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opova.ES\Desktop\Екатерина\Попова Е.С\Просмотрено\Дефанс\"/>
    </mc:Choice>
  </mc:AlternateContent>
  <bookViews>
    <workbookView xWindow="0" yWindow="0" windowWidth="28800" windowHeight="12300" activeTab="3"/>
  </bookViews>
  <sheets>
    <sheet name="Смета по ТСН-2001" sheetId="5" r:id="rId1"/>
    <sheet name="Акт КС-2 по ТСН-2001" sheetId="6" r:id="rId2"/>
    <sheet name="Смета по ТСН-2001_1" sheetId="7" r:id="rId3"/>
    <sheet name="Акт КС-2 по ТСН-2001_1" sheetId="8" r:id="rId4"/>
    <sheet name="Source" sheetId="1" r:id="rId5"/>
    <sheet name="SourceObSm" sheetId="2" r:id="rId6"/>
    <sheet name="SmtRes" sheetId="3" r:id="rId7"/>
    <sheet name="EtalonRes" sheetId="4" r:id="rId8"/>
  </sheets>
  <definedNames>
    <definedName name="_xlnm.Print_Titles" localSheetId="1">'Акт КС-2 по ТСН-2001'!$43:$43</definedName>
    <definedName name="_xlnm.Print_Titles" localSheetId="3">'Акт КС-2 по ТСН-2001_1'!$43:$43</definedName>
    <definedName name="_xlnm.Print_Titles" localSheetId="0">'Смета по ТСН-2001'!$34:$34</definedName>
    <definedName name="_xlnm.Print_Titles" localSheetId="2">'Смета по ТСН-2001_1'!$34:$34</definedName>
    <definedName name="_xlnm.Print_Area" localSheetId="1">'Акт КС-2 по ТСН-2001'!$A$1:$L$2303</definedName>
    <definedName name="_xlnm.Print_Area" localSheetId="3">'Акт КС-2 по ТСН-2001_1'!$A$1:$L$2303</definedName>
    <definedName name="_xlnm.Print_Area" localSheetId="0">'Смета по ТСН-2001'!$A$1:$K$2291</definedName>
    <definedName name="_xlnm.Print_Area" localSheetId="2">'Смета по ТСН-2001_1'!$A$1:$K$2291</definedName>
  </definedNames>
  <calcPr calcId="162913"/>
</workbook>
</file>

<file path=xl/calcChain.xml><?xml version="1.0" encoding="utf-8"?>
<calcChain xmlns="http://schemas.openxmlformats.org/spreadsheetml/2006/main">
  <c r="I2300" i="8" l="1"/>
  <c r="I2297" i="8"/>
  <c r="D2300" i="8"/>
  <c r="D2297" i="8"/>
  <c r="K2294" i="8"/>
  <c r="D2294" i="8"/>
  <c r="D2293" i="8"/>
  <c r="K2292" i="8"/>
  <c r="D2292" i="8"/>
  <c r="K2291" i="8"/>
  <c r="D2291" i="8"/>
  <c r="D2290" i="8"/>
  <c r="K2289" i="8"/>
  <c r="D2289" i="8"/>
  <c r="K2288" i="8"/>
  <c r="D2288" i="8"/>
  <c r="D2287" i="8"/>
  <c r="K2286" i="8"/>
  <c r="D2286" i="8"/>
  <c r="K2285" i="8"/>
  <c r="D2285" i="8"/>
  <c r="K2284" i="8"/>
  <c r="D2284" i="8"/>
  <c r="K2283" i="8"/>
  <c r="D2283" i="8"/>
  <c r="I2282" i="8"/>
  <c r="K2282" i="8"/>
  <c r="I2281" i="8"/>
  <c r="K2281" i="8"/>
  <c r="AL2280" i="8"/>
  <c r="A2280" i="8"/>
  <c r="I2278" i="8"/>
  <c r="K2278" i="8"/>
  <c r="I2277" i="8"/>
  <c r="K2277" i="8"/>
  <c r="A2276" i="8"/>
  <c r="I2274" i="8"/>
  <c r="K2274" i="8"/>
  <c r="I2273" i="8"/>
  <c r="K2273" i="8"/>
  <c r="A2272" i="8"/>
  <c r="Z2269" i="8"/>
  <c r="Y2269" i="8"/>
  <c r="X2269" i="8"/>
  <c r="I2269" i="8"/>
  <c r="P2269" i="8"/>
  <c r="L2268" i="8"/>
  <c r="K2269" i="8" s="1"/>
  <c r="K2268" i="8"/>
  <c r="J2268" i="8"/>
  <c r="AA2269" i="8" s="1"/>
  <c r="I2268" i="8"/>
  <c r="H2268" i="8"/>
  <c r="G2268" i="8"/>
  <c r="V2267" i="8"/>
  <c r="T2267" i="8"/>
  <c r="R2267" i="8"/>
  <c r="U2267" i="8"/>
  <c r="S2267" i="8"/>
  <c r="Q2267" i="8"/>
  <c r="F2267" i="8"/>
  <c r="E2267" i="8"/>
  <c r="C2267" i="8"/>
  <c r="Z2265" i="8"/>
  <c r="Y2265" i="8"/>
  <c r="X2265" i="8"/>
  <c r="P2265" i="8"/>
  <c r="K2272" i="8" s="1"/>
  <c r="K2265" i="8"/>
  <c r="L2264" i="8"/>
  <c r="K2264" i="8"/>
  <c r="J2264" i="8"/>
  <c r="AA2265" i="8" s="1"/>
  <c r="I2264" i="8"/>
  <c r="H2264" i="8"/>
  <c r="G2264" i="8"/>
  <c r="V2263" i="8"/>
  <c r="T2263" i="8"/>
  <c r="R2263" i="8"/>
  <c r="U2263" i="8"/>
  <c r="S2263" i="8"/>
  <c r="Q2263" i="8"/>
  <c r="F2263" i="8"/>
  <c r="E2263" i="8"/>
  <c r="C2263" i="8"/>
  <c r="A2262" i="8"/>
  <c r="I2260" i="8"/>
  <c r="K2260" i="8"/>
  <c r="I2259" i="8"/>
  <c r="K2259" i="8"/>
  <c r="A2258" i="8"/>
  <c r="AA2255" i="8"/>
  <c r="Z2255" i="8"/>
  <c r="Y2255" i="8"/>
  <c r="K2255" i="8"/>
  <c r="K2254" i="8"/>
  <c r="F2254" i="8"/>
  <c r="L2253" i="8"/>
  <c r="K2253" i="8"/>
  <c r="J2253" i="8"/>
  <c r="W2253" i="8" s="1"/>
  <c r="I2253" i="8"/>
  <c r="H2253" i="8"/>
  <c r="G2253" i="8"/>
  <c r="L2252" i="8"/>
  <c r="K2252" i="8"/>
  <c r="J2252" i="8"/>
  <c r="I2252" i="8"/>
  <c r="H2252" i="8"/>
  <c r="G2252" i="8"/>
  <c r="V2251" i="8"/>
  <c r="L2254" i="8" s="1"/>
  <c r="T2251" i="8"/>
  <c r="R2251" i="8"/>
  <c r="U2251" i="8"/>
  <c r="J2254" i="8" s="1"/>
  <c r="S2251" i="8"/>
  <c r="Q2251" i="8"/>
  <c r="F2251" i="8"/>
  <c r="E2251" i="8"/>
  <c r="C2251" i="8"/>
  <c r="A2250" i="8"/>
  <c r="I2248" i="8"/>
  <c r="K2248" i="8"/>
  <c r="I2247" i="8"/>
  <c r="K2247" i="8"/>
  <c r="A2246" i="8"/>
  <c r="I2244" i="8"/>
  <c r="K2244" i="8"/>
  <c r="I2243" i="8"/>
  <c r="K2243" i="8"/>
  <c r="A2242" i="8"/>
  <c r="AA2239" i="8"/>
  <c r="Z2239" i="8"/>
  <c r="Y2239" i="8"/>
  <c r="P2239" i="8"/>
  <c r="J2238" i="8"/>
  <c r="I2238" i="8"/>
  <c r="H2238" i="8"/>
  <c r="F2238" i="8"/>
  <c r="K2237" i="8"/>
  <c r="J2237" i="8"/>
  <c r="F2237" i="8"/>
  <c r="K2236" i="8"/>
  <c r="F2236" i="8"/>
  <c r="K2235" i="8"/>
  <c r="F2235" i="8"/>
  <c r="L2234" i="8"/>
  <c r="K2234" i="8"/>
  <c r="I2234" i="8"/>
  <c r="AA2234" i="8"/>
  <c r="Z2234" i="8"/>
  <c r="Y2234" i="8"/>
  <c r="X2234" i="8"/>
  <c r="J2234" i="8"/>
  <c r="G2234" i="8"/>
  <c r="V2234" i="8"/>
  <c r="T2234" i="8"/>
  <c r="R2234" i="8"/>
  <c r="U2234" i="8"/>
  <c r="S2234" i="8"/>
  <c r="Q2234" i="8"/>
  <c r="J2235" i="8" s="1"/>
  <c r="F2234" i="8"/>
  <c r="E2234" i="8"/>
  <c r="C2234" i="8"/>
  <c r="L2233" i="8"/>
  <c r="K2233" i="8"/>
  <c r="I2233" i="8"/>
  <c r="AA2233" i="8"/>
  <c r="Z2233" i="8"/>
  <c r="Y2233" i="8"/>
  <c r="J2233" i="8"/>
  <c r="X2233" i="8" s="1"/>
  <c r="G2233" i="8"/>
  <c r="V2233" i="8"/>
  <c r="T2233" i="8"/>
  <c r="R2233" i="8"/>
  <c r="U2233" i="8"/>
  <c r="S2233" i="8"/>
  <c r="Q2233" i="8"/>
  <c r="F2233" i="8"/>
  <c r="E2233" i="8"/>
  <c r="C2233" i="8"/>
  <c r="L2232" i="8"/>
  <c r="K2232" i="8"/>
  <c r="J2232" i="8"/>
  <c r="I2232" i="8"/>
  <c r="H2232" i="8"/>
  <c r="G2232" i="8"/>
  <c r="L2231" i="8"/>
  <c r="K2231" i="8"/>
  <c r="J2231" i="8"/>
  <c r="W2231" i="8" s="1"/>
  <c r="I2231" i="8"/>
  <c r="H2231" i="8"/>
  <c r="G2231" i="8"/>
  <c r="L2230" i="8"/>
  <c r="K2230" i="8"/>
  <c r="J2230" i="8"/>
  <c r="I2230" i="8"/>
  <c r="H2230" i="8"/>
  <c r="G2230" i="8"/>
  <c r="L2229" i="8"/>
  <c r="K2229" i="8"/>
  <c r="W2229" i="8"/>
  <c r="J2229" i="8"/>
  <c r="I2229" i="8"/>
  <c r="H2229" i="8"/>
  <c r="G2229" i="8"/>
  <c r="D2228" i="8"/>
  <c r="V2227" i="8"/>
  <c r="L2237" i="8" s="1"/>
  <c r="T2227" i="8"/>
  <c r="L2236" i="8" s="1"/>
  <c r="R2227" i="8"/>
  <c r="L2235" i="8" s="1"/>
  <c r="U2227" i="8"/>
  <c r="S2227" i="8"/>
  <c r="J2236" i="8" s="1"/>
  <c r="Q2227" i="8"/>
  <c r="F2227" i="8"/>
  <c r="E2227" i="8"/>
  <c r="C2227" i="8"/>
  <c r="AA2225" i="8"/>
  <c r="Z2225" i="8"/>
  <c r="Y2225" i="8"/>
  <c r="J2224" i="8"/>
  <c r="I2224" i="8"/>
  <c r="H2224" i="8"/>
  <c r="F2224" i="8"/>
  <c r="K2223" i="8"/>
  <c r="F2223" i="8"/>
  <c r="K2222" i="8"/>
  <c r="F2222" i="8"/>
  <c r="K2221" i="8"/>
  <c r="F2221" i="8"/>
  <c r="L2220" i="8"/>
  <c r="K2220" i="8"/>
  <c r="I2220" i="8"/>
  <c r="AA2220" i="8"/>
  <c r="Z2220" i="8"/>
  <c r="Y2220" i="8"/>
  <c r="X2220" i="8"/>
  <c r="J2220" i="8"/>
  <c r="G2220" i="8"/>
  <c r="V2220" i="8"/>
  <c r="T2220" i="8"/>
  <c r="R2220" i="8"/>
  <c r="U2220" i="8"/>
  <c r="S2220" i="8"/>
  <c r="Q2220" i="8"/>
  <c r="J2221" i="8" s="1"/>
  <c r="F2220" i="8"/>
  <c r="E2220" i="8"/>
  <c r="C2220" i="8"/>
  <c r="L2219" i="8"/>
  <c r="K2219" i="8"/>
  <c r="I2219" i="8"/>
  <c r="AA2219" i="8"/>
  <c r="Z2219" i="8"/>
  <c r="Y2219" i="8"/>
  <c r="J2219" i="8"/>
  <c r="X2219" i="8" s="1"/>
  <c r="G2219" i="8"/>
  <c r="V2219" i="8"/>
  <c r="T2219" i="8"/>
  <c r="R2219" i="8"/>
  <c r="U2219" i="8"/>
  <c r="J2223" i="8" s="1"/>
  <c r="S2219" i="8"/>
  <c r="Q2219" i="8"/>
  <c r="F2219" i="8"/>
  <c r="E2219" i="8"/>
  <c r="C2219" i="8"/>
  <c r="L2218" i="8"/>
  <c r="K2218" i="8"/>
  <c r="J2218" i="8"/>
  <c r="I2218" i="8"/>
  <c r="H2218" i="8"/>
  <c r="G2218" i="8"/>
  <c r="L2217" i="8"/>
  <c r="K2217" i="8"/>
  <c r="J2217" i="8"/>
  <c r="W2217" i="8" s="1"/>
  <c r="I2217" i="8"/>
  <c r="H2217" i="8"/>
  <c r="G2217" i="8"/>
  <c r="L2216" i="8"/>
  <c r="K2216" i="8"/>
  <c r="J2216" i="8"/>
  <c r="I2216" i="8"/>
  <c r="H2216" i="8"/>
  <c r="G2216" i="8"/>
  <c r="L2215" i="8"/>
  <c r="K2215" i="8"/>
  <c r="W2215" i="8"/>
  <c r="J2215" i="8"/>
  <c r="I2215" i="8"/>
  <c r="H2215" i="8"/>
  <c r="G2215" i="8"/>
  <c r="D2214" i="8"/>
  <c r="V2213" i="8"/>
  <c r="L2223" i="8" s="1"/>
  <c r="T2213" i="8"/>
  <c r="L2222" i="8" s="1"/>
  <c r="R2213" i="8"/>
  <c r="L2221" i="8" s="1"/>
  <c r="U2213" i="8"/>
  <c r="S2213" i="8"/>
  <c r="J2222" i="8" s="1"/>
  <c r="Q2213" i="8"/>
  <c r="F2213" i="8"/>
  <c r="E2213" i="8"/>
  <c r="C2213" i="8"/>
  <c r="AA2211" i="8"/>
  <c r="Z2211" i="8"/>
  <c r="Y2211" i="8"/>
  <c r="J2210" i="8"/>
  <c r="I2210" i="8"/>
  <c r="H2210" i="8"/>
  <c r="F2210" i="8"/>
  <c r="K2209" i="8"/>
  <c r="J2209" i="8"/>
  <c r="F2209" i="8"/>
  <c r="K2208" i="8"/>
  <c r="F2208" i="8"/>
  <c r="L2207" i="8"/>
  <c r="K2207" i="8"/>
  <c r="I2207" i="8"/>
  <c r="AA2207" i="8"/>
  <c r="Z2207" i="8"/>
  <c r="Y2207" i="8"/>
  <c r="J2207" i="8"/>
  <c r="X2207" i="8" s="1"/>
  <c r="G2207" i="8"/>
  <c r="V2207" i="8"/>
  <c r="T2207" i="8"/>
  <c r="R2207" i="8"/>
  <c r="U2207" i="8"/>
  <c r="S2207" i="8"/>
  <c r="Q2207" i="8"/>
  <c r="F2207" i="8"/>
  <c r="E2207" i="8"/>
  <c r="C2207" i="8"/>
  <c r="L2206" i="8"/>
  <c r="K2206" i="8"/>
  <c r="J2206" i="8"/>
  <c r="W2206" i="8" s="1"/>
  <c r="I2206" i="8"/>
  <c r="H2206" i="8"/>
  <c r="G2206" i="8"/>
  <c r="D2205" i="8"/>
  <c r="V2204" i="8"/>
  <c r="T2204" i="8"/>
  <c r="L2209" i="8" s="1"/>
  <c r="R2204" i="8"/>
  <c r="L2208" i="8" s="1"/>
  <c r="U2204" i="8"/>
  <c r="S2204" i="8"/>
  <c r="Q2204" i="8"/>
  <c r="J2208" i="8" s="1"/>
  <c r="F2204" i="8"/>
  <c r="E2204" i="8"/>
  <c r="C2204" i="8"/>
  <c r="AA2202" i="8"/>
  <c r="Z2202" i="8"/>
  <c r="Y2202" i="8"/>
  <c r="J2201" i="8"/>
  <c r="I2201" i="8"/>
  <c r="H2201" i="8"/>
  <c r="F2201" i="8"/>
  <c r="K2200" i="8"/>
  <c r="F2200" i="8"/>
  <c r="L2199" i="8"/>
  <c r="K2199" i="8"/>
  <c r="F2199" i="8"/>
  <c r="K2198" i="8"/>
  <c r="F2198" i="8"/>
  <c r="L2197" i="8"/>
  <c r="K2197" i="8"/>
  <c r="I2197" i="8"/>
  <c r="AA2197" i="8"/>
  <c r="Z2197" i="8"/>
  <c r="Y2197" i="8"/>
  <c r="J2197" i="8"/>
  <c r="X2197" i="8" s="1"/>
  <c r="G2197" i="8"/>
  <c r="V2197" i="8"/>
  <c r="T2197" i="8"/>
  <c r="R2197" i="8"/>
  <c r="U2197" i="8"/>
  <c r="S2197" i="8"/>
  <c r="Q2197" i="8"/>
  <c r="F2197" i="8"/>
  <c r="E2197" i="8"/>
  <c r="C2197" i="8"/>
  <c r="L2196" i="8"/>
  <c r="K2196" i="8"/>
  <c r="J2196" i="8"/>
  <c r="I2196" i="8"/>
  <c r="H2196" i="8"/>
  <c r="G2196" i="8"/>
  <c r="L2195" i="8"/>
  <c r="K2195" i="8"/>
  <c r="J2195" i="8"/>
  <c r="W2195" i="8" s="1"/>
  <c r="I2195" i="8"/>
  <c r="H2195" i="8"/>
  <c r="G2195" i="8"/>
  <c r="L2194" i="8"/>
  <c r="K2194" i="8"/>
  <c r="J2194" i="8"/>
  <c r="I2194" i="8"/>
  <c r="H2194" i="8"/>
  <c r="G2194" i="8"/>
  <c r="L2193" i="8"/>
  <c r="K2193" i="8"/>
  <c r="W2193" i="8"/>
  <c r="J2193" i="8"/>
  <c r="I2193" i="8"/>
  <c r="H2193" i="8"/>
  <c r="G2193" i="8"/>
  <c r="V2192" i="8"/>
  <c r="L2200" i="8" s="1"/>
  <c r="T2192" i="8"/>
  <c r="R2192" i="8"/>
  <c r="L2198" i="8" s="1"/>
  <c r="K2202" i="8" s="1"/>
  <c r="U2192" i="8"/>
  <c r="J2200" i="8" s="1"/>
  <c r="S2192" i="8"/>
  <c r="J2199" i="8" s="1"/>
  <c r="Q2192" i="8"/>
  <c r="J2198" i="8" s="1"/>
  <c r="F2192" i="8"/>
  <c r="E2192" i="8"/>
  <c r="C2192" i="8"/>
  <c r="AA2190" i="8"/>
  <c r="Z2190" i="8"/>
  <c r="Y2190" i="8"/>
  <c r="J2189" i="8"/>
  <c r="I2189" i="8"/>
  <c r="H2189" i="8"/>
  <c r="F2189" i="8"/>
  <c r="L2188" i="8"/>
  <c r="K2188" i="8"/>
  <c r="F2188" i="8"/>
  <c r="K2187" i="8"/>
  <c r="J2187" i="8"/>
  <c r="F2187" i="8"/>
  <c r="L2186" i="8"/>
  <c r="K2186" i="8"/>
  <c r="F2186" i="8"/>
  <c r="L2185" i="8"/>
  <c r="K2185" i="8"/>
  <c r="I2185" i="8"/>
  <c r="AA2185" i="8"/>
  <c r="Z2185" i="8"/>
  <c r="Y2185" i="8"/>
  <c r="J2185" i="8"/>
  <c r="X2185" i="8" s="1"/>
  <c r="G2185" i="8"/>
  <c r="V2185" i="8"/>
  <c r="T2185" i="8"/>
  <c r="R2185" i="8"/>
  <c r="U2185" i="8"/>
  <c r="S2185" i="8"/>
  <c r="Q2185" i="8"/>
  <c r="F2185" i="8"/>
  <c r="E2185" i="8"/>
  <c r="C2185" i="8"/>
  <c r="L2184" i="8"/>
  <c r="K2184" i="8"/>
  <c r="J2184" i="8"/>
  <c r="I2184" i="8"/>
  <c r="H2184" i="8"/>
  <c r="G2184" i="8"/>
  <c r="L2183" i="8"/>
  <c r="K2183" i="8"/>
  <c r="W2183" i="8"/>
  <c r="J2183" i="8"/>
  <c r="I2183" i="8"/>
  <c r="H2183" i="8"/>
  <c r="G2183" i="8"/>
  <c r="L2182" i="8"/>
  <c r="K2190" i="8" s="1"/>
  <c r="K2182" i="8"/>
  <c r="J2182" i="8"/>
  <c r="I2182" i="8"/>
  <c r="H2182" i="8"/>
  <c r="G2182" i="8"/>
  <c r="L2181" i="8"/>
  <c r="K2181" i="8"/>
  <c r="W2181" i="8"/>
  <c r="J2181" i="8"/>
  <c r="I2181" i="8"/>
  <c r="H2181" i="8"/>
  <c r="G2181" i="8"/>
  <c r="D2180" i="8"/>
  <c r="V2179" i="8"/>
  <c r="T2179" i="8"/>
  <c r="L2187" i="8" s="1"/>
  <c r="R2179" i="8"/>
  <c r="U2179" i="8"/>
  <c r="J2188" i="8" s="1"/>
  <c r="S2179" i="8"/>
  <c r="Q2179" i="8"/>
  <c r="J2186" i="8" s="1"/>
  <c r="F2179" i="8"/>
  <c r="E2179" i="8"/>
  <c r="C2179" i="8"/>
  <c r="AA2177" i="8"/>
  <c r="Z2177" i="8"/>
  <c r="Y2177" i="8"/>
  <c r="O2177" i="8"/>
  <c r="J2176" i="8"/>
  <c r="I2176" i="8"/>
  <c r="H2176" i="8"/>
  <c r="F2176" i="8"/>
  <c r="L2175" i="8"/>
  <c r="K2175" i="8"/>
  <c r="F2175" i="8"/>
  <c r="K2174" i="8"/>
  <c r="F2174" i="8"/>
  <c r="L2173" i="8"/>
  <c r="K2173" i="8"/>
  <c r="F2173" i="8"/>
  <c r="L2172" i="8"/>
  <c r="K2172" i="8"/>
  <c r="I2172" i="8"/>
  <c r="AA2172" i="8"/>
  <c r="Z2172" i="8"/>
  <c r="Y2172" i="8"/>
  <c r="X2172" i="8"/>
  <c r="J2172" i="8"/>
  <c r="G2172" i="8"/>
  <c r="V2172" i="8"/>
  <c r="T2172" i="8"/>
  <c r="R2172" i="8"/>
  <c r="U2172" i="8"/>
  <c r="J2175" i="8" s="1"/>
  <c r="S2172" i="8"/>
  <c r="Q2172" i="8"/>
  <c r="J2173" i="8" s="1"/>
  <c r="F2172" i="8"/>
  <c r="E2172" i="8"/>
  <c r="C2172" i="8"/>
  <c r="L2171" i="8"/>
  <c r="K2171" i="8"/>
  <c r="J2171" i="8"/>
  <c r="I2171" i="8"/>
  <c r="H2171" i="8"/>
  <c r="G2171" i="8"/>
  <c r="L2170" i="8"/>
  <c r="K2170" i="8"/>
  <c r="J2170" i="8"/>
  <c r="W2170" i="8" s="1"/>
  <c r="I2170" i="8"/>
  <c r="H2170" i="8"/>
  <c r="G2170" i="8"/>
  <c r="L2169" i="8"/>
  <c r="K2169" i="8"/>
  <c r="J2169" i="8"/>
  <c r="I2169" i="8"/>
  <c r="H2169" i="8"/>
  <c r="G2169" i="8"/>
  <c r="L2168" i="8"/>
  <c r="K2177" i="8" s="1"/>
  <c r="K2168" i="8"/>
  <c r="W2168" i="8"/>
  <c r="J2168" i="8"/>
  <c r="I2168" i="8"/>
  <c r="H2168" i="8"/>
  <c r="G2168" i="8"/>
  <c r="D2167" i="8"/>
  <c r="V2166" i="8"/>
  <c r="T2166" i="8"/>
  <c r="L2174" i="8" s="1"/>
  <c r="R2166" i="8"/>
  <c r="U2166" i="8"/>
  <c r="S2166" i="8"/>
  <c r="J2174" i="8" s="1"/>
  <c r="Q2166" i="8"/>
  <c r="F2166" i="8"/>
  <c r="E2166" i="8"/>
  <c r="C2166" i="8"/>
  <c r="A2165" i="8"/>
  <c r="I2163" i="8"/>
  <c r="K2163" i="8"/>
  <c r="I2162" i="8"/>
  <c r="K2162" i="8"/>
  <c r="A2161" i="8"/>
  <c r="AA2158" i="8"/>
  <c r="Z2158" i="8"/>
  <c r="Y2158" i="8"/>
  <c r="J2157" i="8"/>
  <c r="I2157" i="8"/>
  <c r="H2157" i="8"/>
  <c r="F2157" i="8"/>
  <c r="K2156" i="8"/>
  <c r="J2156" i="8"/>
  <c r="F2156" i="8"/>
  <c r="K2155" i="8"/>
  <c r="F2155" i="8"/>
  <c r="L2154" i="8"/>
  <c r="K2154" i="8"/>
  <c r="I2154" i="8"/>
  <c r="AA2154" i="8"/>
  <c r="Z2154" i="8"/>
  <c r="Y2154" i="8"/>
  <c r="J2154" i="8"/>
  <c r="X2154" i="8" s="1"/>
  <c r="G2154" i="8"/>
  <c r="V2154" i="8"/>
  <c r="T2154" i="8"/>
  <c r="R2154" i="8"/>
  <c r="U2154" i="8"/>
  <c r="S2154" i="8"/>
  <c r="Q2154" i="8"/>
  <c r="F2154" i="8"/>
  <c r="E2154" i="8"/>
  <c r="C2154" i="8"/>
  <c r="L2153" i="8"/>
  <c r="K2153" i="8"/>
  <c r="W2153" i="8"/>
  <c r="J2153" i="8"/>
  <c r="I2153" i="8"/>
  <c r="H2153" i="8"/>
  <c r="G2153" i="8"/>
  <c r="D2152" i="8"/>
  <c r="V2151" i="8"/>
  <c r="T2151" i="8"/>
  <c r="R2151" i="8"/>
  <c r="L2155" i="8" s="1"/>
  <c r="U2151" i="8"/>
  <c r="S2151" i="8"/>
  <c r="Q2151" i="8"/>
  <c r="J2155" i="8" s="1"/>
  <c r="F2151" i="8"/>
  <c r="E2151" i="8"/>
  <c r="C2151" i="8"/>
  <c r="AA2149" i="8"/>
  <c r="Z2149" i="8"/>
  <c r="Y2149" i="8"/>
  <c r="K2149" i="8"/>
  <c r="J2148" i="8"/>
  <c r="I2148" i="8"/>
  <c r="H2148" i="8"/>
  <c r="F2148" i="8"/>
  <c r="K2147" i="8"/>
  <c r="F2147" i="8"/>
  <c r="L2146" i="8"/>
  <c r="K2146" i="8"/>
  <c r="F2146" i="8"/>
  <c r="L2145" i="8"/>
  <c r="P2149" i="8" s="1"/>
  <c r="K2145" i="8"/>
  <c r="J2145" i="8"/>
  <c r="I2145" i="8"/>
  <c r="H2145" i="8"/>
  <c r="G2145" i="8"/>
  <c r="V2144" i="8"/>
  <c r="T2144" i="8"/>
  <c r="L2147" i="8" s="1"/>
  <c r="R2144" i="8"/>
  <c r="U2144" i="8"/>
  <c r="S2144" i="8"/>
  <c r="J2147" i="8" s="1"/>
  <c r="Q2144" i="8"/>
  <c r="J2146" i="8" s="1"/>
  <c r="F2144" i="8"/>
  <c r="E2144" i="8"/>
  <c r="C2144" i="8"/>
  <c r="AA2142" i="8"/>
  <c r="Z2142" i="8"/>
  <c r="Y2142" i="8"/>
  <c r="J2141" i="8"/>
  <c r="I2141" i="8"/>
  <c r="H2141" i="8"/>
  <c r="F2141" i="8"/>
  <c r="L2140" i="8"/>
  <c r="K2140" i="8"/>
  <c r="F2140" i="8"/>
  <c r="K2139" i="8"/>
  <c r="F2139" i="8"/>
  <c r="L2138" i="8"/>
  <c r="K2138" i="8"/>
  <c r="I2138" i="8"/>
  <c r="AA2138" i="8"/>
  <c r="Z2138" i="8"/>
  <c r="Y2138" i="8"/>
  <c r="J2138" i="8"/>
  <c r="X2138" i="8" s="1"/>
  <c r="G2138" i="8"/>
  <c r="V2138" i="8"/>
  <c r="T2138" i="8"/>
  <c r="R2138" i="8"/>
  <c r="U2138" i="8"/>
  <c r="S2138" i="8"/>
  <c r="Q2138" i="8"/>
  <c r="F2138" i="8"/>
  <c r="E2138" i="8"/>
  <c r="C2138" i="8"/>
  <c r="L2137" i="8"/>
  <c r="K2137" i="8"/>
  <c r="W2137" i="8"/>
  <c r="J2137" i="8"/>
  <c r="I2137" i="8"/>
  <c r="H2137" i="8"/>
  <c r="G2137" i="8"/>
  <c r="D2136" i="8"/>
  <c r="V2135" i="8"/>
  <c r="T2135" i="8"/>
  <c r="R2135" i="8"/>
  <c r="L2139" i="8" s="1"/>
  <c r="U2135" i="8"/>
  <c r="S2135" i="8"/>
  <c r="J2140" i="8" s="1"/>
  <c r="Q2135" i="8"/>
  <c r="J2139" i="8" s="1"/>
  <c r="F2135" i="8"/>
  <c r="E2135" i="8"/>
  <c r="C2135" i="8"/>
  <c r="A2134" i="8"/>
  <c r="AA2131" i="8"/>
  <c r="Z2131" i="8"/>
  <c r="Y2131" i="8"/>
  <c r="X2131" i="8"/>
  <c r="J2130" i="8"/>
  <c r="I2130" i="8"/>
  <c r="H2130" i="8"/>
  <c r="F2130" i="8"/>
  <c r="K2129" i="8"/>
  <c r="F2129" i="8"/>
  <c r="K2128" i="8"/>
  <c r="F2128" i="8"/>
  <c r="K2127" i="8"/>
  <c r="F2127" i="8"/>
  <c r="L2126" i="8"/>
  <c r="K2126" i="8"/>
  <c r="I2126" i="8"/>
  <c r="AA2126" i="8"/>
  <c r="Z2126" i="8"/>
  <c r="Y2126" i="8"/>
  <c r="J2126" i="8"/>
  <c r="X2126" i="8" s="1"/>
  <c r="G2126" i="8"/>
  <c r="V2126" i="8"/>
  <c r="T2126" i="8"/>
  <c r="R2126" i="8"/>
  <c r="U2126" i="8"/>
  <c r="S2126" i="8"/>
  <c r="Q2126" i="8"/>
  <c r="F2126" i="8"/>
  <c r="E2126" i="8"/>
  <c r="C2126" i="8"/>
  <c r="L2125" i="8"/>
  <c r="K2125" i="8"/>
  <c r="I2125" i="8"/>
  <c r="AA2125" i="8"/>
  <c r="Z2125" i="8"/>
  <c r="Y2125" i="8"/>
  <c r="J2125" i="8"/>
  <c r="X2125" i="8" s="1"/>
  <c r="G2125" i="8"/>
  <c r="V2125" i="8"/>
  <c r="L2129" i="8" s="1"/>
  <c r="T2125" i="8"/>
  <c r="R2125" i="8"/>
  <c r="L2127" i="8" s="1"/>
  <c r="U2125" i="8"/>
  <c r="S2125" i="8"/>
  <c r="Q2125" i="8"/>
  <c r="F2125" i="8"/>
  <c r="E2125" i="8"/>
  <c r="C2125" i="8"/>
  <c r="L2124" i="8"/>
  <c r="K2124" i="8"/>
  <c r="J2124" i="8"/>
  <c r="I2124" i="8"/>
  <c r="H2124" i="8"/>
  <c r="G2124" i="8"/>
  <c r="L2123" i="8"/>
  <c r="K2123" i="8"/>
  <c r="J2123" i="8"/>
  <c r="W2123" i="8" s="1"/>
  <c r="I2123" i="8"/>
  <c r="H2123" i="8"/>
  <c r="G2123" i="8"/>
  <c r="L2122" i="8"/>
  <c r="K2122" i="8"/>
  <c r="J2122" i="8"/>
  <c r="I2122" i="8"/>
  <c r="H2122" i="8"/>
  <c r="G2122" i="8"/>
  <c r="L2121" i="8"/>
  <c r="K2121" i="8"/>
  <c r="W2121" i="8"/>
  <c r="J2121" i="8"/>
  <c r="I2121" i="8"/>
  <c r="H2121" i="8"/>
  <c r="G2121" i="8"/>
  <c r="D2120" i="8"/>
  <c r="V2119" i="8"/>
  <c r="T2119" i="8"/>
  <c r="L2128" i="8" s="1"/>
  <c r="R2119" i="8"/>
  <c r="U2119" i="8"/>
  <c r="J2129" i="8" s="1"/>
  <c r="S2119" i="8"/>
  <c r="J2128" i="8" s="1"/>
  <c r="Q2119" i="8"/>
  <c r="J2127" i="8" s="1"/>
  <c r="F2119" i="8"/>
  <c r="E2119" i="8"/>
  <c r="C2119" i="8"/>
  <c r="AA2117" i="8"/>
  <c r="Z2117" i="8"/>
  <c r="Y2117" i="8"/>
  <c r="J2116" i="8"/>
  <c r="I2116" i="8"/>
  <c r="H2116" i="8"/>
  <c r="F2116" i="8"/>
  <c r="K2115" i="8"/>
  <c r="F2115" i="8"/>
  <c r="K2114" i="8"/>
  <c r="F2114" i="8"/>
  <c r="K2113" i="8"/>
  <c r="F2113" i="8"/>
  <c r="L2112" i="8"/>
  <c r="K2112" i="8"/>
  <c r="I2112" i="8"/>
  <c r="AA2112" i="8"/>
  <c r="Z2112" i="8"/>
  <c r="Y2112" i="8"/>
  <c r="J2112" i="8"/>
  <c r="X2112" i="8" s="1"/>
  <c r="G2112" i="8"/>
  <c r="V2112" i="8"/>
  <c r="T2112" i="8"/>
  <c r="R2112" i="8"/>
  <c r="U2112" i="8"/>
  <c r="S2112" i="8"/>
  <c r="Q2112" i="8"/>
  <c r="F2112" i="8"/>
  <c r="E2112" i="8"/>
  <c r="C2112" i="8"/>
  <c r="L2111" i="8"/>
  <c r="K2111" i="8"/>
  <c r="I2111" i="8"/>
  <c r="AA2111" i="8"/>
  <c r="Z2111" i="8"/>
  <c r="Y2111" i="8"/>
  <c r="J2111" i="8"/>
  <c r="X2111" i="8" s="1"/>
  <c r="G2111" i="8"/>
  <c r="V2111" i="8"/>
  <c r="L2115" i="8" s="1"/>
  <c r="T2111" i="8"/>
  <c r="R2111" i="8"/>
  <c r="U2111" i="8"/>
  <c r="S2111" i="8"/>
  <c r="Q2111" i="8"/>
  <c r="F2111" i="8"/>
  <c r="E2111" i="8"/>
  <c r="C2111" i="8"/>
  <c r="L2110" i="8"/>
  <c r="K2110" i="8"/>
  <c r="J2110" i="8"/>
  <c r="I2110" i="8"/>
  <c r="H2110" i="8"/>
  <c r="G2110" i="8"/>
  <c r="L2109" i="8"/>
  <c r="K2109" i="8"/>
  <c r="J2109" i="8"/>
  <c r="W2109" i="8" s="1"/>
  <c r="I2109" i="8"/>
  <c r="H2109" i="8"/>
  <c r="G2109" i="8"/>
  <c r="L2108" i="8"/>
  <c r="K2108" i="8"/>
  <c r="J2108" i="8"/>
  <c r="I2108" i="8"/>
  <c r="H2108" i="8"/>
  <c r="G2108" i="8"/>
  <c r="L2107" i="8"/>
  <c r="K2107" i="8"/>
  <c r="W2107" i="8"/>
  <c r="J2107" i="8"/>
  <c r="I2107" i="8"/>
  <c r="H2107" i="8"/>
  <c r="G2107" i="8"/>
  <c r="D2106" i="8"/>
  <c r="V2105" i="8"/>
  <c r="T2105" i="8"/>
  <c r="L2114" i="8" s="1"/>
  <c r="R2105" i="8"/>
  <c r="U2105" i="8"/>
  <c r="J2115" i="8" s="1"/>
  <c r="S2105" i="8"/>
  <c r="J2114" i="8" s="1"/>
  <c r="Q2105" i="8"/>
  <c r="J2113" i="8" s="1"/>
  <c r="F2105" i="8"/>
  <c r="E2105" i="8"/>
  <c r="C2105" i="8"/>
  <c r="AA2103" i="8"/>
  <c r="Z2103" i="8"/>
  <c r="Y2103" i="8"/>
  <c r="X2103" i="8"/>
  <c r="J2102" i="8"/>
  <c r="I2102" i="8"/>
  <c r="H2102" i="8"/>
  <c r="F2102" i="8"/>
  <c r="L2101" i="8"/>
  <c r="K2101" i="8"/>
  <c r="F2101" i="8"/>
  <c r="K2100" i="8"/>
  <c r="F2100" i="8"/>
  <c r="L2099" i="8"/>
  <c r="K2099" i="8"/>
  <c r="I2099" i="8"/>
  <c r="AA2099" i="8"/>
  <c r="Z2099" i="8"/>
  <c r="Y2099" i="8"/>
  <c r="J2099" i="8"/>
  <c r="X2099" i="8" s="1"/>
  <c r="G2099" i="8"/>
  <c r="V2099" i="8"/>
  <c r="T2099" i="8"/>
  <c r="R2099" i="8"/>
  <c r="U2099" i="8"/>
  <c r="S2099" i="8"/>
  <c r="Q2099" i="8"/>
  <c r="F2099" i="8"/>
  <c r="E2099" i="8"/>
  <c r="C2099" i="8"/>
  <c r="L2098" i="8"/>
  <c r="P2103" i="8" s="1"/>
  <c r="K2098" i="8"/>
  <c r="J2098" i="8"/>
  <c r="W2098" i="8" s="1"/>
  <c r="I2098" i="8"/>
  <c r="H2098" i="8"/>
  <c r="G2098" i="8"/>
  <c r="D2097" i="8"/>
  <c r="V2096" i="8"/>
  <c r="T2096" i="8"/>
  <c r="R2096" i="8"/>
  <c r="L2100" i="8" s="1"/>
  <c r="K2103" i="8" s="1"/>
  <c r="U2096" i="8"/>
  <c r="S2096" i="8"/>
  <c r="J2101" i="8" s="1"/>
  <c r="Q2096" i="8"/>
  <c r="J2100" i="8" s="1"/>
  <c r="F2096" i="8"/>
  <c r="E2096" i="8"/>
  <c r="C2096" i="8"/>
  <c r="AA2094" i="8"/>
  <c r="Z2094" i="8"/>
  <c r="Y2094" i="8"/>
  <c r="J2093" i="8"/>
  <c r="I2093" i="8"/>
  <c r="H2093" i="8"/>
  <c r="F2093" i="8"/>
  <c r="L2092" i="8"/>
  <c r="K2092" i="8"/>
  <c r="F2092" i="8"/>
  <c r="K2091" i="8"/>
  <c r="F2091" i="8"/>
  <c r="L2090" i="8"/>
  <c r="K2090" i="8"/>
  <c r="F2090" i="8"/>
  <c r="L2089" i="8"/>
  <c r="K2089" i="8"/>
  <c r="I2089" i="8"/>
  <c r="AA2089" i="8"/>
  <c r="Z2089" i="8"/>
  <c r="Y2089" i="8"/>
  <c r="X2089" i="8"/>
  <c r="J2089" i="8"/>
  <c r="G2089" i="8"/>
  <c r="V2089" i="8"/>
  <c r="T2089" i="8"/>
  <c r="R2089" i="8"/>
  <c r="U2089" i="8"/>
  <c r="J2092" i="8" s="1"/>
  <c r="S2089" i="8"/>
  <c r="Q2089" i="8"/>
  <c r="J2090" i="8" s="1"/>
  <c r="F2089" i="8"/>
  <c r="E2089" i="8"/>
  <c r="C2089" i="8"/>
  <c r="L2088" i="8"/>
  <c r="K2088" i="8"/>
  <c r="J2088" i="8"/>
  <c r="I2088" i="8"/>
  <c r="H2088" i="8"/>
  <c r="G2088" i="8"/>
  <c r="L2087" i="8"/>
  <c r="K2087" i="8"/>
  <c r="J2087" i="8"/>
  <c r="W2087" i="8" s="1"/>
  <c r="I2087" i="8"/>
  <c r="H2087" i="8"/>
  <c r="G2087" i="8"/>
  <c r="L2086" i="8"/>
  <c r="K2086" i="8"/>
  <c r="J2086" i="8"/>
  <c r="I2086" i="8"/>
  <c r="H2086" i="8"/>
  <c r="G2086" i="8"/>
  <c r="L2085" i="8"/>
  <c r="K2085" i="8"/>
  <c r="J2085" i="8"/>
  <c r="W2085" i="8" s="1"/>
  <c r="I2085" i="8"/>
  <c r="H2085" i="8"/>
  <c r="G2085" i="8"/>
  <c r="V2084" i="8"/>
  <c r="T2084" i="8"/>
  <c r="L2091" i="8" s="1"/>
  <c r="R2084" i="8"/>
  <c r="U2084" i="8"/>
  <c r="S2084" i="8"/>
  <c r="J2091" i="8" s="1"/>
  <c r="Q2084" i="8"/>
  <c r="F2084" i="8"/>
  <c r="E2084" i="8"/>
  <c r="C2084" i="8"/>
  <c r="AA2082" i="8"/>
  <c r="Z2082" i="8"/>
  <c r="Y2082" i="8"/>
  <c r="J2081" i="8"/>
  <c r="I2081" i="8"/>
  <c r="H2081" i="8"/>
  <c r="F2081" i="8"/>
  <c r="K2080" i="8"/>
  <c r="F2080" i="8"/>
  <c r="L2079" i="8"/>
  <c r="K2079" i="8"/>
  <c r="F2079" i="8"/>
  <c r="K2078" i="8"/>
  <c r="F2078" i="8"/>
  <c r="L2077" i="8"/>
  <c r="K2077" i="8"/>
  <c r="I2077" i="8"/>
  <c r="AA2077" i="8"/>
  <c r="Z2077" i="8"/>
  <c r="Y2077" i="8"/>
  <c r="J2077" i="8"/>
  <c r="X2077" i="8" s="1"/>
  <c r="G2077" i="8"/>
  <c r="V2077" i="8"/>
  <c r="T2077" i="8"/>
  <c r="R2077" i="8"/>
  <c r="U2077" i="8"/>
  <c r="S2077" i="8"/>
  <c r="Q2077" i="8"/>
  <c r="F2077" i="8"/>
  <c r="E2077" i="8"/>
  <c r="C2077" i="8"/>
  <c r="L2076" i="8"/>
  <c r="K2076" i="8"/>
  <c r="J2076" i="8"/>
  <c r="I2076" i="8"/>
  <c r="H2076" i="8"/>
  <c r="G2076" i="8"/>
  <c r="L2075" i="8"/>
  <c r="K2075" i="8"/>
  <c r="J2075" i="8"/>
  <c r="W2075" i="8" s="1"/>
  <c r="I2075" i="8"/>
  <c r="H2075" i="8"/>
  <c r="G2075" i="8"/>
  <c r="L2074" i="8"/>
  <c r="K2074" i="8"/>
  <c r="J2074" i="8"/>
  <c r="I2074" i="8"/>
  <c r="H2074" i="8"/>
  <c r="G2074" i="8"/>
  <c r="L2073" i="8"/>
  <c r="K2073" i="8"/>
  <c r="W2073" i="8"/>
  <c r="J2073" i="8"/>
  <c r="I2073" i="8"/>
  <c r="H2073" i="8"/>
  <c r="G2073" i="8"/>
  <c r="D2072" i="8"/>
  <c r="V2071" i="8"/>
  <c r="L2080" i="8" s="1"/>
  <c r="T2071" i="8"/>
  <c r="R2071" i="8"/>
  <c r="L2078" i="8" s="1"/>
  <c r="U2071" i="8"/>
  <c r="J2080" i="8" s="1"/>
  <c r="S2071" i="8"/>
  <c r="J2079" i="8" s="1"/>
  <c r="Q2071" i="8"/>
  <c r="J2078" i="8" s="1"/>
  <c r="F2071" i="8"/>
  <c r="E2071" i="8"/>
  <c r="C2071" i="8"/>
  <c r="AA2069" i="8"/>
  <c r="Z2069" i="8"/>
  <c r="Y2069" i="8"/>
  <c r="J2068" i="8"/>
  <c r="I2068" i="8"/>
  <c r="H2068" i="8"/>
  <c r="F2068" i="8"/>
  <c r="K2067" i="8"/>
  <c r="F2067" i="8"/>
  <c r="K2066" i="8"/>
  <c r="F2066" i="8"/>
  <c r="K2065" i="8"/>
  <c r="F2065" i="8"/>
  <c r="L2064" i="8"/>
  <c r="K2064" i="8"/>
  <c r="I2064" i="8"/>
  <c r="AA2064" i="8"/>
  <c r="Z2064" i="8"/>
  <c r="Y2064" i="8"/>
  <c r="J2064" i="8"/>
  <c r="X2064" i="8" s="1"/>
  <c r="G2064" i="8"/>
  <c r="V2064" i="8"/>
  <c r="T2064" i="8"/>
  <c r="R2064" i="8"/>
  <c r="U2064" i="8"/>
  <c r="S2064" i="8"/>
  <c r="Q2064" i="8"/>
  <c r="F2064" i="8"/>
  <c r="E2064" i="8"/>
  <c r="C2064" i="8"/>
  <c r="L2063" i="8"/>
  <c r="K2063" i="8"/>
  <c r="J2063" i="8"/>
  <c r="I2063" i="8"/>
  <c r="H2063" i="8"/>
  <c r="G2063" i="8"/>
  <c r="L2062" i="8"/>
  <c r="K2062" i="8"/>
  <c r="J2062" i="8"/>
  <c r="W2062" i="8" s="1"/>
  <c r="I2062" i="8"/>
  <c r="H2062" i="8"/>
  <c r="G2062" i="8"/>
  <c r="L2061" i="8"/>
  <c r="K2061" i="8"/>
  <c r="J2061" i="8"/>
  <c r="I2061" i="8"/>
  <c r="H2061" i="8"/>
  <c r="G2061" i="8"/>
  <c r="L2060" i="8"/>
  <c r="K2060" i="8"/>
  <c r="W2060" i="8"/>
  <c r="J2060" i="8"/>
  <c r="I2060" i="8"/>
  <c r="H2060" i="8"/>
  <c r="G2060" i="8"/>
  <c r="D2059" i="8"/>
  <c r="V2058" i="8"/>
  <c r="L2067" i="8" s="1"/>
  <c r="T2058" i="8"/>
  <c r="L2066" i="8" s="1"/>
  <c r="R2058" i="8"/>
  <c r="L2065" i="8" s="1"/>
  <c r="U2058" i="8"/>
  <c r="J2067" i="8" s="1"/>
  <c r="S2058" i="8"/>
  <c r="J2066" i="8" s="1"/>
  <c r="Q2058" i="8"/>
  <c r="J2065" i="8" s="1"/>
  <c r="F2058" i="8"/>
  <c r="E2058" i="8"/>
  <c r="C2058" i="8"/>
  <c r="A2057" i="8"/>
  <c r="I2055" i="8"/>
  <c r="K2055" i="8"/>
  <c r="I2054" i="8"/>
  <c r="K2054" i="8"/>
  <c r="A2053" i="8"/>
  <c r="I2051" i="8"/>
  <c r="K2051" i="8"/>
  <c r="I2050" i="8"/>
  <c r="K2050" i="8"/>
  <c r="A2049" i="8"/>
  <c r="AA2046" i="8"/>
  <c r="Z2046" i="8"/>
  <c r="Y2046" i="8"/>
  <c r="O2046" i="8"/>
  <c r="J2045" i="8"/>
  <c r="I2045" i="8"/>
  <c r="H2045" i="8"/>
  <c r="F2045" i="8"/>
  <c r="K2044" i="8"/>
  <c r="J2044" i="8"/>
  <c r="F2044" i="8"/>
  <c r="K2043" i="8"/>
  <c r="F2043" i="8"/>
  <c r="L2042" i="8"/>
  <c r="K2042" i="8"/>
  <c r="W2042" i="8"/>
  <c r="J2042" i="8"/>
  <c r="I2042" i="8"/>
  <c r="H2042" i="8"/>
  <c r="G2042" i="8"/>
  <c r="V2041" i="8"/>
  <c r="T2041" i="8"/>
  <c r="L2044" i="8" s="1"/>
  <c r="R2041" i="8"/>
  <c r="L2043" i="8" s="1"/>
  <c r="U2041" i="8"/>
  <c r="S2041" i="8"/>
  <c r="Q2041" i="8"/>
  <c r="J2043" i="8" s="1"/>
  <c r="I2046" i="8" s="1"/>
  <c r="F2041" i="8"/>
  <c r="E2041" i="8"/>
  <c r="C2041" i="8"/>
  <c r="AA2039" i="8"/>
  <c r="Z2039" i="8"/>
  <c r="Y2039" i="8"/>
  <c r="J2038" i="8"/>
  <c r="I2038" i="8"/>
  <c r="H2038" i="8"/>
  <c r="F2038" i="8"/>
  <c r="K2037" i="8"/>
  <c r="F2037" i="8"/>
  <c r="L2036" i="8"/>
  <c r="K2036" i="8"/>
  <c r="J2036" i="8"/>
  <c r="F2036" i="8"/>
  <c r="L2035" i="8"/>
  <c r="K2035" i="8"/>
  <c r="J2035" i="8"/>
  <c r="O2039" i="8" s="1"/>
  <c r="I2035" i="8"/>
  <c r="H2035" i="8"/>
  <c r="G2035" i="8"/>
  <c r="D2034" i="8"/>
  <c r="V2033" i="8"/>
  <c r="T2033" i="8"/>
  <c r="L2037" i="8" s="1"/>
  <c r="R2033" i="8"/>
  <c r="U2033" i="8"/>
  <c r="S2033" i="8"/>
  <c r="J2037" i="8" s="1"/>
  <c r="Q2033" i="8"/>
  <c r="F2033" i="8"/>
  <c r="E2033" i="8"/>
  <c r="C2033" i="8"/>
  <c r="AA2031" i="8"/>
  <c r="Z2031" i="8"/>
  <c r="Y2031" i="8"/>
  <c r="J2030" i="8"/>
  <c r="I2030" i="8"/>
  <c r="H2030" i="8"/>
  <c r="F2030" i="8"/>
  <c r="K2029" i="8"/>
  <c r="J2029" i="8"/>
  <c r="F2029" i="8"/>
  <c r="K2028" i="8"/>
  <c r="F2028" i="8"/>
  <c r="L2027" i="8"/>
  <c r="K2027" i="8"/>
  <c r="I2027" i="8"/>
  <c r="AA2027" i="8"/>
  <c r="Z2027" i="8"/>
  <c r="Y2027" i="8"/>
  <c r="J2027" i="8"/>
  <c r="X2027" i="8" s="1"/>
  <c r="G2027" i="8"/>
  <c r="V2027" i="8"/>
  <c r="T2027" i="8"/>
  <c r="L2029" i="8" s="1"/>
  <c r="R2027" i="8"/>
  <c r="U2027" i="8"/>
  <c r="S2027" i="8"/>
  <c r="Q2027" i="8"/>
  <c r="F2027" i="8"/>
  <c r="E2027" i="8"/>
  <c r="C2027" i="8"/>
  <c r="L2026" i="8"/>
  <c r="K2026" i="8"/>
  <c r="W2026" i="8"/>
  <c r="J2026" i="8"/>
  <c r="I2026" i="8"/>
  <c r="H2026" i="8"/>
  <c r="G2026" i="8"/>
  <c r="D2025" i="8"/>
  <c r="V2024" i="8"/>
  <c r="T2024" i="8"/>
  <c r="R2024" i="8"/>
  <c r="L2028" i="8" s="1"/>
  <c r="U2024" i="8"/>
  <c r="S2024" i="8"/>
  <c r="Q2024" i="8"/>
  <c r="J2028" i="8" s="1"/>
  <c r="F2024" i="8"/>
  <c r="E2024" i="8"/>
  <c r="C2024" i="8"/>
  <c r="AA2022" i="8"/>
  <c r="Z2022" i="8"/>
  <c r="Y2022" i="8"/>
  <c r="O2022" i="8"/>
  <c r="J2021" i="8"/>
  <c r="I2021" i="8"/>
  <c r="H2021" i="8"/>
  <c r="F2021" i="8"/>
  <c r="K2020" i="8"/>
  <c r="J2020" i="8"/>
  <c r="F2020" i="8"/>
  <c r="K2019" i="8"/>
  <c r="F2019" i="8"/>
  <c r="L2018" i="8"/>
  <c r="K2018" i="8"/>
  <c r="W2018" i="8"/>
  <c r="J2018" i="8"/>
  <c r="I2018" i="8"/>
  <c r="H2018" i="8"/>
  <c r="G2018" i="8"/>
  <c r="V2017" i="8"/>
  <c r="T2017" i="8"/>
  <c r="L2020" i="8" s="1"/>
  <c r="R2017" i="8"/>
  <c r="L2019" i="8" s="1"/>
  <c r="U2017" i="8"/>
  <c r="S2017" i="8"/>
  <c r="Q2017" i="8"/>
  <c r="J2019" i="8" s="1"/>
  <c r="F2017" i="8"/>
  <c r="E2017" i="8"/>
  <c r="C2017" i="8"/>
  <c r="AA2015" i="8"/>
  <c r="Z2015" i="8"/>
  <c r="Y2015" i="8"/>
  <c r="J2014" i="8"/>
  <c r="I2014" i="8"/>
  <c r="H2014" i="8"/>
  <c r="F2014" i="8"/>
  <c r="K2013" i="8"/>
  <c r="F2013" i="8"/>
  <c r="K2012" i="8"/>
  <c r="F2012" i="8"/>
  <c r="L2011" i="8"/>
  <c r="K2011" i="8"/>
  <c r="I2011" i="8"/>
  <c r="AA2011" i="8"/>
  <c r="Z2011" i="8"/>
  <c r="Y2011" i="8"/>
  <c r="X2011" i="8"/>
  <c r="J2011" i="8"/>
  <c r="G2011" i="8"/>
  <c r="V2011" i="8"/>
  <c r="T2011" i="8"/>
  <c r="R2011" i="8"/>
  <c r="U2011" i="8"/>
  <c r="S2011" i="8"/>
  <c r="Q2011" i="8"/>
  <c r="J2012" i="8" s="1"/>
  <c r="F2011" i="8"/>
  <c r="E2011" i="8"/>
  <c r="C2011" i="8"/>
  <c r="L2010" i="8"/>
  <c r="K2010" i="8"/>
  <c r="W2010" i="8"/>
  <c r="J2010" i="8"/>
  <c r="I2010" i="8"/>
  <c r="H2010" i="8"/>
  <c r="G2010" i="8"/>
  <c r="D2009" i="8"/>
  <c r="V2008" i="8"/>
  <c r="T2008" i="8"/>
  <c r="L2013" i="8" s="1"/>
  <c r="R2008" i="8"/>
  <c r="L2012" i="8" s="1"/>
  <c r="U2008" i="8"/>
  <c r="S2008" i="8"/>
  <c r="J2013" i="8" s="1"/>
  <c r="Q2008" i="8"/>
  <c r="F2008" i="8"/>
  <c r="E2008" i="8"/>
  <c r="C2008" i="8"/>
  <c r="A2007" i="8"/>
  <c r="A2005" i="8"/>
  <c r="I2003" i="8"/>
  <c r="K2003" i="8"/>
  <c r="I2002" i="8"/>
  <c r="K2002" i="8"/>
  <c r="A2001" i="8"/>
  <c r="I1999" i="8"/>
  <c r="K1999" i="8"/>
  <c r="I1998" i="8"/>
  <c r="K1998" i="8"/>
  <c r="A1997" i="8"/>
  <c r="AA1994" i="8"/>
  <c r="Z1994" i="8"/>
  <c r="Y1994" i="8"/>
  <c r="J1993" i="8"/>
  <c r="I1993" i="8"/>
  <c r="H1993" i="8"/>
  <c r="F1993" i="8"/>
  <c r="K1992" i="8"/>
  <c r="F1992" i="8"/>
  <c r="K1991" i="8"/>
  <c r="F1991" i="8"/>
  <c r="K1990" i="8"/>
  <c r="F1990" i="8"/>
  <c r="L1989" i="8"/>
  <c r="K1989" i="8"/>
  <c r="I1989" i="8"/>
  <c r="AA1989" i="8"/>
  <c r="Z1989" i="8"/>
  <c r="Y1989" i="8"/>
  <c r="J1989" i="8"/>
  <c r="X1989" i="8" s="1"/>
  <c r="G1989" i="8"/>
  <c r="V1989" i="8"/>
  <c r="T1989" i="8"/>
  <c r="R1989" i="8"/>
  <c r="U1989" i="8"/>
  <c r="S1989" i="8"/>
  <c r="Q1989" i="8"/>
  <c r="F1989" i="8"/>
  <c r="E1989" i="8"/>
  <c r="C1989" i="8"/>
  <c r="L1988" i="8"/>
  <c r="K1988" i="8"/>
  <c r="I1988" i="8"/>
  <c r="AA1988" i="8"/>
  <c r="Z1988" i="8"/>
  <c r="Y1988" i="8"/>
  <c r="J1988" i="8"/>
  <c r="X1988" i="8" s="1"/>
  <c r="G1988" i="8"/>
  <c r="V1988" i="8"/>
  <c r="T1988" i="8"/>
  <c r="R1988" i="8"/>
  <c r="U1988" i="8"/>
  <c r="S1988" i="8"/>
  <c r="Q1988" i="8"/>
  <c r="F1988" i="8"/>
  <c r="E1988" i="8"/>
  <c r="C1988" i="8"/>
  <c r="L1987" i="8"/>
  <c r="K1987" i="8"/>
  <c r="J1987" i="8"/>
  <c r="I1987" i="8"/>
  <c r="H1987" i="8"/>
  <c r="G1987" i="8"/>
  <c r="L1986" i="8"/>
  <c r="K1986" i="8"/>
  <c r="W1986" i="8"/>
  <c r="J1986" i="8"/>
  <c r="I1986" i="8"/>
  <c r="H1986" i="8"/>
  <c r="G1986" i="8"/>
  <c r="L1985" i="8"/>
  <c r="K1985" i="8"/>
  <c r="J1985" i="8"/>
  <c r="I1985" i="8"/>
  <c r="H1985" i="8"/>
  <c r="G1985" i="8"/>
  <c r="L1984" i="8"/>
  <c r="K1984" i="8"/>
  <c r="W1984" i="8"/>
  <c r="J1984" i="8"/>
  <c r="I1984" i="8"/>
  <c r="H1984" i="8"/>
  <c r="G1984" i="8"/>
  <c r="D1983" i="8"/>
  <c r="V1982" i="8"/>
  <c r="T1982" i="8"/>
  <c r="L1991" i="8" s="1"/>
  <c r="R1982" i="8"/>
  <c r="L1990" i="8" s="1"/>
  <c r="U1982" i="8"/>
  <c r="J1992" i="8" s="1"/>
  <c r="S1982" i="8"/>
  <c r="J1991" i="8" s="1"/>
  <c r="Q1982" i="8"/>
  <c r="J1990" i="8" s="1"/>
  <c r="F1982" i="8"/>
  <c r="E1982" i="8"/>
  <c r="C1982" i="8"/>
  <c r="AA1980" i="8"/>
  <c r="Z1980" i="8"/>
  <c r="Y1980" i="8"/>
  <c r="J1979" i="8"/>
  <c r="I1979" i="8"/>
  <c r="H1979" i="8"/>
  <c r="F1979" i="8"/>
  <c r="K1978" i="8"/>
  <c r="F1978" i="8"/>
  <c r="K1977" i="8"/>
  <c r="F1977" i="8"/>
  <c r="K1976" i="8"/>
  <c r="F1976" i="8"/>
  <c r="L1975" i="8"/>
  <c r="K1975" i="8"/>
  <c r="I1975" i="8"/>
  <c r="AA1975" i="8"/>
  <c r="Z1975" i="8"/>
  <c r="Y1975" i="8"/>
  <c r="J1975" i="8"/>
  <c r="X1975" i="8" s="1"/>
  <c r="G1975" i="8"/>
  <c r="V1975" i="8"/>
  <c r="T1975" i="8"/>
  <c r="R1975" i="8"/>
  <c r="U1975" i="8"/>
  <c r="S1975" i="8"/>
  <c r="Q1975" i="8"/>
  <c r="F1975" i="8"/>
  <c r="E1975" i="8"/>
  <c r="C1975" i="8"/>
  <c r="L1974" i="8"/>
  <c r="K1974" i="8"/>
  <c r="I1974" i="8"/>
  <c r="AA1974" i="8"/>
  <c r="Z1974" i="8"/>
  <c r="Y1974" i="8"/>
  <c r="J1974" i="8"/>
  <c r="X1974" i="8" s="1"/>
  <c r="G1974" i="8"/>
  <c r="V1974" i="8"/>
  <c r="T1974" i="8"/>
  <c r="R1974" i="8"/>
  <c r="U1974" i="8"/>
  <c r="S1974" i="8"/>
  <c r="Q1974" i="8"/>
  <c r="F1974" i="8"/>
  <c r="E1974" i="8"/>
  <c r="C1974" i="8"/>
  <c r="L1973" i="8"/>
  <c r="K1973" i="8"/>
  <c r="J1973" i="8"/>
  <c r="I1973" i="8"/>
  <c r="H1973" i="8"/>
  <c r="G1973" i="8"/>
  <c r="L1972" i="8"/>
  <c r="K1972" i="8"/>
  <c r="W1972" i="8"/>
  <c r="J1972" i="8"/>
  <c r="I1972" i="8"/>
  <c r="H1972" i="8"/>
  <c r="G1972" i="8"/>
  <c r="L1971" i="8"/>
  <c r="K1971" i="8"/>
  <c r="J1971" i="8"/>
  <c r="I1971" i="8"/>
  <c r="H1971" i="8"/>
  <c r="G1971" i="8"/>
  <c r="L1970" i="8"/>
  <c r="K1970" i="8"/>
  <c r="W1970" i="8"/>
  <c r="J1970" i="8"/>
  <c r="I1970" i="8"/>
  <c r="H1970" i="8"/>
  <c r="G1970" i="8"/>
  <c r="D1969" i="8"/>
  <c r="V1968" i="8"/>
  <c r="L1978" i="8" s="1"/>
  <c r="T1968" i="8"/>
  <c r="L1977" i="8" s="1"/>
  <c r="R1968" i="8"/>
  <c r="L1976" i="8" s="1"/>
  <c r="U1968" i="8"/>
  <c r="J1978" i="8" s="1"/>
  <c r="S1968" i="8"/>
  <c r="J1977" i="8" s="1"/>
  <c r="Q1968" i="8"/>
  <c r="J1976" i="8" s="1"/>
  <c r="F1968" i="8"/>
  <c r="E1968" i="8"/>
  <c r="C1968" i="8"/>
  <c r="AA1966" i="8"/>
  <c r="Z1966" i="8"/>
  <c r="Y1966" i="8"/>
  <c r="J1965" i="8"/>
  <c r="I1965" i="8"/>
  <c r="H1965" i="8"/>
  <c r="F1965" i="8"/>
  <c r="L1964" i="8"/>
  <c r="K1964" i="8"/>
  <c r="F1964" i="8"/>
  <c r="K1963" i="8"/>
  <c r="F1963" i="8"/>
  <c r="L1962" i="8"/>
  <c r="K1962" i="8"/>
  <c r="I1962" i="8"/>
  <c r="AA1962" i="8"/>
  <c r="Z1962" i="8"/>
  <c r="Y1962" i="8"/>
  <c r="J1962" i="8"/>
  <c r="X1962" i="8" s="1"/>
  <c r="G1962" i="8"/>
  <c r="V1962" i="8"/>
  <c r="T1962" i="8"/>
  <c r="R1962" i="8"/>
  <c r="U1962" i="8"/>
  <c r="S1962" i="8"/>
  <c r="Q1962" i="8"/>
  <c r="F1962" i="8"/>
  <c r="E1962" i="8"/>
  <c r="C1962" i="8"/>
  <c r="L1961" i="8"/>
  <c r="P1966" i="8" s="1"/>
  <c r="K1961" i="8"/>
  <c r="J1961" i="8"/>
  <c r="I1961" i="8"/>
  <c r="H1961" i="8"/>
  <c r="G1961" i="8"/>
  <c r="D1960" i="8"/>
  <c r="V1959" i="8"/>
  <c r="T1959" i="8"/>
  <c r="R1959" i="8"/>
  <c r="L1963" i="8" s="1"/>
  <c r="K1966" i="8" s="1"/>
  <c r="U1959" i="8"/>
  <c r="S1959" i="8"/>
  <c r="J1964" i="8" s="1"/>
  <c r="Q1959" i="8"/>
  <c r="J1963" i="8" s="1"/>
  <c r="F1959" i="8"/>
  <c r="E1959" i="8"/>
  <c r="C1959" i="8"/>
  <c r="AA1957" i="8"/>
  <c r="Z1957" i="8"/>
  <c r="Y1957" i="8"/>
  <c r="J1956" i="8"/>
  <c r="I1956" i="8"/>
  <c r="H1956" i="8"/>
  <c r="F1956" i="8"/>
  <c r="K1955" i="8"/>
  <c r="F1955" i="8"/>
  <c r="K1954" i="8"/>
  <c r="J1954" i="8"/>
  <c r="F1954" i="8"/>
  <c r="L1953" i="8"/>
  <c r="K1953" i="8"/>
  <c r="F1953" i="8"/>
  <c r="L1952" i="8"/>
  <c r="K1952" i="8"/>
  <c r="I1952" i="8"/>
  <c r="AA1952" i="8"/>
  <c r="Z1952" i="8"/>
  <c r="Y1952" i="8"/>
  <c r="J1952" i="8"/>
  <c r="X1952" i="8" s="1"/>
  <c r="G1952" i="8"/>
  <c r="V1952" i="8"/>
  <c r="T1952" i="8"/>
  <c r="R1952" i="8"/>
  <c r="U1952" i="8"/>
  <c r="S1952" i="8"/>
  <c r="Q1952" i="8"/>
  <c r="F1952" i="8"/>
  <c r="E1952" i="8"/>
  <c r="C1952" i="8"/>
  <c r="L1951" i="8"/>
  <c r="K1951" i="8"/>
  <c r="J1951" i="8"/>
  <c r="I1951" i="8"/>
  <c r="H1951" i="8"/>
  <c r="G1951" i="8"/>
  <c r="L1950" i="8"/>
  <c r="K1950" i="8"/>
  <c r="W1950" i="8"/>
  <c r="J1950" i="8"/>
  <c r="I1950" i="8"/>
  <c r="H1950" i="8"/>
  <c r="G1950" i="8"/>
  <c r="L1949" i="8"/>
  <c r="K1949" i="8"/>
  <c r="J1949" i="8"/>
  <c r="I1949" i="8"/>
  <c r="H1949" i="8"/>
  <c r="G1949" i="8"/>
  <c r="L1948" i="8"/>
  <c r="K1948" i="8"/>
  <c r="J1948" i="8"/>
  <c r="I1948" i="8"/>
  <c r="H1948" i="8"/>
  <c r="G1948" i="8"/>
  <c r="V1947" i="8"/>
  <c r="L1955" i="8" s="1"/>
  <c r="T1947" i="8"/>
  <c r="R1947" i="8"/>
  <c r="U1947" i="8"/>
  <c r="J1955" i="8" s="1"/>
  <c r="S1947" i="8"/>
  <c r="Q1947" i="8"/>
  <c r="J1953" i="8" s="1"/>
  <c r="F1947" i="8"/>
  <c r="E1947" i="8"/>
  <c r="C1947" i="8"/>
  <c r="AA1945" i="8"/>
  <c r="Z1945" i="8"/>
  <c r="Y1945" i="8"/>
  <c r="J1944" i="8"/>
  <c r="I1944" i="8"/>
  <c r="H1944" i="8"/>
  <c r="F1944" i="8"/>
  <c r="K1943" i="8"/>
  <c r="F1943" i="8"/>
  <c r="K1942" i="8"/>
  <c r="F1942" i="8"/>
  <c r="K1941" i="8"/>
  <c r="F1941" i="8"/>
  <c r="L1940" i="8"/>
  <c r="K1940" i="8"/>
  <c r="I1940" i="8"/>
  <c r="AA1940" i="8"/>
  <c r="Z1940" i="8"/>
  <c r="Y1940" i="8"/>
  <c r="J1940" i="8"/>
  <c r="X1940" i="8" s="1"/>
  <c r="G1940" i="8"/>
  <c r="V1940" i="8"/>
  <c r="T1940" i="8"/>
  <c r="R1940" i="8"/>
  <c r="U1940" i="8"/>
  <c r="S1940" i="8"/>
  <c r="Q1940" i="8"/>
  <c r="F1940" i="8"/>
  <c r="E1940" i="8"/>
  <c r="C1940" i="8"/>
  <c r="L1939" i="8"/>
  <c r="K1939" i="8"/>
  <c r="J1939" i="8"/>
  <c r="I1939" i="8"/>
  <c r="H1939" i="8"/>
  <c r="G1939" i="8"/>
  <c r="L1938" i="8"/>
  <c r="K1938" i="8"/>
  <c r="J1938" i="8"/>
  <c r="W1938" i="8" s="1"/>
  <c r="I1938" i="8"/>
  <c r="H1938" i="8"/>
  <c r="G1938" i="8"/>
  <c r="L1937" i="8"/>
  <c r="K1937" i="8"/>
  <c r="J1937" i="8"/>
  <c r="I1937" i="8"/>
  <c r="H1937" i="8"/>
  <c r="G1937" i="8"/>
  <c r="L1936" i="8"/>
  <c r="K1936" i="8"/>
  <c r="W1936" i="8"/>
  <c r="J1936" i="8"/>
  <c r="I1936" i="8"/>
  <c r="H1936" i="8"/>
  <c r="G1936" i="8"/>
  <c r="D1935" i="8"/>
  <c r="V1934" i="8"/>
  <c r="L1943" i="8" s="1"/>
  <c r="T1934" i="8"/>
  <c r="L1942" i="8" s="1"/>
  <c r="R1934" i="8"/>
  <c r="L1941" i="8" s="1"/>
  <c r="U1934" i="8"/>
  <c r="J1943" i="8" s="1"/>
  <c r="S1934" i="8"/>
  <c r="J1942" i="8" s="1"/>
  <c r="Q1934" i="8"/>
  <c r="J1941" i="8" s="1"/>
  <c r="F1934" i="8"/>
  <c r="E1934" i="8"/>
  <c r="C1934" i="8"/>
  <c r="AA1932" i="8"/>
  <c r="Z1932" i="8"/>
  <c r="Y1932" i="8"/>
  <c r="J1931" i="8"/>
  <c r="I1931" i="8"/>
  <c r="H1931" i="8"/>
  <c r="F1931" i="8"/>
  <c r="K1930" i="8"/>
  <c r="F1930" i="8"/>
  <c r="K1929" i="8"/>
  <c r="F1929" i="8"/>
  <c r="K1928" i="8"/>
  <c r="F1928" i="8"/>
  <c r="L1927" i="8"/>
  <c r="K1927" i="8"/>
  <c r="I1927" i="8"/>
  <c r="AA1927" i="8"/>
  <c r="Z1927" i="8"/>
  <c r="Y1927" i="8"/>
  <c r="J1927" i="8"/>
  <c r="X1927" i="8" s="1"/>
  <c r="G1927" i="8"/>
  <c r="V1927" i="8"/>
  <c r="T1927" i="8"/>
  <c r="R1927" i="8"/>
  <c r="U1927" i="8"/>
  <c r="S1927" i="8"/>
  <c r="Q1927" i="8"/>
  <c r="F1927" i="8"/>
  <c r="E1927" i="8"/>
  <c r="C1927" i="8"/>
  <c r="L1926" i="8"/>
  <c r="K1926" i="8"/>
  <c r="J1926" i="8"/>
  <c r="I1926" i="8"/>
  <c r="H1926" i="8"/>
  <c r="G1926" i="8"/>
  <c r="L1925" i="8"/>
  <c r="K1925" i="8"/>
  <c r="J1925" i="8"/>
  <c r="W1925" i="8" s="1"/>
  <c r="I1925" i="8"/>
  <c r="H1925" i="8"/>
  <c r="G1925" i="8"/>
  <c r="L1924" i="8"/>
  <c r="K1932" i="8" s="1"/>
  <c r="K1924" i="8"/>
  <c r="J1924" i="8"/>
  <c r="I1924" i="8"/>
  <c r="H1924" i="8"/>
  <c r="G1924" i="8"/>
  <c r="L1923" i="8"/>
  <c r="K1923" i="8"/>
  <c r="W1923" i="8"/>
  <c r="J1923" i="8"/>
  <c r="I1923" i="8"/>
  <c r="H1923" i="8"/>
  <c r="G1923" i="8"/>
  <c r="D1922" i="8"/>
  <c r="V1921" i="8"/>
  <c r="L1930" i="8" s="1"/>
  <c r="T1921" i="8"/>
  <c r="L1929" i="8" s="1"/>
  <c r="R1921" i="8"/>
  <c r="L1928" i="8" s="1"/>
  <c r="U1921" i="8"/>
  <c r="J1930" i="8" s="1"/>
  <c r="S1921" i="8"/>
  <c r="J1929" i="8" s="1"/>
  <c r="Q1921" i="8"/>
  <c r="J1928" i="8" s="1"/>
  <c r="F1921" i="8"/>
  <c r="E1921" i="8"/>
  <c r="C1921" i="8"/>
  <c r="A1920" i="8"/>
  <c r="I1918" i="8"/>
  <c r="K1918" i="8"/>
  <c r="I1917" i="8"/>
  <c r="K1917" i="8"/>
  <c r="A1916" i="8"/>
  <c r="AA1913" i="8"/>
  <c r="Z1913" i="8"/>
  <c r="Y1913" i="8"/>
  <c r="J1912" i="8"/>
  <c r="I1912" i="8"/>
  <c r="H1912" i="8"/>
  <c r="F1912" i="8"/>
  <c r="K1911" i="8"/>
  <c r="F1911" i="8"/>
  <c r="K1910" i="8"/>
  <c r="F1910" i="8"/>
  <c r="L1909" i="8"/>
  <c r="K1909" i="8"/>
  <c r="I1909" i="8"/>
  <c r="AA1909" i="8"/>
  <c r="Z1909" i="8"/>
  <c r="Y1909" i="8"/>
  <c r="J1909" i="8"/>
  <c r="X1909" i="8" s="1"/>
  <c r="G1909" i="8"/>
  <c r="V1909" i="8"/>
  <c r="T1909" i="8"/>
  <c r="R1909" i="8"/>
  <c r="U1909" i="8"/>
  <c r="S1909" i="8"/>
  <c r="Q1909" i="8"/>
  <c r="F1909" i="8"/>
  <c r="E1909" i="8"/>
  <c r="C1909" i="8"/>
  <c r="L1908" i="8"/>
  <c r="K1908" i="8"/>
  <c r="J1908" i="8"/>
  <c r="I1908" i="8"/>
  <c r="H1908" i="8"/>
  <c r="G1908" i="8"/>
  <c r="D1907" i="8"/>
  <c r="V1906" i="8"/>
  <c r="T1906" i="8"/>
  <c r="L1911" i="8" s="1"/>
  <c r="R1906" i="8"/>
  <c r="L1910" i="8" s="1"/>
  <c r="U1906" i="8"/>
  <c r="S1906" i="8"/>
  <c r="J1911" i="8" s="1"/>
  <c r="Q1906" i="8"/>
  <c r="J1910" i="8" s="1"/>
  <c r="F1906" i="8"/>
  <c r="E1906" i="8"/>
  <c r="C1906" i="8"/>
  <c r="AA1904" i="8"/>
  <c r="Z1904" i="8"/>
  <c r="Y1904" i="8"/>
  <c r="J1903" i="8"/>
  <c r="I1903" i="8"/>
  <c r="H1903" i="8"/>
  <c r="F1903" i="8"/>
  <c r="K1902" i="8"/>
  <c r="F1902" i="8"/>
  <c r="L1901" i="8"/>
  <c r="K1901" i="8"/>
  <c r="J1901" i="8"/>
  <c r="F1901" i="8"/>
  <c r="L1900" i="8"/>
  <c r="P1904" i="8" s="1"/>
  <c r="K1900" i="8"/>
  <c r="J1900" i="8"/>
  <c r="I1900" i="8"/>
  <c r="H1900" i="8"/>
  <c r="G1900" i="8"/>
  <c r="V1899" i="8"/>
  <c r="T1899" i="8"/>
  <c r="L1902" i="8" s="1"/>
  <c r="R1899" i="8"/>
  <c r="U1899" i="8"/>
  <c r="S1899" i="8"/>
  <c r="J1902" i="8" s="1"/>
  <c r="Q1899" i="8"/>
  <c r="F1899" i="8"/>
  <c r="E1899" i="8"/>
  <c r="C1899" i="8"/>
  <c r="AA1897" i="8"/>
  <c r="Z1897" i="8"/>
  <c r="Y1897" i="8"/>
  <c r="J1896" i="8"/>
  <c r="I1896" i="8"/>
  <c r="H1896" i="8"/>
  <c r="F1896" i="8"/>
  <c r="K1895" i="8"/>
  <c r="J1895" i="8"/>
  <c r="F1895" i="8"/>
  <c r="K1894" i="8"/>
  <c r="F1894" i="8"/>
  <c r="L1893" i="8"/>
  <c r="K1893" i="8"/>
  <c r="I1893" i="8"/>
  <c r="AA1893" i="8"/>
  <c r="Z1893" i="8"/>
  <c r="Y1893" i="8"/>
  <c r="J1893" i="8"/>
  <c r="X1893" i="8" s="1"/>
  <c r="G1893" i="8"/>
  <c r="V1893" i="8"/>
  <c r="T1893" i="8"/>
  <c r="R1893" i="8"/>
  <c r="U1893" i="8"/>
  <c r="S1893" i="8"/>
  <c r="Q1893" i="8"/>
  <c r="F1893" i="8"/>
  <c r="E1893" i="8"/>
  <c r="C1893" i="8"/>
  <c r="L1892" i="8"/>
  <c r="K1892" i="8"/>
  <c r="W1892" i="8"/>
  <c r="J1892" i="8"/>
  <c r="I1892" i="8"/>
  <c r="H1892" i="8"/>
  <c r="G1892" i="8"/>
  <c r="D1891" i="8"/>
  <c r="V1890" i="8"/>
  <c r="T1890" i="8"/>
  <c r="R1890" i="8"/>
  <c r="L1894" i="8" s="1"/>
  <c r="U1890" i="8"/>
  <c r="S1890" i="8"/>
  <c r="Q1890" i="8"/>
  <c r="J1894" i="8" s="1"/>
  <c r="F1890" i="8"/>
  <c r="E1890" i="8"/>
  <c r="C1890" i="8"/>
  <c r="A1889" i="8"/>
  <c r="AA1886" i="8"/>
  <c r="Z1886" i="8"/>
  <c r="Y1886" i="8"/>
  <c r="P1886" i="8"/>
  <c r="J1885" i="8"/>
  <c r="I1885" i="8"/>
  <c r="H1885" i="8"/>
  <c r="F1885" i="8"/>
  <c r="K1884" i="8"/>
  <c r="F1884" i="8"/>
  <c r="K1883" i="8"/>
  <c r="F1883" i="8"/>
  <c r="K1882" i="8"/>
  <c r="F1882" i="8"/>
  <c r="L1881" i="8"/>
  <c r="K1881" i="8"/>
  <c r="I1881" i="8"/>
  <c r="AA1881" i="8"/>
  <c r="Z1881" i="8"/>
  <c r="Y1881" i="8"/>
  <c r="X1881" i="8"/>
  <c r="J1881" i="8"/>
  <c r="G1881" i="8"/>
  <c r="V1881" i="8"/>
  <c r="T1881" i="8"/>
  <c r="R1881" i="8"/>
  <c r="U1881" i="8"/>
  <c r="S1881" i="8"/>
  <c r="Q1881" i="8"/>
  <c r="J1882" i="8" s="1"/>
  <c r="F1881" i="8"/>
  <c r="E1881" i="8"/>
  <c r="C1881" i="8"/>
  <c r="L1880" i="8"/>
  <c r="K1880" i="8"/>
  <c r="I1880" i="8"/>
  <c r="AA1880" i="8"/>
  <c r="Z1880" i="8"/>
  <c r="Y1880" i="8"/>
  <c r="X1880" i="8"/>
  <c r="J1880" i="8"/>
  <c r="G1880" i="8"/>
  <c r="V1880" i="8"/>
  <c r="T1880" i="8"/>
  <c r="R1880" i="8"/>
  <c r="U1880" i="8"/>
  <c r="J1884" i="8" s="1"/>
  <c r="S1880" i="8"/>
  <c r="Q1880" i="8"/>
  <c r="F1880" i="8"/>
  <c r="E1880" i="8"/>
  <c r="C1880" i="8"/>
  <c r="L1879" i="8"/>
  <c r="K1879" i="8"/>
  <c r="J1879" i="8"/>
  <c r="I1879" i="8"/>
  <c r="H1879" i="8"/>
  <c r="G1879" i="8"/>
  <c r="L1878" i="8"/>
  <c r="K1878" i="8"/>
  <c r="J1878" i="8"/>
  <c r="W1878" i="8" s="1"/>
  <c r="I1878" i="8"/>
  <c r="H1878" i="8"/>
  <c r="G1878" i="8"/>
  <c r="L1877" i="8"/>
  <c r="K1877" i="8"/>
  <c r="J1877" i="8"/>
  <c r="I1877" i="8"/>
  <c r="H1877" i="8"/>
  <c r="G1877" i="8"/>
  <c r="L1876" i="8"/>
  <c r="K1876" i="8"/>
  <c r="J1876" i="8"/>
  <c r="W1876" i="8" s="1"/>
  <c r="I1876" i="8"/>
  <c r="H1876" i="8"/>
  <c r="G1876" i="8"/>
  <c r="D1875" i="8"/>
  <c r="V1874" i="8"/>
  <c r="L1884" i="8" s="1"/>
  <c r="T1874" i="8"/>
  <c r="L1883" i="8" s="1"/>
  <c r="R1874" i="8"/>
  <c r="L1882" i="8" s="1"/>
  <c r="U1874" i="8"/>
  <c r="S1874" i="8"/>
  <c r="J1883" i="8" s="1"/>
  <c r="Q1874" i="8"/>
  <c r="F1874" i="8"/>
  <c r="E1874" i="8"/>
  <c r="C1874" i="8"/>
  <c r="AA1872" i="8"/>
  <c r="Z1872" i="8"/>
  <c r="Y1872" i="8"/>
  <c r="J1871" i="8"/>
  <c r="I1871" i="8"/>
  <c r="H1871" i="8"/>
  <c r="F1871" i="8"/>
  <c r="K1870" i="8"/>
  <c r="F1870" i="8"/>
  <c r="K1869" i="8"/>
  <c r="F1869" i="8"/>
  <c r="K1868" i="8"/>
  <c r="F1868" i="8"/>
  <c r="L1867" i="8"/>
  <c r="K1867" i="8"/>
  <c r="I1867" i="8"/>
  <c r="AA1867" i="8"/>
  <c r="Z1867" i="8"/>
  <c r="Y1867" i="8"/>
  <c r="X1867" i="8"/>
  <c r="J1867" i="8"/>
  <c r="G1867" i="8"/>
  <c r="V1867" i="8"/>
  <c r="T1867" i="8"/>
  <c r="R1867" i="8"/>
  <c r="U1867" i="8"/>
  <c r="S1867" i="8"/>
  <c r="Q1867" i="8"/>
  <c r="J1868" i="8" s="1"/>
  <c r="F1867" i="8"/>
  <c r="E1867" i="8"/>
  <c r="C1867" i="8"/>
  <c r="L1866" i="8"/>
  <c r="K1866" i="8"/>
  <c r="I1866" i="8"/>
  <c r="AA1866" i="8"/>
  <c r="Z1866" i="8"/>
  <c r="Y1866" i="8"/>
  <c r="X1866" i="8"/>
  <c r="J1866" i="8"/>
  <c r="G1866" i="8"/>
  <c r="V1866" i="8"/>
  <c r="T1866" i="8"/>
  <c r="R1866" i="8"/>
  <c r="U1866" i="8"/>
  <c r="J1870" i="8" s="1"/>
  <c r="S1866" i="8"/>
  <c r="Q1866" i="8"/>
  <c r="F1866" i="8"/>
  <c r="E1866" i="8"/>
  <c r="C1866" i="8"/>
  <c r="L1865" i="8"/>
  <c r="K1865" i="8"/>
  <c r="J1865" i="8"/>
  <c r="I1865" i="8"/>
  <c r="H1865" i="8"/>
  <c r="G1865" i="8"/>
  <c r="L1864" i="8"/>
  <c r="K1864" i="8"/>
  <c r="J1864" i="8"/>
  <c r="W1864" i="8" s="1"/>
  <c r="I1864" i="8"/>
  <c r="H1864" i="8"/>
  <c r="G1864" i="8"/>
  <c r="L1863" i="8"/>
  <c r="K1863" i="8"/>
  <c r="J1863" i="8"/>
  <c r="I1863" i="8"/>
  <c r="H1863" i="8"/>
  <c r="G1863" i="8"/>
  <c r="L1862" i="8"/>
  <c r="K1862" i="8"/>
  <c r="W1862" i="8"/>
  <c r="J1862" i="8"/>
  <c r="I1862" i="8"/>
  <c r="H1862" i="8"/>
  <c r="G1862" i="8"/>
  <c r="D1861" i="8"/>
  <c r="V1860" i="8"/>
  <c r="L1870" i="8" s="1"/>
  <c r="T1860" i="8"/>
  <c r="L1869" i="8" s="1"/>
  <c r="R1860" i="8"/>
  <c r="L1868" i="8" s="1"/>
  <c r="P1872" i="8" s="1"/>
  <c r="U1860" i="8"/>
  <c r="S1860" i="8"/>
  <c r="J1869" i="8" s="1"/>
  <c r="Q1860" i="8"/>
  <c r="F1860" i="8"/>
  <c r="E1860" i="8"/>
  <c r="C1860" i="8"/>
  <c r="AA1858" i="8"/>
  <c r="Z1858" i="8"/>
  <c r="Y1858" i="8"/>
  <c r="J1857" i="8"/>
  <c r="I1857" i="8"/>
  <c r="H1857" i="8"/>
  <c r="F1857" i="8"/>
  <c r="K1856" i="8"/>
  <c r="J1856" i="8"/>
  <c r="F1856" i="8"/>
  <c r="K1855" i="8"/>
  <c r="F1855" i="8"/>
  <c r="L1854" i="8"/>
  <c r="K1854" i="8"/>
  <c r="I1854" i="8"/>
  <c r="AA1854" i="8"/>
  <c r="Z1854" i="8"/>
  <c r="Y1854" i="8"/>
  <c r="J1854" i="8"/>
  <c r="X1854" i="8" s="1"/>
  <c r="G1854" i="8"/>
  <c r="V1854" i="8"/>
  <c r="T1854" i="8"/>
  <c r="R1854" i="8"/>
  <c r="U1854" i="8"/>
  <c r="S1854" i="8"/>
  <c r="Q1854" i="8"/>
  <c r="F1854" i="8"/>
  <c r="E1854" i="8"/>
  <c r="C1854" i="8"/>
  <c r="L1853" i="8"/>
  <c r="K1853" i="8"/>
  <c r="W1853" i="8"/>
  <c r="J1853" i="8"/>
  <c r="O1858" i="8" s="1"/>
  <c r="I1853" i="8"/>
  <c r="H1853" i="8"/>
  <c r="G1853" i="8"/>
  <c r="D1852" i="8"/>
  <c r="V1851" i="8"/>
  <c r="T1851" i="8"/>
  <c r="R1851" i="8"/>
  <c r="L1855" i="8" s="1"/>
  <c r="U1851" i="8"/>
  <c r="S1851" i="8"/>
  <c r="Q1851" i="8"/>
  <c r="J1855" i="8" s="1"/>
  <c r="F1851" i="8"/>
  <c r="E1851" i="8"/>
  <c r="C1851" i="8"/>
  <c r="AA1849" i="8"/>
  <c r="Z1849" i="8"/>
  <c r="Y1849" i="8"/>
  <c r="J1848" i="8"/>
  <c r="I1848" i="8"/>
  <c r="H1848" i="8"/>
  <c r="F1848" i="8"/>
  <c r="K1847" i="8"/>
  <c r="F1847" i="8"/>
  <c r="K1846" i="8"/>
  <c r="F1846" i="8"/>
  <c r="L1845" i="8"/>
  <c r="K1845" i="8"/>
  <c r="F1845" i="8"/>
  <c r="L1844" i="8"/>
  <c r="K1844" i="8"/>
  <c r="I1844" i="8"/>
  <c r="AA1844" i="8"/>
  <c r="Z1844" i="8"/>
  <c r="Y1844" i="8"/>
  <c r="J1844" i="8"/>
  <c r="X1844" i="8" s="1"/>
  <c r="G1844" i="8"/>
  <c r="V1844" i="8"/>
  <c r="T1844" i="8"/>
  <c r="R1844" i="8"/>
  <c r="U1844" i="8"/>
  <c r="S1844" i="8"/>
  <c r="Q1844" i="8"/>
  <c r="F1844" i="8"/>
  <c r="E1844" i="8"/>
  <c r="C1844" i="8"/>
  <c r="L1843" i="8"/>
  <c r="K1843" i="8"/>
  <c r="J1843" i="8"/>
  <c r="I1843" i="8"/>
  <c r="H1843" i="8"/>
  <c r="G1843" i="8"/>
  <c r="L1842" i="8"/>
  <c r="K1842" i="8"/>
  <c r="J1842" i="8"/>
  <c r="W1842" i="8" s="1"/>
  <c r="I1842" i="8"/>
  <c r="H1842" i="8"/>
  <c r="G1842" i="8"/>
  <c r="L1841" i="8"/>
  <c r="K1841" i="8"/>
  <c r="J1841" i="8"/>
  <c r="I1841" i="8"/>
  <c r="H1841" i="8"/>
  <c r="G1841" i="8"/>
  <c r="L1840" i="8"/>
  <c r="K1840" i="8"/>
  <c r="W1840" i="8"/>
  <c r="J1840" i="8"/>
  <c r="I1840" i="8"/>
  <c r="H1840" i="8"/>
  <c r="G1840" i="8"/>
  <c r="V1839" i="8"/>
  <c r="L1847" i="8" s="1"/>
  <c r="T1839" i="8"/>
  <c r="L1846" i="8" s="1"/>
  <c r="K1849" i="8" s="1"/>
  <c r="R1839" i="8"/>
  <c r="U1839" i="8"/>
  <c r="J1847" i="8" s="1"/>
  <c r="S1839" i="8"/>
  <c r="J1846" i="8" s="1"/>
  <c r="Q1839" i="8"/>
  <c r="J1845" i="8" s="1"/>
  <c r="F1839" i="8"/>
  <c r="E1839" i="8"/>
  <c r="C1839" i="8"/>
  <c r="AA1837" i="8"/>
  <c r="Z1837" i="8"/>
  <c r="Y1837" i="8"/>
  <c r="J1836" i="8"/>
  <c r="I1836" i="8"/>
  <c r="H1836" i="8"/>
  <c r="F1836" i="8"/>
  <c r="L1835" i="8"/>
  <c r="K1835" i="8"/>
  <c r="F1835" i="8"/>
  <c r="K1834" i="8"/>
  <c r="J1834" i="8"/>
  <c r="F1834" i="8"/>
  <c r="L1833" i="8"/>
  <c r="K1833" i="8"/>
  <c r="F1833" i="8"/>
  <c r="L1832" i="8"/>
  <c r="K1832" i="8"/>
  <c r="I1832" i="8"/>
  <c r="AA1832" i="8"/>
  <c r="Z1832" i="8"/>
  <c r="Y1832" i="8"/>
  <c r="J1832" i="8"/>
  <c r="X1832" i="8" s="1"/>
  <c r="G1832" i="8"/>
  <c r="V1832" i="8"/>
  <c r="T1832" i="8"/>
  <c r="R1832" i="8"/>
  <c r="U1832" i="8"/>
  <c r="S1832" i="8"/>
  <c r="Q1832" i="8"/>
  <c r="F1832" i="8"/>
  <c r="E1832" i="8"/>
  <c r="C1832" i="8"/>
  <c r="L1831" i="8"/>
  <c r="K1831" i="8"/>
  <c r="J1831" i="8"/>
  <c r="O1837" i="8" s="1"/>
  <c r="I1831" i="8"/>
  <c r="H1831" i="8"/>
  <c r="G1831" i="8"/>
  <c r="L1830" i="8"/>
  <c r="K1830" i="8"/>
  <c r="W1830" i="8"/>
  <c r="J1830" i="8"/>
  <c r="I1830" i="8"/>
  <c r="H1830" i="8"/>
  <c r="G1830" i="8"/>
  <c r="L1829" i="8"/>
  <c r="K1829" i="8"/>
  <c r="J1829" i="8"/>
  <c r="I1829" i="8"/>
  <c r="H1829" i="8"/>
  <c r="G1829" i="8"/>
  <c r="L1828" i="8"/>
  <c r="K1828" i="8"/>
  <c r="W1828" i="8"/>
  <c r="J1828" i="8"/>
  <c r="I1828" i="8"/>
  <c r="H1828" i="8"/>
  <c r="G1828" i="8"/>
  <c r="D1827" i="8"/>
  <c r="V1826" i="8"/>
  <c r="T1826" i="8"/>
  <c r="L1834" i="8" s="1"/>
  <c r="R1826" i="8"/>
  <c r="U1826" i="8"/>
  <c r="J1835" i="8" s="1"/>
  <c r="S1826" i="8"/>
  <c r="Q1826" i="8"/>
  <c r="J1833" i="8" s="1"/>
  <c r="F1826" i="8"/>
  <c r="E1826" i="8"/>
  <c r="C1826" i="8"/>
  <c r="AA1824" i="8"/>
  <c r="Z1824" i="8"/>
  <c r="Y1824" i="8"/>
  <c r="J1823" i="8"/>
  <c r="I1823" i="8"/>
  <c r="H1823" i="8"/>
  <c r="F1823" i="8"/>
  <c r="L1822" i="8"/>
  <c r="K1822" i="8"/>
  <c r="F1822" i="8"/>
  <c r="K1821" i="8"/>
  <c r="F1821" i="8"/>
  <c r="L1820" i="8"/>
  <c r="K1820" i="8"/>
  <c r="F1820" i="8"/>
  <c r="L1819" i="8"/>
  <c r="K1819" i="8"/>
  <c r="I1819" i="8"/>
  <c r="AA1819" i="8"/>
  <c r="Z1819" i="8"/>
  <c r="Y1819" i="8"/>
  <c r="X1819" i="8"/>
  <c r="J1819" i="8"/>
  <c r="G1819" i="8"/>
  <c r="V1819" i="8"/>
  <c r="T1819" i="8"/>
  <c r="R1819" i="8"/>
  <c r="U1819" i="8"/>
  <c r="J1822" i="8" s="1"/>
  <c r="S1819" i="8"/>
  <c r="Q1819" i="8"/>
  <c r="J1820" i="8" s="1"/>
  <c r="F1819" i="8"/>
  <c r="E1819" i="8"/>
  <c r="C1819" i="8"/>
  <c r="L1818" i="8"/>
  <c r="K1818" i="8"/>
  <c r="J1818" i="8"/>
  <c r="I1818" i="8"/>
  <c r="H1818" i="8"/>
  <c r="G1818" i="8"/>
  <c r="L1817" i="8"/>
  <c r="K1817" i="8"/>
  <c r="J1817" i="8"/>
  <c r="W1817" i="8" s="1"/>
  <c r="I1817" i="8"/>
  <c r="H1817" i="8"/>
  <c r="G1817" i="8"/>
  <c r="L1816" i="8"/>
  <c r="K1816" i="8"/>
  <c r="J1816" i="8"/>
  <c r="I1816" i="8"/>
  <c r="H1816" i="8"/>
  <c r="G1816" i="8"/>
  <c r="L1815" i="8"/>
  <c r="K1815" i="8"/>
  <c r="J1815" i="8"/>
  <c r="I1815" i="8"/>
  <c r="H1815" i="8"/>
  <c r="G1815" i="8"/>
  <c r="D1814" i="8"/>
  <c r="V1813" i="8"/>
  <c r="T1813" i="8"/>
  <c r="L1821" i="8" s="1"/>
  <c r="R1813" i="8"/>
  <c r="U1813" i="8"/>
  <c r="S1813" i="8"/>
  <c r="J1821" i="8" s="1"/>
  <c r="O1824" i="8" s="1"/>
  <c r="Q1813" i="8"/>
  <c r="F1813" i="8"/>
  <c r="E1813" i="8"/>
  <c r="C1813" i="8"/>
  <c r="A1812" i="8"/>
  <c r="I1810" i="8"/>
  <c r="K1810" i="8"/>
  <c r="I1809" i="8"/>
  <c r="K1809" i="8"/>
  <c r="A1808" i="8"/>
  <c r="I1806" i="8"/>
  <c r="K1806" i="8"/>
  <c r="I1805" i="8"/>
  <c r="K1805" i="8"/>
  <c r="A1804" i="8"/>
  <c r="AA1801" i="8"/>
  <c r="Z1801" i="8"/>
  <c r="Y1801" i="8"/>
  <c r="K1801" i="8"/>
  <c r="J1800" i="8"/>
  <c r="I1800" i="8"/>
  <c r="H1800" i="8"/>
  <c r="F1800" i="8"/>
  <c r="K1799" i="8"/>
  <c r="F1799" i="8"/>
  <c r="L1798" i="8"/>
  <c r="K1798" i="8"/>
  <c r="F1798" i="8"/>
  <c r="L1797" i="8"/>
  <c r="K1797" i="8"/>
  <c r="J1797" i="8"/>
  <c r="I1797" i="8"/>
  <c r="H1797" i="8"/>
  <c r="G1797" i="8"/>
  <c r="V1796" i="8"/>
  <c r="T1796" i="8"/>
  <c r="L1799" i="8" s="1"/>
  <c r="R1796" i="8"/>
  <c r="U1796" i="8"/>
  <c r="S1796" i="8"/>
  <c r="J1799" i="8" s="1"/>
  <c r="Q1796" i="8"/>
  <c r="J1798" i="8" s="1"/>
  <c r="F1796" i="8"/>
  <c r="E1796" i="8"/>
  <c r="C1796" i="8"/>
  <c r="AA1794" i="8"/>
  <c r="Z1794" i="8"/>
  <c r="Y1794" i="8"/>
  <c r="X1794" i="8"/>
  <c r="J1793" i="8"/>
  <c r="I1793" i="8"/>
  <c r="H1793" i="8"/>
  <c r="F1793" i="8"/>
  <c r="K1792" i="8"/>
  <c r="F1792" i="8"/>
  <c r="L1791" i="8"/>
  <c r="K1791" i="8"/>
  <c r="F1791" i="8"/>
  <c r="L1790" i="8"/>
  <c r="K1790" i="8"/>
  <c r="J1790" i="8"/>
  <c r="W1790" i="8" s="1"/>
  <c r="I1790" i="8"/>
  <c r="H1790" i="8"/>
  <c r="G1790" i="8"/>
  <c r="D1789" i="8"/>
  <c r="V1788" i="8"/>
  <c r="T1788" i="8"/>
  <c r="L1792" i="8" s="1"/>
  <c r="R1788" i="8"/>
  <c r="U1788" i="8"/>
  <c r="S1788" i="8"/>
  <c r="J1792" i="8" s="1"/>
  <c r="Q1788" i="8"/>
  <c r="J1791" i="8" s="1"/>
  <c r="F1788" i="8"/>
  <c r="E1788" i="8"/>
  <c r="C1788" i="8"/>
  <c r="AA1786" i="8"/>
  <c r="Z1786" i="8"/>
  <c r="Y1786" i="8"/>
  <c r="J1785" i="8"/>
  <c r="I1785" i="8"/>
  <c r="H1785" i="8"/>
  <c r="F1785" i="8"/>
  <c r="K1784" i="8"/>
  <c r="J1784" i="8"/>
  <c r="F1784" i="8"/>
  <c r="K1783" i="8"/>
  <c r="F1783" i="8"/>
  <c r="L1782" i="8"/>
  <c r="K1782" i="8"/>
  <c r="I1782" i="8"/>
  <c r="AA1782" i="8"/>
  <c r="Z1782" i="8"/>
  <c r="Y1782" i="8"/>
  <c r="J1782" i="8"/>
  <c r="X1782" i="8" s="1"/>
  <c r="G1782" i="8"/>
  <c r="V1782" i="8"/>
  <c r="T1782" i="8"/>
  <c r="R1782" i="8"/>
  <c r="U1782" i="8"/>
  <c r="S1782" i="8"/>
  <c r="Q1782" i="8"/>
  <c r="F1782" i="8"/>
  <c r="E1782" i="8"/>
  <c r="C1782" i="8"/>
  <c r="L1781" i="8"/>
  <c r="K1781" i="8"/>
  <c r="W1781" i="8"/>
  <c r="J1781" i="8"/>
  <c r="I1781" i="8"/>
  <c r="H1781" i="8"/>
  <c r="G1781" i="8"/>
  <c r="D1780" i="8"/>
  <c r="V1779" i="8"/>
  <c r="T1779" i="8"/>
  <c r="L1784" i="8" s="1"/>
  <c r="R1779" i="8"/>
  <c r="L1783" i="8" s="1"/>
  <c r="U1779" i="8"/>
  <c r="S1779" i="8"/>
  <c r="Q1779" i="8"/>
  <c r="J1783" i="8" s="1"/>
  <c r="F1779" i="8"/>
  <c r="E1779" i="8"/>
  <c r="C1779" i="8"/>
  <c r="AA1777" i="8"/>
  <c r="Z1777" i="8"/>
  <c r="Y1777" i="8"/>
  <c r="K1777" i="8"/>
  <c r="J1776" i="8"/>
  <c r="I1776" i="8"/>
  <c r="H1776" i="8"/>
  <c r="F1776" i="8"/>
  <c r="K1775" i="8"/>
  <c r="F1775" i="8"/>
  <c r="L1774" i="8"/>
  <c r="K1774" i="8"/>
  <c r="F1774" i="8"/>
  <c r="L1773" i="8"/>
  <c r="K1773" i="8"/>
  <c r="J1773" i="8"/>
  <c r="I1773" i="8"/>
  <c r="H1773" i="8"/>
  <c r="G1773" i="8"/>
  <c r="V1772" i="8"/>
  <c r="T1772" i="8"/>
  <c r="L1775" i="8" s="1"/>
  <c r="R1772" i="8"/>
  <c r="U1772" i="8"/>
  <c r="S1772" i="8"/>
  <c r="J1775" i="8" s="1"/>
  <c r="Q1772" i="8"/>
  <c r="J1774" i="8" s="1"/>
  <c r="F1772" i="8"/>
  <c r="E1772" i="8"/>
  <c r="C1772" i="8"/>
  <c r="AA1770" i="8"/>
  <c r="Z1770" i="8"/>
  <c r="Y1770" i="8"/>
  <c r="X1770" i="8"/>
  <c r="J1769" i="8"/>
  <c r="I1769" i="8"/>
  <c r="H1769" i="8"/>
  <c r="F1769" i="8"/>
  <c r="K1768" i="8"/>
  <c r="F1768" i="8"/>
  <c r="K1767" i="8"/>
  <c r="F1767" i="8"/>
  <c r="L1766" i="8"/>
  <c r="K1766" i="8"/>
  <c r="I1766" i="8"/>
  <c r="AA1766" i="8"/>
  <c r="Z1766" i="8"/>
  <c r="Y1766" i="8"/>
  <c r="J1766" i="8"/>
  <c r="X1766" i="8" s="1"/>
  <c r="G1766" i="8"/>
  <c r="V1766" i="8"/>
  <c r="T1766" i="8"/>
  <c r="R1766" i="8"/>
  <c r="U1766" i="8"/>
  <c r="S1766" i="8"/>
  <c r="Q1766" i="8"/>
  <c r="F1766" i="8"/>
  <c r="E1766" i="8"/>
  <c r="C1766" i="8"/>
  <c r="L1765" i="8"/>
  <c r="P1770" i="8" s="1"/>
  <c r="K1765" i="8"/>
  <c r="W1765" i="8"/>
  <c r="J1765" i="8"/>
  <c r="I1765" i="8"/>
  <c r="H1765" i="8"/>
  <c r="G1765" i="8"/>
  <c r="D1764" i="8"/>
  <c r="V1763" i="8"/>
  <c r="T1763" i="8"/>
  <c r="L1768" i="8" s="1"/>
  <c r="R1763" i="8"/>
  <c r="L1767" i="8" s="1"/>
  <c r="U1763" i="8"/>
  <c r="S1763" i="8"/>
  <c r="J1768" i="8" s="1"/>
  <c r="Q1763" i="8"/>
  <c r="J1767" i="8" s="1"/>
  <c r="I1770" i="8" s="1"/>
  <c r="F1763" i="8"/>
  <c r="E1763" i="8"/>
  <c r="C1763" i="8"/>
  <c r="A1762" i="8"/>
  <c r="A1760" i="8"/>
  <c r="I1758" i="8"/>
  <c r="K1758" i="8"/>
  <c r="I1757" i="8"/>
  <c r="K1757" i="8"/>
  <c r="A1756" i="8"/>
  <c r="I1754" i="8"/>
  <c r="K1754" i="8"/>
  <c r="I1753" i="8"/>
  <c r="K1753" i="8"/>
  <c r="A1752" i="8"/>
  <c r="AA1749" i="8"/>
  <c r="Z1749" i="8"/>
  <c r="Y1749" i="8"/>
  <c r="J1748" i="8"/>
  <c r="I1748" i="8"/>
  <c r="H1748" i="8"/>
  <c r="F1748" i="8"/>
  <c r="L1747" i="8"/>
  <c r="K1747" i="8"/>
  <c r="F1747" i="8"/>
  <c r="K1746" i="8"/>
  <c r="F1746" i="8"/>
  <c r="L1745" i="8"/>
  <c r="K1745" i="8"/>
  <c r="F1745" i="8"/>
  <c r="L1744" i="8"/>
  <c r="K1744" i="8"/>
  <c r="I1744" i="8"/>
  <c r="AA1744" i="8"/>
  <c r="Z1744" i="8"/>
  <c r="Y1744" i="8"/>
  <c r="X1744" i="8"/>
  <c r="J1744" i="8"/>
  <c r="G1744" i="8"/>
  <c r="V1744" i="8"/>
  <c r="T1744" i="8"/>
  <c r="R1744" i="8"/>
  <c r="U1744" i="8"/>
  <c r="S1744" i="8"/>
  <c r="Q1744" i="8"/>
  <c r="F1744" i="8"/>
  <c r="E1744" i="8"/>
  <c r="C1744" i="8"/>
  <c r="L1743" i="8"/>
  <c r="K1743" i="8"/>
  <c r="I1743" i="8"/>
  <c r="AA1743" i="8"/>
  <c r="Z1743" i="8"/>
  <c r="Y1743" i="8"/>
  <c r="J1743" i="8"/>
  <c r="X1743" i="8" s="1"/>
  <c r="G1743" i="8"/>
  <c r="V1743" i="8"/>
  <c r="T1743" i="8"/>
  <c r="R1743" i="8"/>
  <c r="U1743" i="8"/>
  <c r="J1747" i="8" s="1"/>
  <c r="S1743" i="8"/>
  <c r="Q1743" i="8"/>
  <c r="F1743" i="8"/>
  <c r="E1743" i="8"/>
  <c r="C1743" i="8"/>
  <c r="L1742" i="8"/>
  <c r="K1742" i="8"/>
  <c r="J1742" i="8"/>
  <c r="I1742" i="8"/>
  <c r="H1742" i="8"/>
  <c r="G1742" i="8"/>
  <c r="L1741" i="8"/>
  <c r="K1741" i="8"/>
  <c r="W1741" i="8"/>
  <c r="J1741" i="8"/>
  <c r="I1741" i="8"/>
  <c r="H1741" i="8"/>
  <c r="G1741" i="8"/>
  <c r="L1740" i="8"/>
  <c r="K1740" i="8"/>
  <c r="J1740" i="8"/>
  <c r="I1740" i="8"/>
  <c r="H1740" i="8"/>
  <c r="G1740" i="8"/>
  <c r="L1739" i="8"/>
  <c r="K1739" i="8"/>
  <c r="W1739" i="8"/>
  <c r="J1739" i="8"/>
  <c r="I1739" i="8"/>
  <c r="H1739" i="8"/>
  <c r="G1739" i="8"/>
  <c r="D1738" i="8"/>
  <c r="V1737" i="8"/>
  <c r="T1737" i="8"/>
  <c r="R1737" i="8"/>
  <c r="U1737" i="8"/>
  <c r="S1737" i="8"/>
  <c r="J1746" i="8" s="1"/>
  <c r="Q1737" i="8"/>
  <c r="J1745" i="8" s="1"/>
  <c r="O1749" i="8" s="1"/>
  <c r="F1737" i="8"/>
  <c r="E1737" i="8"/>
  <c r="C1737" i="8"/>
  <c r="AA1735" i="8"/>
  <c r="Z1735" i="8"/>
  <c r="Y1735" i="8"/>
  <c r="J1734" i="8"/>
  <c r="I1734" i="8"/>
  <c r="H1734" i="8"/>
  <c r="F1734" i="8"/>
  <c r="L1733" i="8"/>
  <c r="K1733" i="8"/>
  <c r="F1733" i="8"/>
  <c r="K1732" i="8"/>
  <c r="F1732" i="8"/>
  <c r="L1731" i="8"/>
  <c r="K1731" i="8"/>
  <c r="F1731" i="8"/>
  <c r="L1730" i="8"/>
  <c r="K1730" i="8"/>
  <c r="I1730" i="8"/>
  <c r="AA1730" i="8"/>
  <c r="Z1730" i="8"/>
  <c r="Y1730" i="8"/>
  <c r="X1730" i="8"/>
  <c r="J1730" i="8"/>
  <c r="G1730" i="8"/>
  <c r="V1730" i="8"/>
  <c r="T1730" i="8"/>
  <c r="R1730" i="8"/>
  <c r="U1730" i="8"/>
  <c r="S1730" i="8"/>
  <c r="Q1730" i="8"/>
  <c r="F1730" i="8"/>
  <c r="E1730" i="8"/>
  <c r="C1730" i="8"/>
  <c r="L1729" i="8"/>
  <c r="K1729" i="8"/>
  <c r="I1729" i="8"/>
  <c r="AA1729" i="8"/>
  <c r="Z1729" i="8"/>
  <c r="Y1729" i="8"/>
  <c r="J1729" i="8"/>
  <c r="X1729" i="8" s="1"/>
  <c r="G1729" i="8"/>
  <c r="V1729" i="8"/>
  <c r="T1729" i="8"/>
  <c r="R1729" i="8"/>
  <c r="U1729" i="8"/>
  <c r="S1729" i="8"/>
  <c r="Q1729" i="8"/>
  <c r="F1729" i="8"/>
  <c r="E1729" i="8"/>
  <c r="C1729" i="8"/>
  <c r="L1728" i="8"/>
  <c r="K1728" i="8"/>
  <c r="J1728" i="8"/>
  <c r="I1728" i="8"/>
  <c r="H1728" i="8"/>
  <c r="G1728" i="8"/>
  <c r="L1727" i="8"/>
  <c r="K1727" i="8"/>
  <c r="W1727" i="8"/>
  <c r="J1727" i="8"/>
  <c r="I1727" i="8"/>
  <c r="H1727" i="8"/>
  <c r="G1727" i="8"/>
  <c r="L1726" i="8"/>
  <c r="K1726" i="8"/>
  <c r="J1726" i="8"/>
  <c r="I1726" i="8"/>
  <c r="H1726" i="8"/>
  <c r="G1726" i="8"/>
  <c r="L1725" i="8"/>
  <c r="K1725" i="8"/>
  <c r="W1725" i="8"/>
  <c r="J1725" i="8"/>
  <c r="I1725" i="8"/>
  <c r="H1725" i="8"/>
  <c r="G1725" i="8"/>
  <c r="D1724" i="8"/>
  <c r="V1723" i="8"/>
  <c r="T1723" i="8"/>
  <c r="R1723" i="8"/>
  <c r="U1723" i="8"/>
  <c r="S1723" i="8"/>
  <c r="J1732" i="8" s="1"/>
  <c r="Q1723" i="8"/>
  <c r="J1731" i="8" s="1"/>
  <c r="F1723" i="8"/>
  <c r="E1723" i="8"/>
  <c r="C1723" i="8"/>
  <c r="AA1721" i="8"/>
  <c r="Z1721" i="8"/>
  <c r="Y1721" i="8"/>
  <c r="J1720" i="8"/>
  <c r="I1720" i="8"/>
  <c r="H1720" i="8"/>
  <c r="F1720" i="8"/>
  <c r="L1719" i="8"/>
  <c r="K1719" i="8"/>
  <c r="J1719" i="8"/>
  <c r="F1719" i="8"/>
  <c r="K1718" i="8"/>
  <c r="F1718" i="8"/>
  <c r="L1717" i="8"/>
  <c r="K1717" i="8"/>
  <c r="I1717" i="8"/>
  <c r="AA1717" i="8"/>
  <c r="Z1717" i="8"/>
  <c r="Y1717" i="8"/>
  <c r="J1717" i="8"/>
  <c r="X1717" i="8" s="1"/>
  <c r="G1717" i="8"/>
  <c r="V1717" i="8"/>
  <c r="T1717" i="8"/>
  <c r="R1717" i="8"/>
  <c r="U1717" i="8"/>
  <c r="S1717" i="8"/>
  <c r="Q1717" i="8"/>
  <c r="F1717" i="8"/>
  <c r="E1717" i="8"/>
  <c r="C1717" i="8"/>
  <c r="L1716" i="8"/>
  <c r="P1721" i="8" s="1"/>
  <c r="K1716" i="8"/>
  <c r="J1716" i="8"/>
  <c r="I1716" i="8"/>
  <c r="H1716" i="8"/>
  <c r="G1716" i="8"/>
  <c r="D1715" i="8"/>
  <c r="V1714" i="8"/>
  <c r="T1714" i="8"/>
  <c r="R1714" i="8"/>
  <c r="L1718" i="8" s="1"/>
  <c r="U1714" i="8"/>
  <c r="S1714" i="8"/>
  <c r="Q1714" i="8"/>
  <c r="J1718" i="8" s="1"/>
  <c r="O1721" i="8" s="1"/>
  <c r="F1714" i="8"/>
  <c r="E1714" i="8"/>
  <c r="C1714" i="8"/>
  <c r="AA1712" i="8"/>
  <c r="Z1712" i="8"/>
  <c r="Y1712" i="8"/>
  <c r="J1711" i="8"/>
  <c r="I1711" i="8"/>
  <c r="H1711" i="8"/>
  <c r="F1711" i="8"/>
  <c r="K1710" i="8"/>
  <c r="F1710" i="8"/>
  <c r="K1709" i="8"/>
  <c r="F1709" i="8"/>
  <c r="K1708" i="8"/>
  <c r="F1708" i="8"/>
  <c r="L1707" i="8"/>
  <c r="K1707" i="8"/>
  <c r="I1707" i="8"/>
  <c r="AA1707" i="8"/>
  <c r="Z1707" i="8"/>
  <c r="Y1707" i="8"/>
  <c r="J1707" i="8"/>
  <c r="X1707" i="8" s="1"/>
  <c r="G1707" i="8"/>
  <c r="V1707" i="8"/>
  <c r="T1707" i="8"/>
  <c r="R1707" i="8"/>
  <c r="U1707" i="8"/>
  <c r="S1707" i="8"/>
  <c r="Q1707" i="8"/>
  <c r="F1707" i="8"/>
  <c r="E1707" i="8"/>
  <c r="C1707" i="8"/>
  <c r="L1706" i="8"/>
  <c r="K1706" i="8"/>
  <c r="J1706" i="8"/>
  <c r="I1706" i="8"/>
  <c r="H1706" i="8"/>
  <c r="G1706" i="8"/>
  <c r="L1705" i="8"/>
  <c r="K1705" i="8"/>
  <c r="J1705" i="8"/>
  <c r="W1705" i="8" s="1"/>
  <c r="I1705" i="8"/>
  <c r="H1705" i="8"/>
  <c r="G1705" i="8"/>
  <c r="L1704" i="8"/>
  <c r="K1704" i="8"/>
  <c r="J1704" i="8"/>
  <c r="I1704" i="8"/>
  <c r="H1704" i="8"/>
  <c r="G1704" i="8"/>
  <c r="L1703" i="8"/>
  <c r="K1703" i="8"/>
  <c r="W1703" i="8"/>
  <c r="J1703" i="8"/>
  <c r="I1703" i="8"/>
  <c r="H1703" i="8"/>
  <c r="G1703" i="8"/>
  <c r="V1702" i="8"/>
  <c r="L1710" i="8" s="1"/>
  <c r="T1702" i="8"/>
  <c r="L1709" i="8" s="1"/>
  <c r="R1702" i="8"/>
  <c r="L1708" i="8" s="1"/>
  <c r="U1702" i="8"/>
  <c r="J1710" i="8" s="1"/>
  <c r="S1702" i="8"/>
  <c r="J1709" i="8" s="1"/>
  <c r="Q1702" i="8"/>
  <c r="J1708" i="8" s="1"/>
  <c r="I1712" i="8" s="1"/>
  <c r="F1702" i="8"/>
  <c r="E1702" i="8"/>
  <c r="C1702" i="8"/>
  <c r="AA1700" i="8"/>
  <c r="Z1700" i="8"/>
  <c r="Y1700" i="8"/>
  <c r="J1699" i="8"/>
  <c r="I1699" i="8"/>
  <c r="H1699" i="8"/>
  <c r="F1699" i="8"/>
  <c r="K1698" i="8"/>
  <c r="F1698" i="8"/>
  <c r="L1697" i="8"/>
  <c r="K1697" i="8"/>
  <c r="J1697" i="8"/>
  <c r="F1697" i="8"/>
  <c r="K1696" i="8"/>
  <c r="F1696" i="8"/>
  <c r="L1695" i="8"/>
  <c r="K1695" i="8"/>
  <c r="I1695" i="8"/>
  <c r="AA1695" i="8"/>
  <c r="Z1695" i="8"/>
  <c r="Y1695" i="8"/>
  <c r="J1695" i="8"/>
  <c r="X1695" i="8" s="1"/>
  <c r="G1695" i="8"/>
  <c r="V1695" i="8"/>
  <c r="T1695" i="8"/>
  <c r="R1695" i="8"/>
  <c r="U1695" i="8"/>
  <c r="S1695" i="8"/>
  <c r="Q1695" i="8"/>
  <c r="F1695" i="8"/>
  <c r="E1695" i="8"/>
  <c r="C1695" i="8"/>
  <c r="L1694" i="8"/>
  <c r="K1694" i="8"/>
  <c r="J1694" i="8"/>
  <c r="I1694" i="8"/>
  <c r="H1694" i="8"/>
  <c r="G1694" i="8"/>
  <c r="L1693" i="8"/>
  <c r="K1693" i="8"/>
  <c r="W1693" i="8"/>
  <c r="J1693" i="8"/>
  <c r="I1693" i="8"/>
  <c r="H1693" i="8"/>
  <c r="G1693" i="8"/>
  <c r="L1692" i="8"/>
  <c r="K1692" i="8"/>
  <c r="J1692" i="8"/>
  <c r="I1692" i="8"/>
  <c r="H1692" i="8"/>
  <c r="G1692" i="8"/>
  <c r="L1691" i="8"/>
  <c r="K1691" i="8"/>
  <c r="J1691" i="8"/>
  <c r="I1691" i="8"/>
  <c r="H1691" i="8"/>
  <c r="G1691" i="8"/>
  <c r="D1690" i="8"/>
  <c r="V1689" i="8"/>
  <c r="L1698" i="8" s="1"/>
  <c r="T1689" i="8"/>
  <c r="R1689" i="8"/>
  <c r="L1696" i="8" s="1"/>
  <c r="U1689" i="8"/>
  <c r="J1698" i="8" s="1"/>
  <c r="S1689" i="8"/>
  <c r="Q1689" i="8"/>
  <c r="J1696" i="8" s="1"/>
  <c r="F1689" i="8"/>
  <c r="E1689" i="8"/>
  <c r="C1689" i="8"/>
  <c r="AA1687" i="8"/>
  <c r="Z1687" i="8"/>
  <c r="Y1687" i="8"/>
  <c r="J1686" i="8"/>
  <c r="I1686" i="8"/>
  <c r="H1686" i="8"/>
  <c r="F1686" i="8"/>
  <c r="L1685" i="8"/>
  <c r="K1685" i="8"/>
  <c r="F1685" i="8"/>
  <c r="K1684" i="8"/>
  <c r="J1684" i="8"/>
  <c r="F1684" i="8"/>
  <c r="L1683" i="8"/>
  <c r="K1683" i="8"/>
  <c r="F1683" i="8"/>
  <c r="L1682" i="8"/>
  <c r="K1682" i="8"/>
  <c r="I1682" i="8"/>
  <c r="AA1682" i="8"/>
  <c r="Z1682" i="8"/>
  <c r="Y1682" i="8"/>
  <c r="J1682" i="8"/>
  <c r="X1682" i="8" s="1"/>
  <c r="G1682" i="8"/>
  <c r="V1682" i="8"/>
  <c r="T1682" i="8"/>
  <c r="R1682" i="8"/>
  <c r="U1682" i="8"/>
  <c r="S1682" i="8"/>
  <c r="Q1682" i="8"/>
  <c r="F1682" i="8"/>
  <c r="E1682" i="8"/>
  <c r="C1682" i="8"/>
  <c r="L1681" i="8"/>
  <c r="K1681" i="8"/>
  <c r="J1681" i="8"/>
  <c r="O1687" i="8" s="1"/>
  <c r="I1681" i="8"/>
  <c r="H1681" i="8"/>
  <c r="G1681" i="8"/>
  <c r="L1680" i="8"/>
  <c r="K1680" i="8"/>
  <c r="W1680" i="8"/>
  <c r="J1680" i="8"/>
  <c r="I1680" i="8"/>
  <c r="H1680" i="8"/>
  <c r="G1680" i="8"/>
  <c r="L1679" i="8"/>
  <c r="K1679" i="8"/>
  <c r="J1679" i="8"/>
  <c r="X1687" i="8" s="1"/>
  <c r="I1679" i="8"/>
  <c r="H1679" i="8"/>
  <c r="G1679" i="8"/>
  <c r="L1678" i="8"/>
  <c r="K1678" i="8"/>
  <c r="W1678" i="8"/>
  <c r="J1678" i="8"/>
  <c r="I1678" i="8"/>
  <c r="H1678" i="8"/>
  <c r="G1678" i="8"/>
  <c r="D1677" i="8"/>
  <c r="V1676" i="8"/>
  <c r="T1676" i="8"/>
  <c r="R1676" i="8"/>
  <c r="U1676" i="8"/>
  <c r="J1685" i="8" s="1"/>
  <c r="S1676" i="8"/>
  <c r="Q1676" i="8"/>
  <c r="J1683" i="8" s="1"/>
  <c r="F1676" i="8"/>
  <c r="E1676" i="8"/>
  <c r="C1676" i="8"/>
  <c r="A1675" i="8"/>
  <c r="I1673" i="8"/>
  <c r="K1673" i="8"/>
  <c r="I1672" i="8"/>
  <c r="K1672" i="8"/>
  <c r="A1671" i="8"/>
  <c r="AA1668" i="8"/>
  <c r="Z1668" i="8"/>
  <c r="Y1668" i="8"/>
  <c r="P1668" i="8"/>
  <c r="J1667" i="8"/>
  <c r="I1667" i="8"/>
  <c r="H1667" i="8"/>
  <c r="F1667" i="8"/>
  <c r="L1666" i="8"/>
  <c r="K1666" i="8"/>
  <c r="J1666" i="8"/>
  <c r="F1666" i="8"/>
  <c r="K1665" i="8"/>
  <c r="F1665" i="8"/>
  <c r="L1664" i="8"/>
  <c r="K1664" i="8"/>
  <c r="I1664" i="8"/>
  <c r="AA1664" i="8"/>
  <c r="Z1664" i="8"/>
  <c r="Y1664" i="8"/>
  <c r="J1664" i="8"/>
  <c r="X1664" i="8" s="1"/>
  <c r="G1664" i="8"/>
  <c r="V1664" i="8"/>
  <c r="T1664" i="8"/>
  <c r="R1664" i="8"/>
  <c r="U1664" i="8"/>
  <c r="S1664" i="8"/>
  <c r="Q1664" i="8"/>
  <c r="F1664" i="8"/>
  <c r="E1664" i="8"/>
  <c r="C1664" i="8"/>
  <c r="L1663" i="8"/>
  <c r="K1663" i="8"/>
  <c r="J1663" i="8"/>
  <c r="I1663" i="8"/>
  <c r="H1663" i="8"/>
  <c r="G1663" i="8"/>
  <c r="D1662" i="8"/>
  <c r="V1661" i="8"/>
  <c r="T1661" i="8"/>
  <c r="R1661" i="8"/>
  <c r="L1665" i="8" s="1"/>
  <c r="U1661" i="8"/>
  <c r="S1661" i="8"/>
  <c r="Q1661" i="8"/>
  <c r="J1665" i="8" s="1"/>
  <c r="O1668" i="8" s="1"/>
  <c r="F1661" i="8"/>
  <c r="E1661" i="8"/>
  <c r="C1661" i="8"/>
  <c r="AA1659" i="8"/>
  <c r="Z1659" i="8"/>
  <c r="Y1659" i="8"/>
  <c r="I1659" i="8"/>
  <c r="J1658" i="8"/>
  <c r="I1658" i="8"/>
  <c r="H1658" i="8"/>
  <c r="F1658" i="8"/>
  <c r="K1657" i="8"/>
  <c r="F1657" i="8"/>
  <c r="K1656" i="8"/>
  <c r="F1656" i="8"/>
  <c r="L1655" i="8"/>
  <c r="K1655" i="8"/>
  <c r="J1655" i="8"/>
  <c r="I1655" i="8"/>
  <c r="H1655" i="8"/>
  <c r="G1655" i="8"/>
  <c r="V1654" i="8"/>
  <c r="T1654" i="8"/>
  <c r="L1657" i="8" s="1"/>
  <c r="K1659" i="8" s="1"/>
  <c r="R1654" i="8"/>
  <c r="L1656" i="8" s="1"/>
  <c r="U1654" i="8"/>
  <c r="S1654" i="8"/>
  <c r="J1657" i="8" s="1"/>
  <c r="Q1654" i="8"/>
  <c r="J1656" i="8" s="1"/>
  <c r="F1654" i="8"/>
  <c r="E1654" i="8"/>
  <c r="C1654" i="8"/>
  <c r="AA1652" i="8"/>
  <c r="Z1652" i="8"/>
  <c r="Y1652" i="8"/>
  <c r="J1651" i="8"/>
  <c r="I1651" i="8"/>
  <c r="H1651" i="8"/>
  <c r="F1651" i="8"/>
  <c r="K1650" i="8"/>
  <c r="F1650" i="8"/>
  <c r="K1649" i="8"/>
  <c r="F1649" i="8"/>
  <c r="L1648" i="8"/>
  <c r="K1648" i="8"/>
  <c r="I1648" i="8"/>
  <c r="AA1648" i="8"/>
  <c r="Z1648" i="8"/>
  <c r="Y1648" i="8"/>
  <c r="J1648" i="8"/>
  <c r="X1648" i="8" s="1"/>
  <c r="G1648" i="8"/>
  <c r="V1648" i="8"/>
  <c r="T1648" i="8"/>
  <c r="R1648" i="8"/>
  <c r="U1648" i="8"/>
  <c r="S1648" i="8"/>
  <c r="Q1648" i="8"/>
  <c r="F1648" i="8"/>
  <c r="E1648" i="8"/>
  <c r="C1648" i="8"/>
  <c r="L1647" i="8"/>
  <c r="K1647" i="8"/>
  <c r="W1647" i="8"/>
  <c r="J1647" i="8"/>
  <c r="I1647" i="8"/>
  <c r="H1647" i="8"/>
  <c r="G1647" i="8"/>
  <c r="D1646" i="8"/>
  <c r="V1645" i="8"/>
  <c r="T1645" i="8"/>
  <c r="L1650" i="8" s="1"/>
  <c r="R1645" i="8"/>
  <c r="L1649" i="8" s="1"/>
  <c r="U1645" i="8"/>
  <c r="S1645" i="8"/>
  <c r="Q1645" i="8"/>
  <c r="J1649" i="8" s="1"/>
  <c r="F1645" i="8"/>
  <c r="E1645" i="8"/>
  <c r="C1645" i="8"/>
  <c r="A1644" i="8"/>
  <c r="AA1641" i="8"/>
  <c r="Z1641" i="8"/>
  <c r="Y1641" i="8"/>
  <c r="J1640" i="8"/>
  <c r="I1640" i="8"/>
  <c r="H1640" i="8"/>
  <c r="F1640" i="8"/>
  <c r="K1639" i="8"/>
  <c r="F1639" i="8"/>
  <c r="K1638" i="8"/>
  <c r="F1638" i="8"/>
  <c r="K1637" i="8"/>
  <c r="F1637" i="8"/>
  <c r="L1636" i="8"/>
  <c r="K1636" i="8"/>
  <c r="I1636" i="8"/>
  <c r="AA1636" i="8"/>
  <c r="Z1636" i="8"/>
  <c r="Y1636" i="8"/>
  <c r="J1636" i="8"/>
  <c r="X1636" i="8" s="1"/>
  <c r="G1636" i="8"/>
  <c r="V1636" i="8"/>
  <c r="T1636" i="8"/>
  <c r="R1636" i="8"/>
  <c r="U1636" i="8"/>
  <c r="S1636" i="8"/>
  <c r="Q1636" i="8"/>
  <c r="F1636" i="8"/>
  <c r="E1636" i="8"/>
  <c r="C1636" i="8"/>
  <c r="L1635" i="8"/>
  <c r="K1635" i="8"/>
  <c r="I1635" i="8"/>
  <c r="AA1635" i="8"/>
  <c r="Z1635" i="8"/>
  <c r="Y1635" i="8"/>
  <c r="X1635" i="8"/>
  <c r="J1635" i="8"/>
  <c r="G1635" i="8"/>
  <c r="V1635" i="8"/>
  <c r="T1635" i="8"/>
  <c r="R1635" i="8"/>
  <c r="U1635" i="8"/>
  <c r="S1635" i="8"/>
  <c r="Q1635" i="8"/>
  <c r="F1635" i="8"/>
  <c r="E1635" i="8"/>
  <c r="C1635" i="8"/>
  <c r="L1634" i="8"/>
  <c r="K1634" i="8"/>
  <c r="J1634" i="8"/>
  <c r="I1634" i="8"/>
  <c r="H1634" i="8"/>
  <c r="G1634" i="8"/>
  <c r="L1633" i="8"/>
  <c r="K1633" i="8"/>
  <c r="J1633" i="8"/>
  <c r="W1633" i="8" s="1"/>
  <c r="I1633" i="8"/>
  <c r="H1633" i="8"/>
  <c r="G1633" i="8"/>
  <c r="L1632" i="8"/>
  <c r="K1632" i="8"/>
  <c r="J1632" i="8"/>
  <c r="I1632" i="8"/>
  <c r="H1632" i="8"/>
  <c r="G1632" i="8"/>
  <c r="L1631" i="8"/>
  <c r="K1631" i="8"/>
  <c r="W1631" i="8"/>
  <c r="J1631" i="8"/>
  <c r="I1631" i="8"/>
  <c r="H1631" i="8"/>
  <c r="G1631" i="8"/>
  <c r="D1630" i="8"/>
  <c r="V1629" i="8"/>
  <c r="L1639" i="8" s="1"/>
  <c r="T1629" i="8"/>
  <c r="L1638" i="8" s="1"/>
  <c r="R1629" i="8"/>
  <c r="L1637" i="8" s="1"/>
  <c r="U1629" i="8"/>
  <c r="J1639" i="8" s="1"/>
  <c r="S1629" i="8"/>
  <c r="J1638" i="8" s="1"/>
  <c r="Q1629" i="8"/>
  <c r="F1629" i="8"/>
  <c r="E1629" i="8"/>
  <c r="C1629" i="8"/>
  <c r="AA1627" i="8"/>
  <c r="Z1627" i="8"/>
  <c r="Y1627" i="8"/>
  <c r="J1626" i="8"/>
  <c r="I1626" i="8"/>
  <c r="H1626" i="8"/>
  <c r="F1626" i="8"/>
  <c r="K1625" i="8"/>
  <c r="F1625" i="8"/>
  <c r="L1624" i="8"/>
  <c r="K1624" i="8"/>
  <c r="F1624" i="8"/>
  <c r="K1623" i="8"/>
  <c r="F1623" i="8"/>
  <c r="L1622" i="8"/>
  <c r="K1622" i="8"/>
  <c r="I1622" i="8"/>
  <c r="AA1622" i="8"/>
  <c r="Z1622" i="8"/>
  <c r="Y1622" i="8"/>
  <c r="J1622" i="8"/>
  <c r="X1622" i="8" s="1"/>
  <c r="G1622" i="8"/>
  <c r="V1622" i="8"/>
  <c r="T1622" i="8"/>
  <c r="R1622" i="8"/>
  <c r="U1622" i="8"/>
  <c r="S1622" i="8"/>
  <c r="Q1622" i="8"/>
  <c r="F1622" i="8"/>
  <c r="E1622" i="8"/>
  <c r="C1622" i="8"/>
  <c r="L1621" i="8"/>
  <c r="K1621" i="8"/>
  <c r="I1621" i="8"/>
  <c r="AA1621" i="8"/>
  <c r="Z1621" i="8"/>
  <c r="Y1621" i="8"/>
  <c r="X1621" i="8"/>
  <c r="J1621" i="8"/>
  <c r="G1621" i="8"/>
  <c r="V1621" i="8"/>
  <c r="T1621" i="8"/>
  <c r="R1621" i="8"/>
  <c r="U1621" i="8"/>
  <c r="S1621" i="8"/>
  <c r="Q1621" i="8"/>
  <c r="F1621" i="8"/>
  <c r="E1621" i="8"/>
  <c r="C1621" i="8"/>
  <c r="L1620" i="8"/>
  <c r="K1620" i="8"/>
  <c r="J1620" i="8"/>
  <c r="I1620" i="8"/>
  <c r="H1620" i="8"/>
  <c r="G1620" i="8"/>
  <c r="L1619" i="8"/>
  <c r="K1619" i="8"/>
  <c r="J1619" i="8"/>
  <c r="W1619" i="8" s="1"/>
  <c r="I1619" i="8"/>
  <c r="H1619" i="8"/>
  <c r="G1619" i="8"/>
  <c r="L1618" i="8"/>
  <c r="K1618" i="8"/>
  <c r="J1618" i="8"/>
  <c r="I1618" i="8"/>
  <c r="H1618" i="8"/>
  <c r="G1618" i="8"/>
  <c r="L1617" i="8"/>
  <c r="K1617" i="8"/>
  <c r="W1617" i="8"/>
  <c r="J1617" i="8"/>
  <c r="I1617" i="8"/>
  <c r="H1617" i="8"/>
  <c r="G1617" i="8"/>
  <c r="D1616" i="8"/>
  <c r="V1615" i="8"/>
  <c r="L1625" i="8" s="1"/>
  <c r="T1615" i="8"/>
  <c r="R1615" i="8"/>
  <c r="L1623" i="8" s="1"/>
  <c r="U1615" i="8"/>
  <c r="J1625" i="8" s="1"/>
  <c r="S1615" i="8"/>
  <c r="J1624" i="8" s="1"/>
  <c r="Q1615" i="8"/>
  <c r="F1615" i="8"/>
  <c r="E1615" i="8"/>
  <c r="C1615" i="8"/>
  <c r="AA1613" i="8"/>
  <c r="Z1613" i="8"/>
  <c r="Y1613" i="8"/>
  <c r="J1612" i="8"/>
  <c r="I1612" i="8"/>
  <c r="H1612" i="8"/>
  <c r="F1612" i="8"/>
  <c r="K1611" i="8"/>
  <c r="F1611" i="8"/>
  <c r="K1610" i="8"/>
  <c r="F1610" i="8"/>
  <c r="L1609" i="8"/>
  <c r="K1609" i="8"/>
  <c r="I1609" i="8"/>
  <c r="AA1609" i="8"/>
  <c r="Z1609" i="8"/>
  <c r="Y1609" i="8"/>
  <c r="J1609" i="8"/>
  <c r="X1609" i="8" s="1"/>
  <c r="G1609" i="8"/>
  <c r="V1609" i="8"/>
  <c r="T1609" i="8"/>
  <c r="R1609" i="8"/>
  <c r="U1609" i="8"/>
  <c r="S1609" i="8"/>
  <c r="Q1609" i="8"/>
  <c r="F1609" i="8"/>
  <c r="E1609" i="8"/>
  <c r="C1609" i="8"/>
  <c r="L1608" i="8"/>
  <c r="K1608" i="8"/>
  <c r="W1608" i="8"/>
  <c r="J1608" i="8"/>
  <c r="I1608" i="8"/>
  <c r="H1608" i="8"/>
  <c r="G1608" i="8"/>
  <c r="D1607" i="8"/>
  <c r="V1606" i="8"/>
  <c r="T1606" i="8"/>
  <c r="L1611" i="8" s="1"/>
  <c r="R1606" i="8"/>
  <c r="L1610" i="8" s="1"/>
  <c r="K1613" i="8" s="1"/>
  <c r="U1606" i="8"/>
  <c r="S1606" i="8"/>
  <c r="J1611" i="8" s="1"/>
  <c r="Q1606" i="8"/>
  <c r="J1610" i="8" s="1"/>
  <c r="F1606" i="8"/>
  <c r="E1606" i="8"/>
  <c r="C1606" i="8"/>
  <c r="AA1604" i="8"/>
  <c r="Z1604" i="8"/>
  <c r="Y1604" i="8"/>
  <c r="J1603" i="8"/>
  <c r="I1603" i="8"/>
  <c r="H1603" i="8"/>
  <c r="F1603" i="8"/>
  <c r="K1602" i="8"/>
  <c r="F1602" i="8"/>
  <c r="L1601" i="8"/>
  <c r="K1601" i="8"/>
  <c r="F1601" i="8"/>
  <c r="L1600" i="8"/>
  <c r="K1600" i="8"/>
  <c r="F1600" i="8"/>
  <c r="L1599" i="8"/>
  <c r="K1599" i="8"/>
  <c r="I1599" i="8"/>
  <c r="AA1599" i="8"/>
  <c r="Z1599" i="8"/>
  <c r="Y1599" i="8"/>
  <c r="J1599" i="8"/>
  <c r="X1599" i="8" s="1"/>
  <c r="G1599" i="8"/>
  <c r="V1599" i="8"/>
  <c r="T1599" i="8"/>
  <c r="R1599" i="8"/>
  <c r="U1599" i="8"/>
  <c r="S1599" i="8"/>
  <c r="Q1599" i="8"/>
  <c r="F1599" i="8"/>
  <c r="E1599" i="8"/>
  <c r="C1599" i="8"/>
  <c r="L1598" i="8"/>
  <c r="K1598" i="8"/>
  <c r="J1598" i="8"/>
  <c r="I1598" i="8"/>
  <c r="H1598" i="8"/>
  <c r="G1598" i="8"/>
  <c r="L1597" i="8"/>
  <c r="K1597" i="8"/>
  <c r="W1597" i="8"/>
  <c r="J1597" i="8"/>
  <c r="I1597" i="8"/>
  <c r="H1597" i="8"/>
  <c r="G1597" i="8"/>
  <c r="L1596" i="8"/>
  <c r="K1596" i="8"/>
  <c r="J1596" i="8"/>
  <c r="I1596" i="8"/>
  <c r="H1596" i="8"/>
  <c r="G1596" i="8"/>
  <c r="L1595" i="8"/>
  <c r="K1595" i="8"/>
  <c r="J1595" i="8"/>
  <c r="I1595" i="8"/>
  <c r="H1595" i="8"/>
  <c r="G1595" i="8"/>
  <c r="V1594" i="8"/>
  <c r="T1594" i="8"/>
  <c r="R1594" i="8"/>
  <c r="U1594" i="8"/>
  <c r="J1602" i="8" s="1"/>
  <c r="S1594" i="8"/>
  <c r="J1601" i="8" s="1"/>
  <c r="Q1594" i="8"/>
  <c r="J1600" i="8" s="1"/>
  <c r="F1594" i="8"/>
  <c r="E1594" i="8"/>
  <c r="C1594" i="8"/>
  <c r="AA1592" i="8"/>
  <c r="Z1592" i="8"/>
  <c r="Y1592" i="8"/>
  <c r="J1591" i="8"/>
  <c r="I1591" i="8"/>
  <c r="H1591" i="8"/>
  <c r="F1591" i="8"/>
  <c r="L1590" i="8"/>
  <c r="K1590" i="8"/>
  <c r="F1590" i="8"/>
  <c r="K1589" i="8"/>
  <c r="F1589" i="8"/>
  <c r="L1588" i="8"/>
  <c r="K1588" i="8"/>
  <c r="F1588" i="8"/>
  <c r="L1587" i="8"/>
  <c r="K1587" i="8"/>
  <c r="I1587" i="8"/>
  <c r="AA1587" i="8"/>
  <c r="Z1587" i="8"/>
  <c r="Y1587" i="8"/>
  <c r="J1587" i="8"/>
  <c r="X1587" i="8" s="1"/>
  <c r="G1587" i="8"/>
  <c r="V1587" i="8"/>
  <c r="T1587" i="8"/>
  <c r="R1587" i="8"/>
  <c r="U1587" i="8"/>
  <c r="S1587" i="8"/>
  <c r="Q1587" i="8"/>
  <c r="F1587" i="8"/>
  <c r="E1587" i="8"/>
  <c r="C1587" i="8"/>
  <c r="L1586" i="8"/>
  <c r="K1586" i="8"/>
  <c r="J1586" i="8"/>
  <c r="I1586" i="8"/>
  <c r="H1586" i="8"/>
  <c r="G1586" i="8"/>
  <c r="L1585" i="8"/>
  <c r="K1585" i="8"/>
  <c r="J1585" i="8"/>
  <c r="W1585" i="8" s="1"/>
  <c r="I1585" i="8"/>
  <c r="H1585" i="8"/>
  <c r="G1585" i="8"/>
  <c r="L1584" i="8"/>
  <c r="K1592" i="8" s="1"/>
  <c r="K1584" i="8"/>
  <c r="J1584" i="8"/>
  <c r="I1584" i="8"/>
  <c r="H1584" i="8"/>
  <c r="G1584" i="8"/>
  <c r="L1583" i="8"/>
  <c r="K1583" i="8"/>
  <c r="W1583" i="8"/>
  <c r="J1583" i="8"/>
  <c r="I1583" i="8"/>
  <c r="H1583" i="8"/>
  <c r="G1583" i="8"/>
  <c r="D1582" i="8"/>
  <c r="V1581" i="8"/>
  <c r="T1581" i="8"/>
  <c r="L1589" i="8" s="1"/>
  <c r="R1581" i="8"/>
  <c r="U1581" i="8"/>
  <c r="S1581" i="8"/>
  <c r="J1589" i="8" s="1"/>
  <c r="Q1581" i="8"/>
  <c r="J1588" i="8" s="1"/>
  <c r="F1581" i="8"/>
  <c r="E1581" i="8"/>
  <c r="C1581" i="8"/>
  <c r="AA1579" i="8"/>
  <c r="Z1579" i="8"/>
  <c r="Y1579" i="8"/>
  <c r="J1578" i="8"/>
  <c r="I1578" i="8"/>
  <c r="H1578" i="8"/>
  <c r="F1578" i="8"/>
  <c r="K1577" i="8"/>
  <c r="J1577" i="8"/>
  <c r="F1577" i="8"/>
  <c r="K1576" i="8"/>
  <c r="F1576" i="8"/>
  <c r="K1575" i="8"/>
  <c r="F1575" i="8"/>
  <c r="L1574" i="8"/>
  <c r="K1574" i="8"/>
  <c r="I1574" i="8"/>
  <c r="AA1574" i="8"/>
  <c r="Z1574" i="8"/>
  <c r="Y1574" i="8"/>
  <c r="X1574" i="8"/>
  <c r="J1574" i="8"/>
  <c r="G1574" i="8"/>
  <c r="V1574" i="8"/>
  <c r="T1574" i="8"/>
  <c r="R1574" i="8"/>
  <c r="U1574" i="8"/>
  <c r="S1574" i="8"/>
  <c r="Q1574" i="8"/>
  <c r="J1575" i="8" s="1"/>
  <c r="I1579" i="8" s="1"/>
  <c r="F1574" i="8"/>
  <c r="E1574" i="8"/>
  <c r="C1574" i="8"/>
  <c r="L1573" i="8"/>
  <c r="K1573" i="8"/>
  <c r="J1573" i="8"/>
  <c r="I1573" i="8"/>
  <c r="H1573" i="8"/>
  <c r="G1573" i="8"/>
  <c r="L1572" i="8"/>
  <c r="K1572" i="8"/>
  <c r="J1572" i="8"/>
  <c r="W1572" i="8" s="1"/>
  <c r="I1572" i="8"/>
  <c r="H1572" i="8"/>
  <c r="G1572" i="8"/>
  <c r="L1571" i="8"/>
  <c r="K1571" i="8"/>
  <c r="J1571" i="8"/>
  <c r="I1571" i="8"/>
  <c r="H1571" i="8"/>
  <c r="G1571" i="8"/>
  <c r="L1570" i="8"/>
  <c r="K1570" i="8"/>
  <c r="W1570" i="8"/>
  <c r="J1570" i="8"/>
  <c r="I1570" i="8"/>
  <c r="H1570" i="8"/>
  <c r="G1570" i="8"/>
  <c r="D1569" i="8"/>
  <c r="V1568" i="8"/>
  <c r="L1577" i="8" s="1"/>
  <c r="T1568" i="8"/>
  <c r="L1576" i="8" s="1"/>
  <c r="R1568" i="8"/>
  <c r="L1575" i="8" s="1"/>
  <c r="P1579" i="8" s="1"/>
  <c r="U1568" i="8"/>
  <c r="S1568" i="8"/>
  <c r="J1576" i="8" s="1"/>
  <c r="Q1568" i="8"/>
  <c r="F1568" i="8"/>
  <c r="E1568" i="8"/>
  <c r="C1568" i="8"/>
  <c r="A1567" i="8"/>
  <c r="I1565" i="8"/>
  <c r="K1565" i="8"/>
  <c r="I1564" i="8"/>
  <c r="K1564" i="8"/>
  <c r="A1563" i="8"/>
  <c r="I1561" i="8"/>
  <c r="K1561" i="8"/>
  <c r="I1560" i="8"/>
  <c r="K1560" i="8"/>
  <c r="A1559" i="8"/>
  <c r="AA1556" i="8"/>
  <c r="Z1556" i="8"/>
  <c r="Y1556" i="8"/>
  <c r="J1555" i="8"/>
  <c r="I1555" i="8"/>
  <c r="H1555" i="8"/>
  <c r="F1555" i="8"/>
  <c r="K1554" i="8"/>
  <c r="F1554" i="8"/>
  <c r="L1553" i="8"/>
  <c r="K1553" i="8"/>
  <c r="F1553" i="8"/>
  <c r="L1552" i="8"/>
  <c r="K1552" i="8"/>
  <c r="J1552" i="8"/>
  <c r="I1552" i="8"/>
  <c r="H1552" i="8"/>
  <c r="G1552" i="8"/>
  <c r="V1551" i="8"/>
  <c r="T1551" i="8"/>
  <c r="L1554" i="8" s="1"/>
  <c r="R1551" i="8"/>
  <c r="U1551" i="8"/>
  <c r="S1551" i="8"/>
  <c r="J1554" i="8" s="1"/>
  <c r="Q1551" i="8"/>
  <c r="J1553" i="8" s="1"/>
  <c r="F1551" i="8"/>
  <c r="E1551" i="8"/>
  <c r="C1551" i="8"/>
  <c r="AA1549" i="8"/>
  <c r="Z1549" i="8"/>
  <c r="Y1549" i="8"/>
  <c r="I1549" i="8"/>
  <c r="J1548" i="8"/>
  <c r="I1548" i="8"/>
  <c r="H1548" i="8"/>
  <c r="F1548" i="8"/>
  <c r="K1547" i="8"/>
  <c r="F1547" i="8"/>
  <c r="L1546" i="8"/>
  <c r="K1546" i="8"/>
  <c r="F1546" i="8"/>
  <c r="L1545" i="8"/>
  <c r="K1545" i="8"/>
  <c r="W1545" i="8"/>
  <c r="J1545" i="8"/>
  <c r="I1545" i="8"/>
  <c r="H1545" i="8"/>
  <c r="G1545" i="8"/>
  <c r="D1544" i="8"/>
  <c r="V1543" i="8"/>
  <c r="T1543" i="8"/>
  <c r="L1547" i="8" s="1"/>
  <c r="R1543" i="8"/>
  <c r="U1543" i="8"/>
  <c r="S1543" i="8"/>
  <c r="J1547" i="8" s="1"/>
  <c r="Q1543" i="8"/>
  <c r="J1546" i="8" s="1"/>
  <c r="F1543" i="8"/>
  <c r="E1543" i="8"/>
  <c r="C1543" i="8"/>
  <c r="AA1541" i="8"/>
  <c r="Z1541" i="8"/>
  <c r="Y1541" i="8"/>
  <c r="J1540" i="8"/>
  <c r="I1540" i="8"/>
  <c r="H1540" i="8"/>
  <c r="F1540" i="8"/>
  <c r="K1539" i="8"/>
  <c r="J1539" i="8"/>
  <c r="F1539" i="8"/>
  <c r="K1538" i="8"/>
  <c r="F1538" i="8"/>
  <c r="L1537" i="8"/>
  <c r="K1537" i="8"/>
  <c r="I1537" i="8"/>
  <c r="AA1537" i="8"/>
  <c r="Z1537" i="8"/>
  <c r="Y1537" i="8"/>
  <c r="J1537" i="8"/>
  <c r="X1537" i="8" s="1"/>
  <c r="G1537" i="8"/>
  <c r="V1537" i="8"/>
  <c r="T1537" i="8"/>
  <c r="R1537" i="8"/>
  <c r="U1537" i="8"/>
  <c r="S1537" i="8"/>
  <c r="Q1537" i="8"/>
  <c r="F1537" i="8"/>
  <c r="E1537" i="8"/>
  <c r="C1537" i="8"/>
  <c r="L1536" i="8"/>
  <c r="K1536" i="8"/>
  <c r="W1536" i="8"/>
  <c r="J1536" i="8"/>
  <c r="X1541" i="8" s="1"/>
  <c r="I1536" i="8"/>
  <c r="H1536" i="8"/>
  <c r="G1536" i="8"/>
  <c r="D1535" i="8"/>
  <c r="V1534" i="8"/>
  <c r="T1534" i="8"/>
  <c r="L1539" i="8" s="1"/>
  <c r="R1534" i="8"/>
  <c r="L1538" i="8" s="1"/>
  <c r="K1541" i="8" s="1"/>
  <c r="U1534" i="8"/>
  <c r="S1534" i="8"/>
  <c r="Q1534" i="8"/>
  <c r="J1538" i="8" s="1"/>
  <c r="F1534" i="8"/>
  <c r="E1534" i="8"/>
  <c r="C1534" i="8"/>
  <c r="AA1532" i="8"/>
  <c r="Z1532" i="8"/>
  <c r="Y1532" i="8"/>
  <c r="J1531" i="8"/>
  <c r="I1531" i="8"/>
  <c r="H1531" i="8"/>
  <c r="F1531" i="8"/>
  <c r="K1530" i="8"/>
  <c r="F1530" i="8"/>
  <c r="L1529" i="8"/>
  <c r="K1529" i="8"/>
  <c r="F1529" i="8"/>
  <c r="L1528" i="8"/>
  <c r="K1528" i="8"/>
  <c r="J1528" i="8"/>
  <c r="I1528" i="8"/>
  <c r="H1528" i="8"/>
  <c r="G1528" i="8"/>
  <c r="V1527" i="8"/>
  <c r="T1527" i="8"/>
  <c r="L1530" i="8" s="1"/>
  <c r="R1527" i="8"/>
  <c r="U1527" i="8"/>
  <c r="S1527" i="8"/>
  <c r="J1530" i="8" s="1"/>
  <c r="Q1527" i="8"/>
  <c r="J1529" i="8" s="1"/>
  <c r="F1527" i="8"/>
  <c r="E1527" i="8"/>
  <c r="C1527" i="8"/>
  <c r="AA1525" i="8"/>
  <c r="Z1525" i="8"/>
  <c r="Y1525" i="8"/>
  <c r="J1524" i="8"/>
  <c r="I1524" i="8"/>
  <c r="H1524" i="8"/>
  <c r="F1524" i="8"/>
  <c r="L1523" i="8"/>
  <c r="K1523" i="8"/>
  <c r="F1523" i="8"/>
  <c r="K1522" i="8"/>
  <c r="F1522" i="8"/>
  <c r="L1521" i="8"/>
  <c r="K1521" i="8"/>
  <c r="I1521" i="8"/>
  <c r="AA1521" i="8"/>
  <c r="Z1521" i="8"/>
  <c r="Y1521" i="8"/>
  <c r="J1521" i="8"/>
  <c r="X1521" i="8" s="1"/>
  <c r="G1521" i="8"/>
  <c r="V1521" i="8"/>
  <c r="T1521" i="8"/>
  <c r="R1521" i="8"/>
  <c r="U1521" i="8"/>
  <c r="S1521" i="8"/>
  <c r="Q1521" i="8"/>
  <c r="F1521" i="8"/>
  <c r="E1521" i="8"/>
  <c r="C1521" i="8"/>
  <c r="L1520" i="8"/>
  <c r="K1525" i="8" s="1"/>
  <c r="K1520" i="8"/>
  <c r="W1520" i="8"/>
  <c r="J1520" i="8"/>
  <c r="I1520" i="8"/>
  <c r="H1520" i="8"/>
  <c r="G1520" i="8"/>
  <c r="D1519" i="8"/>
  <c r="V1518" i="8"/>
  <c r="T1518" i="8"/>
  <c r="R1518" i="8"/>
  <c r="L1522" i="8" s="1"/>
  <c r="U1518" i="8"/>
  <c r="S1518" i="8"/>
  <c r="J1523" i="8" s="1"/>
  <c r="Q1518" i="8"/>
  <c r="J1522" i="8" s="1"/>
  <c r="F1518" i="8"/>
  <c r="E1518" i="8"/>
  <c r="C1518" i="8"/>
  <c r="A1517" i="8"/>
  <c r="A1515" i="8"/>
  <c r="I1513" i="8"/>
  <c r="K1513" i="8"/>
  <c r="I1512" i="8"/>
  <c r="K1512" i="8"/>
  <c r="A1511" i="8"/>
  <c r="I1509" i="8"/>
  <c r="K1509" i="8"/>
  <c r="I1508" i="8"/>
  <c r="K1508" i="8"/>
  <c r="A1507" i="8"/>
  <c r="AA1504" i="8"/>
  <c r="Z1504" i="8"/>
  <c r="Y1504" i="8"/>
  <c r="J1503" i="8"/>
  <c r="I1503" i="8"/>
  <c r="H1503" i="8"/>
  <c r="F1503" i="8"/>
  <c r="K1502" i="8"/>
  <c r="J1502" i="8"/>
  <c r="F1502" i="8"/>
  <c r="K1501" i="8"/>
  <c r="F1501" i="8"/>
  <c r="K1500" i="8"/>
  <c r="F1500" i="8"/>
  <c r="L1499" i="8"/>
  <c r="K1499" i="8"/>
  <c r="I1499" i="8"/>
  <c r="AA1499" i="8"/>
  <c r="Z1499" i="8"/>
  <c r="Y1499" i="8"/>
  <c r="X1499" i="8"/>
  <c r="J1499" i="8"/>
  <c r="G1499" i="8"/>
  <c r="V1499" i="8"/>
  <c r="T1499" i="8"/>
  <c r="R1499" i="8"/>
  <c r="U1499" i="8"/>
  <c r="S1499" i="8"/>
  <c r="Q1499" i="8"/>
  <c r="J1500" i="8" s="1"/>
  <c r="F1499" i="8"/>
  <c r="E1499" i="8"/>
  <c r="C1499" i="8"/>
  <c r="L1498" i="8"/>
  <c r="K1498" i="8"/>
  <c r="I1498" i="8"/>
  <c r="AA1498" i="8"/>
  <c r="Z1498" i="8"/>
  <c r="Y1498" i="8"/>
  <c r="J1498" i="8"/>
  <c r="X1498" i="8" s="1"/>
  <c r="G1498" i="8"/>
  <c r="V1498" i="8"/>
  <c r="T1498" i="8"/>
  <c r="R1498" i="8"/>
  <c r="U1498" i="8"/>
  <c r="S1498" i="8"/>
  <c r="Q1498" i="8"/>
  <c r="F1498" i="8"/>
  <c r="E1498" i="8"/>
  <c r="C1498" i="8"/>
  <c r="L1497" i="8"/>
  <c r="K1497" i="8"/>
  <c r="J1497" i="8"/>
  <c r="I1497" i="8"/>
  <c r="H1497" i="8"/>
  <c r="G1497" i="8"/>
  <c r="L1496" i="8"/>
  <c r="K1496" i="8"/>
  <c r="J1496" i="8"/>
  <c r="W1496" i="8" s="1"/>
  <c r="I1496" i="8"/>
  <c r="H1496" i="8"/>
  <c r="G1496" i="8"/>
  <c r="L1495" i="8"/>
  <c r="K1495" i="8"/>
  <c r="J1495" i="8"/>
  <c r="I1495" i="8"/>
  <c r="H1495" i="8"/>
  <c r="G1495" i="8"/>
  <c r="L1494" i="8"/>
  <c r="K1494" i="8"/>
  <c r="W1494" i="8"/>
  <c r="J1494" i="8"/>
  <c r="I1494" i="8"/>
  <c r="H1494" i="8"/>
  <c r="G1494" i="8"/>
  <c r="D1493" i="8"/>
  <c r="V1492" i="8"/>
  <c r="L1502" i="8" s="1"/>
  <c r="T1492" i="8"/>
  <c r="L1501" i="8" s="1"/>
  <c r="P1504" i="8" s="1"/>
  <c r="R1492" i="8"/>
  <c r="L1500" i="8" s="1"/>
  <c r="U1492" i="8"/>
  <c r="S1492" i="8"/>
  <c r="J1501" i="8" s="1"/>
  <c r="Q1492" i="8"/>
  <c r="F1492" i="8"/>
  <c r="E1492" i="8"/>
  <c r="C1492" i="8"/>
  <c r="AA1490" i="8"/>
  <c r="Z1490" i="8"/>
  <c r="Y1490" i="8"/>
  <c r="P1490" i="8"/>
  <c r="J1489" i="8"/>
  <c r="I1489" i="8"/>
  <c r="H1489" i="8"/>
  <c r="F1489" i="8"/>
  <c r="K1488" i="8"/>
  <c r="F1488" i="8"/>
  <c r="K1487" i="8"/>
  <c r="F1487" i="8"/>
  <c r="K1486" i="8"/>
  <c r="F1486" i="8"/>
  <c r="L1485" i="8"/>
  <c r="K1485" i="8"/>
  <c r="I1485" i="8"/>
  <c r="AA1485" i="8"/>
  <c r="Z1485" i="8"/>
  <c r="Y1485" i="8"/>
  <c r="X1485" i="8"/>
  <c r="J1485" i="8"/>
  <c r="G1485" i="8"/>
  <c r="V1485" i="8"/>
  <c r="T1485" i="8"/>
  <c r="R1485" i="8"/>
  <c r="U1485" i="8"/>
  <c r="S1485" i="8"/>
  <c r="Q1485" i="8"/>
  <c r="J1486" i="8" s="1"/>
  <c r="F1485" i="8"/>
  <c r="E1485" i="8"/>
  <c r="C1485" i="8"/>
  <c r="L1484" i="8"/>
  <c r="K1484" i="8"/>
  <c r="I1484" i="8"/>
  <c r="AA1484" i="8"/>
  <c r="Z1484" i="8"/>
  <c r="Y1484" i="8"/>
  <c r="J1484" i="8"/>
  <c r="X1484" i="8" s="1"/>
  <c r="G1484" i="8"/>
  <c r="V1484" i="8"/>
  <c r="T1484" i="8"/>
  <c r="R1484" i="8"/>
  <c r="U1484" i="8"/>
  <c r="J1488" i="8" s="1"/>
  <c r="S1484" i="8"/>
  <c r="Q1484" i="8"/>
  <c r="F1484" i="8"/>
  <c r="E1484" i="8"/>
  <c r="C1484" i="8"/>
  <c r="L1483" i="8"/>
  <c r="K1483" i="8"/>
  <c r="J1483" i="8"/>
  <c r="I1483" i="8"/>
  <c r="H1483" i="8"/>
  <c r="G1483" i="8"/>
  <c r="L1482" i="8"/>
  <c r="K1482" i="8"/>
  <c r="J1482" i="8"/>
  <c r="W1482" i="8" s="1"/>
  <c r="I1482" i="8"/>
  <c r="H1482" i="8"/>
  <c r="G1482" i="8"/>
  <c r="L1481" i="8"/>
  <c r="K1481" i="8"/>
  <c r="J1481" i="8"/>
  <c r="I1481" i="8"/>
  <c r="H1481" i="8"/>
  <c r="G1481" i="8"/>
  <c r="L1480" i="8"/>
  <c r="K1480" i="8"/>
  <c r="W1480" i="8"/>
  <c r="J1480" i="8"/>
  <c r="I1480" i="8"/>
  <c r="H1480" i="8"/>
  <c r="G1480" i="8"/>
  <c r="D1479" i="8"/>
  <c r="V1478" i="8"/>
  <c r="L1488" i="8" s="1"/>
  <c r="T1478" i="8"/>
  <c r="L1487" i="8" s="1"/>
  <c r="R1478" i="8"/>
  <c r="L1486" i="8" s="1"/>
  <c r="U1478" i="8"/>
  <c r="S1478" i="8"/>
  <c r="J1487" i="8" s="1"/>
  <c r="Q1478" i="8"/>
  <c r="F1478" i="8"/>
  <c r="E1478" i="8"/>
  <c r="C1478" i="8"/>
  <c r="AA1476" i="8"/>
  <c r="Z1476" i="8"/>
  <c r="Y1476" i="8"/>
  <c r="J1475" i="8"/>
  <c r="I1475" i="8"/>
  <c r="H1475" i="8"/>
  <c r="F1475" i="8"/>
  <c r="K1474" i="8"/>
  <c r="J1474" i="8"/>
  <c r="F1474" i="8"/>
  <c r="K1473" i="8"/>
  <c r="F1473" i="8"/>
  <c r="L1472" i="8"/>
  <c r="K1472" i="8"/>
  <c r="I1472" i="8"/>
  <c r="AA1472" i="8"/>
  <c r="Z1472" i="8"/>
  <c r="Y1472" i="8"/>
  <c r="J1472" i="8"/>
  <c r="X1472" i="8" s="1"/>
  <c r="G1472" i="8"/>
  <c r="V1472" i="8"/>
  <c r="T1472" i="8"/>
  <c r="R1472" i="8"/>
  <c r="U1472" i="8"/>
  <c r="S1472" i="8"/>
  <c r="Q1472" i="8"/>
  <c r="F1472" i="8"/>
  <c r="E1472" i="8"/>
  <c r="C1472" i="8"/>
  <c r="L1471" i="8"/>
  <c r="P1476" i="8" s="1"/>
  <c r="K1471" i="8"/>
  <c r="J1471" i="8"/>
  <c r="W1471" i="8" s="1"/>
  <c r="I1471" i="8"/>
  <c r="H1471" i="8"/>
  <c r="G1471" i="8"/>
  <c r="D1470" i="8"/>
  <c r="V1469" i="8"/>
  <c r="T1469" i="8"/>
  <c r="L1474" i="8" s="1"/>
  <c r="R1469" i="8"/>
  <c r="L1473" i="8" s="1"/>
  <c r="U1469" i="8"/>
  <c r="S1469" i="8"/>
  <c r="Q1469" i="8"/>
  <c r="J1473" i="8" s="1"/>
  <c r="I1476" i="8" s="1"/>
  <c r="F1469" i="8"/>
  <c r="E1469" i="8"/>
  <c r="C1469" i="8"/>
  <c r="AA1467" i="8"/>
  <c r="Z1467" i="8"/>
  <c r="Y1467" i="8"/>
  <c r="K1467" i="8"/>
  <c r="J1466" i="8"/>
  <c r="I1466" i="8"/>
  <c r="H1466" i="8"/>
  <c r="F1466" i="8"/>
  <c r="K1465" i="8"/>
  <c r="F1465" i="8"/>
  <c r="L1464" i="8"/>
  <c r="K1464" i="8"/>
  <c r="F1464" i="8"/>
  <c r="K1463" i="8"/>
  <c r="F1463" i="8"/>
  <c r="L1462" i="8"/>
  <c r="K1462" i="8"/>
  <c r="I1462" i="8"/>
  <c r="AA1462" i="8"/>
  <c r="Z1462" i="8"/>
  <c r="Y1462" i="8"/>
  <c r="X1462" i="8"/>
  <c r="J1462" i="8"/>
  <c r="G1462" i="8"/>
  <c r="V1462" i="8"/>
  <c r="T1462" i="8"/>
  <c r="R1462" i="8"/>
  <c r="U1462" i="8"/>
  <c r="S1462" i="8"/>
  <c r="Q1462" i="8"/>
  <c r="J1463" i="8" s="1"/>
  <c r="F1462" i="8"/>
  <c r="E1462" i="8"/>
  <c r="C1462" i="8"/>
  <c r="L1461" i="8"/>
  <c r="K1461" i="8"/>
  <c r="J1461" i="8"/>
  <c r="I1461" i="8"/>
  <c r="H1461" i="8"/>
  <c r="G1461" i="8"/>
  <c r="L1460" i="8"/>
  <c r="K1460" i="8"/>
  <c r="J1460" i="8"/>
  <c r="W1460" i="8" s="1"/>
  <c r="I1460" i="8"/>
  <c r="H1460" i="8"/>
  <c r="G1460" i="8"/>
  <c r="L1459" i="8"/>
  <c r="P1467" i="8" s="1"/>
  <c r="K1459" i="8"/>
  <c r="J1459" i="8"/>
  <c r="I1459" i="8"/>
  <c r="H1459" i="8"/>
  <c r="G1459" i="8"/>
  <c r="L1458" i="8"/>
  <c r="K1458" i="8"/>
  <c r="W1458" i="8"/>
  <c r="J1458" i="8"/>
  <c r="I1458" i="8"/>
  <c r="H1458" i="8"/>
  <c r="G1458" i="8"/>
  <c r="V1457" i="8"/>
  <c r="L1465" i="8" s="1"/>
  <c r="T1457" i="8"/>
  <c r="R1457" i="8"/>
  <c r="L1463" i="8" s="1"/>
  <c r="U1457" i="8"/>
  <c r="J1465" i="8" s="1"/>
  <c r="S1457" i="8"/>
  <c r="J1464" i="8" s="1"/>
  <c r="Q1457" i="8"/>
  <c r="F1457" i="8"/>
  <c r="E1457" i="8"/>
  <c r="C1457" i="8"/>
  <c r="AA1455" i="8"/>
  <c r="Z1455" i="8"/>
  <c r="Y1455" i="8"/>
  <c r="J1454" i="8"/>
  <c r="I1454" i="8"/>
  <c r="H1454" i="8"/>
  <c r="F1454" i="8"/>
  <c r="K1453" i="8"/>
  <c r="F1453" i="8"/>
  <c r="K1452" i="8"/>
  <c r="F1452" i="8"/>
  <c r="K1451" i="8"/>
  <c r="F1451" i="8"/>
  <c r="L1450" i="8"/>
  <c r="K1450" i="8"/>
  <c r="I1450" i="8"/>
  <c r="AA1450" i="8"/>
  <c r="Z1450" i="8"/>
  <c r="Y1450" i="8"/>
  <c r="J1450" i="8"/>
  <c r="X1450" i="8" s="1"/>
  <c r="G1450" i="8"/>
  <c r="V1450" i="8"/>
  <c r="T1450" i="8"/>
  <c r="R1450" i="8"/>
  <c r="U1450" i="8"/>
  <c r="S1450" i="8"/>
  <c r="Q1450" i="8"/>
  <c r="F1450" i="8"/>
  <c r="E1450" i="8"/>
  <c r="C1450" i="8"/>
  <c r="L1449" i="8"/>
  <c r="K1449" i="8"/>
  <c r="J1449" i="8"/>
  <c r="I1449" i="8"/>
  <c r="H1449" i="8"/>
  <c r="G1449" i="8"/>
  <c r="L1448" i="8"/>
  <c r="K1448" i="8"/>
  <c r="W1448" i="8"/>
  <c r="J1448" i="8"/>
  <c r="I1448" i="8"/>
  <c r="H1448" i="8"/>
  <c r="G1448" i="8"/>
  <c r="L1447" i="8"/>
  <c r="K1447" i="8"/>
  <c r="J1447" i="8"/>
  <c r="I1447" i="8"/>
  <c r="H1447" i="8"/>
  <c r="G1447" i="8"/>
  <c r="L1446" i="8"/>
  <c r="K1446" i="8"/>
  <c r="W1446" i="8"/>
  <c r="J1446" i="8"/>
  <c r="I1446" i="8"/>
  <c r="H1446" i="8"/>
  <c r="G1446" i="8"/>
  <c r="D1445" i="8"/>
  <c r="V1444" i="8"/>
  <c r="T1444" i="8"/>
  <c r="L1452" i="8" s="1"/>
  <c r="R1444" i="8"/>
  <c r="L1451" i="8" s="1"/>
  <c r="U1444" i="8"/>
  <c r="J1453" i="8" s="1"/>
  <c r="S1444" i="8"/>
  <c r="J1452" i="8" s="1"/>
  <c r="Q1444" i="8"/>
  <c r="J1451" i="8" s="1"/>
  <c r="F1444" i="8"/>
  <c r="E1444" i="8"/>
  <c r="C1444" i="8"/>
  <c r="AA1442" i="8"/>
  <c r="Z1442" i="8"/>
  <c r="Y1442" i="8"/>
  <c r="X1442" i="8"/>
  <c r="J1441" i="8"/>
  <c r="I1441" i="8"/>
  <c r="H1441" i="8"/>
  <c r="F1441" i="8"/>
  <c r="L1440" i="8"/>
  <c r="K1440" i="8"/>
  <c r="F1440" i="8"/>
  <c r="K1439" i="8"/>
  <c r="F1439" i="8"/>
  <c r="L1438" i="8"/>
  <c r="K1438" i="8"/>
  <c r="F1438" i="8"/>
  <c r="L1437" i="8"/>
  <c r="K1437" i="8"/>
  <c r="I1437" i="8"/>
  <c r="AA1437" i="8"/>
  <c r="Z1437" i="8"/>
  <c r="Y1437" i="8"/>
  <c r="X1437" i="8"/>
  <c r="J1437" i="8"/>
  <c r="G1437" i="8"/>
  <c r="V1437" i="8"/>
  <c r="T1437" i="8"/>
  <c r="R1437" i="8"/>
  <c r="U1437" i="8"/>
  <c r="S1437" i="8"/>
  <c r="Q1437" i="8"/>
  <c r="F1437" i="8"/>
  <c r="E1437" i="8"/>
  <c r="C1437" i="8"/>
  <c r="L1436" i="8"/>
  <c r="K1436" i="8"/>
  <c r="J1436" i="8"/>
  <c r="O1442" i="8" s="1"/>
  <c r="I1436" i="8"/>
  <c r="H1436" i="8"/>
  <c r="G1436" i="8"/>
  <c r="L1435" i="8"/>
  <c r="K1435" i="8"/>
  <c r="J1435" i="8"/>
  <c r="W1435" i="8" s="1"/>
  <c r="I1435" i="8"/>
  <c r="H1435" i="8"/>
  <c r="G1435" i="8"/>
  <c r="L1434" i="8"/>
  <c r="K1434" i="8"/>
  <c r="J1434" i="8"/>
  <c r="I1434" i="8"/>
  <c r="H1434" i="8"/>
  <c r="G1434" i="8"/>
  <c r="L1433" i="8"/>
  <c r="K1433" i="8"/>
  <c r="J1433" i="8"/>
  <c r="W1433" i="8" s="1"/>
  <c r="I1433" i="8"/>
  <c r="H1433" i="8"/>
  <c r="G1433" i="8"/>
  <c r="D1432" i="8"/>
  <c r="V1431" i="8"/>
  <c r="T1431" i="8"/>
  <c r="L1439" i="8" s="1"/>
  <c r="R1431" i="8"/>
  <c r="U1431" i="8"/>
  <c r="J1440" i="8" s="1"/>
  <c r="S1431" i="8"/>
  <c r="J1439" i="8" s="1"/>
  <c r="Q1431" i="8"/>
  <c r="J1438" i="8" s="1"/>
  <c r="F1431" i="8"/>
  <c r="E1431" i="8"/>
  <c r="C1431" i="8"/>
  <c r="A1430" i="8"/>
  <c r="I1428" i="8"/>
  <c r="K1428" i="8"/>
  <c r="I1427" i="8"/>
  <c r="K1427" i="8"/>
  <c r="A1426" i="8"/>
  <c r="AA1423" i="8"/>
  <c r="Z1423" i="8"/>
  <c r="Y1423" i="8"/>
  <c r="J1422" i="8"/>
  <c r="I1422" i="8"/>
  <c r="H1422" i="8"/>
  <c r="F1422" i="8"/>
  <c r="K1421" i="8"/>
  <c r="J1421" i="8"/>
  <c r="I1423" i="8" s="1"/>
  <c r="F1421" i="8"/>
  <c r="K1420" i="8"/>
  <c r="F1420" i="8"/>
  <c r="L1419" i="8"/>
  <c r="K1419" i="8"/>
  <c r="I1419" i="8"/>
  <c r="AA1419" i="8"/>
  <c r="Z1419" i="8"/>
  <c r="Y1419" i="8"/>
  <c r="J1419" i="8"/>
  <c r="X1419" i="8" s="1"/>
  <c r="G1419" i="8"/>
  <c r="V1419" i="8"/>
  <c r="T1419" i="8"/>
  <c r="R1419" i="8"/>
  <c r="U1419" i="8"/>
  <c r="S1419" i="8"/>
  <c r="Q1419" i="8"/>
  <c r="F1419" i="8"/>
  <c r="E1419" i="8"/>
  <c r="C1419" i="8"/>
  <c r="L1418" i="8"/>
  <c r="K1418" i="8"/>
  <c r="W1418" i="8"/>
  <c r="J1418" i="8"/>
  <c r="X1423" i="8" s="1"/>
  <c r="I1418" i="8"/>
  <c r="H1418" i="8"/>
  <c r="G1418" i="8"/>
  <c r="D1417" i="8"/>
  <c r="V1416" i="8"/>
  <c r="T1416" i="8"/>
  <c r="R1416" i="8"/>
  <c r="L1420" i="8" s="1"/>
  <c r="U1416" i="8"/>
  <c r="S1416" i="8"/>
  <c r="Q1416" i="8"/>
  <c r="J1420" i="8" s="1"/>
  <c r="F1416" i="8"/>
  <c r="E1416" i="8"/>
  <c r="C1416" i="8"/>
  <c r="AA1414" i="8"/>
  <c r="Z1414" i="8"/>
  <c r="Y1414" i="8"/>
  <c r="J1413" i="8"/>
  <c r="I1413" i="8"/>
  <c r="H1413" i="8"/>
  <c r="F1413" i="8"/>
  <c r="K1412" i="8"/>
  <c r="F1412" i="8"/>
  <c r="L1411" i="8"/>
  <c r="K1411" i="8"/>
  <c r="F1411" i="8"/>
  <c r="L1410" i="8"/>
  <c r="K1410" i="8"/>
  <c r="W1410" i="8"/>
  <c r="J1410" i="8"/>
  <c r="I1410" i="8"/>
  <c r="H1410" i="8"/>
  <c r="G1410" i="8"/>
  <c r="V1409" i="8"/>
  <c r="T1409" i="8"/>
  <c r="L1412" i="8" s="1"/>
  <c r="P1414" i="8" s="1"/>
  <c r="R1409" i="8"/>
  <c r="U1409" i="8"/>
  <c r="S1409" i="8"/>
  <c r="J1412" i="8" s="1"/>
  <c r="Q1409" i="8"/>
  <c r="J1411" i="8" s="1"/>
  <c r="F1409" i="8"/>
  <c r="E1409" i="8"/>
  <c r="C1409" i="8"/>
  <c r="AA1407" i="8"/>
  <c r="Z1407" i="8"/>
  <c r="Y1407" i="8"/>
  <c r="J1406" i="8"/>
  <c r="I1406" i="8"/>
  <c r="H1406" i="8"/>
  <c r="F1406" i="8"/>
  <c r="K1405" i="8"/>
  <c r="F1405" i="8"/>
  <c r="K1404" i="8"/>
  <c r="F1404" i="8"/>
  <c r="L1403" i="8"/>
  <c r="K1403" i="8"/>
  <c r="I1403" i="8"/>
  <c r="AA1403" i="8"/>
  <c r="Z1403" i="8"/>
  <c r="Y1403" i="8"/>
  <c r="X1403" i="8"/>
  <c r="J1403" i="8"/>
  <c r="G1403" i="8"/>
  <c r="V1403" i="8"/>
  <c r="T1403" i="8"/>
  <c r="R1403" i="8"/>
  <c r="U1403" i="8"/>
  <c r="S1403" i="8"/>
  <c r="Q1403" i="8"/>
  <c r="F1403" i="8"/>
  <c r="E1403" i="8"/>
  <c r="C1403" i="8"/>
  <c r="L1402" i="8"/>
  <c r="K1402" i="8"/>
  <c r="J1402" i="8"/>
  <c r="I1402" i="8"/>
  <c r="H1402" i="8"/>
  <c r="G1402" i="8"/>
  <c r="D1401" i="8"/>
  <c r="V1400" i="8"/>
  <c r="T1400" i="8"/>
  <c r="L1405" i="8" s="1"/>
  <c r="R1400" i="8"/>
  <c r="L1404" i="8" s="1"/>
  <c r="U1400" i="8"/>
  <c r="S1400" i="8"/>
  <c r="J1405" i="8" s="1"/>
  <c r="Q1400" i="8"/>
  <c r="J1404" i="8" s="1"/>
  <c r="X1407" i="8" s="1"/>
  <c r="F1400" i="8"/>
  <c r="E1400" i="8"/>
  <c r="C1400" i="8"/>
  <c r="A1399" i="8"/>
  <c r="AA1396" i="8"/>
  <c r="Z1396" i="8"/>
  <c r="Y1396" i="8"/>
  <c r="J1395" i="8"/>
  <c r="I1395" i="8"/>
  <c r="H1395" i="8"/>
  <c r="F1395" i="8"/>
  <c r="K1394" i="8"/>
  <c r="F1394" i="8"/>
  <c r="K1393" i="8"/>
  <c r="J1393" i="8"/>
  <c r="F1393" i="8"/>
  <c r="K1392" i="8"/>
  <c r="F1392" i="8"/>
  <c r="L1391" i="8"/>
  <c r="K1391" i="8"/>
  <c r="I1391" i="8"/>
  <c r="AA1391" i="8"/>
  <c r="Z1391" i="8"/>
  <c r="Y1391" i="8"/>
  <c r="J1391" i="8"/>
  <c r="X1391" i="8" s="1"/>
  <c r="G1391" i="8"/>
  <c r="V1391" i="8"/>
  <c r="T1391" i="8"/>
  <c r="R1391" i="8"/>
  <c r="U1391" i="8"/>
  <c r="S1391" i="8"/>
  <c r="Q1391" i="8"/>
  <c r="F1391" i="8"/>
  <c r="E1391" i="8"/>
  <c r="C1391" i="8"/>
  <c r="L1390" i="8"/>
  <c r="K1390" i="8"/>
  <c r="I1390" i="8"/>
  <c r="AA1390" i="8"/>
  <c r="Z1390" i="8"/>
  <c r="Y1390" i="8"/>
  <c r="J1390" i="8"/>
  <c r="X1390" i="8" s="1"/>
  <c r="G1390" i="8"/>
  <c r="V1390" i="8"/>
  <c r="T1390" i="8"/>
  <c r="R1390" i="8"/>
  <c r="U1390" i="8"/>
  <c r="S1390" i="8"/>
  <c r="Q1390" i="8"/>
  <c r="F1390" i="8"/>
  <c r="E1390" i="8"/>
  <c r="C1390" i="8"/>
  <c r="L1389" i="8"/>
  <c r="K1389" i="8"/>
  <c r="J1389" i="8"/>
  <c r="I1389" i="8"/>
  <c r="H1389" i="8"/>
  <c r="G1389" i="8"/>
  <c r="L1388" i="8"/>
  <c r="K1388" i="8"/>
  <c r="J1388" i="8"/>
  <c r="W1388" i="8" s="1"/>
  <c r="I1388" i="8"/>
  <c r="H1388" i="8"/>
  <c r="G1388" i="8"/>
  <c r="L1387" i="8"/>
  <c r="K1387" i="8"/>
  <c r="J1387" i="8"/>
  <c r="I1387" i="8"/>
  <c r="H1387" i="8"/>
  <c r="G1387" i="8"/>
  <c r="L1386" i="8"/>
  <c r="K1386" i="8"/>
  <c r="J1386" i="8"/>
  <c r="I1386" i="8"/>
  <c r="H1386" i="8"/>
  <c r="G1386" i="8"/>
  <c r="D1385" i="8"/>
  <c r="V1384" i="8"/>
  <c r="L1394" i="8" s="1"/>
  <c r="T1384" i="8"/>
  <c r="L1393" i="8" s="1"/>
  <c r="R1384" i="8"/>
  <c r="L1392" i="8" s="1"/>
  <c r="U1384" i="8"/>
  <c r="J1394" i="8" s="1"/>
  <c r="S1384" i="8"/>
  <c r="Q1384" i="8"/>
  <c r="J1392" i="8" s="1"/>
  <c r="F1384" i="8"/>
  <c r="E1384" i="8"/>
  <c r="C1384" i="8"/>
  <c r="AA1382" i="8"/>
  <c r="Z1382" i="8"/>
  <c r="Y1382" i="8"/>
  <c r="J1381" i="8"/>
  <c r="I1381" i="8"/>
  <c r="H1381" i="8"/>
  <c r="F1381" i="8"/>
  <c r="K1380" i="8"/>
  <c r="F1380" i="8"/>
  <c r="K1379" i="8"/>
  <c r="F1379" i="8"/>
  <c r="K1378" i="8"/>
  <c r="F1378" i="8"/>
  <c r="L1377" i="8"/>
  <c r="K1377" i="8"/>
  <c r="I1377" i="8"/>
  <c r="AA1377" i="8"/>
  <c r="Z1377" i="8"/>
  <c r="Y1377" i="8"/>
  <c r="J1377" i="8"/>
  <c r="X1377" i="8" s="1"/>
  <c r="G1377" i="8"/>
  <c r="V1377" i="8"/>
  <c r="T1377" i="8"/>
  <c r="R1377" i="8"/>
  <c r="U1377" i="8"/>
  <c r="S1377" i="8"/>
  <c r="Q1377" i="8"/>
  <c r="F1377" i="8"/>
  <c r="E1377" i="8"/>
  <c r="C1377" i="8"/>
  <c r="L1376" i="8"/>
  <c r="K1376" i="8"/>
  <c r="I1376" i="8"/>
  <c r="AA1376" i="8"/>
  <c r="Z1376" i="8"/>
  <c r="Y1376" i="8"/>
  <c r="J1376" i="8"/>
  <c r="X1376" i="8" s="1"/>
  <c r="G1376" i="8"/>
  <c r="V1376" i="8"/>
  <c r="T1376" i="8"/>
  <c r="R1376" i="8"/>
  <c r="U1376" i="8"/>
  <c r="S1376" i="8"/>
  <c r="Q1376" i="8"/>
  <c r="F1376" i="8"/>
  <c r="E1376" i="8"/>
  <c r="C1376" i="8"/>
  <c r="L1375" i="8"/>
  <c r="K1375" i="8"/>
  <c r="J1375" i="8"/>
  <c r="I1375" i="8"/>
  <c r="H1375" i="8"/>
  <c r="G1375" i="8"/>
  <c r="L1374" i="8"/>
  <c r="K1374" i="8"/>
  <c r="J1374" i="8"/>
  <c r="W1374" i="8" s="1"/>
  <c r="I1374" i="8"/>
  <c r="H1374" i="8"/>
  <c r="G1374" i="8"/>
  <c r="L1373" i="8"/>
  <c r="K1373" i="8"/>
  <c r="J1373" i="8"/>
  <c r="I1373" i="8"/>
  <c r="H1373" i="8"/>
  <c r="G1373" i="8"/>
  <c r="L1372" i="8"/>
  <c r="K1372" i="8"/>
  <c r="J1372" i="8"/>
  <c r="I1372" i="8"/>
  <c r="H1372" i="8"/>
  <c r="G1372" i="8"/>
  <c r="D1371" i="8"/>
  <c r="V1370" i="8"/>
  <c r="T1370" i="8"/>
  <c r="R1370" i="8"/>
  <c r="L1378" i="8" s="1"/>
  <c r="U1370" i="8"/>
  <c r="J1380" i="8" s="1"/>
  <c r="S1370" i="8"/>
  <c r="J1379" i="8" s="1"/>
  <c r="Q1370" i="8"/>
  <c r="J1378" i="8" s="1"/>
  <c r="F1370" i="8"/>
  <c r="E1370" i="8"/>
  <c r="C1370" i="8"/>
  <c r="AA1368" i="8"/>
  <c r="Z1368" i="8"/>
  <c r="Y1368" i="8"/>
  <c r="J1367" i="8"/>
  <c r="I1367" i="8"/>
  <c r="H1367" i="8"/>
  <c r="F1367" i="8"/>
  <c r="K1366" i="8"/>
  <c r="F1366" i="8"/>
  <c r="K1365" i="8"/>
  <c r="F1365" i="8"/>
  <c r="L1364" i="8"/>
  <c r="K1364" i="8"/>
  <c r="I1364" i="8"/>
  <c r="AA1364" i="8"/>
  <c r="Z1364" i="8"/>
  <c r="Y1364" i="8"/>
  <c r="J1364" i="8"/>
  <c r="X1364" i="8" s="1"/>
  <c r="G1364" i="8"/>
  <c r="V1364" i="8"/>
  <c r="T1364" i="8"/>
  <c r="R1364" i="8"/>
  <c r="U1364" i="8"/>
  <c r="S1364" i="8"/>
  <c r="Q1364" i="8"/>
  <c r="F1364" i="8"/>
  <c r="E1364" i="8"/>
  <c r="C1364" i="8"/>
  <c r="L1363" i="8"/>
  <c r="K1363" i="8"/>
  <c r="J1363" i="8"/>
  <c r="I1368" i="8" s="1"/>
  <c r="I1363" i="8"/>
  <c r="H1363" i="8"/>
  <c r="G1363" i="8"/>
  <c r="D1362" i="8"/>
  <c r="V1361" i="8"/>
  <c r="T1361" i="8"/>
  <c r="L1366" i="8" s="1"/>
  <c r="R1361" i="8"/>
  <c r="L1365" i="8" s="1"/>
  <c r="U1361" i="8"/>
  <c r="S1361" i="8"/>
  <c r="J1366" i="8" s="1"/>
  <c r="Q1361" i="8"/>
  <c r="J1365" i="8" s="1"/>
  <c r="X1368" i="8" s="1"/>
  <c r="F1361" i="8"/>
  <c r="E1361" i="8"/>
  <c r="C1361" i="8"/>
  <c r="AA1359" i="8"/>
  <c r="Z1359" i="8"/>
  <c r="Y1359" i="8"/>
  <c r="J1358" i="8"/>
  <c r="I1358" i="8"/>
  <c r="H1358" i="8"/>
  <c r="F1358" i="8"/>
  <c r="K1357" i="8"/>
  <c r="F1357" i="8"/>
  <c r="K1356" i="8"/>
  <c r="F1356" i="8"/>
  <c r="L1355" i="8"/>
  <c r="K1355" i="8"/>
  <c r="F1355" i="8"/>
  <c r="L1354" i="8"/>
  <c r="K1354" i="8"/>
  <c r="I1354" i="8"/>
  <c r="AA1354" i="8"/>
  <c r="Z1354" i="8"/>
  <c r="Y1354" i="8"/>
  <c r="J1354" i="8"/>
  <c r="X1354" i="8" s="1"/>
  <c r="G1354" i="8"/>
  <c r="V1354" i="8"/>
  <c r="T1354" i="8"/>
  <c r="R1354" i="8"/>
  <c r="U1354" i="8"/>
  <c r="S1354" i="8"/>
  <c r="Q1354" i="8"/>
  <c r="F1354" i="8"/>
  <c r="E1354" i="8"/>
  <c r="C1354" i="8"/>
  <c r="L1353" i="8"/>
  <c r="K1353" i="8"/>
  <c r="J1353" i="8"/>
  <c r="X1359" i="8" s="1"/>
  <c r="I1353" i="8"/>
  <c r="H1353" i="8"/>
  <c r="G1353" i="8"/>
  <c r="L1352" i="8"/>
  <c r="K1352" i="8"/>
  <c r="J1352" i="8"/>
  <c r="W1352" i="8" s="1"/>
  <c r="I1352" i="8"/>
  <c r="H1352" i="8"/>
  <c r="G1352" i="8"/>
  <c r="L1351" i="8"/>
  <c r="K1351" i="8"/>
  <c r="J1351" i="8"/>
  <c r="I1351" i="8"/>
  <c r="H1351" i="8"/>
  <c r="G1351" i="8"/>
  <c r="L1350" i="8"/>
  <c r="K1350" i="8"/>
  <c r="J1350" i="8"/>
  <c r="W1350" i="8" s="1"/>
  <c r="I1350" i="8"/>
  <c r="H1350" i="8"/>
  <c r="G1350" i="8"/>
  <c r="V1349" i="8"/>
  <c r="L1357" i="8" s="1"/>
  <c r="T1349" i="8"/>
  <c r="L1356" i="8" s="1"/>
  <c r="R1349" i="8"/>
  <c r="U1349" i="8"/>
  <c r="J1357" i="8" s="1"/>
  <c r="S1349" i="8"/>
  <c r="J1356" i="8" s="1"/>
  <c r="Q1349" i="8"/>
  <c r="J1355" i="8" s="1"/>
  <c r="F1349" i="8"/>
  <c r="E1349" i="8"/>
  <c r="C1349" i="8"/>
  <c r="AA1347" i="8"/>
  <c r="Z1347" i="8"/>
  <c r="Y1347" i="8"/>
  <c r="J1346" i="8"/>
  <c r="I1346" i="8"/>
  <c r="H1346" i="8"/>
  <c r="F1346" i="8"/>
  <c r="K1345" i="8"/>
  <c r="J1345" i="8"/>
  <c r="F1345" i="8"/>
  <c r="K1344" i="8"/>
  <c r="F1344" i="8"/>
  <c r="K1343" i="8"/>
  <c r="F1343" i="8"/>
  <c r="L1342" i="8"/>
  <c r="K1342" i="8"/>
  <c r="I1342" i="8"/>
  <c r="AA1342" i="8"/>
  <c r="Z1342" i="8"/>
  <c r="Y1342" i="8"/>
  <c r="X1342" i="8"/>
  <c r="J1342" i="8"/>
  <c r="G1342" i="8"/>
  <c r="V1342" i="8"/>
  <c r="T1342" i="8"/>
  <c r="R1342" i="8"/>
  <c r="U1342" i="8"/>
  <c r="S1342" i="8"/>
  <c r="Q1342" i="8"/>
  <c r="J1343" i="8" s="1"/>
  <c r="F1342" i="8"/>
  <c r="E1342" i="8"/>
  <c r="C1342" i="8"/>
  <c r="L1341" i="8"/>
  <c r="K1341" i="8"/>
  <c r="J1341" i="8"/>
  <c r="I1341" i="8"/>
  <c r="H1341" i="8"/>
  <c r="G1341" i="8"/>
  <c r="L1340" i="8"/>
  <c r="K1340" i="8"/>
  <c r="J1340" i="8"/>
  <c r="W1340" i="8" s="1"/>
  <c r="I1340" i="8"/>
  <c r="H1340" i="8"/>
  <c r="G1340" i="8"/>
  <c r="L1339" i="8"/>
  <c r="K1339" i="8"/>
  <c r="J1339" i="8"/>
  <c r="I1339" i="8"/>
  <c r="H1339" i="8"/>
  <c r="G1339" i="8"/>
  <c r="L1338" i="8"/>
  <c r="K1338" i="8"/>
  <c r="W1338" i="8"/>
  <c r="J1338" i="8"/>
  <c r="I1338" i="8"/>
  <c r="H1338" i="8"/>
  <c r="G1338" i="8"/>
  <c r="D1337" i="8"/>
  <c r="V1336" i="8"/>
  <c r="L1345" i="8" s="1"/>
  <c r="T1336" i="8"/>
  <c r="L1344" i="8" s="1"/>
  <c r="R1336" i="8"/>
  <c r="L1343" i="8" s="1"/>
  <c r="U1336" i="8"/>
  <c r="S1336" i="8"/>
  <c r="J1344" i="8" s="1"/>
  <c r="Q1336" i="8"/>
  <c r="F1336" i="8"/>
  <c r="E1336" i="8"/>
  <c r="C1336" i="8"/>
  <c r="AA1334" i="8"/>
  <c r="Z1334" i="8"/>
  <c r="Y1334" i="8"/>
  <c r="J1333" i="8"/>
  <c r="I1333" i="8"/>
  <c r="H1333" i="8"/>
  <c r="F1333" i="8"/>
  <c r="K1332" i="8"/>
  <c r="F1332" i="8"/>
  <c r="L1331" i="8"/>
  <c r="K1331" i="8"/>
  <c r="F1331" i="8"/>
  <c r="K1330" i="8"/>
  <c r="F1330" i="8"/>
  <c r="L1329" i="8"/>
  <c r="K1329" i="8"/>
  <c r="I1329" i="8"/>
  <c r="AA1329" i="8"/>
  <c r="Z1329" i="8"/>
  <c r="Y1329" i="8"/>
  <c r="X1329" i="8"/>
  <c r="J1329" i="8"/>
  <c r="G1329" i="8"/>
  <c r="V1329" i="8"/>
  <c r="T1329" i="8"/>
  <c r="R1329" i="8"/>
  <c r="U1329" i="8"/>
  <c r="S1329" i="8"/>
  <c r="Q1329" i="8"/>
  <c r="F1329" i="8"/>
  <c r="E1329" i="8"/>
  <c r="C1329" i="8"/>
  <c r="L1328" i="8"/>
  <c r="K1328" i="8"/>
  <c r="J1328" i="8"/>
  <c r="I1328" i="8"/>
  <c r="H1328" i="8"/>
  <c r="G1328" i="8"/>
  <c r="L1327" i="8"/>
  <c r="K1327" i="8"/>
  <c r="J1327" i="8"/>
  <c r="W1327" i="8" s="1"/>
  <c r="I1327" i="8"/>
  <c r="H1327" i="8"/>
  <c r="G1327" i="8"/>
  <c r="L1326" i="8"/>
  <c r="K1326" i="8"/>
  <c r="J1326" i="8"/>
  <c r="I1326" i="8"/>
  <c r="H1326" i="8"/>
  <c r="G1326" i="8"/>
  <c r="L1325" i="8"/>
  <c r="K1325" i="8"/>
  <c r="J1325" i="8"/>
  <c r="I1325" i="8"/>
  <c r="H1325" i="8"/>
  <c r="G1325" i="8"/>
  <c r="D1324" i="8"/>
  <c r="V1323" i="8"/>
  <c r="L1332" i="8" s="1"/>
  <c r="T1323" i="8"/>
  <c r="R1323" i="8"/>
  <c r="L1330" i="8" s="1"/>
  <c r="U1323" i="8"/>
  <c r="J1332" i="8" s="1"/>
  <c r="S1323" i="8"/>
  <c r="J1331" i="8" s="1"/>
  <c r="Q1323" i="8"/>
  <c r="J1330" i="8" s="1"/>
  <c r="F1323" i="8"/>
  <c r="E1323" i="8"/>
  <c r="C1323" i="8"/>
  <c r="A1322" i="8"/>
  <c r="I1320" i="8"/>
  <c r="K1320" i="8"/>
  <c r="I1319" i="8"/>
  <c r="K1319" i="8"/>
  <c r="A1318" i="8"/>
  <c r="I1316" i="8"/>
  <c r="K1316" i="8"/>
  <c r="I1315" i="8"/>
  <c r="K1315" i="8"/>
  <c r="A1314" i="8"/>
  <c r="AA1311" i="8"/>
  <c r="Z1311" i="8"/>
  <c r="Y1311" i="8"/>
  <c r="O1311" i="8"/>
  <c r="J1310" i="8"/>
  <c r="I1310" i="8"/>
  <c r="H1310" i="8"/>
  <c r="F1310" i="8"/>
  <c r="K1309" i="8"/>
  <c r="F1309" i="8"/>
  <c r="L1308" i="8"/>
  <c r="K1308" i="8"/>
  <c r="F1308" i="8"/>
  <c r="L1307" i="8"/>
  <c r="K1307" i="8"/>
  <c r="J1307" i="8"/>
  <c r="W1307" i="8" s="1"/>
  <c r="I1307" i="8"/>
  <c r="H1307" i="8"/>
  <c r="G1307" i="8"/>
  <c r="V1306" i="8"/>
  <c r="T1306" i="8"/>
  <c r="L1309" i="8" s="1"/>
  <c r="R1306" i="8"/>
  <c r="U1306" i="8"/>
  <c r="S1306" i="8"/>
  <c r="J1309" i="8" s="1"/>
  <c r="Q1306" i="8"/>
  <c r="J1308" i="8" s="1"/>
  <c r="X1311" i="8" s="1"/>
  <c r="F1306" i="8"/>
  <c r="E1306" i="8"/>
  <c r="C1306" i="8"/>
  <c r="AA1304" i="8"/>
  <c r="Z1304" i="8"/>
  <c r="Y1304" i="8"/>
  <c r="J1303" i="8"/>
  <c r="I1303" i="8"/>
  <c r="H1303" i="8"/>
  <c r="F1303" i="8"/>
  <c r="K1302" i="8"/>
  <c r="F1302" i="8"/>
  <c r="L1301" i="8"/>
  <c r="K1304" i="8" s="1"/>
  <c r="K1301" i="8"/>
  <c r="F1301" i="8"/>
  <c r="L1300" i="8"/>
  <c r="K1300" i="8"/>
  <c r="J1300" i="8"/>
  <c r="I1300" i="8"/>
  <c r="H1300" i="8"/>
  <c r="G1300" i="8"/>
  <c r="D1299" i="8"/>
  <c r="V1298" i="8"/>
  <c r="T1298" i="8"/>
  <c r="L1302" i="8" s="1"/>
  <c r="R1298" i="8"/>
  <c r="U1298" i="8"/>
  <c r="S1298" i="8"/>
  <c r="J1302" i="8" s="1"/>
  <c r="Q1298" i="8"/>
  <c r="J1301" i="8" s="1"/>
  <c r="F1298" i="8"/>
  <c r="E1298" i="8"/>
  <c r="C1298" i="8"/>
  <c r="AA1296" i="8"/>
  <c r="Z1296" i="8"/>
  <c r="Y1296" i="8"/>
  <c r="J1295" i="8"/>
  <c r="I1295" i="8"/>
  <c r="H1295" i="8"/>
  <c r="F1295" i="8"/>
  <c r="K1294" i="8"/>
  <c r="F1294" i="8"/>
  <c r="K1293" i="8"/>
  <c r="F1293" i="8"/>
  <c r="L1292" i="8"/>
  <c r="K1292" i="8"/>
  <c r="I1292" i="8"/>
  <c r="AA1292" i="8"/>
  <c r="Z1292" i="8"/>
  <c r="Y1292" i="8"/>
  <c r="J1292" i="8"/>
  <c r="X1292" i="8" s="1"/>
  <c r="G1292" i="8"/>
  <c r="V1292" i="8"/>
  <c r="T1292" i="8"/>
  <c r="R1292" i="8"/>
  <c r="U1292" i="8"/>
  <c r="S1292" i="8"/>
  <c r="Q1292" i="8"/>
  <c r="F1292" i="8"/>
  <c r="E1292" i="8"/>
  <c r="C1292" i="8"/>
  <c r="L1291" i="8"/>
  <c r="K1291" i="8"/>
  <c r="W1291" i="8"/>
  <c r="J1291" i="8"/>
  <c r="I1291" i="8"/>
  <c r="H1291" i="8"/>
  <c r="G1291" i="8"/>
  <c r="D1290" i="8"/>
  <c r="V1289" i="8"/>
  <c r="T1289" i="8"/>
  <c r="L1294" i="8" s="1"/>
  <c r="R1289" i="8"/>
  <c r="L1293" i="8" s="1"/>
  <c r="U1289" i="8"/>
  <c r="S1289" i="8"/>
  <c r="J1294" i="8" s="1"/>
  <c r="Q1289" i="8"/>
  <c r="J1293" i="8" s="1"/>
  <c r="X1296" i="8" s="1"/>
  <c r="F1289" i="8"/>
  <c r="E1289" i="8"/>
  <c r="C1289" i="8"/>
  <c r="AA1287" i="8"/>
  <c r="Z1287" i="8"/>
  <c r="Y1287" i="8"/>
  <c r="J1286" i="8"/>
  <c r="I1286" i="8"/>
  <c r="H1286" i="8"/>
  <c r="F1286" i="8"/>
  <c r="L1285" i="8"/>
  <c r="K1285" i="8"/>
  <c r="F1285" i="8"/>
  <c r="L1284" i="8"/>
  <c r="K1284" i="8"/>
  <c r="F1284" i="8"/>
  <c r="L1283" i="8"/>
  <c r="K1283" i="8"/>
  <c r="J1283" i="8"/>
  <c r="W1283" i="8" s="1"/>
  <c r="I1283" i="8"/>
  <c r="H1283" i="8"/>
  <c r="G1283" i="8"/>
  <c r="V1282" i="8"/>
  <c r="T1282" i="8"/>
  <c r="R1282" i="8"/>
  <c r="U1282" i="8"/>
  <c r="S1282" i="8"/>
  <c r="J1285" i="8" s="1"/>
  <c r="Q1282" i="8"/>
  <c r="J1284" i="8" s="1"/>
  <c r="F1282" i="8"/>
  <c r="E1282" i="8"/>
  <c r="C1282" i="8"/>
  <c r="AA1280" i="8"/>
  <c r="Z1280" i="8"/>
  <c r="Y1280" i="8"/>
  <c r="J1279" i="8"/>
  <c r="I1279" i="8"/>
  <c r="H1279" i="8"/>
  <c r="F1279" i="8"/>
  <c r="K1278" i="8"/>
  <c r="F1278" i="8"/>
  <c r="K1277" i="8"/>
  <c r="F1277" i="8"/>
  <c r="L1276" i="8"/>
  <c r="K1276" i="8"/>
  <c r="I1276" i="8"/>
  <c r="AA1276" i="8"/>
  <c r="Z1276" i="8"/>
  <c r="Y1276" i="8"/>
  <c r="J1276" i="8"/>
  <c r="X1276" i="8" s="1"/>
  <c r="G1276" i="8"/>
  <c r="V1276" i="8"/>
  <c r="T1276" i="8"/>
  <c r="R1276" i="8"/>
  <c r="U1276" i="8"/>
  <c r="S1276" i="8"/>
  <c r="Q1276" i="8"/>
  <c r="F1276" i="8"/>
  <c r="E1276" i="8"/>
  <c r="C1276" i="8"/>
  <c r="L1275" i="8"/>
  <c r="K1275" i="8"/>
  <c r="W1275" i="8"/>
  <c r="J1275" i="8"/>
  <c r="I1275" i="8"/>
  <c r="H1275" i="8"/>
  <c r="G1275" i="8"/>
  <c r="D1274" i="8"/>
  <c r="V1273" i="8"/>
  <c r="T1273" i="8"/>
  <c r="L1278" i="8" s="1"/>
  <c r="R1273" i="8"/>
  <c r="L1277" i="8" s="1"/>
  <c r="K1280" i="8" s="1"/>
  <c r="U1273" i="8"/>
  <c r="S1273" i="8"/>
  <c r="J1278" i="8" s="1"/>
  <c r="Q1273" i="8"/>
  <c r="J1277" i="8" s="1"/>
  <c r="X1280" i="8" s="1"/>
  <c r="F1273" i="8"/>
  <c r="E1273" i="8"/>
  <c r="C1273" i="8"/>
  <c r="A1272" i="8"/>
  <c r="A1270" i="8"/>
  <c r="I1268" i="8"/>
  <c r="K1268" i="8"/>
  <c r="I1267" i="8"/>
  <c r="K1267" i="8"/>
  <c r="A1266" i="8"/>
  <c r="I1264" i="8"/>
  <c r="K1264" i="8"/>
  <c r="I1263" i="8"/>
  <c r="K1263" i="8"/>
  <c r="A1262" i="8"/>
  <c r="AA1259" i="8"/>
  <c r="Z1259" i="8"/>
  <c r="Y1259" i="8"/>
  <c r="J1258" i="8"/>
  <c r="I1258" i="8"/>
  <c r="H1258" i="8"/>
  <c r="F1258" i="8"/>
  <c r="K1257" i="8"/>
  <c r="F1257" i="8"/>
  <c r="K1256" i="8"/>
  <c r="F1256" i="8"/>
  <c r="K1255" i="8"/>
  <c r="F1255" i="8"/>
  <c r="L1254" i="8"/>
  <c r="K1254" i="8"/>
  <c r="I1254" i="8"/>
  <c r="AA1254" i="8"/>
  <c r="Z1254" i="8"/>
  <c r="Y1254" i="8"/>
  <c r="J1254" i="8"/>
  <c r="X1254" i="8" s="1"/>
  <c r="G1254" i="8"/>
  <c r="V1254" i="8"/>
  <c r="T1254" i="8"/>
  <c r="R1254" i="8"/>
  <c r="U1254" i="8"/>
  <c r="S1254" i="8"/>
  <c r="Q1254" i="8"/>
  <c r="F1254" i="8"/>
  <c r="E1254" i="8"/>
  <c r="C1254" i="8"/>
  <c r="L1253" i="8"/>
  <c r="K1253" i="8"/>
  <c r="I1253" i="8"/>
  <c r="AA1253" i="8"/>
  <c r="Z1253" i="8"/>
  <c r="Y1253" i="8"/>
  <c r="X1253" i="8"/>
  <c r="J1253" i="8"/>
  <c r="G1253" i="8"/>
  <c r="V1253" i="8"/>
  <c r="T1253" i="8"/>
  <c r="R1253" i="8"/>
  <c r="U1253" i="8"/>
  <c r="S1253" i="8"/>
  <c r="Q1253" i="8"/>
  <c r="F1253" i="8"/>
  <c r="E1253" i="8"/>
  <c r="C1253" i="8"/>
  <c r="L1252" i="8"/>
  <c r="K1252" i="8"/>
  <c r="J1252" i="8"/>
  <c r="I1252" i="8"/>
  <c r="H1252" i="8"/>
  <c r="G1252" i="8"/>
  <c r="L1251" i="8"/>
  <c r="K1251" i="8"/>
  <c r="W1251" i="8"/>
  <c r="J1251" i="8"/>
  <c r="I1251" i="8"/>
  <c r="H1251" i="8"/>
  <c r="G1251" i="8"/>
  <c r="L1250" i="8"/>
  <c r="K1250" i="8"/>
  <c r="J1250" i="8"/>
  <c r="I1250" i="8"/>
  <c r="H1250" i="8"/>
  <c r="G1250" i="8"/>
  <c r="L1249" i="8"/>
  <c r="K1249" i="8"/>
  <c r="W1249" i="8"/>
  <c r="J1249" i="8"/>
  <c r="I1249" i="8"/>
  <c r="H1249" i="8"/>
  <c r="G1249" i="8"/>
  <c r="D1248" i="8"/>
  <c r="V1247" i="8"/>
  <c r="L1257" i="8" s="1"/>
  <c r="T1247" i="8"/>
  <c r="L1256" i="8" s="1"/>
  <c r="R1247" i="8"/>
  <c r="L1255" i="8" s="1"/>
  <c r="U1247" i="8"/>
  <c r="J1257" i="8" s="1"/>
  <c r="S1247" i="8"/>
  <c r="J1256" i="8" s="1"/>
  <c r="Q1247" i="8"/>
  <c r="J1255" i="8" s="1"/>
  <c r="F1247" i="8"/>
  <c r="E1247" i="8"/>
  <c r="C1247" i="8"/>
  <c r="AA1245" i="8"/>
  <c r="Z1245" i="8"/>
  <c r="Y1245" i="8"/>
  <c r="J1244" i="8"/>
  <c r="I1244" i="8"/>
  <c r="H1244" i="8"/>
  <c r="F1244" i="8"/>
  <c r="K1243" i="8"/>
  <c r="F1243" i="8"/>
  <c r="K1242" i="8"/>
  <c r="F1242" i="8"/>
  <c r="K1241" i="8"/>
  <c r="F1241" i="8"/>
  <c r="L1240" i="8"/>
  <c r="K1240" i="8"/>
  <c r="I1240" i="8"/>
  <c r="AA1240" i="8"/>
  <c r="Z1240" i="8"/>
  <c r="Y1240" i="8"/>
  <c r="J1240" i="8"/>
  <c r="X1240" i="8" s="1"/>
  <c r="G1240" i="8"/>
  <c r="V1240" i="8"/>
  <c r="T1240" i="8"/>
  <c r="R1240" i="8"/>
  <c r="U1240" i="8"/>
  <c r="S1240" i="8"/>
  <c r="Q1240" i="8"/>
  <c r="F1240" i="8"/>
  <c r="E1240" i="8"/>
  <c r="C1240" i="8"/>
  <c r="L1239" i="8"/>
  <c r="K1239" i="8"/>
  <c r="I1239" i="8"/>
  <c r="AA1239" i="8"/>
  <c r="Z1239" i="8"/>
  <c r="Y1239" i="8"/>
  <c r="J1239" i="8"/>
  <c r="X1239" i="8" s="1"/>
  <c r="G1239" i="8"/>
  <c r="V1239" i="8"/>
  <c r="T1239" i="8"/>
  <c r="R1239" i="8"/>
  <c r="U1239" i="8"/>
  <c r="S1239" i="8"/>
  <c r="Q1239" i="8"/>
  <c r="F1239" i="8"/>
  <c r="E1239" i="8"/>
  <c r="C1239" i="8"/>
  <c r="L1238" i="8"/>
  <c r="K1238" i="8"/>
  <c r="J1238" i="8"/>
  <c r="I1238" i="8"/>
  <c r="H1238" i="8"/>
  <c r="G1238" i="8"/>
  <c r="L1237" i="8"/>
  <c r="K1237" i="8"/>
  <c r="W1237" i="8"/>
  <c r="J1237" i="8"/>
  <c r="I1237" i="8"/>
  <c r="H1237" i="8"/>
  <c r="G1237" i="8"/>
  <c r="L1236" i="8"/>
  <c r="K1236" i="8"/>
  <c r="J1236" i="8"/>
  <c r="I1236" i="8"/>
  <c r="H1236" i="8"/>
  <c r="G1236" i="8"/>
  <c r="L1235" i="8"/>
  <c r="K1235" i="8"/>
  <c r="W1235" i="8"/>
  <c r="J1235" i="8"/>
  <c r="I1235" i="8"/>
  <c r="H1235" i="8"/>
  <c r="G1235" i="8"/>
  <c r="D1234" i="8"/>
  <c r="V1233" i="8"/>
  <c r="T1233" i="8"/>
  <c r="L1242" i="8" s="1"/>
  <c r="R1233" i="8"/>
  <c r="L1241" i="8" s="1"/>
  <c r="U1233" i="8"/>
  <c r="J1243" i="8" s="1"/>
  <c r="S1233" i="8"/>
  <c r="J1242" i="8" s="1"/>
  <c r="Q1233" i="8"/>
  <c r="F1233" i="8"/>
  <c r="E1233" i="8"/>
  <c r="C1233" i="8"/>
  <c r="AA1231" i="8"/>
  <c r="Z1231" i="8"/>
  <c r="Y1231" i="8"/>
  <c r="J1230" i="8"/>
  <c r="I1230" i="8"/>
  <c r="H1230" i="8"/>
  <c r="F1230" i="8"/>
  <c r="K1229" i="8"/>
  <c r="F1229" i="8"/>
  <c r="L1228" i="8"/>
  <c r="K1228" i="8"/>
  <c r="F1228" i="8"/>
  <c r="L1227" i="8"/>
  <c r="K1227" i="8"/>
  <c r="I1227" i="8"/>
  <c r="AA1227" i="8"/>
  <c r="Z1227" i="8"/>
  <c r="Y1227" i="8"/>
  <c r="J1227" i="8"/>
  <c r="X1227" i="8" s="1"/>
  <c r="G1227" i="8"/>
  <c r="V1227" i="8"/>
  <c r="T1227" i="8"/>
  <c r="R1227" i="8"/>
  <c r="U1227" i="8"/>
  <c r="S1227" i="8"/>
  <c r="Q1227" i="8"/>
  <c r="F1227" i="8"/>
  <c r="E1227" i="8"/>
  <c r="C1227" i="8"/>
  <c r="L1226" i="8"/>
  <c r="K1226" i="8"/>
  <c r="J1226" i="8"/>
  <c r="I1226" i="8"/>
  <c r="H1226" i="8"/>
  <c r="G1226" i="8"/>
  <c r="D1225" i="8"/>
  <c r="V1224" i="8"/>
  <c r="T1224" i="8"/>
  <c r="L1229" i="8" s="1"/>
  <c r="R1224" i="8"/>
  <c r="U1224" i="8"/>
  <c r="S1224" i="8"/>
  <c r="J1229" i="8" s="1"/>
  <c r="Q1224" i="8"/>
  <c r="J1228" i="8" s="1"/>
  <c r="F1224" i="8"/>
  <c r="E1224" i="8"/>
  <c r="C1224" i="8"/>
  <c r="AA1222" i="8"/>
  <c r="Z1222" i="8"/>
  <c r="Y1222" i="8"/>
  <c r="J1221" i="8"/>
  <c r="I1221" i="8"/>
  <c r="H1221" i="8"/>
  <c r="F1221" i="8"/>
  <c r="K1220" i="8"/>
  <c r="F1220" i="8"/>
  <c r="K1219" i="8"/>
  <c r="J1219" i="8"/>
  <c r="F1219" i="8"/>
  <c r="K1218" i="8"/>
  <c r="F1218" i="8"/>
  <c r="L1217" i="8"/>
  <c r="K1217" i="8"/>
  <c r="I1217" i="8"/>
  <c r="AA1217" i="8"/>
  <c r="Z1217" i="8"/>
  <c r="Y1217" i="8"/>
  <c r="J1217" i="8"/>
  <c r="X1217" i="8" s="1"/>
  <c r="G1217" i="8"/>
  <c r="V1217" i="8"/>
  <c r="T1217" i="8"/>
  <c r="R1217" i="8"/>
  <c r="U1217" i="8"/>
  <c r="S1217" i="8"/>
  <c r="Q1217" i="8"/>
  <c r="F1217" i="8"/>
  <c r="E1217" i="8"/>
  <c r="C1217" i="8"/>
  <c r="L1216" i="8"/>
  <c r="K1216" i="8"/>
  <c r="J1216" i="8"/>
  <c r="I1216" i="8"/>
  <c r="H1216" i="8"/>
  <c r="G1216" i="8"/>
  <c r="L1215" i="8"/>
  <c r="K1215" i="8"/>
  <c r="W1215" i="8"/>
  <c r="J1215" i="8"/>
  <c r="I1215" i="8"/>
  <c r="H1215" i="8"/>
  <c r="G1215" i="8"/>
  <c r="L1214" i="8"/>
  <c r="K1214" i="8"/>
  <c r="J1214" i="8"/>
  <c r="I1214" i="8"/>
  <c r="H1214" i="8"/>
  <c r="G1214" i="8"/>
  <c r="L1213" i="8"/>
  <c r="K1213" i="8"/>
  <c r="J1213" i="8"/>
  <c r="I1213" i="8"/>
  <c r="H1213" i="8"/>
  <c r="G1213" i="8"/>
  <c r="V1212" i="8"/>
  <c r="L1220" i="8" s="1"/>
  <c r="T1212" i="8"/>
  <c r="L1219" i="8" s="1"/>
  <c r="R1212" i="8"/>
  <c r="L1218" i="8" s="1"/>
  <c r="U1212" i="8"/>
  <c r="J1220" i="8" s="1"/>
  <c r="S1212" i="8"/>
  <c r="Q1212" i="8"/>
  <c r="J1218" i="8" s="1"/>
  <c r="F1212" i="8"/>
  <c r="E1212" i="8"/>
  <c r="C1212" i="8"/>
  <c r="AA1210" i="8"/>
  <c r="Z1210" i="8"/>
  <c r="Y1210" i="8"/>
  <c r="J1209" i="8"/>
  <c r="I1209" i="8"/>
  <c r="H1209" i="8"/>
  <c r="F1209" i="8"/>
  <c r="L1208" i="8"/>
  <c r="K1208" i="8"/>
  <c r="F1208" i="8"/>
  <c r="K1207" i="8"/>
  <c r="F1207" i="8"/>
  <c r="K1206" i="8"/>
  <c r="F1206" i="8"/>
  <c r="L1205" i="8"/>
  <c r="K1205" i="8"/>
  <c r="I1205" i="8"/>
  <c r="AA1205" i="8"/>
  <c r="Z1205" i="8"/>
  <c r="Y1205" i="8"/>
  <c r="J1205" i="8"/>
  <c r="X1205" i="8" s="1"/>
  <c r="G1205" i="8"/>
  <c r="V1205" i="8"/>
  <c r="T1205" i="8"/>
  <c r="R1205" i="8"/>
  <c r="U1205" i="8"/>
  <c r="S1205" i="8"/>
  <c r="Q1205" i="8"/>
  <c r="F1205" i="8"/>
  <c r="E1205" i="8"/>
  <c r="C1205" i="8"/>
  <c r="L1204" i="8"/>
  <c r="K1204" i="8"/>
  <c r="J1204" i="8"/>
  <c r="I1204" i="8"/>
  <c r="H1204" i="8"/>
  <c r="G1204" i="8"/>
  <c r="L1203" i="8"/>
  <c r="K1203" i="8"/>
  <c r="J1203" i="8"/>
  <c r="W1203" i="8" s="1"/>
  <c r="I1203" i="8"/>
  <c r="H1203" i="8"/>
  <c r="G1203" i="8"/>
  <c r="L1202" i="8"/>
  <c r="K1202" i="8"/>
  <c r="J1202" i="8"/>
  <c r="I1202" i="8"/>
  <c r="H1202" i="8"/>
  <c r="G1202" i="8"/>
  <c r="L1201" i="8"/>
  <c r="K1201" i="8"/>
  <c r="W1201" i="8"/>
  <c r="J1201" i="8"/>
  <c r="I1201" i="8"/>
  <c r="H1201" i="8"/>
  <c r="G1201" i="8"/>
  <c r="D1200" i="8"/>
  <c r="V1199" i="8"/>
  <c r="T1199" i="8"/>
  <c r="L1207" i="8" s="1"/>
  <c r="R1199" i="8"/>
  <c r="L1206" i="8" s="1"/>
  <c r="U1199" i="8"/>
  <c r="J1208" i="8" s="1"/>
  <c r="S1199" i="8"/>
  <c r="J1207" i="8" s="1"/>
  <c r="Q1199" i="8"/>
  <c r="J1206" i="8" s="1"/>
  <c r="F1199" i="8"/>
  <c r="E1199" i="8"/>
  <c r="C1199" i="8"/>
  <c r="AA1197" i="8"/>
  <c r="Z1197" i="8"/>
  <c r="Y1197" i="8"/>
  <c r="J1196" i="8"/>
  <c r="I1196" i="8"/>
  <c r="H1196" i="8"/>
  <c r="F1196" i="8"/>
  <c r="K1195" i="8"/>
  <c r="J1195" i="8"/>
  <c r="F1195" i="8"/>
  <c r="K1194" i="8"/>
  <c r="J1194" i="8"/>
  <c r="F1194" i="8"/>
  <c r="K1193" i="8"/>
  <c r="F1193" i="8"/>
  <c r="L1192" i="8"/>
  <c r="K1192" i="8"/>
  <c r="I1192" i="8"/>
  <c r="AA1192" i="8"/>
  <c r="Z1192" i="8"/>
  <c r="Y1192" i="8"/>
  <c r="X1192" i="8"/>
  <c r="J1192" i="8"/>
  <c r="G1192" i="8"/>
  <c r="V1192" i="8"/>
  <c r="T1192" i="8"/>
  <c r="R1192" i="8"/>
  <c r="U1192" i="8"/>
  <c r="S1192" i="8"/>
  <c r="Q1192" i="8"/>
  <c r="F1192" i="8"/>
  <c r="E1192" i="8"/>
  <c r="C1192" i="8"/>
  <c r="L1191" i="8"/>
  <c r="K1191" i="8"/>
  <c r="J1191" i="8"/>
  <c r="I1191" i="8"/>
  <c r="H1191" i="8"/>
  <c r="G1191" i="8"/>
  <c r="L1190" i="8"/>
  <c r="K1190" i="8"/>
  <c r="J1190" i="8"/>
  <c r="W1190" i="8" s="1"/>
  <c r="I1190" i="8"/>
  <c r="H1190" i="8"/>
  <c r="G1190" i="8"/>
  <c r="L1189" i="8"/>
  <c r="K1189" i="8"/>
  <c r="J1189" i="8"/>
  <c r="I1189" i="8"/>
  <c r="H1189" i="8"/>
  <c r="G1189" i="8"/>
  <c r="L1188" i="8"/>
  <c r="K1188" i="8"/>
  <c r="J1188" i="8"/>
  <c r="I1188" i="8"/>
  <c r="H1188" i="8"/>
  <c r="G1188" i="8"/>
  <c r="D1187" i="8"/>
  <c r="V1186" i="8"/>
  <c r="L1195" i="8" s="1"/>
  <c r="T1186" i="8"/>
  <c r="R1186" i="8"/>
  <c r="U1186" i="8"/>
  <c r="S1186" i="8"/>
  <c r="Q1186" i="8"/>
  <c r="J1193" i="8" s="1"/>
  <c r="F1186" i="8"/>
  <c r="E1186" i="8"/>
  <c r="C1186" i="8"/>
  <c r="A1185" i="8"/>
  <c r="I1183" i="8"/>
  <c r="K1183" i="8"/>
  <c r="I1182" i="8"/>
  <c r="K1182" i="8"/>
  <c r="A1181" i="8"/>
  <c r="AA1178" i="8"/>
  <c r="Z1178" i="8"/>
  <c r="Y1178" i="8"/>
  <c r="J1177" i="8"/>
  <c r="I1177" i="8"/>
  <c r="H1177" i="8"/>
  <c r="F1177" i="8"/>
  <c r="K1176" i="8"/>
  <c r="F1176" i="8"/>
  <c r="K1175" i="8"/>
  <c r="F1175" i="8"/>
  <c r="L1174" i="8"/>
  <c r="K1174" i="8"/>
  <c r="I1174" i="8"/>
  <c r="AA1174" i="8"/>
  <c r="Z1174" i="8"/>
  <c r="Y1174" i="8"/>
  <c r="X1174" i="8"/>
  <c r="J1174" i="8"/>
  <c r="G1174" i="8"/>
  <c r="V1174" i="8"/>
  <c r="T1174" i="8"/>
  <c r="R1174" i="8"/>
  <c r="U1174" i="8"/>
  <c r="S1174" i="8"/>
  <c r="Q1174" i="8"/>
  <c r="J1175" i="8" s="1"/>
  <c r="F1174" i="8"/>
  <c r="E1174" i="8"/>
  <c r="C1174" i="8"/>
  <c r="L1173" i="8"/>
  <c r="K1173" i="8"/>
  <c r="W1173" i="8"/>
  <c r="J1173" i="8"/>
  <c r="I1173" i="8"/>
  <c r="H1173" i="8"/>
  <c r="G1173" i="8"/>
  <c r="D1172" i="8"/>
  <c r="V1171" i="8"/>
  <c r="T1171" i="8"/>
  <c r="L1176" i="8" s="1"/>
  <c r="R1171" i="8"/>
  <c r="L1175" i="8" s="1"/>
  <c r="U1171" i="8"/>
  <c r="S1171" i="8"/>
  <c r="J1176" i="8" s="1"/>
  <c r="Q1171" i="8"/>
  <c r="F1171" i="8"/>
  <c r="E1171" i="8"/>
  <c r="C1171" i="8"/>
  <c r="AA1169" i="8"/>
  <c r="Z1169" i="8"/>
  <c r="Y1169" i="8"/>
  <c r="J1168" i="8"/>
  <c r="I1168" i="8"/>
  <c r="H1168" i="8"/>
  <c r="F1168" i="8"/>
  <c r="K1167" i="8"/>
  <c r="J1167" i="8"/>
  <c r="F1167" i="8"/>
  <c r="L1166" i="8"/>
  <c r="K1166" i="8"/>
  <c r="F1166" i="8"/>
  <c r="L1165" i="8"/>
  <c r="K1165" i="8"/>
  <c r="W1165" i="8"/>
  <c r="J1165" i="8"/>
  <c r="I1165" i="8"/>
  <c r="H1165" i="8"/>
  <c r="G1165" i="8"/>
  <c r="V1164" i="8"/>
  <c r="T1164" i="8"/>
  <c r="L1167" i="8" s="1"/>
  <c r="R1164" i="8"/>
  <c r="U1164" i="8"/>
  <c r="S1164" i="8"/>
  <c r="Q1164" i="8"/>
  <c r="J1166" i="8" s="1"/>
  <c r="X1169" i="8" s="1"/>
  <c r="F1164" i="8"/>
  <c r="E1164" i="8"/>
  <c r="C1164" i="8"/>
  <c r="AA1162" i="8"/>
  <c r="Z1162" i="8"/>
  <c r="Y1162" i="8"/>
  <c r="J1161" i="8"/>
  <c r="I1161" i="8"/>
  <c r="H1161" i="8"/>
  <c r="F1161" i="8"/>
  <c r="K1160" i="8"/>
  <c r="F1160" i="8"/>
  <c r="K1159" i="8"/>
  <c r="F1159" i="8"/>
  <c r="L1158" i="8"/>
  <c r="K1158" i="8"/>
  <c r="I1158" i="8"/>
  <c r="AA1158" i="8"/>
  <c r="Z1158" i="8"/>
  <c r="Y1158" i="8"/>
  <c r="X1158" i="8"/>
  <c r="J1158" i="8"/>
  <c r="G1158" i="8"/>
  <c r="V1158" i="8"/>
  <c r="T1158" i="8"/>
  <c r="R1158" i="8"/>
  <c r="U1158" i="8"/>
  <c r="S1158" i="8"/>
  <c r="Q1158" i="8"/>
  <c r="J1159" i="8" s="1"/>
  <c r="F1158" i="8"/>
  <c r="E1158" i="8"/>
  <c r="C1158" i="8"/>
  <c r="L1157" i="8"/>
  <c r="K1157" i="8"/>
  <c r="J1157" i="8"/>
  <c r="I1162" i="8" s="1"/>
  <c r="I1157" i="8"/>
  <c r="H1157" i="8"/>
  <c r="G1157" i="8"/>
  <c r="D1156" i="8"/>
  <c r="V1155" i="8"/>
  <c r="T1155" i="8"/>
  <c r="L1160" i="8" s="1"/>
  <c r="R1155" i="8"/>
  <c r="L1159" i="8" s="1"/>
  <c r="K1162" i="8" s="1"/>
  <c r="U1155" i="8"/>
  <c r="S1155" i="8"/>
  <c r="J1160" i="8" s="1"/>
  <c r="Q1155" i="8"/>
  <c r="F1155" i="8"/>
  <c r="E1155" i="8"/>
  <c r="C1155" i="8"/>
  <c r="A1154" i="8"/>
  <c r="AA1151" i="8"/>
  <c r="Z1151" i="8"/>
  <c r="Y1151" i="8"/>
  <c r="J1150" i="8"/>
  <c r="I1150" i="8"/>
  <c r="H1150" i="8"/>
  <c r="F1150" i="8"/>
  <c r="K1149" i="8"/>
  <c r="F1149" i="8"/>
  <c r="K1148" i="8"/>
  <c r="F1148" i="8"/>
  <c r="K1147" i="8"/>
  <c r="F1147" i="8"/>
  <c r="L1146" i="8"/>
  <c r="K1146" i="8"/>
  <c r="I1146" i="8"/>
  <c r="AA1146" i="8"/>
  <c r="Z1146" i="8"/>
  <c r="Y1146" i="8"/>
  <c r="J1146" i="8"/>
  <c r="X1146" i="8" s="1"/>
  <c r="G1146" i="8"/>
  <c r="V1146" i="8"/>
  <c r="T1146" i="8"/>
  <c r="R1146" i="8"/>
  <c r="U1146" i="8"/>
  <c r="S1146" i="8"/>
  <c r="Q1146" i="8"/>
  <c r="F1146" i="8"/>
  <c r="E1146" i="8"/>
  <c r="C1146" i="8"/>
  <c r="L1145" i="8"/>
  <c r="K1145" i="8"/>
  <c r="I1145" i="8"/>
  <c r="AA1145" i="8"/>
  <c r="Z1145" i="8"/>
  <c r="Y1145" i="8"/>
  <c r="J1145" i="8"/>
  <c r="X1145" i="8" s="1"/>
  <c r="G1145" i="8"/>
  <c r="V1145" i="8"/>
  <c r="T1145" i="8"/>
  <c r="R1145" i="8"/>
  <c r="U1145" i="8"/>
  <c r="S1145" i="8"/>
  <c r="J1148" i="8" s="1"/>
  <c r="Q1145" i="8"/>
  <c r="F1145" i="8"/>
  <c r="E1145" i="8"/>
  <c r="C1145" i="8"/>
  <c r="L1144" i="8"/>
  <c r="K1144" i="8"/>
  <c r="J1144" i="8"/>
  <c r="I1144" i="8"/>
  <c r="H1144" i="8"/>
  <c r="G1144" i="8"/>
  <c r="L1143" i="8"/>
  <c r="K1143" i="8"/>
  <c r="W1143" i="8"/>
  <c r="J1143" i="8"/>
  <c r="I1143" i="8"/>
  <c r="H1143" i="8"/>
  <c r="G1143" i="8"/>
  <c r="L1142" i="8"/>
  <c r="K1142" i="8"/>
  <c r="J1142" i="8"/>
  <c r="I1142" i="8"/>
  <c r="H1142" i="8"/>
  <c r="G1142" i="8"/>
  <c r="L1141" i="8"/>
  <c r="K1141" i="8"/>
  <c r="J1141" i="8"/>
  <c r="I1141" i="8"/>
  <c r="H1141" i="8"/>
  <c r="G1141" i="8"/>
  <c r="D1140" i="8"/>
  <c r="V1139" i="8"/>
  <c r="L1149" i="8" s="1"/>
  <c r="T1139" i="8"/>
  <c r="L1148" i="8" s="1"/>
  <c r="R1139" i="8"/>
  <c r="L1147" i="8" s="1"/>
  <c r="U1139" i="8"/>
  <c r="J1149" i="8" s="1"/>
  <c r="S1139" i="8"/>
  <c r="Q1139" i="8"/>
  <c r="J1147" i="8" s="1"/>
  <c r="F1139" i="8"/>
  <c r="E1139" i="8"/>
  <c r="C1139" i="8"/>
  <c r="AA1137" i="8"/>
  <c r="Z1137" i="8"/>
  <c r="Y1137" i="8"/>
  <c r="J1136" i="8"/>
  <c r="I1136" i="8"/>
  <c r="H1136" i="8"/>
  <c r="F1136" i="8"/>
  <c r="K1135" i="8"/>
  <c r="F1135" i="8"/>
  <c r="K1134" i="8"/>
  <c r="F1134" i="8"/>
  <c r="K1133" i="8"/>
  <c r="F1133" i="8"/>
  <c r="L1132" i="8"/>
  <c r="K1132" i="8"/>
  <c r="I1132" i="8"/>
  <c r="AA1132" i="8"/>
  <c r="Z1132" i="8"/>
  <c r="Y1132" i="8"/>
  <c r="J1132" i="8"/>
  <c r="X1132" i="8" s="1"/>
  <c r="G1132" i="8"/>
  <c r="V1132" i="8"/>
  <c r="T1132" i="8"/>
  <c r="R1132" i="8"/>
  <c r="U1132" i="8"/>
  <c r="S1132" i="8"/>
  <c r="Q1132" i="8"/>
  <c r="F1132" i="8"/>
  <c r="E1132" i="8"/>
  <c r="C1132" i="8"/>
  <c r="L1131" i="8"/>
  <c r="K1131" i="8"/>
  <c r="I1131" i="8"/>
  <c r="AA1131" i="8"/>
  <c r="Z1131" i="8"/>
  <c r="Y1131" i="8"/>
  <c r="J1131" i="8"/>
  <c r="X1131" i="8" s="1"/>
  <c r="G1131" i="8"/>
  <c r="V1131" i="8"/>
  <c r="T1131" i="8"/>
  <c r="R1131" i="8"/>
  <c r="U1131" i="8"/>
  <c r="S1131" i="8"/>
  <c r="J1134" i="8" s="1"/>
  <c r="Q1131" i="8"/>
  <c r="F1131" i="8"/>
  <c r="E1131" i="8"/>
  <c r="C1131" i="8"/>
  <c r="L1130" i="8"/>
  <c r="K1130" i="8"/>
  <c r="J1130" i="8"/>
  <c r="I1130" i="8"/>
  <c r="H1130" i="8"/>
  <c r="G1130" i="8"/>
  <c r="L1129" i="8"/>
  <c r="K1129" i="8"/>
  <c r="W1129" i="8"/>
  <c r="J1129" i="8"/>
  <c r="I1129" i="8"/>
  <c r="H1129" i="8"/>
  <c r="G1129" i="8"/>
  <c r="L1128" i="8"/>
  <c r="K1128" i="8"/>
  <c r="J1128" i="8"/>
  <c r="I1128" i="8"/>
  <c r="H1128" i="8"/>
  <c r="G1128" i="8"/>
  <c r="L1127" i="8"/>
  <c r="K1127" i="8"/>
  <c r="J1127" i="8"/>
  <c r="I1127" i="8"/>
  <c r="H1127" i="8"/>
  <c r="G1127" i="8"/>
  <c r="D1126" i="8"/>
  <c r="V1125" i="8"/>
  <c r="L1135" i="8" s="1"/>
  <c r="T1125" i="8"/>
  <c r="L1134" i="8" s="1"/>
  <c r="R1125" i="8"/>
  <c r="L1133" i="8" s="1"/>
  <c r="U1125" i="8"/>
  <c r="J1135" i="8" s="1"/>
  <c r="S1125" i="8"/>
  <c r="Q1125" i="8"/>
  <c r="J1133" i="8" s="1"/>
  <c r="F1125" i="8"/>
  <c r="E1125" i="8"/>
  <c r="C1125" i="8"/>
  <c r="AA1123" i="8"/>
  <c r="Z1123" i="8"/>
  <c r="Y1123" i="8"/>
  <c r="K1123" i="8"/>
  <c r="J1122" i="8"/>
  <c r="I1122" i="8"/>
  <c r="H1122" i="8"/>
  <c r="F1122" i="8"/>
  <c r="K1121" i="8"/>
  <c r="F1121" i="8"/>
  <c r="K1120" i="8"/>
  <c r="F1120" i="8"/>
  <c r="L1119" i="8"/>
  <c r="K1119" i="8"/>
  <c r="I1119" i="8"/>
  <c r="AA1119" i="8"/>
  <c r="Z1119" i="8"/>
  <c r="Y1119" i="8"/>
  <c r="X1119" i="8"/>
  <c r="J1119" i="8"/>
  <c r="G1119" i="8"/>
  <c r="V1119" i="8"/>
  <c r="T1119" i="8"/>
  <c r="R1119" i="8"/>
  <c r="U1119" i="8"/>
  <c r="S1119" i="8"/>
  <c r="Q1119" i="8"/>
  <c r="J1120" i="8" s="1"/>
  <c r="F1119" i="8"/>
  <c r="E1119" i="8"/>
  <c r="C1119" i="8"/>
  <c r="L1118" i="8"/>
  <c r="K1118" i="8"/>
  <c r="J1118" i="8"/>
  <c r="O1123" i="8" s="1"/>
  <c r="I1118" i="8"/>
  <c r="H1118" i="8"/>
  <c r="G1118" i="8"/>
  <c r="D1117" i="8"/>
  <c r="V1116" i="8"/>
  <c r="T1116" i="8"/>
  <c r="L1121" i="8" s="1"/>
  <c r="R1116" i="8"/>
  <c r="L1120" i="8" s="1"/>
  <c r="U1116" i="8"/>
  <c r="S1116" i="8"/>
  <c r="J1121" i="8" s="1"/>
  <c r="Q1116" i="8"/>
  <c r="F1116" i="8"/>
  <c r="E1116" i="8"/>
  <c r="C1116" i="8"/>
  <c r="AA1114" i="8"/>
  <c r="Z1114" i="8"/>
  <c r="Y1114" i="8"/>
  <c r="J1113" i="8"/>
  <c r="I1113" i="8"/>
  <c r="H1113" i="8"/>
  <c r="F1113" i="8"/>
  <c r="K1112" i="8"/>
  <c r="F1112" i="8"/>
  <c r="L1111" i="8"/>
  <c r="K1111" i="8"/>
  <c r="F1111" i="8"/>
  <c r="K1110" i="8"/>
  <c r="F1110" i="8"/>
  <c r="L1109" i="8"/>
  <c r="K1109" i="8"/>
  <c r="I1109" i="8"/>
  <c r="AA1109" i="8"/>
  <c r="Z1109" i="8"/>
  <c r="Y1109" i="8"/>
  <c r="J1109" i="8"/>
  <c r="X1109" i="8" s="1"/>
  <c r="G1109" i="8"/>
  <c r="V1109" i="8"/>
  <c r="T1109" i="8"/>
  <c r="R1109" i="8"/>
  <c r="L1110" i="8" s="1"/>
  <c r="U1109" i="8"/>
  <c r="S1109" i="8"/>
  <c r="Q1109" i="8"/>
  <c r="F1109" i="8"/>
  <c r="E1109" i="8"/>
  <c r="C1109" i="8"/>
  <c r="L1108" i="8"/>
  <c r="K1108" i="8"/>
  <c r="J1108" i="8"/>
  <c r="I1108" i="8"/>
  <c r="H1108" i="8"/>
  <c r="G1108" i="8"/>
  <c r="L1107" i="8"/>
  <c r="K1107" i="8"/>
  <c r="J1107" i="8"/>
  <c r="W1107" i="8" s="1"/>
  <c r="I1107" i="8"/>
  <c r="H1107" i="8"/>
  <c r="G1107" i="8"/>
  <c r="L1106" i="8"/>
  <c r="K1106" i="8"/>
  <c r="J1106" i="8"/>
  <c r="I1106" i="8"/>
  <c r="H1106" i="8"/>
  <c r="G1106" i="8"/>
  <c r="L1105" i="8"/>
  <c r="P1114" i="8" s="1"/>
  <c r="K1105" i="8"/>
  <c r="J1105" i="8"/>
  <c r="I1105" i="8"/>
  <c r="H1105" i="8"/>
  <c r="G1105" i="8"/>
  <c r="V1104" i="8"/>
  <c r="L1112" i="8" s="1"/>
  <c r="T1104" i="8"/>
  <c r="R1104" i="8"/>
  <c r="U1104" i="8"/>
  <c r="J1112" i="8" s="1"/>
  <c r="S1104" i="8"/>
  <c r="J1111" i="8" s="1"/>
  <c r="Q1104" i="8"/>
  <c r="J1110" i="8" s="1"/>
  <c r="F1104" i="8"/>
  <c r="E1104" i="8"/>
  <c r="C1104" i="8"/>
  <c r="AA1102" i="8"/>
  <c r="Z1102" i="8"/>
  <c r="Y1102" i="8"/>
  <c r="J1101" i="8"/>
  <c r="I1101" i="8"/>
  <c r="H1101" i="8"/>
  <c r="F1101" i="8"/>
  <c r="K1100" i="8"/>
  <c r="J1100" i="8"/>
  <c r="F1100" i="8"/>
  <c r="K1099" i="8"/>
  <c r="F1099" i="8"/>
  <c r="K1098" i="8"/>
  <c r="F1098" i="8"/>
  <c r="L1097" i="8"/>
  <c r="K1097" i="8"/>
  <c r="I1097" i="8"/>
  <c r="AA1097" i="8"/>
  <c r="Z1097" i="8"/>
  <c r="Y1097" i="8"/>
  <c r="X1097" i="8"/>
  <c r="J1097" i="8"/>
  <c r="G1097" i="8"/>
  <c r="V1097" i="8"/>
  <c r="T1097" i="8"/>
  <c r="R1097" i="8"/>
  <c r="U1097" i="8"/>
  <c r="S1097" i="8"/>
  <c r="Q1097" i="8"/>
  <c r="J1098" i="8" s="1"/>
  <c r="X1102" i="8" s="1"/>
  <c r="F1097" i="8"/>
  <c r="E1097" i="8"/>
  <c r="C1097" i="8"/>
  <c r="L1096" i="8"/>
  <c r="K1096" i="8"/>
  <c r="J1096" i="8"/>
  <c r="I1096" i="8"/>
  <c r="H1096" i="8"/>
  <c r="G1096" i="8"/>
  <c r="L1095" i="8"/>
  <c r="K1095" i="8"/>
  <c r="J1095" i="8"/>
  <c r="W1095" i="8" s="1"/>
  <c r="I1095" i="8"/>
  <c r="H1095" i="8"/>
  <c r="G1095" i="8"/>
  <c r="L1094" i="8"/>
  <c r="K1094" i="8"/>
  <c r="J1094" i="8"/>
  <c r="I1094" i="8"/>
  <c r="H1094" i="8"/>
  <c r="G1094" i="8"/>
  <c r="L1093" i="8"/>
  <c r="K1093" i="8"/>
  <c r="W1093" i="8"/>
  <c r="J1093" i="8"/>
  <c r="I1093" i="8"/>
  <c r="H1093" i="8"/>
  <c r="G1093" i="8"/>
  <c r="D1092" i="8"/>
  <c r="V1091" i="8"/>
  <c r="L1100" i="8" s="1"/>
  <c r="T1091" i="8"/>
  <c r="L1099" i="8" s="1"/>
  <c r="R1091" i="8"/>
  <c r="L1098" i="8" s="1"/>
  <c r="P1102" i="8" s="1"/>
  <c r="U1091" i="8"/>
  <c r="S1091" i="8"/>
  <c r="J1099" i="8" s="1"/>
  <c r="Q1091" i="8"/>
  <c r="F1091" i="8"/>
  <c r="E1091" i="8"/>
  <c r="C1091" i="8"/>
  <c r="AA1089" i="8"/>
  <c r="Z1089" i="8"/>
  <c r="Y1089" i="8"/>
  <c r="J1088" i="8"/>
  <c r="I1088" i="8"/>
  <c r="H1088" i="8"/>
  <c r="F1088" i="8"/>
  <c r="K1087" i="8"/>
  <c r="F1087" i="8"/>
  <c r="L1086" i="8"/>
  <c r="K1086" i="8"/>
  <c r="F1086" i="8"/>
  <c r="K1085" i="8"/>
  <c r="F1085" i="8"/>
  <c r="L1084" i="8"/>
  <c r="K1084" i="8"/>
  <c r="I1084" i="8"/>
  <c r="AA1084" i="8"/>
  <c r="Z1084" i="8"/>
  <c r="Y1084" i="8"/>
  <c r="J1084" i="8"/>
  <c r="X1084" i="8" s="1"/>
  <c r="G1084" i="8"/>
  <c r="V1084" i="8"/>
  <c r="T1084" i="8"/>
  <c r="R1084" i="8"/>
  <c r="U1084" i="8"/>
  <c r="S1084" i="8"/>
  <c r="Q1084" i="8"/>
  <c r="F1084" i="8"/>
  <c r="E1084" i="8"/>
  <c r="C1084" i="8"/>
  <c r="L1083" i="8"/>
  <c r="K1083" i="8"/>
  <c r="J1083" i="8"/>
  <c r="I1083" i="8"/>
  <c r="H1083" i="8"/>
  <c r="G1083" i="8"/>
  <c r="L1082" i="8"/>
  <c r="K1082" i="8"/>
  <c r="J1082" i="8"/>
  <c r="W1082" i="8" s="1"/>
  <c r="I1082" i="8"/>
  <c r="H1082" i="8"/>
  <c r="G1082" i="8"/>
  <c r="L1081" i="8"/>
  <c r="K1081" i="8"/>
  <c r="J1081" i="8"/>
  <c r="I1081" i="8"/>
  <c r="H1081" i="8"/>
  <c r="G1081" i="8"/>
  <c r="L1080" i="8"/>
  <c r="K1080" i="8"/>
  <c r="J1080" i="8"/>
  <c r="I1080" i="8"/>
  <c r="H1080" i="8"/>
  <c r="G1080" i="8"/>
  <c r="D1079" i="8"/>
  <c r="V1078" i="8"/>
  <c r="L1087" i="8" s="1"/>
  <c r="T1078" i="8"/>
  <c r="R1078" i="8"/>
  <c r="L1085" i="8" s="1"/>
  <c r="U1078" i="8"/>
  <c r="J1087" i="8" s="1"/>
  <c r="S1078" i="8"/>
  <c r="J1086" i="8" s="1"/>
  <c r="Q1078" i="8"/>
  <c r="J1085" i="8" s="1"/>
  <c r="I1089" i="8" s="1"/>
  <c r="F1078" i="8"/>
  <c r="E1078" i="8"/>
  <c r="C1078" i="8"/>
  <c r="A1077" i="8"/>
  <c r="I1075" i="8"/>
  <c r="K1075" i="8"/>
  <c r="I1074" i="8"/>
  <c r="K1074" i="8"/>
  <c r="A1073" i="8"/>
  <c r="I1071" i="8"/>
  <c r="K1071" i="8"/>
  <c r="I1070" i="8"/>
  <c r="K1070" i="8"/>
  <c r="A1069" i="8"/>
  <c r="AA1066" i="8"/>
  <c r="Z1066" i="8"/>
  <c r="Y1066" i="8"/>
  <c r="J1065" i="8"/>
  <c r="I1065" i="8"/>
  <c r="H1065" i="8"/>
  <c r="F1065" i="8"/>
  <c r="K1064" i="8"/>
  <c r="F1064" i="8"/>
  <c r="L1063" i="8"/>
  <c r="K1063" i="8"/>
  <c r="F1063" i="8"/>
  <c r="L1062" i="8"/>
  <c r="P1066" i="8" s="1"/>
  <c r="K1062" i="8"/>
  <c r="J1062" i="8"/>
  <c r="I1062" i="8"/>
  <c r="H1062" i="8"/>
  <c r="G1062" i="8"/>
  <c r="V1061" i="8"/>
  <c r="T1061" i="8"/>
  <c r="L1064" i="8" s="1"/>
  <c r="R1061" i="8"/>
  <c r="U1061" i="8"/>
  <c r="S1061" i="8"/>
  <c r="J1064" i="8" s="1"/>
  <c r="Q1061" i="8"/>
  <c r="J1063" i="8" s="1"/>
  <c r="F1061" i="8"/>
  <c r="E1061" i="8"/>
  <c r="C1061" i="8"/>
  <c r="AA1059" i="8"/>
  <c r="Z1059" i="8"/>
  <c r="Y1059" i="8"/>
  <c r="J1058" i="8"/>
  <c r="I1058" i="8"/>
  <c r="H1058" i="8"/>
  <c r="F1058" i="8"/>
  <c r="L1057" i="8"/>
  <c r="K1057" i="8"/>
  <c r="F1057" i="8"/>
  <c r="K1056" i="8"/>
  <c r="F1056" i="8"/>
  <c r="L1055" i="8"/>
  <c r="K1055" i="8"/>
  <c r="J1055" i="8"/>
  <c r="I1055" i="8"/>
  <c r="H1055" i="8"/>
  <c r="G1055" i="8"/>
  <c r="D1054" i="8"/>
  <c r="V1053" i="8"/>
  <c r="T1053" i="8"/>
  <c r="R1053" i="8"/>
  <c r="L1056" i="8" s="1"/>
  <c r="U1053" i="8"/>
  <c r="S1053" i="8"/>
  <c r="J1057" i="8" s="1"/>
  <c r="Q1053" i="8"/>
  <c r="J1056" i="8" s="1"/>
  <c r="O1059" i="8" s="1"/>
  <c r="F1053" i="8"/>
  <c r="E1053" i="8"/>
  <c r="C1053" i="8"/>
  <c r="AA1051" i="8"/>
  <c r="Z1051" i="8"/>
  <c r="Y1051" i="8"/>
  <c r="J1050" i="8"/>
  <c r="I1050" i="8"/>
  <c r="H1050" i="8"/>
  <c r="F1050" i="8"/>
  <c r="K1049" i="8"/>
  <c r="F1049" i="8"/>
  <c r="K1048" i="8"/>
  <c r="F1048" i="8"/>
  <c r="L1047" i="8"/>
  <c r="K1047" i="8"/>
  <c r="I1047" i="8"/>
  <c r="AA1047" i="8"/>
  <c r="Z1047" i="8"/>
  <c r="Y1047" i="8"/>
  <c r="X1047" i="8"/>
  <c r="J1047" i="8"/>
  <c r="G1047" i="8"/>
  <c r="V1047" i="8"/>
  <c r="T1047" i="8"/>
  <c r="R1047" i="8"/>
  <c r="U1047" i="8"/>
  <c r="S1047" i="8"/>
  <c r="Q1047" i="8"/>
  <c r="J1048" i="8" s="1"/>
  <c r="O1051" i="8" s="1"/>
  <c r="F1047" i="8"/>
  <c r="E1047" i="8"/>
  <c r="C1047" i="8"/>
  <c r="L1046" i="8"/>
  <c r="K1046" i="8"/>
  <c r="J1046" i="8"/>
  <c r="X1051" i="8" s="1"/>
  <c r="I1046" i="8"/>
  <c r="H1046" i="8"/>
  <c r="G1046" i="8"/>
  <c r="D1045" i="8"/>
  <c r="V1044" i="8"/>
  <c r="T1044" i="8"/>
  <c r="L1049" i="8" s="1"/>
  <c r="R1044" i="8"/>
  <c r="L1048" i="8" s="1"/>
  <c r="K1051" i="8" s="1"/>
  <c r="U1044" i="8"/>
  <c r="S1044" i="8"/>
  <c r="J1049" i="8" s="1"/>
  <c r="Q1044" i="8"/>
  <c r="F1044" i="8"/>
  <c r="E1044" i="8"/>
  <c r="C1044" i="8"/>
  <c r="AA1042" i="8"/>
  <c r="Z1042" i="8"/>
  <c r="Y1042" i="8"/>
  <c r="J1041" i="8"/>
  <c r="I1041" i="8"/>
  <c r="H1041" i="8"/>
  <c r="F1041" i="8"/>
  <c r="K1040" i="8"/>
  <c r="F1040" i="8"/>
  <c r="L1039" i="8"/>
  <c r="K1039" i="8"/>
  <c r="F1039" i="8"/>
  <c r="L1038" i="8"/>
  <c r="P1042" i="8" s="1"/>
  <c r="K1038" i="8"/>
  <c r="J1038" i="8"/>
  <c r="I1038" i="8"/>
  <c r="H1038" i="8"/>
  <c r="G1038" i="8"/>
  <c r="V1037" i="8"/>
  <c r="T1037" i="8"/>
  <c r="L1040" i="8" s="1"/>
  <c r="R1037" i="8"/>
  <c r="U1037" i="8"/>
  <c r="S1037" i="8"/>
  <c r="J1040" i="8" s="1"/>
  <c r="Q1037" i="8"/>
  <c r="J1039" i="8" s="1"/>
  <c r="F1037" i="8"/>
  <c r="E1037" i="8"/>
  <c r="C1037" i="8"/>
  <c r="AA1035" i="8"/>
  <c r="Z1035" i="8"/>
  <c r="Y1035" i="8"/>
  <c r="O1035" i="8"/>
  <c r="J1034" i="8"/>
  <c r="I1034" i="8"/>
  <c r="H1034" i="8"/>
  <c r="F1034" i="8"/>
  <c r="L1033" i="8"/>
  <c r="K1033" i="8"/>
  <c r="F1033" i="8"/>
  <c r="K1032" i="8"/>
  <c r="F1032" i="8"/>
  <c r="L1031" i="8"/>
  <c r="K1031" i="8"/>
  <c r="I1031" i="8"/>
  <c r="AA1031" i="8"/>
  <c r="Z1031" i="8"/>
  <c r="Y1031" i="8"/>
  <c r="J1031" i="8"/>
  <c r="X1031" i="8" s="1"/>
  <c r="G1031" i="8"/>
  <c r="V1031" i="8"/>
  <c r="T1031" i="8"/>
  <c r="R1031" i="8"/>
  <c r="U1031" i="8"/>
  <c r="S1031" i="8"/>
  <c r="Q1031" i="8"/>
  <c r="F1031" i="8"/>
  <c r="E1031" i="8"/>
  <c r="C1031" i="8"/>
  <c r="L1030" i="8"/>
  <c r="K1030" i="8"/>
  <c r="J1030" i="8"/>
  <c r="W1030" i="8" s="1"/>
  <c r="I1030" i="8"/>
  <c r="H1030" i="8"/>
  <c r="G1030" i="8"/>
  <c r="D1029" i="8"/>
  <c r="V1028" i="8"/>
  <c r="T1028" i="8"/>
  <c r="R1028" i="8"/>
  <c r="L1032" i="8" s="1"/>
  <c r="K1035" i="8" s="1"/>
  <c r="U1028" i="8"/>
  <c r="S1028" i="8"/>
  <c r="J1033" i="8" s="1"/>
  <c r="Q1028" i="8"/>
  <c r="J1032" i="8" s="1"/>
  <c r="F1028" i="8"/>
  <c r="E1028" i="8"/>
  <c r="C1028" i="8"/>
  <c r="A1027" i="8"/>
  <c r="A1025" i="8"/>
  <c r="I1023" i="8"/>
  <c r="K1023" i="8"/>
  <c r="I1022" i="8"/>
  <c r="K1022" i="8"/>
  <c r="A1021" i="8"/>
  <c r="I1019" i="8"/>
  <c r="K1019" i="8"/>
  <c r="I1018" i="8"/>
  <c r="K1018" i="8"/>
  <c r="A1017" i="8"/>
  <c r="AA1014" i="8"/>
  <c r="Z1014" i="8"/>
  <c r="Y1014" i="8"/>
  <c r="J1013" i="8"/>
  <c r="I1013" i="8"/>
  <c r="H1013" i="8"/>
  <c r="F1013" i="8"/>
  <c r="K1012" i="8"/>
  <c r="F1012" i="8"/>
  <c r="K1011" i="8"/>
  <c r="F1011" i="8"/>
  <c r="K1010" i="8"/>
  <c r="F1010" i="8"/>
  <c r="L1009" i="8"/>
  <c r="K1009" i="8"/>
  <c r="I1009" i="8"/>
  <c r="AA1009" i="8"/>
  <c r="Z1009" i="8"/>
  <c r="Y1009" i="8"/>
  <c r="J1009" i="8"/>
  <c r="X1009" i="8" s="1"/>
  <c r="G1009" i="8"/>
  <c r="V1009" i="8"/>
  <c r="T1009" i="8"/>
  <c r="R1009" i="8"/>
  <c r="U1009" i="8"/>
  <c r="S1009" i="8"/>
  <c r="Q1009" i="8"/>
  <c r="F1009" i="8"/>
  <c r="E1009" i="8"/>
  <c r="C1009" i="8"/>
  <c r="L1008" i="8"/>
  <c r="K1008" i="8"/>
  <c r="I1008" i="8"/>
  <c r="AA1008" i="8"/>
  <c r="Z1008" i="8"/>
  <c r="Y1008" i="8"/>
  <c r="X1008" i="8"/>
  <c r="J1008" i="8"/>
  <c r="G1008" i="8"/>
  <c r="V1008" i="8"/>
  <c r="T1008" i="8"/>
  <c r="R1008" i="8"/>
  <c r="U1008" i="8"/>
  <c r="S1008" i="8"/>
  <c r="Q1008" i="8"/>
  <c r="F1008" i="8"/>
  <c r="E1008" i="8"/>
  <c r="C1008" i="8"/>
  <c r="L1007" i="8"/>
  <c r="K1007" i="8"/>
  <c r="J1007" i="8"/>
  <c r="I1007" i="8"/>
  <c r="H1007" i="8"/>
  <c r="G1007" i="8"/>
  <c r="L1006" i="8"/>
  <c r="K1006" i="8"/>
  <c r="J1006" i="8"/>
  <c r="W1006" i="8" s="1"/>
  <c r="I1006" i="8"/>
  <c r="H1006" i="8"/>
  <c r="G1006" i="8"/>
  <c r="L1005" i="8"/>
  <c r="K1005" i="8"/>
  <c r="J1005" i="8"/>
  <c r="I1005" i="8"/>
  <c r="H1005" i="8"/>
  <c r="G1005" i="8"/>
  <c r="L1004" i="8"/>
  <c r="K1004" i="8"/>
  <c r="W1004" i="8"/>
  <c r="J1004" i="8"/>
  <c r="I1004" i="8"/>
  <c r="H1004" i="8"/>
  <c r="G1004" i="8"/>
  <c r="D1003" i="8"/>
  <c r="V1002" i="8"/>
  <c r="L1012" i="8" s="1"/>
  <c r="T1002" i="8"/>
  <c r="L1011" i="8" s="1"/>
  <c r="R1002" i="8"/>
  <c r="L1010" i="8" s="1"/>
  <c r="U1002" i="8"/>
  <c r="J1012" i="8" s="1"/>
  <c r="S1002" i="8"/>
  <c r="Q1002" i="8"/>
  <c r="J1010" i="8" s="1"/>
  <c r="F1002" i="8"/>
  <c r="E1002" i="8"/>
  <c r="C1002" i="8"/>
  <c r="AA1000" i="8"/>
  <c r="Z1000" i="8"/>
  <c r="Y1000" i="8"/>
  <c r="J999" i="8"/>
  <c r="I999" i="8"/>
  <c r="H999" i="8"/>
  <c r="F999" i="8"/>
  <c r="K998" i="8"/>
  <c r="F998" i="8"/>
  <c r="K997" i="8"/>
  <c r="F997" i="8"/>
  <c r="K996" i="8"/>
  <c r="F996" i="8"/>
  <c r="L995" i="8"/>
  <c r="K995" i="8"/>
  <c r="I995" i="8"/>
  <c r="AA995" i="8"/>
  <c r="Z995" i="8"/>
  <c r="Y995" i="8"/>
  <c r="J995" i="8"/>
  <c r="X995" i="8" s="1"/>
  <c r="G995" i="8"/>
  <c r="V995" i="8"/>
  <c r="T995" i="8"/>
  <c r="R995" i="8"/>
  <c r="U995" i="8"/>
  <c r="S995" i="8"/>
  <c r="Q995" i="8"/>
  <c r="F995" i="8"/>
  <c r="E995" i="8"/>
  <c r="C995" i="8"/>
  <c r="L994" i="8"/>
  <c r="K994" i="8"/>
  <c r="I994" i="8"/>
  <c r="AA994" i="8"/>
  <c r="Z994" i="8"/>
  <c r="Y994" i="8"/>
  <c r="X994" i="8"/>
  <c r="J994" i="8"/>
  <c r="G994" i="8"/>
  <c r="V994" i="8"/>
  <c r="T994" i="8"/>
  <c r="R994" i="8"/>
  <c r="U994" i="8"/>
  <c r="S994" i="8"/>
  <c r="Q994" i="8"/>
  <c r="F994" i="8"/>
  <c r="E994" i="8"/>
  <c r="C994" i="8"/>
  <c r="L993" i="8"/>
  <c r="K993" i="8"/>
  <c r="J993" i="8"/>
  <c r="I993" i="8"/>
  <c r="H993" i="8"/>
  <c r="G993" i="8"/>
  <c r="L992" i="8"/>
  <c r="K992" i="8"/>
  <c r="J992" i="8"/>
  <c r="W992" i="8" s="1"/>
  <c r="I992" i="8"/>
  <c r="H992" i="8"/>
  <c r="G992" i="8"/>
  <c r="L991" i="8"/>
  <c r="K991" i="8"/>
  <c r="J991" i="8"/>
  <c r="I991" i="8"/>
  <c r="H991" i="8"/>
  <c r="G991" i="8"/>
  <c r="L990" i="8"/>
  <c r="K990" i="8"/>
  <c r="W990" i="8"/>
  <c r="J990" i="8"/>
  <c r="I990" i="8"/>
  <c r="H990" i="8"/>
  <c r="G990" i="8"/>
  <c r="D989" i="8"/>
  <c r="V988" i="8"/>
  <c r="L998" i="8" s="1"/>
  <c r="T988" i="8"/>
  <c r="L997" i="8" s="1"/>
  <c r="R988" i="8"/>
  <c r="U988" i="8"/>
  <c r="J998" i="8" s="1"/>
  <c r="S988" i="8"/>
  <c r="Q988" i="8"/>
  <c r="J996" i="8" s="1"/>
  <c r="F988" i="8"/>
  <c r="E988" i="8"/>
  <c r="C988" i="8"/>
  <c r="AA986" i="8"/>
  <c r="Z986" i="8"/>
  <c r="Y986" i="8"/>
  <c r="J985" i="8"/>
  <c r="I985" i="8"/>
  <c r="H985" i="8"/>
  <c r="F985" i="8"/>
  <c r="K984" i="8"/>
  <c r="F984" i="8"/>
  <c r="K983" i="8"/>
  <c r="F983" i="8"/>
  <c r="L982" i="8"/>
  <c r="K982" i="8"/>
  <c r="I982" i="8"/>
  <c r="AA982" i="8"/>
  <c r="Z982" i="8"/>
  <c r="Y982" i="8"/>
  <c r="J982" i="8"/>
  <c r="X982" i="8" s="1"/>
  <c r="G982" i="8"/>
  <c r="V982" i="8"/>
  <c r="T982" i="8"/>
  <c r="R982" i="8"/>
  <c r="U982" i="8"/>
  <c r="S982" i="8"/>
  <c r="Q982" i="8"/>
  <c r="F982" i="8"/>
  <c r="E982" i="8"/>
  <c r="C982" i="8"/>
  <c r="L981" i="8"/>
  <c r="P986" i="8" s="1"/>
  <c r="K981" i="8"/>
  <c r="W981" i="8"/>
  <c r="J981" i="8"/>
  <c r="X986" i="8" s="1"/>
  <c r="I981" i="8"/>
  <c r="H981" i="8"/>
  <c r="G981" i="8"/>
  <c r="D980" i="8"/>
  <c r="V979" i="8"/>
  <c r="T979" i="8"/>
  <c r="L984" i="8" s="1"/>
  <c r="R979" i="8"/>
  <c r="L983" i="8" s="1"/>
  <c r="U979" i="8"/>
  <c r="S979" i="8"/>
  <c r="J984" i="8" s="1"/>
  <c r="Q979" i="8"/>
  <c r="J983" i="8" s="1"/>
  <c r="I986" i="8" s="1"/>
  <c r="F979" i="8"/>
  <c r="E979" i="8"/>
  <c r="C979" i="8"/>
  <c r="AA977" i="8"/>
  <c r="Z977" i="8"/>
  <c r="Y977" i="8"/>
  <c r="J976" i="8"/>
  <c r="I976" i="8"/>
  <c r="H976" i="8"/>
  <c r="F976" i="8"/>
  <c r="K975" i="8"/>
  <c r="J975" i="8"/>
  <c r="F975" i="8"/>
  <c r="K974" i="8"/>
  <c r="F974" i="8"/>
  <c r="K973" i="8"/>
  <c r="F973" i="8"/>
  <c r="L972" i="8"/>
  <c r="K972" i="8"/>
  <c r="I972" i="8"/>
  <c r="AA972" i="8"/>
  <c r="Z972" i="8"/>
  <c r="Y972" i="8"/>
  <c r="X972" i="8"/>
  <c r="J972" i="8"/>
  <c r="G972" i="8"/>
  <c r="V972" i="8"/>
  <c r="T972" i="8"/>
  <c r="R972" i="8"/>
  <c r="U972" i="8"/>
  <c r="S972" i="8"/>
  <c r="Q972" i="8"/>
  <c r="J973" i="8" s="1"/>
  <c r="F972" i="8"/>
  <c r="E972" i="8"/>
  <c r="C972" i="8"/>
  <c r="L971" i="8"/>
  <c r="K971" i="8"/>
  <c r="J971" i="8"/>
  <c r="I971" i="8"/>
  <c r="H971" i="8"/>
  <c r="G971" i="8"/>
  <c r="L970" i="8"/>
  <c r="K970" i="8"/>
  <c r="J970" i="8"/>
  <c r="W970" i="8" s="1"/>
  <c r="I970" i="8"/>
  <c r="H970" i="8"/>
  <c r="G970" i="8"/>
  <c r="L969" i="8"/>
  <c r="K969" i="8"/>
  <c r="J969" i="8"/>
  <c r="I969" i="8"/>
  <c r="H969" i="8"/>
  <c r="G969" i="8"/>
  <c r="L968" i="8"/>
  <c r="K968" i="8"/>
  <c r="J968" i="8"/>
  <c r="I968" i="8"/>
  <c r="H968" i="8"/>
  <c r="G968" i="8"/>
  <c r="V967" i="8"/>
  <c r="L975" i="8" s="1"/>
  <c r="T967" i="8"/>
  <c r="L974" i="8" s="1"/>
  <c r="R967" i="8"/>
  <c r="L973" i="8" s="1"/>
  <c r="P977" i="8" s="1"/>
  <c r="U967" i="8"/>
  <c r="S967" i="8"/>
  <c r="J974" i="8" s="1"/>
  <c r="Q967" i="8"/>
  <c r="F967" i="8"/>
  <c r="E967" i="8"/>
  <c r="C967" i="8"/>
  <c r="AA965" i="8"/>
  <c r="Z965" i="8"/>
  <c r="Y965" i="8"/>
  <c r="J964" i="8"/>
  <c r="I964" i="8"/>
  <c r="H964" i="8"/>
  <c r="F964" i="8"/>
  <c r="K963" i="8"/>
  <c r="F963" i="8"/>
  <c r="K962" i="8"/>
  <c r="F962" i="8"/>
  <c r="L961" i="8"/>
  <c r="K961" i="8"/>
  <c r="F961" i="8"/>
  <c r="L960" i="8"/>
  <c r="K960" i="8"/>
  <c r="I960" i="8"/>
  <c r="AA960" i="8"/>
  <c r="Z960" i="8"/>
  <c r="Y960" i="8"/>
  <c r="J960" i="8"/>
  <c r="X960" i="8" s="1"/>
  <c r="G960" i="8"/>
  <c r="V960" i="8"/>
  <c r="L963" i="8" s="1"/>
  <c r="T960" i="8"/>
  <c r="R960" i="8"/>
  <c r="U960" i="8"/>
  <c r="S960" i="8"/>
  <c r="Q960" i="8"/>
  <c r="F960" i="8"/>
  <c r="E960" i="8"/>
  <c r="C960" i="8"/>
  <c r="L959" i="8"/>
  <c r="K959" i="8"/>
  <c r="J959" i="8"/>
  <c r="I959" i="8"/>
  <c r="H959" i="8"/>
  <c r="G959" i="8"/>
  <c r="L958" i="8"/>
  <c r="K958" i="8"/>
  <c r="J958" i="8"/>
  <c r="W958" i="8" s="1"/>
  <c r="I958" i="8"/>
  <c r="H958" i="8"/>
  <c r="G958" i="8"/>
  <c r="L957" i="8"/>
  <c r="K957" i="8"/>
  <c r="J957" i="8"/>
  <c r="I957" i="8"/>
  <c r="H957" i="8"/>
  <c r="G957" i="8"/>
  <c r="L956" i="8"/>
  <c r="K956" i="8"/>
  <c r="J956" i="8"/>
  <c r="I956" i="8"/>
  <c r="H956" i="8"/>
  <c r="G956" i="8"/>
  <c r="D955" i="8"/>
  <c r="V954" i="8"/>
  <c r="T954" i="8"/>
  <c r="L962" i="8" s="1"/>
  <c r="R954" i="8"/>
  <c r="U954" i="8"/>
  <c r="J963" i="8" s="1"/>
  <c r="S954" i="8"/>
  <c r="J962" i="8" s="1"/>
  <c r="Q954" i="8"/>
  <c r="J961" i="8" s="1"/>
  <c r="F954" i="8"/>
  <c r="E954" i="8"/>
  <c r="C954" i="8"/>
  <c r="AA952" i="8"/>
  <c r="Z952" i="8"/>
  <c r="Y952" i="8"/>
  <c r="X952" i="8"/>
  <c r="J951" i="8"/>
  <c r="I951" i="8"/>
  <c r="H951" i="8"/>
  <c r="F951" i="8"/>
  <c r="K950" i="8"/>
  <c r="J950" i="8"/>
  <c r="F950" i="8"/>
  <c r="K949" i="8"/>
  <c r="F949" i="8"/>
  <c r="K948" i="8"/>
  <c r="F948" i="8"/>
  <c r="L947" i="8"/>
  <c r="K947" i="8"/>
  <c r="I947" i="8"/>
  <c r="AA947" i="8"/>
  <c r="Z947" i="8"/>
  <c r="Y947" i="8"/>
  <c r="X947" i="8"/>
  <c r="J947" i="8"/>
  <c r="G947" i="8"/>
  <c r="V947" i="8"/>
  <c r="T947" i="8"/>
  <c r="R947" i="8"/>
  <c r="U947" i="8"/>
  <c r="S947" i="8"/>
  <c r="Q947" i="8"/>
  <c r="J948" i="8" s="1"/>
  <c r="F947" i="8"/>
  <c r="E947" i="8"/>
  <c r="C947" i="8"/>
  <c r="L946" i="8"/>
  <c r="K946" i="8"/>
  <c r="J946" i="8"/>
  <c r="I946" i="8"/>
  <c r="H946" i="8"/>
  <c r="G946" i="8"/>
  <c r="L945" i="8"/>
  <c r="K945" i="8"/>
  <c r="J945" i="8"/>
  <c r="W945" i="8" s="1"/>
  <c r="I945" i="8"/>
  <c r="H945" i="8"/>
  <c r="G945" i="8"/>
  <c r="L944" i="8"/>
  <c r="K944" i="8"/>
  <c r="J944" i="8"/>
  <c r="I944" i="8"/>
  <c r="H944" i="8"/>
  <c r="G944" i="8"/>
  <c r="L943" i="8"/>
  <c r="K943" i="8"/>
  <c r="W943" i="8"/>
  <c r="J943" i="8"/>
  <c r="O952" i="8" s="1"/>
  <c r="I943" i="8"/>
  <c r="H943" i="8"/>
  <c r="G943" i="8"/>
  <c r="D942" i="8"/>
  <c r="V941" i="8"/>
  <c r="L950" i="8" s="1"/>
  <c r="T941" i="8"/>
  <c r="L949" i="8" s="1"/>
  <c r="R941" i="8"/>
  <c r="U941" i="8"/>
  <c r="S941" i="8"/>
  <c r="J949" i="8" s="1"/>
  <c r="Q941" i="8"/>
  <c r="F941" i="8"/>
  <c r="E941" i="8"/>
  <c r="C941" i="8"/>
  <c r="A940" i="8"/>
  <c r="I938" i="8"/>
  <c r="K938" i="8"/>
  <c r="I937" i="8"/>
  <c r="K937" i="8"/>
  <c r="A936" i="8"/>
  <c r="AA933" i="8"/>
  <c r="Z933" i="8"/>
  <c r="Y933" i="8"/>
  <c r="I933" i="8"/>
  <c r="J932" i="8"/>
  <c r="I932" i="8"/>
  <c r="H932" i="8"/>
  <c r="F932" i="8"/>
  <c r="K931" i="8"/>
  <c r="F931" i="8"/>
  <c r="K930" i="8"/>
  <c r="F930" i="8"/>
  <c r="L929" i="8"/>
  <c r="K929" i="8"/>
  <c r="I929" i="8"/>
  <c r="AA929" i="8"/>
  <c r="Z929" i="8"/>
  <c r="Y929" i="8"/>
  <c r="J929" i="8"/>
  <c r="X929" i="8" s="1"/>
  <c r="G929" i="8"/>
  <c r="V929" i="8"/>
  <c r="T929" i="8"/>
  <c r="R929" i="8"/>
  <c r="U929" i="8"/>
  <c r="S929" i="8"/>
  <c r="Q929" i="8"/>
  <c r="F929" i="8"/>
  <c r="E929" i="8"/>
  <c r="C929" i="8"/>
  <c r="L928" i="8"/>
  <c r="K928" i="8"/>
  <c r="W928" i="8"/>
  <c r="J928" i="8"/>
  <c r="X933" i="8" s="1"/>
  <c r="I928" i="8"/>
  <c r="H928" i="8"/>
  <c r="G928" i="8"/>
  <c r="D927" i="8"/>
  <c r="V926" i="8"/>
  <c r="T926" i="8"/>
  <c r="L931" i="8" s="1"/>
  <c r="R926" i="8"/>
  <c r="L930" i="8" s="1"/>
  <c r="K933" i="8" s="1"/>
  <c r="U926" i="8"/>
  <c r="S926" i="8"/>
  <c r="J931" i="8" s="1"/>
  <c r="Q926" i="8"/>
  <c r="J930" i="8" s="1"/>
  <c r="F926" i="8"/>
  <c r="E926" i="8"/>
  <c r="C926" i="8"/>
  <c r="AA924" i="8"/>
  <c r="Z924" i="8"/>
  <c r="Y924" i="8"/>
  <c r="P924" i="8"/>
  <c r="J923" i="8"/>
  <c r="I923" i="8"/>
  <c r="H923" i="8"/>
  <c r="F923" i="8"/>
  <c r="K922" i="8"/>
  <c r="J922" i="8"/>
  <c r="F922" i="8"/>
  <c r="L921" i="8"/>
  <c r="K921" i="8"/>
  <c r="F921" i="8"/>
  <c r="L920" i="8"/>
  <c r="K920" i="8"/>
  <c r="W920" i="8"/>
  <c r="J920" i="8"/>
  <c r="X924" i="8" s="1"/>
  <c r="I920" i="8"/>
  <c r="H920" i="8"/>
  <c r="G920" i="8"/>
  <c r="V919" i="8"/>
  <c r="T919" i="8"/>
  <c r="L922" i="8" s="1"/>
  <c r="R919" i="8"/>
  <c r="U919" i="8"/>
  <c r="S919" i="8"/>
  <c r="Q919" i="8"/>
  <c r="J921" i="8" s="1"/>
  <c r="F919" i="8"/>
  <c r="E919" i="8"/>
  <c r="C919" i="8"/>
  <c r="AA917" i="8"/>
  <c r="Z917" i="8"/>
  <c r="Y917" i="8"/>
  <c r="J916" i="8"/>
  <c r="I916" i="8"/>
  <c r="H916" i="8"/>
  <c r="F916" i="8"/>
  <c r="K915" i="8"/>
  <c r="F915" i="8"/>
  <c r="K914" i="8"/>
  <c r="F914" i="8"/>
  <c r="L913" i="8"/>
  <c r="K913" i="8"/>
  <c r="I913" i="8"/>
  <c r="AA913" i="8"/>
  <c r="Z913" i="8"/>
  <c r="Y913" i="8"/>
  <c r="X913" i="8"/>
  <c r="J913" i="8"/>
  <c r="G913" i="8"/>
  <c r="V913" i="8"/>
  <c r="T913" i="8"/>
  <c r="R913" i="8"/>
  <c r="U913" i="8"/>
  <c r="S913" i="8"/>
  <c r="Q913" i="8"/>
  <c r="J914" i="8" s="1"/>
  <c r="I917" i="8" s="1"/>
  <c r="F913" i="8"/>
  <c r="E913" i="8"/>
  <c r="C913" i="8"/>
  <c r="L912" i="8"/>
  <c r="K912" i="8"/>
  <c r="J912" i="8"/>
  <c r="W912" i="8" s="1"/>
  <c r="I912" i="8"/>
  <c r="H912" i="8"/>
  <c r="G912" i="8"/>
  <c r="D911" i="8"/>
  <c r="V910" i="8"/>
  <c r="T910" i="8"/>
  <c r="L915" i="8" s="1"/>
  <c r="R910" i="8"/>
  <c r="L914" i="8" s="1"/>
  <c r="U910" i="8"/>
  <c r="S910" i="8"/>
  <c r="J915" i="8" s="1"/>
  <c r="Q910" i="8"/>
  <c r="F910" i="8"/>
  <c r="E910" i="8"/>
  <c r="C910" i="8"/>
  <c r="A909" i="8"/>
  <c r="AA906" i="8"/>
  <c r="Z906" i="8"/>
  <c r="Y906" i="8"/>
  <c r="J905" i="8"/>
  <c r="I905" i="8"/>
  <c r="H905" i="8"/>
  <c r="F905" i="8"/>
  <c r="K904" i="8"/>
  <c r="F904" i="8"/>
  <c r="K903" i="8"/>
  <c r="J903" i="8"/>
  <c r="F903" i="8"/>
  <c r="K902" i="8"/>
  <c r="F902" i="8"/>
  <c r="L901" i="8"/>
  <c r="K901" i="8"/>
  <c r="I901" i="8"/>
  <c r="AA901" i="8"/>
  <c r="Z901" i="8"/>
  <c r="Y901" i="8"/>
  <c r="J901" i="8"/>
  <c r="X901" i="8" s="1"/>
  <c r="G901" i="8"/>
  <c r="V901" i="8"/>
  <c r="T901" i="8"/>
  <c r="R901" i="8"/>
  <c r="U901" i="8"/>
  <c r="S901" i="8"/>
  <c r="Q901" i="8"/>
  <c r="F901" i="8"/>
  <c r="E901" i="8"/>
  <c r="C901" i="8"/>
  <c r="L900" i="8"/>
  <c r="K900" i="8"/>
  <c r="I900" i="8"/>
  <c r="AA900" i="8"/>
  <c r="Z900" i="8"/>
  <c r="Y900" i="8"/>
  <c r="J900" i="8"/>
  <c r="X900" i="8" s="1"/>
  <c r="G900" i="8"/>
  <c r="V900" i="8"/>
  <c r="T900" i="8"/>
  <c r="R900" i="8"/>
  <c r="U900" i="8"/>
  <c r="S900" i="8"/>
  <c r="Q900" i="8"/>
  <c r="F900" i="8"/>
  <c r="E900" i="8"/>
  <c r="C900" i="8"/>
  <c r="L899" i="8"/>
  <c r="K899" i="8"/>
  <c r="J899" i="8"/>
  <c r="I899" i="8"/>
  <c r="H899" i="8"/>
  <c r="G899" i="8"/>
  <c r="L898" i="8"/>
  <c r="K898" i="8"/>
  <c r="J898" i="8"/>
  <c r="W898" i="8" s="1"/>
  <c r="I898" i="8"/>
  <c r="H898" i="8"/>
  <c r="G898" i="8"/>
  <c r="L897" i="8"/>
  <c r="K897" i="8"/>
  <c r="J897" i="8"/>
  <c r="I897" i="8"/>
  <c r="H897" i="8"/>
  <c r="G897" i="8"/>
  <c r="L896" i="8"/>
  <c r="K896" i="8"/>
  <c r="J896" i="8"/>
  <c r="I896" i="8"/>
  <c r="H896" i="8"/>
  <c r="G896" i="8"/>
  <c r="D895" i="8"/>
  <c r="V894" i="8"/>
  <c r="L904" i="8" s="1"/>
  <c r="T894" i="8"/>
  <c r="L903" i="8" s="1"/>
  <c r="R894" i="8"/>
  <c r="L902" i="8" s="1"/>
  <c r="U894" i="8"/>
  <c r="J904" i="8" s="1"/>
  <c r="S894" i="8"/>
  <c r="Q894" i="8"/>
  <c r="J902" i="8" s="1"/>
  <c r="F894" i="8"/>
  <c r="E894" i="8"/>
  <c r="C894" i="8"/>
  <c r="AA892" i="8"/>
  <c r="Z892" i="8"/>
  <c r="Y892" i="8"/>
  <c r="J891" i="8"/>
  <c r="I891" i="8"/>
  <c r="H891" i="8"/>
  <c r="F891" i="8"/>
  <c r="K890" i="8"/>
  <c r="F890" i="8"/>
  <c r="K889" i="8"/>
  <c r="J889" i="8"/>
  <c r="F889" i="8"/>
  <c r="K888" i="8"/>
  <c r="F888" i="8"/>
  <c r="L887" i="8"/>
  <c r="K887" i="8"/>
  <c r="I887" i="8"/>
  <c r="AA887" i="8"/>
  <c r="Z887" i="8"/>
  <c r="Y887" i="8"/>
  <c r="J887" i="8"/>
  <c r="X887" i="8" s="1"/>
  <c r="G887" i="8"/>
  <c r="V887" i="8"/>
  <c r="T887" i="8"/>
  <c r="R887" i="8"/>
  <c r="U887" i="8"/>
  <c r="S887" i="8"/>
  <c r="Q887" i="8"/>
  <c r="F887" i="8"/>
  <c r="E887" i="8"/>
  <c r="C887" i="8"/>
  <c r="L886" i="8"/>
  <c r="K886" i="8"/>
  <c r="I886" i="8"/>
  <c r="AA886" i="8"/>
  <c r="Z886" i="8"/>
  <c r="Y886" i="8"/>
  <c r="J886" i="8"/>
  <c r="X886" i="8" s="1"/>
  <c r="G886" i="8"/>
  <c r="V886" i="8"/>
  <c r="T886" i="8"/>
  <c r="R886" i="8"/>
  <c r="U886" i="8"/>
  <c r="S886" i="8"/>
  <c r="Q886" i="8"/>
  <c r="F886" i="8"/>
  <c r="E886" i="8"/>
  <c r="C886" i="8"/>
  <c r="L885" i="8"/>
  <c r="K885" i="8"/>
  <c r="J885" i="8"/>
  <c r="I885" i="8"/>
  <c r="H885" i="8"/>
  <c r="G885" i="8"/>
  <c r="L884" i="8"/>
  <c r="K884" i="8"/>
  <c r="J884" i="8"/>
  <c r="W884" i="8" s="1"/>
  <c r="I884" i="8"/>
  <c r="H884" i="8"/>
  <c r="G884" i="8"/>
  <c r="L883" i="8"/>
  <c r="K883" i="8"/>
  <c r="J883" i="8"/>
  <c r="I883" i="8"/>
  <c r="H883" i="8"/>
  <c r="G883" i="8"/>
  <c r="L882" i="8"/>
  <c r="K882" i="8"/>
  <c r="J882" i="8"/>
  <c r="I882" i="8"/>
  <c r="H882" i="8"/>
  <c r="G882" i="8"/>
  <c r="D881" i="8"/>
  <c r="V880" i="8"/>
  <c r="L890" i="8" s="1"/>
  <c r="T880" i="8"/>
  <c r="L889" i="8" s="1"/>
  <c r="R880" i="8"/>
  <c r="L888" i="8" s="1"/>
  <c r="U880" i="8"/>
  <c r="J890" i="8" s="1"/>
  <c r="S880" i="8"/>
  <c r="Q880" i="8"/>
  <c r="J888" i="8" s="1"/>
  <c r="F880" i="8"/>
  <c r="E880" i="8"/>
  <c r="C880" i="8"/>
  <c r="AA878" i="8"/>
  <c r="Z878" i="8"/>
  <c r="Y878" i="8"/>
  <c r="J877" i="8"/>
  <c r="I877" i="8"/>
  <c r="H877" i="8"/>
  <c r="F877" i="8"/>
  <c r="K876" i="8"/>
  <c r="F876" i="8"/>
  <c r="K875" i="8"/>
  <c r="F875" i="8"/>
  <c r="L874" i="8"/>
  <c r="K874" i="8"/>
  <c r="I874" i="8"/>
  <c r="AA874" i="8"/>
  <c r="Z874" i="8"/>
  <c r="Y874" i="8"/>
  <c r="X874" i="8"/>
  <c r="J874" i="8"/>
  <c r="G874" i="8"/>
  <c r="V874" i="8"/>
  <c r="T874" i="8"/>
  <c r="R874" i="8"/>
  <c r="U874" i="8"/>
  <c r="S874" i="8"/>
  <c r="Q874" i="8"/>
  <c r="J875" i="8" s="1"/>
  <c r="I878" i="8" s="1"/>
  <c r="F874" i="8"/>
  <c r="E874" i="8"/>
  <c r="C874" i="8"/>
  <c r="L873" i="8"/>
  <c r="K873" i="8"/>
  <c r="J873" i="8"/>
  <c r="W873" i="8" s="1"/>
  <c r="I873" i="8"/>
  <c r="H873" i="8"/>
  <c r="G873" i="8"/>
  <c r="D872" i="8"/>
  <c r="V871" i="8"/>
  <c r="T871" i="8"/>
  <c r="L876" i="8" s="1"/>
  <c r="R871" i="8"/>
  <c r="L875" i="8" s="1"/>
  <c r="U871" i="8"/>
  <c r="S871" i="8"/>
  <c r="J876" i="8" s="1"/>
  <c r="Q871" i="8"/>
  <c r="F871" i="8"/>
  <c r="E871" i="8"/>
  <c r="C871" i="8"/>
  <c r="AA869" i="8"/>
  <c r="Z869" i="8"/>
  <c r="Y869" i="8"/>
  <c r="J868" i="8"/>
  <c r="I868" i="8"/>
  <c r="H868" i="8"/>
  <c r="F868" i="8"/>
  <c r="K867" i="8"/>
  <c r="J867" i="8"/>
  <c r="F867" i="8"/>
  <c r="K866" i="8"/>
  <c r="F866" i="8"/>
  <c r="K865" i="8"/>
  <c r="F865" i="8"/>
  <c r="L864" i="8"/>
  <c r="K864" i="8"/>
  <c r="I864" i="8"/>
  <c r="AA864" i="8"/>
  <c r="Z864" i="8"/>
  <c r="Y864" i="8"/>
  <c r="X864" i="8"/>
  <c r="J864" i="8"/>
  <c r="G864" i="8"/>
  <c r="V864" i="8"/>
  <c r="T864" i="8"/>
  <c r="R864" i="8"/>
  <c r="U864" i="8"/>
  <c r="S864" i="8"/>
  <c r="Q864" i="8"/>
  <c r="J865" i="8" s="1"/>
  <c r="F864" i="8"/>
  <c r="E864" i="8"/>
  <c r="C864" i="8"/>
  <c r="L863" i="8"/>
  <c r="K863" i="8"/>
  <c r="J863" i="8"/>
  <c r="I863" i="8"/>
  <c r="H863" i="8"/>
  <c r="G863" i="8"/>
  <c r="L862" i="8"/>
  <c r="K862" i="8"/>
  <c r="J862" i="8"/>
  <c r="W862" i="8" s="1"/>
  <c r="I862" i="8"/>
  <c r="H862" i="8"/>
  <c r="G862" i="8"/>
  <c r="L861" i="8"/>
  <c r="K861" i="8"/>
  <c r="J861" i="8"/>
  <c r="I861" i="8"/>
  <c r="H861" i="8"/>
  <c r="G861" i="8"/>
  <c r="L860" i="8"/>
  <c r="K860" i="8"/>
  <c r="W860" i="8"/>
  <c r="J860" i="8"/>
  <c r="I860" i="8"/>
  <c r="H860" i="8"/>
  <c r="G860" i="8"/>
  <c r="V859" i="8"/>
  <c r="L867" i="8" s="1"/>
  <c r="T859" i="8"/>
  <c r="L866" i="8" s="1"/>
  <c r="R859" i="8"/>
  <c r="U859" i="8"/>
  <c r="S859" i="8"/>
  <c r="J866" i="8" s="1"/>
  <c r="X869" i="8" s="1"/>
  <c r="Q859" i="8"/>
  <c r="F859" i="8"/>
  <c r="E859" i="8"/>
  <c r="C859" i="8"/>
  <c r="AA857" i="8"/>
  <c r="Z857" i="8"/>
  <c r="Y857" i="8"/>
  <c r="P857" i="8"/>
  <c r="J856" i="8"/>
  <c r="I856" i="8"/>
  <c r="H856" i="8"/>
  <c r="F856" i="8"/>
  <c r="K855" i="8"/>
  <c r="J855" i="8"/>
  <c r="F855" i="8"/>
  <c r="K854" i="8"/>
  <c r="F854" i="8"/>
  <c r="K853" i="8"/>
  <c r="F853" i="8"/>
  <c r="L852" i="8"/>
  <c r="K852" i="8"/>
  <c r="I852" i="8"/>
  <c r="AA852" i="8"/>
  <c r="Z852" i="8"/>
  <c r="Y852" i="8"/>
  <c r="X852" i="8"/>
  <c r="J852" i="8"/>
  <c r="G852" i="8"/>
  <c r="V852" i="8"/>
  <c r="T852" i="8"/>
  <c r="R852" i="8"/>
  <c r="U852" i="8"/>
  <c r="S852" i="8"/>
  <c r="Q852" i="8"/>
  <c r="J853" i="8" s="1"/>
  <c r="F852" i="8"/>
  <c r="E852" i="8"/>
  <c r="C852" i="8"/>
  <c r="L851" i="8"/>
  <c r="K851" i="8"/>
  <c r="J851" i="8"/>
  <c r="I851" i="8"/>
  <c r="H851" i="8"/>
  <c r="G851" i="8"/>
  <c r="L850" i="8"/>
  <c r="K850" i="8"/>
  <c r="J850" i="8"/>
  <c r="W850" i="8" s="1"/>
  <c r="I850" i="8"/>
  <c r="H850" i="8"/>
  <c r="G850" i="8"/>
  <c r="L849" i="8"/>
  <c r="K849" i="8"/>
  <c r="J849" i="8"/>
  <c r="I849" i="8"/>
  <c r="H849" i="8"/>
  <c r="G849" i="8"/>
  <c r="L848" i="8"/>
  <c r="K848" i="8"/>
  <c r="W848" i="8"/>
  <c r="J848" i="8"/>
  <c r="I848" i="8"/>
  <c r="H848" i="8"/>
  <c r="G848" i="8"/>
  <c r="D847" i="8"/>
  <c r="V846" i="8"/>
  <c r="L855" i="8" s="1"/>
  <c r="T846" i="8"/>
  <c r="L854" i="8" s="1"/>
  <c r="R846" i="8"/>
  <c r="L853" i="8" s="1"/>
  <c r="U846" i="8"/>
  <c r="S846" i="8"/>
  <c r="J854" i="8" s="1"/>
  <c r="Q846" i="8"/>
  <c r="F846" i="8"/>
  <c r="E846" i="8"/>
  <c r="C846" i="8"/>
  <c r="AA844" i="8"/>
  <c r="Z844" i="8"/>
  <c r="Y844" i="8"/>
  <c r="J843" i="8"/>
  <c r="I843" i="8"/>
  <c r="H843" i="8"/>
  <c r="F843" i="8"/>
  <c r="K842" i="8"/>
  <c r="F842" i="8"/>
  <c r="L841" i="8"/>
  <c r="K841" i="8"/>
  <c r="F841" i="8"/>
  <c r="K840" i="8"/>
  <c r="F840" i="8"/>
  <c r="L839" i="8"/>
  <c r="K839" i="8"/>
  <c r="I839" i="8"/>
  <c r="AA839" i="8"/>
  <c r="Z839" i="8"/>
  <c r="Y839" i="8"/>
  <c r="J839" i="8"/>
  <c r="X839" i="8" s="1"/>
  <c r="G839" i="8"/>
  <c r="V839" i="8"/>
  <c r="T839" i="8"/>
  <c r="R839" i="8"/>
  <c r="U839" i="8"/>
  <c r="S839" i="8"/>
  <c r="Q839" i="8"/>
  <c r="F839" i="8"/>
  <c r="E839" i="8"/>
  <c r="C839" i="8"/>
  <c r="L838" i="8"/>
  <c r="K838" i="8"/>
  <c r="J838" i="8"/>
  <c r="I838" i="8"/>
  <c r="H838" i="8"/>
  <c r="G838" i="8"/>
  <c r="L837" i="8"/>
  <c r="K837" i="8"/>
  <c r="J837" i="8"/>
  <c r="W837" i="8" s="1"/>
  <c r="I837" i="8"/>
  <c r="H837" i="8"/>
  <c r="G837" i="8"/>
  <c r="L836" i="8"/>
  <c r="K836" i="8"/>
  <c r="J836" i="8"/>
  <c r="I836" i="8"/>
  <c r="H836" i="8"/>
  <c r="G836" i="8"/>
  <c r="L835" i="8"/>
  <c r="K835" i="8"/>
  <c r="J835" i="8"/>
  <c r="I835" i="8"/>
  <c r="H835" i="8"/>
  <c r="G835" i="8"/>
  <c r="D834" i="8"/>
  <c r="V833" i="8"/>
  <c r="L842" i="8" s="1"/>
  <c r="T833" i="8"/>
  <c r="R833" i="8"/>
  <c r="L840" i="8" s="1"/>
  <c r="U833" i="8"/>
  <c r="J842" i="8" s="1"/>
  <c r="S833" i="8"/>
  <c r="J841" i="8" s="1"/>
  <c r="Q833" i="8"/>
  <c r="J840" i="8" s="1"/>
  <c r="F833" i="8"/>
  <c r="E833" i="8"/>
  <c r="C833" i="8"/>
  <c r="A832" i="8"/>
  <c r="I830" i="8"/>
  <c r="K830" i="8"/>
  <c r="I829" i="8"/>
  <c r="K829" i="8"/>
  <c r="A828" i="8"/>
  <c r="I826" i="8"/>
  <c r="K826" i="8"/>
  <c r="I825" i="8"/>
  <c r="K825" i="8"/>
  <c r="A824" i="8"/>
  <c r="AA821" i="8"/>
  <c r="Z821" i="8"/>
  <c r="Y821" i="8"/>
  <c r="P821" i="8"/>
  <c r="J820" i="8"/>
  <c r="I820" i="8"/>
  <c r="H820" i="8"/>
  <c r="F820" i="8"/>
  <c r="K819" i="8"/>
  <c r="J819" i="8"/>
  <c r="F819" i="8"/>
  <c r="L818" i="8"/>
  <c r="K818" i="8"/>
  <c r="F818" i="8"/>
  <c r="L817" i="8"/>
  <c r="K817" i="8"/>
  <c r="W817" i="8"/>
  <c r="J817" i="8"/>
  <c r="I817" i="8"/>
  <c r="H817" i="8"/>
  <c r="G817" i="8"/>
  <c r="V816" i="8"/>
  <c r="T816" i="8"/>
  <c r="L819" i="8" s="1"/>
  <c r="K821" i="8" s="1"/>
  <c r="R816" i="8"/>
  <c r="U816" i="8"/>
  <c r="S816" i="8"/>
  <c r="Q816" i="8"/>
  <c r="J818" i="8" s="1"/>
  <c r="X821" i="8" s="1"/>
  <c r="F816" i="8"/>
  <c r="E816" i="8"/>
  <c r="C816" i="8"/>
  <c r="AA814" i="8"/>
  <c r="Z814" i="8"/>
  <c r="Y814" i="8"/>
  <c r="J813" i="8"/>
  <c r="I813" i="8"/>
  <c r="H813" i="8"/>
  <c r="F813" i="8"/>
  <c r="L812" i="8"/>
  <c r="K812" i="8"/>
  <c r="F812" i="8"/>
  <c r="K811" i="8"/>
  <c r="J811" i="8"/>
  <c r="F811" i="8"/>
  <c r="L810" i="8"/>
  <c r="K810" i="8"/>
  <c r="J810" i="8"/>
  <c r="I810" i="8"/>
  <c r="H810" i="8"/>
  <c r="G810" i="8"/>
  <c r="D809" i="8"/>
  <c r="V808" i="8"/>
  <c r="T808" i="8"/>
  <c r="R808" i="8"/>
  <c r="L811" i="8" s="1"/>
  <c r="K814" i="8" s="1"/>
  <c r="U808" i="8"/>
  <c r="S808" i="8"/>
  <c r="J812" i="8" s="1"/>
  <c r="Q808" i="8"/>
  <c r="F808" i="8"/>
  <c r="E808" i="8"/>
  <c r="C808" i="8"/>
  <c r="AA806" i="8"/>
  <c r="Z806" i="8"/>
  <c r="Y806" i="8"/>
  <c r="J805" i="8"/>
  <c r="I805" i="8"/>
  <c r="H805" i="8"/>
  <c r="F805" i="8"/>
  <c r="K804" i="8"/>
  <c r="F804" i="8"/>
  <c r="K803" i="8"/>
  <c r="F803" i="8"/>
  <c r="L802" i="8"/>
  <c r="K802" i="8"/>
  <c r="I802" i="8"/>
  <c r="AA802" i="8"/>
  <c r="Z802" i="8"/>
  <c r="Y802" i="8"/>
  <c r="X802" i="8"/>
  <c r="J802" i="8"/>
  <c r="G802" i="8"/>
  <c r="V802" i="8"/>
  <c r="T802" i="8"/>
  <c r="R802" i="8"/>
  <c r="U802" i="8"/>
  <c r="S802" i="8"/>
  <c r="Q802" i="8"/>
  <c r="J803" i="8" s="1"/>
  <c r="I806" i="8" s="1"/>
  <c r="F802" i="8"/>
  <c r="E802" i="8"/>
  <c r="C802" i="8"/>
  <c r="L801" i="8"/>
  <c r="K801" i="8"/>
  <c r="J801" i="8"/>
  <c r="W801" i="8" s="1"/>
  <c r="I801" i="8"/>
  <c r="H801" i="8"/>
  <c r="G801" i="8"/>
  <c r="D800" i="8"/>
  <c r="V799" i="8"/>
  <c r="T799" i="8"/>
  <c r="L804" i="8" s="1"/>
  <c r="R799" i="8"/>
  <c r="L803" i="8" s="1"/>
  <c r="U799" i="8"/>
  <c r="S799" i="8"/>
  <c r="J804" i="8" s="1"/>
  <c r="Q799" i="8"/>
  <c r="F799" i="8"/>
  <c r="E799" i="8"/>
  <c r="C799" i="8"/>
  <c r="AA797" i="8"/>
  <c r="Z797" i="8"/>
  <c r="Y797" i="8"/>
  <c r="P797" i="8"/>
  <c r="J796" i="8"/>
  <c r="I796" i="8"/>
  <c r="H796" i="8"/>
  <c r="F796" i="8"/>
  <c r="K795" i="8"/>
  <c r="F795" i="8"/>
  <c r="K794" i="8"/>
  <c r="F794" i="8"/>
  <c r="L793" i="8"/>
  <c r="K793" i="8"/>
  <c r="W793" i="8"/>
  <c r="J793" i="8"/>
  <c r="I793" i="8"/>
  <c r="H793" i="8"/>
  <c r="G793" i="8"/>
  <c r="V792" i="8"/>
  <c r="T792" i="8"/>
  <c r="L795" i="8" s="1"/>
  <c r="R792" i="8"/>
  <c r="L794" i="8" s="1"/>
  <c r="K797" i="8" s="1"/>
  <c r="U792" i="8"/>
  <c r="S792" i="8"/>
  <c r="J795" i="8" s="1"/>
  <c r="Q792" i="8"/>
  <c r="J794" i="8" s="1"/>
  <c r="X797" i="8" s="1"/>
  <c r="F792" i="8"/>
  <c r="E792" i="8"/>
  <c r="C792" i="8"/>
  <c r="AA790" i="8"/>
  <c r="Z790" i="8"/>
  <c r="Y790" i="8"/>
  <c r="J789" i="8"/>
  <c r="I789" i="8"/>
  <c r="H789" i="8"/>
  <c r="F789" i="8"/>
  <c r="K788" i="8"/>
  <c r="F788" i="8"/>
  <c r="K787" i="8"/>
  <c r="F787" i="8"/>
  <c r="L786" i="8"/>
  <c r="K786" i="8"/>
  <c r="I786" i="8"/>
  <c r="AA786" i="8"/>
  <c r="Z786" i="8"/>
  <c r="Y786" i="8"/>
  <c r="X786" i="8"/>
  <c r="J786" i="8"/>
  <c r="G786" i="8"/>
  <c r="V786" i="8"/>
  <c r="T786" i="8"/>
  <c r="R786" i="8"/>
  <c r="U786" i="8"/>
  <c r="S786" i="8"/>
  <c r="Q786" i="8"/>
  <c r="J787" i="8" s="1"/>
  <c r="F786" i="8"/>
  <c r="E786" i="8"/>
  <c r="C786" i="8"/>
  <c r="L785" i="8"/>
  <c r="K790" i="8" s="1"/>
  <c r="K785" i="8"/>
  <c r="W785" i="8"/>
  <c r="J785" i="8"/>
  <c r="I785" i="8"/>
  <c r="H785" i="8"/>
  <c r="G785" i="8"/>
  <c r="D784" i="8"/>
  <c r="V783" i="8"/>
  <c r="T783" i="8"/>
  <c r="L788" i="8" s="1"/>
  <c r="R783" i="8"/>
  <c r="L787" i="8" s="1"/>
  <c r="U783" i="8"/>
  <c r="S783" i="8"/>
  <c r="J788" i="8" s="1"/>
  <c r="Q783" i="8"/>
  <c r="F783" i="8"/>
  <c r="E783" i="8"/>
  <c r="C783" i="8"/>
  <c r="A782" i="8"/>
  <c r="A780" i="8"/>
  <c r="I778" i="8"/>
  <c r="K778" i="8"/>
  <c r="I777" i="8"/>
  <c r="K777" i="8"/>
  <c r="A776" i="8"/>
  <c r="I774" i="8"/>
  <c r="K774" i="8"/>
  <c r="I773" i="8"/>
  <c r="K773" i="8"/>
  <c r="A772" i="8"/>
  <c r="AA769" i="8"/>
  <c r="Z769" i="8"/>
  <c r="Y769" i="8"/>
  <c r="J768" i="8"/>
  <c r="I768" i="8"/>
  <c r="H768" i="8"/>
  <c r="F768" i="8"/>
  <c r="K767" i="8"/>
  <c r="F767" i="8"/>
  <c r="K766" i="8"/>
  <c r="F766" i="8"/>
  <c r="K765" i="8"/>
  <c r="F765" i="8"/>
  <c r="L764" i="8"/>
  <c r="K764" i="8"/>
  <c r="I764" i="8"/>
  <c r="AA764" i="8"/>
  <c r="Z764" i="8"/>
  <c r="Y764" i="8"/>
  <c r="J764" i="8"/>
  <c r="X764" i="8" s="1"/>
  <c r="G764" i="8"/>
  <c r="V764" i="8"/>
  <c r="T764" i="8"/>
  <c r="R764" i="8"/>
  <c r="U764" i="8"/>
  <c r="S764" i="8"/>
  <c r="Q764" i="8"/>
  <c r="F764" i="8"/>
  <c r="E764" i="8"/>
  <c r="C764" i="8"/>
  <c r="L763" i="8"/>
  <c r="K763" i="8"/>
  <c r="I763" i="8"/>
  <c r="AA763" i="8"/>
  <c r="Z763" i="8"/>
  <c r="Y763" i="8"/>
  <c r="J763" i="8"/>
  <c r="X763" i="8" s="1"/>
  <c r="G763" i="8"/>
  <c r="V763" i="8"/>
  <c r="T763" i="8"/>
  <c r="R763" i="8"/>
  <c r="U763" i="8"/>
  <c r="S763" i="8"/>
  <c r="Q763" i="8"/>
  <c r="F763" i="8"/>
  <c r="E763" i="8"/>
  <c r="C763" i="8"/>
  <c r="L762" i="8"/>
  <c r="K762" i="8"/>
  <c r="J762" i="8"/>
  <c r="I762" i="8"/>
  <c r="H762" i="8"/>
  <c r="G762" i="8"/>
  <c r="L761" i="8"/>
  <c r="K761" i="8"/>
  <c r="J761" i="8"/>
  <c r="W761" i="8" s="1"/>
  <c r="I761" i="8"/>
  <c r="H761" i="8"/>
  <c r="G761" i="8"/>
  <c r="L760" i="8"/>
  <c r="K760" i="8"/>
  <c r="J760" i="8"/>
  <c r="X769" i="8" s="1"/>
  <c r="I760" i="8"/>
  <c r="H760" i="8"/>
  <c r="G760" i="8"/>
  <c r="L759" i="8"/>
  <c r="K759" i="8"/>
  <c r="W759" i="8"/>
  <c r="J759" i="8"/>
  <c r="I759" i="8"/>
  <c r="H759" i="8"/>
  <c r="G759" i="8"/>
  <c r="D758" i="8"/>
  <c r="V757" i="8"/>
  <c r="T757" i="8"/>
  <c r="L766" i="8" s="1"/>
  <c r="R757" i="8"/>
  <c r="U757" i="8"/>
  <c r="J767" i="8" s="1"/>
  <c r="S757" i="8"/>
  <c r="J766" i="8" s="1"/>
  <c r="Q757" i="8"/>
  <c r="J765" i="8" s="1"/>
  <c r="F757" i="8"/>
  <c r="E757" i="8"/>
  <c r="C757" i="8"/>
  <c r="AA755" i="8"/>
  <c r="Z755" i="8"/>
  <c r="Y755" i="8"/>
  <c r="J754" i="8"/>
  <c r="I754" i="8"/>
  <c r="H754" i="8"/>
  <c r="F754" i="8"/>
  <c r="K753" i="8"/>
  <c r="F753" i="8"/>
  <c r="K752" i="8"/>
  <c r="F752" i="8"/>
  <c r="K751" i="8"/>
  <c r="F751" i="8"/>
  <c r="L750" i="8"/>
  <c r="K750" i="8"/>
  <c r="I750" i="8"/>
  <c r="AA750" i="8"/>
  <c r="Z750" i="8"/>
  <c r="Y750" i="8"/>
  <c r="J750" i="8"/>
  <c r="X750" i="8" s="1"/>
  <c r="G750" i="8"/>
  <c r="V750" i="8"/>
  <c r="T750" i="8"/>
  <c r="R750" i="8"/>
  <c r="U750" i="8"/>
  <c r="S750" i="8"/>
  <c r="Q750" i="8"/>
  <c r="F750" i="8"/>
  <c r="E750" i="8"/>
  <c r="C750" i="8"/>
  <c r="L749" i="8"/>
  <c r="K749" i="8"/>
  <c r="I749" i="8"/>
  <c r="AA749" i="8"/>
  <c r="Z749" i="8"/>
  <c r="Y749" i="8"/>
  <c r="J749" i="8"/>
  <c r="X749" i="8" s="1"/>
  <c r="G749" i="8"/>
  <c r="V749" i="8"/>
  <c r="T749" i="8"/>
  <c r="R749" i="8"/>
  <c r="U749" i="8"/>
  <c r="S749" i="8"/>
  <c r="Q749" i="8"/>
  <c r="F749" i="8"/>
  <c r="E749" i="8"/>
  <c r="C749" i="8"/>
  <c r="L748" i="8"/>
  <c r="K748" i="8"/>
  <c r="J748" i="8"/>
  <c r="I748" i="8"/>
  <c r="H748" i="8"/>
  <c r="G748" i="8"/>
  <c r="L747" i="8"/>
  <c r="K747" i="8"/>
  <c r="J747" i="8"/>
  <c r="W747" i="8" s="1"/>
  <c r="I747" i="8"/>
  <c r="H747" i="8"/>
  <c r="G747" i="8"/>
  <c r="L746" i="8"/>
  <c r="K746" i="8"/>
  <c r="J746" i="8"/>
  <c r="I755" i="8" s="1"/>
  <c r="I746" i="8"/>
  <c r="H746" i="8"/>
  <c r="G746" i="8"/>
  <c r="L745" i="8"/>
  <c r="K745" i="8"/>
  <c r="J745" i="8"/>
  <c r="W745" i="8" s="1"/>
  <c r="I745" i="8"/>
  <c r="H745" i="8"/>
  <c r="G745" i="8"/>
  <c r="D744" i="8"/>
  <c r="V743" i="8"/>
  <c r="T743" i="8"/>
  <c r="L752" i="8" s="1"/>
  <c r="R743" i="8"/>
  <c r="L751" i="8" s="1"/>
  <c r="U743" i="8"/>
  <c r="J753" i="8" s="1"/>
  <c r="S743" i="8"/>
  <c r="J752" i="8" s="1"/>
  <c r="Q743" i="8"/>
  <c r="J751" i="8" s="1"/>
  <c r="F743" i="8"/>
  <c r="E743" i="8"/>
  <c r="C743" i="8"/>
  <c r="AA741" i="8"/>
  <c r="Z741" i="8"/>
  <c r="Y741" i="8"/>
  <c r="J740" i="8"/>
  <c r="I740" i="8"/>
  <c r="H740" i="8"/>
  <c r="F740" i="8"/>
  <c r="K739" i="8"/>
  <c r="F739" i="8"/>
  <c r="K738" i="8"/>
  <c r="F738" i="8"/>
  <c r="L737" i="8"/>
  <c r="K737" i="8"/>
  <c r="I737" i="8"/>
  <c r="AA737" i="8"/>
  <c r="Z737" i="8"/>
  <c r="Y737" i="8"/>
  <c r="J737" i="8"/>
  <c r="X737" i="8" s="1"/>
  <c r="G737" i="8"/>
  <c r="V737" i="8"/>
  <c r="T737" i="8"/>
  <c r="R737" i="8"/>
  <c r="U737" i="8"/>
  <c r="S737" i="8"/>
  <c r="Q737" i="8"/>
  <c r="F737" i="8"/>
  <c r="E737" i="8"/>
  <c r="C737" i="8"/>
  <c r="L736" i="8"/>
  <c r="K736" i="8"/>
  <c r="J736" i="8"/>
  <c r="W736" i="8" s="1"/>
  <c r="I736" i="8"/>
  <c r="H736" i="8"/>
  <c r="G736" i="8"/>
  <c r="D735" i="8"/>
  <c r="V734" i="8"/>
  <c r="T734" i="8"/>
  <c r="L739" i="8" s="1"/>
  <c r="R734" i="8"/>
  <c r="L738" i="8" s="1"/>
  <c r="U734" i="8"/>
  <c r="S734" i="8"/>
  <c r="J739" i="8" s="1"/>
  <c r="Q734" i="8"/>
  <c r="J738" i="8" s="1"/>
  <c r="X741" i="8" s="1"/>
  <c r="F734" i="8"/>
  <c r="E734" i="8"/>
  <c r="C734" i="8"/>
  <c r="AA732" i="8"/>
  <c r="Z732" i="8"/>
  <c r="Y732" i="8"/>
  <c r="J731" i="8"/>
  <c r="I731" i="8"/>
  <c r="H731" i="8"/>
  <c r="F731" i="8"/>
  <c r="L730" i="8"/>
  <c r="K730" i="8"/>
  <c r="F730" i="8"/>
  <c r="K729" i="8"/>
  <c r="F729" i="8"/>
  <c r="L728" i="8"/>
  <c r="K728" i="8"/>
  <c r="F728" i="8"/>
  <c r="L727" i="8"/>
  <c r="K727" i="8"/>
  <c r="I727" i="8"/>
  <c r="AA727" i="8"/>
  <c r="Z727" i="8"/>
  <c r="Y727" i="8"/>
  <c r="X727" i="8"/>
  <c r="J727" i="8"/>
  <c r="G727" i="8"/>
  <c r="V727" i="8"/>
  <c r="T727" i="8"/>
  <c r="R727" i="8"/>
  <c r="U727" i="8"/>
  <c r="S727" i="8"/>
  <c r="Q727" i="8"/>
  <c r="F727" i="8"/>
  <c r="E727" i="8"/>
  <c r="C727" i="8"/>
  <c r="L726" i="8"/>
  <c r="K726" i="8"/>
  <c r="J726" i="8"/>
  <c r="I726" i="8"/>
  <c r="H726" i="8"/>
  <c r="G726" i="8"/>
  <c r="L725" i="8"/>
  <c r="K725" i="8"/>
  <c r="J725" i="8"/>
  <c r="W725" i="8" s="1"/>
  <c r="I725" i="8"/>
  <c r="H725" i="8"/>
  <c r="G725" i="8"/>
  <c r="L724" i="8"/>
  <c r="K724" i="8"/>
  <c r="J724" i="8"/>
  <c r="I724" i="8"/>
  <c r="H724" i="8"/>
  <c r="G724" i="8"/>
  <c r="L723" i="8"/>
  <c r="P732" i="8" s="1"/>
  <c r="K723" i="8"/>
  <c r="J723" i="8"/>
  <c r="I723" i="8"/>
  <c r="H723" i="8"/>
  <c r="G723" i="8"/>
  <c r="V722" i="8"/>
  <c r="T722" i="8"/>
  <c r="L729" i="8" s="1"/>
  <c r="R722" i="8"/>
  <c r="U722" i="8"/>
  <c r="S722" i="8"/>
  <c r="J729" i="8" s="1"/>
  <c r="Q722" i="8"/>
  <c r="J728" i="8" s="1"/>
  <c r="F722" i="8"/>
  <c r="E722" i="8"/>
  <c r="C722" i="8"/>
  <c r="AA720" i="8"/>
  <c r="Z720" i="8"/>
  <c r="Y720" i="8"/>
  <c r="J719" i="8"/>
  <c r="I719" i="8"/>
  <c r="H719" i="8"/>
  <c r="F719" i="8"/>
  <c r="K718" i="8"/>
  <c r="F718" i="8"/>
  <c r="K717" i="8"/>
  <c r="F717" i="8"/>
  <c r="K716" i="8"/>
  <c r="F716" i="8"/>
  <c r="L715" i="8"/>
  <c r="K715" i="8"/>
  <c r="I715" i="8"/>
  <c r="AA715" i="8"/>
  <c r="Z715" i="8"/>
  <c r="Y715" i="8"/>
  <c r="J715" i="8"/>
  <c r="X715" i="8" s="1"/>
  <c r="G715" i="8"/>
  <c r="V715" i="8"/>
  <c r="T715" i="8"/>
  <c r="R715" i="8"/>
  <c r="U715" i="8"/>
  <c r="S715" i="8"/>
  <c r="Q715" i="8"/>
  <c r="F715" i="8"/>
  <c r="E715" i="8"/>
  <c r="C715" i="8"/>
  <c r="L714" i="8"/>
  <c r="K714" i="8"/>
  <c r="J714" i="8"/>
  <c r="I714" i="8"/>
  <c r="H714" i="8"/>
  <c r="G714" i="8"/>
  <c r="L713" i="8"/>
  <c r="K713" i="8"/>
  <c r="J713" i="8"/>
  <c r="W713" i="8" s="1"/>
  <c r="I713" i="8"/>
  <c r="H713" i="8"/>
  <c r="G713" i="8"/>
  <c r="L712" i="8"/>
  <c r="K720" i="8" s="1"/>
  <c r="K712" i="8"/>
  <c r="J712" i="8"/>
  <c r="I712" i="8"/>
  <c r="H712" i="8"/>
  <c r="G712" i="8"/>
  <c r="L711" i="8"/>
  <c r="K711" i="8"/>
  <c r="W711" i="8"/>
  <c r="J711" i="8"/>
  <c r="X720" i="8" s="1"/>
  <c r="I711" i="8"/>
  <c r="H711" i="8"/>
  <c r="G711" i="8"/>
  <c r="D710" i="8"/>
  <c r="V709" i="8"/>
  <c r="L718" i="8" s="1"/>
  <c r="T709" i="8"/>
  <c r="L717" i="8" s="1"/>
  <c r="R709" i="8"/>
  <c r="L716" i="8" s="1"/>
  <c r="U709" i="8"/>
  <c r="J718" i="8" s="1"/>
  <c r="S709" i="8"/>
  <c r="J717" i="8" s="1"/>
  <c r="Q709" i="8"/>
  <c r="J716" i="8" s="1"/>
  <c r="F709" i="8"/>
  <c r="E709" i="8"/>
  <c r="C709" i="8"/>
  <c r="AA707" i="8"/>
  <c r="Z707" i="8"/>
  <c r="Y707" i="8"/>
  <c r="J706" i="8"/>
  <c r="I706" i="8"/>
  <c r="H706" i="8"/>
  <c r="F706" i="8"/>
  <c r="K705" i="8"/>
  <c r="F705" i="8"/>
  <c r="K704" i="8"/>
  <c r="F704" i="8"/>
  <c r="K703" i="8"/>
  <c r="F703" i="8"/>
  <c r="L702" i="8"/>
  <c r="K702" i="8"/>
  <c r="I702" i="8"/>
  <c r="AA702" i="8"/>
  <c r="Z702" i="8"/>
  <c r="Y702" i="8"/>
  <c r="J702" i="8"/>
  <c r="X702" i="8" s="1"/>
  <c r="G702" i="8"/>
  <c r="V702" i="8"/>
  <c r="T702" i="8"/>
  <c r="R702" i="8"/>
  <c r="U702" i="8"/>
  <c r="S702" i="8"/>
  <c r="Q702" i="8"/>
  <c r="F702" i="8"/>
  <c r="E702" i="8"/>
  <c r="C702" i="8"/>
  <c r="L701" i="8"/>
  <c r="K701" i="8"/>
  <c r="J701" i="8"/>
  <c r="I701" i="8"/>
  <c r="H701" i="8"/>
  <c r="G701" i="8"/>
  <c r="L700" i="8"/>
  <c r="K700" i="8"/>
  <c r="J700" i="8"/>
  <c r="W700" i="8" s="1"/>
  <c r="I700" i="8"/>
  <c r="H700" i="8"/>
  <c r="G700" i="8"/>
  <c r="L699" i="8"/>
  <c r="K699" i="8"/>
  <c r="J699" i="8"/>
  <c r="I699" i="8"/>
  <c r="H699" i="8"/>
  <c r="G699" i="8"/>
  <c r="L698" i="8"/>
  <c r="K698" i="8"/>
  <c r="J698" i="8"/>
  <c r="I698" i="8"/>
  <c r="H698" i="8"/>
  <c r="G698" i="8"/>
  <c r="D697" i="8"/>
  <c r="V696" i="8"/>
  <c r="L705" i="8" s="1"/>
  <c r="T696" i="8"/>
  <c r="L704" i="8" s="1"/>
  <c r="R696" i="8"/>
  <c r="L703" i="8" s="1"/>
  <c r="U696" i="8"/>
  <c r="J705" i="8" s="1"/>
  <c r="S696" i="8"/>
  <c r="J704" i="8" s="1"/>
  <c r="Q696" i="8"/>
  <c r="J703" i="8" s="1"/>
  <c r="F696" i="8"/>
  <c r="E696" i="8"/>
  <c r="C696" i="8"/>
  <c r="A695" i="8"/>
  <c r="I693" i="8"/>
  <c r="K693" i="8"/>
  <c r="I692" i="8"/>
  <c r="K692" i="8"/>
  <c r="A691" i="8"/>
  <c r="AA688" i="8"/>
  <c r="Z688" i="8"/>
  <c r="Y688" i="8"/>
  <c r="J687" i="8"/>
  <c r="I687" i="8"/>
  <c r="H687" i="8"/>
  <c r="F687" i="8"/>
  <c r="K686" i="8"/>
  <c r="F686" i="8"/>
  <c r="K685" i="8"/>
  <c r="F685" i="8"/>
  <c r="L684" i="8"/>
  <c r="K684" i="8"/>
  <c r="I684" i="8"/>
  <c r="AA684" i="8"/>
  <c r="Z684" i="8"/>
  <c r="Y684" i="8"/>
  <c r="J684" i="8"/>
  <c r="X684" i="8" s="1"/>
  <c r="G684" i="8"/>
  <c r="V684" i="8"/>
  <c r="T684" i="8"/>
  <c r="R684" i="8"/>
  <c r="U684" i="8"/>
  <c r="S684" i="8"/>
  <c r="Q684" i="8"/>
  <c r="F684" i="8"/>
  <c r="E684" i="8"/>
  <c r="C684" i="8"/>
  <c r="L683" i="8"/>
  <c r="K683" i="8"/>
  <c r="J683" i="8"/>
  <c r="W683" i="8" s="1"/>
  <c r="I683" i="8"/>
  <c r="H683" i="8"/>
  <c r="G683" i="8"/>
  <c r="D682" i="8"/>
  <c r="V681" i="8"/>
  <c r="T681" i="8"/>
  <c r="L686" i="8" s="1"/>
  <c r="R681" i="8"/>
  <c r="L685" i="8" s="1"/>
  <c r="U681" i="8"/>
  <c r="S681" i="8"/>
  <c r="J686" i="8" s="1"/>
  <c r="Q681" i="8"/>
  <c r="J685" i="8" s="1"/>
  <c r="X688" i="8" s="1"/>
  <c r="F681" i="8"/>
  <c r="E681" i="8"/>
  <c r="C681" i="8"/>
  <c r="AA679" i="8"/>
  <c r="Z679" i="8"/>
  <c r="Y679" i="8"/>
  <c r="J678" i="8"/>
  <c r="I678" i="8"/>
  <c r="H678" i="8"/>
  <c r="F678" i="8"/>
  <c r="K677" i="8"/>
  <c r="J677" i="8"/>
  <c r="F677" i="8"/>
  <c r="L676" i="8"/>
  <c r="K676" i="8"/>
  <c r="F676" i="8"/>
  <c r="L675" i="8"/>
  <c r="K675" i="8"/>
  <c r="W675" i="8"/>
  <c r="J675" i="8"/>
  <c r="I675" i="8"/>
  <c r="H675" i="8"/>
  <c r="G675" i="8"/>
  <c r="V674" i="8"/>
  <c r="T674" i="8"/>
  <c r="L677" i="8" s="1"/>
  <c r="R674" i="8"/>
  <c r="U674" i="8"/>
  <c r="S674" i="8"/>
  <c r="Q674" i="8"/>
  <c r="J676" i="8" s="1"/>
  <c r="O679" i="8" s="1"/>
  <c r="F674" i="8"/>
  <c r="E674" i="8"/>
  <c r="C674" i="8"/>
  <c r="AA672" i="8"/>
  <c r="Z672" i="8"/>
  <c r="Y672" i="8"/>
  <c r="J671" i="8"/>
  <c r="I671" i="8"/>
  <c r="H671" i="8"/>
  <c r="F671" i="8"/>
  <c r="K670" i="8"/>
  <c r="F670" i="8"/>
  <c r="K669" i="8"/>
  <c r="F669" i="8"/>
  <c r="L668" i="8"/>
  <c r="K668" i="8"/>
  <c r="I668" i="8"/>
  <c r="AA668" i="8"/>
  <c r="Z668" i="8"/>
  <c r="Y668" i="8"/>
  <c r="X668" i="8"/>
  <c r="J668" i="8"/>
  <c r="G668" i="8"/>
  <c r="V668" i="8"/>
  <c r="T668" i="8"/>
  <c r="R668" i="8"/>
  <c r="U668" i="8"/>
  <c r="S668" i="8"/>
  <c r="Q668" i="8"/>
  <c r="F668" i="8"/>
  <c r="E668" i="8"/>
  <c r="C668" i="8"/>
  <c r="L667" i="8"/>
  <c r="K667" i="8"/>
  <c r="W667" i="8"/>
  <c r="J667" i="8"/>
  <c r="I667" i="8"/>
  <c r="H667" i="8"/>
  <c r="G667" i="8"/>
  <c r="D666" i="8"/>
  <c r="V665" i="8"/>
  <c r="T665" i="8"/>
  <c r="L670" i="8" s="1"/>
  <c r="R665" i="8"/>
  <c r="L669" i="8" s="1"/>
  <c r="U665" i="8"/>
  <c r="S665" i="8"/>
  <c r="J670" i="8" s="1"/>
  <c r="Q665" i="8"/>
  <c r="J669" i="8" s="1"/>
  <c r="F665" i="8"/>
  <c r="E665" i="8"/>
  <c r="C665" i="8"/>
  <c r="A664" i="8"/>
  <c r="AA661" i="8"/>
  <c r="Z661" i="8"/>
  <c r="Y661" i="8"/>
  <c r="J660" i="8"/>
  <c r="I660" i="8"/>
  <c r="H660" i="8"/>
  <c r="F660" i="8"/>
  <c r="K659" i="8"/>
  <c r="F659" i="8"/>
  <c r="K658" i="8"/>
  <c r="F658" i="8"/>
  <c r="K657" i="8"/>
  <c r="F657" i="8"/>
  <c r="L656" i="8"/>
  <c r="K656" i="8"/>
  <c r="I656" i="8"/>
  <c r="AA656" i="8"/>
  <c r="Z656" i="8"/>
  <c r="Y656" i="8"/>
  <c r="J656" i="8"/>
  <c r="X656" i="8" s="1"/>
  <c r="G656" i="8"/>
  <c r="V656" i="8"/>
  <c r="T656" i="8"/>
  <c r="R656" i="8"/>
  <c r="U656" i="8"/>
  <c r="S656" i="8"/>
  <c r="Q656" i="8"/>
  <c r="F656" i="8"/>
  <c r="E656" i="8"/>
  <c r="C656" i="8"/>
  <c r="L655" i="8"/>
  <c r="K655" i="8"/>
  <c r="I655" i="8"/>
  <c r="AA655" i="8"/>
  <c r="Z655" i="8"/>
  <c r="Y655" i="8"/>
  <c r="X655" i="8"/>
  <c r="J655" i="8"/>
  <c r="G655" i="8"/>
  <c r="V655" i="8"/>
  <c r="T655" i="8"/>
  <c r="R655" i="8"/>
  <c r="U655" i="8"/>
  <c r="S655" i="8"/>
  <c r="Q655" i="8"/>
  <c r="F655" i="8"/>
  <c r="E655" i="8"/>
  <c r="C655" i="8"/>
  <c r="L654" i="8"/>
  <c r="K654" i="8"/>
  <c r="J654" i="8"/>
  <c r="I654" i="8"/>
  <c r="H654" i="8"/>
  <c r="G654" i="8"/>
  <c r="L653" i="8"/>
  <c r="K653" i="8"/>
  <c r="J653" i="8"/>
  <c r="W653" i="8" s="1"/>
  <c r="I653" i="8"/>
  <c r="H653" i="8"/>
  <c r="G653" i="8"/>
  <c r="L652" i="8"/>
  <c r="K652" i="8"/>
  <c r="J652" i="8"/>
  <c r="I652" i="8"/>
  <c r="H652" i="8"/>
  <c r="G652" i="8"/>
  <c r="L651" i="8"/>
  <c r="K651" i="8"/>
  <c r="J651" i="8"/>
  <c r="I651" i="8"/>
  <c r="H651" i="8"/>
  <c r="G651" i="8"/>
  <c r="D650" i="8"/>
  <c r="V649" i="8"/>
  <c r="L659" i="8" s="1"/>
  <c r="T649" i="8"/>
  <c r="L658" i="8" s="1"/>
  <c r="R649" i="8"/>
  <c r="L657" i="8" s="1"/>
  <c r="U649" i="8"/>
  <c r="J659" i="8" s="1"/>
  <c r="S649" i="8"/>
  <c r="J658" i="8" s="1"/>
  <c r="Q649" i="8"/>
  <c r="F649" i="8"/>
  <c r="E649" i="8"/>
  <c r="C649" i="8"/>
  <c r="AA647" i="8"/>
  <c r="Z647" i="8"/>
  <c r="Y647" i="8"/>
  <c r="J646" i="8"/>
  <c r="I646" i="8"/>
  <c r="H646" i="8"/>
  <c r="F646" i="8"/>
  <c r="K645" i="8"/>
  <c r="F645" i="8"/>
  <c r="K644" i="8"/>
  <c r="F644" i="8"/>
  <c r="K643" i="8"/>
  <c r="F643" i="8"/>
  <c r="L642" i="8"/>
  <c r="K642" i="8"/>
  <c r="I642" i="8"/>
  <c r="AA642" i="8"/>
  <c r="Z642" i="8"/>
  <c r="Y642" i="8"/>
  <c r="J642" i="8"/>
  <c r="X642" i="8" s="1"/>
  <c r="G642" i="8"/>
  <c r="V642" i="8"/>
  <c r="T642" i="8"/>
  <c r="R642" i="8"/>
  <c r="U642" i="8"/>
  <c r="S642" i="8"/>
  <c r="Q642" i="8"/>
  <c r="F642" i="8"/>
  <c r="E642" i="8"/>
  <c r="C642" i="8"/>
  <c r="L641" i="8"/>
  <c r="K641" i="8"/>
  <c r="I641" i="8"/>
  <c r="AA641" i="8"/>
  <c r="Z641" i="8"/>
  <c r="Y641" i="8"/>
  <c r="X641" i="8"/>
  <c r="J641" i="8"/>
  <c r="G641" i="8"/>
  <c r="V641" i="8"/>
  <c r="T641" i="8"/>
  <c r="R641" i="8"/>
  <c r="U641" i="8"/>
  <c r="S641" i="8"/>
  <c r="Q641" i="8"/>
  <c r="F641" i="8"/>
  <c r="E641" i="8"/>
  <c r="C641" i="8"/>
  <c r="L640" i="8"/>
  <c r="K640" i="8"/>
  <c r="J640" i="8"/>
  <c r="I640" i="8"/>
  <c r="H640" i="8"/>
  <c r="G640" i="8"/>
  <c r="L639" i="8"/>
  <c r="K639" i="8"/>
  <c r="J639" i="8"/>
  <c r="W639" i="8" s="1"/>
  <c r="I639" i="8"/>
  <c r="H639" i="8"/>
  <c r="G639" i="8"/>
  <c r="L638" i="8"/>
  <c r="K638" i="8"/>
  <c r="J638" i="8"/>
  <c r="I638" i="8"/>
  <c r="H638" i="8"/>
  <c r="G638" i="8"/>
  <c r="L637" i="8"/>
  <c r="K637" i="8"/>
  <c r="J637" i="8"/>
  <c r="I637" i="8"/>
  <c r="H637" i="8"/>
  <c r="G637" i="8"/>
  <c r="D636" i="8"/>
  <c r="V635" i="8"/>
  <c r="L645" i="8" s="1"/>
  <c r="T635" i="8"/>
  <c r="L644" i="8" s="1"/>
  <c r="R635" i="8"/>
  <c r="L643" i="8" s="1"/>
  <c r="U635" i="8"/>
  <c r="J645" i="8" s="1"/>
  <c r="S635" i="8"/>
  <c r="J644" i="8" s="1"/>
  <c r="Q635" i="8"/>
  <c r="F635" i="8"/>
  <c r="E635" i="8"/>
  <c r="C635" i="8"/>
  <c r="AA633" i="8"/>
  <c r="Z633" i="8"/>
  <c r="Y633" i="8"/>
  <c r="J632" i="8"/>
  <c r="I632" i="8"/>
  <c r="H632" i="8"/>
  <c r="F632" i="8"/>
  <c r="K631" i="8"/>
  <c r="F631" i="8"/>
  <c r="K630" i="8"/>
  <c r="F630" i="8"/>
  <c r="L629" i="8"/>
  <c r="K629" i="8"/>
  <c r="I629" i="8"/>
  <c r="AA629" i="8"/>
  <c r="Z629" i="8"/>
  <c r="Y629" i="8"/>
  <c r="X629" i="8"/>
  <c r="J629" i="8"/>
  <c r="G629" i="8"/>
  <c r="V629" i="8"/>
  <c r="T629" i="8"/>
  <c r="R629" i="8"/>
  <c r="U629" i="8"/>
  <c r="S629" i="8"/>
  <c r="Q629" i="8"/>
  <c r="F629" i="8"/>
  <c r="E629" i="8"/>
  <c r="C629" i="8"/>
  <c r="L628" i="8"/>
  <c r="K628" i="8"/>
  <c r="W628" i="8"/>
  <c r="J628" i="8"/>
  <c r="I628" i="8"/>
  <c r="H628" i="8"/>
  <c r="G628" i="8"/>
  <c r="D627" i="8"/>
  <c r="V626" i="8"/>
  <c r="T626" i="8"/>
  <c r="L631" i="8" s="1"/>
  <c r="R626" i="8"/>
  <c r="L630" i="8" s="1"/>
  <c r="U626" i="8"/>
  <c r="S626" i="8"/>
  <c r="J631" i="8" s="1"/>
  <c r="Q626" i="8"/>
  <c r="J630" i="8" s="1"/>
  <c r="F626" i="8"/>
  <c r="E626" i="8"/>
  <c r="C626" i="8"/>
  <c r="AA624" i="8"/>
  <c r="Z624" i="8"/>
  <c r="Y624" i="8"/>
  <c r="J623" i="8"/>
  <c r="I623" i="8"/>
  <c r="H623" i="8"/>
  <c r="F623" i="8"/>
  <c r="K622" i="8"/>
  <c r="F622" i="8"/>
  <c r="K621" i="8"/>
  <c r="F621" i="8"/>
  <c r="K620" i="8"/>
  <c r="F620" i="8"/>
  <c r="L619" i="8"/>
  <c r="K619" i="8"/>
  <c r="I619" i="8"/>
  <c r="AA619" i="8"/>
  <c r="Z619" i="8"/>
  <c r="Y619" i="8"/>
  <c r="J619" i="8"/>
  <c r="X619" i="8" s="1"/>
  <c r="G619" i="8"/>
  <c r="V619" i="8"/>
  <c r="T619" i="8"/>
  <c r="R619" i="8"/>
  <c r="U619" i="8"/>
  <c r="S619" i="8"/>
  <c r="Q619" i="8"/>
  <c r="F619" i="8"/>
  <c r="E619" i="8"/>
  <c r="C619" i="8"/>
  <c r="L618" i="8"/>
  <c r="K618" i="8"/>
  <c r="J618" i="8"/>
  <c r="I618" i="8"/>
  <c r="H618" i="8"/>
  <c r="G618" i="8"/>
  <c r="L617" i="8"/>
  <c r="K617" i="8"/>
  <c r="J617" i="8"/>
  <c r="W617" i="8" s="1"/>
  <c r="I617" i="8"/>
  <c r="H617" i="8"/>
  <c r="G617" i="8"/>
  <c r="L616" i="8"/>
  <c r="K616" i="8"/>
  <c r="J616" i="8"/>
  <c r="I616" i="8"/>
  <c r="H616" i="8"/>
  <c r="G616" i="8"/>
  <c r="L615" i="8"/>
  <c r="K615" i="8"/>
  <c r="J615" i="8"/>
  <c r="I615" i="8"/>
  <c r="H615" i="8"/>
  <c r="G615" i="8"/>
  <c r="V614" i="8"/>
  <c r="L622" i="8" s="1"/>
  <c r="T614" i="8"/>
  <c r="L621" i="8" s="1"/>
  <c r="R614" i="8"/>
  <c r="L620" i="8" s="1"/>
  <c r="U614" i="8"/>
  <c r="J622" i="8" s="1"/>
  <c r="S614" i="8"/>
  <c r="J621" i="8" s="1"/>
  <c r="Q614" i="8"/>
  <c r="J620" i="8" s="1"/>
  <c r="F614" i="8"/>
  <c r="E614" i="8"/>
  <c r="C614" i="8"/>
  <c r="AA612" i="8"/>
  <c r="Z612" i="8"/>
  <c r="Y612" i="8"/>
  <c r="J611" i="8"/>
  <c r="I611" i="8"/>
  <c r="H611" i="8"/>
  <c r="F611" i="8"/>
  <c r="L610" i="8"/>
  <c r="K610" i="8"/>
  <c r="F610" i="8"/>
  <c r="K609" i="8"/>
  <c r="F609" i="8"/>
  <c r="L608" i="8"/>
  <c r="K608" i="8"/>
  <c r="F608" i="8"/>
  <c r="L607" i="8"/>
  <c r="K607" i="8"/>
  <c r="I607" i="8"/>
  <c r="AA607" i="8"/>
  <c r="Z607" i="8"/>
  <c r="Y607" i="8"/>
  <c r="X607" i="8"/>
  <c r="J607" i="8"/>
  <c r="G607" i="8"/>
  <c r="V607" i="8"/>
  <c r="T607" i="8"/>
  <c r="R607" i="8"/>
  <c r="U607" i="8"/>
  <c r="S607" i="8"/>
  <c r="Q607" i="8"/>
  <c r="F607" i="8"/>
  <c r="E607" i="8"/>
  <c r="C607" i="8"/>
  <c r="L606" i="8"/>
  <c r="K606" i="8"/>
  <c r="J606" i="8"/>
  <c r="I606" i="8"/>
  <c r="H606" i="8"/>
  <c r="G606" i="8"/>
  <c r="L605" i="8"/>
  <c r="K605" i="8"/>
  <c r="J605" i="8"/>
  <c r="W605" i="8" s="1"/>
  <c r="I605" i="8"/>
  <c r="H605" i="8"/>
  <c r="G605" i="8"/>
  <c r="L604" i="8"/>
  <c r="K604" i="8"/>
  <c r="J604" i="8"/>
  <c r="I604" i="8"/>
  <c r="H604" i="8"/>
  <c r="G604" i="8"/>
  <c r="L603" i="8"/>
  <c r="P612" i="8" s="1"/>
  <c r="K603" i="8"/>
  <c r="J603" i="8"/>
  <c r="I603" i="8"/>
  <c r="H603" i="8"/>
  <c r="G603" i="8"/>
  <c r="D602" i="8"/>
  <c r="V601" i="8"/>
  <c r="T601" i="8"/>
  <c r="L609" i="8" s="1"/>
  <c r="R601" i="8"/>
  <c r="U601" i="8"/>
  <c r="S601" i="8"/>
  <c r="J609" i="8" s="1"/>
  <c r="Q601" i="8"/>
  <c r="J608" i="8" s="1"/>
  <c r="F601" i="8"/>
  <c r="E601" i="8"/>
  <c r="C601" i="8"/>
  <c r="AA599" i="8"/>
  <c r="Z599" i="8"/>
  <c r="Y599" i="8"/>
  <c r="J598" i="8"/>
  <c r="I598" i="8"/>
  <c r="H598" i="8"/>
  <c r="F598" i="8"/>
  <c r="K597" i="8"/>
  <c r="J597" i="8"/>
  <c r="F597" i="8"/>
  <c r="K596" i="8"/>
  <c r="F596" i="8"/>
  <c r="K595" i="8"/>
  <c r="F595" i="8"/>
  <c r="L594" i="8"/>
  <c r="K594" i="8"/>
  <c r="I594" i="8"/>
  <c r="AA594" i="8"/>
  <c r="Z594" i="8"/>
  <c r="Y594" i="8"/>
  <c r="X594" i="8"/>
  <c r="J594" i="8"/>
  <c r="G594" i="8"/>
  <c r="V594" i="8"/>
  <c r="T594" i="8"/>
  <c r="R594" i="8"/>
  <c r="U594" i="8"/>
  <c r="S594" i="8"/>
  <c r="Q594" i="8"/>
  <c r="J595" i="8" s="1"/>
  <c r="F594" i="8"/>
  <c r="E594" i="8"/>
  <c r="C594" i="8"/>
  <c r="L593" i="8"/>
  <c r="K593" i="8"/>
  <c r="J593" i="8"/>
  <c r="I593" i="8"/>
  <c r="H593" i="8"/>
  <c r="G593" i="8"/>
  <c r="L592" i="8"/>
  <c r="K592" i="8"/>
  <c r="J592" i="8"/>
  <c r="W592" i="8" s="1"/>
  <c r="I592" i="8"/>
  <c r="H592" i="8"/>
  <c r="G592" i="8"/>
  <c r="L591" i="8"/>
  <c r="K591" i="8"/>
  <c r="J591" i="8"/>
  <c r="I591" i="8"/>
  <c r="H591" i="8"/>
  <c r="G591" i="8"/>
  <c r="L590" i="8"/>
  <c r="K590" i="8"/>
  <c r="J590" i="8"/>
  <c r="I590" i="8"/>
  <c r="H590" i="8"/>
  <c r="G590" i="8"/>
  <c r="D589" i="8"/>
  <c r="V588" i="8"/>
  <c r="L597" i="8" s="1"/>
  <c r="T588" i="8"/>
  <c r="L596" i="8" s="1"/>
  <c r="R588" i="8"/>
  <c r="L595" i="8" s="1"/>
  <c r="P599" i="8" s="1"/>
  <c r="U588" i="8"/>
  <c r="S588" i="8"/>
  <c r="J596" i="8" s="1"/>
  <c r="Q588" i="8"/>
  <c r="F588" i="8"/>
  <c r="E588" i="8"/>
  <c r="C588" i="8"/>
  <c r="A587" i="8"/>
  <c r="I585" i="8"/>
  <c r="K585" i="8"/>
  <c r="I584" i="8"/>
  <c r="K584" i="8"/>
  <c r="A583" i="8"/>
  <c r="I581" i="8"/>
  <c r="K581" i="8"/>
  <c r="I580" i="8"/>
  <c r="K580" i="8"/>
  <c r="A579" i="8"/>
  <c r="AA576" i="8"/>
  <c r="Z576" i="8"/>
  <c r="Y576" i="8"/>
  <c r="J575" i="8"/>
  <c r="I575" i="8"/>
  <c r="H575" i="8"/>
  <c r="F575" i="8"/>
  <c r="K574" i="8"/>
  <c r="F574" i="8"/>
  <c r="L573" i="8"/>
  <c r="K573" i="8"/>
  <c r="F573" i="8"/>
  <c r="L572" i="8"/>
  <c r="P576" i="8" s="1"/>
  <c r="K572" i="8"/>
  <c r="J572" i="8"/>
  <c r="I572" i="8"/>
  <c r="H572" i="8"/>
  <c r="G572" i="8"/>
  <c r="V571" i="8"/>
  <c r="T571" i="8"/>
  <c r="L574" i="8" s="1"/>
  <c r="K576" i="8" s="1"/>
  <c r="R571" i="8"/>
  <c r="U571" i="8"/>
  <c r="S571" i="8"/>
  <c r="J574" i="8" s="1"/>
  <c r="Q571" i="8"/>
  <c r="J573" i="8" s="1"/>
  <c r="F571" i="8"/>
  <c r="E571" i="8"/>
  <c r="C571" i="8"/>
  <c r="AA569" i="8"/>
  <c r="Z569" i="8"/>
  <c r="Y569" i="8"/>
  <c r="I569" i="8"/>
  <c r="J568" i="8"/>
  <c r="I568" i="8"/>
  <c r="H568" i="8"/>
  <c r="F568" i="8"/>
  <c r="K567" i="8"/>
  <c r="F567" i="8"/>
  <c r="K566" i="8"/>
  <c r="F566" i="8"/>
  <c r="L565" i="8"/>
  <c r="K565" i="8"/>
  <c r="W565" i="8"/>
  <c r="J565" i="8"/>
  <c r="O569" i="8" s="1"/>
  <c r="I565" i="8"/>
  <c r="H565" i="8"/>
  <c r="G565" i="8"/>
  <c r="D564" i="8"/>
  <c r="V563" i="8"/>
  <c r="T563" i="8"/>
  <c r="L567" i="8" s="1"/>
  <c r="R563" i="8"/>
  <c r="L566" i="8" s="1"/>
  <c r="U563" i="8"/>
  <c r="S563" i="8"/>
  <c r="J567" i="8" s="1"/>
  <c r="Q563" i="8"/>
  <c r="J566" i="8" s="1"/>
  <c r="X569" i="8" s="1"/>
  <c r="F563" i="8"/>
  <c r="E563" i="8"/>
  <c r="C563" i="8"/>
  <c r="AA561" i="8"/>
  <c r="Z561" i="8"/>
  <c r="Y561" i="8"/>
  <c r="J560" i="8"/>
  <c r="I560" i="8"/>
  <c r="H560" i="8"/>
  <c r="F560" i="8"/>
  <c r="K559" i="8"/>
  <c r="F559" i="8"/>
  <c r="L558" i="8"/>
  <c r="K558" i="8"/>
  <c r="F558" i="8"/>
  <c r="L557" i="8"/>
  <c r="K557" i="8"/>
  <c r="I557" i="8"/>
  <c r="AA557" i="8"/>
  <c r="Z557" i="8"/>
  <c r="Y557" i="8"/>
  <c r="X557" i="8"/>
  <c r="J557" i="8"/>
  <c r="G557" i="8"/>
  <c r="V557" i="8"/>
  <c r="T557" i="8"/>
  <c r="R557" i="8"/>
  <c r="U557" i="8"/>
  <c r="S557" i="8"/>
  <c r="Q557" i="8"/>
  <c r="J558" i="8" s="1"/>
  <c r="F557" i="8"/>
  <c r="E557" i="8"/>
  <c r="C557" i="8"/>
  <c r="L556" i="8"/>
  <c r="K556" i="8"/>
  <c r="W556" i="8"/>
  <c r="J556" i="8"/>
  <c r="O561" i="8" s="1"/>
  <c r="I556" i="8"/>
  <c r="H556" i="8"/>
  <c r="G556" i="8"/>
  <c r="D555" i="8"/>
  <c r="V554" i="8"/>
  <c r="T554" i="8"/>
  <c r="L559" i="8" s="1"/>
  <c r="R554" i="8"/>
  <c r="U554" i="8"/>
  <c r="S554" i="8"/>
  <c r="J559" i="8" s="1"/>
  <c r="Q554" i="8"/>
  <c r="F554" i="8"/>
  <c r="E554" i="8"/>
  <c r="C554" i="8"/>
  <c r="AA552" i="8"/>
  <c r="Z552" i="8"/>
  <c r="Y552" i="8"/>
  <c r="J551" i="8"/>
  <c r="I551" i="8"/>
  <c r="H551" i="8"/>
  <c r="F551" i="8"/>
  <c r="K550" i="8"/>
  <c r="F550" i="8"/>
  <c r="K549" i="8"/>
  <c r="F549" i="8"/>
  <c r="L548" i="8"/>
  <c r="K548" i="8"/>
  <c r="J548" i="8"/>
  <c r="I548" i="8"/>
  <c r="H548" i="8"/>
  <c r="G548" i="8"/>
  <c r="V547" i="8"/>
  <c r="T547" i="8"/>
  <c r="L550" i="8" s="1"/>
  <c r="R547" i="8"/>
  <c r="L549" i="8" s="1"/>
  <c r="U547" i="8"/>
  <c r="S547" i="8"/>
  <c r="J550" i="8" s="1"/>
  <c r="Q547" i="8"/>
  <c r="J549" i="8" s="1"/>
  <c r="X552" i="8" s="1"/>
  <c r="F547" i="8"/>
  <c r="E547" i="8"/>
  <c r="C547" i="8"/>
  <c r="AA545" i="8"/>
  <c r="Z545" i="8"/>
  <c r="Y545" i="8"/>
  <c r="J544" i="8"/>
  <c r="I544" i="8"/>
  <c r="H544" i="8"/>
  <c r="F544" i="8"/>
  <c r="K543" i="8"/>
  <c r="F543" i="8"/>
  <c r="K542" i="8"/>
  <c r="F542" i="8"/>
  <c r="L541" i="8"/>
  <c r="K541" i="8"/>
  <c r="I541" i="8"/>
  <c r="AA541" i="8"/>
  <c r="Z541" i="8"/>
  <c r="Y541" i="8"/>
  <c r="J541" i="8"/>
  <c r="X541" i="8" s="1"/>
  <c r="G541" i="8"/>
  <c r="V541" i="8"/>
  <c r="T541" i="8"/>
  <c r="R541" i="8"/>
  <c r="U541" i="8"/>
  <c r="S541" i="8"/>
  <c r="Q541" i="8"/>
  <c r="F541" i="8"/>
  <c r="E541" i="8"/>
  <c r="C541" i="8"/>
  <c r="L540" i="8"/>
  <c r="K540" i="8"/>
  <c r="J540" i="8"/>
  <c r="I540" i="8"/>
  <c r="H540" i="8"/>
  <c r="G540" i="8"/>
  <c r="D539" i="8"/>
  <c r="V538" i="8"/>
  <c r="T538" i="8"/>
  <c r="L543" i="8" s="1"/>
  <c r="R538" i="8"/>
  <c r="L542" i="8" s="1"/>
  <c r="K545" i="8" s="1"/>
  <c r="U538" i="8"/>
  <c r="S538" i="8"/>
  <c r="J543" i="8" s="1"/>
  <c r="Q538" i="8"/>
  <c r="J542" i="8" s="1"/>
  <c r="I545" i="8" s="1"/>
  <c r="F538" i="8"/>
  <c r="E538" i="8"/>
  <c r="C538" i="8"/>
  <c r="A537" i="8"/>
  <c r="A535" i="8"/>
  <c r="I533" i="8"/>
  <c r="K533" i="8"/>
  <c r="I532" i="8"/>
  <c r="K532" i="8"/>
  <c r="A531" i="8"/>
  <c r="I529" i="8"/>
  <c r="K529" i="8"/>
  <c r="I528" i="8"/>
  <c r="K528" i="8"/>
  <c r="A527" i="8"/>
  <c r="AA524" i="8"/>
  <c r="Z524" i="8"/>
  <c r="Y524" i="8"/>
  <c r="P524" i="8"/>
  <c r="J523" i="8"/>
  <c r="I523" i="8"/>
  <c r="H523" i="8"/>
  <c r="F523" i="8"/>
  <c r="K522" i="8"/>
  <c r="F522" i="8"/>
  <c r="K521" i="8"/>
  <c r="F521" i="8"/>
  <c r="K520" i="8"/>
  <c r="F520" i="8"/>
  <c r="L519" i="8"/>
  <c r="K519" i="8"/>
  <c r="I519" i="8"/>
  <c r="AA519" i="8"/>
  <c r="Z519" i="8"/>
  <c r="Y519" i="8"/>
  <c r="X519" i="8"/>
  <c r="J519" i="8"/>
  <c r="G519" i="8"/>
  <c r="V519" i="8"/>
  <c r="T519" i="8"/>
  <c r="R519" i="8"/>
  <c r="U519" i="8"/>
  <c r="S519" i="8"/>
  <c r="Q519" i="8"/>
  <c r="J520" i="8" s="1"/>
  <c r="F519" i="8"/>
  <c r="E519" i="8"/>
  <c r="C519" i="8"/>
  <c r="L518" i="8"/>
  <c r="K518" i="8"/>
  <c r="I518" i="8"/>
  <c r="AA518" i="8"/>
  <c r="Z518" i="8"/>
  <c r="Y518" i="8"/>
  <c r="X518" i="8"/>
  <c r="J518" i="8"/>
  <c r="G518" i="8"/>
  <c r="V518" i="8"/>
  <c r="T518" i="8"/>
  <c r="R518" i="8"/>
  <c r="U518" i="8"/>
  <c r="J522" i="8" s="1"/>
  <c r="S518" i="8"/>
  <c r="Q518" i="8"/>
  <c r="F518" i="8"/>
  <c r="E518" i="8"/>
  <c r="C518" i="8"/>
  <c r="L517" i="8"/>
  <c r="K517" i="8"/>
  <c r="J517" i="8"/>
  <c r="I517" i="8"/>
  <c r="H517" i="8"/>
  <c r="G517" i="8"/>
  <c r="L516" i="8"/>
  <c r="K516" i="8"/>
  <c r="J516" i="8"/>
  <c r="W516" i="8" s="1"/>
  <c r="I516" i="8"/>
  <c r="H516" i="8"/>
  <c r="G516" i="8"/>
  <c r="L515" i="8"/>
  <c r="K515" i="8"/>
  <c r="J515" i="8"/>
  <c r="I515" i="8"/>
  <c r="H515" i="8"/>
  <c r="G515" i="8"/>
  <c r="L514" i="8"/>
  <c r="K514" i="8"/>
  <c r="W514" i="8"/>
  <c r="J514" i="8"/>
  <c r="I514" i="8"/>
  <c r="H514" i="8"/>
  <c r="G514" i="8"/>
  <c r="D513" i="8"/>
  <c r="V512" i="8"/>
  <c r="L522" i="8" s="1"/>
  <c r="T512" i="8"/>
  <c r="L521" i="8" s="1"/>
  <c r="R512" i="8"/>
  <c r="L520" i="8" s="1"/>
  <c r="U512" i="8"/>
  <c r="S512" i="8"/>
  <c r="J521" i="8" s="1"/>
  <c r="Q512" i="8"/>
  <c r="F512" i="8"/>
  <c r="E512" i="8"/>
  <c r="C512" i="8"/>
  <c r="AA510" i="8"/>
  <c r="Z510" i="8"/>
  <c r="Y510" i="8"/>
  <c r="J509" i="8"/>
  <c r="I509" i="8"/>
  <c r="H509" i="8"/>
  <c r="F509" i="8"/>
  <c r="K508" i="8"/>
  <c r="F508" i="8"/>
  <c r="L507" i="8"/>
  <c r="K507" i="8"/>
  <c r="F507" i="8"/>
  <c r="K506" i="8"/>
  <c r="F506" i="8"/>
  <c r="L505" i="8"/>
  <c r="K505" i="8"/>
  <c r="I505" i="8"/>
  <c r="AA505" i="8"/>
  <c r="Z505" i="8"/>
  <c r="Y505" i="8"/>
  <c r="X505" i="8"/>
  <c r="J505" i="8"/>
  <c r="G505" i="8"/>
  <c r="V505" i="8"/>
  <c r="T505" i="8"/>
  <c r="R505" i="8"/>
  <c r="U505" i="8"/>
  <c r="S505" i="8"/>
  <c r="Q505" i="8"/>
  <c r="J506" i="8" s="1"/>
  <c r="F505" i="8"/>
  <c r="E505" i="8"/>
  <c r="C505" i="8"/>
  <c r="L504" i="8"/>
  <c r="K504" i="8"/>
  <c r="I504" i="8"/>
  <c r="AA504" i="8"/>
  <c r="Z504" i="8"/>
  <c r="Y504" i="8"/>
  <c r="X504" i="8"/>
  <c r="J504" i="8"/>
  <c r="G504" i="8"/>
  <c r="V504" i="8"/>
  <c r="T504" i="8"/>
  <c r="R504" i="8"/>
  <c r="U504" i="8"/>
  <c r="J508" i="8" s="1"/>
  <c r="S504" i="8"/>
  <c r="Q504" i="8"/>
  <c r="F504" i="8"/>
  <c r="E504" i="8"/>
  <c r="C504" i="8"/>
  <c r="L503" i="8"/>
  <c r="K503" i="8"/>
  <c r="J503" i="8"/>
  <c r="I503" i="8"/>
  <c r="H503" i="8"/>
  <c r="G503" i="8"/>
  <c r="L502" i="8"/>
  <c r="K502" i="8"/>
  <c r="J502" i="8"/>
  <c r="W502" i="8" s="1"/>
  <c r="I502" i="8"/>
  <c r="H502" i="8"/>
  <c r="G502" i="8"/>
  <c r="L501" i="8"/>
  <c r="K501" i="8"/>
  <c r="J501" i="8"/>
  <c r="I501" i="8"/>
  <c r="H501" i="8"/>
  <c r="G501" i="8"/>
  <c r="L500" i="8"/>
  <c r="K500" i="8"/>
  <c r="W500" i="8"/>
  <c r="J500" i="8"/>
  <c r="I500" i="8"/>
  <c r="H500" i="8"/>
  <c r="G500" i="8"/>
  <c r="V499" i="8"/>
  <c r="L508" i="8" s="1"/>
  <c r="P510" i="8" s="1"/>
  <c r="T499" i="8"/>
  <c r="R499" i="8"/>
  <c r="L506" i="8" s="1"/>
  <c r="U499" i="8"/>
  <c r="S499" i="8"/>
  <c r="J507" i="8" s="1"/>
  <c r="Q499" i="8"/>
  <c r="F499" i="8"/>
  <c r="E499" i="8"/>
  <c r="C499" i="8"/>
  <c r="AA497" i="8"/>
  <c r="Z497" i="8"/>
  <c r="Y497" i="8"/>
  <c r="J496" i="8"/>
  <c r="I496" i="8"/>
  <c r="H496" i="8"/>
  <c r="F496" i="8"/>
  <c r="K495" i="8"/>
  <c r="F495" i="8"/>
  <c r="K494" i="8"/>
  <c r="F494" i="8"/>
  <c r="L493" i="8"/>
  <c r="K493" i="8"/>
  <c r="I493" i="8"/>
  <c r="AA493" i="8"/>
  <c r="Z493" i="8"/>
  <c r="Y493" i="8"/>
  <c r="J493" i="8"/>
  <c r="X493" i="8" s="1"/>
  <c r="G493" i="8"/>
  <c r="V493" i="8"/>
  <c r="T493" i="8"/>
  <c r="R493" i="8"/>
  <c r="U493" i="8"/>
  <c r="S493" i="8"/>
  <c r="Q493" i="8"/>
  <c r="F493" i="8"/>
  <c r="E493" i="8"/>
  <c r="C493" i="8"/>
  <c r="L492" i="8"/>
  <c r="K492" i="8"/>
  <c r="J492" i="8"/>
  <c r="X497" i="8" s="1"/>
  <c r="I492" i="8"/>
  <c r="H492" i="8"/>
  <c r="G492" i="8"/>
  <c r="D491" i="8"/>
  <c r="V490" i="8"/>
  <c r="T490" i="8"/>
  <c r="L495" i="8" s="1"/>
  <c r="K497" i="8" s="1"/>
  <c r="R490" i="8"/>
  <c r="L494" i="8" s="1"/>
  <c r="U490" i="8"/>
  <c r="S490" i="8"/>
  <c r="J495" i="8" s="1"/>
  <c r="Q490" i="8"/>
  <c r="J494" i="8" s="1"/>
  <c r="F490" i="8"/>
  <c r="E490" i="8"/>
  <c r="C490" i="8"/>
  <c r="AA488" i="8"/>
  <c r="Z488" i="8"/>
  <c r="Y488" i="8"/>
  <c r="J487" i="8"/>
  <c r="I487" i="8"/>
  <c r="H487" i="8"/>
  <c r="F487" i="8"/>
  <c r="K486" i="8"/>
  <c r="F486" i="8"/>
  <c r="L485" i="8"/>
  <c r="K485" i="8"/>
  <c r="F485" i="8"/>
  <c r="K484" i="8"/>
  <c r="F484" i="8"/>
  <c r="L483" i="8"/>
  <c r="K483" i="8"/>
  <c r="I483" i="8"/>
  <c r="AA483" i="8"/>
  <c r="Z483" i="8"/>
  <c r="Y483" i="8"/>
  <c r="J483" i="8"/>
  <c r="X483" i="8" s="1"/>
  <c r="G483" i="8"/>
  <c r="V483" i="8"/>
  <c r="T483" i="8"/>
  <c r="R483" i="8"/>
  <c r="U483" i="8"/>
  <c r="S483" i="8"/>
  <c r="Q483" i="8"/>
  <c r="F483" i="8"/>
  <c r="E483" i="8"/>
  <c r="C483" i="8"/>
  <c r="L482" i="8"/>
  <c r="K482" i="8"/>
  <c r="J482" i="8"/>
  <c r="I482" i="8"/>
  <c r="H482" i="8"/>
  <c r="G482" i="8"/>
  <c r="L481" i="8"/>
  <c r="K481" i="8"/>
  <c r="W481" i="8"/>
  <c r="J481" i="8"/>
  <c r="I481" i="8"/>
  <c r="H481" i="8"/>
  <c r="G481" i="8"/>
  <c r="L480" i="8"/>
  <c r="K480" i="8"/>
  <c r="J480" i="8"/>
  <c r="I480" i="8"/>
  <c r="H480" i="8"/>
  <c r="G480" i="8"/>
  <c r="L479" i="8"/>
  <c r="P488" i="8" s="1"/>
  <c r="K479" i="8"/>
  <c r="J479" i="8"/>
  <c r="I479" i="8"/>
  <c r="H479" i="8"/>
  <c r="G479" i="8"/>
  <c r="V478" i="8"/>
  <c r="L486" i="8" s="1"/>
  <c r="T478" i="8"/>
  <c r="R478" i="8"/>
  <c r="L484" i="8" s="1"/>
  <c r="U478" i="8"/>
  <c r="J486" i="8" s="1"/>
  <c r="S478" i="8"/>
  <c r="J485" i="8" s="1"/>
  <c r="Q478" i="8"/>
  <c r="J484" i="8" s="1"/>
  <c r="F478" i="8"/>
  <c r="E478" i="8"/>
  <c r="C478" i="8"/>
  <c r="AA476" i="8"/>
  <c r="Z476" i="8"/>
  <c r="Y476" i="8"/>
  <c r="J475" i="8"/>
  <c r="I475" i="8"/>
  <c r="H475" i="8"/>
  <c r="F475" i="8"/>
  <c r="K474" i="8"/>
  <c r="F474" i="8"/>
  <c r="K473" i="8"/>
  <c r="F473" i="8"/>
  <c r="K472" i="8"/>
  <c r="F472" i="8"/>
  <c r="L471" i="8"/>
  <c r="K471" i="8"/>
  <c r="I471" i="8"/>
  <c r="AA471" i="8"/>
  <c r="Z471" i="8"/>
  <c r="Y471" i="8"/>
  <c r="J471" i="8"/>
  <c r="X471" i="8" s="1"/>
  <c r="G471" i="8"/>
  <c r="V471" i="8"/>
  <c r="T471" i="8"/>
  <c r="R471" i="8"/>
  <c r="U471" i="8"/>
  <c r="S471" i="8"/>
  <c r="Q471" i="8"/>
  <c r="F471" i="8"/>
  <c r="E471" i="8"/>
  <c r="C471" i="8"/>
  <c r="L470" i="8"/>
  <c r="K470" i="8"/>
  <c r="J470" i="8"/>
  <c r="I470" i="8"/>
  <c r="H470" i="8"/>
  <c r="G470" i="8"/>
  <c r="L469" i="8"/>
  <c r="K469" i="8"/>
  <c r="J469" i="8"/>
  <c r="W469" i="8" s="1"/>
  <c r="I469" i="8"/>
  <c r="H469" i="8"/>
  <c r="G469" i="8"/>
  <c r="L468" i="8"/>
  <c r="K468" i="8"/>
  <c r="J468" i="8"/>
  <c r="I468" i="8"/>
  <c r="H468" i="8"/>
  <c r="G468" i="8"/>
  <c r="L467" i="8"/>
  <c r="K467" i="8"/>
  <c r="J467" i="8"/>
  <c r="W467" i="8" s="1"/>
  <c r="I467" i="8"/>
  <c r="H467" i="8"/>
  <c r="G467" i="8"/>
  <c r="D466" i="8"/>
  <c r="V465" i="8"/>
  <c r="L474" i="8" s="1"/>
  <c r="T465" i="8"/>
  <c r="L473" i="8" s="1"/>
  <c r="R465" i="8"/>
  <c r="L472" i="8" s="1"/>
  <c r="U465" i="8"/>
  <c r="J474" i="8" s="1"/>
  <c r="S465" i="8"/>
  <c r="J473" i="8" s="1"/>
  <c r="X476" i="8" s="1"/>
  <c r="Q465" i="8"/>
  <c r="J472" i="8" s="1"/>
  <c r="F465" i="8"/>
  <c r="E465" i="8"/>
  <c r="C465" i="8"/>
  <c r="AA463" i="8"/>
  <c r="Z463" i="8"/>
  <c r="Y463" i="8"/>
  <c r="J462" i="8"/>
  <c r="I462" i="8"/>
  <c r="H462" i="8"/>
  <c r="F462" i="8"/>
  <c r="K461" i="8"/>
  <c r="F461" i="8"/>
  <c r="K460" i="8"/>
  <c r="F460" i="8"/>
  <c r="K459" i="8"/>
  <c r="F459" i="8"/>
  <c r="L458" i="8"/>
  <c r="K458" i="8"/>
  <c r="I458" i="8"/>
  <c r="AA458" i="8"/>
  <c r="Z458" i="8"/>
  <c r="Y458" i="8"/>
  <c r="J458" i="8"/>
  <c r="X458" i="8" s="1"/>
  <c r="G458" i="8"/>
  <c r="V458" i="8"/>
  <c r="T458" i="8"/>
  <c r="R458" i="8"/>
  <c r="U458" i="8"/>
  <c r="S458" i="8"/>
  <c r="Q458" i="8"/>
  <c r="F458" i="8"/>
  <c r="E458" i="8"/>
  <c r="C458" i="8"/>
  <c r="L457" i="8"/>
  <c r="K457" i="8"/>
  <c r="J457" i="8"/>
  <c r="I457" i="8"/>
  <c r="H457" i="8"/>
  <c r="G457" i="8"/>
  <c r="L456" i="8"/>
  <c r="K456" i="8"/>
  <c r="J456" i="8"/>
  <c r="W456" i="8" s="1"/>
  <c r="I456" i="8"/>
  <c r="H456" i="8"/>
  <c r="G456" i="8"/>
  <c r="L455" i="8"/>
  <c r="K455" i="8"/>
  <c r="J455" i="8"/>
  <c r="I455" i="8"/>
  <c r="H455" i="8"/>
  <c r="G455" i="8"/>
  <c r="L454" i="8"/>
  <c r="K454" i="8"/>
  <c r="W454" i="8"/>
  <c r="J454" i="8"/>
  <c r="I454" i="8"/>
  <c r="H454" i="8"/>
  <c r="G454" i="8"/>
  <c r="D453" i="8"/>
  <c r="V452" i="8"/>
  <c r="L461" i="8" s="1"/>
  <c r="T452" i="8"/>
  <c r="L460" i="8" s="1"/>
  <c r="R452" i="8"/>
  <c r="L459" i="8" s="1"/>
  <c r="U452" i="8"/>
  <c r="J461" i="8" s="1"/>
  <c r="S452" i="8"/>
  <c r="J460" i="8" s="1"/>
  <c r="Q452" i="8"/>
  <c r="J459" i="8" s="1"/>
  <c r="I463" i="8" s="1"/>
  <c r="F452" i="8"/>
  <c r="E452" i="8"/>
  <c r="C452" i="8"/>
  <c r="A451" i="8"/>
  <c r="I449" i="8"/>
  <c r="K449" i="8"/>
  <c r="I448" i="8"/>
  <c r="K448" i="8"/>
  <c r="A447" i="8"/>
  <c r="AA444" i="8"/>
  <c r="Z444" i="8"/>
  <c r="Y444" i="8"/>
  <c r="J443" i="8"/>
  <c r="I443" i="8"/>
  <c r="H443" i="8"/>
  <c r="F443" i="8"/>
  <c r="K442" i="8"/>
  <c r="F442" i="8"/>
  <c r="K441" i="8"/>
  <c r="F441" i="8"/>
  <c r="L440" i="8"/>
  <c r="K440" i="8"/>
  <c r="I440" i="8"/>
  <c r="AA440" i="8"/>
  <c r="Z440" i="8"/>
  <c r="Y440" i="8"/>
  <c r="J440" i="8"/>
  <c r="X440" i="8" s="1"/>
  <c r="G440" i="8"/>
  <c r="V440" i="8"/>
  <c r="T440" i="8"/>
  <c r="R440" i="8"/>
  <c r="U440" i="8"/>
  <c r="S440" i="8"/>
  <c r="Q440" i="8"/>
  <c r="F440" i="8"/>
  <c r="E440" i="8"/>
  <c r="C440" i="8"/>
  <c r="L439" i="8"/>
  <c r="K439" i="8"/>
  <c r="J439" i="8"/>
  <c r="I439" i="8"/>
  <c r="H439" i="8"/>
  <c r="G439" i="8"/>
  <c r="D438" i="8"/>
  <c r="V437" i="8"/>
  <c r="T437" i="8"/>
  <c r="L442" i="8" s="1"/>
  <c r="R437" i="8"/>
  <c r="L441" i="8" s="1"/>
  <c r="K444" i="8" s="1"/>
  <c r="U437" i="8"/>
  <c r="S437" i="8"/>
  <c r="J442" i="8" s="1"/>
  <c r="Q437" i="8"/>
  <c r="J441" i="8" s="1"/>
  <c r="F437" i="8"/>
  <c r="E437" i="8"/>
  <c r="C437" i="8"/>
  <c r="AA435" i="8"/>
  <c r="Z435" i="8"/>
  <c r="Y435" i="8"/>
  <c r="J434" i="8"/>
  <c r="I434" i="8"/>
  <c r="H434" i="8"/>
  <c r="F434" i="8"/>
  <c r="K433" i="8"/>
  <c r="F433" i="8"/>
  <c r="L432" i="8"/>
  <c r="K432" i="8"/>
  <c r="F432" i="8"/>
  <c r="L431" i="8"/>
  <c r="K431" i="8"/>
  <c r="J431" i="8"/>
  <c r="I431" i="8"/>
  <c r="H431" i="8"/>
  <c r="G431" i="8"/>
  <c r="V430" i="8"/>
  <c r="T430" i="8"/>
  <c r="L433" i="8" s="1"/>
  <c r="R430" i="8"/>
  <c r="U430" i="8"/>
  <c r="S430" i="8"/>
  <c r="J433" i="8" s="1"/>
  <c r="Q430" i="8"/>
  <c r="J432" i="8" s="1"/>
  <c r="F430" i="8"/>
  <c r="E430" i="8"/>
  <c r="C430" i="8"/>
  <c r="AA428" i="8"/>
  <c r="Z428" i="8"/>
  <c r="Y428" i="8"/>
  <c r="O428" i="8"/>
  <c r="J427" i="8"/>
  <c r="I427" i="8"/>
  <c r="H427" i="8"/>
  <c r="F427" i="8"/>
  <c r="L426" i="8"/>
  <c r="K426" i="8"/>
  <c r="F426" i="8"/>
  <c r="K425" i="8"/>
  <c r="F425" i="8"/>
  <c r="L424" i="8"/>
  <c r="K424" i="8"/>
  <c r="I424" i="8"/>
  <c r="AA424" i="8"/>
  <c r="Z424" i="8"/>
  <c r="Y424" i="8"/>
  <c r="J424" i="8"/>
  <c r="X424" i="8" s="1"/>
  <c r="G424" i="8"/>
  <c r="V424" i="8"/>
  <c r="T424" i="8"/>
  <c r="R424" i="8"/>
  <c r="U424" i="8"/>
  <c r="S424" i="8"/>
  <c r="Q424" i="8"/>
  <c r="F424" i="8"/>
  <c r="E424" i="8"/>
  <c r="C424" i="8"/>
  <c r="L423" i="8"/>
  <c r="K423" i="8"/>
  <c r="J423" i="8"/>
  <c r="W423" i="8" s="1"/>
  <c r="I423" i="8"/>
  <c r="H423" i="8"/>
  <c r="G423" i="8"/>
  <c r="D422" i="8"/>
  <c r="V421" i="8"/>
  <c r="T421" i="8"/>
  <c r="R421" i="8"/>
  <c r="L425" i="8" s="1"/>
  <c r="U421" i="8"/>
  <c r="S421" i="8"/>
  <c r="J426" i="8" s="1"/>
  <c r="Q421" i="8"/>
  <c r="J425" i="8" s="1"/>
  <c r="F421" i="8"/>
  <c r="E421" i="8"/>
  <c r="C421" i="8"/>
  <c r="A420" i="8"/>
  <c r="AA417" i="8"/>
  <c r="Z417" i="8"/>
  <c r="Y417" i="8"/>
  <c r="J416" i="8"/>
  <c r="I416" i="8"/>
  <c r="H416" i="8"/>
  <c r="F416" i="8"/>
  <c r="L415" i="8"/>
  <c r="K415" i="8"/>
  <c r="F415" i="8"/>
  <c r="K414" i="8"/>
  <c r="F414" i="8"/>
  <c r="L413" i="8"/>
  <c r="K413" i="8"/>
  <c r="F413" i="8"/>
  <c r="L412" i="8"/>
  <c r="K412" i="8"/>
  <c r="I412" i="8"/>
  <c r="AA412" i="8"/>
  <c r="Z412" i="8"/>
  <c r="Y412" i="8"/>
  <c r="J412" i="8"/>
  <c r="X412" i="8" s="1"/>
  <c r="G412" i="8"/>
  <c r="V412" i="8"/>
  <c r="T412" i="8"/>
  <c r="R412" i="8"/>
  <c r="U412" i="8"/>
  <c r="S412" i="8"/>
  <c r="Q412" i="8"/>
  <c r="F412" i="8"/>
  <c r="E412" i="8"/>
  <c r="C412" i="8"/>
  <c r="L411" i="8"/>
  <c r="K411" i="8"/>
  <c r="I411" i="8"/>
  <c r="AA411" i="8"/>
  <c r="Z411" i="8"/>
  <c r="Y411" i="8"/>
  <c r="J411" i="8"/>
  <c r="X411" i="8" s="1"/>
  <c r="G411" i="8"/>
  <c r="V411" i="8"/>
  <c r="T411" i="8"/>
  <c r="R411" i="8"/>
  <c r="U411" i="8"/>
  <c r="S411" i="8"/>
  <c r="Q411" i="8"/>
  <c r="F411" i="8"/>
  <c r="E411" i="8"/>
  <c r="C411" i="8"/>
  <c r="L410" i="8"/>
  <c r="K410" i="8"/>
  <c r="J410" i="8"/>
  <c r="I410" i="8"/>
  <c r="H410" i="8"/>
  <c r="G410" i="8"/>
  <c r="L409" i="8"/>
  <c r="K409" i="8"/>
  <c r="W409" i="8"/>
  <c r="J409" i="8"/>
  <c r="I409" i="8"/>
  <c r="H409" i="8"/>
  <c r="G409" i="8"/>
  <c r="L408" i="8"/>
  <c r="K408" i="8"/>
  <c r="J408" i="8"/>
  <c r="I408" i="8"/>
  <c r="H408" i="8"/>
  <c r="G408" i="8"/>
  <c r="L407" i="8"/>
  <c r="K407" i="8"/>
  <c r="W407" i="8"/>
  <c r="J407" i="8"/>
  <c r="I407" i="8"/>
  <c r="H407" i="8"/>
  <c r="G407" i="8"/>
  <c r="D406" i="8"/>
  <c r="V405" i="8"/>
  <c r="T405" i="8"/>
  <c r="R405" i="8"/>
  <c r="U405" i="8"/>
  <c r="J415" i="8" s="1"/>
  <c r="S405" i="8"/>
  <c r="J414" i="8" s="1"/>
  <c r="Q405" i="8"/>
  <c r="J413" i="8" s="1"/>
  <c r="O417" i="8" s="1"/>
  <c r="F405" i="8"/>
  <c r="E405" i="8"/>
  <c r="C405" i="8"/>
  <c r="AA403" i="8"/>
  <c r="Z403" i="8"/>
  <c r="Y403" i="8"/>
  <c r="J402" i="8"/>
  <c r="I402" i="8"/>
  <c r="H402" i="8"/>
  <c r="F402" i="8"/>
  <c r="L401" i="8"/>
  <c r="K401" i="8"/>
  <c r="F401" i="8"/>
  <c r="K400" i="8"/>
  <c r="F400" i="8"/>
  <c r="L399" i="8"/>
  <c r="K399" i="8"/>
  <c r="F399" i="8"/>
  <c r="L398" i="8"/>
  <c r="K398" i="8"/>
  <c r="I398" i="8"/>
  <c r="AA398" i="8"/>
  <c r="Z398" i="8"/>
  <c r="Y398" i="8"/>
  <c r="J398" i="8"/>
  <c r="X398" i="8" s="1"/>
  <c r="G398" i="8"/>
  <c r="V398" i="8"/>
  <c r="T398" i="8"/>
  <c r="R398" i="8"/>
  <c r="U398" i="8"/>
  <c r="S398" i="8"/>
  <c r="Q398" i="8"/>
  <c r="F398" i="8"/>
  <c r="E398" i="8"/>
  <c r="C398" i="8"/>
  <c r="L397" i="8"/>
  <c r="K397" i="8"/>
  <c r="I397" i="8"/>
  <c r="AA397" i="8"/>
  <c r="Z397" i="8"/>
  <c r="Y397" i="8"/>
  <c r="J397" i="8"/>
  <c r="X397" i="8" s="1"/>
  <c r="G397" i="8"/>
  <c r="V397" i="8"/>
  <c r="T397" i="8"/>
  <c r="R397" i="8"/>
  <c r="U397" i="8"/>
  <c r="S397" i="8"/>
  <c r="Q397" i="8"/>
  <c r="F397" i="8"/>
  <c r="E397" i="8"/>
  <c r="C397" i="8"/>
  <c r="L396" i="8"/>
  <c r="K396" i="8"/>
  <c r="J396" i="8"/>
  <c r="I396" i="8"/>
  <c r="H396" i="8"/>
  <c r="G396" i="8"/>
  <c r="L395" i="8"/>
  <c r="K395" i="8"/>
  <c r="W395" i="8"/>
  <c r="J395" i="8"/>
  <c r="I395" i="8"/>
  <c r="H395" i="8"/>
  <c r="G395" i="8"/>
  <c r="L394" i="8"/>
  <c r="K394" i="8"/>
  <c r="J394" i="8"/>
  <c r="I394" i="8"/>
  <c r="H394" i="8"/>
  <c r="G394" i="8"/>
  <c r="L393" i="8"/>
  <c r="K393" i="8"/>
  <c r="J393" i="8"/>
  <c r="W393" i="8" s="1"/>
  <c r="I393" i="8"/>
  <c r="H393" i="8"/>
  <c r="G393" i="8"/>
  <c r="V392" i="8"/>
  <c r="T392" i="8"/>
  <c r="L400" i="8" s="1"/>
  <c r="R392" i="8"/>
  <c r="U392" i="8"/>
  <c r="S392" i="8"/>
  <c r="J400" i="8" s="1"/>
  <c r="Q392" i="8"/>
  <c r="J399" i="8" s="1"/>
  <c r="F392" i="8"/>
  <c r="E392" i="8"/>
  <c r="C392" i="8"/>
  <c r="AA390" i="8"/>
  <c r="Z390" i="8"/>
  <c r="Y390" i="8"/>
  <c r="J389" i="8"/>
  <c r="I389" i="8"/>
  <c r="H389" i="8"/>
  <c r="F389" i="8"/>
  <c r="K388" i="8"/>
  <c r="F388" i="8"/>
  <c r="K387" i="8"/>
  <c r="F387" i="8"/>
  <c r="L386" i="8"/>
  <c r="K386" i="8"/>
  <c r="I386" i="8"/>
  <c r="AA386" i="8"/>
  <c r="Z386" i="8"/>
  <c r="Y386" i="8"/>
  <c r="J386" i="8"/>
  <c r="X386" i="8" s="1"/>
  <c r="G386" i="8"/>
  <c r="V386" i="8"/>
  <c r="T386" i="8"/>
  <c r="R386" i="8"/>
  <c r="U386" i="8"/>
  <c r="S386" i="8"/>
  <c r="Q386" i="8"/>
  <c r="F386" i="8"/>
  <c r="E386" i="8"/>
  <c r="C386" i="8"/>
  <c r="L385" i="8"/>
  <c r="K385" i="8"/>
  <c r="J385" i="8"/>
  <c r="X390" i="8" s="1"/>
  <c r="I385" i="8"/>
  <c r="H385" i="8"/>
  <c r="G385" i="8"/>
  <c r="D384" i="8"/>
  <c r="V383" i="8"/>
  <c r="T383" i="8"/>
  <c r="L388" i="8" s="1"/>
  <c r="R383" i="8"/>
  <c r="L387" i="8" s="1"/>
  <c r="U383" i="8"/>
  <c r="S383" i="8"/>
  <c r="J388" i="8" s="1"/>
  <c r="Q383" i="8"/>
  <c r="J387" i="8" s="1"/>
  <c r="I390" i="8" s="1"/>
  <c r="F383" i="8"/>
  <c r="E383" i="8"/>
  <c r="C383" i="8"/>
  <c r="AA381" i="8"/>
  <c r="Z381" i="8"/>
  <c r="Y381" i="8"/>
  <c r="J380" i="8"/>
  <c r="I380" i="8"/>
  <c r="H380" i="8"/>
  <c r="F380" i="8"/>
  <c r="K379" i="8"/>
  <c r="J379" i="8"/>
  <c r="F379" i="8"/>
  <c r="K378" i="8"/>
  <c r="F378" i="8"/>
  <c r="K377" i="8"/>
  <c r="F377" i="8"/>
  <c r="L376" i="8"/>
  <c r="K376" i="8"/>
  <c r="I376" i="8"/>
  <c r="AA376" i="8"/>
  <c r="Z376" i="8"/>
  <c r="Y376" i="8"/>
  <c r="X376" i="8"/>
  <c r="J376" i="8"/>
  <c r="G376" i="8"/>
  <c r="V376" i="8"/>
  <c r="T376" i="8"/>
  <c r="R376" i="8"/>
  <c r="U376" i="8"/>
  <c r="S376" i="8"/>
  <c r="Q376" i="8"/>
  <c r="J377" i="8" s="1"/>
  <c r="F376" i="8"/>
  <c r="E376" i="8"/>
  <c r="C376" i="8"/>
  <c r="L375" i="8"/>
  <c r="K375" i="8"/>
  <c r="J375" i="8"/>
  <c r="I375" i="8"/>
  <c r="H375" i="8"/>
  <c r="G375" i="8"/>
  <c r="L374" i="8"/>
  <c r="K374" i="8"/>
  <c r="J374" i="8"/>
  <c r="W374" i="8" s="1"/>
  <c r="I374" i="8"/>
  <c r="H374" i="8"/>
  <c r="G374" i="8"/>
  <c r="L373" i="8"/>
  <c r="K373" i="8"/>
  <c r="J373" i="8"/>
  <c r="I373" i="8"/>
  <c r="H373" i="8"/>
  <c r="G373" i="8"/>
  <c r="L372" i="8"/>
  <c r="K372" i="8"/>
  <c r="J372" i="8"/>
  <c r="I372" i="8"/>
  <c r="H372" i="8"/>
  <c r="G372" i="8"/>
  <c r="V371" i="8"/>
  <c r="L379" i="8" s="1"/>
  <c r="T371" i="8"/>
  <c r="L378" i="8" s="1"/>
  <c r="P381" i="8" s="1"/>
  <c r="R371" i="8"/>
  <c r="L377" i="8" s="1"/>
  <c r="U371" i="8"/>
  <c r="S371" i="8"/>
  <c r="J378" i="8" s="1"/>
  <c r="Q371" i="8"/>
  <c r="F371" i="8"/>
  <c r="E371" i="8"/>
  <c r="C371" i="8"/>
  <c r="AA369" i="8"/>
  <c r="Z369" i="8"/>
  <c r="Y369" i="8"/>
  <c r="J368" i="8"/>
  <c r="I368" i="8"/>
  <c r="H368" i="8"/>
  <c r="F368" i="8"/>
  <c r="K367" i="8"/>
  <c r="F367" i="8"/>
  <c r="K366" i="8"/>
  <c r="F366" i="8"/>
  <c r="K365" i="8"/>
  <c r="F365" i="8"/>
  <c r="L364" i="8"/>
  <c r="K364" i="8"/>
  <c r="I364" i="8"/>
  <c r="AA364" i="8"/>
  <c r="Z364" i="8"/>
  <c r="Y364" i="8"/>
  <c r="J364" i="8"/>
  <c r="X364" i="8" s="1"/>
  <c r="G364" i="8"/>
  <c r="V364" i="8"/>
  <c r="T364" i="8"/>
  <c r="R364" i="8"/>
  <c r="U364" i="8"/>
  <c r="S364" i="8"/>
  <c r="Q364" i="8"/>
  <c r="F364" i="8"/>
  <c r="E364" i="8"/>
  <c r="C364" i="8"/>
  <c r="L363" i="8"/>
  <c r="K363" i="8"/>
  <c r="J363" i="8"/>
  <c r="I363" i="8"/>
  <c r="H363" i="8"/>
  <c r="G363" i="8"/>
  <c r="L362" i="8"/>
  <c r="K362" i="8"/>
  <c r="J362" i="8"/>
  <c r="W362" i="8" s="1"/>
  <c r="I362" i="8"/>
  <c r="H362" i="8"/>
  <c r="G362" i="8"/>
  <c r="L361" i="8"/>
  <c r="K361" i="8"/>
  <c r="J361" i="8"/>
  <c r="I361" i="8"/>
  <c r="H361" i="8"/>
  <c r="G361" i="8"/>
  <c r="L360" i="8"/>
  <c r="K360" i="8"/>
  <c r="J360" i="8"/>
  <c r="I360" i="8"/>
  <c r="H360" i="8"/>
  <c r="G360" i="8"/>
  <c r="D359" i="8"/>
  <c r="V358" i="8"/>
  <c r="L367" i="8" s="1"/>
  <c r="T358" i="8"/>
  <c r="L366" i="8" s="1"/>
  <c r="R358" i="8"/>
  <c r="L365" i="8" s="1"/>
  <c r="U358" i="8"/>
  <c r="J367" i="8" s="1"/>
  <c r="S358" i="8"/>
  <c r="J366" i="8" s="1"/>
  <c r="Q358" i="8"/>
  <c r="J365" i="8" s="1"/>
  <c r="F358" i="8"/>
  <c r="E358" i="8"/>
  <c r="C358" i="8"/>
  <c r="AA356" i="8"/>
  <c r="Z356" i="8"/>
  <c r="Y356" i="8"/>
  <c r="J355" i="8"/>
  <c r="I355" i="8"/>
  <c r="H355" i="8"/>
  <c r="F355" i="8"/>
  <c r="K354" i="8"/>
  <c r="F354" i="8"/>
  <c r="K353" i="8"/>
  <c r="F353" i="8"/>
  <c r="K352" i="8"/>
  <c r="F352" i="8"/>
  <c r="L351" i="8"/>
  <c r="K351" i="8"/>
  <c r="I351" i="8"/>
  <c r="AA351" i="8"/>
  <c r="Z351" i="8"/>
  <c r="Y351" i="8"/>
  <c r="J351" i="8"/>
  <c r="X351" i="8" s="1"/>
  <c r="G351" i="8"/>
  <c r="V351" i="8"/>
  <c r="T351" i="8"/>
  <c r="R351" i="8"/>
  <c r="U351" i="8"/>
  <c r="S351" i="8"/>
  <c r="Q351" i="8"/>
  <c r="F351" i="8"/>
  <c r="E351" i="8"/>
  <c r="C351" i="8"/>
  <c r="L350" i="8"/>
  <c r="K350" i="8"/>
  <c r="J350" i="8"/>
  <c r="I350" i="8"/>
  <c r="H350" i="8"/>
  <c r="G350" i="8"/>
  <c r="L349" i="8"/>
  <c r="K349" i="8"/>
  <c r="J349" i="8"/>
  <c r="W349" i="8" s="1"/>
  <c r="I349" i="8"/>
  <c r="H349" i="8"/>
  <c r="G349" i="8"/>
  <c r="L348" i="8"/>
  <c r="K348" i="8"/>
  <c r="J348" i="8"/>
  <c r="I348" i="8"/>
  <c r="H348" i="8"/>
  <c r="G348" i="8"/>
  <c r="L347" i="8"/>
  <c r="K347" i="8"/>
  <c r="W347" i="8"/>
  <c r="J347" i="8"/>
  <c r="I347" i="8"/>
  <c r="H347" i="8"/>
  <c r="G347" i="8"/>
  <c r="D346" i="8"/>
  <c r="V345" i="8"/>
  <c r="L354" i="8" s="1"/>
  <c r="T345" i="8"/>
  <c r="L353" i="8" s="1"/>
  <c r="R345" i="8"/>
  <c r="U345" i="8"/>
  <c r="J354" i="8" s="1"/>
  <c r="S345" i="8"/>
  <c r="J353" i="8" s="1"/>
  <c r="X356" i="8" s="1"/>
  <c r="Q345" i="8"/>
  <c r="J352" i="8" s="1"/>
  <c r="F345" i="8"/>
  <c r="E345" i="8"/>
  <c r="C345" i="8"/>
  <c r="A344" i="8"/>
  <c r="I342" i="8"/>
  <c r="K342" i="8"/>
  <c r="I341" i="8"/>
  <c r="K341" i="8"/>
  <c r="A340" i="8"/>
  <c r="I338" i="8"/>
  <c r="K338" i="8"/>
  <c r="I337" i="8"/>
  <c r="K337" i="8"/>
  <c r="A336" i="8"/>
  <c r="AA333" i="8"/>
  <c r="Z333" i="8"/>
  <c r="Y333" i="8"/>
  <c r="J332" i="8"/>
  <c r="I332" i="8"/>
  <c r="H332" i="8"/>
  <c r="F332" i="8"/>
  <c r="K331" i="8"/>
  <c r="J331" i="8"/>
  <c r="F331" i="8"/>
  <c r="L330" i="8"/>
  <c r="K330" i="8"/>
  <c r="F330" i="8"/>
  <c r="L329" i="8"/>
  <c r="K329" i="8"/>
  <c r="W329" i="8"/>
  <c r="J329" i="8"/>
  <c r="X333" i="8" s="1"/>
  <c r="I329" i="8"/>
  <c r="H329" i="8"/>
  <c r="G329" i="8"/>
  <c r="V328" i="8"/>
  <c r="T328" i="8"/>
  <c r="L331" i="8" s="1"/>
  <c r="P333" i="8" s="1"/>
  <c r="R328" i="8"/>
  <c r="U328" i="8"/>
  <c r="S328" i="8"/>
  <c r="Q328" i="8"/>
  <c r="J330" i="8" s="1"/>
  <c r="F328" i="8"/>
  <c r="E328" i="8"/>
  <c r="C328" i="8"/>
  <c r="AA326" i="8"/>
  <c r="Z326" i="8"/>
  <c r="Y326" i="8"/>
  <c r="J325" i="8"/>
  <c r="I325" i="8"/>
  <c r="H325" i="8"/>
  <c r="F325" i="8"/>
  <c r="L324" i="8"/>
  <c r="K324" i="8"/>
  <c r="F324" i="8"/>
  <c r="K323" i="8"/>
  <c r="J323" i="8"/>
  <c r="F323" i="8"/>
  <c r="L322" i="8"/>
  <c r="K322" i="8"/>
  <c r="W322" i="8"/>
  <c r="J322" i="8"/>
  <c r="I326" i="8" s="1"/>
  <c r="I322" i="8"/>
  <c r="H322" i="8"/>
  <c r="G322" i="8"/>
  <c r="D321" i="8"/>
  <c r="V320" i="8"/>
  <c r="T320" i="8"/>
  <c r="R320" i="8"/>
  <c r="L323" i="8" s="1"/>
  <c r="U320" i="8"/>
  <c r="S320" i="8"/>
  <c r="J324" i="8" s="1"/>
  <c r="Q320" i="8"/>
  <c r="F320" i="8"/>
  <c r="E320" i="8"/>
  <c r="C320" i="8"/>
  <c r="AA318" i="8"/>
  <c r="Z318" i="8"/>
  <c r="Y318" i="8"/>
  <c r="K318" i="8"/>
  <c r="J317" i="8"/>
  <c r="I317" i="8"/>
  <c r="H317" i="8"/>
  <c r="F317" i="8"/>
  <c r="K316" i="8"/>
  <c r="F316" i="8"/>
  <c r="K315" i="8"/>
  <c r="F315" i="8"/>
  <c r="L314" i="8"/>
  <c r="K314" i="8"/>
  <c r="I314" i="8"/>
  <c r="AA314" i="8"/>
  <c r="Z314" i="8"/>
  <c r="Y314" i="8"/>
  <c r="X314" i="8"/>
  <c r="J314" i="8"/>
  <c r="G314" i="8"/>
  <c r="V314" i="8"/>
  <c r="T314" i="8"/>
  <c r="R314" i="8"/>
  <c r="U314" i="8"/>
  <c r="S314" i="8"/>
  <c r="Q314" i="8"/>
  <c r="F314" i="8"/>
  <c r="E314" i="8"/>
  <c r="C314" i="8"/>
  <c r="L313" i="8"/>
  <c r="K313" i="8"/>
  <c r="J313" i="8"/>
  <c r="I313" i="8"/>
  <c r="H313" i="8"/>
  <c r="G313" i="8"/>
  <c r="D312" i="8"/>
  <c r="V311" i="8"/>
  <c r="T311" i="8"/>
  <c r="L316" i="8" s="1"/>
  <c r="R311" i="8"/>
  <c r="L315" i="8" s="1"/>
  <c r="U311" i="8"/>
  <c r="S311" i="8"/>
  <c r="J316" i="8" s="1"/>
  <c r="Q311" i="8"/>
  <c r="J315" i="8" s="1"/>
  <c r="I318" i="8" s="1"/>
  <c r="F311" i="8"/>
  <c r="E311" i="8"/>
  <c r="C311" i="8"/>
  <c r="AA309" i="8"/>
  <c r="Z309" i="8"/>
  <c r="Y309" i="8"/>
  <c r="J308" i="8"/>
  <c r="I308" i="8"/>
  <c r="H308" i="8"/>
  <c r="F308" i="8"/>
  <c r="K307" i="8"/>
  <c r="F307" i="8"/>
  <c r="L306" i="8"/>
  <c r="P309" i="8" s="1"/>
  <c r="K306" i="8"/>
  <c r="F306" i="8"/>
  <c r="L305" i="8"/>
  <c r="K305" i="8"/>
  <c r="J305" i="8"/>
  <c r="I305" i="8"/>
  <c r="H305" i="8"/>
  <c r="G305" i="8"/>
  <c r="V304" i="8"/>
  <c r="T304" i="8"/>
  <c r="L307" i="8" s="1"/>
  <c r="R304" i="8"/>
  <c r="U304" i="8"/>
  <c r="S304" i="8"/>
  <c r="J307" i="8" s="1"/>
  <c r="Q304" i="8"/>
  <c r="J306" i="8" s="1"/>
  <c r="F304" i="8"/>
  <c r="E304" i="8"/>
  <c r="C304" i="8"/>
  <c r="AA302" i="8"/>
  <c r="Z302" i="8"/>
  <c r="Y302" i="8"/>
  <c r="J301" i="8"/>
  <c r="I301" i="8"/>
  <c r="H301" i="8"/>
  <c r="F301" i="8"/>
  <c r="K300" i="8"/>
  <c r="J300" i="8"/>
  <c r="F300" i="8"/>
  <c r="K299" i="8"/>
  <c r="F299" i="8"/>
  <c r="L298" i="8"/>
  <c r="K298" i="8"/>
  <c r="I298" i="8"/>
  <c r="AA298" i="8"/>
  <c r="Z298" i="8"/>
  <c r="Y298" i="8"/>
  <c r="J298" i="8"/>
  <c r="X298" i="8" s="1"/>
  <c r="G298" i="8"/>
  <c r="V298" i="8"/>
  <c r="T298" i="8"/>
  <c r="R298" i="8"/>
  <c r="U298" i="8"/>
  <c r="S298" i="8"/>
  <c r="Q298" i="8"/>
  <c r="F298" i="8"/>
  <c r="E298" i="8"/>
  <c r="C298" i="8"/>
  <c r="L297" i="8"/>
  <c r="K297" i="8"/>
  <c r="J297" i="8"/>
  <c r="X302" i="8" s="1"/>
  <c r="I297" i="8"/>
  <c r="H297" i="8"/>
  <c r="G297" i="8"/>
  <c r="D296" i="8"/>
  <c r="V295" i="8"/>
  <c r="T295" i="8"/>
  <c r="L300" i="8" s="1"/>
  <c r="R295" i="8"/>
  <c r="L299" i="8" s="1"/>
  <c r="U295" i="8"/>
  <c r="S295" i="8"/>
  <c r="Q295" i="8"/>
  <c r="J299" i="8" s="1"/>
  <c r="F295" i="8"/>
  <c r="E295" i="8"/>
  <c r="C295" i="8"/>
  <c r="A294" i="8"/>
  <c r="A292" i="8"/>
  <c r="I290" i="8"/>
  <c r="K290" i="8"/>
  <c r="I289" i="8"/>
  <c r="K289" i="8"/>
  <c r="A288" i="8"/>
  <c r="AA285" i="8"/>
  <c r="Z285" i="8"/>
  <c r="Y285" i="8"/>
  <c r="J284" i="8"/>
  <c r="I284" i="8"/>
  <c r="H284" i="8"/>
  <c r="F284" i="8"/>
  <c r="K283" i="8"/>
  <c r="F283" i="8"/>
  <c r="K282" i="8"/>
  <c r="F282" i="8"/>
  <c r="K281" i="8"/>
  <c r="F281" i="8"/>
  <c r="L280" i="8"/>
  <c r="K280" i="8"/>
  <c r="I280" i="8"/>
  <c r="AA280" i="8"/>
  <c r="Z280" i="8"/>
  <c r="Y280" i="8"/>
  <c r="X280" i="8"/>
  <c r="J280" i="8"/>
  <c r="G280" i="8"/>
  <c r="V280" i="8"/>
  <c r="T280" i="8"/>
  <c r="R280" i="8"/>
  <c r="U280" i="8"/>
  <c r="S280" i="8"/>
  <c r="Q280" i="8"/>
  <c r="J281" i="8" s="1"/>
  <c r="F280" i="8"/>
  <c r="E280" i="8"/>
  <c r="C280" i="8"/>
  <c r="L279" i="8"/>
  <c r="K279" i="8"/>
  <c r="I279" i="8"/>
  <c r="AA279" i="8"/>
  <c r="Z279" i="8"/>
  <c r="Y279" i="8"/>
  <c r="J279" i="8"/>
  <c r="X279" i="8" s="1"/>
  <c r="G279" i="8"/>
  <c r="V279" i="8"/>
  <c r="T279" i="8"/>
  <c r="R279" i="8"/>
  <c r="U279" i="8"/>
  <c r="J283" i="8" s="1"/>
  <c r="S279" i="8"/>
  <c r="Q279" i="8"/>
  <c r="F279" i="8"/>
  <c r="E279" i="8"/>
  <c r="C279" i="8"/>
  <c r="L278" i="8"/>
  <c r="K278" i="8"/>
  <c r="J278" i="8"/>
  <c r="I278" i="8"/>
  <c r="H278" i="8"/>
  <c r="G278" i="8"/>
  <c r="L277" i="8"/>
  <c r="K277" i="8"/>
  <c r="J277" i="8"/>
  <c r="W277" i="8" s="1"/>
  <c r="I277" i="8"/>
  <c r="H277" i="8"/>
  <c r="G277" i="8"/>
  <c r="L276" i="8"/>
  <c r="K276" i="8"/>
  <c r="J276" i="8"/>
  <c r="I276" i="8"/>
  <c r="H276" i="8"/>
  <c r="G276" i="8"/>
  <c r="L275" i="8"/>
  <c r="K275" i="8"/>
  <c r="W275" i="8"/>
  <c r="J275" i="8"/>
  <c r="X285" i="8" s="1"/>
  <c r="I275" i="8"/>
  <c r="H275" i="8"/>
  <c r="G275" i="8"/>
  <c r="D274" i="8"/>
  <c r="V273" i="8"/>
  <c r="L283" i="8" s="1"/>
  <c r="T273" i="8"/>
  <c r="L282" i="8" s="1"/>
  <c r="R273" i="8"/>
  <c r="L281" i="8" s="1"/>
  <c r="U273" i="8"/>
  <c r="S273" i="8"/>
  <c r="J282" i="8" s="1"/>
  <c r="Q273" i="8"/>
  <c r="F273" i="8"/>
  <c r="E273" i="8"/>
  <c r="C273" i="8"/>
  <c r="AA271" i="8"/>
  <c r="Z271" i="8"/>
  <c r="Y271" i="8"/>
  <c r="J270" i="8"/>
  <c r="I270" i="8"/>
  <c r="H270" i="8"/>
  <c r="F270" i="8"/>
  <c r="K269" i="8"/>
  <c r="F269" i="8"/>
  <c r="K268" i="8"/>
  <c r="F268" i="8"/>
  <c r="K267" i="8"/>
  <c r="F267" i="8"/>
  <c r="L266" i="8"/>
  <c r="K266" i="8"/>
  <c r="I266" i="8"/>
  <c r="AA266" i="8"/>
  <c r="Z266" i="8"/>
  <c r="Y266" i="8"/>
  <c r="X266" i="8"/>
  <c r="J266" i="8"/>
  <c r="G266" i="8"/>
  <c r="V266" i="8"/>
  <c r="T266" i="8"/>
  <c r="R266" i="8"/>
  <c r="U266" i="8"/>
  <c r="S266" i="8"/>
  <c r="Q266" i="8"/>
  <c r="J267" i="8" s="1"/>
  <c r="F266" i="8"/>
  <c r="E266" i="8"/>
  <c r="C266" i="8"/>
  <c r="L265" i="8"/>
  <c r="K265" i="8"/>
  <c r="I265" i="8"/>
  <c r="AA265" i="8"/>
  <c r="Z265" i="8"/>
  <c r="Y265" i="8"/>
  <c r="J265" i="8"/>
  <c r="X265" i="8" s="1"/>
  <c r="G265" i="8"/>
  <c r="V265" i="8"/>
  <c r="T265" i="8"/>
  <c r="R265" i="8"/>
  <c r="U265" i="8"/>
  <c r="J269" i="8" s="1"/>
  <c r="S265" i="8"/>
  <c r="Q265" i="8"/>
  <c r="F265" i="8"/>
  <c r="E265" i="8"/>
  <c r="C265" i="8"/>
  <c r="L264" i="8"/>
  <c r="K264" i="8"/>
  <c r="J264" i="8"/>
  <c r="I264" i="8"/>
  <c r="H264" i="8"/>
  <c r="G264" i="8"/>
  <c r="L263" i="8"/>
  <c r="K263" i="8"/>
  <c r="J263" i="8"/>
  <c r="W263" i="8" s="1"/>
  <c r="I263" i="8"/>
  <c r="H263" i="8"/>
  <c r="G263" i="8"/>
  <c r="L262" i="8"/>
  <c r="K262" i="8"/>
  <c r="J262" i="8"/>
  <c r="I262" i="8"/>
  <c r="H262" i="8"/>
  <c r="G262" i="8"/>
  <c r="L261" i="8"/>
  <c r="K261" i="8"/>
  <c r="W261" i="8"/>
  <c r="J261" i="8"/>
  <c r="X271" i="8" s="1"/>
  <c r="I261" i="8"/>
  <c r="H261" i="8"/>
  <c r="G261" i="8"/>
  <c r="D260" i="8"/>
  <c r="V259" i="8"/>
  <c r="L269" i="8" s="1"/>
  <c r="T259" i="8"/>
  <c r="L268" i="8" s="1"/>
  <c r="R259" i="8"/>
  <c r="L267" i="8" s="1"/>
  <c r="P271" i="8" s="1"/>
  <c r="U259" i="8"/>
  <c r="S259" i="8"/>
  <c r="J268" i="8" s="1"/>
  <c r="Q259" i="8"/>
  <c r="F259" i="8"/>
  <c r="E259" i="8"/>
  <c r="C259" i="8"/>
  <c r="AA257" i="8"/>
  <c r="Z257" i="8"/>
  <c r="Y257" i="8"/>
  <c r="J256" i="8"/>
  <c r="I256" i="8"/>
  <c r="H256" i="8"/>
  <c r="F256" i="8"/>
  <c r="K255" i="8"/>
  <c r="J255" i="8"/>
  <c r="F255" i="8"/>
  <c r="K254" i="8"/>
  <c r="F254" i="8"/>
  <c r="L253" i="8"/>
  <c r="K253" i="8"/>
  <c r="I253" i="8"/>
  <c r="AA253" i="8"/>
  <c r="Z253" i="8"/>
  <c r="Y253" i="8"/>
  <c r="J253" i="8"/>
  <c r="X253" i="8" s="1"/>
  <c r="G253" i="8"/>
  <c r="V253" i="8"/>
  <c r="T253" i="8"/>
  <c r="R253" i="8"/>
  <c r="U253" i="8"/>
  <c r="S253" i="8"/>
  <c r="Q253" i="8"/>
  <c r="F253" i="8"/>
  <c r="E253" i="8"/>
  <c r="C253" i="8"/>
  <c r="L252" i="8"/>
  <c r="K252" i="8"/>
  <c r="J252" i="8"/>
  <c r="W252" i="8" s="1"/>
  <c r="I252" i="8"/>
  <c r="H252" i="8"/>
  <c r="G252" i="8"/>
  <c r="D251" i="8"/>
  <c r="V250" i="8"/>
  <c r="T250" i="8"/>
  <c r="L255" i="8" s="1"/>
  <c r="R250" i="8"/>
  <c r="L254" i="8" s="1"/>
  <c r="U250" i="8"/>
  <c r="S250" i="8"/>
  <c r="Q250" i="8"/>
  <c r="J254" i="8" s="1"/>
  <c r="F250" i="8"/>
  <c r="E250" i="8"/>
  <c r="C250" i="8"/>
  <c r="AA248" i="8"/>
  <c r="Z248" i="8"/>
  <c r="Y248" i="8"/>
  <c r="J247" i="8"/>
  <c r="I247" i="8"/>
  <c r="H247" i="8"/>
  <c r="F247" i="8"/>
  <c r="K246" i="8"/>
  <c r="F246" i="8"/>
  <c r="K245" i="8"/>
  <c r="J245" i="8"/>
  <c r="F245" i="8"/>
  <c r="K244" i="8"/>
  <c r="F244" i="8"/>
  <c r="L243" i="8"/>
  <c r="K243" i="8"/>
  <c r="I243" i="8"/>
  <c r="AA243" i="8"/>
  <c r="Z243" i="8"/>
  <c r="Y243" i="8"/>
  <c r="J243" i="8"/>
  <c r="X243" i="8" s="1"/>
  <c r="G243" i="8"/>
  <c r="V243" i="8"/>
  <c r="T243" i="8"/>
  <c r="R243" i="8"/>
  <c r="U243" i="8"/>
  <c r="S243" i="8"/>
  <c r="Q243" i="8"/>
  <c r="F243" i="8"/>
  <c r="E243" i="8"/>
  <c r="C243" i="8"/>
  <c r="L242" i="8"/>
  <c r="K242" i="8"/>
  <c r="J242" i="8"/>
  <c r="I242" i="8"/>
  <c r="H242" i="8"/>
  <c r="G242" i="8"/>
  <c r="L241" i="8"/>
  <c r="K241" i="8"/>
  <c r="W241" i="8"/>
  <c r="J241" i="8"/>
  <c r="I241" i="8"/>
  <c r="H241" i="8"/>
  <c r="G241" i="8"/>
  <c r="L240" i="8"/>
  <c r="K248" i="8" s="1"/>
  <c r="K240" i="8"/>
  <c r="J240" i="8"/>
  <c r="I240" i="8"/>
  <c r="H240" i="8"/>
  <c r="G240" i="8"/>
  <c r="L239" i="8"/>
  <c r="K239" i="8"/>
  <c r="W239" i="8"/>
  <c r="J239" i="8"/>
  <c r="I239" i="8"/>
  <c r="H239" i="8"/>
  <c r="G239" i="8"/>
  <c r="V238" i="8"/>
  <c r="L246" i="8" s="1"/>
  <c r="T238" i="8"/>
  <c r="L245" i="8" s="1"/>
  <c r="R238" i="8"/>
  <c r="L244" i="8" s="1"/>
  <c r="U238" i="8"/>
  <c r="J246" i="8" s="1"/>
  <c r="S238" i="8"/>
  <c r="Q238" i="8"/>
  <c r="J244" i="8" s="1"/>
  <c r="F238" i="8"/>
  <c r="E238" i="8"/>
  <c r="C238" i="8"/>
  <c r="AA236" i="8"/>
  <c r="Z236" i="8"/>
  <c r="Y236" i="8"/>
  <c r="J235" i="8"/>
  <c r="I235" i="8"/>
  <c r="H235" i="8"/>
  <c r="F235" i="8"/>
  <c r="K234" i="8"/>
  <c r="F234" i="8"/>
  <c r="K233" i="8"/>
  <c r="J233" i="8"/>
  <c r="F233" i="8"/>
  <c r="K232" i="8"/>
  <c r="F232" i="8"/>
  <c r="L231" i="8"/>
  <c r="K231" i="8"/>
  <c r="I231" i="8"/>
  <c r="AA231" i="8"/>
  <c r="Z231" i="8"/>
  <c r="Y231" i="8"/>
  <c r="J231" i="8"/>
  <c r="X231" i="8" s="1"/>
  <c r="G231" i="8"/>
  <c r="V231" i="8"/>
  <c r="T231" i="8"/>
  <c r="R231" i="8"/>
  <c r="U231" i="8"/>
  <c r="S231" i="8"/>
  <c r="Q231" i="8"/>
  <c r="F231" i="8"/>
  <c r="E231" i="8"/>
  <c r="C231" i="8"/>
  <c r="L230" i="8"/>
  <c r="K230" i="8"/>
  <c r="J230" i="8"/>
  <c r="I230" i="8"/>
  <c r="H230" i="8"/>
  <c r="G230" i="8"/>
  <c r="L229" i="8"/>
  <c r="K229" i="8"/>
  <c r="W229" i="8"/>
  <c r="J229" i="8"/>
  <c r="I229" i="8"/>
  <c r="H229" i="8"/>
  <c r="G229" i="8"/>
  <c r="L228" i="8"/>
  <c r="K228" i="8"/>
  <c r="J228" i="8"/>
  <c r="I228" i="8"/>
  <c r="H228" i="8"/>
  <c r="G228" i="8"/>
  <c r="L227" i="8"/>
  <c r="K227" i="8"/>
  <c r="W227" i="8"/>
  <c r="J227" i="8"/>
  <c r="I227" i="8"/>
  <c r="H227" i="8"/>
  <c r="G227" i="8"/>
  <c r="D226" i="8"/>
  <c r="V225" i="8"/>
  <c r="L234" i="8" s="1"/>
  <c r="T225" i="8"/>
  <c r="L233" i="8" s="1"/>
  <c r="R225" i="8"/>
  <c r="L232" i="8" s="1"/>
  <c r="U225" i="8"/>
  <c r="J234" i="8" s="1"/>
  <c r="S225" i="8"/>
  <c r="Q225" i="8"/>
  <c r="J232" i="8" s="1"/>
  <c r="F225" i="8"/>
  <c r="E225" i="8"/>
  <c r="C225" i="8"/>
  <c r="AA223" i="8"/>
  <c r="Z223" i="8"/>
  <c r="Y223" i="8"/>
  <c r="J222" i="8"/>
  <c r="I222" i="8"/>
  <c r="H222" i="8"/>
  <c r="F222" i="8"/>
  <c r="L221" i="8"/>
  <c r="K221" i="8"/>
  <c r="F221" i="8"/>
  <c r="K220" i="8"/>
  <c r="F220" i="8"/>
  <c r="L219" i="8"/>
  <c r="K219" i="8"/>
  <c r="F219" i="8"/>
  <c r="L218" i="8"/>
  <c r="K218" i="8"/>
  <c r="I218" i="8"/>
  <c r="AA218" i="8"/>
  <c r="Z218" i="8"/>
  <c r="Y218" i="8"/>
  <c r="J218" i="8"/>
  <c r="X218" i="8" s="1"/>
  <c r="G218" i="8"/>
  <c r="V218" i="8"/>
  <c r="T218" i="8"/>
  <c r="R218" i="8"/>
  <c r="U218" i="8"/>
  <c r="S218" i="8"/>
  <c r="Q218" i="8"/>
  <c r="F218" i="8"/>
  <c r="E218" i="8"/>
  <c r="C218" i="8"/>
  <c r="L217" i="8"/>
  <c r="K217" i="8"/>
  <c r="J217" i="8"/>
  <c r="I217" i="8"/>
  <c r="H217" i="8"/>
  <c r="G217" i="8"/>
  <c r="L216" i="8"/>
  <c r="K216" i="8"/>
  <c r="J216" i="8"/>
  <c r="W216" i="8" s="1"/>
  <c r="I216" i="8"/>
  <c r="H216" i="8"/>
  <c r="G216" i="8"/>
  <c r="L215" i="8"/>
  <c r="K223" i="8" s="1"/>
  <c r="K215" i="8"/>
  <c r="J215" i="8"/>
  <c r="I215" i="8"/>
  <c r="H215" i="8"/>
  <c r="G215" i="8"/>
  <c r="L214" i="8"/>
  <c r="P223" i="8" s="1"/>
  <c r="K214" i="8"/>
  <c r="W214" i="8"/>
  <c r="J214" i="8"/>
  <c r="I214" i="8"/>
  <c r="H214" i="8"/>
  <c r="G214" i="8"/>
  <c r="D213" i="8"/>
  <c r="V212" i="8"/>
  <c r="T212" i="8"/>
  <c r="L220" i="8" s="1"/>
  <c r="R212" i="8"/>
  <c r="U212" i="8"/>
  <c r="J221" i="8" s="1"/>
  <c r="S212" i="8"/>
  <c r="J220" i="8" s="1"/>
  <c r="Q212" i="8"/>
  <c r="J219" i="8" s="1"/>
  <c r="F212" i="8"/>
  <c r="E212" i="8"/>
  <c r="C212" i="8"/>
  <c r="A211" i="8"/>
  <c r="I209" i="8"/>
  <c r="K209" i="8"/>
  <c r="I208" i="8"/>
  <c r="K208" i="8"/>
  <c r="A207" i="8"/>
  <c r="I205" i="8"/>
  <c r="K205" i="8"/>
  <c r="I204" i="8"/>
  <c r="K204" i="8"/>
  <c r="A203" i="8"/>
  <c r="AA200" i="8"/>
  <c r="Z200" i="8"/>
  <c r="Y200" i="8"/>
  <c r="J199" i="8"/>
  <c r="I199" i="8"/>
  <c r="H199" i="8"/>
  <c r="F199" i="8"/>
  <c r="K198" i="8"/>
  <c r="F198" i="8"/>
  <c r="K197" i="8"/>
  <c r="F197" i="8"/>
  <c r="L196" i="8"/>
  <c r="K196" i="8"/>
  <c r="I196" i="8"/>
  <c r="AA196" i="8"/>
  <c r="Z196" i="8"/>
  <c r="Y196" i="8"/>
  <c r="J196" i="8"/>
  <c r="X196" i="8" s="1"/>
  <c r="G196" i="8"/>
  <c r="V196" i="8"/>
  <c r="T196" i="8"/>
  <c r="R196" i="8"/>
  <c r="U196" i="8"/>
  <c r="S196" i="8"/>
  <c r="Q196" i="8"/>
  <c r="F196" i="8"/>
  <c r="E196" i="8"/>
  <c r="C196" i="8"/>
  <c r="L195" i="8"/>
  <c r="K195" i="8"/>
  <c r="J195" i="8"/>
  <c r="W195" i="8" s="1"/>
  <c r="I195" i="8"/>
  <c r="H195" i="8"/>
  <c r="G195" i="8"/>
  <c r="D194" i="8"/>
  <c r="V193" i="8"/>
  <c r="T193" i="8"/>
  <c r="L198" i="8" s="1"/>
  <c r="R193" i="8"/>
  <c r="L197" i="8" s="1"/>
  <c r="U193" i="8"/>
  <c r="S193" i="8"/>
  <c r="J198" i="8" s="1"/>
  <c r="Q193" i="8"/>
  <c r="J197" i="8" s="1"/>
  <c r="F193" i="8"/>
  <c r="E193" i="8"/>
  <c r="C193" i="8"/>
  <c r="AA191" i="8"/>
  <c r="Z191" i="8"/>
  <c r="Y191" i="8"/>
  <c r="J190" i="8"/>
  <c r="I190" i="8"/>
  <c r="H190" i="8"/>
  <c r="F190" i="8"/>
  <c r="K189" i="8"/>
  <c r="F189" i="8"/>
  <c r="L188" i="8"/>
  <c r="P191" i="8" s="1"/>
  <c r="K188" i="8"/>
  <c r="F188" i="8"/>
  <c r="L187" i="8"/>
  <c r="K187" i="8"/>
  <c r="W187" i="8"/>
  <c r="J187" i="8"/>
  <c r="I187" i="8"/>
  <c r="H187" i="8"/>
  <c r="G187" i="8"/>
  <c r="V186" i="8"/>
  <c r="T186" i="8"/>
  <c r="L189" i="8" s="1"/>
  <c r="R186" i="8"/>
  <c r="U186" i="8"/>
  <c r="S186" i="8"/>
  <c r="J189" i="8" s="1"/>
  <c r="Q186" i="8"/>
  <c r="J188" i="8" s="1"/>
  <c r="F186" i="8"/>
  <c r="E186" i="8"/>
  <c r="C186" i="8"/>
  <c r="AA184" i="8"/>
  <c r="Z184" i="8"/>
  <c r="Y184" i="8"/>
  <c r="J183" i="8"/>
  <c r="I183" i="8"/>
  <c r="H183" i="8"/>
  <c r="F183" i="8"/>
  <c r="L182" i="8"/>
  <c r="K182" i="8"/>
  <c r="F182" i="8"/>
  <c r="K181" i="8"/>
  <c r="F181" i="8"/>
  <c r="L180" i="8"/>
  <c r="K180" i="8"/>
  <c r="I180" i="8"/>
  <c r="AA180" i="8"/>
  <c r="Z180" i="8"/>
  <c r="Y180" i="8"/>
  <c r="J180" i="8"/>
  <c r="X180" i="8" s="1"/>
  <c r="G180" i="8"/>
  <c r="V180" i="8"/>
  <c r="T180" i="8"/>
  <c r="R180" i="8"/>
  <c r="U180" i="8"/>
  <c r="S180" i="8"/>
  <c r="Q180" i="8"/>
  <c r="F180" i="8"/>
  <c r="E180" i="8"/>
  <c r="C180" i="8"/>
  <c r="L179" i="8"/>
  <c r="P184" i="8" s="1"/>
  <c r="K179" i="8"/>
  <c r="J179" i="8"/>
  <c r="I179" i="8"/>
  <c r="H179" i="8"/>
  <c r="G179" i="8"/>
  <c r="D178" i="8"/>
  <c r="V177" i="8"/>
  <c r="T177" i="8"/>
  <c r="R177" i="8"/>
  <c r="L181" i="8" s="1"/>
  <c r="U177" i="8"/>
  <c r="S177" i="8"/>
  <c r="J182" i="8" s="1"/>
  <c r="Q177" i="8"/>
  <c r="J181" i="8" s="1"/>
  <c r="O184" i="8" s="1"/>
  <c r="F177" i="8"/>
  <c r="E177" i="8"/>
  <c r="C177" i="8"/>
  <c r="A176" i="8"/>
  <c r="AA173" i="8"/>
  <c r="Z173" i="8"/>
  <c r="Y173" i="8"/>
  <c r="J172" i="8"/>
  <c r="I172" i="8"/>
  <c r="H172" i="8"/>
  <c r="F172" i="8"/>
  <c r="L171" i="8"/>
  <c r="K171" i="8"/>
  <c r="F171" i="8"/>
  <c r="K170" i="8"/>
  <c r="F170" i="8"/>
  <c r="L169" i="8"/>
  <c r="K169" i="8"/>
  <c r="F169" i="8"/>
  <c r="L168" i="8"/>
  <c r="K168" i="8"/>
  <c r="I168" i="8"/>
  <c r="AA168" i="8"/>
  <c r="Z168" i="8"/>
  <c r="Y168" i="8"/>
  <c r="J168" i="8"/>
  <c r="X168" i="8" s="1"/>
  <c r="G168" i="8"/>
  <c r="V168" i="8"/>
  <c r="T168" i="8"/>
  <c r="R168" i="8"/>
  <c r="U168" i="8"/>
  <c r="S168" i="8"/>
  <c r="Q168" i="8"/>
  <c r="F168" i="8"/>
  <c r="E168" i="8"/>
  <c r="C168" i="8"/>
  <c r="L167" i="8"/>
  <c r="K167" i="8"/>
  <c r="I167" i="8"/>
  <c r="AA167" i="8"/>
  <c r="Z167" i="8"/>
  <c r="Y167" i="8"/>
  <c r="J167" i="8"/>
  <c r="X167" i="8" s="1"/>
  <c r="G167" i="8"/>
  <c r="V167" i="8"/>
  <c r="T167" i="8"/>
  <c r="R167" i="8"/>
  <c r="U167" i="8"/>
  <c r="S167" i="8"/>
  <c r="Q167" i="8"/>
  <c r="F167" i="8"/>
  <c r="E167" i="8"/>
  <c r="C167" i="8"/>
  <c r="L166" i="8"/>
  <c r="K166" i="8"/>
  <c r="J166" i="8"/>
  <c r="I166" i="8"/>
  <c r="H166" i="8"/>
  <c r="G166" i="8"/>
  <c r="L165" i="8"/>
  <c r="K165" i="8"/>
  <c r="W165" i="8"/>
  <c r="J165" i="8"/>
  <c r="I165" i="8"/>
  <c r="H165" i="8"/>
  <c r="G165" i="8"/>
  <c r="L164" i="8"/>
  <c r="K164" i="8"/>
  <c r="J164" i="8"/>
  <c r="I164" i="8"/>
  <c r="H164" i="8"/>
  <c r="G164" i="8"/>
  <c r="L163" i="8"/>
  <c r="K163" i="8"/>
  <c r="W163" i="8"/>
  <c r="J163" i="8"/>
  <c r="I163" i="8"/>
  <c r="H163" i="8"/>
  <c r="G163" i="8"/>
  <c r="D162" i="8"/>
  <c r="V161" i="8"/>
  <c r="T161" i="8"/>
  <c r="L170" i="8" s="1"/>
  <c r="R161" i="8"/>
  <c r="U161" i="8"/>
  <c r="J171" i="8" s="1"/>
  <c r="S161" i="8"/>
  <c r="J170" i="8" s="1"/>
  <c r="Q161" i="8"/>
  <c r="J169" i="8" s="1"/>
  <c r="F161" i="8"/>
  <c r="E161" i="8"/>
  <c r="C161" i="8"/>
  <c r="AA159" i="8"/>
  <c r="Z159" i="8"/>
  <c r="Y159" i="8"/>
  <c r="J158" i="8"/>
  <c r="I158" i="8"/>
  <c r="H158" i="8"/>
  <c r="F158" i="8"/>
  <c r="L157" i="8"/>
  <c r="K157" i="8"/>
  <c r="F157" i="8"/>
  <c r="K156" i="8"/>
  <c r="F156" i="8"/>
  <c r="L155" i="8"/>
  <c r="K155" i="8"/>
  <c r="F155" i="8"/>
  <c r="L154" i="8"/>
  <c r="K154" i="8"/>
  <c r="I154" i="8"/>
  <c r="AA154" i="8"/>
  <c r="Z154" i="8"/>
  <c r="Y154" i="8"/>
  <c r="J154" i="8"/>
  <c r="X154" i="8" s="1"/>
  <c r="G154" i="8"/>
  <c r="V154" i="8"/>
  <c r="T154" i="8"/>
  <c r="R154" i="8"/>
  <c r="U154" i="8"/>
  <c r="S154" i="8"/>
  <c r="Q154" i="8"/>
  <c r="F154" i="8"/>
  <c r="E154" i="8"/>
  <c r="C154" i="8"/>
  <c r="L153" i="8"/>
  <c r="K153" i="8"/>
  <c r="I153" i="8"/>
  <c r="AA153" i="8"/>
  <c r="Z153" i="8"/>
  <c r="Y153" i="8"/>
  <c r="J153" i="8"/>
  <c r="X153" i="8" s="1"/>
  <c r="G153" i="8"/>
  <c r="V153" i="8"/>
  <c r="T153" i="8"/>
  <c r="R153" i="8"/>
  <c r="U153" i="8"/>
  <c r="S153" i="8"/>
  <c r="Q153" i="8"/>
  <c r="F153" i="8"/>
  <c r="E153" i="8"/>
  <c r="C153" i="8"/>
  <c r="L152" i="8"/>
  <c r="K152" i="8"/>
  <c r="J152" i="8"/>
  <c r="I152" i="8"/>
  <c r="H152" i="8"/>
  <c r="G152" i="8"/>
  <c r="L151" i="8"/>
  <c r="K151" i="8"/>
  <c r="W151" i="8"/>
  <c r="J151" i="8"/>
  <c r="I151" i="8"/>
  <c r="H151" i="8"/>
  <c r="G151" i="8"/>
  <c r="L150" i="8"/>
  <c r="K150" i="8"/>
  <c r="J150" i="8"/>
  <c r="I150" i="8"/>
  <c r="H150" i="8"/>
  <c r="G150" i="8"/>
  <c r="L149" i="8"/>
  <c r="K149" i="8"/>
  <c r="J149" i="8"/>
  <c r="I159" i="8" s="1"/>
  <c r="I149" i="8"/>
  <c r="H149" i="8"/>
  <c r="G149" i="8"/>
  <c r="D148" i="8"/>
  <c r="V147" i="8"/>
  <c r="T147" i="8"/>
  <c r="L156" i="8" s="1"/>
  <c r="R147" i="8"/>
  <c r="U147" i="8"/>
  <c r="J157" i="8" s="1"/>
  <c r="S147" i="8"/>
  <c r="J156" i="8" s="1"/>
  <c r="Q147" i="8"/>
  <c r="J155" i="8" s="1"/>
  <c r="F147" i="8"/>
  <c r="E147" i="8"/>
  <c r="C147" i="8"/>
  <c r="AA145" i="8"/>
  <c r="Z145" i="8"/>
  <c r="Y145" i="8"/>
  <c r="J144" i="8"/>
  <c r="I144" i="8"/>
  <c r="H144" i="8"/>
  <c r="F144" i="8"/>
  <c r="L143" i="8"/>
  <c r="K143" i="8"/>
  <c r="F143" i="8"/>
  <c r="K142" i="8"/>
  <c r="F142" i="8"/>
  <c r="L141" i="8"/>
  <c r="K141" i="8"/>
  <c r="I141" i="8"/>
  <c r="AA141" i="8"/>
  <c r="Z141" i="8"/>
  <c r="Y141" i="8"/>
  <c r="J141" i="8"/>
  <c r="X141" i="8" s="1"/>
  <c r="G141" i="8"/>
  <c r="V141" i="8"/>
  <c r="T141" i="8"/>
  <c r="R141" i="8"/>
  <c r="U141" i="8"/>
  <c r="S141" i="8"/>
  <c r="Q141" i="8"/>
  <c r="F141" i="8"/>
  <c r="E141" i="8"/>
  <c r="C141" i="8"/>
  <c r="L140" i="8"/>
  <c r="K140" i="8"/>
  <c r="W140" i="8"/>
  <c r="J140" i="8"/>
  <c r="I140" i="8"/>
  <c r="H140" i="8"/>
  <c r="G140" i="8"/>
  <c r="D139" i="8"/>
  <c r="V138" i="8"/>
  <c r="T138" i="8"/>
  <c r="R138" i="8"/>
  <c r="L142" i="8" s="1"/>
  <c r="U138" i="8"/>
  <c r="S138" i="8"/>
  <c r="J143" i="8" s="1"/>
  <c r="Q138" i="8"/>
  <c r="J142" i="8" s="1"/>
  <c r="O145" i="8" s="1"/>
  <c r="F138" i="8"/>
  <c r="E138" i="8"/>
  <c r="C138" i="8"/>
  <c r="AA136" i="8"/>
  <c r="Z136" i="8"/>
  <c r="Y136" i="8"/>
  <c r="J135" i="8"/>
  <c r="I135" i="8"/>
  <c r="H135" i="8"/>
  <c r="F135" i="8"/>
  <c r="K134" i="8"/>
  <c r="F134" i="8"/>
  <c r="K133" i="8"/>
  <c r="F133" i="8"/>
  <c r="K132" i="8"/>
  <c r="F132" i="8"/>
  <c r="L131" i="8"/>
  <c r="K131" i="8"/>
  <c r="I131" i="8"/>
  <c r="AA131" i="8"/>
  <c r="Z131" i="8"/>
  <c r="Y131" i="8"/>
  <c r="J131" i="8"/>
  <c r="X131" i="8" s="1"/>
  <c r="G131" i="8"/>
  <c r="V131" i="8"/>
  <c r="T131" i="8"/>
  <c r="R131" i="8"/>
  <c r="U131" i="8"/>
  <c r="S131" i="8"/>
  <c r="Q131" i="8"/>
  <c r="F131" i="8"/>
  <c r="E131" i="8"/>
  <c r="C131" i="8"/>
  <c r="L130" i="8"/>
  <c r="K130" i="8"/>
  <c r="J130" i="8"/>
  <c r="I130" i="8"/>
  <c r="H130" i="8"/>
  <c r="G130" i="8"/>
  <c r="L129" i="8"/>
  <c r="K129" i="8"/>
  <c r="J129" i="8"/>
  <c r="W129" i="8" s="1"/>
  <c r="I129" i="8"/>
  <c r="H129" i="8"/>
  <c r="G129" i="8"/>
  <c r="L128" i="8"/>
  <c r="K128" i="8"/>
  <c r="J128" i="8"/>
  <c r="I128" i="8"/>
  <c r="H128" i="8"/>
  <c r="G128" i="8"/>
  <c r="L127" i="8"/>
  <c r="K127" i="8"/>
  <c r="J127" i="8"/>
  <c r="W127" i="8" s="1"/>
  <c r="I127" i="8"/>
  <c r="H127" i="8"/>
  <c r="G127" i="8"/>
  <c r="V126" i="8"/>
  <c r="L134" i="8" s="1"/>
  <c r="T126" i="8"/>
  <c r="L133" i="8" s="1"/>
  <c r="R126" i="8"/>
  <c r="L132" i="8" s="1"/>
  <c r="U126" i="8"/>
  <c r="J134" i="8" s="1"/>
  <c r="S126" i="8"/>
  <c r="J133" i="8" s="1"/>
  <c r="Q126" i="8"/>
  <c r="J132" i="8" s="1"/>
  <c r="I136" i="8" s="1"/>
  <c r="F126" i="8"/>
  <c r="E126" i="8"/>
  <c r="C126" i="8"/>
  <c r="AA124" i="8"/>
  <c r="Z124" i="8"/>
  <c r="Y124" i="8"/>
  <c r="J123" i="8"/>
  <c r="I123" i="8"/>
  <c r="H123" i="8"/>
  <c r="F123" i="8"/>
  <c r="K122" i="8"/>
  <c r="F122" i="8"/>
  <c r="L121" i="8"/>
  <c r="K121" i="8"/>
  <c r="J121" i="8"/>
  <c r="F121" i="8"/>
  <c r="K120" i="8"/>
  <c r="F120" i="8"/>
  <c r="L119" i="8"/>
  <c r="K119" i="8"/>
  <c r="I119" i="8"/>
  <c r="AA119" i="8"/>
  <c r="Z119" i="8"/>
  <c r="Y119" i="8"/>
  <c r="J119" i="8"/>
  <c r="X119" i="8" s="1"/>
  <c r="G119" i="8"/>
  <c r="V119" i="8"/>
  <c r="T119" i="8"/>
  <c r="R119" i="8"/>
  <c r="U119" i="8"/>
  <c r="S119" i="8"/>
  <c r="Q119" i="8"/>
  <c r="F119" i="8"/>
  <c r="E119" i="8"/>
  <c r="C119" i="8"/>
  <c r="L118" i="8"/>
  <c r="K118" i="8"/>
  <c r="J118" i="8"/>
  <c r="I118" i="8"/>
  <c r="H118" i="8"/>
  <c r="G118" i="8"/>
  <c r="L117" i="8"/>
  <c r="K117" i="8"/>
  <c r="J117" i="8"/>
  <c r="W117" i="8" s="1"/>
  <c r="I117" i="8"/>
  <c r="H117" i="8"/>
  <c r="G117" i="8"/>
  <c r="L116" i="8"/>
  <c r="K116" i="8"/>
  <c r="J116" i="8"/>
  <c r="I116" i="8"/>
  <c r="H116" i="8"/>
  <c r="G116" i="8"/>
  <c r="L115" i="8"/>
  <c r="P124" i="8" s="1"/>
  <c r="K115" i="8"/>
  <c r="J115" i="8"/>
  <c r="I115" i="8"/>
  <c r="H115" i="8"/>
  <c r="G115" i="8"/>
  <c r="D114" i="8"/>
  <c r="V113" i="8"/>
  <c r="L122" i="8" s="1"/>
  <c r="T113" i="8"/>
  <c r="R113" i="8"/>
  <c r="L120" i="8" s="1"/>
  <c r="U113" i="8"/>
  <c r="J122" i="8" s="1"/>
  <c r="S113" i="8"/>
  <c r="Q113" i="8"/>
  <c r="J120" i="8" s="1"/>
  <c r="F113" i="8"/>
  <c r="E113" i="8"/>
  <c r="C113" i="8"/>
  <c r="AA111" i="8"/>
  <c r="Z111" i="8"/>
  <c r="Y111" i="8"/>
  <c r="J110" i="8"/>
  <c r="I110" i="8"/>
  <c r="H110" i="8"/>
  <c r="F110" i="8"/>
  <c r="K109" i="8"/>
  <c r="F109" i="8"/>
  <c r="K108" i="8"/>
  <c r="J108" i="8"/>
  <c r="F108" i="8"/>
  <c r="L107" i="8"/>
  <c r="K107" i="8"/>
  <c r="F107" i="8"/>
  <c r="L106" i="8"/>
  <c r="K106" i="8"/>
  <c r="I106" i="8"/>
  <c r="AA106" i="8"/>
  <c r="Z106" i="8"/>
  <c r="Y106" i="8"/>
  <c r="J106" i="8"/>
  <c r="X106" i="8" s="1"/>
  <c r="G106" i="8"/>
  <c r="V106" i="8"/>
  <c r="T106" i="8"/>
  <c r="R106" i="8"/>
  <c r="U106" i="8"/>
  <c r="S106" i="8"/>
  <c r="Q106" i="8"/>
  <c r="F106" i="8"/>
  <c r="E106" i="8"/>
  <c r="C106" i="8"/>
  <c r="L105" i="8"/>
  <c r="K105" i="8"/>
  <c r="J105" i="8"/>
  <c r="I105" i="8"/>
  <c r="H105" i="8"/>
  <c r="G105" i="8"/>
  <c r="L104" i="8"/>
  <c r="K104" i="8"/>
  <c r="W104" i="8"/>
  <c r="J104" i="8"/>
  <c r="I104" i="8"/>
  <c r="H104" i="8"/>
  <c r="G104" i="8"/>
  <c r="L103" i="8"/>
  <c r="K103" i="8"/>
  <c r="J103" i="8"/>
  <c r="I103" i="8"/>
  <c r="H103" i="8"/>
  <c r="G103" i="8"/>
  <c r="L102" i="8"/>
  <c r="P111" i="8" s="1"/>
  <c r="K102" i="8"/>
  <c r="W102" i="8"/>
  <c r="J102" i="8"/>
  <c r="I102" i="8"/>
  <c r="H102" i="8"/>
  <c r="G102" i="8"/>
  <c r="D101" i="8"/>
  <c r="V100" i="8"/>
  <c r="L109" i="8" s="1"/>
  <c r="T100" i="8"/>
  <c r="L108" i="8" s="1"/>
  <c r="R100" i="8"/>
  <c r="U100" i="8"/>
  <c r="J109" i="8" s="1"/>
  <c r="S100" i="8"/>
  <c r="Q100" i="8"/>
  <c r="J107" i="8" s="1"/>
  <c r="F100" i="8"/>
  <c r="E100" i="8"/>
  <c r="C100" i="8"/>
  <c r="A99" i="8"/>
  <c r="I97" i="8"/>
  <c r="K97" i="8"/>
  <c r="I96" i="8"/>
  <c r="K96" i="8"/>
  <c r="A95" i="8"/>
  <c r="I93" i="8"/>
  <c r="K93" i="8"/>
  <c r="I92" i="8"/>
  <c r="K92" i="8"/>
  <c r="A91" i="8"/>
  <c r="AA88" i="8"/>
  <c r="Z88" i="8"/>
  <c r="Y88" i="8"/>
  <c r="J87" i="8"/>
  <c r="I87" i="8"/>
  <c r="H87" i="8"/>
  <c r="F87" i="8"/>
  <c r="K86" i="8"/>
  <c r="F86" i="8"/>
  <c r="K85" i="8"/>
  <c r="F85" i="8"/>
  <c r="L84" i="8"/>
  <c r="K84" i="8"/>
  <c r="J84" i="8"/>
  <c r="W84" i="8" s="1"/>
  <c r="I84" i="8"/>
  <c r="H84" i="8"/>
  <c r="G84" i="8"/>
  <c r="V83" i="8"/>
  <c r="T83" i="8"/>
  <c r="L86" i="8" s="1"/>
  <c r="R83" i="8"/>
  <c r="L85" i="8" s="1"/>
  <c r="K88" i="8" s="1"/>
  <c r="U83" i="8"/>
  <c r="S83" i="8"/>
  <c r="J86" i="8" s="1"/>
  <c r="Q83" i="8"/>
  <c r="J85" i="8" s="1"/>
  <c r="I88" i="8" s="1"/>
  <c r="F83" i="8"/>
  <c r="E83" i="8"/>
  <c r="C83" i="8"/>
  <c r="AA81" i="8"/>
  <c r="Z81" i="8"/>
  <c r="Y81" i="8"/>
  <c r="J80" i="8"/>
  <c r="I80" i="8"/>
  <c r="H80" i="8"/>
  <c r="F80" i="8"/>
  <c r="L79" i="8"/>
  <c r="K79" i="8"/>
  <c r="F79" i="8"/>
  <c r="K78" i="8"/>
  <c r="F78" i="8"/>
  <c r="L77" i="8"/>
  <c r="K77" i="8"/>
  <c r="J77" i="8"/>
  <c r="I77" i="8"/>
  <c r="H77" i="8"/>
  <c r="G77" i="8"/>
  <c r="D76" i="8"/>
  <c r="V75" i="8"/>
  <c r="T75" i="8"/>
  <c r="R75" i="8"/>
  <c r="L78" i="8" s="1"/>
  <c r="U75" i="8"/>
  <c r="S75" i="8"/>
  <c r="J79" i="8" s="1"/>
  <c r="Q75" i="8"/>
  <c r="J78" i="8" s="1"/>
  <c r="F75" i="8"/>
  <c r="E75" i="8"/>
  <c r="C75" i="8"/>
  <c r="AA73" i="8"/>
  <c r="Z73" i="8"/>
  <c r="Y73" i="8"/>
  <c r="J72" i="8"/>
  <c r="I72" i="8"/>
  <c r="H72" i="8"/>
  <c r="F72" i="8"/>
  <c r="L71" i="8"/>
  <c r="K71" i="8"/>
  <c r="J71" i="8"/>
  <c r="F71" i="8"/>
  <c r="K70" i="8"/>
  <c r="F70" i="8"/>
  <c r="L69" i="8"/>
  <c r="K69" i="8"/>
  <c r="I69" i="8"/>
  <c r="AA69" i="8"/>
  <c r="Z69" i="8"/>
  <c r="Y69" i="8"/>
  <c r="J69" i="8"/>
  <c r="X69" i="8" s="1"/>
  <c r="G69" i="8"/>
  <c r="V69" i="8"/>
  <c r="T69" i="8"/>
  <c r="R69" i="8"/>
  <c r="U69" i="8"/>
  <c r="S69" i="8"/>
  <c r="Q69" i="8"/>
  <c r="F69" i="8"/>
  <c r="E69" i="8"/>
  <c r="C69" i="8"/>
  <c r="L68" i="8"/>
  <c r="P73" i="8" s="1"/>
  <c r="K68" i="8"/>
  <c r="J68" i="8"/>
  <c r="I73" i="8" s="1"/>
  <c r="I68" i="8"/>
  <c r="H68" i="8"/>
  <c r="G68" i="8"/>
  <c r="D67" i="8"/>
  <c r="V66" i="8"/>
  <c r="T66" i="8"/>
  <c r="R66" i="8"/>
  <c r="L70" i="8" s="1"/>
  <c r="K73" i="8" s="1"/>
  <c r="U66" i="8"/>
  <c r="S66" i="8"/>
  <c r="Q66" i="8"/>
  <c r="J70" i="8" s="1"/>
  <c r="O73" i="8" s="1"/>
  <c r="F66" i="8"/>
  <c r="E66" i="8"/>
  <c r="C66" i="8"/>
  <c r="AA64" i="8"/>
  <c r="Z64" i="8"/>
  <c r="Y64" i="8"/>
  <c r="J63" i="8"/>
  <c r="I63" i="8"/>
  <c r="H63" i="8"/>
  <c r="F63" i="8"/>
  <c r="K62" i="8"/>
  <c r="F62" i="8"/>
  <c r="K61" i="8"/>
  <c r="F61" i="8"/>
  <c r="L60" i="8"/>
  <c r="K60" i="8"/>
  <c r="J60" i="8"/>
  <c r="W60" i="8" s="1"/>
  <c r="I60" i="8"/>
  <c r="H60" i="8"/>
  <c r="G60" i="8"/>
  <c r="V59" i="8"/>
  <c r="T59" i="8"/>
  <c r="L62" i="8" s="1"/>
  <c r="R59" i="8"/>
  <c r="L61" i="8" s="1"/>
  <c r="K64" i="8" s="1"/>
  <c r="U59" i="8"/>
  <c r="S59" i="8"/>
  <c r="J62" i="8" s="1"/>
  <c r="Q59" i="8"/>
  <c r="J61" i="8" s="1"/>
  <c r="I64" i="8" s="1"/>
  <c r="F59" i="8"/>
  <c r="E59" i="8"/>
  <c r="C59" i="8"/>
  <c r="AA57" i="8"/>
  <c r="Z57" i="8"/>
  <c r="Y57" i="8"/>
  <c r="J56" i="8"/>
  <c r="I56" i="8"/>
  <c r="H56" i="8"/>
  <c r="F56" i="8"/>
  <c r="L55" i="8"/>
  <c r="K55" i="8"/>
  <c r="F55" i="8"/>
  <c r="K54" i="8"/>
  <c r="F54" i="8"/>
  <c r="L53" i="8"/>
  <c r="K53" i="8"/>
  <c r="I53" i="8"/>
  <c r="AA53" i="8"/>
  <c r="Z53" i="8"/>
  <c r="Y53" i="8"/>
  <c r="J53" i="8"/>
  <c r="X53" i="8" s="1"/>
  <c r="G53" i="8"/>
  <c r="V53" i="8"/>
  <c r="T53" i="8"/>
  <c r="R53" i="8"/>
  <c r="U53" i="8"/>
  <c r="S53" i="8"/>
  <c r="Q53" i="8"/>
  <c r="F53" i="8"/>
  <c r="E53" i="8"/>
  <c r="C53" i="8"/>
  <c r="L52" i="8"/>
  <c r="K52" i="8"/>
  <c r="J52" i="8"/>
  <c r="I52" i="8"/>
  <c r="H52" i="8"/>
  <c r="G52" i="8"/>
  <c r="D51" i="8"/>
  <c r="V50" i="8"/>
  <c r="T50" i="8"/>
  <c r="R50" i="8"/>
  <c r="L54" i="8" s="1"/>
  <c r="U50" i="8"/>
  <c r="S50" i="8"/>
  <c r="J55" i="8" s="1"/>
  <c r="Q50" i="8"/>
  <c r="J54" i="8" s="1"/>
  <c r="F50" i="8"/>
  <c r="E50" i="8"/>
  <c r="C50" i="8"/>
  <c r="A49" i="8"/>
  <c r="A47" i="8"/>
  <c r="A45" i="8"/>
  <c r="H32" i="8"/>
  <c r="J27" i="8"/>
  <c r="I27" i="8"/>
  <c r="H27" i="8"/>
  <c r="J22" i="8"/>
  <c r="J21" i="8"/>
  <c r="J20" i="8"/>
  <c r="J19" i="8"/>
  <c r="J16" i="8"/>
  <c r="AJ17" i="8"/>
  <c r="C17" i="8"/>
  <c r="J14" i="8"/>
  <c r="J12" i="8"/>
  <c r="C13" i="8"/>
  <c r="J10" i="8"/>
  <c r="C11" i="8"/>
  <c r="J8" i="8"/>
  <c r="C9" i="8"/>
  <c r="A1" i="8"/>
  <c r="H2289" i="7"/>
  <c r="H2286" i="7"/>
  <c r="C2289" i="7"/>
  <c r="C2286" i="7"/>
  <c r="J2283" i="7"/>
  <c r="C2283" i="7"/>
  <c r="J2282" i="7"/>
  <c r="C2282" i="7"/>
  <c r="J2281" i="7"/>
  <c r="C2281" i="7"/>
  <c r="J2280" i="7"/>
  <c r="C2280" i="7"/>
  <c r="J2279" i="7"/>
  <c r="C2279" i="7"/>
  <c r="J2278" i="7"/>
  <c r="C2278" i="7"/>
  <c r="J2277" i="7"/>
  <c r="C2277" i="7"/>
  <c r="J2276" i="7"/>
  <c r="C2276" i="7"/>
  <c r="J2275" i="7"/>
  <c r="C2275" i="7"/>
  <c r="J2274" i="7"/>
  <c r="C2274" i="7"/>
  <c r="J2273" i="7"/>
  <c r="C2273" i="7"/>
  <c r="J2272" i="7"/>
  <c r="C2272" i="7"/>
  <c r="H2271" i="7"/>
  <c r="J2271" i="7"/>
  <c r="H2270" i="7"/>
  <c r="J2270" i="7"/>
  <c r="AL2269" i="7"/>
  <c r="A2269" i="7"/>
  <c r="J29" i="7"/>
  <c r="J26" i="7"/>
  <c r="J25" i="7"/>
  <c r="J24" i="7"/>
  <c r="J23" i="7"/>
  <c r="J22" i="7"/>
  <c r="J21" i="7"/>
  <c r="I29" i="7"/>
  <c r="H2267" i="7"/>
  <c r="J2267" i="7"/>
  <c r="H2266" i="7"/>
  <c r="J2266" i="7"/>
  <c r="A2265" i="7"/>
  <c r="H2263" i="7"/>
  <c r="J2263" i="7"/>
  <c r="H2262" i="7"/>
  <c r="J2262" i="7"/>
  <c r="J2261" i="7"/>
  <c r="A2261" i="7"/>
  <c r="Z2258" i="7"/>
  <c r="Y2258" i="7"/>
  <c r="X2258" i="7"/>
  <c r="H2258" i="7"/>
  <c r="P2258" i="7"/>
  <c r="J2258" i="7"/>
  <c r="K2257" i="7"/>
  <c r="J2257" i="7"/>
  <c r="I2257" i="7"/>
  <c r="AA2258" i="7" s="1"/>
  <c r="H2257" i="7"/>
  <c r="G2257" i="7"/>
  <c r="F2257" i="7"/>
  <c r="V2256" i="7"/>
  <c r="T2256" i="7"/>
  <c r="R2256" i="7"/>
  <c r="U2256" i="7"/>
  <c r="S2256" i="7"/>
  <c r="Q2256" i="7"/>
  <c r="E2256" i="7"/>
  <c r="D2256" i="7"/>
  <c r="B2256" i="7"/>
  <c r="AA2254" i="7"/>
  <c r="Z2254" i="7"/>
  <c r="Y2254" i="7"/>
  <c r="X2254" i="7"/>
  <c r="O2254" i="7"/>
  <c r="P2254" i="7"/>
  <c r="J2254" i="7"/>
  <c r="K2253" i="7"/>
  <c r="J2253" i="7"/>
  <c r="I2253" i="7"/>
  <c r="H2254" i="7" s="1"/>
  <c r="H2253" i="7"/>
  <c r="G2253" i="7"/>
  <c r="F2253" i="7"/>
  <c r="V2252" i="7"/>
  <c r="T2252" i="7"/>
  <c r="R2252" i="7"/>
  <c r="U2252" i="7"/>
  <c r="S2252" i="7"/>
  <c r="Q2252" i="7"/>
  <c r="E2252" i="7"/>
  <c r="D2252" i="7"/>
  <c r="B2252" i="7"/>
  <c r="A2251" i="7"/>
  <c r="H2249" i="7"/>
  <c r="J2249" i="7"/>
  <c r="H2248" i="7"/>
  <c r="J2248" i="7"/>
  <c r="A2247" i="7"/>
  <c r="AA2244" i="7"/>
  <c r="Z2244" i="7"/>
  <c r="Y2244" i="7"/>
  <c r="K2243" i="7"/>
  <c r="J2244" i="7" s="1"/>
  <c r="J2243" i="7"/>
  <c r="E2243" i="7"/>
  <c r="K2242" i="7"/>
  <c r="J2242" i="7"/>
  <c r="I2242" i="7"/>
  <c r="W2242" i="7" s="1"/>
  <c r="H2242" i="7"/>
  <c r="G2242" i="7"/>
  <c r="F2242" i="7"/>
  <c r="K2241" i="7"/>
  <c r="J2241" i="7"/>
  <c r="I2241" i="7"/>
  <c r="H2241" i="7"/>
  <c r="G2241" i="7"/>
  <c r="F2241" i="7"/>
  <c r="V2240" i="7"/>
  <c r="T2240" i="7"/>
  <c r="R2240" i="7"/>
  <c r="U2240" i="7"/>
  <c r="I2243" i="7" s="1"/>
  <c r="S2240" i="7"/>
  <c r="Q2240" i="7"/>
  <c r="E2240" i="7"/>
  <c r="D2240" i="7"/>
  <c r="B2240" i="7"/>
  <c r="A2239" i="7"/>
  <c r="H2237" i="7"/>
  <c r="J2237" i="7"/>
  <c r="H2236" i="7"/>
  <c r="J2236" i="7"/>
  <c r="A2235" i="7"/>
  <c r="H2233" i="7"/>
  <c r="J2233" i="7"/>
  <c r="H2232" i="7"/>
  <c r="J2232" i="7"/>
  <c r="A2231" i="7"/>
  <c r="AA2228" i="7"/>
  <c r="Z2228" i="7"/>
  <c r="Y2228" i="7"/>
  <c r="P2228" i="7"/>
  <c r="J2228" i="7"/>
  <c r="AB2227" i="7"/>
  <c r="I2227" i="7"/>
  <c r="H2227" i="7"/>
  <c r="G2227" i="7"/>
  <c r="E2227" i="7"/>
  <c r="J2226" i="7"/>
  <c r="I2226" i="7"/>
  <c r="E2226" i="7"/>
  <c r="J2225" i="7"/>
  <c r="E2225" i="7"/>
  <c r="J2224" i="7"/>
  <c r="E2224" i="7"/>
  <c r="K2223" i="7"/>
  <c r="J2223" i="7"/>
  <c r="H2223" i="7"/>
  <c r="AA2223" i="7"/>
  <c r="Z2223" i="7"/>
  <c r="Y2223" i="7"/>
  <c r="X2223" i="7"/>
  <c r="I2223" i="7"/>
  <c r="F2223" i="7"/>
  <c r="V2223" i="7"/>
  <c r="T2223" i="7"/>
  <c r="R2223" i="7"/>
  <c r="U2223" i="7"/>
  <c r="S2223" i="7"/>
  <c r="Q2223" i="7"/>
  <c r="I2224" i="7" s="1"/>
  <c r="E2223" i="7"/>
  <c r="D2223" i="7"/>
  <c r="B2223" i="7"/>
  <c r="K2222" i="7"/>
  <c r="J2222" i="7"/>
  <c r="H2222" i="7"/>
  <c r="AA2222" i="7"/>
  <c r="Z2222" i="7"/>
  <c r="Y2222" i="7"/>
  <c r="I2222" i="7"/>
  <c r="X2222" i="7" s="1"/>
  <c r="F2222" i="7"/>
  <c r="V2222" i="7"/>
  <c r="T2222" i="7"/>
  <c r="R2222" i="7"/>
  <c r="U2222" i="7"/>
  <c r="S2222" i="7"/>
  <c r="Q2222" i="7"/>
  <c r="E2222" i="7"/>
  <c r="D2222" i="7"/>
  <c r="B2222" i="7"/>
  <c r="K2221" i="7"/>
  <c r="J2221" i="7"/>
  <c r="I2221" i="7"/>
  <c r="H2221" i="7"/>
  <c r="G2221" i="7"/>
  <c r="F2221" i="7"/>
  <c r="K2220" i="7"/>
  <c r="J2220" i="7"/>
  <c r="I2220" i="7"/>
  <c r="W2220" i="7" s="1"/>
  <c r="H2220" i="7"/>
  <c r="G2220" i="7"/>
  <c r="F2220" i="7"/>
  <c r="K2219" i="7"/>
  <c r="J2219" i="7"/>
  <c r="I2219" i="7"/>
  <c r="H2219" i="7"/>
  <c r="G2219" i="7"/>
  <c r="F2219" i="7"/>
  <c r="K2218" i="7"/>
  <c r="J2218" i="7"/>
  <c r="I2218" i="7"/>
  <c r="W2218" i="7" s="1"/>
  <c r="H2218" i="7"/>
  <c r="G2218" i="7"/>
  <c r="F2218" i="7"/>
  <c r="C2217" i="7"/>
  <c r="V2216" i="7"/>
  <c r="K2226" i="7" s="1"/>
  <c r="T2216" i="7"/>
  <c r="K2225" i="7" s="1"/>
  <c r="R2216" i="7"/>
  <c r="K2224" i="7" s="1"/>
  <c r="U2216" i="7"/>
  <c r="S2216" i="7"/>
  <c r="I2225" i="7" s="1"/>
  <c r="Q2216" i="7"/>
  <c r="E2216" i="7"/>
  <c r="D2216" i="7"/>
  <c r="B2216" i="7"/>
  <c r="AA2214" i="7"/>
  <c r="Z2214" i="7"/>
  <c r="Y2214" i="7"/>
  <c r="I2213" i="7"/>
  <c r="AB2213" i="7" s="1"/>
  <c r="H2213" i="7"/>
  <c r="G2213" i="7"/>
  <c r="E2213" i="7"/>
  <c r="K2212" i="7"/>
  <c r="J2212" i="7"/>
  <c r="E2212" i="7"/>
  <c r="J2211" i="7"/>
  <c r="E2211" i="7"/>
  <c r="J2210" i="7"/>
  <c r="E2210" i="7"/>
  <c r="K2209" i="7"/>
  <c r="J2209" i="7"/>
  <c r="H2209" i="7"/>
  <c r="AA2209" i="7"/>
  <c r="Z2209" i="7"/>
  <c r="Y2209" i="7"/>
  <c r="X2209" i="7"/>
  <c r="I2209" i="7"/>
  <c r="F2209" i="7"/>
  <c r="V2209" i="7"/>
  <c r="T2209" i="7"/>
  <c r="R2209" i="7"/>
  <c r="U2209" i="7"/>
  <c r="S2209" i="7"/>
  <c r="I2211" i="7" s="1"/>
  <c r="Q2209" i="7"/>
  <c r="E2209" i="7"/>
  <c r="D2209" i="7"/>
  <c r="B2209" i="7"/>
  <c r="K2208" i="7"/>
  <c r="J2208" i="7"/>
  <c r="H2208" i="7"/>
  <c r="AA2208" i="7"/>
  <c r="Z2208" i="7"/>
  <c r="Y2208" i="7"/>
  <c r="I2208" i="7"/>
  <c r="X2208" i="7" s="1"/>
  <c r="F2208" i="7"/>
  <c r="V2208" i="7"/>
  <c r="T2208" i="7"/>
  <c r="R2208" i="7"/>
  <c r="K2210" i="7" s="1"/>
  <c r="U2208" i="7"/>
  <c r="S2208" i="7"/>
  <c r="Q2208" i="7"/>
  <c r="E2208" i="7"/>
  <c r="D2208" i="7"/>
  <c r="B2208" i="7"/>
  <c r="K2207" i="7"/>
  <c r="J2207" i="7"/>
  <c r="I2207" i="7"/>
  <c r="H2207" i="7"/>
  <c r="G2207" i="7"/>
  <c r="F2207" i="7"/>
  <c r="K2206" i="7"/>
  <c r="J2206" i="7"/>
  <c r="W2206" i="7"/>
  <c r="I2206" i="7"/>
  <c r="H2206" i="7"/>
  <c r="G2206" i="7"/>
  <c r="F2206" i="7"/>
  <c r="K2205" i="7"/>
  <c r="J2205" i="7"/>
  <c r="I2205" i="7"/>
  <c r="H2205" i="7"/>
  <c r="G2205" i="7"/>
  <c r="F2205" i="7"/>
  <c r="K2204" i="7"/>
  <c r="J2204" i="7"/>
  <c r="I2204" i="7"/>
  <c r="W2204" i="7" s="1"/>
  <c r="H2204" i="7"/>
  <c r="G2204" i="7"/>
  <c r="F2204" i="7"/>
  <c r="C2203" i="7"/>
  <c r="V2202" i="7"/>
  <c r="T2202" i="7"/>
  <c r="R2202" i="7"/>
  <c r="U2202" i="7"/>
  <c r="S2202" i="7"/>
  <c r="Q2202" i="7"/>
  <c r="I2210" i="7" s="1"/>
  <c r="E2202" i="7"/>
  <c r="D2202" i="7"/>
  <c r="B2202" i="7"/>
  <c r="AA2200" i="7"/>
  <c r="Z2200" i="7"/>
  <c r="Y2200" i="7"/>
  <c r="I2199" i="7"/>
  <c r="AB2199" i="7" s="1"/>
  <c r="H2199" i="7"/>
  <c r="G2199" i="7"/>
  <c r="E2199" i="7"/>
  <c r="K2198" i="7"/>
  <c r="J2198" i="7"/>
  <c r="E2198" i="7"/>
  <c r="J2197" i="7"/>
  <c r="E2197" i="7"/>
  <c r="K2196" i="7"/>
  <c r="J2196" i="7"/>
  <c r="H2196" i="7"/>
  <c r="AA2196" i="7"/>
  <c r="Z2196" i="7"/>
  <c r="Y2196" i="7"/>
  <c r="I2196" i="7"/>
  <c r="X2196" i="7" s="1"/>
  <c r="F2196" i="7"/>
  <c r="V2196" i="7"/>
  <c r="T2196" i="7"/>
  <c r="R2196" i="7"/>
  <c r="U2196" i="7"/>
  <c r="S2196" i="7"/>
  <c r="Q2196" i="7"/>
  <c r="E2196" i="7"/>
  <c r="D2196" i="7"/>
  <c r="B2196" i="7"/>
  <c r="K2195" i="7"/>
  <c r="J2195" i="7"/>
  <c r="I2195" i="7"/>
  <c r="W2195" i="7" s="1"/>
  <c r="H2195" i="7"/>
  <c r="G2195" i="7"/>
  <c r="F2195" i="7"/>
  <c r="C2194" i="7"/>
  <c r="V2193" i="7"/>
  <c r="T2193" i="7"/>
  <c r="R2193" i="7"/>
  <c r="K2197" i="7" s="1"/>
  <c r="U2193" i="7"/>
  <c r="S2193" i="7"/>
  <c r="I2198" i="7" s="1"/>
  <c r="Q2193" i="7"/>
  <c r="I2197" i="7" s="1"/>
  <c r="E2193" i="7"/>
  <c r="D2193" i="7"/>
  <c r="B2193" i="7"/>
  <c r="AA2191" i="7"/>
  <c r="Z2191" i="7"/>
  <c r="Y2191" i="7"/>
  <c r="I2190" i="7"/>
  <c r="AB2190" i="7" s="1"/>
  <c r="H2190" i="7"/>
  <c r="G2190" i="7"/>
  <c r="E2190" i="7"/>
  <c r="J2189" i="7"/>
  <c r="E2189" i="7"/>
  <c r="J2188" i="7"/>
  <c r="E2188" i="7"/>
  <c r="K2187" i="7"/>
  <c r="J2187" i="7"/>
  <c r="E2187" i="7"/>
  <c r="K2186" i="7"/>
  <c r="J2186" i="7"/>
  <c r="H2186" i="7"/>
  <c r="AA2186" i="7"/>
  <c r="Z2186" i="7"/>
  <c r="Y2186" i="7"/>
  <c r="I2186" i="7"/>
  <c r="X2186" i="7" s="1"/>
  <c r="F2186" i="7"/>
  <c r="V2186" i="7"/>
  <c r="T2186" i="7"/>
  <c r="R2186" i="7"/>
  <c r="U2186" i="7"/>
  <c r="S2186" i="7"/>
  <c r="Q2186" i="7"/>
  <c r="E2186" i="7"/>
  <c r="D2186" i="7"/>
  <c r="B2186" i="7"/>
  <c r="K2185" i="7"/>
  <c r="J2185" i="7"/>
  <c r="I2185" i="7"/>
  <c r="O2191" i="7" s="1"/>
  <c r="H2185" i="7"/>
  <c r="G2185" i="7"/>
  <c r="F2185" i="7"/>
  <c r="K2184" i="7"/>
  <c r="J2184" i="7"/>
  <c r="I2184" i="7"/>
  <c r="W2184" i="7" s="1"/>
  <c r="H2184" i="7"/>
  <c r="G2184" i="7"/>
  <c r="F2184" i="7"/>
  <c r="K2183" i="7"/>
  <c r="J2183" i="7"/>
  <c r="I2183" i="7"/>
  <c r="H2183" i="7"/>
  <c r="G2183" i="7"/>
  <c r="F2183" i="7"/>
  <c r="K2182" i="7"/>
  <c r="J2182" i="7"/>
  <c r="W2182" i="7"/>
  <c r="I2182" i="7"/>
  <c r="H2182" i="7"/>
  <c r="G2182" i="7"/>
  <c r="F2182" i="7"/>
  <c r="V2181" i="7"/>
  <c r="K2189" i="7" s="1"/>
  <c r="T2181" i="7"/>
  <c r="K2188" i="7" s="1"/>
  <c r="R2181" i="7"/>
  <c r="U2181" i="7"/>
  <c r="I2189" i="7" s="1"/>
  <c r="S2181" i="7"/>
  <c r="I2188" i="7" s="1"/>
  <c r="Q2181" i="7"/>
  <c r="I2187" i="7" s="1"/>
  <c r="E2181" i="7"/>
  <c r="D2181" i="7"/>
  <c r="B2181" i="7"/>
  <c r="AA2179" i="7"/>
  <c r="Z2179" i="7"/>
  <c r="Y2179" i="7"/>
  <c r="P2179" i="7"/>
  <c r="AB2178" i="7"/>
  <c r="I2178" i="7"/>
  <c r="H2178" i="7"/>
  <c r="G2178" i="7"/>
  <c r="E2178" i="7"/>
  <c r="J2177" i="7"/>
  <c r="I2177" i="7"/>
  <c r="E2177" i="7"/>
  <c r="J2176" i="7"/>
  <c r="E2176" i="7"/>
  <c r="J2175" i="7"/>
  <c r="E2175" i="7"/>
  <c r="K2174" i="7"/>
  <c r="J2174" i="7"/>
  <c r="H2174" i="7"/>
  <c r="AA2174" i="7"/>
  <c r="Z2174" i="7"/>
  <c r="Y2174" i="7"/>
  <c r="X2174" i="7"/>
  <c r="I2174" i="7"/>
  <c r="F2174" i="7"/>
  <c r="V2174" i="7"/>
  <c r="T2174" i="7"/>
  <c r="R2174" i="7"/>
  <c r="U2174" i="7"/>
  <c r="S2174" i="7"/>
  <c r="Q2174" i="7"/>
  <c r="I2175" i="7" s="1"/>
  <c r="O2179" i="7" s="1"/>
  <c r="E2174" i="7"/>
  <c r="D2174" i="7"/>
  <c r="B2174" i="7"/>
  <c r="K2173" i="7"/>
  <c r="J2173" i="7"/>
  <c r="I2173" i="7"/>
  <c r="H2173" i="7"/>
  <c r="G2173" i="7"/>
  <c r="F2173" i="7"/>
  <c r="K2172" i="7"/>
  <c r="J2172" i="7"/>
  <c r="I2172" i="7"/>
  <c r="W2172" i="7" s="1"/>
  <c r="H2172" i="7"/>
  <c r="G2172" i="7"/>
  <c r="F2172" i="7"/>
  <c r="K2171" i="7"/>
  <c r="J2171" i="7"/>
  <c r="I2171" i="7"/>
  <c r="H2171" i="7"/>
  <c r="G2171" i="7"/>
  <c r="F2171" i="7"/>
  <c r="K2170" i="7"/>
  <c r="J2179" i="7" s="1"/>
  <c r="J2170" i="7"/>
  <c r="W2170" i="7"/>
  <c r="I2170" i="7"/>
  <c r="H2170" i="7"/>
  <c r="G2170" i="7"/>
  <c r="F2170" i="7"/>
  <c r="C2169" i="7"/>
  <c r="V2168" i="7"/>
  <c r="K2177" i="7" s="1"/>
  <c r="T2168" i="7"/>
  <c r="K2176" i="7" s="1"/>
  <c r="R2168" i="7"/>
  <c r="K2175" i="7" s="1"/>
  <c r="U2168" i="7"/>
  <c r="S2168" i="7"/>
  <c r="I2176" i="7" s="1"/>
  <c r="Q2168" i="7"/>
  <c r="E2168" i="7"/>
  <c r="D2168" i="7"/>
  <c r="B2168" i="7"/>
  <c r="AA2166" i="7"/>
  <c r="Z2166" i="7"/>
  <c r="Y2166" i="7"/>
  <c r="J2166" i="7"/>
  <c r="AB2165" i="7"/>
  <c r="I2165" i="7"/>
  <c r="H2165" i="7"/>
  <c r="G2165" i="7"/>
  <c r="E2165" i="7"/>
  <c r="K2164" i="7"/>
  <c r="J2164" i="7"/>
  <c r="I2164" i="7"/>
  <c r="E2164" i="7"/>
  <c r="J2163" i="7"/>
  <c r="E2163" i="7"/>
  <c r="J2162" i="7"/>
  <c r="E2162" i="7"/>
  <c r="K2161" i="7"/>
  <c r="J2161" i="7"/>
  <c r="H2161" i="7"/>
  <c r="AA2161" i="7"/>
  <c r="Z2161" i="7"/>
  <c r="Y2161" i="7"/>
  <c r="I2161" i="7"/>
  <c r="X2161" i="7" s="1"/>
  <c r="F2161" i="7"/>
  <c r="V2161" i="7"/>
  <c r="T2161" i="7"/>
  <c r="R2161" i="7"/>
  <c r="U2161" i="7"/>
  <c r="S2161" i="7"/>
  <c r="Q2161" i="7"/>
  <c r="I2162" i="7" s="1"/>
  <c r="E2161" i="7"/>
  <c r="D2161" i="7"/>
  <c r="B2161" i="7"/>
  <c r="K2160" i="7"/>
  <c r="J2160" i="7"/>
  <c r="I2160" i="7"/>
  <c r="H2160" i="7"/>
  <c r="G2160" i="7"/>
  <c r="F2160" i="7"/>
  <c r="K2159" i="7"/>
  <c r="J2159" i="7"/>
  <c r="W2159" i="7"/>
  <c r="I2159" i="7"/>
  <c r="H2159" i="7"/>
  <c r="G2159" i="7"/>
  <c r="F2159" i="7"/>
  <c r="K2158" i="7"/>
  <c r="J2158" i="7"/>
  <c r="I2158" i="7"/>
  <c r="H2158" i="7"/>
  <c r="G2158" i="7"/>
  <c r="F2158" i="7"/>
  <c r="K2157" i="7"/>
  <c r="J2157" i="7"/>
  <c r="W2157" i="7"/>
  <c r="I2157" i="7"/>
  <c r="H2157" i="7"/>
  <c r="G2157" i="7"/>
  <c r="F2157" i="7"/>
  <c r="C2156" i="7"/>
  <c r="V2155" i="7"/>
  <c r="T2155" i="7"/>
  <c r="K2163" i="7" s="1"/>
  <c r="R2155" i="7"/>
  <c r="K2162" i="7" s="1"/>
  <c r="U2155" i="7"/>
  <c r="S2155" i="7"/>
  <c r="I2163" i="7" s="1"/>
  <c r="Q2155" i="7"/>
  <c r="E2155" i="7"/>
  <c r="D2155" i="7"/>
  <c r="B2155" i="7"/>
  <c r="A2154" i="7"/>
  <c r="H2152" i="7"/>
  <c r="J2152" i="7"/>
  <c r="H2151" i="7"/>
  <c r="J2151" i="7"/>
  <c r="A2150" i="7"/>
  <c r="AA2147" i="7"/>
  <c r="Z2147" i="7"/>
  <c r="Y2147" i="7"/>
  <c r="I2146" i="7"/>
  <c r="AB2146" i="7" s="1"/>
  <c r="H2146" i="7"/>
  <c r="G2146" i="7"/>
  <c r="E2146" i="7"/>
  <c r="J2145" i="7"/>
  <c r="I2145" i="7"/>
  <c r="E2145" i="7"/>
  <c r="K2144" i="7"/>
  <c r="P2147" i="7" s="1"/>
  <c r="J2144" i="7"/>
  <c r="E2144" i="7"/>
  <c r="K2143" i="7"/>
  <c r="J2143" i="7"/>
  <c r="H2143" i="7"/>
  <c r="AA2143" i="7"/>
  <c r="Z2143" i="7"/>
  <c r="Y2143" i="7"/>
  <c r="I2143" i="7"/>
  <c r="X2143" i="7" s="1"/>
  <c r="F2143" i="7"/>
  <c r="V2143" i="7"/>
  <c r="T2143" i="7"/>
  <c r="R2143" i="7"/>
  <c r="U2143" i="7"/>
  <c r="S2143" i="7"/>
  <c r="Q2143" i="7"/>
  <c r="E2143" i="7"/>
  <c r="D2143" i="7"/>
  <c r="B2143" i="7"/>
  <c r="K2142" i="7"/>
  <c r="J2142" i="7"/>
  <c r="W2142" i="7"/>
  <c r="I2142" i="7"/>
  <c r="H2142" i="7"/>
  <c r="G2142" i="7"/>
  <c r="F2142" i="7"/>
  <c r="C2141" i="7"/>
  <c r="V2140" i="7"/>
  <c r="T2140" i="7"/>
  <c r="K2145" i="7" s="1"/>
  <c r="R2140" i="7"/>
  <c r="U2140" i="7"/>
  <c r="S2140" i="7"/>
  <c r="Q2140" i="7"/>
  <c r="I2144" i="7" s="1"/>
  <c r="E2140" i="7"/>
  <c r="D2140" i="7"/>
  <c r="B2140" i="7"/>
  <c r="AA2138" i="7"/>
  <c r="Z2138" i="7"/>
  <c r="Y2138" i="7"/>
  <c r="I2137" i="7"/>
  <c r="AB2137" i="7" s="1"/>
  <c r="H2137" i="7"/>
  <c r="G2137" i="7"/>
  <c r="E2137" i="7"/>
  <c r="J2136" i="7"/>
  <c r="E2136" i="7"/>
  <c r="K2135" i="7"/>
  <c r="J2135" i="7"/>
  <c r="E2135" i="7"/>
  <c r="K2134" i="7"/>
  <c r="J2134" i="7"/>
  <c r="I2134" i="7"/>
  <c r="H2134" i="7"/>
  <c r="G2134" i="7"/>
  <c r="F2134" i="7"/>
  <c r="V2133" i="7"/>
  <c r="T2133" i="7"/>
  <c r="K2136" i="7" s="1"/>
  <c r="R2133" i="7"/>
  <c r="U2133" i="7"/>
  <c r="S2133" i="7"/>
  <c r="I2136" i="7" s="1"/>
  <c r="Q2133" i="7"/>
  <c r="I2135" i="7" s="1"/>
  <c r="E2133" i="7"/>
  <c r="D2133" i="7"/>
  <c r="B2133" i="7"/>
  <c r="AA2131" i="7"/>
  <c r="Z2131" i="7"/>
  <c r="Y2131" i="7"/>
  <c r="I2130" i="7"/>
  <c r="AB2130" i="7" s="1"/>
  <c r="H2130" i="7"/>
  <c r="G2130" i="7"/>
  <c r="E2130" i="7"/>
  <c r="J2129" i="7"/>
  <c r="E2129" i="7"/>
  <c r="J2128" i="7"/>
  <c r="E2128" i="7"/>
  <c r="K2127" i="7"/>
  <c r="J2127" i="7"/>
  <c r="H2127" i="7"/>
  <c r="AA2127" i="7"/>
  <c r="Z2127" i="7"/>
  <c r="Y2127" i="7"/>
  <c r="I2127" i="7"/>
  <c r="X2127" i="7" s="1"/>
  <c r="F2127" i="7"/>
  <c r="V2127" i="7"/>
  <c r="T2127" i="7"/>
  <c r="K2129" i="7" s="1"/>
  <c r="R2127" i="7"/>
  <c r="U2127" i="7"/>
  <c r="S2127" i="7"/>
  <c r="Q2127" i="7"/>
  <c r="E2127" i="7"/>
  <c r="D2127" i="7"/>
  <c r="B2127" i="7"/>
  <c r="K2126" i="7"/>
  <c r="P2131" i="7" s="1"/>
  <c r="J2126" i="7"/>
  <c r="W2126" i="7"/>
  <c r="I2126" i="7"/>
  <c r="H2126" i="7"/>
  <c r="G2126" i="7"/>
  <c r="F2126" i="7"/>
  <c r="C2125" i="7"/>
  <c r="V2124" i="7"/>
  <c r="T2124" i="7"/>
  <c r="R2124" i="7"/>
  <c r="K2128" i="7" s="1"/>
  <c r="U2124" i="7"/>
  <c r="S2124" i="7"/>
  <c r="I2129" i="7" s="1"/>
  <c r="Q2124" i="7"/>
  <c r="I2128" i="7" s="1"/>
  <c r="E2124" i="7"/>
  <c r="D2124" i="7"/>
  <c r="B2124" i="7"/>
  <c r="A2123" i="7"/>
  <c r="AA2120" i="7"/>
  <c r="Z2120" i="7"/>
  <c r="Y2120" i="7"/>
  <c r="AB2119" i="7"/>
  <c r="I2119" i="7"/>
  <c r="H2119" i="7"/>
  <c r="G2119" i="7"/>
  <c r="E2119" i="7"/>
  <c r="J2118" i="7"/>
  <c r="E2118" i="7"/>
  <c r="J2117" i="7"/>
  <c r="I2117" i="7"/>
  <c r="E2117" i="7"/>
  <c r="J2116" i="7"/>
  <c r="E2116" i="7"/>
  <c r="K2115" i="7"/>
  <c r="J2115" i="7"/>
  <c r="H2115" i="7"/>
  <c r="AA2115" i="7"/>
  <c r="Z2115" i="7"/>
  <c r="Y2115" i="7"/>
  <c r="I2115" i="7"/>
  <c r="X2115" i="7" s="1"/>
  <c r="F2115" i="7"/>
  <c r="V2115" i="7"/>
  <c r="T2115" i="7"/>
  <c r="R2115" i="7"/>
  <c r="U2115" i="7"/>
  <c r="S2115" i="7"/>
  <c r="Q2115" i="7"/>
  <c r="E2115" i="7"/>
  <c r="D2115" i="7"/>
  <c r="B2115" i="7"/>
  <c r="K2114" i="7"/>
  <c r="J2114" i="7"/>
  <c r="H2114" i="7"/>
  <c r="AA2114" i="7"/>
  <c r="Z2114" i="7"/>
  <c r="Y2114" i="7"/>
  <c r="I2114" i="7"/>
  <c r="X2114" i="7" s="1"/>
  <c r="F2114" i="7"/>
  <c r="V2114" i="7"/>
  <c r="T2114" i="7"/>
  <c r="R2114" i="7"/>
  <c r="U2114" i="7"/>
  <c r="S2114" i="7"/>
  <c r="Q2114" i="7"/>
  <c r="E2114" i="7"/>
  <c r="D2114" i="7"/>
  <c r="B2114" i="7"/>
  <c r="K2113" i="7"/>
  <c r="J2113" i="7"/>
  <c r="I2113" i="7"/>
  <c r="H2113" i="7"/>
  <c r="G2113" i="7"/>
  <c r="F2113" i="7"/>
  <c r="K2112" i="7"/>
  <c r="J2112" i="7"/>
  <c r="W2112" i="7"/>
  <c r="I2112" i="7"/>
  <c r="H2112" i="7"/>
  <c r="G2112" i="7"/>
  <c r="F2112" i="7"/>
  <c r="K2111" i="7"/>
  <c r="J2111" i="7"/>
  <c r="I2111" i="7"/>
  <c r="H2111" i="7"/>
  <c r="G2111" i="7"/>
  <c r="F2111" i="7"/>
  <c r="K2110" i="7"/>
  <c r="J2110" i="7"/>
  <c r="W2110" i="7"/>
  <c r="I2110" i="7"/>
  <c r="X2120" i="7" s="1"/>
  <c r="H2110" i="7"/>
  <c r="G2110" i="7"/>
  <c r="F2110" i="7"/>
  <c r="C2109" i="7"/>
  <c r="V2108" i="7"/>
  <c r="T2108" i="7"/>
  <c r="K2117" i="7" s="1"/>
  <c r="R2108" i="7"/>
  <c r="K2116" i="7" s="1"/>
  <c r="U2108" i="7"/>
  <c r="I2118" i="7" s="1"/>
  <c r="S2108" i="7"/>
  <c r="Q2108" i="7"/>
  <c r="I2116" i="7" s="1"/>
  <c r="E2108" i="7"/>
  <c r="D2108" i="7"/>
  <c r="B2108" i="7"/>
  <c r="AA2106" i="7"/>
  <c r="Z2106" i="7"/>
  <c r="Y2106" i="7"/>
  <c r="I2105" i="7"/>
  <c r="AB2105" i="7" s="1"/>
  <c r="H2105" i="7"/>
  <c r="G2105" i="7"/>
  <c r="E2105" i="7"/>
  <c r="J2104" i="7"/>
  <c r="E2104" i="7"/>
  <c r="K2103" i="7"/>
  <c r="J2103" i="7"/>
  <c r="E2103" i="7"/>
  <c r="J2102" i="7"/>
  <c r="E2102" i="7"/>
  <c r="K2101" i="7"/>
  <c r="J2101" i="7"/>
  <c r="H2101" i="7"/>
  <c r="AA2101" i="7"/>
  <c r="Z2101" i="7"/>
  <c r="Y2101" i="7"/>
  <c r="X2101" i="7"/>
  <c r="I2101" i="7"/>
  <c r="F2101" i="7"/>
  <c r="V2101" i="7"/>
  <c r="T2101" i="7"/>
  <c r="R2101" i="7"/>
  <c r="U2101" i="7"/>
  <c r="S2101" i="7"/>
  <c r="Q2101" i="7"/>
  <c r="E2101" i="7"/>
  <c r="D2101" i="7"/>
  <c r="B2101" i="7"/>
  <c r="K2100" i="7"/>
  <c r="J2100" i="7"/>
  <c r="H2100" i="7"/>
  <c r="AA2100" i="7"/>
  <c r="Z2100" i="7"/>
  <c r="Y2100" i="7"/>
  <c r="I2100" i="7"/>
  <c r="X2100" i="7" s="1"/>
  <c r="F2100" i="7"/>
  <c r="V2100" i="7"/>
  <c r="T2100" i="7"/>
  <c r="R2100" i="7"/>
  <c r="U2100" i="7"/>
  <c r="I2104" i="7" s="1"/>
  <c r="S2100" i="7"/>
  <c r="Q2100" i="7"/>
  <c r="I2102" i="7" s="1"/>
  <c r="E2100" i="7"/>
  <c r="D2100" i="7"/>
  <c r="B2100" i="7"/>
  <c r="K2099" i="7"/>
  <c r="J2099" i="7"/>
  <c r="I2099" i="7"/>
  <c r="H2099" i="7"/>
  <c r="G2099" i="7"/>
  <c r="F2099" i="7"/>
  <c r="K2098" i="7"/>
  <c r="J2098" i="7"/>
  <c r="I2098" i="7"/>
  <c r="W2098" i="7" s="1"/>
  <c r="H2098" i="7"/>
  <c r="G2098" i="7"/>
  <c r="F2098" i="7"/>
  <c r="K2097" i="7"/>
  <c r="J2097" i="7"/>
  <c r="I2097" i="7"/>
  <c r="H2097" i="7"/>
  <c r="G2097" i="7"/>
  <c r="F2097" i="7"/>
  <c r="K2096" i="7"/>
  <c r="J2096" i="7"/>
  <c r="W2096" i="7"/>
  <c r="I2096" i="7"/>
  <c r="H2096" i="7"/>
  <c r="G2096" i="7"/>
  <c r="F2096" i="7"/>
  <c r="C2095" i="7"/>
  <c r="V2094" i="7"/>
  <c r="T2094" i="7"/>
  <c r="R2094" i="7"/>
  <c r="K2102" i="7" s="1"/>
  <c r="U2094" i="7"/>
  <c r="S2094" i="7"/>
  <c r="I2103" i="7" s="1"/>
  <c r="Q2094" i="7"/>
  <c r="E2094" i="7"/>
  <c r="D2094" i="7"/>
  <c r="B2094" i="7"/>
  <c r="AA2092" i="7"/>
  <c r="Z2092" i="7"/>
  <c r="Y2092" i="7"/>
  <c r="I2091" i="7"/>
  <c r="AB2091" i="7" s="1"/>
  <c r="H2091" i="7"/>
  <c r="G2091" i="7"/>
  <c r="E2091" i="7"/>
  <c r="J2090" i="7"/>
  <c r="E2090" i="7"/>
  <c r="K2089" i="7"/>
  <c r="P2092" i="7" s="1"/>
  <c r="J2089" i="7"/>
  <c r="E2089" i="7"/>
  <c r="K2088" i="7"/>
  <c r="J2088" i="7"/>
  <c r="H2088" i="7"/>
  <c r="AA2088" i="7"/>
  <c r="Z2088" i="7"/>
  <c r="Y2088" i="7"/>
  <c r="X2088" i="7"/>
  <c r="I2088" i="7"/>
  <c r="F2088" i="7"/>
  <c r="V2088" i="7"/>
  <c r="T2088" i="7"/>
  <c r="R2088" i="7"/>
  <c r="U2088" i="7"/>
  <c r="S2088" i="7"/>
  <c r="Q2088" i="7"/>
  <c r="E2088" i="7"/>
  <c r="D2088" i="7"/>
  <c r="B2088" i="7"/>
  <c r="K2087" i="7"/>
  <c r="J2087" i="7"/>
  <c r="W2087" i="7"/>
  <c r="I2087" i="7"/>
  <c r="H2087" i="7"/>
  <c r="G2087" i="7"/>
  <c r="F2087" i="7"/>
  <c r="C2086" i="7"/>
  <c r="V2085" i="7"/>
  <c r="T2085" i="7"/>
  <c r="K2090" i="7" s="1"/>
  <c r="R2085" i="7"/>
  <c r="U2085" i="7"/>
  <c r="S2085" i="7"/>
  <c r="I2090" i="7" s="1"/>
  <c r="Q2085" i="7"/>
  <c r="I2089" i="7" s="1"/>
  <c r="E2085" i="7"/>
  <c r="D2085" i="7"/>
  <c r="B2085" i="7"/>
  <c r="AA2083" i="7"/>
  <c r="Z2083" i="7"/>
  <c r="Y2083" i="7"/>
  <c r="I2082" i="7"/>
  <c r="AB2082" i="7" s="1"/>
  <c r="H2082" i="7"/>
  <c r="G2082" i="7"/>
  <c r="E2082" i="7"/>
  <c r="J2081" i="7"/>
  <c r="E2081" i="7"/>
  <c r="K2080" i="7"/>
  <c r="J2080" i="7"/>
  <c r="E2080" i="7"/>
  <c r="J2079" i="7"/>
  <c r="E2079" i="7"/>
  <c r="K2078" i="7"/>
  <c r="J2078" i="7"/>
  <c r="H2078" i="7"/>
  <c r="AA2078" i="7"/>
  <c r="Z2078" i="7"/>
  <c r="Y2078" i="7"/>
  <c r="I2078" i="7"/>
  <c r="X2078" i="7" s="1"/>
  <c r="F2078" i="7"/>
  <c r="V2078" i="7"/>
  <c r="T2078" i="7"/>
  <c r="R2078" i="7"/>
  <c r="U2078" i="7"/>
  <c r="S2078" i="7"/>
  <c r="Q2078" i="7"/>
  <c r="E2078" i="7"/>
  <c r="D2078" i="7"/>
  <c r="B2078" i="7"/>
  <c r="K2077" i="7"/>
  <c r="J2077" i="7"/>
  <c r="I2077" i="7"/>
  <c r="H2077" i="7"/>
  <c r="G2077" i="7"/>
  <c r="F2077" i="7"/>
  <c r="K2076" i="7"/>
  <c r="J2076" i="7"/>
  <c r="I2076" i="7"/>
  <c r="W2076" i="7" s="1"/>
  <c r="H2076" i="7"/>
  <c r="G2076" i="7"/>
  <c r="F2076" i="7"/>
  <c r="K2075" i="7"/>
  <c r="J2075" i="7"/>
  <c r="I2075" i="7"/>
  <c r="H2075" i="7"/>
  <c r="G2075" i="7"/>
  <c r="F2075" i="7"/>
  <c r="K2074" i="7"/>
  <c r="J2074" i="7"/>
  <c r="W2074" i="7"/>
  <c r="I2074" i="7"/>
  <c r="H2074" i="7"/>
  <c r="G2074" i="7"/>
  <c r="F2074" i="7"/>
  <c r="V2073" i="7"/>
  <c r="K2081" i="7" s="1"/>
  <c r="T2073" i="7"/>
  <c r="R2073" i="7"/>
  <c r="K2079" i="7" s="1"/>
  <c r="U2073" i="7"/>
  <c r="I2081" i="7" s="1"/>
  <c r="S2073" i="7"/>
  <c r="I2080" i="7" s="1"/>
  <c r="Q2073" i="7"/>
  <c r="I2079" i="7" s="1"/>
  <c r="E2073" i="7"/>
  <c r="D2073" i="7"/>
  <c r="B2073" i="7"/>
  <c r="AA2071" i="7"/>
  <c r="Z2071" i="7"/>
  <c r="Y2071" i="7"/>
  <c r="AB2070" i="7"/>
  <c r="I2070" i="7"/>
  <c r="H2070" i="7"/>
  <c r="G2070" i="7"/>
  <c r="E2070" i="7"/>
  <c r="J2069" i="7"/>
  <c r="E2069" i="7"/>
  <c r="J2068" i="7"/>
  <c r="E2068" i="7"/>
  <c r="J2067" i="7"/>
  <c r="E2067" i="7"/>
  <c r="K2066" i="7"/>
  <c r="J2066" i="7"/>
  <c r="H2066" i="7"/>
  <c r="AA2066" i="7"/>
  <c r="Z2066" i="7"/>
  <c r="Y2066" i="7"/>
  <c r="I2066" i="7"/>
  <c r="X2066" i="7" s="1"/>
  <c r="F2066" i="7"/>
  <c r="V2066" i="7"/>
  <c r="T2066" i="7"/>
  <c r="R2066" i="7"/>
  <c r="U2066" i="7"/>
  <c r="S2066" i="7"/>
  <c r="Q2066" i="7"/>
  <c r="E2066" i="7"/>
  <c r="D2066" i="7"/>
  <c r="B2066" i="7"/>
  <c r="K2065" i="7"/>
  <c r="J2065" i="7"/>
  <c r="I2065" i="7"/>
  <c r="H2065" i="7"/>
  <c r="G2065" i="7"/>
  <c r="F2065" i="7"/>
  <c r="K2064" i="7"/>
  <c r="J2064" i="7"/>
  <c r="W2064" i="7"/>
  <c r="I2064" i="7"/>
  <c r="H2064" i="7"/>
  <c r="G2064" i="7"/>
  <c r="F2064" i="7"/>
  <c r="K2063" i="7"/>
  <c r="J2063" i="7"/>
  <c r="I2063" i="7"/>
  <c r="H2063" i="7"/>
  <c r="G2063" i="7"/>
  <c r="F2063" i="7"/>
  <c r="K2062" i="7"/>
  <c r="J2062" i="7"/>
  <c r="W2062" i="7"/>
  <c r="I2062" i="7"/>
  <c r="H2062" i="7"/>
  <c r="G2062" i="7"/>
  <c r="F2062" i="7"/>
  <c r="C2061" i="7"/>
  <c r="V2060" i="7"/>
  <c r="T2060" i="7"/>
  <c r="R2060" i="7"/>
  <c r="K2067" i="7" s="1"/>
  <c r="U2060" i="7"/>
  <c r="I2069" i="7" s="1"/>
  <c r="S2060" i="7"/>
  <c r="I2068" i="7" s="1"/>
  <c r="Q2060" i="7"/>
  <c r="I2067" i="7" s="1"/>
  <c r="X2071" i="7" s="1"/>
  <c r="E2060" i="7"/>
  <c r="D2060" i="7"/>
  <c r="B2060" i="7"/>
  <c r="AA2058" i="7"/>
  <c r="Z2058" i="7"/>
  <c r="Y2058" i="7"/>
  <c r="I2057" i="7"/>
  <c r="AB2057" i="7" s="1"/>
  <c r="H2057" i="7"/>
  <c r="G2057" i="7"/>
  <c r="E2057" i="7"/>
  <c r="J2056" i="7"/>
  <c r="E2056" i="7"/>
  <c r="J2055" i="7"/>
  <c r="I2055" i="7"/>
  <c r="X2058" i="7" s="1"/>
  <c r="E2055" i="7"/>
  <c r="J2054" i="7"/>
  <c r="E2054" i="7"/>
  <c r="K2053" i="7"/>
  <c r="J2053" i="7"/>
  <c r="H2053" i="7"/>
  <c r="AA2053" i="7"/>
  <c r="Z2053" i="7"/>
  <c r="Y2053" i="7"/>
  <c r="I2053" i="7"/>
  <c r="X2053" i="7" s="1"/>
  <c r="F2053" i="7"/>
  <c r="V2053" i="7"/>
  <c r="T2053" i="7"/>
  <c r="K2055" i="7" s="1"/>
  <c r="R2053" i="7"/>
  <c r="U2053" i="7"/>
  <c r="S2053" i="7"/>
  <c r="Q2053" i="7"/>
  <c r="E2053" i="7"/>
  <c r="D2053" i="7"/>
  <c r="B2053" i="7"/>
  <c r="K2052" i="7"/>
  <c r="J2052" i="7"/>
  <c r="I2052" i="7"/>
  <c r="H2052" i="7"/>
  <c r="G2052" i="7"/>
  <c r="F2052" i="7"/>
  <c r="K2051" i="7"/>
  <c r="J2051" i="7"/>
  <c r="W2051" i="7"/>
  <c r="I2051" i="7"/>
  <c r="H2051" i="7"/>
  <c r="G2051" i="7"/>
  <c r="F2051" i="7"/>
  <c r="K2050" i="7"/>
  <c r="J2050" i="7"/>
  <c r="I2050" i="7"/>
  <c r="H2050" i="7"/>
  <c r="G2050" i="7"/>
  <c r="F2050" i="7"/>
  <c r="K2049" i="7"/>
  <c r="J2049" i="7"/>
  <c r="I2049" i="7"/>
  <c r="H2049" i="7"/>
  <c r="G2049" i="7"/>
  <c r="F2049" i="7"/>
  <c r="C2048" i="7"/>
  <c r="V2047" i="7"/>
  <c r="K2056" i="7" s="1"/>
  <c r="T2047" i="7"/>
  <c r="R2047" i="7"/>
  <c r="K2054" i="7" s="1"/>
  <c r="U2047" i="7"/>
  <c r="I2056" i="7" s="1"/>
  <c r="S2047" i="7"/>
  <c r="Q2047" i="7"/>
  <c r="I2054" i="7" s="1"/>
  <c r="E2047" i="7"/>
  <c r="D2047" i="7"/>
  <c r="B2047" i="7"/>
  <c r="A2046" i="7"/>
  <c r="H2044" i="7"/>
  <c r="J2044" i="7"/>
  <c r="H2043" i="7"/>
  <c r="J2043" i="7"/>
  <c r="A2042" i="7"/>
  <c r="H2040" i="7"/>
  <c r="J2040" i="7"/>
  <c r="H2039" i="7"/>
  <c r="J2039" i="7"/>
  <c r="A2038" i="7"/>
  <c r="AA2035" i="7"/>
  <c r="Z2035" i="7"/>
  <c r="Y2035" i="7"/>
  <c r="P2035" i="7"/>
  <c r="I2034" i="7"/>
  <c r="AB2034" i="7" s="1"/>
  <c r="H2034" i="7"/>
  <c r="G2034" i="7"/>
  <c r="E2034" i="7"/>
  <c r="K2033" i="7"/>
  <c r="J2033" i="7"/>
  <c r="E2033" i="7"/>
  <c r="J2032" i="7"/>
  <c r="I2032" i="7"/>
  <c r="E2032" i="7"/>
  <c r="K2031" i="7"/>
  <c r="J2031" i="7"/>
  <c r="W2031" i="7"/>
  <c r="I2031" i="7"/>
  <c r="H2031" i="7"/>
  <c r="G2031" i="7"/>
  <c r="F2031" i="7"/>
  <c r="V2030" i="7"/>
  <c r="T2030" i="7"/>
  <c r="R2030" i="7"/>
  <c r="K2032" i="7" s="1"/>
  <c r="U2030" i="7"/>
  <c r="S2030" i="7"/>
  <c r="I2033" i="7" s="1"/>
  <c r="H2035" i="7" s="1"/>
  <c r="Q2030" i="7"/>
  <c r="E2030" i="7"/>
  <c r="D2030" i="7"/>
  <c r="B2030" i="7"/>
  <c r="AA2028" i="7"/>
  <c r="Z2028" i="7"/>
  <c r="Y2028" i="7"/>
  <c r="AB2027" i="7"/>
  <c r="I2027" i="7"/>
  <c r="H2027" i="7"/>
  <c r="G2027" i="7"/>
  <c r="E2027" i="7"/>
  <c r="J2026" i="7"/>
  <c r="E2026" i="7"/>
  <c r="K2025" i="7"/>
  <c r="J2025" i="7"/>
  <c r="E2025" i="7"/>
  <c r="K2024" i="7"/>
  <c r="J2024" i="7"/>
  <c r="I2024" i="7"/>
  <c r="H2024" i="7"/>
  <c r="G2024" i="7"/>
  <c r="F2024" i="7"/>
  <c r="C2023" i="7"/>
  <c r="V2022" i="7"/>
  <c r="T2022" i="7"/>
  <c r="K2026" i="7" s="1"/>
  <c r="R2022" i="7"/>
  <c r="U2022" i="7"/>
  <c r="S2022" i="7"/>
  <c r="I2026" i="7" s="1"/>
  <c r="Q2022" i="7"/>
  <c r="I2025" i="7" s="1"/>
  <c r="E2022" i="7"/>
  <c r="D2022" i="7"/>
  <c r="B2022" i="7"/>
  <c r="AA2020" i="7"/>
  <c r="Z2020" i="7"/>
  <c r="Y2020" i="7"/>
  <c r="AB2019" i="7"/>
  <c r="I2019" i="7"/>
  <c r="H2019" i="7"/>
  <c r="G2019" i="7"/>
  <c r="E2019" i="7"/>
  <c r="J2018" i="7"/>
  <c r="E2018" i="7"/>
  <c r="J2017" i="7"/>
  <c r="E2017" i="7"/>
  <c r="K2016" i="7"/>
  <c r="J2016" i="7"/>
  <c r="H2016" i="7"/>
  <c r="AA2016" i="7"/>
  <c r="Z2016" i="7"/>
  <c r="Y2016" i="7"/>
  <c r="X2016" i="7"/>
  <c r="I2016" i="7"/>
  <c r="F2016" i="7"/>
  <c r="V2016" i="7"/>
  <c r="T2016" i="7"/>
  <c r="R2016" i="7"/>
  <c r="U2016" i="7"/>
  <c r="S2016" i="7"/>
  <c r="Q2016" i="7"/>
  <c r="I2017" i="7" s="1"/>
  <c r="X2020" i="7" s="1"/>
  <c r="E2016" i="7"/>
  <c r="D2016" i="7"/>
  <c r="B2016" i="7"/>
  <c r="K2015" i="7"/>
  <c r="J2015" i="7"/>
  <c r="I2015" i="7"/>
  <c r="H2015" i="7"/>
  <c r="G2015" i="7"/>
  <c r="F2015" i="7"/>
  <c r="C2014" i="7"/>
  <c r="V2013" i="7"/>
  <c r="T2013" i="7"/>
  <c r="K2018" i="7" s="1"/>
  <c r="R2013" i="7"/>
  <c r="K2017" i="7" s="1"/>
  <c r="U2013" i="7"/>
  <c r="S2013" i="7"/>
  <c r="I2018" i="7" s="1"/>
  <c r="Q2013" i="7"/>
  <c r="E2013" i="7"/>
  <c r="D2013" i="7"/>
  <c r="B2013" i="7"/>
  <c r="AA2011" i="7"/>
  <c r="Z2011" i="7"/>
  <c r="Y2011" i="7"/>
  <c r="AB2010" i="7"/>
  <c r="I2010" i="7"/>
  <c r="H2010" i="7"/>
  <c r="G2010" i="7"/>
  <c r="E2010" i="7"/>
  <c r="J2009" i="7"/>
  <c r="E2009" i="7"/>
  <c r="J2008" i="7"/>
  <c r="I2008" i="7"/>
  <c r="E2008" i="7"/>
  <c r="K2007" i="7"/>
  <c r="J2007" i="7"/>
  <c r="I2007" i="7"/>
  <c r="H2007" i="7"/>
  <c r="G2007" i="7"/>
  <c r="F2007" i="7"/>
  <c r="V2006" i="7"/>
  <c r="T2006" i="7"/>
  <c r="K2009" i="7" s="1"/>
  <c r="R2006" i="7"/>
  <c r="K2008" i="7" s="1"/>
  <c r="P2011" i="7" s="1"/>
  <c r="U2006" i="7"/>
  <c r="S2006" i="7"/>
  <c r="I2009" i="7" s="1"/>
  <c r="X2011" i="7" s="1"/>
  <c r="Q2006" i="7"/>
  <c r="E2006" i="7"/>
  <c r="D2006" i="7"/>
  <c r="B2006" i="7"/>
  <c r="AA2004" i="7"/>
  <c r="Z2004" i="7"/>
  <c r="Y2004" i="7"/>
  <c r="H2004" i="7"/>
  <c r="I2003" i="7"/>
  <c r="AB2003" i="7" s="1"/>
  <c r="H2003" i="7"/>
  <c r="G2003" i="7"/>
  <c r="E2003" i="7"/>
  <c r="K2002" i="7"/>
  <c r="J2002" i="7"/>
  <c r="E2002" i="7"/>
  <c r="J2001" i="7"/>
  <c r="E2001" i="7"/>
  <c r="K2000" i="7"/>
  <c r="J2000" i="7"/>
  <c r="H2000" i="7"/>
  <c r="AA2000" i="7"/>
  <c r="Z2000" i="7"/>
  <c r="Y2000" i="7"/>
  <c r="X2000" i="7"/>
  <c r="I2000" i="7"/>
  <c r="F2000" i="7"/>
  <c r="V2000" i="7"/>
  <c r="T2000" i="7"/>
  <c r="R2000" i="7"/>
  <c r="U2000" i="7"/>
  <c r="S2000" i="7"/>
  <c r="Q2000" i="7"/>
  <c r="I2001" i="7" s="1"/>
  <c r="E2000" i="7"/>
  <c r="D2000" i="7"/>
  <c r="B2000" i="7"/>
  <c r="K1999" i="7"/>
  <c r="J1999" i="7"/>
  <c r="W1999" i="7"/>
  <c r="I1999" i="7"/>
  <c r="O2004" i="7" s="1"/>
  <c r="H1999" i="7"/>
  <c r="G1999" i="7"/>
  <c r="F1999" i="7"/>
  <c r="C1998" i="7"/>
  <c r="V1997" i="7"/>
  <c r="T1997" i="7"/>
  <c r="R1997" i="7"/>
  <c r="K2001" i="7" s="1"/>
  <c r="U1997" i="7"/>
  <c r="S1997" i="7"/>
  <c r="I2002" i="7" s="1"/>
  <c r="Q1997" i="7"/>
  <c r="E1997" i="7"/>
  <c r="D1997" i="7"/>
  <c r="B1997" i="7"/>
  <c r="A1996" i="7"/>
  <c r="A1994" i="7"/>
  <c r="H1992" i="7"/>
  <c r="J1992" i="7"/>
  <c r="H1991" i="7"/>
  <c r="J1991" i="7"/>
  <c r="A1990" i="7"/>
  <c r="H1988" i="7"/>
  <c r="J1988" i="7"/>
  <c r="H1987" i="7"/>
  <c r="J1987" i="7"/>
  <c r="A1986" i="7"/>
  <c r="AA1983" i="7"/>
  <c r="Z1983" i="7"/>
  <c r="Y1983" i="7"/>
  <c r="I1982" i="7"/>
  <c r="AB1982" i="7" s="1"/>
  <c r="H1982" i="7"/>
  <c r="G1982" i="7"/>
  <c r="E1982" i="7"/>
  <c r="K1981" i="7"/>
  <c r="J1981" i="7"/>
  <c r="E1981" i="7"/>
  <c r="J1980" i="7"/>
  <c r="E1980" i="7"/>
  <c r="K1979" i="7"/>
  <c r="J1979" i="7"/>
  <c r="E1979" i="7"/>
  <c r="K1978" i="7"/>
  <c r="J1978" i="7"/>
  <c r="H1978" i="7"/>
  <c r="AA1978" i="7"/>
  <c r="Z1978" i="7"/>
  <c r="Y1978" i="7"/>
  <c r="X1978" i="7"/>
  <c r="I1978" i="7"/>
  <c r="F1978" i="7"/>
  <c r="V1978" i="7"/>
  <c r="T1978" i="7"/>
  <c r="R1978" i="7"/>
  <c r="U1978" i="7"/>
  <c r="S1978" i="7"/>
  <c r="I1980" i="7" s="1"/>
  <c r="Q1978" i="7"/>
  <c r="E1978" i="7"/>
  <c r="D1978" i="7"/>
  <c r="B1978" i="7"/>
  <c r="K1977" i="7"/>
  <c r="J1977" i="7"/>
  <c r="H1977" i="7"/>
  <c r="AA1977" i="7"/>
  <c r="Z1977" i="7"/>
  <c r="Y1977" i="7"/>
  <c r="I1977" i="7"/>
  <c r="X1977" i="7" s="1"/>
  <c r="F1977" i="7"/>
  <c r="V1977" i="7"/>
  <c r="T1977" i="7"/>
  <c r="R1977" i="7"/>
  <c r="U1977" i="7"/>
  <c r="S1977" i="7"/>
  <c r="Q1977" i="7"/>
  <c r="E1977" i="7"/>
  <c r="D1977" i="7"/>
  <c r="B1977" i="7"/>
  <c r="K1976" i="7"/>
  <c r="J1976" i="7"/>
  <c r="I1976" i="7"/>
  <c r="H1976" i="7"/>
  <c r="G1976" i="7"/>
  <c r="F1976" i="7"/>
  <c r="K1975" i="7"/>
  <c r="J1975" i="7"/>
  <c r="I1975" i="7"/>
  <c r="W1975" i="7" s="1"/>
  <c r="H1975" i="7"/>
  <c r="G1975" i="7"/>
  <c r="F1975" i="7"/>
  <c r="K1974" i="7"/>
  <c r="J1974" i="7"/>
  <c r="I1974" i="7"/>
  <c r="H1974" i="7"/>
  <c r="G1974" i="7"/>
  <c r="F1974" i="7"/>
  <c r="K1973" i="7"/>
  <c r="J1973" i="7"/>
  <c r="I1973" i="7"/>
  <c r="W1973" i="7" s="1"/>
  <c r="H1973" i="7"/>
  <c r="G1973" i="7"/>
  <c r="F1973" i="7"/>
  <c r="C1972" i="7"/>
  <c r="V1971" i="7"/>
  <c r="T1971" i="7"/>
  <c r="K1980" i="7" s="1"/>
  <c r="R1971" i="7"/>
  <c r="U1971" i="7"/>
  <c r="I1981" i="7" s="1"/>
  <c r="S1971" i="7"/>
  <c r="Q1971" i="7"/>
  <c r="I1979" i="7" s="1"/>
  <c r="H1983" i="7" s="1"/>
  <c r="E1971" i="7"/>
  <c r="D1971" i="7"/>
  <c r="B1971" i="7"/>
  <c r="AA1969" i="7"/>
  <c r="Z1969" i="7"/>
  <c r="Y1969" i="7"/>
  <c r="I1968" i="7"/>
  <c r="AB1968" i="7" s="1"/>
  <c r="H1968" i="7"/>
  <c r="G1968" i="7"/>
  <c r="E1968" i="7"/>
  <c r="J1967" i="7"/>
  <c r="E1967" i="7"/>
  <c r="J1966" i="7"/>
  <c r="E1966" i="7"/>
  <c r="J1965" i="7"/>
  <c r="E1965" i="7"/>
  <c r="K1964" i="7"/>
  <c r="J1964" i="7"/>
  <c r="H1964" i="7"/>
  <c r="AA1964" i="7"/>
  <c r="Z1964" i="7"/>
  <c r="Y1964" i="7"/>
  <c r="I1964" i="7"/>
  <c r="X1964" i="7" s="1"/>
  <c r="F1964" i="7"/>
  <c r="V1964" i="7"/>
  <c r="T1964" i="7"/>
  <c r="R1964" i="7"/>
  <c r="K1965" i="7" s="1"/>
  <c r="U1964" i="7"/>
  <c r="S1964" i="7"/>
  <c r="Q1964" i="7"/>
  <c r="E1964" i="7"/>
  <c r="D1964" i="7"/>
  <c r="B1964" i="7"/>
  <c r="K1963" i="7"/>
  <c r="J1963" i="7"/>
  <c r="H1963" i="7"/>
  <c r="AA1963" i="7"/>
  <c r="Z1963" i="7"/>
  <c r="Y1963" i="7"/>
  <c r="I1963" i="7"/>
  <c r="X1963" i="7" s="1"/>
  <c r="F1963" i="7"/>
  <c r="V1963" i="7"/>
  <c r="K1967" i="7" s="1"/>
  <c r="T1963" i="7"/>
  <c r="R1963" i="7"/>
  <c r="U1963" i="7"/>
  <c r="S1963" i="7"/>
  <c r="Q1963" i="7"/>
  <c r="E1963" i="7"/>
  <c r="D1963" i="7"/>
  <c r="B1963" i="7"/>
  <c r="K1962" i="7"/>
  <c r="J1962" i="7"/>
  <c r="I1962" i="7"/>
  <c r="H1962" i="7"/>
  <c r="G1962" i="7"/>
  <c r="F1962" i="7"/>
  <c r="K1961" i="7"/>
  <c r="J1961" i="7"/>
  <c r="W1961" i="7"/>
  <c r="I1961" i="7"/>
  <c r="H1961" i="7"/>
  <c r="G1961" i="7"/>
  <c r="F1961" i="7"/>
  <c r="K1960" i="7"/>
  <c r="J1960" i="7"/>
  <c r="I1960" i="7"/>
  <c r="H1960" i="7"/>
  <c r="G1960" i="7"/>
  <c r="F1960" i="7"/>
  <c r="K1959" i="7"/>
  <c r="J1959" i="7"/>
  <c r="W1959" i="7"/>
  <c r="I1959" i="7"/>
  <c r="H1959" i="7"/>
  <c r="G1959" i="7"/>
  <c r="F1959" i="7"/>
  <c r="C1958" i="7"/>
  <c r="V1957" i="7"/>
  <c r="T1957" i="7"/>
  <c r="R1957" i="7"/>
  <c r="U1957" i="7"/>
  <c r="S1957" i="7"/>
  <c r="I1966" i="7" s="1"/>
  <c r="Q1957" i="7"/>
  <c r="I1965" i="7" s="1"/>
  <c r="E1957" i="7"/>
  <c r="D1957" i="7"/>
  <c r="B1957" i="7"/>
  <c r="AA1955" i="7"/>
  <c r="Z1955" i="7"/>
  <c r="Y1955" i="7"/>
  <c r="I1954" i="7"/>
  <c r="AB1954" i="7" s="1"/>
  <c r="H1954" i="7"/>
  <c r="G1954" i="7"/>
  <c r="E1954" i="7"/>
  <c r="J1953" i="7"/>
  <c r="E1953" i="7"/>
  <c r="J1952" i="7"/>
  <c r="E1952" i="7"/>
  <c r="K1951" i="7"/>
  <c r="J1951" i="7"/>
  <c r="H1951" i="7"/>
  <c r="AA1951" i="7"/>
  <c r="Z1951" i="7"/>
  <c r="Y1951" i="7"/>
  <c r="X1951" i="7"/>
  <c r="I1951" i="7"/>
  <c r="F1951" i="7"/>
  <c r="V1951" i="7"/>
  <c r="T1951" i="7"/>
  <c r="R1951" i="7"/>
  <c r="U1951" i="7"/>
  <c r="S1951" i="7"/>
  <c r="Q1951" i="7"/>
  <c r="I1952" i="7" s="1"/>
  <c r="E1951" i="7"/>
  <c r="D1951" i="7"/>
  <c r="B1951" i="7"/>
  <c r="K1950" i="7"/>
  <c r="J1950" i="7"/>
  <c r="W1950" i="7"/>
  <c r="I1950" i="7"/>
  <c r="H1950" i="7"/>
  <c r="G1950" i="7"/>
  <c r="F1950" i="7"/>
  <c r="C1949" i="7"/>
  <c r="V1948" i="7"/>
  <c r="T1948" i="7"/>
  <c r="K1953" i="7" s="1"/>
  <c r="R1948" i="7"/>
  <c r="K1952" i="7" s="1"/>
  <c r="U1948" i="7"/>
  <c r="S1948" i="7"/>
  <c r="I1953" i="7" s="1"/>
  <c r="Q1948" i="7"/>
  <c r="E1948" i="7"/>
  <c r="D1948" i="7"/>
  <c r="B1948" i="7"/>
  <c r="AA1946" i="7"/>
  <c r="Z1946" i="7"/>
  <c r="Y1946" i="7"/>
  <c r="X1946" i="7"/>
  <c r="I1945" i="7"/>
  <c r="AB1945" i="7" s="1"/>
  <c r="H1945" i="7"/>
  <c r="G1945" i="7"/>
  <c r="E1945" i="7"/>
  <c r="J1944" i="7"/>
  <c r="E1944" i="7"/>
  <c r="J1943" i="7"/>
  <c r="I1943" i="7"/>
  <c r="O1946" i="7" s="1"/>
  <c r="E1943" i="7"/>
  <c r="J1942" i="7"/>
  <c r="E1942" i="7"/>
  <c r="K1941" i="7"/>
  <c r="J1941" i="7"/>
  <c r="H1941" i="7"/>
  <c r="AA1941" i="7"/>
  <c r="Z1941" i="7"/>
  <c r="Y1941" i="7"/>
  <c r="I1941" i="7"/>
  <c r="X1941" i="7" s="1"/>
  <c r="F1941" i="7"/>
  <c r="V1941" i="7"/>
  <c r="T1941" i="7"/>
  <c r="R1941" i="7"/>
  <c r="U1941" i="7"/>
  <c r="S1941" i="7"/>
  <c r="Q1941" i="7"/>
  <c r="E1941" i="7"/>
  <c r="D1941" i="7"/>
  <c r="B1941" i="7"/>
  <c r="K1940" i="7"/>
  <c r="J1940" i="7"/>
  <c r="I1940" i="7"/>
  <c r="H1940" i="7"/>
  <c r="G1940" i="7"/>
  <c r="F1940" i="7"/>
  <c r="K1939" i="7"/>
  <c r="J1939" i="7"/>
  <c r="I1939" i="7"/>
  <c r="W1939" i="7" s="1"/>
  <c r="H1939" i="7"/>
  <c r="G1939" i="7"/>
  <c r="F1939" i="7"/>
  <c r="K1938" i="7"/>
  <c r="J1938" i="7"/>
  <c r="I1938" i="7"/>
  <c r="H1938" i="7"/>
  <c r="G1938" i="7"/>
  <c r="F1938" i="7"/>
  <c r="K1937" i="7"/>
  <c r="J1937" i="7"/>
  <c r="W1937" i="7"/>
  <c r="I1937" i="7"/>
  <c r="H1937" i="7"/>
  <c r="G1937" i="7"/>
  <c r="F1937" i="7"/>
  <c r="V1936" i="7"/>
  <c r="K1944" i="7" s="1"/>
  <c r="T1936" i="7"/>
  <c r="K1943" i="7" s="1"/>
  <c r="R1936" i="7"/>
  <c r="U1936" i="7"/>
  <c r="I1944" i="7" s="1"/>
  <c r="S1936" i="7"/>
  <c r="Q1936" i="7"/>
  <c r="I1942" i="7" s="1"/>
  <c r="E1936" i="7"/>
  <c r="D1936" i="7"/>
  <c r="B1936" i="7"/>
  <c r="AA1934" i="7"/>
  <c r="Z1934" i="7"/>
  <c r="Y1934" i="7"/>
  <c r="I1933" i="7"/>
  <c r="AB1933" i="7" s="1"/>
  <c r="H1933" i="7"/>
  <c r="G1933" i="7"/>
  <c r="E1933" i="7"/>
  <c r="J1932" i="7"/>
  <c r="E1932" i="7"/>
  <c r="J1931" i="7"/>
  <c r="E1931" i="7"/>
  <c r="K1930" i="7"/>
  <c r="J1930" i="7"/>
  <c r="E1930" i="7"/>
  <c r="K1929" i="7"/>
  <c r="J1929" i="7"/>
  <c r="H1929" i="7"/>
  <c r="AA1929" i="7"/>
  <c r="Z1929" i="7"/>
  <c r="Y1929" i="7"/>
  <c r="X1929" i="7"/>
  <c r="I1929" i="7"/>
  <c r="F1929" i="7"/>
  <c r="V1929" i="7"/>
  <c r="T1929" i="7"/>
  <c r="R1929" i="7"/>
  <c r="U1929" i="7"/>
  <c r="S1929" i="7"/>
  <c r="Q1929" i="7"/>
  <c r="E1929" i="7"/>
  <c r="D1929" i="7"/>
  <c r="B1929" i="7"/>
  <c r="K1928" i="7"/>
  <c r="J1928" i="7"/>
  <c r="I1928" i="7"/>
  <c r="H1928" i="7"/>
  <c r="G1928" i="7"/>
  <c r="F1928" i="7"/>
  <c r="K1927" i="7"/>
  <c r="J1927" i="7"/>
  <c r="I1927" i="7"/>
  <c r="W1927" i="7" s="1"/>
  <c r="H1927" i="7"/>
  <c r="G1927" i="7"/>
  <c r="F1927" i="7"/>
  <c r="K1926" i="7"/>
  <c r="J1926" i="7"/>
  <c r="I1926" i="7"/>
  <c r="H1926" i="7"/>
  <c r="G1926" i="7"/>
  <c r="F1926" i="7"/>
  <c r="K1925" i="7"/>
  <c r="J1925" i="7"/>
  <c r="I1925" i="7"/>
  <c r="W1925" i="7" s="1"/>
  <c r="H1925" i="7"/>
  <c r="G1925" i="7"/>
  <c r="F1925" i="7"/>
  <c r="C1924" i="7"/>
  <c r="V1923" i="7"/>
  <c r="K1932" i="7" s="1"/>
  <c r="T1923" i="7"/>
  <c r="K1931" i="7" s="1"/>
  <c r="R1923" i="7"/>
  <c r="U1923" i="7"/>
  <c r="I1932" i="7" s="1"/>
  <c r="S1923" i="7"/>
  <c r="Q1923" i="7"/>
  <c r="I1930" i="7" s="1"/>
  <c r="E1923" i="7"/>
  <c r="D1923" i="7"/>
  <c r="B1923" i="7"/>
  <c r="AA1921" i="7"/>
  <c r="Z1921" i="7"/>
  <c r="Y1921" i="7"/>
  <c r="AB1920" i="7"/>
  <c r="I1920" i="7"/>
  <c r="H1920" i="7"/>
  <c r="G1920" i="7"/>
  <c r="E1920" i="7"/>
  <c r="J1919" i="7"/>
  <c r="I1919" i="7"/>
  <c r="E1919" i="7"/>
  <c r="J1918" i="7"/>
  <c r="E1918" i="7"/>
  <c r="J1917" i="7"/>
  <c r="E1917" i="7"/>
  <c r="K1916" i="7"/>
  <c r="J1916" i="7"/>
  <c r="H1916" i="7"/>
  <c r="AA1916" i="7"/>
  <c r="Z1916" i="7"/>
  <c r="Y1916" i="7"/>
  <c r="X1916" i="7"/>
  <c r="I1916" i="7"/>
  <c r="F1916" i="7"/>
  <c r="V1916" i="7"/>
  <c r="T1916" i="7"/>
  <c r="R1916" i="7"/>
  <c r="U1916" i="7"/>
  <c r="S1916" i="7"/>
  <c r="Q1916" i="7"/>
  <c r="I1917" i="7" s="1"/>
  <c r="E1916" i="7"/>
  <c r="D1916" i="7"/>
  <c r="B1916" i="7"/>
  <c r="K1915" i="7"/>
  <c r="J1915" i="7"/>
  <c r="I1915" i="7"/>
  <c r="H1915" i="7"/>
  <c r="G1915" i="7"/>
  <c r="F1915" i="7"/>
  <c r="K1914" i="7"/>
  <c r="J1914" i="7"/>
  <c r="W1914" i="7"/>
  <c r="I1914" i="7"/>
  <c r="H1914" i="7"/>
  <c r="G1914" i="7"/>
  <c r="F1914" i="7"/>
  <c r="K1913" i="7"/>
  <c r="J1913" i="7"/>
  <c r="I1913" i="7"/>
  <c r="H1913" i="7"/>
  <c r="G1913" i="7"/>
  <c r="F1913" i="7"/>
  <c r="K1912" i="7"/>
  <c r="J1921" i="7" s="1"/>
  <c r="J1912" i="7"/>
  <c r="W1912" i="7"/>
  <c r="I1912" i="7"/>
  <c r="X1921" i="7" s="1"/>
  <c r="H1912" i="7"/>
  <c r="G1912" i="7"/>
  <c r="F1912" i="7"/>
  <c r="C1911" i="7"/>
  <c r="V1910" i="7"/>
  <c r="K1919" i="7" s="1"/>
  <c r="T1910" i="7"/>
  <c r="K1918" i="7" s="1"/>
  <c r="R1910" i="7"/>
  <c r="K1917" i="7" s="1"/>
  <c r="P1921" i="7" s="1"/>
  <c r="U1910" i="7"/>
  <c r="S1910" i="7"/>
  <c r="I1918" i="7" s="1"/>
  <c r="Q1910" i="7"/>
  <c r="E1910" i="7"/>
  <c r="D1910" i="7"/>
  <c r="B1910" i="7"/>
  <c r="A1909" i="7"/>
  <c r="H1907" i="7"/>
  <c r="J1907" i="7"/>
  <c r="H1906" i="7"/>
  <c r="J1906" i="7"/>
  <c r="A1905" i="7"/>
  <c r="AA1902" i="7"/>
  <c r="Z1902" i="7"/>
  <c r="Y1902" i="7"/>
  <c r="J1902" i="7"/>
  <c r="AB1901" i="7"/>
  <c r="I1901" i="7"/>
  <c r="H1901" i="7"/>
  <c r="G1901" i="7"/>
  <c r="E1901" i="7"/>
  <c r="J1900" i="7"/>
  <c r="I1900" i="7"/>
  <c r="E1900" i="7"/>
  <c r="J1899" i="7"/>
  <c r="E1899" i="7"/>
  <c r="K1898" i="7"/>
  <c r="J1898" i="7"/>
  <c r="H1898" i="7"/>
  <c r="AA1898" i="7"/>
  <c r="Z1898" i="7"/>
  <c r="Y1898" i="7"/>
  <c r="I1898" i="7"/>
  <c r="X1898" i="7" s="1"/>
  <c r="F1898" i="7"/>
  <c r="V1898" i="7"/>
  <c r="T1898" i="7"/>
  <c r="R1898" i="7"/>
  <c r="U1898" i="7"/>
  <c r="S1898" i="7"/>
  <c r="Q1898" i="7"/>
  <c r="E1898" i="7"/>
  <c r="D1898" i="7"/>
  <c r="B1898" i="7"/>
  <c r="K1897" i="7"/>
  <c r="J1897" i="7"/>
  <c r="I1897" i="7"/>
  <c r="W1897" i="7" s="1"/>
  <c r="H1897" i="7"/>
  <c r="G1897" i="7"/>
  <c r="F1897" i="7"/>
  <c r="C1896" i="7"/>
  <c r="V1895" i="7"/>
  <c r="T1895" i="7"/>
  <c r="K1900" i="7" s="1"/>
  <c r="R1895" i="7"/>
  <c r="K1899" i="7" s="1"/>
  <c r="U1895" i="7"/>
  <c r="S1895" i="7"/>
  <c r="Q1895" i="7"/>
  <c r="I1899" i="7" s="1"/>
  <c r="E1895" i="7"/>
  <c r="D1895" i="7"/>
  <c r="B1895" i="7"/>
  <c r="AA1893" i="7"/>
  <c r="Z1893" i="7"/>
  <c r="Y1893" i="7"/>
  <c r="J1893" i="7"/>
  <c r="AB1892" i="7"/>
  <c r="I1892" i="7"/>
  <c r="H1892" i="7"/>
  <c r="G1892" i="7"/>
  <c r="E1892" i="7"/>
  <c r="J1891" i="7"/>
  <c r="E1891" i="7"/>
  <c r="J1890" i="7"/>
  <c r="I1890" i="7"/>
  <c r="E1890" i="7"/>
  <c r="K1889" i="7"/>
  <c r="J1889" i="7"/>
  <c r="W1889" i="7"/>
  <c r="I1889" i="7"/>
  <c r="H1889" i="7"/>
  <c r="G1889" i="7"/>
  <c r="F1889" i="7"/>
  <c r="V1888" i="7"/>
  <c r="T1888" i="7"/>
  <c r="K1891" i="7" s="1"/>
  <c r="R1888" i="7"/>
  <c r="K1890" i="7" s="1"/>
  <c r="P1893" i="7" s="1"/>
  <c r="U1888" i="7"/>
  <c r="S1888" i="7"/>
  <c r="I1891" i="7" s="1"/>
  <c r="Q1888" i="7"/>
  <c r="E1888" i="7"/>
  <c r="D1888" i="7"/>
  <c r="B1888" i="7"/>
  <c r="AA1886" i="7"/>
  <c r="Z1886" i="7"/>
  <c r="Y1886" i="7"/>
  <c r="I1885" i="7"/>
  <c r="AB1885" i="7" s="1"/>
  <c r="H1885" i="7"/>
  <c r="G1885" i="7"/>
  <c r="E1885" i="7"/>
  <c r="J1884" i="7"/>
  <c r="E1884" i="7"/>
  <c r="J1883" i="7"/>
  <c r="E1883" i="7"/>
  <c r="K1882" i="7"/>
  <c r="J1882" i="7"/>
  <c r="H1882" i="7"/>
  <c r="AA1882" i="7"/>
  <c r="Z1882" i="7"/>
  <c r="Y1882" i="7"/>
  <c r="X1882" i="7"/>
  <c r="I1882" i="7"/>
  <c r="F1882" i="7"/>
  <c r="V1882" i="7"/>
  <c r="T1882" i="7"/>
  <c r="K1884" i="7" s="1"/>
  <c r="R1882" i="7"/>
  <c r="U1882" i="7"/>
  <c r="S1882" i="7"/>
  <c r="Q1882" i="7"/>
  <c r="I1883" i="7" s="1"/>
  <c r="X1886" i="7" s="1"/>
  <c r="E1882" i="7"/>
  <c r="D1882" i="7"/>
  <c r="B1882" i="7"/>
  <c r="K1881" i="7"/>
  <c r="J1886" i="7" s="1"/>
  <c r="J1881" i="7"/>
  <c r="I1881" i="7"/>
  <c r="H1881" i="7"/>
  <c r="G1881" i="7"/>
  <c r="F1881" i="7"/>
  <c r="C1880" i="7"/>
  <c r="V1879" i="7"/>
  <c r="T1879" i="7"/>
  <c r="R1879" i="7"/>
  <c r="K1883" i="7" s="1"/>
  <c r="U1879" i="7"/>
  <c r="S1879" i="7"/>
  <c r="I1884" i="7" s="1"/>
  <c r="Q1879" i="7"/>
  <c r="E1879" i="7"/>
  <c r="D1879" i="7"/>
  <c r="B1879" i="7"/>
  <c r="A1878" i="7"/>
  <c r="AA1875" i="7"/>
  <c r="Z1875" i="7"/>
  <c r="Y1875" i="7"/>
  <c r="I1874" i="7"/>
  <c r="AB1874" i="7" s="1"/>
  <c r="H1874" i="7"/>
  <c r="G1874" i="7"/>
  <c r="E1874" i="7"/>
  <c r="J1873" i="7"/>
  <c r="E1873" i="7"/>
  <c r="J1872" i="7"/>
  <c r="E1872" i="7"/>
  <c r="J1871" i="7"/>
  <c r="E1871" i="7"/>
  <c r="K1870" i="7"/>
  <c r="J1870" i="7"/>
  <c r="H1870" i="7"/>
  <c r="AA1870" i="7"/>
  <c r="Z1870" i="7"/>
  <c r="Y1870" i="7"/>
  <c r="X1870" i="7"/>
  <c r="I1870" i="7"/>
  <c r="F1870" i="7"/>
  <c r="V1870" i="7"/>
  <c r="K1873" i="7" s="1"/>
  <c r="T1870" i="7"/>
  <c r="R1870" i="7"/>
  <c r="U1870" i="7"/>
  <c r="S1870" i="7"/>
  <c r="Q1870" i="7"/>
  <c r="E1870" i="7"/>
  <c r="D1870" i="7"/>
  <c r="B1870" i="7"/>
  <c r="K1869" i="7"/>
  <c r="J1869" i="7"/>
  <c r="H1869" i="7"/>
  <c r="AA1869" i="7"/>
  <c r="Z1869" i="7"/>
  <c r="Y1869" i="7"/>
  <c r="X1869" i="7"/>
  <c r="I1869" i="7"/>
  <c r="F1869" i="7"/>
  <c r="V1869" i="7"/>
  <c r="T1869" i="7"/>
  <c r="R1869" i="7"/>
  <c r="U1869" i="7"/>
  <c r="S1869" i="7"/>
  <c r="Q1869" i="7"/>
  <c r="E1869" i="7"/>
  <c r="D1869" i="7"/>
  <c r="B1869" i="7"/>
  <c r="K1868" i="7"/>
  <c r="J1868" i="7"/>
  <c r="I1868" i="7"/>
  <c r="H1868" i="7"/>
  <c r="G1868" i="7"/>
  <c r="F1868" i="7"/>
  <c r="K1867" i="7"/>
  <c r="J1867" i="7"/>
  <c r="W1867" i="7"/>
  <c r="I1867" i="7"/>
  <c r="H1867" i="7"/>
  <c r="G1867" i="7"/>
  <c r="F1867" i="7"/>
  <c r="K1866" i="7"/>
  <c r="J1866" i="7"/>
  <c r="I1866" i="7"/>
  <c r="H1866" i="7"/>
  <c r="G1866" i="7"/>
  <c r="F1866" i="7"/>
  <c r="K1865" i="7"/>
  <c r="J1865" i="7"/>
  <c r="W1865" i="7"/>
  <c r="I1865" i="7"/>
  <c r="H1865" i="7"/>
  <c r="G1865" i="7"/>
  <c r="F1865" i="7"/>
  <c r="C1864" i="7"/>
  <c r="V1863" i="7"/>
  <c r="T1863" i="7"/>
  <c r="K1872" i="7" s="1"/>
  <c r="R1863" i="7"/>
  <c r="K1871" i="7" s="1"/>
  <c r="U1863" i="7"/>
  <c r="I1873" i="7" s="1"/>
  <c r="S1863" i="7"/>
  <c r="I1872" i="7" s="1"/>
  <c r="Q1863" i="7"/>
  <c r="E1863" i="7"/>
  <c r="D1863" i="7"/>
  <c r="B1863" i="7"/>
  <c r="AA1861" i="7"/>
  <c r="Z1861" i="7"/>
  <c r="Y1861" i="7"/>
  <c r="I1860" i="7"/>
  <c r="AB1860" i="7" s="1"/>
  <c r="H1860" i="7"/>
  <c r="G1860" i="7"/>
  <c r="E1860" i="7"/>
  <c r="J1859" i="7"/>
  <c r="E1859" i="7"/>
  <c r="J1858" i="7"/>
  <c r="E1858" i="7"/>
  <c r="J1857" i="7"/>
  <c r="E1857" i="7"/>
  <c r="K1856" i="7"/>
  <c r="J1856" i="7"/>
  <c r="H1856" i="7"/>
  <c r="AA1856" i="7"/>
  <c r="Z1856" i="7"/>
  <c r="Y1856" i="7"/>
  <c r="I1856" i="7"/>
  <c r="X1856" i="7" s="1"/>
  <c r="F1856" i="7"/>
  <c r="V1856" i="7"/>
  <c r="T1856" i="7"/>
  <c r="R1856" i="7"/>
  <c r="U1856" i="7"/>
  <c r="S1856" i="7"/>
  <c r="Q1856" i="7"/>
  <c r="E1856" i="7"/>
  <c r="D1856" i="7"/>
  <c r="B1856" i="7"/>
  <c r="K1855" i="7"/>
  <c r="J1855" i="7"/>
  <c r="H1855" i="7"/>
  <c r="AA1855" i="7"/>
  <c r="Z1855" i="7"/>
  <c r="Y1855" i="7"/>
  <c r="X1855" i="7"/>
  <c r="I1855" i="7"/>
  <c r="F1855" i="7"/>
  <c r="V1855" i="7"/>
  <c r="T1855" i="7"/>
  <c r="R1855" i="7"/>
  <c r="U1855" i="7"/>
  <c r="S1855" i="7"/>
  <c r="Q1855" i="7"/>
  <c r="E1855" i="7"/>
  <c r="D1855" i="7"/>
  <c r="B1855" i="7"/>
  <c r="K1854" i="7"/>
  <c r="J1854" i="7"/>
  <c r="I1854" i="7"/>
  <c r="H1854" i="7"/>
  <c r="G1854" i="7"/>
  <c r="F1854" i="7"/>
  <c r="K1853" i="7"/>
  <c r="J1853" i="7"/>
  <c r="I1853" i="7"/>
  <c r="W1853" i="7" s="1"/>
  <c r="H1853" i="7"/>
  <c r="G1853" i="7"/>
  <c r="F1853" i="7"/>
  <c r="K1852" i="7"/>
  <c r="J1852" i="7"/>
  <c r="I1852" i="7"/>
  <c r="H1852" i="7"/>
  <c r="G1852" i="7"/>
  <c r="F1852" i="7"/>
  <c r="K1851" i="7"/>
  <c r="J1851" i="7"/>
  <c r="W1851" i="7"/>
  <c r="I1851" i="7"/>
  <c r="H1851" i="7"/>
  <c r="G1851" i="7"/>
  <c r="F1851" i="7"/>
  <c r="C1850" i="7"/>
  <c r="V1849" i="7"/>
  <c r="K1859" i="7" s="1"/>
  <c r="T1849" i="7"/>
  <c r="K1858" i="7" s="1"/>
  <c r="R1849" i="7"/>
  <c r="K1857" i="7" s="1"/>
  <c r="U1849" i="7"/>
  <c r="I1859" i="7" s="1"/>
  <c r="S1849" i="7"/>
  <c r="I1858" i="7" s="1"/>
  <c r="Q1849" i="7"/>
  <c r="I1857" i="7" s="1"/>
  <c r="E1849" i="7"/>
  <c r="D1849" i="7"/>
  <c r="B1849" i="7"/>
  <c r="AA1847" i="7"/>
  <c r="Z1847" i="7"/>
  <c r="Y1847" i="7"/>
  <c r="J1847" i="7"/>
  <c r="AB1846" i="7"/>
  <c r="I1846" i="7"/>
  <c r="H1846" i="7"/>
  <c r="G1846" i="7"/>
  <c r="E1846" i="7"/>
  <c r="J1845" i="7"/>
  <c r="I1845" i="7"/>
  <c r="E1845" i="7"/>
  <c r="J1844" i="7"/>
  <c r="E1844" i="7"/>
  <c r="K1843" i="7"/>
  <c r="J1843" i="7"/>
  <c r="H1843" i="7"/>
  <c r="AA1843" i="7"/>
  <c r="Z1843" i="7"/>
  <c r="Y1843" i="7"/>
  <c r="X1843" i="7"/>
  <c r="I1843" i="7"/>
  <c r="F1843" i="7"/>
  <c r="V1843" i="7"/>
  <c r="T1843" i="7"/>
  <c r="R1843" i="7"/>
  <c r="U1843" i="7"/>
  <c r="S1843" i="7"/>
  <c r="Q1843" i="7"/>
  <c r="I1844" i="7" s="1"/>
  <c r="E1843" i="7"/>
  <c r="D1843" i="7"/>
  <c r="B1843" i="7"/>
  <c r="K1842" i="7"/>
  <c r="J1842" i="7"/>
  <c r="I1842" i="7"/>
  <c r="W1842" i="7" s="1"/>
  <c r="H1842" i="7"/>
  <c r="G1842" i="7"/>
  <c r="F1842" i="7"/>
  <c r="C1841" i="7"/>
  <c r="V1840" i="7"/>
  <c r="T1840" i="7"/>
  <c r="K1845" i="7" s="1"/>
  <c r="R1840" i="7"/>
  <c r="K1844" i="7" s="1"/>
  <c r="U1840" i="7"/>
  <c r="S1840" i="7"/>
  <c r="Q1840" i="7"/>
  <c r="E1840" i="7"/>
  <c r="D1840" i="7"/>
  <c r="B1840" i="7"/>
  <c r="AA1838" i="7"/>
  <c r="Z1838" i="7"/>
  <c r="Y1838" i="7"/>
  <c r="J1838" i="7"/>
  <c r="AB1837" i="7"/>
  <c r="I1837" i="7"/>
  <c r="H1837" i="7"/>
  <c r="G1837" i="7"/>
  <c r="E1837" i="7"/>
  <c r="J1836" i="7"/>
  <c r="I1836" i="7"/>
  <c r="E1836" i="7"/>
  <c r="J1835" i="7"/>
  <c r="E1835" i="7"/>
  <c r="J1834" i="7"/>
  <c r="E1834" i="7"/>
  <c r="K1833" i="7"/>
  <c r="J1833" i="7"/>
  <c r="H1833" i="7"/>
  <c r="AA1833" i="7"/>
  <c r="Z1833" i="7"/>
  <c r="Y1833" i="7"/>
  <c r="I1833" i="7"/>
  <c r="X1833" i="7" s="1"/>
  <c r="F1833" i="7"/>
  <c r="V1833" i="7"/>
  <c r="T1833" i="7"/>
  <c r="R1833" i="7"/>
  <c r="U1833" i="7"/>
  <c r="S1833" i="7"/>
  <c r="Q1833" i="7"/>
  <c r="I1834" i="7" s="1"/>
  <c r="E1833" i="7"/>
  <c r="D1833" i="7"/>
  <c r="B1833" i="7"/>
  <c r="K1832" i="7"/>
  <c r="J1832" i="7"/>
  <c r="I1832" i="7"/>
  <c r="H1832" i="7"/>
  <c r="G1832" i="7"/>
  <c r="F1832" i="7"/>
  <c r="K1831" i="7"/>
  <c r="J1831" i="7"/>
  <c r="W1831" i="7"/>
  <c r="I1831" i="7"/>
  <c r="H1831" i="7"/>
  <c r="G1831" i="7"/>
  <c r="F1831" i="7"/>
  <c r="K1830" i="7"/>
  <c r="J1830" i="7"/>
  <c r="I1830" i="7"/>
  <c r="H1830" i="7"/>
  <c r="G1830" i="7"/>
  <c r="F1830" i="7"/>
  <c r="K1829" i="7"/>
  <c r="J1829" i="7"/>
  <c r="W1829" i="7"/>
  <c r="I1829" i="7"/>
  <c r="H1829" i="7"/>
  <c r="G1829" i="7"/>
  <c r="F1829" i="7"/>
  <c r="V1828" i="7"/>
  <c r="K1836" i="7" s="1"/>
  <c r="T1828" i="7"/>
  <c r="K1835" i="7" s="1"/>
  <c r="R1828" i="7"/>
  <c r="K1834" i="7" s="1"/>
  <c r="U1828" i="7"/>
  <c r="S1828" i="7"/>
  <c r="I1835" i="7" s="1"/>
  <c r="Q1828" i="7"/>
  <c r="E1828" i="7"/>
  <c r="D1828" i="7"/>
  <c r="B1828" i="7"/>
  <c r="AA1826" i="7"/>
  <c r="Z1826" i="7"/>
  <c r="Y1826" i="7"/>
  <c r="I1825" i="7"/>
  <c r="AB1825" i="7" s="1"/>
  <c r="H1825" i="7"/>
  <c r="G1825" i="7"/>
  <c r="E1825" i="7"/>
  <c r="J1824" i="7"/>
  <c r="E1824" i="7"/>
  <c r="K1823" i="7"/>
  <c r="J1823" i="7"/>
  <c r="E1823" i="7"/>
  <c r="J1822" i="7"/>
  <c r="E1822" i="7"/>
  <c r="K1821" i="7"/>
  <c r="J1821" i="7"/>
  <c r="H1821" i="7"/>
  <c r="AA1821" i="7"/>
  <c r="Z1821" i="7"/>
  <c r="Y1821" i="7"/>
  <c r="I1821" i="7"/>
  <c r="X1821" i="7" s="1"/>
  <c r="F1821" i="7"/>
  <c r="V1821" i="7"/>
  <c r="T1821" i="7"/>
  <c r="R1821" i="7"/>
  <c r="U1821" i="7"/>
  <c r="S1821" i="7"/>
  <c r="Q1821" i="7"/>
  <c r="E1821" i="7"/>
  <c r="D1821" i="7"/>
  <c r="B1821" i="7"/>
  <c r="K1820" i="7"/>
  <c r="J1820" i="7"/>
  <c r="I1820" i="7"/>
  <c r="H1820" i="7"/>
  <c r="G1820" i="7"/>
  <c r="F1820" i="7"/>
  <c r="K1819" i="7"/>
  <c r="J1819" i="7"/>
  <c r="I1819" i="7"/>
  <c r="W1819" i="7" s="1"/>
  <c r="H1819" i="7"/>
  <c r="G1819" i="7"/>
  <c r="F1819" i="7"/>
  <c r="K1818" i="7"/>
  <c r="J1818" i="7"/>
  <c r="I1818" i="7"/>
  <c r="H1818" i="7"/>
  <c r="G1818" i="7"/>
  <c r="F1818" i="7"/>
  <c r="K1817" i="7"/>
  <c r="J1817" i="7"/>
  <c r="I1817" i="7"/>
  <c r="H1817" i="7"/>
  <c r="G1817" i="7"/>
  <c r="F1817" i="7"/>
  <c r="C1816" i="7"/>
  <c r="V1815" i="7"/>
  <c r="T1815" i="7"/>
  <c r="R1815" i="7"/>
  <c r="K1822" i="7" s="1"/>
  <c r="U1815" i="7"/>
  <c r="I1824" i="7" s="1"/>
  <c r="S1815" i="7"/>
  <c r="I1823" i="7" s="1"/>
  <c r="Q1815" i="7"/>
  <c r="I1822" i="7" s="1"/>
  <c r="E1815" i="7"/>
  <c r="D1815" i="7"/>
  <c r="B1815" i="7"/>
  <c r="AA1813" i="7"/>
  <c r="Z1813" i="7"/>
  <c r="Y1813" i="7"/>
  <c r="X1813" i="7"/>
  <c r="AB1812" i="7"/>
  <c r="I1812" i="7"/>
  <c r="H1812" i="7"/>
  <c r="G1812" i="7"/>
  <c r="E1812" i="7"/>
  <c r="J1811" i="7"/>
  <c r="E1811" i="7"/>
  <c r="J1810" i="7"/>
  <c r="I1810" i="7"/>
  <c r="E1810" i="7"/>
  <c r="J1809" i="7"/>
  <c r="E1809" i="7"/>
  <c r="K1808" i="7"/>
  <c r="J1808" i="7"/>
  <c r="H1808" i="7"/>
  <c r="AA1808" i="7"/>
  <c r="Z1808" i="7"/>
  <c r="Y1808" i="7"/>
  <c r="I1808" i="7"/>
  <c r="X1808" i="7" s="1"/>
  <c r="F1808" i="7"/>
  <c r="V1808" i="7"/>
  <c r="T1808" i="7"/>
  <c r="R1808" i="7"/>
  <c r="U1808" i="7"/>
  <c r="S1808" i="7"/>
  <c r="Q1808" i="7"/>
  <c r="E1808" i="7"/>
  <c r="D1808" i="7"/>
  <c r="B1808" i="7"/>
  <c r="K1807" i="7"/>
  <c r="J1807" i="7"/>
  <c r="I1807" i="7"/>
  <c r="H1807" i="7"/>
  <c r="G1807" i="7"/>
  <c r="F1807" i="7"/>
  <c r="K1806" i="7"/>
  <c r="J1806" i="7"/>
  <c r="W1806" i="7"/>
  <c r="I1806" i="7"/>
  <c r="H1806" i="7"/>
  <c r="G1806" i="7"/>
  <c r="F1806" i="7"/>
  <c r="K1805" i="7"/>
  <c r="J1805" i="7"/>
  <c r="I1805" i="7"/>
  <c r="H1805" i="7"/>
  <c r="G1805" i="7"/>
  <c r="F1805" i="7"/>
  <c r="K1804" i="7"/>
  <c r="J1804" i="7"/>
  <c r="W1804" i="7"/>
  <c r="I1804" i="7"/>
  <c r="H1804" i="7"/>
  <c r="G1804" i="7"/>
  <c r="F1804" i="7"/>
  <c r="C1803" i="7"/>
  <c r="V1802" i="7"/>
  <c r="K1811" i="7" s="1"/>
  <c r="T1802" i="7"/>
  <c r="K1810" i="7" s="1"/>
  <c r="R1802" i="7"/>
  <c r="K1809" i="7" s="1"/>
  <c r="U1802" i="7"/>
  <c r="I1811" i="7" s="1"/>
  <c r="S1802" i="7"/>
  <c r="Q1802" i="7"/>
  <c r="I1809" i="7" s="1"/>
  <c r="E1802" i="7"/>
  <c r="D1802" i="7"/>
  <c r="B1802" i="7"/>
  <c r="A1801" i="7"/>
  <c r="H1799" i="7"/>
  <c r="J1799" i="7"/>
  <c r="H1798" i="7"/>
  <c r="J1798" i="7"/>
  <c r="A1797" i="7"/>
  <c r="H1795" i="7"/>
  <c r="J1795" i="7"/>
  <c r="H1794" i="7"/>
  <c r="J1794" i="7"/>
  <c r="A1793" i="7"/>
  <c r="AA1790" i="7"/>
  <c r="Z1790" i="7"/>
  <c r="Y1790" i="7"/>
  <c r="AB1789" i="7"/>
  <c r="I1789" i="7"/>
  <c r="H1789" i="7"/>
  <c r="G1789" i="7"/>
  <c r="E1789" i="7"/>
  <c r="K1788" i="7"/>
  <c r="J1788" i="7"/>
  <c r="E1788" i="7"/>
  <c r="K1787" i="7"/>
  <c r="J1787" i="7"/>
  <c r="E1787" i="7"/>
  <c r="K1786" i="7"/>
  <c r="J1786" i="7"/>
  <c r="I1786" i="7"/>
  <c r="W1786" i="7" s="1"/>
  <c r="H1786" i="7"/>
  <c r="G1786" i="7"/>
  <c r="F1786" i="7"/>
  <c r="V1785" i="7"/>
  <c r="T1785" i="7"/>
  <c r="R1785" i="7"/>
  <c r="U1785" i="7"/>
  <c r="S1785" i="7"/>
  <c r="I1788" i="7" s="1"/>
  <c r="O1790" i="7" s="1"/>
  <c r="Q1785" i="7"/>
  <c r="I1787" i="7" s="1"/>
  <c r="E1785" i="7"/>
  <c r="D1785" i="7"/>
  <c r="B1785" i="7"/>
  <c r="AA1783" i="7"/>
  <c r="Z1783" i="7"/>
  <c r="Y1783" i="7"/>
  <c r="J1783" i="7"/>
  <c r="AB1782" i="7"/>
  <c r="I1782" i="7"/>
  <c r="H1782" i="7"/>
  <c r="G1782" i="7"/>
  <c r="E1782" i="7"/>
  <c r="J1781" i="7"/>
  <c r="I1781" i="7"/>
  <c r="E1781" i="7"/>
  <c r="J1780" i="7"/>
  <c r="I1780" i="7"/>
  <c r="E1780" i="7"/>
  <c r="K1779" i="7"/>
  <c r="J1779" i="7"/>
  <c r="I1779" i="7"/>
  <c r="H1779" i="7"/>
  <c r="G1779" i="7"/>
  <c r="F1779" i="7"/>
  <c r="C1778" i="7"/>
  <c r="V1777" i="7"/>
  <c r="T1777" i="7"/>
  <c r="K1781" i="7" s="1"/>
  <c r="R1777" i="7"/>
  <c r="K1780" i="7" s="1"/>
  <c r="U1777" i="7"/>
  <c r="S1777" i="7"/>
  <c r="Q1777" i="7"/>
  <c r="E1777" i="7"/>
  <c r="D1777" i="7"/>
  <c r="B1777" i="7"/>
  <c r="AA1775" i="7"/>
  <c r="Z1775" i="7"/>
  <c r="Y1775" i="7"/>
  <c r="I1774" i="7"/>
  <c r="AB1774" i="7" s="1"/>
  <c r="H1774" i="7"/>
  <c r="G1774" i="7"/>
  <c r="E1774" i="7"/>
  <c r="K1773" i="7"/>
  <c r="J1773" i="7"/>
  <c r="E1773" i="7"/>
  <c r="K1772" i="7"/>
  <c r="P1775" i="7" s="1"/>
  <c r="J1772" i="7"/>
  <c r="E1772" i="7"/>
  <c r="K1771" i="7"/>
  <c r="J1771" i="7"/>
  <c r="H1771" i="7"/>
  <c r="AA1771" i="7"/>
  <c r="Z1771" i="7"/>
  <c r="Y1771" i="7"/>
  <c r="I1771" i="7"/>
  <c r="X1771" i="7" s="1"/>
  <c r="F1771" i="7"/>
  <c r="V1771" i="7"/>
  <c r="T1771" i="7"/>
  <c r="R1771" i="7"/>
  <c r="U1771" i="7"/>
  <c r="S1771" i="7"/>
  <c r="Q1771" i="7"/>
  <c r="E1771" i="7"/>
  <c r="D1771" i="7"/>
  <c r="B1771" i="7"/>
  <c r="K1770" i="7"/>
  <c r="J1770" i="7"/>
  <c r="W1770" i="7"/>
  <c r="I1770" i="7"/>
  <c r="H1770" i="7"/>
  <c r="G1770" i="7"/>
  <c r="F1770" i="7"/>
  <c r="C1769" i="7"/>
  <c r="V1768" i="7"/>
  <c r="T1768" i="7"/>
  <c r="R1768" i="7"/>
  <c r="U1768" i="7"/>
  <c r="S1768" i="7"/>
  <c r="I1773" i="7" s="1"/>
  <c r="Q1768" i="7"/>
  <c r="I1772" i="7" s="1"/>
  <c r="E1768" i="7"/>
  <c r="D1768" i="7"/>
  <c r="B1768" i="7"/>
  <c r="AA1766" i="7"/>
  <c r="Z1766" i="7"/>
  <c r="Y1766" i="7"/>
  <c r="I1765" i="7"/>
  <c r="AB1765" i="7" s="1"/>
  <c r="H1765" i="7"/>
  <c r="G1765" i="7"/>
  <c r="E1765" i="7"/>
  <c r="J1764" i="7"/>
  <c r="E1764" i="7"/>
  <c r="K1763" i="7"/>
  <c r="J1763" i="7"/>
  <c r="E1763" i="7"/>
  <c r="K1762" i="7"/>
  <c r="J1762" i="7"/>
  <c r="W1762" i="7"/>
  <c r="I1762" i="7"/>
  <c r="H1762" i="7"/>
  <c r="G1762" i="7"/>
  <c r="F1762" i="7"/>
  <c r="V1761" i="7"/>
  <c r="T1761" i="7"/>
  <c r="K1764" i="7" s="1"/>
  <c r="R1761" i="7"/>
  <c r="U1761" i="7"/>
  <c r="S1761" i="7"/>
  <c r="I1764" i="7" s="1"/>
  <c r="Q1761" i="7"/>
  <c r="I1763" i="7" s="1"/>
  <c r="E1761" i="7"/>
  <c r="D1761" i="7"/>
  <c r="B1761" i="7"/>
  <c r="AA1759" i="7"/>
  <c r="Z1759" i="7"/>
  <c r="Y1759" i="7"/>
  <c r="AB1758" i="7"/>
  <c r="I1758" i="7"/>
  <c r="H1758" i="7"/>
  <c r="G1758" i="7"/>
  <c r="E1758" i="7"/>
  <c r="K1757" i="7"/>
  <c r="J1757" i="7"/>
  <c r="E1757" i="7"/>
  <c r="J1756" i="7"/>
  <c r="E1756" i="7"/>
  <c r="K1755" i="7"/>
  <c r="J1755" i="7"/>
  <c r="H1755" i="7"/>
  <c r="AA1755" i="7"/>
  <c r="Z1755" i="7"/>
  <c r="Y1755" i="7"/>
  <c r="I1755" i="7"/>
  <c r="X1755" i="7" s="1"/>
  <c r="F1755" i="7"/>
  <c r="V1755" i="7"/>
  <c r="T1755" i="7"/>
  <c r="R1755" i="7"/>
  <c r="U1755" i="7"/>
  <c r="S1755" i="7"/>
  <c r="Q1755" i="7"/>
  <c r="E1755" i="7"/>
  <c r="D1755" i="7"/>
  <c r="B1755" i="7"/>
  <c r="K1754" i="7"/>
  <c r="J1754" i="7"/>
  <c r="I1754" i="7"/>
  <c r="W1754" i="7" s="1"/>
  <c r="H1754" i="7"/>
  <c r="G1754" i="7"/>
  <c r="F1754" i="7"/>
  <c r="C1753" i="7"/>
  <c r="V1752" i="7"/>
  <c r="T1752" i="7"/>
  <c r="R1752" i="7"/>
  <c r="K1756" i="7" s="1"/>
  <c r="U1752" i="7"/>
  <c r="S1752" i="7"/>
  <c r="I1757" i="7" s="1"/>
  <c r="Q1752" i="7"/>
  <c r="I1756" i="7" s="1"/>
  <c r="O1759" i="7" s="1"/>
  <c r="E1752" i="7"/>
  <c r="D1752" i="7"/>
  <c r="B1752" i="7"/>
  <c r="A1751" i="7"/>
  <c r="A1749" i="7"/>
  <c r="H1747" i="7"/>
  <c r="J1747" i="7"/>
  <c r="H1746" i="7"/>
  <c r="J1746" i="7"/>
  <c r="A1745" i="7"/>
  <c r="H1743" i="7"/>
  <c r="J1743" i="7"/>
  <c r="H1742" i="7"/>
  <c r="J1742" i="7"/>
  <c r="A1741" i="7"/>
  <c r="AA1738" i="7"/>
  <c r="Z1738" i="7"/>
  <c r="Y1738" i="7"/>
  <c r="AB1737" i="7"/>
  <c r="I1737" i="7"/>
  <c r="H1737" i="7"/>
  <c r="G1737" i="7"/>
  <c r="E1737" i="7"/>
  <c r="J1736" i="7"/>
  <c r="E1736" i="7"/>
  <c r="J1735" i="7"/>
  <c r="E1735" i="7"/>
  <c r="J1734" i="7"/>
  <c r="E1734" i="7"/>
  <c r="K1733" i="7"/>
  <c r="J1733" i="7"/>
  <c r="H1733" i="7"/>
  <c r="AA1733" i="7"/>
  <c r="Z1733" i="7"/>
  <c r="Y1733" i="7"/>
  <c r="X1733" i="7"/>
  <c r="I1733" i="7"/>
  <c r="F1733" i="7"/>
  <c r="V1733" i="7"/>
  <c r="T1733" i="7"/>
  <c r="R1733" i="7"/>
  <c r="K1734" i="7" s="1"/>
  <c r="U1733" i="7"/>
  <c r="S1733" i="7"/>
  <c r="Q1733" i="7"/>
  <c r="E1733" i="7"/>
  <c r="D1733" i="7"/>
  <c r="B1733" i="7"/>
  <c r="K1732" i="7"/>
  <c r="J1732" i="7"/>
  <c r="H1732" i="7"/>
  <c r="AA1732" i="7"/>
  <c r="Z1732" i="7"/>
  <c r="Y1732" i="7"/>
  <c r="I1732" i="7"/>
  <c r="X1732" i="7" s="1"/>
  <c r="F1732" i="7"/>
  <c r="V1732" i="7"/>
  <c r="K1736" i="7" s="1"/>
  <c r="T1732" i="7"/>
  <c r="R1732" i="7"/>
  <c r="U1732" i="7"/>
  <c r="S1732" i="7"/>
  <c r="Q1732" i="7"/>
  <c r="E1732" i="7"/>
  <c r="D1732" i="7"/>
  <c r="B1732" i="7"/>
  <c r="K1731" i="7"/>
  <c r="J1731" i="7"/>
  <c r="I1731" i="7"/>
  <c r="H1731" i="7"/>
  <c r="G1731" i="7"/>
  <c r="F1731" i="7"/>
  <c r="K1730" i="7"/>
  <c r="J1730" i="7"/>
  <c r="W1730" i="7"/>
  <c r="I1730" i="7"/>
  <c r="H1730" i="7"/>
  <c r="G1730" i="7"/>
  <c r="F1730" i="7"/>
  <c r="K1729" i="7"/>
  <c r="J1729" i="7"/>
  <c r="I1729" i="7"/>
  <c r="O1738" i="7" s="1"/>
  <c r="H1729" i="7"/>
  <c r="G1729" i="7"/>
  <c r="F1729" i="7"/>
  <c r="K1728" i="7"/>
  <c r="J1728" i="7"/>
  <c r="W1728" i="7"/>
  <c r="I1728" i="7"/>
  <c r="H1728" i="7"/>
  <c r="G1728" i="7"/>
  <c r="F1728" i="7"/>
  <c r="C1727" i="7"/>
  <c r="V1726" i="7"/>
  <c r="T1726" i="7"/>
  <c r="R1726" i="7"/>
  <c r="U1726" i="7"/>
  <c r="I1736" i="7" s="1"/>
  <c r="S1726" i="7"/>
  <c r="I1735" i="7" s="1"/>
  <c r="Q1726" i="7"/>
  <c r="I1734" i="7" s="1"/>
  <c r="E1726" i="7"/>
  <c r="D1726" i="7"/>
  <c r="B1726" i="7"/>
  <c r="AA1724" i="7"/>
  <c r="Z1724" i="7"/>
  <c r="Y1724" i="7"/>
  <c r="X1724" i="7"/>
  <c r="I1723" i="7"/>
  <c r="AB1723" i="7" s="1"/>
  <c r="H1723" i="7"/>
  <c r="G1723" i="7"/>
  <c r="E1723" i="7"/>
  <c r="J1722" i="7"/>
  <c r="E1722" i="7"/>
  <c r="J1721" i="7"/>
  <c r="I1721" i="7"/>
  <c r="O1724" i="7" s="1"/>
  <c r="E1721" i="7"/>
  <c r="J1720" i="7"/>
  <c r="E1720" i="7"/>
  <c r="K1719" i="7"/>
  <c r="J1719" i="7"/>
  <c r="H1719" i="7"/>
  <c r="AA1719" i="7"/>
  <c r="Z1719" i="7"/>
  <c r="Y1719" i="7"/>
  <c r="X1719" i="7"/>
  <c r="I1719" i="7"/>
  <c r="F1719" i="7"/>
  <c r="V1719" i="7"/>
  <c r="T1719" i="7"/>
  <c r="R1719" i="7"/>
  <c r="U1719" i="7"/>
  <c r="S1719" i="7"/>
  <c r="Q1719" i="7"/>
  <c r="E1719" i="7"/>
  <c r="D1719" i="7"/>
  <c r="B1719" i="7"/>
  <c r="K1718" i="7"/>
  <c r="J1718" i="7"/>
  <c r="H1718" i="7"/>
  <c r="AA1718" i="7"/>
  <c r="Z1718" i="7"/>
  <c r="Y1718" i="7"/>
  <c r="I1718" i="7"/>
  <c r="X1718" i="7" s="1"/>
  <c r="F1718" i="7"/>
  <c r="V1718" i="7"/>
  <c r="T1718" i="7"/>
  <c r="R1718" i="7"/>
  <c r="U1718" i="7"/>
  <c r="S1718" i="7"/>
  <c r="Q1718" i="7"/>
  <c r="E1718" i="7"/>
  <c r="D1718" i="7"/>
  <c r="B1718" i="7"/>
  <c r="K1717" i="7"/>
  <c r="J1717" i="7"/>
  <c r="I1717" i="7"/>
  <c r="H1717" i="7"/>
  <c r="G1717" i="7"/>
  <c r="F1717" i="7"/>
  <c r="K1716" i="7"/>
  <c r="J1716" i="7"/>
  <c r="I1716" i="7"/>
  <c r="W1716" i="7" s="1"/>
  <c r="H1716" i="7"/>
  <c r="G1716" i="7"/>
  <c r="F1716" i="7"/>
  <c r="K1715" i="7"/>
  <c r="J1715" i="7"/>
  <c r="I1715" i="7"/>
  <c r="H1715" i="7"/>
  <c r="G1715" i="7"/>
  <c r="F1715" i="7"/>
  <c r="K1714" i="7"/>
  <c r="J1714" i="7"/>
  <c r="I1714" i="7"/>
  <c r="H1714" i="7"/>
  <c r="G1714" i="7"/>
  <c r="F1714" i="7"/>
  <c r="C1713" i="7"/>
  <c r="V1712" i="7"/>
  <c r="T1712" i="7"/>
  <c r="R1712" i="7"/>
  <c r="U1712" i="7"/>
  <c r="I1722" i="7" s="1"/>
  <c r="S1712" i="7"/>
  <c r="Q1712" i="7"/>
  <c r="I1720" i="7" s="1"/>
  <c r="E1712" i="7"/>
  <c r="D1712" i="7"/>
  <c r="B1712" i="7"/>
  <c r="AA1710" i="7"/>
  <c r="Z1710" i="7"/>
  <c r="Y1710" i="7"/>
  <c r="I1709" i="7"/>
  <c r="AB1709" i="7" s="1"/>
  <c r="H1709" i="7"/>
  <c r="G1709" i="7"/>
  <c r="E1709" i="7"/>
  <c r="J1708" i="7"/>
  <c r="E1708" i="7"/>
  <c r="J1707" i="7"/>
  <c r="E1707" i="7"/>
  <c r="K1706" i="7"/>
  <c r="J1706" i="7"/>
  <c r="H1706" i="7"/>
  <c r="AA1706" i="7"/>
  <c r="Z1706" i="7"/>
  <c r="Y1706" i="7"/>
  <c r="X1706" i="7"/>
  <c r="I1706" i="7"/>
  <c r="F1706" i="7"/>
  <c r="V1706" i="7"/>
  <c r="T1706" i="7"/>
  <c r="R1706" i="7"/>
  <c r="U1706" i="7"/>
  <c r="S1706" i="7"/>
  <c r="Q1706" i="7"/>
  <c r="I1707" i="7" s="1"/>
  <c r="X1710" i="7" s="1"/>
  <c r="E1706" i="7"/>
  <c r="D1706" i="7"/>
  <c r="B1706" i="7"/>
  <c r="K1705" i="7"/>
  <c r="J1705" i="7"/>
  <c r="I1705" i="7"/>
  <c r="H1705" i="7"/>
  <c r="G1705" i="7"/>
  <c r="F1705" i="7"/>
  <c r="C1704" i="7"/>
  <c r="V1703" i="7"/>
  <c r="T1703" i="7"/>
  <c r="K1708" i="7" s="1"/>
  <c r="R1703" i="7"/>
  <c r="K1707" i="7" s="1"/>
  <c r="U1703" i="7"/>
  <c r="S1703" i="7"/>
  <c r="I1708" i="7" s="1"/>
  <c r="Q1703" i="7"/>
  <c r="E1703" i="7"/>
  <c r="D1703" i="7"/>
  <c r="B1703" i="7"/>
  <c r="AA1701" i="7"/>
  <c r="Z1701" i="7"/>
  <c r="Y1701" i="7"/>
  <c r="I1700" i="7"/>
  <c r="AB1700" i="7" s="1"/>
  <c r="H1700" i="7"/>
  <c r="G1700" i="7"/>
  <c r="E1700" i="7"/>
  <c r="J1699" i="7"/>
  <c r="E1699" i="7"/>
  <c r="J1698" i="7"/>
  <c r="I1698" i="7"/>
  <c r="E1698" i="7"/>
  <c r="J1697" i="7"/>
  <c r="E1697" i="7"/>
  <c r="K1696" i="7"/>
  <c r="J1696" i="7"/>
  <c r="H1696" i="7"/>
  <c r="AA1696" i="7"/>
  <c r="Z1696" i="7"/>
  <c r="Y1696" i="7"/>
  <c r="I1696" i="7"/>
  <c r="X1696" i="7" s="1"/>
  <c r="F1696" i="7"/>
  <c r="V1696" i="7"/>
  <c r="T1696" i="7"/>
  <c r="R1696" i="7"/>
  <c r="U1696" i="7"/>
  <c r="S1696" i="7"/>
  <c r="Q1696" i="7"/>
  <c r="E1696" i="7"/>
  <c r="D1696" i="7"/>
  <c r="B1696" i="7"/>
  <c r="K1695" i="7"/>
  <c r="J1695" i="7"/>
  <c r="I1695" i="7"/>
  <c r="H1695" i="7"/>
  <c r="G1695" i="7"/>
  <c r="F1695" i="7"/>
  <c r="K1694" i="7"/>
  <c r="J1694" i="7"/>
  <c r="W1694" i="7"/>
  <c r="I1694" i="7"/>
  <c r="H1694" i="7"/>
  <c r="G1694" i="7"/>
  <c r="F1694" i="7"/>
  <c r="K1693" i="7"/>
  <c r="J1693" i="7"/>
  <c r="I1693" i="7"/>
  <c r="X1701" i="7" s="1"/>
  <c r="H1693" i="7"/>
  <c r="G1693" i="7"/>
  <c r="F1693" i="7"/>
  <c r="K1692" i="7"/>
  <c r="J1692" i="7"/>
  <c r="I1692" i="7"/>
  <c r="H1692" i="7"/>
  <c r="G1692" i="7"/>
  <c r="F1692" i="7"/>
  <c r="V1691" i="7"/>
  <c r="T1691" i="7"/>
  <c r="R1691" i="7"/>
  <c r="K1697" i="7" s="1"/>
  <c r="U1691" i="7"/>
  <c r="I1699" i="7" s="1"/>
  <c r="S1691" i="7"/>
  <c r="Q1691" i="7"/>
  <c r="I1697" i="7" s="1"/>
  <c r="E1691" i="7"/>
  <c r="D1691" i="7"/>
  <c r="B1691" i="7"/>
  <c r="AA1689" i="7"/>
  <c r="Z1689" i="7"/>
  <c r="Y1689" i="7"/>
  <c r="AB1688" i="7"/>
  <c r="I1688" i="7"/>
  <c r="H1688" i="7"/>
  <c r="G1688" i="7"/>
  <c r="E1688" i="7"/>
  <c r="K1687" i="7"/>
  <c r="J1687" i="7"/>
  <c r="E1687" i="7"/>
  <c r="J1686" i="7"/>
  <c r="E1686" i="7"/>
  <c r="J1685" i="7"/>
  <c r="E1685" i="7"/>
  <c r="K1684" i="7"/>
  <c r="J1684" i="7"/>
  <c r="H1684" i="7"/>
  <c r="AA1684" i="7"/>
  <c r="Z1684" i="7"/>
  <c r="Y1684" i="7"/>
  <c r="I1684" i="7"/>
  <c r="X1684" i="7" s="1"/>
  <c r="F1684" i="7"/>
  <c r="V1684" i="7"/>
  <c r="T1684" i="7"/>
  <c r="R1684" i="7"/>
  <c r="K1685" i="7" s="1"/>
  <c r="U1684" i="7"/>
  <c r="S1684" i="7"/>
  <c r="Q1684" i="7"/>
  <c r="E1684" i="7"/>
  <c r="D1684" i="7"/>
  <c r="B1684" i="7"/>
  <c r="K1683" i="7"/>
  <c r="J1683" i="7"/>
  <c r="I1683" i="7"/>
  <c r="H1683" i="7"/>
  <c r="G1683" i="7"/>
  <c r="F1683" i="7"/>
  <c r="K1682" i="7"/>
  <c r="J1682" i="7"/>
  <c r="I1682" i="7"/>
  <c r="W1682" i="7" s="1"/>
  <c r="H1682" i="7"/>
  <c r="G1682" i="7"/>
  <c r="F1682" i="7"/>
  <c r="K1681" i="7"/>
  <c r="J1681" i="7"/>
  <c r="I1681" i="7"/>
  <c r="H1681" i="7"/>
  <c r="G1681" i="7"/>
  <c r="F1681" i="7"/>
  <c r="K1680" i="7"/>
  <c r="P1689" i="7" s="1"/>
  <c r="J1680" i="7"/>
  <c r="W1680" i="7"/>
  <c r="I1680" i="7"/>
  <c r="H1680" i="7"/>
  <c r="G1680" i="7"/>
  <c r="F1680" i="7"/>
  <c r="C1679" i="7"/>
  <c r="V1678" i="7"/>
  <c r="T1678" i="7"/>
  <c r="K1686" i="7" s="1"/>
  <c r="R1678" i="7"/>
  <c r="U1678" i="7"/>
  <c r="S1678" i="7"/>
  <c r="I1686" i="7" s="1"/>
  <c r="Q1678" i="7"/>
  <c r="I1685" i="7" s="1"/>
  <c r="E1678" i="7"/>
  <c r="D1678" i="7"/>
  <c r="B1678" i="7"/>
  <c r="AA1676" i="7"/>
  <c r="Z1676" i="7"/>
  <c r="Y1676" i="7"/>
  <c r="AB1675" i="7"/>
  <c r="I1675" i="7"/>
  <c r="H1675" i="7"/>
  <c r="G1675" i="7"/>
  <c r="E1675" i="7"/>
  <c r="J1674" i="7"/>
  <c r="E1674" i="7"/>
  <c r="J1673" i="7"/>
  <c r="E1673" i="7"/>
  <c r="K1672" i="7"/>
  <c r="J1672" i="7"/>
  <c r="E1672" i="7"/>
  <c r="K1671" i="7"/>
  <c r="J1671" i="7"/>
  <c r="H1671" i="7"/>
  <c r="AA1671" i="7"/>
  <c r="Z1671" i="7"/>
  <c r="Y1671" i="7"/>
  <c r="I1671" i="7"/>
  <c r="X1671" i="7" s="1"/>
  <c r="F1671" i="7"/>
  <c r="V1671" i="7"/>
  <c r="T1671" i="7"/>
  <c r="R1671" i="7"/>
  <c r="U1671" i="7"/>
  <c r="S1671" i="7"/>
  <c r="Q1671" i="7"/>
  <c r="E1671" i="7"/>
  <c r="D1671" i="7"/>
  <c r="B1671" i="7"/>
  <c r="K1670" i="7"/>
  <c r="J1670" i="7"/>
  <c r="I1670" i="7"/>
  <c r="H1670" i="7"/>
  <c r="G1670" i="7"/>
  <c r="F1670" i="7"/>
  <c r="K1669" i="7"/>
  <c r="J1669" i="7"/>
  <c r="W1669" i="7"/>
  <c r="I1669" i="7"/>
  <c r="H1669" i="7"/>
  <c r="G1669" i="7"/>
  <c r="F1669" i="7"/>
  <c r="K1668" i="7"/>
  <c r="J1668" i="7"/>
  <c r="I1668" i="7"/>
  <c r="H1668" i="7"/>
  <c r="G1668" i="7"/>
  <c r="F1668" i="7"/>
  <c r="K1667" i="7"/>
  <c r="J1667" i="7"/>
  <c r="W1667" i="7"/>
  <c r="I1667" i="7"/>
  <c r="H1667" i="7"/>
  <c r="G1667" i="7"/>
  <c r="F1667" i="7"/>
  <c r="C1666" i="7"/>
  <c r="V1665" i="7"/>
  <c r="K1674" i="7" s="1"/>
  <c r="T1665" i="7"/>
  <c r="K1673" i="7" s="1"/>
  <c r="R1665" i="7"/>
  <c r="U1665" i="7"/>
  <c r="S1665" i="7"/>
  <c r="Q1665" i="7"/>
  <c r="I1672" i="7" s="1"/>
  <c r="E1665" i="7"/>
  <c r="D1665" i="7"/>
  <c r="B1665" i="7"/>
  <c r="A1664" i="7"/>
  <c r="H1662" i="7"/>
  <c r="J1662" i="7"/>
  <c r="H1661" i="7"/>
  <c r="J1661" i="7"/>
  <c r="A1660" i="7"/>
  <c r="AA1657" i="7"/>
  <c r="Z1657" i="7"/>
  <c r="Y1657" i="7"/>
  <c r="AB1656" i="7"/>
  <c r="I1656" i="7"/>
  <c r="H1656" i="7"/>
  <c r="G1656" i="7"/>
  <c r="E1656" i="7"/>
  <c r="J1655" i="7"/>
  <c r="I1655" i="7"/>
  <c r="E1655" i="7"/>
  <c r="J1654" i="7"/>
  <c r="E1654" i="7"/>
  <c r="K1653" i="7"/>
  <c r="J1653" i="7"/>
  <c r="H1653" i="7"/>
  <c r="AA1653" i="7"/>
  <c r="Z1653" i="7"/>
  <c r="Y1653" i="7"/>
  <c r="I1653" i="7"/>
  <c r="X1653" i="7" s="1"/>
  <c r="F1653" i="7"/>
  <c r="V1653" i="7"/>
  <c r="T1653" i="7"/>
  <c r="R1653" i="7"/>
  <c r="K1654" i="7" s="1"/>
  <c r="U1653" i="7"/>
  <c r="S1653" i="7"/>
  <c r="Q1653" i="7"/>
  <c r="E1653" i="7"/>
  <c r="D1653" i="7"/>
  <c r="B1653" i="7"/>
  <c r="K1652" i="7"/>
  <c r="J1652" i="7"/>
  <c r="W1652" i="7"/>
  <c r="I1652" i="7"/>
  <c r="X1657" i="7" s="1"/>
  <c r="H1652" i="7"/>
  <c r="G1652" i="7"/>
  <c r="F1652" i="7"/>
  <c r="C1651" i="7"/>
  <c r="V1650" i="7"/>
  <c r="T1650" i="7"/>
  <c r="K1655" i="7" s="1"/>
  <c r="R1650" i="7"/>
  <c r="U1650" i="7"/>
  <c r="S1650" i="7"/>
  <c r="Q1650" i="7"/>
  <c r="I1654" i="7" s="1"/>
  <c r="E1650" i="7"/>
  <c r="D1650" i="7"/>
  <c r="B1650" i="7"/>
  <c r="AA1648" i="7"/>
  <c r="Z1648" i="7"/>
  <c r="Y1648" i="7"/>
  <c r="AB1647" i="7"/>
  <c r="I1647" i="7"/>
  <c r="H1647" i="7"/>
  <c r="G1647" i="7"/>
  <c r="E1647" i="7"/>
  <c r="J1646" i="7"/>
  <c r="E1646" i="7"/>
  <c r="K1645" i="7"/>
  <c r="J1648" i="7" s="1"/>
  <c r="J1645" i="7"/>
  <c r="E1645" i="7"/>
  <c r="K1644" i="7"/>
  <c r="J1644" i="7"/>
  <c r="I1644" i="7"/>
  <c r="H1644" i="7"/>
  <c r="G1644" i="7"/>
  <c r="F1644" i="7"/>
  <c r="V1643" i="7"/>
  <c r="T1643" i="7"/>
  <c r="K1646" i="7" s="1"/>
  <c r="R1643" i="7"/>
  <c r="U1643" i="7"/>
  <c r="S1643" i="7"/>
  <c r="I1646" i="7" s="1"/>
  <c r="Q1643" i="7"/>
  <c r="I1645" i="7" s="1"/>
  <c r="E1643" i="7"/>
  <c r="D1643" i="7"/>
  <c r="B1643" i="7"/>
  <c r="AA1641" i="7"/>
  <c r="Z1641" i="7"/>
  <c r="Y1641" i="7"/>
  <c r="AB1640" i="7"/>
  <c r="I1640" i="7"/>
  <c r="H1640" i="7"/>
  <c r="G1640" i="7"/>
  <c r="E1640" i="7"/>
  <c r="K1639" i="7"/>
  <c r="J1639" i="7"/>
  <c r="E1639" i="7"/>
  <c r="J1638" i="7"/>
  <c r="E1638" i="7"/>
  <c r="K1637" i="7"/>
  <c r="J1637" i="7"/>
  <c r="H1637" i="7"/>
  <c r="AA1637" i="7"/>
  <c r="Z1637" i="7"/>
  <c r="Y1637" i="7"/>
  <c r="I1637" i="7"/>
  <c r="X1637" i="7" s="1"/>
  <c r="F1637" i="7"/>
  <c r="V1637" i="7"/>
  <c r="T1637" i="7"/>
  <c r="R1637" i="7"/>
  <c r="U1637" i="7"/>
  <c r="S1637" i="7"/>
  <c r="Q1637" i="7"/>
  <c r="E1637" i="7"/>
  <c r="D1637" i="7"/>
  <c r="B1637" i="7"/>
  <c r="K1636" i="7"/>
  <c r="P1641" i="7" s="1"/>
  <c r="J1636" i="7"/>
  <c r="I1636" i="7"/>
  <c r="H1641" i="7" s="1"/>
  <c r="H1636" i="7"/>
  <c r="G1636" i="7"/>
  <c r="F1636" i="7"/>
  <c r="C1635" i="7"/>
  <c r="V1634" i="7"/>
  <c r="T1634" i="7"/>
  <c r="R1634" i="7"/>
  <c r="K1638" i="7" s="1"/>
  <c r="U1634" i="7"/>
  <c r="S1634" i="7"/>
  <c r="I1639" i="7" s="1"/>
  <c r="Q1634" i="7"/>
  <c r="I1638" i="7" s="1"/>
  <c r="X1641" i="7" s="1"/>
  <c r="E1634" i="7"/>
  <c r="D1634" i="7"/>
  <c r="B1634" i="7"/>
  <c r="A1633" i="7"/>
  <c r="AA1630" i="7"/>
  <c r="Z1630" i="7"/>
  <c r="Y1630" i="7"/>
  <c r="I1629" i="7"/>
  <c r="AB1629" i="7" s="1"/>
  <c r="H1629" i="7"/>
  <c r="G1629" i="7"/>
  <c r="E1629" i="7"/>
  <c r="J1628" i="7"/>
  <c r="E1628" i="7"/>
  <c r="J1627" i="7"/>
  <c r="I1627" i="7"/>
  <c r="E1627" i="7"/>
  <c r="J1626" i="7"/>
  <c r="E1626" i="7"/>
  <c r="K1625" i="7"/>
  <c r="J1625" i="7"/>
  <c r="H1625" i="7"/>
  <c r="AA1625" i="7"/>
  <c r="Z1625" i="7"/>
  <c r="Y1625" i="7"/>
  <c r="X1625" i="7"/>
  <c r="I1625" i="7"/>
  <c r="F1625" i="7"/>
  <c r="V1625" i="7"/>
  <c r="T1625" i="7"/>
  <c r="R1625" i="7"/>
  <c r="U1625" i="7"/>
  <c r="S1625" i="7"/>
  <c r="Q1625" i="7"/>
  <c r="E1625" i="7"/>
  <c r="D1625" i="7"/>
  <c r="B1625" i="7"/>
  <c r="K1624" i="7"/>
  <c r="J1624" i="7"/>
  <c r="H1624" i="7"/>
  <c r="AA1624" i="7"/>
  <c r="Z1624" i="7"/>
  <c r="Y1624" i="7"/>
  <c r="I1624" i="7"/>
  <c r="X1624" i="7" s="1"/>
  <c r="F1624" i="7"/>
  <c r="V1624" i="7"/>
  <c r="T1624" i="7"/>
  <c r="R1624" i="7"/>
  <c r="U1624" i="7"/>
  <c r="S1624" i="7"/>
  <c r="Q1624" i="7"/>
  <c r="I1626" i="7" s="1"/>
  <c r="E1624" i="7"/>
  <c r="D1624" i="7"/>
  <c r="B1624" i="7"/>
  <c r="K1623" i="7"/>
  <c r="J1623" i="7"/>
  <c r="I1623" i="7"/>
  <c r="H1623" i="7"/>
  <c r="G1623" i="7"/>
  <c r="F1623" i="7"/>
  <c r="K1622" i="7"/>
  <c r="J1622" i="7"/>
  <c r="I1622" i="7"/>
  <c r="W1622" i="7" s="1"/>
  <c r="H1622" i="7"/>
  <c r="G1622" i="7"/>
  <c r="F1622" i="7"/>
  <c r="K1621" i="7"/>
  <c r="J1621" i="7"/>
  <c r="I1621" i="7"/>
  <c r="H1621" i="7"/>
  <c r="G1621" i="7"/>
  <c r="F1621" i="7"/>
  <c r="K1620" i="7"/>
  <c r="J1620" i="7"/>
  <c r="I1620" i="7"/>
  <c r="H1620" i="7"/>
  <c r="G1620" i="7"/>
  <c r="F1620" i="7"/>
  <c r="C1619" i="7"/>
  <c r="V1618" i="7"/>
  <c r="T1618" i="7"/>
  <c r="R1618" i="7"/>
  <c r="K1626" i="7" s="1"/>
  <c r="U1618" i="7"/>
  <c r="I1628" i="7" s="1"/>
  <c r="S1618" i="7"/>
  <c r="Q1618" i="7"/>
  <c r="E1618" i="7"/>
  <c r="D1618" i="7"/>
  <c r="B1618" i="7"/>
  <c r="AA1616" i="7"/>
  <c r="Z1616" i="7"/>
  <c r="Y1616" i="7"/>
  <c r="I1615" i="7"/>
  <c r="AB1615" i="7" s="1"/>
  <c r="H1615" i="7"/>
  <c r="G1615" i="7"/>
  <c r="E1615" i="7"/>
  <c r="J1614" i="7"/>
  <c r="E1614" i="7"/>
  <c r="J1613" i="7"/>
  <c r="E1613" i="7"/>
  <c r="J1612" i="7"/>
  <c r="E1612" i="7"/>
  <c r="K1611" i="7"/>
  <c r="J1611" i="7"/>
  <c r="H1611" i="7"/>
  <c r="AA1611" i="7"/>
  <c r="Z1611" i="7"/>
  <c r="Y1611" i="7"/>
  <c r="I1611" i="7"/>
  <c r="X1611" i="7" s="1"/>
  <c r="F1611" i="7"/>
  <c r="V1611" i="7"/>
  <c r="T1611" i="7"/>
  <c r="R1611" i="7"/>
  <c r="U1611" i="7"/>
  <c r="S1611" i="7"/>
  <c r="Q1611" i="7"/>
  <c r="E1611" i="7"/>
  <c r="D1611" i="7"/>
  <c r="B1611" i="7"/>
  <c r="K1610" i="7"/>
  <c r="J1610" i="7"/>
  <c r="H1610" i="7"/>
  <c r="AA1610" i="7"/>
  <c r="Z1610" i="7"/>
  <c r="Y1610" i="7"/>
  <c r="I1610" i="7"/>
  <c r="X1610" i="7" s="1"/>
  <c r="F1610" i="7"/>
  <c r="V1610" i="7"/>
  <c r="T1610" i="7"/>
  <c r="R1610" i="7"/>
  <c r="U1610" i="7"/>
  <c r="S1610" i="7"/>
  <c r="I1613" i="7" s="1"/>
  <c r="Q1610" i="7"/>
  <c r="I1612" i="7" s="1"/>
  <c r="E1610" i="7"/>
  <c r="D1610" i="7"/>
  <c r="B1610" i="7"/>
  <c r="K1609" i="7"/>
  <c r="J1609" i="7"/>
  <c r="I1609" i="7"/>
  <c r="H1609" i="7"/>
  <c r="G1609" i="7"/>
  <c r="F1609" i="7"/>
  <c r="K1608" i="7"/>
  <c r="J1608" i="7"/>
  <c r="I1608" i="7"/>
  <c r="W1608" i="7" s="1"/>
  <c r="H1608" i="7"/>
  <c r="G1608" i="7"/>
  <c r="F1608" i="7"/>
  <c r="K1607" i="7"/>
  <c r="J1607" i="7"/>
  <c r="I1607" i="7"/>
  <c r="H1607" i="7"/>
  <c r="G1607" i="7"/>
  <c r="F1607" i="7"/>
  <c r="K1606" i="7"/>
  <c r="J1606" i="7"/>
  <c r="W1606" i="7"/>
  <c r="I1606" i="7"/>
  <c r="H1606" i="7"/>
  <c r="G1606" i="7"/>
  <c r="F1606" i="7"/>
  <c r="C1605" i="7"/>
  <c r="V1604" i="7"/>
  <c r="K1614" i="7" s="1"/>
  <c r="T1604" i="7"/>
  <c r="K1613" i="7" s="1"/>
  <c r="R1604" i="7"/>
  <c r="K1612" i="7" s="1"/>
  <c r="U1604" i="7"/>
  <c r="I1614" i="7" s="1"/>
  <c r="S1604" i="7"/>
  <c r="Q1604" i="7"/>
  <c r="E1604" i="7"/>
  <c r="D1604" i="7"/>
  <c r="B1604" i="7"/>
  <c r="AA1602" i="7"/>
  <c r="Z1602" i="7"/>
  <c r="Y1602" i="7"/>
  <c r="AB1601" i="7"/>
  <c r="I1601" i="7"/>
  <c r="H1601" i="7"/>
  <c r="G1601" i="7"/>
  <c r="E1601" i="7"/>
  <c r="J1600" i="7"/>
  <c r="I1600" i="7"/>
  <c r="E1600" i="7"/>
  <c r="J1599" i="7"/>
  <c r="E1599" i="7"/>
  <c r="K1598" i="7"/>
  <c r="J1598" i="7"/>
  <c r="H1598" i="7"/>
  <c r="AA1598" i="7"/>
  <c r="Z1598" i="7"/>
  <c r="Y1598" i="7"/>
  <c r="I1598" i="7"/>
  <c r="X1598" i="7" s="1"/>
  <c r="F1598" i="7"/>
  <c r="V1598" i="7"/>
  <c r="T1598" i="7"/>
  <c r="R1598" i="7"/>
  <c r="K1599" i="7" s="1"/>
  <c r="U1598" i="7"/>
  <c r="S1598" i="7"/>
  <c r="Q1598" i="7"/>
  <c r="E1598" i="7"/>
  <c r="D1598" i="7"/>
  <c r="B1598" i="7"/>
  <c r="K1597" i="7"/>
  <c r="J1597" i="7"/>
  <c r="W1597" i="7"/>
  <c r="I1597" i="7"/>
  <c r="X1602" i="7" s="1"/>
  <c r="H1597" i="7"/>
  <c r="G1597" i="7"/>
  <c r="F1597" i="7"/>
  <c r="C1596" i="7"/>
  <c r="V1595" i="7"/>
  <c r="T1595" i="7"/>
  <c r="K1600" i="7" s="1"/>
  <c r="R1595" i="7"/>
  <c r="U1595" i="7"/>
  <c r="S1595" i="7"/>
  <c r="Q1595" i="7"/>
  <c r="I1599" i="7" s="1"/>
  <c r="E1595" i="7"/>
  <c r="D1595" i="7"/>
  <c r="B1595" i="7"/>
  <c r="AA1593" i="7"/>
  <c r="Z1593" i="7"/>
  <c r="Y1593" i="7"/>
  <c r="AB1592" i="7"/>
  <c r="I1592" i="7"/>
  <c r="H1592" i="7"/>
  <c r="G1592" i="7"/>
  <c r="E1592" i="7"/>
  <c r="J1591" i="7"/>
  <c r="E1591" i="7"/>
  <c r="K1590" i="7"/>
  <c r="J1590" i="7"/>
  <c r="E1590" i="7"/>
  <c r="J1589" i="7"/>
  <c r="E1589" i="7"/>
  <c r="K1588" i="7"/>
  <c r="J1588" i="7"/>
  <c r="H1588" i="7"/>
  <c r="AA1588" i="7"/>
  <c r="Z1588" i="7"/>
  <c r="Y1588" i="7"/>
  <c r="I1588" i="7"/>
  <c r="X1588" i="7" s="1"/>
  <c r="F1588" i="7"/>
  <c r="V1588" i="7"/>
  <c r="T1588" i="7"/>
  <c r="R1588" i="7"/>
  <c r="U1588" i="7"/>
  <c r="S1588" i="7"/>
  <c r="Q1588" i="7"/>
  <c r="I1589" i="7" s="1"/>
  <c r="E1588" i="7"/>
  <c r="D1588" i="7"/>
  <c r="B1588" i="7"/>
  <c r="K1587" i="7"/>
  <c r="J1587" i="7"/>
  <c r="I1587" i="7"/>
  <c r="H1587" i="7"/>
  <c r="G1587" i="7"/>
  <c r="F1587" i="7"/>
  <c r="K1586" i="7"/>
  <c r="J1586" i="7"/>
  <c r="I1586" i="7"/>
  <c r="W1586" i="7" s="1"/>
  <c r="H1586" i="7"/>
  <c r="G1586" i="7"/>
  <c r="F1586" i="7"/>
  <c r="K1585" i="7"/>
  <c r="J1585" i="7"/>
  <c r="I1585" i="7"/>
  <c r="H1585" i="7"/>
  <c r="G1585" i="7"/>
  <c r="F1585" i="7"/>
  <c r="K1584" i="7"/>
  <c r="J1584" i="7"/>
  <c r="I1584" i="7"/>
  <c r="H1584" i="7"/>
  <c r="G1584" i="7"/>
  <c r="F1584" i="7"/>
  <c r="V1583" i="7"/>
  <c r="K1591" i="7" s="1"/>
  <c r="T1583" i="7"/>
  <c r="R1583" i="7"/>
  <c r="K1589" i="7" s="1"/>
  <c r="U1583" i="7"/>
  <c r="I1591" i="7" s="1"/>
  <c r="S1583" i="7"/>
  <c r="I1590" i="7" s="1"/>
  <c r="Q1583" i="7"/>
  <c r="E1583" i="7"/>
  <c r="D1583" i="7"/>
  <c r="B1583" i="7"/>
  <c r="AA1581" i="7"/>
  <c r="Z1581" i="7"/>
  <c r="Y1581" i="7"/>
  <c r="I1580" i="7"/>
  <c r="AB1580" i="7" s="1"/>
  <c r="H1580" i="7"/>
  <c r="G1580" i="7"/>
  <c r="E1580" i="7"/>
  <c r="J1579" i="7"/>
  <c r="E1579" i="7"/>
  <c r="J1578" i="7"/>
  <c r="I1578" i="7"/>
  <c r="E1578" i="7"/>
  <c r="J1577" i="7"/>
  <c r="E1577" i="7"/>
  <c r="K1576" i="7"/>
  <c r="J1576" i="7"/>
  <c r="H1576" i="7"/>
  <c r="AA1576" i="7"/>
  <c r="Z1576" i="7"/>
  <c r="Y1576" i="7"/>
  <c r="X1576" i="7"/>
  <c r="I1576" i="7"/>
  <c r="F1576" i="7"/>
  <c r="V1576" i="7"/>
  <c r="T1576" i="7"/>
  <c r="K1578" i="7" s="1"/>
  <c r="R1576" i="7"/>
  <c r="U1576" i="7"/>
  <c r="S1576" i="7"/>
  <c r="Q1576" i="7"/>
  <c r="E1576" i="7"/>
  <c r="D1576" i="7"/>
  <c r="B1576" i="7"/>
  <c r="K1575" i="7"/>
  <c r="J1575" i="7"/>
  <c r="I1575" i="7"/>
  <c r="H1575" i="7"/>
  <c r="G1575" i="7"/>
  <c r="F1575" i="7"/>
  <c r="K1574" i="7"/>
  <c r="J1574" i="7"/>
  <c r="W1574" i="7"/>
  <c r="I1574" i="7"/>
  <c r="H1574" i="7"/>
  <c r="G1574" i="7"/>
  <c r="F1574" i="7"/>
  <c r="K1573" i="7"/>
  <c r="J1573" i="7"/>
  <c r="I1573" i="7"/>
  <c r="X1581" i="7" s="1"/>
  <c r="H1573" i="7"/>
  <c r="G1573" i="7"/>
  <c r="F1573" i="7"/>
  <c r="K1572" i="7"/>
  <c r="J1572" i="7"/>
  <c r="I1572" i="7"/>
  <c r="H1572" i="7"/>
  <c r="G1572" i="7"/>
  <c r="F1572" i="7"/>
  <c r="C1571" i="7"/>
  <c r="V1570" i="7"/>
  <c r="T1570" i="7"/>
  <c r="R1570" i="7"/>
  <c r="K1577" i="7" s="1"/>
  <c r="U1570" i="7"/>
  <c r="I1579" i="7" s="1"/>
  <c r="S1570" i="7"/>
  <c r="Q1570" i="7"/>
  <c r="I1577" i="7" s="1"/>
  <c r="E1570" i="7"/>
  <c r="D1570" i="7"/>
  <c r="B1570" i="7"/>
  <c r="AA1568" i="7"/>
  <c r="Z1568" i="7"/>
  <c r="Y1568" i="7"/>
  <c r="AB1567" i="7"/>
  <c r="I1567" i="7"/>
  <c r="H1567" i="7"/>
  <c r="G1567" i="7"/>
  <c r="E1567" i="7"/>
  <c r="J1566" i="7"/>
  <c r="E1566" i="7"/>
  <c r="J1565" i="7"/>
  <c r="I1565" i="7"/>
  <c r="E1565" i="7"/>
  <c r="J1564" i="7"/>
  <c r="E1564" i="7"/>
  <c r="K1563" i="7"/>
  <c r="J1563" i="7"/>
  <c r="H1563" i="7"/>
  <c r="AA1563" i="7"/>
  <c r="Z1563" i="7"/>
  <c r="Y1563" i="7"/>
  <c r="I1563" i="7"/>
  <c r="X1563" i="7" s="1"/>
  <c r="F1563" i="7"/>
  <c r="V1563" i="7"/>
  <c r="K1566" i="7" s="1"/>
  <c r="T1563" i="7"/>
  <c r="K1565" i="7" s="1"/>
  <c r="R1563" i="7"/>
  <c r="K1564" i="7" s="1"/>
  <c r="U1563" i="7"/>
  <c r="S1563" i="7"/>
  <c r="Q1563" i="7"/>
  <c r="E1563" i="7"/>
  <c r="D1563" i="7"/>
  <c r="B1563" i="7"/>
  <c r="K1562" i="7"/>
  <c r="J1562" i="7"/>
  <c r="I1562" i="7"/>
  <c r="H1562" i="7"/>
  <c r="G1562" i="7"/>
  <c r="F1562" i="7"/>
  <c r="K1561" i="7"/>
  <c r="J1561" i="7"/>
  <c r="W1561" i="7"/>
  <c r="I1561" i="7"/>
  <c r="H1561" i="7"/>
  <c r="G1561" i="7"/>
  <c r="F1561" i="7"/>
  <c r="K1560" i="7"/>
  <c r="J1560" i="7"/>
  <c r="I1560" i="7"/>
  <c r="H1568" i="7" s="1"/>
  <c r="H1560" i="7"/>
  <c r="G1560" i="7"/>
  <c r="F1560" i="7"/>
  <c r="K1559" i="7"/>
  <c r="J1559" i="7"/>
  <c r="W1559" i="7"/>
  <c r="I1559" i="7"/>
  <c r="H1559" i="7"/>
  <c r="G1559" i="7"/>
  <c r="F1559" i="7"/>
  <c r="C1558" i="7"/>
  <c r="V1557" i="7"/>
  <c r="T1557" i="7"/>
  <c r="R1557" i="7"/>
  <c r="U1557" i="7"/>
  <c r="I1566" i="7" s="1"/>
  <c r="S1557" i="7"/>
  <c r="Q1557" i="7"/>
  <c r="I1564" i="7" s="1"/>
  <c r="E1557" i="7"/>
  <c r="D1557" i="7"/>
  <c r="B1557" i="7"/>
  <c r="A1556" i="7"/>
  <c r="H1554" i="7"/>
  <c r="J1554" i="7"/>
  <c r="H1553" i="7"/>
  <c r="J1553" i="7"/>
  <c r="A1552" i="7"/>
  <c r="H1550" i="7"/>
  <c r="J1550" i="7"/>
  <c r="H1549" i="7"/>
  <c r="J1549" i="7"/>
  <c r="A1548" i="7"/>
  <c r="AA1545" i="7"/>
  <c r="Z1545" i="7"/>
  <c r="Y1545" i="7"/>
  <c r="O1545" i="7"/>
  <c r="H1545" i="7"/>
  <c r="P1545" i="7"/>
  <c r="AB1544" i="7"/>
  <c r="I1544" i="7"/>
  <c r="H1544" i="7"/>
  <c r="G1544" i="7"/>
  <c r="E1544" i="7"/>
  <c r="K1543" i="7"/>
  <c r="J1543" i="7"/>
  <c r="I1543" i="7"/>
  <c r="E1543" i="7"/>
  <c r="J1542" i="7"/>
  <c r="I1542" i="7"/>
  <c r="X1545" i="7" s="1"/>
  <c r="E1542" i="7"/>
  <c r="K1541" i="7"/>
  <c r="J1541" i="7"/>
  <c r="W1541" i="7"/>
  <c r="I1541" i="7"/>
  <c r="H1541" i="7"/>
  <c r="G1541" i="7"/>
  <c r="F1541" i="7"/>
  <c r="V1540" i="7"/>
  <c r="T1540" i="7"/>
  <c r="R1540" i="7"/>
  <c r="K1542" i="7" s="1"/>
  <c r="U1540" i="7"/>
  <c r="S1540" i="7"/>
  <c r="Q1540" i="7"/>
  <c r="E1540" i="7"/>
  <c r="D1540" i="7"/>
  <c r="B1540" i="7"/>
  <c r="AA1538" i="7"/>
  <c r="Z1538" i="7"/>
  <c r="Y1538" i="7"/>
  <c r="I1537" i="7"/>
  <c r="AB1537" i="7" s="1"/>
  <c r="H1537" i="7"/>
  <c r="G1537" i="7"/>
  <c r="E1537" i="7"/>
  <c r="K1536" i="7"/>
  <c r="J1536" i="7"/>
  <c r="E1536" i="7"/>
  <c r="K1535" i="7"/>
  <c r="J1538" i="7" s="1"/>
  <c r="J1535" i="7"/>
  <c r="E1535" i="7"/>
  <c r="K1534" i="7"/>
  <c r="J1534" i="7"/>
  <c r="I1534" i="7"/>
  <c r="H1534" i="7"/>
  <c r="G1534" i="7"/>
  <c r="F1534" i="7"/>
  <c r="C1533" i="7"/>
  <c r="V1532" i="7"/>
  <c r="T1532" i="7"/>
  <c r="R1532" i="7"/>
  <c r="U1532" i="7"/>
  <c r="S1532" i="7"/>
  <c r="I1536" i="7" s="1"/>
  <c r="Q1532" i="7"/>
  <c r="I1535" i="7" s="1"/>
  <c r="E1532" i="7"/>
  <c r="D1532" i="7"/>
  <c r="B1532" i="7"/>
  <c r="AA1530" i="7"/>
  <c r="Z1530" i="7"/>
  <c r="Y1530" i="7"/>
  <c r="I1529" i="7"/>
  <c r="AB1529" i="7" s="1"/>
  <c r="H1529" i="7"/>
  <c r="G1529" i="7"/>
  <c r="E1529" i="7"/>
  <c r="J1528" i="7"/>
  <c r="E1528" i="7"/>
  <c r="J1527" i="7"/>
  <c r="E1527" i="7"/>
  <c r="K1526" i="7"/>
  <c r="J1526" i="7"/>
  <c r="H1526" i="7"/>
  <c r="AA1526" i="7"/>
  <c r="Z1526" i="7"/>
  <c r="Y1526" i="7"/>
  <c r="X1526" i="7"/>
  <c r="I1526" i="7"/>
  <c r="F1526" i="7"/>
  <c r="V1526" i="7"/>
  <c r="T1526" i="7"/>
  <c r="R1526" i="7"/>
  <c r="U1526" i="7"/>
  <c r="S1526" i="7"/>
  <c r="Q1526" i="7"/>
  <c r="I1527" i="7" s="1"/>
  <c r="E1526" i="7"/>
  <c r="D1526" i="7"/>
  <c r="B1526" i="7"/>
  <c r="K1525" i="7"/>
  <c r="J1525" i="7"/>
  <c r="I1525" i="7"/>
  <c r="H1525" i="7"/>
  <c r="G1525" i="7"/>
  <c r="F1525" i="7"/>
  <c r="C1524" i="7"/>
  <c r="V1523" i="7"/>
  <c r="T1523" i="7"/>
  <c r="K1528" i="7" s="1"/>
  <c r="R1523" i="7"/>
  <c r="K1527" i="7" s="1"/>
  <c r="U1523" i="7"/>
  <c r="S1523" i="7"/>
  <c r="I1528" i="7" s="1"/>
  <c r="Q1523" i="7"/>
  <c r="E1523" i="7"/>
  <c r="D1523" i="7"/>
  <c r="B1523" i="7"/>
  <c r="AA1521" i="7"/>
  <c r="Z1521" i="7"/>
  <c r="Y1521" i="7"/>
  <c r="I1520" i="7"/>
  <c r="AB1520" i="7" s="1"/>
  <c r="H1520" i="7"/>
  <c r="G1520" i="7"/>
  <c r="E1520" i="7"/>
  <c r="J1519" i="7"/>
  <c r="I1519" i="7"/>
  <c r="E1519" i="7"/>
  <c r="K1518" i="7"/>
  <c r="J1518" i="7"/>
  <c r="I1518" i="7"/>
  <c r="E1518" i="7"/>
  <c r="K1517" i="7"/>
  <c r="J1517" i="7"/>
  <c r="W1517" i="7"/>
  <c r="I1517" i="7"/>
  <c r="H1517" i="7"/>
  <c r="G1517" i="7"/>
  <c r="F1517" i="7"/>
  <c r="V1516" i="7"/>
  <c r="T1516" i="7"/>
  <c r="K1519" i="7" s="1"/>
  <c r="R1516" i="7"/>
  <c r="U1516" i="7"/>
  <c r="S1516" i="7"/>
  <c r="Q1516" i="7"/>
  <c r="E1516" i="7"/>
  <c r="D1516" i="7"/>
  <c r="B1516" i="7"/>
  <c r="AA1514" i="7"/>
  <c r="Z1514" i="7"/>
  <c r="Y1514" i="7"/>
  <c r="H1514" i="7"/>
  <c r="I1513" i="7"/>
  <c r="AB1513" i="7" s="1"/>
  <c r="H1513" i="7"/>
  <c r="G1513" i="7"/>
  <c r="E1513" i="7"/>
  <c r="K1512" i="7"/>
  <c r="J1512" i="7"/>
  <c r="I1512" i="7"/>
  <c r="E1512" i="7"/>
  <c r="J1511" i="7"/>
  <c r="E1511" i="7"/>
  <c r="K1510" i="7"/>
  <c r="P1514" i="7" s="1"/>
  <c r="J1510" i="7"/>
  <c r="H1510" i="7"/>
  <c r="AA1510" i="7"/>
  <c r="Z1510" i="7"/>
  <c r="Y1510" i="7"/>
  <c r="I1510" i="7"/>
  <c r="X1510" i="7" s="1"/>
  <c r="F1510" i="7"/>
  <c r="V1510" i="7"/>
  <c r="T1510" i="7"/>
  <c r="R1510" i="7"/>
  <c r="U1510" i="7"/>
  <c r="S1510" i="7"/>
  <c r="Q1510" i="7"/>
  <c r="E1510" i="7"/>
  <c r="D1510" i="7"/>
  <c r="B1510" i="7"/>
  <c r="K1509" i="7"/>
  <c r="J1514" i="7" s="1"/>
  <c r="J1509" i="7"/>
  <c r="I1509" i="7"/>
  <c r="W1509" i="7" s="1"/>
  <c r="H1509" i="7"/>
  <c r="G1509" i="7"/>
  <c r="F1509" i="7"/>
  <c r="C1508" i="7"/>
  <c r="V1507" i="7"/>
  <c r="T1507" i="7"/>
  <c r="R1507" i="7"/>
  <c r="K1511" i="7" s="1"/>
  <c r="U1507" i="7"/>
  <c r="S1507" i="7"/>
  <c r="Q1507" i="7"/>
  <c r="I1511" i="7" s="1"/>
  <c r="O1514" i="7" s="1"/>
  <c r="E1507" i="7"/>
  <c r="D1507" i="7"/>
  <c r="B1507" i="7"/>
  <c r="A1506" i="7"/>
  <c r="A1504" i="7"/>
  <c r="H1502" i="7"/>
  <c r="J1502" i="7"/>
  <c r="H1501" i="7"/>
  <c r="J1501" i="7"/>
  <c r="A1500" i="7"/>
  <c r="H1498" i="7"/>
  <c r="J1498" i="7"/>
  <c r="H1497" i="7"/>
  <c r="J1497" i="7"/>
  <c r="A1496" i="7"/>
  <c r="AA1493" i="7"/>
  <c r="Z1493" i="7"/>
  <c r="Y1493" i="7"/>
  <c r="I1492" i="7"/>
  <c r="AB1492" i="7" s="1"/>
  <c r="H1492" i="7"/>
  <c r="G1492" i="7"/>
  <c r="E1492" i="7"/>
  <c r="K1491" i="7"/>
  <c r="J1491" i="7"/>
  <c r="E1491" i="7"/>
  <c r="J1490" i="7"/>
  <c r="E1490" i="7"/>
  <c r="K1489" i="7"/>
  <c r="J1489" i="7"/>
  <c r="E1489" i="7"/>
  <c r="K1488" i="7"/>
  <c r="J1488" i="7"/>
  <c r="H1488" i="7"/>
  <c r="AA1488" i="7"/>
  <c r="Z1488" i="7"/>
  <c r="Y1488" i="7"/>
  <c r="X1488" i="7"/>
  <c r="I1488" i="7"/>
  <c r="F1488" i="7"/>
  <c r="V1488" i="7"/>
  <c r="T1488" i="7"/>
  <c r="R1488" i="7"/>
  <c r="U1488" i="7"/>
  <c r="S1488" i="7"/>
  <c r="Q1488" i="7"/>
  <c r="E1488" i="7"/>
  <c r="D1488" i="7"/>
  <c r="B1488" i="7"/>
  <c r="K1487" i="7"/>
  <c r="J1487" i="7"/>
  <c r="H1487" i="7"/>
  <c r="AA1487" i="7"/>
  <c r="Z1487" i="7"/>
  <c r="Y1487" i="7"/>
  <c r="I1487" i="7"/>
  <c r="X1487" i="7" s="1"/>
  <c r="F1487" i="7"/>
  <c r="V1487" i="7"/>
  <c r="T1487" i="7"/>
  <c r="R1487" i="7"/>
  <c r="U1487" i="7"/>
  <c r="I1491" i="7" s="1"/>
  <c r="S1487" i="7"/>
  <c r="Q1487" i="7"/>
  <c r="E1487" i="7"/>
  <c r="D1487" i="7"/>
  <c r="B1487" i="7"/>
  <c r="K1486" i="7"/>
  <c r="J1486" i="7"/>
  <c r="I1486" i="7"/>
  <c r="H1486" i="7"/>
  <c r="G1486" i="7"/>
  <c r="F1486" i="7"/>
  <c r="K1485" i="7"/>
  <c r="J1485" i="7"/>
  <c r="W1485" i="7"/>
  <c r="I1485" i="7"/>
  <c r="H1485" i="7"/>
  <c r="G1485" i="7"/>
  <c r="F1485" i="7"/>
  <c r="K1484" i="7"/>
  <c r="J1484" i="7"/>
  <c r="I1484" i="7"/>
  <c r="H1484" i="7"/>
  <c r="G1484" i="7"/>
  <c r="F1484" i="7"/>
  <c r="K1483" i="7"/>
  <c r="J1483" i="7"/>
  <c r="W1483" i="7"/>
  <c r="I1483" i="7"/>
  <c r="H1483" i="7"/>
  <c r="G1483" i="7"/>
  <c r="F1483" i="7"/>
  <c r="C1482" i="7"/>
  <c r="V1481" i="7"/>
  <c r="T1481" i="7"/>
  <c r="K1490" i="7" s="1"/>
  <c r="R1481" i="7"/>
  <c r="U1481" i="7"/>
  <c r="S1481" i="7"/>
  <c r="I1490" i="7" s="1"/>
  <c r="Q1481" i="7"/>
  <c r="I1489" i="7" s="1"/>
  <c r="H1493" i="7" s="1"/>
  <c r="E1481" i="7"/>
  <c r="D1481" i="7"/>
  <c r="B1481" i="7"/>
  <c r="AA1479" i="7"/>
  <c r="Z1479" i="7"/>
  <c r="Y1479" i="7"/>
  <c r="I1478" i="7"/>
  <c r="AB1478" i="7" s="1"/>
  <c r="H1478" i="7"/>
  <c r="G1478" i="7"/>
  <c r="E1478" i="7"/>
  <c r="K1477" i="7"/>
  <c r="J1477" i="7"/>
  <c r="E1477" i="7"/>
  <c r="J1476" i="7"/>
  <c r="E1476" i="7"/>
  <c r="J1475" i="7"/>
  <c r="E1475" i="7"/>
  <c r="K1474" i="7"/>
  <c r="J1474" i="7"/>
  <c r="H1474" i="7"/>
  <c r="AA1474" i="7"/>
  <c r="Z1474" i="7"/>
  <c r="Y1474" i="7"/>
  <c r="X1474" i="7"/>
  <c r="I1474" i="7"/>
  <c r="F1474" i="7"/>
  <c r="V1474" i="7"/>
  <c r="T1474" i="7"/>
  <c r="R1474" i="7"/>
  <c r="K1475" i="7" s="1"/>
  <c r="U1474" i="7"/>
  <c r="S1474" i="7"/>
  <c r="Q1474" i="7"/>
  <c r="E1474" i="7"/>
  <c r="D1474" i="7"/>
  <c r="B1474" i="7"/>
  <c r="K1473" i="7"/>
  <c r="J1473" i="7"/>
  <c r="H1473" i="7"/>
  <c r="AA1473" i="7"/>
  <c r="Z1473" i="7"/>
  <c r="Y1473" i="7"/>
  <c r="X1473" i="7"/>
  <c r="I1473" i="7"/>
  <c r="F1473" i="7"/>
  <c r="V1473" i="7"/>
  <c r="T1473" i="7"/>
  <c r="R1473" i="7"/>
  <c r="U1473" i="7"/>
  <c r="S1473" i="7"/>
  <c r="Q1473" i="7"/>
  <c r="E1473" i="7"/>
  <c r="D1473" i="7"/>
  <c r="B1473" i="7"/>
  <c r="K1472" i="7"/>
  <c r="J1472" i="7"/>
  <c r="I1472" i="7"/>
  <c r="H1472" i="7"/>
  <c r="G1472" i="7"/>
  <c r="F1472" i="7"/>
  <c r="K1471" i="7"/>
  <c r="J1471" i="7"/>
  <c r="W1471" i="7"/>
  <c r="I1471" i="7"/>
  <c r="H1471" i="7"/>
  <c r="G1471" i="7"/>
  <c r="F1471" i="7"/>
  <c r="K1470" i="7"/>
  <c r="J1470" i="7"/>
  <c r="I1470" i="7"/>
  <c r="H1470" i="7"/>
  <c r="G1470" i="7"/>
  <c r="F1470" i="7"/>
  <c r="K1469" i="7"/>
  <c r="J1469" i="7"/>
  <c r="I1469" i="7"/>
  <c r="W1469" i="7" s="1"/>
  <c r="H1469" i="7"/>
  <c r="G1469" i="7"/>
  <c r="F1469" i="7"/>
  <c r="C1468" i="7"/>
  <c r="V1467" i="7"/>
  <c r="T1467" i="7"/>
  <c r="K1476" i="7" s="1"/>
  <c r="R1467" i="7"/>
  <c r="U1467" i="7"/>
  <c r="S1467" i="7"/>
  <c r="I1476" i="7" s="1"/>
  <c r="Q1467" i="7"/>
  <c r="I1475" i="7" s="1"/>
  <c r="E1467" i="7"/>
  <c r="D1467" i="7"/>
  <c r="B1467" i="7"/>
  <c r="AA1465" i="7"/>
  <c r="Z1465" i="7"/>
  <c r="Y1465" i="7"/>
  <c r="AB1464" i="7"/>
  <c r="I1464" i="7"/>
  <c r="H1464" i="7"/>
  <c r="G1464" i="7"/>
  <c r="E1464" i="7"/>
  <c r="K1463" i="7"/>
  <c r="J1463" i="7"/>
  <c r="E1463" i="7"/>
  <c r="J1462" i="7"/>
  <c r="E1462" i="7"/>
  <c r="K1461" i="7"/>
  <c r="J1461" i="7"/>
  <c r="H1461" i="7"/>
  <c r="AA1461" i="7"/>
  <c r="Z1461" i="7"/>
  <c r="Y1461" i="7"/>
  <c r="I1461" i="7"/>
  <c r="X1461" i="7" s="1"/>
  <c r="F1461" i="7"/>
  <c r="V1461" i="7"/>
  <c r="T1461" i="7"/>
  <c r="R1461" i="7"/>
  <c r="U1461" i="7"/>
  <c r="S1461" i="7"/>
  <c r="Q1461" i="7"/>
  <c r="E1461" i="7"/>
  <c r="D1461" i="7"/>
  <c r="B1461" i="7"/>
  <c r="K1460" i="7"/>
  <c r="J1460" i="7"/>
  <c r="I1460" i="7"/>
  <c r="H1460" i="7"/>
  <c r="G1460" i="7"/>
  <c r="F1460" i="7"/>
  <c r="C1459" i="7"/>
  <c r="V1458" i="7"/>
  <c r="T1458" i="7"/>
  <c r="R1458" i="7"/>
  <c r="K1462" i="7" s="1"/>
  <c r="U1458" i="7"/>
  <c r="S1458" i="7"/>
  <c r="I1463" i="7" s="1"/>
  <c r="Q1458" i="7"/>
  <c r="I1462" i="7" s="1"/>
  <c r="E1458" i="7"/>
  <c r="D1458" i="7"/>
  <c r="B1458" i="7"/>
  <c r="AA1456" i="7"/>
  <c r="Z1456" i="7"/>
  <c r="Y1456" i="7"/>
  <c r="AB1455" i="7"/>
  <c r="I1455" i="7"/>
  <c r="H1455" i="7"/>
  <c r="G1455" i="7"/>
  <c r="E1455" i="7"/>
  <c r="J1454" i="7"/>
  <c r="E1454" i="7"/>
  <c r="J1453" i="7"/>
  <c r="I1453" i="7"/>
  <c r="E1453" i="7"/>
  <c r="J1452" i="7"/>
  <c r="E1452" i="7"/>
  <c r="K1451" i="7"/>
  <c r="J1451" i="7"/>
  <c r="H1451" i="7"/>
  <c r="AA1451" i="7"/>
  <c r="Z1451" i="7"/>
  <c r="Y1451" i="7"/>
  <c r="I1451" i="7"/>
  <c r="X1451" i="7" s="1"/>
  <c r="F1451" i="7"/>
  <c r="V1451" i="7"/>
  <c r="T1451" i="7"/>
  <c r="R1451" i="7"/>
  <c r="K1452" i="7" s="1"/>
  <c r="U1451" i="7"/>
  <c r="S1451" i="7"/>
  <c r="Q1451" i="7"/>
  <c r="E1451" i="7"/>
  <c r="D1451" i="7"/>
  <c r="B1451" i="7"/>
  <c r="K1450" i="7"/>
  <c r="J1450" i="7"/>
  <c r="I1450" i="7"/>
  <c r="H1450" i="7"/>
  <c r="G1450" i="7"/>
  <c r="F1450" i="7"/>
  <c r="K1449" i="7"/>
  <c r="J1449" i="7"/>
  <c r="W1449" i="7"/>
  <c r="I1449" i="7"/>
  <c r="H1449" i="7"/>
  <c r="G1449" i="7"/>
  <c r="F1449" i="7"/>
  <c r="K1448" i="7"/>
  <c r="J1448" i="7"/>
  <c r="I1448" i="7"/>
  <c r="H1448" i="7"/>
  <c r="G1448" i="7"/>
  <c r="F1448" i="7"/>
  <c r="K1447" i="7"/>
  <c r="J1447" i="7"/>
  <c r="W1447" i="7"/>
  <c r="I1447" i="7"/>
  <c r="H1447" i="7"/>
  <c r="G1447" i="7"/>
  <c r="F1447" i="7"/>
  <c r="V1446" i="7"/>
  <c r="K1454" i="7" s="1"/>
  <c r="T1446" i="7"/>
  <c r="K1453" i="7" s="1"/>
  <c r="R1446" i="7"/>
  <c r="U1446" i="7"/>
  <c r="I1454" i="7" s="1"/>
  <c r="S1446" i="7"/>
  <c r="Q1446" i="7"/>
  <c r="I1452" i="7" s="1"/>
  <c r="E1446" i="7"/>
  <c r="D1446" i="7"/>
  <c r="B1446" i="7"/>
  <c r="AA1444" i="7"/>
  <c r="Z1444" i="7"/>
  <c r="Y1444" i="7"/>
  <c r="I1443" i="7"/>
  <c r="AB1443" i="7" s="1"/>
  <c r="H1443" i="7"/>
  <c r="G1443" i="7"/>
  <c r="E1443" i="7"/>
  <c r="K1442" i="7"/>
  <c r="J1442" i="7"/>
  <c r="E1442" i="7"/>
  <c r="J1441" i="7"/>
  <c r="E1441" i="7"/>
  <c r="K1440" i="7"/>
  <c r="J1440" i="7"/>
  <c r="E1440" i="7"/>
  <c r="K1439" i="7"/>
  <c r="J1439" i="7"/>
  <c r="H1439" i="7"/>
  <c r="AA1439" i="7"/>
  <c r="Z1439" i="7"/>
  <c r="Y1439" i="7"/>
  <c r="X1439" i="7"/>
  <c r="I1439" i="7"/>
  <c r="F1439" i="7"/>
  <c r="V1439" i="7"/>
  <c r="T1439" i="7"/>
  <c r="R1439" i="7"/>
  <c r="U1439" i="7"/>
  <c r="I1442" i="7" s="1"/>
  <c r="S1439" i="7"/>
  <c r="Q1439" i="7"/>
  <c r="I1440" i="7" s="1"/>
  <c r="E1439" i="7"/>
  <c r="D1439" i="7"/>
  <c r="B1439" i="7"/>
  <c r="K1438" i="7"/>
  <c r="J1438" i="7"/>
  <c r="I1438" i="7"/>
  <c r="H1438" i="7"/>
  <c r="G1438" i="7"/>
  <c r="F1438" i="7"/>
  <c r="K1437" i="7"/>
  <c r="J1437" i="7"/>
  <c r="I1437" i="7"/>
  <c r="W1437" i="7" s="1"/>
  <c r="H1437" i="7"/>
  <c r="G1437" i="7"/>
  <c r="F1437" i="7"/>
  <c r="K1436" i="7"/>
  <c r="J1436" i="7"/>
  <c r="I1436" i="7"/>
  <c r="H1436" i="7"/>
  <c r="G1436" i="7"/>
  <c r="F1436" i="7"/>
  <c r="K1435" i="7"/>
  <c r="J1435" i="7"/>
  <c r="I1435" i="7"/>
  <c r="W1435" i="7" s="1"/>
  <c r="H1435" i="7"/>
  <c r="G1435" i="7"/>
  <c r="F1435" i="7"/>
  <c r="C1434" i="7"/>
  <c r="V1433" i="7"/>
  <c r="T1433" i="7"/>
  <c r="K1441" i="7" s="1"/>
  <c r="R1433" i="7"/>
  <c r="U1433" i="7"/>
  <c r="S1433" i="7"/>
  <c r="I1441" i="7" s="1"/>
  <c r="Q1433" i="7"/>
  <c r="E1433" i="7"/>
  <c r="D1433" i="7"/>
  <c r="B1433" i="7"/>
  <c r="AA1431" i="7"/>
  <c r="Z1431" i="7"/>
  <c r="Y1431" i="7"/>
  <c r="P1431" i="7"/>
  <c r="J1431" i="7"/>
  <c r="AB1430" i="7"/>
  <c r="I1430" i="7"/>
  <c r="H1430" i="7"/>
  <c r="G1430" i="7"/>
  <c r="E1430" i="7"/>
  <c r="J1429" i="7"/>
  <c r="I1429" i="7"/>
  <c r="E1429" i="7"/>
  <c r="J1428" i="7"/>
  <c r="E1428" i="7"/>
  <c r="J1427" i="7"/>
  <c r="E1427" i="7"/>
  <c r="K1426" i="7"/>
  <c r="J1426" i="7"/>
  <c r="H1426" i="7"/>
  <c r="AA1426" i="7"/>
  <c r="Z1426" i="7"/>
  <c r="Y1426" i="7"/>
  <c r="X1426" i="7"/>
  <c r="I1426" i="7"/>
  <c r="F1426" i="7"/>
  <c r="V1426" i="7"/>
  <c r="T1426" i="7"/>
  <c r="R1426" i="7"/>
  <c r="U1426" i="7"/>
  <c r="S1426" i="7"/>
  <c r="Q1426" i="7"/>
  <c r="I1427" i="7" s="1"/>
  <c r="E1426" i="7"/>
  <c r="D1426" i="7"/>
  <c r="B1426" i="7"/>
  <c r="K1425" i="7"/>
  <c r="J1425" i="7"/>
  <c r="I1425" i="7"/>
  <c r="H1425" i="7"/>
  <c r="G1425" i="7"/>
  <c r="F1425" i="7"/>
  <c r="K1424" i="7"/>
  <c r="J1424" i="7"/>
  <c r="W1424" i="7"/>
  <c r="I1424" i="7"/>
  <c r="H1424" i="7"/>
  <c r="G1424" i="7"/>
  <c r="F1424" i="7"/>
  <c r="K1423" i="7"/>
  <c r="J1423" i="7"/>
  <c r="I1423" i="7"/>
  <c r="H1423" i="7"/>
  <c r="G1423" i="7"/>
  <c r="F1423" i="7"/>
  <c r="K1422" i="7"/>
  <c r="J1422" i="7"/>
  <c r="W1422" i="7"/>
  <c r="I1422" i="7"/>
  <c r="H1422" i="7"/>
  <c r="G1422" i="7"/>
  <c r="F1422" i="7"/>
  <c r="C1421" i="7"/>
  <c r="V1420" i="7"/>
  <c r="K1429" i="7" s="1"/>
  <c r="T1420" i="7"/>
  <c r="K1428" i="7" s="1"/>
  <c r="R1420" i="7"/>
  <c r="K1427" i="7" s="1"/>
  <c r="U1420" i="7"/>
  <c r="S1420" i="7"/>
  <c r="I1428" i="7" s="1"/>
  <c r="Q1420" i="7"/>
  <c r="E1420" i="7"/>
  <c r="D1420" i="7"/>
  <c r="B1420" i="7"/>
  <c r="A1419" i="7"/>
  <c r="H1417" i="7"/>
  <c r="J1417" i="7"/>
  <c r="H1416" i="7"/>
  <c r="J1416" i="7"/>
  <c r="A1415" i="7"/>
  <c r="AA1412" i="7"/>
  <c r="Z1412" i="7"/>
  <c r="Y1412" i="7"/>
  <c r="AB1411" i="7"/>
  <c r="I1411" i="7"/>
  <c r="H1411" i="7"/>
  <c r="G1411" i="7"/>
  <c r="E1411" i="7"/>
  <c r="J1410" i="7"/>
  <c r="I1410" i="7"/>
  <c r="E1410" i="7"/>
  <c r="J1409" i="7"/>
  <c r="E1409" i="7"/>
  <c r="K1408" i="7"/>
  <c r="J1408" i="7"/>
  <c r="H1408" i="7"/>
  <c r="AA1408" i="7"/>
  <c r="Z1408" i="7"/>
  <c r="Y1408" i="7"/>
  <c r="I1408" i="7"/>
  <c r="X1408" i="7" s="1"/>
  <c r="F1408" i="7"/>
  <c r="V1408" i="7"/>
  <c r="T1408" i="7"/>
  <c r="R1408" i="7"/>
  <c r="U1408" i="7"/>
  <c r="S1408" i="7"/>
  <c r="Q1408" i="7"/>
  <c r="E1408" i="7"/>
  <c r="D1408" i="7"/>
  <c r="B1408" i="7"/>
  <c r="K1407" i="7"/>
  <c r="J1407" i="7"/>
  <c r="W1407" i="7"/>
  <c r="I1407" i="7"/>
  <c r="X1412" i="7" s="1"/>
  <c r="H1407" i="7"/>
  <c r="G1407" i="7"/>
  <c r="F1407" i="7"/>
  <c r="C1406" i="7"/>
  <c r="V1405" i="7"/>
  <c r="T1405" i="7"/>
  <c r="R1405" i="7"/>
  <c r="K1409" i="7" s="1"/>
  <c r="U1405" i="7"/>
  <c r="S1405" i="7"/>
  <c r="Q1405" i="7"/>
  <c r="I1409" i="7" s="1"/>
  <c r="E1405" i="7"/>
  <c r="D1405" i="7"/>
  <c r="B1405" i="7"/>
  <c r="AA1403" i="7"/>
  <c r="Z1403" i="7"/>
  <c r="Y1403" i="7"/>
  <c r="AB1402" i="7"/>
  <c r="I1402" i="7"/>
  <c r="H1402" i="7"/>
  <c r="G1402" i="7"/>
  <c r="E1402" i="7"/>
  <c r="J1401" i="7"/>
  <c r="I1401" i="7"/>
  <c r="E1401" i="7"/>
  <c r="J1400" i="7"/>
  <c r="E1400" i="7"/>
  <c r="K1399" i="7"/>
  <c r="J1399" i="7"/>
  <c r="I1399" i="7"/>
  <c r="H1399" i="7"/>
  <c r="G1399" i="7"/>
  <c r="F1399" i="7"/>
  <c r="V1398" i="7"/>
  <c r="T1398" i="7"/>
  <c r="K1401" i="7" s="1"/>
  <c r="R1398" i="7"/>
  <c r="K1400" i="7" s="1"/>
  <c r="U1398" i="7"/>
  <c r="S1398" i="7"/>
  <c r="Q1398" i="7"/>
  <c r="I1400" i="7" s="1"/>
  <c r="E1398" i="7"/>
  <c r="D1398" i="7"/>
  <c r="B1398" i="7"/>
  <c r="AA1396" i="7"/>
  <c r="Z1396" i="7"/>
  <c r="Y1396" i="7"/>
  <c r="I1395" i="7"/>
  <c r="AB1395" i="7" s="1"/>
  <c r="H1395" i="7"/>
  <c r="G1395" i="7"/>
  <c r="E1395" i="7"/>
  <c r="J1394" i="7"/>
  <c r="E1394" i="7"/>
  <c r="J1393" i="7"/>
  <c r="E1393" i="7"/>
  <c r="K1392" i="7"/>
  <c r="J1392" i="7"/>
  <c r="H1392" i="7"/>
  <c r="AA1392" i="7"/>
  <c r="Z1392" i="7"/>
  <c r="Y1392" i="7"/>
  <c r="X1392" i="7"/>
  <c r="I1392" i="7"/>
  <c r="F1392" i="7"/>
  <c r="V1392" i="7"/>
  <c r="T1392" i="7"/>
  <c r="R1392" i="7"/>
  <c r="U1392" i="7"/>
  <c r="S1392" i="7"/>
  <c r="Q1392" i="7"/>
  <c r="I1393" i="7" s="1"/>
  <c r="E1392" i="7"/>
  <c r="D1392" i="7"/>
  <c r="B1392" i="7"/>
  <c r="K1391" i="7"/>
  <c r="J1391" i="7"/>
  <c r="I1391" i="7"/>
  <c r="H1391" i="7"/>
  <c r="G1391" i="7"/>
  <c r="F1391" i="7"/>
  <c r="C1390" i="7"/>
  <c r="V1389" i="7"/>
  <c r="T1389" i="7"/>
  <c r="K1394" i="7" s="1"/>
  <c r="R1389" i="7"/>
  <c r="K1393" i="7" s="1"/>
  <c r="U1389" i="7"/>
  <c r="S1389" i="7"/>
  <c r="I1394" i="7" s="1"/>
  <c r="Q1389" i="7"/>
  <c r="E1389" i="7"/>
  <c r="D1389" i="7"/>
  <c r="B1389" i="7"/>
  <c r="A1388" i="7"/>
  <c r="AA1385" i="7"/>
  <c r="Z1385" i="7"/>
  <c r="Y1385" i="7"/>
  <c r="I1384" i="7"/>
  <c r="AB1384" i="7" s="1"/>
  <c r="H1384" i="7"/>
  <c r="G1384" i="7"/>
  <c r="E1384" i="7"/>
  <c r="J1383" i="7"/>
  <c r="E1383" i="7"/>
  <c r="K1382" i="7"/>
  <c r="J1382" i="7"/>
  <c r="E1382" i="7"/>
  <c r="J1381" i="7"/>
  <c r="E1381" i="7"/>
  <c r="K1380" i="7"/>
  <c r="J1380" i="7"/>
  <c r="H1380" i="7"/>
  <c r="AA1380" i="7"/>
  <c r="Z1380" i="7"/>
  <c r="Y1380" i="7"/>
  <c r="I1380" i="7"/>
  <c r="X1380" i="7" s="1"/>
  <c r="F1380" i="7"/>
  <c r="V1380" i="7"/>
  <c r="T1380" i="7"/>
  <c r="R1380" i="7"/>
  <c r="U1380" i="7"/>
  <c r="S1380" i="7"/>
  <c r="Q1380" i="7"/>
  <c r="E1380" i="7"/>
  <c r="D1380" i="7"/>
  <c r="B1380" i="7"/>
  <c r="K1379" i="7"/>
  <c r="J1379" i="7"/>
  <c r="H1379" i="7"/>
  <c r="AA1379" i="7"/>
  <c r="Z1379" i="7"/>
  <c r="Y1379" i="7"/>
  <c r="I1379" i="7"/>
  <c r="X1379" i="7" s="1"/>
  <c r="F1379" i="7"/>
  <c r="V1379" i="7"/>
  <c r="T1379" i="7"/>
  <c r="R1379" i="7"/>
  <c r="U1379" i="7"/>
  <c r="S1379" i="7"/>
  <c r="I1382" i="7" s="1"/>
  <c r="Q1379" i="7"/>
  <c r="E1379" i="7"/>
  <c r="D1379" i="7"/>
  <c r="B1379" i="7"/>
  <c r="K1378" i="7"/>
  <c r="J1378" i="7"/>
  <c r="I1378" i="7"/>
  <c r="H1378" i="7"/>
  <c r="G1378" i="7"/>
  <c r="F1378" i="7"/>
  <c r="K1377" i="7"/>
  <c r="J1377" i="7"/>
  <c r="W1377" i="7"/>
  <c r="I1377" i="7"/>
  <c r="H1377" i="7"/>
  <c r="G1377" i="7"/>
  <c r="F1377" i="7"/>
  <c r="K1376" i="7"/>
  <c r="J1376" i="7"/>
  <c r="I1376" i="7"/>
  <c r="H1376" i="7"/>
  <c r="G1376" i="7"/>
  <c r="F1376" i="7"/>
  <c r="K1375" i="7"/>
  <c r="J1375" i="7"/>
  <c r="W1375" i="7"/>
  <c r="I1375" i="7"/>
  <c r="H1375" i="7"/>
  <c r="G1375" i="7"/>
  <c r="F1375" i="7"/>
  <c r="C1374" i="7"/>
  <c r="V1373" i="7"/>
  <c r="K1383" i="7" s="1"/>
  <c r="T1373" i="7"/>
  <c r="R1373" i="7"/>
  <c r="K1381" i="7" s="1"/>
  <c r="U1373" i="7"/>
  <c r="I1383" i="7" s="1"/>
  <c r="S1373" i="7"/>
  <c r="Q1373" i="7"/>
  <c r="I1381" i="7" s="1"/>
  <c r="E1373" i="7"/>
  <c r="D1373" i="7"/>
  <c r="B1373" i="7"/>
  <c r="AA1371" i="7"/>
  <c r="Z1371" i="7"/>
  <c r="Y1371" i="7"/>
  <c r="AB1370" i="7"/>
  <c r="I1370" i="7"/>
  <c r="H1370" i="7"/>
  <c r="G1370" i="7"/>
  <c r="E1370" i="7"/>
  <c r="J1369" i="7"/>
  <c r="E1369" i="7"/>
  <c r="K1368" i="7"/>
  <c r="J1368" i="7"/>
  <c r="E1368" i="7"/>
  <c r="J1367" i="7"/>
  <c r="E1367" i="7"/>
  <c r="K1366" i="7"/>
  <c r="J1366" i="7"/>
  <c r="H1366" i="7"/>
  <c r="AA1366" i="7"/>
  <c r="Z1366" i="7"/>
  <c r="Y1366" i="7"/>
  <c r="I1366" i="7"/>
  <c r="X1366" i="7" s="1"/>
  <c r="F1366" i="7"/>
  <c r="V1366" i="7"/>
  <c r="T1366" i="7"/>
  <c r="R1366" i="7"/>
  <c r="U1366" i="7"/>
  <c r="S1366" i="7"/>
  <c r="Q1366" i="7"/>
  <c r="E1366" i="7"/>
  <c r="D1366" i="7"/>
  <c r="B1366" i="7"/>
  <c r="K1365" i="7"/>
  <c r="J1365" i="7"/>
  <c r="H1365" i="7"/>
  <c r="AA1365" i="7"/>
  <c r="Z1365" i="7"/>
  <c r="Y1365" i="7"/>
  <c r="X1365" i="7"/>
  <c r="I1365" i="7"/>
  <c r="F1365" i="7"/>
  <c r="V1365" i="7"/>
  <c r="T1365" i="7"/>
  <c r="R1365" i="7"/>
  <c r="U1365" i="7"/>
  <c r="I1369" i="7" s="1"/>
  <c r="S1365" i="7"/>
  <c r="Q1365" i="7"/>
  <c r="I1367" i="7" s="1"/>
  <c r="E1365" i="7"/>
  <c r="D1365" i="7"/>
  <c r="B1365" i="7"/>
  <c r="K1364" i="7"/>
  <c r="J1364" i="7"/>
  <c r="I1364" i="7"/>
  <c r="H1364" i="7"/>
  <c r="G1364" i="7"/>
  <c r="F1364" i="7"/>
  <c r="K1363" i="7"/>
  <c r="J1363" i="7"/>
  <c r="I1363" i="7"/>
  <c r="W1363" i="7" s="1"/>
  <c r="H1363" i="7"/>
  <c r="G1363" i="7"/>
  <c r="F1363" i="7"/>
  <c r="K1362" i="7"/>
  <c r="J1362" i="7"/>
  <c r="I1362" i="7"/>
  <c r="H1362" i="7"/>
  <c r="G1362" i="7"/>
  <c r="F1362" i="7"/>
  <c r="K1361" i="7"/>
  <c r="J1361" i="7"/>
  <c r="W1361" i="7"/>
  <c r="I1361" i="7"/>
  <c r="H1361" i="7"/>
  <c r="G1361" i="7"/>
  <c r="F1361" i="7"/>
  <c r="C1360" i="7"/>
  <c r="V1359" i="7"/>
  <c r="K1369" i="7" s="1"/>
  <c r="T1359" i="7"/>
  <c r="R1359" i="7"/>
  <c r="K1367" i="7" s="1"/>
  <c r="U1359" i="7"/>
  <c r="S1359" i="7"/>
  <c r="I1368" i="7" s="1"/>
  <c r="Q1359" i="7"/>
  <c r="E1359" i="7"/>
  <c r="D1359" i="7"/>
  <c r="B1359" i="7"/>
  <c r="AA1357" i="7"/>
  <c r="Z1357" i="7"/>
  <c r="Y1357" i="7"/>
  <c r="AB1356" i="7"/>
  <c r="I1356" i="7"/>
  <c r="H1356" i="7"/>
  <c r="G1356" i="7"/>
  <c r="E1356" i="7"/>
  <c r="J1355" i="7"/>
  <c r="I1355" i="7"/>
  <c r="E1355" i="7"/>
  <c r="J1354" i="7"/>
  <c r="E1354" i="7"/>
  <c r="K1353" i="7"/>
  <c r="J1353" i="7"/>
  <c r="H1353" i="7"/>
  <c r="AA1353" i="7"/>
  <c r="Z1353" i="7"/>
  <c r="Y1353" i="7"/>
  <c r="X1353" i="7"/>
  <c r="I1353" i="7"/>
  <c r="F1353" i="7"/>
  <c r="V1353" i="7"/>
  <c r="T1353" i="7"/>
  <c r="R1353" i="7"/>
  <c r="U1353" i="7"/>
  <c r="S1353" i="7"/>
  <c r="Q1353" i="7"/>
  <c r="E1353" i="7"/>
  <c r="D1353" i="7"/>
  <c r="B1353" i="7"/>
  <c r="K1352" i="7"/>
  <c r="J1352" i="7"/>
  <c r="W1352" i="7"/>
  <c r="I1352" i="7"/>
  <c r="H1352" i="7"/>
  <c r="G1352" i="7"/>
  <c r="F1352" i="7"/>
  <c r="C1351" i="7"/>
  <c r="V1350" i="7"/>
  <c r="T1350" i="7"/>
  <c r="K1355" i="7" s="1"/>
  <c r="R1350" i="7"/>
  <c r="K1354" i="7" s="1"/>
  <c r="J1357" i="7" s="1"/>
  <c r="U1350" i="7"/>
  <c r="S1350" i="7"/>
  <c r="Q1350" i="7"/>
  <c r="I1354" i="7" s="1"/>
  <c r="E1350" i="7"/>
  <c r="D1350" i="7"/>
  <c r="B1350" i="7"/>
  <c r="AA1348" i="7"/>
  <c r="Z1348" i="7"/>
  <c r="Y1348" i="7"/>
  <c r="J1348" i="7"/>
  <c r="AB1347" i="7"/>
  <c r="I1347" i="7"/>
  <c r="H1347" i="7"/>
  <c r="G1347" i="7"/>
  <c r="E1347" i="7"/>
  <c r="J1346" i="7"/>
  <c r="E1346" i="7"/>
  <c r="J1345" i="7"/>
  <c r="E1345" i="7"/>
  <c r="J1344" i="7"/>
  <c r="E1344" i="7"/>
  <c r="K1343" i="7"/>
  <c r="J1343" i="7"/>
  <c r="H1343" i="7"/>
  <c r="AA1343" i="7"/>
  <c r="Z1343" i="7"/>
  <c r="Y1343" i="7"/>
  <c r="I1343" i="7"/>
  <c r="X1343" i="7" s="1"/>
  <c r="F1343" i="7"/>
  <c r="V1343" i="7"/>
  <c r="T1343" i="7"/>
  <c r="R1343" i="7"/>
  <c r="U1343" i="7"/>
  <c r="S1343" i="7"/>
  <c r="Q1343" i="7"/>
  <c r="I1344" i="7" s="1"/>
  <c r="E1343" i="7"/>
  <c r="D1343" i="7"/>
  <c r="B1343" i="7"/>
  <c r="K1342" i="7"/>
  <c r="J1342" i="7"/>
  <c r="I1342" i="7"/>
  <c r="H1342" i="7"/>
  <c r="G1342" i="7"/>
  <c r="F1342" i="7"/>
  <c r="K1341" i="7"/>
  <c r="J1341" i="7"/>
  <c r="W1341" i="7"/>
  <c r="I1341" i="7"/>
  <c r="H1341" i="7"/>
  <c r="G1341" i="7"/>
  <c r="F1341" i="7"/>
  <c r="K1340" i="7"/>
  <c r="P1348" i="7" s="1"/>
  <c r="J1340" i="7"/>
  <c r="I1340" i="7"/>
  <c r="H1340" i="7"/>
  <c r="G1340" i="7"/>
  <c r="F1340" i="7"/>
  <c r="K1339" i="7"/>
  <c r="J1339" i="7"/>
  <c r="W1339" i="7"/>
  <c r="I1339" i="7"/>
  <c r="H1339" i="7"/>
  <c r="G1339" i="7"/>
  <c r="F1339" i="7"/>
  <c r="V1338" i="7"/>
  <c r="K1346" i="7" s="1"/>
  <c r="T1338" i="7"/>
  <c r="K1345" i="7" s="1"/>
  <c r="R1338" i="7"/>
  <c r="K1344" i="7" s="1"/>
  <c r="U1338" i="7"/>
  <c r="I1346" i="7" s="1"/>
  <c r="S1338" i="7"/>
  <c r="I1345" i="7" s="1"/>
  <c r="Q1338" i="7"/>
  <c r="E1338" i="7"/>
  <c r="D1338" i="7"/>
  <c r="B1338" i="7"/>
  <c r="AA1336" i="7"/>
  <c r="Z1336" i="7"/>
  <c r="Y1336" i="7"/>
  <c r="I1335" i="7"/>
  <c r="AB1335" i="7" s="1"/>
  <c r="H1335" i="7"/>
  <c r="G1335" i="7"/>
  <c r="E1335" i="7"/>
  <c r="J1334" i="7"/>
  <c r="E1334" i="7"/>
  <c r="J1333" i="7"/>
  <c r="I1333" i="7"/>
  <c r="E1333" i="7"/>
  <c r="J1332" i="7"/>
  <c r="E1332" i="7"/>
  <c r="K1331" i="7"/>
  <c r="J1331" i="7"/>
  <c r="H1331" i="7"/>
  <c r="AA1331" i="7"/>
  <c r="Z1331" i="7"/>
  <c r="Y1331" i="7"/>
  <c r="I1331" i="7"/>
  <c r="X1331" i="7" s="1"/>
  <c r="F1331" i="7"/>
  <c r="V1331" i="7"/>
  <c r="T1331" i="7"/>
  <c r="K1333" i="7" s="1"/>
  <c r="R1331" i="7"/>
  <c r="U1331" i="7"/>
  <c r="S1331" i="7"/>
  <c r="Q1331" i="7"/>
  <c r="E1331" i="7"/>
  <c r="D1331" i="7"/>
  <c r="B1331" i="7"/>
  <c r="K1330" i="7"/>
  <c r="J1330" i="7"/>
  <c r="I1330" i="7"/>
  <c r="H1330" i="7"/>
  <c r="G1330" i="7"/>
  <c r="F1330" i="7"/>
  <c r="K1329" i="7"/>
  <c r="J1329" i="7"/>
  <c r="W1329" i="7"/>
  <c r="I1329" i="7"/>
  <c r="H1329" i="7"/>
  <c r="G1329" i="7"/>
  <c r="F1329" i="7"/>
  <c r="K1328" i="7"/>
  <c r="J1328" i="7"/>
  <c r="I1328" i="7"/>
  <c r="H1328" i="7"/>
  <c r="G1328" i="7"/>
  <c r="F1328" i="7"/>
  <c r="K1327" i="7"/>
  <c r="J1327" i="7"/>
  <c r="W1327" i="7"/>
  <c r="I1327" i="7"/>
  <c r="X1336" i="7" s="1"/>
  <c r="H1327" i="7"/>
  <c r="G1327" i="7"/>
  <c r="F1327" i="7"/>
  <c r="C1326" i="7"/>
  <c r="V1325" i="7"/>
  <c r="K1334" i="7" s="1"/>
  <c r="T1325" i="7"/>
  <c r="R1325" i="7"/>
  <c r="K1332" i="7" s="1"/>
  <c r="U1325" i="7"/>
  <c r="I1334" i="7" s="1"/>
  <c r="S1325" i="7"/>
  <c r="Q1325" i="7"/>
  <c r="I1332" i="7" s="1"/>
  <c r="E1325" i="7"/>
  <c r="D1325" i="7"/>
  <c r="B1325" i="7"/>
  <c r="AA1323" i="7"/>
  <c r="Z1323" i="7"/>
  <c r="Y1323" i="7"/>
  <c r="I1322" i="7"/>
  <c r="AB1322" i="7" s="1"/>
  <c r="H1322" i="7"/>
  <c r="G1322" i="7"/>
  <c r="E1322" i="7"/>
  <c r="J1321" i="7"/>
  <c r="E1321" i="7"/>
  <c r="J1320" i="7"/>
  <c r="E1320" i="7"/>
  <c r="J1319" i="7"/>
  <c r="E1319" i="7"/>
  <c r="K1318" i="7"/>
  <c r="J1318" i="7"/>
  <c r="H1318" i="7"/>
  <c r="AA1318" i="7"/>
  <c r="Z1318" i="7"/>
  <c r="Y1318" i="7"/>
  <c r="X1318" i="7"/>
  <c r="I1318" i="7"/>
  <c r="F1318" i="7"/>
  <c r="V1318" i="7"/>
  <c r="T1318" i="7"/>
  <c r="R1318" i="7"/>
  <c r="U1318" i="7"/>
  <c r="S1318" i="7"/>
  <c r="I1320" i="7" s="1"/>
  <c r="Q1318" i="7"/>
  <c r="E1318" i="7"/>
  <c r="D1318" i="7"/>
  <c r="B1318" i="7"/>
  <c r="K1317" i="7"/>
  <c r="J1317" i="7"/>
  <c r="I1317" i="7"/>
  <c r="H1317" i="7"/>
  <c r="G1317" i="7"/>
  <c r="F1317" i="7"/>
  <c r="K1316" i="7"/>
  <c r="J1316" i="7"/>
  <c r="I1316" i="7"/>
  <c r="W1316" i="7" s="1"/>
  <c r="H1316" i="7"/>
  <c r="G1316" i="7"/>
  <c r="F1316" i="7"/>
  <c r="K1315" i="7"/>
  <c r="J1315" i="7"/>
  <c r="I1315" i="7"/>
  <c r="H1315" i="7"/>
  <c r="G1315" i="7"/>
  <c r="F1315" i="7"/>
  <c r="K1314" i="7"/>
  <c r="J1314" i="7"/>
  <c r="I1314" i="7"/>
  <c r="H1314" i="7"/>
  <c r="G1314" i="7"/>
  <c r="F1314" i="7"/>
  <c r="C1313" i="7"/>
  <c r="V1312" i="7"/>
  <c r="K1321" i="7" s="1"/>
  <c r="T1312" i="7"/>
  <c r="K1320" i="7" s="1"/>
  <c r="R1312" i="7"/>
  <c r="U1312" i="7"/>
  <c r="S1312" i="7"/>
  <c r="Q1312" i="7"/>
  <c r="I1319" i="7" s="1"/>
  <c r="E1312" i="7"/>
  <c r="D1312" i="7"/>
  <c r="B1312" i="7"/>
  <c r="A1311" i="7"/>
  <c r="H1309" i="7"/>
  <c r="J1309" i="7"/>
  <c r="H1308" i="7"/>
  <c r="J1308" i="7"/>
  <c r="A1307" i="7"/>
  <c r="H1305" i="7"/>
  <c r="J1305" i="7"/>
  <c r="H1304" i="7"/>
  <c r="J1304" i="7"/>
  <c r="A1303" i="7"/>
  <c r="AA1300" i="7"/>
  <c r="Z1300" i="7"/>
  <c r="Y1300" i="7"/>
  <c r="AB1299" i="7"/>
  <c r="I1299" i="7"/>
  <c r="H1299" i="7"/>
  <c r="G1299" i="7"/>
  <c r="E1299" i="7"/>
  <c r="J1298" i="7"/>
  <c r="E1298" i="7"/>
  <c r="J1297" i="7"/>
  <c r="I1297" i="7"/>
  <c r="E1297" i="7"/>
  <c r="K1296" i="7"/>
  <c r="J1296" i="7"/>
  <c r="I1296" i="7"/>
  <c r="H1296" i="7"/>
  <c r="G1296" i="7"/>
  <c r="F1296" i="7"/>
  <c r="V1295" i="7"/>
  <c r="T1295" i="7"/>
  <c r="K1298" i="7" s="1"/>
  <c r="P1300" i="7" s="1"/>
  <c r="R1295" i="7"/>
  <c r="K1297" i="7" s="1"/>
  <c r="J1300" i="7" s="1"/>
  <c r="U1295" i="7"/>
  <c r="S1295" i="7"/>
  <c r="I1298" i="7" s="1"/>
  <c r="Q1295" i="7"/>
  <c r="E1295" i="7"/>
  <c r="D1295" i="7"/>
  <c r="B1295" i="7"/>
  <c r="AA1293" i="7"/>
  <c r="Z1293" i="7"/>
  <c r="Y1293" i="7"/>
  <c r="I1292" i="7"/>
  <c r="AB1292" i="7" s="1"/>
  <c r="H1292" i="7"/>
  <c r="G1292" i="7"/>
  <c r="E1292" i="7"/>
  <c r="J1291" i="7"/>
  <c r="E1291" i="7"/>
  <c r="K1290" i="7"/>
  <c r="P1293" i="7" s="1"/>
  <c r="J1290" i="7"/>
  <c r="E1290" i="7"/>
  <c r="K1289" i="7"/>
  <c r="J1289" i="7"/>
  <c r="W1289" i="7"/>
  <c r="I1289" i="7"/>
  <c r="H1289" i="7"/>
  <c r="G1289" i="7"/>
  <c r="F1289" i="7"/>
  <c r="C1288" i="7"/>
  <c r="V1287" i="7"/>
  <c r="T1287" i="7"/>
  <c r="K1291" i="7" s="1"/>
  <c r="R1287" i="7"/>
  <c r="U1287" i="7"/>
  <c r="S1287" i="7"/>
  <c r="I1291" i="7" s="1"/>
  <c r="Q1287" i="7"/>
  <c r="I1290" i="7" s="1"/>
  <c r="E1287" i="7"/>
  <c r="D1287" i="7"/>
  <c r="B1287" i="7"/>
  <c r="AA1285" i="7"/>
  <c r="Z1285" i="7"/>
  <c r="Y1285" i="7"/>
  <c r="AB1284" i="7"/>
  <c r="I1284" i="7"/>
  <c r="H1284" i="7"/>
  <c r="G1284" i="7"/>
  <c r="E1284" i="7"/>
  <c r="K1283" i="7"/>
  <c r="J1283" i="7"/>
  <c r="E1283" i="7"/>
  <c r="J1282" i="7"/>
  <c r="E1282" i="7"/>
  <c r="K1281" i="7"/>
  <c r="J1281" i="7"/>
  <c r="H1281" i="7"/>
  <c r="AA1281" i="7"/>
  <c r="Z1281" i="7"/>
  <c r="Y1281" i="7"/>
  <c r="I1281" i="7"/>
  <c r="X1281" i="7" s="1"/>
  <c r="F1281" i="7"/>
  <c r="V1281" i="7"/>
  <c r="T1281" i="7"/>
  <c r="R1281" i="7"/>
  <c r="U1281" i="7"/>
  <c r="S1281" i="7"/>
  <c r="Q1281" i="7"/>
  <c r="E1281" i="7"/>
  <c r="D1281" i="7"/>
  <c r="B1281" i="7"/>
  <c r="K1280" i="7"/>
  <c r="J1280" i="7"/>
  <c r="W1280" i="7"/>
  <c r="I1280" i="7"/>
  <c r="H1280" i="7"/>
  <c r="G1280" i="7"/>
  <c r="F1280" i="7"/>
  <c r="C1279" i="7"/>
  <c r="V1278" i="7"/>
  <c r="T1278" i="7"/>
  <c r="R1278" i="7"/>
  <c r="K1282" i="7" s="1"/>
  <c r="U1278" i="7"/>
  <c r="S1278" i="7"/>
  <c r="I1283" i="7" s="1"/>
  <c r="Q1278" i="7"/>
  <c r="I1282" i="7" s="1"/>
  <c r="E1278" i="7"/>
  <c r="D1278" i="7"/>
  <c r="B1278" i="7"/>
  <c r="AA1276" i="7"/>
  <c r="Z1276" i="7"/>
  <c r="Y1276" i="7"/>
  <c r="H1276" i="7"/>
  <c r="AB1275" i="7"/>
  <c r="I1275" i="7"/>
  <c r="H1275" i="7"/>
  <c r="G1275" i="7"/>
  <c r="E1275" i="7"/>
  <c r="J1274" i="7"/>
  <c r="E1274" i="7"/>
  <c r="J1273" i="7"/>
  <c r="I1273" i="7"/>
  <c r="X1276" i="7" s="1"/>
  <c r="E1273" i="7"/>
  <c r="K1272" i="7"/>
  <c r="J1272" i="7"/>
  <c r="I1272" i="7"/>
  <c r="W1272" i="7" s="1"/>
  <c r="H1272" i="7"/>
  <c r="G1272" i="7"/>
  <c r="F1272" i="7"/>
  <c r="V1271" i="7"/>
  <c r="T1271" i="7"/>
  <c r="K1274" i="7" s="1"/>
  <c r="R1271" i="7"/>
  <c r="K1273" i="7" s="1"/>
  <c r="U1271" i="7"/>
  <c r="S1271" i="7"/>
  <c r="I1274" i="7" s="1"/>
  <c r="Q1271" i="7"/>
  <c r="E1271" i="7"/>
  <c r="D1271" i="7"/>
  <c r="B1271" i="7"/>
  <c r="AA1269" i="7"/>
  <c r="Z1269" i="7"/>
  <c r="Y1269" i="7"/>
  <c r="AB1268" i="7"/>
  <c r="I1268" i="7"/>
  <c r="H1268" i="7"/>
  <c r="G1268" i="7"/>
  <c r="E1268" i="7"/>
  <c r="J1267" i="7"/>
  <c r="I1267" i="7"/>
  <c r="E1267" i="7"/>
  <c r="J1266" i="7"/>
  <c r="E1266" i="7"/>
  <c r="K1265" i="7"/>
  <c r="J1265" i="7"/>
  <c r="H1265" i="7"/>
  <c r="AA1265" i="7"/>
  <c r="Z1265" i="7"/>
  <c r="Y1265" i="7"/>
  <c r="X1265" i="7"/>
  <c r="I1265" i="7"/>
  <c r="F1265" i="7"/>
  <c r="V1265" i="7"/>
  <c r="T1265" i="7"/>
  <c r="R1265" i="7"/>
  <c r="U1265" i="7"/>
  <c r="S1265" i="7"/>
  <c r="Q1265" i="7"/>
  <c r="I1266" i="7" s="1"/>
  <c r="X1269" i="7" s="1"/>
  <c r="E1265" i="7"/>
  <c r="D1265" i="7"/>
  <c r="B1265" i="7"/>
  <c r="K1264" i="7"/>
  <c r="J1264" i="7"/>
  <c r="I1264" i="7"/>
  <c r="W1264" i="7" s="1"/>
  <c r="H1264" i="7"/>
  <c r="G1264" i="7"/>
  <c r="F1264" i="7"/>
  <c r="C1263" i="7"/>
  <c r="V1262" i="7"/>
  <c r="T1262" i="7"/>
  <c r="K1267" i="7" s="1"/>
  <c r="R1262" i="7"/>
  <c r="K1266" i="7" s="1"/>
  <c r="P1269" i="7" s="1"/>
  <c r="U1262" i="7"/>
  <c r="S1262" i="7"/>
  <c r="Q1262" i="7"/>
  <c r="E1262" i="7"/>
  <c r="D1262" i="7"/>
  <c r="B1262" i="7"/>
  <c r="A1261" i="7"/>
  <c r="A1259" i="7"/>
  <c r="H1257" i="7"/>
  <c r="J1257" i="7"/>
  <c r="H1256" i="7"/>
  <c r="J1256" i="7"/>
  <c r="A1255" i="7"/>
  <c r="H1253" i="7"/>
  <c r="J1253" i="7"/>
  <c r="H1252" i="7"/>
  <c r="J1252" i="7"/>
  <c r="A1251" i="7"/>
  <c r="AA1248" i="7"/>
  <c r="Z1248" i="7"/>
  <c r="Y1248" i="7"/>
  <c r="AB1247" i="7"/>
  <c r="I1247" i="7"/>
  <c r="H1247" i="7"/>
  <c r="G1247" i="7"/>
  <c r="E1247" i="7"/>
  <c r="J1246" i="7"/>
  <c r="E1246" i="7"/>
  <c r="J1245" i="7"/>
  <c r="E1245" i="7"/>
  <c r="J1244" i="7"/>
  <c r="E1244" i="7"/>
  <c r="K1243" i="7"/>
  <c r="J1243" i="7"/>
  <c r="H1243" i="7"/>
  <c r="AA1243" i="7"/>
  <c r="Z1243" i="7"/>
  <c r="Y1243" i="7"/>
  <c r="X1243" i="7"/>
  <c r="I1243" i="7"/>
  <c r="F1243" i="7"/>
  <c r="V1243" i="7"/>
  <c r="T1243" i="7"/>
  <c r="R1243" i="7"/>
  <c r="U1243" i="7"/>
  <c r="S1243" i="7"/>
  <c r="Q1243" i="7"/>
  <c r="I1244" i="7" s="1"/>
  <c r="E1243" i="7"/>
  <c r="D1243" i="7"/>
  <c r="B1243" i="7"/>
  <c r="K1242" i="7"/>
  <c r="J1242" i="7"/>
  <c r="H1242" i="7"/>
  <c r="AA1242" i="7"/>
  <c r="Z1242" i="7"/>
  <c r="Y1242" i="7"/>
  <c r="I1242" i="7"/>
  <c r="X1242" i="7" s="1"/>
  <c r="F1242" i="7"/>
  <c r="V1242" i="7"/>
  <c r="T1242" i="7"/>
  <c r="R1242" i="7"/>
  <c r="U1242" i="7"/>
  <c r="I1246" i="7" s="1"/>
  <c r="S1242" i="7"/>
  <c r="I1245" i="7" s="1"/>
  <c r="Q1242" i="7"/>
  <c r="E1242" i="7"/>
  <c r="D1242" i="7"/>
  <c r="B1242" i="7"/>
  <c r="K1241" i="7"/>
  <c r="J1241" i="7"/>
  <c r="I1241" i="7"/>
  <c r="H1241" i="7"/>
  <c r="G1241" i="7"/>
  <c r="F1241" i="7"/>
  <c r="K1240" i="7"/>
  <c r="J1240" i="7"/>
  <c r="I1240" i="7"/>
  <c r="W1240" i="7" s="1"/>
  <c r="H1240" i="7"/>
  <c r="G1240" i="7"/>
  <c r="F1240" i="7"/>
  <c r="K1239" i="7"/>
  <c r="J1239" i="7"/>
  <c r="I1239" i="7"/>
  <c r="H1239" i="7"/>
  <c r="G1239" i="7"/>
  <c r="F1239" i="7"/>
  <c r="K1238" i="7"/>
  <c r="P1248" i="7" s="1"/>
  <c r="J1238" i="7"/>
  <c r="I1238" i="7"/>
  <c r="W1238" i="7" s="1"/>
  <c r="H1238" i="7"/>
  <c r="G1238" i="7"/>
  <c r="F1238" i="7"/>
  <c r="C1237" i="7"/>
  <c r="V1236" i="7"/>
  <c r="K1246" i="7" s="1"/>
  <c r="T1236" i="7"/>
  <c r="K1245" i="7" s="1"/>
  <c r="R1236" i="7"/>
  <c r="K1244" i="7" s="1"/>
  <c r="U1236" i="7"/>
  <c r="S1236" i="7"/>
  <c r="Q1236" i="7"/>
  <c r="E1236" i="7"/>
  <c r="D1236" i="7"/>
  <c r="B1236" i="7"/>
  <c r="AA1234" i="7"/>
  <c r="Z1234" i="7"/>
  <c r="Y1234" i="7"/>
  <c r="I1233" i="7"/>
  <c r="AB1233" i="7" s="1"/>
  <c r="H1233" i="7"/>
  <c r="G1233" i="7"/>
  <c r="E1233" i="7"/>
  <c r="K1232" i="7"/>
  <c r="J1232" i="7"/>
  <c r="E1232" i="7"/>
  <c r="J1231" i="7"/>
  <c r="E1231" i="7"/>
  <c r="J1230" i="7"/>
  <c r="E1230" i="7"/>
  <c r="K1229" i="7"/>
  <c r="J1229" i="7"/>
  <c r="H1229" i="7"/>
  <c r="AA1229" i="7"/>
  <c r="Z1229" i="7"/>
  <c r="Y1229" i="7"/>
  <c r="X1229" i="7"/>
  <c r="I1229" i="7"/>
  <c r="F1229" i="7"/>
  <c r="V1229" i="7"/>
  <c r="T1229" i="7"/>
  <c r="R1229" i="7"/>
  <c r="U1229" i="7"/>
  <c r="S1229" i="7"/>
  <c r="Q1229" i="7"/>
  <c r="E1229" i="7"/>
  <c r="D1229" i="7"/>
  <c r="B1229" i="7"/>
  <c r="K1228" i="7"/>
  <c r="J1228" i="7"/>
  <c r="H1228" i="7"/>
  <c r="AA1228" i="7"/>
  <c r="Z1228" i="7"/>
  <c r="Y1228" i="7"/>
  <c r="I1228" i="7"/>
  <c r="X1228" i="7" s="1"/>
  <c r="F1228" i="7"/>
  <c r="V1228" i="7"/>
  <c r="T1228" i="7"/>
  <c r="R1228" i="7"/>
  <c r="K1230" i="7" s="1"/>
  <c r="U1228" i="7"/>
  <c r="I1232" i="7" s="1"/>
  <c r="S1228" i="7"/>
  <c r="Q1228" i="7"/>
  <c r="E1228" i="7"/>
  <c r="D1228" i="7"/>
  <c r="B1228" i="7"/>
  <c r="K1227" i="7"/>
  <c r="J1227" i="7"/>
  <c r="I1227" i="7"/>
  <c r="H1234" i="7" s="1"/>
  <c r="H1227" i="7"/>
  <c r="G1227" i="7"/>
  <c r="F1227" i="7"/>
  <c r="K1226" i="7"/>
  <c r="J1226" i="7"/>
  <c r="I1226" i="7"/>
  <c r="W1226" i="7" s="1"/>
  <c r="H1226" i="7"/>
  <c r="G1226" i="7"/>
  <c r="F1226" i="7"/>
  <c r="K1225" i="7"/>
  <c r="J1225" i="7"/>
  <c r="I1225" i="7"/>
  <c r="H1225" i="7"/>
  <c r="G1225" i="7"/>
  <c r="F1225" i="7"/>
  <c r="K1224" i="7"/>
  <c r="J1224" i="7"/>
  <c r="W1224" i="7"/>
  <c r="I1224" i="7"/>
  <c r="H1224" i="7"/>
  <c r="G1224" i="7"/>
  <c r="F1224" i="7"/>
  <c r="C1223" i="7"/>
  <c r="V1222" i="7"/>
  <c r="T1222" i="7"/>
  <c r="K1231" i="7" s="1"/>
  <c r="R1222" i="7"/>
  <c r="U1222" i="7"/>
  <c r="S1222" i="7"/>
  <c r="I1231" i="7" s="1"/>
  <c r="Q1222" i="7"/>
  <c r="I1230" i="7" s="1"/>
  <c r="E1222" i="7"/>
  <c r="D1222" i="7"/>
  <c r="B1222" i="7"/>
  <c r="AA1220" i="7"/>
  <c r="Z1220" i="7"/>
  <c r="Y1220" i="7"/>
  <c r="O1220" i="7"/>
  <c r="P1220" i="7"/>
  <c r="I1219" i="7"/>
  <c r="AB1219" i="7" s="1"/>
  <c r="H1219" i="7"/>
  <c r="G1219" i="7"/>
  <c r="E1219" i="7"/>
  <c r="K1218" i="7"/>
  <c r="J1218" i="7"/>
  <c r="E1218" i="7"/>
  <c r="J1217" i="7"/>
  <c r="E1217" i="7"/>
  <c r="K1216" i="7"/>
  <c r="J1216" i="7"/>
  <c r="H1216" i="7"/>
  <c r="AA1216" i="7"/>
  <c r="Z1216" i="7"/>
  <c r="Y1216" i="7"/>
  <c r="I1216" i="7"/>
  <c r="X1216" i="7" s="1"/>
  <c r="F1216" i="7"/>
  <c r="V1216" i="7"/>
  <c r="T1216" i="7"/>
  <c r="R1216" i="7"/>
  <c r="U1216" i="7"/>
  <c r="S1216" i="7"/>
  <c r="Q1216" i="7"/>
  <c r="E1216" i="7"/>
  <c r="D1216" i="7"/>
  <c r="B1216" i="7"/>
  <c r="K1215" i="7"/>
  <c r="J1220" i="7" s="1"/>
  <c r="J1215" i="7"/>
  <c r="W1215" i="7"/>
  <c r="I1215" i="7"/>
  <c r="X1220" i="7" s="1"/>
  <c r="H1215" i="7"/>
  <c r="G1215" i="7"/>
  <c r="F1215" i="7"/>
  <c r="C1214" i="7"/>
  <c r="V1213" i="7"/>
  <c r="T1213" i="7"/>
  <c r="R1213" i="7"/>
  <c r="K1217" i="7" s="1"/>
  <c r="U1213" i="7"/>
  <c r="S1213" i="7"/>
  <c r="I1218" i="7" s="1"/>
  <c r="Q1213" i="7"/>
  <c r="I1217" i="7" s="1"/>
  <c r="H1220" i="7" s="1"/>
  <c r="E1213" i="7"/>
  <c r="D1213" i="7"/>
  <c r="B1213" i="7"/>
  <c r="AA1211" i="7"/>
  <c r="Z1211" i="7"/>
  <c r="Y1211" i="7"/>
  <c r="I1210" i="7"/>
  <c r="AB1210" i="7" s="1"/>
  <c r="H1210" i="7"/>
  <c r="G1210" i="7"/>
  <c r="E1210" i="7"/>
  <c r="K1209" i="7"/>
  <c r="J1209" i="7"/>
  <c r="E1209" i="7"/>
  <c r="J1208" i="7"/>
  <c r="E1208" i="7"/>
  <c r="K1207" i="7"/>
  <c r="J1207" i="7"/>
  <c r="E1207" i="7"/>
  <c r="K1206" i="7"/>
  <c r="J1206" i="7"/>
  <c r="H1206" i="7"/>
  <c r="AA1206" i="7"/>
  <c r="Z1206" i="7"/>
  <c r="Y1206" i="7"/>
  <c r="I1206" i="7"/>
  <c r="X1206" i="7" s="1"/>
  <c r="F1206" i="7"/>
  <c r="V1206" i="7"/>
  <c r="T1206" i="7"/>
  <c r="R1206" i="7"/>
  <c r="U1206" i="7"/>
  <c r="S1206" i="7"/>
  <c r="Q1206" i="7"/>
  <c r="E1206" i="7"/>
  <c r="D1206" i="7"/>
  <c r="B1206" i="7"/>
  <c r="K1205" i="7"/>
  <c r="J1205" i="7"/>
  <c r="I1205" i="7"/>
  <c r="H1205" i="7"/>
  <c r="G1205" i="7"/>
  <c r="F1205" i="7"/>
  <c r="K1204" i="7"/>
  <c r="J1204" i="7"/>
  <c r="I1204" i="7"/>
  <c r="W1204" i="7" s="1"/>
  <c r="H1204" i="7"/>
  <c r="G1204" i="7"/>
  <c r="F1204" i="7"/>
  <c r="K1203" i="7"/>
  <c r="J1203" i="7"/>
  <c r="I1203" i="7"/>
  <c r="H1203" i="7"/>
  <c r="G1203" i="7"/>
  <c r="F1203" i="7"/>
  <c r="K1202" i="7"/>
  <c r="J1202" i="7"/>
  <c r="I1202" i="7"/>
  <c r="W1202" i="7" s="1"/>
  <c r="H1202" i="7"/>
  <c r="G1202" i="7"/>
  <c r="F1202" i="7"/>
  <c r="V1201" i="7"/>
  <c r="T1201" i="7"/>
  <c r="K1208" i="7" s="1"/>
  <c r="R1201" i="7"/>
  <c r="U1201" i="7"/>
  <c r="S1201" i="7"/>
  <c r="I1208" i="7" s="1"/>
  <c r="Q1201" i="7"/>
  <c r="I1207" i="7" s="1"/>
  <c r="E1201" i="7"/>
  <c r="D1201" i="7"/>
  <c r="B1201" i="7"/>
  <c r="AA1199" i="7"/>
  <c r="Z1199" i="7"/>
  <c r="Y1199" i="7"/>
  <c r="AB1198" i="7"/>
  <c r="I1198" i="7"/>
  <c r="H1198" i="7"/>
  <c r="G1198" i="7"/>
  <c r="E1198" i="7"/>
  <c r="J1197" i="7"/>
  <c r="I1197" i="7"/>
  <c r="E1197" i="7"/>
  <c r="J1196" i="7"/>
  <c r="E1196" i="7"/>
  <c r="J1195" i="7"/>
  <c r="E1195" i="7"/>
  <c r="K1194" i="7"/>
  <c r="J1194" i="7"/>
  <c r="H1194" i="7"/>
  <c r="AA1194" i="7"/>
  <c r="Z1194" i="7"/>
  <c r="Y1194" i="7"/>
  <c r="I1194" i="7"/>
  <c r="X1194" i="7" s="1"/>
  <c r="F1194" i="7"/>
  <c r="V1194" i="7"/>
  <c r="T1194" i="7"/>
  <c r="R1194" i="7"/>
  <c r="U1194" i="7"/>
  <c r="S1194" i="7"/>
  <c r="Q1194" i="7"/>
  <c r="I1195" i="7" s="1"/>
  <c r="E1194" i="7"/>
  <c r="D1194" i="7"/>
  <c r="B1194" i="7"/>
  <c r="K1193" i="7"/>
  <c r="J1193" i="7"/>
  <c r="I1193" i="7"/>
  <c r="H1193" i="7"/>
  <c r="G1193" i="7"/>
  <c r="F1193" i="7"/>
  <c r="K1192" i="7"/>
  <c r="J1192" i="7"/>
  <c r="W1192" i="7"/>
  <c r="I1192" i="7"/>
  <c r="H1192" i="7"/>
  <c r="G1192" i="7"/>
  <c r="F1192" i="7"/>
  <c r="K1191" i="7"/>
  <c r="P1199" i="7" s="1"/>
  <c r="J1191" i="7"/>
  <c r="I1191" i="7"/>
  <c r="H1191" i="7"/>
  <c r="G1191" i="7"/>
  <c r="F1191" i="7"/>
  <c r="K1190" i="7"/>
  <c r="J1199" i="7" s="1"/>
  <c r="J1190" i="7"/>
  <c r="W1190" i="7"/>
  <c r="I1190" i="7"/>
  <c r="H1190" i="7"/>
  <c r="G1190" i="7"/>
  <c r="F1190" i="7"/>
  <c r="C1189" i="7"/>
  <c r="V1188" i="7"/>
  <c r="K1197" i="7" s="1"/>
  <c r="T1188" i="7"/>
  <c r="K1196" i="7" s="1"/>
  <c r="R1188" i="7"/>
  <c r="K1195" i="7" s="1"/>
  <c r="U1188" i="7"/>
  <c r="S1188" i="7"/>
  <c r="I1196" i="7" s="1"/>
  <c r="Q1188" i="7"/>
  <c r="E1188" i="7"/>
  <c r="D1188" i="7"/>
  <c r="B1188" i="7"/>
  <c r="AA1186" i="7"/>
  <c r="Z1186" i="7"/>
  <c r="Y1186" i="7"/>
  <c r="I1185" i="7"/>
  <c r="AB1185" i="7" s="1"/>
  <c r="H1185" i="7"/>
  <c r="G1185" i="7"/>
  <c r="E1185" i="7"/>
  <c r="J1184" i="7"/>
  <c r="E1184" i="7"/>
  <c r="J1183" i="7"/>
  <c r="E1183" i="7"/>
  <c r="J1182" i="7"/>
  <c r="E1182" i="7"/>
  <c r="K1181" i="7"/>
  <c r="J1181" i="7"/>
  <c r="H1181" i="7"/>
  <c r="AA1181" i="7"/>
  <c r="Z1181" i="7"/>
  <c r="Y1181" i="7"/>
  <c r="I1181" i="7"/>
  <c r="X1181" i="7" s="1"/>
  <c r="F1181" i="7"/>
  <c r="V1181" i="7"/>
  <c r="T1181" i="7"/>
  <c r="R1181" i="7"/>
  <c r="U1181" i="7"/>
  <c r="S1181" i="7"/>
  <c r="Q1181" i="7"/>
  <c r="I1182" i="7" s="1"/>
  <c r="E1181" i="7"/>
  <c r="D1181" i="7"/>
  <c r="B1181" i="7"/>
  <c r="K1180" i="7"/>
  <c r="J1180" i="7"/>
  <c r="I1180" i="7"/>
  <c r="H1180" i="7"/>
  <c r="G1180" i="7"/>
  <c r="F1180" i="7"/>
  <c r="K1179" i="7"/>
  <c r="J1179" i="7"/>
  <c r="I1179" i="7"/>
  <c r="W1179" i="7" s="1"/>
  <c r="H1179" i="7"/>
  <c r="G1179" i="7"/>
  <c r="F1179" i="7"/>
  <c r="K1178" i="7"/>
  <c r="J1178" i="7"/>
  <c r="I1178" i="7"/>
  <c r="H1178" i="7"/>
  <c r="G1178" i="7"/>
  <c r="F1178" i="7"/>
  <c r="K1177" i="7"/>
  <c r="J1177" i="7"/>
  <c r="I1177" i="7"/>
  <c r="H1177" i="7"/>
  <c r="G1177" i="7"/>
  <c r="F1177" i="7"/>
  <c r="C1176" i="7"/>
  <c r="V1175" i="7"/>
  <c r="K1184" i="7" s="1"/>
  <c r="T1175" i="7"/>
  <c r="K1183" i="7" s="1"/>
  <c r="R1175" i="7"/>
  <c r="K1182" i="7" s="1"/>
  <c r="U1175" i="7"/>
  <c r="I1184" i="7" s="1"/>
  <c r="S1175" i="7"/>
  <c r="I1183" i="7" s="1"/>
  <c r="Q1175" i="7"/>
  <c r="E1175" i="7"/>
  <c r="D1175" i="7"/>
  <c r="B1175" i="7"/>
  <c r="A1174" i="7"/>
  <c r="H1172" i="7"/>
  <c r="J1172" i="7"/>
  <c r="H1171" i="7"/>
  <c r="J1171" i="7"/>
  <c r="A1170" i="7"/>
  <c r="AA1167" i="7"/>
  <c r="Z1167" i="7"/>
  <c r="Y1167" i="7"/>
  <c r="I1166" i="7"/>
  <c r="AB1166" i="7" s="1"/>
  <c r="H1166" i="7"/>
  <c r="G1166" i="7"/>
  <c r="E1166" i="7"/>
  <c r="J1165" i="7"/>
  <c r="E1165" i="7"/>
  <c r="K1164" i="7"/>
  <c r="J1164" i="7"/>
  <c r="E1164" i="7"/>
  <c r="K1163" i="7"/>
  <c r="J1163" i="7"/>
  <c r="H1163" i="7"/>
  <c r="AA1163" i="7"/>
  <c r="Z1163" i="7"/>
  <c r="Y1163" i="7"/>
  <c r="I1163" i="7"/>
  <c r="X1163" i="7" s="1"/>
  <c r="F1163" i="7"/>
  <c r="V1163" i="7"/>
  <c r="T1163" i="7"/>
  <c r="R1163" i="7"/>
  <c r="U1163" i="7"/>
  <c r="S1163" i="7"/>
  <c r="Q1163" i="7"/>
  <c r="E1163" i="7"/>
  <c r="D1163" i="7"/>
  <c r="B1163" i="7"/>
  <c r="K1162" i="7"/>
  <c r="P1167" i="7" s="1"/>
  <c r="J1162" i="7"/>
  <c r="I1162" i="7"/>
  <c r="H1162" i="7"/>
  <c r="G1162" i="7"/>
  <c r="F1162" i="7"/>
  <c r="C1161" i="7"/>
  <c r="V1160" i="7"/>
  <c r="T1160" i="7"/>
  <c r="K1165" i="7" s="1"/>
  <c r="R1160" i="7"/>
  <c r="U1160" i="7"/>
  <c r="S1160" i="7"/>
  <c r="Q1160" i="7"/>
  <c r="I1164" i="7" s="1"/>
  <c r="E1160" i="7"/>
  <c r="D1160" i="7"/>
  <c r="B1160" i="7"/>
  <c r="AA1158" i="7"/>
  <c r="Z1158" i="7"/>
  <c r="Y1158" i="7"/>
  <c r="I1157" i="7"/>
  <c r="AB1157" i="7" s="1"/>
  <c r="H1157" i="7"/>
  <c r="G1157" i="7"/>
  <c r="E1157" i="7"/>
  <c r="J1156" i="7"/>
  <c r="E1156" i="7"/>
  <c r="K1155" i="7"/>
  <c r="J1158" i="7" s="1"/>
  <c r="J1155" i="7"/>
  <c r="E1155" i="7"/>
  <c r="K1154" i="7"/>
  <c r="J1154" i="7"/>
  <c r="I1154" i="7"/>
  <c r="H1154" i="7"/>
  <c r="G1154" i="7"/>
  <c r="F1154" i="7"/>
  <c r="V1153" i="7"/>
  <c r="T1153" i="7"/>
  <c r="K1156" i="7" s="1"/>
  <c r="R1153" i="7"/>
  <c r="U1153" i="7"/>
  <c r="S1153" i="7"/>
  <c r="I1156" i="7" s="1"/>
  <c r="Q1153" i="7"/>
  <c r="I1155" i="7" s="1"/>
  <c r="E1153" i="7"/>
  <c r="D1153" i="7"/>
  <c r="B1153" i="7"/>
  <c r="AA1151" i="7"/>
  <c r="Z1151" i="7"/>
  <c r="Y1151" i="7"/>
  <c r="I1150" i="7"/>
  <c r="AB1150" i="7" s="1"/>
  <c r="H1150" i="7"/>
  <c r="G1150" i="7"/>
  <c r="E1150" i="7"/>
  <c r="K1149" i="7"/>
  <c r="J1149" i="7"/>
  <c r="E1149" i="7"/>
  <c r="J1148" i="7"/>
  <c r="E1148" i="7"/>
  <c r="K1147" i="7"/>
  <c r="J1147" i="7"/>
  <c r="H1147" i="7"/>
  <c r="AA1147" i="7"/>
  <c r="Z1147" i="7"/>
  <c r="Y1147" i="7"/>
  <c r="X1147" i="7"/>
  <c r="I1147" i="7"/>
  <c r="F1147" i="7"/>
  <c r="V1147" i="7"/>
  <c r="T1147" i="7"/>
  <c r="R1147" i="7"/>
  <c r="U1147" i="7"/>
  <c r="S1147" i="7"/>
  <c r="Q1147" i="7"/>
  <c r="E1147" i="7"/>
  <c r="D1147" i="7"/>
  <c r="B1147" i="7"/>
  <c r="K1146" i="7"/>
  <c r="J1146" i="7"/>
  <c r="I1146" i="7"/>
  <c r="W1146" i="7" s="1"/>
  <c r="H1146" i="7"/>
  <c r="G1146" i="7"/>
  <c r="F1146" i="7"/>
  <c r="C1145" i="7"/>
  <c r="V1144" i="7"/>
  <c r="T1144" i="7"/>
  <c r="R1144" i="7"/>
  <c r="K1148" i="7" s="1"/>
  <c r="U1144" i="7"/>
  <c r="S1144" i="7"/>
  <c r="I1149" i="7" s="1"/>
  <c r="Q1144" i="7"/>
  <c r="I1148" i="7" s="1"/>
  <c r="E1144" i="7"/>
  <c r="D1144" i="7"/>
  <c r="B1144" i="7"/>
  <c r="A1143" i="7"/>
  <c r="AA1140" i="7"/>
  <c r="Z1140" i="7"/>
  <c r="Y1140" i="7"/>
  <c r="I1139" i="7"/>
  <c r="AB1139" i="7" s="1"/>
  <c r="H1139" i="7"/>
  <c r="G1139" i="7"/>
  <c r="E1139" i="7"/>
  <c r="J1138" i="7"/>
  <c r="E1138" i="7"/>
  <c r="J1137" i="7"/>
  <c r="E1137" i="7"/>
  <c r="J1136" i="7"/>
  <c r="E1136" i="7"/>
  <c r="K1135" i="7"/>
  <c r="J1135" i="7"/>
  <c r="H1135" i="7"/>
  <c r="AA1135" i="7"/>
  <c r="Z1135" i="7"/>
  <c r="Y1135" i="7"/>
  <c r="I1135" i="7"/>
  <c r="X1135" i="7" s="1"/>
  <c r="F1135" i="7"/>
  <c r="V1135" i="7"/>
  <c r="T1135" i="7"/>
  <c r="R1135" i="7"/>
  <c r="U1135" i="7"/>
  <c r="S1135" i="7"/>
  <c r="Q1135" i="7"/>
  <c r="E1135" i="7"/>
  <c r="D1135" i="7"/>
  <c r="B1135" i="7"/>
  <c r="K1134" i="7"/>
  <c r="J1134" i="7"/>
  <c r="H1134" i="7"/>
  <c r="AA1134" i="7"/>
  <c r="Z1134" i="7"/>
  <c r="Y1134" i="7"/>
  <c r="I1134" i="7"/>
  <c r="X1134" i="7" s="1"/>
  <c r="F1134" i="7"/>
  <c r="V1134" i="7"/>
  <c r="T1134" i="7"/>
  <c r="R1134" i="7"/>
  <c r="U1134" i="7"/>
  <c r="S1134" i="7"/>
  <c r="Q1134" i="7"/>
  <c r="E1134" i="7"/>
  <c r="D1134" i="7"/>
  <c r="B1134" i="7"/>
  <c r="K1133" i="7"/>
  <c r="J1133" i="7"/>
  <c r="I1133" i="7"/>
  <c r="H1133" i="7"/>
  <c r="G1133" i="7"/>
  <c r="F1133" i="7"/>
  <c r="K1132" i="7"/>
  <c r="J1132" i="7"/>
  <c r="I1132" i="7"/>
  <c r="W1132" i="7" s="1"/>
  <c r="H1132" i="7"/>
  <c r="G1132" i="7"/>
  <c r="F1132" i="7"/>
  <c r="K1131" i="7"/>
  <c r="J1131" i="7"/>
  <c r="I1131" i="7"/>
  <c r="H1131" i="7"/>
  <c r="G1131" i="7"/>
  <c r="F1131" i="7"/>
  <c r="K1130" i="7"/>
  <c r="J1130" i="7"/>
  <c r="W1130" i="7"/>
  <c r="I1130" i="7"/>
  <c r="H1130" i="7"/>
  <c r="G1130" i="7"/>
  <c r="F1130" i="7"/>
  <c r="C1129" i="7"/>
  <c r="V1128" i="7"/>
  <c r="T1128" i="7"/>
  <c r="K1137" i="7" s="1"/>
  <c r="R1128" i="7"/>
  <c r="K1136" i="7" s="1"/>
  <c r="U1128" i="7"/>
  <c r="I1138" i="7" s="1"/>
  <c r="S1128" i="7"/>
  <c r="I1137" i="7" s="1"/>
  <c r="X1140" i="7" s="1"/>
  <c r="Q1128" i="7"/>
  <c r="I1136" i="7" s="1"/>
  <c r="E1128" i="7"/>
  <c r="D1128" i="7"/>
  <c r="B1128" i="7"/>
  <c r="AA1126" i="7"/>
  <c r="Z1126" i="7"/>
  <c r="Y1126" i="7"/>
  <c r="I1125" i="7"/>
  <c r="AB1125" i="7" s="1"/>
  <c r="H1125" i="7"/>
  <c r="G1125" i="7"/>
  <c r="E1125" i="7"/>
  <c r="J1124" i="7"/>
  <c r="E1124" i="7"/>
  <c r="J1123" i="7"/>
  <c r="I1123" i="7"/>
  <c r="E1123" i="7"/>
  <c r="J1122" i="7"/>
  <c r="E1122" i="7"/>
  <c r="K1121" i="7"/>
  <c r="J1121" i="7"/>
  <c r="H1121" i="7"/>
  <c r="AA1121" i="7"/>
  <c r="Z1121" i="7"/>
  <c r="Y1121" i="7"/>
  <c r="I1121" i="7"/>
  <c r="X1121" i="7" s="1"/>
  <c r="F1121" i="7"/>
  <c r="V1121" i="7"/>
  <c r="T1121" i="7"/>
  <c r="R1121" i="7"/>
  <c r="U1121" i="7"/>
  <c r="S1121" i="7"/>
  <c r="Q1121" i="7"/>
  <c r="E1121" i="7"/>
  <c r="D1121" i="7"/>
  <c r="B1121" i="7"/>
  <c r="K1120" i="7"/>
  <c r="J1120" i="7"/>
  <c r="H1120" i="7"/>
  <c r="AA1120" i="7"/>
  <c r="Z1120" i="7"/>
  <c r="Y1120" i="7"/>
  <c r="I1120" i="7"/>
  <c r="X1120" i="7" s="1"/>
  <c r="F1120" i="7"/>
  <c r="V1120" i="7"/>
  <c r="T1120" i="7"/>
  <c r="R1120" i="7"/>
  <c r="U1120" i="7"/>
  <c r="S1120" i="7"/>
  <c r="Q1120" i="7"/>
  <c r="E1120" i="7"/>
  <c r="D1120" i="7"/>
  <c r="B1120" i="7"/>
  <c r="K1119" i="7"/>
  <c r="J1119" i="7"/>
  <c r="I1119" i="7"/>
  <c r="H1119" i="7"/>
  <c r="G1119" i="7"/>
  <c r="F1119" i="7"/>
  <c r="K1118" i="7"/>
  <c r="J1118" i="7"/>
  <c r="I1118" i="7"/>
  <c r="W1118" i="7" s="1"/>
  <c r="H1118" i="7"/>
  <c r="G1118" i="7"/>
  <c r="F1118" i="7"/>
  <c r="K1117" i="7"/>
  <c r="J1117" i="7"/>
  <c r="I1117" i="7"/>
  <c r="H1117" i="7"/>
  <c r="G1117" i="7"/>
  <c r="F1117" i="7"/>
  <c r="K1116" i="7"/>
  <c r="J1116" i="7"/>
  <c r="I1116" i="7"/>
  <c r="H1116" i="7"/>
  <c r="G1116" i="7"/>
  <c r="F1116" i="7"/>
  <c r="C1115" i="7"/>
  <c r="V1114" i="7"/>
  <c r="T1114" i="7"/>
  <c r="K1123" i="7" s="1"/>
  <c r="R1114" i="7"/>
  <c r="K1122" i="7" s="1"/>
  <c r="U1114" i="7"/>
  <c r="I1124" i="7" s="1"/>
  <c r="S1114" i="7"/>
  <c r="Q1114" i="7"/>
  <c r="E1114" i="7"/>
  <c r="D1114" i="7"/>
  <c r="B1114" i="7"/>
  <c r="AA1112" i="7"/>
  <c r="Z1112" i="7"/>
  <c r="Y1112" i="7"/>
  <c r="AB1111" i="7"/>
  <c r="I1111" i="7"/>
  <c r="H1111" i="7"/>
  <c r="G1111" i="7"/>
  <c r="E1111" i="7"/>
  <c r="J1110" i="7"/>
  <c r="E1110" i="7"/>
  <c r="J1109" i="7"/>
  <c r="E1109" i="7"/>
  <c r="K1108" i="7"/>
  <c r="J1108" i="7"/>
  <c r="H1108" i="7"/>
  <c r="AA1108" i="7"/>
  <c r="Z1108" i="7"/>
  <c r="Y1108" i="7"/>
  <c r="X1108" i="7"/>
  <c r="I1108" i="7"/>
  <c r="F1108" i="7"/>
  <c r="V1108" i="7"/>
  <c r="T1108" i="7"/>
  <c r="R1108" i="7"/>
  <c r="K1109" i="7" s="1"/>
  <c r="U1108" i="7"/>
  <c r="S1108" i="7"/>
  <c r="Q1108" i="7"/>
  <c r="E1108" i="7"/>
  <c r="D1108" i="7"/>
  <c r="B1108" i="7"/>
  <c r="K1107" i="7"/>
  <c r="J1107" i="7"/>
  <c r="I1107" i="7"/>
  <c r="H1107" i="7"/>
  <c r="G1107" i="7"/>
  <c r="F1107" i="7"/>
  <c r="C1106" i="7"/>
  <c r="V1105" i="7"/>
  <c r="T1105" i="7"/>
  <c r="K1110" i="7" s="1"/>
  <c r="R1105" i="7"/>
  <c r="U1105" i="7"/>
  <c r="S1105" i="7"/>
  <c r="I1110" i="7" s="1"/>
  <c r="Q1105" i="7"/>
  <c r="I1109" i="7" s="1"/>
  <c r="E1105" i="7"/>
  <c r="D1105" i="7"/>
  <c r="B1105" i="7"/>
  <c r="AA1103" i="7"/>
  <c r="Z1103" i="7"/>
  <c r="Y1103" i="7"/>
  <c r="AB1102" i="7"/>
  <c r="I1102" i="7"/>
  <c r="H1102" i="7"/>
  <c r="G1102" i="7"/>
  <c r="E1102" i="7"/>
  <c r="J1101" i="7"/>
  <c r="E1101" i="7"/>
  <c r="K1100" i="7"/>
  <c r="J1100" i="7"/>
  <c r="E1100" i="7"/>
  <c r="J1099" i="7"/>
  <c r="E1099" i="7"/>
  <c r="K1098" i="7"/>
  <c r="J1098" i="7"/>
  <c r="H1098" i="7"/>
  <c r="AA1098" i="7"/>
  <c r="Z1098" i="7"/>
  <c r="Y1098" i="7"/>
  <c r="I1098" i="7"/>
  <c r="X1098" i="7" s="1"/>
  <c r="F1098" i="7"/>
  <c r="V1098" i="7"/>
  <c r="T1098" i="7"/>
  <c r="R1098" i="7"/>
  <c r="U1098" i="7"/>
  <c r="S1098" i="7"/>
  <c r="Q1098" i="7"/>
  <c r="E1098" i="7"/>
  <c r="D1098" i="7"/>
  <c r="B1098" i="7"/>
  <c r="K1097" i="7"/>
  <c r="J1097" i="7"/>
  <c r="I1097" i="7"/>
  <c r="H1097" i="7"/>
  <c r="G1097" i="7"/>
  <c r="F1097" i="7"/>
  <c r="K1096" i="7"/>
  <c r="J1096" i="7"/>
  <c r="I1096" i="7"/>
  <c r="W1096" i="7" s="1"/>
  <c r="H1096" i="7"/>
  <c r="G1096" i="7"/>
  <c r="F1096" i="7"/>
  <c r="K1095" i="7"/>
  <c r="J1095" i="7"/>
  <c r="I1095" i="7"/>
  <c r="H1095" i="7"/>
  <c r="G1095" i="7"/>
  <c r="F1095" i="7"/>
  <c r="K1094" i="7"/>
  <c r="J1094" i="7"/>
  <c r="I1094" i="7"/>
  <c r="H1094" i="7"/>
  <c r="G1094" i="7"/>
  <c r="F1094" i="7"/>
  <c r="V1093" i="7"/>
  <c r="K1101" i="7" s="1"/>
  <c r="T1093" i="7"/>
  <c r="R1093" i="7"/>
  <c r="K1099" i="7" s="1"/>
  <c r="U1093" i="7"/>
  <c r="I1101" i="7" s="1"/>
  <c r="S1093" i="7"/>
  <c r="I1100" i="7" s="1"/>
  <c r="Q1093" i="7"/>
  <c r="I1099" i="7" s="1"/>
  <c r="E1093" i="7"/>
  <c r="D1093" i="7"/>
  <c r="B1093" i="7"/>
  <c r="AA1091" i="7"/>
  <c r="Z1091" i="7"/>
  <c r="Y1091" i="7"/>
  <c r="I1090" i="7"/>
  <c r="AB1090" i="7" s="1"/>
  <c r="H1090" i="7"/>
  <c r="G1090" i="7"/>
  <c r="E1090" i="7"/>
  <c r="J1089" i="7"/>
  <c r="E1089" i="7"/>
  <c r="J1088" i="7"/>
  <c r="E1088" i="7"/>
  <c r="J1087" i="7"/>
  <c r="E1087" i="7"/>
  <c r="K1086" i="7"/>
  <c r="J1086" i="7"/>
  <c r="H1086" i="7"/>
  <c r="AA1086" i="7"/>
  <c r="Z1086" i="7"/>
  <c r="Y1086" i="7"/>
  <c r="I1086" i="7"/>
  <c r="X1086" i="7" s="1"/>
  <c r="F1086" i="7"/>
  <c r="V1086" i="7"/>
  <c r="T1086" i="7"/>
  <c r="R1086" i="7"/>
  <c r="U1086" i="7"/>
  <c r="S1086" i="7"/>
  <c r="Q1086" i="7"/>
  <c r="E1086" i="7"/>
  <c r="D1086" i="7"/>
  <c r="B1086" i="7"/>
  <c r="K1085" i="7"/>
  <c r="J1085" i="7"/>
  <c r="I1085" i="7"/>
  <c r="H1085" i="7"/>
  <c r="G1085" i="7"/>
  <c r="F1085" i="7"/>
  <c r="K1084" i="7"/>
  <c r="J1084" i="7"/>
  <c r="W1084" i="7"/>
  <c r="I1084" i="7"/>
  <c r="H1084" i="7"/>
  <c r="G1084" i="7"/>
  <c r="F1084" i="7"/>
  <c r="K1083" i="7"/>
  <c r="J1083" i="7"/>
  <c r="I1083" i="7"/>
  <c r="H1083" i="7"/>
  <c r="G1083" i="7"/>
  <c r="F1083" i="7"/>
  <c r="K1082" i="7"/>
  <c r="J1082" i="7"/>
  <c r="I1082" i="7"/>
  <c r="H1082" i="7"/>
  <c r="G1082" i="7"/>
  <c r="F1082" i="7"/>
  <c r="C1081" i="7"/>
  <c r="V1080" i="7"/>
  <c r="K1089" i="7" s="1"/>
  <c r="T1080" i="7"/>
  <c r="R1080" i="7"/>
  <c r="U1080" i="7"/>
  <c r="I1089" i="7" s="1"/>
  <c r="S1080" i="7"/>
  <c r="I1088" i="7" s="1"/>
  <c r="X1091" i="7" s="1"/>
  <c r="Q1080" i="7"/>
  <c r="I1087" i="7" s="1"/>
  <c r="E1080" i="7"/>
  <c r="D1080" i="7"/>
  <c r="B1080" i="7"/>
  <c r="AA1078" i="7"/>
  <c r="Z1078" i="7"/>
  <c r="Y1078" i="7"/>
  <c r="AB1077" i="7"/>
  <c r="I1077" i="7"/>
  <c r="H1077" i="7"/>
  <c r="G1077" i="7"/>
  <c r="E1077" i="7"/>
  <c r="K1076" i="7"/>
  <c r="J1076" i="7"/>
  <c r="E1076" i="7"/>
  <c r="J1075" i="7"/>
  <c r="I1075" i="7"/>
  <c r="E1075" i="7"/>
  <c r="J1074" i="7"/>
  <c r="E1074" i="7"/>
  <c r="K1073" i="7"/>
  <c r="J1073" i="7"/>
  <c r="H1073" i="7"/>
  <c r="AA1073" i="7"/>
  <c r="Z1073" i="7"/>
  <c r="Y1073" i="7"/>
  <c r="I1073" i="7"/>
  <c r="X1073" i="7" s="1"/>
  <c r="F1073" i="7"/>
  <c r="V1073" i="7"/>
  <c r="T1073" i="7"/>
  <c r="R1073" i="7"/>
  <c r="K1074" i="7" s="1"/>
  <c r="U1073" i="7"/>
  <c r="S1073" i="7"/>
  <c r="Q1073" i="7"/>
  <c r="E1073" i="7"/>
  <c r="D1073" i="7"/>
  <c r="B1073" i="7"/>
  <c r="K1072" i="7"/>
  <c r="J1072" i="7"/>
  <c r="I1072" i="7"/>
  <c r="O1078" i="7" s="1"/>
  <c r="H1072" i="7"/>
  <c r="G1072" i="7"/>
  <c r="F1072" i="7"/>
  <c r="K1071" i="7"/>
  <c r="J1071" i="7"/>
  <c r="W1071" i="7"/>
  <c r="I1071" i="7"/>
  <c r="H1071" i="7"/>
  <c r="G1071" i="7"/>
  <c r="F1071" i="7"/>
  <c r="K1070" i="7"/>
  <c r="J1070" i="7"/>
  <c r="I1070" i="7"/>
  <c r="H1070" i="7"/>
  <c r="G1070" i="7"/>
  <c r="F1070" i="7"/>
  <c r="K1069" i="7"/>
  <c r="J1069" i="7"/>
  <c r="W1069" i="7"/>
  <c r="I1069" i="7"/>
  <c r="H1069" i="7"/>
  <c r="G1069" i="7"/>
  <c r="F1069" i="7"/>
  <c r="C1068" i="7"/>
  <c r="V1067" i="7"/>
  <c r="T1067" i="7"/>
  <c r="R1067" i="7"/>
  <c r="U1067" i="7"/>
  <c r="I1076" i="7" s="1"/>
  <c r="S1067" i="7"/>
  <c r="Q1067" i="7"/>
  <c r="I1074" i="7" s="1"/>
  <c r="X1078" i="7" s="1"/>
  <c r="E1067" i="7"/>
  <c r="D1067" i="7"/>
  <c r="B1067" i="7"/>
  <c r="A1066" i="7"/>
  <c r="H1064" i="7"/>
  <c r="J1064" i="7"/>
  <c r="H1063" i="7"/>
  <c r="J1063" i="7"/>
  <c r="A1062" i="7"/>
  <c r="H1060" i="7"/>
  <c r="J1060" i="7"/>
  <c r="H1059" i="7"/>
  <c r="J1059" i="7"/>
  <c r="A1058" i="7"/>
  <c r="AA1055" i="7"/>
  <c r="Z1055" i="7"/>
  <c r="Y1055" i="7"/>
  <c r="AB1054" i="7"/>
  <c r="I1054" i="7"/>
  <c r="H1054" i="7"/>
  <c r="G1054" i="7"/>
  <c r="E1054" i="7"/>
  <c r="K1053" i="7"/>
  <c r="J1053" i="7"/>
  <c r="I1053" i="7"/>
  <c r="E1053" i="7"/>
  <c r="J1052" i="7"/>
  <c r="E1052" i="7"/>
  <c r="K1051" i="7"/>
  <c r="J1051" i="7"/>
  <c r="W1051" i="7"/>
  <c r="I1051" i="7"/>
  <c r="H1051" i="7"/>
  <c r="G1051" i="7"/>
  <c r="F1051" i="7"/>
  <c r="V1050" i="7"/>
  <c r="T1050" i="7"/>
  <c r="R1050" i="7"/>
  <c r="K1052" i="7" s="1"/>
  <c r="U1050" i="7"/>
  <c r="S1050" i="7"/>
  <c r="Q1050" i="7"/>
  <c r="I1052" i="7" s="1"/>
  <c r="H1055" i="7" s="1"/>
  <c r="E1050" i="7"/>
  <c r="D1050" i="7"/>
  <c r="B1050" i="7"/>
  <c r="AA1048" i="7"/>
  <c r="Z1048" i="7"/>
  <c r="Y1048" i="7"/>
  <c r="I1047" i="7"/>
  <c r="AB1047" i="7" s="1"/>
  <c r="H1047" i="7"/>
  <c r="G1047" i="7"/>
  <c r="E1047" i="7"/>
  <c r="J1046" i="7"/>
  <c r="E1046" i="7"/>
  <c r="K1045" i="7"/>
  <c r="J1048" i="7" s="1"/>
  <c r="J1045" i="7"/>
  <c r="E1045" i="7"/>
  <c r="K1044" i="7"/>
  <c r="J1044" i="7"/>
  <c r="I1044" i="7"/>
  <c r="H1044" i="7"/>
  <c r="G1044" i="7"/>
  <c r="F1044" i="7"/>
  <c r="C1043" i="7"/>
  <c r="V1042" i="7"/>
  <c r="T1042" i="7"/>
  <c r="K1046" i="7" s="1"/>
  <c r="R1042" i="7"/>
  <c r="U1042" i="7"/>
  <c r="S1042" i="7"/>
  <c r="I1046" i="7" s="1"/>
  <c r="Q1042" i="7"/>
  <c r="I1045" i="7" s="1"/>
  <c r="E1042" i="7"/>
  <c r="D1042" i="7"/>
  <c r="B1042" i="7"/>
  <c r="AA1040" i="7"/>
  <c r="Z1040" i="7"/>
  <c r="Y1040" i="7"/>
  <c r="I1039" i="7"/>
  <c r="AB1039" i="7" s="1"/>
  <c r="H1039" i="7"/>
  <c r="G1039" i="7"/>
  <c r="E1039" i="7"/>
  <c r="K1038" i="7"/>
  <c r="J1038" i="7"/>
  <c r="E1038" i="7"/>
  <c r="J1037" i="7"/>
  <c r="E1037" i="7"/>
  <c r="K1036" i="7"/>
  <c r="J1036" i="7"/>
  <c r="H1036" i="7"/>
  <c r="AA1036" i="7"/>
  <c r="Z1036" i="7"/>
  <c r="Y1036" i="7"/>
  <c r="X1036" i="7"/>
  <c r="I1036" i="7"/>
  <c r="F1036" i="7"/>
  <c r="V1036" i="7"/>
  <c r="T1036" i="7"/>
  <c r="R1036" i="7"/>
  <c r="U1036" i="7"/>
  <c r="S1036" i="7"/>
  <c r="Q1036" i="7"/>
  <c r="E1036" i="7"/>
  <c r="D1036" i="7"/>
  <c r="B1036" i="7"/>
  <c r="K1035" i="7"/>
  <c r="J1040" i="7" s="1"/>
  <c r="J1035" i="7"/>
  <c r="I1035" i="7"/>
  <c r="H1035" i="7"/>
  <c r="G1035" i="7"/>
  <c r="F1035" i="7"/>
  <c r="C1034" i="7"/>
  <c r="V1033" i="7"/>
  <c r="T1033" i="7"/>
  <c r="R1033" i="7"/>
  <c r="K1037" i="7" s="1"/>
  <c r="P1040" i="7" s="1"/>
  <c r="U1033" i="7"/>
  <c r="S1033" i="7"/>
  <c r="I1038" i="7" s="1"/>
  <c r="Q1033" i="7"/>
  <c r="I1037" i="7" s="1"/>
  <c r="O1040" i="7" s="1"/>
  <c r="E1033" i="7"/>
  <c r="D1033" i="7"/>
  <c r="B1033" i="7"/>
  <c r="AA1031" i="7"/>
  <c r="Z1031" i="7"/>
  <c r="Y1031" i="7"/>
  <c r="X1031" i="7"/>
  <c r="I1030" i="7"/>
  <c r="AB1030" i="7" s="1"/>
  <c r="H1030" i="7"/>
  <c r="G1030" i="7"/>
  <c r="E1030" i="7"/>
  <c r="J1029" i="7"/>
  <c r="E1029" i="7"/>
  <c r="J1028" i="7"/>
  <c r="I1028" i="7"/>
  <c r="H1031" i="7" s="1"/>
  <c r="E1028" i="7"/>
  <c r="K1027" i="7"/>
  <c r="J1027" i="7"/>
  <c r="W1027" i="7"/>
  <c r="I1027" i="7"/>
  <c r="H1027" i="7"/>
  <c r="G1027" i="7"/>
  <c r="F1027" i="7"/>
  <c r="V1026" i="7"/>
  <c r="T1026" i="7"/>
  <c r="K1029" i="7" s="1"/>
  <c r="R1026" i="7"/>
  <c r="K1028" i="7" s="1"/>
  <c r="U1026" i="7"/>
  <c r="S1026" i="7"/>
  <c r="I1029" i="7" s="1"/>
  <c r="Q1026" i="7"/>
  <c r="E1026" i="7"/>
  <c r="D1026" i="7"/>
  <c r="B1026" i="7"/>
  <c r="AA1024" i="7"/>
  <c r="Z1024" i="7"/>
  <c r="Y1024" i="7"/>
  <c r="J1024" i="7"/>
  <c r="I1023" i="7"/>
  <c r="AB1023" i="7" s="1"/>
  <c r="H1023" i="7"/>
  <c r="G1023" i="7"/>
  <c r="E1023" i="7"/>
  <c r="K1022" i="7"/>
  <c r="J1022" i="7"/>
  <c r="I1022" i="7"/>
  <c r="E1022" i="7"/>
  <c r="J1021" i="7"/>
  <c r="E1021" i="7"/>
  <c r="K1020" i="7"/>
  <c r="J1020" i="7"/>
  <c r="H1020" i="7"/>
  <c r="AA1020" i="7"/>
  <c r="Z1020" i="7"/>
  <c r="Y1020" i="7"/>
  <c r="I1020" i="7"/>
  <c r="X1020" i="7" s="1"/>
  <c r="F1020" i="7"/>
  <c r="V1020" i="7"/>
  <c r="T1020" i="7"/>
  <c r="R1020" i="7"/>
  <c r="U1020" i="7"/>
  <c r="S1020" i="7"/>
  <c r="Q1020" i="7"/>
  <c r="E1020" i="7"/>
  <c r="D1020" i="7"/>
  <c r="B1020" i="7"/>
  <c r="K1019" i="7"/>
  <c r="P1024" i="7" s="1"/>
  <c r="J1019" i="7"/>
  <c r="I1019" i="7"/>
  <c r="W1019" i="7" s="1"/>
  <c r="H1019" i="7"/>
  <c r="G1019" i="7"/>
  <c r="F1019" i="7"/>
  <c r="C1018" i="7"/>
  <c r="V1017" i="7"/>
  <c r="T1017" i="7"/>
  <c r="R1017" i="7"/>
  <c r="K1021" i="7" s="1"/>
  <c r="U1017" i="7"/>
  <c r="S1017" i="7"/>
  <c r="Q1017" i="7"/>
  <c r="I1021" i="7" s="1"/>
  <c r="H1024" i="7" s="1"/>
  <c r="E1017" i="7"/>
  <c r="D1017" i="7"/>
  <c r="B1017" i="7"/>
  <c r="A1016" i="7"/>
  <c r="A1014" i="7"/>
  <c r="H1012" i="7"/>
  <c r="J1012" i="7"/>
  <c r="H1011" i="7"/>
  <c r="J1011" i="7"/>
  <c r="A1010" i="7"/>
  <c r="H1008" i="7"/>
  <c r="J1008" i="7"/>
  <c r="H1007" i="7"/>
  <c r="J1007" i="7"/>
  <c r="A1006" i="7"/>
  <c r="AA1003" i="7"/>
  <c r="Z1003" i="7"/>
  <c r="Y1003" i="7"/>
  <c r="AB1002" i="7"/>
  <c r="I1002" i="7"/>
  <c r="H1002" i="7"/>
  <c r="G1002" i="7"/>
  <c r="E1002" i="7"/>
  <c r="K1001" i="7"/>
  <c r="J1001" i="7"/>
  <c r="I1001" i="7"/>
  <c r="E1001" i="7"/>
  <c r="J1000" i="7"/>
  <c r="E1000" i="7"/>
  <c r="J999" i="7"/>
  <c r="E999" i="7"/>
  <c r="K998" i="7"/>
  <c r="J998" i="7"/>
  <c r="H998" i="7"/>
  <c r="AA998" i="7"/>
  <c r="Z998" i="7"/>
  <c r="Y998" i="7"/>
  <c r="X998" i="7"/>
  <c r="I998" i="7"/>
  <c r="F998" i="7"/>
  <c r="V998" i="7"/>
  <c r="T998" i="7"/>
  <c r="R998" i="7"/>
  <c r="U998" i="7"/>
  <c r="S998" i="7"/>
  <c r="Q998" i="7"/>
  <c r="E998" i="7"/>
  <c r="D998" i="7"/>
  <c r="B998" i="7"/>
  <c r="K997" i="7"/>
  <c r="J997" i="7"/>
  <c r="H997" i="7"/>
  <c r="AA997" i="7"/>
  <c r="Z997" i="7"/>
  <c r="Y997" i="7"/>
  <c r="I997" i="7"/>
  <c r="X997" i="7" s="1"/>
  <c r="F997" i="7"/>
  <c r="V997" i="7"/>
  <c r="T997" i="7"/>
  <c r="R997" i="7"/>
  <c r="K999" i="7" s="1"/>
  <c r="J1003" i="7" s="1"/>
  <c r="U997" i="7"/>
  <c r="S997" i="7"/>
  <c r="Q997" i="7"/>
  <c r="E997" i="7"/>
  <c r="D997" i="7"/>
  <c r="B997" i="7"/>
  <c r="K996" i="7"/>
  <c r="J996" i="7"/>
  <c r="I996" i="7"/>
  <c r="H1003" i="7" s="1"/>
  <c r="H996" i="7"/>
  <c r="G996" i="7"/>
  <c r="F996" i="7"/>
  <c r="K995" i="7"/>
  <c r="J995" i="7"/>
  <c r="I995" i="7"/>
  <c r="W995" i="7" s="1"/>
  <c r="H995" i="7"/>
  <c r="G995" i="7"/>
  <c r="F995" i="7"/>
  <c r="K994" i="7"/>
  <c r="J994" i="7"/>
  <c r="I994" i="7"/>
  <c r="H994" i="7"/>
  <c r="G994" i="7"/>
  <c r="F994" i="7"/>
  <c r="K993" i="7"/>
  <c r="J993" i="7"/>
  <c r="W993" i="7"/>
  <c r="I993" i="7"/>
  <c r="H993" i="7"/>
  <c r="G993" i="7"/>
  <c r="F993" i="7"/>
  <c r="C992" i="7"/>
  <c r="V991" i="7"/>
  <c r="T991" i="7"/>
  <c r="K1000" i="7" s="1"/>
  <c r="R991" i="7"/>
  <c r="U991" i="7"/>
  <c r="S991" i="7"/>
  <c r="I1000" i="7" s="1"/>
  <c r="Q991" i="7"/>
  <c r="I999" i="7" s="1"/>
  <c r="E991" i="7"/>
  <c r="D991" i="7"/>
  <c r="B991" i="7"/>
  <c r="AA989" i="7"/>
  <c r="Z989" i="7"/>
  <c r="Y989" i="7"/>
  <c r="I988" i="7"/>
  <c r="AB988" i="7" s="1"/>
  <c r="H988" i="7"/>
  <c r="G988" i="7"/>
  <c r="E988" i="7"/>
  <c r="J987" i="7"/>
  <c r="E987" i="7"/>
  <c r="J986" i="7"/>
  <c r="E986" i="7"/>
  <c r="J985" i="7"/>
  <c r="E985" i="7"/>
  <c r="K984" i="7"/>
  <c r="J984" i="7"/>
  <c r="H984" i="7"/>
  <c r="AA984" i="7"/>
  <c r="Z984" i="7"/>
  <c r="Y984" i="7"/>
  <c r="I984" i="7"/>
  <c r="X984" i="7" s="1"/>
  <c r="F984" i="7"/>
  <c r="V984" i="7"/>
  <c r="T984" i="7"/>
  <c r="R984" i="7"/>
  <c r="U984" i="7"/>
  <c r="S984" i="7"/>
  <c r="Q984" i="7"/>
  <c r="E984" i="7"/>
  <c r="D984" i="7"/>
  <c r="B984" i="7"/>
  <c r="K983" i="7"/>
  <c r="J983" i="7"/>
  <c r="H983" i="7"/>
  <c r="AA983" i="7"/>
  <c r="Z983" i="7"/>
  <c r="Y983" i="7"/>
  <c r="I983" i="7"/>
  <c r="X983" i="7" s="1"/>
  <c r="F983" i="7"/>
  <c r="V983" i="7"/>
  <c r="K987" i="7" s="1"/>
  <c r="T983" i="7"/>
  <c r="R983" i="7"/>
  <c r="K985" i="7" s="1"/>
  <c r="U983" i="7"/>
  <c r="S983" i="7"/>
  <c r="Q983" i="7"/>
  <c r="E983" i="7"/>
  <c r="D983" i="7"/>
  <c r="B983" i="7"/>
  <c r="K982" i="7"/>
  <c r="J982" i="7"/>
  <c r="I982" i="7"/>
  <c r="H982" i="7"/>
  <c r="G982" i="7"/>
  <c r="F982" i="7"/>
  <c r="K981" i="7"/>
  <c r="J981" i="7"/>
  <c r="I981" i="7"/>
  <c r="W981" i="7" s="1"/>
  <c r="H981" i="7"/>
  <c r="G981" i="7"/>
  <c r="F981" i="7"/>
  <c r="K980" i="7"/>
  <c r="J980" i="7"/>
  <c r="I980" i="7"/>
  <c r="H989" i="7" s="1"/>
  <c r="H980" i="7"/>
  <c r="G980" i="7"/>
  <c r="F980" i="7"/>
  <c r="K979" i="7"/>
  <c r="J979" i="7"/>
  <c r="I979" i="7"/>
  <c r="W979" i="7" s="1"/>
  <c r="H979" i="7"/>
  <c r="G979" i="7"/>
  <c r="F979" i="7"/>
  <c r="C978" i="7"/>
  <c r="V977" i="7"/>
  <c r="T977" i="7"/>
  <c r="R977" i="7"/>
  <c r="U977" i="7"/>
  <c r="I987" i="7" s="1"/>
  <c r="S977" i="7"/>
  <c r="I986" i="7" s="1"/>
  <c r="Q977" i="7"/>
  <c r="I985" i="7" s="1"/>
  <c r="E977" i="7"/>
  <c r="D977" i="7"/>
  <c r="B977" i="7"/>
  <c r="AA975" i="7"/>
  <c r="Z975" i="7"/>
  <c r="Y975" i="7"/>
  <c r="I974" i="7"/>
  <c r="AB974" i="7" s="1"/>
  <c r="H974" i="7"/>
  <c r="G974" i="7"/>
  <c r="E974" i="7"/>
  <c r="K973" i="7"/>
  <c r="J973" i="7"/>
  <c r="E973" i="7"/>
  <c r="J972" i="7"/>
  <c r="E972" i="7"/>
  <c r="K971" i="7"/>
  <c r="J971" i="7"/>
  <c r="H971" i="7"/>
  <c r="AA971" i="7"/>
  <c r="Z971" i="7"/>
  <c r="Y971" i="7"/>
  <c r="X971" i="7"/>
  <c r="I971" i="7"/>
  <c r="F971" i="7"/>
  <c r="V971" i="7"/>
  <c r="T971" i="7"/>
  <c r="R971" i="7"/>
  <c r="U971" i="7"/>
  <c r="S971" i="7"/>
  <c r="Q971" i="7"/>
  <c r="E971" i="7"/>
  <c r="D971" i="7"/>
  <c r="B971" i="7"/>
  <c r="K970" i="7"/>
  <c r="P975" i="7" s="1"/>
  <c r="J970" i="7"/>
  <c r="I970" i="7"/>
  <c r="W970" i="7" s="1"/>
  <c r="H970" i="7"/>
  <c r="G970" i="7"/>
  <c r="F970" i="7"/>
  <c r="C969" i="7"/>
  <c r="V968" i="7"/>
  <c r="T968" i="7"/>
  <c r="R968" i="7"/>
  <c r="K972" i="7" s="1"/>
  <c r="U968" i="7"/>
  <c r="S968" i="7"/>
  <c r="I973" i="7" s="1"/>
  <c r="Q968" i="7"/>
  <c r="I972" i="7" s="1"/>
  <c r="E968" i="7"/>
  <c r="D968" i="7"/>
  <c r="B968" i="7"/>
  <c r="AA966" i="7"/>
  <c r="Z966" i="7"/>
  <c r="Y966" i="7"/>
  <c r="I965" i="7"/>
  <c r="AB965" i="7" s="1"/>
  <c r="H965" i="7"/>
  <c r="G965" i="7"/>
  <c r="E965" i="7"/>
  <c r="K964" i="7"/>
  <c r="J964" i="7"/>
  <c r="E964" i="7"/>
  <c r="J963" i="7"/>
  <c r="I963" i="7"/>
  <c r="E963" i="7"/>
  <c r="K962" i="7"/>
  <c r="J962" i="7"/>
  <c r="E962" i="7"/>
  <c r="K961" i="7"/>
  <c r="J961" i="7"/>
  <c r="H961" i="7"/>
  <c r="AA961" i="7"/>
  <c r="Z961" i="7"/>
  <c r="Y961" i="7"/>
  <c r="X961" i="7"/>
  <c r="I961" i="7"/>
  <c r="F961" i="7"/>
  <c r="V961" i="7"/>
  <c r="T961" i="7"/>
  <c r="R961" i="7"/>
  <c r="U961" i="7"/>
  <c r="S961" i="7"/>
  <c r="Q961" i="7"/>
  <c r="E961" i="7"/>
  <c r="D961" i="7"/>
  <c r="B961" i="7"/>
  <c r="K960" i="7"/>
  <c r="J960" i="7"/>
  <c r="I960" i="7"/>
  <c r="H960" i="7"/>
  <c r="G960" i="7"/>
  <c r="F960" i="7"/>
  <c r="K959" i="7"/>
  <c r="J959" i="7"/>
  <c r="W959" i="7"/>
  <c r="I959" i="7"/>
  <c r="H959" i="7"/>
  <c r="G959" i="7"/>
  <c r="F959" i="7"/>
  <c r="K958" i="7"/>
  <c r="J958" i="7"/>
  <c r="I958" i="7"/>
  <c r="H958" i="7"/>
  <c r="G958" i="7"/>
  <c r="F958" i="7"/>
  <c r="K957" i="7"/>
  <c r="J957" i="7"/>
  <c r="I957" i="7"/>
  <c r="W957" i="7" s="1"/>
  <c r="H957" i="7"/>
  <c r="G957" i="7"/>
  <c r="F957" i="7"/>
  <c r="V956" i="7"/>
  <c r="T956" i="7"/>
  <c r="K963" i="7" s="1"/>
  <c r="R956" i="7"/>
  <c r="U956" i="7"/>
  <c r="S956" i="7"/>
  <c r="Q956" i="7"/>
  <c r="I962" i="7" s="1"/>
  <c r="E956" i="7"/>
  <c r="D956" i="7"/>
  <c r="B956" i="7"/>
  <c r="AA954" i="7"/>
  <c r="Z954" i="7"/>
  <c r="Y954" i="7"/>
  <c r="I953" i="7"/>
  <c r="AB953" i="7" s="1"/>
  <c r="H953" i="7"/>
  <c r="G953" i="7"/>
  <c r="E953" i="7"/>
  <c r="J952" i="7"/>
  <c r="E952" i="7"/>
  <c r="J951" i="7"/>
  <c r="E951" i="7"/>
  <c r="K950" i="7"/>
  <c r="J950" i="7"/>
  <c r="E950" i="7"/>
  <c r="K949" i="7"/>
  <c r="J949" i="7"/>
  <c r="H949" i="7"/>
  <c r="AA949" i="7"/>
  <c r="Z949" i="7"/>
  <c r="Y949" i="7"/>
  <c r="X949" i="7"/>
  <c r="I949" i="7"/>
  <c r="F949" i="7"/>
  <c r="V949" i="7"/>
  <c r="T949" i="7"/>
  <c r="R949" i="7"/>
  <c r="U949" i="7"/>
  <c r="I952" i="7" s="1"/>
  <c r="S949" i="7"/>
  <c r="Q949" i="7"/>
  <c r="I950" i="7" s="1"/>
  <c r="E949" i="7"/>
  <c r="D949" i="7"/>
  <c r="B949" i="7"/>
  <c r="K948" i="7"/>
  <c r="J948" i="7"/>
  <c r="I948" i="7"/>
  <c r="H948" i="7"/>
  <c r="G948" i="7"/>
  <c r="F948" i="7"/>
  <c r="K947" i="7"/>
  <c r="J947" i="7"/>
  <c r="I947" i="7"/>
  <c r="W947" i="7" s="1"/>
  <c r="H947" i="7"/>
  <c r="G947" i="7"/>
  <c r="F947" i="7"/>
  <c r="K946" i="7"/>
  <c r="J946" i="7"/>
  <c r="I946" i="7"/>
  <c r="H946" i="7"/>
  <c r="G946" i="7"/>
  <c r="F946" i="7"/>
  <c r="K945" i="7"/>
  <c r="J945" i="7"/>
  <c r="W945" i="7"/>
  <c r="I945" i="7"/>
  <c r="H945" i="7"/>
  <c r="G945" i="7"/>
  <c r="F945" i="7"/>
  <c r="C944" i="7"/>
  <c r="V943" i="7"/>
  <c r="K952" i="7" s="1"/>
  <c r="T943" i="7"/>
  <c r="K951" i="7" s="1"/>
  <c r="R943" i="7"/>
  <c r="U943" i="7"/>
  <c r="S943" i="7"/>
  <c r="Q943" i="7"/>
  <c r="E943" i="7"/>
  <c r="D943" i="7"/>
  <c r="B943" i="7"/>
  <c r="AA941" i="7"/>
  <c r="Z941" i="7"/>
  <c r="Y941" i="7"/>
  <c r="AB940" i="7"/>
  <c r="I940" i="7"/>
  <c r="H940" i="7"/>
  <c r="G940" i="7"/>
  <c r="E940" i="7"/>
  <c r="J939" i="7"/>
  <c r="I939" i="7"/>
  <c r="E939" i="7"/>
  <c r="J938" i="7"/>
  <c r="E938" i="7"/>
  <c r="J937" i="7"/>
  <c r="E937" i="7"/>
  <c r="K936" i="7"/>
  <c r="J936" i="7"/>
  <c r="H936" i="7"/>
  <c r="AA936" i="7"/>
  <c r="Z936" i="7"/>
  <c r="Y936" i="7"/>
  <c r="X936" i="7"/>
  <c r="I936" i="7"/>
  <c r="F936" i="7"/>
  <c r="V936" i="7"/>
  <c r="T936" i="7"/>
  <c r="R936" i="7"/>
  <c r="U936" i="7"/>
  <c r="S936" i="7"/>
  <c r="Q936" i="7"/>
  <c r="I937" i="7" s="1"/>
  <c r="E936" i="7"/>
  <c r="D936" i="7"/>
  <c r="B936" i="7"/>
  <c r="K935" i="7"/>
  <c r="J935" i="7"/>
  <c r="I935" i="7"/>
  <c r="H935" i="7"/>
  <c r="G935" i="7"/>
  <c r="F935" i="7"/>
  <c r="K934" i="7"/>
  <c r="J934" i="7"/>
  <c r="I934" i="7"/>
  <c r="W934" i="7" s="1"/>
  <c r="H934" i="7"/>
  <c r="G934" i="7"/>
  <c r="F934" i="7"/>
  <c r="K933" i="7"/>
  <c r="J941" i="7" s="1"/>
  <c r="J933" i="7"/>
  <c r="I933" i="7"/>
  <c r="H933" i="7"/>
  <c r="G933" i="7"/>
  <c r="F933" i="7"/>
  <c r="K932" i="7"/>
  <c r="P941" i="7" s="1"/>
  <c r="J932" i="7"/>
  <c r="W932" i="7"/>
  <c r="I932" i="7"/>
  <c r="H932" i="7"/>
  <c r="G932" i="7"/>
  <c r="F932" i="7"/>
  <c r="C931" i="7"/>
  <c r="V930" i="7"/>
  <c r="K939" i="7" s="1"/>
  <c r="T930" i="7"/>
  <c r="K938" i="7" s="1"/>
  <c r="R930" i="7"/>
  <c r="K937" i="7" s="1"/>
  <c r="U930" i="7"/>
  <c r="S930" i="7"/>
  <c r="Q930" i="7"/>
  <c r="E930" i="7"/>
  <c r="D930" i="7"/>
  <c r="B930" i="7"/>
  <c r="A929" i="7"/>
  <c r="H927" i="7"/>
  <c r="J927" i="7"/>
  <c r="H926" i="7"/>
  <c r="J926" i="7"/>
  <c r="A925" i="7"/>
  <c r="AA922" i="7"/>
  <c r="Z922" i="7"/>
  <c r="Y922" i="7"/>
  <c r="I921" i="7"/>
  <c r="AB921" i="7" s="1"/>
  <c r="H921" i="7"/>
  <c r="G921" i="7"/>
  <c r="E921" i="7"/>
  <c r="J920" i="7"/>
  <c r="I920" i="7"/>
  <c r="E920" i="7"/>
  <c r="J919" i="7"/>
  <c r="E919" i="7"/>
  <c r="K918" i="7"/>
  <c r="J918" i="7"/>
  <c r="H918" i="7"/>
  <c r="AA918" i="7"/>
  <c r="Z918" i="7"/>
  <c r="Y918" i="7"/>
  <c r="I918" i="7"/>
  <c r="X918" i="7" s="1"/>
  <c r="F918" i="7"/>
  <c r="V918" i="7"/>
  <c r="T918" i="7"/>
  <c r="R918" i="7"/>
  <c r="U918" i="7"/>
  <c r="S918" i="7"/>
  <c r="Q918" i="7"/>
  <c r="E918" i="7"/>
  <c r="D918" i="7"/>
  <c r="B918" i="7"/>
  <c r="K917" i="7"/>
  <c r="J917" i="7"/>
  <c r="W917" i="7"/>
  <c r="I917" i="7"/>
  <c r="H917" i="7"/>
  <c r="G917" i="7"/>
  <c r="F917" i="7"/>
  <c r="C916" i="7"/>
  <c r="V915" i="7"/>
  <c r="T915" i="7"/>
  <c r="K920" i="7" s="1"/>
  <c r="R915" i="7"/>
  <c r="K919" i="7" s="1"/>
  <c r="J922" i="7" s="1"/>
  <c r="U915" i="7"/>
  <c r="S915" i="7"/>
  <c r="Q915" i="7"/>
  <c r="I919" i="7" s="1"/>
  <c r="E915" i="7"/>
  <c r="D915" i="7"/>
  <c r="B915" i="7"/>
  <c r="AA913" i="7"/>
  <c r="Z913" i="7"/>
  <c r="Y913" i="7"/>
  <c r="AB912" i="7"/>
  <c r="I912" i="7"/>
  <c r="H912" i="7"/>
  <c r="G912" i="7"/>
  <c r="E912" i="7"/>
  <c r="J911" i="7"/>
  <c r="E911" i="7"/>
  <c r="K910" i="7"/>
  <c r="P913" i="7" s="1"/>
  <c r="J910" i="7"/>
  <c r="E910" i="7"/>
  <c r="K909" i="7"/>
  <c r="J909" i="7"/>
  <c r="W909" i="7"/>
  <c r="I909" i="7"/>
  <c r="H909" i="7"/>
  <c r="G909" i="7"/>
  <c r="F909" i="7"/>
  <c r="V908" i="7"/>
  <c r="T908" i="7"/>
  <c r="K911" i="7" s="1"/>
  <c r="R908" i="7"/>
  <c r="U908" i="7"/>
  <c r="S908" i="7"/>
  <c r="I911" i="7" s="1"/>
  <c r="Q908" i="7"/>
  <c r="I910" i="7" s="1"/>
  <c r="E908" i="7"/>
  <c r="D908" i="7"/>
  <c r="B908" i="7"/>
  <c r="AA906" i="7"/>
  <c r="Z906" i="7"/>
  <c r="Y906" i="7"/>
  <c r="I905" i="7"/>
  <c r="AB905" i="7" s="1"/>
  <c r="H905" i="7"/>
  <c r="G905" i="7"/>
  <c r="E905" i="7"/>
  <c r="J904" i="7"/>
  <c r="E904" i="7"/>
  <c r="J903" i="7"/>
  <c r="E903" i="7"/>
  <c r="K902" i="7"/>
  <c r="J902" i="7"/>
  <c r="H902" i="7"/>
  <c r="AA902" i="7"/>
  <c r="Z902" i="7"/>
  <c r="Y902" i="7"/>
  <c r="I902" i="7"/>
  <c r="X902" i="7" s="1"/>
  <c r="F902" i="7"/>
  <c r="V902" i="7"/>
  <c r="T902" i="7"/>
  <c r="R902" i="7"/>
  <c r="U902" i="7"/>
  <c r="S902" i="7"/>
  <c r="Q902" i="7"/>
  <c r="E902" i="7"/>
  <c r="D902" i="7"/>
  <c r="B902" i="7"/>
  <c r="K901" i="7"/>
  <c r="J901" i="7"/>
  <c r="I901" i="7"/>
  <c r="H901" i="7"/>
  <c r="G901" i="7"/>
  <c r="F901" i="7"/>
  <c r="C900" i="7"/>
  <c r="V899" i="7"/>
  <c r="T899" i="7"/>
  <c r="K904" i="7" s="1"/>
  <c r="R899" i="7"/>
  <c r="K903" i="7" s="1"/>
  <c r="U899" i="7"/>
  <c r="S899" i="7"/>
  <c r="I904" i="7" s="1"/>
  <c r="Q899" i="7"/>
  <c r="I903" i="7" s="1"/>
  <c r="E899" i="7"/>
  <c r="D899" i="7"/>
  <c r="B899" i="7"/>
  <c r="A898" i="7"/>
  <c r="AA895" i="7"/>
  <c r="Z895" i="7"/>
  <c r="Y895" i="7"/>
  <c r="I894" i="7"/>
  <c r="AB894" i="7" s="1"/>
  <c r="H894" i="7"/>
  <c r="G894" i="7"/>
  <c r="E894" i="7"/>
  <c r="J893" i="7"/>
  <c r="E893" i="7"/>
  <c r="J892" i="7"/>
  <c r="I892" i="7"/>
  <c r="E892" i="7"/>
  <c r="J891" i="7"/>
  <c r="E891" i="7"/>
  <c r="K890" i="7"/>
  <c r="J890" i="7"/>
  <c r="H890" i="7"/>
  <c r="AA890" i="7"/>
  <c r="Z890" i="7"/>
  <c r="Y890" i="7"/>
  <c r="I890" i="7"/>
  <c r="X890" i="7" s="1"/>
  <c r="F890" i="7"/>
  <c r="V890" i="7"/>
  <c r="T890" i="7"/>
  <c r="K892" i="7" s="1"/>
  <c r="R890" i="7"/>
  <c r="U890" i="7"/>
  <c r="S890" i="7"/>
  <c r="Q890" i="7"/>
  <c r="E890" i="7"/>
  <c r="D890" i="7"/>
  <c r="B890" i="7"/>
  <c r="K889" i="7"/>
  <c r="J889" i="7"/>
  <c r="H889" i="7"/>
  <c r="AA889" i="7"/>
  <c r="Z889" i="7"/>
  <c r="Y889" i="7"/>
  <c r="I889" i="7"/>
  <c r="X889" i="7" s="1"/>
  <c r="F889" i="7"/>
  <c r="V889" i="7"/>
  <c r="T889" i="7"/>
  <c r="R889" i="7"/>
  <c r="U889" i="7"/>
  <c r="S889" i="7"/>
  <c r="Q889" i="7"/>
  <c r="E889" i="7"/>
  <c r="D889" i="7"/>
  <c r="B889" i="7"/>
  <c r="K888" i="7"/>
  <c r="J888" i="7"/>
  <c r="I888" i="7"/>
  <c r="H888" i="7"/>
  <c r="G888" i="7"/>
  <c r="F888" i="7"/>
  <c r="K887" i="7"/>
  <c r="J887" i="7"/>
  <c r="I887" i="7"/>
  <c r="W887" i="7" s="1"/>
  <c r="H887" i="7"/>
  <c r="G887" i="7"/>
  <c r="F887" i="7"/>
  <c r="K886" i="7"/>
  <c r="J886" i="7"/>
  <c r="I886" i="7"/>
  <c r="H886" i="7"/>
  <c r="G886" i="7"/>
  <c r="F886" i="7"/>
  <c r="K885" i="7"/>
  <c r="J885" i="7"/>
  <c r="I885" i="7"/>
  <c r="H885" i="7"/>
  <c r="G885" i="7"/>
  <c r="F885" i="7"/>
  <c r="C884" i="7"/>
  <c r="V883" i="7"/>
  <c r="T883" i="7"/>
  <c r="R883" i="7"/>
  <c r="K891" i="7" s="1"/>
  <c r="U883" i="7"/>
  <c r="I893" i="7" s="1"/>
  <c r="S883" i="7"/>
  <c r="Q883" i="7"/>
  <c r="I891" i="7" s="1"/>
  <c r="X895" i="7" s="1"/>
  <c r="E883" i="7"/>
  <c r="D883" i="7"/>
  <c r="B883" i="7"/>
  <c r="AA881" i="7"/>
  <c r="Z881" i="7"/>
  <c r="Y881" i="7"/>
  <c r="AB880" i="7"/>
  <c r="I880" i="7"/>
  <c r="H880" i="7"/>
  <c r="G880" i="7"/>
  <c r="E880" i="7"/>
  <c r="J879" i="7"/>
  <c r="E879" i="7"/>
  <c r="J878" i="7"/>
  <c r="E878" i="7"/>
  <c r="J877" i="7"/>
  <c r="E877" i="7"/>
  <c r="K876" i="7"/>
  <c r="J876" i="7"/>
  <c r="H876" i="7"/>
  <c r="AA876" i="7"/>
  <c r="Z876" i="7"/>
  <c r="Y876" i="7"/>
  <c r="I876" i="7"/>
  <c r="X876" i="7" s="1"/>
  <c r="F876" i="7"/>
  <c r="V876" i="7"/>
  <c r="T876" i="7"/>
  <c r="R876" i="7"/>
  <c r="U876" i="7"/>
  <c r="S876" i="7"/>
  <c r="Q876" i="7"/>
  <c r="E876" i="7"/>
  <c r="D876" i="7"/>
  <c r="B876" i="7"/>
  <c r="K875" i="7"/>
  <c r="J875" i="7"/>
  <c r="H875" i="7"/>
  <c r="AA875" i="7"/>
  <c r="Z875" i="7"/>
  <c r="Y875" i="7"/>
  <c r="X875" i="7"/>
  <c r="I875" i="7"/>
  <c r="F875" i="7"/>
  <c r="V875" i="7"/>
  <c r="T875" i="7"/>
  <c r="R875" i="7"/>
  <c r="U875" i="7"/>
  <c r="S875" i="7"/>
  <c r="Q875" i="7"/>
  <c r="E875" i="7"/>
  <c r="D875" i="7"/>
  <c r="B875" i="7"/>
  <c r="K874" i="7"/>
  <c r="J874" i="7"/>
  <c r="I874" i="7"/>
  <c r="H874" i="7"/>
  <c r="G874" i="7"/>
  <c r="F874" i="7"/>
  <c r="K873" i="7"/>
  <c r="J873" i="7"/>
  <c r="I873" i="7"/>
  <c r="W873" i="7" s="1"/>
  <c r="H873" i="7"/>
  <c r="G873" i="7"/>
  <c r="F873" i="7"/>
  <c r="K872" i="7"/>
  <c r="J872" i="7"/>
  <c r="I872" i="7"/>
  <c r="H872" i="7"/>
  <c r="G872" i="7"/>
  <c r="F872" i="7"/>
  <c r="K871" i="7"/>
  <c r="J871" i="7"/>
  <c r="W871" i="7"/>
  <c r="I871" i="7"/>
  <c r="H871" i="7"/>
  <c r="G871" i="7"/>
  <c r="F871" i="7"/>
  <c r="C870" i="7"/>
  <c r="V869" i="7"/>
  <c r="K879" i="7" s="1"/>
  <c r="T869" i="7"/>
  <c r="K878" i="7" s="1"/>
  <c r="R869" i="7"/>
  <c r="K877" i="7" s="1"/>
  <c r="U869" i="7"/>
  <c r="I879" i="7" s="1"/>
  <c r="S869" i="7"/>
  <c r="I878" i="7" s="1"/>
  <c r="Q869" i="7"/>
  <c r="E869" i="7"/>
  <c r="D869" i="7"/>
  <c r="B869" i="7"/>
  <c r="AA867" i="7"/>
  <c r="Z867" i="7"/>
  <c r="Y867" i="7"/>
  <c r="I866" i="7"/>
  <c r="AB866" i="7" s="1"/>
  <c r="H866" i="7"/>
  <c r="G866" i="7"/>
  <c r="E866" i="7"/>
  <c r="J865" i="7"/>
  <c r="E865" i="7"/>
  <c r="J864" i="7"/>
  <c r="E864" i="7"/>
  <c r="K863" i="7"/>
  <c r="J863" i="7"/>
  <c r="H863" i="7"/>
  <c r="AA863" i="7"/>
  <c r="Z863" i="7"/>
  <c r="Y863" i="7"/>
  <c r="X863" i="7"/>
  <c r="I863" i="7"/>
  <c r="F863" i="7"/>
  <c r="V863" i="7"/>
  <c r="T863" i="7"/>
  <c r="R863" i="7"/>
  <c r="U863" i="7"/>
  <c r="S863" i="7"/>
  <c r="Q863" i="7"/>
  <c r="I864" i="7" s="1"/>
  <c r="E863" i="7"/>
  <c r="D863" i="7"/>
  <c r="B863" i="7"/>
  <c r="K862" i="7"/>
  <c r="J862" i="7"/>
  <c r="I862" i="7"/>
  <c r="H862" i="7"/>
  <c r="G862" i="7"/>
  <c r="F862" i="7"/>
  <c r="C861" i="7"/>
  <c r="V860" i="7"/>
  <c r="T860" i="7"/>
  <c r="R860" i="7"/>
  <c r="K864" i="7" s="1"/>
  <c r="U860" i="7"/>
  <c r="S860" i="7"/>
  <c r="I865" i="7" s="1"/>
  <c r="Q860" i="7"/>
  <c r="E860" i="7"/>
  <c r="D860" i="7"/>
  <c r="B860" i="7"/>
  <c r="AA858" i="7"/>
  <c r="Z858" i="7"/>
  <c r="Y858" i="7"/>
  <c r="I857" i="7"/>
  <c r="AB857" i="7" s="1"/>
  <c r="H857" i="7"/>
  <c r="G857" i="7"/>
  <c r="E857" i="7"/>
  <c r="J856" i="7"/>
  <c r="E856" i="7"/>
  <c r="J855" i="7"/>
  <c r="I855" i="7"/>
  <c r="E855" i="7"/>
  <c r="K854" i="7"/>
  <c r="J854" i="7"/>
  <c r="E854" i="7"/>
  <c r="K853" i="7"/>
  <c r="J853" i="7"/>
  <c r="H853" i="7"/>
  <c r="AA853" i="7"/>
  <c r="Z853" i="7"/>
  <c r="Y853" i="7"/>
  <c r="X853" i="7"/>
  <c r="I853" i="7"/>
  <c r="F853" i="7"/>
  <c r="V853" i="7"/>
  <c r="T853" i="7"/>
  <c r="R853" i="7"/>
  <c r="U853" i="7"/>
  <c r="I856" i="7" s="1"/>
  <c r="S853" i="7"/>
  <c r="Q853" i="7"/>
  <c r="E853" i="7"/>
  <c r="D853" i="7"/>
  <c r="B853" i="7"/>
  <c r="K852" i="7"/>
  <c r="J852" i="7"/>
  <c r="I852" i="7"/>
  <c r="H852" i="7"/>
  <c r="G852" i="7"/>
  <c r="F852" i="7"/>
  <c r="K851" i="7"/>
  <c r="J851" i="7"/>
  <c r="W851" i="7"/>
  <c r="I851" i="7"/>
  <c r="H851" i="7"/>
  <c r="G851" i="7"/>
  <c r="F851" i="7"/>
  <c r="K850" i="7"/>
  <c r="J850" i="7"/>
  <c r="I850" i="7"/>
  <c r="H850" i="7"/>
  <c r="G850" i="7"/>
  <c r="F850" i="7"/>
  <c r="K849" i="7"/>
  <c r="J849" i="7"/>
  <c r="I849" i="7"/>
  <c r="W849" i="7" s="1"/>
  <c r="H849" i="7"/>
  <c r="G849" i="7"/>
  <c r="F849" i="7"/>
  <c r="V848" i="7"/>
  <c r="T848" i="7"/>
  <c r="K855" i="7" s="1"/>
  <c r="R848" i="7"/>
  <c r="U848" i="7"/>
  <c r="S848" i="7"/>
  <c r="Q848" i="7"/>
  <c r="I854" i="7" s="1"/>
  <c r="E848" i="7"/>
  <c r="D848" i="7"/>
  <c r="B848" i="7"/>
  <c r="AA846" i="7"/>
  <c r="Z846" i="7"/>
  <c r="Y846" i="7"/>
  <c r="O846" i="7"/>
  <c r="I845" i="7"/>
  <c r="AB845" i="7" s="1"/>
  <c r="H845" i="7"/>
  <c r="G845" i="7"/>
  <c r="E845" i="7"/>
  <c r="K844" i="7"/>
  <c r="J844" i="7"/>
  <c r="E844" i="7"/>
  <c r="J843" i="7"/>
  <c r="E843" i="7"/>
  <c r="J842" i="7"/>
  <c r="E842" i="7"/>
  <c r="K841" i="7"/>
  <c r="J841" i="7"/>
  <c r="H841" i="7"/>
  <c r="AA841" i="7"/>
  <c r="Z841" i="7"/>
  <c r="Y841" i="7"/>
  <c r="X841" i="7"/>
  <c r="I841" i="7"/>
  <c r="F841" i="7"/>
  <c r="V841" i="7"/>
  <c r="T841" i="7"/>
  <c r="R841" i="7"/>
  <c r="K842" i="7" s="1"/>
  <c r="J846" i="7" s="1"/>
  <c r="U841" i="7"/>
  <c r="I844" i="7" s="1"/>
  <c r="S841" i="7"/>
  <c r="Q841" i="7"/>
  <c r="I842" i="7" s="1"/>
  <c r="E841" i="7"/>
  <c r="D841" i="7"/>
  <c r="B841" i="7"/>
  <c r="K840" i="7"/>
  <c r="J840" i="7"/>
  <c r="I840" i="7"/>
  <c r="H846" i="7" s="1"/>
  <c r="H840" i="7"/>
  <c r="G840" i="7"/>
  <c r="F840" i="7"/>
  <c r="K839" i="7"/>
  <c r="J839" i="7"/>
  <c r="I839" i="7"/>
  <c r="W839" i="7" s="1"/>
  <c r="H839" i="7"/>
  <c r="G839" i="7"/>
  <c r="F839" i="7"/>
  <c r="K838" i="7"/>
  <c r="J838" i="7"/>
  <c r="I838" i="7"/>
  <c r="H838" i="7"/>
  <c r="G838" i="7"/>
  <c r="F838" i="7"/>
  <c r="K837" i="7"/>
  <c r="J837" i="7"/>
  <c r="I837" i="7"/>
  <c r="W837" i="7" s="1"/>
  <c r="H837" i="7"/>
  <c r="G837" i="7"/>
  <c r="F837" i="7"/>
  <c r="C836" i="7"/>
  <c r="V835" i="7"/>
  <c r="T835" i="7"/>
  <c r="K843" i="7" s="1"/>
  <c r="R835" i="7"/>
  <c r="U835" i="7"/>
  <c r="S835" i="7"/>
  <c r="I843" i="7" s="1"/>
  <c r="Q835" i="7"/>
  <c r="E835" i="7"/>
  <c r="D835" i="7"/>
  <c r="B835" i="7"/>
  <c r="AA833" i="7"/>
  <c r="Z833" i="7"/>
  <c r="Y833" i="7"/>
  <c r="AB832" i="7"/>
  <c r="I832" i="7"/>
  <c r="H832" i="7"/>
  <c r="G832" i="7"/>
  <c r="E832" i="7"/>
  <c r="J831" i="7"/>
  <c r="E831" i="7"/>
  <c r="J830" i="7"/>
  <c r="E830" i="7"/>
  <c r="K829" i="7"/>
  <c r="J829" i="7"/>
  <c r="E829" i="7"/>
  <c r="K828" i="7"/>
  <c r="J828" i="7"/>
  <c r="H828" i="7"/>
  <c r="AA828" i="7"/>
  <c r="Z828" i="7"/>
  <c r="Y828" i="7"/>
  <c r="I828" i="7"/>
  <c r="X828" i="7" s="1"/>
  <c r="F828" i="7"/>
  <c r="V828" i="7"/>
  <c r="T828" i="7"/>
  <c r="R828" i="7"/>
  <c r="U828" i="7"/>
  <c r="I831" i="7" s="1"/>
  <c r="S828" i="7"/>
  <c r="Q828" i="7"/>
  <c r="I829" i="7" s="1"/>
  <c r="E828" i="7"/>
  <c r="D828" i="7"/>
  <c r="B828" i="7"/>
  <c r="K827" i="7"/>
  <c r="J827" i="7"/>
  <c r="I827" i="7"/>
  <c r="H827" i="7"/>
  <c r="G827" i="7"/>
  <c r="F827" i="7"/>
  <c r="K826" i="7"/>
  <c r="J826" i="7"/>
  <c r="I826" i="7"/>
  <c r="W826" i="7" s="1"/>
  <c r="H826" i="7"/>
  <c r="G826" i="7"/>
  <c r="F826" i="7"/>
  <c r="K825" i="7"/>
  <c r="J825" i="7"/>
  <c r="I825" i="7"/>
  <c r="H825" i="7"/>
  <c r="G825" i="7"/>
  <c r="F825" i="7"/>
  <c r="K824" i="7"/>
  <c r="J824" i="7"/>
  <c r="W824" i="7"/>
  <c r="I824" i="7"/>
  <c r="H824" i="7"/>
  <c r="G824" i="7"/>
  <c r="F824" i="7"/>
  <c r="C823" i="7"/>
  <c r="V822" i="7"/>
  <c r="K831" i="7" s="1"/>
  <c r="T822" i="7"/>
  <c r="K830" i="7" s="1"/>
  <c r="P833" i="7" s="1"/>
  <c r="R822" i="7"/>
  <c r="U822" i="7"/>
  <c r="S822" i="7"/>
  <c r="Q822" i="7"/>
  <c r="E822" i="7"/>
  <c r="D822" i="7"/>
  <c r="B822" i="7"/>
  <c r="A821" i="7"/>
  <c r="H819" i="7"/>
  <c r="J819" i="7"/>
  <c r="H818" i="7"/>
  <c r="J818" i="7"/>
  <c r="A817" i="7"/>
  <c r="H815" i="7"/>
  <c r="J815" i="7"/>
  <c r="H814" i="7"/>
  <c r="J814" i="7"/>
  <c r="A813" i="7"/>
  <c r="AA810" i="7"/>
  <c r="Z810" i="7"/>
  <c r="Y810" i="7"/>
  <c r="J810" i="7"/>
  <c r="AB809" i="7"/>
  <c r="I809" i="7"/>
  <c r="H809" i="7"/>
  <c r="G809" i="7"/>
  <c r="E809" i="7"/>
  <c r="J808" i="7"/>
  <c r="E808" i="7"/>
  <c r="K807" i="7"/>
  <c r="J807" i="7"/>
  <c r="E807" i="7"/>
  <c r="K806" i="7"/>
  <c r="J806" i="7"/>
  <c r="I806" i="7"/>
  <c r="H806" i="7"/>
  <c r="G806" i="7"/>
  <c r="F806" i="7"/>
  <c r="V805" i="7"/>
  <c r="T805" i="7"/>
  <c r="K808" i="7" s="1"/>
  <c r="R805" i="7"/>
  <c r="U805" i="7"/>
  <c r="S805" i="7"/>
  <c r="I808" i="7" s="1"/>
  <c r="Q805" i="7"/>
  <c r="I807" i="7" s="1"/>
  <c r="E805" i="7"/>
  <c r="D805" i="7"/>
  <c r="B805" i="7"/>
  <c r="AA803" i="7"/>
  <c r="Z803" i="7"/>
  <c r="Y803" i="7"/>
  <c r="I802" i="7"/>
  <c r="AB802" i="7" s="1"/>
  <c r="H802" i="7"/>
  <c r="G802" i="7"/>
  <c r="E802" i="7"/>
  <c r="K801" i="7"/>
  <c r="J801" i="7"/>
  <c r="I801" i="7"/>
  <c r="E801" i="7"/>
  <c r="J800" i="7"/>
  <c r="I800" i="7"/>
  <c r="E800" i="7"/>
  <c r="K799" i="7"/>
  <c r="P803" i="7" s="1"/>
  <c r="J799" i="7"/>
  <c r="W799" i="7"/>
  <c r="I799" i="7"/>
  <c r="H799" i="7"/>
  <c r="G799" i="7"/>
  <c r="F799" i="7"/>
  <c r="C798" i="7"/>
  <c r="V797" i="7"/>
  <c r="T797" i="7"/>
  <c r="R797" i="7"/>
  <c r="K800" i="7" s="1"/>
  <c r="U797" i="7"/>
  <c r="S797" i="7"/>
  <c r="Q797" i="7"/>
  <c r="E797" i="7"/>
  <c r="D797" i="7"/>
  <c r="B797" i="7"/>
  <c r="AA795" i="7"/>
  <c r="Z795" i="7"/>
  <c r="Y795" i="7"/>
  <c r="I794" i="7"/>
  <c r="AB794" i="7" s="1"/>
  <c r="H794" i="7"/>
  <c r="G794" i="7"/>
  <c r="E794" i="7"/>
  <c r="J793" i="7"/>
  <c r="I793" i="7"/>
  <c r="E793" i="7"/>
  <c r="J792" i="7"/>
  <c r="E792" i="7"/>
  <c r="K791" i="7"/>
  <c r="J791" i="7"/>
  <c r="H791" i="7"/>
  <c r="AA791" i="7"/>
  <c r="Z791" i="7"/>
  <c r="Y791" i="7"/>
  <c r="I791" i="7"/>
  <c r="X791" i="7" s="1"/>
  <c r="F791" i="7"/>
  <c r="V791" i="7"/>
  <c r="T791" i="7"/>
  <c r="K793" i="7" s="1"/>
  <c r="R791" i="7"/>
  <c r="U791" i="7"/>
  <c r="S791" i="7"/>
  <c r="Q791" i="7"/>
  <c r="E791" i="7"/>
  <c r="D791" i="7"/>
  <c r="B791" i="7"/>
  <c r="K790" i="7"/>
  <c r="J790" i="7"/>
  <c r="W790" i="7"/>
  <c r="I790" i="7"/>
  <c r="H790" i="7"/>
  <c r="G790" i="7"/>
  <c r="F790" i="7"/>
  <c r="C789" i="7"/>
  <c r="V788" i="7"/>
  <c r="T788" i="7"/>
  <c r="R788" i="7"/>
  <c r="K792" i="7" s="1"/>
  <c r="U788" i="7"/>
  <c r="S788" i="7"/>
  <c r="Q788" i="7"/>
  <c r="I792" i="7" s="1"/>
  <c r="E788" i="7"/>
  <c r="D788" i="7"/>
  <c r="B788" i="7"/>
  <c r="AA786" i="7"/>
  <c r="Z786" i="7"/>
  <c r="Y786" i="7"/>
  <c r="H786" i="7"/>
  <c r="I785" i="7"/>
  <c r="AB785" i="7" s="1"/>
  <c r="H785" i="7"/>
  <c r="G785" i="7"/>
  <c r="E785" i="7"/>
  <c r="K784" i="7"/>
  <c r="J784" i="7"/>
  <c r="I784" i="7"/>
  <c r="O786" i="7" s="1"/>
  <c r="E784" i="7"/>
  <c r="K783" i="7"/>
  <c r="J783" i="7"/>
  <c r="E783" i="7"/>
  <c r="K782" i="7"/>
  <c r="J782" i="7"/>
  <c r="W782" i="7"/>
  <c r="I782" i="7"/>
  <c r="H782" i="7"/>
  <c r="G782" i="7"/>
  <c r="F782" i="7"/>
  <c r="V781" i="7"/>
  <c r="T781" i="7"/>
  <c r="R781" i="7"/>
  <c r="U781" i="7"/>
  <c r="S781" i="7"/>
  <c r="Q781" i="7"/>
  <c r="I783" i="7" s="1"/>
  <c r="E781" i="7"/>
  <c r="D781" i="7"/>
  <c r="B781" i="7"/>
  <c r="AA779" i="7"/>
  <c r="Z779" i="7"/>
  <c r="Y779" i="7"/>
  <c r="J779" i="7"/>
  <c r="AB778" i="7"/>
  <c r="I778" i="7"/>
  <c r="H778" i="7"/>
  <c r="G778" i="7"/>
  <c r="E778" i="7"/>
  <c r="J777" i="7"/>
  <c r="E777" i="7"/>
  <c r="J776" i="7"/>
  <c r="E776" i="7"/>
  <c r="K775" i="7"/>
  <c r="J775" i="7"/>
  <c r="H775" i="7"/>
  <c r="AA775" i="7"/>
  <c r="Z775" i="7"/>
  <c r="Y775" i="7"/>
  <c r="I775" i="7"/>
  <c r="X775" i="7" s="1"/>
  <c r="F775" i="7"/>
  <c r="V775" i="7"/>
  <c r="T775" i="7"/>
  <c r="R775" i="7"/>
  <c r="U775" i="7"/>
  <c r="S775" i="7"/>
  <c r="I777" i="7" s="1"/>
  <c r="Q775" i="7"/>
  <c r="E775" i="7"/>
  <c r="D775" i="7"/>
  <c r="B775" i="7"/>
  <c r="K774" i="7"/>
  <c r="J774" i="7"/>
  <c r="I774" i="7"/>
  <c r="H774" i="7"/>
  <c r="G774" i="7"/>
  <c r="F774" i="7"/>
  <c r="C773" i="7"/>
  <c r="V772" i="7"/>
  <c r="T772" i="7"/>
  <c r="K777" i="7" s="1"/>
  <c r="R772" i="7"/>
  <c r="K776" i="7" s="1"/>
  <c r="U772" i="7"/>
  <c r="S772" i="7"/>
  <c r="Q772" i="7"/>
  <c r="I776" i="7" s="1"/>
  <c r="E772" i="7"/>
  <c r="D772" i="7"/>
  <c r="B772" i="7"/>
  <c r="A771" i="7"/>
  <c r="A769" i="7"/>
  <c r="H767" i="7"/>
  <c r="J767" i="7"/>
  <c r="H766" i="7"/>
  <c r="J766" i="7"/>
  <c r="A765" i="7"/>
  <c r="H763" i="7"/>
  <c r="J763" i="7"/>
  <c r="H762" i="7"/>
  <c r="J762" i="7"/>
  <c r="A761" i="7"/>
  <c r="AA758" i="7"/>
  <c r="Z758" i="7"/>
  <c r="Y758" i="7"/>
  <c r="AB757" i="7"/>
  <c r="I757" i="7"/>
  <c r="H757" i="7"/>
  <c r="G757" i="7"/>
  <c r="E757" i="7"/>
  <c r="J756" i="7"/>
  <c r="E756" i="7"/>
  <c r="J755" i="7"/>
  <c r="E755" i="7"/>
  <c r="J754" i="7"/>
  <c r="E754" i="7"/>
  <c r="K753" i="7"/>
  <c r="J753" i="7"/>
  <c r="H753" i="7"/>
  <c r="AA753" i="7"/>
  <c r="Z753" i="7"/>
  <c r="Y753" i="7"/>
  <c r="X753" i="7"/>
  <c r="I753" i="7"/>
  <c r="F753" i="7"/>
  <c r="V753" i="7"/>
  <c r="T753" i="7"/>
  <c r="R753" i="7"/>
  <c r="U753" i="7"/>
  <c r="S753" i="7"/>
  <c r="Q753" i="7"/>
  <c r="I754" i="7" s="1"/>
  <c r="E753" i="7"/>
  <c r="D753" i="7"/>
  <c r="B753" i="7"/>
  <c r="K752" i="7"/>
  <c r="J752" i="7"/>
  <c r="H752" i="7"/>
  <c r="AA752" i="7"/>
  <c r="Z752" i="7"/>
  <c r="Y752" i="7"/>
  <c r="I752" i="7"/>
  <c r="X752" i="7" s="1"/>
  <c r="F752" i="7"/>
  <c r="V752" i="7"/>
  <c r="T752" i="7"/>
  <c r="R752" i="7"/>
  <c r="U752" i="7"/>
  <c r="I756" i="7" s="1"/>
  <c r="S752" i="7"/>
  <c r="Q752" i="7"/>
  <c r="E752" i="7"/>
  <c r="D752" i="7"/>
  <c r="B752" i="7"/>
  <c r="K751" i="7"/>
  <c r="J751" i="7"/>
  <c r="I751" i="7"/>
  <c r="H751" i="7"/>
  <c r="G751" i="7"/>
  <c r="F751" i="7"/>
  <c r="K750" i="7"/>
  <c r="J750" i="7"/>
  <c r="I750" i="7"/>
  <c r="W750" i="7" s="1"/>
  <c r="H750" i="7"/>
  <c r="G750" i="7"/>
  <c r="F750" i="7"/>
  <c r="K749" i="7"/>
  <c r="J749" i="7"/>
  <c r="I749" i="7"/>
  <c r="H749" i="7"/>
  <c r="G749" i="7"/>
  <c r="F749" i="7"/>
  <c r="K748" i="7"/>
  <c r="J748" i="7"/>
  <c r="W748" i="7"/>
  <c r="I748" i="7"/>
  <c r="H748" i="7"/>
  <c r="G748" i="7"/>
  <c r="F748" i="7"/>
  <c r="C747" i="7"/>
  <c r="V746" i="7"/>
  <c r="K756" i="7" s="1"/>
  <c r="T746" i="7"/>
  <c r="K755" i="7" s="1"/>
  <c r="R746" i="7"/>
  <c r="K754" i="7" s="1"/>
  <c r="U746" i="7"/>
  <c r="S746" i="7"/>
  <c r="Q746" i="7"/>
  <c r="E746" i="7"/>
  <c r="D746" i="7"/>
  <c r="B746" i="7"/>
  <c r="AA744" i="7"/>
  <c r="Z744" i="7"/>
  <c r="Y744" i="7"/>
  <c r="I743" i="7"/>
  <c r="AB743" i="7" s="1"/>
  <c r="H743" i="7"/>
  <c r="G743" i="7"/>
  <c r="E743" i="7"/>
  <c r="J742" i="7"/>
  <c r="E742" i="7"/>
  <c r="J741" i="7"/>
  <c r="E741" i="7"/>
  <c r="J740" i="7"/>
  <c r="E740" i="7"/>
  <c r="K739" i="7"/>
  <c r="J739" i="7"/>
  <c r="H739" i="7"/>
  <c r="AA739" i="7"/>
  <c r="Z739" i="7"/>
  <c r="Y739" i="7"/>
  <c r="X739" i="7"/>
  <c r="I739" i="7"/>
  <c r="F739" i="7"/>
  <c r="V739" i="7"/>
  <c r="T739" i="7"/>
  <c r="R739" i="7"/>
  <c r="U739" i="7"/>
  <c r="S739" i="7"/>
  <c r="I741" i="7" s="1"/>
  <c r="Q739" i="7"/>
  <c r="I740" i="7" s="1"/>
  <c r="E739" i="7"/>
  <c r="D739" i="7"/>
  <c r="B739" i="7"/>
  <c r="K738" i="7"/>
  <c r="J738" i="7"/>
  <c r="H738" i="7"/>
  <c r="AA738" i="7"/>
  <c r="Z738" i="7"/>
  <c r="Y738" i="7"/>
  <c r="X738" i="7"/>
  <c r="I738" i="7"/>
  <c r="F738" i="7"/>
  <c r="V738" i="7"/>
  <c r="T738" i="7"/>
  <c r="R738" i="7"/>
  <c r="U738" i="7"/>
  <c r="I742" i="7" s="1"/>
  <c r="S738" i="7"/>
  <c r="Q738" i="7"/>
  <c r="E738" i="7"/>
  <c r="D738" i="7"/>
  <c r="B738" i="7"/>
  <c r="K737" i="7"/>
  <c r="J737" i="7"/>
  <c r="I737" i="7"/>
  <c r="H737" i="7"/>
  <c r="G737" i="7"/>
  <c r="F737" i="7"/>
  <c r="K736" i="7"/>
  <c r="J736" i="7"/>
  <c r="I736" i="7"/>
  <c r="W736" i="7" s="1"/>
  <c r="H736" i="7"/>
  <c r="G736" i="7"/>
  <c r="F736" i="7"/>
  <c r="K735" i="7"/>
  <c r="J735" i="7"/>
  <c r="I735" i="7"/>
  <c r="H735" i="7"/>
  <c r="G735" i="7"/>
  <c r="F735" i="7"/>
  <c r="K734" i="7"/>
  <c r="J734" i="7"/>
  <c r="I734" i="7"/>
  <c r="W734" i="7" s="1"/>
  <c r="H734" i="7"/>
  <c r="G734" i="7"/>
  <c r="F734" i="7"/>
  <c r="C733" i="7"/>
  <c r="V732" i="7"/>
  <c r="K742" i="7" s="1"/>
  <c r="T732" i="7"/>
  <c r="K741" i="7" s="1"/>
  <c r="R732" i="7"/>
  <c r="U732" i="7"/>
  <c r="S732" i="7"/>
  <c r="Q732" i="7"/>
  <c r="E732" i="7"/>
  <c r="D732" i="7"/>
  <c r="B732" i="7"/>
  <c r="AA730" i="7"/>
  <c r="Z730" i="7"/>
  <c r="Y730" i="7"/>
  <c r="AB729" i="7"/>
  <c r="I729" i="7"/>
  <c r="H729" i="7"/>
  <c r="G729" i="7"/>
  <c r="E729" i="7"/>
  <c r="J728" i="7"/>
  <c r="E728" i="7"/>
  <c r="J727" i="7"/>
  <c r="E727" i="7"/>
  <c r="K726" i="7"/>
  <c r="J726" i="7"/>
  <c r="H726" i="7"/>
  <c r="AA726" i="7"/>
  <c r="Z726" i="7"/>
  <c r="Y726" i="7"/>
  <c r="I726" i="7"/>
  <c r="X726" i="7" s="1"/>
  <c r="F726" i="7"/>
  <c r="V726" i="7"/>
  <c r="T726" i="7"/>
  <c r="R726" i="7"/>
  <c r="U726" i="7"/>
  <c r="S726" i="7"/>
  <c r="I728" i="7" s="1"/>
  <c r="H730" i="7" s="1"/>
  <c r="Q726" i="7"/>
  <c r="E726" i="7"/>
  <c r="D726" i="7"/>
  <c r="B726" i="7"/>
  <c r="K725" i="7"/>
  <c r="J725" i="7"/>
  <c r="I725" i="7"/>
  <c r="W725" i="7" s="1"/>
  <c r="H725" i="7"/>
  <c r="G725" i="7"/>
  <c r="F725" i="7"/>
  <c r="C724" i="7"/>
  <c r="V723" i="7"/>
  <c r="T723" i="7"/>
  <c r="K728" i="7" s="1"/>
  <c r="R723" i="7"/>
  <c r="K727" i="7" s="1"/>
  <c r="U723" i="7"/>
  <c r="S723" i="7"/>
  <c r="Q723" i="7"/>
  <c r="I727" i="7" s="1"/>
  <c r="E723" i="7"/>
  <c r="D723" i="7"/>
  <c r="B723" i="7"/>
  <c r="AA721" i="7"/>
  <c r="Z721" i="7"/>
  <c r="Y721" i="7"/>
  <c r="AB720" i="7"/>
  <c r="I720" i="7"/>
  <c r="H720" i="7"/>
  <c r="G720" i="7"/>
  <c r="E720" i="7"/>
  <c r="K719" i="7"/>
  <c r="J719" i="7"/>
  <c r="E719" i="7"/>
  <c r="J718" i="7"/>
  <c r="E718" i="7"/>
  <c r="K717" i="7"/>
  <c r="J717" i="7"/>
  <c r="E717" i="7"/>
  <c r="K716" i="7"/>
  <c r="J716" i="7"/>
  <c r="H716" i="7"/>
  <c r="AA716" i="7"/>
  <c r="Z716" i="7"/>
  <c r="Y716" i="7"/>
  <c r="I716" i="7"/>
  <c r="X716" i="7" s="1"/>
  <c r="F716" i="7"/>
  <c r="V716" i="7"/>
  <c r="T716" i="7"/>
  <c r="R716" i="7"/>
  <c r="U716" i="7"/>
  <c r="S716" i="7"/>
  <c r="Q716" i="7"/>
  <c r="E716" i="7"/>
  <c r="D716" i="7"/>
  <c r="B716" i="7"/>
  <c r="K715" i="7"/>
  <c r="J715" i="7"/>
  <c r="I715" i="7"/>
  <c r="H715" i="7"/>
  <c r="G715" i="7"/>
  <c r="F715" i="7"/>
  <c r="K714" i="7"/>
  <c r="J714" i="7"/>
  <c r="I714" i="7"/>
  <c r="W714" i="7" s="1"/>
  <c r="H714" i="7"/>
  <c r="G714" i="7"/>
  <c r="F714" i="7"/>
  <c r="K713" i="7"/>
  <c r="J713" i="7"/>
  <c r="I713" i="7"/>
  <c r="H713" i="7"/>
  <c r="G713" i="7"/>
  <c r="F713" i="7"/>
  <c r="K712" i="7"/>
  <c r="J712" i="7"/>
  <c r="W712" i="7"/>
  <c r="I712" i="7"/>
  <c r="X721" i="7" s="1"/>
  <c r="H712" i="7"/>
  <c r="G712" i="7"/>
  <c r="F712" i="7"/>
  <c r="V711" i="7"/>
  <c r="T711" i="7"/>
  <c r="K718" i="7" s="1"/>
  <c r="R711" i="7"/>
  <c r="U711" i="7"/>
  <c r="I719" i="7" s="1"/>
  <c r="S711" i="7"/>
  <c r="I718" i="7" s="1"/>
  <c r="Q711" i="7"/>
  <c r="I717" i="7" s="1"/>
  <c r="E711" i="7"/>
  <c r="D711" i="7"/>
  <c r="B711" i="7"/>
  <c r="AA709" i="7"/>
  <c r="Z709" i="7"/>
  <c r="Y709" i="7"/>
  <c r="AB708" i="7"/>
  <c r="I708" i="7"/>
  <c r="H708" i="7"/>
  <c r="G708" i="7"/>
  <c r="E708" i="7"/>
  <c r="J707" i="7"/>
  <c r="I707" i="7"/>
  <c r="E707" i="7"/>
  <c r="J706" i="7"/>
  <c r="E706" i="7"/>
  <c r="J705" i="7"/>
  <c r="E705" i="7"/>
  <c r="K704" i="7"/>
  <c r="J704" i="7"/>
  <c r="H704" i="7"/>
  <c r="AA704" i="7"/>
  <c r="Z704" i="7"/>
  <c r="Y704" i="7"/>
  <c r="I704" i="7"/>
  <c r="X704" i="7" s="1"/>
  <c r="F704" i="7"/>
  <c r="V704" i="7"/>
  <c r="T704" i="7"/>
  <c r="R704" i="7"/>
  <c r="U704" i="7"/>
  <c r="S704" i="7"/>
  <c r="Q704" i="7"/>
  <c r="I705" i="7" s="1"/>
  <c r="E704" i="7"/>
  <c r="D704" i="7"/>
  <c r="B704" i="7"/>
  <c r="K703" i="7"/>
  <c r="J703" i="7"/>
  <c r="I703" i="7"/>
  <c r="H703" i="7"/>
  <c r="G703" i="7"/>
  <c r="F703" i="7"/>
  <c r="K702" i="7"/>
  <c r="J702" i="7"/>
  <c r="I702" i="7"/>
  <c r="W702" i="7" s="1"/>
  <c r="H702" i="7"/>
  <c r="G702" i="7"/>
  <c r="F702" i="7"/>
  <c r="K701" i="7"/>
  <c r="J701" i="7"/>
  <c r="I701" i="7"/>
  <c r="H701" i="7"/>
  <c r="G701" i="7"/>
  <c r="F701" i="7"/>
  <c r="K700" i="7"/>
  <c r="J700" i="7"/>
  <c r="W700" i="7"/>
  <c r="I700" i="7"/>
  <c r="H700" i="7"/>
  <c r="G700" i="7"/>
  <c r="F700" i="7"/>
  <c r="C699" i="7"/>
  <c r="V698" i="7"/>
  <c r="T698" i="7"/>
  <c r="K706" i="7" s="1"/>
  <c r="R698" i="7"/>
  <c r="K705" i="7" s="1"/>
  <c r="U698" i="7"/>
  <c r="S698" i="7"/>
  <c r="I706" i="7" s="1"/>
  <c r="Q698" i="7"/>
  <c r="E698" i="7"/>
  <c r="D698" i="7"/>
  <c r="B698" i="7"/>
  <c r="AA696" i="7"/>
  <c r="Z696" i="7"/>
  <c r="Y696" i="7"/>
  <c r="I695" i="7"/>
  <c r="AB695" i="7" s="1"/>
  <c r="H695" i="7"/>
  <c r="G695" i="7"/>
  <c r="E695" i="7"/>
  <c r="K694" i="7"/>
  <c r="J694" i="7"/>
  <c r="E694" i="7"/>
  <c r="J693" i="7"/>
  <c r="I693" i="7"/>
  <c r="E693" i="7"/>
  <c r="J692" i="7"/>
  <c r="E692" i="7"/>
  <c r="K691" i="7"/>
  <c r="J691" i="7"/>
  <c r="H691" i="7"/>
  <c r="AA691" i="7"/>
  <c r="Z691" i="7"/>
  <c r="Y691" i="7"/>
  <c r="I691" i="7"/>
  <c r="X691" i="7" s="1"/>
  <c r="F691" i="7"/>
  <c r="V691" i="7"/>
  <c r="T691" i="7"/>
  <c r="K693" i="7" s="1"/>
  <c r="R691" i="7"/>
  <c r="U691" i="7"/>
  <c r="S691" i="7"/>
  <c r="Q691" i="7"/>
  <c r="E691" i="7"/>
  <c r="D691" i="7"/>
  <c r="B691" i="7"/>
  <c r="K690" i="7"/>
  <c r="J690" i="7"/>
  <c r="I690" i="7"/>
  <c r="H690" i="7"/>
  <c r="G690" i="7"/>
  <c r="F690" i="7"/>
  <c r="K689" i="7"/>
  <c r="J689" i="7"/>
  <c r="W689" i="7"/>
  <c r="I689" i="7"/>
  <c r="H689" i="7"/>
  <c r="G689" i="7"/>
  <c r="F689" i="7"/>
  <c r="K688" i="7"/>
  <c r="J688" i="7"/>
  <c r="I688" i="7"/>
  <c r="H688" i="7"/>
  <c r="G688" i="7"/>
  <c r="F688" i="7"/>
  <c r="K687" i="7"/>
  <c r="J687" i="7"/>
  <c r="W687" i="7"/>
  <c r="I687" i="7"/>
  <c r="H687" i="7"/>
  <c r="G687" i="7"/>
  <c r="F687" i="7"/>
  <c r="C686" i="7"/>
  <c r="V685" i="7"/>
  <c r="T685" i="7"/>
  <c r="R685" i="7"/>
  <c r="K692" i="7" s="1"/>
  <c r="U685" i="7"/>
  <c r="I694" i="7" s="1"/>
  <c r="S685" i="7"/>
  <c r="Q685" i="7"/>
  <c r="I692" i="7" s="1"/>
  <c r="X696" i="7" s="1"/>
  <c r="E685" i="7"/>
  <c r="D685" i="7"/>
  <c r="B685" i="7"/>
  <c r="A684" i="7"/>
  <c r="H682" i="7"/>
  <c r="J682" i="7"/>
  <c r="H681" i="7"/>
  <c r="J681" i="7"/>
  <c r="A680" i="7"/>
  <c r="AA677" i="7"/>
  <c r="Z677" i="7"/>
  <c r="Y677" i="7"/>
  <c r="I676" i="7"/>
  <c r="AB676" i="7" s="1"/>
  <c r="H676" i="7"/>
  <c r="G676" i="7"/>
  <c r="E676" i="7"/>
  <c r="J675" i="7"/>
  <c r="E675" i="7"/>
  <c r="J674" i="7"/>
  <c r="E674" i="7"/>
  <c r="K673" i="7"/>
  <c r="J673" i="7"/>
  <c r="H673" i="7"/>
  <c r="AA673" i="7"/>
  <c r="Z673" i="7"/>
  <c r="Y673" i="7"/>
  <c r="I673" i="7"/>
  <c r="X673" i="7" s="1"/>
  <c r="F673" i="7"/>
  <c r="V673" i="7"/>
  <c r="T673" i="7"/>
  <c r="R673" i="7"/>
  <c r="U673" i="7"/>
  <c r="S673" i="7"/>
  <c r="Q673" i="7"/>
  <c r="E673" i="7"/>
  <c r="D673" i="7"/>
  <c r="B673" i="7"/>
  <c r="K672" i="7"/>
  <c r="J672" i="7"/>
  <c r="W672" i="7"/>
  <c r="I672" i="7"/>
  <c r="H672" i="7"/>
  <c r="G672" i="7"/>
  <c r="F672" i="7"/>
  <c r="C671" i="7"/>
  <c r="V670" i="7"/>
  <c r="T670" i="7"/>
  <c r="K675" i="7" s="1"/>
  <c r="R670" i="7"/>
  <c r="K674" i="7" s="1"/>
  <c r="P677" i="7" s="1"/>
  <c r="U670" i="7"/>
  <c r="S670" i="7"/>
  <c r="I675" i="7" s="1"/>
  <c r="Q670" i="7"/>
  <c r="I674" i="7" s="1"/>
  <c r="O677" i="7" s="1"/>
  <c r="E670" i="7"/>
  <c r="D670" i="7"/>
  <c r="B670" i="7"/>
  <c r="AA668" i="7"/>
  <c r="Z668" i="7"/>
  <c r="Y668" i="7"/>
  <c r="I667" i="7"/>
  <c r="AB667" i="7" s="1"/>
  <c r="H667" i="7"/>
  <c r="G667" i="7"/>
  <c r="E667" i="7"/>
  <c r="J666" i="7"/>
  <c r="E666" i="7"/>
  <c r="K665" i="7"/>
  <c r="J665" i="7"/>
  <c r="E665" i="7"/>
  <c r="K664" i="7"/>
  <c r="J664" i="7"/>
  <c r="W664" i="7"/>
  <c r="I664" i="7"/>
  <c r="H664" i="7"/>
  <c r="G664" i="7"/>
  <c r="F664" i="7"/>
  <c r="V663" i="7"/>
  <c r="T663" i="7"/>
  <c r="K666" i="7" s="1"/>
  <c r="R663" i="7"/>
  <c r="U663" i="7"/>
  <c r="S663" i="7"/>
  <c r="I666" i="7" s="1"/>
  <c r="Q663" i="7"/>
  <c r="I665" i="7" s="1"/>
  <c r="E663" i="7"/>
  <c r="D663" i="7"/>
  <c r="B663" i="7"/>
  <c r="AA661" i="7"/>
  <c r="Z661" i="7"/>
  <c r="Y661" i="7"/>
  <c r="H661" i="7"/>
  <c r="I660" i="7"/>
  <c r="AB660" i="7" s="1"/>
  <c r="H660" i="7"/>
  <c r="G660" i="7"/>
  <c r="E660" i="7"/>
  <c r="K659" i="7"/>
  <c r="J659" i="7"/>
  <c r="I659" i="7"/>
  <c r="O661" i="7" s="1"/>
  <c r="E659" i="7"/>
  <c r="J658" i="7"/>
  <c r="E658" i="7"/>
  <c r="K657" i="7"/>
  <c r="J657" i="7"/>
  <c r="H657" i="7"/>
  <c r="AA657" i="7"/>
  <c r="Z657" i="7"/>
  <c r="Y657" i="7"/>
  <c r="I657" i="7"/>
  <c r="X657" i="7" s="1"/>
  <c r="F657" i="7"/>
  <c r="V657" i="7"/>
  <c r="T657" i="7"/>
  <c r="R657" i="7"/>
  <c r="U657" i="7"/>
  <c r="S657" i="7"/>
  <c r="Q657" i="7"/>
  <c r="E657" i="7"/>
  <c r="D657" i="7"/>
  <c r="B657" i="7"/>
  <c r="K656" i="7"/>
  <c r="J656" i="7"/>
  <c r="W656" i="7"/>
  <c r="I656" i="7"/>
  <c r="X661" i="7" s="1"/>
  <c r="H656" i="7"/>
  <c r="G656" i="7"/>
  <c r="F656" i="7"/>
  <c r="C655" i="7"/>
  <c r="V654" i="7"/>
  <c r="T654" i="7"/>
  <c r="R654" i="7"/>
  <c r="K658" i="7" s="1"/>
  <c r="U654" i="7"/>
  <c r="S654" i="7"/>
  <c r="Q654" i="7"/>
  <c r="I658" i="7" s="1"/>
  <c r="E654" i="7"/>
  <c r="D654" i="7"/>
  <c r="B654" i="7"/>
  <c r="A653" i="7"/>
  <c r="AA650" i="7"/>
  <c r="Z650" i="7"/>
  <c r="Y650" i="7"/>
  <c r="AB649" i="7"/>
  <c r="I649" i="7"/>
  <c r="H649" i="7"/>
  <c r="G649" i="7"/>
  <c r="E649" i="7"/>
  <c r="J648" i="7"/>
  <c r="E648" i="7"/>
  <c r="J647" i="7"/>
  <c r="E647" i="7"/>
  <c r="J646" i="7"/>
  <c r="E646" i="7"/>
  <c r="K645" i="7"/>
  <c r="J645" i="7"/>
  <c r="H645" i="7"/>
  <c r="AA645" i="7"/>
  <c r="Z645" i="7"/>
  <c r="Y645" i="7"/>
  <c r="I645" i="7"/>
  <c r="X645" i="7" s="1"/>
  <c r="F645" i="7"/>
  <c r="V645" i="7"/>
  <c r="T645" i="7"/>
  <c r="R645" i="7"/>
  <c r="U645" i="7"/>
  <c r="S645" i="7"/>
  <c r="Q645" i="7"/>
  <c r="E645" i="7"/>
  <c r="D645" i="7"/>
  <c r="B645" i="7"/>
  <c r="K644" i="7"/>
  <c r="J644" i="7"/>
  <c r="H644" i="7"/>
  <c r="AA644" i="7"/>
  <c r="Z644" i="7"/>
  <c r="Y644" i="7"/>
  <c r="I644" i="7"/>
  <c r="X644" i="7" s="1"/>
  <c r="F644" i="7"/>
  <c r="V644" i="7"/>
  <c r="T644" i="7"/>
  <c r="R644" i="7"/>
  <c r="U644" i="7"/>
  <c r="S644" i="7"/>
  <c r="Q644" i="7"/>
  <c r="E644" i="7"/>
  <c r="D644" i="7"/>
  <c r="B644" i="7"/>
  <c r="K643" i="7"/>
  <c r="J643" i="7"/>
  <c r="I643" i="7"/>
  <c r="H643" i="7"/>
  <c r="G643" i="7"/>
  <c r="F643" i="7"/>
  <c r="K642" i="7"/>
  <c r="J642" i="7"/>
  <c r="I642" i="7"/>
  <c r="W642" i="7" s="1"/>
  <c r="H642" i="7"/>
  <c r="G642" i="7"/>
  <c r="F642" i="7"/>
  <c r="K641" i="7"/>
  <c r="J641" i="7"/>
  <c r="I641" i="7"/>
  <c r="H641" i="7"/>
  <c r="G641" i="7"/>
  <c r="F641" i="7"/>
  <c r="K640" i="7"/>
  <c r="J640" i="7"/>
  <c r="I640" i="7"/>
  <c r="H640" i="7"/>
  <c r="G640" i="7"/>
  <c r="F640" i="7"/>
  <c r="C639" i="7"/>
  <c r="V638" i="7"/>
  <c r="T638" i="7"/>
  <c r="R638" i="7"/>
  <c r="U638" i="7"/>
  <c r="I648" i="7" s="1"/>
  <c r="S638" i="7"/>
  <c r="I647" i="7" s="1"/>
  <c r="Q638" i="7"/>
  <c r="I646" i="7" s="1"/>
  <c r="E638" i="7"/>
  <c r="D638" i="7"/>
  <c r="B638" i="7"/>
  <c r="AA636" i="7"/>
  <c r="Z636" i="7"/>
  <c r="Y636" i="7"/>
  <c r="I635" i="7"/>
  <c r="AB635" i="7" s="1"/>
  <c r="H635" i="7"/>
  <c r="G635" i="7"/>
  <c r="E635" i="7"/>
  <c r="K634" i="7"/>
  <c r="J634" i="7"/>
  <c r="E634" i="7"/>
  <c r="J633" i="7"/>
  <c r="I633" i="7"/>
  <c r="E633" i="7"/>
  <c r="K632" i="7"/>
  <c r="J632" i="7"/>
  <c r="E632" i="7"/>
  <c r="K631" i="7"/>
  <c r="J631" i="7"/>
  <c r="H631" i="7"/>
  <c r="AA631" i="7"/>
  <c r="Z631" i="7"/>
  <c r="Y631" i="7"/>
  <c r="X631" i="7"/>
  <c r="I631" i="7"/>
  <c r="F631" i="7"/>
  <c r="V631" i="7"/>
  <c r="T631" i="7"/>
  <c r="R631" i="7"/>
  <c r="U631" i="7"/>
  <c r="S631" i="7"/>
  <c r="Q631" i="7"/>
  <c r="I632" i="7" s="1"/>
  <c r="X636" i="7" s="1"/>
  <c r="E631" i="7"/>
  <c r="D631" i="7"/>
  <c r="B631" i="7"/>
  <c r="K630" i="7"/>
  <c r="J630" i="7"/>
  <c r="H630" i="7"/>
  <c r="AA630" i="7"/>
  <c r="Z630" i="7"/>
  <c r="Y630" i="7"/>
  <c r="I630" i="7"/>
  <c r="X630" i="7" s="1"/>
  <c r="F630" i="7"/>
  <c r="V630" i="7"/>
  <c r="T630" i="7"/>
  <c r="R630" i="7"/>
  <c r="U630" i="7"/>
  <c r="S630" i="7"/>
  <c r="Q630" i="7"/>
  <c r="E630" i="7"/>
  <c r="D630" i="7"/>
  <c r="B630" i="7"/>
  <c r="K629" i="7"/>
  <c r="J629" i="7"/>
  <c r="I629" i="7"/>
  <c r="H629" i="7"/>
  <c r="G629" i="7"/>
  <c r="F629" i="7"/>
  <c r="K628" i="7"/>
  <c r="J628" i="7"/>
  <c r="W628" i="7"/>
  <c r="I628" i="7"/>
  <c r="H628" i="7"/>
  <c r="G628" i="7"/>
  <c r="F628" i="7"/>
  <c r="K627" i="7"/>
  <c r="J627" i="7"/>
  <c r="I627" i="7"/>
  <c r="H627" i="7"/>
  <c r="G627" i="7"/>
  <c r="F627" i="7"/>
  <c r="K626" i="7"/>
  <c r="J626" i="7"/>
  <c r="W626" i="7"/>
  <c r="I626" i="7"/>
  <c r="H626" i="7"/>
  <c r="G626" i="7"/>
  <c r="F626" i="7"/>
  <c r="C625" i="7"/>
  <c r="V624" i="7"/>
  <c r="T624" i="7"/>
  <c r="R624" i="7"/>
  <c r="U624" i="7"/>
  <c r="I634" i="7" s="1"/>
  <c r="S624" i="7"/>
  <c r="Q624" i="7"/>
  <c r="E624" i="7"/>
  <c r="D624" i="7"/>
  <c r="B624" i="7"/>
  <c r="AA622" i="7"/>
  <c r="Z622" i="7"/>
  <c r="Y622" i="7"/>
  <c r="I621" i="7"/>
  <c r="AB621" i="7" s="1"/>
  <c r="H621" i="7"/>
  <c r="G621" i="7"/>
  <c r="E621" i="7"/>
  <c r="J620" i="7"/>
  <c r="E620" i="7"/>
  <c r="J619" i="7"/>
  <c r="E619" i="7"/>
  <c r="K618" i="7"/>
  <c r="J618" i="7"/>
  <c r="H618" i="7"/>
  <c r="AA618" i="7"/>
  <c r="Z618" i="7"/>
  <c r="Y618" i="7"/>
  <c r="I618" i="7"/>
  <c r="X618" i="7" s="1"/>
  <c r="F618" i="7"/>
  <c r="V618" i="7"/>
  <c r="T618" i="7"/>
  <c r="R618" i="7"/>
  <c r="U618" i="7"/>
  <c r="S618" i="7"/>
  <c r="Q618" i="7"/>
  <c r="E618" i="7"/>
  <c r="D618" i="7"/>
  <c r="B618" i="7"/>
  <c r="K617" i="7"/>
  <c r="J617" i="7"/>
  <c r="I617" i="7"/>
  <c r="H617" i="7"/>
  <c r="G617" i="7"/>
  <c r="F617" i="7"/>
  <c r="C616" i="7"/>
  <c r="V615" i="7"/>
  <c r="T615" i="7"/>
  <c r="K620" i="7" s="1"/>
  <c r="R615" i="7"/>
  <c r="K619" i="7" s="1"/>
  <c r="P622" i="7" s="1"/>
  <c r="U615" i="7"/>
  <c r="S615" i="7"/>
  <c r="Q615" i="7"/>
  <c r="I619" i="7" s="1"/>
  <c r="E615" i="7"/>
  <c r="D615" i="7"/>
  <c r="B615" i="7"/>
  <c r="AA613" i="7"/>
  <c r="Z613" i="7"/>
  <c r="Y613" i="7"/>
  <c r="I612" i="7"/>
  <c r="AB612" i="7" s="1"/>
  <c r="H612" i="7"/>
  <c r="G612" i="7"/>
  <c r="E612" i="7"/>
  <c r="J611" i="7"/>
  <c r="E611" i="7"/>
  <c r="K610" i="7"/>
  <c r="J610" i="7"/>
  <c r="E610" i="7"/>
  <c r="J609" i="7"/>
  <c r="E609" i="7"/>
  <c r="K608" i="7"/>
  <c r="J608" i="7"/>
  <c r="H608" i="7"/>
  <c r="AA608" i="7"/>
  <c r="Z608" i="7"/>
  <c r="Y608" i="7"/>
  <c r="I608" i="7"/>
  <c r="X608" i="7" s="1"/>
  <c r="F608" i="7"/>
  <c r="V608" i="7"/>
  <c r="T608" i="7"/>
  <c r="R608" i="7"/>
  <c r="U608" i="7"/>
  <c r="S608" i="7"/>
  <c r="I610" i="7" s="1"/>
  <c r="O613" i="7" s="1"/>
  <c r="Q608" i="7"/>
  <c r="E608" i="7"/>
  <c r="D608" i="7"/>
  <c r="B608" i="7"/>
  <c r="K607" i="7"/>
  <c r="J607" i="7"/>
  <c r="I607" i="7"/>
  <c r="H607" i="7"/>
  <c r="G607" i="7"/>
  <c r="F607" i="7"/>
  <c r="K606" i="7"/>
  <c r="J606" i="7"/>
  <c r="I606" i="7"/>
  <c r="W606" i="7" s="1"/>
  <c r="H606" i="7"/>
  <c r="G606" i="7"/>
  <c r="F606" i="7"/>
  <c r="K605" i="7"/>
  <c r="J605" i="7"/>
  <c r="I605" i="7"/>
  <c r="H605" i="7"/>
  <c r="G605" i="7"/>
  <c r="F605" i="7"/>
  <c r="K604" i="7"/>
  <c r="J604" i="7"/>
  <c r="I604" i="7"/>
  <c r="H604" i="7"/>
  <c r="G604" i="7"/>
  <c r="F604" i="7"/>
  <c r="V603" i="7"/>
  <c r="K611" i="7" s="1"/>
  <c r="T603" i="7"/>
  <c r="R603" i="7"/>
  <c r="U603" i="7"/>
  <c r="I611" i="7" s="1"/>
  <c r="S603" i="7"/>
  <c r="Q603" i="7"/>
  <c r="I609" i="7" s="1"/>
  <c r="E603" i="7"/>
  <c r="D603" i="7"/>
  <c r="B603" i="7"/>
  <c r="AA601" i="7"/>
  <c r="Z601" i="7"/>
  <c r="Y601" i="7"/>
  <c r="AB600" i="7"/>
  <c r="I600" i="7"/>
  <c r="H600" i="7"/>
  <c r="G600" i="7"/>
  <c r="E600" i="7"/>
  <c r="J599" i="7"/>
  <c r="E599" i="7"/>
  <c r="J598" i="7"/>
  <c r="E598" i="7"/>
  <c r="J597" i="7"/>
  <c r="E597" i="7"/>
  <c r="K596" i="7"/>
  <c r="J596" i="7"/>
  <c r="H596" i="7"/>
  <c r="AA596" i="7"/>
  <c r="Z596" i="7"/>
  <c r="Y596" i="7"/>
  <c r="I596" i="7"/>
  <c r="X596" i="7" s="1"/>
  <c r="F596" i="7"/>
  <c r="V596" i="7"/>
  <c r="T596" i="7"/>
  <c r="R596" i="7"/>
  <c r="K597" i="7" s="1"/>
  <c r="U596" i="7"/>
  <c r="S596" i="7"/>
  <c r="I598" i="7" s="1"/>
  <c r="H601" i="7" s="1"/>
  <c r="Q596" i="7"/>
  <c r="E596" i="7"/>
  <c r="D596" i="7"/>
  <c r="B596" i="7"/>
  <c r="K595" i="7"/>
  <c r="J595" i="7"/>
  <c r="I595" i="7"/>
  <c r="H595" i="7"/>
  <c r="G595" i="7"/>
  <c r="F595" i="7"/>
  <c r="K594" i="7"/>
  <c r="J594" i="7"/>
  <c r="I594" i="7"/>
  <c r="W594" i="7" s="1"/>
  <c r="H594" i="7"/>
  <c r="G594" i="7"/>
  <c r="F594" i="7"/>
  <c r="K593" i="7"/>
  <c r="J593" i="7"/>
  <c r="I593" i="7"/>
  <c r="H593" i="7"/>
  <c r="G593" i="7"/>
  <c r="F593" i="7"/>
  <c r="K592" i="7"/>
  <c r="J592" i="7"/>
  <c r="W592" i="7"/>
  <c r="I592" i="7"/>
  <c r="H592" i="7"/>
  <c r="G592" i="7"/>
  <c r="F592" i="7"/>
  <c r="C591" i="7"/>
  <c r="V590" i="7"/>
  <c r="K599" i="7" s="1"/>
  <c r="T590" i="7"/>
  <c r="R590" i="7"/>
  <c r="U590" i="7"/>
  <c r="I599" i="7" s="1"/>
  <c r="S590" i="7"/>
  <c r="Q590" i="7"/>
  <c r="I597" i="7" s="1"/>
  <c r="E590" i="7"/>
  <c r="D590" i="7"/>
  <c r="B590" i="7"/>
  <c r="AA588" i="7"/>
  <c r="Z588" i="7"/>
  <c r="Y588" i="7"/>
  <c r="P588" i="7"/>
  <c r="I587" i="7"/>
  <c r="AB587" i="7" s="1"/>
  <c r="H587" i="7"/>
  <c r="G587" i="7"/>
  <c r="E587" i="7"/>
  <c r="K586" i="7"/>
  <c r="J586" i="7"/>
  <c r="I586" i="7"/>
  <c r="E586" i="7"/>
  <c r="K585" i="7"/>
  <c r="J585" i="7"/>
  <c r="E585" i="7"/>
  <c r="K584" i="7"/>
  <c r="J584" i="7"/>
  <c r="E584" i="7"/>
  <c r="K583" i="7"/>
  <c r="J583" i="7"/>
  <c r="H583" i="7"/>
  <c r="AA583" i="7"/>
  <c r="Z583" i="7"/>
  <c r="Y583" i="7"/>
  <c r="X583" i="7"/>
  <c r="I583" i="7"/>
  <c r="F583" i="7"/>
  <c r="V583" i="7"/>
  <c r="T583" i="7"/>
  <c r="R583" i="7"/>
  <c r="U583" i="7"/>
  <c r="S583" i="7"/>
  <c r="Q583" i="7"/>
  <c r="I584" i="7" s="1"/>
  <c r="E583" i="7"/>
  <c r="D583" i="7"/>
  <c r="B583" i="7"/>
  <c r="K582" i="7"/>
  <c r="J582" i="7"/>
  <c r="I582" i="7"/>
  <c r="H582" i="7"/>
  <c r="G582" i="7"/>
  <c r="F582" i="7"/>
  <c r="K581" i="7"/>
  <c r="J581" i="7"/>
  <c r="I581" i="7"/>
  <c r="W581" i="7" s="1"/>
  <c r="H581" i="7"/>
  <c r="G581" i="7"/>
  <c r="F581" i="7"/>
  <c r="K580" i="7"/>
  <c r="J580" i="7"/>
  <c r="I580" i="7"/>
  <c r="H580" i="7"/>
  <c r="G580" i="7"/>
  <c r="F580" i="7"/>
  <c r="K579" i="7"/>
  <c r="J588" i="7" s="1"/>
  <c r="J579" i="7"/>
  <c r="I579" i="7"/>
  <c r="H579" i="7"/>
  <c r="G579" i="7"/>
  <c r="F579" i="7"/>
  <c r="C578" i="7"/>
  <c r="V577" i="7"/>
  <c r="T577" i="7"/>
  <c r="R577" i="7"/>
  <c r="U577" i="7"/>
  <c r="S577" i="7"/>
  <c r="I585" i="7" s="1"/>
  <c r="Q577" i="7"/>
  <c r="E577" i="7"/>
  <c r="D577" i="7"/>
  <c r="B577" i="7"/>
  <c r="A576" i="7"/>
  <c r="H574" i="7"/>
  <c r="J574" i="7"/>
  <c r="H573" i="7"/>
  <c r="J573" i="7"/>
  <c r="A572" i="7"/>
  <c r="H570" i="7"/>
  <c r="J570" i="7"/>
  <c r="H569" i="7"/>
  <c r="J569" i="7"/>
  <c r="A568" i="7"/>
  <c r="AA565" i="7"/>
  <c r="Z565" i="7"/>
  <c r="Y565" i="7"/>
  <c r="J565" i="7"/>
  <c r="I564" i="7"/>
  <c r="AB564" i="7" s="1"/>
  <c r="H564" i="7"/>
  <c r="G564" i="7"/>
  <c r="E564" i="7"/>
  <c r="J563" i="7"/>
  <c r="E563" i="7"/>
  <c r="J562" i="7"/>
  <c r="I562" i="7"/>
  <c r="E562" i="7"/>
  <c r="K561" i="7"/>
  <c r="J561" i="7"/>
  <c r="I561" i="7"/>
  <c r="H561" i="7"/>
  <c r="G561" i="7"/>
  <c r="F561" i="7"/>
  <c r="V560" i="7"/>
  <c r="T560" i="7"/>
  <c r="K563" i="7" s="1"/>
  <c r="R560" i="7"/>
  <c r="K562" i="7" s="1"/>
  <c r="P565" i="7" s="1"/>
  <c r="U560" i="7"/>
  <c r="S560" i="7"/>
  <c r="I563" i="7" s="1"/>
  <c r="Q560" i="7"/>
  <c r="E560" i="7"/>
  <c r="D560" i="7"/>
  <c r="B560" i="7"/>
  <c r="AA558" i="7"/>
  <c r="Z558" i="7"/>
  <c r="Y558" i="7"/>
  <c r="X558" i="7"/>
  <c r="P558" i="7"/>
  <c r="I557" i="7"/>
  <c r="AB557" i="7" s="1"/>
  <c r="H557" i="7"/>
  <c r="G557" i="7"/>
  <c r="E557" i="7"/>
  <c r="J556" i="7"/>
  <c r="E556" i="7"/>
  <c r="K555" i="7"/>
  <c r="J555" i="7"/>
  <c r="I555" i="7"/>
  <c r="O558" i="7" s="1"/>
  <c r="E555" i="7"/>
  <c r="K554" i="7"/>
  <c r="J554" i="7"/>
  <c r="I554" i="7"/>
  <c r="H554" i="7"/>
  <c r="G554" i="7"/>
  <c r="F554" i="7"/>
  <c r="C553" i="7"/>
  <c r="V552" i="7"/>
  <c r="T552" i="7"/>
  <c r="K556" i="7" s="1"/>
  <c r="R552" i="7"/>
  <c r="U552" i="7"/>
  <c r="S552" i="7"/>
  <c r="I556" i="7" s="1"/>
  <c r="Q552" i="7"/>
  <c r="E552" i="7"/>
  <c r="D552" i="7"/>
  <c r="B552" i="7"/>
  <c r="AA550" i="7"/>
  <c r="Z550" i="7"/>
  <c r="Y550" i="7"/>
  <c r="AB549" i="7"/>
  <c r="I549" i="7"/>
  <c r="H549" i="7"/>
  <c r="G549" i="7"/>
  <c r="E549" i="7"/>
  <c r="J548" i="7"/>
  <c r="E548" i="7"/>
  <c r="J547" i="7"/>
  <c r="E547" i="7"/>
  <c r="K546" i="7"/>
  <c r="J546" i="7"/>
  <c r="H546" i="7"/>
  <c r="AA546" i="7"/>
  <c r="Z546" i="7"/>
  <c r="Y546" i="7"/>
  <c r="I546" i="7"/>
  <c r="X546" i="7" s="1"/>
  <c r="F546" i="7"/>
  <c r="V546" i="7"/>
  <c r="T546" i="7"/>
  <c r="R546" i="7"/>
  <c r="U546" i="7"/>
  <c r="S546" i="7"/>
  <c r="Q546" i="7"/>
  <c r="E546" i="7"/>
  <c r="D546" i="7"/>
  <c r="B546" i="7"/>
  <c r="K545" i="7"/>
  <c r="J545" i="7"/>
  <c r="I545" i="7"/>
  <c r="W545" i="7" s="1"/>
  <c r="H545" i="7"/>
  <c r="G545" i="7"/>
  <c r="F545" i="7"/>
  <c r="C544" i="7"/>
  <c r="V543" i="7"/>
  <c r="T543" i="7"/>
  <c r="K548" i="7" s="1"/>
  <c r="R543" i="7"/>
  <c r="K547" i="7" s="1"/>
  <c r="P550" i="7" s="1"/>
  <c r="U543" i="7"/>
  <c r="S543" i="7"/>
  <c r="I548" i="7" s="1"/>
  <c r="Q543" i="7"/>
  <c r="I547" i="7" s="1"/>
  <c r="X550" i="7" s="1"/>
  <c r="E543" i="7"/>
  <c r="D543" i="7"/>
  <c r="B543" i="7"/>
  <c r="AA541" i="7"/>
  <c r="Z541" i="7"/>
  <c r="Y541" i="7"/>
  <c r="H541" i="7"/>
  <c r="AB540" i="7"/>
  <c r="I540" i="7"/>
  <c r="H540" i="7"/>
  <c r="G540" i="7"/>
  <c r="E540" i="7"/>
  <c r="J539" i="7"/>
  <c r="E539" i="7"/>
  <c r="J538" i="7"/>
  <c r="I538" i="7"/>
  <c r="E538" i="7"/>
  <c r="K537" i="7"/>
  <c r="J537" i="7"/>
  <c r="I537" i="7"/>
  <c r="W537" i="7" s="1"/>
  <c r="H537" i="7"/>
  <c r="G537" i="7"/>
  <c r="F537" i="7"/>
  <c r="V536" i="7"/>
  <c r="T536" i="7"/>
  <c r="K539" i="7" s="1"/>
  <c r="P541" i="7" s="1"/>
  <c r="R536" i="7"/>
  <c r="K538" i="7" s="1"/>
  <c r="U536" i="7"/>
  <c r="S536" i="7"/>
  <c r="I539" i="7" s="1"/>
  <c r="Q536" i="7"/>
  <c r="E536" i="7"/>
  <c r="D536" i="7"/>
  <c r="B536" i="7"/>
  <c r="AA534" i="7"/>
  <c r="Z534" i="7"/>
  <c r="Y534" i="7"/>
  <c r="AB533" i="7"/>
  <c r="I533" i="7"/>
  <c r="H533" i="7"/>
  <c r="G533" i="7"/>
  <c r="E533" i="7"/>
  <c r="J532" i="7"/>
  <c r="I532" i="7"/>
  <c r="E532" i="7"/>
  <c r="J531" i="7"/>
  <c r="E531" i="7"/>
  <c r="K530" i="7"/>
  <c r="J530" i="7"/>
  <c r="H530" i="7"/>
  <c r="AA530" i="7"/>
  <c r="Z530" i="7"/>
  <c r="Y530" i="7"/>
  <c r="X530" i="7"/>
  <c r="I530" i="7"/>
  <c r="F530" i="7"/>
  <c r="V530" i="7"/>
  <c r="T530" i="7"/>
  <c r="R530" i="7"/>
  <c r="U530" i="7"/>
  <c r="S530" i="7"/>
  <c r="Q530" i="7"/>
  <c r="I531" i="7" s="1"/>
  <c r="X534" i="7" s="1"/>
  <c r="E530" i="7"/>
  <c r="D530" i="7"/>
  <c r="B530" i="7"/>
  <c r="K529" i="7"/>
  <c r="J529" i="7"/>
  <c r="W529" i="7"/>
  <c r="I529" i="7"/>
  <c r="H529" i="7"/>
  <c r="G529" i="7"/>
  <c r="F529" i="7"/>
  <c r="C528" i="7"/>
  <c r="V527" i="7"/>
  <c r="T527" i="7"/>
  <c r="R527" i="7"/>
  <c r="K531" i="7" s="1"/>
  <c r="U527" i="7"/>
  <c r="S527" i="7"/>
  <c r="Q527" i="7"/>
  <c r="E527" i="7"/>
  <c r="D527" i="7"/>
  <c r="B527" i="7"/>
  <c r="A526" i="7"/>
  <c r="A524" i="7"/>
  <c r="H522" i="7"/>
  <c r="J522" i="7"/>
  <c r="H521" i="7"/>
  <c r="J521" i="7"/>
  <c r="A520" i="7"/>
  <c r="H518" i="7"/>
  <c r="J518" i="7"/>
  <c r="H517" i="7"/>
  <c r="J517" i="7"/>
  <c r="A516" i="7"/>
  <c r="AA513" i="7"/>
  <c r="Z513" i="7"/>
  <c r="Y513" i="7"/>
  <c r="I512" i="7"/>
  <c r="AB512" i="7" s="1"/>
  <c r="H512" i="7"/>
  <c r="G512" i="7"/>
  <c r="E512" i="7"/>
  <c r="J511" i="7"/>
  <c r="E511" i="7"/>
  <c r="J510" i="7"/>
  <c r="E510" i="7"/>
  <c r="J509" i="7"/>
  <c r="E509" i="7"/>
  <c r="K508" i="7"/>
  <c r="J508" i="7"/>
  <c r="H508" i="7"/>
  <c r="AA508" i="7"/>
  <c r="Z508" i="7"/>
  <c r="Y508" i="7"/>
  <c r="I508" i="7"/>
  <c r="X508" i="7" s="1"/>
  <c r="F508" i="7"/>
  <c r="V508" i="7"/>
  <c r="T508" i="7"/>
  <c r="R508" i="7"/>
  <c r="U508" i="7"/>
  <c r="S508" i="7"/>
  <c r="Q508" i="7"/>
  <c r="E508" i="7"/>
  <c r="D508" i="7"/>
  <c r="B508" i="7"/>
  <c r="K507" i="7"/>
  <c r="J507" i="7"/>
  <c r="H507" i="7"/>
  <c r="AA507" i="7"/>
  <c r="Z507" i="7"/>
  <c r="Y507" i="7"/>
  <c r="X507" i="7"/>
  <c r="I507" i="7"/>
  <c r="F507" i="7"/>
  <c r="V507" i="7"/>
  <c r="T507" i="7"/>
  <c r="R507" i="7"/>
  <c r="U507" i="7"/>
  <c r="S507" i="7"/>
  <c r="Q507" i="7"/>
  <c r="E507" i="7"/>
  <c r="D507" i="7"/>
  <c r="B507" i="7"/>
  <c r="K506" i="7"/>
  <c r="J506" i="7"/>
  <c r="I506" i="7"/>
  <c r="H506" i="7"/>
  <c r="G506" i="7"/>
  <c r="F506" i="7"/>
  <c r="K505" i="7"/>
  <c r="J505" i="7"/>
  <c r="I505" i="7"/>
  <c r="W505" i="7" s="1"/>
  <c r="H505" i="7"/>
  <c r="G505" i="7"/>
  <c r="F505" i="7"/>
  <c r="K504" i="7"/>
  <c r="J504" i="7"/>
  <c r="I504" i="7"/>
  <c r="H504" i="7"/>
  <c r="G504" i="7"/>
  <c r="F504" i="7"/>
  <c r="K503" i="7"/>
  <c r="J503" i="7"/>
  <c r="I503" i="7"/>
  <c r="H503" i="7"/>
  <c r="G503" i="7"/>
  <c r="F503" i="7"/>
  <c r="C502" i="7"/>
  <c r="V501" i="7"/>
  <c r="T501" i="7"/>
  <c r="K510" i="7" s="1"/>
  <c r="R501" i="7"/>
  <c r="U501" i="7"/>
  <c r="I511" i="7" s="1"/>
  <c r="S501" i="7"/>
  <c r="I510" i="7" s="1"/>
  <c r="Q501" i="7"/>
  <c r="I509" i="7" s="1"/>
  <c r="E501" i="7"/>
  <c r="D501" i="7"/>
  <c r="B501" i="7"/>
  <c r="AA499" i="7"/>
  <c r="Z499" i="7"/>
  <c r="Y499" i="7"/>
  <c r="AB498" i="7"/>
  <c r="I498" i="7"/>
  <c r="H498" i="7"/>
  <c r="G498" i="7"/>
  <c r="E498" i="7"/>
  <c r="K497" i="7"/>
  <c r="J497" i="7"/>
  <c r="E497" i="7"/>
  <c r="J496" i="7"/>
  <c r="E496" i="7"/>
  <c r="K495" i="7"/>
  <c r="J495" i="7"/>
  <c r="E495" i="7"/>
  <c r="K494" i="7"/>
  <c r="J494" i="7"/>
  <c r="H494" i="7"/>
  <c r="AA494" i="7"/>
  <c r="Z494" i="7"/>
  <c r="Y494" i="7"/>
  <c r="X494" i="7"/>
  <c r="I494" i="7"/>
  <c r="F494" i="7"/>
  <c r="V494" i="7"/>
  <c r="T494" i="7"/>
  <c r="R494" i="7"/>
  <c r="U494" i="7"/>
  <c r="S494" i="7"/>
  <c r="Q494" i="7"/>
  <c r="E494" i="7"/>
  <c r="D494" i="7"/>
  <c r="B494" i="7"/>
  <c r="K493" i="7"/>
  <c r="J493" i="7"/>
  <c r="H493" i="7"/>
  <c r="AA493" i="7"/>
  <c r="Z493" i="7"/>
  <c r="Y493" i="7"/>
  <c r="I493" i="7"/>
  <c r="X493" i="7" s="1"/>
  <c r="F493" i="7"/>
  <c r="V493" i="7"/>
  <c r="T493" i="7"/>
  <c r="R493" i="7"/>
  <c r="U493" i="7"/>
  <c r="S493" i="7"/>
  <c r="Q493" i="7"/>
  <c r="E493" i="7"/>
  <c r="D493" i="7"/>
  <c r="B493" i="7"/>
  <c r="K492" i="7"/>
  <c r="J492" i="7"/>
  <c r="I492" i="7"/>
  <c r="H492" i="7"/>
  <c r="G492" i="7"/>
  <c r="F492" i="7"/>
  <c r="K491" i="7"/>
  <c r="J491" i="7"/>
  <c r="W491" i="7"/>
  <c r="I491" i="7"/>
  <c r="H491" i="7"/>
  <c r="G491" i="7"/>
  <c r="F491" i="7"/>
  <c r="K490" i="7"/>
  <c r="J490" i="7"/>
  <c r="I490" i="7"/>
  <c r="H490" i="7"/>
  <c r="G490" i="7"/>
  <c r="F490" i="7"/>
  <c r="K489" i="7"/>
  <c r="J489" i="7"/>
  <c r="I489" i="7"/>
  <c r="W489" i="7" s="1"/>
  <c r="H489" i="7"/>
  <c r="G489" i="7"/>
  <c r="F489" i="7"/>
  <c r="V488" i="7"/>
  <c r="T488" i="7"/>
  <c r="R488" i="7"/>
  <c r="U488" i="7"/>
  <c r="S488" i="7"/>
  <c r="I496" i="7" s="1"/>
  <c r="Q488" i="7"/>
  <c r="I495" i="7" s="1"/>
  <c r="E488" i="7"/>
  <c r="D488" i="7"/>
  <c r="B488" i="7"/>
  <c r="AA486" i="7"/>
  <c r="Z486" i="7"/>
  <c r="Y486" i="7"/>
  <c r="AB485" i="7"/>
  <c r="I485" i="7"/>
  <c r="H485" i="7"/>
  <c r="G485" i="7"/>
  <c r="E485" i="7"/>
  <c r="K484" i="7"/>
  <c r="J484" i="7"/>
  <c r="E484" i="7"/>
  <c r="J483" i="7"/>
  <c r="E483" i="7"/>
  <c r="K482" i="7"/>
  <c r="J482" i="7"/>
  <c r="H482" i="7"/>
  <c r="AA482" i="7"/>
  <c r="Z482" i="7"/>
  <c r="Y482" i="7"/>
  <c r="X482" i="7"/>
  <c r="I482" i="7"/>
  <c r="F482" i="7"/>
  <c r="V482" i="7"/>
  <c r="T482" i="7"/>
  <c r="R482" i="7"/>
  <c r="U482" i="7"/>
  <c r="S482" i="7"/>
  <c r="Q482" i="7"/>
  <c r="I483" i="7" s="1"/>
  <c r="H486" i="7" s="1"/>
  <c r="E482" i="7"/>
  <c r="D482" i="7"/>
  <c r="B482" i="7"/>
  <c r="K481" i="7"/>
  <c r="J481" i="7"/>
  <c r="I481" i="7"/>
  <c r="W481" i="7" s="1"/>
  <c r="H481" i="7"/>
  <c r="G481" i="7"/>
  <c r="F481" i="7"/>
  <c r="C480" i="7"/>
  <c r="V479" i="7"/>
  <c r="T479" i="7"/>
  <c r="R479" i="7"/>
  <c r="K483" i="7" s="1"/>
  <c r="U479" i="7"/>
  <c r="S479" i="7"/>
  <c r="I484" i="7" s="1"/>
  <c r="Q479" i="7"/>
  <c r="E479" i="7"/>
  <c r="D479" i="7"/>
  <c r="B479" i="7"/>
  <c r="AA477" i="7"/>
  <c r="Z477" i="7"/>
  <c r="Y477" i="7"/>
  <c r="AB476" i="7"/>
  <c r="I476" i="7"/>
  <c r="H476" i="7"/>
  <c r="G476" i="7"/>
  <c r="E476" i="7"/>
  <c r="J475" i="7"/>
  <c r="E475" i="7"/>
  <c r="J474" i="7"/>
  <c r="I474" i="7"/>
  <c r="E474" i="7"/>
  <c r="K473" i="7"/>
  <c r="J473" i="7"/>
  <c r="E473" i="7"/>
  <c r="K472" i="7"/>
  <c r="J472" i="7"/>
  <c r="H472" i="7"/>
  <c r="AA472" i="7"/>
  <c r="Z472" i="7"/>
  <c r="Y472" i="7"/>
  <c r="X472" i="7"/>
  <c r="I472" i="7"/>
  <c r="F472" i="7"/>
  <c r="V472" i="7"/>
  <c r="T472" i="7"/>
  <c r="R472" i="7"/>
  <c r="U472" i="7"/>
  <c r="I475" i="7" s="1"/>
  <c r="S472" i="7"/>
  <c r="Q472" i="7"/>
  <c r="E472" i="7"/>
  <c r="D472" i="7"/>
  <c r="B472" i="7"/>
  <c r="K471" i="7"/>
  <c r="J471" i="7"/>
  <c r="I471" i="7"/>
  <c r="H477" i="7" s="1"/>
  <c r="H471" i="7"/>
  <c r="G471" i="7"/>
  <c r="F471" i="7"/>
  <c r="K470" i="7"/>
  <c r="J470" i="7"/>
  <c r="W470" i="7"/>
  <c r="I470" i="7"/>
  <c r="H470" i="7"/>
  <c r="G470" i="7"/>
  <c r="F470" i="7"/>
  <c r="K469" i="7"/>
  <c r="J469" i="7"/>
  <c r="I469" i="7"/>
  <c r="H469" i="7"/>
  <c r="G469" i="7"/>
  <c r="F469" i="7"/>
  <c r="K468" i="7"/>
  <c r="J468" i="7"/>
  <c r="W468" i="7"/>
  <c r="I468" i="7"/>
  <c r="H468" i="7"/>
  <c r="G468" i="7"/>
  <c r="F468" i="7"/>
  <c r="V467" i="7"/>
  <c r="K475" i="7" s="1"/>
  <c r="T467" i="7"/>
  <c r="K474" i="7" s="1"/>
  <c r="R467" i="7"/>
  <c r="U467" i="7"/>
  <c r="S467" i="7"/>
  <c r="Q467" i="7"/>
  <c r="I473" i="7" s="1"/>
  <c r="E467" i="7"/>
  <c r="D467" i="7"/>
  <c r="B467" i="7"/>
  <c r="AA465" i="7"/>
  <c r="Z465" i="7"/>
  <c r="Y465" i="7"/>
  <c r="I464" i="7"/>
  <c r="AB464" i="7" s="1"/>
  <c r="H464" i="7"/>
  <c r="G464" i="7"/>
  <c r="E464" i="7"/>
  <c r="K463" i="7"/>
  <c r="J463" i="7"/>
  <c r="I463" i="7"/>
  <c r="E463" i="7"/>
  <c r="J462" i="7"/>
  <c r="E462" i="7"/>
  <c r="K461" i="7"/>
  <c r="J461" i="7"/>
  <c r="E461" i="7"/>
  <c r="K460" i="7"/>
  <c r="J460" i="7"/>
  <c r="H460" i="7"/>
  <c r="AA460" i="7"/>
  <c r="Z460" i="7"/>
  <c r="Y460" i="7"/>
  <c r="X460" i="7"/>
  <c r="I460" i="7"/>
  <c r="F460" i="7"/>
  <c r="V460" i="7"/>
  <c r="T460" i="7"/>
  <c r="R460" i="7"/>
  <c r="U460" i="7"/>
  <c r="S460" i="7"/>
  <c r="Q460" i="7"/>
  <c r="I461" i="7" s="1"/>
  <c r="E460" i="7"/>
  <c r="D460" i="7"/>
  <c r="B460" i="7"/>
  <c r="K459" i="7"/>
  <c r="J459" i="7"/>
  <c r="I459" i="7"/>
  <c r="H459" i="7"/>
  <c r="G459" i="7"/>
  <c r="F459" i="7"/>
  <c r="K458" i="7"/>
  <c r="J458" i="7"/>
  <c r="I458" i="7"/>
  <c r="W458" i="7" s="1"/>
  <c r="H458" i="7"/>
  <c r="G458" i="7"/>
  <c r="F458" i="7"/>
  <c r="K457" i="7"/>
  <c r="J457" i="7"/>
  <c r="I457" i="7"/>
  <c r="H457" i="7"/>
  <c r="G457" i="7"/>
  <c r="F457" i="7"/>
  <c r="K456" i="7"/>
  <c r="P465" i="7" s="1"/>
  <c r="J456" i="7"/>
  <c r="I456" i="7"/>
  <c r="W456" i="7" s="1"/>
  <c r="H456" i="7"/>
  <c r="G456" i="7"/>
  <c r="F456" i="7"/>
  <c r="C455" i="7"/>
  <c r="V454" i="7"/>
  <c r="T454" i="7"/>
  <c r="K462" i="7" s="1"/>
  <c r="J465" i="7" s="1"/>
  <c r="R454" i="7"/>
  <c r="U454" i="7"/>
  <c r="S454" i="7"/>
  <c r="I462" i="7" s="1"/>
  <c r="Q454" i="7"/>
  <c r="E454" i="7"/>
  <c r="D454" i="7"/>
  <c r="B454" i="7"/>
  <c r="AA452" i="7"/>
  <c r="Z452" i="7"/>
  <c r="Y452" i="7"/>
  <c r="AB451" i="7"/>
  <c r="I451" i="7"/>
  <c r="H451" i="7"/>
  <c r="G451" i="7"/>
  <c r="E451" i="7"/>
  <c r="J450" i="7"/>
  <c r="I450" i="7"/>
  <c r="E450" i="7"/>
  <c r="J449" i="7"/>
  <c r="E449" i="7"/>
  <c r="J448" i="7"/>
  <c r="E448" i="7"/>
  <c r="K447" i="7"/>
  <c r="J447" i="7"/>
  <c r="H447" i="7"/>
  <c r="AA447" i="7"/>
  <c r="Z447" i="7"/>
  <c r="Y447" i="7"/>
  <c r="I447" i="7"/>
  <c r="X447" i="7" s="1"/>
  <c r="F447" i="7"/>
  <c r="V447" i="7"/>
  <c r="T447" i="7"/>
  <c r="R447" i="7"/>
  <c r="U447" i="7"/>
  <c r="S447" i="7"/>
  <c r="Q447" i="7"/>
  <c r="I448" i="7" s="1"/>
  <c r="E447" i="7"/>
  <c r="D447" i="7"/>
  <c r="B447" i="7"/>
  <c r="K446" i="7"/>
  <c r="J446" i="7"/>
  <c r="I446" i="7"/>
  <c r="H446" i="7"/>
  <c r="G446" i="7"/>
  <c r="F446" i="7"/>
  <c r="K445" i="7"/>
  <c r="J445" i="7"/>
  <c r="W445" i="7"/>
  <c r="I445" i="7"/>
  <c r="H445" i="7"/>
  <c r="G445" i="7"/>
  <c r="F445" i="7"/>
  <c r="K444" i="7"/>
  <c r="J444" i="7"/>
  <c r="I444" i="7"/>
  <c r="X452" i="7" s="1"/>
  <c r="H444" i="7"/>
  <c r="G444" i="7"/>
  <c r="F444" i="7"/>
  <c r="K443" i="7"/>
  <c r="J443" i="7"/>
  <c r="W443" i="7"/>
  <c r="I443" i="7"/>
  <c r="H443" i="7"/>
  <c r="G443" i="7"/>
  <c r="F443" i="7"/>
  <c r="C442" i="7"/>
  <c r="V441" i="7"/>
  <c r="K450" i="7" s="1"/>
  <c r="T441" i="7"/>
  <c r="K449" i="7" s="1"/>
  <c r="R441" i="7"/>
  <c r="K448" i="7" s="1"/>
  <c r="U441" i="7"/>
  <c r="S441" i="7"/>
  <c r="I449" i="7" s="1"/>
  <c r="Q441" i="7"/>
  <c r="E441" i="7"/>
  <c r="D441" i="7"/>
  <c r="B441" i="7"/>
  <c r="A440" i="7"/>
  <c r="H438" i="7"/>
  <c r="J438" i="7"/>
  <c r="H437" i="7"/>
  <c r="J437" i="7"/>
  <c r="A436" i="7"/>
  <c r="AA433" i="7"/>
  <c r="Z433" i="7"/>
  <c r="Y433" i="7"/>
  <c r="I432" i="7"/>
  <c r="AB432" i="7" s="1"/>
  <c r="H432" i="7"/>
  <c r="G432" i="7"/>
  <c r="E432" i="7"/>
  <c r="J431" i="7"/>
  <c r="I431" i="7"/>
  <c r="E431" i="7"/>
  <c r="J430" i="7"/>
  <c r="E430" i="7"/>
  <c r="K429" i="7"/>
  <c r="J429" i="7"/>
  <c r="H429" i="7"/>
  <c r="AA429" i="7"/>
  <c r="Z429" i="7"/>
  <c r="Y429" i="7"/>
  <c r="X429" i="7"/>
  <c r="I429" i="7"/>
  <c r="F429" i="7"/>
  <c r="V429" i="7"/>
  <c r="T429" i="7"/>
  <c r="R429" i="7"/>
  <c r="U429" i="7"/>
  <c r="S429" i="7"/>
  <c r="Q429" i="7"/>
  <c r="I430" i="7" s="1"/>
  <c r="X433" i="7" s="1"/>
  <c r="E429" i="7"/>
  <c r="D429" i="7"/>
  <c r="B429" i="7"/>
  <c r="K428" i="7"/>
  <c r="J428" i="7"/>
  <c r="W428" i="7"/>
  <c r="I428" i="7"/>
  <c r="H428" i="7"/>
  <c r="G428" i="7"/>
  <c r="F428" i="7"/>
  <c r="C427" i="7"/>
  <c r="V426" i="7"/>
  <c r="T426" i="7"/>
  <c r="K431" i="7" s="1"/>
  <c r="R426" i="7"/>
  <c r="K430" i="7" s="1"/>
  <c r="U426" i="7"/>
  <c r="S426" i="7"/>
  <c r="Q426" i="7"/>
  <c r="E426" i="7"/>
  <c r="D426" i="7"/>
  <c r="B426" i="7"/>
  <c r="AA424" i="7"/>
  <c r="Z424" i="7"/>
  <c r="Y424" i="7"/>
  <c r="I423" i="7"/>
  <c r="AB423" i="7" s="1"/>
  <c r="H423" i="7"/>
  <c r="G423" i="7"/>
  <c r="E423" i="7"/>
  <c r="J422" i="7"/>
  <c r="I422" i="7"/>
  <c r="E422" i="7"/>
  <c r="K421" i="7"/>
  <c r="J421" i="7"/>
  <c r="E421" i="7"/>
  <c r="K420" i="7"/>
  <c r="J420" i="7"/>
  <c r="W420" i="7"/>
  <c r="I420" i="7"/>
  <c r="X424" i="7" s="1"/>
  <c r="H420" i="7"/>
  <c r="G420" i="7"/>
  <c r="F420" i="7"/>
  <c r="V419" i="7"/>
  <c r="T419" i="7"/>
  <c r="K422" i="7" s="1"/>
  <c r="R419" i="7"/>
  <c r="U419" i="7"/>
  <c r="S419" i="7"/>
  <c r="Q419" i="7"/>
  <c r="I421" i="7" s="1"/>
  <c r="E419" i="7"/>
  <c r="D419" i="7"/>
  <c r="B419" i="7"/>
  <c r="AA417" i="7"/>
  <c r="Z417" i="7"/>
  <c r="Y417" i="7"/>
  <c r="I416" i="7"/>
  <c r="AB416" i="7" s="1"/>
  <c r="H416" i="7"/>
  <c r="G416" i="7"/>
  <c r="E416" i="7"/>
  <c r="J415" i="7"/>
  <c r="E415" i="7"/>
  <c r="J414" i="7"/>
  <c r="E414" i="7"/>
  <c r="K413" i="7"/>
  <c r="J413" i="7"/>
  <c r="H413" i="7"/>
  <c r="AA413" i="7"/>
  <c r="Z413" i="7"/>
  <c r="Y413" i="7"/>
  <c r="I413" i="7"/>
  <c r="X413" i="7" s="1"/>
  <c r="F413" i="7"/>
  <c r="V413" i="7"/>
  <c r="T413" i="7"/>
  <c r="R413" i="7"/>
  <c r="U413" i="7"/>
  <c r="S413" i="7"/>
  <c r="Q413" i="7"/>
  <c r="E413" i="7"/>
  <c r="D413" i="7"/>
  <c r="B413" i="7"/>
  <c r="K412" i="7"/>
  <c r="J412" i="7"/>
  <c r="I412" i="7"/>
  <c r="H412" i="7"/>
  <c r="G412" i="7"/>
  <c r="F412" i="7"/>
  <c r="C411" i="7"/>
  <c r="V410" i="7"/>
  <c r="T410" i="7"/>
  <c r="K415" i="7" s="1"/>
  <c r="R410" i="7"/>
  <c r="K414" i="7" s="1"/>
  <c r="P417" i="7" s="1"/>
  <c r="U410" i="7"/>
  <c r="S410" i="7"/>
  <c r="I415" i="7" s="1"/>
  <c r="Q410" i="7"/>
  <c r="I414" i="7" s="1"/>
  <c r="O417" i="7" s="1"/>
  <c r="E410" i="7"/>
  <c r="D410" i="7"/>
  <c r="B410" i="7"/>
  <c r="A409" i="7"/>
  <c r="AA406" i="7"/>
  <c r="Z406" i="7"/>
  <c r="Y406" i="7"/>
  <c r="X406" i="7"/>
  <c r="I405" i="7"/>
  <c r="AB405" i="7" s="1"/>
  <c r="H405" i="7"/>
  <c r="G405" i="7"/>
  <c r="E405" i="7"/>
  <c r="J404" i="7"/>
  <c r="E404" i="7"/>
  <c r="J403" i="7"/>
  <c r="I403" i="7"/>
  <c r="E403" i="7"/>
  <c r="J402" i="7"/>
  <c r="E402" i="7"/>
  <c r="K401" i="7"/>
  <c r="J401" i="7"/>
  <c r="H401" i="7"/>
  <c r="AA401" i="7"/>
  <c r="Z401" i="7"/>
  <c r="Y401" i="7"/>
  <c r="I401" i="7"/>
  <c r="X401" i="7" s="1"/>
  <c r="F401" i="7"/>
  <c r="V401" i="7"/>
  <c r="T401" i="7"/>
  <c r="R401" i="7"/>
  <c r="U401" i="7"/>
  <c r="S401" i="7"/>
  <c r="Q401" i="7"/>
  <c r="E401" i="7"/>
  <c r="D401" i="7"/>
  <c r="B401" i="7"/>
  <c r="K400" i="7"/>
  <c r="J400" i="7"/>
  <c r="H400" i="7"/>
  <c r="AA400" i="7"/>
  <c r="Z400" i="7"/>
  <c r="Y400" i="7"/>
  <c r="X400" i="7"/>
  <c r="I400" i="7"/>
  <c r="F400" i="7"/>
  <c r="V400" i="7"/>
  <c r="T400" i="7"/>
  <c r="R400" i="7"/>
  <c r="U400" i="7"/>
  <c r="S400" i="7"/>
  <c r="Q400" i="7"/>
  <c r="E400" i="7"/>
  <c r="D400" i="7"/>
  <c r="B400" i="7"/>
  <c r="K399" i="7"/>
  <c r="J399" i="7"/>
  <c r="I399" i="7"/>
  <c r="H399" i="7"/>
  <c r="G399" i="7"/>
  <c r="F399" i="7"/>
  <c r="K398" i="7"/>
  <c r="J398" i="7"/>
  <c r="W398" i="7"/>
  <c r="I398" i="7"/>
  <c r="H398" i="7"/>
  <c r="G398" i="7"/>
  <c r="F398" i="7"/>
  <c r="K397" i="7"/>
  <c r="J397" i="7"/>
  <c r="I397" i="7"/>
  <c r="H397" i="7"/>
  <c r="G397" i="7"/>
  <c r="F397" i="7"/>
  <c r="K396" i="7"/>
  <c r="J396" i="7"/>
  <c r="I396" i="7"/>
  <c r="H396" i="7"/>
  <c r="G396" i="7"/>
  <c r="F396" i="7"/>
  <c r="C395" i="7"/>
  <c r="V394" i="7"/>
  <c r="K404" i="7" s="1"/>
  <c r="T394" i="7"/>
  <c r="K403" i="7" s="1"/>
  <c r="R394" i="7"/>
  <c r="K402" i="7" s="1"/>
  <c r="U394" i="7"/>
  <c r="I404" i="7" s="1"/>
  <c r="S394" i="7"/>
  <c r="Q394" i="7"/>
  <c r="I402" i="7" s="1"/>
  <c r="E394" i="7"/>
  <c r="D394" i="7"/>
  <c r="B394" i="7"/>
  <c r="AA392" i="7"/>
  <c r="Z392" i="7"/>
  <c r="Y392" i="7"/>
  <c r="AB391" i="7"/>
  <c r="I391" i="7"/>
  <c r="H391" i="7"/>
  <c r="G391" i="7"/>
  <c r="E391" i="7"/>
  <c r="J390" i="7"/>
  <c r="E390" i="7"/>
  <c r="J389" i="7"/>
  <c r="E389" i="7"/>
  <c r="J388" i="7"/>
  <c r="E388" i="7"/>
  <c r="K387" i="7"/>
  <c r="J387" i="7"/>
  <c r="H387" i="7"/>
  <c r="AA387" i="7"/>
  <c r="Z387" i="7"/>
  <c r="Y387" i="7"/>
  <c r="I387" i="7"/>
  <c r="X387" i="7" s="1"/>
  <c r="F387" i="7"/>
  <c r="V387" i="7"/>
  <c r="T387" i="7"/>
  <c r="R387" i="7"/>
  <c r="U387" i="7"/>
  <c r="S387" i="7"/>
  <c r="Q387" i="7"/>
  <c r="E387" i="7"/>
  <c r="D387" i="7"/>
  <c r="B387" i="7"/>
  <c r="K386" i="7"/>
  <c r="J386" i="7"/>
  <c r="H386" i="7"/>
  <c r="AA386" i="7"/>
  <c r="Z386" i="7"/>
  <c r="Y386" i="7"/>
  <c r="I386" i="7"/>
  <c r="X386" i="7" s="1"/>
  <c r="F386" i="7"/>
  <c r="V386" i="7"/>
  <c r="T386" i="7"/>
  <c r="R386" i="7"/>
  <c r="U386" i="7"/>
  <c r="S386" i="7"/>
  <c r="Q386" i="7"/>
  <c r="E386" i="7"/>
  <c r="D386" i="7"/>
  <c r="B386" i="7"/>
  <c r="K385" i="7"/>
  <c r="J385" i="7"/>
  <c r="I385" i="7"/>
  <c r="H385" i="7"/>
  <c r="G385" i="7"/>
  <c r="F385" i="7"/>
  <c r="K384" i="7"/>
  <c r="J384" i="7"/>
  <c r="I384" i="7"/>
  <c r="W384" i="7" s="1"/>
  <c r="H384" i="7"/>
  <c r="G384" i="7"/>
  <c r="F384" i="7"/>
  <c r="K383" i="7"/>
  <c r="J383" i="7"/>
  <c r="I383" i="7"/>
  <c r="H383" i="7"/>
  <c r="G383" i="7"/>
  <c r="F383" i="7"/>
  <c r="K382" i="7"/>
  <c r="J382" i="7"/>
  <c r="W382" i="7"/>
  <c r="I382" i="7"/>
  <c r="H382" i="7"/>
  <c r="G382" i="7"/>
  <c r="F382" i="7"/>
  <c r="V381" i="7"/>
  <c r="T381" i="7"/>
  <c r="K389" i="7" s="1"/>
  <c r="R381" i="7"/>
  <c r="K388" i="7" s="1"/>
  <c r="U381" i="7"/>
  <c r="I390" i="7" s="1"/>
  <c r="S381" i="7"/>
  <c r="I389" i="7" s="1"/>
  <c r="Q381" i="7"/>
  <c r="I388" i="7" s="1"/>
  <c r="E381" i="7"/>
  <c r="D381" i="7"/>
  <c r="B381" i="7"/>
  <c r="AA379" i="7"/>
  <c r="Z379" i="7"/>
  <c r="Y379" i="7"/>
  <c r="AB378" i="7"/>
  <c r="I378" i="7"/>
  <c r="H378" i="7"/>
  <c r="G378" i="7"/>
  <c r="E378" i="7"/>
  <c r="J377" i="7"/>
  <c r="E377" i="7"/>
  <c r="J376" i="7"/>
  <c r="E376" i="7"/>
  <c r="K375" i="7"/>
  <c r="J375" i="7"/>
  <c r="H375" i="7"/>
  <c r="AA375" i="7"/>
  <c r="Z375" i="7"/>
  <c r="Y375" i="7"/>
  <c r="I375" i="7"/>
  <c r="X375" i="7" s="1"/>
  <c r="F375" i="7"/>
  <c r="V375" i="7"/>
  <c r="T375" i="7"/>
  <c r="R375" i="7"/>
  <c r="U375" i="7"/>
  <c r="S375" i="7"/>
  <c r="I377" i="7" s="1"/>
  <c r="Q375" i="7"/>
  <c r="E375" i="7"/>
  <c r="D375" i="7"/>
  <c r="B375" i="7"/>
  <c r="K374" i="7"/>
  <c r="J374" i="7"/>
  <c r="I374" i="7"/>
  <c r="H374" i="7"/>
  <c r="G374" i="7"/>
  <c r="F374" i="7"/>
  <c r="C373" i="7"/>
  <c r="V372" i="7"/>
  <c r="T372" i="7"/>
  <c r="K377" i="7" s="1"/>
  <c r="R372" i="7"/>
  <c r="K376" i="7" s="1"/>
  <c r="U372" i="7"/>
  <c r="S372" i="7"/>
  <c r="Q372" i="7"/>
  <c r="I376" i="7" s="1"/>
  <c r="E372" i="7"/>
  <c r="D372" i="7"/>
  <c r="B372" i="7"/>
  <c r="AA370" i="7"/>
  <c r="Z370" i="7"/>
  <c r="Y370" i="7"/>
  <c r="AB369" i="7"/>
  <c r="I369" i="7"/>
  <c r="H369" i="7"/>
  <c r="G369" i="7"/>
  <c r="E369" i="7"/>
  <c r="J368" i="7"/>
  <c r="E368" i="7"/>
  <c r="K367" i="7"/>
  <c r="J367" i="7"/>
  <c r="E367" i="7"/>
  <c r="J366" i="7"/>
  <c r="E366" i="7"/>
  <c r="K365" i="7"/>
  <c r="J365" i="7"/>
  <c r="H365" i="7"/>
  <c r="AA365" i="7"/>
  <c r="Z365" i="7"/>
  <c r="Y365" i="7"/>
  <c r="I365" i="7"/>
  <c r="X365" i="7" s="1"/>
  <c r="F365" i="7"/>
  <c r="V365" i="7"/>
  <c r="T365" i="7"/>
  <c r="R365" i="7"/>
  <c r="U365" i="7"/>
  <c r="S365" i="7"/>
  <c r="Q365" i="7"/>
  <c r="E365" i="7"/>
  <c r="D365" i="7"/>
  <c r="B365" i="7"/>
  <c r="K364" i="7"/>
  <c r="J364" i="7"/>
  <c r="I364" i="7"/>
  <c r="H364" i="7"/>
  <c r="G364" i="7"/>
  <c r="F364" i="7"/>
  <c r="K363" i="7"/>
  <c r="J363" i="7"/>
  <c r="I363" i="7"/>
  <c r="W363" i="7" s="1"/>
  <c r="H363" i="7"/>
  <c r="G363" i="7"/>
  <c r="F363" i="7"/>
  <c r="K362" i="7"/>
  <c r="J362" i="7"/>
  <c r="I362" i="7"/>
  <c r="H362" i="7"/>
  <c r="G362" i="7"/>
  <c r="F362" i="7"/>
  <c r="K361" i="7"/>
  <c r="J361" i="7"/>
  <c r="W361" i="7"/>
  <c r="I361" i="7"/>
  <c r="H361" i="7"/>
  <c r="G361" i="7"/>
  <c r="F361" i="7"/>
  <c r="V360" i="7"/>
  <c r="T360" i="7"/>
  <c r="R360" i="7"/>
  <c r="K366" i="7" s="1"/>
  <c r="U360" i="7"/>
  <c r="I368" i="7" s="1"/>
  <c r="S360" i="7"/>
  <c r="I367" i="7" s="1"/>
  <c r="Q360" i="7"/>
  <c r="I366" i="7" s="1"/>
  <c r="E360" i="7"/>
  <c r="D360" i="7"/>
  <c r="B360" i="7"/>
  <c r="AA358" i="7"/>
  <c r="Z358" i="7"/>
  <c r="Y358" i="7"/>
  <c r="I357" i="7"/>
  <c r="AB357" i="7" s="1"/>
  <c r="H357" i="7"/>
  <c r="G357" i="7"/>
  <c r="E357" i="7"/>
  <c r="J356" i="7"/>
  <c r="E356" i="7"/>
  <c r="J355" i="7"/>
  <c r="E355" i="7"/>
  <c r="J354" i="7"/>
  <c r="E354" i="7"/>
  <c r="K353" i="7"/>
  <c r="J353" i="7"/>
  <c r="H353" i="7"/>
  <c r="AA353" i="7"/>
  <c r="Z353" i="7"/>
  <c r="Y353" i="7"/>
  <c r="I353" i="7"/>
  <c r="X353" i="7" s="1"/>
  <c r="F353" i="7"/>
  <c r="V353" i="7"/>
  <c r="T353" i="7"/>
  <c r="K355" i="7" s="1"/>
  <c r="R353" i="7"/>
  <c r="U353" i="7"/>
  <c r="S353" i="7"/>
  <c r="Q353" i="7"/>
  <c r="E353" i="7"/>
  <c r="D353" i="7"/>
  <c r="B353" i="7"/>
  <c r="K352" i="7"/>
  <c r="J352" i="7"/>
  <c r="I352" i="7"/>
  <c r="H352" i="7"/>
  <c r="G352" i="7"/>
  <c r="F352" i="7"/>
  <c r="K351" i="7"/>
  <c r="J351" i="7"/>
  <c r="I351" i="7"/>
  <c r="W351" i="7" s="1"/>
  <c r="H351" i="7"/>
  <c r="G351" i="7"/>
  <c r="F351" i="7"/>
  <c r="K350" i="7"/>
  <c r="J350" i="7"/>
  <c r="I350" i="7"/>
  <c r="X358" i="7" s="1"/>
  <c r="H350" i="7"/>
  <c r="G350" i="7"/>
  <c r="F350" i="7"/>
  <c r="K349" i="7"/>
  <c r="J349" i="7"/>
  <c r="I349" i="7"/>
  <c r="H349" i="7"/>
  <c r="G349" i="7"/>
  <c r="F349" i="7"/>
  <c r="C348" i="7"/>
  <c r="V347" i="7"/>
  <c r="K356" i="7" s="1"/>
  <c r="T347" i="7"/>
  <c r="R347" i="7"/>
  <c r="U347" i="7"/>
  <c r="I356" i="7" s="1"/>
  <c r="S347" i="7"/>
  <c r="I355" i="7" s="1"/>
  <c r="Q347" i="7"/>
  <c r="I354" i="7" s="1"/>
  <c r="O358" i="7" s="1"/>
  <c r="E347" i="7"/>
  <c r="D347" i="7"/>
  <c r="B347" i="7"/>
  <c r="AA345" i="7"/>
  <c r="Z345" i="7"/>
  <c r="Y345" i="7"/>
  <c r="H345" i="7"/>
  <c r="I344" i="7"/>
  <c r="AB344" i="7" s="1"/>
  <c r="H344" i="7"/>
  <c r="G344" i="7"/>
  <c r="E344" i="7"/>
  <c r="K343" i="7"/>
  <c r="J343" i="7"/>
  <c r="E343" i="7"/>
  <c r="J342" i="7"/>
  <c r="I342" i="7"/>
  <c r="E342" i="7"/>
  <c r="K341" i="7"/>
  <c r="J341" i="7"/>
  <c r="E341" i="7"/>
  <c r="K340" i="7"/>
  <c r="J340" i="7"/>
  <c r="H340" i="7"/>
  <c r="AA340" i="7"/>
  <c r="Z340" i="7"/>
  <c r="Y340" i="7"/>
  <c r="X340" i="7"/>
  <c r="I340" i="7"/>
  <c r="F340" i="7"/>
  <c r="V340" i="7"/>
  <c r="T340" i="7"/>
  <c r="R340" i="7"/>
  <c r="U340" i="7"/>
  <c r="I343" i="7" s="1"/>
  <c r="S340" i="7"/>
  <c r="Q340" i="7"/>
  <c r="E340" i="7"/>
  <c r="D340" i="7"/>
  <c r="B340" i="7"/>
  <c r="K339" i="7"/>
  <c r="J345" i="7" s="1"/>
  <c r="J339" i="7"/>
  <c r="I339" i="7"/>
  <c r="H339" i="7"/>
  <c r="G339" i="7"/>
  <c r="F339" i="7"/>
  <c r="K338" i="7"/>
  <c r="J338" i="7"/>
  <c r="W338" i="7"/>
  <c r="I338" i="7"/>
  <c r="H338" i="7"/>
  <c r="G338" i="7"/>
  <c r="F338" i="7"/>
  <c r="K337" i="7"/>
  <c r="J337" i="7"/>
  <c r="I337" i="7"/>
  <c r="H337" i="7"/>
  <c r="G337" i="7"/>
  <c r="F337" i="7"/>
  <c r="K336" i="7"/>
  <c r="J336" i="7"/>
  <c r="I336" i="7"/>
  <c r="W336" i="7" s="1"/>
  <c r="H336" i="7"/>
  <c r="G336" i="7"/>
  <c r="F336" i="7"/>
  <c r="C335" i="7"/>
  <c r="V334" i="7"/>
  <c r="T334" i="7"/>
  <c r="K342" i="7" s="1"/>
  <c r="R334" i="7"/>
  <c r="U334" i="7"/>
  <c r="S334" i="7"/>
  <c r="Q334" i="7"/>
  <c r="I341" i="7" s="1"/>
  <c r="E334" i="7"/>
  <c r="D334" i="7"/>
  <c r="B334" i="7"/>
  <c r="A333" i="7"/>
  <c r="H331" i="7"/>
  <c r="J331" i="7"/>
  <c r="H330" i="7"/>
  <c r="J330" i="7"/>
  <c r="A329" i="7"/>
  <c r="H327" i="7"/>
  <c r="J327" i="7"/>
  <c r="H326" i="7"/>
  <c r="J326" i="7"/>
  <c r="A325" i="7"/>
  <c r="AA322" i="7"/>
  <c r="Z322" i="7"/>
  <c r="Y322" i="7"/>
  <c r="J322" i="7"/>
  <c r="I321" i="7"/>
  <c r="AB321" i="7" s="1"/>
  <c r="H321" i="7"/>
  <c r="G321" i="7"/>
  <c r="E321" i="7"/>
  <c r="J320" i="7"/>
  <c r="I320" i="7"/>
  <c r="E320" i="7"/>
  <c r="J319" i="7"/>
  <c r="E319" i="7"/>
  <c r="K318" i="7"/>
  <c r="J318" i="7"/>
  <c r="W318" i="7"/>
  <c r="I318" i="7"/>
  <c r="H318" i="7"/>
  <c r="G318" i="7"/>
  <c r="F318" i="7"/>
  <c r="V317" i="7"/>
  <c r="T317" i="7"/>
  <c r="K320" i="7" s="1"/>
  <c r="R317" i="7"/>
  <c r="K319" i="7" s="1"/>
  <c r="U317" i="7"/>
  <c r="S317" i="7"/>
  <c r="Q317" i="7"/>
  <c r="I319" i="7" s="1"/>
  <c r="E317" i="7"/>
  <c r="D317" i="7"/>
  <c r="B317" i="7"/>
  <c r="AA315" i="7"/>
  <c r="Z315" i="7"/>
  <c r="Y315" i="7"/>
  <c r="AB314" i="7"/>
  <c r="I314" i="7"/>
  <c r="H314" i="7"/>
  <c r="G314" i="7"/>
  <c r="E314" i="7"/>
  <c r="J313" i="7"/>
  <c r="E313" i="7"/>
  <c r="K312" i="7"/>
  <c r="J312" i="7"/>
  <c r="E312" i="7"/>
  <c r="K311" i="7"/>
  <c r="P315" i="7" s="1"/>
  <c r="J311" i="7"/>
  <c r="I311" i="7"/>
  <c r="X315" i="7" s="1"/>
  <c r="H311" i="7"/>
  <c r="G311" i="7"/>
  <c r="F311" i="7"/>
  <c r="C310" i="7"/>
  <c r="V309" i="7"/>
  <c r="T309" i="7"/>
  <c r="K313" i="7" s="1"/>
  <c r="R309" i="7"/>
  <c r="U309" i="7"/>
  <c r="S309" i="7"/>
  <c r="I313" i="7" s="1"/>
  <c r="Q309" i="7"/>
  <c r="I312" i="7" s="1"/>
  <c r="E309" i="7"/>
  <c r="D309" i="7"/>
  <c r="B309" i="7"/>
  <c r="AA307" i="7"/>
  <c r="Z307" i="7"/>
  <c r="Y307" i="7"/>
  <c r="I306" i="7"/>
  <c r="AB306" i="7" s="1"/>
  <c r="H306" i="7"/>
  <c r="G306" i="7"/>
  <c r="E306" i="7"/>
  <c r="J305" i="7"/>
  <c r="E305" i="7"/>
  <c r="J304" i="7"/>
  <c r="E304" i="7"/>
  <c r="K303" i="7"/>
  <c r="J303" i="7"/>
  <c r="H303" i="7"/>
  <c r="AA303" i="7"/>
  <c r="Z303" i="7"/>
  <c r="Y303" i="7"/>
  <c r="I303" i="7"/>
  <c r="X303" i="7" s="1"/>
  <c r="F303" i="7"/>
  <c r="V303" i="7"/>
  <c r="T303" i="7"/>
  <c r="R303" i="7"/>
  <c r="U303" i="7"/>
  <c r="S303" i="7"/>
  <c r="Q303" i="7"/>
  <c r="E303" i="7"/>
  <c r="D303" i="7"/>
  <c r="B303" i="7"/>
  <c r="K302" i="7"/>
  <c r="J302" i="7"/>
  <c r="I302" i="7"/>
  <c r="H302" i="7"/>
  <c r="G302" i="7"/>
  <c r="F302" i="7"/>
  <c r="C301" i="7"/>
  <c r="V300" i="7"/>
  <c r="T300" i="7"/>
  <c r="K305" i="7" s="1"/>
  <c r="R300" i="7"/>
  <c r="K304" i="7" s="1"/>
  <c r="U300" i="7"/>
  <c r="S300" i="7"/>
  <c r="I305" i="7" s="1"/>
  <c r="Q300" i="7"/>
  <c r="I304" i="7" s="1"/>
  <c r="O307" i="7" s="1"/>
  <c r="E300" i="7"/>
  <c r="D300" i="7"/>
  <c r="B300" i="7"/>
  <c r="AA298" i="7"/>
  <c r="Z298" i="7"/>
  <c r="Y298" i="7"/>
  <c r="O298" i="7"/>
  <c r="I297" i="7"/>
  <c r="AB297" i="7" s="1"/>
  <c r="H297" i="7"/>
  <c r="G297" i="7"/>
  <c r="E297" i="7"/>
  <c r="J296" i="7"/>
  <c r="E296" i="7"/>
  <c r="J295" i="7"/>
  <c r="I295" i="7"/>
  <c r="X298" i="7" s="1"/>
  <c r="E295" i="7"/>
  <c r="K294" i="7"/>
  <c r="J294" i="7"/>
  <c r="I294" i="7"/>
  <c r="H294" i="7"/>
  <c r="G294" i="7"/>
  <c r="F294" i="7"/>
  <c r="V293" i="7"/>
  <c r="T293" i="7"/>
  <c r="K296" i="7" s="1"/>
  <c r="R293" i="7"/>
  <c r="K295" i="7" s="1"/>
  <c r="P298" i="7" s="1"/>
  <c r="U293" i="7"/>
  <c r="S293" i="7"/>
  <c r="I296" i="7" s="1"/>
  <c r="Q293" i="7"/>
  <c r="E293" i="7"/>
  <c r="D293" i="7"/>
  <c r="B293" i="7"/>
  <c r="AA291" i="7"/>
  <c r="Z291" i="7"/>
  <c r="Y291" i="7"/>
  <c r="I290" i="7"/>
  <c r="AB290" i="7" s="1"/>
  <c r="H290" i="7"/>
  <c r="G290" i="7"/>
  <c r="E290" i="7"/>
  <c r="J289" i="7"/>
  <c r="I289" i="7"/>
  <c r="E289" i="7"/>
  <c r="J288" i="7"/>
  <c r="E288" i="7"/>
  <c r="K287" i="7"/>
  <c r="J287" i="7"/>
  <c r="H287" i="7"/>
  <c r="AA287" i="7"/>
  <c r="Z287" i="7"/>
  <c r="Y287" i="7"/>
  <c r="I287" i="7"/>
  <c r="X287" i="7" s="1"/>
  <c r="F287" i="7"/>
  <c r="V287" i="7"/>
  <c r="T287" i="7"/>
  <c r="K289" i="7" s="1"/>
  <c r="R287" i="7"/>
  <c r="U287" i="7"/>
  <c r="S287" i="7"/>
  <c r="Q287" i="7"/>
  <c r="E287" i="7"/>
  <c r="D287" i="7"/>
  <c r="B287" i="7"/>
  <c r="K286" i="7"/>
  <c r="J286" i="7"/>
  <c r="W286" i="7"/>
  <c r="I286" i="7"/>
  <c r="X291" i="7" s="1"/>
  <c r="H286" i="7"/>
  <c r="G286" i="7"/>
  <c r="F286" i="7"/>
  <c r="C285" i="7"/>
  <c r="V284" i="7"/>
  <c r="T284" i="7"/>
  <c r="R284" i="7"/>
  <c r="K288" i="7" s="1"/>
  <c r="U284" i="7"/>
  <c r="S284" i="7"/>
  <c r="Q284" i="7"/>
  <c r="I288" i="7" s="1"/>
  <c r="E284" i="7"/>
  <c r="D284" i="7"/>
  <c r="B284" i="7"/>
  <c r="A283" i="7"/>
  <c r="A281" i="7"/>
  <c r="H279" i="7"/>
  <c r="J279" i="7"/>
  <c r="H278" i="7"/>
  <c r="J278" i="7"/>
  <c r="A277" i="7"/>
  <c r="AA274" i="7"/>
  <c r="Z274" i="7"/>
  <c r="Y274" i="7"/>
  <c r="AB273" i="7"/>
  <c r="I273" i="7"/>
  <c r="H273" i="7"/>
  <c r="G273" i="7"/>
  <c r="E273" i="7"/>
  <c r="J272" i="7"/>
  <c r="E272" i="7"/>
  <c r="J271" i="7"/>
  <c r="E271" i="7"/>
  <c r="J270" i="7"/>
  <c r="E270" i="7"/>
  <c r="K269" i="7"/>
  <c r="J269" i="7"/>
  <c r="H269" i="7"/>
  <c r="AA269" i="7"/>
  <c r="Z269" i="7"/>
  <c r="Y269" i="7"/>
  <c r="I269" i="7"/>
  <c r="X269" i="7" s="1"/>
  <c r="F269" i="7"/>
  <c r="V269" i="7"/>
  <c r="T269" i="7"/>
  <c r="R269" i="7"/>
  <c r="U269" i="7"/>
  <c r="S269" i="7"/>
  <c r="Q269" i="7"/>
  <c r="E269" i="7"/>
  <c r="D269" i="7"/>
  <c r="B269" i="7"/>
  <c r="K268" i="7"/>
  <c r="J268" i="7"/>
  <c r="H268" i="7"/>
  <c r="AA268" i="7"/>
  <c r="Z268" i="7"/>
  <c r="Y268" i="7"/>
  <c r="I268" i="7"/>
  <c r="X268" i="7" s="1"/>
  <c r="F268" i="7"/>
  <c r="V268" i="7"/>
  <c r="T268" i="7"/>
  <c r="R268" i="7"/>
  <c r="K270" i="7" s="1"/>
  <c r="P274" i="7" s="1"/>
  <c r="U268" i="7"/>
  <c r="S268" i="7"/>
  <c r="Q268" i="7"/>
  <c r="E268" i="7"/>
  <c r="D268" i="7"/>
  <c r="B268" i="7"/>
  <c r="K267" i="7"/>
  <c r="J267" i="7"/>
  <c r="I267" i="7"/>
  <c r="H267" i="7"/>
  <c r="G267" i="7"/>
  <c r="F267" i="7"/>
  <c r="K266" i="7"/>
  <c r="J266" i="7"/>
  <c r="I266" i="7"/>
  <c r="W266" i="7" s="1"/>
  <c r="H266" i="7"/>
  <c r="G266" i="7"/>
  <c r="F266" i="7"/>
  <c r="K265" i="7"/>
  <c r="J265" i="7"/>
  <c r="I265" i="7"/>
  <c r="H265" i="7"/>
  <c r="G265" i="7"/>
  <c r="F265" i="7"/>
  <c r="K264" i="7"/>
  <c r="J264" i="7"/>
  <c r="I264" i="7"/>
  <c r="W264" i="7" s="1"/>
  <c r="H264" i="7"/>
  <c r="G264" i="7"/>
  <c r="F264" i="7"/>
  <c r="C263" i="7"/>
  <c r="V262" i="7"/>
  <c r="K272" i="7" s="1"/>
  <c r="T262" i="7"/>
  <c r="K271" i="7" s="1"/>
  <c r="R262" i="7"/>
  <c r="U262" i="7"/>
  <c r="I272" i="7" s="1"/>
  <c r="S262" i="7"/>
  <c r="Q262" i="7"/>
  <c r="I270" i="7" s="1"/>
  <c r="E262" i="7"/>
  <c r="D262" i="7"/>
  <c r="B262" i="7"/>
  <c r="AA260" i="7"/>
  <c r="Z260" i="7"/>
  <c r="Y260" i="7"/>
  <c r="I259" i="7"/>
  <c r="AB259" i="7" s="1"/>
  <c r="H259" i="7"/>
  <c r="G259" i="7"/>
  <c r="E259" i="7"/>
  <c r="K258" i="7"/>
  <c r="J258" i="7"/>
  <c r="E258" i="7"/>
  <c r="J257" i="7"/>
  <c r="I257" i="7"/>
  <c r="E257" i="7"/>
  <c r="K256" i="7"/>
  <c r="J256" i="7"/>
  <c r="E256" i="7"/>
  <c r="K255" i="7"/>
  <c r="J255" i="7"/>
  <c r="H255" i="7"/>
  <c r="AA255" i="7"/>
  <c r="Z255" i="7"/>
  <c r="Y255" i="7"/>
  <c r="X255" i="7"/>
  <c r="I255" i="7"/>
  <c r="F255" i="7"/>
  <c r="V255" i="7"/>
  <c r="T255" i="7"/>
  <c r="R255" i="7"/>
  <c r="U255" i="7"/>
  <c r="S255" i="7"/>
  <c r="Q255" i="7"/>
  <c r="E255" i="7"/>
  <c r="D255" i="7"/>
  <c r="B255" i="7"/>
  <c r="K254" i="7"/>
  <c r="J254" i="7"/>
  <c r="H254" i="7"/>
  <c r="AA254" i="7"/>
  <c r="Z254" i="7"/>
  <c r="Y254" i="7"/>
  <c r="I254" i="7"/>
  <c r="X254" i="7" s="1"/>
  <c r="F254" i="7"/>
  <c r="V254" i="7"/>
  <c r="T254" i="7"/>
  <c r="R254" i="7"/>
  <c r="U254" i="7"/>
  <c r="S254" i="7"/>
  <c r="Q254" i="7"/>
  <c r="E254" i="7"/>
  <c r="D254" i="7"/>
  <c r="B254" i="7"/>
  <c r="K253" i="7"/>
  <c r="J253" i="7"/>
  <c r="I253" i="7"/>
  <c r="H253" i="7"/>
  <c r="G253" i="7"/>
  <c r="F253" i="7"/>
  <c r="K252" i="7"/>
  <c r="J252" i="7"/>
  <c r="W252" i="7"/>
  <c r="I252" i="7"/>
  <c r="H252" i="7"/>
  <c r="G252" i="7"/>
  <c r="F252" i="7"/>
  <c r="K251" i="7"/>
  <c r="J251" i="7"/>
  <c r="I251" i="7"/>
  <c r="H251" i="7"/>
  <c r="G251" i="7"/>
  <c r="F251" i="7"/>
  <c r="K250" i="7"/>
  <c r="J250" i="7"/>
  <c r="I250" i="7"/>
  <c r="W250" i="7" s="1"/>
  <c r="H250" i="7"/>
  <c r="G250" i="7"/>
  <c r="F250" i="7"/>
  <c r="C249" i="7"/>
  <c r="V248" i="7"/>
  <c r="T248" i="7"/>
  <c r="R248" i="7"/>
  <c r="U248" i="7"/>
  <c r="S248" i="7"/>
  <c r="Q248" i="7"/>
  <c r="I256" i="7" s="1"/>
  <c r="E248" i="7"/>
  <c r="D248" i="7"/>
  <c r="B248" i="7"/>
  <c r="AA246" i="7"/>
  <c r="Z246" i="7"/>
  <c r="Y246" i="7"/>
  <c r="I245" i="7"/>
  <c r="AB245" i="7" s="1"/>
  <c r="H245" i="7"/>
  <c r="G245" i="7"/>
  <c r="E245" i="7"/>
  <c r="J244" i="7"/>
  <c r="E244" i="7"/>
  <c r="J243" i="7"/>
  <c r="E243" i="7"/>
  <c r="K242" i="7"/>
  <c r="J242" i="7"/>
  <c r="H242" i="7"/>
  <c r="AA242" i="7"/>
  <c r="Z242" i="7"/>
  <c r="Y242" i="7"/>
  <c r="I242" i="7"/>
  <c r="X242" i="7" s="1"/>
  <c r="F242" i="7"/>
  <c r="V242" i="7"/>
  <c r="T242" i="7"/>
  <c r="R242" i="7"/>
  <c r="U242" i="7"/>
  <c r="S242" i="7"/>
  <c r="Q242" i="7"/>
  <c r="E242" i="7"/>
  <c r="D242" i="7"/>
  <c r="B242" i="7"/>
  <c r="K241" i="7"/>
  <c r="J241" i="7"/>
  <c r="I241" i="7"/>
  <c r="H241" i="7"/>
  <c r="G241" i="7"/>
  <c r="F241" i="7"/>
  <c r="C240" i="7"/>
  <c r="V239" i="7"/>
  <c r="T239" i="7"/>
  <c r="K244" i="7" s="1"/>
  <c r="R239" i="7"/>
  <c r="K243" i="7" s="1"/>
  <c r="U239" i="7"/>
  <c r="S239" i="7"/>
  <c r="I244" i="7" s="1"/>
  <c r="Q239" i="7"/>
  <c r="I243" i="7" s="1"/>
  <c r="O246" i="7" s="1"/>
  <c r="E239" i="7"/>
  <c r="D239" i="7"/>
  <c r="B239" i="7"/>
  <c r="AA237" i="7"/>
  <c r="Z237" i="7"/>
  <c r="Y237" i="7"/>
  <c r="I236" i="7"/>
  <c r="AB236" i="7" s="1"/>
  <c r="H236" i="7"/>
  <c r="G236" i="7"/>
  <c r="E236" i="7"/>
  <c r="J235" i="7"/>
  <c r="E235" i="7"/>
  <c r="J234" i="7"/>
  <c r="E234" i="7"/>
  <c r="J233" i="7"/>
  <c r="E233" i="7"/>
  <c r="K232" i="7"/>
  <c r="J232" i="7"/>
  <c r="H232" i="7"/>
  <c r="AA232" i="7"/>
  <c r="Z232" i="7"/>
  <c r="Y232" i="7"/>
  <c r="I232" i="7"/>
  <c r="X232" i="7" s="1"/>
  <c r="F232" i="7"/>
  <c r="V232" i="7"/>
  <c r="T232" i="7"/>
  <c r="R232" i="7"/>
  <c r="U232" i="7"/>
  <c r="S232" i="7"/>
  <c r="Q232" i="7"/>
  <c r="E232" i="7"/>
  <c r="D232" i="7"/>
  <c r="B232" i="7"/>
  <c r="K231" i="7"/>
  <c r="J231" i="7"/>
  <c r="I231" i="7"/>
  <c r="H231" i="7"/>
  <c r="G231" i="7"/>
  <c r="F231" i="7"/>
  <c r="K230" i="7"/>
  <c r="J230" i="7"/>
  <c r="I230" i="7"/>
  <c r="W230" i="7" s="1"/>
  <c r="H230" i="7"/>
  <c r="G230" i="7"/>
  <c r="F230" i="7"/>
  <c r="K229" i="7"/>
  <c r="J229" i="7"/>
  <c r="I229" i="7"/>
  <c r="H229" i="7"/>
  <c r="G229" i="7"/>
  <c r="F229" i="7"/>
  <c r="K228" i="7"/>
  <c r="J228" i="7"/>
  <c r="W228" i="7"/>
  <c r="I228" i="7"/>
  <c r="H228" i="7"/>
  <c r="G228" i="7"/>
  <c r="F228" i="7"/>
  <c r="V227" i="7"/>
  <c r="K235" i="7" s="1"/>
  <c r="T227" i="7"/>
  <c r="K234" i="7" s="1"/>
  <c r="R227" i="7"/>
  <c r="U227" i="7"/>
  <c r="I235" i="7" s="1"/>
  <c r="O237" i="7" s="1"/>
  <c r="S227" i="7"/>
  <c r="I234" i="7" s="1"/>
  <c r="Q227" i="7"/>
  <c r="I233" i="7" s="1"/>
  <c r="E227" i="7"/>
  <c r="D227" i="7"/>
  <c r="B227" i="7"/>
  <c r="AA225" i="7"/>
  <c r="Z225" i="7"/>
  <c r="Y225" i="7"/>
  <c r="I224" i="7"/>
  <c r="AB224" i="7" s="1"/>
  <c r="H224" i="7"/>
  <c r="G224" i="7"/>
  <c r="E224" i="7"/>
  <c r="J223" i="7"/>
  <c r="E223" i="7"/>
  <c r="J222" i="7"/>
  <c r="E222" i="7"/>
  <c r="J221" i="7"/>
  <c r="E221" i="7"/>
  <c r="K220" i="7"/>
  <c r="J220" i="7"/>
  <c r="H220" i="7"/>
  <c r="AA220" i="7"/>
  <c r="Z220" i="7"/>
  <c r="Y220" i="7"/>
  <c r="I220" i="7"/>
  <c r="X220" i="7" s="1"/>
  <c r="F220" i="7"/>
  <c r="V220" i="7"/>
  <c r="T220" i="7"/>
  <c r="R220" i="7"/>
  <c r="U220" i="7"/>
  <c r="S220" i="7"/>
  <c r="Q220" i="7"/>
  <c r="E220" i="7"/>
  <c r="D220" i="7"/>
  <c r="B220" i="7"/>
  <c r="K219" i="7"/>
  <c r="J219" i="7"/>
  <c r="I219" i="7"/>
  <c r="H219" i="7"/>
  <c r="G219" i="7"/>
  <c r="F219" i="7"/>
  <c r="K218" i="7"/>
  <c r="J218" i="7"/>
  <c r="I218" i="7"/>
  <c r="W218" i="7" s="1"/>
  <c r="H218" i="7"/>
  <c r="G218" i="7"/>
  <c r="F218" i="7"/>
  <c r="K217" i="7"/>
  <c r="J217" i="7"/>
  <c r="I217" i="7"/>
  <c r="H217" i="7"/>
  <c r="G217" i="7"/>
  <c r="F217" i="7"/>
  <c r="K216" i="7"/>
  <c r="P225" i="7" s="1"/>
  <c r="J216" i="7"/>
  <c r="I216" i="7"/>
  <c r="W216" i="7" s="1"/>
  <c r="H216" i="7"/>
  <c r="G216" i="7"/>
  <c r="F216" i="7"/>
  <c r="C215" i="7"/>
  <c r="V214" i="7"/>
  <c r="K223" i="7" s="1"/>
  <c r="T214" i="7"/>
  <c r="K222" i="7" s="1"/>
  <c r="R214" i="7"/>
  <c r="K221" i="7" s="1"/>
  <c r="U214" i="7"/>
  <c r="I223" i="7" s="1"/>
  <c r="S214" i="7"/>
  <c r="Q214" i="7"/>
  <c r="I221" i="7" s="1"/>
  <c r="E214" i="7"/>
  <c r="D214" i="7"/>
  <c r="B214" i="7"/>
  <c r="AA212" i="7"/>
  <c r="Z212" i="7"/>
  <c r="Y212" i="7"/>
  <c r="I211" i="7"/>
  <c r="AB211" i="7" s="1"/>
  <c r="H211" i="7"/>
  <c r="G211" i="7"/>
  <c r="E211" i="7"/>
  <c r="K210" i="7"/>
  <c r="J210" i="7"/>
  <c r="I210" i="7"/>
  <c r="E210" i="7"/>
  <c r="J209" i="7"/>
  <c r="E209" i="7"/>
  <c r="K208" i="7"/>
  <c r="J208" i="7"/>
  <c r="E208" i="7"/>
  <c r="K207" i="7"/>
  <c r="J207" i="7"/>
  <c r="H207" i="7"/>
  <c r="AA207" i="7"/>
  <c r="Z207" i="7"/>
  <c r="Y207" i="7"/>
  <c r="X207" i="7"/>
  <c r="I207" i="7"/>
  <c r="F207" i="7"/>
  <c r="V207" i="7"/>
  <c r="T207" i="7"/>
  <c r="R207" i="7"/>
  <c r="U207" i="7"/>
  <c r="S207" i="7"/>
  <c r="Q207" i="7"/>
  <c r="I208" i="7" s="1"/>
  <c r="E207" i="7"/>
  <c r="D207" i="7"/>
  <c r="B207" i="7"/>
  <c r="K206" i="7"/>
  <c r="J206" i="7"/>
  <c r="I206" i="7"/>
  <c r="H206" i="7"/>
  <c r="G206" i="7"/>
  <c r="F206" i="7"/>
  <c r="K205" i="7"/>
  <c r="J205" i="7"/>
  <c r="I205" i="7"/>
  <c r="W205" i="7" s="1"/>
  <c r="H205" i="7"/>
  <c r="G205" i="7"/>
  <c r="F205" i="7"/>
  <c r="K204" i="7"/>
  <c r="J204" i="7"/>
  <c r="I204" i="7"/>
  <c r="H204" i="7"/>
  <c r="G204" i="7"/>
  <c r="F204" i="7"/>
  <c r="K203" i="7"/>
  <c r="P212" i="7" s="1"/>
  <c r="J203" i="7"/>
  <c r="I203" i="7"/>
  <c r="W203" i="7" s="1"/>
  <c r="H203" i="7"/>
  <c r="G203" i="7"/>
  <c r="F203" i="7"/>
  <c r="C202" i="7"/>
  <c r="V201" i="7"/>
  <c r="T201" i="7"/>
  <c r="K209" i="7" s="1"/>
  <c r="J212" i="7" s="1"/>
  <c r="R201" i="7"/>
  <c r="U201" i="7"/>
  <c r="S201" i="7"/>
  <c r="I209" i="7" s="1"/>
  <c r="Q201" i="7"/>
  <c r="E201" i="7"/>
  <c r="D201" i="7"/>
  <c r="B201" i="7"/>
  <c r="A200" i="7"/>
  <c r="H198" i="7"/>
  <c r="J198" i="7"/>
  <c r="H197" i="7"/>
  <c r="J197" i="7"/>
  <c r="A196" i="7"/>
  <c r="H194" i="7"/>
  <c r="J194" i="7"/>
  <c r="H193" i="7"/>
  <c r="J193" i="7"/>
  <c r="A192" i="7"/>
  <c r="AA189" i="7"/>
  <c r="Z189" i="7"/>
  <c r="Y189" i="7"/>
  <c r="I188" i="7"/>
  <c r="AB188" i="7" s="1"/>
  <c r="H188" i="7"/>
  <c r="G188" i="7"/>
  <c r="E188" i="7"/>
  <c r="J187" i="7"/>
  <c r="I187" i="7"/>
  <c r="E187" i="7"/>
  <c r="J186" i="7"/>
  <c r="E186" i="7"/>
  <c r="K185" i="7"/>
  <c r="J185" i="7"/>
  <c r="H185" i="7"/>
  <c r="AA185" i="7"/>
  <c r="Z185" i="7"/>
  <c r="Y185" i="7"/>
  <c r="I185" i="7"/>
  <c r="X185" i="7" s="1"/>
  <c r="F185" i="7"/>
  <c r="V185" i="7"/>
  <c r="T185" i="7"/>
  <c r="R185" i="7"/>
  <c r="U185" i="7"/>
  <c r="S185" i="7"/>
  <c r="Q185" i="7"/>
  <c r="E185" i="7"/>
  <c r="D185" i="7"/>
  <c r="B185" i="7"/>
  <c r="K184" i="7"/>
  <c r="J184" i="7"/>
  <c r="W184" i="7"/>
  <c r="I184" i="7"/>
  <c r="X189" i="7" s="1"/>
  <c r="H184" i="7"/>
  <c r="G184" i="7"/>
  <c r="F184" i="7"/>
  <c r="C183" i="7"/>
  <c r="V182" i="7"/>
  <c r="T182" i="7"/>
  <c r="K187" i="7" s="1"/>
  <c r="R182" i="7"/>
  <c r="K186" i="7" s="1"/>
  <c r="U182" i="7"/>
  <c r="S182" i="7"/>
  <c r="Q182" i="7"/>
  <c r="I186" i="7" s="1"/>
  <c r="E182" i="7"/>
  <c r="D182" i="7"/>
  <c r="B182" i="7"/>
  <c r="AA180" i="7"/>
  <c r="Z180" i="7"/>
  <c r="Y180" i="7"/>
  <c r="I179" i="7"/>
  <c r="AB179" i="7" s="1"/>
  <c r="H179" i="7"/>
  <c r="G179" i="7"/>
  <c r="E179" i="7"/>
  <c r="J178" i="7"/>
  <c r="I178" i="7"/>
  <c r="E178" i="7"/>
  <c r="K177" i="7"/>
  <c r="J180" i="7" s="1"/>
  <c r="J177" i="7"/>
  <c r="E177" i="7"/>
  <c r="K176" i="7"/>
  <c r="J176" i="7"/>
  <c r="W176" i="7"/>
  <c r="I176" i="7"/>
  <c r="H176" i="7"/>
  <c r="G176" i="7"/>
  <c r="F176" i="7"/>
  <c r="V175" i="7"/>
  <c r="T175" i="7"/>
  <c r="K178" i="7" s="1"/>
  <c r="R175" i="7"/>
  <c r="U175" i="7"/>
  <c r="S175" i="7"/>
  <c r="Q175" i="7"/>
  <c r="I177" i="7" s="1"/>
  <c r="E175" i="7"/>
  <c r="D175" i="7"/>
  <c r="B175" i="7"/>
  <c r="AA173" i="7"/>
  <c r="Z173" i="7"/>
  <c r="Y173" i="7"/>
  <c r="I172" i="7"/>
  <c r="AB172" i="7" s="1"/>
  <c r="H172" i="7"/>
  <c r="G172" i="7"/>
  <c r="E172" i="7"/>
  <c r="J171" i="7"/>
  <c r="E171" i="7"/>
  <c r="J170" i="7"/>
  <c r="E170" i="7"/>
  <c r="K169" i="7"/>
  <c r="J169" i="7"/>
  <c r="H169" i="7"/>
  <c r="AA169" i="7"/>
  <c r="Z169" i="7"/>
  <c r="Y169" i="7"/>
  <c r="I169" i="7"/>
  <c r="X169" i="7" s="1"/>
  <c r="F169" i="7"/>
  <c r="V169" i="7"/>
  <c r="T169" i="7"/>
  <c r="R169" i="7"/>
  <c r="U169" i="7"/>
  <c r="S169" i="7"/>
  <c r="Q169" i="7"/>
  <c r="E169" i="7"/>
  <c r="D169" i="7"/>
  <c r="B169" i="7"/>
  <c r="K168" i="7"/>
  <c r="J168" i="7"/>
  <c r="I168" i="7"/>
  <c r="H168" i="7"/>
  <c r="G168" i="7"/>
  <c r="F168" i="7"/>
  <c r="C167" i="7"/>
  <c r="V166" i="7"/>
  <c r="T166" i="7"/>
  <c r="K171" i="7" s="1"/>
  <c r="R166" i="7"/>
  <c r="K170" i="7" s="1"/>
  <c r="U166" i="7"/>
  <c r="S166" i="7"/>
  <c r="I171" i="7" s="1"/>
  <c r="Q166" i="7"/>
  <c r="I170" i="7" s="1"/>
  <c r="O173" i="7" s="1"/>
  <c r="E166" i="7"/>
  <c r="D166" i="7"/>
  <c r="B166" i="7"/>
  <c r="A165" i="7"/>
  <c r="AA162" i="7"/>
  <c r="Z162" i="7"/>
  <c r="Y162" i="7"/>
  <c r="X162" i="7"/>
  <c r="I161" i="7"/>
  <c r="AB161" i="7" s="1"/>
  <c r="H161" i="7"/>
  <c r="G161" i="7"/>
  <c r="E161" i="7"/>
  <c r="J160" i="7"/>
  <c r="E160" i="7"/>
  <c r="J159" i="7"/>
  <c r="I159" i="7"/>
  <c r="E159" i="7"/>
  <c r="J158" i="7"/>
  <c r="E158" i="7"/>
  <c r="K157" i="7"/>
  <c r="J157" i="7"/>
  <c r="H157" i="7"/>
  <c r="AA157" i="7"/>
  <c r="Z157" i="7"/>
  <c r="Y157" i="7"/>
  <c r="I157" i="7"/>
  <c r="X157" i="7" s="1"/>
  <c r="F157" i="7"/>
  <c r="V157" i="7"/>
  <c r="T157" i="7"/>
  <c r="R157" i="7"/>
  <c r="U157" i="7"/>
  <c r="S157" i="7"/>
  <c r="Q157" i="7"/>
  <c r="E157" i="7"/>
  <c r="D157" i="7"/>
  <c r="B157" i="7"/>
  <c r="K156" i="7"/>
  <c r="J156" i="7"/>
  <c r="H156" i="7"/>
  <c r="AA156" i="7"/>
  <c r="Z156" i="7"/>
  <c r="Y156" i="7"/>
  <c r="I156" i="7"/>
  <c r="X156" i="7" s="1"/>
  <c r="F156" i="7"/>
  <c r="V156" i="7"/>
  <c r="T156" i="7"/>
  <c r="R156" i="7"/>
  <c r="U156" i="7"/>
  <c r="S156" i="7"/>
  <c r="Q156" i="7"/>
  <c r="E156" i="7"/>
  <c r="D156" i="7"/>
  <c r="B156" i="7"/>
  <c r="K155" i="7"/>
  <c r="J155" i="7"/>
  <c r="I155" i="7"/>
  <c r="H155" i="7"/>
  <c r="G155" i="7"/>
  <c r="F155" i="7"/>
  <c r="K154" i="7"/>
  <c r="J154" i="7"/>
  <c r="I154" i="7"/>
  <c r="W154" i="7" s="1"/>
  <c r="H154" i="7"/>
  <c r="G154" i="7"/>
  <c r="F154" i="7"/>
  <c r="K153" i="7"/>
  <c r="J153" i="7"/>
  <c r="I153" i="7"/>
  <c r="H153" i="7"/>
  <c r="G153" i="7"/>
  <c r="F153" i="7"/>
  <c r="K152" i="7"/>
  <c r="J152" i="7"/>
  <c r="I152" i="7"/>
  <c r="H152" i="7"/>
  <c r="G152" i="7"/>
  <c r="F152" i="7"/>
  <c r="C151" i="7"/>
  <c r="V150" i="7"/>
  <c r="K160" i="7" s="1"/>
  <c r="T150" i="7"/>
  <c r="K159" i="7" s="1"/>
  <c r="R150" i="7"/>
  <c r="K158" i="7" s="1"/>
  <c r="U150" i="7"/>
  <c r="I160" i="7" s="1"/>
  <c r="S150" i="7"/>
  <c r="Q150" i="7"/>
  <c r="I158" i="7" s="1"/>
  <c r="E150" i="7"/>
  <c r="D150" i="7"/>
  <c r="B150" i="7"/>
  <c r="AA148" i="7"/>
  <c r="Z148" i="7"/>
  <c r="Y148" i="7"/>
  <c r="I147" i="7"/>
  <c r="AB147" i="7" s="1"/>
  <c r="H147" i="7"/>
  <c r="G147" i="7"/>
  <c r="E147" i="7"/>
  <c r="J146" i="7"/>
  <c r="E146" i="7"/>
  <c r="J145" i="7"/>
  <c r="E145" i="7"/>
  <c r="J144" i="7"/>
  <c r="E144" i="7"/>
  <c r="K143" i="7"/>
  <c r="J143" i="7"/>
  <c r="H143" i="7"/>
  <c r="AA143" i="7"/>
  <c r="Z143" i="7"/>
  <c r="Y143" i="7"/>
  <c r="I143" i="7"/>
  <c r="X143" i="7" s="1"/>
  <c r="F143" i="7"/>
  <c r="V143" i="7"/>
  <c r="T143" i="7"/>
  <c r="R143" i="7"/>
  <c r="U143" i="7"/>
  <c r="S143" i="7"/>
  <c r="Q143" i="7"/>
  <c r="E143" i="7"/>
  <c r="D143" i="7"/>
  <c r="B143" i="7"/>
  <c r="K142" i="7"/>
  <c r="J142" i="7"/>
  <c r="H142" i="7"/>
  <c r="AA142" i="7"/>
  <c r="Z142" i="7"/>
  <c r="Y142" i="7"/>
  <c r="I142" i="7"/>
  <c r="X142" i="7" s="1"/>
  <c r="F142" i="7"/>
  <c r="V142" i="7"/>
  <c r="T142" i="7"/>
  <c r="R142" i="7"/>
  <c r="U142" i="7"/>
  <c r="S142" i="7"/>
  <c r="Q142" i="7"/>
  <c r="E142" i="7"/>
  <c r="D142" i="7"/>
  <c r="B142" i="7"/>
  <c r="K141" i="7"/>
  <c r="J141" i="7"/>
  <c r="I141" i="7"/>
  <c r="H141" i="7"/>
  <c r="G141" i="7"/>
  <c r="F141" i="7"/>
  <c r="K140" i="7"/>
  <c r="J140" i="7"/>
  <c r="I140" i="7"/>
  <c r="W140" i="7" s="1"/>
  <c r="H140" i="7"/>
  <c r="G140" i="7"/>
  <c r="F140" i="7"/>
  <c r="K139" i="7"/>
  <c r="J139" i="7"/>
  <c r="I139" i="7"/>
  <c r="H139" i="7"/>
  <c r="G139" i="7"/>
  <c r="F139" i="7"/>
  <c r="K138" i="7"/>
  <c r="J138" i="7"/>
  <c r="W138" i="7"/>
  <c r="I138" i="7"/>
  <c r="H138" i="7"/>
  <c r="G138" i="7"/>
  <c r="F138" i="7"/>
  <c r="C137" i="7"/>
  <c r="V136" i="7"/>
  <c r="K146" i="7" s="1"/>
  <c r="T136" i="7"/>
  <c r="K145" i="7" s="1"/>
  <c r="R136" i="7"/>
  <c r="K144" i="7" s="1"/>
  <c r="U136" i="7"/>
  <c r="I146" i="7" s="1"/>
  <c r="S136" i="7"/>
  <c r="I145" i="7" s="1"/>
  <c r="Q136" i="7"/>
  <c r="I144" i="7" s="1"/>
  <c r="E136" i="7"/>
  <c r="D136" i="7"/>
  <c r="B136" i="7"/>
  <c r="AA134" i="7"/>
  <c r="Z134" i="7"/>
  <c r="Y134" i="7"/>
  <c r="I133" i="7"/>
  <c r="AB133" i="7" s="1"/>
  <c r="H133" i="7"/>
  <c r="G133" i="7"/>
  <c r="E133" i="7"/>
  <c r="J132" i="7"/>
  <c r="E132" i="7"/>
  <c r="K131" i="7"/>
  <c r="J131" i="7"/>
  <c r="E131" i="7"/>
  <c r="K130" i="7"/>
  <c r="J130" i="7"/>
  <c r="H130" i="7"/>
  <c r="AA130" i="7"/>
  <c r="Z130" i="7"/>
  <c r="Y130" i="7"/>
  <c r="X130" i="7"/>
  <c r="I130" i="7"/>
  <c r="F130" i="7"/>
  <c r="V130" i="7"/>
  <c r="T130" i="7"/>
  <c r="R130" i="7"/>
  <c r="U130" i="7"/>
  <c r="S130" i="7"/>
  <c r="Q130" i="7"/>
  <c r="E130" i="7"/>
  <c r="D130" i="7"/>
  <c r="B130" i="7"/>
  <c r="K129" i="7"/>
  <c r="J129" i="7"/>
  <c r="W129" i="7"/>
  <c r="I129" i="7"/>
  <c r="X134" i="7" s="1"/>
  <c r="H129" i="7"/>
  <c r="G129" i="7"/>
  <c r="F129" i="7"/>
  <c r="C128" i="7"/>
  <c r="V127" i="7"/>
  <c r="T127" i="7"/>
  <c r="K132" i="7" s="1"/>
  <c r="R127" i="7"/>
  <c r="U127" i="7"/>
  <c r="S127" i="7"/>
  <c r="I132" i="7" s="1"/>
  <c r="Q127" i="7"/>
  <c r="I131" i="7" s="1"/>
  <c r="E127" i="7"/>
  <c r="D127" i="7"/>
  <c r="B127" i="7"/>
  <c r="AA125" i="7"/>
  <c r="Z125" i="7"/>
  <c r="Y125" i="7"/>
  <c r="I124" i="7"/>
  <c r="AB124" i="7" s="1"/>
  <c r="H124" i="7"/>
  <c r="G124" i="7"/>
  <c r="E124" i="7"/>
  <c r="J123" i="7"/>
  <c r="E123" i="7"/>
  <c r="K122" i="7"/>
  <c r="J122" i="7"/>
  <c r="E122" i="7"/>
  <c r="J121" i="7"/>
  <c r="E121" i="7"/>
  <c r="K120" i="7"/>
  <c r="J120" i="7"/>
  <c r="H120" i="7"/>
  <c r="AA120" i="7"/>
  <c r="Z120" i="7"/>
  <c r="Y120" i="7"/>
  <c r="I120" i="7"/>
  <c r="X120" i="7" s="1"/>
  <c r="F120" i="7"/>
  <c r="V120" i="7"/>
  <c r="T120" i="7"/>
  <c r="R120" i="7"/>
  <c r="U120" i="7"/>
  <c r="S120" i="7"/>
  <c r="Q120" i="7"/>
  <c r="E120" i="7"/>
  <c r="D120" i="7"/>
  <c r="B120" i="7"/>
  <c r="K119" i="7"/>
  <c r="J119" i="7"/>
  <c r="I119" i="7"/>
  <c r="H119" i="7"/>
  <c r="G119" i="7"/>
  <c r="F119" i="7"/>
  <c r="K118" i="7"/>
  <c r="J118" i="7"/>
  <c r="I118" i="7"/>
  <c r="W118" i="7" s="1"/>
  <c r="H118" i="7"/>
  <c r="G118" i="7"/>
  <c r="F118" i="7"/>
  <c r="K117" i="7"/>
  <c r="J117" i="7"/>
  <c r="I117" i="7"/>
  <c r="H117" i="7"/>
  <c r="G117" i="7"/>
  <c r="F117" i="7"/>
  <c r="K116" i="7"/>
  <c r="J116" i="7"/>
  <c r="I116" i="7"/>
  <c r="H116" i="7"/>
  <c r="G116" i="7"/>
  <c r="F116" i="7"/>
  <c r="V115" i="7"/>
  <c r="K123" i="7" s="1"/>
  <c r="T115" i="7"/>
  <c r="R115" i="7"/>
  <c r="K121" i="7" s="1"/>
  <c r="U115" i="7"/>
  <c r="I123" i="7" s="1"/>
  <c r="S115" i="7"/>
  <c r="I122" i="7" s="1"/>
  <c r="Q115" i="7"/>
  <c r="I121" i="7" s="1"/>
  <c r="E115" i="7"/>
  <c r="D115" i="7"/>
  <c r="B115" i="7"/>
  <c r="AA113" i="7"/>
  <c r="Z113" i="7"/>
  <c r="Y113" i="7"/>
  <c r="AB112" i="7"/>
  <c r="I112" i="7"/>
  <c r="H112" i="7"/>
  <c r="G112" i="7"/>
  <c r="E112" i="7"/>
  <c r="J111" i="7"/>
  <c r="I111" i="7"/>
  <c r="E111" i="7"/>
  <c r="J110" i="7"/>
  <c r="E110" i="7"/>
  <c r="J109" i="7"/>
  <c r="E109" i="7"/>
  <c r="K108" i="7"/>
  <c r="J108" i="7"/>
  <c r="H108" i="7"/>
  <c r="AA108" i="7"/>
  <c r="Z108" i="7"/>
  <c r="Y108" i="7"/>
  <c r="I108" i="7"/>
  <c r="X108" i="7" s="1"/>
  <c r="F108" i="7"/>
  <c r="V108" i="7"/>
  <c r="T108" i="7"/>
  <c r="R108" i="7"/>
  <c r="U108" i="7"/>
  <c r="S108" i="7"/>
  <c r="Q108" i="7"/>
  <c r="I109" i="7" s="1"/>
  <c r="E108" i="7"/>
  <c r="D108" i="7"/>
  <c r="B108" i="7"/>
  <c r="K107" i="7"/>
  <c r="J107" i="7"/>
  <c r="I107" i="7"/>
  <c r="H107" i="7"/>
  <c r="G107" i="7"/>
  <c r="F107" i="7"/>
  <c r="K106" i="7"/>
  <c r="J106" i="7"/>
  <c r="W106" i="7"/>
  <c r="I106" i="7"/>
  <c r="H106" i="7"/>
  <c r="G106" i="7"/>
  <c r="F106" i="7"/>
  <c r="K105" i="7"/>
  <c r="J113" i="7" s="1"/>
  <c r="J105" i="7"/>
  <c r="I105" i="7"/>
  <c r="H105" i="7"/>
  <c r="G105" i="7"/>
  <c r="F105" i="7"/>
  <c r="K104" i="7"/>
  <c r="J104" i="7"/>
  <c r="W104" i="7"/>
  <c r="I104" i="7"/>
  <c r="X113" i="7" s="1"/>
  <c r="H104" i="7"/>
  <c r="G104" i="7"/>
  <c r="F104" i="7"/>
  <c r="C103" i="7"/>
  <c r="V102" i="7"/>
  <c r="K111" i="7" s="1"/>
  <c r="T102" i="7"/>
  <c r="K110" i="7" s="1"/>
  <c r="R102" i="7"/>
  <c r="K109" i="7" s="1"/>
  <c r="U102" i="7"/>
  <c r="S102" i="7"/>
  <c r="I110" i="7" s="1"/>
  <c r="Q102" i="7"/>
  <c r="E102" i="7"/>
  <c r="D102" i="7"/>
  <c r="B102" i="7"/>
  <c r="AA100" i="7"/>
  <c r="Z100" i="7"/>
  <c r="Y100" i="7"/>
  <c r="I99" i="7"/>
  <c r="AB99" i="7" s="1"/>
  <c r="H99" i="7"/>
  <c r="G99" i="7"/>
  <c r="E99" i="7"/>
  <c r="J98" i="7"/>
  <c r="E98" i="7"/>
  <c r="K97" i="7"/>
  <c r="J97" i="7"/>
  <c r="I97" i="7"/>
  <c r="E97" i="7"/>
  <c r="J96" i="7"/>
  <c r="E96" i="7"/>
  <c r="K95" i="7"/>
  <c r="J95" i="7"/>
  <c r="H95" i="7"/>
  <c r="AA95" i="7"/>
  <c r="Z95" i="7"/>
  <c r="Y95" i="7"/>
  <c r="I95" i="7"/>
  <c r="X95" i="7" s="1"/>
  <c r="F95" i="7"/>
  <c r="V95" i="7"/>
  <c r="T95" i="7"/>
  <c r="R95" i="7"/>
  <c r="U95" i="7"/>
  <c r="S95" i="7"/>
  <c r="Q95" i="7"/>
  <c r="E95" i="7"/>
  <c r="D95" i="7"/>
  <c r="B95" i="7"/>
  <c r="K94" i="7"/>
  <c r="J94" i="7"/>
  <c r="I94" i="7"/>
  <c r="H94" i="7"/>
  <c r="G94" i="7"/>
  <c r="F94" i="7"/>
  <c r="K93" i="7"/>
  <c r="J93" i="7"/>
  <c r="W93" i="7"/>
  <c r="I93" i="7"/>
  <c r="H93" i="7"/>
  <c r="G93" i="7"/>
  <c r="F93" i="7"/>
  <c r="K92" i="7"/>
  <c r="J92" i="7"/>
  <c r="I92" i="7"/>
  <c r="H92" i="7"/>
  <c r="G92" i="7"/>
  <c r="F92" i="7"/>
  <c r="K91" i="7"/>
  <c r="J91" i="7"/>
  <c r="I91" i="7"/>
  <c r="H91" i="7"/>
  <c r="G91" i="7"/>
  <c r="F91" i="7"/>
  <c r="C90" i="7"/>
  <c r="V89" i="7"/>
  <c r="K98" i="7" s="1"/>
  <c r="T89" i="7"/>
  <c r="R89" i="7"/>
  <c r="K96" i="7" s="1"/>
  <c r="U89" i="7"/>
  <c r="I98" i="7" s="1"/>
  <c r="S89" i="7"/>
  <c r="Q89" i="7"/>
  <c r="I96" i="7" s="1"/>
  <c r="E89" i="7"/>
  <c r="D89" i="7"/>
  <c r="B89" i="7"/>
  <c r="A88" i="7"/>
  <c r="H86" i="7"/>
  <c r="J86" i="7"/>
  <c r="H85" i="7"/>
  <c r="J85" i="7"/>
  <c r="A84" i="7"/>
  <c r="H82" i="7"/>
  <c r="J82" i="7"/>
  <c r="H81" i="7"/>
  <c r="J81" i="7"/>
  <c r="A80" i="7"/>
  <c r="AA77" i="7"/>
  <c r="Z77" i="7"/>
  <c r="Y77" i="7"/>
  <c r="AB76" i="7"/>
  <c r="I76" i="7"/>
  <c r="H76" i="7"/>
  <c r="G76" i="7"/>
  <c r="E76" i="7"/>
  <c r="J75" i="7"/>
  <c r="E75" i="7"/>
  <c r="J74" i="7"/>
  <c r="I74" i="7"/>
  <c r="O77" i="7" s="1"/>
  <c r="E74" i="7"/>
  <c r="K73" i="7"/>
  <c r="J73" i="7"/>
  <c r="I73" i="7"/>
  <c r="W73" i="7" s="1"/>
  <c r="H73" i="7"/>
  <c r="G73" i="7"/>
  <c r="F73" i="7"/>
  <c r="V72" i="7"/>
  <c r="T72" i="7"/>
  <c r="K75" i="7" s="1"/>
  <c r="R72" i="7"/>
  <c r="K74" i="7" s="1"/>
  <c r="U72" i="7"/>
  <c r="S72" i="7"/>
  <c r="I75" i="7" s="1"/>
  <c r="Q72" i="7"/>
  <c r="E72" i="7"/>
  <c r="D72" i="7"/>
  <c r="B72" i="7"/>
  <c r="AA70" i="7"/>
  <c r="Z70" i="7"/>
  <c r="Y70" i="7"/>
  <c r="AB69" i="7"/>
  <c r="I69" i="7"/>
  <c r="H69" i="7"/>
  <c r="G69" i="7"/>
  <c r="E69" i="7"/>
  <c r="J68" i="7"/>
  <c r="I68" i="7"/>
  <c r="E68" i="7"/>
  <c r="J67" i="7"/>
  <c r="E67" i="7"/>
  <c r="K66" i="7"/>
  <c r="J66" i="7"/>
  <c r="I66" i="7"/>
  <c r="W66" i="7" s="1"/>
  <c r="H66" i="7"/>
  <c r="G66" i="7"/>
  <c r="F66" i="7"/>
  <c r="C65" i="7"/>
  <c r="V64" i="7"/>
  <c r="T64" i="7"/>
  <c r="K68" i="7" s="1"/>
  <c r="R64" i="7"/>
  <c r="K67" i="7" s="1"/>
  <c r="U64" i="7"/>
  <c r="S64" i="7"/>
  <c r="Q64" i="7"/>
  <c r="I67" i="7" s="1"/>
  <c r="H70" i="7" s="1"/>
  <c r="E64" i="7"/>
  <c r="D64" i="7"/>
  <c r="B64" i="7"/>
  <c r="AA62" i="7"/>
  <c r="Z62" i="7"/>
  <c r="Y62" i="7"/>
  <c r="AB61" i="7"/>
  <c r="I61" i="7"/>
  <c r="H61" i="7"/>
  <c r="G61" i="7"/>
  <c r="E61" i="7"/>
  <c r="J60" i="7"/>
  <c r="I60" i="7"/>
  <c r="E60" i="7"/>
  <c r="J59" i="7"/>
  <c r="E59" i="7"/>
  <c r="K58" i="7"/>
  <c r="J58" i="7"/>
  <c r="H58" i="7"/>
  <c r="AA58" i="7"/>
  <c r="Z58" i="7"/>
  <c r="Y58" i="7"/>
  <c r="I58" i="7"/>
  <c r="X58" i="7" s="1"/>
  <c r="F58" i="7"/>
  <c r="V58" i="7"/>
  <c r="T58" i="7"/>
  <c r="R58" i="7"/>
  <c r="U58" i="7"/>
  <c r="S58" i="7"/>
  <c r="Q58" i="7"/>
  <c r="E58" i="7"/>
  <c r="D58" i="7"/>
  <c r="B58" i="7"/>
  <c r="K57" i="7"/>
  <c r="J57" i="7"/>
  <c r="I57" i="7"/>
  <c r="W57" i="7" s="1"/>
  <c r="H57" i="7"/>
  <c r="G57" i="7"/>
  <c r="F57" i="7"/>
  <c r="C56" i="7"/>
  <c r="V55" i="7"/>
  <c r="T55" i="7"/>
  <c r="K60" i="7" s="1"/>
  <c r="R55" i="7"/>
  <c r="K59" i="7" s="1"/>
  <c r="U55" i="7"/>
  <c r="S55" i="7"/>
  <c r="Q55" i="7"/>
  <c r="I59" i="7" s="1"/>
  <c r="E55" i="7"/>
  <c r="D55" i="7"/>
  <c r="B55" i="7"/>
  <c r="AA53" i="7"/>
  <c r="Z53" i="7"/>
  <c r="Y53" i="7"/>
  <c r="AB52" i="7"/>
  <c r="I52" i="7"/>
  <c r="H52" i="7"/>
  <c r="G52" i="7"/>
  <c r="E52" i="7"/>
  <c r="J51" i="7"/>
  <c r="E51" i="7"/>
  <c r="K50" i="7"/>
  <c r="J50" i="7"/>
  <c r="E50" i="7"/>
  <c r="K49" i="7"/>
  <c r="P53" i="7" s="1"/>
  <c r="J49" i="7"/>
  <c r="I49" i="7"/>
  <c r="H49" i="7"/>
  <c r="G49" i="7"/>
  <c r="F49" i="7"/>
  <c r="V48" i="7"/>
  <c r="T48" i="7"/>
  <c r="K51" i="7" s="1"/>
  <c r="J53" i="7" s="1"/>
  <c r="R48" i="7"/>
  <c r="U48" i="7"/>
  <c r="S48" i="7"/>
  <c r="I51" i="7" s="1"/>
  <c r="Q48" i="7"/>
  <c r="I50" i="7" s="1"/>
  <c r="E48" i="7"/>
  <c r="D48" i="7"/>
  <c r="B48" i="7"/>
  <c r="AA46" i="7"/>
  <c r="Z46" i="7"/>
  <c r="Y46" i="7"/>
  <c r="I45" i="7"/>
  <c r="AB45" i="7" s="1"/>
  <c r="I27" i="7" s="1"/>
  <c r="H45" i="7"/>
  <c r="G45" i="7"/>
  <c r="E45" i="7"/>
  <c r="K44" i="7"/>
  <c r="J44" i="7"/>
  <c r="E44" i="7"/>
  <c r="J43" i="7"/>
  <c r="E43" i="7"/>
  <c r="K42" i="7"/>
  <c r="J42" i="7"/>
  <c r="H42" i="7"/>
  <c r="AA42" i="7"/>
  <c r="Z42" i="7"/>
  <c r="Y42" i="7"/>
  <c r="I23" i="7" s="1"/>
  <c r="X42" i="7"/>
  <c r="I42" i="7"/>
  <c r="F42" i="7"/>
  <c r="V42" i="7"/>
  <c r="T42" i="7"/>
  <c r="R42" i="7"/>
  <c r="U42" i="7"/>
  <c r="S42" i="7"/>
  <c r="Q42" i="7"/>
  <c r="I43" i="7" s="1"/>
  <c r="E42" i="7"/>
  <c r="D42" i="7"/>
  <c r="B42" i="7"/>
  <c r="K41" i="7"/>
  <c r="P46" i="7" s="1"/>
  <c r="J41" i="7"/>
  <c r="I41" i="7"/>
  <c r="H41" i="7"/>
  <c r="G41" i="7"/>
  <c r="F41" i="7"/>
  <c r="C40" i="7"/>
  <c r="V39" i="7"/>
  <c r="T39" i="7"/>
  <c r="R39" i="7"/>
  <c r="K43" i="7" s="1"/>
  <c r="U39" i="7"/>
  <c r="S39" i="7"/>
  <c r="I44" i="7" s="1"/>
  <c r="Q39" i="7"/>
  <c r="E39" i="7"/>
  <c r="D39" i="7"/>
  <c r="B39" i="7"/>
  <c r="A38" i="7"/>
  <c r="A36" i="7"/>
  <c r="A18" i="7"/>
  <c r="A15" i="7"/>
  <c r="A13" i="7"/>
  <c r="A10" i="7"/>
  <c r="G6" i="7"/>
  <c r="B6" i="7"/>
  <c r="A1" i="7"/>
  <c r="X57" i="8" l="1"/>
  <c r="P173" i="8"/>
  <c r="X248" i="8"/>
  <c r="P236" i="8"/>
  <c r="P57" i="8"/>
  <c r="P88" i="8"/>
  <c r="O111" i="8"/>
  <c r="X124" i="8"/>
  <c r="K191" i="8"/>
  <c r="X81" i="8"/>
  <c r="O81" i="8"/>
  <c r="I145" i="8"/>
  <c r="P159" i="8"/>
  <c r="O173" i="8"/>
  <c r="I184" i="8"/>
  <c r="I223" i="8"/>
  <c r="P248" i="8"/>
  <c r="K271" i="8"/>
  <c r="I111" i="8"/>
  <c r="I236" i="8"/>
  <c r="P285" i="8"/>
  <c r="O732" i="8"/>
  <c r="I81" i="8"/>
  <c r="P136" i="8"/>
  <c r="I173" i="8"/>
  <c r="K200" i="8"/>
  <c r="K257" i="8"/>
  <c r="K207" i="8"/>
  <c r="P64" i="8"/>
  <c r="X111" i="8"/>
  <c r="P145" i="8"/>
  <c r="P200" i="8"/>
  <c r="K203" i="8" s="1"/>
  <c r="O223" i="8"/>
  <c r="X236" i="8"/>
  <c r="K285" i="8"/>
  <c r="P81" i="8"/>
  <c r="O159" i="8"/>
  <c r="X191" i="8"/>
  <c r="K302" i="8"/>
  <c r="X790" i="8"/>
  <c r="O790" i="8"/>
  <c r="K309" i="8"/>
  <c r="W52" i="8"/>
  <c r="O64" i="8"/>
  <c r="X73" i="8"/>
  <c r="O88" i="8"/>
  <c r="W115" i="8"/>
  <c r="K124" i="8"/>
  <c r="O136" i="8"/>
  <c r="X145" i="8"/>
  <c r="X159" i="8"/>
  <c r="X173" i="8"/>
  <c r="X184" i="8"/>
  <c r="X223" i="8"/>
  <c r="I257" i="8"/>
  <c r="I271" i="8"/>
  <c r="I285" i="8"/>
  <c r="O302" i="8"/>
  <c r="X417" i="8"/>
  <c r="X444" i="8"/>
  <c r="X545" i="8"/>
  <c r="I624" i="8"/>
  <c r="O633" i="8"/>
  <c r="J657" i="8"/>
  <c r="X1178" i="8"/>
  <c r="O1178" i="8"/>
  <c r="I1178" i="8"/>
  <c r="K57" i="8"/>
  <c r="X64" i="8"/>
  <c r="K81" i="8"/>
  <c r="X88" i="8"/>
  <c r="X136" i="8"/>
  <c r="I200" i="8"/>
  <c r="I248" i="8"/>
  <c r="O257" i="8"/>
  <c r="O271" i="8"/>
  <c r="O285" i="8"/>
  <c r="O309" i="8"/>
  <c r="I309" i="8"/>
  <c r="X309" i="8"/>
  <c r="K333" i="8"/>
  <c r="P390" i="8"/>
  <c r="P428" i="8"/>
  <c r="P497" i="8"/>
  <c r="P569" i="8"/>
  <c r="X599" i="8"/>
  <c r="P647" i="8"/>
  <c r="P672" i="8"/>
  <c r="P707" i="8"/>
  <c r="J730" i="8"/>
  <c r="I732" i="8" s="1"/>
  <c r="X1455" i="8"/>
  <c r="W77" i="8"/>
  <c r="K111" i="8"/>
  <c r="I124" i="8"/>
  <c r="W149" i="8"/>
  <c r="I191" i="8"/>
  <c r="O200" i="8"/>
  <c r="K236" i="8"/>
  <c r="O248" i="8"/>
  <c r="X257" i="8"/>
  <c r="W305" i="8"/>
  <c r="X318" i="8"/>
  <c r="O356" i="8"/>
  <c r="L414" i="8"/>
  <c r="P444" i="8"/>
  <c r="P545" i="8"/>
  <c r="P561" i="8"/>
  <c r="I576" i="8"/>
  <c r="P624" i="8"/>
  <c r="O661" i="8"/>
  <c r="I688" i="8"/>
  <c r="P720" i="8"/>
  <c r="X755" i="8"/>
  <c r="K1102" i="8"/>
  <c r="P302" i="8"/>
  <c r="K476" i="8"/>
  <c r="P679" i="8"/>
  <c r="K679" i="8"/>
  <c r="I707" i="8"/>
  <c r="I57" i="8"/>
  <c r="W68" i="8"/>
  <c r="O124" i="8"/>
  <c r="W179" i="8"/>
  <c r="O191" i="8"/>
  <c r="I203" i="8" s="1"/>
  <c r="X200" i="8"/>
  <c r="L352" i="8"/>
  <c r="X381" i="8"/>
  <c r="P417" i="8"/>
  <c r="X463" i="8"/>
  <c r="I476" i="8"/>
  <c r="X510" i="8"/>
  <c r="X524" i="8"/>
  <c r="K599" i="8"/>
  <c r="P633" i="8"/>
  <c r="O769" i="8"/>
  <c r="O57" i="8"/>
  <c r="K145" i="8"/>
  <c r="K159" i="8"/>
  <c r="K173" i="8"/>
  <c r="K184" i="8"/>
  <c r="I302" i="8"/>
  <c r="P318" i="8"/>
  <c r="P326" i="8"/>
  <c r="K326" i="8"/>
  <c r="I369" i="8"/>
  <c r="J401" i="8"/>
  <c r="O403" i="8" s="1"/>
  <c r="O435" i="8"/>
  <c r="I447" i="8" s="1"/>
  <c r="I552" i="8"/>
  <c r="P661" i="8"/>
  <c r="X679" i="8"/>
  <c r="L753" i="8"/>
  <c r="P755" i="8" s="1"/>
  <c r="L765" i="8"/>
  <c r="P769" i="8" s="1"/>
  <c r="P257" i="8"/>
  <c r="K288" i="8" s="1"/>
  <c r="K136" i="8"/>
  <c r="O236" i="8"/>
  <c r="W297" i="8"/>
  <c r="K356" i="8"/>
  <c r="K381" i="8"/>
  <c r="P403" i="8"/>
  <c r="O488" i="8"/>
  <c r="I488" i="8"/>
  <c r="W479" i="8"/>
  <c r="X488" i="8"/>
  <c r="J610" i="8"/>
  <c r="O612" i="8" s="1"/>
  <c r="X612" i="8"/>
  <c r="J643" i="8"/>
  <c r="O647" i="8" s="1"/>
  <c r="X707" i="8"/>
  <c r="O1042" i="8"/>
  <c r="I1069" i="8" s="1"/>
  <c r="I869" i="8"/>
  <c r="X326" i="8"/>
  <c r="O326" i="8"/>
  <c r="P369" i="8"/>
  <c r="P435" i="8"/>
  <c r="P463" i="8"/>
  <c r="K463" i="8"/>
  <c r="K510" i="8"/>
  <c r="K524" i="8"/>
  <c r="P552" i="8"/>
  <c r="O672" i="8"/>
  <c r="K688" i="8"/>
  <c r="K741" i="8"/>
  <c r="L767" i="8"/>
  <c r="K1169" i="8"/>
  <c r="P1169" i="8"/>
  <c r="W313" i="8"/>
  <c r="P356" i="8"/>
  <c r="O369" i="8"/>
  <c r="W385" i="8"/>
  <c r="K403" i="8"/>
  <c r="K417" i="8"/>
  <c r="K428" i="8"/>
  <c r="X435" i="8"/>
  <c r="P476" i="8"/>
  <c r="W540" i="8"/>
  <c r="O552" i="8"/>
  <c r="X561" i="8"/>
  <c r="O576" i="8"/>
  <c r="W603" i="8"/>
  <c r="K612" i="8"/>
  <c r="O624" i="8"/>
  <c r="X633" i="8"/>
  <c r="X647" i="8"/>
  <c r="X661" i="8"/>
  <c r="X672" i="8"/>
  <c r="P688" i="8"/>
  <c r="O707" i="8"/>
  <c r="W723" i="8"/>
  <c r="K732" i="8"/>
  <c r="P741" i="8"/>
  <c r="P844" i="8"/>
  <c r="K857" i="8"/>
  <c r="J997" i="8"/>
  <c r="I1000" i="8" s="1"/>
  <c r="P1014" i="8"/>
  <c r="P1035" i="8"/>
  <c r="X1066" i="8"/>
  <c r="X1089" i="8"/>
  <c r="P1123" i="8"/>
  <c r="O1169" i="8"/>
  <c r="I356" i="8"/>
  <c r="X369" i="8"/>
  <c r="K390" i="8"/>
  <c r="K569" i="8"/>
  <c r="X576" i="8"/>
  <c r="X624" i="8"/>
  <c r="I741" i="8"/>
  <c r="I769" i="8"/>
  <c r="O821" i="8"/>
  <c r="P878" i="8"/>
  <c r="P906" i="8"/>
  <c r="P933" i="8"/>
  <c r="P965" i="8"/>
  <c r="K977" i="8"/>
  <c r="X1000" i="8"/>
  <c r="P1051" i="8"/>
  <c r="O1066" i="8"/>
  <c r="P1151" i="8"/>
  <c r="K1151" i="8"/>
  <c r="X1162" i="8"/>
  <c r="O1162" i="8"/>
  <c r="X1556" i="8"/>
  <c r="W372" i="8"/>
  <c r="I403" i="8"/>
  <c r="I417" i="8"/>
  <c r="I428" i="8"/>
  <c r="W439" i="8"/>
  <c r="O476" i="8"/>
  <c r="W492" i="8"/>
  <c r="W590" i="8"/>
  <c r="W637" i="8"/>
  <c r="W651" i="8"/>
  <c r="I679" i="8"/>
  <c r="O688" i="8"/>
  <c r="O741" i="8"/>
  <c r="O755" i="8"/>
  <c r="K924" i="8"/>
  <c r="L996" i="8"/>
  <c r="P1000" i="8" s="1"/>
  <c r="X1042" i="8"/>
  <c r="P1089" i="8"/>
  <c r="K1089" i="8"/>
  <c r="O1102" i="8"/>
  <c r="P1178" i="8"/>
  <c r="I1210" i="8"/>
  <c r="X1525" i="8"/>
  <c r="O1525" i="8"/>
  <c r="I1525" i="8"/>
  <c r="X1532" i="8"/>
  <c r="O318" i="8"/>
  <c r="I333" i="8"/>
  <c r="I381" i="8"/>
  <c r="O390" i="8"/>
  <c r="X403" i="8"/>
  <c r="X428" i="8"/>
  <c r="K435" i="8"/>
  <c r="O463" i="8"/>
  <c r="K488" i="8"/>
  <c r="I510" i="8"/>
  <c r="I524" i="8"/>
  <c r="O545" i="8"/>
  <c r="K561" i="8"/>
  <c r="I599" i="8"/>
  <c r="K633" i="8"/>
  <c r="K647" i="8"/>
  <c r="K661" i="8"/>
  <c r="K672" i="8"/>
  <c r="I790" i="8"/>
  <c r="X814" i="8"/>
  <c r="O814" i="8"/>
  <c r="I814" i="8"/>
  <c r="W810" i="8"/>
  <c r="P917" i="8"/>
  <c r="K936" i="8" s="1"/>
  <c r="L948" i="8"/>
  <c r="P952" i="8" s="1"/>
  <c r="J1011" i="8"/>
  <c r="I1014" i="8" s="1"/>
  <c r="X1035" i="8"/>
  <c r="X1123" i="8"/>
  <c r="X1137" i="8"/>
  <c r="X1197" i="8"/>
  <c r="O1197" i="8"/>
  <c r="I1197" i="8"/>
  <c r="W1188" i="8"/>
  <c r="P1407" i="8"/>
  <c r="X1904" i="8"/>
  <c r="O2142" i="8"/>
  <c r="I2142" i="8"/>
  <c r="X2142" i="8"/>
  <c r="X2149" i="8"/>
  <c r="O2149" i="8"/>
  <c r="I2149" i="8"/>
  <c r="W2145" i="8"/>
  <c r="O333" i="8"/>
  <c r="W360" i="8"/>
  <c r="K369" i="8"/>
  <c r="O381" i="8"/>
  <c r="W431" i="8"/>
  <c r="I444" i="8"/>
  <c r="I497" i="8"/>
  <c r="O510" i="8"/>
  <c r="O524" i="8"/>
  <c r="K552" i="8"/>
  <c r="O599" i="8"/>
  <c r="W615" i="8"/>
  <c r="K624" i="8"/>
  <c r="W698" i="8"/>
  <c r="K707" i="8"/>
  <c r="I720" i="8"/>
  <c r="L865" i="8"/>
  <c r="P869" i="8" s="1"/>
  <c r="W882" i="8"/>
  <c r="X892" i="8"/>
  <c r="O892" i="8"/>
  <c r="I892" i="8"/>
  <c r="O965" i="8"/>
  <c r="I1017" i="8" s="1"/>
  <c r="X1014" i="8"/>
  <c r="X1059" i="8"/>
  <c r="O1114" i="8"/>
  <c r="I1114" i="8"/>
  <c r="W1105" i="8"/>
  <c r="X1114" i="8"/>
  <c r="P1162" i="8"/>
  <c r="K1181" i="8" s="1"/>
  <c r="O1210" i="8"/>
  <c r="X1396" i="8"/>
  <c r="I435" i="8"/>
  <c r="O444" i="8"/>
  <c r="O497" i="8"/>
  <c r="W548" i="8"/>
  <c r="I561" i="8"/>
  <c r="W572" i="8"/>
  <c r="I633" i="8"/>
  <c r="I647" i="8"/>
  <c r="I661" i="8"/>
  <c r="I672" i="8"/>
  <c r="O720" i="8"/>
  <c r="O797" i="8"/>
  <c r="P814" i="8"/>
  <c r="O844" i="8"/>
  <c r="I844" i="8"/>
  <c r="W835" i="8"/>
  <c r="X844" i="8"/>
  <c r="K869" i="8"/>
  <c r="O869" i="8"/>
  <c r="K952" i="8"/>
  <c r="P1137" i="8"/>
  <c r="K1137" i="8"/>
  <c r="X1490" i="8"/>
  <c r="P790" i="8"/>
  <c r="P806" i="8"/>
  <c r="X857" i="8"/>
  <c r="P892" i="8"/>
  <c r="W896" i="8"/>
  <c r="X906" i="8"/>
  <c r="O906" i="8"/>
  <c r="I906" i="8"/>
  <c r="I965" i="8"/>
  <c r="X977" i="8"/>
  <c r="P1059" i="8"/>
  <c r="K1059" i="8"/>
  <c r="X1151" i="8"/>
  <c r="X1210" i="8"/>
  <c r="X1287" i="8"/>
  <c r="O1287" i="8"/>
  <c r="P1347" i="8"/>
  <c r="K1347" i="8"/>
  <c r="K1231" i="8"/>
  <c r="P1280" i="8"/>
  <c r="P1311" i="8"/>
  <c r="K1311" i="8"/>
  <c r="X1334" i="8"/>
  <c r="O1334" i="8"/>
  <c r="I1334" i="8"/>
  <c r="W1325" i="8"/>
  <c r="P1613" i="8"/>
  <c r="K2225" i="8"/>
  <c r="I797" i="8"/>
  <c r="O806" i="8"/>
  <c r="I821" i="8"/>
  <c r="O878" i="8"/>
  <c r="O917" i="8"/>
  <c r="I952" i="8"/>
  <c r="X965" i="8"/>
  <c r="K986" i="8"/>
  <c r="K1000" i="8"/>
  <c r="K1014" i="8"/>
  <c r="W1055" i="8"/>
  <c r="W1080" i="8"/>
  <c r="I1102" i="8"/>
  <c r="W1127" i="8"/>
  <c r="W1141" i="8"/>
  <c r="I1169" i="8"/>
  <c r="P1222" i="8"/>
  <c r="X1231" i="8"/>
  <c r="O1231" i="8"/>
  <c r="I1231" i="8"/>
  <c r="P1359" i="8"/>
  <c r="O1359" i="8"/>
  <c r="I1407" i="8"/>
  <c r="L1421" i="8"/>
  <c r="P1442" i="8"/>
  <c r="X1504" i="8"/>
  <c r="K1549" i="8"/>
  <c r="J1623" i="8"/>
  <c r="O1627" i="8" s="1"/>
  <c r="P1858" i="8"/>
  <c r="X806" i="8"/>
  <c r="X878" i="8"/>
  <c r="X917" i="8"/>
  <c r="W968" i="8"/>
  <c r="I1035" i="8"/>
  <c r="W1046" i="8"/>
  <c r="I1059" i="8"/>
  <c r="W1118" i="8"/>
  <c r="W1157" i="8"/>
  <c r="W1226" i="8"/>
  <c r="L1243" i="8"/>
  <c r="P1245" i="8" s="1"/>
  <c r="I1296" i="8"/>
  <c r="X1304" i="8"/>
  <c r="O1304" i="8"/>
  <c r="I1304" i="8"/>
  <c r="W1300" i="8"/>
  <c r="P1334" i="8"/>
  <c r="X1347" i="8"/>
  <c r="I1382" i="8"/>
  <c r="W1372" i="8"/>
  <c r="O1382" i="8"/>
  <c r="K1423" i="8"/>
  <c r="P1541" i="8"/>
  <c r="X1579" i="8"/>
  <c r="P1592" i="8"/>
  <c r="X1604" i="8"/>
  <c r="X1627" i="8"/>
  <c r="P1641" i="8"/>
  <c r="I1945" i="8"/>
  <c r="I2190" i="8"/>
  <c r="K844" i="8"/>
  <c r="I857" i="8"/>
  <c r="I924" i="8"/>
  <c r="O933" i="8"/>
  <c r="I977" i="8"/>
  <c r="O986" i="8"/>
  <c r="O1000" i="8"/>
  <c r="O1014" i="8"/>
  <c r="K1042" i="8"/>
  <c r="K1066" i="8"/>
  <c r="O1089" i="8"/>
  <c r="K1114" i="8"/>
  <c r="L1193" i="8"/>
  <c r="K1197" i="8" s="1"/>
  <c r="P1231" i="8"/>
  <c r="X1259" i="8"/>
  <c r="P1304" i="8"/>
  <c r="L1379" i="8"/>
  <c r="X1382" i="8"/>
  <c r="O1455" i="8"/>
  <c r="I1507" i="8" s="1"/>
  <c r="K1504" i="8"/>
  <c r="I1504" i="8"/>
  <c r="X1549" i="8"/>
  <c r="O1549" i="8"/>
  <c r="O857" i="8"/>
  <c r="O924" i="8"/>
  <c r="W956" i="8"/>
  <c r="K965" i="8"/>
  <c r="O977" i="8"/>
  <c r="W1038" i="8"/>
  <c r="I1051" i="8"/>
  <c r="W1062" i="8"/>
  <c r="I1123" i="8"/>
  <c r="I1137" i="8"/>
  <c r="I1151" i="8"/>
  <c r="L1194" i="8"/>
  <c r="J1241" i="8"/>
  <c r="O1280" i="8"/>
  <c r="P1287" i="8"/>
  <c r="K1287" i="8"/>
  <c r="P1296" i="8"/>
  <c r="P1368" i="8"/>
  <c r="L1380" i="8"/>
  <c r="P1382" i="8" s="1"/>
  <c r="I1396" i="8"/>
  <c r="W1386" i="8"/>
  <c r="O1396" i="8"/>
  <c r="K1414" i="8"/>
  <c r="P1423" i="8"/>
  <c r="P1532" i="8"/>
  <c r="P1556" i="8"/>
  <c r="K1579" i="8"/>
  <c r="X1613" i="8"/>
  <c r="J1637" i="8"/>
  <c r="K806" i="8"/>
  <c r="K878" i="8"/>
  <c r="K892" i="8"/>
  <c r="K906" i="8"/>
  <c r="K917" i="8"/>
  <c r="I1042" i="8"/>
  <c r="I1066" i="8"/>
  <c r="O1137" i="8"/>
  <c r="O1151" i="8"/>
  <c r="K1178" i="8"/>
  <c r="K1210" i="8"/>
  <c r="P1210" i="8"/>
  <c r="X1467" i="8"/>
  <c r="K1490" i="8"/>
  <c r="I1490" i="8"/>
  <c r="L1602" i="8"/>
  <c r="P1604" i="8" s="1"/>
  <c r="P1627" i="8"/>
  <c r="X1641" i="8"/>
  <c r="K2082" i="8"/>
  <c r="O1222" i="8"/>
  <c r="X1245" i="8"/>
  <c r="P1259" i="8"/>
  <c r="P1396" i="8"/>
  <c r="X1414" i="8"/>
  <c r="O1414" i="8"/>
  <c r="I1414" i="8"/>
  <c r="L1453" i="8"/>
  <c r="P1455" i="8"/>
  <c r="K1476" i="8"/>
  <c r="J1590" i="8"/>
  <c r="X1592" i="8" s="1"/>
  <c r="O1641" i="8"/>
  <c r="P2225" i="8"/>
  <c r="X1222" i="8"/>
  <c r="I1287" i="8"/>
  <c r="O1296" i="8"/>
  <c r="I1311" i="8"/>
  <c r="I1359" i="8"/>
  <c r="O1368" i="8"/>
  <c r="O1407" i="8"/>
  <c r="I1442" i="8"/>
  <c r="P1525" i="8"/>
  <c r="P1549" i="8"/>
  <c r="I1652" i="8"/>
  <c r="P1659" i="8"/>
  <c r="X1700" i="8"/>
  <c r="O1700" i="8"/>
  <c r="I1700" i="8"/>
  <c r="W1691" i="8"/>
  <c r="P1794" i="8"/>
  <c r="K1837" i="8"/>
  <c r="L1856" i="8"/>
  <c r="K1858" i="8" s="1"/>
  <c r="K1872" i="8"/>
  <c r="P1913" i="8"/>
  <c r="X1932" i="8"/>
  <c r="P2015" i="8"/>
  <c r="O2031" i="8"/>
  <c r="I2031" i="8"/>
  <c r="X2031" i="8"/>
  <c r="P2046" i="8"/>
  <c r="K2046" i="8"/>
  <c r="X2082" i="8"/>
  <c r="L2113" i="8"/>
  <c r="L2156" i="8"/>
  <c r="K2158" i="8" s="1"/>
  <c r="P2255" i="8"/>
  <c r="K2258" i="8" s="1"/>
  <c r="K1627" i="8"/>
  <c r="K1641" i="8"/>
  <c r="I1687" i="8"/>
  <c r="P1700" i="8"/>
  <c r="X1712" i="8"/>
  <c r="I1749" i="8"/>
  <c r="X1777" i="8"/>
  <c r="O1777" i="8"/>
  <c r="I1777" i="8"/>
  <c r="W1773" i="8"/>
  <c r="K1786" i="8"/>
  <c r="X1801" i="8"/>
  <c r="O1801" i="8"/>
  <c r="I1801" i="8"/>
  <c r="W1797" i="8"/>
  <c r="P1837" i="8"/>
  <c r="X1945" i="8"/>
  <c r="X1980" i="8"/>
  <c r="P2069" i="8"/>
  <c r="P2131" i="8"/>
  <c r="K2211" i="8"/>
  <c r="K1245" i="8"/>
  <c r="K1259" i="8"/>
  <c r="K1334" i="8"/>
  <c r="I1347" i="8"/>
  <c r="O1423" i="8"/>
  <c r="I1467" i="8"/>
  <c r="O1476" i="8"/>
  <c r="O1490" i="8"/>
  <c r="O1504" i="8"/>
  <c r="K1532" i="8"/>
  <c r="K1556" i="8"/>
  <c r="O1579" i="8"/>
  <c r="W1595" i="8"/>
  <c r="K1604" i="8"/>
  <c r="P1652" i="8"/>
  <c r="K1671" i="8" s="1"/>
  <c r="I1668" i="8"/>
  <c r="I1824" i="8"/>
  <c r="X1849" i="8"/>
  <c r="X1897" i="8"/>
  <c r="P1932" i="8"/>
  <c r="X1957" i="8"/>
  <c r="I1980" i="8"/>
  <c r="I2022" i="8"/>
  <c r="P2039" i="8"/>
  <c r="P2082" i="8"/>
  <c r="P2094" i="8"/>
  <c r="O2117" i="8"/>
  <c r="I2117" i="8"/>
  <c r="W1213" i="8"/>
  <c r="K1222" i="8"/>
  <c r="I1280" i="8"/>
  <c r="O1347" i="8"/>
  <c r="W1363" i="8"/>
  <c r="W1402" i="8"/>
  <c r="K1455" i="8"/>
  <c r="O1467" i="8"/>
  <c r="X1476" i="8"/>
  <c r="W1528" i="8"/>
  <c r="I1541" i="8"/>
  <c r="W1552" i="8"/>
  <c r="I1613" i="8"/>
  <c r="I1627" i="8"/>
  <c r="I1641" i="8"/>
  <c r="L1684" i="8"/>
  <c r="I1721" i="8"/>
  <c r="L1746" i="8"/>
  <c r="P1749" i="8" s="1"/>
  <c r="P1777" i="8"/>
  <c r="K1808" i="8" s="1"/>
  <c r="O1794" i="8"/>
  <c r="I1794" i="8"/>
  <c r="P1801" i="8"/>
  <c r="P1824" i="8"/>
  <c r="X1858" i="8"/>
  <c r="X2015" i="8"/>
  <c r="K2094" i="8"/>
  <c r="I2094" i="8"/>
  <c r="O2103" i="8"/>
  <c r="I2103" i="8"/>
  <c r="X2177" i="8"/>
  <c r="P2190" i="8"/>
  <c r="X2239" i="8"/>
  <c r="I1245" i="8"/>
  <c r="I1259" i="8"/>
  <c r="K1296" i="8"/>
  <c r="K1368" i="8"/>
  <c r="K1382" i="8"/>
  <c r="K1396" i="8"/>
  <c r="K1407" i="8"/>
  <c r="I1532" i="8"/>
  <c r="O1541" i="8"/>
  <c r="I1556" i="8"/>
  <c r="I1604" i="8"/>
  <c r="O1613" i="8"/>
  <c r="K1668" i="8"/>
  <c r="P1687" i="8"/>
  <c r="P1712" i="8"/>
  <c r="K1712" i="8"/>
  <c r="L1732" i="8"/>
  <c r="P1735" i="8" s="1"/>
  <c r="K1749" i="8"/>
  <c r="O1770" i="8"/>
  <c r="P1786" i="8"/>
  <c r="K1824" i="8"/>
  <c r="X1872" i="8"/>
  <c r="L1895" i="8"/>
  <c r="P1897" i="8" s="1"/>
  <c r="K1916" i="8" s="1"/>
  <c r="O1904" i="8"/>
  <c r="P1945" i="8"/>
  <c r="K1945" i="8"/>
  <c r="X1994" i="8"/>
  <c r="L1992" i="8"/>
  <c r="P1994" i="8" s="1"/>
  <c r="O2015" i="8"/>
  <c r="P2031" i="8"/>
  <c r="X2039" i="8"/>
  <c r="X2046" i="8"/>
  <c r="O2094" i="8"/>
  <c r="X2190" i="8"/>
  <c r="X2202" i="8"/>
  <c r="P2211" i="8"/>
  <c r="I1222" i="8"/>
  <c r="O1245" i="8"/>
  <c r="O1259" i="8"/>
  <c r="K1359" i="8"/>
  <c r="K1442" i="8"/>
  <c r="I1455" i="8"/>
  <c r="O1532" i="8"/>
  <c r="O1556" i="8"/>
  <c r="O1604" i="8"/>
  <c r="W1655" i="8"/>
  <c r="X1659" i="8"/>
  <c r="O1659" i="8"/>
  <c r="K1735" i="8"/>
  <c r="P1849" i="8"/>
  <c r="K1886" i="8"/>
  <c r="K1897" i="8"/>
  <c r="X1913" i="8"/>
  <c r="O1913" i="8"/>
  <c r="I1913" i="8"/>
  <c r="W1908" i="8"/>
  <c r="L1954" i="8"/>
  <c r="P1957" i="8" s="1"/>
  <c r="O1957" i="8"/>
  <c r="X1966" i="8"/>
  <c r="O1966" i="8"/>
  <c r="I1966" i="8"/>
  <c r="W1961" i="8"/>
  <c r="P1980" i="8"/>
  <c r="I1994" i="8"/>
  <c r="P2022" i="8"/>
  <c r="K2022" i="8"/>
  <c r="X2069" i="8"/>
  <c r="X2117" i="8"/>
  <c r="O2131" i="8"/>
  <c r="I2131" i="8"/>
  <c r="P2142" i="8"/>
  <c r="X2158" i="8"/>
  <c r="P2177" i="8"/>
  <c r="P2202" i="8"/>
  <c r="X2225" i="8"/>
  <c r="X2255" i="8"/>
  <c r="J1650" i="8"/>
  <c r="X1652" i="8" s="1"/>
  <c r="J1733" i="8"/>
  <c r="O1735" i="8" s="1"/>
  <c r="X1786" i="8"/>
  <c r="X1837" i="8"/>
  <c r="K1913" i="8"/>
  <c r="O2069" i="8"/>
  <c r="P2117" i="8"/>
  <c r="I2177" i="8"/>
  <c r="K2239" i="8"/>
  <c r="X1668" i="8"/>
  <c r="K1700" i="8"/>
  <c r="O1712" i="8"/>
  <c r="X1721" i="8"/>
  <c r="X1735" i="8"/>
  <c r="X1749" i="8"/>
  <c r="I1786" i="8"/>
  <c r="X1824" i="8"/>
  <c r="I1858" i="8"/>
  <c r="I1872" i="8"/>
  <c r="I1886" i="8"/>
  <c r="I1897" i="8"/>
  <c r="O1945" i="8"/>
  <c r="K2015" i="8"/>
  <c r="X2022" i="8"/>
  <c r="K2039" i="8"/>
  <c r="X2094" i="8"/>
  <c r="I2158" i="8"/>
  <c r="I2211" i="8"/>
  <c r="I2225" i="8"/>
  <c r="I2239" i="8"/>
  <c r="I2265" i="8"/>
  <c r="O2269" i="8"/>
  <c r="K1652" i="8"/>
  <c r="O1786" i="8"/>
  <c r="I1849" i="8"/>
  <c r="O1872" i="8"/>
  <c r="O1886" i="8"/>
  <c r="O1897" i="8"/>
  <c r="I1916" i="8" s="1"/>
  <c r="I1932" i="8"/>
  <c r="K1980" i="8"/>
  <c r="W2035" i="8"/>
  <c r="K2069" i="8"/>
  <c r="I2082" i="8"/>
  <c r="O2158" i="8"/>
  <c r="I2202" i="8"/>
  <c r="O2211" i="8"/>
  <c r="I2242" i="8" s="1"/>
  <c r="O2225" i="8"/>
  <c r="O2239" i="8"/>
  <c r="I2255" i="8"/>
  <c r="O2265" i="8"/>
  <c r="K1687" i="8"/>
  <c r="O1849" i="8"/>
  <c r="I2001" i="8" s="1"/>
  <c r="X1886" i="8"/>
  <c r="K1904" i="8"/>
  <c r="O1932" i="8"/>
  <c r="W1948" i="8"/>
  <c r="K1957" i="8"/>
  <c r="I2015" i="8"/>
  <c r="I2039" i="8"/>
  <c r="O2082" i="8"/>
  <c r="O2202" i="8"/>
  <c r="X2211" i="8"/>
  <c r="O2255" i="8"/>
  <c r="I2258" i="8" s="1"/>
  <c r="W1663" i="8"/>
  <c r="W1716" i="8"/>
  <c r="K1770" i="8"/>
  <c r="K1794" i="8"/>
  <c r="W1900" i="8"/>
  <c r="K2031" i="8"/>
  <c r="I2069" i="8"/>
  <c r="K2117" i="8"/>
  <c r="K2131" i="8"/>
  <c r="K2142" i="8"/>
  <c r="K1721" i="8"/>
  <c r="W1815" i="8"/>
  <c r="I1837" i="8"/>
  <c r="I1904" i="8"/>
  <c r="I1957" i="8"/>
  <c r="O1980" i="8"/>
  <c r="O1994" i="8"/>
  <c r="O2190" i="8"/>
  <c r="P70" i="7"/>
  <c r="J70" i="7"/>
  <c r="P113" i="7"/>
  <c r="O46" i="7"/>
  <c r="J62" i="7"/>
  <c r="X100" i="7"/>
  <c r="X53" i="7"/>
  <c r="X46" i="7"/>
  <c r="P77" i="7"/>
  <c r="P100" i="7"/>
  <c r="X77" i="7"/>
  <c r="P162" i="7"/>
  <c r="O795" i="7"/>
  <c r="H795" i="7"/>
  <c r="W49" i="7"/>
  <c r="H212" i="7"/>
  <c r="P291" i="7"/>
  <c r="W41" i="7"/>
  <c r="I24" i="7"/>
  <c r="P62" i="7"/>
  <c r="O70" i="7"/>
  <c r="J100" i="7"/>
  <c r="P180" i="7"/>
  <c r="I271" i="7"/>
  <c r="O274" i="7" s="1"/>
  <c r="P307" i="7"/>
  <c r="X322" i="7"/>
  <c r="H358" i="7"/>
  <c r="X370" i="7"/>
  <c r="H417" i="7"/>
  <c r="O452" i="7"/>
  <c r="P534" i="7"/>
  <c r="X601" i="7"/>
  <c r="H680" i="7"/>
  <c r="P189" i="7"/>
  <c r="O392" i="7"/>
  <c r="I25" i="7"/>
  <c r="H53" i="7"/>
  <c r="H62" i="7"/>
  <c r="X70" i="7"/>
  <c r="H113" i="7"/>
  <c r="H173" i="7"/>
  <c r="J307" i="7"/>
  <c r="J315" i="7"/>
  <c r="K354" i="7"/>
  <c r="J358" i="7" s="1"/>
  <c r="J370" i="7"/>
  <c r="I497" i="7"/>
  <c r="H499" i="7" s="1"/>
  <c r="O550" i="7"/>
  <c r="H550" i="7"/>
  <c r="H721" i="7"/>
  <c r="O1140" i="7"/>
  <c r="X668" i="7"/>
  <c r="O668" i="7"/>
  <c r="W91" i="7"/>
  <c r="P134" i="7"/>
  <c r="P246" i="7"/>
  <c r="J477" i="7"/>
  <c r="O565" i="7"/>
  <c r="H565" i="7"/>
  <c r="X565" i="7"/>
  <c r="W561" i="7"/>
  <c r="J46" i="7"/>
  <c r="O53" i="7"/>
  <c r="O62" i="7"/>
  <c r="J77" i="7"/>
  <c r="H100" i="7"/>
  <c r="O113" i="7"/>
  <c r="I222" i="7"/>
  <c r="H225" i="7" s="1"/>
  <c r="I258" i="7"/>
  <c r="H260" i="7" s="1"/>
  <c r="O291" i="7"/>
  <c r="H291" i="7"/>
  <c r="J291" i="7"/>
  <c r="H298" i="7"/>
  <c r="P358" i="7"/>
  <c r="P392" i="7"/>
  <c r="O406" i="7"/>
  <c r="H406" i="7"/>
  <c r="W396" i="7"/>
  <c r="J417" i="7"/>
  <c r="P424" i="7"/>
  <c r="J436" i="7" s="1"/>
  <c r="J424" i="7"/>
  <c r="O433" i="7"/>
  <c r="P601" i="7"/>
  <c r="P148" i="7"/>
  <c r="H465" i="7"/>
  <c r="X62" i="7"/>
  <c r="O100" i="7"/>
  <c r="X125" i="7"/>
  <c r="O125" i="7"/>
  <c r="H125" i="7"/>
  <c r="W116" i="7"/>
  <c r="X148" i="7"/>
  <c r="P173" i="7"/>
  <c r="J192" i="7" s="1"/>
  <c r="H237" i="7"/>
  <c r="J274" i="7"/>
  <c r="P322" i="7"/>
  <c r="P370" i="7"/>
  <c r="X379" i="7"/>
  <c r="O379" i="7"/>
  <c r="H379" i="7"/>
  <c r="W374" i="7"/>
  <c r="K390" i="7"/>
  <c r="P452" i="7"/>
  <c r="P486" i="7"/>
  <c r="K496" i="7"/>
  <c r="J499" i="7" s="1"/>
  <c r="O601" i="7"/>
  <c r="P730" i="7"/>
  <c r="H906" i="7"/>
  <c r="W901" i="7"/>
  <c r="X906" i="7"/>
  <c r="O906" i="7"/>
  <c r="X1151" i="7"/>
  <c r="O1151" i="7"/>
  <c r="H1151" i="7"/>
  <c r="H307" i="7"/>
  <c r="O322" i="7"/>
  <c r="H322" i="7"/>
  <c r="X392" i="7"/>
  <c r="P636" i="7"/>
  <c r="H77" i="7"/>
  <c r="K257" i="7"/>
  <c r="P260" i="7" s="1"/>
  <c r="J298" i="7"/>
  <c r="P345" i="7"/>
  <c r="K368" i="7"/>
  <c r="P406" i="7"/>
  <c r="P477" i="7"/>
  <c r="X613" i="7"/>
  <c r="J730" i="7"/>
  <c r="O803" i="7"/>
  <c r="H803" i="7"/>
  <c r="X803" i="7"/>
  <c r="X486" i="7"/>
  <c r="O486" i="7"/>
  <c r="O588" i="7"/>
  <c r="H46" i="7"/>
  <c r="P125" i="7"/>
  <c r="O162" i="7"/>
  <c r="H162" i="7"/>
  <c r="W152" i="7"/>
  <c r="X180" i="7"/>
  <c r="J225" i="7"/>
  <c r="K233" i="7"/>
  <c r="P237" i="7" s="1"/>
  <c r="H246" i="7"/>
  <c r="X345" i="7"/>
  <c r="O345" i="7"/>
  <c r="P379" i="7"/>
  <c r="P433" i="7"/>
  <c r="X477" i="7"/>
  <c r="O477" i="7"/>
  <c r="X173" i="7"/>
  <c r="X237" i="7"/>
  <c r="X246" i="7"/>
  <c r="O260" i="7"/>
  <c r="X307" i="7"/>
  <c r="X417" i="7"/>
  <c r="J452" i="7"/>
  <c r="O499" i="7"/>
  <c r="K532" i="7"/>
  <c r="J534" i="7"/>
  <c r="H558" i="7"/>
  <c r="W579" i="7"/>
  <c r="X588" i="7"/>
  <c r="H588" i="7"/>
  <c r="I620" i="7"/>
  <c r="X622" i="7" s="1"/>
  <c r="W640" i="7"/>
  <c r="H650" i="7"/>
  <c r="H668" i="7"/>
  <c r="P758" i="7"/>
  <c r="J833" i="7"/>
  <c r="P989" i="7"/>
  <c r="J1006" i="7" s="1"/>
  <c r="P1616" i="7"/>
  <c r="J125" i="7"/>
  <c r="J134" i="7"/>
  <c r="J189" i="7"/>
  <c r="X260" i="7"/>
  <c r="J433" i="7"/>
  <c r="X499" i="7"/>
  <c r="H622" i="7"/>
  <c r="J677" i="7"/>
  <c r="O709" i="7"/>
  <c r="X779" i="7"/>
  <c r="O779" i="7"/>
  <c r="H779" i="7"/>
  <c r="W774" i="7"/>
  <c r="X795" i="7"/>
  <c r="X810" i="7"/>
  <c r="O810" i="7"/>
  <c r="H810" i="7"/>
  <c r="P1055" i="7"/>
  <c r="J1055" i="7"/>
  <c r="J148" i="7"/>
  <c r="W168" i="7"/>
  <c r="O212" i="7"/>
  <c r="X225" i="7"/>
  <c r="W241" i="7"/>
  <c r="W302" i="7"/>
  <c r="W311" i="7"/>
  <c r="J379" i="7"/>
  <c r="J392" i="7"/>
  <c r="W412" i="7"/>
  <c r="H452" i="7"/>
  <c r="O465" i="7"/>
  <c r="O513" i="7"/>
  <c r="H513" i="7"/>
  <c r="O541" i="7"/>
  <c r="W617" i="7"/>
  <c r="K647" i="7"/>
  <c r="P661" i="7"/>
  <c r="X709" i="7"/>
  <c r="J721" i="7"/>
  <c r="P786" i="7"/>
  <c r="W806" i="7"/>
  <c r="O1293" i="7"/>
  <c r="H1293" i="7"/>
  <c r="X1293" i="7"/>
  <c r="H134" i="7"/>
  <c r="J162" i="7"/>
  <c r="H180" i="7"/>
  <c r="H189" i="7"/>
  <c r="X212" i="7"/>
  <c r="W349" i="7"/>
  <c r="J406" i="7"/>
  <c r="H424" i="7"/>
  <c r="H433" i="7"/>
  <c r="X465" i="7"/>
  <c r="K509" i="7"/>
  <c r="W503" i="7"/>
  <c r="X541" i="7"/>
  <c r="H613" i="7"/>
  <c r="W604" i="7"/>
  <c r="K648" i="7"/>
  <c r="K646" i="7"/>
  <c r="J650" i="7" s="1"/>
  <c r="O696" i="7"/>
  <c r="H696" i="7"/>
  <c r="P721" i="7"/>
  <c r="J758" i="7"/>
  <c r="P779" i="7"/>
  <c r="K856" i="7"/>
  <c r="P858" i="7" s="1"/>
  <c r="X867" i="7"/>
  <c r="O867" i="7"/>
  <c r="H867" i="7"/>
  <c r="W862" i="7"/>
  <c r="P954" i="7"/>
  <c r="J954" i="7"/>
  <c r="J1186" i="7"/>
  <c r="P1186" i="7"/>
  <c r="J1251" i="7" s="1"/>
  <c r="P1234" i="7"/>
  <c r="H1285" i="7"/>
  <c r="X1285" i="7"/>
  <c r="O1285" i="7"/>
  <c r="O134" i="7"/>
  <c r="H148" i="7"/>
  <c r="J173" i="7"/>
  <c r="O180" i="7"/>
  <c r="H192" i="7" s="1"/>
  <c r="O189" i="7"/>
  <c r="J237" i="7"/>
  <c r="J246" i="7"/>
  <c r="W294" i="7"/>
  <c r="H315" i="7"/>
  <c r="H370" i="7"/>
  <c r="H392" i="7"/>
  <c r="O424" i="7"/>
  <c r="H436" i="7" s="1"/>
  <c r="J541" i="7"/>
  <c r="K598" i="7"/>
  <c r="J622" i="7"/>
  <c r="O636" i="7"/>
  <c r="O650" i="7"/>
  <c r="I755" i="7"/>
  <c r="O758" i="7" s="1"/>
  <c r="P795" i="7"/>
  <c r="J795" i="7"/>
  <c r="P810" i="7"/>
  <c r="I830" i="7"/>
  <c r="H833" i="7" s="1"/>
  <c r="J858" i="7"/>
  <c r="P1003" i="7"/>
  <c r="O1091" i="7"/>
  <c r="P1396" i="7"/>
  <c r="P1456" i="7"/>
  <c r="O148" i="7"/>
  <c r="O315" i="7"/>
  <c r="O370" i="7"/>
  <c r="J486" i="7"/>
  <c r="K511" i="7"/>
  <c r="J513" i="7" s="1"/>
  <c r="J601" i="7"/>
  <c r="K609" i="7"/>
  <c r="J613" i="7" s="1"/>
  <c r="X650" i="7"/>
  <c r="K707" i="7"/>
  <c r="J709" i="7" s="1"/>
  <c r="X833" i="7"/>
  <c r="P846" i="7"/>
  <c r="X858" i="7"/>
  <c r="O858" i="7"/>
  <c r="H858" i="7"/>
  <c r="P867" i="7"/>
  <c r="H975" i="7"/>
  <c r="X975" i="7"/>
  <c r="O975" i="7"/>
  <c r="X513" i="7"/>
  <c r="O534" i="7"/>
  <c r="J550" i="7"/>
  <c r="J558" i="7"/>
  <c r="P613" i="7"/>
  <c r="K633" i="7"/>
  <c r="J636" i="7" s="1"/>
  <c r="H636" i="7"/>
  <c r="J661" i="7"/>
  <c r="P668" i="7"/>
  <c r="J668" i="7"/>
  <c r="H677" i="7"/>
  <c r="X677" i="7"/>
  <c r="P696" i="7"/>
  <c r="K740" i="7"/>
  <c r="X786" i="7"/>
  <c r="J786" i="7"/>
  <c r="H1091" i="7"/>
  <c r="H1167" i="7"/>
  <c r="W1162" i="7"/>
  <c r="O1211" i="7"/>
  <c r="I938" i="7"/>
  <c r="H941" i="7" s="1"/>
  <c r="O989" i="7"/>
  <c r="P1031" i="7"/>
  <c r="J1058" i="7" s="1"/>
  <c r="H1078" i="7"/>
  <c r="P1158" i="7"/>
  <c r="X1186" i="7"/>
  <c r="O1186" i="7"/>
  <c r="H1186" i="7"/>
  <c r="J1211" i="7"/>
  <c r="P1211" i="7"/>
  <c r="X1300" i="7"/>
  <c r="O1300" i="7"/>
  <c r="H1300" i="7"/>
  <c r="J1660" i="7"/>
  <c r="J913" i="7"/>
  <c r="I964" i="7"/>
  <c r="X966" i="7" s="1"/>
  <c r="X1003" i="7"/>
  <c r="X1055" i="7"/>
  <c r="P1103" i="7"/>
  <c r="X1112" i="7"/>
  <c r="O1112" i="7"/>
  <c r="H1112" i="7"/>
  <c r="H1126" i="7"/>
  <c r="W1177" i="7"/>
  <c r="H1211" i="7"/>
  <c r="P1285" i="7"/>
  <c r="W1296" i="7"/>
  <c r="O1396" i="7"/>
  <c r="H1396" i="7"/>
  <c r="W1391" i="7"/>
  <c r="X1396" i="7"/>
  <c r="P1766" i="7"/>
  <c r="P1875" i="7"/>
  <c r="O2228" i="7"/>
  <c r="P881" i="7"/>
  <c r="J881" i="7"/>
  <c r="X913" i="7"/>
  <c r="O913" i="7"/>
  <c r="H913" i="7"/>
  <c r="X922" i="7"/>
  <c r="P966" i="7"/>
  <c r="O1031" i="7"/>
  <c r="W1107" i="7"/>
  <c r="W1116" i="7"/>
  <c r="K1138" i="7"/>
  <c r="P1140" i="7" s="1"/>
  <c r="I1165" i="7"/>
  <c r="X1167" i="7" s="1"/>
  <c r="P1371" i="7"/>
  <c r="J1371" i="7"/>
  <c r="X1465" i="7"/>
  <c r="O1465" i="7"/>
  <c r="O1630" i="7"/>
  <c r="H1630" i="7"/>
  <c r="X1630" i="7"/>
  <c r="W1620" i="7"/>
  <c r="X2179" i="7"/>
  <c r="H534" i="7"/>
  <c r="J696" i="7"/>
  <c r="O721" i="7"/>
  <c r="O730" i="7"/>
  <c r="H744" i="7"/>
  <c r="X846" i="7"/>
  <c r="O895" i="7"/>
  <c r="H895" i="7"/>
  <c r="K986" i="7"/>
  <c r="J989" i="7"/>
  <c r="H1040" i="7"/>
  <c r="W1035" i="7"/>
  <c r="X1040" i="7"/>
  <c r="K1075" i="7"/>
  <c r="K1087" i="7"/>
  <c r="P1112" i="7"/>
  <c r="K1124" i="7"/>
  <c r="P1126" i="7"/>
  <c r="X1234" i="7"/>
  <c r="J1234" i="7"/>
  <c r="J1248" i="7"/>
  <c r="J1269" i="7"/>
  <c r="O1276" i="7"/>
  <c r="P1336" i="7"/>
  <c r="X1385" i="7"/>
  <c r="J1479" i="7"/>
  <c r="P1602" i="7"/>
  <c r="O1641" i="7"/>
  <c r="X1955" i="7"/>
  <c r="O1955" i="7"/>
  <c r="W554" i="7"/>
  <c r="H709" i="7"/>
  <c r="X730" i="7"/>
  <c r="O744" i="7"/>
  <c r="H758" i="7"/>
  <c r="K865" i="7"/>
  <c r="J867" i="7"/>
  <c r="I877" i="7"/>
  <c r="W885" i="7"/>
  <c r="P906" i="7"/>
  <c r="J925" i="7" s="1"/>
  <c r="P922" i="7"/>
  <c r="X1048" i="7"/>
  <c r="O1048" i="7"/>
  <c r="H1048" i="7"/>
  <c r="W1044" i="7"/>
  <c r="P1078" i="7"/>
  <c r="K1088" i="7"/>
  <c r="P1091" i="7"/>
  <c r="J1293" i="7"/>
  <c r="J1412" i="7"/>
  <c r="O1521" i="7"/>
  <c r="H1552" i="7" s="1"/>
  <c r="X1521" i="7"/>
  <c r="O1581" i="7"/>
  <c r="X1648" i="7"/>
  <c r="O1648" i="7"/>
  <c r="H1648" i="7"/>
  <c r="W1644" i="7"/>
  <c r="P1657" i="7"/>
  <c r="O2035" i="7"/>
  <c r="X744" i="7"/>
  <c r="J803" i="7"/>
  <c r="X1103" i="7"/>
  <c r="O1103" i="7"/>
  <c r="H1103" i="7"/>
  <c r="X1158" i="7"/>
  <c r="O1158" i="7"/>
  <c r="H1158" i="7"/>
  <c r="W1154" i="7"/>
  <c r="X881" i="7"/>
  <c r="K893" i="7"/>
  <c r="P895" i="7"/>
  <c r="I951" i="7"/>
  <c r="O954" i="7" s="1"/>
  <c r="P1048" i="7"/>
  <c r="W1094" i="7"/>
  <c r="I1122" i="7"/>
  <c r="X1126" i="7" s="1"/>
  <c r="H1140" i="7"/>
  <c r="P1151" i="7"/>
  <c r="J1170" i="7" s="1"/>
  <c r="X1199" i="7"/>
  <c r="I1209" i="7"/>
  <c r="X1211" i="7" s="1"/>
  <c r="P1276" i="7"/>
  <c r="J1307" i="7" s="1"/>
  <c r="J1276" i="7"/>
  <c r="I1321" i="7"/>
  <c r="O1323" i="7" s="1"/>
  <c r="P1403" i="7"/>
  <c r="J1403" i="7"/>
  <c r="X1456" i="7"/>
  <c r="X1530" i="7"/>
  <c r="X1568" i="7"/>
  <c r="O1568" i="7"/>
  <c r="X989" i="7"/>
  <c r="O1003" i="7"/>
  <c r="O1024" i="7"/>
  <c r="O1055" i="7"/>
  <c r="J1103" i="7"/>
  <c r="J1112" i="7"/>
  <c r="J1167" i="7"/>
  <c r="H1199" i="7"/>
  <c r="O1234" i="7"/>
  <c r="H1248" i="7"/>
  <c r="H1269" i="7"/>
  <c r="X1431" i="7"/>
  <c r="O1456" i="7"/>
  <c r="K1579" i="7"/>
  <c r="P1581" i="7" s="1"/>
  <c r="X1593" i="7"/>
  <c r="O1593" i="7"/>
  <c r="H1593" i="7"/>
  <c r="J1630" i="7"/>
  <c r="P1648" i="7"/>
  <c r="H1689" i="7"/>
  <c r="H1738" i="7"/>
  <c r="P1759" i="7"/>
  <c r="X2166" i="7"/>
  <c r="J895" i="7"/>
  <c r="H922" i="7"/>
  <c r="X1024" i="7"/>
  <c r="W1082" i="7"/>
  <c r="J1126" i="7"/>
  <c r="O1199" i="7"/>
  <c r="O1248" i="7"/>
  <c r="O1269" i="7"/>
  <c r="X1348" i="7"/>
  <c r="O1348" i="7"/>
  <c r="H1348" i="7"/>
  <c r="X1357" i="7"/>
  <c r="P1479" i="7"/>
  <c r="J1496" i="7" s="1"/>
  <c r="P1521" i="7"/>
  <c r="X1538" i="7"/>
  <c r="O1538" i="7"/>
  <c r="H1538" i="7"/>
  <c r="W1534" i="7"/>
  <c r="J1545" i="7"/>
  <c r="W1584" i="7"/>
  <c r="J1593" i="7"/>
  <c r="K1627" i="7"/>
  <c r="X1861" i="7"/>
  <c r="H1934" i="7"/>
  <c r="P2004" i="7"/>
  <c r="J2011" i="7"/>
  <c r="X2131" i="7"/>
  <c r="O2131" i="7"/>
  <c r="H2200" i="7"/>
  <c r="H881" i="7"/>
  <c r="J906" i="7"/>
  <c r="O922" i="7"/>
  <c r="J1031" i="7"/>
  <c r="J1091" i="7"/>
  <c r="X1248" i="7"/>
  <c r="H1323" i="7"/>
  <c r="X1371" i="7"/>
  <c r="P1385" i="7"/>
  <c r="J1444" i="7"/>
  <c r="O1444" i="7"/>
  <c r="H1465" i="7"/>
  <c r="J1493" i="7"/>
  <c r="P1493" i="7"/>
  <c r="H1521" i="7"/>
  <c r="O1530" i="7"/>
  <c r="H1530" i="7"/>
  <c r="W1525" i="7"/>
  <c r="P1568" i="7"/>
  <c r="J1581" i="7"/>
  <c r="K1628" i="7"/>
  <c r="P1630" i="7" s="1"/>
  <c r="P1813" i="7"/>
  <c r="O2200" i="7"/>
  <c r="P2244" i="7"/>
  <c r="J2247" i="7" s="1"/>
  <c r="O881" i="7"/>
  <c r="J966" i="7"/>
  <c r="J975" i="7"/>
  <c r="J1078" i="7"/>
  <c r="J1151" i="7"/>
  <c r="J1285" i="7"/>
  <c r="K1319" i="7"/>
  <c r="P1323" i="7" s="1"/>
  <c r="J1500" i="7" s="1"/>
  <c r="W1314" i="7"/>
  <c r="X1403" i="7"/>
  <c r="O1403" i="7"/>
  <c r="H1403" i="7"/>
  <c r="P1444" i="7"/>
  <c r="H1456" i="7"/>
  <c r="O1493" i="7"/>
  <c r="P1538" i="7"/>
  <c r="P1593" i="7"/>
  <c r="X1616" i="7"/>
  <c r="X1738" i="7"/>
  <c r="X1838" i="7"/>
  <c r="H1955" i="7"/>
  <c r="H1969" i="7"/>
  <c r="P2058" i="7"/>
  <c r="O2058" i="7"/>
  <c r="O1336" i="7"/>
  <c r="H1336" i="7"/>
  <c r="P1357" i="7"/>
  <c r="W1399" i="7"/>
  <c r="K1410" i="7"/>
  <c r="P1412" i="7" s="1"/>
  <c r="H1431" i="7"/>
  <c r="H1444" i="7"/>
  <c r="P1465" i="7"/>
  <c r="I1477" i="7"/>
  <c r="H1479" i="7" s="1"/>
  <c r="X1493" i="7"/>
  <c r="P1530" i="7"/>
  <c r="J1552" i="7" s="1"/>
  <c r="J1676" i="7"/>
  <c r="P1676" i="7"/>
  <c r="H1797" i="7"/>
  <c r="H1790" i="7"/>
  <c r="P1983" i="7"/>
  <c r="J1602" i="7"/>
  <c r="J1657" i="7"/>
  <c r="O1701" i="7"/>
  <c r="X1783" i="7"/>
  <c r="O1783" i="7"/>
  <c r="H1783" i="7"/>
  <c r="X1826" i="7"/>
  <c r="O1826" i="7"/>
  <c r="H1826" i="7"/>
  <c r="W1817" i="7"/>
  <c r="O1838" i="7"/>
  <c r="J1934" i="7"/>
  <c r="I1967" i="7"/>
  <c r="O1969" i="7" s="1"/>
  <c r="X1969" i="7"/>
  <c r="J2004" i="7"/>
  <c r="P2028" i="7"/>
  <c r="J2028" i="7"/>
  <c r="P2083" i="7"/>
  <c r="X2092" i="7"/>
  <c r="X2106" i="7"/>
  <c r="K2118" i="7"/>
  <c r="P2120" i="7"/>
  <c r="P2191" i="7"/>
  <c r="H2191" i="7"/>
  <c r="J1336" i="7"/>
  <c r="H1357" i="7"/>
  <c r="J1385" i="7"/>
  <c r="H1412" i="7"/>
  <c r="O1431" i="7"/>
  <c r="X1444" i="7"/>
  <c r="W1460" i="7"/>
  <c r="X1514" i="7"/>
  <c r="W1572" i="7"/>
  <c r="J1616" i="7"/>
  <c r="W1636" i="7"/>
  <c r="K1735" i="7"/>
  <c r="P1738" i="7" s="1"/>
  <c r="X1775" i="7"/>
  <c r="O1775" i="7"/>
  <c r="H1775" i="7"/>
  <c r="W1779" i="7"/>
  <c r="P1790" i="7"/>
  <c r="J1790" i="7"/>
  <c r="P1847" i="7"/>
  <c r="X1893" i="7"/>
  <c r="O1893" i="7"/>
  <c r="H1893" i="7"/>
  <c r="P1934" i="7"/>
  <c r="J1986" i="7" s="1"/>
  <c r="J1983" i="7"/>
  <c r="O2071" i="7"/>
  <c r="P2138" i="7"/>
  <c r="J2150" i="7" s="1"/>
  <c r="J2138" i="7"/>
  <c r="X2147" i="7"/>
  <c r="I2212" i="7"/>
  <c r="H2214" i="7" s="1"/>
  <c r="J2214" i="7"/>
  <c r="O1357" i="7"/>
  <c r="H1371" i="7"/>
  <c r="J1396" i="7"/>
  <c r="O1412" i="7"/>
  <c r="J1521" i="7"/>
  <c r="J1530" i="7"/>
  <c r="H1602" i="7"/>
  <c r="H1657" i="7"/>
  <c r="H1724" i="7"/>
  <c r="W1714" i="7"/>
  <c r="P1826" i="7"/>
  <c r="P1861" i="7"/>
  <c r="J1861" i="7"/>
  <c r="I1871" i="7"/>
  <c r="O1875" i="7" s="1"/>
  <c r="H1946" i="7"/>
  <c r="P1955" i="7"/>
  <c r="K1966" i="7"/>
  <c r="J2035" i="7"/>
  <c r="P2166" i="7"/>
  <c r="O1371" i="7"/>
  <c r="H1385" i="7"/>
  <c r="J1456" i="7"/>
  <c r="J1465" i="7"/>
  <c r="J1568" i="7"/>
  <c r="O1602" i="7"/>
  <c r="H1616" i="7"/>
  <c r="J1641" i="7"/>
  <c r="O1657" i="7"/>
  <c r="I1673" i="7"/>
  <c r="O1676" i="7" s="1"/>
  <c r="I1687" i="7"/>
  <c r="X1689" i="7" s="1"/>
  <c r="K1698" i="7"/>
  <c r="O1710" i="7"/>
  <c r="H1710" i="7"/>
  <c r="W1705" i="7"/>
  <c r="K1720" i="7"/>
  <c r="H1759" i="7"/>
  <c r="X1766" i="7"/>
  <c r="O1766" i="7"/>
  <c r="H1793" i="7" s="1"/>
  <c r="H1766" i="7"/>
  <c r="P1783" i="7"/>
  <c r="O1813" i="7"/>
  <c r="K1824" i="7"/>
  <c r="P1838" i="7"/>
  <c r="O1886" i="7"/>
  <c r="H1905" i="7" s="1"/>
  <c r="H1886" i="7"/>
  <c r="W1881" i="7"/>
  <c r="P1902" i="7"/>
  <c r="P1969" i="7"/>
  <c r="O2020" i="7"/>
  <c r="H2042" i="7" s="1"/>
  <c r="H2020" i="7"/>
  <c r="W2015" i="7"/>
  <c r="X2028" i="7"/>
  <c r="O2028" i="7"/>
  <c r="H2028" i="7"/>
  <c r="W2024" i="7"/>
  <c r="K2068" i="7"/>
  <c r="P2071" i="7" s="1"/>
  <c r="J2092" i="7"/>
  <c r="K2104" i="7"/>
  <c r="J2106" i="7" s="1"/>
  <c r="H2166" i="7"/>
  <c r="P2200" i="7"/>
  <c r="K2211" i="7"/>
  <c r="P2214" i="7" s="1"/>
  <c r="O1385" i="7"/>
  <c r="H1581" i="7"/>
  <c r="O1616" i="7"/>
  <c r="I1674" i="7"/>
  <c r="K1699" i="7"/>
  <c r="P1701" i="7" s="1"/>
  <c r="K1721" i="7"/>
  <c r="P1724" i="7" s="1"/>
  <c r="J1775" i="7"/>
  <c r="P1886" i="7"/>
  <c r="J1905" i="7" s="1"/>
  <c r="K1942" i="7"/>
  <c r="X2004" i="7"/>
  <c r="P2020" i="7"/>
  <c r="X2035" i="7"/>
  <c r="K2069" i="7"/>
  <c r="H2131" i="7"/>
  <c r="X2138" i="7"/>
  <c r="O2138" i="7"/>
  <c r="H2138" i="7"/>
  <c r="W2134" i="7"/>
  <c r="J2147" i="7"/>
  <c r="J2200" i="7"/>
  <c r="X2244" i="7"/>
  <c r="P1710" i="7"/>
  <c r="K1722" i="7"/>
  <c r="J1724" i="7" s="1"/>
  <c r="X1847" i="7"/>
  <c r="I1931" i="7"/>
  <c r="P1946" i="7"/>
  <c r="O2011" i="7"/>
  <c r="H2038" i="7" s="1"/>
  <c r="J2020" i="7"/>
  <c r="H2058" i="7"/>
  <c r="X2083" i="7"/>
  <c r="O2083" i="7"/>
  <c r="H2083" i="7"/>
  <c r="O2120" i="7"/>
  <c r="H2120" i="7"/>
  <c r="X2191" i="7"/>
  <c r="X1759" i="7"/>
  <c r="X1790" i="7"/>
  <c r="H1921" i="7"/>
  <c r="O1934" i="7"/>
  <c r="O1983" i="7"/>
  <c r="J2083" i="7"/>
  <c r="H2179" i="7"/>
  <c r="X2200" i="7"/>
  <c r="O2214" i="7"/>
  <c r="H2228" i="7"/>
  <c r="O2258" i="7"/>
  <c r="H2261" i="7" s="1"/>
  <c r="W1692" i="7"/>
  <c r="J1766" i="7"/>
  <c r="J1826" i="7"/>
  <c r="H1838" i="7"/>
  <c r="H1847" i="7"/>
  <c r="J1875" i="7"/>
  <c r="H1902" i="7"/>
  <c r="O1921" i="7"/>
  <c r="H1986" i="7" s="1"/>
  <c r="X1934" i="7"/>
  <c r="X1983" i="7"/>
  <c r="X2214" i="7"/>
  <c r="H2244" i="7"/>
  <c r="J1710" i="7"/>
  <c r="J1813" i="7"/>
  <c r="O1847" i="7"/>
  <c r="H1861" i="7"/>
  <c r="O1902" i="7"/>
  <c r="W2007" i="7"/>
  <c r="W2049" i="7"/>
  <c r="J2071" i="7"/>
  <c r="H2092" i="7"/>
  <c r="J2120" i="7"/>
  <c r="H2147" i="7"/>
  <c r="O2166" i="7"/>
  <c r="X2228" i="7"/>
  <c r="O2244" i="7"/>
  <c r="H2247" i="7" s="1"/>
  <c r="O1861" i="7"/>
  <c r="X1902" i="7"/>
  <c r="J1946" i="7"/>
  <c r="J1955" i="7"/>
  <c r="J2058" i="7"/>
  <c r="O2092" i="7"/>
  <c r="H2106" i="7"/>
  <c r="J2131" i="7"/>
  <c r="O2147" i="7"/>
  <c r="J1689" i="7"/>
  <c r="H1701" i="7"/>
  <c r="J1759" i="7"/>
  <c r="H1813" i="7"/>
  <c r="J1969" i="7"/>
  <c r="H2011" i="7"/>
  <c r="H2071" i="7"/>
  <c r="O2106" i="7"/>
  <c r="J2191" i="7"/>
  <c r="I2300" i="6"/>
  <c r="I2297" i="6"/>
  <c r="D2300" i="6"/>
  <c r="D2297" i="6"/>
  <c r="K2294" i="6"/>
  <c r="D2294" i="6"/>
  <c r="K2293" i="6"/>
  <c r="D2293" i="6"/>
  <c r="K2292" i="6"/>
  <c r="D2292" i="6"/>
  <c r="K2291" i="6"/>
  <c r="D2291" i="6"/>
  <c r="K2290" i="6"/>
  <c r="D2290" i="6"/>
  <c r="K2289" i="6"/>
  <c r="D2289" i="6"/>
  <c r="K2288" i="6"/>
  <c r="D2288" i="6"/>
  <c r="K2287" i="6"/>
  <c r="D2287" i="6"/>
  <c r="K2286" i="6"/>
  <c r="D2286" i="6"/>
  <c r="K2285" i="6"/>
  <c r="D2285" i="6"/>
  <c r="K2284" i="6"/>
  <c r="D2284" i="6"/>
  <c r="K2283" i="6"/>
  <c r="D2283" i="6"/>
  <c r="I2282" i="6"/>
  <c r="K2282" i="6"/>
  <c r="I2281" i="6"/>
  <c r="K2281" i="6"/>
  <c r="AL2280" i="6"/>
  <c r="A2280" i="6"/>
  <c r="I2278" i="6"/>
  <c r="K2278" i="6"/>
  <c r="I2277" i="6"/>
  <c r="K2277" i="6"/>
  <c r="A2276" i="6"/>
  <c r="I2274" i="6"/>
  <c r="K2274" i="6"/>
  <c r="I2273" i="6"/>
  <c r="K2273" i="6"/>
  <c r="A2272" i="6"/>
  <c r="Z2269" i="6"/>
  <c r="Y2269" i="6"/>
  <c r="X2269" i="6"/>
  <c r="I2269" i="6"/>
  <c r="L2268" i="6"/>
  <c r="P2269" i="6" s="1"/>
  <c r="K2268" i="6"/>
  <c r="J2268" i="6"/>
  <c r="AA2269" i="6" s="1"/>
  <c r="I2268" i="6"/>
  <c r="H2268" i="6"/>
  <c r="G2268" i="6"/>
  <c r="V2267" i="6"/>
  <c r="T2267" i="6"/>
  <c r="R2267" i="6"/>
  <c r="U2267" i="6"/>
  <c r="S2267" i="6"/>
  <c r="Q2267" i="6"/>
  <c r="F2267" i="6"/>
  <c r="E2267" i="6"/>
  <c r="C2267" i="6"/>
  <c r="Z2265" i="6"/>
  <c r="Y2265" i="6"/>
  <c r="X2265" i="6"/>
  <c r="P2265" i="6"/>
  <c r="K2272" i="6" s="1"/>
  <c r="K2265" i="6"/>
  <c r="L2264" i="6"/>
  <c r="K2264" i="6"/>
  <c r="J2264" i="6"/>
  <c r="AA2265" i="6" s="1"/>
  <c r="I2264" i="6"/>
  <c r="H2264" i="6"/>
  <c r="G2264" i="6"/>
  <c r="V2263" i="6"/>
  <c r="T2263" i="6"/>
  <c r="R2263" i="6"/>
  <c r="U2263" i="6"/>
  <c r="S2263" i="6"/>
  <c r="Q2263" i="6"/>
  <c r="F2263" i="6"/>
  <c r="E2263" i="6"/>
  <c r="C2263" i="6"/>
  <c r="A2262" i="6"/>
  <c r="I2260" i="6"/>
  <c r="K2260" i="6"/>
  <c r="I2259" i="6"/>
  <c r="K2259" i="6"/>
  <c r="A2258" i="6"/>
  <c r="AA2255" i="6"/>
  <c r="Z2255" i="6"/>
  <c r="Y2255" i="6"/>
  <c r="K2255" i="6"/>
  <c r="L2254" i="6"/>
  <c r="K2254" i="6"/>
  <c r="F2254" i="6"/>
  <c r="L2253" i="6"/>
  <c r="K2253" i="6"/>
  <c r="J2253" i="6"/>
  <c r="W2253" i="6" s="1"/>
  <c r="I2253" i="6"/>
  <c r="H2253" i="6"/>
  <c r="G2253" i="6"/>
  <c r="L2252" i="6"/>
  <c r="P2255" i="6" s="1"/>
  <c r="K2258" i="6" s="1"/>
  <c r="K2252" i="6"/>
  <c r="J2252" i="6"/>
  <c r="X2255" i="6" s="1"/>
  <c r="I2252" i="6"/>
  <c r="H2252" i="6"/>
  <c r="G2252" i="6"/>
  <c r="V2251" i="6"/>
  <c r="T2251" i="6"/>
  <c r="R2251" i="6"/>
  <c r="U2251" i="6"/>
  <c r="J2254" i="6" s="1"/>
  <c r="O2255" i="6" s="1"/>
  <c r="I2258" i="6" s="1"/>
  <c r="S2251" i="6"/>
  <c r="Q2251" i="6"/>
  <c r="F2251" i="6"/>
  <c r="E2251" i="6"/>
  <c r="C2251" i="6"/>
  <c r="A2250" i="6"/>
  <c r="I2248" i="6"/>
  <c r="K2248" i="6"/>
  <c r="I2247" i="6"/>
  <c r="K2247" i="6"/>
  <c r="A2246" i="6"/>
  <c r="I2244" i="6"/>
  <c r="K2244" i="6"/>
  <c r="I2243" i="6"/>
  <c r="K2243" i="6"/>
  <c r="A2242" i="6"/>
  <c r="AA2239" i="6"/>
  <c r="Z2239" i="6"/>
  <c r="Y2239" i="6"/>
  <c r="P2239" i="6"/>
  <c r="J2238" i="6"/>
  <c r="I2238" i="6"/>
  <c r="H2238" i="6"/>
  <c r="F2238" i="6"/>
  <c r="K2237" i="6"/>
  <c r="F2237" i="6"/>
  <c r="K2236" i="6"/>
  <c r="F2236" i="6"/>
  <c r="K2235" i="6"/>
  <c r="F2235" i="6"/>
  <c r="L2234" i="6"/>
  <c r="K2234" i="6"/>
  <c r="I2234" i="6"/>
  <c r="AA2234" i="6"/>
  <c r="Z2234" i="6"/>
  <c r="Y2234" i="6"/>
  <c r="X2234" i="6"/>
  <c r="J2234" i="6"/>
  <c r="G2234" i="6"/>
  <c r="V2234" i="6"/>
  <c r="T2234" i="6"/>
  <c r="R2234" i="6"/>
  <c r="U2234" i="6"/>
  <c r="S2234" i="6"/>
  <c r="Q2234" i="6"/>
  <c r="J2235" i="6" s="1"/>
  <c r="F2234" i="6"/>
  <c r="E2234" i="6"/>
  <c r="C2234" i="6"/>
  <c r="L2233" i="6"/>
  <c r="K2233" i="6"/>
  <c r="I2233" i="6"/>
  <c r="AA2233" i="6"/>
  <c r="Z2233" i="6"/>
  <c r="Y2233" i="6"/>
  <c r="J2233" i="6"/>
  <c r="X2233" i="6" s="1"/>
  <c r="G2233" i="6"/>
  <c r="V2233" i="6"/>
  <c r="T2233" i="6"/>
  <c r="R2233" i="6"/>
  <c r="U2233" i="6"/>
  <c r="J2237" i="6" s="1"/>
  <c r="S2233" i="6"/>
  <c r="Q2233" i="6"/>
  <c r="F2233" i="6"/>
  <c r="E2233" i="6"/>
  <c r="C2233" i="6"/>
  <c r="L2232" i="6"/>
  <c r="K2232" i="6"/>
  <c r="J2232" i="6"/>
  <c r="I2232" i="6"/>
  <c r="H2232" i="6"/>
  <c r="G2232" i="6"/>
  <c r="L2231" i="6"/>
  <c r="K2231" i="6"/>
  <c r="W2231" i="6"/>
  <c r="J2231" i="6"/>
  <c r="I2231" i="6"/>
  <c r="H2231" i="6"/>
  <c r="G2231" i="6"/>
  <c r="L2230" i="6"/>
  <c r="K2230" i="6"/>
  <c r="J2230" i="6"/>
  <c r="I2230" i="6"/>
  <c r="H2230" i="6"/>
  <c r="G2230" i="6"/>
  <c r="L2229" i="6"/>
  <c r="K2229" i="6"/>
  <c r="W2229" i="6"/>
  <c r="J2229" i="6"/>
  <c r="I2229" i="6"/>
  <c r="H2229" i="6"/>
  <c r="G2229" i="6"/>
  <c r="D2228" i="6"/>
  <c r="V2227" i="6"/>
  <c r="L2237" i="6" s="1"/>
  <c r="T2227" i="6"/>
  <c r="L2236" i="6" s="1"/>
  <c r="R2227" i="6"/>
  <c r="L2235" i="6" s="1"/>
  <c r="U2227" i="6"/>
  <c r="S2227" i="6"/>
  <c r="J2236" i="6" s="1"/>
  <c r="Q2227" i="6"/>
  <c r="F2227" i="6"/>
  <c r="E2227" i="6"/>
  <c r="C2227" i="6"/>
  <c r="AA2225" i="6"/>
  <c r="Z2225" i="6"/>
  <c r="Y2225" i="6"/>
  <c r="J2224" i="6"/>
  <c r="I2224" i="6"/>
  <c r="H2224" i="6"/>
  <c r="F2224" i="6"/>
  <c r="K2223" i="6"/>
  <c r="F2223" i="6"/>
  <c r="K2222" i="6"/>
  <c r="F2222" i="6"/>
  <c r="K2221" i="6"/>
  <c r="F2221" i="6"/>
  <c r="L2220" i="6"/>
  <c r="K2220" i="6"/>
  <c r="I2220" i="6"/>
  <c r="AA2220" i="6"/>
  <c r="Z2220" i="6"/>
  <c r="Y2220" i="6"/>
  <c r="X2220" i="6"/>
  <c r="J2220" i="6"/>
  <c r="G2220" i="6"/>
  <c r="V2220" i="6"/>
  <c r="T2220" i="6"/>
  <c r="R2220" i="6"/>
  <c r="U2220" i="6"/>
  <c r="S2220" i="6"/>
  <c r="Q2220" i="6"/>
  <c r="J2221" i="6" s="1"/>
  <c r="F2220" i="6"/>
  <c r="E2220" i="6"/>
  <c r="C2220" i="6"/>
  <c r="L2219" i="6"/>
  <c r="K2219" i="6"/>
  <c r="I2219" i="6"/>
  <c r="AA2219" i="6"/>
  <c r="Z2219" i="6"/>
  <c r="Y2219" i="6"/>
  <c r="J2219" i="6"/>
  <c r="X2219" i="6" s="1"/>
  <c r="G2219" i="6"/>
  <c r="V2219" i="6"/>
  <c r="T2219" i="6"/>
  <c r="R2219" i="6"/>
  <c r="U2219" i="6"/>
  <c r="J2223" i="6" s="1"/>
  <c r="S2219" i="6"/>
  <c r="Q2219" i="6"/>
  <c r="F2219" i="6"/>
  <c r="E2219" i="6"/>
  <c r="C2219" i="6"/>
  <c r="L2218" i="6"/>
  <c r="K2218" i="6"/>
  <c r="J2218" i="6"/>
  <c r="I2218" i="6"/>
  <c r="H2218" i="6"/>
  <c r="G2218" i="6"/>
  <c r="L2217" i="6"/>
  <c r="K2217" i="6"/>
  <c r="J2217" i="6"/>
  <c r="W2217" i="6" s="1"/>
  <c r="I2217" i="6"/>
  <c r="H2217" i="6"/>
  <c r="G2217" i="6"/>
  <c r="L2216" i="6"/>
  <c r="K2216" i="6"/>
  <c r="J2216" i="6"/>
  <c r="I2216" i="6"/>
  <c r="H2216" i="6"/>
  <c r="G2216" i="6"/>
  <c r="L2215" i="6"/>
  <c r="K2215" i="6"/>
  <c r="W2215" i="6"/>
  <c r="J2215" i="6"/>
  <c r="I2215" i="6"/>
  <c r="H2215" i="6"/>
  <c r="G2215" i="6"/>
  <c r="D2214" i="6"/>
  <c r="V2213" i="6"/>
  <c r="L2223" i="6" s="1"/>
  <c r="P2225" i="6" s="1"/>
  <c r="T2213" i="6"/>
  <c r="L2222" i="6" s="1"/>
  <c r="R2213" i="6"/>
  <c r="L2221" i="6" s="1"/>
  <c r="U2213" i="6"/>
  <c r="S2213" i="6"/>
  <c r="J2222" i="6" s="1"/>
  <c r="Q2213" i="6"/>
  <c r="F2213" i="6"/>
  <c r="E2213" i="6"/>
  <c r="C2213" i="6"/>
  <c r="AA2211" i="6"/>
  <c r="Z2211" i="6"/>
  <c r="Y2211" i="6"/>
  <c r="J2210" i="6"/>
  <c r="I2210" i="6"/>
  <c r="H2210" i="6"/>
  <c r="F2210" i="6"/>
  <c r="K2209" i="6"/>
  <c r="J2209" i="6"/>
  <c r="F2209" i="6"/>
  <c r="K2208" i="6"/>
  <c r="F2208" i="6"/>
  <c r="L2207" i="6"/>
  <c r="K2207" i="6"/>
  <c r="I2207" i="6"/>
  <c r="AA2207" i="6"/>
  <c r="Z2207" i="6"/>
  <c r="Y2207" i="6"/>
  <c r="J2207" i="6"/>
  <c r="X2207" i="6" s="1"/>
  <c r="G2207" i="6"/>
  <c r="V2207" i="6"/>
  <c r="T2207" i="6"/>
  <c r="R2207" i="6"/>
  <c r="U2207" i="6"/>
  <c r="S2207" i="6"/>
  <c r="Q2207" i="6"/>
  <c r="F2207" i="6"/>
  <c r="E2207" i="6"/>
  <c r="C2207" i="6"/>
  <c r="L2206" i="6"/>
  <c r="K2206" i="6"/>
  <c r="J2206" i="6"/>
  <c r="W2206" i="6" s="1"/>
  <c r="I2206" i="6"/>
  <c r="H2206" i="6"/>
  <c r="G2206" i="6"/>
  <c r="D2205" i="6"/>
  <c r="V2204" i="6"/>
  <c r="T2204" i="6"/>
  <c r="L2209" i="6" s="1"/>
  <c r="R2204" i="6"/>
  <c r="L2208" i="6" s="1"/>
  <c r="U2204" i="6"/>
  <c r="S2204" i="6"/>
  <c r="Q2204" i="6"/>
  <c r="J2208" i="6" s="1"/>
  <c r="F2204" i="6"/>
  <c r="E2204" i="6"/>
  <c r="C2204" i="6"/>
  <c r="AA2202" i="6"/>
  <c r="Z2202" i="6"/>
  <c r="Y2202" i="6"/>
  <c r="J2201" i="6"/>
  <c r="I2201" i="6"/>
  <c r="H2201" i="6"/>
  <c r="F2201" i="6"/>
  <c r="K2200" i="6"/>
  <c r="F2200" i="6"/>
  <c r="K2199" i="6"/>
  <c r="F2199" i="6"/>
  <c r="L2198" i="6"/>
  <c r="K2198" i="6"/>
  <c r="F2198" i="6"/>
  <c r="L2197" i="6"/>
  <c r="K2197" i="6"/>
  <c r="I2197" i="6"/>
  <c r="AA2197" i="6"/>
  <c r="Z2197" i="6"/>
  <c r="Y2197" i="6"/>
  <c r="J2197" i="6"/>
  <c r="X2197" i="6" s="1"/>
  <c r="G2197" i="6"/>
  <c r="V2197" i="6"/>
  <c r="T2197" i="6"/>
  <c r="R2197" i="6"/>
  <c r="U2197" i="6"/>
  <c r="S2197" i="6"/>
  <c r="Q2197" i="6"/>
  <c r="F2197" i="6"/>
  <c r="E2197" i="6"/>
  <c r="C2197" i="6"/>
  <c r="L2196" i="6"/>
  <c r="K2196" i="6"/>
  <c r="J2196" i="6"/>
  <c r="I2196" i="6"/>
  <c r="H2196" i="6"/>
  <c r="G2196" i="6"/>
  <c r="L2195" i="6"/>
  <c r="K2195" i="6"/>
  <c r="J2195" i="6"/>
  <c r="W2195" i="6" s="1"/>
  <c r="I2195" i="6"/>
  <c r="H2195" i="6"/>
  <c r="G2195" i="6"/>
  <c r="L2194" i="6"/>
  <c r="K2194" i="6"/>
  <c r="J2194" i="6"/>
  <c r="I2194" i="6"/>
  <c r="H2194" i="6"/>
  <c r="G2194" i="6"/>
  <c r="L2193" i="6"/>
  <c r="K2193" i="6"/>
  <c r="W2193" i="6"/>
  <c r="J2193" i="6"/>
  <c r="I2193" i="6"/>
  <c r="H2193" i="6"/>
  <c r="G2193" i="6"/>
  <c r="V2192" i="6"/>
  <c r="L2200" i="6" s="1"/>
  <c r="K2202" i="6" s="1"/>
  <c r="T2192" i="6"/>
  <c r="L2199" i="6" s="1"/>
  <c r="R2192" i="6"/>
  <c r="U2192" i="6"/>
  <c r="J2200" i="6" s="1"/>
  <c r="S2192" i="6"/>
  <c r="J2199" i="6" s="1"/>
  <c r="Q2192" i="6"/>
  <c r="J2198" i="6" s="1"/>
  <c r="F2192" i="6"/>
  <c r="E2192" i="6"/>
  <c r="C2192" i="6"/>
  <c r="AA2190" i="6"/>
  <c r="Z2190" i="6"/>
  <c r="Y2190" i="6"/>
  <c r="J2189" i="6"/>
  <c r="I2189" i="6"/>
  <c r="H2189" i="6"/>
  <c r="F2189" i="6"/>
  <c r="L2188" i="6"/>
  <c r="K2188" i="6"/>
  <c r="F2188" i="6"/>
  <c r="K2187" i="6"/>
  <c r="J2187" i="6"/>
  <c r="F2187" i="6"/>
  <c r="K2186" i="6"/>
  <c r="F2186" i="6"/>
  <c r="L2185" i="6"/>
  <c r="K2185" i="6"/>
  <c r="I2185" i="6"/>
  <c r="AA2185" i="6"/>
  <c r="Z2185" i="6"/>
  <c r="Y2185" i="6"/>
  <c r="J2185" i="6"/>
  <c r="X2185" i="6" s="1"/>
  <c r="G2185" i="6"/>
  <c r="V2185" i="6"/>
  <c r="T2185" i="6"/>
  <c r="R2185" i="6"/>
  <c r="U2185" i="6"/>
  <c r="S2185" i="6"/>
  <c r="Q2185" i="6"/>
  <c r="F2185" i="6"/>
  <c r="E2185" i="6"/>
  <c r="C2185" i="6"/>
  <c r="L2184" i="6"/>
  <c r="K2184" i="6"/>
  <c r="J2184" i="6"/>
  <c r="I2184" i="6"/>
  <c r="H2184" i="6"/>
  <c r="G2184" i="6"/>
  <c r="L2183" i="6"/>
  <c r="K2183" i="6"/>
  <c r="W2183" i="6"/>
  <c r="J2183" i="6"/>
  <c r="I2183" i="6"/>
  <c r="H2183" i="6"/>
  <c r="G2183" i="6"/>
  <c r="L2182" i="6"/>
  <c r="K2182" i="6"/>
  <c r="J2182" i="6"/>
  <c r="I2182" i="6"/>
  <c r="H2182" i="6"/>
  <c r="G2182" i="6"/>
  <c r="L2181" i="6"/>
  <c r="K2181" i="6"/>
  <c r="W2181" i="6"/>
  <c r="J2181" i="6"/>
  <c r="I2181" i="6"/>
  <c r="H2181" i="6"/>
  <c r="G2181" i="6"/>
  <c r="D2180" i="6"/>
  <c r="V2179" i="6"/>
  <c r="T2179" i="6"/>
  <c r="R2179" i="6"/>
  <c r="L2186" i="6" s="1"/>
  <c r="U2179" i="6"/>
  <c r="J2188" i="6" s="1"/>
  <c r="S2179" i="6"/>
  <c r="Q2179" i="6"/>
  <c r="J2186" i="6" s="1"/>
  <c r="F2179" i="6"/>
  <c r="E2179" i="6"/>
  <c r="C2179" i="6"/>
  <c r="AA2177" i="6"/>
  <c r="Z2177" i="6"/>
  <c r="Y2177" i="6"/>
  <c r="O2177" i="6"/>
  <c r="J2176" i="6"/>
  <c r="I2176" i="6"/>
  <c r="H2176" i="6"/>
  <c r="F2176" i="6"/>
  <c r="L2175" i="6"/>
  <c r="K2175" i="6"/>
  <c r="F2175" i="6"/>
  <c r="K2174" i="6"/>
  <c r="F2174" i="6"/>
  <c r="L2173" i="6"/>
  <c r="K2173" i="6"/>
  <c r="F2173" i="6"/>
  <c r="L2172" i="6"/>
  <c r="K2172" i="6"/>
  <c r="I2172" i="6"/>
  <c r="AA2172" i="6"/>
  <c r="Z2172" i="6"/>
  <c r="Y2172" i="6"/>
  <c r="X2172" i="6"/>
  <c r="J2172" i="6"/>
  <c r="G2172" i="6"/>
  <c r="V2172" i="6"/>
  <c r="T2172" i="6"/>
  <c r="R2172" i="6"/>
  <c r="U2172" i="6"/>
  <c r="J2175" i="6" s="1"/>
  <c r="S2172" i="6"/>
  <c r="Q2172" i="6"/>
  <c r="J2173" i="6" s="1"/>
  <c r="F2172" i="6"/>
  <c r="E2172" i="6"/>
  <c r="C2172" i="6"/>
  <c r="L2171" i="6"/>
  <c r="K2171" i="6"/>
  <c r="J2171" i="6"/>
  <c r="I2171" i="6"/>
  <c r="H2171" i="6"/>
  <c r="G2171" i="6"/>
  <c r="L2170" i="6"/>
  <c r="K2170" i="6"/>
  <c r="J2170" i="6"/>
  <c r="W2170" i="6" s="1"/>
  <c r="I2170" i="6"/>
  <c r="H2170" i="6"/>
  <c r="G2170" i="6"/>
  <c r="L2169" i="6"/>
  <c r="K2169" i="6"/>
  <c r="J2169" i="6"/>
  <c r="I2169" i="6"/>
  <c r="H2169" i="6"/>
  <c r="G2169" i="6"/>
  <c r="L2168" i="6"/>
  <c r="K2168" i="6"/>
  <c r="J2168" i="6"/>
  <c r="I2168" i="6"/>
  <c r="H2168" i="6"/>
  <c r="G2168" i="6"/>
  <c r="D2167" i="6"/>
  <c r="V2166" i="6"/>
  <c r="T2166" i="6"/>
  <c r="L2174" i="6" s="1"/>
  <c r="R2166" i="6"/>
  <c r="U2166" i="6"/>
  <c r="S2166" i="6"/>
  <c r="J2174" i="6" s="1"/>
  <c r="Q2166" i="6"/>
  <c r="F2166" i="6"/>
  <c r="E2166" i="6"/>
  <c r="C2166" i="6"/>
  <c r="A2165" i="6"/>
  <c r="I2163" i="6"/>
  <c r="K2163" i="6"/>
  <c r="I2162" i="6"/>
  <c r="K2162" i="6"/>
  <c r="A2161" i="6"/>
  <c r="AA2158" i="6"/>
  <c r="Z2158" i="6"/>
  <c r="Y2158" i="6"/>
  <c r="J2157" i="6"/>
  <c r="I2157" i="6"/>
  <c r="H2157" i="6"/>
  <c r="F2157" i="6"/>
  <c r="K2156" i="6"/>
  <c r="J2156" i="6"/>
  <c r="F2156" i="6"/>
  <c r="K2155" i="6"/>
  <c r="F2155" i="6"/>
  <c r="L2154" i="6"/>
  <c r="K2154" i="6"/>
  <c r="I2154" i="6"/>
  <c r="AA2154" i="6"/>
  <c r="Z2154" i="6"/>
  <c r="Y2154" i="6"/>
  <c r="J2154" i="6"/>
  <c r="X2154" i="6" s="1"/>
  <c r="G2154" i="6"/>
  <c r="V2154" i="6"/>
  <c r="T2154" i="6"/>
  <c r="R2154" i="6"/>
  <c r="U2154" i="6"/>
  <c r="S2154" i="6"/>
  <c r="Q2154" i="6"/>
  <c r="F2154" i="6"/>
  <c r="E2154" i="6"/>
  <c r="C2154" i="6"/>
  <c r="L2153" i="6"/>
  <c r="K2153" i="6"/>
  <c r="W2153" i="6"/>
  <c r="J2153" i="6"/>
  <c r="O2158" i="6" s="1"/>
  <c r="I2153" i="6"/>
  <c r="H2153" i="6"/>
  <c r="G2153" i="6"/>
  <c r="D2152" i="6"/>
  <c r="V2151" i="6"/>
  <c r="T2151" i="6"/>
  <c r="L2156" i="6" s="1"/>
  <c r="R2151" i="6"/>
  <c r="L2155" i="6" s="1"/>
  <c r="U2151" i="6"/>
  <c r="S2151" i="6"/>
  <c r="Q2151" i="6"/>
  <c r="J2155" i="6" s="1"/>
  <c r="F2151" i="6"/>
  <c r="E2151" i="6"/>
  <c r="C2151" i="6"/>
  <c r="AA2149" i="6"/>
  <c r="Z2149" i="6"/>
  <c r="Y2149" i="6"/>
  <c r="J2148" i="6"/>
  <c r="I2148" i="6"/>
  <c r="H2148" i="6"/>
  <c r="F2148" i="6"/>
  <c r="K2147" i="6"/>
  <c r="F2147" i="6"/>
  <c r="K2146" i="6"/>
  <c r="F2146" i="6"/>
  <c r="L2145" i="6"/>
  <c r="K2145" i="6"/>
  <c r="J2145" i="6"/>
  <c r="I2145" i="6"/>
  <c r="H2145" i="6"/>
  <c r="G2145" i="6"/>
  <c r="V2144" i="6"/>
  <c r="T2144" i="6"/>
  <c r="L2147" i="6" s="1"/>
  <c r="K2149" i="6" s="1"/>
  <c r="R2144" i="6"/>
  <c r="L2146" i="6" s="1"/>
  <c r="U2144" i="6"/>
  <c r="S2144" i="6"/>
  <c r="J2147" i="6" s="1"/>
  <c r="Q2144" i="6"/>
  <c r="J2146" i="6" s="1"/>
  <c r="F2144" i="6"/>
  <c r="E2144" i="6"/>
  <c r="C2144" i="6"/>
  <c r="AA2142" i="6"/>
  <c r="Z2142" i="6"/>
  <c r="Y2142" i="6"/>
  <c r="J2141" i="6"/>
  <c r="I2141" i="6"/>
  <c r="H2141" i="6"/>
  <c r="F2141" i="6"/>
  <c r="K2140" i="6"/>
  <c r="F2140" i="6"/>
  <c r="K2139" i="6"/>
  <c r="F2139" i="6"/>
  <c r="L2138" i="6"/>
  <c r="K2138" i="6"/>
  <c r="I2138" i="6"/>
  <c r="AA2138" i="6"/>
  <c r="Z2138" i="6"/>
  <c r="Y2138" i="6"/>
  <c r="J2138" i="6"/>
  <c r="X2138" i="6" s="1"/>
  <c r="G2138" i="6"/>
  <c r="V2138" i="6"/>
  <c r="T2138" i="6"/>
  <c r="R2138" i="6"/>
  <c r="U2138" i="6"/>
  <c r="S2138" i="6"/>
  <c r="Q2138" i="6"/>
  <c r="F2138" i="6"/>
  <c r="E2138" i="6"/>
  <c r="C2138" i="6"/>
  <c r="L2137" i="6"/>
  <c r="K2137" i="6"/>
  <c r="J2137" i="6"/>
  <c r="I2137" i="6"/>
  <c r="H2137" i="6"/>
  <c r="G2137" i="6"/>
  <c r="D2136" i="6"/>
  <c r="V2135" i="6"/>
  <c r="T2135" i="6"/>
  <c r="L2140" i="6" s="1"/>
  <c r="R2135" i="6"/>
  <c r="L2139" i="6" s="1"/>
  <c r="U2135" i="6"/>
  <c r="S2135" i="6"/>
  <c r="J2140" i="6" s="1"/>
  <c r="Q2135" i="6"/>
  <c r="J2139" i="6" s="1"/>
  <c r="X2142" i="6" s="1"/>
  <c r="F2135" i="6"/>
  <c r="E2135" i="6"/>
  <c r="C2135" i="6"/>
  <c r="A2134" i="6"/>
  <c r="AA2131" i="6"/>
  <c r="Z2131" i="6"/>
  <c r="Y2131" i="6"/>
  <c r="J2130" i="6"/>
  <c r="I2130" i="6"/>
  <c r="H2130" i="6"/>
  <c r="F2130" i="6"/>
  <c r="K2129" i="6"/>
  <c r="F2129" i="6"/>
  <c r="K2128" i="6"/>
  <c r="F2128" i="6"/>
  <c r="K2127" i="6"/>
  <c r="F2127" i="6"/>
  <c r="L2126" i="6"/>
  <c r="K2126" i="6"/>
  <c r="I2126" i="6"/>
  <c r="AA2126" i="6"/>
  <c r="Z2126" i="6"/>
  <c r="Y2126" i="6"/>
  <c r="J2126" i="6"/>
  <c r="X2126" i="6" s="1"/>
  <c r="G2126" i="6"/>
  <c r="V2126" i="6"/>
  <c r="T2126" i="6"/>
  <c r="R2126" i="6"/>
  <c r="U2126" i="6"/>
  <c r="S2126" i="6"/>
  <c r="Q2126" i="6"/>
  <c r="F2126" i="6"/>
  <c r="E2126" i="6"/>
  <c r="C2126" i="6"/>
  <c r="L2125" i="6"/>
  <c r="K2125" i="6"/>
  <c r="I2125" i="6"/>
  <c r="AA2125" i="6"/>
  <c r="Z2125" i="6"/>
  <c r="Y2125" i="6"/>
  <c r="J2125" i="6"/>
  <c r="X2125" i="6" s="1"/>
  <c r="G2125" i="6"/>
  <c r="V2125" i="6"/>
  <c r="T2125" i="6"/>
  <c r="R2125" i="6"/>
  <c r="U2125" i="6"/>
  <c r="S2125" i="6"/>
  <c r="Q2125" i="6"/>
  <c r="F2125" i="6"/>
  <c r="E2125" i="6"/>
  <c r="C2125" i="6"/>
  <c r="L2124" i="6"/>
  <c r="K2124" i="6"/>
  <c r="J2124" i="6"/>
  <c r="I2124" i="6"/>
  <c r="H2124" i="6"/>
  <c r="G2124" i="6"/>
  <c r="L2123" i="6"/>
  <c r="K2123" i="6"/>
  <c r="J2123" i="6"/>
  <c r="W2123" i="6" s="1"/>
  <c r="I2123" i="6"/>
  <c r="H2123" i="6"/>
  <c r="G2123" i="6"/>
  <c r="L2122" i="6"/>
  <c r="K2122" i="6"/>
  <c r="J2122" i="6"/>
  <c r="I2122" i="6"/>
  <c r="H2122" i="6"/>
  <c r="G2122" i="6"/>
  <c r="L2121" i="6"/>
  <c r="K2121" i="6"/>
  <c r="W2121" i="6"/>
  <c r="J2121" i="6"/>
  <c r="I2121" i="6"/>
  <c r="H2121" i="6"/>
  <c r="G2121" i="6"/>
  <c r="D2120" i="6"/>
  <c r="V2119" i="6"/>
  <c r="T2119" i="6"/>
  <c r="L2128" i="6" s="1"/>
  <c r="R2119" i="6"/>
  <c r="U2119" i="6"/>
  <c r="J2129" i="6" s="1"/>
  <c r="S2119" i="6"/>
  <c r="J2128" i="6" s="1"/>
  <c r="Q2119" i="6"/>
  <c r="J2127" i="6" s="1"/>
  <c r="F2119" i="6"/>
  <c r="E2119" i="6"/>
  <c r="C2119" i="6"/>
  <c r="AA2117" i="6"/>
  <c r="Z2117" i="6"/>
  <c r="Y2117" i="6"/>
  <c r="J2116" i="6"/>
  <c r="I2116" i="6"/>
  <c r="H2116" i="6"/>
  <c r="F2116" i="6"/>
  <c r="K2115" i="6"/>
  <c r="F2115" i="6"/>
  <c r="K2114" i="6"/>
  <c r="F2114" i="6"/>
  <c r="K2113" i="6"/>
  <c r="F2113" i="6"/>
  <c r="L2112" i="6"/>
  <c r="K2112" i="6"/>
  <c r="I2112" i="6"/>
  <c r="AA2112" i="6"/>
  <c r="Z2112" i="6"/>
  <c r="Y2112" i="6"/>
  <c r="J2112" i="6"/>
  <c r="X2112" i="6" s="1"/>
  <c r="G2112" i="6"/>
  <c r="V2112" i="6"/>
  <c r="T2112" i="6"/>
  <c r="R2112" i="6"/>
  <c r="U2112" i="6"/>
  <c r="S2112" i="6"/>
  <c r="Q2112" i="6"/>
  <c r="F2112" i="6"/>
  <c r="E2112" i="6"/>
  <c r="C2112" i="6"/>
  <c r="L2111" i="6"/>
  <c r="K2111" i="6"/>
  <c r="I2111" i="6"/>
  <c r="AA2111" i="6"/>
  <c r="Z2111" i="6"/>
  <c r="Y2111" i="6"/>
  <c r="J2111" i="6"/>
  <c r="X2111" i="6" s="1"/>
  <c r="G2111" i="6"/>
  <c r="V2111" i="6"/>
  <c r="T2111" i="6"/>
  <c r="R2111" i="6"/>
  <c r="U2111" i="6"/>
  <c r="S2111" i="6"/>
  <c r="Q2111" i="6"/>
  <c r="F2111" i="6"/>
  <c r="E2111" i="6"/>
  <c r="C2111" i="6"/>
  <c r="L2110" i="6"/>
  <c r="K2110" i="6"/>
  <c r="J2110" i="6"/>
  <c r="I2110" i="6"/>
  <c r="H2110" i="6"/>
  <c r="G2110" i="6"/>
  <c r="L2109" i="6"/>
  <c r="K2109" i="6"/>
  <c r="J2109" i="6"/>
  <c r="W2109" i="6" s="1"/>
  <c r="I2109" i="6"/>
  <c r="H2109" i="6"/>
  <c r="G2109" i="6"/>
  <c r="L2108" i="6"/>
  <c r="K2108" i="6"/>
  <c r="J2108" i="6"/>
  <c r="I2108" i="6"/>
  <c r="H2108" i="6"/>
  <c r="G2108" i="6"/>
  <c r="L2107" i="6"/>
  <c r="K2107" i="6"/>
  <c r="W2107" i="6"/>
  <c r="J2107" i="6"/>
  <c r="I2107" i="6"/>
  <c r="H2107" i="6"/>
  <c r="G2107" i="6"/>
  <c r="D2106" i="6"/>
  <c r="V2105" i="6"/>
  <c r="T2105" i="6"/>
  <c r="L2114" i="6" s="1"/>
  <c r="R2105" i="6"/>
  <c r="L2113" i="6" s="1"/>
  <c r="U2105" i="6"/>
  <c r="J2115" i="6" s="1"/>
  <c r="X2117" i="6" s="1"/>
  <c r="S2105" i="6"/>
  <c r="J2114" i="6" s="1"/>
  <c r="Q2105" i="6"/>
  <c r="J2113" i="6" s="1"/>
  <c r="F2105" i="6"/>
  <c r="E2105" i="6"/>
  <c r="C2105" i="6"/>
  <c r="AA2103" i="6"/>
  <c r="Z2103" i="6"/>
  <c r="Y2103" i="6"/>
  <c r="J2102" i="6"/>
  <c r="I2102" i="6"/>
  <c r="H2102" i="6"/>
  <c r="F2102" i="6"/>
  <c r="K2101" i="6"/>
  <c r="F2101" i="6"/>
  <c r="K2100" i="6"/>
  <c r="F2100" i="6"/>
  <c r="L2099" i="6"/>
  <c r="K2099" i="6"/>
  <c r="I2099" i="6"/>
  <c r="AA2099" i="6"/>
  <c r="Z2099" i="6"/>
  <c r="Y2099" i="6"/>
  <c r="J2099" i="6"/>
  <c r="X2099" i="6" s="1"/>
  <c r="G2099" i="6"/>
  <c r="V2099" i="6"/>
  <c r="T2099" i="6"/>
  <c r="R2099" i="6"/>
  <c r="U2099" i="6"/>
  <c r="S2099" i="6"/>
  <c r="Q2099" i="6"/>
  <c r="F2099" i="6"/>
  <c r="E2099" i="6"/>
  <c r="C2099" i="6"/>
  <c r="L2098" i="6"/>
  <c r="K2098" i="6"/>
  <c r="J2098" i="6"/>
  <c r="I2098" i="6"/>
  <c r="H2098" i="6"/>
  <c r="G2098" i="6"/>
  <c r="D2097" i="6"/>
  <c r="V2096" i="6"/>
  <c r="T2096" i="6"/>
  <c r="L2101" i="6" s="1"/>
  <c r="R2096" i="6"/>
  <c r="L2100" i="6" s="1"/>
  <c r="U2096" i="6"/>
  <c r="S2096" i="6"/>
  <c r="J2101" i="6" s="1"/>
  <c r="Q2096" i="6"/>
  <c r="J2100" i="6" s="1"/>
  <c r="X2103" i="6" s="1"/>
  <c r="F2096" i="6"/>
  <c r="E2096" i="6"/>
  <c r="C2096" i="6"/>
  <c r="AA2094" i="6"/>
  <c r="Z2094" i="6"/>
  <c r="Y2094" i="6"/>
  <c r="J2093" i="6"/>
  <c r="I2093" i="6"/>
  <c r="H2093" i="6"/>
  <c r="F2093" i="6"/>
  <c r="K2092" i="6"/>
  <c r="F2092" i="6"/>
  <c r="K2091" i="6"/>
  <c r="J2091" i="6"/>
  <c r="F2091" i="6"/>
  <c r="L2090" i="6"/>
  <c r="K2090" i="6"/>
  <c r="F2090" i="6"/>
  <c r="L2089" i="6"/>
  <c r="K2089" i="6"/>
  <c r="I2089" i="6"/>
  <c r="AA2089" i="6"/>
  <c r="Z2089" i="6"/>
  <c r="Y2089" i="6"/>
  <c r="X2089" i="6"/>
  <c r="J2089" i="6"/>
  <c r="G2089" i="6"/>
  <c r="V2089" i="6"/>
  <c r="T2089" i="6"/>
  <c r="R2089" i="6"/>
  <c r="U2089" i="6"/>
  <c r="J2092" i="6" s="1"/>
  <c r="S2089" i="6"/>
  <c r="Q2089" i="6"/>
  <c r="F2089" i="6"/>
  <c r="E2089" i="6"/>
  <c r="C2089" i="6"/>
  <c r="L2088" i="6"/>
  <c r="K2088" i="6"/>
  <c r="J2088" i="6"/>
  <c r="O2094" i="6" s="1"/>
  <c r="I2088" i="6"/>
  <c r="H2088" i="6"/>
  <c r="G2088" i="6"/>
  <c r="L2087" i="6"/>
  <c r="K2087" i="6"/>
  <c r="W2087" i="6"/>
  <c r="J2087" i="6"/>
  <c r="I2087" i="6"/>
  <c r="H2087" i="6"/>
  <c r="G2087" i="6"/>
  <c r="L2086" i="6"/>
  <c r="K2086" i="6"/>
  <c r="J2086" i="6"/>
  <c r="I2086" i="6"/>
  <c r="H2086" i="6"/>
  <c r="G2086" i="6"/>
  <c r="L2085" i="6"/>
  <c r="K2085" i="6"/>
  <c r="J2085" i="6"/>
  <c r="I2085" i="6"/>
  <c r="H2085" i="6"/>
  <c r="G2085" i="6"/>
  <c r="V2084" i="6"/>
  <c r="L2092" i="6" s="1"/>
  <c r="T2084" i="6"/>
  <c r="L2091" i="6" s="1"/>
  <c r="R2084" i="6"/>
  <c r="U2084" i="6"/>
  <c r="S2084" i="6"/>
  <c r="Q2084" i="6"/>
  <c r="J2090" i="6" s="1"/>
  <c r="F2084" i="6"/>
  <c r="E2084" i="6"/>
  <c r="C2084" i="6"/>
  <c r="AA2082" i="6"/>
  <c r="Z2082" i="6"/>
  <c r="Y2082" i="6"/>
  <c r="J2081" i="6"/>
  <c r="I2081" i="6"/>
  <c r="H2081" i="6"/>
  <c r="F2081" i="6"/>
  <c r="K2080" i="6"/>
  <c r="F2080" i="6"/>
  <c r="K2079" i="6"/>
  <c r="F2079" i="6"/>
  <c r="K2078" i="6"/>
  <c r="F2078" i="6"/>
  <c r="L2077" i="6"/>
  <c r="K2077" i="6"/>
  <c r="I2077" i="6"/>
  <c r="AA2077" i="6"/>
  <c r="Z2077" i="6"/>
  <c r="Y2077" i="6"/>
  <c r="J2077" i="6"/>
  <c r="X2077" i="6" s="1"/>
  <c r="G2077" i="6"/>
  <c r="V2077" i="6"/>
  <c r="T2077" i="6"/>
  <c r="R2077" i="6"/>
  <c r="U2077" i="6"/>
  <c r="S2077" i="6"/>
  <c r="Q2077" i="6"/>
  <c r="F2077" i="6"/>
  <c r="E2077" i="6"/>
  <c r="C2077" i="6"/>
  <c r="L2076" i="6"/>
  <c r="K2076" i="6"/>
  <c r="J2076" i="6"/>
  <c r="I2076" i="6"/>
  <c r="H2076" i="6"/>
  <c r="G2076" i="6"/>
  <c r="L2075" i="6"/>
  <c r="K2075" i="6"/>
  <c r="J2075" i="6"/>
  <c r="W2075" i="6" s="1"/>
  <c r="I2075" i="6"/>
  <c r="H2075" i="6"/>
  <c r="G2075" i="6"/>
  <c r="L2074" i="6"/>
  <c r="K2082" i="6" s="1"/>
  <c r="K2074" i="6"/>
  <c r="J2074" i="6"/>
  <c r="I2074" i="6"/>
  <c r="H2074" i="6"/>
  <c r="G2074" i="6"/>
  <c r="L2073" i="6"/>
  <c r="K2073" i="6"/>
  <c r="W2073" i="6"/>
  <c r="J2073" i="6"/>
  <c r="I2073" i="6"/>
  <c r="H2073" i="6"/>
  <c r="G2073" i="6"/>
  <c r="D2072" i="6"/>
  <c r="V2071" i="6"/>
  <c r="L2080" i="6" s="1"/>
  <c r="T2071" i="6"/>
  <c r="L2079" i="6" s="1"/>
  <c r="R2071" i="6"/>
  <c r="L2078" i="6" s="1"/>
  <c r="U2071" i="6"/>
  <c r="J2080" i="6" s="1"/>
  <c r="S2071" i="6"/>
  <c r="J2079" i="6" s="1"/>
  <c r="Q2071" i="6"/>
  <c r="J2078" i="6" s="1"/>
  <c r="I2082" i="6" s="1"/>
  <c r="F2071" i="6"/>
  <c r="E2071" i="6"/>
  <c r="C2071" i="6"/>
  <c r="AA2069" i="6"/>
  <c r="Z2069" i="6"/>
  <c r="Y2069" i="6"/>
  <c r="J2068" i="6"/>
  <c r="I2068" i="6"/>
  <c r="H2068" i="6"/>
  <c r="F2068" i="6"/>
  <c r="K2067" i="6"/>
  <c r="J2067" i="6"/>
  <c r="F2067" i="6"/>
  <c r="K2066" i="6"/>
  <c r="F2066" i="6"/>
  <c r="K2065" i="6"/>
  <c r="F2065" i="6"/>
  <c r="L2064" i="6"/>
  <c r="K2064" i="6"/>
  <c r="I2064" i="6"/>
  <c r="AA2064" i="6"/>
  <c r="Z2064" i="6"/>
  <c r="Y2064" i="6"/>
  <c r="J2064" i="6"/>
  <c r="X2064" i="6" s="1"/>
  <c r="G2064" i="6"/>
  <c r="V2064" i="6"/>
  <c r="T2064" i="6"/>
  <c r="R2064" i="6"/>
  <c r="U2064" i="6"/>
  <c r="S2064" i="6"/>
  <c r="Q2064" i="6"/>
  <c r="J2065" i="6" s="1"/>
  <c r="F2064" i="6"/>
  <c r="E2064" i="6"/>
  <c r="C2064" i="6"/>
  <c r="L2063" i="6"/>
  <c r="K2063" i="6"/>
  <c r="J2063" i="6"/>
  <c r="I2063" i="6"/>
  <c r="H2063" i="6"/>
  <c r="G2063" i="6"/>
  <c r="L2062" i="6"/>
  <c r="K2062" i="6"/>
  <c r="J2062" i="6"/>
  <c r="W2062" i="6" s="1"/>
  <c r="I2062" i="6"/>
  <c r="H2062" i="6"/>
  <c r="G2062" i="6"/>
  <c r="L2061" i="6"/>
  <c r="K2061" i="6"/>
  <c r="J2061" i="6"/>
  <c r="I2061" i="6"/>
  <c r="H2061" i="6"/>
  <c r="G2061" i="6"/>
  <c r="L2060" i="6"/>
  <c r="K2060" i="6"/>
  <c r="W2060" i="6"/>
  <c r="J2060" i="6"/>
  <c r="I2060" i="6"/>
  <c r="H2060" i="6"/>
  <c r="G2060" i="6"/>
  <c r="D2059" i="6"/>
  <c r="V2058" i="6"/>
  <c r="T2058" i="6"/>
  <c r="L2066" i="6" s="1"/>
  <c r="R2058" i="6"/>
  <c r="L2065" i="6" s="1"/>
  <c r="U2058" i="6"/>
  <c r="S2058" i="6"/>
  <c r="J2066" i="6" s="1"/>
  <c r="Q2058" i="6"/>
  <c r="F2058" i="6"/>
  <c r="E2058" i="6"/>
  <c r="C2058" i="6"/>
  <c r="A2057" i="6"/>
  <c r="I2055" i="6"/>
  <c r="K2055" i="6"/>
  <c r="I2054" i="6"/>
  <c r="K2054" i="6"/>
  <c r="A2053" i="6"/>
  <c r="I2051" i="6"/>
  <c r="K2051" i="6"/>
  <c r="I2050" i="6"/>
  <c r="K2050" i="6"/>
  <c r="A2049" i="6"/>
  <c r="AA2046" i="6"/>
  <c r="Z2046" i="6"/>
  <c r="Y2046" i="6"/>
  <c r="O2046" i="6"/>
  <c r="J2045" i="6"/>
  <c r="I2045" i="6"/>
  <c r="H2045" i="6"/>
  <c r="F2045" i="6"/>
  <c r="K2044" i="6"/>
  <c r="J2044" i="6"/>
  <c r="F2044" i="6"/>
  <c r="L2043" i="6"/>
  <c r="K2043" i="6"/>
  <c r="J2043" i="6"/>
  <c r="F2043" i="6"/>
  <c r="L2042" i="6"/>
  <c r="K2042" i="6"/>
  <c r="W2042" i="6"/>
  <c r="J2042" i="6"/>
  <c r="I2046" i="6" s="1"/>
  <c r="I2042" i="6"/>
  <c r="H2042" i="6"/>
  <c r="G2042" i="6"/>
  <c r="V2041" i="6"/>
  <c r="T2041" i="6"/>
  <c r="L2044" i="6" s="1"/>
  <c r="R2041" i="6"/>
  <c r="U2041" i="6"/>
  <c r="S2041" i="6"/>
  <c r="Q2041" i="6"/>
  <c r="F2041" i="6"/>
  <c r="E2041" i="6"/>
  <c r="C2041" i="6"/>
  <c r="AA2039" i="6"/>
  <c r="Z2039" i="6"/>
  <c r="Y2039" i="6"/>
  <c r="J2038" i="6"/>
  <c r="I2038" i="6"/>
  <c r="H2038" i="6"/>
  <c r="F2038" i="6"/>
  <c r="K2037" i="6"/>
  <c r="F2037" i="6"/>
  <c r="L2036" i="6"/>
  <c r="P2039" i="6" s="1"/>
  <c r="K2036" i="6"/>
  <c r="J2036" i="6"/>
  <c r="F2036" i="6"/>
  <c r="L2035" i="6"/>
  <c r="K2035" i="6"/>
  <c r="W2035" i="6"/>
  <c r="J2035" i="6"/>
  <c r="I2035" i="6"/>
  <c r="H2035" i="6"/>
  <c r="G2035" i="6"/>
  <c r="D2034" i="6"/>
  <c r="V2033" i="6"/>
  <c r="T2033" i="6"/>
  <c r="L2037" i="6" s="1"/>
  <c r="R2033" i="6"/>
  <c r="U2033" i="6"/>
  <c r="S2033" i="6"/>
  <c r="J2037" i="6" s="1"/>
  <c r="I2039" i="6" s="1"/>
  <c r="Q2033" i="6"/>
  <c r="F2033" i="6"/>
  <c r="E2033" i="6"/>
  <c r="C2033" i="6"/>
  <c r="AA2031" i="6"/>
  <c r="Z2031" i="6"/>
  <c r="Y2031" i="6"/>
  <c r="X2031" i="6"/>
  <c r="J2030" i="6"/>
  <c r="I2030" i="6"/>
  <c r="H2030" i="6"/>
  <c r="F2030" i="6"/>
  <c r="K2029" i="6"/>
  <c r="F2029" i="6"/>
  <c r="K2028" i="6"/>
  <c r="F2028" i="6"/>
  <c r="L2027" i="6"/>
  <c r="K2027" i="6"/>
  <c r="I2027" i="6"/>
  <c r="AA2027" i="6"/>
  <c r="Z2027" i="6"/>
  <c r="Y2027" i="6"/>
  <c r="J2027" i="6"/>
  <c r="X2027" i="6" s="1"/>
  <c r="G2027" i="6"/>
  <c r="V2027" i="6"/>
  <c r="T2027" i="6"/>
  <c r="R2027" i="6"/>
  <c r="U2027" i="6"/>
  <c r="S2027" i="6"/>
  <c r="Q2027" i="6"/>
  <c r="F2027" i="6"/>
  <c r="E2027" i="6"/>
  <c r="C2027" i="6"/>
  <c r="L2026" i="6"/>
  <c r="K2026" i="6"/>
  <c r="J2026" i="6"/>
  <c r="I2026" i="6"/>
  <c r="H2026" i="6"/>
  <c r="G2026" i="6"/>
  <c r="D2025" i="6"/>
  <c r="V2024" i="6"/>
  <c r="T2024" i="6"/>
  <c r="L2029" i="6" s="1"/>
  <c r="R2024" i="6"/>
  <c r="L2028" i="6" s="1"/>
  <c r="U2024" i="6"/>
  <c r="S2024" i="6"/>
  <c r="J2029" i="6" s="1"/>
  <c r="Q2024" i="6"/>
  <c r="J2028" i="6" s="1"/>
  <c r="F2024" i="6"/>
  <c r="E2024" i="6"/>
  <c r="C2024" i="6"/>
  <c r="AA2022" i="6"/>
  <c r="Z2022" i="6"/>
  <c r="Y2022" i="6"/>
  <c r="O2022" i="6"/>
  <c r="J2021" i="6"/>
  <c r="I2021" i="6"/>
  <c r="H2021" i="6"/>
  <c r="F2021" i="6"/>
  <c r="K2020" i="6"/>
  <c r="J2020" i="6"/>
  <c r="F2020" i="6"/>
  <c r="L2019" i="6"/>
  <c r="K2019" i="6"/>
  <c r="J2019" i="6"/>
  <c r="F2019" i="6"/>
  <c r="L2018" i="6"/>
  <c r="K2018" i="6"/>
  <c r="W2018" i="6"/>
  <c r="J2018" i="6"/>
  <c r="I2022" i="6" s="1"/>
  <c r="I2018" i="6"/>
  <c r="H2018" i="6"/>
  <c r="G2018" i="6"/>
  <c r="V2017" i="6"/>
  <c r="T2017" i="6"/>
  <c r="L2020" i="6" s="1"/>
  <c r="R2017" i="6"/>
  <c r="U2017" i="6"/>
  <c r="S2017" i="6"/>
  <c r="Q2017" i="6"/>
  <c r="F2017" i="6"/>
  <c r="E2017" i="6"/>
  <c r="C2017" i="6"/>
  <c r="AA2015" i="6"/>
  <c r="Z2015" i="6"/>
  <c r="Y2015" i="6"/>
  <c r="J2014" i="6"/>
  <c r="I2014" i="6"/>
  <c r="H2014" i="6"/>
  <c r="F2014" i="6"/>
  <c r="K2013" i="6"/>
  <c r="J2013" i="6"/>
  <c r="F2013" i="6"/>
  <c r="L2012" i="6"/>
  <c r="K2012" i="6"/>
  <c r="F2012" i="6"/>
  <c r="L2011" i="6"/>
  <c r="K2011" i="6"/>
  <c r="I2011" i="6"/>
  <c r="AA2011" i="6"/>
  <c r="Z2011" i="6"/>
  <c r="Y2011" i="6"/>
  <c r="X2011" i="6"/>
  <c r="J2011" i="6"/>
  <c r="G2011" i="6"/>
  <c r="V2011" i="6"/>
  <c r="T2011" i="6"/>
  <c r="L2013" i="6" s="1"/>
  <c r="R2011" i="6"/>
  <c r="U2011" i="6"/>
  <c r="S2011" i="6"/>
  <c r="Q2011" i="6"/>
  <c r="F2011" i="6"/>
  <c r="E2011" i="6"/>
  <c r="C2011" i="6"/>
  <c r="L2010" i="6"/>
  <c r="P2015" i="6" s="1"/>
  <c r="K2010" i="6"/>
  <c r="W2010" i="6"/>
  <c r="J2010" i="6"/>
  <c r="I2010" i="6"/>
  <c r="H2010" i="6"/>
  <c r="G2010" i="6"/>
  <c r="D2009" i="6"/>
  <c r="V2008" i="6"/>
  <c r="T2008" i="6"/>
  <c r="R2008" i="6"/>
  <c r="U2008" i="6"/>
  <c r="S2008" i="6"/>
  <c r="Q2008" i="6"/>
  <c r="J2012" i="6" s="1"/>
  <c r="F2008" i="6"/>
  <c r="E2008" i="6"/>
  <c r="C2008" i="6"/>
  <c r="A2007" i="6"/>
  <c r="A2005" i="6"/>
  <c r="I2003" i="6"/>
  <c r="K2003" i="6"/>
  <c r="I2002" i="6"/>
  <c r="K2002" i="6"/>
  <c r="A2001" i="6"/>
  <c r="I1999" i="6"/>
  <c r="K1999" i="6"/>
  <c r="I1998" i="6"/>
  <c r="K1998" i="6"/>
  <c r="A1997" i="6"/>
  <c r="AA1994" i="6"/>
  <c r="Z1994" i="6"/>
  <c r="Y1994" i="6"/>
  <c r="J1993" i="6"/>
  <c r="I1993" i="6"/>
  <c r="H1993" i="6"/>
  <c r="F1993" i="6"/>
  <c r="K1992" i="6"/>
  <c r="F1992" i="6"/>
  <c r="K1991" i="6"/>
  <c r="F1991" i="6"/>
  <c r="K1990" i="6"/>
  <c r="F1990" i="6"/>
  <c r="L1989" i="6"/>
  <c r="K1989" i="6"/>
  <c r="I1989" i="6"/>
  <c r="AA1989" i="6"/>
  <c r="Z1989" i="6"/>
  <c r="Y1989" i="6"/>
  <c r="J1989" i="6"/>
  <c r="X1989" i="6" s="1"/>
  <c r="G1989" i="6"/>
  <c r="V1989" i="6"/>
  <c r="T1989" i="6"/>
  <c r="R1989" i="6"/>
  <c r="U1989" i="6"/>
  <c r="S1989" i="6"/>
  <c r="Q1989" i="6"/>
  <c r="J1990" i="6" s="1"/>
  <c r="F1989" i="6"/>
  <c r="E1989" i="6"/>
  <c r="C1989" i="6"/>
  <c r="L1988" i="6"/>
  <c r="K1988" i="6"/>
  <c r="I1988" i="6"/>
  <c r="AA1988" i="6"/>
  <c r="Z1988" i="6"/>
  <c r="Y1988" i="6"/>
  <c r="J1988" i="6"/>
  <c r="X1988" i="6" s="1"/>
  <c r="G1988" i="6"/>
  <c r="V1988" i="6"/>
  <c r="T1988" i="6"/>
  <c r="R1988" i="6"/>
  <c r="U1988" i="6"/>
  <c r="J1992" i="6" s="1"/>
  <c r="S1988" i="6"/>
  <c r="Q1988" i="6"/>
  <c r="F1988" i="6"/>
  <c r="E1988" i="6"/>
  <c r="C1988" i="6"/>
  <c r="L1987" i="6"/>
  <c r="K1987" i="6"/>
  <c r="J1987" i="6"/>
  <c r="I1987" i="6"/>
  <c r="H1987" i="6"/>
  <c r="G1987" i="6"/>
  <c r="L1986" i="6"/>
  <c r="K1986" i="6"/>
  <c r="W1986" i="6"/>
  <c r="J1986" i="6"/>
  <c r="I1986" i="6"/>
  <c r="H1986" i="6"/>
  <c r="G1986" i="6"/>
  <c r="L1985" i="6"/>
  <c r="K1985" i="6"/>
  <c r="J1985" i="6"/>
  <c r="I1985" i="6"/>
  <c r="H1985" i="6"/>
  <c r="G1985" i="6"/>
  <c r="L1984" i="6"/>
  <c r="K1984" i="6"/>
  <c r="W1984" i="6"/>
  <c r="J1984" i="6"/>
  <c r="I1984" i="6"/>
  <c r="H1984" i="6"/>
  <c r="G1984" i="6"/>
  <c r="D1983" i="6"/>
  <c r="V1982" i="6"/>
  <c r="L1992" i="6" s="1"/>
  <c r="T1982" i="6"/>
  <c r="L1991" i="6" s="1"/>
  <c r="R1982" i="6"/>
  <c r="L1990" i="6" s="1"/>
  <c r="U1982" i="6"/>
  <c r="S1982" i="6"/>
  <c r="J1991" i="6" s="1"/>
  <c r="Q1982" i="6"/>
  <c r="F1982" i="6"/>
  <c r="E1982" i="6"/>
  <c r="C1982" i="6"/>
  <c r="AA1980" i="6"/>
  <c r="Z1980" i="6"/>
  <c r="Y1980" i="6"/>
  <c r="J1979" i="6"/>
  <c r="I1979" i="6"/>
  <c r="H1979" i="6"/>
  <c r="F1979" i="6"/>
  <c r="K1978" i="6"/>
  <c r="F1978" i="6"/>
  <c r="K1977" i="6"/>
  <c r="F1977" i="6"/>
  <c r="K1976" i="6"/>
  <c r="F1976" i="6"/>
  <c r="L1975" i="6"/>
  <c r="K1975" i="6"/>
  <c r="I1975" i="6"/>
  <c r="AA1975" i="6"/>
  <c r="Z1975" i="6"/>
  <c r="Y1975" i="6"/>
  <c r="J1975" i="6"/>
  <c r="X1975" i="6" s="1"/>
  <c r="G1975" i="6"/>
  <c r="V1975" i="6"/>
  <c r="T1975" i="6"/>
  <c r="R1975" i="6"/>
  <c r="U1975" i="6"/>
  <c r="S1975" i="6"/>
  <c r="Q1975" i="6"/>
  <c r="J1976" i="6" s="1"/>
  <c r="F1975" i="6"/>
  <c r="E1975" i="6"/>
  <c r="C1975" i="6"/>
  <c r="L1974" i="6"/>
  <c r="K1974" i="6"/>
  <c r="I1974" i="6"/>
  <c r="AA1974" i="6"/>
  <c r="Z1974" i="6"/>
  <c r="Y1974" i="6"/>
  <c r="J1974" i="6"/>
  <c r="X1974" i="6" s="1"/>
  <c r="G1974" i="6"/>
  <c r="V1974" i="6"/>
  <c r="T1974" i="6"/>
  <c r="R1974" i="6"/>
  <c r="U1974" i="6"/>
  <c r="J1978" i="6" s="1"/>
  <c r="S1974" i="6"/>
  <c r="Q1974" i="6"/>
  <c r="F1974" i="6"/>
  <c r="E1974" i="6"/>
  <c r="C1974" i="6"/>
  <c r="L1973" i="6"/>
  <c r="K1973" i="6"/>
  <c r="J1973" i="6"/>
  <c r="I1973" i="6"/>
  <c r="H1973" i="6"/>
  <c r="G1973" i="6"/>
  <c r="L1972" i="6"/>
  <c r="K1972" i="6"/>
  <c r="J1972" i="6"/>
  <c r="W1972" i="6" s="1"/>
  <c r="I1972" i="6"/>
  <c r="H1972" i="6"/>
  <c r="G1972" i="6"/>
  <c r="L1971" i="6"/>
  <c r="K1971" i="6"/>
  <c r="J1971" i="6"/>
  <c r="I1971" i="6"/>
  <c r="H1971" i="6"/>
  <c r="G1971" i="6"/>
  <c r="L1970" i="6"/>
  <c r="K1970" i="6"/>
  <c r="W1970" i="6"/>
  <c r="J1970" i="6"/>
  <c r="I1970" i="6"/>
  <c r="H1970" i="6"/>
  <c r="G1970" i="6"/>
  <c r="D1969" i="6"/>
  <c r="V1968" i="6"/>
  <c r="T1968" i="6"/>
  <c r="L1977" i="6" s="1"/>
  <c r="R1968" i="6"/>
  <c r="L1976" i="6" s="1"/>
  <c r="U1968" i="6"/>
  <c r="S1968" i="6"/>
  <c r="J1977" i="6" s="1"/>
  <c r="Q1968" i="6"/>
  <c r="F1968" i="6"/>
  <c r="E1968" i="6"/>
  <c r="C1968" i="6"/>
  <c r="AA1966" i="6"/>
  <c r="Z1966" i="6"/>
  <c r="Y1966" i="6"/>
  <c r="J1965" i="6"/>
  <c r="I1965" i="6"/>
  <c r="H1965" i="6"/>
  <c r="F1965" i="6"/>
  <c r="K1964" i="6"/>
  <c r="F1964" i="6"/>
  <c r="K1963" i="6"/>
  <c r="F1963" i="6"/>
  <c r="L1962" i="6"/>
  <c r="K1962" i="6"/>
  <c r="I1962" i="6"/>
  <c r="AA1962" i="6"/>
  <c r="Z1962" i="6"/>
  <c r="Y1962" i="6"/>
  <c r="J1962" i="6"/>
  <c r="X1962" i="6" s="1"/>
  <c r="G1962" i="6"/>
  <c r="V1962" i="6"/>
  <c r="T1962" i="6"/>
  <c r="R1962" i="6"/>
  <c r="U1962" i="6"/>
  <c r="S1962" i="6"/>
  <c r="J1964" i="6" s="1"/>
  <c r="Q1962" i="6"/>
  <c r="F1962" i="6"/>
  <c r="E1962" i="6"/>
  <c r="C1962" i="6"/>
  <c r="L1961" i="6"/>
  <c r="K1961" i="6"/>
  <c r="J1961" i="6"/>
  <c r="I1961" i="6"/>
  <c r="H1961" i="6"/>
  <c r="G1961" i="6"/>
  <c r="D1960" i="6"/>
  <c r="V1959" i="6"/>
  <c r="T1959" i="6"/>
  <c r="L1964" i="6" s="1"/>
  <c r="R1959" i="6"/>
  <c r="L1963" i="6" s="1"/>
  <c r="K1966" i="6" s="1"/>
  <c r="U1959" i="6"/>
  <c r="S1959" i="6"/>
  <c r="Q1959" i="6"/>
  <c r="J1963" i="6" s="1"/>
  <c r="F1959" i="6"/>
  <c r="E1959" i="6"/>
  <c r="C1959" i="6"/>
  <c r="AA1957" i="6"/>
  <c r="Z1957" i="6"/>
  <c r="Y1957" i="6"/>
  <c r="J1956" i="6"/>
  <c r="I1956" i="6"/>
  <c r="H1956" i="6"/>
  <c r="F1956" i="6"/>
  <c r="K1955" i="6"/>
  <c r="F1955" i="6"/>
  <c r="K1954" i="6"/>
  <c r="J1954" i="6"/>
  <c r="F1954" i="6"/>
  <c r="L1953" i="6"/>
  <c r="K1953" i="6"/>
  <c r="F1953" i="6"/>
  <c r="L1952" i="6"/>
  <c r="K1952" i="6"/>
  <c r="I1952" i="6"/>
  <c r="AA1952" i="6"/>
  <c r="Z1952" i="6"/>
  <c r="Y1952" i="6"/>
  <c r="J1952" i="6"/>
  <c r="X1952" i="6" s="1"/>
  <c r="G1952" i="6"/>
  <c r="V1952" i="6"/>
  <c r="T1952" i="6"/>
  <c r="L1954" i="6" s="1"/>
  <c r="R1952" i="6"/>
  <c r="U1952" i="6"/>
  <c r="S1952" i="6"/>
  <c r="Q1952" i="6"/>
  <c r="F1952" i="6"/>
  <c r="E1952" i="6"/>
  <c r="C1952" i="6"/>
  <c r="L1951" i="6"/>
  <c r="K1951" i="6"/>
  <c r="J1951" i="6"/>
  <c r="I1951" i="6"/>
  <c r="H1951" i="6"/>
  <c r="G1951" i="6"/>
  <c r="L1950" i="6"/>
  <c r="K1950" i="6"/>
  <c r="W1950" i="6"/>
  <c r="J1950" i="6"/>
  <c r="I1950" i="6"/>
  <c r="H1950" i="6"/>
  <c r="G1950" i="6"/>
  <c r="L1949" i="6"/>
  <c r="K1949" i="6"/>
  <c r="J1949" i="6"/>
  <c r="I1949" i="6"/>
  <c r="H1949" i="6"/>
  <c r="G1949" i="6"/>
  <c r="L1948" i="6"/>
  <c r="K1948" i="6"/>
  <c r="J1948" i="6"/>
  <c r="I1948" i="6"/>
  <c r="H1948" i="6"/>
  <c r="G1948" i="6"/>
  <c r="V1947" i="6"/>
  <c r="L1955" i="6" s="1"/>
  <c r="T1947" i="6"/>
  <c r="R1947" i="6"/>
  <c r="U1947" i="6"/>
  <c r="J1955" i="6" s="1"/>
  <c r="S1947" i="6"/>
  <c r="Q1947" i="6"/>
  <c r="J1953" i="6" s="1"/>
  <c r="F1947" i="6"/>
  <c r="E1947" i="6"/>
  <c r="C1947" i="6"/>
  <c r="AA1945" i="6"/>
  <c r="Z1945" i="6"/>
  <c r="Y1945" i="6"/>
  <c r="J1944" i="6"/>
  <c r="I1944" i="6"/>
  <c r="H1944" i="6"/>
  <c r="F1944" i="6"/>
  <c r="K1943" i="6"/>
  <c r="F1943" i="6"/>
  <c r="K1942" i="6"/>
  <c r="F1942" i="6"/>
  <c r="K1941" i="6"/>
  <c r="F1941" i="6"/>
  <c r="L1940" i="6"/>
  <c r="K1940" i="6"/>
  <c r="I1940" i="6"/>
  <c r="AA1940" i="6"/>
  <c r="Z1940" i="6"/>
  <c r="Y1940" i="6"/>
  <c r="J1940" i="6"/>
  <c r="X1940" i="6" s="1"/>
  <c r="G1940" i="6"/>
  <c r="V1940" i="6"/>
  <c r="T1940" i="6"/>
  <c r="R1940" i="6"/>
  <c r="U1940" i="6"/>
  <c r="S1940" i="6"/>
  <c r="J1942" i="6" s="1"/>
  <c r="Q1940" i="6"/>
  <c r="F1940" i="6"/>
  <c r="E1940" i="6"/>
  <c r="C1940" i="6"/>
  <c r="L1939" i="6"/>
  <c r="K1939" i="6"/>
  <c r="J1939" i="6"/>
  <c r="I1939" i="6"/>
  <c r="H1939" i="6"/>
  <c r="G1939" i="6"/>
  <c r="L1938" i="6"/>
  <c r="K1938" i="6"/>
  <c r="J1938" i="6"/>
  <c r="W1938" i="6" s="1"/>
  <c r="I1938" i="6"/>
  <c r="H1938" i="6"/>
  <c r="G1938" i="6"/>
  <c r="L1937" i="6"/>
  <c r="K1937" i="6"/>
  <c r="J1937" i="6"/>
  <c r="I1937" i="6"/>
  <c r="H1937" i="6"/>
  <c r="G1937" i="6"/>
  <c r="L1936" i="6"/>
  <c r="K1936" i="6"/>
  <c r="W1936" i="6"/>
  <c r="J1936" i="6"/>
  <c r="I1936" i="6"/>
  <c r="H1936" i="6"/>
  <c r="G1936" i="6"/>
  <c r="D1935" i="6"/>
  <c r="V1934" i="6"/>
  <c r="L1943" i="6" s="1"/>
  <c r="T1934" i="6"/>
  <c r="L1942" i="6" s="1"/>
  <c r="R1934" i="6"/>
  <c r="L1941" i="6" s="1"/>
  <c r="U1934" i="6"/>
  <c r="J1943" i="6" s="1"/>
  <c r="S1934" i="6"/>
  <c r="Q1934" i="6"/>
  <c r="J1941" i="6" s="1"/>
  <c r="X1945" i="6" s="1"/>
  <c r="F1934" i="6"/>
  <c r="E1934" i="6"/>
  <c r="C1934" i="6"/>
  <c r="AA1932" i="6"/>
  <c r="Z1932" i="6"/>
  <c r="Y1932" i="6"/>
  <c r="J1931" i="6"/>
  <c r="I1931" i="6"/>
  <c r="H1931" i="6"/>
  <c r="F1931" i="6"/>
  <c r="K1930" i="6"/>
  <c r="F1930" i="6"/>
  <c r="K1929" i="6"/>
  <c r="F1929" i="6"/>
  <c r="K1928" i="6"/>
  <c r="F1928" i="6"/>
  <c r="L1927" i="6"/>
  <c r="K1927" i="6"/>
  <c r="I1927" i="6"/>
  <c r="AA1927" i="6"/>
  <c r="Z1927" i="6"/>
  <c r="Y1927" i="6"/>
  <c r="J1927" i="6"/>
  <c r="X1927" i="6" s="1"/>
  <c r="G1927" i="6"/>
  <c r="V1927" i="6"/>
  <c r="T1927" i="6"/>
  <c r="R1927" i="6"/>
  <c r="U1927" i="6"/>
  <c r="S1927" i="6"/>
  <c r="Q1927" i="6"/>
  <c r="F1927" i="6"/>
  <c r="E1927" i="6"/>
  <c r="C1927" i="6"/>
  <c r="L1926" i="6"/>
  <c r="K1926" i="6"/>
  <c r="J1926" i="6"/>
  <c r="I1926" i="6"/>
  <c r="H1926" i="6"/>
  <c r="G1926" i="6"/>
  <c r="L1925" i="6"/>
  <c r="K1925" i="6"/>
  <c r="J1925" i="6"/>
  <c r="W1925" i="6" s="1"/>
  <c r="I1925" i="6"/>
  <c r="H1925" i="6"/>
  <c r="G1925" i="6"/>
  <c r="L1924" i="6"/>
  <c r="K1932" i="6" s="1"/>
  <c r="K1924" i="6"/>
  <c r="J1924" i="6"/>
  <c r="I1924" i="6"/>
  <c r="H1924" i="6"/>
  <c r="G1924" i="6"/>
  <c r="L1923" i="6"/>
  <c r="K1923" i="6"/>
  <c r="W1923" i="6"/>
  <c r="J1923" i="6"/>
  <c r="I1923" i="6"/>
  <c r="H1923" i="6"/>
  <c r="G1923" i="6"/>
  <c r="D1922" i="6"/>
  <c r="V1921" i="6"/>
  <c r="L1930" i="6" s="1"/>
  <c r="T1921" i="6"/>
  <c r="L1929" i="6" s="1"/>
  <c r="R1921" i="6"/>
  <c r="L1928" i="6" s="1"/>
  <c r="U1921" i="6"/>
  <c r="J1930" i="6" s="1"/>
  <c r="S1921" i="6"/>
  <c r="J1929" i="6" s="1"/>
  <c r="Q1921" i="6"/>
  <c r="J1928" i="6" s="1"/>
  <c r="F1921" i="6"/>
  <c r="E1921" i="6"/>
  <c r="C1921" i="6"/>
  <c r="A1920" i="6"/>
  <c r="I1918" i="6"/>
  <c r="K1918" i="6"/>
  <c r="I1917" i="6"/>
  <c r="K1917" i="6"/>
  <c r="A1916" i="6"/>
  <c r="AA1913" i="6"/>
  <c r="Z1913" i="6"/>
  <c r="Y1913" i="6"/>
  <c r="J1912" i="6"/>
  <c r="I1912" i="6"/>
  <c r="H1912" i="6"/>
  <c r="F1912" i="6"/>
  <c r="K1911" i="6"/>
  <c r="F1911" i="6"/>
  <c r="K1910" i="6"/>
  <c r="F1910" i="6"/>
  <c r="L1909" i="6"/>
  <c r="K1909" i="6"/>
  <c r="I1909" i="6"/>
  <c r="AA1909" i="6"/>
  <c r="Z1909" i="6"/>
  <c r="Y1909" i="6"/>
  <c r="J1909" i="6"/>
  <c r="X1909" i="6" s="1"/>
  <c r="G1909" i="6"/>
  <c r="V1909" i="6"/>
  <c r="T1909" i="6"/>
  <c r="R1909" i="6"/>
  <c r="U1909" i="6"/>
  <c r="S1909" i="6"/>
  <c r="Q1909" i="6"/>
  <c r="F1909" i="6"/>
  <c r="E1909" i="6"/>
  <c r="C1909" i="6"/>
  <c r="L1908" i="6"/>
  <c r="K1908" i="6"/>
  <c r="J1908" i="6"/>
  <c r="I1908" i="6"/>
  <c r="H1908" i="6"/>
  <c r="G1908" i="6"/>
  <c r="D1907" i="6"/>
  <c r="V1906" i="6"/>
  <c r="T1906" i="6"/>
  <c r="L1911" i="6" s="1"/>
  <c r="R1906" i="6"/>
  <c r="L1910" i="6" s="1"/>
  <c r="K1913" i="6" s="1"/>
  <c r="U1906" i="6"/>
  <c r="S1906" i="6"/>
  <c r="J1911" i="6" s="1"/>
  <c r="Q1906" i="6"/>
  <c r="J1910" i="6" s="1"/>
  <c r="F1906" i="6"/>
  <c r="E1906" i="6"/>
  <c r="C1906" i="6"/>
  <c r="AA1904" i="6"/>
  <c r="Z1904" i="6"/>
  <c r="Y1904" i="6"/>
  <c r="J1903" i="6"/>
  <c r="I1903" i="6"/>
  <c r="H1903" i="6"/>
  <c r="F1903" i="6"/>
  <c r="K1902" i="6"/>
  <c r="F1902" i="6"/>
  <c r="L1901" i="6"/>
  <c r="K1901" i="6"/>
  <c r="J1901" i="6"/>
  <c r="F1901" i="6"/>
  <c r="L1900" i="6"/>
  <c r="P1904" i="6" s="1"/>
  <c r="K1900" i="6"/>
  <c r="J1900" i="6"/>
  <c r="I1900" i="6"/>
  <c r="H1900" i="6"/>
  <c r="G1900" i="6"/>
  <c r="V1899" i="6"/>
  <c r="T1899" i="6"/>
  <c r="L1902" i="6" s="1"/>
  <c r="R1899" i="6"/>
  <c r="U1899" i="6"/>
  <c r="S1899" i="6"/>
  <c r="J1902" i="6" s="1"/>
  <c r="Q1899" i="6"/>
  <c r="F1899" i="6"/>
  <c r="E1899" i="6"/>
  <c r="C1899" i="6"/>
  <c r="AA1897" i="6"/>
  <c r="Z1897" i="6"/>
  <c r="Y1897" i="6"/>
  <c r="P1897" i="6"/>
  <c r="J1896" i="6"/>
  <c r="I1896" i="6"/>
  <c r="H1896" i="6"/>
  <c r="F1896" i="6"/>
  <c r="K1895" i="6"/>
  <c r="J1895" i="6"/>
  <c r="F1895" i="6"/>
  <c r="K1894" i="6"/>
  <c r="F1894" i="6"/>
  <c r="L1893" i="6"/>
  <c r="K1893" i="6"/>
  <c r="I1893" i="6"/>
  <c r="AA1893" i="6"/>
  <c r="Z1893" i="6"/>
  <c r="Y1893" i="6"/>
  <c r="J1893" i="6"/>
  <c r="X1893" i="6" s="1"/>
  <c r="G1893" i="6"/>
  <c r="V1893" i="6"/>
  <c r="T1893" i="6"/>
  <c r="L1895" i="6" s="1"/>
  <c r="R1893" i="6"/>
  <c r="U1893" i="6"/>
  <c r="S1893" i="6"/>
  <c r="Q1893" i="6"/>
  <c r="F1893" i="6"/>
  <c r="E1893" i="6"/>
  <c r="C1893" i="6"/>
  <c r="L1892" i="6"/>
  <c r="K1897" i="6" s="1"/>
  <c r="K1892" i="6"/>
  <c r="W1892" i="6"/>
  <c r="J1892" i="6"/>
  <c r="I1892" i="6"/>
  <c r="H1892" i="6"/>
  <c r="G1892" i="6"/>
  <c r="D1891" i="6"/>
  <c r="V1890" i="6"/>
  <c r="T1890" i="6"/>
  <c r="R1890" i="6"/>
  <c r="L1894" i="6" s="1"/>
  <c r="U1890" i="6"/>
  <c r="S1890" i="6"/>
  <c r="Q1890" i="6"/>
  <c r="J1894" i="6" s="1"/>
  <c r="F1890" i="6"/>
  <c r="E1890" i="6"/>
  <c r="C1890" i="6"/>
  <c r="A1889" i="6"/>
  <c r="AA1886" i="6"/>
  <c r="Z1886" i="6"/>
  <c r="Y1886" i="6"/>
  <c r="P1886" i="6"/>
  <c r="J1885" i="6"/>
  <c r="I1885" i="6"/>
  <c r="H1885" i="6"/>
  <c r="F1885" i="6"/>
  <c r="L1884" i="6"/>
  <c r="K1884" i="6"/>
  <c r="F1884" i="6"/>
  <c r="K1883" i="6"/>
  <c r="F1883" i="6"/>
  <c r="L1882" i="6"/>
  <c r="K1882" i="6"/>
  <c r="F1882" i="6"/>
  <c r="L1881" i="6"/>
  <c r="K1881" i="6"/>
  <c r="I1881" i="6"/>
  <c r="AA1881" i="6"/>
  <c r="Z1881" i="6"/>
  <c r="Y1881" i="6"/>
  <c r="X1881" i="6"/>
  <c r="J1881" i="6"/>
  <c r="G1881" i="6"/>
  <c r="V1881" i="6"/>
  <c r="T1881" i="6"/>
  <c r="R1881" i="6"/>
  <c r="U1881" i="6"/>
  <c r="S1881" i="6"/>
  <c r="Q1881" i="6"/>
  <c r="J1882" i="6" s="1"/>
  <c r="F1881" i="6"/>
  <c r="E1881" i="6"/>
  <c r="C1881" i="6"/>
  <c r="L1880" i="6"/>
  <c r="K1880" i="6"/>
  <c r="I1880" i="6"/>
  <c r="AA1880" i="6"/>
  <c r="Z1880" i="6"/>
  <c r="Y1880" i="6"/>
  <c r="J1880" i="6"/>
  <c r="X1880" i="6" s="1"/>
  <c r="G1880" i="6"/>
  <c r="V1880" i="6"/>
  <c r="T1880" i="6"/>
  <c r="R1880" i="6"/>
  <c r="U1880" i="6"/>
  <c r="J1884" i="6" s="1"/>
  <c r="S1880" i="6"/>
  <c r="Q1880" i="6"/>
  <c r="F1880" i="6"/>
  <c r="E1880" i="6"/>
  <c r="C1880" i="6"/>
  <c r="L1879" i="6"/>
  <c r="K1879" i="6"/>
  <c r="J1879" i="6"/>
  <c r="I1879" i="6"/>
  <c r="H1879" i="6"/>
  <c r="G1879" i="6"/>
  <c r="L1878" i="6"/>
  <c r="K1878" i="6"/>
  <c r="W1878" i="6"/>
  <c r="J1878" i="6"/>
  <c r="I1878" i="6"/>
  <c r="H1878" i="6"/>
  <c r="G1878" i="6"/>
  <c r="L1877" i="6"/>
  <c r="K1877" i="6"/>
  <c r="J1877" i="6"/>
  <c r="I1877" i="6"/>
  <c r="H1877" i="6"/>
  <c r="G1877" i="6"/>
  <c r="L1876" i="6"/>
  <c r="K1886" i="6" s="1"/>
  <c r="K1876" i="6"/>
  <c r="W1876" i="6"/>
  <c r="J1876" i="6"/>
  <c r="I1876" i="6"/>
  <c r="H1876" i="6"/>
  <c r="G1876" i="6"/>
  <c r="D1875" i="6"/>
  <c r="V1874" i="6"/>
  <c r="T1874" i="6"/>
  <c r="L1883" i="6" s="1"/>
  <c r="R1874" i="6"/>
  <c r="U1874" i="6"/>
  <c r="S1874" i="6"/>
  <c r="J1883" i="6" s="1"/>
  <c r="Q1874" i="6"/>
  <c r="F1874" i="6"/>
  <c r="E1874" i="6"/>
  <c r="C1874" i="6"/>
  <c r="AA1872" i="6"/>
  <c r="Z1872" i="6"/>
  <c r="Y1872" i="6"/>
  <c r="P1872" i="6"/>
  <c r="J1871" i="6"/>
  <c r="I1871" i="6"/>
  <c r="H1871" i="6"/>
  <c r="F1871" i="6"/>
  <c r="L1870" i="6"/>
  <c r="K1870" i="6"/>
  <c r="J1870" i="6"/>
  <c r="F1870" i="6"/>
  <c r="K1869" i="6"/>
  <c r="F1869" i="6"/>
  <c r="L1868" i="6"/>
  <c r="K1868" i="6"/>
  <c r="F1868" i="6"/>
  <c r="L1867" i="6"/>
  <c r="K1867" i="6"/>
  <c r="I1867" i="6"/>
  <c r="AA1867" i="6"/>
  <c r="Z1867" i="6"/>
  <c r="Y1867" i="6"/>
  <c r="X1867" i="6"/>
  <c r="J1867" i="6"/>
  <c r="G1867" i="6"/>
  <c r="V1867" i="6"/>
  <c r="T1867" i="6"/>
  <c r="R1867" i="6"/>
  <c r="U1867" i="6"/>
  <c r="S1867" i="6"/>
  <c r="Q1867" i="6"/>
  <c r="J1868" i="6" s="1"/>
  <c r="F1867" i="6"/>
  <c r="E1867" i="6"/>
  <c r="C1867" i="6"/>
  <c r="L1866" i="6"/>
  <c r="K1866" i="6"/>
  <c r="I1866" i="6"/>
  <c r="AA1866" i="6"/>
  <c r="Z1866" i="6"/>
  <c r="Y1866" i="6"/>
  <c r="J1866" i="6"/>
  <c r="X1866" i="6" s="1"/>
  <c r="G1866" i="6"/>
  <c r="V1866" i="6"/>
  <c r="T1866" i="6"/>
  <c r="R1866" i="6"/>
  <c r="U1866" i="6"/>
  <c r="S1866" i="6"/>
  <c r="Q1866" i="6"/>
  <c r="F1866" i="6"/>
  <c r="E1866" i="6"/>
  <c r="C1866" i="6"/>
  <c r="L1865" i="6"/>
  <c r="K1865" i="6"/>
  <c r="J1865" i="6"/>
  <c r="I1865" i="6"/>
  <c r="H1865" i="6"/>
  <c r="G1865" i="6"/>
  <c r="L1864" i="6"/>
  <c r="K1864" i="6"/>
  <c r="W1864" i="6"/>
  <c r="J1864" i="6"/>
  <c r="I1864" i="6"/>
  <c r="H1864" i="6"/>
  <c r="G1864" i="6"/>
  <c r="L1863" i="6"/>
  <c r="K1863" i="6"/>
  <c r="J1863" i="6"/>
  <c r="I1863" i="6"/>
  <c r="H1863" i="6"/>
  <c r="G1863" i="6"/>
  <c r="L1862" i="6"/>
  <c r="K1872" i="6" s="1"/>
  <c r="K1862" i="6"/>
  <c r="W1862" i="6"/>
  <c r="J1862" i="6"/>
  <c r="I1862" i="6"/>
  <c r="H1862" i="6"/>
  <c r="G1862" i="6"/>
  <c r="D1861" i="6"/>
  <c r="V1860" i="6"/>
  <c r="T1860" i="6"/>
  <c r="L1869" i="6" s="1"/>
  <c r="R1860" i="6"/>
  <c r="U1860" i="6"/>
  <c r="S1860" i="6"/>
  <c r="J1869" i="6" s="1"/>
  <c r="Q1860" i="6"/>
  <c r="F1860" i="6"/>
  <c r="E1860" i="6"/>
  <c r="C1860" i="6"/>
  <c r="AA1858" i="6"/>
  <c r="Z1858" i="6"/>
  <c r="Y1858" i="6"/>
  <c r="P1858" i="6"/>
  <c r="J1857" i="6"/>
  <c r="I1857" i="6"/>
  <c r="H1857" i="6"/>
  <c r="F1857" i="6"/>
  <c r="K1856" i="6"/>
  <c r="J1856" i="6"/>
  <c r="F1856" i="6"/>
  <c r="K1855" i="6"/>
  <c r="F1855" i="6"/>
  <c r="L1854" i="6"/>
  <c r="K1854" i="6"/>
  <c r="I1854" i="6"/>
  <c r="AA1854" i="6"/>
  <c r="Z1854" i="6"/>
  <c r="Y1854" i="6"/>
  <c r="J1854" i="6"/>
  <c r="X1854" i="6" s="1"/>
  <c r="G1854" i="6"/>
  <c r="V1854" i="6"/>
  <c r="T1854" i="6"/>
  <c r="L1856" i="6" s="1"/>
  <c r="R1854" i="6"/>
  <c r="U1854" i="6"/>
  <c r="S1854" i="6"/>
  <c r="Q1854" i="6"/>
  <c r="F1854" i="6"/>
  <c r="E1854" i="6"/>
  <c r="C1854" i="6"/>
  <c r="L1853" i="6"/>
  <c r="K1858" i="6" s="1"/>
  <c r="K1853" i="6"/>
  <c r="J1853" i="6"/>
  <c r="W1853" i="6" s="1"/>
  <c r="I1853" i="6"/>
  <c r="H1853" i="6"/>
  <c r="G1853" i="6"/>
  <c r="D1852" i="6"/>
  <c r="V1851" i="6"/>
  <c r="T1851" i="6"/>
  <c r="R1851" i="6"/>
  <c r="L1855" i="6" s="1"/>
  <c r="U1851" i="6"/>
  <c r="S1851" i="6"/>
  <c r="Q1851" i="6"/>
  <c r="J1855" i="6" s="1"/>
  <c r="F1851" i="6"/>
  <c r="E1851" i="6"/>
  <c r="C1851" i="6"/>
  <c r="AA1849" i="6"/>
  <c r="Z1849" i="6"/>
  <c r="Y1849" i="6"/>
  <c r="J1848" i="6"/>
  <c r="I1848" i="6"/>
  <c r="H1848" i="6"/>
  <c r="F1848" i="6"/>
  <c r="K1847" i="6"/>
  <c r="F1847" i="6"/>
  <c r="K1846" i="6"/>
  <c r="F1846" i="6"/>
  <c r="L1845" i="6"/>
  <c r="K1845" i="6"/>
  <c r="F1845" i="6"/>
  <c r="L1844" i="6"/>
  <c r="K1844" i="6"/>
  <c r="I1844" i="6"/>
  <c r="AA1844" i="6"/>
  <c r="Z1844" i="6"/>
  <c r="Y1844" i="6"/>
  <c r="J1844" i="6"/>
  <c r="X1844" i="6" s="1"/>
  <c r="G1844" i="6"/>
  <c r="V1844" i="6"/>
  <c r="T1844" i="6"/>
  <c r="R1844" i="6"/>
  <c r="U1844" i="6"/>
  <c r="S1844" i="6"/>
  <c r="Q1844" i="6"/>
  <c r="F1844" i="6"/>
  <c r="E1844" i="6"/>
  <c r="C1844" i="6"/>
  <c r="L1843" i="6"/>
  <c r="K1843" i="6"/>
  <c r="J1843" i="6"/>
  <c r="I1843" i="6"/>
  <c r="H1843" i="6"/>
  <c r="G1843" i="6"/>
  <c r="L1842" i="6"/>
  <c r="K1842" i="6"/>
  <c r="J1842" i="6"/>
  <c r="W1842" i="6" s="1"/>
  <c r="I1842" i="6"/>
  <c r="H1842" i="6"/>
  <c r="G1842" i="6"/>
  <c r="L1841" i="6"/>
  <c r="K1849" i="6" s="1"/>
  <c r="K1841" i="6"/>
  <c r="J1841" i="6"/>
  <c r="I1841" i="6"/>
  <c r="H1841" i="6"/>
  <c r="G1841" i="6"/>
  <c r="L1840" i="6"/>
  <c r="K1840" i="6"/>
  <c r="W1840" i="6"/>
  <c r="J1840" i="6"/>
  <c r="I1840" i="6"/>
  <c r="H1840" i="6"/>
  <c r="G1840" i="6"/>
  <c r="V1839" i="6"/>
  <c r="L1847" i="6" s="1"/>
  <c r="T1839" i="6"/>
  <c r="L1846" i="6" s="1"/>
  <c r="R1839" i="6"/>
  <c r="U1839" i="6"/>
  <c r="J1847" i="6" s="1"/>
  <c r="S1839" i="6"/>
  <c r="J1846" i="6" s="1"/>
  <c r="Q1839" i="6"/>
  <c r="J1845" i="6" s="1"/>
  <c r="F1839" i="6"/>
  <c r="E1839" i="6"/>
  <c r="C1839" i="6"/>
  <c r="AA1837" i="6"/>
  <c r="Z1837" i="6"/>
  <c r="Y1837" i="6"/>
  <c r="J1836" i="6"/>
  <c r="I1836" i="6"/>
  <c r="H1836" i="6"/>
  <c r="F1836" i="6"/>
  <c r="K1835" i="6"/>
  <c r="F1835" i="6"/>
  <c r="K1834" i="6"/>
  <c r="J1834" i="6"/>
  <c r="F1834" i="6"/>
  <c r="K1833" i="6"/>
  <c r="F1833" i="6"/>
  <c r="L1832" i="6"/>
  <c r="K1832" i="6"/>
  <c r="I1832" i="6"/>
  <c r="AA1832" i="6"/>
  <c r="Z1832" i="6"/>
  <c r="Y1832" i="6"/>
  <c r="J1832" i="6"/>
  <c r="X1832" i="6" s="1"/>
  <c r="G1832" i="6"/>
  <c r="V1832" i="6"/>
  <c r="T1832" i="6"/>
  <c r="L1834" i="6" s="1"/>
  <c r="R1832" i="6"/>
  <c r="U1832" i="6"/>
  <c r="S1832" i="6"/>
  <c r="Q1832" i="6"/>
  <c r="F1832" i="6"/>
  <c r="E1832" i="6"/>
  <c r="C1832" i="6"/>
  <c r="L1831" i="6"/>
  <c r="K1831" i="6"/>
  <c r="J1831" i="6"/>
  <c r="I1831" i="6"/>
  <c r="H1831" i="6"/>
  <c r="G1831" i="6"/>
  <c r="L1830" i="6"/>
  <c r="K1830" i="6"/>
  <c r="W1830" i="6"/>
  <c r="J1830" i="6"/>
  <c r="I1830" i="6"/>
  <c r="H1830" i="6"/>
  <c r="G1830" i="6"/>
  <c r="L1829" i="6"/>
  <c r="K1829" i="6"/>
  <c r="J1829" i="6"/>
  <c r="I1829" i="6"/>
  <c r="H1829" i="6"/>
  <c r="G1829" i="6"/>
  <c r="L1828" i="6"/>
  <c r="K1828" i="6"/>
  <c r="J1828" i="6"/>
  <c r="I1828" i="6"/>
  <c r="H1828" i="6"/>
  <c r="G1828" i="6"/>
  <c r="D1827" i="6"/>
  <c r="V1826" i="6"/>
  <c r="L1835" i="6" s="1"/>
  <c r="T1826" i="6"/>
  <c r="R1826" i="6"/>
  <c r="L1833" i="6" s="1"/>
  <c r="U1826" i="6"/>
  <c r="J1835" i="6" s="1"/>
  <c r="S1826" i="6"/>
  <c r="Q1826" i="6"/>
  <c r="J1833" i="6" s="1"/>
  <c r="F1826" i="6"/>
  <c r="E1826" i="6"/>
  <c r="C1826" i="6"/>
  <c r="AA1824" i="6"/>
  <c r="Z1824" i="6"/>
  <c r="Y1824" i="6"/>
  <c r="J1823" i="6"/>
  <c r="I1823" i="6"/>
  <c r="H1823" i="6"/>
  <c r="F1823" i="6"/>
  <c r="L1822" i="6"/>
  <c r="K1822" i="6"/>
  <c r="F1822" i="6"/>
  <c r="K1821" i="6"/>
  <c r="J1821" i="6"/>
  <c r="F1821" i="6"/>
  <c r="L1820" i="6"/>
  <c r="K1820" i="6"/>
  <c r="F1820" i="6"/>
  <c r="L1819" i="6"/>
  <c r="K1819" i="6"/>
  <c r="I1819" i="6"/>
  <c r="AA1819" i="6"/>
  <c r="Z1819" i="6"/>
  <c r="Y1819" i="6"/>
  <c r="J1819" i="6"/>
  <c r="X1819" i="6" s="1"/>
  <c r="G1819" i="6"/>
  <c r="V1819" i="6"/>
  <c r="T1819" i="6"/>
  <c r="R1819" i="6"/>
  <c r="U1819" i="6"/>
  <c r="S1819" i="6"/>
  <c r="Q1819" i="6"/>
  <c r="F1819" i="6"/>
  <c r="E1819" i="6"/>
  <c r="C1819" i="6"/>
  <c r="L1818" i="6"/>
  <c r="K1818" i="6"/>
  <c r="J1818" i="6"/>
  <c r="O1824" i="6" s="1"/>
  <c r="I1818" i="6"/>
  <c r="H1818" i="6"/>
  <c r="G1818" i="6"/>
  <c r="L1817" i="6"/>
  <c r="K1817" i="6"/>
  <c r="W1817" i="6"/>
  <c r="J1817" i="6"/>
  <c r="I1817" i="6"/>
  <c r="H1817" i="6"/>
  <c r="G1817" i="6"/>
  <c r="L1816" i="6"/>
  <c r="K1816" i="6"/>
  <c r="J1816" i="6"/>
  <c r="I1824" i="6" s="1"/>
  <c r="I1816" i="6"/>
  <c r="H1816" i="6"/>
  <c r="G1816" i="6"/>
  <c r="L1815" i="6"/>
  <c r="K1815" i="6"/>
  <c r="W1815" i="6"/>
  <c r="J1815" i="6"/>
  <c r="I1815" i="6"/>
  <c r="H1815" i="6"/>
  <c r="G1815" i="6"/>
  <c r="D1814" i="6"/>
  <c r="V1813" i="6"/>
  <c r="T1813" i="6"/>
  <c r="L1821" i="6" s="1"/>
  <c r="R1813" i="6"/>
  <c r="U1813" i="6"/>
  <c r="J1822" i="6" s="1"/>
  <c r="S1813" i="6"/>
  <c r="Q1813" i="6"/>
  <c r="J1820" i="6" s="1"/>
  <c r="F1813" i="6"/>
  <c r="E1813" i="6"/>
  <c r="C1813" i="6"/>
  <c r="A1812" i="6"/>
  <c r="I1810" i="6"/>
  <c r="K1810" i="6"/>
  <c r="I1809" i="6"/>
  <c r="K1809" i="6"/>
  <c r="A1808" i="6"/>
  <c r="I1806" i="6"/>
  <c r="K1806" i="6"/>
  <c r="I1805" i="6"/>
  <c r="K1805" i="6"/>
  <c r="A1804" i="6"/>
  <c r="AA1801" i="6"/>
  <c r="Z1801" i="6"/>
  <c r="Y1801" i="6"/>
  <c r="J1800" i="6"/>
  <c r="I1800" i="6"/>
  <c r="H1800" i="6"/>
  <c r="F1800" i="6"/>
  <c r="K1799" i="6"/>
  <c r="F1799" i="6"/>
  <c r="K1798" i="6"/>
  <c r="F1798" i="6"/>
  <c r="L1797" i="6"/>
  <c r="K1797" i="6"/>
  <c r="J1797" i="6"/>
  <c r="I1797" i="6"/>
  <c r="H1797" i="6"/>
  <c r="G1797" i="6"/>
  <c r="V1796" i="6"/>
  <c r="T1796" i="6"/>
  <c r="L1799" i="6" s="1"/>
  <c r="K1801" i="6" s="1"/>
  <c r="R1796" i="6"/>
  <c r="L1798" i="6" s="1"/>
  <c r="U1796" i="6"/>
  <c r="S1796" i="6"/>
  <c r="J1799" i="6" s="1"/>
  <c r="Q1796" i="6"/>
  <c r="J1798" i="6" s="1"/>
  <c r="F1796" i="6"/>
  <c r="E1796" i="6"/>
  <c r="C1796" i="6"/>
  <c r="AA1794" i="6"/>
  <c r="Z1794" i="6"/>
  <c r="Y1794" i="6"/>
  <c r="X1794" i="6"/>
  <c r="J1793" i="6"/>
  <c r="I1793" i="6"/>
  <c r="H1793" i="6"/>
  <c r="F1793" i="6"/>
  <c r="L1792" i="6"/>
  <c r="K1792" i="6"/>
  <c r="F1792" i="6"/>
  <c r="L1791" i="6"/>
  <c r="K1791" i="6"/>
  <c r="F1791" i="6"/>
  <c r="L1790" i="6"/>
  <c r="P1794" i="6" s="1"/>
  <c r="K1790" i="6"/>
  <c r="J1790" i="6"/>
  <c r="I1790" i="6"/>
  <c r="H1790" i="6"/>
  <c r="G1790" i="6"/>
  <c r="D1789" i="6"/>
  <c r="V1788" i="6"/>
  <c r="T1788" i="6"/>
  <c r="R1788" i="6"/>
  <c r="U1788" i="6"/>
  <c r="S1788" i="6"/>
  <c r="J1792" i="6" s="1"/>
  <c r="Q1788" i="6"/>
  <c r="J1791" i="6" s="1"/>
  <c r="O1794" i="6" s="1"/>
  <c r="F1788" i="6"/>
  <c r="E1788" i="6"/>
  <c r="C1788" i="6"/>
  <c r="AA1786" i="6"/>
  <c r="Z1786" i="6"/>
  <c r="Y1786" i="6"/>
  <c r="J1785" i="6"/>
  <c r="I1785" i="6"/>
  <c r="H1785" i="6"/>
  <c r="F1785" i="6"/>
  <c r="K1784" i="6"/>
  <c r="J1784" i="6"/>
  <c r="F1784" i="6"/>
  <c r="K1783" i="6"/>
  <c r="F1783" i="6"/>
  <c r="L1782" i="6"/>
  <c r="K1782" i="6"/>
  <c r="I1782" i="6"/>
  <c r="AA1782" i="6"/>
  <c r="Z1782" i="6"/>
  <c r="Y1782" i="6"/>
  <c r="J1782" i="6"/>
  <c r="X1782" i="6" s="1"/>
  <c r="G1782" i="6"/>
  <c r="V1782" i="6"/>
  <c r="T1782" i="6"/>
  <c r="L1784" i="6" s="1"/>
  <c r="R1782" i="6"/>
  <c r="U1782" i="6"/>
  <c r="S1782" i="6"/>
  <c r="Q1782" i="6"/>
  <c r="F1782" i="6"/>
  <c r="E1782" i="6"/>
  <c r="C1782" i="6"/>
  <c r="L1781" i="6"/>
  <c r="K1781" i="6"/>
  <c r="J1781" i="6"/>
  <c r="W1781" i="6" s="1"/>
  <c r="I1781" i="6"/>
  <c r="H1781" i="6"/>
  <c r="G1781" i="6"/>
  <c r="D1780" i="6"/>
  <c r="V1779" i="6"/>
  <c r="T1779" i="6"/>
  <c r="R1779" i="6"/>
  <c r="L1783" i="6" s="1"/>
  <c r="U1779" i="6"/>
  <c r="S1779" i="6"/>
  <c r="Q1779" i="6"/>
  <c r="J1783" i="6" s="1"/>
  <c r="F1779" i="6"/>
  <c r="E1779" i="6"/>
  <c r="C1779" i="6"/>
  <c r="AA1777" i="6"/>
  <c r="Z1777" i="6"/>
  <c r="Y1777" i="6"/>
  <c r="J1776" i="6"/>
  <c r="I1776" i="6"/>
  <c r="H1776" i="6"/>
  <c r="F1776" i="6"/>
  <c r="K1775" i="6"/>
  <c r="F1775" i="6"/>
  <c r="K1774" i="6"/>
  <c r="F1774" i="6"/>
  <c r="L1773" i="6"/>
  <c r="K1773" i="6"/>
  <c r="J1773" i="6"/>
  <c r="I1773" i="6"/>
  <c r="H1773" i="6"/>
  <c r="G1773" i="6"/>
  <c r="V1772" i="6"/>
  <c r="T1772" i="6"/>
  <c r="L1775" i="6" s="1"/>
  <c r="K1777" i="6" s="1"/>
  <c r="R1772" i="6"/>
  <c r="L1774" i="6" s="1"/>
  <c r="U1772" i="6"/>
  <c r="S1772" i="6"/>
  <c r="J1775" i="6" s="1"/>
  <c r="Q1772" i="6"/>
  <c r="J1774" i="6" s="1"/>
  <c r="F1772" i="6"/>
  <c r="E1772" i="6"/>
  <c r="C1772" i="6"/>
  <c r="AA1770" i="6"/>
  <c r="Z1770" i="6"/>
  <c r="Y1770" i="6"/>
  <c r="X1770" i="6"/>
  <c r="J1769" i="6"/>
  <c r="I1769" i="6"/>
  <c r="H1769" i="6"/>
  <c r="F1769" i="6"/>
  <c r="L1768" i="6"/>
  <c r="K1768" i="6"/>
  <c r="F1768" i="6"/>
  <c r="K1767" i="6"/>
  <c r="F1767" i="6"/>
  <c r="L1766" i="6"/>
  <c r="K1766" i="6"/>
  <c r="I1766" i="6"/>
  <c r="AA1766" i="6"/>
  <c r="Z1766" i="6"/>
  <c r="Y1766" i="6"/>
  <c r="J1766" i="6"/>
  <c r="X1766" i="6" s="1"/>
  <c r="G1766" i="6"/>
  <c r="V1766" i="6"/>
  <c r="T1766" i="6"/>
  <c r="R1766" i="6"/>
  <c r="U1766" i="6"/>
  <c r="S1766" i="6"/>
  <c r="Q1766" i="6"/>
  <c r="F1766" i="6"/>
  <c r="E1766" i="6"/>
  <c r="C1766" i="6"/>
  <c r="L1765" i="6"/>
  <c r="P1770" i="6" s="1"/>
  <c r="K1765" i="6"/>
  <c r="J1765" i="6"/>
  <c r="I1765" i="6"/>
  <c r="H1765" i="6"/>
  <c r="G1765" i="6"/>
  <c r="D1764" i="6"/>
  <c r="V1763" i="6"/>
  <c r="T1763" i="6"/>
  <c r="R1763" i="6"/>
  <c r="L1767" i="6" s="1"/>
  <c r="U1763" i="6"/>
  <c r="S1763" i="6"/>
  <c r="J1768" i="6" s="1"/>
  <c r="Q1763" i="6"/>
  <c r="J1767" i="6" s="1"/>
  <c r="F1763" i="6"/>
  <c r="E1763" i="6"/>
  <c r="C1763" i="6"/>
  <c r="A1762" i="6"/>
  <c r="A1760" i="6"/>
  <c r="I1758" i="6"/>
  <c r="K1758" i="6"/>
  <c r="I1757" i="6"/>
  <c r="K1757" i="6"/>
  <c r="A1756" i="6"/>
  <c r="I1754" i="6"/>
  <c r="K1754" i="6"/>
  <c r="I1753" i="6"/>
  <c r="K1753" i="6"/>
  <c r="A1752" i="6"/>
  <c r="AA1749" i="6"/>
  <c r="Z1749" i="6"/>
  <c r="Y1749" i="6"/>
  <c r="J1748" i="6"/>
  <c r="I1748" i="6"/>
  <c r="H1748" i="6"/>
  <c r="F1748" i="6"/>
  <c r="L1747" i="6"/>
  <c r="K1747" i="6"/>
  <c r="F1747" i="6"/>
  <c r="K1746" i="6"/>
  <c r="J1746" i="6"/>
  <c r="F1746" i="6"/>
  <c r="L1745" i="6"/>
  <c r="K1745" i="6"/>
  <c r="F1745" i="6"/>
  <c r="L1744" i="6"/>
  <c r="K1744" i="6"/>
  <c r="I1744" i="6"/>
  <c r="AA1744" i="6"/>
  <c r="Z1744" i="6"/>
  <c r="Y1744" i="6"/>
  <c r="J1744" i="6"/>
  <c r="X1744" i="6" s="1"/>
  <c r="G1744" i="6"/>
  <c r="V1744" i="6"/>
  <c r="T1744" i="6"/>
  <c r="R1744" i="6"/>
  <c r="U1744" i="6"/>
  <c r="S1744" i="6"/>
  <c r="Q1744" i="6"/>
  <c r="F1744" i="6"/>
  <c r="E1744" i="6"/>
  <c r="C1744" i="6"/>
  <c r="L1743" i="6"/>
  <c r="K1743" i="6"/>
  <c r="I1743" i="6"/>
  <c r="AA1743" i="6"/>
  <c r="Z1743" i="6"/>
  <c r="Y1743" i="6"/>
  <c r="J1743" i="6"/>
  <c r="X1743" i="6" s="1"/>
  <c r="G1743" i="6"/>
  <c r="V1743" i="6"/>
  <c r="T1743" i="6"/>
  <c r="R1743" i="6"/>
  <c r="U1743" i="6"/>
  <c r="S1743" i="6"/>
  <c r="Q1743" i="6"/>
  <c r="F1743" i="6"/>
  <c r="E1743" i="6"/>
  <c r="C1743" i="6"/>
  <c r="L1742" i="6"/>
  <c r="K1742" i="6"/>
  <c r="J1742" i="6"/>
  <c r="I1742" i="6"/>
  <c r="H1742" i="6"/>
  <c r="G1742" i="6"/>
  <c r="L1741" i="6"/>
  <c r="K1741" i="6"/>
  <c r="W1741" i="6"/>
  <c r="J1741" i="6"/>
  <c r="I1741" i="6"/>
  <c r="H1741" i="6"/>
  <c r="G1741" i="6"/>
  <c r="L1740" i="6"/>
  <c r="K1740" i="6"/>
  <c r="J1740" i="6"/>
  <c r="I1740" i="6"/>
  <c r="H1740" i="6"/>
  <c r="G1740" i="6"/>
  <c r="L1739" i="6"/>
  <c r="K1739" i="6"/>
  <c r="J1739" i="6"/>
  <c r="I1739" i="6"/>
  <c r="H1739" i="6"/>
  <c r="G1739" i="6"/>
  <c r="D1738" i="6"/>
  <c r="V1737" i="6"/>
  <c r="T1737" i="6"/>
  <c r="R1737" i="6"/>
  <c r="U1737" i="6"/>
  <c r="S1737" i="6"/>
  <c r="Q1737" i="6"/>
  <c r="J1745" i="6" s="1"/>
  <c r="F1737" i="6"/>
  <c r="E1737" i="6"/>
  <c r="C1737" i="6"/>
  <c r="AA1735" i="6"/>
  <c r="Z1735" i="6"/>
  <c r="Y1735" i="6"/>
  <c r="J1734" i="6"/>
  <c r="I1734" i="6"/>
  <c r="H1734" i="6"/>
  <c r="F1734" i="6"/>
  <c r="L1733" i="6"/>
  <c r="K1733" i="6"/>
  <c r="F1733" i="6"/>
  <c r="K1732" i="6"/>
  <c r="J1732" i="6"/>
  <c r="F1732" i="6"/>
  <c r="L1731" i="6"/>
  <c r="K1731" i="6"/>
  <c r="F1731" i="6"/>
  <c r="L1730" i="6"/>
  <c r="K1730" i="6"/>
  <c r="I1730" i="6"/>
  <c r="AA1730" i="6"/>
  <c r="Z1730" i="6"/>
  <c r="Y1730" i="6"/>
  <c r="J1730" i="6"/>
  <c r="X1730" i="6" s="1"/>
  <c r="G1730" i="6"/>
  <c r="V1730" i="6"/>
  <c r="T1730" i="6"/>
  <c r="R1730" i="6"/>
  <c r="U1730" i="6"/>
  <c r="S1730" i="6"/>
  <c r="Q1730" i="6"/>
  <c r="F1730" i="6"/>
  <c r="E1730" i="6"/>
  <c r="C1730" i="6"/>
  <c r="L1729" i="6"/>
  <c r="K1729" i="6"/>
  <c r="I1729" i="6"/>
  <c r="AA1729" i="6"/>
  <c r="Z1729" i="6"/>
  <c r="Y1729" i="6"/>
  <c r="J1729" i="6"/>
  <c r="X1729" i="6" s="1"/>
  <c r="G1729" i="6"/>
  <c r="V1729" i="6"/>
  <c r="T1729" i="6"/>
  <c r="R1729" i="6"/>
  <c r="U1729" i="6"/>
  <c r="S1729" i="6"/>
  <c r="Q1729" i="6"/>
  <c r="F1729" i="6"/>
  <c r="E1729" i="6"/>
  <c r="C1729" i="6"/>
  <c r="L1728" i="6"/>
  <c r="K1728" i="6"/>
  <c r="J1728" i="6"/>
  <c r="I1728" i="6"/>
  <c r="H1728" i="6"/>
  <c r="G1728" i="6"/>
  <c r="L1727" i="6"/>
  <c r="K1727" i="6"/>
  <c r="W1727" i="6"/>
  <c r="J1727" i="6"/>
  <c r="I1727" i="6"/>
  <c r="H1727" i="6"/>
  <c r="G1727" i="6"/>
  <c r="L1726" i="6"/>
  <c r="K1726" i="6"/>
  <c r="J1726" i="6"/>
  <c r="I1726" i="6"/>
  <c r="H1726" i="6"/>
  <c r="G1726" i="6"/>
  <c r="L1725" i="6"/>
  <c r="K1725" i="6"/>
  <c r="J1725" i="6"/>
  <c r="I1725" i="6"/>
  <c r="H1725" i="6"/>
  <c r="G1725" i="6"/>
  <c r="D1724" i="6"/>
  <c r="V1723" i="6"/>
  <c r="T1723" i="6"/>
  <c r="R1723" i="6"/>
  <c r="U1723" i="6"/>
  <c r="S1723" i="6"/>
  <c r="Q1723" i="6"/>
  <c r="J1731" i="6" s="1"/>
  <c r="F1723" i="6"/>
  <c r="E1723" i="6"/>
  <c r="C1723" i="6"/>
  <c r="AA1721" i="6"/>
  <c r="Z1721" i="6"/>
  <c r="Y1721" i="6"/>
  <c r="J1720" i="6"/>
  <c r="I1720" i="6"/>
  <c r="H1720" i="6"/>
  <c r="F1720" i="6"/>
  <c r="L1719" i="6"/>
  <c r="K1719" i="6"/>
  <c r="F1719" i="6"/>
  <c r="K1718" i="6"/>
  <c r="F1718" i="6"/>
  <c r="L1717" i="6"/>
  <c r="K1717" i="6"/>
  <c r="I1717" i="6"/>
  <c r="AA1717" i="6"/>
  <c r="Z1717" i="6"/>
  <c r="Y1717" i="6"/>
  <c r="X1717" i="6"/>
  <c r="J1717" i="6"/>
  <c r="G1717" i="6"/>
  <c r="V1717" i="6"/>
  <c r="T1717" i="6"/>
  <c r="R1717" i="6"/>
  <c r="U1717" i="6"/>
  <c r="S1717" i="6"/>
  <c r="Q1717" i="6"/>
  <c r="J1718" i="6" s="1"/>
  <c r="O1721" i="6" s="1"/>
  <c r="F1717" i="6"/>
  <c r="E1717" i="6"/>
  <c r="C1717" i="6"/>
  <c r="L1716" i="6"/>
  <c r="P1721" i="6" s="1"/>
  <c r="K1716" i="6"/>
  <c r="J1716" i="6"/>
  <c r="I1716" i="6"/>
  <c r="H1716" i="6"/>
  <c r="G1716" i="6"/>
  <c r="D1715" i="6"/>
  <c r="V1714" i="6"/>
  <c r="T1714" i="6"/>
  <c r="R1714" i="6"/>
  <c r="L1718" i="6" s="1"/>
  <c r="U1714" i="6"/>
  <c r="S1714" i="6"/>
  <c r="J1719" i="6" s="1"/>
  <c r="Q1714" i="6"/>
  <c r="F1714" i="6"/>
  <c r="E1714" i="6"/>
  <c r="C1714" i="6"/>
  <c r="AA1712" i="6"/>
  <c r="Z1712" i="6"/>
  <c r="Y1712" i="6"/>
  <c r="J1711" i="6"/>
  <c r="I1711" i="6"/>
  <c r="H1711" i="6"/>
  <c r="F1711" i="6"/>
  <c r="K1710" i="6"/>
  <c r="F1710" i="6"/>
  <c r="K1709" i="6"/>
  <c r="F1709" i="6"/>
  <c r="K1708" i="6"/>
  <c r="F1708" i="6"/>
  <c r="L1707" i="6"/>
  <c r="K1707" i="6"/>
  <c r="I1707" i="6"/>
  <c r="AA1707" i="6"/>
  <c r="Z1707" i="6"/>
  <c r="Y1707" i="6"/>
  <c r="J1707" i="6"/>
  <c r="X1707" i="6" s="1"/>
  <c r="G1707" i="6"/>
  <c r="V1707" i="6"/>
  <c r="T1707" i="6"/>
  <c r="R1707" i="6"/>
  <c r="U1707" i="6"/>
  <c r="S1707" i="6"/>
  <c r="Q1707" i="6"/>
  <c r="F1707" i="6"/>
  <c r="E1707" i="6"/>
  <c r="C1707" i="6"/>
  <c r="L1706" i="6"/>
  <c r="K1706" i="6"/>
  <c r="J1706" i="6"/>
  <c r="I1706" i="6"/>
  <c r="H1706" i="6"/>
  <c r="G1706" i="6"/>
  <c r="L1705" i="6"/>
  <c r="K1705" i="6"/>
  <c r="J1705" i="6"/>
  <c r="W1705" i="6" s="1"/>
  <c r="I1705" i="6"/>
  <c r="H1705" i="6"/>
  <c r="G1705" i="6"/>
  <c r="L1704" i="6"/>
  <c r="K1704" i="6"/>
  <c r="J1704" i="6"/>
  <c r="I1704" i="6"/>
  <c r="H1704" i="6"/>
  <c r="G1704" i="6"/>
  <c r="L1703" i="6"/>
  <c r="K1703" i="6"/>
  <c r="W1703" i="6"/>
  <c r="J1703" i="6"/>
  <c r="I1703" i="6"/>
  <c r="H1703" i="6"/>
  <c r="G1703" i="6"/>
  <c r="V1702" i="6"/>
  <c r="L1710" i="6" s="1"/>
  <c r="T1702" i="6"/>
  <c r="L1709" i="6" s="1"/>
  <c r="R1702" i="6"/>
  <c r="L1708" i="6" s="1"/>
  <c r="U1702" i="6"/>
  <c r="J1710" i="6" s="1"/>
  <c r="I1712" i="6" s="1"/>
  <c r="S1702" i="6"/>
  <c r="J1709" i="6" s="1"/>
  <c r="Q1702" i="6"/>
  <c r="J1708" i="6" s="1"/>
  <c r="F1702" i="6"/>
  <c r="E1702" i="6"/>
  <c r="C1702" i="6"/>
  <c r="AA1700" i="6"/>
  <c r="Z1700" i="6"/>
  <c r="Y1700" i="6"/>
  <c r="J1699" i="6"/>
  <c r="I1699" i="6"/>
  <c r="H1699" i="6"/>
  <c r="F1699" i="6"/>
  <c r="K1698" i="6"/>
  <c r="F1698" i="6"/>
  <c r="K1697" i="6"/>
  <c r="F1697" i="6"/>
  <c r="K1696" i="6"/>
  <c r="F1696" i="6"/>
  <c r="L1695" i="6"/>
  <c r="K1695" i="6"/>
  <c r="I1695" i="6"/>
  <c r="AA1695" i="6"/>
  <c r="Z1695" i="6"/>
  <c r="Y1695" i="6"/>
  <c r="X1695" i="6"/>
  <c r="J1695" i="6"/>
  <c r="G1695" i="6"/>
  <c r="V1695" i="6"/>
  <c r="T1695" i="6"/>
  <c r="R1695" i="6"/>
  <c r="U1695" i="6"/>
  <c r="S1695" i="6"/>
  <c r="Q1695" i="6"/>
  <c r="J1696" i="6" s="1"/>
  <c r="F1695" i="6"/>
  <c r="E1695" i="6"/>
  <c r="C1695" i="6"/>
  <c r="L1694" i="6"/>
  <c r="K1694" i="6"/>
  <c r="J1694" i="6"/>
  <c r="I1694" i="6"/>
  <c r="H1694" i="6"/>
  <c r="G1694" i="6"/>
  <c r="L1693" i="6"/>
  <c r="K1693" i="6"/>
  <c r="J1693" i="6"/>
  <c r="W1693" i="6" s="1"/>
  <c r="I1693" i="6"/>
  <c r="H1693" i="6"/>
  <c r="G1693" i="6"/>
  <c r="L1692" i="6"/>
  <c r="K1692" i="6"/>
  <c r="J1692" i="6"/>
  <c r="I1692" i="6"/>
  <c r="H1692" i="6"/>
  <c r="G1692" i="6"/>
  <c r="L1691" i="6"/>
  <c r="K1691" i="6"/>
  <c r="J1691" i="6"/>
  <c r="I1691" i="6"/>
  <c r="H1691" i="6"/>
  <c r="G1691" i="6"/>
  <c r="D1690" i="6"/>
  <c r="V1689" i="6"/>
  <c r="L1698" i="6" s="1"/>
  <c r="T1689" i="6"/>
  <c r="L1697" i="6" s="1"/>
  <c r="R1689" i="6"/>
  <c r="L1696" i="6" s="1"/>
  <c r="P1700" i="6" s="1"/>
  <c r="U1689" i="6"/>
  <c r="J1698" i="6" s="1"/>
  <c r="S1689" i="6"/>
  <c r="J1697" i="6" s="1"/>
  <c r="Q1689" i="6"/>
  <c r="F1689" i="6"/>
  <c r="E1689" i="6"/>
  <c r="C1689" i="6"/>
  <c r="AA1687" i="6"/>
  <c r="Z1687" i="6"/>
  <c r="Y1687" i="6"/>
  <c r="J1686" i="6"/>
  <c r="I1686" i="6"/>
  <c r="H1686" i="6"/>
  <c r="F1686" i="6"/>
  <c r="K1685" i="6"/>
  <c r="F1685" i="6"/>
  <c r="L1684" i="6"/>
  <c r="K1684" i="6"/>
  <c r="J1684" i="6"/>
  <c r="F1684" i="6"/>
  <c r="K1683" i="6"/>
  <c r="F1683" i="6"/>
  <c r="L1682" i="6"/>
  <c r="K1682" i="6"/>
  <c r="I1682" i="6"/>
  <c r="AA1682" i="6"/>
  <c r="Z1682" i="6"/>
  <c r="Y1682" i="6"/>
  <c r="J1682" i="6"/>
  <c r="X1682" i="6" s="1"/>
  <c r="G1682" i="6"/>
  <c r="V1682" i="6"/>
  <c r="T1682" i="6"/>
  <c r="R1682" i="6"/>
  <c r="U1682" i="6"/>
  <c r="S1682" i="6"/>
  <c r="Q1682" i="6"/>
  <c r="F1682" i="6"/>
  <c r="E1682" i="6"/>
  <c r="C1682" i="6"/>
  <c r="L1681" i="6"/>
  <c r="K1681" i="6"/>
  <c r="J1681" i="6"/>
  <c r="I1681" i="6"/>
  <c r="H1681" i="6"/>
  <c r="G1681" i="6"/>
  <c r="L1680" i="6"/>
  <c r="K1680" i="6"/>
  <c r="W1680" i="6"/>
  <c r="J1680" i="6"/>
  <c r="I1680" i="6"/>
  <c r="H1680" i="6"/>
  <c r="G1680" i="6"/>
  <c r="L1679" i="6"/>
  <c r="K1679" i="6"/>
  <c r="J1679" i="6"/>
  <c r="I1679" i="6"/>
  <c r="H1679" i="6"/>
  <c r="G1679" i="6"/>
  <c r="L1678" i="6"/>
  <c r="K1678" i="6"/>
  <c r="J1678" i="6"/>
  <c r="I1678" i="6"/>
  <c r="H1678" i="6"/>
  <c r="G1678" i="6"/>
  <c r="D1677" i="6"/>
  <c r="V1676" i="6"/>
  <c r="L1685" i="6" s="1"/>
  <c r="T1676" i="6"/>
  <c r="R1676" i="6"/>
  <c r="L1683" i="6" s="1"/>
  <c r="U1676" i="6"/>
  <c r="J1685" i="6" s="1"/>
  <c r="S1676" i="6"/>
  <c r="Q1676" i="6"/>
  <c r="J1683" i="6" s="1"/>
  <c r="F1676" i="6"/>
  <c r="E1676" i="6"/>
  <c r="C1676" i="6"/>
  <c r="A1675" i="6"/>
  <c r="I1673" i="6"/>
  <c r="K1673" i="6"/>
  <c r="I1672" i="6"/>
  <c r="K1672" i="6"/>
  <c r="A1671" i="6"/>
  <c r="AA1668" i="6"/>
  <c r="Z1668" i="6"/>
  <c r="Y1668" i="6"/>
  <c r="J1667" i="6"/>
  <c r="I1667" i="6"/>
  <c r="H1667" i="6"/>
  <c r="F1667" i="6"/>
  <c r="L1666" i="6"/>
  <c r="K1666" i="6"/>
  <c r="F1666" i="6"/>
  <c r="K1665" i="6"/>
  <c r="F1665" i="6"/>
  <c r="L1664" i="6"/>
  <c r="K1664" i="6"/>
  <c r="I1664" i="6"/>
  <c r="AA1664" i="6"/>
  <c r="Z1664" i="6"/>
  <c r="Y1664" i="6"/>
  <c r="X1664" i="6"/>
  <c r="J1664" i="6"/>
  <c r="G1664" i="6"/>
  <c r="V1664" i="6"/>
  <c r="T1664" i="6"/>
  <c r="R1664" i="6"/>
  <c r="U1664" i="6"/>
  <c r="S1664" i="6"/>
  <c r="Q1664" i="6"/>
  <c r="J1665" i="6" s="1"/>
  <c r="O1668" i="6" s="1"/>
  <c r="F1664" i="6"/>
  <c r="E1664" i="6"/>
  <c r="C1664" i="6"/>
  <c r="L1663" i="6"/>
  <c r="K1663" i="6"/>
  <c r="J1663" i="6"/>
  <c r="I1663" i="6"/>
  <c r="H1663" i="6"/>
  <c r="G1663" i="6"/>
  <c r="D1662" i="6"/>
  <c r="V1661" i="6"/>
  <c r="T1661" i="6"/>
  <c r="R1661" i="6"/>
  <c r="L1665" i="6" s="1"/>
  <c r="U1661" i="6"/>
  <c r="S1661" i="6"/>
  <c r="J1666" i="6" s="1"/>
  <c r="Q1661" i="6"/>
  <c r="F1661" i="6"/>
  <c r="E1661" i="6"/>
  <c r="C1661" i="6"/>
  <c r="AA1659" i="6"/>
  <c r="Z1659" i="6"/>
  <c r="Y1659" i="6"/>
  <c r="J1658" i="6"/>
  <c r="I1658" i="6"/>
  <c r="H1658" i="6"/>
  <c r="F1658" i="6"/>
  <c r="K1657" i="6"/>
  <c r="F1657" i="6"/>
  <c r="K1656" i="6"/>
  <c r="F1656" i="6"/>
  <c r="L1655" i="6"/>
  <c r="K1655" i="6"/>
  <c r="W1655" i="6"/>
  <c r="J1655" i="6"/>
  <c r="I1655" i="6"/>
  <c r="H1655" i="6"/>
  <c r="G1655" i="6"/>
  <c r="V1654" i="6"/>
  <c r="T1654" i="6"/>
  <c r="L1657" i="6" s="1"/>
  <c r="R1654" i="6"/>
  <c r="L1656" i="6" s="1"/>
  <c r="U1654" i="6"/>
  <c r="S1654" i="6"/>
  <c r="J1657" i="6" s="1"/>
  <c r="Q1654" i="6"/>
  <c r="J1656" i="6" s="1"/>
  <c r="F1654" i="6"/>
  <c r="E1654" i="6"/>
  <c r="C1654" i="6"/>
  <c r="AA1652" i="6"/>
  <c r="Z1652" i="6"/>
  <c r="Y1652" i="6"/>
  <c r="K1652" i="6"/>
  <c r="J1651" i="6"/>
  <c r="I1651" i="6"/>
  <c r="H1651" i="6"/>
  <c r="F1651" i="6"/>
  <c r="K1650" i="6"/>
  <c r="F1650" i="6"/>
  <c r="K1649" i="6"/>
  <c r="F1649" i="6"/>
  <c r="L1648" i="6"/>
  <c r="K1648" i="6"/>
  <c r="I1648" i="6"/>
  <c r="AA1648" i="6"/>
  <c r="Z1648" i="6"/>
  <c r="Y1648" i="6"/>
  <c r="J1648" i="6"/>
  <c r="X1648" i="6" s="1"/>
  <c r="G1648" i="6"/>
  <c r="V1648" i="6"/>
  <c r="T1648" i="6"/>
  <c r="R1648" i="6"/>
  <c r="U1648" i="6"/>
  <c r="S1648" i="6"/>
  <c r="Q1648" i="6"/>
  <c r="F1648" i="6"/>
  <c r="E1648" i="6"/>
  <c r="C1648" i="6"/>
  <c r="L1647" i="6"/>
  <c r="K1647" i="6"/>
  <c r="W1647" i="6"/>
  <c r="J1647" i="6"/>
  <c r="I1647" i="6"/>
  <c r="H1647" i="6"/>
  <c r="G1647" i="6"/>
  <c r="D1646" i="6"/>
  <c r="V1645" i="6"/>
  <c r="T1645" i="6"/>
  <c r="L1650" i="6" s="1"/>
  <c r="R1645" i="6"/>
  <c r="L1649" i="6" s="1"/>
  <c r="U1645" i="6"/>
  <c r="S1645" i="6"/>
  <c r="Q1645" i="6"/>
  <c r="J1649" i="6" s="1"/>
  <c r="F1645" i="6"/>
  <c r="E1645" i="6"/>
  <c r="C1645" i="6"/>
  <c r="A1644" i="6"/>
  <c r="AA1641" i="6"/>
  <c r="Z1641" i="6"/>
  <c r="Y1641" i="6"/>
  <c r="J1640" i="6"/>
  <c r="I1640" i="6"/>
  <c r="H1640" i="6"/>
  <c r="F1640" i="6"/>
  <c r="L1639" i="6"/>
  <c r="K1639" i="6"/>
  <c r="F1639" i="6"/>
  <c r="K1638" i="6"/>
  <c r="F1638" i="6"/>
  <c r="K1637" i="6"/>
  <c r="F1637" i="6"/>
  <c r="L1636" i="6"/>
  <c r="K1636" i="6"/>
  <c r="I1636" i="6"/>
  <c r="AA1636" i="6"/>
  <c r="Z1636" i="6"/>
  <c r="Y1636" i="6"/>
  <c r="J1636" i="6"/>
  <c r="X1636" i="6" s="1"/>
  <c r="G1636" i="6"/>
  <c r="V1636" i="6"/>
  <c r="T1636" i="6"/>
  <c r="R1636" i="6"/>
  <c r="U1636" i="6"/>
  <c r="S1636" i="6"/>
  <c r="Q1636" i="6"/>
  <c r="F1636" i="6"/>
  <c r="E1636" i="6"/>
  <c r="C1636" i="6"/>
  <c r="L1635" i="6"/>
  <c r="K1635" i="6"/>
  <c r="I1635" i="6"/>
  <c r="AA1635" i="6"/>
  <c r="Z1635" i="6"/>
  <c r="Y1635" i="6"/>
  <c r="X1635" i="6"/>
  <c r="J1635" i="6"/>
  <c r="G1635" i="6"/>
  <c r="V1635" i="6"/>
  <c r="T1635" i="6"/>
  <c r="R1635" i="6"/>
  <c r="L1637" i="6" s="1"/>
  <c r="U1635" i="6"/>
  <c r="S1635" i="6"/>
  <c r="Q1635" i="6"/>
  <c r="F1635" i="6"/>
  <c r="E1635" i="6"/>
  <c r="C1635" i="6"/>
  <c r="L1634" i="6"/>
  <c r="K1634" i="6"/>
  <c r="J1634" i="6"/>
  <c r="I1634" i="6"/>
  <c r="H1634" i="6"/>
  <c r="G1634" i="6"/>
  <c r="L1633" i="6"/>
  <c r="K1633" i="6"/>
  <c r="J1633" i="6"/>
  <c r="W1633" i="6" s="1"/>
  <c r="I1633" i="6"/>
  <c r="H1633" i="6"/>
  <c r="G1633" i="6"/>
  <c r="L1632" i="6"/>
  <c r="K1632" i="6"/>
  <c r="J1632" i="6"/>
  <c r="I1632" i="6"/>
  <c r="H1632" i="6"/>
  <c r="G1632" i="6"/>
  <c r="L1631" i="6"/>
  <c r="P1641" i="6" s="1"/>
  <c r="K1631" i="6"/>
  <c r="W1631" i="6"/>
  <c r="J1631" i="6"/>
  <c r="I1631" i="6"/>
  <c r="H1631" i="6"/>
  <c r="G1631" i="6"/>
  <c r="D1630" i="6"/>
  <c r="V1629" i="6"/>
  <c r="T1629" i="6"/>
  <c r="L1638" i="6" s="1"/>
  <c r="R1629" i="6"/>
  <c r="U1629" i="6"/>
  <c r="J1639" i="6" s="1"/>
  <c r="S1629" i="6"/>
  <c r="J1638" i="6" s="1"/>
  <c r="Q1629" i="6"/>
  <c r="J1637" i="6" s="1"/>
  <c r="I1641" i="6" s="1"/>
  <c r="F1629" i="6"/>
  <c r="E1629" i="6"/>
  <c r="C1629" i="6"/>
  <c r="AA1627" i="6"/>
  <c r="Z1627" i="6"/>
  <c r="Y1627" i="6"/>
  <c r="J1626" i="6"/>
  <c r="I1626" i="6"/>
  <c r="H1626" i="6"/>
  <c r="F1626" i="6"/>
  <c r="K1625" i="6"/>
  <c r="F1625" i="6"/>
  <c r="K1624" i="6"/>
  <c r="F1624" i="6"/>
  <c r="K1623" i="6"/>
  <c r="F1623" i="6"/>
  <c r="L1622" i="6"/>
  <c r="K1622" i="6"/>
  <c r="I1622" i="6"/>
  <c r="AA1622" i="6"/>
  <c r="Z1622" i="6"/>
  <c r="Y1622" i="6"/>
  <c r="J1622" i="6"/>
  <c r="X1622" i="6" s="1"/>
  <c r="G1622" i="6"/>
  <c r="V1622" i="6"/>
  <c r="T1622" i="6"/>
  <c r="R1622" i="6"/>
  <c r="U1622" i="6"/>
  <c r="S1622" i="6"/>
  <c r="Q1622" i="6"/>
  <c r="F1622" i="6"/>
  <c r="E1622" i="6"/>
  <c r="C1622" i="6"/>
  <c r="L1621" i="6"/>
  <c r="K1621" i="6"/>
  <c r="I1621" i="6"/>
  <c r="AA1621" i="6"/>
  <c r="Z1621" i="6"/>
  <c r="Y1621" i="6"/>
  <c r="X1621" i="6"/>
  <c r="J1621" i="6"/>
  <c r="G1621" i="6"/>
  <c r="V1621" i="6"/>
  <c r="T1621" i="6"/>
  <c r="R1621" i="6"/>
  <c r="L1623" i="6" s="1"/>
  <c r="U1621" i="6"/>
  <c r="S1621" i="6"/>
  <c r="Q1621" i="6"/>
  <c r="F1621" i="6"/>
  <c r="E1621" i="6"/>
  <c r="C1621" i="6"/>
  <c r="L1620" i="6"/>
  <c r="K1620" i="6"/>
  <c r="J1620" i="6"/>
  <c r="I1620" i="6"/>
  <c r="H1620" i="6"/>
  <c r="G1620" i="6"/>
  <c r="L1619" i="6"/>
  <c r="K1619" i="6"/>
  <c r="J1619" i="6"/>
  <c r="W1619" i="6" s="1"/>
  <c r="I1619" i="6"/>
  <c r="H1619" i="6"/>
  <c r="G1619" i="6"/>
  <c r="L1618" i="6"/>
  <c r="K1618" i="6"/>
  <c r="J1618" i="6"/>
  <c r="I1618" i="6"/>
  <c r="H1618" i="6"/>
  <c r="G1618" i="6"/>
  <c r="L1617" i="6"/>
  <c r="K1617" i="6"/>
  <c r="W1617" i="6"/>
  <c r="J1617" i="6"/>
  <c r="I1617" i="6"/>
  <c r="H1617" i="6"/>
  <c r="G1617" i="6"/>
  <c r="D1616" i="6"/>
  <c r="V1615" i="6"/>
  <c r="L1625" i="6" s="1"/>
  <c r="T1615" i="6"/>
  <c r="L1624" i="6" s="1"/>
  <c r="R1615" i="6"/>
  <c r="U1615" i="6"/>
  <c r="J1625" i="6" s="1"/>
  <c r="S1615" i="6"/>
  <c r="Q1615" i="6"/>
  <c r="J1623" i="6" s="1"/>
  <c r="F1615" i="6"/>
  <c r="E1615" i="6"/>
  <c r="C1615" i="6"/>
  <c r="AA1613" i="6"/>
  <c r="Z1613" i="6"/>
  <c r="Y1613" i="6"/>
  <c r="I1613" i="6"/>
  <c r="J1612" i="6"/>
  <c r="I1612" i="6"/>
  <c r="H1612" i="6"/>
  <c r="F1612" i="6"/>
  <c r="K1611" i="6"/>
  <c r="F1611" i="6"/>
  <c r="K1610" i="6"/>
  <c r="F1610" i="6"/>
  <c r="L1609" i="6"/>
  <c r="K1609" i="6"/>
  <c r="I1609" i="6"/>
  <c r="AA1609" i="6"/>
  <c r="Z1609" i="6"/>
  <c r="Y1609" i="6"/>
  <c r="J1609" i="6"/>
  <c r="X1609" i="6" s="1"/>
  <c r="G1609" i="6"/>
  <c r="V1609" i="6"/>
  <c r="T1609" i="6"/>
  <c r="R1609" i="6"/>
  <c r="U1609" i="6"/>
  <c r="S1609" i="6"/>
  <c r="Q1609" i="6"/>
  <c r="F1609" i="6"/>
  <c r="E1609" i="6"/>
  <c r="C1609" i="6"/>
  <c r="L1608" i="6"/>
  <c r="K1608" i="6"/>
  <c r="W1608" i="6"/>
  <c r="J1608" i="6"/>
  <c r="I1608" i="6"/>
  <c r="H1608" i="6"/>
  <c r="G1608" i="6"/>
  <c r="D1607" i="6"/>
  <c r="V1606" i="6"/>
  <c r="T1606" i="6"/>
  <c r="L1611" i="6" s="1"/>
  <c r="R1606" i="6"/>
  <c r="L1610" i="6" s="1"/>
  <c r="K1613" i="6" s="1"/>
  <c r="U1606" i="6"/>
  <c r="S1606" i="6"/>
  <c r="J1611" i="6" s="1"/>
  <c r="Q1606" i="6"/>
  <c r="J1610" i="6" s="1"/>
  <c r="F1606" i="6"/>
  <c r="E1606" i="6"/>
  <c r="C1606" i="6"/>
  <c r="AA1604" i="6"/>
  <c r="Z1604" i="6"/>
  <c r="Y1604" i="6"/>
  <c r="J1603" i="6"/>
  <c r="I1603" i="6"/>
  <c r="H1603" i="6"/>
  <c r="F1603" i="6"/>
  <c r="K1602" i="6"/>
  <c r="J1602" i="6"/>
  <c r="F1602" i="6"/>
  <c r="L1601" i="6"/>
  <c r="K1601" i="6"/>
  <c r="F1601" i="6"/>
  <c r="K1600" i="6"/>
  <c r="F1600" i="6"/>
  <c r="L1599" i="6"/>
  <c r="K1599" i="6"/>
  <c r="I1599" i="6"/>
  <c r="AA1599" i="6"/>
  <c r="Z1599" i="6"/>
  <c r="Y1599" i="6"/>
  <c r="X1599" i="6"/>
  <c r="J1599" i="6"/>
  <c r="G1599" i="6"/>
  <c r="V1599" i="6"/>
  <c r="T1599" i="6"/>
  <c r="R1599" i="6"/>
  <c r="U1599" i="6"/>
  <c r="S1599" i="6"/>
  <c r="Q1599" i="6"/>
  <c r="J1600" i="6" s="1"/>
  <c r="F1599" i="6"/>
  <c r="E1599" i="6"/>
  <c r="C1599" i="6"/>
  <c r="L1598" i="6"/>
  <c r="K1598" i="6"/>
  <c r="J1598" i="6"/>
  <c r="I1598" i="6"/>
  <c r="H1598" i="6"/>
  <c r="G1598" i="6"/>
  <c r="L1597" i="6"/>
  <c r="K1597" i="6"/>
  <c r="J1597" i="6"/>
  <c r="W1597" i="6" s="1"/>
  <c r="I1597" i="6"/>
  <c r="H1597" i="6"/>
  <c r="G1597" i="6"/>
  <c r="L1596" i="6"/>
  <c r="K1596" i="6"/>
  <c r="J1596" i="6"/>
  <c r="I1596" i="6"/>
  <c r="H1596" i="6"/>
  <c r="G1596" i="6"/>
  <c r="L1595" i="6"/>
  <c r="K1595" i="6"/>
  <c r="J1595" i="6"/>
  <c r="W1595" i="6" s="1"/>
  <c r="I1595" i="6"/>
  <c r="H1595" i="6"/>
  <c r="G1595" i="6"/>
  <c r="V1594" i="6"/>
  <c r="L1602" i="6" s="1"/>
  <c r="T1594" i="6"/>
  <c r="R1594" i="6"/>
  <c r="L1600" i="6" s="1"/>
  <c r="P1604" i="6" s="1"/>
  <c r="U1594" i="6"/>
  <c r="S1594" i="6"/>
  <c r="J1601" i="6" s="1"/>
  <c r="Q1594" i="6"/>
  <c r="F1594" i="6"/>
  <c r="E1594" i="6"/>
  <c r="C1594" i="6"/>
  <c r="AA1592" i="6"/>
  <c r="Z1592" i="6"/>
  <c r="Y1592" i="6"/>
  <c r="J1591" i="6"/>
  <c r="I1591" i="6"/>
  <c r="H1591" i="6"/>
  <c r="F1591" i="6"/>
  <c r="K1590" i="6"/>
  <c r="F1590" i="6"/>
  <c r="L1589" i="6"/>
  <c r="K1589" i="6"/>
  <c r="F1589" i="6"/>
  <c r="K1588" i="6"/>
  <c r="F1588" i="6"/>
  <c r="L1587" i="6"/>
  <c r="K1587" i="6"/>
  <c r="I1587" i="6"/>
  <c r="AA1587" i="6"/>
  <c r="Z1587" i="6"/>
  <c r="Y1587" i="6"/>
  <c r="J1587" i="6"/>
  <c r="X1587" i="6" s="1"/>
  <c r="G1587" i="6"/>
  <c r="V1587" i="6"/>
  <c r="L1590" i="6" s="1"/>
  <c r="T1587" i="6"/>
  <c r="R1587" i="6"/>
  <c r="U1587" i="6"/>
  <c r="S1587" i="6"/>
  <c r="Q1587" i="6"/>
  <c r="F1587" i="6"/>
  <c r="E1587" i="6"/>
  <c r="C1587" i="6"/>
  <c r="L1586" i="6"/>
  <c r="K1586" i="6"/>
  <c r="J1586" i="6"/>
  <c r="I1586" i="6"/>
  <c r="H1586" i="6"/>
  <c r="G1586" i="6"/>
  <c r="L1585" i="6"/>
  <c r="K1585" i="6"/>
  <c r="J1585" i="6"/>
  <c r="W1585" i="6" s="1"/>
  <c r="I1585" i="6"/>
  <c r="H1585" i="6"/>
  <c r="G1585" i="6"/>
  <c r="L1584" i="6"/>
  <c r="K1592" i="6" s="1"/>
  <c r="K1584" i="6"/>
  <c r="J1584" i="6"/>
  <c r="I1584" i="6"/>
  <c r="H1584" i="6"/>
  <c r="G1584" i="6"/>
  <c r="L1583" i="6"/>
  <c r="P1592" i="6" s="1"/>
  <c r="K1583" i="6"/>
  <c r="J1583" i="6"/>
  <c r="I1583" i="6"/>
  <c r="H1583" i="6"/>
  <c r="G1583" i="6"/>
  <c r="D1582" i="6"/>
  <c r="V1581" i="6"/>
  <c r="T1581" i="6"/>
  <c r="R1581" i="6"/>
  <c r="L1588" i="6" s="1"/>
  <c r="U1581" i="6"/>
  <c r="J1590" i="6" s="1"/>
  <c r="S1581" i="6"/>
  <c r="J1589" i="6" s="1"/>
  <c r="Q1581" i="6"/>
  <c r="J1588" i="6" s="1"/>
  <c r="F1581" i="6"/>
  <c r="E1581" i="6"/>
  <c r="C1581" i="6"/>
  <c r="AA1579" i="6"/>
  <c r="Z1579" i="6"/>
  <c r="Y1579" i="6"/>
  <c r="J1578" i="6"/>
  <c r="I1578" i="6"/>
  <c r="H1578" i="6"/>
  <c r="F1578" i="6"/>
  <c r="K1577" i="6"/>
  <c r="F1577" i="6"/>
  <c r="K1576" i="6"/>
  <c r="F1576" i="6"/>
  <c r="K1575" i="6"/>
  <c r="F1575" i="6"/>
  <c r="L1574" i="6"/>
  <c r="K1574" i="6"/>
  <c r="I1574" i="6"/>
  <c r="AA1574" i="6"/>
  <c r="Z1574" i="6"/>
  <c r="Y1574" i="6"/>
  <c r="X1574" i="6"/>
  <c r="J1574" i="6"/>
  <c r="G1574" i="6"/>
  <c r="V1574" i="6"/>
  <c r="T1574" i="6"/>
  <c r="R1574" i="6"/>
  <c r="U1574" i="6"/>
  <c r="S1574" i="6"/>
  <c r="Q1574" i="6"/>
  <c r="F1574" i="6"/>
  <c r="E1574" i="6"/>
  <c r="C1574" i="6"/>
  <c r="L1573" i="6"/>
  <c r="K1573" i="6"/>
  <c r="J1573" i="6"/>
  <c r="I1573" i="6"/>
  <c r="H1573" i="6"/>
  <c r="G1573" i="6"/>
  <c r="L1572" i="6"/>
  <c r="K1572" i="6"/>
  <c r="J1572" i="6"/>
  <c r="W1572" i="6" s="1"/>
  <c r="I1572" i="6"/>
  <c r="H1572" i="6"/>
  <c r="G1572" i="6"/>
  <c r="L1571" i="6"/>
  <c r="K1571" i="6"/>
  <c r="J1571" i="6"/>
  <c r="I1571" i="6"/>
  <c r="H1571" i="6"/>
  <c r="G1571" i="6"/>
  <c r="L1570" i="6"/>
  <c r="K1570" i="6"/>
  <c r="J1570" i="6"/>
  <c r="I1570" i="6"/>
  <c r="H1570" i="6"/>
  <c r="G1570" i="6"/>
  <c r="D1569" i="6"/>
  <c r="V1568" i="6"/>
  <c r="L1577" i="6" s="1"/>
  <c r="T1568" i="6"/>
  <c r="L1576" i="6" s="1"/>
  <c r="R1568" i="6"/>
  <c r="L1575" i="6" s="1"/>
  <c r="U1568" i="6"/>
  <c r="J1577" i="6" s="1"/>
  <c r="X1579" i="6" s="1"/>
  <c r="S1568" i="6"/>
  <c r="J1576" i="6" s="1"/>
  <c r="Q1568" i="6"/>
  <c r="J1575" i="6" s="1"/>
  <c r="F1568" i="6"/>
  <c r="E1568" i="6"/>
  <c r="C1568" i="6"/>
  <c r="A1567" i="6"/>
  <c r="I1565" i="6"/>
  <c r="K1565" i="6"/>
  <c r="I1564" i="6"/>
  <c r="K1564" i="6"/>
  <c r="A1563" i="6"/>
  <c r="I1561" i="6"/>
  <c r="K1561" i="6"/>
  <c r="I1560" i="6"/>
  <c r="K1560" i="6"/>
  <c r="A1559" i="6"/>
  <c r="AA1556" i="6"/>
  <c r="Z1556" i="6"/>
  <c r="Y1556" i="6"/>
  <c r="P1556" i="6"/>
  <c r="J1555" i="6"/>
  <c r="I1555" i="6"/>
  <c r="H1555" i="6"/>
  <c r="F1555" i="6"/>
  <c r="K1554" i="6"/>
  <c r="J1554" i="6"/>
  <c r="F1554" i="6"/>
  <c r="L1553" i="6"/>
  <c r="K1556" i="6" s="1"/>
  <c r="K1553" i="6"/>
  <c r="F1553" i="6"/>
  <c r="L1552" i="6"/>
  <c r="K1552" i="6"/>
  <c r="W1552" i="6"/>
  <c r="J1552" i="6"/>
  <c r="X1556" i="6" s="1"/>
  <c r="I1552" i="6"/>
  <c r="H1552" i="6"/>
  <c r="G1552" i="6"/>
  <c r="V1551" i="6"/>
  <c r="T1551" i="6"/>
  <c r="L1554" i="6" s="1"/>
  <c r="R1551" i="6"/>
  <c r="U1551" i="6"/>
  <c r="S1551" i="6"/>
  <c r="Q1551" i="6"/>
  <c r="J1553" i="6" s="1"/>
  <c r="F1551" i="6"/>
  <c r="E1551" i="6"/>
  <c r="C1551" i="6"/>
  <c r="AA1549" i="6"/>
  <c r="Z1549" i="6"/>
  <c r="Y1549" i="6"/>
  <c r="J1548" i="6"/>
  <c r="I1548" i="6"/>
  <c r="H1548" i="6"/>
  <c r="F1548" i="6"/>
  <c r="L1547" i="6"/>
  <c r="K1547" i="6"/>
  <c r="F1547" i="6"/>
  <c r="K1546" i="6"/>
  <c r="J1546" i="6"/>
  <c r="F1546" i="6"/>
  <c r="L1545" i="6"/>
  <c r="K1545" i="6"/>
  <c r="J1545" i="6"/>
  <c r="I1549" i="6" s="1"/>
  <c r="I1545" i="6"/>
  <c r="H1545" i="6"/>
  <c r="G1545" i="6"/>
  <c r="D1544" i="6"/>
  <c r="V1543" i="6"/>
  <c r="T1543" i="6"/>
  <c r="R1543" i="6"/>
  <c r="L1546" i="6" s="1"/>
  <c r="U1543" i="6"/>
  <c r="S1543" i="6"/>
  <c r="J1547" i="6" s="1"/>
  <c r="Q1543" i="6"/>
  <c r="F1543" i="6"/>
  <c r="E1543" i="6"/>
  <c r="C1543" i="6"/>
  <c r="AA1541" i="6"/>
  <c r="Z1541" i="6"/>
  <c r="Y1541" i="6"/>
  <c r="J1540" i="6"/>
  <c r="I1540" i="6"/>
  <c r="H1540" i="6"/>
  <c r="F1540" i="6"/>
  <c r="K1539" i="6"/>
  <c r="F1539" i="6"/>
  <c r="K1538" i="6"/>
  <c r="F1538" i="6"/>
  <c r="L1537" i="6"/>
  <c r="K1537" i="6"/>
  <c r="I1537" i="6"/>
  <c r="AA1537" i="6"/>
  <c r="Z1537" i="6"/>
  <c r="Y1537" i="6"/>
  <c r="J1537" i="6"/>
  <c r="X1537" i="6" s="1"/>
  <c r="G1537" i="6"/>
  <c r="V1537" i="6"/>
  <c r="T1537" i="6"/>
  <c r="R1537" i="6"/>
  <c r="U1537" i="6"/>
  <c r="S1537" i="6"/>
  <c r="Q1537" i="6"/>
  <c r="F1537" i="6"/>
  <c r="E1537" i="6"/>
  <c r="C1537" i="6"/>
  <c r="L1536" i="6"/>
  <c r="K1536" i="6"/>
  <c r="J1536" i="6"/>
  <c r="W1536" i="6" s="1"/>
  <c r="I1536" i="6"/>
  <c r="H1536" i="6"/>
  <c r="G1536" i="6"/>
  <c r="D1535" i="6"/>
  <c r="V1534" i="6"/>
  <c r="T1534" i="6"/>
  <c r="L1539" i="6" s="1"/>
  <c r="R1534" i="6"/>
  <c r="L1538" i="6" s="1"/>
  <c r="K1541" i="6" s="1"/>
  <c r="U1534" i="6"/>
  <c r="S1534" i="6"/>
  <c r="J1539" i="6" s="1"/>
  <c r="Q1534" i="6"/>
  <c r="J1538" i="6" s="1"/>
  <c r="I1541" i="6" s="1"/>
  <c r="F1534" i="6"/>
  <c r="E1534" i="6"/>
  <c r="C1534" i="6"/>
  <c r="AA1532" i="6"/>
  <c r="Z1532" i="6"/>
  <c r="Y1532" i="6"/>
  <c r="J1531" i="6"/>
  <c r="I1531" i="6"/>
  <c r="H1531" i="6"/>
  <c r="F1531" i="6"/>
  <c r="K1530" i="6"/>
  <c r="J1530" i="6"/>
  <c r="F1530" i="6"/>
  <c r="L1529" i="6"/>
  <c r="K1529" i="6"/>
  <c r="F1529" i="6"/>
  <c r="L1528" i="6"/>
  <c r="K1528" i="6"/>
  <c r="W1528" i="6"/>
  <c r="J1528" i="6"/>
  <c r="X1532" i="6" s="1"/>
  <c r="I1528" i="6"/>
  <c r="H1528" i="6"/>
  <c r="G1528" i="6"/>
  <c r="V1527" i="6"/>
  <c r="T1527" i="6"/>
  <c r="L1530" i="6" s="1"/>
  <c r="P1532" i="6" s="1"/>
  <c r="R1527" i="6"/>
  <c r="U1527" i="6"/>
  <c r="S1527" i="6"/>
  <c r="Q1527" i="6"/>
  <c r="J1529" i="6" s="1"/>
  <c r="F1527" i="6"/>
  <c r="E1527" i="6"/>
  <c r="C1527" i="6"/>
  <c r="AA1525" i="6"/>
  <c r="Z1525" i="6"/>
  <c r="Y1525" i="6"/>
  <c r="J1524" i="6"/>
  <c r="I1524" i="6"/>
  <c r="H1524" i="6"/>
  <c r="F1524" i="6"/>
  <c r="K1523" i="6"/>
  <c r="F1523" i="6"/>
  <c r="K1522" i="6"/>
  <c r="F1522" i="6"/>
  <c r="L1521" i="6"/>
  <c r="K1521" i="6"/>
  <c r="I1521" i="6"/>
  <c r="AA1521" i="6"/>
  <c r="Z1521" i="6"/>
  <c r="Y1521" i="6"/>
  <c r="X1521" i="6"/>
  <c r="J1521" i="6"/>
  <c r="G1521" i="6"/>
  <c r="V1521" i="6"/>
  <c r="T1521" i="6"/>
  <c r="R1521" i="6"/>
  <c r="U1521" i="6"/>
  <c r="S1521" i="6"/>
  <c r="Q1521" i="6"/>
  <c r="J1522" i="6" s="1"/>
  <c r="F1521" i="6"/>
  <c r="E1521" i="6"/>
  <c r="C1521" i="6"/>
  <c r="L1520" i="6"/>
  <c r="K1520" i="6"/>
  <c r="J1520" i="6"/>
  <c r="I1520" i="6"/>
  <c r="H1520" i="6"/>
  <c r="G1520" i="6"/>
  <c r="D1519" i="6"/>
  <c r="V1518" i="6"/>
  <c r="T1518" i="6"/>
  <c r="L1523" i="6" s="1"/>
  <c r="R1518" i="6"/>
  <c r="L1522" i="6" s="1"/>
  <c r="U1518" i="6"/>
  <c r="S1518" i="6"/>
  <c r="J1523" i="6" s="1"/>
  <c r="Q1518" i="6"/>
  <c r="F1518" i="6"/>
  <c r="E1518" i="6"/>
  <c r="C1518" i="6"/>
  <c r="A1517" i="6"/>
  <c r="A1515" i="6"/>
  <c r="I1513" i="6"/>
  <c r="K1513" i="6"/>
  <c r="I1512" i="6"/>
  <c r="K1512" i="6"/>
  <c r="A1511" i="6"/>
  <c r="I1509" i="6"/>
  <c r="K1509" i="6"/>
  <c r="I1508" i="6"/>
  <c r="K1508" i="6"/>
  <c r="A1507" i="6"/>
  <c r="AA1504" i="6"/>
  <c r="Z1504" i="6"/>
  <c r="Y1504" i="6"/>
  <c r="J1503" i="6"/>
  <c r="I1503" i="6"/>
  <c r="H1503" i="6"/>
  <c r="F1503" i="6"/>
  <c r="K1502" i="6"/>
  <c r="F1502" i="6"/>
  <c r="K1501" i="6"/>
  <c r="F1501" i="6"/>
  <c r="K1500" i="6"/>
  <c r="F1500" i="6"/>
  <c r="L1499" i="6"/>
  <c r="K1499" i="6"/>
  <c r="I1499" i="6"/>
  <c r="AA1499" i="6"/>
  <c r="Z1499" i="6"/>
  <c r="Y1499" i="6"/>
  <c r="J1499" i="6"/>
  <c r="X1499" i="6" s="1"/>
  <c r="G1499" i="6"/>
  <c r="V1499" i="6"/>
  <c r="T1499" i="6"/>
  <c r="R1499" i="6"/>
  <c r="U1499" i="6"/>
  <c r="S1499" i="6"/>
  <c r="Q1499" i="6"/>
  <c r="F1499" i="6"/>
  <c r="E1499" i="6"/>
  <c r="C1499" i="6"/>
  <c r="L1498" i="6"/>
  <c r="K1498" i="6"/>
  <c r="I1498" i="6"/>
  <c r="AA1498" i="6"/>
  <c r="Z1498" i="6"/>
  <c r="Y1498" i="6"/>
  <c r="J1498" i="6"/>
  <c r="X1498" i="6" s="1"/>
  <c r="G1498" i="6"/>
  <c r="V1498" i="6"/>
  <c r="T1498" i="6"/>
  <c r="R1498" i="6"/>
  <c r="U1498" i="6"/>
  <c r="S1498" i="6"/>
  <c r="Q1498" i="6"/>
  <c r="F1498" i="6"/>
  <c r="E1498" i="6"/>
  <c r="C1498" i="6"/>
  <c r="L1497" i="6"/>
  <c r="K1497" i="6"/>
  <c r="J1497" i="6"/>
  <c r="I1497" i="6"/>
  <c r="H1497" i="6"/>
  <c r="G1497" i="6"/>
  <c r="L1496" i="6"/>
  <c r="K1496" i="6"/>
  <c r="J1496" i="6"/>
  <c r="W1496" i="6" s="1"/>
  <c r="I1496" i="6"/>
  <c r="H1496" i="6"/>
  <c r="G1496" i="6"/>
  <c r="L1495" i="6"/>
  <c r="K1495" i="6"/>
  <c r="J1495" i="6"/>
  <c r="I1495" i="6"/>
  <c r="H1495" i="6"/>
  <c r="G1495" i="6"/>
  <c r="L1494" i="6"/>
  <c r="K1494" i="6"/>
  <c r="W1494" i="6"/>
  <c r="J1494" i="6"/>
  <c r="I1494" i="6"/>
  <c r="H1494" i="6"/>
  <c r="G1494" i="6"/>
  <c r="D1493" i="6"/>
  <c r="V1492" i="6"/>
  <c r="L1502" i="6" s="1"/>
  <c r="T1492" i="6"/>
  <c r="L1501" i="6" s="1"/>
  <c r="R1492" i="6"/>
  <c r="L1500" i="6" s="1"/>
  <c r="U1492" i="6"/>
  <c r="J1502" i="6" s="1"/>
  <c r="S1492" i="6"/>
  <c r="J1501" i="6" s="1"/>
  <c r="Q1492" i="6"/>
  <c r="J1500" i="6" s="1"/>
  <c r="F1492" i="6"/>
  <c r="E1492" i="6"/>
  <c r="C1492" i="6"/>
  <c r="AA1490" i="6"/>
  <c r="Z1490" i="6"/>
  <c r="Y1490" i="6"/>
  <c r="X1490" i="6"/>
  <c r="J1489" i="6"/>
  <c r="I1489" i="6"/>
  <c r="H1489" i="6"/>
  <c r="F1489" i="6"/>
  <c r="K1488" i="6"/>
  <c r="F1488" i="6"/>
  <c r="K1487" i="6"/>
  <c r="F1487" i="6"/>
  <c r="K1486" i="6"/>
  <c r="F1486" i="6"/>
  <c r="L1485" i="6"/>
  <c r="K1485" i="6"/>
  <c r="I1485" i="6"/>
  <c r="AA1485" i="6"/>
  <c r="Z1485" i="6"/>
  <c r="Y1485" i="6"/>
  <c r="J1485" i="6"/>
  <c r="X1485" i="6" s="1"/>
  <c r="G1485" i="6"/>
  <c r="V1485" i="6"/>
  <c r="T1485" i="6"/>
  <c r="R1485" i="6"/>
  <c r="U1485" i="6"/>
  <c r="S1485" i="6"/>
  <c r="Q1485" i="6"/>
  <c r="F1485" i="6"/>
  <c r="E1485" i="6"/>
  <c r="C1485" i="6"/>
  <c r="L1484" i="6"/>
  <c r="K1484" i="6"/>
  <c r="I1484" i="6"/>
  <c r="AA1484" i="6"/>
  <c r="Z1484" i="6"/>
  <c r="Y1484" i="6"/>
  <c r="J1484" i="6"/>
  <c r="X1484" i="6" s="1"/>
  <c r="G1484" i="6"/>
  <c r="V1484" i="6"/>
  <c r="T1484" i="6"/>
  <c r="R1484" i="6"/>
  <c r="U1484" i="6"/>
  <c r="S1484" i="6"/>
  <c r="Q1484" i="6"/>
  <c r="F1484" i="6"/>
  <c r="E1484" i="6"/>
  <c r="C1484" i="6"/>
  <c r="L1483" i="6"/>
  <c r="K1483" i="6"/>
  <c r="J1483" i="6"/>
  <c r="I1483" i="6"/>
  <c r="H1483" i="6"/>
  <c r="G1483" i="6"/>
  <c r="L1482" i="6"/>
  <c r="K1482" i="6"/>
  <c r="J1482" i="6"/>
  <c r="W1482" i="6" s="1"/>
  <c r="I1482" i="6"/>
  <c r="H1482" i="6"/>
  <c r="G1482" i="6"/>
  <c r="L1481" i="6"/>
  <c r="K1481" i="6"/>
  <c r="J1481" i="6"/>
  <c r="I1481" i="6"/>
  <c r="H1481" i="6"/>
  <c r="G1481" i="6"/>
  <c r="L1480" i="6"/>
  <c r="K1480" i="6"/>
  <c r="J1480" i="6"/>
  <c r="I1480" i="6"/>
  <c r="H1480" i="6"/>
  <c r="G1480" i="6"/>
  <c r="D1479" i="6"/>
  <c r="V1478" i="6"/>
  <c r="L1488" i="6" s="1"/>
  <c r="T1478" i="6"/>
  <c r="L1487" i="6" s="1"/>
  <c r="R1478" i="6"/>
  <c r="L1486" i="6" s="1"/>
  <c r="U1478" i="6"/>
  <c r="J1488" i="6" s="1"/>
  <c r="S1478" i="6"/>
  <c r="J1487" i="6" s="1"/>
  <c r="Q1478" i="6"/>
  <c r="J1486" i="6" s="1"/>
  <c r="F1478" i="6"/>
  <c r="E1478" i="6"/>
  <c r="C1478" i="6"/>
  <c r="AA1476" i="6"/>
  <c r="Z1476" i="6"/>
  <c r="Y1476" i="6"/>
  <c r="J1475" i="6"/>
  <c r="I1475" i="6"/>
  <c r="H1475" i="6"/>
  <c r="F1475" i="6"/>
  <c r="K1474" i="6"/>
  <c r="F1474" i="6"/>
  <c r="K1473" i="6"/>
  <c r="F1473" i="6"/>
  <c r="L1472" i="6"/>
  <c r="K1472" i="6"/>
  <c r="I1472" i="6"/>
  <c r="AA1472" i="6"/>
  <c r="Z1472" i="6"/>
  <c r="Y1472" i="6"/>
  <c r="J1472" i="6"/>
  <c r="X1472" i="6" s="1"/>
  <c r="G1472" i="6"/>
  <c r="V1472" i="6"/>
  <c r="T1472" i="6"/>
  <c r="R1472" i="6"/>
  <c r="U1472" i="6"/>
  <c r="S1472" i="6"/>
  <c r="Q1472" i="6"/>
  <c r="F1472" i="6"/>
  <c r="E1472" i="6"/>
  <c r="C1472" i="6"/>
  <c r="L1471" i="6"/>
  <c r="K1471" i="6"/>
  <c r="J1471" i="6"/>
  <c r="I1471" i="6"/>
  <c r="H1471" i="6"/>
  <c r="G1471" i="6"/>
  <c r="D1470" i="6"/>
  <c r="V1469" i="6"/>
  <c r="T1469" i="6"/>
  <c r="L1474" i="6" s="1"/>
  <c r="R1469" i="6"/>
  <c r="L1473" i="6" s="1"/>
  <c r="K1476" i="6" s="1"/>
  <c r="U1469" i="6"/>
  <c r="S1469" i="6"/>
  <c r="J1474" i="6" s="1"/>
  <c r="Q1469" i="6"/>
  <c r="J1473" i="6" s="1"/>
  <c r="X1476" i="6" s="1"/>
  <c r="F1469" i="6"/>
  <c r="E1469" i="6"/>
  <c r="C1469" i="6"/>
  <c r="AA1467" i="6"/>
  <c r="Z1467" i="6"/>
  <c r="Y1467" i="6"/>
  <c r="J1466" i="6"/>
  <c r="I1466" i="6"/>
  <c r="H1466" i="6"/>
  <c r="F1466" i="6"/>
  <c r="K1465" i="6"/>
  <c r="F1465" i="6"/>
  <c r="L1464" i="6"/>
  <c r="K1464" i="6"/>
  <c r="F1464" i="6"/>
  <c r="L1463" i="6"/>
  <c r="K1463" i="6"/>
  <c r="F1463" i="6"/>
  <c r="L1462" i="6"/>
  <c r="K1462" i="6"/>
  <c r="I1462" i="6"/>
  <c r="AA1462" i="6"/>
  <c r="Z1462" i="6"/>
  <c r="Y1462" i="6"/>
  <c r="J1462" i="6"/>
  <c r="X1462" i="6" s="1"/>
  <c r="G1462" i="6"/>
  <c r="V1462" i="6"/>
  <c r="T1462" i="6"/>
  <c r="R1462" i="6"/>
  <c r="U1462" i="6"/>
  <c r="S1462" i="6"/>
  <c r="Q1462" i="6"/>
  <c r="F1462" i="6"/>
  <c r="E1462" i="6"/>
  <c r="C1462" i="6"/>
  <c r="L1461" i="6"/>
  <c r="K1461" i="6"/>
  <c r="J1461" i="6"/>
  <c r="I1461" i="6"/>
  <c r="H1461" i="6"/>
  <c r="G1461" i="6"/>
  <c r="L1460" i="6"/>
  <c r="K1460" i="6"/>
  <c r="J1460" i="6"/>
  <c r="W1460" i="6" s="1"/>
  <c r="I1460" i="6"/>
  <c r="H1460" i="6"/>
  <c r="G1460" i="6"/>
  <c r="L1459" i="6"/>
  <c r="K1459" i="6"/>
  <c r="J1459" i="6"/>
  <c r="I1459" i="6"/>
  <c r="H1459" i="6"/>
  <c r="G1459" i="6"/>
  <c r="L1458" i="6"/>
  <c r="K1458" i="6"/>
  <c r="J1458" i="6"/>
  <c r="I1458" i="6"/>
  <c r="H1458" i="6"/>
  <c r="G1458" i="6"/>
  <c r="V1457" i="6"/>
  <c r="L1465" i="6" s="1"/>
  <c r="T1457" i="6"/>
  <c r="R1457" i="6"/>
  <c r="U1457" i="6"/>
  <c r="S1457" i="6"/>
  <c r="J1464" i="6" s="1"/>
  <c r="Q1457" i="6"/>
  <c r="J1463" i="6" s="1"/>
  <c r="F1457" i="6"/>
  <c r="E1457" i="6"/>
  <c r="C1457" i="6"/>
  <c r="AA1455" i="6"/>
  <c r="Z1455" i="6"/>
  <c r="Y1455" i="6"/>
  <c r="J1454" i="6"/>
  <c r="I1454" i="6"/>
  <c r="H1454" i="6"/>
  <c r="F1454" i="6"/>
  <c r="K1453" i="6"/>
  <c r="F1453" i="6"/>
  <c r="K1452" i="6"/>
  <c r="F1452" i="6"/>
  <c r="K1451" i="6"/>
  <c r="F1451" i="6"/>
  <c r="L1450" i="6"/>
  <c r="K1450" i="6"/>
  <c r="I1450" i="6"/>
  <c r="AA1450" i="6"/>
  <c r="Z1450" i="6"/>
  <c r="Y1450" i="6"/>
  <c r="J1450" i="6"/>
  <c r="X1450" i="6" s="1"/>
  <c r="G1450" i="6"/>
  <c r="V1450" i="6"/>
  <c r="T1450" i="6"/>
  <c r="R1450" i="6"/>
  <c r="U1450" i="6"/>
  <c r="S1450" i="6"/>
  <c r="Q1450" i="6"/>
  <c r="F1450" i="6"/>
  <c r="E1450" i="6"/>
  <c r="C1450" i="6"/>
  <c r="L1449" i="6"/>
  <c r="K1449" i="6"/>
  <c r="J1449" i="6"/>
  <c r="I1449" i="6"/>
  <c r="H1449" i="6"/>
  <c r="G1449" i="6"/>
  <c r="L1448" i="6"/>
  <c r="K1448" i="6"/>
  <c r="J1448" i="6"/>
  <c r="W1448" i="6" s="1"/>
  <c r="I1448" i="6"/>
  <c r="H1448" i="6"/>
  <c r="G1448" i="6"/>
  <c r="L1447" i="6"/>
  <c r="K1455" i="6" s="1"/>
  <c r="K1447" i="6"/>
  <c r="J1447" i="6"/>
  <c r="I1447" i="6"/>
  <c r="H1447" i="6"/>
  <c r="G1447" i="6"/>
  <c r="L1446" i="6"/>
  <c r="K1446" i="6"/>
  <c r="W1446" i="6"/>
  <c r="J1446" i="6"/>
  <c r="I1446" i="6"/>
  <c r="H1446" i="6"/>
  <c r="G1446" i="6"/>
  <c r="D1445" i="6"/>
  <c r="V1444" i="6"/>
  <c r="L1453" i="6" s="1"/>
  <c r="T1444" i="6"/>
  <c r="L1452" i="6" s="1"/>
  <c r="R1444" i="6"/>
  <c r="L1451" i="6" s="1"/>
  <c r="U1444" i="6"/>
  <c r="J1453" i="6" s="1"/>
  <c r="S1444" i="6"/>
  <c r="J1452" i="6" s="1"/>
  <c r="Q1444" i="6"/>
  <c r="J1451" i="6" s="1"/>
  <c r="F1444" i="6"/>
  <c r="E1444" i="6"/>
  <c r="C1444" i="6"/>
  <c r="AA1442" i="6"/>
  <c r="Z1442" i="6"/>
  <c r="Y1442" i="6"/>
  <c r="J1441" i="6"/>
  <c r="I1441" i="6"/>
  <c r="H1441" i="6"/>
  <c r="F1441" i="6"/>
  <c r="K1440" i="6"/>
  <c r="F1440" i="6"/>
  <c r="K1439" i="6"/>
  <c r="F1439" i="6"/>
  <c r="K1438" i="6"/>
  <c r="F1438" i="6"/>
  <c r="L1437" i="6"/>
  <c r="K1437" i="6"/>
  <c r="I1437" i="6"/>
  <c r="AA1437" i="6"/>
  <c r="Z1437" i="6"/>
  <c r="Y1437" i="6"/>
  <c r="J1437" i="6"/>
  <c r="X1437" i="6" s="1"/>
  <c r="G1437" i="6"/>
  <c r="V1437" i="6"/>
  <c r="T1437" i="6"/>
  <c r="R1437" i="6"/>
  <c r="U1437" i="6"/>
  <c r="S1437" i="6"/>
  <c r="Q1437" i="6"/>
  <c r="F1437" i="6"/>
  <c r="E1437" i="6"/>
  <c r="C1437" i="6"/>
  <c r="L1436" i="6"/>
  <c r="K1436" i="6"/>
  <c r="J1436" i="6"/>
  <c r="I1436" i="6"/>
  <c r="H1436" i="6"/>
  <c r="G1436" i="6"/>
  <c r="L1435" i="6"/>
  <c r="K1435" i="6"/>
  <c r="J1435" i="6"/>
  <c r="W1435" i="6" s="1"/>
  <c r="I1435" i="6"/>
  <c r="H1435" i="6"/>
  <c r="G1435" i="6"/>
  <c r="L1434" i="6"/>
  <c r="K1434" i="6"/>
  <c r="J1434" i="6"/>
  <c r="I1434" i="6"/>
  <c r="H1434" i="6"/>
  <c r="G1434" i="6"/>
  <c r="L1433" i="6"/>
  <c r="K1433" i="6"/>
  <c r="W1433" i="6"/>
  <c r="J1433" i="6"/>
  <c r="I1433" i="6"/>
  <c r="H1433" i="6"/>
  <c r="G1433" i="6"/>
  <c r="D1432" i="6"/>
  <c r="V1431" i="6"/>
  <c r="T1431" i="6"/>
  <c r="L1439" i="6" s="1"/>
  <c r="R1431" i="6"/>
  <c r="L1438" i="6" s="1"/>
  <c r="U1431" i="6"/>
  <c r="J1440" i="6" s="1"/>
  <c r="S1431" i="6"/>
  <c r="J1439" i="6" s="1"/>
  <c r="Q1431" i="6"/>
  <c r="J1438" i="6" s="1"/>
  <c r="F1431" i="6"/>
  <c r="E1431" i="6"/>
  <c r="C1431" i="6"/>
  <c r="A1430" i="6"/>
  <c r="I1428" i="6"/>
  <c r="K1428" i="6"/>
  <c r="I1427" i="6"/>
  <c r="K1427" i="6"/>
  <c r="A1426" i="6"/>
  <c r="AA1423" i="6"/>
  <c r="Z1423" i="6"/>
  <c r="Y1423" i="6"/>
  <c r="J1422" i="6"/>
  <c r="I1422" i="6"/>
  <c r="H1422" i="6"/>
  <c r="F1422" i="6"/>
  <c r="K1421" i="6"/>
  <c r="F1421" i="6"/>
  <c r="K1420" i="6"/>
  <c r="F1420" i="6"/>
  <c r="L1419" i="6"/>
  <c r="K1419" i="6"/>
  <c r="I1419" i="6"/>
  <c r="AA1419" i="6"/>
  <c r="Z1419" i="6"/>
  <c r="Y1419" i="6"/>
  <c r="J1419" i="6"/>
  <c r="X1419" i="6" s="1"/>
  <c r="G1419" i="6"/>
  <c r="V1419" i="6"/>
  <c r="T1419" i="6"/>
  <c r="R1419" i="6"/>
  <c r="U1419" i="6"/>
  <c r="S1419" i="6"/>
  <c r="Q1419" i="6"/>
  <c r="F1419" i="6"/>
  <c r="E1419" i="6"/>
  <c r="C1419" i="6"/>
  <c r="L1418" i="6"/>
  <c r="K1418" i="6"/>
  <c r="W1418" i="6"/>
  <c r="J1418" i="6"/>
  <c r="O1423" i="6" s="1"/>
  <c r="I1418" i="6"/>
  <c r="H1418" i="6"/>
  <c r="G1418" i="6"/>
  <c r="D1417" i="6"/>
  <c r="V1416" i="6"/>
  <c r="T1416" i="6"/>
  <c r="L1421" i="6" s="1"/>
  <c r="R1416" i="6"/>
  <c r="L1420" i="6" s="1"/>
  <c r="K1423" i="6" s="1"/>
  <c r="U1416" i="6"/>
  <c r="S1416" i="6"/>
  <c r="J1421" i="6" s="1"/>
  <c r="Q1416" i="6"/>
  <c r="J1420" i="6" s="1"/>
  <c r="X1423" i="6" s="1"/>
  <c r="F1416" i="6"/>
  <c r="E1416" i="6"/>
  <c r="C1416" i="6"/>
  <c r="AA1414" i="6"/>
  <c r="Z1414" i="6"/>
  <c r="Y1414" i="6"/>
  <c r="J1413" i="6"/>
  <c r="I1413" i="6"/>
  <c r="H1413" i="6"/>
  <c r="F1413" i="6"/>
  <c r="L1412" i="6"/>
  <c r="K1412" i="6"/>
  <c r="F1412" i="6"/>
  <c r="L1411" i="6"/>
  <c r="K1411" i="6"/>
  <c r="F1411" i="6"/>
  <c r="L1410" i="6"/>
  <c r="K1410" i="6"/>
  <c r="J1410" i="6"/>
  <c r="I1410" i="6"/>
  <c r="H1410" i="6"/>
  <c r="G1410" i="6"/>
  <c r="V1409" i="6"/>
  <c r="T1409" i="6"/>
  <c r="R1409" i="6"/>
  <c r="U1409" i="6"/>
  <c r="S1409" i="6"/>
  <c r="J1412" i="6" s="1"/>
  <c r="Q1409" i="6"/>
  <c r="J1411" i="6" s="1"/>
  <c r="F1409" i="6"/>
  <c r="E1409" i="6"/>
  <c r="C1409" i="6"/>
  <c r="AA1407" i="6"/>
  <c r="Z1407" i="6"/>
  <c r="Y1407" i="6"/>
  <c r="J1406" i="6"/>
  <c r="I1406" i="6"/>
  <c r="H1406" i="6"/>
  <c r="F1406" i="6"/>
  <c r="L1405" i="6"/>
  <c r="K1405" i="6"/>
  <c r="F1405" i="6"/>
  <c r="K1404" i="6"/>
  <c r="F1404" i="6"/>
  <c r="L1403" i="6"/>
  <c r="K1403" i="6"/>
  <c r="I1403" i="6"/>
  <c r="AA1403" i="6"/>
  <c r="Z1403" i="6"/>
  <c r="Y1403" i="6"/>
  <c r="J1403" i="6"/>
  <c r="X1403" i="6" s="1"/>
  <c r="G1403" i="6"/>
  <c r="V1403" i="6"/>
  <c r="T1403" i="6"/>
  <c r="R1403" i="6"/>
  <c r="U1403" i="6"/>
  <c r="S1403" i="6"/>
  <c r="Q1403" i="6"/>
  <c r="F1403" i="6"/>
  <c r="E1403" i="6"/>
  <c r="C1403" i="6"/>
  <c r="L1402" i="6"/>
  <c r="K1402" i="6"/>
  <c r="W1402" i="6"/>
  <c r="J1402" i="6"/>
  <c r="I1402" i="6"/>
  <c r="H1402" i="6"/>
  <c r="G1402" i="6"/>
  <c r="D1401" i="6"/>
  <c r="V1400" i="6"/>
  <c r="T1400" i="6"/>
  <c r="R1400" i="6"/>
  <c r="L1404" i="6" s="1"/>
  <c r="U1400" i="6"/>
  <c r="S1400" i="6"/>
  <c r="J1405" i="6" s="1"/>
  <c r="Q1400" i="6"/>
  <c r="J1404" i="6" s="1"/>
  <c r="F1400" i="6"/>
  <c r="E1400" i="6"/>
  <c r="C1400" i="6"/>
  <c r="A1399" i="6"/>
  <c r="AA1396" i="6"/>
  <c r="Z1396" i="6"/>
  <c r="Y1396" i="6"/>
  <c r="J1395" i="6"/>
  <c r="I1395" i="6"/>
  <c r="H1395" i="6"/>
  <c r="F1395" i="6"/>
  <c r="L1394" i="6"/>
  <c r="K1394" i="6"/>
  <c r="F1394" i="6"/>
  <c r="K1393" i="6"/>
  <c r="F1393" i="6"/>
  <c r="L1392" i="6"/>
  <c r="K1392" i="6"/>
  <c r="F1392" i="6"/>
  <c r="L1391" i="6"/>
  <c r="K1391" i="6"/>
  <c r="I1391" i="6"/>
  <c r="AA1391" i="6"/>
  <c r="Z1391" i="6"/>
  <c r="Y1391" i="6"/>
  <c r="J1391" i="6"/>
  <c r="X1391" i="6" s="1"/>
  <c r="G1391" i="6"/>
  <c r="V1391" i="6"/>
  <c r="T1391" i="6"/>
  <c r="R1391" i="6"/>
  <c r="U1391" i="6"/>
  <c r="S1391" i="6"/>
  <c r="Q1391" i="6"/>
  <c r="F1391" i="6"/>
  <c r="E1391" i="6"/>
  <c r="C1391" i="6"/>
  <c r="L1390" i="6"/>
  <c r="K1390" i="6"/>
  <c r="I1390" i="6"/>
  <c r="AA1390" i="6"/>
  <c r="Z1390" i="6"/>
  <c r="Y1390" i="6"/>
  <c r="X1390" i="6"/>
  <c r="J1390" i="6"/>
  <c r="G1390" i="6"/>
  <c r="V1390" i="6"/>
  <c r="T1390" i="6"/>
  <c r="R1390" i="6"/>
  <c r="U1390" i="6"/>
  <c r="S1390" i="6"/>
  <c r="Q1390" i="6"/>
  <c r="F1390" i="6"/>
  <c r="E1390" i="6"/>
  <c r="C1390" i="6"/>
  <c r="L1389" i="6"/>
  <c r="K1389" i="6"/>
  <c r="J1389" i="6"/>
  <c r="I1389" i="6"/>
  <c r="H1389" i="6"/>
  <c r="G1389" i="6"/>
  <c r="L1388" i="6"/>
  <c r="K1388" i="6"/>
  <c r="W1388" i="6"/>
  <c r="J1388" i="6"/>
  <c r="I1388" i="6"/>
  <c r="H1388" i="6"/>
  <c r="G1388" i="6"/>
  <c r="L1387" i="6"/>
  <c r="K1387" i="6"/>
  <c r="J1387" i="6"/>
  <c r="I1387" i="6"/>
  <c r="H1387" i="6"/>
  <c r="G1387" i="6"/>
  <c r="L1386" i="6"/>
  <c r="K1386" i="6"/>
  <c r="W1386" i="6"/>
  <c r="J1386" i="6"/>
  <c r="I1386" i="6"/>
  <c r="H1386" i="6"/>
  <c r="G1386" i="6"/>
  <c r="D1385" i="6"/>
  <c r="V1384" i="6"/>
  <c r="T1384" i="6"/>
  <c r="L1393" i="6" s="1"/>
  <c r="R1384" i="6"/>
  <c r="U1384" i="6"/>
  <c r="J1394" i="6" s="1"/>
  <c r="S1384" i="6"/>
  <c r="J1393" i="6" s="1"/>
  <c r="Q1384" i="6"/>
  <c r="J1392" i="6" s="1"/>
  <c r="O1396" i="6" s="1"/>
  <c r="F1384" i="6"/>
  <c r="E1384" i="6"/>
  <c r="C1384" i="6"/>
  <c r="AA1382" i="6"/>
  <c r="Z1382" i="6"/>
  <c r="Y1382" i="6"/>
  <c r="J1381" i="6"/>
  <c r="I1381" i="6"/>
  <c r="H1381" i="6"/>
  <c r="F1381" i="6"/>
  <c r="L1380" i="6"/>
  <c r="K1380" i="6"/>
  <c r="F1380" i="6"/>
  <c r="K1379" i="6"/>
  <c r="F1379" i="6"/>
  <c r="L1378" i="6"/>
  <c r="K1378" i="6"/>
  <c r="F1378" i="6"/>
  <c r="L1377" i="6"/>
  <c r="K1377" i="6"/>
  <c r="I1377" i="6"/>
  <c r="AA1377" i="6"/>
  <c r="Z1377" i="6"/>
  <c r="Y1377" i="6"/>
  <c r="J1377" i="6"/>
  <c r="X1377" i="6" s="1"/>
  <c r="G1377" i="6"/>
  <c r="V1377" i="6"/>
  <c r="T1377" i="6"/>
  <c r="R1377" i="6"/>
  <c r="U1377" i="6"/>
  <c r="S1377" i="6"/>
  <c r="Q1377" i="6"/>
  <c r="F1377" i="6"/>
  <c r="E1377" i="6"/>
  <c r="C1377" i="6"/>
  <c r="L1376" i="6"/>
  <c r="K1376" i="6"/>
  <c r="I1376" i="6"/>
  <c r="AA1376" i="6"/>
  <c r="Z1376" i="6"/>
  <c r="Y1376" i="6"/>
  <c r="X1376" i="6"/>
  <c r="J1376" i="6"/>
  <c r="G1376" i="6"/>
  <c r="V1376" i="6"/>
  <c r="T1376" i="6"/>
  <c r="R1376" i="6"/>
  <c r="U1376" i="6"/>
  <c r="S1376" i="6"/>
  <c r="Q1376" i="6"/>
  <c r="F1376" i="6"/>
  <c r="E1376" i="6"/>
  <c r="C1376" i="6"/>
  <c r="L1375" i="6"/>
  <c r="K1375" i="6"/>
  <c r="J1375" i="6"/>
  <c r="I1375" i="6"/>
  <c r="H1375" i="6"/>
  <c r="G1375" i="6"/>
  <c r="L1374" i="6"/>
  <c r="K1374" i="6"/>
  <c r="W1374" i="6"/>
  <c r="J1374" i="6"/>
  <c r="I1374" i="6"/>
  <c r="H1374" i="6"/>
  <c r="G1374" i="6"/>
  <c r="L1373" i="6"/>
  <c r="K1373" i="6"/>
  <c r="J1373" i="6"/>
  <c r="I1373" i="6"/>
  <c r="H1373" i="6"/>
  <c r="G1373" i="6"/>
  <c r="L1372" i="6"/>
  <c r="K1372" i="6"/>
  <c r="W1372" i="6"/>
  <c r="J1372" i="6"/>
  <c r="I1372" i="6"/>
  <c r="H1372" i="6"/>
  <c r="G1372" i="6"/>
  <c r="D1371" i="6"/>
  <c r="V1370" i="6"/>
  <c r="T1370" i="6"/>
  <c r="L1379" i="6" s="1"/>
  <c r="R1370" i="6"/>
  <c r="U1370" i="6"/>
  <c r="J1380" i="6" s="1"/>
  <c r="S1370" i="6"/>
  <c r="J1379" i="6" s="1"/>
  <c r="Q1370" i="6"/>
  <c r="J1378" i="6" s="1"/>
  <c r="F1370" i="6"/>
  <c r="E1370" i="6"/>
  <c r="C1370" i="6"/>
  <c r="AA1368" i="6"/>
  <c r="Z1368" i="6"/>
  <c r="Y1368" i="6"/>
  <c r="J1367" i="6"/>
  <c r="I1367" i="6"/>
  <c r="H1367" i="6"/>
  <c r="F1367" i="6"/>
  <c r="L1366" i="6"/>
  <c r="K1366" i="6"/>
  <c r="F1366" i="6"/>
  <c r="L1365" i="6"/>
  <c r="K1368" i="6" s="1"/>
  <c r="K1365" i="6"/>
  <c r="F1365" i="6"/>
  <c r="L1364" i="6"/>
  <c r="K1364" i="6"/>
  <c r="I1364" i="6"/>
  <c r="AA1364" i="6"/>
  <c r="Z1364" i="6"/>
  <c r="Y1364" i="6"/>
  <c r="J1364" i="6"/>
  <c r="X1364" i="6" s="1"/>
  <c r="G1364" i="6"/>
  <c r="V1364" i="6"/>
  <c r="T1364" i="6"/>
  <c r="R1364" i="6"/>
  <c r="U1364" i="6"/>
  <c r="S1364" i="6"/>
  <c r="Q1364" i="6"/>
  <c r="F1364" i="6"/>
  <c r="E1364" i="6"/>
  <c r="C1364" i="6"/>
  <c r="L1363" i="6"/>
  <c r="P1368" i="6" s="1"/>
  <c r="K1363" i="6"/>
  <c r="W1363" i="6"/>
  <c r="J1363" i="6"/>
  <c r="I1363" i="6"/>
  <c r="H1363" i="6"/>
  <c r="G1363" i="6"/>
  <c r="D1362" i="6"/>
  <c r="V1361" i="6"/>
  <c r="T1361" i="6"/>
  <c r="R1361" i="6"/>
  <c r="U1361" i="6"/>
  <c r="S1361" i="6"/>
  <c r="J1366" i="6" s="1"/>
  <c r="Q1361" i="6"/>
  <c r="J1365" i="6" s="1"/>
  <c r="F1361" i="6"/>
  <c r="E1361" i="6"/>
  <c r="C1361" i="6"/>
  <c r="AA1359" i="6"/>
  <c r="Z1359" i="6"/>
  <c r="Y1359" i="6"/>
  <c r="J1358" i="6"/>
  <c r="I1358" i="6"/>
  <c r="H1358" i="6"/>
  <c r="F1358" i="6"/>
  <c r="K1357" i="6"/>
  <c r="F1357" i="6"/>
  <c r="K1356" i="6"/>
  <c r="F1356" i="6"/>
  <c r="L1355" i="6"/>
  <c r="K1355" i="6"/>
  <c r="F1355" i="6"/>
  <c r="L1354" i="6"/>
  <c r="K1354" i="6"/>
  <c r="I1354" i="6"/>
  <c r="AA1354" i="6"/>
  <c r="Z1354" i="6"/>
  <c r="Y1354" i="6"/>
  <c r="J1354" i="6"/>
  <c r="X1354" i="6" s="1"/>
  <c r="G1354" i="6"/>
  <c r="V1354" i="6"/>
  <c r="T1354" i="6"/>
  <c r="R1354" i="6"/>
  <c r="U1354" i="6"/>
  <c r="S1354" i="6"/>
  <c r="Q1354" i="6"/>
  <c r="F1354" i="6"/>
  <c r="E1354" i="6"/>
  <c r="C1354" i="6"/>
  <c r="L1353" i="6"/>
  <c r="K1353" i="6"/>
  <c r="J1353" i="6"/>
  <c r="I1353" i="6"/>
  <c r="H1353" i="6"/>
  <c r="G1353" i="6"/>
  <c r="L1352" i="6"/>
  <c r="K1352" i="6"/>
  <c r="J1352" i="6"/>
  <c r="W1352" i="6" s="1"/>
  <c r="I1352" i="6"/>
  <c r="H1352" i="6"/>
  <c r="G1352" i="6"/>
  <c r="L1351" i="6"/>
  <c r="K1351" i="6"/>
  <c r="J1351" i="6"/>
  <c r="I1351" i="6"/>
  <c r="H1351" i="6"/>
  <c r="G1351" i="6"/>
  <c r="L1350" i="6"/>
  <c r="K1350" i="6"/>
  <c r="J1350" i="6"/>
  <c r="I1350" i="6"/>
  <c r="H1350" i="6"/>
  <c r="G1350" i="6"/>
  <c r="V1349" i="6"/>
  <c r="L1357" i="6" s="1"/>
  <c r="T1349" i="6"/>
  <c r="L1356" i="6" s="1"/>
  <c r="R1349" i="6"/>
  <c r="U1349" i="6"/>
  <c r="J1357" i="6" s="1"/>
  <c r="S1349" i="6"/>
  <c r="J1356" i="6" s="1"/>
  <c r="Q1349" i="6"/>
  <c r="J1355" i="6" s="1"/>
  <c r="F1349" i="6"/>
  <c r="E1349" i="6"/>
  <c r="C1349" i="6"/>
  <c r="AA1347" i="6"/>
  <c r="Z1347" i="6"/>
  <c r="Y1347" i="6"/>
  <c r="J1346" i="6"/>
  <c r="I1346" i="6"/>
  <c r="H1346" i="6"/>
  <c r="F1346" i="6"/>
  <c r="L1345" i="6"/>
  <c r="K1345" i="6"/>
  <c r="F1345" i="6"/>
  <c r="L1344" i="6"/>
  <c r="K1344" i="6"/>
  <c r="F1344" i="6"/>
  <c r="L1343" i="6"/>
  <c r="K1343" i="6"/>
  <c r="F1343" i="6"/>
  <c r="L1342" i="6"/>
  <c r="K1342" i="6"/>
  <c r="I1342" i="6"/>
  <c r="AA1342" i="6"/>
  <c r="Z1342" i="6"/>
  <c r="Y1342" i="6"/>
  <c r="J1342" i="6"/>
  <c r="X1342" i="6" s="1"/>
  <c r="G1342" i="6"/>
  <c r="V1342" i="6"/>
  <c r="T1342" i="6"/>
  <c r="R1342" i="6"/>
  <c r="U1342" i="6"/>
  <c r="S1342" i="6"/>
  <c r="Q1342" i="6"/>
  <c r="F1342" i="6"/>
  <c r="E1342" i="6"/>
  <c r="C1342" i="6"/>
  <c r="L1341" i="6"/>
  <c r="K1341" i="6"/>
  <c r="J1341" i="6"/>
  <c r="I1341" i="6"/>
  <c r="H1341" i="6"/>
  <c r="G1341" i="6"/>
  <c r="L1340" i="6"/>
  <c r="K1340" i="6"/>
  <c r="J1340" i="6"/>
  <c r="W1340" i="6" s="1"/>
  <c r="I1340" i="6"/>
  <c r="H1340" i="6"/>
  <c r="G1340" i="6"/>
  <c r="L1339" i="6"/>
  <c r="K1347" i="6" s="1"/>
  <c r="K1339" i="6"/>
  <c r="J1339" i="6"/>
  <c r="I1339" i="6"/>
  <c r="H1339" i="6"/>
  <c r="G1339" i="6"/>
  <c r="L1338" i="6"/>
  <c r="K1338" i="6"/>
  <c r="J1338" i="6"/>
  <c r="I1338" i="6"/>
  <c r="H1338" i="6"/>
  <c r="G1338" i="6"/>
  <c r="D1337" i="6"/>
  <c r="V1336" i="6"/>
  <c r="T1336" i="6"/>
  <c r="R1336" i="6"/>
  <c r="U1336" i="6"/>
  <c r="J1345" i="6" s="1"/>
  <c r="S1336" i="6"/>
  <c r="J1344" i="6" s="1"/>
  <c r="Q1336" i="6"/>
  <c r="J1343" i="6" s="1"/>
  <c r="F1336" i="6"/>
  <c r="E1336" i="6"/>
  <c r="C1336" i="6"/>
  <c r="AA1334" i="6"/>
  <c r="Z1334" i="6"/>
  <c r="Y1334" i="6"/>
  <c r="P1334" i="6"/>
  <c r="J1333" i="6"/>
  <c r="I1333" i="6"/>
  <c r="H1333" i="6"/>
  <c r="F1333" i="6"/>
  <c r="K1332" i="6"/>
  <c r="J1332" i="6"/>
  <c r="F1332" i="6"/>
  <c r="K1331" i="6"/>
  <c r="F1331" i="6"/>
  <c r="K1330" i="6"/>
  <c r="F1330" i="6"/>
  <c r="L1329" i="6"/>
  <c r="K1329" i="6"/>
  <c r="I1329" i="6"/>
  <c r="AA1329" i="6"/>
  <c r="Z1329" i="6"/>
  <c r="Y1329" i="6"/>
  <c r="X1329" i="6"/>
  <c r="J1329" i="6"/>
  <c r="G1329" i="6"/>
  <c r="V1329" i="6"/>
  <c r="T1329" i="6"/>
  <c r="R1329" i="6"/>
  <c r="U1329" i="6"/>
  <c r="S1329" i="6"/>
  <c r="Q1329" i="6"/>
  <c r="J1330" i="6" s="1"/>
  <c r="F1329" i="6"/>
  <c r="E1329" i="6"/>
  <c r="C1329" i="6"/>
  <c r="L1328" i="6"/>
  <c r="K1328" i="6"/>
  <c r="J1328" i="6"/>
  <c r="I1328" i="6"/>
  <c r="H1328" i="6"/>
  <c r="G1328" i="6"/>
  <c r="L1327" i="6"/>
  <c r="K1327" i="6"/>
  <c r="W1327" i="6"/>
  <c r="J1327" i="6"/>
  <c r="I1327" i="6"/>
  <c r="H1327" i="6"/>
  <c r="G1327" i="6"/>
  <c r="L1326" i="6"/>
  <c r="K1326" i="6"/>
  <c r="J1326" i="6"/>
  <c r="I1326" i="6"/>
  <c r="H1326" i="6"/>
  <c r="G1326" i="6"/>
  <c r="L1325" i="6"/>
  <c r="K1325" i="6"/>
  <c r="W1325" i="6"/>
  <c r="J1325" i="6"/>
  <c r="I1325" i="6"/>
  <c r="H1325" i="6"/>
  <c r="G1325" i="6"/>
  <c r="D1324" i="6"/>
  <c r="V1323" i="6"/>
  <c r="L1332" i="6" s="1"/>
  <c r="T1323" i="6"/>
  <c r="L1331" i="6" s="1"/>
  <c r="R1323" i="6"/>
  <c r="L1330" i="6" s="1"/>
  <c r="U1323" i="6"/>
  <c r="S1323" i="6"/>
  <c r="J1331" i="6" s="1"/>
  <c r="Q1323" i="6"/>
  <c r="F1323" i="6"/>
  <c r="E1323" i="6"/>
  <c r="C1323" i="6"/>
  <c r="A1322" i="6"/>
  <c r="I1320" i="6"/>
  <c r="K1320" i="6"/>
  <c r="I1319" i="6"/>
  <c r="K1319" i="6"/>
  <c r="A1318" i="6"/>
  <c r="I1316" i="6"/>
  <c r="K1316" i="6"/>
  <c r="I1315" i="6"/>
  <c r="K1315" i="6"/>
  <c r="A1314" i="6"/>
  <c r="AA1311" i="6"/>
  <c r="Z1311" i="6"/>
  <c r="Y1311" i="6"/>
  <c r="J1310" i="6"/>
  <c r="I1310" i="6"/>
  <c r="H1310" i="6"/>
  <c r="F1310" i="6"/>
  <c r="K1309" i="6"/>
  <c r="F1309" i="6"/>
  <c r="K1308" i="6"/>
  <c r="F1308" i="6"/>
  <c r="L1307" i="6"/>
  <c r="K1307" i="6"/>
  <c r="J1307" i="6"/>
  <c r="I1307" i="6"/>
  <c r="H1307" i="6"/>
  <c r="G1307" i="6"/>
  <c r="V1306" i="6"/>
  <c r="T1306" i="6"/>
  <c r="L1309" i="6" s="1"/>
  <c r="R1306" i="6"/>
  <c r="L1308" i="6" s="1"/>
  <c r="U1306" i="6"/>
  <c r="S1306" i="6"/>
  <c r="J1309" i="6" s="1"/>
  <c r="Q1306" i="6"/>
  <c r="J1308" i="6" s="1"/>
  <c r="F1306" i="6"/>
  <c r="E1306" i="6"/>
  <c r="C1306" i="6"/>
  <c r="AA1304" i="6"/>
  <c r="Z1304" i="6"/>
  <c r="Y1304" i="6"/>
  <c r="J1303" i="6"/>
  <c r="I1303" i="6"/>
  <c r="H1303" i="6"/>
  <c r="F1303" i="6"/>
  <c r="K1302" i="6"/>
  <c r="F1302" i="6"/>
  <c r="L1301" i="6"/>
  <c r="K1301" i="6"/>
  <c r="F1301" i="6"/>
  <c r="L1300" i="6"/>
  <c r="K1300" i="6"/>
  <c r="J1300" i="6"/>
  <c r="W1300" i="6" s="1"/>
  <c r="I1300" i="6"/>
  <c r="H1300" i="6"/>
  <c r="G1300" i="6"/>
  <c r="D1299" i="6"/>
  <c r="V1298" i="6"/>
  <c r="T1298" i="6"/>
  <c r="L1302" i="6" s="1"/>
  <c r="R1298" i="6"/>
  <c r="U1298" i="6"/>
  <c r="S1298" i="6"/>
  <c r="J1302" i="6" s="1"/>
  <c r="I1304" i="6" s="1"/>
  <c r="Q1298" i="6"/>
  <c r="J1301" i="6" s="1"/>
  <c r="F1298" i="6"/>
  <c r="E1298" i="6"/>
  <c r="C1298" i="6"/>
  <c r="AA1296" i="6"/>
  <c r="Z1296" i="6"/>
  <c r="Y1296" i="6"/>
  <c r="J1295" i="6"/>
  <c r="I1295" i="6"/>
  <c r="H1295" i="6"/>
  <c r="F1295" i="6"/>
  <c r="K1294" i="6"/>
  <c r="F1294" i="6"/>
  <c r="K1293" i="6"/>
  <c r="F1293" i="6"/>
  <c r="L1292" i="6"/>
  <c r="K1292" i="6"/>
  <c r="I1292" i="6"/>
  <c r="AA1292" i="6"/>
  <c r="Z1292" i="6"/>
  <c r="Y1292" i="6"/>
  <c r="J1292" i="6"/>
  <c r="X1292" i="6" s="1"/>
  <c r="G1292" i="6"/>
  <c r="V1292" i="6"/>
  <c r="T1292" i="6"/>
  <c r="R1292" i="6"/>
  <c r="U1292" i="6"/>
  <c r="S1292" i="6"/>
  <c r="Q1292" i="6"/>
  <c r="F1292" i="6"/>
  <c r="E1292" i="6"/>
  <c r="C1292" i="6"/>
  <c r="L1291" i="6"/>
  <c r="K1291" i="6"/>
  <c r="W1291" i="6"/>
  <c r="J1291" i="6"/>
  <c r="I1291" i="6"/>
  <c r="H1291" i="6"/>
  <c r="G1291" i="6"/>
  <c r="D1290" i="6"/>
  <c r="V1289" i="6"/>
  <c r="T1289" i="6"/>
  <c r="L1294" i="6" s="1"/>
  <c r="R1289" i="6"/>
  <c r="L1293" i="6" s="1"/>
  <c r="U1289" i="6"/>
  <c r="S1289" i="6"/>
  <c r="J1294" i="6" s="1"/>
  <c r="Q1289" i="6"/>
  <c r="J1293" i="6" s="1"/>
  <c r="X1296" i="6" s="1"/>
  <c r="F1289" i="6"/>
  <c r="E1289" i="6"/>
  <c r="C1289" i="6"/>
  <c r="AA1287" i="6"/>
  <c r="Z1287" i="6"/>
  <c r="Y1287" i="6"/>
  <c r="J1286" i="6"/>
  <c r="I1286" i="6"/>
  <c r="H1286" i="6"/>
  <c r="F1286" i="6"/>
  <c r="K1285" i="6"/>
  <c r="F1285" i="6"/>
  <c r="L1284" i="6"/>
  <c r="K1284" i="6"/>
  <c r="F1284" i="6"/>
  <c r="L1283" i="6"/>
  <c r="P1287" i="6" s="1"/>
  <c r="K1283" i="6"/>
  <c r="J1283" i="6"/>
  <c r="I1283" i="6"/>
  <c r="H1283" i="6"/>
  <c r="G1283" i="6"/>
  <c r="V1282" i="6"/>
  <c r="T1282" i="6"/>
  <c r="L1285" i="6" s="1"/>
  <c r="R1282" i="6"/>
  <c r="U1282" i="6"/>
  <c r="S1282" i="6"/>
  <c r="J1285" i="6" s="1"/>
  <c r="Q1282" i="6"/>
  <c r="J1284" i="6" s="1"/>
  <c r="F1282" i="6"/>
  <c r="E1282" i="6"/>
  <c r="C1282" i="6"/>
  <c r="AA1280" i="6"/>
  <c r="Z1280" i="6"/>
  <c r="Y1280" i="6"/>
  <c r="J1279" i="6"/>
  <c r="I1279" i="6"/>
  <c r="H1279" i="6"/>
  <c r="F1279" i="6"/>
  <c r="K1278" i="6"/>
  <c r="F1278" i="6"/>
  <c r="K1277" i="6"/>
  <c r="F1277" i="6"/>
  <c r="L1276" i="6"/>
  <c r="K1276" i="6"/>
  <c r="I1276" i="6"/>
  <c r="AA1276" i="6"/>
  <c r="Z1276" i="6"/>
  <c r="Y1276" i="6"/>
  <c r="J1276" i="6"/>
  <c r="X1276" i="6" s="1"/>
  <c r="G1276" i="6"/>
  <c r="V1276" i="6"/>
  <c r="T1276" i="6"/>
  <c r="R1276" i="6"/>
  <c r="U1276" i="6"/>
  <c r="S1276" i="6"/>
  <c r="Q1276" i="6"/>
  <c r="F1276" i="6"/>
  <c r="E1276" i="6"/>
  <c r="C1276" i="6"/>
  <c r="L1275" i="6"/>
  <c r="P1280" i="6" s="1"/>
  <c r="K1275" i="6"/>
  <c r="W1275" i="6"/>
  <c r="J1275" i="6"/>
  <c r="I1275" i="6"/>
  <c r="H1275" i="6"/>
  <c r="G1275" i="6"/>
  <c r="D1274" i="6"/>
  <c r="V1273" i="6"/>
  <c r="T1273" i="6"/>
  <c r="L1278" i="6" s="1"/>
  <c r="R1273" i="6"/>
  <c r="L1277" i="6" s="1"/>
  <c r="U1273" i="6"/>
  <c r="S1273" i="6"/>
  <c r="J1278" i="6" s="1"/>
  <c r="Q1273" i="6"/>
  <c r="J1277" i="6" s="1"/>
  <c r="F1273" i="6"/>
  <c r="E1273" i="6"/>
  <c r="C1273" i="6"/>
  <c r="A1272" i="6"/>
  <c r="A1270" i="6"/>
  <c r="I1268" i="6"/>
  <c r="K1268" i="6"/>
  <c r="I1267" i="6"/>
  <c r="K1267" i="6"/>
  <c r="A1266" i="6"/>
  <c r="I1264" i="6"/>
  <c r="K1264" i="6"/>
  <c r="I1263" i="6"/>
  <c r="K1263" i="6"/>
  <c r="A1262" i="6"/>
  <c r="AA1259" i="6"/>
  <c r="Z1259" i="6"/>
  <c r="Y1259" i="6"/>
  <c r="J1258" i="6"/>
  <c r="I1258" i="6"/>
  <c r="H1258" i="6"/>
  <c r="F1258" i="6"/>
  <c r="K1257" i="6"/>
  <c r="F1257" i="6"/>
  <c r="K1256" i="6"/>
  <c r="F1256" i="6"/>
  <c r="K1255" i="6"/>
  <c r="F1255" i="6"/>
  <c r="L1254" i="6"/>
  <c r="K1254" i="6"/>
  <c r="I1254" i="6"/>
  <c r="AA1254" i="6"/>
  <c r="Z1254" i="6"/>
  <c r="Y1254" i="6"/>
  <c r="X1254" i="6"/>
  <c r="J1254" i="6"/>
  <c r="G1254" i="6"/>
  <c r="V1254" i="6"/>
  <c r="T1254" i="6"/>
  <c r="R1254" i="6"/>
  <c r="U1254" i="6"/>
  <c r="S1254" i="6"/>
  <c r="Q1254" i="6"/>
  <c r="J1255" i="6" s="1"/>
  <c r="F1254" i="6"/>
  <c r="E1254" i="6"/>
  <c r="C1254" i="6"/>
  <c r="L1253" i="6"/>
  <c r="K1253" i="6"/>
  <c r="I1253" i="6"/>
  <c r="AA1253" i="6"/>
  <c r="Z1253" i="6"/>
  <c r="Y1253" i="6"/>
  <c r="J1253" i="6"/>
  <c r="X1253" i="6" s="1"/>
  <c r="G1253" i="6"/>
  <c r="V1253" i="6"/>
  <c r="T1253" i="6"/>
  <c r="R1253" i="6"/>
  <c r="U1253" i="6"/>
  <c r="J1257" i="6" s="1"/>
  <c r="S1253" i="6"/>
  <c r="Q1253" i="6"/>
  <c r="F1253" i="6"/>
  <c r="E1253" i="6"/>
  <c r="C1253" i="6"/>
  <c r="L1252" i="6"/>
  <c r="K1252" i="6"/>
  <c r="J1252" i="6"/>
  <c r="I1252" i="6"/>
  <c r="H1252" i="6"/>
  <c r="G1252" i="6"/>
  <c r="L1251" i="6"/>
  <c r="K1251" i="6"/>
  <c r="W1251" i="6"/>
  <c r="J1251" i="6"/>
  <c r="I1251" i="6"/>
  <c r="H1251" i="6"/>
  <c r="G1251" i="6"/>
  <c r="L1250" i="6"/>
  <c r="K1250" i="6"/>
  <c r="J1250" i="6"/>
  <c r="I1250" i="6"/>
  <c r="H1250" i="6"/>
  <c r="G1250" i="6"/>
  <c r="L1249" i="6"/>
  <c r="K1249" i="6"/>
  <c r="W1249" i="6"/>
  <c r="J1249" i="6"/>
  <c r="I1249" i="6"/>
  <c r="H1249" i="6"/>
  <c r="G1249" i="6"/>
  <c r="D1248" i="6"/>
  <c r="V1247" i="6"/>
  <c r="L1257" i="6" s="1"/>
  <c r="T1247" i="6"/>
  <c r="L1256" i="6" s="1"/>
  <c r="R1247" i="6"/>
  <c r="L1255" i="6" s="1"/>
  <c r="P1259" i="6" s="1"/>
  <c r="U1247" i="6"/>
  <c r="S1247" i="6"/>
  <c r="J1256" i="6" s="1"/>
  <c r="Q1247" i="6"/>
  <c r="F1247" i="6"/>
  <c r="E1247" i="6"/>
  <c r="C1247" i="6"/>
  <c r="AA1245" i="6"/>
  <c r="Z1245" i="6"/>
  <c r="Y1245" i="6"/>
  <c r="J1244" i="6"/>
  <c r="I1244" i="6"/>
  <c r="H1244" i="6"/>
  <c r="F1244" i="6"/>
  <c r="K1243" i="6"/>
  <c r="J1243" i="6"/>
  <c r="F1243" i="6"/>
  <c r="K1242" i="6"/>
  <c r="F1242" i="6"/>
  <c r="K1241" i="6"/>
  <c r="F1241" i="6"/>
  <c r="L1240" i="6"/>
  <c r="K1240" i="6"/>
  <c r="I1240" i="6"/>
  <c r="AA1240" i="6"/>
  <c r="Z1240" i="6"/>
  <c r="Y1240" i="6"/>
  <c r="X1240" i="6"/>
  <c r="J1240" i="6"/>
  <c r="G1240" i="6"/>
  <c r="V1240" i="6"/>
  <c r="T1240" i="6"/>
  <c r="R1240" i="6"/>
  <c r="U1240" i="6"/>
  <c r="S1240" i="6"/>
  <c r="Q1240" i="6"/>
  <c r="J1241" i="6" s="1"/>
  <c r="F1240" i="6"/>
  <c r="E1240" i="6"/>
  <c r="C1240" i="6"/>
  <c r="L1239" i="6"/>
  <c r="K1239" i="6"/>
  <c r="I1239" i="6"/>
  <c r="AA1239" i="6"/>
  <c r="Z1239" i="6"/>
  <c r="Y1239" i="6"/>
  <c r="J1239" i="6"/>
  <c r="X1239" i="6" s="1"/>
  <c r="G1239" i="6"/>
  <c r="V1239" i="6"/>
  <c r="T1239" i="6"/>
  <c r="R1239" i="6"/>
  <c r="U1239" i="6"/>
  <c r="S1239" i="6"/>
  <c r="Q1239" i="6"/>
  <c r="F1239" i="6"/>
  <c r="E1239" i="6"/>
  <c r="C1239" i="6"/>
  <c r="L1238" i="6"/>
  <c r="K1238" i="6"/>
  <c r="J1238" i="6"/>
  <c r="I1238" i="6"/>
  <c r="H1238" i="6"/>
  <c r="G1238" i="6"/>
  <c r="L1237" i="6"/>
  <c r="K1237" i="6"/>
  <c r="J1237" i="6"/>
  <c r="W1237" i="6" s="1"/>
  <c r="I1237" i="6"/>
  <c r="H1237" i="6"/>
  <c r="G1237" i="6"/>
  <c r="L1236" i="6"/>
  <c r="K1236" i="6"/>
  <c r="J1236" i="6"/>
  <c r="I1236" i="6"/>
  <c r="H1236" i="6"/>
  <c r="G1236" i="6"/>
  <c r="L1235" i="6"/>
  <c r="K1235" i="6"/>
  <c r="W1235" i="6"/>
  <c r="J1235" i="6"/>
  <c r="I1235" i="6"/>
  <c r="H1235" i="6"/>
  <c r="G1235" i="6"/>
  <c r="D1234" i="6"/>
  <c r="V1233" i="6"/>
  <c r="L1243" i="6" s="1"/>
  <c r="T1233" i="6"/>
  <c r="L1242" i="6" s="1"/>
  <c r="R1233" i="6"/>
  <c r="L1241" i="6" s="1"/>
  <c r="P1245" i="6" s="1"/>
  <c r="U1233" i="6"/>
  <c r="S1233" i="6"/>
  <c r="J1242" i="6" s="1"/>
  <c r="Q1233" i="6"/>
  <c r="F1233" i="6"/>
  <c r="E1233" i="6"/>
  <c r="C1233" i="6"/>
  <c r="AA1231" i="6"/>
  <c r="Z1231" i="6"/>
  <c r="Y1231" i="6"/>
  <c r="J1230" i="6"/>
  <c r="I1230" i="6"/>
  <c r="H1230" i="6"/>
  <c r="F1230" i="6"/>
  <c r="K1229" i="6"/>
  <c r="J1229" i="6"/>
  <c r="F1229" i="6"/>
  <c r="K1228" i="6"/>
  <c r="F1228" i="6"/>
  <c r="L1227" i="6"/>
  <c r="K1227" i="6"/>
  <c r="I1227" i="6"/>
  <c r="AA1227" i="6"/>
  <c r="Z1227" i="6"/>
  <c r="Y1227" i="6"/>
  <c r="J1227" i="6"/>
  <c r="X1227" i="6" s="1"/>
  <c r="G1227" i="6"/>
  <c r="V1227" i="6"/>
  <c r="T1227" i="6"/>
  <c r="R1227" i="6"/>
  <c r="U1227" i="6"/>
  <c r="S1227" i="6"/>
  <c r="Q1227" i="6"/>
  <c r="F1227" i="6"/>
  <c r="E1227" i="6"/>
  <c r="C1227" i="6"/>
  <c r="L1226" i="6"/>
  <c r="K1226" i="6"/>
  <c r="J1226" i="6"/>
  <c r="W1226" i="6" s="1"/>
  <c r="I1226" i="6"/>
  <c r="H1226" i="6"/>
  <c r="G1226" i="6"/>
  <c r="D1225" i="6"/>
  <c r="V1224" i="6"/>
  <c r="T1224" i="6"/>
  <c r="L1229" i="6" s="1"/>
  <c r="R1224" i="6"/>
  <c r="L1228" i="6" s="1"/>
  <c r="U1224" i="6"/>
  <c r="S1224" i="6"/>
  <c r="Q1224" i="6"/>
  <c r="J1228" i="6" s="1"/>
  <c r="F1224" i="6"/>
  <c r="E1224" i="6"/>
  <c r="C1224" i="6"/>
  <c r="AA1222" i="6"/>
  <c r="Z1222" i="6"/>
  <c r="Y1222" i="6"/>
  <c r="J1221" i="6"/>
  <c r="I1221" i="6"/>
  <c r="H1221" i="6"/>
  <c r="F1221" i="6"/>
  <c r="K1220" i="6"/>
  <c r="F1220" i="6"/>
  <c r="K1219" i="6"/>
  <c r="F1219" i="6"/>
  <c r="K1218" i="6"/>
  <c r="F1218" i="6"/>
  <c r="L1217" i="6"/>
  <c r="K1217" i="6"/>
  <c r="I1217" i="6"/>
  <c r="AA1217" i="6"/>
  <c r="Z1217" i="6"/>
  <c r="Y1217" i="6"/>
  <c r="J1217" i="6"/>
  <c r="X1217" i="6" s="1"/>
  <c r="G1217" i="6"/>
  <c r="V1217" i="6"/>
  <c r="T1217" i="6"/>
  <c r="L1219" i="6" s="1"/>
  <c r="R1217" i="6"/>
  <c r="U1217" i="6"/>
  <c r="S1217" i="6"/>
  <c r="Q1217" i="6"/>
  <c r="F1217" i="6"/>
  <c r="E1217" i="6"/>
  <c r="C1217" i="6"/>
  <c r="L1216" i="6"/>
  <c r="K1216" i="6"/>
  <c r="J1216" i="6"/>
  <c r="I1216" i="6"/>
  <c r="H1216" i="6"/>
  <c r="G1216" i="6"/>
  <c r="L1215" i="6"/>
  <c r="K1215" i="6"/>
  <c r="J1215" i="6"/>
  <c r="W1215" i="6" s="1"/>
  <c r="I1215" i="6"/>
  <c r="H1215" i="6"/>
  <c r="G1215" i="6"/>
  <c r="L1214" i="6"/>
  <c r="K1222" i="6" s="1"/>
  <c r="K1214" i="6"/>
  <c r="J1214" i="6"/>
  <c r="I1214" i="6"/>
  <c r="H1214" i="6"/>
  <c r="G1214" i="6"/>
  <c r="L1213" i="6"/>
  <c r="K1213" i="6"/>
  <c r="W1213" i="6"/>
  <c r="J1213" i="6"/>
  <c r="I1213" i="6"/>
  <c r="H1213" i="6"/>
  <c r="G1213" i="6"/>
  <c r="V1212" i="6"/>
  <c r="L1220" i="6" s="1"/>
  <c r="T1212" i="6"/>
  <c r="R1212" i="6"/>
  <c r="L1218" i="6" s="1"/>
  <c r="U1212" i="6"/>
  <c r="J1220" i="6" s="1"/>
  <c r="S1212" i="6"/>
  <c r="J1219" i="6" s="1"/>
  <c r="Q1212" i="6"/>
  <c r="J1218" i="6" s="1"/>
  <c r="F1212" i="6"/>
  <c r="E1212" i="6"/>
  <c r="C1212" i="6"/>
  <c r="AA1210" i="6"/>
  <c r="Z1210" i="6"/>
  <c r="Y1210" i="6"/>
  <c r="J1209" i="6"/>
  <c r="I1209" i="6"/>
  <c r="H1209" i="6"/>
  <c r="F1209" i="6"/>
  <c r="K1208" i="6"/>
  <c r="F1208" i="6"/>
  <c r="K1207" i="6"/>
  <c r="J1207" i="6"/>
  <c r="F1207" i="6"/>
  <c r="K1206" i="6"/>
  <c r="F1206" i="6"/>
  <c r="L1205" i="6"/>
  <c r="K1205" i="6"/>
  <c r="I1205" i="6"/>
  <c r="AA1205" i="6"/>
  <c r="Z1205" i="6"/>
  <c r="Y1205" i="6"/>
  <c r="J1205" i="6"/>
  <c r="X1205" i="6" s="1"/>
  <c r="G1205" i="6"/>
  <c r="V1205" i="6"/>
  <c r="T1205" i="6"/>
  <c r="R1205" i="6"/>
  <c r="U1205" i="6"/>
  <c r="S1205" i="6"/>
  <c r="Q1205" i="6"/>
  <c r="F1205" i="6"/>
  <c r="E1205" i="6"/>
  <c r="C1205" i="6"/>
  <c r="L1204" i="6"/>
  <c r="K1204" i="6"/>
  <c r="J1204" i="6"/>
  <c r="I1204" i="6"/>
  <c r="H1204" i="6"/>
  <c r="G1204" i="6"/>
  <c r="L1203" i="6"/>
  <c r="K1203" i="6"/>
  <c r="W1203" i="6"/>
  <c r="J1203" i="6"/>
  <c r="I1203" i="6"/>
  <c r="H1203" i="6"/>
  <c r="G1203" i="6"/>
  <c r="L1202" i="6"/>
  <c r="K1202" i="6"/>
  <c r="J1202" i="6"/>
  <c r="I1202" i="6"/>
  <c r="H1202" i="6"/>
  <c r="G1202" i="6"/>
  <c r="L1201" i="6"/>
  <c r="K1201" i="6"/>
  <c r="W1201" i="6"/>
  <c r="J1201" i="6"/>
  <c r="I1201" i="6"/>
  <c r="H1201" i="6"/>
  <c r="G1201" i="6"/>
  <c r="D1200" i="6"/>
  <c r="V1199" i="6"/>
  <c r="L1208" i="6" s="1"/>
  <c r="T1199" i="6"/>
  <c r="L1207" i="6" s="1"/>
  <c r="R1199" i="6"/>
  <c r="L1206" i="6" s="1"/>
  <c r="U1199" i="6"/>
  <c r="J1208" i="6" s="1"/>
  <c r="S1199" i="6"/>
  <c r="Q1199" i="6"/>
  <c r="J1206" i="6" s="1"/>
  <c r="F1199" i="6"/>
  <c r="E1199" i="6"/>
  <c r="C1199" i="6"/>
  <c r="AA1197" i="6"/>
  <c r="Z1197" i="6"/>
  <c r="Y1197" i="6"/>
  <c r="J1196" i="6"/>
  <c r="I1196" i="6"/>
  <c r="H1196" i="6"/>
  <c r="F1196" i="6"/>
  <c r="L1195" i="6"/>
  <c r="K1195" i="6"/>
  <c r="F1195" i="6"/>
  <c r="K1194" i="6"/>
  <c r="F1194" i="6"/>
  <c r="L1193" i="6"/>
  <c r="K1193" i="6"/>
  <c r="F1193" i="6"/>
  <c r="L1192" i="6"/>
  <c r="K1192" i="6"/>
  <c r="I1192" i="6"/>
  <c r="AA1192" i="6"/>
  <c r="Z1192" i="6"/>
  <c r="Y1192" i="6"/>
  <c r="J1192" i="6"/>
  <c r="X1192" i="6" s="1"/>
  <c r="G1192" i="6"/>
  <c r="V1192" i="6"/>
  <c r="T1192" i="6"/>
  <c r="R1192" i="6"/>
  <c r="U1192" i="6"/>
  <c r="S1192" i="6"/>
  <c r="Q1192" i="6"/>
  <c r="F1192" i="6"/>
  <c r="E1192" i="6"/>
  <c r="C1192" i="6"/>
  <c r="L1191" i="6"/>
  <c r="K1191" i="6"/>
  <c r="J1191" i="6"/>
  <c r="I1191" i="6"/>
  <c r="H1191" i="6"/>
  <c r="G1191" i="6"/>
  <c r="L1190" i="6"/>
  <c r="K1190" i="6"/>
  <c r="J1190" i="6"/>
  <c r="W1190" i="6" s="1"/>
  <c r="I1190" i="6"/>
  <c r="H1190" i="6"/>
  <c r="G1190" i="6"/>
  <c r="L1189" i="6"/>
  <c r="K1189" i="6"/>
  <c r="J1189" i="6"/>
  <c r="I1189" i="6"/>
  <c r="H1189" i="6"/>
  <c r="G1189" i="6"/>
  <c r="L1188" i="6"/>
  <c r="K1188" i="6"/>
  <c r="W1188" i="6"/>
  <c r="J1188" i="6"/>
  <c r="I1188" i="6"/>
  <c r="H1188" i="6"/>
  <c r="G1188" i="6"/>
  <c r="D1187" i="6"/>
  <c r="V1186" i="6"/>
  <c r="T1186" i="6"/>
  <c r="L1194" i="6" s="1"/>
  <c r="R1186" i="6"/>
  <c r="U1186" i="6"/>
  <c r="J1195" i="6" s="1"/>
  <c r="S1186" i="6"/>
  <c r="J1194" i="6" s="1"/>
  <c r="Q1186" i="6"/>
  <c r="J1193" i="6" s="1"/>
  <c r="F1186" i="6"/>
  <c r="E1186" i="6"/>
  <c r="C1186" i="6"/>
  <c r="A1185" i="6"/>
  <c r="I1183" i="6"/>
  <c r="K1183" i="6"/>
  <c r="I1182" i="6"/>
  <c r="K1182" i="6"/>
  <c r="A1181" i="6"/>
  <c r="AA1178" i="6"/>
  <c r="Z1178" i="6"/>
  <c r="Y1178" i="6"/>
  <c r="P1178" i="6"/>
  <c r="J1177" i="6"/>
  <c r="I1177" i="6"/>
  <c r="H1177" i="6"/>
  <c r="F1177" i="6"/>
  <c r="K1176" i="6"/>
  <c r="J1176" i="6"/>
  <c r="F1176" i="6"/>
  <c r="K1175" i="6"/>
  <c r="F1175" i="6"/>
  <c r="L1174" i="6"/>
  <c r="K1174" i="6"/>
  <c r="I1174" i="6"/>
  <c r="AA1174" i="6"/>
  <c r="Z1174" i="6"/>
  <c r="Y1174" i="6"/>
  <c r="J1174" i="6"/>
  <c r="X1174" i="6" s="1"/>
  <c r="G1174" i="6"/>
  <c r="V1174" i="6"/>
  <c r="T1174" i="6"/>
  <c r="R1174" i="6"/>
  <c r="U1174" i="6"/>
  <c r="S1174" i="6"/>
  <c r="Q1174" i="6"/>
  <c r="F1174" i="6"/>
  <c r="E1174" i="6"/>
  <c r="C1174" i="6"/>
  <c r="L1173" i="6"/>
  <c r="K1173" i="6"/>
  <c r="W1173" i="6"/>
  <c r="J1173" i="6"/>
  <c r="I1173" i="6"/>
  <c r="H1173" i="6"/>
  <c r="G1173" i="6"/>
  <c r="D1172" i="6"/>
  <c r="V1171" i="6"/>
  <c r="T1171" i="6"/>
  <c r="L1176" i="6" s="1"/>
  <c r="R1171" i="6"/>
  <c r="L1175" i="6" s="1"/>
  <c r="U1171" i="6"/>
  <c r="S1171" i="6"/>
  <c r="Q1171" i="6"/>
  <c r="J1175" i="6" s="1"/>
  <c r="F1171" i="6"/>
  <c r="E1171" i="6"/>
  <c r="C1171" i="6"/>
  <c r="AA1169" i="6"/>
  <c r="Z1169" i="6"/>
  <c r="Y1169" i="6"/>
  <c r="J1168" i="6"/>
  <c r="I1168" i="6"/>
  <c r="H1168" i="6"/>
  <c r="F1168" i="6"/>
  <c r="K1167" i="6"/>
  <c r="F1167" i="6"/>
  <c r="L1166" i="6"/>
  <c r="K1166" i="6"/>
  <c r="F1166" i="6"/>
  <c r="L1165" i="6"/>
  <c r="K1165" i="6"/>
  <c r="J1165" i="6"/>
  <c r="I1165" i="6"/>
  <c r="H1165" i="6"/>
  <c r="G1165" i="6"/>
  <c r="V1164" i="6"/>
  <c r="T1164" i="6"/>
  <c r="L1167" i="6" s="1"/>
  <c r="K1169" i="6" s="1"/>
  <c r="R1164" i="6"/>
  <c r="U1164" i="6"/>
  <c r="S1164" i="6"/>
  <c r="J1167" i="6" s="1"/>
  <c r="Q1164" i="6"/>
  <c r="J1166" i="6" s="1"/>
  <c r="F1164" i="6"/>
  <c r="E1164" i="6"/>
  <c r="C1164" i="6"/>
  <c r="AA1162" i="6"/>
  <c r="Z1162" i="6"/>
  <c r="Y1162" i="6"/>
  <c r="J1161" i="6"/>
  <c r="I1161" i="6"/>
  <c r="H1161" i="6"/>
  <c r="F1161" i="6"/>
  <c r="K1160" i="6"/>
  <c r="F1160" i="6"/>
  <c r="K1159" i="6"/>
  <c r="F1159" i="6"/>
  <c r="L1158" i="6"/>
  <c r="K1158" i="6"/>
  <c r="I1158" i="6"/>
  <c r="AA1158" i="6"/>
  <c r="Z1158" i="6"/>
  <c r="Y1158" i="6"/>
  <c r="J1158" i="6"/>
  <c r="X1158" i="6" s="1"/>
  <c r="G1158" i="6"/>
  <c r="V1158" i="6"/>
  <c r="T1158" i="6"/>
  <c r="R1158" i="6"/>
  <c r="U1158" i="6"/>
  <c r="S1158" i="6"/>
  <c r="Q1158" i="6"/>
  <c r="F1158" i="6"/>
  <c r="E1158" i="6"/>
  <c r="C1158" i="6"/>
  <c r="L1157" i="6"/>
  <c r="P1162" i="6" s="1"/>
  <c r="K1157" i="6"/>
  <c r="W1157" i="6"/>
  <c r="J1157" i="6"/>
  <c r="I1157" i="6"/>
  <c r="H1157" i="6"/>
  <c r="G1157" i="6"/>
  <c r="D1156" i="6"/>
  <c r="V1155" i="6"/>
  <c r="T1155" i="6"/>
  <c r="L1160" i="6" s="1"/>
  <c r="R1155" i="6"/>
  <c r="L1159" i="6" s="1"/>
  <c r="U1155" i="6"/>
  <c r="S1155" i="6"/>
  <c r="J1160" i="6" s="1"/>
  <c r="Q1155" i="6"/>
  <c r="J1159" i="6" s="1"/>
  <c r="F1155" i="6"/>
  <c r="E1155" i="6"/>
  <c r="C1155" i="6"/>
  <c r="A1154" i="6"/>
  <c r="AA1151" i="6"/>
  <c r="Z1151" i="6"/>
  <c r="Y1151" i="6"/>
  <c r="J1150" i="6"/>
  <c r="I1150" i="6"/>
  <c r="H1150" i="6"/>
  <c r="F1150" i="6"/>
  <c r="K1149" i="6"/>
  <c r="F1149" i="6"/>
  <c r="K1148" i="6"/>
  <c r="J1148" i="6"/>
  <c r="F1148" i="6"/>
  <c r="K1147" i="6"/>
  <c r="F1147" i="6"/>
  <c r="L1146" i="6"/>
  <c r="K1146" i="6"/>
  <c r="I1146" i="6"/>
  <c r="AA1146" i="6"/>
  <c r="Z1146" i="6"/>
  <c r="Y1146" i="6"/>
  <c r="X1146" i="6"/>
  <c r="J1146" i="6"/>
  <c r="G1146" i="6"/>
  <c r="V1146" i="6"/>
  <c r="T1146" i="6"/>
  <c r="R1146" i="6"/>
  <c r="L1147" i="6" s="1"/>
  <c r="U1146" i="6"/>
  <c r="S1146" i="6"/>
  <c r="Q1146" i="6"/>
  <c r="F1146" i="6"/>
  <c r="E1146" i="6"/>
  <c r="C1146" i="6"/>
  <c r="L1145" i="6"/>
  <c r="K1145" i="6"/>
  <c r="I1145" i="6"/>
  <c r="AA1145" i="6"/>
  <c r="Z1145" i="6"/>
  <c r="Y1145" i="6"/>
  <c r="J1145" i="6"/>
  <c r="X1145" i="6" s="1"/>
  <c r="G1145" i="6"/>
  <c r="V1145" i="6"/>
  <c r="L1149" i="6" s="1"/>
  <c r="T1145" i="6"/>
  <c r="R1145" i="6"/>
  <c r="U1145" i="6"/>
  <c r="S1145" i="6"/>
  <c r="Q1145" i="6"/>
  <c r="F1145" i="6"/>
  <c r="E1145" i="6"/>
  <c r="C1145" i="6"/>
  <c r="L1144" i="6"/>
  <c r="K1144" i="6"/>
  <c r="J1144" i="6"/>
  <c r="I1144" i="6"/>
  <c r="H1144" i="6"/>
  <c r="G1144" i="6"/>
  <c r="L1143" i="6"/>
  <c r="K1143" i="6"/>
  <c r="W1143" i="6"/>
  <c r="J1143" i="6"/>
  <c r="I1143" i="6"/>
  <c r="H1143" i="6"/>
  <c r="G1143" i="6"/>
  <c r="L1142" i="6"/>
  <c r="K1142" i="6"/>
  <c r="J1142" i="6"/>
  <c r="I1142" i="6"/>
  <c r="H1142" i="6"/>
  <c r="G1142" i="6"/>
  <c r="L1141" i="6"/>
  <c r="K1141" i="6"/>
  <c r="J1141" i="6"/>
  <c r="I1141" i="6"/>
  <c r="H1141" i="6"/>
  <c r="G1141" i="6"/>
  <c r="D1140" i="6"/>
  <c r="V1139" i="6"/>
  <c r="T1139" i="6"/>
  <c r="R1139" i="6"/>
  <c r="U1139" i="6"/>
  <c r="J1149" i="6" s="1"/>
  <c r="S1139" i="6"/>
  <c r="Q1139" i="6"/>
  <c r="J1147" i="6" s="1"/>
  <c r="F1139" i="6"/>
  <c r="E1139" i="6"/>
  <c r="C1139" i="6"/>
  <c r="AA1137" i="6"/>
  <c r="Z1137" i="6"/>
  <c r="Y1137" i="6"/>
  <c r="J1136" i="6"/>
  <c r="I1136" i="6"/>
  <c r="H1136" i="6"/>
  <c r="F1136" i="6"/>
  <c r="K1135" i="6"/>
  <c r="F1135" i="6"/>
  <c r="K1134" i="6"/>
  <c r="J1134" i="6"/>
  <c r="F1134" i="6"/>
  <c r="K1133" i="6"/>
  <c r="F1133" i="6"/>
  <c r="L1132" i="6"/>
  <c r="K1132" i="6"/>
  <c r="I1132" i="6"/>
  <c r="AA1132" i="6"/>
  <c r="Z1132" i="6"/>
  <c r="Y1132" i="6"/>
  <c r="J1132" i="6"/>
  <c r="X1132" i="6" s="1"/>
  <c r="G1132" i="6"/>
  <c r="V1132" i="6"/>
  <c r="T1132" i="6"/>
  <c r="R1132" i="6"/>
  <c r="L1133" i="6" s="1"/>
  <c r="U1132" i="6"/>
  <c r="S1132" i="6"/>
  <c r="Q1132" i="6"/>
  <c r="F1132" i="6"/>
  <c r="E1132" i="6"/>
  <c r="C1132" i="6"/>
  <c r="L1131" i="6"/>
  <c r="K1131" i="6"/>
  <c r="I1131" i="6"/>
  <c r="AA1131" i="6"/>
  <c r="Z1131" i="6"/>
  <c r="Y1131" i="6"/>
  <c r="J1131" i="6"/>
  <c r="X1131" i="6" s="1"/>
  <c r="G1131" i="6"/>
  <c r="V1131" i="6"/>
  <c r="L1135" i="6" s="1"/>
  <c r="T1131" i="6"/>
  <c r="R1131" i="6"/>
  <c r="U1131" i="6"/>
  <c r="S1131" i="6"/>
  <c r="Q1131" i="6"/>
  <c r="F1131" i="6"/>
  <c r="E1131" i="6"/>
  <c r="C1131" i="6"/>
  <c r="L1130" i="6"/>
  <c r="K1130" i="6"/>
  <c r="J1130" i="6"/>
  <c r="I1130" i="6"/>
  <c r="H1130" i="6"/>
  <c r="G1130" i="6"/>
  <c r="L1129" i="6"/>
  <c r="K1129" i="6"/>
  <c r="W1129" i="6"/>
  <c r="J1129" i="6"/>
  <c r="I1129" i="6"/>
  <c r="H1129" i="6"/>
  <c r="G1129" i="6"/>
  <c r="L1128" i="6"/>
  <c r="K1128" i="6"/>
  <c r="J1128" i="6"/>
  <c r="I1128" i="6"/>
  <c r="H1128" i="6"/>
  <c r="G1128" i="6"/>
  <c r="L1127" i="6"/>
  <c r="K1127" i="6"/>
  <c r="J1127" i="6"/>
  <c r="I1127" i="6"/>
  <c r="H1127" i="6"/>
  <c r="G1127" i="6"/>
  <c r="D1126" i="6"/>
  <c r="V1125" i="6"/>
  <c r="T1125" i="6"/>
  <c r="L1134" i="6" s="1"/>
  <c r="R1125" i="6"/>
  <c r="U1125" i="6"/>
  <c r="J1135" i="6" s="1"/>
  <c r="S1125" i="6"/>
  <c r="Q1125" i="6"/>
  <c r="J1133" i="6" s="1"/>
  <c r="F1125" i="6"/>
  <c r="E1125" i="6"/>
  <c r="C1125" i="6"/>
  <c r="AA1123" i="6"/>
  <c r="Z1123" i="6"/>
  <c r="Y1123" i="6"/>
  <c r="J1122" i="6"/>
  <c r="I1122" i="6"/>
  <c r="H1122" i="6"/>
  <c r="F1122" i="6"/>
  <c r="K1121" i="6"/>
  <c r="F1121" i="6"/>
  <c r="K1120" i="6"/>
  <c r="F1120" i="6"/>
  <c r="L1119" i="6"/>
  <c r="K1119" i="6"/>
  <c r="I1119" i="6"/>
  <c r="AA1119" i="6"/>
  <c r="Z1119" i="6"/>
  <c r="Y1119" i="6"/>
  <c r="J1119" i="6"/>
  <c r="X1119" i="6" s="1"/>
  <c r="G1119" i="6"/>
  <c r="V1119" i="6"/>
  <c r="T1119" i="6"/>
  <c r="L1121" i="6" s="1"/>
  <c r="R1119" i="6"/>
  <c r="U1119" i="6"/>
  <c r="S1119" i="6"/>
  <c r="Q1119" i="6"/>
  <c r="F1119" i="6"/>
  <c r="E1119" i="6"/>
  <c r="C1119" i="6"/>
  <c r="L1118" i="6"/>
  <c r="P1123" i="6" s="1"/>
  <c r="K1118" i="6"/>
  <c r="J1118" i="6"/>
  <c r="I1118" i="6"/>
  <c r="H1118" i="6"/>
  <c r="G1118" i="6"/>
  <c r="D1117" i="6"/>
  <c r="V1116" i="6"/>
  <c r="T1116" i="6"/>
  <c r="R1116" i="6"/>
  <c r="L1120" i="6" s="1"/>
  <c r="U1116" i="6"/>
  <c r="S1116" i="6"/>
  <c r="J1121" i="6" s="1"/>
  <c r="Q1116" i="6"/>
  <c r="J1120" i="6" s="1"/>
  <c r="F1116" i="6"/>
  <c r="E1116" i="6"/>
  <c r="C1116" i="6"/>
  <c r="AA1114" i="6"/>
  <c r="Z1114" i="6"/>
  <c r="Y1114" i="6"/>
  <c r="J1113" i="6"/>
  <c r="I1113" i="6"/>
  <c r="H1113" i="6"/>
  <c r="F1113" i="6"/>
  <c r="K1112" i="6"/>
  <c r="F1112" i="6"/>
  <c r="K1111" i="6"/>
  <c r="F1111" i="6"/>
  <c r="K1110" i="6"/>
  <c r="F1110" i="6"/>
  <c r="L1109" i="6"/>
  <c r="K1109" i="6"/>
  <c r="I1109" i="6"/>
  <c r="AA1109" i="6"/>
  <c r="Z1109" i="6"/>
  <c r="Y1109" i="6"/>
  <c r="J1109" i="6"/>
  <c r="X1109" i="6" s="1"/>
  <c r="G1109" i="6"/>
  <c r="V1109" i="6"/>
  <c r="T1109" i="6"/>
  <c r="R1109" i="6"/>
  <c r="L1110" i="6" s="1"/>
  <c r="U1109" i="6"/>
  <c r="S1109" i="6"/>
  <c r="Q1109" i="6"/>
  <c r="F1109" i="6"/>
  <c r="E1109" i="6"/>
  <c r="C1109" i="6"/>
  <c r="L1108" i="6"/>
  <c r="K1108" i="6"/>
  <c r="J1108" i="6"/>
  <c r="I1108" i="6"/>
  <c r="H1108" i="6"/>
  <c r="G1108" i="6"/>
  <c r="L1107" i="6"/>
  <c r="K1107" i="6"/>
  <c r="J1107" i="6"/>
  <c r="W1107" i="6" s="1"/>
  <c r="I1107" i="6"/>
  <c r="H1107" i="6"/>
  <c r="G1107" i="6"/>
  <c r="L1106" i="6"/>
  <c r="K1106" i="6"/>
  <c r="J1106" i="6"/>
  <c r="I1106" i="6"/>
  <c r="H1106" i="6"/>
  <c r="G1106" i="6"/>
  <c r="L1105" i="6"/>
  <c r="K1105" i="6"/>
  <c r="W1105" i="6"/>
  <c r="J1105" i="6"/>
  <c r="I1105" i="6"/>
  <c r="H1105" i="6"/>
  <c r="G1105" i="6"/>
  <c r="V1104" i="6"/>
  <c r="L1112" i="6" s="1"/>
  <c r="T1104" i="6"/>
  <c r="L1111" i="6" s="1"/>
  <c r="R1104" i="6"/>
  <c r="U1104" i="6"/>
  <c r="S1104" i="6"/>
  <c r="J1111" i="6" s="1"/>
  <c r="Q1104" i="6"/>
  <c r="J1110" i="6" s="1"/>
  <c r="F1104" i="6"/>
  <c r="E1104" i="6"/>
  <c r="C1104" i="6"/>
  <c r="AA1102" i="6"/>
  <c r="Z1102" i="6"/>
  <c r="Y1102" i="6"/>
  <c r="J1101" i="6"/>
  <c r="I1101" i="6"/>
  <c r="H1101" i="6"/>
  <c r="F1101" i="6"/>
  <c r="K1100" i="6"/>
  <c r="J1100" i="6"/>
  <c r="F1100" i="6"/>
  <c r="K1099" i="6"/>
  <c r="J1099" i="6"/>
  <c r="F1099" i="6"/>
  <c r="K1098" i="6"/>
  <c r="F1098" i="6"/>
  <c r="L1097" i="6"/>
  <c r="K1097" i="6"/>
  <c r="I1097" i="6"/>
  <c r="AA1097" i="6"/>
  <c r="Z1097" i="6"/>
  <c r="Y1097" i="6"/>
  <c r="X1097" i="6"/>
  <c r="J1097" i="6"/>
  <c r="G1097" i="6"/>
  <c r="V1097" i="6"/>
  <c r="T1097" i="6"/>
  <c r="R1097" i="6"/>
  <c r="U1097" i="6"/>
  <c r="S1097" i="6"/>
  <c r="Q1097" i="6"/>
  <c r="J1098" i="6" s="1"/>
  <c r="F1097" i="6"/>
  <c r="E1097" i="6"/>
  <c r="C1097" i="6"/>
  <c r="L1096" i="6"/>
  <c r="K1096" i="6"/>
  <c r="J1096" i="6"/>
  <c r="I1096" i="6"/>
  <c r="H1096" i="6"/>
  <c r="G1096" i="6"/>
  <c r="L1095" i="6"/>
  <c r="K1095" i="6"/>
  <c r="W1095" i="6"/>
  <c r="J1095" i="6"/>
  <c r="I1095" i="6"/>
  <c r="H1095" i="6"/>
  <c r="G1095" i="6"/>
  <c r="L1094" i="6"/>
  <c r="K1094" i="6"/>
  <c r="J1094" i="6"/>
  <c r="I1094" i="6"/>
  <c r="H1094" i="6"/>
  <c r="G1094" i="6"/>
  <c r="L1093" i="6"/>
  <c r="K1093" i="6"/>
  <c r="W1093" i="6"/>
  <c r="J1093" i="6"/>
  <c r="I1093" i="6"/>
  <c r="H1093" i="6"/>
  <c r="G1093" i="6"/>
  <c r="D1092" i="6"/>
  <c r="V1091" i="6"/>
  <c r="L1100" i="6" s="1"/>
  <c r="K1102" i="6" s="1"/>
  <c r="T1091" i="6"/>
  <c r="L1099" i="6" s="1"/>
  <c r="P1102" i="6" s="1"/>
  <c r="R1091" i="6"/>
  <c r="L1098" i="6" s="1"/>
  <c r="U1091" i="6"/>
  <c r="S1091" i="6"/>
  <c r="Q1091" i="6"/>
  <c r="F1091" i="6"/>
  <c r="E1091" i="6"/>
  <c r="C1091" i="6"/>
  <c r="AA1089" i="6"/>
  <c r="Z1089" i="6"/>
  <c r="Y1089" i="6"/>
  <c r="J1088" i="6"/>
  <c r="I1088" i="6"/>
  <c r="H1088" i="6"/>
  <c r="F1088" i="6"/>
  <c r="K1087" i="6"/>
  <c r="F1087" i="6"/>
  <c r="L1086" i="6"/>
  <c r="K1086" i="6"/>
  <c r="F1086" i="6"/>
  <c r="L1085" i="6"/>
  <c r="K1085" i="6"/>
  <c r="F1085" i="6"/>
  <c r="L1084" i="6"/>
  <c r="K1084" i="6"/>
  <c r="I1084" i="6"/>
  <c r="AA1084" i="6"/>
  <c r="Z1084" i="6"/>
  <c r="Y1084" i="6"/>
  <c r="J1084" i="6"/>
  <c r="X1084" i="6" s="1"/>
  <c r="G1084" i="6"/>
  <c r="V1084" i="6"/>
  <c r="L1087" i="6" s="1"/>
  <c r="T1084" i="6"/>
  <c r="R1084" i="6"/>
  <c r="U1084" i="6"/>
  <c r="S1084" i="6"/>
  <c r="Q1084" i="6"/>
  <c r="F1084" i="6"/>
  <c r="E1084" i="6"/>
  <c r="C1084" i="6"/>
  <c r="L1083" i="6"/>
  <c r="K1083" i="6"/>
  <c r="J1083" i="6"/>
  <c r="I1083" i="6"/>
  <c r="H1083" i="6"/>
  <c r="G1083" i="6"/>
  <c r="L1082" i="6"/>
  <c r="K1082" i="6"/>
  <c r="W1082" i="6"/>
  <c r="J1082" i="6"/>
  <c r="I1082" i="6"/>
  <c r="H1082" i="6"/>
  <c r="G1082" i="6"/>
  <c r="L1081" i="6"/>
  <c r="K1081" i="6"/>
  <c r="J1081" i="6"/>
  <c r="I1081" i="6"/>
  <c r="H1081" i="6"/>
  <c r="G1081" i="6"/>
  <c r="L1080" i="6"/>
  <c r="K1080" i="6"/>
  <c r="J1080" i="6"/>
  <c r="I1080" i="6"/>
  <c r="H1080" i="6"/>
  <c r="G1080" i="6"/>
  <c r="D1079" i="6"/>
  <c r="V1078" i="6"/>
  <c r="T1078" i="6"/>
  <c r="R1078" i="6"/>
  <c r="U1078" i="6"/>
  <c r="J1087" i="6" s="1"/>
  <c r="S1078" i="6"/>
  <c r="J1086" i="6" s="1"/>
  <c r="Q1078" i="6"/>
  <c r="J1085" i="6" s="1"/>
  <c r="F1078" i="6"/>
  <c r="E1078" i="6"/>
  <c r="C1078" i="6"/>
  <c r="A1077" i="6"/>
  <c r="I1075" i="6"/>
  <c r="K1075" i="6"/>
  <c r="I1074" i="6"/>
  <c r="K1074" i="6"/>
  <c r="A1073" i="6"/>
  <c r="I1071" i="6"/>
  <c r="K1071" i="6"/>
  <c r="I1070" i="6"/>
  <c r="K1070" i="6"/>
  <c r="A1069" i="6"/>
  <c r="AA1066" i="6"/>
  <c r="Z1066" i="6"/>
  <c r="Y1066" i="6"/>
  <c r="J1065" i="6"/>
  <c r="I1065" i="6"/>
  <c r="H1065" i="6"/>
  <c r="F1065" i="6"/>
  <c r="L1064" i="6"/>
  <c r="K1064" i="6"/>
  <c r="F1064" i="6"/>
  <c r="K1063" i="6"/>
  <c r="F1063" i="6"/>
  <c r="L1062" i="6"/>
  <c r="K1062" i="6"/>
  <c r="J1062" i="6"/>
  <c r="I1062" i="6"/>
  <c r="H1062" i="6"/>
  <c r="G1062" i="6"/>
  <c r="V1061" i="6"/>
  <c r="T1061" i="6"/>
  <c r="R1061" i="6"/>
  <c r="L1063" i="6" s="1"/>
  <c r="U1061" i="6"/>
  <c r="S1061" i="6"/>
  <c r="J1064" i="6" s="1"/>
  <c r="Q1061" i="6"/>
  <c r="J1063" i="6" s="1"/>
  <c r="F1061" i="6"/>
  <c r="E1061" i="6"/>
  <c r="C1061" i="6"/>
  <c r="AA1059" i="6"/>
  <c r="Z1059" i="6"/>
  <c r="Y1059" i="6"/>
  <c r="J1058" i="6"/>
  <c r="I1058" i="6"/>
  <c r="H1058" i="6"/>
  <c r="F1058" i="6"/>
  <c r="L1057" i="6"/>
  <c r="K1057" i="6"/>
  <c r="F1057" i="6"/>
  <c r="L1056" i="6"/>
  <c r="K1059" i="6" s="1"/>
  <c r="K1056" i="6"/>
  <c r="F1056" i="6"/>
  <c r="L1055" i="6"/>
  <c r="P1059" i="6" s="1"/>
  <c r="K1055" i="6"/>
  <c r="J1055" i="6"/>
  <c r="I1055" i="6"/>
  <c r="H1055" i="6"/>
  <c r="G1055" i="6"/>
  <c r="D1054" i="6"/>
  <c r="V1053" i="6"/>
  <c r="T1053" i="6"/>
  <c r="R1053" i="6"/>
  <c r="U1053" i="6"/>
  <c r="S1053" i="6"/>
  <c r="J1057" i="6" s="1"/>
  <c r="Q1053" i="6"/>
  <c r="J1056" i="6" s="1"/>
  <c r="F1053" i="6"/>
  <c r="E1053" i="6"/>
  <c r="C1053" i="6"/>
  <c r="AA1051" i="6"/>
  <c r="Z1051" i="6"/>
  <c r="Y1051" i="6"/>
  <c r="J1050" i="6"/>
  <c r="I1050" i="6"/>
  <c r="H1050" i="6"/>
  <c r="F1050" i="6"/>
  <c r="K1049" i="6"/>
  <c r="F1049" i="6"/>
  <c r="K1048" i="6"/>
  <c r="F1048" i="6"/>
  <c r="L1047" i="6"/>
  <c r="K1047" i="6"/>
  <c r="I1047" i="6"/>
  <c r="AA1047" i="6"/>
  <c r="Z1047" i="6"/>
  <c r="Y1047" i="6"/>
  <c r="X1047" i="6"/>
  <c r="J1047" i="6"/>
  <c r="G1047" i="6"/>
  <c r="V1047" i="6"/>
  <c r="T1047" i="6"/>
  <c r="L1049" i="6" s="1"/>
  <c r="R1047" i="6"/>
  <c r="U1047" i="6"/>
  <c r="S1047" i="6"/>
  <c r="Q1047" i="6"/>
  <c r="F1047" i="6"/>
  <c r="E1047" i="6"/>
  <c r="C1047" i="6"/>
  <c r="L1046" i="6"/>
  <c r="P1051" i="6" s="1"/>
  <c r="K1046" i="6"/>
  <c r="J1046" i="6"/>
  <c r="I1046" i="6"/>
  <c r="H1046" i="6"/>
  <c r="G1046" i="6"/>
  <c r="D1045" i="6"/>
  <c r="V1044" i="6"/>
  <c r="T1044" i="6"/>
  <c r="R1044" i="6"/>
  <c r="L1048" i="6" s="1"/>
  <c r="U1044" i="6"/>
  <c r="S1044" i="6"/>
  <c r="J1049" i="6" s="1"/>
  <c r="Q1044" i="6"/>
  <c r="J1048" i="6" s="1"/>
  <c r="F1044" i="6"/>
  <c r="E1044" i="6"/>
  <c r="C1044" i="6"/>
  <c r="AA1042" i="6"/>
  <c r="Z1042" i="6"/>
  <c r="Y1042" i="6"/>
  <c r="X1042" i="6"/>
  <c r="O1042" i="6"/>
  <c r="J1041" i="6"/>
  <c r="I1041" i="6"/>
  <c r="H1041" i="6"/>
  <c r="F1041" i="6"/>
  <c r="K1040" i="6"/>
  <c r="F1040" i="6"/>
  <c r="K1039" i="6"/>
  <c r="F1039" i="6"/>
  <c r="L1038" i="6"/>
  <c r="K1038" i="6"/>
  <c r="J1038" i="6"/>
  <c r="I1038" i="6"/>
  <c r="H1038" i="6"/>
  <c r="G1038" i="6"/>
  <c r="V1037" i="6"/>
  <c r="T1037" i="6"/>
  <c r="L1040" i="6" s="1"/>
  <c r="R1037" i="6"/>
  <c r="L1039" i="6" s="1"/>
  <c r="U1037" i="6"/>
  <c r="S1037" i="6"/>
  <c r="J1040" i="6" s="1"/>
  <c r="Q1037" i="6"/>
  <c r="J1039" i="6" s="1"/>
  <c r="F1037" i="6"/>
  <c r="E1037" i="6"/>
  <c r="C1037" i="6"/>
  <c r="AA1035" i="6"/>
  <c r="Z1035" i="6"/>
  <c r="Y1035" i="6"/>
  <c r="J1034" i="6"/>
  <c r="I1034" i="6"/>
  <c r="H1034" i="6"/>
  <c r="F1034" i="6"/>
  <c r="K1033" i="6"/>
  <c r="F1033" i="6"/>
  <c r="L1032" i="6"/>
  <c r="K1035" i="6" s="1"/>
  <c r="K1032" i="6"/>
  <c r="F1032" i="6"/>
  <c r="L1031" i="6"/>
  <c r="K1031" i="6"/>
  <c r="I1031" i="6"/>
  <c r="AA1031" i="6"/>
  <c r="Z1031" i="6"/>
  <c r="Y1031" i="6"/>
  <c r="J1031" i="6"/>
  <c r="X1031" i="6" s="1"/>
  <c r="G1031" i="6"/>
  <c r="V1031" i="6"/>
  <c r="T1031" i="6"/>
  <c r="R1031" i="6"/>
  <c r="U1031" i="6"/>
  <c r="S1031" i="6"/>
  <c r="Q1031" i="6"/>
  <c r="F1031" i="6"/>
  <c r="E1031" i="6"/>
  <c r="C1031" i="6"/>
  <c r="L1030" i="6"/>
  <c r="K1030" i="6"/>
  <c r="W1030" i="6"/>
  <c r="J1030" i="6"/>
  <c r="I1030" i="6"/>
  <c r="H1030" i="6"/>
  <c r="G1030" i="6"/>
  <c r="D1029" i="6"/>
  <c r="V1028" i="6"/>
  <c r="T1028" i="6"/>
  <c r="L1033" i="6" s="1"/>
  <c r="R1028" i="6"/>
  <c r="U1028" i="6"/>
  <c r="S1028" i="6"/>
  <c r="J1033" i="6" s="1"/>
  <c r="Q1028" i="6"/>
  <c r="J1032" i="6" s="1"/>
  <c r="F1028" i="6"/>
  <c r="E1028" i="6"/>
  <c r="C1028" i="6"/>
  <c r="A1027" i="6"/>
  <c r="A1025" i="6"/>
  <c r="I1023" i="6"/>
  <c r="K1023" i="6"/>
  <c r="I1022" i="6"/>
  <c r="K1022" i="6"/>
  <c r="A1021" i="6"/>
  <c r="I1019" i="6"/>
  <c r="K1019" i="6"/>
  <c r="I1018" i="6"/>
  <c r="K1018" i="6"/>
  <c r="A1017" i="6"/>
  <c r="AA1014" i="6"/>
  <c r="Z1014" i="6"/>
  <c r="Y1014" i="6"/>
  <c r="J1013" i="6"/>
  <c r="I1013" i="6"/>
  <c r="H1013" i="6"/>
  <c r="F1013" i="6"/>
  <c r="K1012" i="6"/>
  <c r="F1012" i="6"/>
  <c r="K1011" i="6"/>
  <c r="F1011" i="6"/>
  <c r="K1010" i="6"/>
  <c r="F1010" i="6"/>
  <c r="L1009" i="6"/>
  <c r="K1009" i="6"/>
  <c r="I1009" i="6"/>
  <c r="AA1009" i="6"/>
  <c r="Z1009" i="6"/>
  <c r="Y1009" i="6"/>
  <c r="J1009" i="6"/>
  <c r="X1009" i="6" s="1"/>
  <c r="G1009" i="6"/>
  <c r="V1009" i="6"/>
  <c r="L1012" i="6" s="1"/>
  <c r="T1009" i="6"/>
  <c r="R1009" i="6"/>
  <c r="U1009" i="6"/>
  <c r="S1009" i="6"/>
  <c r="Q1009" i="6"/>
  <c r="F1009" i="6"/>
  <c r="E1009" i="6"/>
  <c r="C1009" i="6"/>
  <c r="L1008" i="6"/>
  <c r="K1008" i="6"/>
  <c r="I1008" i="6"/>
  <c r="AA1008" i="6"/>
  <c r="Z1008" i="6"/>
  <c r="Y1008" i="6"/>
  <c r="X1008" i="6"/>
  <c r="J1008" i="6"/>
  <c r="G1008" i="6"/>
  <c r="V1008" i="6"/>
  <c r="T1008" i="6"/>
  <c r="R1008" i="6"/>
  <c r="U1008" i="6"/>
  <c r="S1008" i="6"/>
  <c r="Q1008" i="6"/>
  <c r="F1008" i="6"/>
  <c r="E1008" i="6"/>
  <c r="C1008" i="6"/>
  <c r="L1007" i="6"/>
  <c r="K1007" i="6"/>
  <c r="J1007" i="6"/>
  <c r="I1007" i="6"/>
  <c r="H1007" i="6"/>
  <c r="G1007" i="6"/>
  <c r="L1006" i="6"/>
  <c r="K1006" i="6"/>
  <c r="W1006" i="6"/>
  <c r="J1006" i="6"/>
  <c r="I1006" i="6"/>
  <c r="H1006" i="6"/>
  <c r="G1006" i="6"/>
  <c r="L1005" i="6"/>
  <c r="K1005" i="6"/>
  <c r="J1005" i="6"/>
  <c r="I1005" i="6"/>
  <c r="H1005" i="6"/>
  <c r="G1005" i="6"/>
  <c r="L1004" i="6"/>
  <c r="K1004" i="6"/>
  <c r="W1004" i="6"/>
  <c r="J1004" i="6"/>
  <c r="I1004" i="6"/>
  <c r="H1004" i="6"/>
  <c r="G1004" i="6"/>
  <c r="D1003" i="6"/>
  <c r="V1002" i="6"/>
  <c r="T1002" i="6"/>
  <c r="L1011" i="6" s="1"/>
  <c r="R1002" i="6"/>
  <c r="L1010" i="6" s="1"/>
  <c r="U1002" i="6"/>
  <c r="J1012" i="6" s="1"/>
  <c r="S1002" i="6"/>
  <c r="J1011" i="6" s="1"/>
  <c r="Q1002" i="6"/>
  <c r="F1002" i="6"/>
  <c r="E1002" i="6"/>
  <c r="C1002" i="6"/>
  <c r="AA1000" i="6"/>
  <c r="Z1000" i="6"/>
  <c r="Y1000" i="6"/>
  <c r="J999" i="6"/>
  <c r="I999" i="6"/>
  <c r="H999" i="6"/>
  <c r="F999" i="6"/>
  <c r="K998" i="6"/>
  <c r="F998" i="6"/>
  <c r="L997" i="6"/>
  <c r="K997" i="6"/>
  <c r="F997" i="6"/>
  <c r="K996" i="6"/>
  <c r="F996" i="6"/>
  <c r="L995" i="6"/>
  <c r="K995" i="6"/>
  <c r="I995" i="6"/>
  <c r="AA995" i="6"/>
  <c r="Z995" i="6"/>
  <c r="Y995" i="6"/>
  <c r="J995" i="6"/>
  <c r="X995" i="6" s="1"/>
  <c r="G995" i="6"/>
  <c r="V995" i="6"/>
  <c r="L998" i="6" s="1"/>
  <c r="T995" i="6"/>
  <c r="R995" i="6"/>
  <c r="U995" i="6"/>
  <c r="S995" i="6"/>
  <c r="Q995" i="6"/>
  <c r="F995" i="6"/>
  <c r="E995" i="6"/>
  <c r="C995" i="6"/>
  <c r="L994" i="6"/>
  <c r="K994" i="6"/>
  <c r="I994" i="6"/>
  <c r="AA994" i="6"/>
  <c r="Z994" i="6"/>
  <c r="Y994" i="6"/>
  <c r="J994" i="6"/>
  <c r="X994" i="6" s="1"/>
  <c r="G994" i="6"/>
  <c r="V994" i="6"/>
  <c r="T994" i="6"/>
  <c r="R994" i="6"/>
  <c r="U994" i="6"/>
  <c r="S994" i="6"/>
  <c r="Q994" i="6"/>
  <c r="F994" i="6"/>
  <c r="E994" i="6"/>
  <c r="C994" i="6"/>
  <c r="L993" i="6"/>
  <c r="K993" i="6"/>
  <c r="J993" i="6"/>
  <c r="I993" i="6"/>
  <c r="H993" i="6"/>
  <c r="G993" i="6"/>
  <c r="L992" i="6"/>
  <c r="K992" i="6"/>
  <c r="W992" i="6"/>
  <c r="J992" i="6"/>
  <c r="I992" i="6"/>
  <c r="H992" i="6"/>
  <c r="G992" i="6"/>
  <c r="L991" i="6"/>
  <c r="K991" i="6"/>
  <c r="J991" i="6"/>
  <c r="I991" i="6"/>
  <c r="H991" i="6"/>
  <c r="G991" i="6"/>
  <c r="L990" i="6"/>
  <c r="K990" i="6"/>
  <c r="W990" i="6"/>
  <c r="J990" i="6"/>
  <c r="I990" i="6"/>
  <c r="H990" i="6"/>
  <c r="G990" i="6"/>
  <c r="D989" i="6"/>
  <c r="V988" i="6"/>
  <c r="T988" i="6"/>
  <c r="R988" i="6"/>
  <c r="L996" i="6" s="1"/>
  <c r="U988" i="6"/>
  <c r="J998" i="6" s="1"/>
  <c r="S988" i="6"/>
  <c r="J997" i="6" s="1"/>
  <c r="Q988" i="6"/>
  <c r="J996" i="6" s="1"/>
  <c r="F988" i="6"/>
  <c r="E988" i="6"/>
  <c r="C988" i="6"/>
  <c r="AA986" i="6"/>
  <c r="Z986" i="6"/>
  <c r="Y986" i="6"/>
  <c r="J985" i="6"/>
  <c r="I985" i="6"/>
  <c r="H985" i="6"/>
  <c r="F985" i="6"/>
  <c r="L984" i="6"/>
  <c r="K984" i="6"/>
  <c r="F984" i="6"/>
  <c r="L983" i="6"/>
  <c r="K986" i="6" s="1"/>
  <c r="K983" i="6"/>
  <c r="F983" i="6"/>
  <c r="L982" i="6"/>
  <c r="K982" i="6"/>
  <c r="I982" i="6"/>
  <c r="AA982" i="6"/>
  <c r="Z982" i="6"/>
  <c r="Y982" i="6"/>
  <c r="X982" i="6"/>
  <c r="J982" i="6"/>
  <c r="G982" i="6"/>
  <c r="V982" i="6"/>
  <c r="T982" i="6"/>
  <c r="R982" i="6"/>
  <c r="U982" i="6"/>
  <c r="S982" i="6"/>
  <c r="Q982" i="6"/>
  <c r="F982" i="6"/>
  <c r="E982" i="6"/>
  <c r="C982" i="6"/>
  <c r="L981" i="6"/>
  <c r="K981" i="6"/>
  <c r="J981" i="6"/>
  <c r="I981" i="6"/>
  <c r="H981" i="6"/>
  <c r="G981" i="6"/>
  <c r="D980" i="6"/>
  <c r="V979" i="6"/>
  <c r="T979" i="6"/>
  <c r="R979" i="6"/>
  <c r="U979" i="6"/>
  <c r="S979" i="6"/>
  <c r="Q979" i="6"/>
  <c r="J983" i="6" s="1"/>
  <c r="F979" i="6"/>
  <c r="E979" i="6"/>
  <c r="C979" i="6"/>
  <c r="AA977" i="6"/>
  <c r="Z977" i="6"/>
  <c r="Y977" i="6"/>
  <c r="J976" i="6"/>
  <c r="I976" i="6"/>
  <c r="H976" i="6"/>
  <c r="F976" i="6"/>
  <c r="K975" i="6"/>
  <c r="F975" i="6"/>
  <c r="K974" i="6"/>
  <c r="J974" i="6"/>
  <c r="F974" i="6"/>
  <c r="K973" i="6"/>
  <c r="F973" i="6"/>
  <c r="L972" i="6"/>
  <c r="K972" i="6"/>
  <c r="I972" i="6"/>
  <c r="AA972" i="6"/>
  <c r="Z972" i="6"/>
  <c r="Y972" i="6"/>
  <c r="J972" i="6"/>
  <c r="X972" i="6" s="1"/>
  <c r="G972" i="6"/>
  <c r="V972" i="6"/>
  <c r="T972" i="6"/>
  <c r="R972" i="6"/>
  <c r="U972" i="6"/>
  <c r="S972" i="6"/>
  <c r="Q972" i="6"/>
  <c r="F972" i="6"/>
  <c r="E972" i="6"/>
  <c r="C972" i="6"/>
  <c r="L971" i="6"/>
  <c r="K971" i="6"/>
  <c r="J971" i="6"/>
  <c r="I971" i="6"/>
  <c r="H971" i="6"/>
  <c r="G971" i="6"/>
  <c r="L970" i="6"/>
  <c r="K970" i="6"/>
  <c r="W970" i="6"/>
  <c r="J970" i="6"/>
  <c r="I970" i="6"/>
  <c r="H970" i="6"/>
  <c r="G970" i="6"/>
  <c r="L969" i="6"/>
  <c r="K969" i="6"/>
  <c r="J969" i="6"/>
  <c r="I969" i="6"/>
  <c r="H969" i="6"/>
  <c r="G969" i="6"/>
  <c r="L968" i="6"/>
  <c r="K968" i="6"/>
  <c r="J968" i="6"/>
  <c r="I968" i="6"/>
  <c r="H968" i="6"/>
  <c r="G968" i="6"/>
  <c r="V967" i="6"/>
  <c r="T967" i="6"/>
  <c r="L974" i="6" s="1"/>
  <c r="R967" i="6"/>
  <c r="L973" i="6" s="1"/>
  <c r="U967" i="6"/>
  <c r="J975" i="6" s="1"/>
  <c r="S967" i="6"/>
  <c r="Q967" i="6"/>
  <c r="J973" i="6" s="1"/>
  <c r="F967" i="6"/>
  <c r="E967" i="6"/>
  <c r="C967" i="6"/>
  <c r="AA965" i="6"/>
  <c r="Z965" i="6"/>
  <c r="Y965" i="6"/>
  <c r="I965" i="6"/>
  <c r="J964" i="6"/>
  <c r="I964" i="6"/>
  <c r="H964" i="6"/>
  <c r="F964" i="6"/>
  <c r="L963" i="6"/>
  <c r="K963" i="6"/>
  <c r="F963" i="6"/>
  <c r="L962" i="6"/>
  <c r="K962" i="6"/>
  <c r="F962" i="6"/>
  <c r="L961" i="6"/>
  <c r="K961" i="6"/>
  <c r="F961" i="6"/>
  <c r="L960" i="6"/>
  <c r="K960" i="6"/>
  <c r="I960" i="6"/>
  <c r="AA960" i="6"/>
  <c r="Z960" i="6"/>
  <c r="Y960" i="6"/>
  <c r="J960" i="6"/>
  <c r="X960" i="6" s="1"/>
  <c r="G960" i="6"/>
  <c r="V960" i="6"/>
  <c r="T960" i="6"/>
  <c r="R960" i="6"/>
  <c r="U960" i="6"/>
  <c r="S960" i="6"/>
  <c r="Q960" i="6"/>
  <c r="F960" i="6"/>
  <c r="E960" i="6"/>
  <c r="C960" i="6"/>
  <c r="L959" i="6"/>
  <c r="K959" i="6"/>
  <c r="J959" i="6"/>
  <c r="O965" i="6" s="1"/>
  <c r="I959" i="6"/>
  <c r="H959" i="6"/>
  <c r="G959" i="6"/>
  <c r="L958" i="6"/>
  <c r="K958" i="6"/>
  <c r="W958" i="6"/>
  <c r="J958" i="6"/>
  <c r="I958" i="6"/>
  <c r="H958" i="6"/>
  <c r="G958" i="6"/>
  <c r="L957" i="6"/>
  <c r="K957" i="6"/>
  <c r="J957" i="6"/>
  <c r="I957" i="6"/>
  <c r="H957" i="6"/>
  <c r="G957" i="6"/>
  <c r="L956" i="6"/>
  <c r="K956" i="6"/>
  <c r="J956" i="6"/>
  <c r="W956" i="6" s="1"/>
  <c r="I956" i="6"/>
  <c r="H956" i="6"/>
  <c r="G956" i="6"/>
  <c r="D955" i="6"/>
  <c r="V954" i="6"/>
  <c r="T954" i="6"/>
  <c r="R954" i="6"/>
  <c r="U954" i="6"/>
  <c r="J963" i="6" s="1"/>
  <c r="S954" i="6"/>
  <c r="J962" i="6" s="1"/>
  <c r="Q954" i="6"/>
  <c r="J961" i="6" s="1"/>
  <c r="F954" i="6"/>
  <c r="E954" i="6"/>
  <c r="C954" i="6"/>
  <c r="AA952" i="6"/>
  <c r="Z952" i="6"/>
  <c r="Y952" i="6"/>
  <c r="P952" i="6"/>
  <c r="K952" i="6"/>
  <c r="J951" i="6"/>
  <c r="I951" i="6"/>
  <c r="H951" i="6"/>
  <c r="F951" i="6"/>
  <c r="K950" i="6"/>
  <c r="J950" i="6"/>
  <c r="F950" i="6"/>
  <c r="K949" i="6"/>
  <c r="J949" i="6"/>
  <c r="F949" i="6"/>
  <c r="K948" i="6"/>
  <c r="F948" i="6"/>
  <c r="L947" i="6"/>
  <c r="K947" i="6"/>
  <c r="I947" i="6"/>
  <c r="AA947" i="6"/>
  <c r="Z947" i="6"/>
  <c r="Y947" i="6"/>
  <c r="X947" i="6"/>
  <c r="J947" i="6"/>
  <c r="G947" i="6"/>
  <c r="V947" i="6"/>
  <c r="T947" i="6"/>
  <c r="R947" i="6"/>
  <c r="U947" i="6"/>
  <c r="S947" i="6"/>
  <c r="Q947" i="6"/>
  <c r="J948" i="6" s="1"/>
  <c r="F947" i="6"/>
  <c r="E947" i="6"/>
  <c r="C947" i="6"/>
  <c r="L946" i="6"/>
  <c r="K946" i="6"/>
  <c r="J946" i="6"/>
  <c r="I946" i="6"/>
  <c r="H946" i="6"/>
  <c r="G946" i="6"/>
  <c r="L945" i="6"/>
  <c r="K945" i="6"/>
  <c r="W945" i="6"/>
  <c r="J945" i="6"/>
  <c r="I945" i="6"/>
  <c r="H945" i="6"/>
  <c r="G945" i="6"/>
  <c r="L944" i="6"/>
  <c r="K944" i="6"/>
  <c r="J944" i="6"/>
  <c r="I944" i="6"/>
  <c r="H944" i="6"/>
  <c r="G944" i="6"/>
  <c r="L943" i="6"/>
  <c r="K943" i="6"/>
  <c r="W943" i="6"/>
  <c r="J943" i="6"/>
  <c r="I943" i="6"/>
  <c r="H943" i="6"/>
  <c r="G943" i="6"/>
  <c r="D942" i="6"/>
  <c r="V941" i="6"/>
  <c r="L950" i="6" s="1"/>
  <c r="T941" i="6"/>
  <c r="L949" i="6" s="1"/>
  <c r="R941" i="6"/>
  <c r="L948" i="6" s="1"/>
  <c r="U941" i="6"/>
  <c r="S941" i="6"/>
  <c r="Q941" i="6"/>
  <c r="F941" i="6"/>
  <c r="E941" i="6"/>
  <c r="C941" i="6"/>
  <c r="A940" i="6"/>
  <c r="I938" i="6"/>
  <c r="K938" i="6"/>
  <c r="I937" i="6"/>
  <c r="K937" i="6"/>
  <c r="A936" i="6"/>
  <c r="AA933" i="6"/>
  <c r="Z933" i="6"/>
  <c r="Y933" i="6"/>
  <c r="J932" i="6"/>
  <c r="I932" i="6"/>
  <c r="H932" i="6"/>
  <c r="F932" i="6"/>
  <c r="L931" i="6"/>
  <c r="K931" i="6"/>
  <c r="F931" i="6"/>
  <c r="K930" i="6"/>
  <c r="F930" i="6"/>
  <c r="L929" i="6"/>
  <c r="K929" i="6"/>
  <c r="I929" i="6"/>
  <c r="AA929" i="6"/>
  <c r="Z929" i="6"/>
  <c r="Y929" i="6"/>
  <c r="J929" i="6"/>
  <c r="X929" i="6" s="1"/>
  <c r="G929" i="6"/>
  <c r="V929" i="6"/>
  <c r="T929" i="6"/>
  <c r="R929" i="6"/>
  <c r="U929" i="6"/>
  <c r="S929" i="6"/>
  <c r="Q929" i="6"/>
  <c r="F929" i="6"/>
  <c r="E929" i="6"/>
  <c r="C929" i="6"/>
  <c r="L928" i="6"/>
  <c r="K928" i="6"/>
  <c r="W928" i="6"/>
  <c r="J928" i="6"/>
  <c r="I928" i="6"/>
  <c r="H928" i="6"/>
  <c r="G928" i="6"/>
  <c r="D927" i="6"/>
  <c r="V926" i="6"/>
  <c r="T926" i="6"/>
  <c r="R926" i="6"/>
  <c r="L930" i="6" s="1"/>
  <c r="U926" i="6"/>
  <c r="S926" i="6"/>
  <c r="Q926" i="6"/>
  <c r="J930" i="6" s="1"/>
  <c r="F926" i="6"/>
  <c r="E926" i="6"/>
  <c r="C926" i="6"/>
  <c r="AA924" i="6"/>
  <c r="Z924" i="6"/>
  <c r="Y924" i="6"/>
  <c r="J923" i="6"/>
  <c r="I923" i="6"/>
  <c r="H923" i="6"/>
  <c r="F923" i="6"/>
  <c r="K922" i="6"/>
  <c r="F922" i="6"/>
  <c r="K921" i="6"/>
  <c r="J921" i="6"/>
  <c r="F921" i="6"/>
  <c r="L920" i="6"/>
  <c r="K920" i="6"/>
  <c r="J920" i="6"/>
  <c r="I920" i="6"/>
  <c r="H920" i="6"/>
  <c r="G920" i="6"/>
  <c r="V919" i="6"/>
  <c r="T919" i="6"/>
  <c r="L922" i="6" s="1"/>
  <c r="R919" i="6"/>
  <c r="L921" i="6" s="1"/>
  <c r="U919" i="6"/>
  <c r="S919" i="6"/>
  <c r="J922" i="6" s="1"/>
  <c r="Q919" i="6"/>
  <c r="F919" i="6"/>
  <c r="E919" i="6"/>
  <c r="C919" i="6"/>
  <c r="AA917" i="6"/>
  <c r="Z917" i="6"/>
  <c r="Y917" i="6"/>
  <c r="P917" i="6"/>
  <c r="J916" i="6"/>
  <c r="I916" i="6"/>
  <c r="H916" i="6"/>
  <c r="F916" i="6"/>
  <c r="K915" i="6"/>
  <c r="J915" i="6"/>
  <c r="F915" i="6"/>
  <c r="K914" i="6"/>
  <c r="F914" i="6"/>
  <c r="L913" i="6"/>
  <c r="K913" i="6"/>
  <c r="I913" i="6"/>
  <c r="AA913" i="6"/>
  <c r="Z913" i="6"/>
  <c r="Y913" i="6"/>
  <c r="J913" i="6"/>
  <c r="X913" i="6" s="1"/>
  <c r="G913" i="6"/>
  <c r="V913" i="6"/>
  <c r="T913" i="6"/>
  <c r="R913" i="6"/>
  <c r="U913" i="6"/>
  <c r="S913" i="6"/>
  <c r="Q913" i="6"/>
  <c r="F913" i="6"/>
  <c r="E913" i="6"/>
  <c r="C913" i="6"/>
  <c r="L912" i="6"/>
  <c r="K912" i="6"/>
  <c r="J912" i="6"/>
  <c r="W912" i="6" s="1"/>
  <c r="I912" i="6"/>
  <c r="H912" i="6"/>
  <c r="G912" i="6"/>
  <c r="D911" i="6"/>
  <c r="V910" i="6"/>
  <c r="T910" i="6"/>
  <c r="L915" i="6" s="1"/>
  <c r="R910" i="6"/>
  <c r="L914" i="6" s="1"/>
  <c r="U910" i="6"/>
  <c r="S910" i="6"/>
  <c r="Q910" i="6"/>
  <c r="J914" i="6" s="1"/>
  <c r="I917" i="6" s="1"/>
  <c r="F910" i="6"/>
  <c r="E910" i="6"/>
  <c r="C910" i="6"/>
  <c r="A909" i="6"/>
  <c r="AA906" i="6"/>
  <c r="Z906" i="6"/>
  <c r="Y906" i="6"/>
  <c r="J905" i="6"/>
  <c r="I905" i="6"/>
  <c r="H905" i="6"/>
  <c r="F905" i="6"/>
  <c r="K904" i="6"/>
  <c r="F904" i="6"/>
  <c r="K903" i="6"/>
  <c r="F903" i="6"/>
  <c r="K902" i="6"/>
  <c r="F902" i="6"/>
  <c r="L901" i="6"/>
  <c r="K901" i="6"/>
  <c r="I901" i="6"/>
  <c r="AA901" i="6"/>
  <c r="Z901" i="6"/>
  <c r="Y901" i="6"/>
  <c r="X901" i="6"/>
  <c r="J901" i="6"/>
  <c r="G901" i="6"/>
  <c r="V901" i="6"/>
  <c r="T901" i="6"/>
  <c r="R901" i="6"/>
  <c r="U901" i="6"/>
  <c r="S901" i="6"/>
  <c r="Q901" i="6"/>
  <c r="J902" i="6" s="1"/>
  <c r="F901" i="6"/>
  <c r="E901" i="6"/>
  <c r="C901" i="6"/>
  <c r="L900" i="6"/>
  <c r="K900" i="6"/>
  <c r="I900" i="6"/>
  <c r="AA900" i="6"/>
  <c r="Z900" i="6"/>
  <c r="Y900" i="6"/>
  <c r="J900" i="6"/>
  <c r="X900" i="6" s="1"/>
  <c r="G900" i="6"/>
  <c r="V900" i="6"/>
  <c r="T900" i="6"/>
  <c r="R900" i="6"/>
  <c r="U900" i="6"/>
  <c r="J904" i="6" s="1"/>
  <c r="S900" i="6"/>
  <c r="Q900" i="6"/>
  <c r="F900" i="6"/>
  <c r="E900" i="6"/>
  <c r="C900" i="6"/>
  <c r="L899" i="6"/>
  <c r="K899" i="6"/>
  <c r="J899" i="6"/>
  <c r="I899" i="6"/>
  <c r="H899" i="6"/>
  <c r="G899" i="6"/>
  <c r="L898" i="6"/>
  <c r="K898" i="6"/>
  <c r="J898" i="6"/>
  <c r="W898" i="6" s="1"/>
  <c r="I898" i="6"/>
  <c r="H898" i="6"/>
  <c r="G898" i="6"/>
  <c r="L897" i="6"/>
  <c r="K897" i="6"/>
  <c r="J897" i="6"/>
  <c r="I897" i="6"/>
  <c r="H897" i="6"/>
  <c r="G897" i="6"/>
  <c r="L896" i="6"/>
  <c r="K896" i="6"/>
  <c r="W896" i="6"/>
  <c r="J896" i="6"/>
  <c r="I896" i="6"/>
  <c r="H896" i="6"/>
  <c r="G896" i="6"/>
  <c r="D895" i="6"/>
  <c r="V894" i="6"/>
  <c r="L904" i="6" s="1"/>
  <c r="T894" i="6"/>
  <c r="L903" i="6" s="1"/>
  <c r="R894" i="6"/>
  <c r="L902" i="6" s="1"/>
  <c r="U894" i="6"/>
  <c r="S894" i="6"/>
  <c r="Q894" i="6"/>
  <c r="F894" i="6"/>
  <c r="E894" i="6"/>
  <c r="C894" i="6"/>
  <c r="AA892" i="6"/>
  <c r="Z892" i="6"/>
  <c r="Y892" i="6"/>
  <c r="J891" i="6"/>
  <c r="I891" i="6"/>
  <c r="H891" i="6"/>
  <c r="F891" i="6"/>
  <c r="K890" i="6"/>
  <c r="F890" i="6"/>
  <c r="K889" i="6"/>
  <c r="F889" i="6"/>
  <c r="K888" i="6"/>
  <c r="F888" i="6"/>
  <c r="L887" i="6"/>
  <c r="K887" i="6"/>
  <c r="I887" i="6"/>
  <c r="AA887" i="6"/>
  <c r="Z887" i="6"/>
  <c r="Y887" i="6"/>
  <c r="X887" i="6"/>
  <c r="J887" i="6"/>
  <c r="G887" i="6"/>
  <c r="V887" i="6"/>
  <c r="T887" i="6"/>
  <c r="R887" i="6"/>
  <c r="U887" i="6"/>
  <c r="S887" i="6"/>
  <c r="Q887" i="6"/>
  <c r="J888" i="6" s="1"/>
  <c r="F887" i="6"/>
  <c r="E887" i="6"/>
  <c r="C887" i="6"/>
  <c r="L886" i="6"/>
  <c r="K886" i="6"/>
  <c r="I886" i="6"/>
  <c r="AA886" i="6"/>
  <c r="Z886" i="6"/>
  <c r="Y886" i="6"/>
  <c r="J886" i="6"/>
  <c r="X886" i="6" s="1"/>
  <c r="G886" i="6"/>
  <c r="V886" i="6"/>
  <c r="T886" i="6"/>
  <c r="R886" i="6"/>
  <c r="U886" i="6"/>
  <c r="J890" i="6" s="1"/>
  <c r="S886" i="6"/>
  <c r="Q886" i="6"/>
  <c r="F886" i="6"/>
  <c r="E886" i="6"/>
  <c r="C886" i="6"/>
  <c r="L885" i="6"/>
  <c r="K885" i="6"/>
  <c r="J885" i="6"/>
  <c r="I885" i="6"/>
  <c r="H885" i="6"/>
  <c r="G885" i="6"/>
  <c r="L884" i="6"/>
  <c r="K884" i="6"/>
  <c r="J884" i="6"/>
  <c r="W884" i="6" s="1"/>
  <c r="I884" i="6"/>
  <c r="H884" i="6"/>
  <c r="G884" i="6"/>
  <c r="L883" i="6"/>
  <c r="K883" i="6"/>
  <c r="J883" i="6"/>
  <c r="I883" i="6"/>
  <c r="H883" i="6"/>
  <c r="G883" i="6"/>
  <c r="L882" i="6"/>
  <c r="K882" i="6"/>
  <c r="W882" i="6"/>
  <c r="J882" i="6"/>
  <c r="I882" i="6"/>
  <c r="H882" i="6"/>
  <c r="G882" i="6"/>
  <c r="D881" i="6"/>
  <c r="V880" i="6"/>
  <c r="L890" i="6" s="1"/>
  <c r="T880" i="6"/>
  <c r="L889" i="6" s="1"/>
  <c r="R880" i="6"/>
  <c r="U880" i="6"/>
  <c r="S880" i="6"/>
  <c r="Q880" i="6"/>
  <c r="F880" i="6"/>
  <c r="E880" i="6"/>
  <c r="C880" i="6"/>
  <c r="AA878" i="6"/>
  <c r="Z878" i="6"/>
  <c r="Y878" i="6"/>
  <c r="J877" i="6"/>
  <c r="I877" i="6"/>
  <c r="H877" i="6"/>
  <c r="F877" i="6"/>
  <c r="K876" i="6"/>
  <c r="J876" i="6"/>
  <c r="F876" i="6"/>
  <c r="K875" i="6"/>
  <c r="F875" i="6"/>
  <c r="L874" i="6"/>
  <c r="K874" i="6"/>
  <c r="I874" i="6"/>
  <c r="AA874" i="6"/>
  <c r="Z874" i="6"/>
  <c r="Y874" i="6"/>
  <c r="J874" i="6"/>
  <c r="X874" i="6" s="1"/>
  <c r="G874" i="6"/>
  <c r="V874" i="6"/>
  <c r="T874" i="6"/>
  <c r="R874" i="6"/>
  <c r="U874" i="6"/>
  <c r="S874" i="6"/>
  <c r="Q874" i="6"/>
  <c r="F874" i="6"/>
  <c r="E874" i="6"/>
  <c r="C874" i="6"/>
  <c r="L873" i="6"/>
  <c r="K873" i="6"/>
  <c r="J873" i="6"/>
  <c r="W873" i="6" s="1"/>
  <c r="I873" i="6"/>
  <c r="H873" i="6"/>
  <c r="G873" i="6"/>
  <c r="D872" i="6"/>
  <c r="V871" i="6"/>
  <c r="T871" i="6"/>
  <c r="L876" i="6" s="1"/>
  <c r="R871" i="6"/>
  <c r="L875" i="6" s="1"/>
  <c r="P878" i="6" s="1"/>
  <c r="U871" i="6"/>
  <c r="S871" i="6"/>
  <c r="Q871" i="6"/>
  <c r="J875" i="6" s="1"/>
  <c r="I878" i="6" s="1"/>
  <c r="F871" i="6"/>
  <c r="E871" i="6"/>
  <c r="C871" i="6"/>
  <c r="AA869" i="6"/>
  <c r="Z869" i="6"/>
  <c r="Y869" i="6"/>
  <c r="J868" i="6"/>
  <c r="I868" i="6"/>
  <c r="H868" i="6"/>
  <c r="F868" i="6"/>
  <c r="K867" i="6"/>
  <c r="F867" i="6"/>
  <c r="K866" i="6"/>
  <c r="J866" i="6"/>
  <c r="F866" i="6"/>
  <c r="K865" i="6"/>
  <c r="F865" i="6"/>
  <c r="L864" i="6"/>
  <c r="K864" i="6"/>
  <c r="I864" i="6"/>
  <c r="AA864" i="6"/>
  <c r="Z864" i="6"/>
  <c r="Y864" i="6"/>
  <c r="J864" i="6"/>
  <c r="X864" i="6" s="1"/>
  <c r="G864" i="6"/>
  <c r="V864" i="6"/>
  <c r="T864" i="6"/>
  <c r="R864" i="6"/>
  <c r="U864" i="6"/>
  <c r="S864" i="6"/>
  <c r="Q864" i="6"/>
  <c r="J865" i="6" s="1"/>
  <c r="F864" i="6"/>
  <c r="E864" i="6"/>
  <c r="C864" i="6"/>
  <c r="L863" i="6"/>
  <c r="K863" i="6"/>
  <c r="J863" i="6"/>
  <c r="I863" i="6"/>
  <c r="H863" i="6"/>
  <c r="G863" i="6"/>
  <c r="L862" i="6"/>
  <c r="K862" i="6"/>
  <c r="W862" i="6"/>
  <c r="J862" i="6"/>
  <c r="I862" i="6"/>
  <c r="H862" i="6"/>
  <c r="G862" i="6"/>
  <c r="L861" i="6"/>
  <c r="K861" i="6"/>
  <c r="J861" i="6"/>
  <c r="I861" i="6"/>
  <c r="H861" i="6"/>
  <c r="G861" i="6"/>
  <c r="L860" i="6"/>
  <c r="K860" i="6"/>
  <c r="W860" i="6"/>
  <c r="J860" i="6"/>
  <c r="I860" i="6"/>
  <c r="H860" i="6"/>
  <c r="G860" i="6"/>
  <c r="V859" i="6"/>
  <c r="L867" i="6" s="1"/>
  <c r="T859" i="6"/>
  <c r="L866" i="6" s="1"/>
  <c r="R859" i="6"/>
  <c r="L865" i="6" s="1"/>
  <c r="U859" i="6"/>
  <c r="J867" i="6" s="1"/>
  <c r="S859" i="6"/>
  <c r="Q859" i="6"/>
  <c r="F859" i="6"/>
  <c r="E859" i="6"/>
  <c r="C859" i="6"/>
  <c r="AA857" i="6"/>
  <c r="Z857" i="6"/>
  <c r="Y857" i="6"/>
  <c r="J856" i="6"/>
  <c r="I856" i="6"/>
  <c r="H856" i="6"/>
  <c r="F856" i="6"/>
  <c r="K855" i="6"/>
  <c r="F855" i="6"/>
  <c r="K854" i="6"/>
  <c r="J854" i="6"/>
  <c r="F854" i="6"/>
  <c r="K853" i="6"/>
  <c r="F853" i="6"/>
  <c r="L852" i="6"/>
  <c r="K852" i="6"/>
  <c r="I852" i="6"/>
  <c r="AA852" i="6"/>
  <c r="Z852" i="6"/>
  <c r="Y852" i="6"/>
  <c r="J852" i="6"/>
  <c r="X852" i="6" s="1"/>
  <c r="G852" i="6"/>
  <c r="V852" i="6"/>
  <c r="T852" i="6"/>
  <c r="R852" i="6"/>
  <c r="U852" i="6"/>
  <c r="S852" i="6"/>
  <c r="Q852" i="6"/>
  <c r="F852" i="6"/>
  <c r="E852" i="6"/>
  <c r="C852" i="6"/>
  <c r="L851" i="6"/>
  <c r="K851" i="6"/>
  <c r="J851" i="6"/>
  <c r="I851" i="6"/>
  <c r="H851" i="6"/>
  <c r="G851" i="6"/>
  <c r="L850" i="6"/>
  <c r="K850" i="6"/>
  <c r="W850" i="6"/>
  <c r="J850" i="6"/>
  <c r="I850" i="6"/>
  <c r="H850" i="6"/>
  <c r="G850" i="6"/>
  <c r="L849" i="6"/>
  <c r="K849" i="6"/>
  <c r="J849" i="6"/>
  <c r="I849" i="6"/>
  <c r="H849" i="6"/>
  <c r="G849" i="6"/>
  <c r="L848" i="6"/>
  <c r="K848" i="6"/>
  <c r="W848" i="6"/>
  <c r="J848" i="6"/>
  <c r="I848" i="6"/>
  <c r="H848" i="6"/>
  <c r="G848" i="6"/>
  <c r="D847" i="6"/>
  <c r="V846" i="6"/>
  <c r="L855" i="6" s="1"/>
  <c r="T846" i="6"/>
  <c r="R846" i="6"/>
  <c r="L853" i="6" s="1"/>
  <c r="U846" i="6"/>
  <c r="J855" i="6" s="1"/>
  <c r="S846" i="6"/>
  <c r="Q846" i="6"/>
  <c r="J853" i="6" s="1"/>
  <c r="F846" i="6"/>
  <c r="E846" i="6"/>
  <c r="C846" i="6"/>
  <c r="AA844" i="6"/>
  <c r="Z844" i="6"/>
  <c r="Y844" i="6"/>
  <c r="J843" i="6"/>
  <c r="I843" i="6"/>
  <c r="H843" i="6"/>
  <c r="F843" i="6"/>
  <c r="L842" i="6"/>
  <c r="K842" i="6"/>
  <c r="F842" i="6"/>
  <c r="K841" i="6"/>
  <c r="F841" i="6"/>
  <c r="K840" i="6"/>
  <c r="F840" i="6"/>
  <c r="L839" i="6"/>
  <c r="K839" i="6"/>
  <c r="I839" i="6"/>
  <c r="AA839" i="6"/>
  <c r="Z839" i="6"/>
  <c r="Y839" i="6"/>
  <c r="J839" i="6"/>
  <c r="X839" i="6" s="1"/>
  <c r="G839" i="6"/>
  <c r="V839" i="6"/>
  <c r="T839" i="6"/>
  <c r="R839" i="6"/>
  <c r="L840" i="6" s="1"/>
  <c r="U839" i="6"/>
  <c r="S839" i="6"/>
  <c r="Q839" i="6"/>
  <c r="F839" i="6"/>
  <c r="E839" i="6"/>
  <c r="C839" i="6"/>
  <c r="L838" i="6"/>
  <c r="K838" i="6"/>
  <c r="J838" i="6"/>
  <c r="I838" i="6"/>
  <c r="H838" i="6"/>
  <c r="G838" i="6"/>
  <c r="L837" i="6"/>
  <c r="K837" i="6"/>
  <c r="J837" i="6"/>
  <c r="W837" i="6" s="1"/>
  <c r="I837" i="6"/>
  <c r="H837" i="6"/>
  <c r="G837" i="6"/>
  <c r="L836" i="6"/>
  <c r="K836" i="6"/>
  <c r="J836" i="6"/>
  <c r="I836" i="6"/>
  <c r="H836" i="6"/>
  <c r="G836" i="6"/>
  <c r="L835" i="6"/>
  <c r="K835" i="6"/>
  <c r="W835" i="6"/>
  <c r="J835" i="6"/>
  <c r="I835" i="6"/>
  <c r="H835" i="6"/>
  <c r="G835" i="6"/>
  <c r="D834" i="6"/>
  <c r="V833" i="6"/>
  <c r="T833" i="6"/>
  <c r="L841" i="6" s="1"/>
  <c r="R833" i="6"/>
  <c r="U833" i="6"/>
  <c r="J842" i="6" s="1"/>
  <c r="S833" i="6"/>
  <c r="J841" i="6" s="1"/>
  <c r="Q833" i="6"/>
  <c r="J840" i="6" s="1"/>
  <c r="F833" i="6"/>
  <c r="E833" i="6"/>
  <c r="C833" i="6"/>
  <c r="A832" i="6"/>
  <c r="I830" i="6"/>
  <c r="K830" i="6"/>
  <c r="I829" i="6"/>
  <c r="K829" i="6"/>
  <c r="A828" i="6"/>
  <c r="I826" i="6"/>
  <c r="K826" i="6"/>
  <c r="I825" i="6"/>
  <c r="K825" i="6"/>
  <c r="A824" i="6"/>
  <c r="AA821" i="6"/>
  <c r="Z821" i="6"/>
  <c r="Y821" i="6"/>
  <c r="K821" i="6"/>
  <c r="J820" i="6"/>
  <c r="I820" i="6"/>
  <c r="H820" i="6"/>
  <c r="F820" i="6"/>
  <c r="K819" i="6"/>
  <c r="J819" i="6"/>
  <c r="F819" i="6"/>
  <c r="L818" i="6"/>
  <c r="K818" i="6"/>
  <c r="J818" i="6"/>
  <c r="F818" i="6"/>
  <c r="L817" i="6"/>
  <c r="K817" i="6"/>
  <c r="W817" i="6"/>
  <c r="J817" i="6"/>
  <c r="I817" i="6"/>
  <c r="H817" i="6"/>
  <c r="G817" i="6"/>
  <c r="V816" i="6"/>
  <c r="T816" i="6"/>
  <c r="L819" i="6" s="1"/>
  <c r="P821" i="6" s="1"/>
  <c r="R816" i="6"/>
  <c r="U816" i="6"/>
  <c r="S816" i="6"/>
  <c r="Q816" i="6"/>
  <c r="F816" i="6"/>
  <c r="E816" i="6"/>
  <c r="C816" i="6"/>
  <c r="AA814" i="6"/>
  <c r="Z814" i="6"/>
  <c r="Y814" i="6"/>
  <c r="X814" i="6"/>
  <c r="J813" i="6"/>
  <c r="I813" i="6"/>
  <c r="H813" i="6"/>
  <c r="F813" i="6"/>
  <c r="L812" i="6"/>
  <c r="K812" i="6"/>
  <c r="J812" i="6"/>
  <c r="F812" i="6"/>
  <c r="K811" i="6"/>
  <c r="J811" i="6"/>
  <c r="O814" i="6" s="1"/>
  <c r="F811" i="6"/>
  <c r="L810" i="6"/>
  <c r="K810" i="6"/>
  <c r="W810" i="6"/>
  <c r="J810" i="6"/>
  <c r="I814" i="6" s="1"/>
  <c r="I810" i="6"/>
  <c r="H810" i="6"/>
  <c r="G810" i="6"/>
  <c r="D809" i="6"/>
  <c r="V808" i="6"/>
  <c r="T808" i="6"/>
  <c r="R808" i="6"/>
  <c r="L811" i="6" s="1"/>
  <c r="P814" i="6" s="1"/>
  <c r="U808" i="6"/>
  <c r="S808" i="6"/>
  <c r="Q808" i="6"/>
  <c r="F808" i="6"/>
  <c r="E808" i="6"/>
  <c r="C808" i="6"/>
  <c r="AA806" i="6"/>
  <c r="Z806" i="6"/>
  <c r="Y806" i="6"/>
  <c r="P806" i="6"/>
  <c r="J805" i="6"/>
  <c r="I805" i="6"/>
  <c r="H805" i="6"/>
  <c r="F805" i="6"/>
  <c r="K804" i="6"/>
  <c r="J804" i="6"/>
  <c r="F804" i="6"/>
  <c r="K803" i="6"/>
  <c r="F803" i="6"/>
  <c r="L802" i="6"/>
  <c r="K802" i="6"/>
  <c r="I802" i="6"/>
  <c r="AA802" i="6"/>
  <c r="Z802" i="6"/>
  <c r="Y802" i="6"/>
  <c r="J802" i="6"/>
  <c r="X802" i="6" s="1"/>
  <c r="G802" i="6"/>
  <c r="V802" i="6"/>
  <c r="T802" i="6"/>
  <c r="R802" i="6"/>
  <c r="U802" i="6"/>
  <c r="S802" i="6"/>
  <c r="Q802" i="6"/>
  <c r="F802" i="6"/>
  <c r="E802" i="6"/>
  <c r="C802" i="6"/>
  <c r="L801" i="6"/>
  <c r="K801" i="6"/>
  <c r="J801" i="6"/>
  <c r="W801" i="6" s="1"/>
  <c r="I801" i="6"/>
  <c r="H801" i="6"/>
  <c r="G801" i="6"/>
  <c r="D800" i="6"/>
  <c r="V799" i="6"/>
  <c r="T799" i="6"/>
  <c r="L804" i="6" s="1"/>
  <c r="R799" i="6"/>
  <c r="L803" i="6" s="1"/>
  <c r="U799" i="6"/>
  <c r="S799" i="6"/>
  <c r="Q799" i="6"/>
  <c r="J803" i="6" s="1"/>
  <c r="I806" i="6" s="1"/>
  <c r="F799" i="6"/>
  <c r="E799" i="6"/>
  <c r="C799" i="6"/>
  <c r="AA797" i="6"/>
  <c r="Z797" i="6"/>
  <c r="Y797" i="6"/>
  <c r="P797" i="6"/>
  <c r="K797" i="6"/>
  <c r="J796" i="6"/>
  <c r="I796" i="6"/>
  <c r="H796" i="6"/>
  <c r="F796" i="6"/>
  <c r="K795" i="6"/>
  <c r="J795" i="6"/>
  <c r="F795" i="6"/>
  <c r="L794" i="6"/>
  <c r="K794" i="6"/>
  <c r="J794" i="6"/>
  <c r="F794" i="6"/>
  <c r="L793" i="6"/>
  <c r="K793" i="6"/>
  <c r="W793" i="6"/>
  <c r="J793" i="6"/>
  <c r="I793" i="6"/>
  <c r="H793" i="6"/>
  <c r="G793" i="6"/>
  <c r="V792" i="6"/>
  <c r="T792" i="6"/>
  <c r="L795" i="6" s="1"/>
  <c r="R792" i="6"/>
  <c r="U792" i="6"/>
  <c r="S792" i="6"/>
  <c r="Q792" i="6"/>
  <c r="F792" i="6"/>
  <c r="E792" i="6"/>
  <c r="C792" i="6"/>
  <c r="AA790" i="6"/>
  <c r="Z790" i="6"/>
  <c r="Y790" i="6"/>
  <c r="J789" i="6"/>
  <c r="I789" i="6"/>
  <c r="H789" i="6"/>
  <c r="F789" i="6"/>
  <c r="K788" i="6"/>
  <c r="F788" i="6"/>
  <c r="K787" i="6"/>
  <c r="F787" i="6"/>
  <c r="L786" i="6"/>
  <c r="K786" i="6"/>
  <c r="I786" i="6"/>
  <c r="AA786" i="6"/>
  <c r="Z786" i="6"/>
  <c r="Y786" i="6"/>
  <c r="X786" i="6"/>
  <c r="J786" i="6"/>
  <c r="G786" i="6"/>
  <c r="V786" i="6"/>
  <c r="T786" i="6"/>
  <c r="R786" i="6"/>
  <c r="U786" i="6"/>
  <c r="S786" i="6"/>
  <c r="Q786" i="6"/>
  <c r="J787" i="6" s="1"/>
  <c r="F786" i="6"/>
  <c r="E786" i="6"/>
  <c r="C786" i="6"/>
  <c r="L785" i="6"/>
  <c r="P790" i="6" s="1"/>
  <c r="K785" i="6"/>
  <c r="W785" i="6"/>
  <c r="J785" i="6"/>
  <c r="I785" i="6"/>
  <c r="H785" i="6"/>
  <c r="G785" i="6"/>
  <c r="D784" i="6"/>
  <c r="V783" i="6"/>
  <c r="T783" i="6"/>
  <c r="L788" i="6" s="1"/>
  <c r="R783" i="6"/>
  <c r="L787" i="6" s="1"/>
  <c r="U783" i="6"/>
  <c r="S783" i="6"/>
  <c r="J788" i="6" s="1"/>
  <c r="Q783" i="6"/>
  <c r="F783" i="6"/>
  <c r="E783" i="6"/>
  <c r="C783" i="6"/>
  <c r="A782" i="6"/>
  <c r="A780" i="6"/>
  <c r="I778" i="6"/>
  <c r="K778" i="6"/>
  <c r="I777" i="6"/>
  <c r="K777" i="6"/>
  <c r="A776" i="6"/>
  <c r="I774" i="6"/>
  <c r="K774" i="6"/>
  <c r="I773" i="6"/>
  <c r="K773" i="6"/>
  <c r="A772" i="6"/>
  <c r="AA769" i="6"/>
  <c r="Z769" i="6"/>
  <c r="Y769" i="6"/>
  <c r="J768" i="6"/>
  <c r="I768" i="6"/>
  <c r="H768" i="6"/>
  <c r="F768" i="6"/>
  <c r="K767" i="6"/>
  <c r="F767" i="6"/>
  <c r="K766" i="6"/>
  <c r="F766" i="6"/>
  <c r="K765" i="6"/>
  <c r="F765" i="6"/>
  <c r="L764" i="6"/>
  <c r="K764" i="6"/>
  <c r="I764" i="6"/>
  <c r="AA764" i="6"/>
  <c r="Z764" i="6"/>
  <c r="Y764" i="6"/>
  <c r="J764" i="6"/>
  <c r="X764" i="6" s="1"/>
  <c r="G764" i="6"/>
  <c r="V764" i="6"/>
  <c r="T764" i="6"/>
  <c r="R764" i="6"/>
  <c r="L765" i="6" s="1"/>
  <c r="U764" i="6"/>
  <c r="S764" i="6"/>
  <c r="Q764" i="6"/>
  <c r="F764" i="6"/>
  <c r="E764" i="6"/>
  <c r="C764" i="6"/>
  <c r="L763" i="6"/>
  <c r="K763" i="6"/>
  <c r="I763" i="6"/>
  <c r="AA763" i="6"/>
  <c r="Z763" i="6"/>
  <c r="Y763" i="6"/>
  <c r="J763" i="6"/>
  <c r="X763" i="6" s="1"/>
  <c r="G763" i="6"/>
  <c r="V763" i="6"/>
  <c r="T763" i="6"/>
  <c r="R763" i="6"/>
  <c r="U763" i="6"/>
  <c r="S763" i="6"/>
  <c r="Q763" i="6"/>
  <c r="F763" i="6"/>
  <c r="E763" i="6"/>
  <c r="C763" i="6"/>
  <c r="L762" i="6"/>
  <c r="K762" i="6"/>
  <c r="J762" i="6"/>
  <c r="I762" i="6"/>
  <c r="H762" i="6"/>
  <c r="G762" i="6"/>
  <c r="L761" i="6"/>
  <c r="K761" i="6"/>
  <c r="W761" i="6"/>
  <c r="J761" i="6"/>
  <c r="I761" i="6"/>
  <c r="H761" i="6"/>
  <c r="G761" i="6"/>
  <c r="L760" i="6"/>
  <c r="K760" i="6"/>
  <c r="J760" i="6"/>
  <c r="I760" i="6"/>
  <c r="H760" i="6"/>
  <c r="G760" i="6"/>
  <c r="L759" i="6"/>
  <c r="K759" i="6"/>
  <c r="W759" i="6"/>
  <c r="J759" i="6"/>
  <c r="I759" i="6"/>
  <c r="H759" i="6"/>
  <c r="G759" i="6"/>
  <c r="D758" i="6"/>
  <c r="V757" i="6"/>
  <c r="L767" i="6" s="1"/>
  <c r="T757" i="6"/>
  <c r="R757" i="6"/>
  <c r="U757" i="6"/>
  <c r="J767" i="6" s="1"/>
  <c r="S757" i="6"/>
  <c r="Q757" i="6"/>
  <c r="J765" i="6" s="1"/>
  <c r="F757" i="6"/>
  <c r="E757" i="6"/>
  <c r="C757" i="6"/>
  <c r="AA755" i="6"/>
  <c r="Z755" i="6"/>
  <c r="Y755" i="6"/>
  <c r="J754" i="6"/>
  <c r="I754" i="6"/>
  <c r="H754" i="6"/>
  <c r="F754" i="6"/>
  <c r="K753" i="6"/>
  <c r="F753" i="6"/>
  <c r="K752" i="6"/>
  <c r="F752" i="6"/>
  <c r="L751" i="6"/>
  <c r="K751" i="6"/>
  <c r="F751" i="6"/>
  <c r="L750" i="6"/>
  <c r="K750" i="6"/>
  <c r="I750" i="6"/>
  <c r="AA750" i="6"/>
  <c r="Z750" i="6"/>
  <c r="Y750" i="6"/>
  <c r="J750" i="6"/>
  <c r="X750" i="6" s="1"/>
  <c r="G750" i="6"/>
  <c r="V750" i="6"/>
  <c r="T750" i="6"/>
  <c r="R750" i="6"/>
  <c r="U750" i="6"/>
  <c r="S750" i="6"/>
  <c r="Q750" i="6"/>
  <c r="F750" i="6"/>
  <c r="E750" i="6"/>
  <c r="C750" i="6"/>
  <c r="L749" i="6"/>
  <c r="K749" i="6"/>
  <c r="I749" i="6"/>
  <c r="AA749" i="6"/>
  <c r="Z749" i="6"/>
  <c r="Y749" i="6"/>
  <c r="J749" i="6"/>
  <c r="X749" i="6" s="1"/>
  <c r="G749" i="6"/>
  <c r="V749" i="6"/>
  <c r="T749" i="6"/>
  <c r="R749" i="6"/>
  <c r="U749" i="6"/>
  <c r="S749" i="6"/>
  <c r="Q749" i="6"/>
  <c r="F749" i="6"/>
  <c r="E749" i="6"/>
  <c r="C749" i="6"/>
  <c r="L748" i="6"/>
  <c r="K748" i="6"/>
  <c r="J748" i="6"/>
  <c r="I748" i="6"/>
  <c r="H748" i="6"/>
  <c r="G748" i="6"/>
  <c r="L747" i="6"/>
  <c r="K747" i="6"/>
  <c r="W747" i="6"/>
  <c r="J747" i="6"/>
  <c r="I747" i="6"/>
  <c r="H747" i="6"/>
  <c r="G747" i="6"/>
  <c r="L746" i="6"/>
  <c r="K746" i="6"/>
  <c r="J746" i="6"/>
  <c r="I746" i="6"/>
  <c r="H746" i="6"/>
  <c r="G746" i="6"/>
  <c r="L745" i="6"/>
  <c r="K745" i="6"/>
  <c r="W745" i="6"/>
  <c r="J745" i="6"/>
  <c r="I745" i="6"/>
  <c r="H745" i="6"/>
  <c r="G745" i="6"/>
  <c r="D744" i="6"/>
  <c r="V743" i="6"/>
  <c r="L753" i="6" s="1"/>
  <c r="T743" i="6"/>
  <c r="R743" i="6"/>
  <c r="U743" i="6"/>
  <c r="J753" i="6" s="1"/>
  <c r="S743" i="6"/>
  <c r="Q743" i="6"/>
  <c r="J751" i="6" s="1"/>
  <c r="F743" i="6"/>
  <c r="E743" i="6"/>
  <c r="C743" i="6"/>
  <c r="AA741" i="6"/>
  <c r="Z741" i="6"/>
  <c r="Y741" i="6"/>
  <c r="J740" i="6"/>
  <c r="I740" i="6"/>
  <c r="H740" i="6"/>
  <c r="F740" i="6"/>
  <c r="L739" i="6"/>
  <c r="K739" i="6"/>
  <c r="F739" i="6"/>
  <c r="K738" i="6"/>
  <c r="F738" i="6"/>
  <c r="L737" i="6"/>
  <c r="K737" i="6"/>
  <c r="I737" i="6"/>
  <c r="AA737" i="6"/>
  <c r="Z737" i="6"/>
  <c r="Y737" i="6"/>
  <c r="J737" i="6"/>
  <c r="X737" i="6" s="1"/>
  <c r="G737" i="6"/>
  <c r="V737" i="6"/>
  <c r="T737" i="6"/>
  <c r="R737" i="6"/>
  <c r="U737" i="6"/>
  <c r="S737" i="6"/>
  <c r="Q737" i="6"/>
  <c r="F737" i="6"/>
  <c r="E737" i="6"/>
  <c r="C737" i="6"/>
  <c r="L736" i="6"/>
  <c r="K736" i="6"/>
  <c r="J736" i="6"/>
  <c r="I741" i="6" s="1"/>
  <c r="I736" i="6"/>
  <c r="H736" i="6"/>
  <c r="G736" i="6"/>
  <c r="D735" i="6"/>
  <c r="V734" i="6"/>
  <c r="T734" i="6"/>
  <c r="R734" i="6"/>
  <c r="L738" i="6" s="1"/>
  <c r="U734" i="6"/>
  <c r="S734" i="6"/>
  <c r="J739" i="6" s="1"/>
  <c r="Q734" i="6"/>
  <c r="J738" i="6" s="1"/>
  <c r="X741" i="6" s="1"/>
  <c r="F734" i="6"/>
  <c r="E734" i="6"/>
  <c r="C734" i="6"/>
  <c r="AA732" i="6"/>
  <c r="Z732" i="6"/>
  <c r="Y732" i="6"/>
  <c r="J731" i="6"/>
  <c r="I731" i="6"/>
  <c r="H731" i="6"/>
  <c r="F731" i="6"/>
  <c r="K730" i="6"/>
  <c r="F730" i="6"/>
  <c r="K729" i="6"/>
  <c r="F729" i="6"/>
  <c r="L728" i="6"/>
  <c r="K728" i="6"/>
  <c r="F728" i="6"/>
  <c r="L727" i="6"/>
  <c r="K727" i="6"/>
  <c r="I727" i="6"/>
  <c r="AA727" i="6"/>
  <c r="Z727" i="6"/>
  <c r="Y727" i="6"/>
  <c r="J727" i="6"/>
  <c r="X727" i="6" s="1"/>
  <c r="G727" i="6"/>
  <c r="V727" i="6"/>
  <c r="T727" i="6"/>
  <c r="R727" i="6"/>
  <c r="U727" i="6"/>
  <c r="S727" i="6"/>
  <c r="Q727" i="6"/>
  <c r="F727" i="6"/>
  <c r="E727" i="6"/>
  <c r="C727" i="6"/>
  <c r="L726" i="6"/>
  <c r="K726" i="6"/>
  <c r="J726" i="6"/>
  <c r="I726" i="6"/>
  <c r="H726" i="6"/>
  <c r="G726" i="6"/>
  <c r="L725" i="6"/>
  <c r="K725" i="6"/>
  <c r="J725" i="6"/>
  <c r="W725" i="6" s="1"/>
  <c r="I725" i="6"/>
  <c r="H725" i="6"/>
  <c r="G725" i="6"/>
  <c r="L724" i="6"/>
  <c r="K724" i="6"/>
  <c r="J724" i="6"/>
  <c r="I724" i="6"/>
  <c r="H724" i="6"/>
  <c r="G724" i="6"/>
  <c r="L723" i="6"/>
  <c r="K723" i="6"/>
  <c r="J723" i="6"/>
  <c r="I723" i="6"/>
  <c r="H723" i="6"/>
  <c r="G723" i="6"/>
  <c r="V722" i="6"/>
  <c r="L730" i="6" s="1"/>
  <c r="T722" i="6"/>
  <c r="L729" i="6" s="1"/>
  <c r="R722" i="6"/>
  <c r="U722" i="6"/>
  <c r="J730" i="6" s="1"/>
  <c r="S722" i="6"/>
  <c r="J729" i="6" s="1"/>
  <c r="Q722" i="6"/>
  <c r="J728" i="6" s="1"/>
  <c r="F722" i="6"/>
  <c r="E722" i="6"/>
  <c r="C722" i="6"/>
  <c r="AA720" i="6"/>
  <c r="Z720" i="6"/>
  <c r="Y720" i="6"/>
  <c r="X720" i="6"/>
  <c r="J719" i="6"/>
  <c r="I719" i="6"/>
  <c r="H719" i="6"/>
  <c r="F719" i="6"/>
  <c r="K718" i="6"/>
  <c r="F718" i="6"/>
  <c r="L717" i="6"/>
  <c r="K717" i="6"/>
  <c r="F717" i="6"/>
  <c r="K716" i="6"/>
  <c r="F716" i="6"/>
  <c r="L715" i="6"/>
  <c r="K715" i="6"/>
  <c r="I715" i="6"/>
  <c r="AA715" i="6"/>
  <c r="Z715" i="6"/>
  <c r="Y715" i="6"/>
  <c r="J715" i="6"/>
  <c r="X715" i="6" s="1"/>
  <c r="G715" i="6"/>
  <c r="V715" i="6"/>
  <c r="T715" i="6"/>
  <c r="R715" i="6"/>
  <c r="U715" i="6"/>
  <c r="S715" i="6"/>
  <c r="Q715" i="6"/>
  <c r="F715" i="6"/>
  <c r="E715" i="6"/>
  <c r="C715" i="6"/>
  <c r="L714" i="6"/>
  <c r="K714" i="6"/>
  <c r="J714" i="6"/>
  <c r="I714" i="6"/>
  <c r="H714" i="6"/>
  <c r="G714" i="6"/>
  <c r="L713" i="6"/>
  <c r="K713" i="6"/>
  <c r="J713" i="6"/>
  <c r="W713" i="6" s="1"/>
  <c r="I713" i="6"/>
  <c r="H713" i="6"/>
  <c r="G713" i="6"/>
  <c r="L712" i="6"/>
  <c r="K712" i="6"/>
  <c r="J712" i="6"/>
  <c r="I712" i="6"/>
  <c r="H712" i="6"/>
  <c r="G712" i="6"/>
  <c r="L711" i="6"/>
  <c r="K711" i="6"/>
  <c r="W711" i="6"/>
  <c r="J711" i="6"/>
  <c r="I711" i="6"/>
  <c r="H711" i="6"/>
  <c r="G711" i="6"/>
  <c r="D710" i="6"/>
  <c r="V709" i="6"/>
  <c r="L718" i="6" s="1"/>
  <c r="T709" i="6"/>
  <c r="R709" i="6"/>
  <c r="L716" i="6" s="1"/>
  <c r="U709" i="6"/>
  <c r="J718" i="6" s="1"/>
  <c r="S709" i="6"/>
  <c r="J717" i="6" s="1"/>
  <c r="Q709" i="6"/>
  <c r="J716" i="6" s="1"/>
  <c r="F709" i="6"/>
  <c r="E709" i="6"/>
  <c r="C709" i="6"/>
  <c r="AA707" i="6"/>
  <c r="Z707" i="6"/>
  <c r="Y707" i="6"/>
  <c r="J706" i="6"/>
  <c r="I706" i="6"/>
  <c r="H706" i="6"/>
  <c r="F706" i="6"/>
  <c r="K705" i="6"/>
  <c r="J705" i="6"/>
  <c r="F705" i="6"/>
  <c r="K704" i="6"/>
  <c r="F704" i="6"/>
  <c r="K703" i="6"/>
  <c r="F703" i="6"/>
  <c r="L702" i="6"/>
  <c r="K702" i="6"/>
  <c r="I702" i="6"/>
  <c r="AA702" i="6"/>
  <c r="Z702" i="6"/>
  <c r="Y702" i="6"/>
  <c r="X702" i="6"/>
  <c r="J702" i="6"/>
  <c r="G702" i="6"/>
  <c r="V702" i="6"/>
  <c r="T702" i="6"/>
  <c r="R702" i="6"/>
  <c r="U702" i="6"/>
  <c r="S702" i="6"/>
  <c r="Q702" i="6"/>
  <c r="J703" i="6" s="1"/>
  <c r="F702" i="6"/>
  <c r="E702" i="6"/>
  <c r="C702" i="6"/>
  <c r="L701" i="6"/>
  <c r="K701" i="6"/>
  <c r="J701" i="6"/>
  <c r="I701" i="6"/>
  <c r="H701" i="6"/>
  <c r="G701" i="6"/>
  <c r="L700" i="6"/>
  <c r="K700" i="6"/>
  <c r="J700" i="6"/>
  <c r="W700" i="6" s="1"/>
  <c r="I700" i="6"/>
  <c r="H700" i="6"/>
  <c r="G700" i="6"/>
  <c r="L699" i="6"/>
  <c r="K699" i="6"/>
  <c r="J699" i="6"/>
  <c r="I699" i="6"/>
  <c r="H699" i="6"/>
  <c r="G699" i="6"/>
  <c r="L698" i="6"/>
  <c r="K698" i="6"/>
  <c r="W698" i="6"/>
  <c r="J698" i="6"/>
  <c r="I698" i="6"/>
  <c r="H698" i="6"/>
  <c r="G698" i="6"/>
  <c r="D697" i="6"/>
  <c r="V696" i="6"/>
  <c r="L705" i="6" s="1"/>
  <c r="T696" i="6"/>
  <c r="L704" i="6" s="1"/>
  <c r="R696" i="6"/>
  <c r="L703" i="6" s="1"/>
  <c r="P707" i="6" s="1"/>
  <c r="U696" i="6"/>
  <c r="S696" i="6"/>
  <c r="J704" i="6" s="1"/>
  <c r="Q696" i="6"/>
  <c r="F696" i="6"/>
  <c r="E696" i="6"/>
  <c r="C696" i="6"/>
  <c r="A695" i="6"/>
  <c r="I693" i="6"/>
  <c r="K693" i="6"/>
  <c r="I692" i="6"/>
  <c r="K692" i="6"/>
  <c r="A691" i="6"/>
  <c r="AA688" i="6"/>
  <c r="Z688" i="6"/>
  <c r="Y688" i="6"/>
  <c r="J687" i="6"/>
  <c r="I687" i="6"/>
  <c r="H687" i="6"/>
  <c r="F687" i="6"/>
  <c r="L686" i="6"/>
  <c r="K686" i="6"/>
  <c r="F686" i="6"/>
  <c r="K685" i="6"/>
  <c r="F685" i="6"/>
  <c r="L684" i="6"/>
  <c r="K684" i="6"/>
  <c r="I684" i="6"/>
  <c r="AA684" i="6"/>
  <c r="Z684" i="6"/>
  <c r="Y684" i="6"/>
  <c r="J684" i="6"/>
  <c r="X684" i="6" s="1"/>
  <c r="G684" i="6"/>
  <c r="V684" i="6"/>
  <c r="T684" i="6"/>
  <c r="R684" i="6"/>
  <c r="U684" i="6"/>
  <c r="S684" i="6"/>
  <c r="Q684" i="6"/>
  <c r="F684" i="6"/>
  <c r="E684" i="6"/>
  <c r="C684" i="6"/>
  <c r="L683" i="6"/>
  <c r="K683" i="6"/>
  <c r="W683" i="6"/>
  <c r="J683" i="6"/>
  <c r="I683" i="6"/>
  <c r="H683" i="6"/>
  <c r="G683" i="6"/>
  <c r="D682" i="6"/>
  <c r="V681" i="6"/>
  <c r="T681" i="6"/>
  <c r="R681" i="6"/>
  <c r="L685" i="6" s="1"/>
  <c r="K688" i="6" s="1"/>
  <c r="U681" i="6"/>
  <c r="S681" i="6"/>
  <c r="J686" i="6" s="1"/>
  <c r="Q681" i="6"/>
  <c r="J685" i="6" s="1"/>
  <c r="F681" i="6"/>
  <c r="E681" i="6"/>
  <c r="C681" i="6"/>
  <c r="AA679" i="6"/>
  <c r="Z679" i="6"/>
  <c r="Y679" i="6"/>
  <c r="O679" i="6"/>
  <c r="J678" i="6"/>
  <c r="I678" i="6"/>
  <c r="H678" i="6"/>
  <c r="F678" i="6"/>
  <c r="K677" i="6"/>
  <c r="J677" i="6"/>
  <c r="I679" i="6" s="1"/>
  <c r="F677" i="6"/>
  <c r="K676" i="6"/>
  <c r="J676" i="6"/>
  <c r="F676" i="6"/>
  <c r="L675" i="6"/>
  <c r="K675" i="6"/>
  <c r="W675" i="6"/>
  <c r="J675" i="6"/>
  <c r="X679" i="6" s="1"/>
  <c r="I675" i="6"/>
  <c r="H675" i="6"/>
  <c r="G675" i="6"/>
  <c r="V674" i="6"/>
  <c r="T674" i="6"/>
  <c r="L677" i="6" s="1"/>
  <c r="R674" i="6"/>
  <c r="L676" i="6" s="1"/>
  <c r="U674" i="6"/>
  <c r="S674" i="6"/>
  <c r="Q674" i="6"/>
  <c r="F674" i="6"/>
  <c r="E674" i="6"/>
  <c r="C674" i="6"/>
  <c r="AA672" i="6"/>
  <c r="Z672" i="6"/>
  <c r="Y672" i="6"/>
  <c r="J671" i="6"/>
  <c r="I671" i="6"/>
  <c r="H671" i="6"/>
  <c r="F671" i="6"/>
  <c r="K670" i="6"/>
  <c r="F670" i="6"/>
  <c r="L669" i="6"/>
  <c r="K669" i="6"/>
  <c r="F669" i="6"/>
  <c r="L668" i="6"/>
  <c r="K668" i="6"/>
  <c r="I668" i="6"/>
  <c r="AA668" i="6"/>
  <c r="Z668" i="6"/>
  <c r="Y668" i="6"/>
  <c r="X668" i="6"/>
  <c r="J668" i="6"/>
  <c r="G668" i="6"/>
  <c r="V668" i="6"/>
  <c r="T668" i="6"/>
  <c r="R668" i="6"/>
  <c r="U668" i="6"/>
  <c r="S668" i="6"/>
  <c r="Q668" i="6"/>
  <c r="J669" i="6" s="1"/>
  <c r="I672" i="6" s="1"/>
  <c r="F668" i="6"/>
  <c r="E668" i="6"/>
  <c r="C668" i="6"/>
  <c r="L667" i="6"/>
  <c r="K667" i="6"/>
  <c r="W667" i="6"/>
  <c r="J667" i="6"/>
  <c r="X672" i="6" s="1"/>
  <c r="I667" i="6"/>
  <c r="H667" i="6"/>
  <c r="G667" i="6"/>
  <c r="D666" i="6"/>
  <c r="V665" i="6"/>
  <c r="T665" i="6"/>
  <c r="L670" i="6" s="1"/>
  <c r="R665" i="6"/>
  <c r="U665" i="6"/>
  <c r="S665" i="6"/>
  <c r="J670" i="6" s="1"/>
  <c r="Q665" i="6"/>
  <c r="F665" i="6"/>
  <c r="E665" i="6"/>
  <c r="C665" i="6"/>
  <c r="A664" i="6"/>
  <c r="AA661" i="6"/>
  <c r="Z661" i="6"/>
  <c r="Y661" i="6"/>
  <c r="J660" i="6"/>
  <c r="I660" i="6"/>
  <c r="H660" i="6"/>
  <c r="F660" i="6"/>
  <c r="K659" i="6"/>
  <c r="F659" i="6"/>
  <c r="K658" i="6"/>
  <c r="F658" i="6"/>
  <c r="K657" i="6"/>
  <c r="F657" i="6"/>
  <c r="L656" i="6"/>
  <c r="K656" i="6"/>
  <c r="I656" i="6"/>
  <c r="AA656" i="6"/>
  <c r="Z656" i="6"/>
  <c r="Y656" i="6"/>
  <c r="X656" i="6"/>
  <c r="J656" i="6"/>
  <c r="G656" i="6"/>
  <c r="V656" i="6"/>
  <c r="T656" i="6"/>
  <c r="R656" i="6"/>
  <c r="U656" i="6"/>
  <c r="S656" i="6"/>
  <c r="J658" i="6" s="1"/>
  <c r="Q656" i="6"/>
  <c r="F656" i="6"/>
  <c r="E656" i="6"/>
  <c r="C656" i="6"/>
  <c r="L655" i="6"/>
  <c r="K655" i="6"/>
  <c r="I655" i="6"/>
  <c r="AA655" i="6"/>
  <c r="Z655" i="6"/>
  <c r="Y655" i="6"/>
  <c r="X655" i="6"/>
  <c r="J655" i="6"/>
  <c r="G655" i="6"/>
  <c r="V655" i="6"/>
  <c r="T655" i="6"/>
  <c r="R655" i="6"/>
  <c r="U655" i="6"/>
  <c r="S655" i="6"/>
  <c r="Q655" i="6"/>
  <c r="F655" i="6"/>
  <c r="E655" i="6"/>
  <c r="C655" i="6"/>
  <c r="L654" i="6"/>
  <c r="K654" i="6"/>
  <c r="J654" i="6"/>
  <c r="I654" i="6"/>
  <c r="H654" i="6"/>
  <c r="G654" i="6"/>
  <c r="L653" i="6"/>
  <c r="K653" i="6"/>
  <c r="J653" i="6"/>
  <c r="W653" i="6" s="1"/>
  <c r="I653" i="6"/>
  <c r="H653" i="6"/>
  <c r="G653" i="6"/>
  <c r="L652" i="6"/>
  <c r="K652" i="6"/>
  <c r="J652" i="6"/>
  <c r="I652" i="6"/>
  <c r="H652" i="6"/>
  <c r="G652" i="6"/>
  <c r="L651" i="6"/>
  <c r="K651" i="6"/>
  <c r="J651" i="6"/>
  <c r="W651" i="6" s="1"/>
  <c r="I651" i="6"/>
  <c r="H651" i="6"/>
  <c r="G651" i="6"/>
  <c r="D650" i="6"/>
  <c r="V649" i="6"/>
  <c r="L659" i="6" s="1"/>
  <c r="T649" i="6"/>
  <c r="L658" i="6" s="1"/>
  <c r="R649" i="6"/>
  <c r="U649" i="6"/>
  <c r="J659" i="6" s="1"/>
  <c r="S649" i="6"/>
  <c r="Q649" i="6"/>
  <c r="F649" i="6"/>
  <c r="E649" i="6"/>
  <c r="C649" i="6"/>
  <c r="AA647" i="6"/>
  <c r="Z647" i="6"/>
  <c r="Y647" i="6"/>
  <c r="J646" i="6"/>
  <c r="I646" i="6"/>
  <c r="H646" i="6"/>
  <c r="F646" i="6"/>
  <c r="K645" i="6"/>
  <c r="F645" i="6"/>
  <c r="L644" i="6"/>
  <c r="K644" i="6"/>
  <c r="F644" i="6"/>
  <c r="K643" i="6"/>
  <c r="F643" i="6"/>
  <c r="L642" i="6"/>
  <c r="K642" i="6"/>
  <c r="I642" i="6"/>
  <c r="AA642" i="6"/>
  <c r="Z642" i="6"/>
  <c r="Y642" i="6"/>
  <c r="X642" i="6"/>
  <c r="J642" i="6"/>
  <c r="G642" i="6"/>
  <c r="V642" i="6"/>
  <c r="T642" i="6"/>
  <c r="R642" i="6"/>
  <c r="U642" i="6"/>
  <c r="S642" i="6"/>
  <c r="J644" i="6" s="1"/>
  <c r="Q642" i="6"/>
  <c r="F642" i="6"/>
  <c r="E642" i="6"/>
  <c r="C642" i="6"/>
  <c r="L641" i="6"/>
  <c r="K641" i="6"/>
  <c r="I641" i="6"/>
  <c r="AA641" i="6"/>
  <c r="Z641" i="6"/>
  <c r="Y641" i="6"/>
  <c r="X641" i="6"/>
  <c r="J641" i="6"/>
  <c r="G641" i="6"/>
  <c r="V641" i="6"/>
  <c r="T641" i="6"/>
  <c r="R641" i="6"/>
  <c r="U641" i="6"/>
  <c r="S641" i="6"/>
  <c r="Q641" i="6"/>
  <c r="J643" i="6" s="1"/>
  <c r="I647" i="6" s="1"/>
  <c r="F641" i="6"/>
  <c r="E641" i="6"/>
  <c r="C641" i="6"/>
  <c r="L640" i="6"/>
  <c r="K640" i="6"/>
  <c r="J640" i="6"/>
  <c r="I640" i="6"/>
  <c r="H640" i="6"/>
  <c r="G640" i="6"/>
  <c r="L639" i="6"/>
  <c r="K639" i="6"/>
  <c r="J639" i="6"/>
  <c r="W639" i="6" s="1"/>
  <c r="I639" i="6"/>
  <c r="H639" i="6"/>
  <c r="G639" i="6"/>
  <c r="L638" i="6"/>
  <c r="K638" i="6"/>
  <c r="J638" i="6"/>
  <c r="I638" i="6"/>
  <c r="H638" i="6"/>
  <c r="G638" i="6"/>
  <c r="L637" i="6"/>
  <c r="K637" i="6"/>
  <c r="J637" i="6"/>
  <c r="W637" i="6" s="1"/>
  <c r="I637" i="6"/>
  <c r="H637" i="6"/>
  <c r="G637" i="6"/>
  <c r="D636" i="6"/>
  <c r="V635" i="6"/>
  <c r="L645" i="6" s="1"/>
  <c r="T635" i="6"/>
  <c r="R635" i="6"/>
  <c r="U635" i="6"/>
  <c r="J645" i="6" s="1"/>
  <c r="S635" i="6"/>
  <c r="Q635" i="6"/>
  <c r="F635" i="6"/>
  <c r="E635" i="6"/>
  <c r="C635" i="6"/>
  <c r="AA633" i="6"/>
  <c r="Z633" i="6"/>
  <c r="Y633" i="6"/>
  <c r="J632" i="6"/>
  <c r="I632" i="6"/>
  <c r="H632" i="6"/>
  <c r="F632" i="6"/>
  <c r="K631" i="6"/>
  <c r="F631" i="6"/>
  <c r="L630" i="6"/>
  <c r="K630" i="6"/>
  <c r="F630" i="6"/>
  <c r="L629" i="6"/>
  <c r="K629" i="6"/>
  <c r="I629" i="6"/>
  <c r="AA629" i="6"/>
  <c r="Z629" i="6"/>
  <c r="Y629" i="6"/>
  <c r="X629" i="6"/>
  <c r="J629" i="6"/>
  <c r="G629" i="6"/>
  <c r="V629" i="6"/>
  <c r="T629" i="6"/>
  <c r="R629" i="6"/>
  <c r="U629" i="6"/>
  <c r="S629" i="6"/>
  <c r="Q629" i="6"/>
  <c r="J630" i="6" s="1"/>
  <c r="I633" i="6" s="1"/>
  <c r="F629" i="6"/>
  <c r="E629" i="6"/>
  <c r="C629" i="6"/>
  <c r="L628" i="6"/>
  <c r="K628" i="6"/>
  <c r="W628" i="6"/>
  <c r="J628" i="6"/>
  <c r="X633" i="6" s="1"/>
  <c r="I628" i="6"/>
  <c r="H628" i="6"/>
  <c r="G628" i="6"/>
  <c r="D627" i="6"/>
  <c r="V626" i="6"/>
  <c r="T626" i="6"/>
  <c r="L631" i="6" s="1"/>
  <c r="R626" i="6"/>
  <c r="U626" i="6"/>
  <c r="S626" i="6"/>
  <c r="J631" i="6" s="1"/>
  <c r="Q626" i="6"/>
  <c r="F626" i="6"/>
  <c r="E626" i="6"/>
  <c r="C626" i="6"/>
  <c r="AA624" i="6"/>
  <c r="Z624" i="6"/>
  <c r="Y624" i="6"/>
  <c r="J623" i="6"/>
  <c r="I623" i="6"/>
  <c r="H623" i="6"/>
  <c r="F623" i="6"/>
  <c r="K622" i="6"/>
  <c r="J622" i="6"/>
  <c r="F622" i="6"/>
  <c r="K621" i="6"/>
  <c r="F621" i="6"/>
  <c r="K620" i="6"/>
  <c r="F620" i="6"/>
  <c r="L619" i="6"/>
  <c r="K619" i="6"/>
  <c r="I619" i="6"/>
  <c r="AA619" i="6"/>
  <c r="Z619" i="6"/>
  <c r="Y619" i="6"/>
  <c r="X619" i="6"/>
  <c r="J619" i="6"/>
  <c r="G619" i="6"/>
  <c r="V619" i="6"/>
  <c r="T619" i="6"/>
  <c r="R619" i="6"/>
  <c r="U619" i="6"/>
  <c r="S619" i="6"/>
  <c r="Q619" i="6"/>
  <c r="F619" i="6"/>
  <c r="E619" i="6"/>
  <c r="C619" i="6"/>
  <c r="L618" i="6"/>
  <c r="K618" i="6"/>
  <c r="J618" i="6"/>
  <c r="I618" i="6"/>
  <c r="H618" i="6"/>
  <c r="G618" i="6"/>
  <c r="L617" i="6"/>
  <c r="K617" i="6"/>
  <c r="J617" i="6"/>
  <c r="W617" i="6" s="1"/>
  <c r="I617" i="6"/>
  <c r="H617" i="6"/>
  <c r="G617" i="6"/>
  <c r="L616" i="6"/>
  <c r="K616" i="6"/>
  <c r="J616" i="6"/>
  <c r="I616" i="6"/>
  <c r="H616" i="6"/>
  <c r="G616" i="6"/>
  <c r="L615" i="6"/>
  <c r="K615" i="6"/>
  <c r="W615" i="6"/>
  <c r="J615" i="6"/>
  <c r="I615" i="6"/>
  <c r="H615" i="6"/>
  <c r="G615" i="6"/>
  <c r="V614" i="6"/>
  <c r="L622" i="6" s="1"/>
  <c r="T614" i="6"/>
  <c r="L621" i="6" s="1"/>
  <c r="R614" i="6"/>
  <c r="L620" i="6" s="1"/>
  <c r="P624" i="6" s="1"/>
  <c r="U614" i="6"/>
  <c r="S614" i="6"/>
  <c r="J621" i="6" s="1"/>
  <c r="Q614" i="6"/>
  <c r="J620" i="6" s="1"/>
  <c r="F614" i="6"/>
  <c r="E614" i="6"/>
  <c r="C614" i="6"/>
  <c r="AA612" i="6"/>
  <c r="Z612" i="6"/>
  <c r="Y612" i="6"/>
  <c r="J611" i="6"/>
  <c r="I611" i="6"/>
  <c r="H611" i="6"/>
  <c r="F611" i="6"/>
  <c r="K610" i="6"/>
  <c r="F610" i="6"/>
  <c r="K609" i="6"/>
  <c r="F609" i="6"/>
  <c r="L608" i="6"/>
  <c r="K608" i="6"/>
  <c r="F608" i="6"/>
  <c r="L607" i="6"/>
  <c r="K607" i="6"/>
  <c r="I607" i="6"/>
  <c r="AA607" i="6"/>
  <c r="Z607" i="6"/>
  <c r="Y607" i="6"/>
  <c r="X607" i="6"/>
  <c r="J607" i="6"/>
  <c r="G607" i="6"/>
  <c r="V607" i="6"/>
  <c r="L610" i="6" s="1"/>
  <c r="T607" i="6"/>
  <c r="R607" i="6"/>
  <c r="U607" i="6"/>
  <c r="J610" i="6" s="1"/>
  <c r="S607" i="6"/>
  <c r="Q607" i="6"/>
  <c r="J608" i="6" s="1"/>
  <c r="F607" i="6"/>
  <c r="E607" i="6"/>
  <c r="C607" i="6"/>
  <c r="L606" i="6"/>
  <c r="K606" i="6"/>
  <c r="J606" i="6"/>
  <c r="I606" i="6"/>
  <c r="H606" i="6"/>
  <c r="G606" i="6"/>
  <c r="L605" i="6"/>
  <c r="K605" i="6"/>
  <c r="W605" i="6"/>
  <c r="J605" i="6"/>
  <c r="I605" i="6"/>
  <c r="H605" i="6"/>
  <c r="G605" i="6"/>
  <c r="L604" i="6"/>
  <c r="K604" i="6"/>
  <c r="J604" i="6"/>
  <c r="O612" i="6" s="1"/>
  <c r="I604" i="6"/>
  <c r="H604" i="6"/>
  <c r="G604" i="6"/>
  <c r="L603" i="6"/>
  <c r="K603" i="6"/>
  <c r="W603" i="6"/>
  <c r="J603" i="6"/>
  <c r="I603" i="6"/>
  <c r="H603" i="6"/>
  <c r="G603" i="6"/>
  <c r="D602" i="6"/>
  <c r="V601" i="6"/>
  <c r="T601" i="6"/>
  <c r="L609" i="6" s="1"/>
  <c r="R601" i="6"/>
  <c r="U601" i="6"/>
  <c r="S601" i="6"/>
  <c r="J609" i="6" s="1"/>
  <c r="Q601" i="6"/>
  <c r="F601" i="6"/>
  <c r="E601" i="6"/>
  <c r="C601" i="6"/>
  <c r="AA599" i="6"/>
  <c r="Z599" i="6"/>
  <c r="Y599" i="6"/>
  <c r="J598" i="6"/>
  <c r="I598" i="6"/>
  <c r="H598" i="6"/>
  <c r="F598" i="6"/>
  <c r="K597" i="6"/>
  <c r="J597" i="6"/>
  <c r="F597" i="6"/>
  <c r="K596" i="6"/>
  <c r="F596" i="6"/>
  <c r="K595" i="6"/>
  <c r="F595" i="6"/>
  <c r="L594" i="6"/>
  <c r="K594" i="6"/>
  <c r="I594" i="6"/>
  <c r="AA594" i="6"/>
  <c r="Z594" i="6"/>
  <c r="Y594" i="6"/>
  <c r="X594" i="6"/>
  <c r="J594" i="6"/>
  <c r="G594" i="6"/>
  <c r="V594" i="6"/>
  <c r="T594" i="6"/>
  <c r="R594" i="6"/>
  <c r="U594" i="6"/>
  <c r="S594" i="6"/>
  <c r="Q594" i="6"/>
  <c r="J595" i="6" s="1"/>
  <c r="X599" i="6" s="1"/>
  <c r="F594" i="6"/>
  <c r="E594" i="6"/>
  <c r="C594" i="6"/>
  <c r="L593" i="6"/>
  <c r="K593" i="6"/>
  <c r="J593" i="6"/>
  <c r="I593" i="6"/>
  <c r="H593" i="6"/>
  <c r="G593" i="6"/>
  <c r="L592" i="6"/>
  <c r="K592" i="6"/>
  <c r="J592" i="6"/>
  <c r="W592" i="6" s="1"/>
  <c r="I592" i="6"/>
  <c r="H592" i="6"/>
  <c r="G592" i="6"/>
  <c r="L591" i="6"/>
  <c r="K591" i="6"/>
  <c r="J591" i="6"/>
  <c r="I591" i="6"/>
  <c r="H591" i="6"/>
  <c r="G591" i="6"/>
  <c r="L590" i="6"/>
  <c r="K590" i="6"/>
  <c r="J590" i="6"/>
  <c r="W590" i="6" s="1"/>
  <c r="I590" i="6"/>
  <c r="H590" i="6"/>
  <c r="G590" i="6"/>
  <c r="D589" i="6"/>
  <c r="V588" i="6"/>
  <c r="L597" i="6" s="1"/>
  <c r="T588" i="6"/>
  <c r="L596" i="6" s="1"/>
  <c r="R588" i="6"/>
  <c r="L595" i="6" s="1"/>
  <c r="P599" i="6" s="1"/>
  <c r="U588" i="6"/>
  <c r="S588" i="6"/>
  <c r="J596" i="6" s="1"/>
  <c r="Q588" i="6"/>
  <c r="F588" i="6"/>
  <c r="E588" i="6"/>
  <c r="C588" i="6"/>
  <c r="A587" i="6"/>
  <c r="I585" i="6"/>
  <c r="K585" i="6"/>
  <c r="I584" i="6"/>
  <c r="K584" i="6"/>
  <c r="A583" i="6"/>
  <c r="I581" i="6"/>
  <c r="K581" i="6"/>
  <c r="I580" i="6"/>
  <c r="K580" i="6"/>
  <c r="A579" i="6"/>
  <c r="AA576" i="6"/>
  <c r="Z576" i="6"/>
  <c r="Y576" i="6"/>
  <c r="J575" i="6"/>
  <c r="I575" i="6"/>
  <c r="H575" i="6"/>
  <c r="F575" i="6"/>
  <c r="K574" i="6"/>
  <c r="J574" i="6"/>
  <c r="F574" i="6"/>
  <c r="L573" i="6"/>
  <c r="K573" i="6"/>
  <c r="F573" i="6"/>
  <c r="L572" i="6"/>
  <c r="K572" i="6"/>
  <c r="W572" i="6"/>
  <c r="J572" i="6"/>
  <c r="O576" i="6" s="1"/>
  <c r="I572" i="6"/>
  <c r="H572" i="6"/>
  <c r="G572" i="6"/>
  <c r="V571" i="6"/>
  <c r="T571" i="6"/>
  <c r="L574" i="6" s="1"/>
  <c r="K576" i="6" s="1"/>
  <c r="R571" i="6"/>
  <c r="U571" i="6"/>
  <c r="S571" i="6"/>
  <c r="Q571" i="6"/>
  <c r="J573" i="6" s="1"/>
  <c r="F571" i="6"/>
  <c r="E571" i="6"/>
  <c r="C571" i="6"/>
  <c r="AA569" i="6"/>
  <c r="Z569" i="6"/>
  <c r="Y569" i="6"/>
  <c r="I569" i="6"/>
  <c r="J568" i="6"/>
  <c r="I568" i="6"/>
  <c r="H568" i="6"/>
  <c r="F568" i="6"/>
  <c r="K567" i="6"/>
  <c r="F567" i="6"/>
  <c r="L566" i="6"/>
  <c r="K566" i="6"/>
  <c r="J566" i="6"/>
  <c r="F566" i="6"/>
  <c r="L565" i="6"/>
  <c r="K565" i="6"/>
  <c r="J565" i="6"/>
  <c r="W565" i="6" s="1"/>
  <c r="I565" i="6"/>
  <c r="H565" i="6"/>
  <c r="G565" i="6"/>
  <c r="D564" i="6"/>
  <c r="V563" i="6"/>
  <c r="T563" i="6"/>
  <c r="L567" i="6" s="1"/>
  <c r="K569" i="6" s="1"/>
  <c r="R563" i="6"/>
  <c r="U563" i="6"/>
  <c r="S563" i="6"/>
  <c r="J567" i="6" s="1"/>
  <c r="Q563" i="6"/>
  <c r="F563" i="6"/>
  <c r="E563" i="6"/>
  <c r="C563" i="6"/>
  <c r="AA561" i="6"/>
  <c r="Z561" i="6"/>
  <c r="Y561" i="6"/>
  <c r="J560" i="6"/>
  <c r="I560" i="6"/>
  <c r="H560" i="6"/>
  <c r="F560" i="6"/>
  <c r="K559" i="6"/>
  <c r="F559" i="6"/>
  <c r="L558" i="6"/>
  <c r="K558" i="6"/>
  <c r="F558" i="6"/>
  <c r="L557" i="6"/>
  <c r="K557" i="6"/>
  <c r="I557" i="6"/>
  <c r="AA557" i="6"/>
  <c r="Z557" i="6"/>
  <c r="Y557" i="6"/>
  <c r="X557" i="6"/>
  <c r="J557" i="6"/>
  <c r="G557" i="6"/>
  <c r="V557" i="6"/>
  <c r="T557" i="6"/>
  <c r="R557" i="6"/>
  <c r="U557" i="6"/>
  <c r="S557" i="6"/>
  <c r="Q557" i="6"/>
  <c r="J558" i="6" s="1"/>
  <c r="I561" i="6" s="1"/>
  <c r="F557" i="6"/>
  <c r="E557" i="6"/>
  <c r="C557" i="6"/>
  <c r="L556" i="6"/>
  <c r="K556" i="6"/>
  <c r="W556" i="6"/>
  <c r="J556" i="6"/>
  <c r="X561" i="6" s="1"/>
  <c r="I556" i="6"/>
  <c r="H556" i="6"/>
  <c r="G556" i="6"/>
  <c r="D555" i="6"/>
  <c r="V554" i="6"/>
  <c r="T554" i="6"/>
  <c r="L559" i="6" s="1"/>
  <c r="R554" i="6"/>
  <c r="U554" i="6"/>
  <c r="S554" i="6"/>
  <c r="J559" i="6" s="1"/>
  <c r="Q554" i="6"/>
  <c r="F554" i="6"/>
  <c r="E554" i="6"/>
  <c r="C554" i="6"/>
  <c r="AA552" i="6"/>
  <c r="Z552" i="6"/>
  <c r="Y552" i="6"/>
  <c r="J551" i="6"/>
  <c r="I551" i="6"/>
  <c r="H551" i="6"/>
  <c r="F551" i="6"/>
  <c r="K550" i="6"/>
  <c r="J550" i="6"/>
  <c r="F550" i="6"/>
  <c r="L549" i="6"/>
  <c r="K549" i="6"/>
  <c r="F549" i="6"/>
  <c r="L548" i="6"/>
  <c r="K548" i="6"/>
  <c r="W548" i="6"/>
  <c r="J548" i="6"/>
  <c r="I548" i="6"/>
  <c r="H548" i="6"/>
  <c r="G548" i="6"/>
  <c r="V547" i="6"/>
  <c r="T547" i="6"/>
  <c r="L550" i="6" s="1"/>
  <c r="K552" i="6" s="1"/>
  <c r="R547" i="6"/>
  <c r="U547" i="6"/>
  <c r="S547" i="6"/>
  <c r="Q547" i="6"/>
  <c r="J549" i="6" s="1"/>
  <c r="X552" i="6" s="1"/>
  <c r="F547" i="6"/>
  <c r="E547" i="6"/>
  <c r="C547" i="6"/>
  <c r="AA545" i="6"/>
  <c r="Z545" i="6"/>
  <c r="Y545" i="6"/>
  <c r="J544" i="6"/>
  <c r="I544" i="6"/>
  <c r="H544" i="6"/>
  <c r="F544" i="6"/>
  <c r="K543" i="6"/>
  <c r="F543" i="6"/>
  <c r="K542" i="6"/>
  <c r="F542" i="6"/>
  <c r="L541" i="6"/>
  <c r="K541" i="6"/>
  <c r="I541" i="6"/>
  <c r="AA541" i="6"/>
  <c r="Z541" i="6"/>
  <c r="Y541" i="6"/>
  <c r="X541" i="6"/>
  <c r="J541" i="6"/>
  <c r="G541" i="6"/>
  <c r="V541" i="6"/>
  <c r="T541" i="6"/>
  <c r="R541" i="6"/>
  <c r="U541" i="6"/>
  <c r="S541" i="6"/>
  <c r="Q541" i="6"/>
  <c r="J542" i="6" s="1"/>
  <c r="F541" i="6"/>
  <c r="E541" i="6"/>
  <c r="C541" i="6"/>
  <c r="L540" i="6"/>
  <c r="P545" i="6" s="1"/>
  <c r="K540" i="6"/>
  <c r="W540" i="6"/>
  <c r="J540" i="6"/>
  <c r="I540" i="6"/>
  <c r="H540" i="6"/>
  <c r="G540" i="6"/>
  <c r="D539" i="6"/>
  <c r="V538" i="6"/>
  <c r="T538" i="6"/>
  <c r="L543" i="6" s="1"/>
  <c r="R538" i="6"/>
  <c r="L542" i="6" s="1"/>
  <c r="K545" i="6" s="1"/>
  <c r="U538" i="6"/>
  <c r="S538" i="6"/>
  <c r="J543" i="6" s="1"/>
  <c r="Q538" i="6"/>
  <c r="F538" i="6"/>
  <c r="E538" i="6"/>
  <c r="C538" i="6"/>
  <c r="A537" i="6"/>
  <c r="A535" i="6"/>
  <c r="I533" i="6"/>
  <c r="K533" i="6"/>
  <c r="I532" i="6"/>
  <c r="K532" i="6"/>
  <c r="A531" i="6"/>
  <c r="I529" i="6"/>
  <c r="K529" i="6"/>
  <c r="I528" i="6"/>
  <c r="K528" i="6"/>
  <c r="A527" i="6"/>
  <c r="AA524" i="6"/>
  <c r="Z524" i="6"/>
  <c r="Y524" i="6"/>
  <c r="J523" i="6"/>
  <c r="I523" i="6"/>
  <c r="H523" i="6"/>
  <c r="F523" i="6"/>
  <c r="K522" i="6"/>
  <c r="F522" i="6"/>
  <c r="K521" i="6"/>
  <c r="F521" i="6"/>
  <c r="K520" i="6"/>
  <c r="F520" i="6"/>
  <c r="L519" i="6"/>
  <c r="K519" i="6"/>
  <c r="I519" i="6"/>
  <c r="AA519" i="6"/>
  <c r="Z519" i="6"/>
  <c r="Y519" i="6"/>
  <c r="X519" i="6"/>
  <c r="J519" i="6"/>
  <c r="G519" i="6"/>
  <c r="V519" i="6"/>
  <c r="T519" i="6"/>
  <c r="R519" i="6"/>
  <c r="U519" i="6"/>
  <c r="S519" i="6"/>
  <c r="Q519" i="6"/>
  <c r="J520" i="6" s="1"/>
  <c r="F519" i="6"/>
  <c r="E519" i="6"/>
  <c r="C519" i="6"/>
  <c r="L518" i="6"/>
  <c r="K518" i="6"/>
  <c r="I518" i="6"/>
  <c r="AA518" i="6"/>
  <c r="Z518" i="6"/>
  <c r="Y518" i="6"/>
  <c r="X518" i="6"/>
  <c r="J518" i="6"/>
  <c r="G518" i="6"/>
  <c r="V518" i="6"/>
  <c r="T518" i="6"/>
  <c r="R518" i="6"/>
  <c r="U518" i="6"/>
  <c r="J522" i="6" s="1"/>
  <c r="S518" i="6"/>
  <c r="Q518" i="6"/>
  <c r="F518" i="6"/>
  <c r="E518" i="6"/>
  <c r="C518" i="6"/>
  <c r="L517" i="6"/>
  <c r="K517" i="6"/>
  <c r="J517" i="6"/>
  <c r="I517" i="6"/>
  <c r="H517" i="6"/>
  <c r="G517" i="6"/>
  <c r="L516" i="6"/>
  <c r="K516" i="6"/>
  <c r="W516" i="6"/>
  <c r="J516" i="6"/>
  <c r="I516" i="6"/>
  <c r="H516" i="6"/>
  <c r="G516" i="6"/>
  <c r="L515" i="6"/>
  <c r="K515" i="6"/>
  <c r="J515" i="6"/>
  <c r="X524" i="6" s="1"/>
  <c r="I515" i="6"/>
  <c r="H515" i="6"/>
  <c r="G515" i="6"/>
  <c r="L514" i="6"/>
  <c r="K514" i="6"/>
  <c r="W514" i="6"/>
  <c r="J514" i="6"/>
  <c r="I514" i="6"/>
  <c r="H514" i="6"/>
  <c r="G514" i="6"/>
  <c r="D513" i="6"/>
  <c r="V512" i="6"/>
  <c r="T512" i="6"/>
  <c r="L521" i="6" s="1"/>
  <c r="R512" i="6"/>
  <c r="U512" i="6"/>
  <c r="S512" i="6"/>
  <c r="J521" i="6" s="1"/>
  <c r="Q512" i="6"/>
  <c r="F512" i="6"/>
  <c r="E512" i="6"/>
  <c r="C512" i="6"/>
  <c r="AA510" i="6"/>
  <c r="Z510" i="6"/>
  <c r="Y510" i="6"/>
  <c r="J509" i="6"/>
  <c r="I509" i="6"/>
  <c r="H509" i="6"/>
  <c r="F509" i="6"/>
  <c r="K508" i="6"/>
  <c r="J508" i="6"/>
  <c r="F508" i="6"/>
  <c r="K507" i="6"/>
  <c r="F507" i="6"/>
  <c r="K506" i="6"/>
  <c r="F506" i="6"/>
  <c r="L505" i="6"/>
  <c r="K505" i="6"/>
  <c r="I505" i="6"/>
  <c r="AA505" i="6"/>
  <c r="Z505" i="6"/>
  <c r="Y505" i="6"/>
  <c r="X505" i="6"/>
  <c r="J505" i="6"/>
  <c r="G505" i="6"/>
  <c r="V505" i="6"/>
  <c r="T505" i="6"/>
  <c r="R505" i="6"/>
  <c r="U505" i="6"/>
  <c r="S505" i="6"/>
  <c r="Q505" i="6"/>
  <c r="F505" i="6"/>
  <c r="E505" i="6"/>
  <c r="C505" i="6"/>
  <c r="L504" i="6"/>
  <c r="K504" i="6"/>
  <c r="I504" i="6"/>
  <c r="AA504" i="6"/>
  <c r="Z504" i="6"/>
  <c r="Y504" i="6"/>
  <c r="X504" i="6"/>
  <c r="J504" i="6"/>
  <c r="G504" i="6"/>
  <c r="V504" i="6"/>
  <c r="T504" i="6"/>
  <c r="R504" i="6"/>
  <c r="U504" i="6"/>
  <c r="S504" i="6"/>
  <c r="Q504" i="6"/>
  <c r="F504" i="6"/>
  <c r="E504" i="6"/>
  <c r="C504" i="6"/>
  <c r="L503" i="6"/>
  <c r="K503" i="6"/>
  <c r="J503" i="6"/>
  <c r="I503" i="6"/>
  <c r="H503" i="6"/>
  <c r="G503" i="6"/>
  <c r="L502" i="6"/>
  <c r="K502" i="6"/>
  <c r="W502" i="6"/>
  <c r="J502" i="6"/>
  <c r="I502" i="6"/>
  <c r="H502" i="6"/>
  <c r="G502" i="6"/>
  <c r="L501" i="6"/>
  <c r="K501" i="6"/>
  <c r="J501" i="6"/>
  <c r="I501" i="6"/>
  <c r="H501" i="6"/>
  <c r="G501" i="6"/>
  <c r="L500" i="6"/>
  <c r="K500" i="6"/>
  <c r="W500" i="6"/>
  <c r="J500" i="6"/>
  <c r="I500" i="6"/>
  <c r="H500" i="6"/>
  <c r="G500" i="6"/>
  <c r="V499" i="6"/>
  <c r="T499" i="6"/>
  <c r="L507" i="6" s="1"/>
  <c r="R499" i="6"/>
  <c r="U499" i="6"/>
  <c r="S499" i="6"/>
  <c r="J507" i="6" s="1"/>
  <c r="Q499" i="6"/>
  <c r="J506" i="6" s="1"/>
  <c r="X510" i="6" s="1"/>
  <c r="F499" i="6"/>
  <c r="E499" i="6"/>
  <c r="C499" i="6"/>
  <c r="AA497" i="6"/>
  <c r="Z497" i="6"/>
  <c r="Y497" i="6"/>
  <c r="J496" i="6"/>
  <c r="I496" i="6"/>
  <c r="H496" i="6"/>
  <c r="F496" i="6"/>
  <c r="K495" i="6"/>
  <c r="F495" i="6"/>
  <c r="K494" i="6"/>
  <c r="F494" i="6"/>
  <c r="L493" i="6"/>
  <c r="K493" i="6"/>
  <c r="I493" i="6"/>
  <c r="AA493" i="6"/>
  <c r="Z493" i="6"/>
  <c r="Y493" i="6"/>
  <c r="J493" i="6"/>
  <c r="X493" i="6" s="1"/>
  <c r="G493" i="6"/>
  <c r="V493" i="6"/>
  <c r="T493" i="6"/>
  <c r="R493" i="6"/>
  <c r="U493" i="6"/>
  <c r="S493" i="6"/>
  <c r="Q493" i="6"/>
  <c r="F493" i="6"/>
  <c r="E493" i="6"/>
  <c r="C493" i="6"/>
  <c r="L492" i="6"/>
  <c r="K492" i="6"/>
  <c r="W492" i="6"/>
  <c r="J492" i="6"/>
  <c r="I492" i="6"/>
  <c r="H492" i="6"/>
  <c r="G492" i="6"/>
  <c r="D491" i="6"/>
  <c r="V490" i="6"/>
  <c r="T490" i="6"/>
  <c r="L495" i="6" s="1"/>
  <c r="R490" i="6"/>
  <c r="U490" i="6"/>
  <c r="S490" i="6"/>
  <c r="J495" i="6" s="1"/>
  <c r="O497" i="6" s="1"/>
  <c r="Q490" i="6"/>
  <c r="J494" i="6" s="1"/>
  <c r="F490" i="6"/>
  <c r="E490" i="6"/>
  <c r="C490" i="6"/>
  <c r="AA488" i="6"/>
  <c r="Z488" i="6"/>
  <c r="Y488" i="6"/>
  <c r="J487" i="6"/>
  <c r="I487" i="6"/>
  <c r="H487" i="6"/>
  <c r="F487" i="6"/>
  <c r="K486" i="6"/>
  <c r="F486" i="6"/>
  <c r="K485" i="6"/>
  <c r="F485" i="6"/>
  <c r="K484" i="6"/>
  <c r="F484" i="6"/>
  <c r="L483" i="6"/>
  <c r="K483" i="6"/>
  <c r="I483" i="6"/>
  <c r="AA483" i="6"/>
  <c r="Z483" i="6"/>
  <c r="Y483" i="6"/>
  <c r="J483" i="6"/>
  <c r="X483" i="6" s="1"/>
  <c r="G483" i="6"/>
  <c r="V483" i="6"/>
  <c r="T483" i="6"/>
  <c r="R483" i="6"/>
  <c r="U483" i="6"/>
  <c r="S483" i="6"/>
  <c r="Q483" i="6"/>
  <c r="F483" i="6"/>
  <c r="E483" i="6"/>
  <c r="C483" i="6"/>
  <c r="L482" i="6"/>
  <c r="K482" i="6"/>
  <c r="J482" i="6"/>
  <c r="I482" i="6"/>
  <c r="H482" i="6"/>
  <c r="G482" i="6"/>
  <c r="L481" i="6"/>
  <c r="K481" i="6"/>
  <c r="W481" i="6"/>
  <c r="J481" i="6"/>
  <c r="I481" i="6"/>
  <c r="H481" i="6"/>
  <c r="G481" i="6"/>
  <c r="L480" i="6"/>
  <c r="K480" i="6"/>
  <c r="J480" i="6"/>
  <c r="I480" i="6"/>
  <c r="H480" i="6"/>
  <c r="G480" i="6"/>
  <c r="L479" i="6"/>
  <c r="K479" i="6"/>
  <c r="J479" i="6"/>
  <c r="I479" i="6"/>
  <c r="H479" i="6"/>
  <c r="G479" i="6"/>
  <c r="V478" i="6"/>
  <c r="L486" i="6" s="1"/>
  <c r="T478" i="6"/>
  <c r="L485" i="6" s="1"/>
  <c r="R478" i="6"/>
  <c r="L484" i="6" s="1"/>
  <c r="U478" i="6"/>
  <c r="J486" i="6" s="1"/>
  <c r="S478" i="6"/>
  <c r="J485" i="6" s="1"/>
  <c r="Q478" i="6"/>
  <c r="J484" i="6" s="1"/>
  <c r="F478" i="6"/>
  <c r="E478" i="6"/>
  <c r="C478" i="6"/>
  <c r="AA476" i="6"/>
  <c r="Z476" i="6"/>
  <c r="Y476" i="6"/>
  <c r="X476" i="6"/>
  <c r="J475" i="6"/>
  <c r="I475" i="6"/>
  <c r="H475" i="6"/>
  <c r="F475" i="6"/>
  <c r="K474" i="6"/>
  <c r="F474" i="6"/>
  <c r="L473" i="6"/>
  <c r="K473" i="6"/>
  <c r="F473" i="6"/>
  <c r="K472" i="6"/>
  <c r="F472" i="6"/>
  <c r="L471" i="6"/>
  <c r="K471" i="6"/>
  <c r="I471" i="6"/>
  <c r="AA471" i="6"/>
  <c r="Z471" i="6"/>
  <c r="Y471" i="6"/>
  <c r="J471" i="6"/>
  <c r="X471" i="6" s="1"/>
  <c r="G471" i="6"/>
  <c r="V471" i="6"/>
  <c r="T471" i="6"/>
  <c r="R471" i="6"/>
  <c r="U471" i="6"/>
  <c r="S471" i="6"/>
  <c r="Q471" i="6"/>
  <c r="F471" i="6"/>
  <c r="E471" i="6"/>
  <c r="C471" i="6"/>
  <c r="L470" i="6"/>
  <c r="K470" i="6"/>
  <c r="J470" i="6"/>
  <c r="I470" i="6"/>
  <c r="H470" i="6"/>
  <c r="G470" i="6"/>
  <c r="L469" i="6"/>
  <c r="K469" i="6"/>
  <c r="J469" i="6"/>
  <c r="W469" i="6" s="1"/>
  <c r="I469" i="6"/>
  <c r="H469" i="6"/>
  <c r="G469" i="6"/>
  <c r="L468" i="6"/>
  <c r="K468" i="6"/>
  <c r="J468" i="6"/>
  <c r="I468" i="6"/>
  <c r="H468" i="6"/>
  <c r="G468" i="6"/>
  <c r="L467" i="6"/>
  <c r="K467" i="6"/>
  <c r="J467" i="6"/>
  <c r="I467" i="6"/>
  <c r="H467" i="6"/>
  <c r="G467" i="6"/>
  <c r="D466" i="6"/>
  <c r="V465" i="6"/>
  <c r="L474" i="6" s="1"/>
  <c r="T465" i="6"/>
  <c r="R465" i="6"/>
  <c r="L472" i="6" s="1"/>
  <c r="U465" i="6"/>
  <c r="J474" i="6" s="1"/>
  <c r="S465" i="6"/>
  <c r="J473" i="6" s="1"/>
  <c r="Q465" i="6"/>
  <c r="J472" i="6" s="1"/>
  <c r="F465" i="6"/>
  <c r="E465" i="6"/>
  <c r="C465" i="6"/>
  <c r="AA463" i="6"/>
  <c r="Z463" i="6"/>
  <c r="Y463" i="6"/>
  <c r="J462" i="6"/>
  <c r="I462" i="6"/>
  <c r="H462" i="6"/>
  <c r="F462" i="6"/>
  <c r="K461" i="6"/>
  <c r="J461" i="6"/>
  <c r="F461" i="6"/>
  <c r="K460" i="6"/>
  <c r="F460" i="6"/>
  <c r="K459" i="6"/>
  <c r="F459" i="6"/>
  <c r="L458" i="6"/>
  <c r="K458" i="6"/>
  <c r="I458" i="6"/>
  <c r="AA458" i="6"/>
  <c r="Z458" i="6"/>
  <c r="Y458" i="6"/>
  <c r="J458" i="6"/>
  <c r="X458" i="6" s="1"/>
  <c r="G458" i="6"/>
  <c r="V458" i="6"/>
  <c r="T458" i="6"/>
  <c r="R458" i="6"/>
  <c r="U458" i="6"/>
  <c r="S458" i="6"/>
  <c r="J460" i="6" s="1"/>
  <c r="Q458" i="6"/>
  <c r="F458" i="6"/>
  <c r="E458" i="6"/>
  <c r="C458" i="6"/>
  <c r="L457" i="6"/>
  <c r="K457" i="6"/>
  <c r="J457" i="6"/>
  <c r="I457" i="6"/>
  <c r="H457" i="6"/>
  <c r="G457" i="6"/>
  <c r="L456" i="6"/>
  <c r="K456" i="6"/>
  <c r="W456" i="6"/>
  <c r="J456" i="6"/>
  <c r="I456" i="6"/>
  <c r="H456" i="6"/>
  <c r="G456" i="6"/>
  <c r="L455" i="6"/>
  <c r="K455" i="6"/>
  <c r="J455" i="6"/>
  <c r="I455" i="6"/>
  <c r="H455" i="6"/>
  <c r="G455" i="6"/>
  <c r="L454" i="6"/>
  <c r="K454" i="6"/>
  <c r="W454" i="6"/>
  <c r="J454" i="6"/>
  <c r="I454" i="6"/>
  <c r="H454" i="6"/>
  <c r="G454" i="6"/>
  <c r="D453" i="6"/>
  <c r="V452" i="6"/>
  <c r="L461" i="6" s="1"/>
  <c r="T452" i="6"/>
  <c r="R452" i="6"/>
  <c r="L459" i="6" s="1"/>
  <c r="U452" i="6"/>
  <c r="S452" i="6"/>
  <c r="Q452" i="6"/>
  <c r="J459" i="6" s="1"/>
  <c r="I463" i="6" s="1"/>
  <c r="F452" i="6"/>
  <c r="E452" i="6"/>
  <c r="C452" i="6"/>
  <c r="A451" i="6"/>
  <c r="I449" i="6"/>
  <c r="K449" i="6"/>
  <c r="I448" i="6"/>
  <c r="K448" i="6"/>
  <c r="A447" i="6"/>
  <c r="AA444" i="6"/>
  <c r="Z444" i="6"/>
  <c r="Y444" i="6"/>
  <c r="J443" i="6"/>
  <c r="I443" i="6"/>
  <c r="H443" i="6"/>
  <c r="F443" i="6"/>
  <c r="L442" i="6"/>
  <c r="K444" i="6" s="1"/>
  <c r="K442" i="6"/>
  <c r="F442" i="6"/>
  <c r="K441" i="6"/>
  <c r="F441" i="6"/>
  <c r="L440" i="6"/>
  <c r="K440" i="6"/>
  <c r="I440" i="6"/>
  <c r="AA440" i="6"/>
  <c r="Z440" i="6"/>
  <c r="Y440" i="6"/>
  <c r="J440" i="6"/>
  <c r="X440" i="6" s="1"/>
  <c r="G440" i="6"/>
  <c r="V440" i="6"/>
  <c r="T440" i="6"/>
  <c r="R440" i="6"/>
  <c r="U440" i="6"/>
  <c r="S440" i="6"/>
  <c r="Q440" i="6"/>
  <c r="F440" i="6"/>
  <c r="E440" i="6"/>
  <c r="C440" i="6"/>
  <c r="L439" i="6"/>
  <c r="K439" i="6"/>
  <c r="J439" i="6"/>
  <c r="W439" i="6" s="1"/>
  <c r="I439" i="6"/>
  <c r="H439" i="6"/>
  <c r="G439" i="6"/>
  <c r="D438" i="6"/>
  <c r="V437" i="6"/>
  <c r="T437" i="6"/>
  <c r="R437" i="6"/>
  <c r="L441" i="6" s="1"/>
  <c r="U437" i="6"/>
  <c r="S437" i="6"/>
  <c r="J442" i="6" s="1"/>
  <c r="Q437" i="6"/>
  <c r="J441" i="6" s="1"/>
  <c r="O444" i="6" s="1"/>
  <c r="F437" i="6"/>
  <c r="E437" i="6"/>
  <c r="C437" i="6"/>
  <c r="AA435" i="6"/>
  <c r="Z435" i="6"/>
  <c r="Y435" i="6"/>
  <c r="J434" i="6"/>
  <c r="I434" i="6"/>
  <c r="H434" i="6"/>
  <c r="F434" i="6"/>
  <c r="K433" i="6"/>
  <c r="F433" i="6"/>
  <c r="L432" i="6"/>
  <c r="K432" i="6"/>
  <c r="F432" i="6"/>
  <c r="L431" i="6"/>
  <c r="K431" i="6"/>
  <c r="J431" i="6"/>
  <c r="I431" i="6"/>
  <c r="H431" i="6"/>
  <c r="G431" i="6"/>
  <c r="V430" i="6"/>
  <c r="T430" i="6"/>
  <c r="L433" i="6" s="1"/>
  <c r="R430" i="6"/>
  <c r="U430" i="6"/>
  <c r="S430" i="6"/>
  <c r="J433" i="6" s="1"/>
  <c r="Q430" i="6"/>
  <c r="J432" i="6" s="1"/>
  <c r="I435" i="6" s="1"/>
  <c r="F430" i="6"/>
  <c r="E430" i="6"/>
  <c r="C430" i="6"/>
  <c r="AA428" i="6"/>
  <c r="Z428" i="6"/>
  <c r="Y428" i="6"/>
  <c r="O428" i="6"/>
  <c r="J427" i="6"/>
  <c r="I427" i="6"/>
  <c r="H427" i="6"/>
  <c r="F427" i="6"/>
  <c r="L426" i="6"/>
  <c r="K426" i="6"/>
  <c r="F426" i="6"/>
  <c r="K425" i="6"/>
  <c r="F425" i="6"/>
  <c r="L424" i="6"/>
  <c r="K424" i="6"/>
  <c r="I424" i="6"/>
  <c r="AA424" i="6"/>
  <c r="Z424" i="6"/>
  <c r="Y424" i="6"/>
  <c r="J424" i="6"/>
  <c r="X424" i="6" s="1"/>
  <c r="G424" i="6"/>
  <c r="V424" i="6"/>
  <c r="T424" i="6"/>
  <c r="R424" i="6"/>
  <c r="U424" i="6"/>
  <c r="S424" i="6"/>
  <c r="J426" i="6" s="1"/>
  <c r="Q424" i="6"/>
  <c r="F424" i="6"/>
  <c r="E424" i="6"/>
  <c r="C424" i="6"/>
  <c r="L423" i="6"/>
  <c r="P428" i="6" s="1"/>
  <c r="K423" i="6"/>
  <c r="J423" i="6"/>
  <c r="I423" i="6"/>
  <c r="H423" i="6"/>
  <c r="G423" i="6"/>
  <c r="D422" i="6"/>
  <c r="V421" i="6"/>
  <c r="T421" i="6"/>
  <c r="R421" i="6"/>
  <c r="L425" i="6" s="1"/>
  <c r="U421" i="6"/>
  <c r="S421" i="6"/>
  <c r="Q421" i="6"/>
  <c r="J425" i="6" s="1"/>
  <c r="F421" i="6"/>
  <c r="E421" i="6"/>
  <c r="C421" i="6"/>
  <c r="A420" i="6"/>
  <c r="AA417" i="6"/>
  <c r="Z417" i="6"/>
  <c r="Y417" i="6"/>
  <c r="J416" i="6"/>
  <c r="I416" i="6"/>
  <c r="H416" i="6"/>
  <c r="F416" i="6"/>
  <c r="K415" i="6"/>
  <c r="F415" i="6"/>
  <c r="K414" i="6"/>
  <c r="F414" i="6"/>
  <c r="L413" i="6"/>
  <c r="K413" i="6"/>
  <c r="F413" i="6"/>
  <c r="L412" i="6"/>
  <c r="K412" i="6"/>
  <c r="I412" i="6"/>
  <c r="AA412" i="6"/>
  <c r="Z412" i="6"/>
  <c r="Y412" i="6"/>
  <c r="X412" i="6"/>
  <c r="J412" i="6"/>
  <c r="G412" i="6"/>
  <c r="V412" i="6"/>
  <c r="L415" i="6" s="1"/>
  <c r="T412" i="6"/>
  <c r="R412" i="6"/>
  <c r="U412" i="6"/>
  <c r="S412" i="6"/>
  <c r="Q412" i="6"/>
  <c r="F412" i="6"/>
  <c r="E412" i="6"/>
  <c r="C412" i="6"/>
  <c r="L411" i="6"/>
  <c r="K411" i="6"/>
  <c r="I411" i="6"/>
  <c r="AA411" i="6"/>
  <c r="Z411" i="6"/>
  <c r="Y411" i="6"/>
  <c r="J411" i="6"/>
  <c r="X411" i="6" s="1"/>
  <c r="G411" i="6"/>
  <c r="V411" i="6"/>
  <c r="T411" i="6"/>
  <c r="R411" i="6"/>
  <c r="U411" i="6"/>
  <c r="S411" i="6"/>
  <c r="Q411" i="6"/>
  <c r="F411" i="6"/>
  <c r="E411" i="6"/>
  <c r="C411" i="6"/>
  <c r="L410" i="6"/>
  <c r="K410" i="6"/>
  <c r="J410" i="6"/>
  <c r="I410" i="6"/>
  <c r="H410" i="6"/>
  <c r="G410" i="6"/>
  <c r="L409" i="6"/>
  <c r="K409" i="6"/>
  <c r="W409" i="6"/>
  <c r="J409" i="6"/>
  <c r="I409" i="6"/>
  <c r="H409" i="6"/>
  <c r="G409" i="6"/>
  <c r="L408" i="6"/>
  <c r="K408" i="6"/>
  <c r="J408" i="6"/>
  <c r="I408" i="6"/>
  <c r="H408" i="6"/>
  <c r="G408" i="6"/>
  <c r="L407" i="6"/>
  <c r="K407" i="6"/>
  <c r="W407" i="6"/>
  <c r="J407" i="6"/>
  <c r="I407" i="6"/>
  <c r="H407" i="6"/>
  <c r="G407" i="6"/>
  <c r="D406" i="6"/>
  <c r="V405" i="6"/>
  <c r="T405" i="6"/>
  <c r="L414" i="6" s="1"/>
  <c r="R405" i="6"/>
  <c r="U405" i="6"/>
  <c r="S405" i="6"/>
  <c r="J414" i="6" s="1"/>
  <c r="Q405" i="6"/>
  <c r="J413" i="6" s="1"/>
  <c r="F405" i="6"/>
  <c r="E405" i="6"/>
  <c r="C405" i="6"/>
  <c r="AA403" i="6"/>
  <c r="Z403" i="6"/>
  <c r="Y403" i="6"/>
  <c r="J402" i="6"/>
  <c r="I402" i="6"/>
  <c r="H402" i="6"/>
  <c r="F402" i="6"/>
  <c r="L401" i="6"/>
  <c r="K401" i="6"/>
  <c r="F401" i="6"/>
  <c r="K400" i="6"/>
  <c r="F400" i="6"/>
  <c r="L399" i="6"/>
  <c r="K399" i="6"/>
  <c r="F399" i="6"/>
  <c r="L398" i="6"/>
  <c r="K398" i="6"/>
  <c r="I398" i="6"/>
  <c r="AA398" i="6"/>
  <c r="Z398" i="6"/>
  <c r="Y398" i="6"/>
  <c r="X398" i="6"/>
  <c r="J398" i="6"/>
  <c r="G398" i="6"/>
  <c r="V398" i="6"/>
  <c r="T398" i="6"/>
  <c r="R398" i="6"/>
  <c r="U398" i="6"/>
  <c r="S398" i="6"/>
  <c r="Q398" i="6"/>
  <c r="J399" i="6" s="1"/>
  <c r="O403" i="6" s="1"/>
  <c r="F398" i="6"/>
  <c r="E398" i="6"/>
  <c r="C398" i="6"/>
  <c r="L397" i="6"/>
  <c r="K397" i="6"/>
  <c r="I397" i="6"/>
  <c r="AA397" i="6"/>
  <c r="Z397" i="6"/>
  <c r="Y397" i="6"/>
  <c r="J397" i="6"/>
  <c r="X397" i="6" s="1"/>
  <c r="G397" i="6"/>
  <c r="V397" i="6"/>
  <c r="T397" i="6"/>
  <c r="R397" i="6"/>
  <c r="U397" i="6"/>
  <c r="S397" i="6"/>
  <c r="Q397" i="6"/>
  <c r="F397" i="6"/>
  <c r="E397" i="6"/>
  <c r="C397" i="6"/>
  <c r="L396" i="6"/>
  <c r="K396" i="6"/>
  <c r="J396" i="6"/>
  <c r="I396" i="6"/>
  <c r="H396" i="6"/>
  <c r="G396" i="6"/>
  <c r="L395" i="6"/>
  <c r="K395" i="6"/>
  <c r="W395" i="6"/>
  <c r="J395" i="6"/>
  <c r="I395" i="6"/>
  <c r="H395" i="6"/>
  <c r="G395" i="6"/>
  <c r="L394" i="6"/>
  <c r="K394" i="6"/>
  <c r="J394" i="6"/>
  <c r="I394" i="6"/>
  <c r="H394" i="6"/>
  <c r="G394" i="6"/>
  <c r="L393" i="6"/>
  <c r="K393" i="6"/>
  <c r="W393" i="6"/>
  <c r="J393" i="6"/>
  <c r="I393" i="6"/>
  <c r="H393" i="6"/>
  <c r="G393" i="6"/>
  <c r="V392" i="6"/>
  <c r="T392" i="6"/>
  <c r="R392" i="6"/>
  <c r="U392" i="6"/>
  <c r="J401" i="6" s="1"/>
  <c r="S392" i="6"/>
  <c r="J400" i="6" s="1"/>
  <c r="Q392" i="6"/>
  <c r="F392" i="6"/>
  <c r="E392" i="6"/>
  <c r="C392" i="6"/>
  <c r="AA390" i="6"/>
  <c r="Z390" i="6"/>
  <c r="Y390" i="6"/>
  <c r="J389" i="6"/>
  <c r="I389" i="6"/>
  <c r="H389" i="6"/>
  <c r="F389" i="6"/>
  <c r="K388" i="6"/>
  <c r="F388" i="6"/>
  <c r="K387" i="6"/>
  <c r="F387" i="6"/>
  <c r="L386" i="6"/>
  <c r="K386" i="6"/>
  <c r="I386" i="6"/>
  <c r="AA386" i="6"/>
  <c r="Z386" i="6"/>
  <c r="Y386" i="6"/>
  <c r="X386" i="6"/>
  <c r="J386" i="6"/>
  <c r="G386" i="6"/>
  <c r="V386" i="6"/>
  <c r="T386" i="6"/>
  <c r="R386" i="6"/>
  <c r="U386" i="6"/>
  <c r="S386" i="6"/>
  <c r="Q386" i="6"/>
  <c r="J387" i="6" s="1"/>
  <c r="F386" i="6"/>
  <c r="E386" i="6"/>
  <c r="C386" i="6"/>
  <c r="L385" i="6"/>
  <c r="K385" i="6"/>
  <c r="J385" i="6"/>
  <c r="W385" i="6" s="1"/>
  <c r="I385" i="6"/>
  <c r="H385" i="6"/>
  <c r="G385" i="6"/>
  <c r="D384" i="6"/>
  <c r="V383" i="6"/>
  <c r="T383" i="6"/>
  <c r="L388" i="6" s="1"/>
  <c r="R383" i="6"/>
  <c r="L387" i="6" s="1"/>
  <c r="U383" i="6"/>
  <c r="S383" i="6"/>
  <c r="J388" i="6" s="1"/>
  <c r="Q383" i="6"/>
  <c r="F383" i="6"/>
  <c r="E383" i="6"/>
  <c r="C383" i="6"/>
  <c r="AA381" i="6"/>
  <c r="Z381" i="6"/>
  <c r="Y381" i="6"/>
  <c r="J380" i="6"/>
  <c r="I380" i="6"/>
  <c r="H380" i="6"/>
  <c r="F380" i="6"/>
  <c r="K379" i="6"/>
  <c r="J379" i="6"/>
  <c r="F379" i="6"/>
  <c r="L378" i="6"/>
  <c r="K378" i="6"/>
  <c r="F378" i="6"/>
  <c r="K377" i="6"/>
  <c r="F377" i="6"/>
  <c r="L376" i="6"/>
  <c r="K376" i="6"/>
  <c r="I376" i="6"/>
  <c r="AA376" i="6"/>
  <c r="Z376" i="6"/>
  <c r="Y376" i="6"/>
  <c r="X376" i="6"/>
  <c r="J376" i="6"/>
  <c r="G376" i="6"/>
  <c r="V376" i="6"/>
  <c r="T376" i="6"/>
  <c r="R376" i="6"/>
  <c r="U376" i="6"/>
  <c r="S376" i="6"/>
  <c r="Q376" i="6"/>
  <c r="J377" i="6" s="1"/>
  <c r="X381" i="6" s="1"/>
  <c r="F376" i="6"/>
  <c r="E376" i="6"/>
  <c r="C376" i="6"/>
  <c r="L375" i="6"/>
  <c r="K375" i="6"/>
  <c r="J375" i="6"/>
  <c r="I375" i="6"/>
  <c r="H375" i="6"/>
  <c r="G375" i="6"/>
  <c r="L374" i="6"/>
  <c r="K374" i="6"/>
  <c r="J374" i="6"/>
  <c r="W374" i="6" s="1"/>
  <c r="I374" i="6"/>
  <c r="H374" i="6"/>
  <c r="G374" i="6"/>
  <c r="L373" i="6"/>
  <c r="K373" i="6"/>
  <c r="J373" i="6"/>
  <c r="I373" i="6"/>
  <c r="H373" i="6"/>
  <c r="G373" i="6"/>
  <c r="L372" i="6"/>
  <c r="K372" i="6"/>
  <c r="J372" i="6"/>
  <c r="W372" i="6" s="1"/>
  <c r="I372" i="6"/>
  <c r="H372" i="6"/>
  <c r="G372" i="6"/>
  <c r="V371" i="6"/>
  <c r="L379" i="6" s="1"/>
  <c r="T371" i="6"/>
  <c r="R371" i="6"/>
  <c r="L377" i="6" s="1"/>
  <c r="P381" i="6" s="1"/>
  <c r="U371" i="6"/>
  <c r="S371" i="6"/>
  <c r="J378" i="6" s="1"/>
  <c r="Q371" i="6"/>
  <c r="F371" i="6"/>
  <c r="E371" i="6"/>
  <c r="C371" i="6"/>
  <c r="AA369" i="6"/>
  <c r="Z369" i="6"/>
  <c r="Y369" i="6"/>
  <c r="J368" i="6"/>
  <c r="I368" i="6"/>
  <c r="H368" i="6"/>
  <c r="F368" i="6"/>
  <c r="K367" i="6"/>
  <c r="J367" i="6"/>
  <c r="F367" i="6"/>
  <c r="K366" i="6"/>
  <c r="F366" i="6"/>
  <c r="K365" i="6"/>
  <c r="F365" i="6"/>
  <c r="L364" i="6"/>
  <c r="K364" i="6"/>
  <c r="I364" i="6"/>
  <c r="AA364" i="6"/>
  <c r="Z364" i="6"/>
  <c r="Y364" i="6"/>
  <c r="X364" i="6"/>
  <c r="J364" i="6"/>
  <c r="G364" i="6"/>
  <c r="V364" i="6"/>
  <c r="T364" i="6"/>
  <c r="R364" i="6"/>
  <c r="U364" i="6"/>
  <c r="S364" i="6"/>
  <c r="Q364" i="6"/>
  <c r="J365" i="6" s="1"/>
  <c r="F364" i="6"/>
  <c r="E364" i="6"/>
  <c r="C364" i="6"/>
  <c r="L363" i="6"/>
  <c r="K363" i="6"/>
  <c r="J363" i="6"/>
  <c r="I363" i="6"/>
  <c r="H363" i="6"/>
  <c r="G363" i="6"/>
  <c r="L362" i="6"/>
  <c r="K362" i="6"/>
  <c r="J362" i="6"/>
  <c r="W362" i="6" s="1"/>
  <c r="I362" i="6"/>
  <c r="H362" i="6"/>
  <c r="G362" i="6"/>
  <c r="L361" i="6"/>
  <c r="K361" i="6"/>
  <c r="J361" i="6"/>
  <c r="I361" i="6"/>
  <c r="H361" i="6"/>
  <c r="G361" i="6"/>
  <c r="L360" i="6"/>
  <c r="K360" i="6"/>
  <c r="W360" i="6"/>
  <c r="J360" i="6"/>
  <c r="I360" i="6"/>
  <c r="H360" i="6"/>
  <c r="G360" i="6"/>
  <c r="D359" i="6"/>
  <c r="V358" i="6"/>
  <c r="T358" i="6"/>
  <c r="L366" i="6" s="1"/>
  <c r="R358" i="6"/>
  <c r="L365" i="6" s="1"/>
  <c r="U358" i="6"/>
  <c r="S358" i="6"/>
  <c r="J366" i="6" s="1"/>
  <c r="Q358" i="6"/>
  <c r="F358" i="6"/>
  <c r="E358" i="6"/>
  <c r="C358" i="6"/>
  <c r="AA356" i="6"/>
  <c r="Z356" i="6"/>
  <c r="Y356" i="6"/>
  <c r="J355" i="6"/>
  <c r="I355" i="6"/>
  <c r="H355" i="6"/>
  <c r="F355" i="6"/>
  <c r="K354" i="6"/>
  <c r="F354" i="6"/>
  <c r="L353" i="6"/>
  <c r="K353" i="6"/>
  <c r="F353" i="6"/>
  <c r="K352" i="6"/>
  <c r="F352" i="6"/>
  <c r="L351" i="6"/>
  <c r="K351" i="6"/>
  <c r="I351" i="6"/>
  <c r="AA351" i="6"/>
  <c r="Z351" i="6"/>
  <c r="Y351" i="6"/>
  <c r="J351" i="6"/>
  <c r="X351" i="6" s="1"/>
  <c r="G351" i="6"/>
  <c r="V351" i="6"/>
  <c r="T351" i="6"/>
  <c r="R351" i="6"/>
  <c r="U351" i="6"/>
  <c r="S351" i="6"/>
  <c r="Q351" i="6"/>
  <c r="F351" i="6"/>
  <c r="E351" i="6"/>
  <c r="C351" i="6"/>
  <c r="L350" i="6"/>
  <c r="K350" i="6"/>
  <c r="J350" i="6"/>
  <c r="I350" i="6"/>
  <c r="H350" i="6"/>
  <c r="G350" i="6"/>
  <c r="L349" i="6"/>
  <c r="K349" i="6"/>
  <c r="J349" i="6"/>
  <c r="W349" i="6" s="1"/>
  <c r="I349" i="6"/>
  <c r="H349" i="6"/>
  <c r="G349" i="6"/>
  <c r="L348" i="6"/>
  <c r="K348" i="6"/>
  <c r="J348" i="6"/>
  <c r="I348" i="6"/>
  <c r="H348" i="6"/>
  <c r="G348" i="6"/>
  <c r="L347" i="6"/>
  <c r="K347" i="6"/>
  <c r="J347" i="6"/>
  <c r="I347" i="6"/>
  <c r="H347" i="6"/>
  <c r="G347" i="6"/>
  <c r="D346" i="6"/>
  <c r="V345" i="6"/>
  <c r="L354" i="6" s="1"/>
  <c r="T345" i="6"/>
  <c r="R345" i="6"/>
  <c r="U345" i="6"/>
  <c r="J354" i="6" s="1"/>
  <c r="S345" i="6"/>
  <c r="J353" i="6" s="1"/>
  <c r="Q345" i="6"/>
  <c r="J352" i="6" s="1"/>
  <c r="F345" i="6"/>
  <c r="E345" i="6"/>
  <c r="C345" i="6"/>
  <c r="A344" i="6"/>
  <c r="I342" i="6"/>
  <c r="K342" i="6"/>
  <c r="I341" i="6"/>
  <c r="K341" i="6"/>
  <c r="A340" i="6"/>
  <c r="I338" i="6"/>
  <c r="K338" i="6"/>
  <c r="I337" i="6"/>
  <c r="K337" i="6"/>
  <c r="A336" i="6"/>
  <c r="AA333" i="6"/>
  <c r="Z333" i="6"/>
  <c r="Y333" i="6"/>
  <c r="J332" i="6"/>
  <c r="I332" i="6"/>
  <c r="H332" i="6"/>
  <c r="F332" i="6"/>
  <c r="K331" i="6"/>
  <c r="J331" i="6"/>
  <c r="F331" i="6"/>
  <c r="L330" i="6"/>
  <c r="K330" i="6"/>
  <c r="F330" i="6"/>
  <c r="L329" i="6"/>
  <c r="K329" i="6"/>
  <c r="W329" i="6"/>
  <c r="J329" i="6"/>
  <c r="O333" i="6" s="1"/>
  <c r="I329" i="6"/>
  <c r="H329" i="6"/>
  <c r="G329" i="6"/>
  <c r="V328" i="6"/>
  <c r="T328" i="6"/>
  <c r="L331" i="6" s="1"/>
  <c r="P333" i="6" s="1"/>
  <c r="R328" i="6"/>
  <c r="U328" i="6"/>
  <c r="S328" i="6"/>
  <c r="Q328" i="6"/>
  <c r="J330" i="6" s="1"/>
  <c r="X333" i="6" s="1"/>
  <c r="F328" i="6"/>
  <c r="E328" i="6"/>
  <c r="C328" i="6"/>
  <c r="AA326" i="6"/>
  <c r="Z326" i="6"/>
  <c r="Y326" i="6"/>
  <c r="K326" i="6"/>
  <c r="J325" i="6"/>
  <c r="I325" i="6"/>
  <c r="H325" i="6"/>
  <c r="F325" i="6"/>
  <c r="L324" i="6"/>
  <c r="K324" i="6"/>
  <c r="F324" i="6"/>
  <c r="L323" i="6"/>
  <c r="K323" i="6"/>
  <c r="J323" i="6"/>
  <c r="F323" i="6"/>
  <c r="L322" i="6"/>
  <c r="P326" i="6" s="1"/>
  <c r="K322" i="6"/>
  <c r="J322" i="6"/>
  <c r="I322" i="6"/>
  <c r="H322" i="6"/>
  <c r="G322" i="6"/>
  <c r="D321" i="6"/>
  <c r="V320" i="6"/>
  <c r="T320" i="6"/>
  <c r="R320" i="6"/>
  <c r="U320" i="6"/>
  <c r="S320" i="6"/>
  <c r="J324" i="6" s="1"/>
  <c r="Q320" i="6"/>
  <c r="F320" i="6"/>
  <c r="E320" i="6"/>
  <c r="C320" i="6"/>
  <c r="AA318" i="6"/>
  <c r="Z318" i="6"/>
  <c r="Y318" i="6"/>
  <c r="J317" i="6"/>
  <c r="I317" i="6"/>
  <c r="H317" i="6"/>
  <c r="F317" i="6"/>
  <c r="K316" i="6"/>
  <c r="F316" i="6"/>
  <c r="K315" i="6"/>
  <c r="F315" i="6"/>
  <c r="L314" i="6"/>
  <c r="K314" i="6"/>
  <c r="I314" i="6"/>
  <c r="AA314" i="6"/>
  <c r="Z314" i="6"/>
  <c r="Y314" i="6"/>
  <c r="X314" i="6"/>
  <c r="J314" i="6"/>
  <c r="G314" i="6"/>
  <c r="V314" i="6"/>
  <c r="T314" i="6"/>
  <c r="R314" i="6"/>
  <c r="U314" i="6"/>
  <c r="S314" i="6"/>
  <c r="Q314" i="6"/>
  <c r="J315" i="6" s="1"/>
  <c r="I318" i="6" s="1"/>
  <c r="F314" i="6"/>
  <c r="E314" i="6"/>
  <c r="C314" i="6"/>
  <c r="L313" i="6"/>
  <c r="K313" i="6"/>
  <c r="J313" i="6"/>
  <c r="W313" i="6" s="1"/>
  <c r="I313" i="6"/>
  <c r="H313" i="6"/>
  <c r="G313" i="6"/>
  <c r="D312" i="6"/>
  <c r="V311" i="6"/>
  <c r="T311" i="6"/>
  <c r="L316" i="6" s="1"/>
  <c r="R311" i="6"/>
  <c r="L315" i="6" s="1"/>
  <c r="U311" i="6"/>
  <c r="S311" i="6"/>
  <c r="J316" i="6" s="1"/>
  <c r="Q311" i="6"/>
  <c r="F311" i="6"/>
  <c r="E311" i="6"/>
  <c r="C311" i="6"/>
  <c r="AA309" i="6"/>
  <c r="Z309" i="6"/>
  <c r="Y309" i="6"/>
  <c r="J308" i="6"/>
  <c r="I308" i="6"/>
  <c r="H308" i="6"/>
  <c r="F308" i="6"/>
  <c r="K307" i="6"/>
  <c r="J307" i="6"/>
  <c r="F307" i="6"/>
  <c r="L306" i="6"/>
  <c r="K306" i="6"/>
  <c r="F306" i="6"/>
  <c r="L305" i="6"/>
  <c r="K305" i="6"/>
  <c r="W305" i="6"/>
  <c r="J305" i="6"/>
  <c r="O309" i="6" s="1"/>
  <c r="I305" i="6"/>
  <c r="H305" i="6"/>
  <c r="G305" i="6"/>
  <c r="V304" i="6"/>
  <c r="T304" i="6"/>
  <c r="L307" i="6" s="1"/>
  <c r="P309" i="6" s="1"/>
  <c r="R304" i="6"/>
  <c r="U304" i="6"/>
  <c r="S304" i="6"/>
  <c r="Q304" i="6"/>
  <c r="J306" i="6" s="1"/>
  <c r="X309" i="6" s="1"/>
  <c r="F304" i="6"/>
  <c r="E304" i="6"/>
  <c r="C304" i="6"/>
  <c r="AA302" i="6"/>
  <c r="Z302" i="6"/>
  <c r="Y302" i="6"/>
  <c r="K302" i="6"/>
  <c r="J301" i="6"/>
  <c r="I301" i="6"/>
  <c r="H301" i="6"/>
  <c r="F301" i="6"/>
  <c r="K300" i="6"/>
  <c r="F300" i="6"/>
  <c r="K299" i="6"/>
  <c r="F299" i="6"/>
  <c r="L298" i="6"/>
  <c r="K298" i="6"/>
  <c r="I298" i="6"/>
  <c r="AA298" i="6"/>
  <c r="Z298" i="6"/>
  <c r="Y298" i="6"/>
  <c r="X298" i="6"/>
  <c r="J298" i="6"/>
  <c r="G298" i="6"/>
  <c r="V298" i="6"/>
  <c r="T298" i="6"/>
  <c r="R298" i="6"/>
  <c r="U298" i="6"/>
  <c r="S298" i="6"/>
  <c r="Q298" i="6"/>
  <c r="J299" i="6" s="1"/>
  <c r="F298" i="6"/>
  <c r="E298" i="6"/>
  <c r="C298" i="6"/>
  <c r="L297" i="6"/>
  <c r="K297" i="6"/>
  <c r="W297" i="6"/>
  <c r="J297" i="6"/>
  <c r="I297" i="6"/>
  <c r="H297" i="6"/>
  <c r="G297" i="6"/>
  <c r="D296" i="6"/>
  <c r="V295" i="6"/>
  <c r="T295" i="6"/>
  <c r="L300" i="6" s="1"/>
  <c r="R295" i="6"/>
  <c r="L299" i="6" s="1"/>
  <c r="U295" i="6"/>
  <c r="S295" i="6"/>
  <c r="J300" i="6" s="1"/>
  <c r="Q295" i="6"/>
  <c r="F295" i="6"/>
  <c r="E295" i="6"/>
  <c r="C295" i="6"/>
  <c r="A294" i="6"/>
  <c r="A292" i="6"/>
  <c r="I290" i="6"/>
  <c r="K290" i="6"/>
  <c r="I289" i="6"/>
  <c r="K289" i="6"/>
  <c r="A288" i="6"/>
  <c r="AA285" i="6"/>
  <c r="Z285" i="6"/>
  <c r="Y285" i="6"/>
  <c r="J284" i="6"/>
  <c r="I284" i="6"/>
  <c r="H284" i="6"/>
  <c r="F284" i="6"/>
  <c r="K283" i="6"/>
  <c r="F283" i="6"/>
  <c r="K282" i="6"/>
  <c r="F282" i="6"/>
  <c r="L281" i="6"/>
  <c r="K281" i="6"/>
  <c r="F281" i="6"/>
  <c r="L280" i="6"/>
  <c r="K280" i="6"/>
  <c r="I280" i="6"/>
  <c r="AA280" i="6"/>
  <c r="Z280" i="6"/>
  <c r="Y280" i="6"/>
  <c r="J280" i="6"/>
  <c r="X280" i="6" s="1"/>
  <c r="G280" i="6"/>
  <c r="V280" i="6"/>
  <c r="T280" i="6"/>
  <c r="R280" i="6"/>
  <c r="U280" i="6"/>
  <c r="S280" i="6"/>
  <c r="Q280" i="6"/>
  <c r="F280" i="6"/>
  <c r="E280" i="6"/>
  <c r="C280" i="6"/>
  <c r="L279" i="6"/>
  <c r="K279" i="6"/>
  <c r="I279" i="6"/>
  <c r="AA279" i="6"/>
  <c r="Z279" i="6"/>
  <c r="Y279" i="6"/>
  <c r="J279" i="6"/>
  <c r="X279" i="6" s="1"/>
  <c r="G279" i="6"/>
  <c r="V279" i="6"/>
  <c r="T279" i="6"/>
  <c r="R279" i="6"/>
  <c r="U279" i="6"/>
  <c r="S279" i="6"/>
  <c r="J282" i="6" s="1"/>
  <c r="Q279" i="6"/>
  <c r="F279" i="6"/>
  <c r="E279" i="6"/>
  <c r="C279" i="6"/>
  <c r="L278" i="6"/>
  <c r="K278" i="6"/>
  <c r="J278" i="6"/>
  <c r="I278" i="6"/>
  <c r="H278" i="6"/>
  <c r="G278" i="6"/>
  <c r="L277" i="6"/>
  <c r="K277" i="6"/>
  <c r="W277" i="6"/>
  <c r="J277" i="6"/>
  <c r="I277" i="6"/>
  <c r="H277" i="6"/>
  <c r="G277" i="6"/>
  <c r="L276" i="6"/>
  <c r="K276" i="6"/>
  <c r="J276" i="6"/>
  <c r="I276" i="6"/>
  <c r="H276" i="6"/>
  <c r="G276" i="6"/>
  <c r="L275" i="6"/>
  <c r="K285" i="6" s="1"/>
  <c r="K275" i="6"/>
  <c r="J275" i="6"/>
  <c r="I275" i="6"/>
  <c r="H275" i="6"/>
  <c r="G275" i="6"/>
  <c r="D274" i="6"/>
  <c r="V273" i="6"/>
  <c r="L283" i="6" s="1"/>
  <c r="T273" i="6"/>
  <c r="L282" i="6" s="1"/>
  <c r="R273" i="6"/>
  <c r="U273" i="6"/>
  <c r="J283" i="6" s="1"/>
  <c r="S273" i="6"/>
  <c r="Q273" i="6"/>
  <c r="J281" i="6" s="1"/>
  <c r="F273" i="6"/>
  <c r="E273" i="6"/>
  <c r="C273" i="6"/>
  <c r="AA271" i="6"/>
  <c r="Z271" i="6"/>
  <c r="Y271" i="6"/>
  <c r="J270" i="6"/>
  <c r="I270" i="6"/>
  <c r="H270" i="6"/>
  <c r="F270" i="6"/>
  <c r="K269" i="6"/>
  <c r="F269" i="6"/>
  <c r="K268" i="6"/>
  <c r="F268" i="6"/>
  <c r="K267" i="6"/>
  <c r="F267" i="6"/>
  <c r="L266" i="6"/>
  <c r="K266" i="6"/>
  <c r="I266" i="6"/>
  <c r="AA266" i="6"/>
  <c r="Z266" i="6"/>
  <c r="Y266" i="6"/>
  <c r="J266" i="6"/>
  <c r="X266" i="6" s="1"/>
  <c r="G266" i="6"/>
  <c r="V266" i="6"/>
  <c r="T266" i="6"/>
  <c r="R266" i="6"/>
  <c r="U266" i="6"/>
  <c r="S266" i="6"/>
  <c r="Q266" i="6"/>
  <c r="F266" i="6"/>
  <c r="E266" i="6"/>
  <c r="C266" i="6"/>
  <c r="L265" i="6"/>
  <c r="K265" i="6"/>
  <c r="I265" i="6"/>
  <c r="AA265" i="6"/>
  <c r="Z265" i="6"/>
  <c r="Y265" i="6"/>
  <c r="J265" i="6"/>
  <c r="X265" i="6" s="1"/>
  <c r="G265" i="6"/>
  <c r="V265" i="6"/>
  <c r="T265" i="6"/>
  <c r="R265" i="6"/>
  <c r="L267" i="6" s="1"/>
  <c r="U265" i="6"/>
  <c r="S265" i="6"/>
  <c r="Q265" i="6"/>
  <c r="F265" i="6"/>
  <c r="E265" i="6"/>
  <c r="C265" i="6"/>
  <c r="L264" i="6"/>
  <c r="K264" i="6"/>
  <c r="J264" i="6"/>
  <c r="I264" i="6"/>
  <c r="H264" i="6"/>
  <c r="G264" i="6"/>
  <c r="L263" i="6"/>
  <c r="K263" i="6"/>
  <c r="W263" i="6"/>
  <c r="J263" i="6"/>
  <c r="I263" i="6"/>
  <c r="H263" i="6"/>
  <c r="G263" i="6"/>
  <c r="L262" i="6"/>
  <c r="K262" i="6"/>
  <c r="J262" i="6"/>
  <c r="I262" i="6"/>
  <c r="H262" i="6"/>
  <c r="G262" i="6"/>
  <c r="L261" i="6"/>
  <c r="K261" i="6"/>
  <c r="J261" i="6"/>
  <c r="I261" i="6"/>
  <c r="H261" i="6"/>
  <c r="G261" i="6"/>
  <c r="D260" i="6"/>
  <c r="V259" i="6"/>
  <c r="L269" i="6" s="1"/>
  <c r="T259" i="6"/>
  <c r="R259" i="6"/>
  <c r="U259" i="6"/>
  <c r="J269" i="6" s="1"/>
  <c r="S259" i="6"/>
  <c r="J268" i="6" s="1"/>
  <c r="Q259" i="6"/>
  <c r="J267" i="6" s="1"/>
  <c r="F259" i="6"/>
  <c r="E259" i="6"/>
  <c r="C259" i="6"/>
  <c r="AA257" i="6"/>
  <c r="Z257" i="6"/>
  <c r="Y257" i="6"/>
  <c r="J256" i="6"/>
  <c r="I256" i="6"/>
  <c r="H256" i="6"/>
  <c r="F256" i="6"/>
  <c r="K255" i="6"/>
  <c r="F255" i="6"/>
  <c r="K254" i="6"/>
  <c r="F254" i="6"/>
  <c r="L253" i="6"/>
  <c r="K253" i="6"/>
  <c r="I253" i="6"/>
  <c r="AA253" i="6"/>
  <c r="Z253" i="6"/>
  <c r="Y253" i="6"/>
  <c r="J253" i="6"/>
  <c r="X253" i="6" s="1"/>
  <c r="G253" i="6"/>
  <c r="V253" i="6"/>
  <c r="T253" i="6"/>
  <c r="L255" i="6" s="1"/>
  <c r="R253" i="6"/>
  <c r="U253" i="6"/>
  <c r="S253" i="6"/>
  <c r="Q253" i="6"/>
  <c r="F253" i="6"/>
  <c r="E253" i="6"/>
  <c r="C253" i="6"/>
  <c r="L252" i="6"/>
  <c r="K257" i="6" s="1"/>
  <c r="K252" i="6"/>
  <c r="W252" i="6"/>
  <c r="J252" i="6"/>
  <c r="I252" i="6"/>
  <c r="H252" i="6"/>
  <c r="G252" i="6"/>
  <c r="D251" i="6"/>
  <c r="V250" i="6"/>
  <c r="T250" i="6"/>
  <c r="R250" i="6"/>
  <c r="L254" i="6" s="1"/>
  <c r="U250" i="6"/>
  <c r="S250" i="6"/>
  <c r="J255" i="6" s="1"/>
  <c r="Q250" i="6"/>
  <c r="J254" i="6" s="1"/>
  <c r="F250" i="6"/>
  <c r="E250" i="6"/>
  <c r="C250" i="6"/>
  <c r="AA248" i="6"/>
  <c r="Z248" i="6"/>
  <c r="Y248" i="6"/>
  <c r="J247" i="6"/>
  <c r="I247" i="6"/>
  <c r="H247" i="6"/>
  <c r="F247" i="6"/>
  <c r="K246" i="6"/>
  <c r="J246" i="6"/>
  <c r="F246" i="6"/>
  <c r="K245" i="6"/>
  <c r="F245" i="6"/>
  <c r="K244" i="6"/>
  <c r="F244" i="6"/>
  <c r="L243" i="6"/>
  <c r="K243" i="6"/>
  <c r="I243" i="6"/>
  <c r="AA243" i="6"/>
  <c r="Z243" i="6"/>
  <c r="Y243" i="6"/>
  <c r="X243" i="6"/>
  <c r="J243" i="6"/>
  <c r="G243" i="6"/>
  <c r="V243" i="6"/>
  <c r="T243" i="6"/>
  <c r="R243" i="6"/>
  <c r="U243" i="6"/>
  <c r="S243" i="6"/>
  <c r="Q243" i="6"/>
  <c r="J244" i="6" s="1"/>
  <c r="F243" i="6"/>
  <c r="E243" i="6"/>
  <c r="C243" i="6"/>
  <c r="L242" i="6"/>
  <c r="K242" i="6"/>
  <c r="J242" i="6"/>
  <c r="I242" i="6"/>
  <c r="H242" i="6"/>
  <c r="G242" i="6"/>
  <c r="L241" i="6"/>
  <c r="K241" i="6"/>
  <c r="J241" i="6"/>
  <c r="W241" i="6" s="1"/>
  <c r="I241" i="6"/>
  <c r="H241" i="6"/>
  <c r="G241" i="6"/>
  <c r="L240" i="6"/>
  <c r="K240" i="6"/>
  <c r="J240" i="6"/>
  <c r="X248" i="6" s="1"/>
  <c r="I240" i="6"/>
  <c r="H240" i="6"/>
  <c r="G240" i="6"/>
  <c r="L239" i="6"/>
  <c r="K239" i="6"/>
  <c r="W239" i="6"/>
  <c r="J239" i="6"/>
  <c r="I239" i="6"/>
  <c r="H239" i="6"/>
  <c r="G239" i="6"/>
  <c r="V238" i="6"/>
  <c r="L246" i="6" s="1"/>
  <c r="T238" i="6"/>
  <c r="L245" i="6" s="1"/>
  <c r="R238" i="6"/>
  <c r="L244" i="6" s="1"/>
  <c r="U238" i="6"/>
  <c r="S238" i="6"/>
  <c r="J245" i="6" s="1"/>
  <c r="Q238" i="6"/>
  <c r="F238" i="6"/>
  <c r="E238" i="6"/>
  <c r="C238" i="6"/>
  <c r="AA236" i="6"/>
  <c r="Z236" i="6"/>
  <c r="Y236" i="6"/>
  <c r="J235" i="6"/>
  <c r="I235" i="6"/>
  <c r="H235" i="6"/>
  <c r="F235" i="6"/>
  <c r="K234" i="6"/>
  <c r="F234" i="6"/>
  <c r="K233" i="6"/>
  <c r="F233" i="6"/>
  <c r="L232" i="6"/>
  <c r="K232" i="6"/>
  <c r="F232" i="6"/>
  <c r="L231" i="6"/>
  <c r="K231" i="6"/>
  <c r="I231" i="6"/>
  <c r="AA231" i="6"/>
  <c r="Z231" i="6"/>
  <c r="Y231" i="6"/>
  <c r="J231" i="6"/>
  <c r="X231" i="6" s="1"/>
  <c r="G231" i="6"/>
  <c r="V231" i="6"/>
  <c r="L234" i="6" s="1"/>
  <c r="T231" i="6"/>
  <c r="R231" i="6"/>
  <c r="U231" i="6"/>
  <c r="S231" i="6"/>
  <c r="Q231" i="6"/>
  <c r="F231" i="6"/>
  <c r="E231" i="6"/>
  <c r="C231" i="6"/>
  <c r="L230" i="6"/>
  <c r="K230" i="6"/>
  <c r="J230" i="6"/>
  <c r="I230" i="6"/>
  <c r="H230" i="6"/>
  <c r="G230" i="6"/>
  <c r="L229" i="6"/>
  <c r="K229" i="6"/>
  <c r="W229" i="6"/>
  <c r="J229" i="6"/>
  <c r="I229" i="6"/>
  <c r="H229" i="6"/>
  <c r="G229" i="6"/>
  <c r="L228" i="6"/>
  <c r="P236" i="6" s="1"/>
  <c r="K228" i="6"/>
  <c r="J228" i="6"/>
  <c r="I228" i="6"/>
  <c r="H228" i="6"/>
  <c r="G228" i="6"/>
  <c r="L227" i="6"/>
  <c r="K227" i="6"/>
  <c r="W227" i="6"/>
  <c r="J227" i="6"/>
  <c r="I227" i="6"/>
  <c r="H227" i="6"/>
  <c r="G227" i="6"/>
  <c r="D226" i="6"/>
  <c r="V225" i="6"/>
  <c r="T225" i="6"/>
  <c r="L233" i="6" s="1"/>
  <c r="R225" i="6"/>
  <c r="U225" i="6"/>
  <c r="J234" i="6" s="1"/>
  <c r="S225" i="6"/>
  <c r="J233" i="6" s="1"/>
  <c r="Q225" i="6"/>
  <c r="J232" i="6" s="1"/>
  <c r="F225" i="6"/>
  <c r="E225" i="6"/>
  <c r="C225" i="6"/>
  <c r="AA223" i="6"/>
  <c r="Z223" i="6"/>
  <c r="Y223" i="6"/>
  <c r="J222" i="6"/>
  <c r="I222" i="6"/>
  <c r="H222" i="6"/>
  <c r="F222" i="6"/>
  <c r="K221" i="6"/>
  <c r="J221" i="6"/>
  <c r="F221" i="6"/>
  <c r="K220" i="6"/>
  <c r="F220" i="6"/>
  <c r="K219" i="6"/>
  <c r="F219" i="6"/>
  <c r="L218" i="6"/>
  <c r="K218" i="6"/>
  <c r="I218" i="6"/>
  <c r="AA218" i="6"/>
  <c r="Z218" i="6"/>
  <c r="Y218" i="6"/>
  <c r="X218" i="6"/>
  <c r="J218" i="6"/>
  <c r="G218" i="6"/>
  <c r="V218" i="6"/>
  <c r="L221" i="6" s="1"/>
  <c r="T218" i="6"/>
  <c r="R218" i="6"/>
  <c r="L219" i="6" s="1"/>
  <c r="P223" i="6" s="1"/>
  <c r="U218" i="6"/>
  <c r="S218" i="6"/>
  <c r="Q218" i="6"/>
  <c r="J219" i="6" s="1"/>
  <c r="X223" i="6" s="1"/>
  <c r="F218" i="6"/>
  <c r="E218" i="6"/>
  <c r="C218" i="6"/>
  <c r="L217" i="6"/>
  <c r="K217" i="6"/>
  <c r="J217" i="6"/>
  <c r="I217" i="6"/>
  <c r="H217" i="6"/>
  <c r="G217" i="6"/>
  <c r="L216" i="6"/>
  <c r="K216" i="6"/>
  <c r="J216" i="6"/>
  <c r="W216" i="6" s="1"/>
  <c r="I216" i="6"/>
  <c r="H216" i="6"/>
  <c r="G216" i="6"/>
  <c r="L215" i="6"/>
  <c r="K215" i="6"/>
  <c r="J215" i="6"/>
  <c r="I215" i="6"/>
  <c r="H215" i="6"/>
  <c r="G215" i="6"/>
  <c r="L214" i="6"/>
  <c r="K214" i="6"/>
  <c r="J214" i="6"/>
  <c r="I223" i="6" s="1"/>
  <c r="I214" i="6"/>
  <c r="H214" i="6"/>
  <c r="G214" i="6"/>
  <c r="D213" i="6"/>
  <c r="V212" i="6"/>
  <c r="T212" i="6"/>
  <c r="L220" i="6" s="1"/>
  <c r="R212" i="6"/>
  <c r="U212" i="6"/>
  <c r="S212" i="6"/>
  <c r="J220" i="6" s="1"/>
  <c r="Q212" i="6"/>
  <c r="F212" i="6"/>
  <c r="E212" i="6"/>
  <c r="C212" i="6"/>
  <c r="A211" i="6"/>
  <c r="I209" i="6"/>
  <c r="K209" i="6"/>
  <c r="I208" i="6"/>
  <c r="K208" i="6"/>
  <c r="A207" i="6"/>
  <c r="I205" i="6"/>
  <c r="K205" i="6"/>
  <c r="I204" i="6"/>
  <c r="K204" i="6"/>
  <c r="A203" i="6"/>
  <c r="AA200" i="6"/>
  <c r="Z200" i="6"/>
  <c r="Y200" i="6"/>
  <c r="J199" i="6"/>
  <c r="I199" i="6"/>
  <c r="H199" i="6"/>
  <c r="F199" i="6"/>
  <c r="K198" i="6"/>
  <c r="J198" i="6"/>
  <c r="F198" i="6"/>
  <c r="K197" i="6"/>
  <c r="F197" i="6"/>
  <c r="L196" i="6"/>
  <c r="K196" i="6"/>
  <c r="I196" i="6"/>
  <c r="AA196" i="6"/>
  <c r="Z196" i="6"/>
  <c r="Y196" i="6"/>
  <c r="J196" i="6"/>
  <c r="X196" i="6" s="1"/>
  <c r="G196" i="6"/>
  <c r="V196" i="6"/>
  <c r="T196" i="6"/>
  <c r="L198" i="6" s="1"/>
  <c r="R196" i="6"/>
  <c r="U196" i="6"/>
  <c r="S196" i="6"/>
  <c r="Q196" i="6"/>
  <c r="F196" i="6"/>
  <c r="E196" i="6"/>
  <c r="C196" i="6"/>
  <c r="L195" i="6"/>
  <c r="K200" i="6" s="1"/>
  <c r="K195" i="6"/>
  <c r="J195" i="6"/>
  <c r="W195" i="6" s="1"/>
  <c r="I195" i="6"/>
  <c r="H195" i="6"/>
  <c r="G195" i="6"/>
  <c r="D194" i="6"/>
  <c r="V193" i="6"/>
  <c r="T193" i="6"/>
  <c r="R193" i="6"/>
  <c r="L197" i="6" s="1"/>
  <c r="U193" i="6"/>
  <c r="S193" i="6"/>
  <c r="Q193" i="6"/>
  <c r="J197" i="6" s="1"/>
  <c r="F193" i="6"/>
  <c r="E193" i="6"/>
  <c r="C193" i="6"/>
  <c r="AA191" i="6"/>
  <c r="Z191" i="6"/>
  <c r="Y191" i="6"/>
  <c r="J190" i="6"/>
  <c r="I190" i="6"/>
  <c r="H190" i="6"/>
  <c r="F190" i="6"/>
  <c r="K189" i="6"/>
  <c r="F189" i="6"/>
  <c r="K188" i="6"/>
  <c r="J188" i="6"/>
  <c r="F188" i="6"/>
  <c r="L187" i="6"/>
  <c r="K187" i="6"/>
  <c r="J187" i="6"/>
  <c r="I187" i="6"/>
  <c r="H187" i="6"/>
  <c r="G187" i="6"/>
  <c r="V186" i="6"/>
  <c r="T186" i="6"/>
  <c r="L189" i="6" s="1"/>
  <c r="R186" i="6"/>
  <c r="L188" i="6" s="1"/>
  <c r="K191" i="6" s="1"/>
  <c r="U186" i="6"/>
  <c r="S186" i="6"/>
  <c r="J189" i="6" s="1"/>
  <c r="Q186" i="6"/>
  <c r="F186" i="6"/>
  <c r="E186" i="6"/>
  <c r="C186" i="6"/>
  <c r="AA184" i="6"/>
  <c r="Z184" i="6"/>
  <c r="Y184" i="6"/>
  <c r="J183" i="6"/>
  <c r="I183" i="6"/>
  <c r="H183" i="6"/>
  <c r="F183" i="6"/>
  <c r="K182" i="6"/>
  <c r="J182" i="6"/>
  <c r="F182" i="6"/>
  <c r="K181" i="6"/>
  <c r="F181" i="6"/>
  <c r="L180" i="6"/>
  <c r="K180" i="6"/>
  <c r="I180" i="6"/>
  <c r="AA180" i="6"/>
  <c r="Z180" i="6"/>
  <c r="Y180" i="6"/>
  <c r="J180" i="6"/>
  <c r="X180" i="6" s="1"/>
  <c r="G180" i="6"/>
  <c r="V180" i="6"/>
  <c r="T180" i="6"/>
  <c r="L182" i="6" s="1"/>
  <c r="R180" i="6"/>
  <c r="U180" i="6"/>
  <c r="S180" i="6"/>
  <c r="Q180" i="6"/>
  <c r="F180" i="6"/>
  <c r="E180" i="6"/>
  <c r="C180" i="6"/>
  <c r="L179" i="6"/>
  <c r="P184" i="6" s="1"/>
  <c r="K179" i="6"/>
  <c r="J179" i="6"/>
  <c r="O184" i="6" s="1"/>
  <c r="I179" i="6"/>
  <c r="H179" i="6"/>
  <c r="G179" i="6"/>
  <c r="D178" i="6"/>
  <c r="V177" i="6"/>
  <c r="T177" i="6"/>
  <c r="R177" i="6"/>
  <c r="L181" i="6" s="1"/>
  <c r="U177" i="6"/>
  <c r="S177" i="6"/>
  <c r="Q177" i="6"/>
  <c r="J181" i="6" s="1"/>
  <c r="X184" i="6" s="1"/>
  <c r="F177" i="6"/>
  <c r="E177" i="6"/>
  <c r="C177" i="6"/>
  <c r="A176" i="6"/>
  <c r="AA173" i="6"/>
  <c r="Z173" i="6"/>
  <c r="Y173" i="6"/>
  <c r="J172" i="6"/>
  <c r="I172" i="6"/>
  <c r="H172" i="6"/>
  <c r="F172" i="6"/>
  <c r="K171" i="6"/>
  <c r="F171" i="6"/>
  <c r="K170" i="6"/>
  <c r="F170" i="6"/>
  <c r="K169" i="6"/>
  <c r="F169" i="6"/>
  <c r="L168" i="6"/>
  <c r="K168" i="6"/>
  <c r="I168" i="6"/>
  <c r="AA168" i="6"/>
  <c r="Z168" i="6"/>
  <c r="Y168" i="6"/>
  <c r="X168" i="6"/>
  <c r="J168" i="6"/>
  <c r="G168" i="6"/>
  <c r="V168" i="6"/>
  <c r="T168" i="6"/>
  <c r="R168" i="6"/>
  <c r="U168" i="6"/>
  <c r="S168" i="6"/>
  <c r="Q168" i="6"/>
  <c r="J169" i="6" s="1"/>
  <c r="F168" i="6"/>
  <c r="E168" i="6"/>
  <c r="C168" i="6"/>
  <c r="L167" i="6"/>
  <c r="K167" i="6"/>
  <c r="I167" i="6"/>
  <c r="AA167" i="6"/>
  <c r="Z167" i="6"/>
  <c r="Y167" i="6"/>
  <c r="J167" i="6"/>
  <c r="X167" i="6" s="1"/>
  <c r="G167" i="6"/>
  <c r="V167" i="6"/>
  <c r="T167" i="6"/>
  <c r="R167" i="6"/>
  <c r="U167" i="6"/>
  <c r="J171" i="6" s="1"/>
  <c r="S167" i="6"/>
  <c r="Q167" i="6"/>
  <c r="F167" i="6"/>
  <c r="E167" i="6"/>
  <c r="C167" i="6"/>
  <c r="L166" i="6"/>
  <c r="K166" i="6"/>
  <c r="J166" i="6"/>
  <c r="I166" i="6"/>
  <c r="H166" i="6"/>
  <c r="G166" i="6"/>
  <c r="L165" i="6"/>
  <c r="K165" i="6"/>
  <c r="W165" i="6"/>
  <c r="J165" i="6"/>
  <c r="I165" i="6"/>
  <c r="H165" i="6"/>
  <c r="G165" i="6"/>
  <c r="L164" i="6"/>
  <c r="K164" i="6"/>
  <c r="J164" i="6"/>
  <c r="I164" i="6"/>
  <c r="H164" i="6"/>
  <c r="G164" i="6"/>
  <c r="L163" i="6"/>
  <c r="K163" i="6"/>
  <c r="W163" i="6"/>
  <c r="J163" i="6"/>
  <c r="O173" i="6" s="1"/>
  <c r="I163" i="6"/>
  <c r="H163" i="6"/>
  <c r="G163" i="6"/>
  <c r="D162" i="6"/>
  <c r="V161" i="6"/>
  <c r="L171" i="6" s="1"/>
  <c r="T161" i="6"/>
  <c r="L170" i="6" s="1"/>
  <c r="R161" i="6"/>
  <c r="L169" i="6" s="1"/>
  <c r="P173" i="6" s="1"/>
  <c r="U161" i="6"/>
  <c r="S161" i="6"/>
  <c r="J170" i="6" s="1"/>
  <c r="Q161" i="6"/>
  <c r="F161" i="6"/>
  <c r="E161" i="6"/>
  <c r="C161" i="6"/>
  <c r="AA159" i="6"/>
  <c r="Z159" i="6"/>
  <c r="Y159" i="6"/>
  <c r="J158" i="6"/>
  <c r="I158" i="6"/>
  <c r="H158" i="6"/>
  <c r="F158" i="6"/>
  <c r="K157" i="6"/>
  <c r="F157" i="6"/>
  <c r="K156" i="6"/>
  <c r="F156" i="6"/>
  <c r="K155" i="6"/>
  <c r="F155" i="6"/>
  <c r="L154" i="6"/>
  <c r="K154" i="6"/>
  <c r="I154" i="6"/>
  <c r="AA154" i="6"/>
  <c r="Z154" i="6"/>
  <c r="Y154" i="6"/>
  <c r="X154" i="6"/>
  <c r="J154" i="6"/>
  <c r="G154" i="6"/>
  <c r="V154" i="6"/>
  <c r="T154" i="6"/>
  <c r="R154" i="6"/>
  <c r="U154" i="6"/>
  <c r="S154" i="6"/>
  <c r="Q154" i="6"/>
  <c r="J155" i="6" s="1"/>
  <c r="F154" i="6"/>
  <c r="E154" i="6"/>
  <c r="C154" i="6"/>
  <c r="L153" i="6"/>
  <c r="K153" i="6"/>
  <c r="I153" i="6"/>
  <c r="AA153" i="6"/>
  <c r="Z153" i="6"/>
  <c r="Y153" i="6"/>
  <c r="J153" i="6"/>
  <c r="X153" i="6" s="1"/>
  <c r="G153" i="6"/>
  <c r="V153" i="6"/>
  <c r="T153" i="6"/>
  <c r="R153" i="6"/>
  <c r="U153" i="6"/>
  <c r="J157" i="6" s="1"/>
  <c r="S153" i="6"/>
  <c r="Q153" i="6"/>
  <c r="F153" i="6"/>
  <c r="E153" i="6"/>
  <c r="C153" i="6"/>
  <c r="L152" i="6"/>
  <c r="K152" i="6"/>
  <c r="J152" i="6"/>
  <c r="I152" i="6"/>
  <c r="H152" i="6"/>
  <c r="G152" i="6"/>
  <c r="L151" i="6"/>
  <c r="K151" i="6"/>
  <c r="W151" i="6"/>
  <c r="J151" i="6"/>
  <c r="I151" i="6"/>
  <c r="H151" i="6"/>
  <c r="G151" i="6"/>
  <c r="L150" i="6"/>
  <c r="K150" i="6"/>
  <c r="J150" i="6"/>
  <c r="I150" i="6"/>
  <c r="H150" i="6"/>
  <c r="G150" i="6"/>
  <c r="L149" i="6"/>
  <c r="K149" i="6"/>
  <c r="W149" i="6"/>
  <c r="J149" i="6"/>
  <c r="I149" i="6"/>
  <c r="H149" i="6"/>
  <c r="G149" i="6"/>
  <c r="D148" i="6"/>
  <c r="V147" i="6"/>
  <c r="L157" i="6" s="1"/>
  <c r="T147" i="6"/>
  <c r="L156" i="6" s="1"/>
  <c r="R147" i="6"/>
  <c r="L155" i="6" s="1"/>
  <c r="P159" i="6" s="1"/>
  <c r="U147" i="6"/>
  <c r="S147" i="6"/>
  <c r="J156" i="6" s="1"/>
  <c r="Q147" i="6"/>
  <c r="F147" i="6"/>
  <c r="E147" i="6"/>
  <c r="C147" i="6"/>
  <c r="AA145" i="6"/>
  <c r="Z145" i="6"/>
  <c r="Y145" i="6"/>
  <c r="J144" i="6"/>
  <c r="I144" i="6"/>
  <c r="H144" i="6"/>
  <c r="F144" i="6"/>
  <c r="K143" i="6"/>
  <c r="J143" i="6"/>
  <c r="F143" i="6"/>
  <c r="K142" i="6"/>
  <c r="F142" i="6"/>
  <c r="L141" i="6"/>
  <c r="K141" i="6"/>
  <c r="I141" i="6"/>
  <c r="AA141" i="6"/>
  <c r="Z141" i="6"/>
  <c r="Y141" i="6"/>
  <c r="J141" i="6"/>
  <c r="X141" i="6" s="1"/>
  <c r="G141" i="6"/>
  <c r="V141" i="6"/>
  <c r="T141" i="6"/>
  <c r="R141" i="6"/>
  <c r="U141" i="6"/>
  <c r="S141" i="6"/>
  <c r="Q141" i="6"/>
  <c r="F141" i="6"/>
  <c r="E141" i="6"/>
  <c r="C141" i="6"/>
  <c r="L140" i="6"/>
  <c r="K140" i="6"/>
  <c r="J140" i="6"/>
  <c r="I140" i="6"/>
  <c r="H140" i="6"/>
  <c r="G140" i="6"/>
  <c r="D139" i="6"/>
  <c r="V138" i="6"/>
  <c r="T138" i="6"/>
  <c r="L143" i="6" s="1"/>
  <c r="R138" i="6"/>
  <c r="L142" i="6" s="1"/>
  <c r="U138" i="6"/>
  <c r="S138" i="6"/>
  <c r="Q138" i="6"/>
  <c r="J142" i="6" s="1"/>
  <c r="X145" i="6" s="1"/>
  <c r="F138" i="6"/>
  <c r="E138" i="6"/>
  <c r="C138" i="6"/>
  <c r="AA136" i="6"/>
  <c r="Z136" i="6"/>
  <c r="Y136" i="6"/>
  <c r="J135" i="6"/>
  <c r="I135" i="6"/>
  <c r="H135" i="6"/>
  <c r="F135" i="6"/>
  <c r="L134" i="6"/>
  <c r="K134" i="6"/>
  <c r="F134" i="6"/>
  <c r="K133" i="6"/>
  <c r="F133" i="6"/>
  <c r="L132" i="6"/>
  <c r="K132" i="6"/>
  <c r="F132" i="6"/>
  <c r="L131" i="6"/>
  <c r="K131" i="6"/>
  <c r="I131" i="6"/>
  <c r="AA131" i="6"/>
  <c r="Z131" i="6"/>
  <c r="Y131" i="6"/>
  <c r="J131" i="6"/>
  <c r="X131" i="6" s="1"/>
  <c r="G131" i="6"/>
  <c r="V131" i="6"/>
  <c r="T131" i="6"/>
  <c r="R131" i="6"/>
  <c r="U131" i="6"/>
  <c r="S131" i="6"/>
  <c r="Q131" i="6"/>
  <c r="F131" i="6"/>
  <c r="E131" i="6"/>
  <c r="C131" i="6"/>
  <c r="L130" i="6"/>
  <c r="K130" i="6"/>
  <c r="J130" i="6"/>
  <c r="O136" i="6" s="1"/>
  <c r="I130" i="6"/>
  <c r="H130" i="6"/>
  <c r="G130" i="6"/>
  <c r="L129" i="6"/>
  <c r="K129" i="6"/>
  <c r="W129" i="6"/>
  <c r="J129" i="6"/>
  <c r="I129" i="6"/>
  <c r="H129" i="6"/>
  <c r="G129" i="6"/>
  <c r="L128" i="6"/>
  <c r="K136" i="6" s="1"/>
  <c r="K128" i="6"/>
  <c r="J128" i="6"/>
  <c r="I128" i="6"/>
  <c r="H128" i="6"/>
  <c r="G128" i="6"/>
  <c r="L127" i="6"/>
  <c r="K127" i="6"/>
  <c r="W127" i="6"/>
  <c r="J127" i="6"/>
  <c r="I127" i="6"/>
  <c r="H127" i="6"/>
  <c r="G127" i="6"/>
  <c r="V126" i="6"/>
  <c r="T126" i="6"/>
  <c r="L133" i="6" s="1"/>
  <c r="R126" i="6"/>
  <c r="U126" i="6"/>
  <c r="J134" i="6" s="1"/>
  <c r="S126" i="6"/>
  <c r="J133" i="6" s="1"/>
  <c r="Q126" i="6"/>
  <c r="J132" i="6" s="1"/>
  <c r="F126" i="6"/>
  <c r="E126" i="6"/>
  <c r="C126" i="6"/>
  <c r="AA124" i="6"/>
  <c r="Z124" i="6"/>
  <c r="Y124" i="6"/>
  <c r="J123" i="6"/>
  <c r="I123" i="6"/>
  <c r="H123" i="6"/>
  <c r="F123" i="6"/>
  <c r="K122" i="6"/>
  <c r="F122" i="6"/>
  <c r="K121" i="6"/>
  <c r="J121" i="6"/>
  <c r="F121" i="6"/>
  <c r="K120" i="6"/>
  <c r="F120" i="6"/>
  <c r="L119" i="6"/>
  <c r="K119" i="6"/>
  <c r="I119" i="6"/>
  <c r="AA119" i="6"/>
  <c r="Z119" i="6"/>
  <c r="Y119" i="6"/>
  <c r="J119" i="6"/>
  <c r="X119" i="6" s="1"/>
  <c r="G119" i="6"/>
  <c r="V119" i="6"/>
  <c r="T119" i="6"/>
  <c r="R119" i="6"/>
  <c r="U119" i="6"/>
  <c r="S119" i="6"/>
  <c r="Q119" i="6"/>
  <c r="F119" i="6"/>
  <c r="E119" i="6"/>
  <c r="C119" i="6"/>
  <c r="L118" i="6"/>
  <c r="K118" i="6"/>
  <c r="J118" i="6"/>
  <c r="I118" i="6"/>
  <c r="H118" i="6"/>
  <c r="G118" i="6"/>
  <c r="L117" i="6"/>
  <c r="K117" i="6"/>
  <c r="W117" i="6"/>
  <c r="J117" i="6"/>
  <c r="I117" i="6"/>
  <c r="H117" i="6"/>
  <c r="G117" i="6"/>
  <c r="L116" i="6"/>
  <c r="K116" i="6"/>
  <c r="J116" i="6"/>
  <c r="I116" i="6"/>
  <c r="H116" i="6"/>
  <c r="G116" i="6"/>
  <c r="L115" i="6"/>
  <c r="K115" i="6"/>
  <c r="W115" i="6"/>
  <c r="J115" i="6"/>
  <c r="I115" i="6"/>
  <c r="H115" i="6"/>
  <c r="G115" i="6"/>
  <c r="D114" i="6"/>
  <c r="V113" i="6"/>
  <c r="L122" i="6" s="1"/>
  <c r="T113" i="6"/>
  <c r="L121" i="6" s="1"/>
  <c r="R113" i="6"/>
  <c r="L120" i="6" s="1"/>
  <c r="U113" i="6"/>
  <c r="J122" i="6" s="1"/>
  <c r="S113" i="6"/>
  <c r="Q113" i="6"/>
  <c r="J120" i="6" s="1"/>
  <c r="F113" i="6"/>
  <c r="E113" i="6"/>
  <c r="C113" i="6"/>
  <c r="AA111" i="6"/>
  <c r="Z111" i="6"/>
  <c r="Y111" i="6"/>
  <c r="J110" i="6"/>
  <c r="I110" i="6"/>
  <c r="H110" i="6"/>
  <c r="F110" i="6"/>
  <c r="K109" i="6"/>
  <c r="F109" i="6"/>
  <c r="K108" i="6"/>
  <c r="F108" i="6"/>
  <c r="L107" i="6"/>
  <c r="K107" i="6"/>
  <c r="F107" i="6"/>
  <c r="L106" i="6"/>
  <c r="K106" i="6"/>
  <c r="I106" i="6"/>
  <c r="AA106" i="6"/>
  <c r="Z106" i="6"/>
  <c r="Y106" i="6"/>
  <c r="J106" i="6"/>
  <c r="X106" i="6" s="1"/>
  <c r="G106" i="6"/>
  <c r="V106" i="6"/>
  <c r="L109" i="6" s="1"/>
  <c r="T106" i="6"/>
  <c r="R106" i="6"/>
  <c r="U106" i="6"/>
  <c r="S106" i="6"/>
  <c r="Q106" i="6"/>
  <c r="F106" i="6"/>
  <c r="E106" i="6"/>
  <c r="C106" i="6"/>
  <c r="L105" i="6"/>
  <c r="K105" i="6"/>
  <c r="J105" i="6"/>
  <c r="I105" i="6"/>
  <c r="H105" i="6"/>
  <c r="G105" i="6"/>
  <c r="L104" i="6"/>
  <c r="K104" i="6"/>
  <c r="J104" i="6"/>
  <c r="W104" i="6" s="1"/>
  <c r="I104" i="6"/>
  <c r="H104" i="6"/>
  <c r="G104" i="6"/>
  <c r="L103" i="6"/>
  <c r="K103" i="6"/>
  <c r="J103" i="6"/>
  <c r="I103" i="6"/>
  <c r="H103" i="6"/>
  <c r="G103" i="6"/>
  <c r="L102" i="6"/>
  <c r="K102" i="6"/>
  <c r="W102" i="6"/>
  <c r="J102" i="6"/>
  <c r="I102" i="6"/>
  <c r="H102" i="6"/>
  <c r="G102" i="6"/>
  <c r="D101" i="6"/>
  <c r="V100" i="6"/>
  <c r="T100" i="6"/>
  <c r="L108" i="6" s="1"/>
  <c r="R100" i="6"/>
  <c r="U100" i="6"/>
  <c r="J109" i="6" s="1"/>
  <c r="S100" i="6"/>
  <c r="J108" i="6" s="1"/>
  <c r="Q100" i="6"/>
  <c r="J107" i="6" s="1"/>
  <c r="F100" i="6"/>
  <c r="E100" i="6"/>
  <c r="C100" i="6"/>
  <c r="A99" i="6"/>
  <c r="I97" i="6"/>
  <c r="K97" i="6"/>
  <c r="I96" i="6"/>
  <c r="K96" i="6"/>
  <c r="A95" i="6"/>
  <c r="I93" i="6"/>
  <c r="K93" i="6"/>
  <c r="I92" i="6"/>
  <c r="K92" i="6"/>
  <c r="A91" i="6"/>
  <c r="AA88" i="6"/>
  <c r="Z88" i="6"/>
  <c r="Y88" i="6"/>
  <c r="J87" i="6"/>
  <c r="I87" i="6"/>
  <c r="H87" i="6"/>
  <c r="F87" i="6"/>
  <c r="K86" i="6"/>
  <c r="F86" i="6"/>
  <c r="L85" i="6"/>
  <c r="K85" i="6"/>
  <c r="F85" i="6"/>
  <c r="L84" i="6"/>
  <c r="P88" i="6" s="1"/>
  <c r="K84" i="6"/>
  <c r="J84" i="6"/>
  <c r="I84" i="6"/>
  <c r="H84" i="6"/>
  <c r="G84" i="6"/>
  <c r="V83" i="6"/>
  <c r="T83" i="6"/>
  <c r="L86" i="6" s="1"/>
  <c r="R83" i="6"/>
  <c r="U83" i="6"/>
  <c r="S83" i="6"/>
  <c r="J86" i="6" s="1"/>
  <c r="Q83" i="6"/>
  <c r="J85" i="6" s="1"/>
  <c r="F83" i="6"/>
  <c r="E83" i="6"/>
  <c r="C83" i="6"/>
  <c r="AA81" i="6"/>
  <c r="Z81" i="6"/>
  <c r="Y81" i="6"/>
  <c r="J80" i="6"/>
  <c r="I80" i="6"/>
  <c r="H80" i="6"/>
  <c r="F80" i="6"/>
  <c r="L79" i="6"/>
  <c r="K79" i="6"/>
  <c r="F79" i="6"/>
  <c r="L78" i="6"/>
  <c r="K78" i="6"/>
  <c r="F78" i="6"/>
  <c r="L77" i="6"/>
  <c r="P81" i="6" s="1"/>
  <c r="K77" i="6"/>
  <c r="J77" i="6"/>
  <c r="I77" i="6"/>
  <c r="H77" i="6"/>
  <c r="G77" i="6"/>
  <c r="D76" i="6"/>
  <c r="V75" i="6"/>
  <c r="T75" i="6"/>
  <c r="R75" i="6"/>
  <c r="U75" i="6"/>
  <c r="S75" i="6"/>
  <c r="J79" i="6" s="1"/>
  <c r="Q75" i="6"/>
  <c r="J78" i="6" s="1"/>
  <c r="F75" i="6"/>
  <c r="E75" i="6"/>
  <c r="C75" i="6"/>
  <c r="AA73" i="6"/>
  <c r="Z73" i="6"/>
  <c r="Y73" i="6"/>
  <c r="J72" i="6"/>
  <c r="I72" i="6"/>
  <c r="H72" i="6"/>
  <c r="F72" i="6"/>
  <c r="K71" i="6"/>
  <c r="J71" i="6"/>
  <c r="F71" i="6"/>
  <c r="K70" i="6"/>
  <c r="F70" i="6"/>
  <c r="L69" i="6"/>
  <c r="K69" i="6"/>
  <c r="I69" i="6"/>
  <c r="AA69" i="6"/>
  <c r="Z69" i="6"/>
  <c r="Y69" i="6"/>
  <c r="J69" i="6"/>
  <c r="X69" i="6" s="1"/>
  <c r="G69" i="6"/>
  <c r="V69" i="6"/>
  <c r="T69" i="6"/>
  <c r="L71" i="6" s="1"/>
  <c r="R69" i="6"/>
  <c r="U69" i="6"/>
  <c r="S69" i="6"/>
  <c r="Q69" i="6"/>
  <c r="F69" i="6"/>
  <c r="E69" i="6"/>
  <c r="C69" i="6"/>
  <c r="L68" i="6"/>
  <c r="K68" i="6"/>
  <c r="J68" i="6"/>
  <c r="I73" i="6" s="1"/>
  <c r="I68" i="6"/>
  <c r="H68" i="6"/>
  <c r="G68" i="6"/>
  <c r="D67" i="6"/>
  <c r="V66" i="6"/>
  <c r="T66" i="6"/>
  <c r="R66" i="6"/>
  <c r="L70" i="6" s="1"/>
  <c r="U66" i="6"/>
  <c r="S66" i="6"/>
  <c r="Q66" i="6"/>
  <c r="J70" i="6" s="1"/>
  <c r="F66" i="6"/>
  <c r="E66" i="6"/>
  <c r="C66" i="6"/>
  <c r="AA64" i="6"/>
  <c r="Z64" i="6"/>
  <c r="Y64" i="6"/>
  <c r="J63" i="6"/>
  <c r="I63" i="6"/>
  <c r="H63" i="6"/>
  <c r="F63" i="6"/>
  <c r="K62" i="6"/>
  <c r="F62" i="6"/>
  <c r="K61" i="6"/>
  <c r="F61" i="6"/>
  <c r="L60" i="6"/>
  <c r="K60" i="6"/>
  <c r="J60" i="6"/>
  <c r="I60" i="6"/>
  <c r="H60" i="6"/>
  <c r="G60" i="6"/>
  <c r="V59" i="6"/>
  <c r="T59" i="6"/>
  <c r="L62" i="6" s="1"/>
  <c r="R59" i="6"/>
  <c r="L61" i="6" s="1"/>
  <c r="U59" i="6"/>
  <c r="S59" i="6"/>
  <c r="J62" i="6" s="1"/>
  <c r="Q59" i="6"/>
  <c r="J61" i="6" s="1"/>
  <c r="O64" i="6" s="1"/>
  <c r="F59" i="6"/>
  <c r="E59" i="6"/>
  <c r="C59" i="6"/>
  <c r="AA57" i="6"/>
  <c r="Z57" i="6"/>
  <c r="Y57" i="6"/>
  <c r="J56" i="6"/>
  <c r="I56" i="6"/>
  <c r="H56" i="6"/>
  <c r="F56" i="6"/>
  <c r="K55" i="6"/>
  <c r="F55" i="6"/>
  <c r="K54" i="6"/>
  <c r="F54" i="6"/>
  <c r="L53" i="6"/>
  <c r="K53" i="6"/>
  <c r="I53" i="6"/>
  <c r="AA53" i="6"/>
  <c r="Z53" i="6"/>
  <c r="Y53" i="6"/>
  <c r="J53" i="6"/>
  <c r="X53" i="6" s="1"/>
  <c r="G53" i="6"/>
  <c r="V53" i="6"/>
  <c r="T53" i="6"/>
  <c r="R53" i="6"/>
  <c r="U53" i="6"/>
  <c r="S53" i="6"/>
  <c r="Q53" i="6"/>
  <c r="F53" i="6"/>
  <c r="E53" i="6"/>
  <c r="C53" i="6"/>
  <c r="L52" i="6"/>
  <c r="K52" i="6"/>
  <c r="W52" i="6"/>
  <c r="J52" i="6"/>
  <c r="O57" i="6" s="1"/>
  <c r="I52" i="6"/>
  <c r="H52" i="6"/>
  <c r="G52" i="6"/>
  <c r="D51" i="6"/>
  <c r="V50" i="6"/>
  <c r="T50" i="6"/>
  <c r="L55" i="6" s="1"/>
  <c r="R50" i="6"/>
  <c r="L54" i="6" s="1"/>
  <c r="K57" i="6" s="1"/>
  <c r="U50" i="6"/>
  <c r="S50" i="6"/>
  <c r="J55" i="6" s="1"/>
  <c r="Q50" i="6"/>
  <c r="J54" i="6" s="1"/>
  <c r="F50" i="6"/>
  <c r="E50" i="6"/>
  <c r="C50" i="6"/>
  <c r="A49" i="6"/>
  <c r="A47" i="6"/>
  <c r="A45" i="6"/>
  <c r="H32" i="6"/>
  <c r="J27" i="6"/>
  <c r="I27" i="6"/>
  <c r="H27" i="6"/>
  <c r="J22" i="6"/>
  <c r="J21" i="6"/>
  <c r="J20" i="6"/>
  <c r="J19" i="6"/>
  <c r="J16" i="6"/>
  <c r="AJ17" i="6"/>
  <c r="C17" i="6"/>
  <c r="J14" i="6"/>
  <c r="J12" i="6"/>
  <c r="C13" i="6"/>
  <c r="J10" i="6"/>
  <c r="C11" i="6"/>
  <c r="J8" i="6"/>
  <c r="C9" i="6"/>
  <c r="A1" i="6"/>
  <c r="H2289" i="5"/>
  <c r="H2286" i="5"/>
  <c r="C2289" i="5"/>
  <c r="C2286" i="5"/>
  <c r="J2283" i="5"/>
  <c r="C2283" i="5"/>
  <c r="J2282" i="5"/>
  <c r="C2282" i="5"/>
  <c r="J2281" i="5"/>
  <c r="C2281" i="5"/>
  <c r="J2280" i="5"/>
  <c r="C2280" i="5"/>
  <c r="J2279" i="5"/>
  <c r="C2279" i="5"/>
  <c r="J2278" i="5"/>
  <c r="C2278" i="5"/>
  <c r="J2277" i="5"/>
  <c r="C2277" i="5"/>
  <c r="J2276" i="5"/>
  <c r="C2276" i="5"/>
  <c r="J2275" i="5"/>
  <c r="C2275" i="5"/>
  <c r="J2274" i="5"/>
  <c r="C2274" i="5"/>
  <c r="J2273" i="5"/>
  <c r="C2273" i="5"/>
  <c r="J2272" i="5"/>
  <c r="C2272" i="5"/>
  <c r="H2271" i="5"/>
  <c r="J2271" i="5"/>
  <c r="H2270" i="5"/>
  <c r="J2270" i="5"/>
  <c r="AL2269" i="5"/>
  <c r="A2269" i="5"/>
  <c r="J29" i="5"/>
  <c r="J26" i="5"/>
  <c r="J25" i="5"/>
  <c r="J24" i="5"/>
  <c r="J23" i="5"/>
  <c r="J22" i="5"/>
  <c r="J21" i="5"/>
  <c r="I29" i="5"/>
  <c r="H2267" i="5"/>
  <c r="J2267" i="5"/>
  <c r="H2266" i="5"/>
  <c r="J2266" i="5"/>
  <c r="A2265" i="5"/>
  <c r="H2263" i="5"/>
  <c r="J2263" i="5"/>
  <c r="H2262" i="5"/>
  <c r="J2262" i="5"/>
  <c r="J2261" i="5"/>
  <c r="A2261" i="5"/>
  <c r="Z2258" i="5"/>
  <c r="Y2258" i="5"/>
  <c r="X2258" i="5"/>
  <c r="O2258" i="5"/>
  <c r="H2258" i="5"/>
  <c r="P2258" i="5"/>
  <c r="K2257" i="5"/>
  <c r="J2258" i="5" s="1"/>
  <c r="J2257" i="5"/>
  <c r="I2257" i="5"/>
  <c r="AA2258" i="5" s="1"/>
  <c r="H2257" i="5"/>
  <c r="G2257" i="5"/>
  <c r="F2257" i="5"/>
  <c r="V2256" i="5"/>
  <c r="T2256" i="5"/>
  <c r="R2256" i="5"/>
  <c r="U2256" i="5"/>
  <c r="S2256" i="5"/>
  <c r="Q2256" i="5"/>
  <c r="E2256" i="5"/>
  <c r="D2256" i="5"/>
  <c r="B2256" i="5"/>
  <c r="AA2254" i="5"/>
  <c r="Z2254" i="5"/>
  <c r="Y2254" i="5"/>
  <c r="X2254" i="5"/>
  <c r="H2254" i="5"/>
  <c r="P2254" i="5"/>
  <c r="J2254" i="5"/>
  <c r="K2253" i="5"/>
  <c r="J2253" i="5"/>
  <c r="I2253" i="5"/>
  <c r="O2254" i="5" s="1"/>
  <c r="H2261" i="5" s="1"/>
  <c r="H2253" i="5"/>
  <c r="G2253" i="5"/>
  <c r="F2253" i="5"/>
  <c r="V2252" i="5"/>
  <c r="T2252" i="5"/>
  <c r="R2252" i="5"/>
  <c r="U2252" i="5"/>
  <c r="S2252" i="5"/>
  <c r="Q2252" i="5"/>
  <c r="E2252" i="5"/>
  <c r="D2252" i="5"/>
  <c r="B2252" i="5"/>
  <c r="A2251" i="5"/>
  <c r="H2249" i="5"/>
  <c r="J2249" i="5"/>
  <c r="H2248" i="5"/>
  <c r="J2248" i="5"/>
  <c r="A2247" i="5"/>
  <c r="AA2244" i="5"/>
  <c r="Z2244" i="5"/>
  <c r="Y2244" i="5"/>
  <c r="K2243" i="5"/>
  <c r="J2243" i="5"/>
  <c r="E2243" i="5"/>
  <c r="K2242" i="5"/>
  <c r="J2242" i="5"/>
  <c r="I2242" i="5"/>
  <c r="W2242" i="5" s="1"/>
  <c r="H2242" i="5"/>
  <c r="G2242" i="5"/>
  <c r="F2242" i="5"/>
  <c r="K2241" i="5"/>
  <c r="J2241" i="5"/>
  <c r="I2241" i="5"/>
  <c r="X2244" i="5" s="1"/>
  <c r="H2241" i="5"/>
  <c r="G2241" i="5"/>
  <c r="F2241" i="5"/>
  <c r="V2240" i="5"/>
  <c r="T2240" i="5"/>
  <c r="R2240" i="5"/>
  <c r="U2240" i="5"/>
  <c r="I2243" i="5" s="1"/>
  <c r="O2244" i="5" s="1"/>
  <c r="H2247" i="5" s="1"/>
  <c r="S2240" i="5"/>
  <c r="Q2240" i="5"/>
  <c r="E2240" i="5"/>
  <c r="D2240" i="5"/>
  <c r="B2240" i="5"/>
  <c r="A2239" i="5"/>
  <c r="H2237" i="5"/>
  <c r="J2237" i="5"/>
  <c r="H2236" i="5"/>
  <c r="J2236" i="5"/>
  <c r="A2235" i="5"/>
  <c r="H2233" i="5"/>
  <c r="J2233" i="5"/>
  <c r="H2232" i="5"/>
  <c r="J2232" i="5"/>
  <c r="A2231" i="5"/>
  <c r="AA2228" i="5"/>
  <c r="Z2228" i="5"/>
  <c r="Y2228" i="5"/>
  <c r="P2228" i="5"/>
  <c r="I2227" i="5"/>
  <c r="AB2227" i="5" s="1"/>
  <c r="H2227" i="5"/>
  <c r="G2227" i="5"/>
  <c r="E2227" i="5"/>
  <c r="K2226" i="5"/>
  <c r="J2226" i="5"/>
  <c r="I2226" i="5"/>
  <c r="E2226" i="5"/>
  <c r="J2225" i="5"/>
  <c r="E2225" i="5"/>
  <c r="J2224" i="5"/>
  <c r="E2224" i="5"/>
  <c r="K2223" i="5"/>
  <c r="J2223" i="5"/>
  <c r="H2223" i="5"/>
  <c r="AA2223" i="5"/>
  <c r="Z2223" i="5"/>
  <c r="Y2223" i="5"/>
  <c r="X2223" i="5"/>
  <c r="I2223" i="5"/>
  <c r="F2223" i="5"/>
  <c r="V2223" i="5"/>
  <c r="T2223" i="5"/>
  <c r="R2223" i="5"/>
  <c r="U2223" i="5"/>
  <c r="S2223" i="5"/>
  <c r="I2225" i="5" s="1"/>
  <c r="Q2223" i="5"/>
  <c r="I2224" i="5" s="1"/>
  <c r="E2223" i="5"/>
  <c r="D2223" i="5"/>
  <c r="B2223" i="5"/>
  <c r="K2222" i="5"/>
  <c r="J2222" i="5"/>
  <c r="H2222" i="5"/>
  <c r="AA2222" i="5"/>
  <c r="Z2222" i="5"/>
  <c r="Y2222" i="5"/>
  <c r="X2222" i="5"/>
  <c r="I2222" i="5"/>
  <c r="F2222" i="5"/>
  <c r="V2222" i="5"/>
  <c r="T2222" i="5"/>
  <c r="R2222" i="5"/>
  <c r="K2224" i="5" s="1"/>
  <c r="J2228" i="5" s="1"/>
  <c r="U2222" i="5"/>
  <c r="S2222" i="5"/>
  <c r="Q2222" i="5"/>
  <c r="E2222" i="5"/>
  <c r="D2222" i="5"/>
  <c r="B2222" i="5"/>
  <c r="K2221" i="5"/>
  <c r="J2221" i="5"/>
  <c r="I2221" i="5"/>
  <c r="H2221" i="5"/>
  <c r="G2221" i="5"/>
  <c r="F2221" i="5"/>
  <c r="K2220" i="5"/>
  <c r="J2220" i="5"/>
  <c r="I2220" i="5"/>
  <c r="W2220" i="5" s="1"/>
  <c r="H2220" i="5"/>
  <c r="G2220" i="5"/>
  <c r="F2220" i="5"/>
  <c r="K2219" i="5"/>
  <c r="J2219" i="5"/>
  <c r="I2219" i="5"/>
  <c r="H2219" i="5"/>
  <c r="G2219" i="5"/>
  <c r="F2219" i="5"/>
  <c r="K2218" i="5"/>
  <c r="J2218" i="5"/>
  <c r="I2218" i="5"/>
  <c r="W2218" i="5" s="1"/>
  <c r="H2218" i="5"/>
  <c r="G2218" i="5"/>
  <c r="F2218" i="5"/>
  <c r="C2217" i="5"/>
  <c r="V2216" i="5"/>
  <c r="T2216" i="5"/>
  <c r="K2225" i="5" s="1"/>
  <c r="R2216" i="5"/>
  <c r="U2216" i="5"/>
  <c r="S2216" i="5"/>
  <c r="Q2216" i="5"/>
  <c r="E2216" i="5"/>
  <c r="D2216" i="5"/>
  <c r="B2216" i="5"/>
  <c r="AA2214" i="5"/>
  <c r="Z2214" i="5"/>
  <c r="Y2214" i="5"/>
  <c r="H2214" i="5"/>
  <c r="AB2213" i="5"/>
  <c r="I2213" i="5"/>
  <c r="H2213" i="5"/>
  <c r="G2213" i="5"/>
  <c r="E2213" i="5"/>
  <c r="K2212" i="5"/>
  <c r="J2212" i="5"/>
  <c r="E2212" i="5"/>
  <c r="J2211" i="5"/>
  <c r="E2211" i="5"/>
  <c r="K2210" i="5"/>
  <c r="J2210" i="5"/>
  <c r="E2210" i="5"/>
  <c r="K2209" i="5"/>
  <c r="J2209" i="5"/>
  <c r="H2209" i="5"/>
  <c r="AA2209" i="5"/>
  <c r="Z2209" i="5"/>
  <c r="Y2209" i="5"/>
  <c r="I2209" i="5"/>
  <c r="X2209" i="5" s="1"/>
  <c r="F2209" i="5"/>
  <c r="V2209" i="5"/>
  <c r="T2209" i="5"/>
  <c r="R2209" i="5"/>
  <c r="U2209" i="5"/>
  <c r="S2209" i="5"/>
  <c r="Q2209" i="5"/>
  <c r="E2209" i="5"/>
  <c r="D2209" i="5"/>
  <c r="B2209" i="5"/>
  <c r="K2208" i="5"/>
  <c r="J2208" i="5"/>
  <c r="H2208" i="5"/>
  <c r="AA2208" i="5"/>
  <c r="Z2208" i="5"/>
  <c r="Y2208" i="5"/>
  <c r="I2208" i="5"/>
  <c r="X2208" i="5" s="1"/>
  <c r="F2208" i="5"/>
  <c r="V2208" i="5"/>
  <c r="T2208" i="5"/>
  <c r="R2208" i="5"/>
  <c r="U2208" i="5"/>
  <c r="I2212" i="5" s="1"/>
  <c r="S2208" i="5"/>
  <c r="Q2208" i="5"/>
  <c r="E2208" i="5"/>
  <c r="D2208" i="5"/>
  <c r="B2208" i="5"/>
  <c r="K2207" i="5"/>
  <c r="P2214" i="5" s="1"/>
  <c r="J2207" i="5"/>
  <c r="I2207" i="5"/>
  <c r="H2207" i="5"/>
  <c r="G2207" i="5"/>
  <c r="F2207" i="5"/>
  <c r="K2206" i="5"/>
  <c r="J2206" i="5"/>
  <c r="I2206" i="5"/>
  <c r="W2206" i="5" s="1"/>
  <c r="H2206" i="5"/>
  <c r="G2206" i="5"/>
  <c r="F2206" i="5"/>
  <c r="K2205" i="5"/>
  <c r="J2205" i="5"/>
  <c r="I2205" i="5"/>
  <c r="H2205" i="5"/>
  <c r="G2205" i="5"/>
  <c r="F2205" i="5"/>
  <c r="K2204" i="5"/>
  <c r="J2204" i="5"/>
  <c r="W2204" i="5"/>
  <c r="I2204" i="5"/>
  <c r="H2204" i="5"/>
  <c r="G2204" i="5"/>
  <c r="F2204" i="5"/>
  <c r="C2203" i="5"/>
  <c r="V2202" i="5"/>
  <c r="T2202" i="5"/>
  <c r="K2211" i="5" s="1"/>
  <c r="R2202" i="5"/>
  <c r="U2202" i="5"/>
  <c r="S2202" i="5"/>
  <c r="I2211" i="5" s="1"/>
  <c r="Q2202" i="5"/>
  <c r="I2210" i="5" s="1"/>
  <c r="E2202" i="5"/>
  <c r="D2202" i="5"/>
  <c r="B2202" i="5"/>
  <c r="AA2200" i="5"/>
  <c r="Z2200" i="5"/>
  <c r="Y2200" i="5"/>
  <c r="O2200" i="5"/>
  <c r="I2199" i="5"/>
  <c r="AB2199" i="5" s="1"/>
  <c r="H2199" i="5"/>
  <c r="G2199" i="5"/>
  <c r="E2199" i="5"/>
  <c r="K2198" i="5"/>
  <c r="J2198" i="5"/>
  <c r="E2198" i="5"/>
  <c r="J2197" i="5"/>
  <c r="E2197" i="5"/>
  <c r="K2196" i="5"/>
  <c r="J2196" i="5"/>
  <c r="H2196" i="5"/>
  <c r="AA2196" i="5"/>
  <c r="Z2196" i="5"/>
  <c r="Y2196" i="5"/>
  <c r="I2196" i="5"/>
  <c r="X2196" i="5" s="1"/>
  <c r="F2196" i="5"/>
  <c r="V2196" i="5"/>
  <c r="T2196" i="5"/>
  <c r="R2196" i="5"/>
  <c r="U2196" i="5"/>
  <c r="S2196" i="5"/>
  <c r="Q2196" i="5"/>
  <c r="E2196" i="5"/>
  <c r="D2196" i="5"/>
  <c r="B2196" i="5"/>
  <c r="K2195" i="5"/>
  <c r="J2195" i="5"/>
  <c r="W2195" i="5"/>
  <c r="I2195" i="5"/>
  <c r="H2195" i="5"/>
  <c r="G2195" i="5"/>
  <c r="F2195" i="5"/>
  <c r="C2194" i="5"/>
  <c r="V2193" i="5"/>
  <c r="T2193" i="5"/>
  <c r="R2193" i="5"/>
  <c r="K2197" i="5" s="1"/>
  <c r="U2193" i="5"/>
  <c r="S2193" i="5"/>
  <c r="I2198" i="5" s="1"/>
  <c r="Q2193" i="5"/>
  <c r="I2197" i="5" s="1"/>
  <c r="E2193" i="5"/>
  <c r="D2193" i="5"/>
  <c r="B2193" i="5"/>
  <c r="AA2191" i="5"/>
  <c r="Z2191" i="5"/>
  <c r="Y2191" i="5"/>
  <c r="O2191" i="5"/>
  <c r="I2190" i="5"/>
  <c r="AB2190" i="5" s="1"/>
  <c r="H2190" i="5"/>
  <c r="G2190" i="5"/>
  <c r="E2190" i="5"/>
  <c r="J2189" i="5"/>
  <c r="E2189" i="5"/>
  <c r="J2188" i="5"/>
  <c r="I2188" i="5"/>
  <c r="E2188" i="5"/>
  <c r="K2187" i="5"/>
  <c r="J2187" i="5"/>
  <c r="E2187" i="5"/>
  <c r="K2186" i="5"/>
  <c r="J2186" i="5"/>
  <c r="H2186" i="5"/>
  <c r="AA2186" i="5"/>
  <c r="Z2186" i="5"/>
  <c r="Y2186" i="5"/>
  <c r="X2186" i="5"/>
  <c r="I2186" i="5"/>
  <c r="F2186" i="5"/>
  <c r="V2186" i="5"/>
  <c r="T2186" i="5"/>
  <c r="K2188" i="5" s="1"/>
  <c r="R2186" i="5"/>
  <c r="U2186" i="5"/>
  <c r="I2189" i="5" s="1"/>
  <c r="S2186" i="5"/>
  <c r="Q2186" i="5"/>
  <c r="I2187" i="5" s="1"/>
  <c r="E2186" i="5"/>
  <c r="D2186" i="5"/>
  <c r="B2186" i="5"/>
  <c r="K2185" i="5"/>
  <c r="J2185" i="5"/>
  <c r="I2185" i="5"/>
  <c r="X2191" i="5" s="1"/>
  <c r="H2185" i="5"/>
  <c r="G2185" i="5"/>
  <c r="F2185" i="5"/>
  <c r="K2184" i="5"/>
  <c r="J2184" i="5"/>
  <c r="I2184" i="5"/>
  <c r="W2184" i="5" s="1"/>
  <c r="H2184" i="5"/>
  <c r="G2184" i="5"/>
  <c r="F2184" i="5"/>
  <c r="K2183" i="5"/>
  <c r="J2183" i="5"/>
  <c r="I2183" i="5"/>
  <c r="H2183" i="5"/>
  <c r="G2183" i="5"/>
  <c r="F2183" i="5"/>
  <c r="K2182" i="5"/>
  <c r="J2182" i="5"/>
  <c r="I2182" i="5"/>
  <c r="W2182" i="5" s="1"/>
  <c r="H2182" i="5"/>
  <c r="G2182" i="5"/>
  <c r="F2182" i="5"/>
  <c r="V2181" i="5"/>
  <c r="K2189" i="5" s="1"/>
  <c r="T2181" i="5"/>
  <c r="R2181" i="5"/>
  <c r="U2181" i="5"/>
  <c r="S2181" i="5"/>
  <c r="Q2181" i="5"/>
  <c r="E2181" i="5"/>
  <c r="D2181" i="5"/>
  <c r="B2181" i="5"/>
  <c r="AA2179" i="5"/>
  <c r="Z2179" i="5"/>
  <c r="Y2179" i="5"/>
  <c r="I2178" i="5"/>
  <c r="AB2178" i="5" s="1"/>
  <c r="H2178" i="5"/>
  <c r="G2178" i="5"/>
  <c r="E2178" i="5"/>
  <c r="J2177" i="5"/>
  <c r="I2177" i="5"/>
  <c r="E2177" i="5"/>
  <c r="J2176" i="5"/>
  <c r="E2176" i="5"/>
  <c r="K2175" i="5"/>
  <c r="J2175" i="5"/>
  <c r="E2175" i="5"/>
  <c r="K2174" i="5"/>
  <c r="J2174" i="5"/>
  <c r="H2174" i="5"/>
  <c r="AA2174" i="5"/>
  <c r="Z2174" i="5"/>
  <c r="Y2174" i="5"/>
  <c r="X2174" i="5"/>
  <c r="I2174" i="5"/>
  <c r="F2174" i="5"/>
  <c r="V2174" i="5"/>
  <c r="T2174" i="5"/>
  <c r="R2174" i="5"/>
  <c r="U2174" i="5"/>
  <c r="S2174" i="5"/>
  <c r="I2176" i="5" s="1"/>
  <c r="Q2174" i="5"/>
  <c r="I2175" i="5" s="1"/>
  <c r="E2174" i="5"/>
  <c r="D2174" i="5"/>
  <c r="B2174" i="5"/>
  <c r="K2173" i="5"/>
  <c r="J2173" i="5"/>
  <c r="I2173" i="5"/>
  <c r="X2179" i="5" s="1"/>
  <c r="H2173" i="5"/>
  <c r="G2173" i="5"/>
  <c r="F2173" i="5"/>
  <c r="K2172" i="5"/>
  <c r="J2172" i="5"/>
  <c r="W2172" i="5"/>
  <c r="I2172" i="5"/>
  <c r="H2172" i="5"/>
  <c r="G2172" i="5"/>
  <c r="F2172" i="5"/>
  <c r="K2171" i="5"/>
  <c r="J2171" i="5"/>
  <c r="I2171" i="5"/>
  <c r="H2171" i="5"/>
  <c r="G2171" i="5"/>
  <c r="F2171" i="5"/>
  <c r="K2170" i="5"/>
  <c r="P2179" i="5" s="1"/>
  <c r="J2170" i="5"/>
  <c r="I2170" i="5"/>
  <c r="W2170" i="5" s="1"/>
  <c r="H2170" i="5"/>
  <c r="G2170" i="5"/>
  <c r="F2170" i="5"/>
  <c r="C2169" i="5"/>
  <c r="V2168" i="5"/>
  <c r="K2177" i="5" s="1"/>
  <c r="T2168" i="5"/>
  <c r="K2176" i="5" s="1"/>
  <c r="R2168" i="5"/>
  <c r="U2168" i="5"/>
  <c r="S2168" i="5"/>
  <c r="Q2168" i="5"/>
  <c r="E2168" i="5"/>
  <c r="D2168" i="5"/>
  <c r="B2168" i="5"/>
  <c r="AA2166" i="5"/>
  <c r="Z2166" i="5"/>
  <c r="Y2166" i="5"/>
  <c r="AB2165" i="5"/>
  <c r="I2165" i="5"/>
  <c r="H2165" i="5"/>
  <c r="G2165" i="5"/>
  <c r="E2165" i="5"/>
  <c r="J2164" i="5"/>
  <c r="I2164" i="5"/>
  <c r="E2164" i="5"/>
  <c r="J2163" i="5"/>
  <c r="E2163" i="5"/>
  <c r="J2162" i="5"/>
  <c r="E2162" i="5"/>
  <c r="K2161" i="5"/>
  <c r="J2161" i="5"/>
  <c r="H2161" i="5"/>
  <c r="AA2161" i="5"/>
  <c r="Z2161" i="5"/>
  <c r="Y2161" i="5"/>
  <c r="X2161" i="5"/>
  <c r="I2161" i="5"/>
  <c r="F2161" i="5"/>
  <c r="V2161" i="5"/>
  <c r="T2161" i="5"/>
  <c r="R2161" i="5"/>
  <c r="U2161" i="5"/>
  <c r="S2161" i="5"/>
  <c r="Q2161" i="5"/>
  <c r="I2162" i="5" s="1"/>
  <c r="O2166" i="5" s="1"/>
  <c r="E2161" i="5"/>
  <c r="D2161" i="5"/>
  <c r="B2161" i="5"/>
  <c r="K2160" i="5"/>
  <c r="J2160" i="5"/>
  <c r="I2160" i="5"/>
  <c r="H2160" i="5"/>
  <c r="G2160" i="5"/>
  <c r="F2160" i="5"/>
  <c r="K2159" i="5"/>
  <c r="J2159" i="5"/>
  <c r="I2159" i="5"/>
  <c r="W2159" i="5" s="1"/>
  <c r="H2159" i="5"/>
  <c r="G2159" i="5"/>
  <c r="F2159" i="5"/>
  <c r="K2158" i="5"/>
  <c r="J2158" i="5"/>
  <c r="I2158" i="5"/>
  <c r="H2158" i="5"/>
  <c r="G2158" i="5"/>
  <c r="F2158" i="5"/>
  <c r="K2157" i="5"/>
  <c r="J2157" i="5"/>
  <c r="W2157" i="5"/>
  <c r="I2157" i="5"/>
  <c r="H2157" i="5"/>
  <c r="G2157" i="5"/>
  <c r="F2157" i="5"/>
  <c r="C2156" i="5"/>
  <c r="V2155" i="5"/>
  <c r="K2164" i="5" s="1"/>
  <c r="T2155" i="5"/>
  <c r="K2163" i="5" s="1"/>
  <c r="R2155" i="5"/>
  <c r="K2162" i="5" s="1"/>
  <c r="U2155" i="5"/>
  <c r="S2155" i="5"/>
  <c r="I2163" i="5" s="1"/>
  <c r="Q2155" i="5"/>
  <c r="E2155" i="5"/>
  <c r="D2155" i="5"/>
  <c r="B2155" i="5"/>
  <c r="A2154" i="5"/>
  <c r="H2152" i="5"/>
  <c r="J2152" i="5"/>
  <c r="H2151" i="5"/>
  <c r="J2151" i="5"/>
  <c r="A2150" i="5"/>
  <c r="AA2147" i="5"/>
  <c r="Z2147" i="5"/>
  <c r="Y2147" i="5"/>
  <c r="AB2146" i="5"/>
  <c r="I2146" i="5"/>
  <c r="H2146" i="5"/>
  <c r="G2146" i="5"/>
  <c r="E2146" i="5"/>
  <c r="J2145" i="5"/>
  <c r="I2145" i="5"/>
  <c r="E2145" i="5"/>
  <c r="K2144" i="5"/>
  <c r="J2144" i="5"/>
  <c r="E2144" i="5"/>
  <c r="K2143" i="5"/>
  <c r="J2143" i="5"/>
  <c r="H2143" i="5"/>
  <c r="AA2143" i="5"/>
  <c r="Z2143" i="5"/>
  <c r="Y2143" i="5"/>
  <c r="X2143" i="5"/>
  <c r="I2143" i="5"/>
  <c r="F2143" i="5"/>
  <c r="V2143" i="5"/>
  <c r="T2143" i="5"/>
  <c r="R2143" i="5"/>
  <c r="U2143" i="5"/>
  <c r="S2143" i="5"/>
  <c r="Q2143" i="5"/>
  <c r="I2144" i="5" s="1"/>
  <c r="E2143" i="5"/>
  <c r="D2143" i="5"/>
  <c r="B2143" i="5"/>
  <c r="K2142" i="5"/>
  <c r="J2142" i="5"/>
  <c r="W2142" i="5"/>
  <c r="I2142" i="5"/>
  <c r="O2147" i="5" s="1"/>
  <c r="H2142" i="5"/>
  <c r="G2142" i="5"/>
  <c r="F2142" i="5"/>
  <c r="C2141" i="5"/>
  <c r="V2140" i="5"/>
  <c r="T2140" i="5"/>
  <c r="K2145" i="5" s="1"/>
  <c r="R2140" i="5"/>
  <c r="U2140" i="5"/>
  <c r="S2140" i="5"/>
  <c r="Q2140" i="5"/>
  <c r="E2140" i="5"/>
  <c r="D2140" i="5"/>
  <c r="B2140" i="5"/>
  <c r="AA2138" i="5"/>
  <c r="Z2138" i="5"/>
  <c r="Y2138" i="5"/>
  <c r="AB2137" i="5"/>
  <c r="I2137" i="5"/>
  <c r="H2137" i="5"/>
  <c r="G2137" i="5"/>
  <c r="E2137" i="5"/>
  <c r="J2136" i="5"/>
  <c r="E2136" i="5"/>
  <c r="K2135" i="5"/>
  <c r="J2138" i="5" s="1"/>
  <c r="J2135" i="5"/>
  <c r="E2135" i="5"/>
  <c r="K2134" i="5"/>
  <c r="J2134" i="5"/>
  <c r="I2134" i="5"/>
  <c r="H2134" i="5"/>
  <c r="G2134" i="5"/>
  <c r="F2134" i="5"/>
  <c r="V2133" i="5"/>
  <c r="T2133" i="5"/>
  <c r="K2136" i="5" s="1"/>
  <c r="R2133" i="5"/>
  <c r="U2133" i="5"/>
  <c r="S2133" i="5"/>
  <c r="I2136" i="5" s="1"/>
  <c r="Q2133" i="5"/>
  <c r="I2135" i="5" s="1"/>
  <c r="E2133" i="5"/>
  <c r="D2133" i="5"/>
  <c r="B2133" i="5"/>
  <c r="AA2131" i="5"/>
  <c r="Z2131" i="5"/>
  <c r="Y2131" i="5"/>
  <c r="AB2130" i="5"/>
  <c r="I2130" i="5"/>
  <c r="H2130" i="5"/>
  <c r="G2130" i="5"/>
  <c r="E2130" i="5"/>
  <c r="J2129" i="5"/>
  <c r="E2129" i="5"/>
  <c r="J2128" i="5"/>
  <c r="E2128" i="5"/>
  <c r="K2127" i="5"/>
  <c r="J2127" i="5"/>
  <c r="H2127" i="5"/>
  <c r="AA2127" i="5"/>
  <c r="Z2127" i="5"/>
  <c r="Y2127" i="5"/>
  <c r="I2127" i="5"/>
  <c r="X2127" i="5" s="1"/>
  <c r="F2127" i="5"/>
  <c r="V2127" i="5"/>
  <c r="T2127" i="5"/>
  <c r="R2127" i="5"/>
  <c r="U2127" i="5"/>
  <c r="S2127" i="5"/>
  <c r="Q2127" i="5"/>
  <c r="E2127" i="5"/>
  <c r="D2127" i="5"/>
  <c r="B2127" i="5"/>
  <c r="K2126" i="5"/>
  <c r="J2126" i="5"/>
  <c r="I2126" i="5"/>
  <c r="H2126" i="5"/>
  <c r="G2126" i="5"/>
  <c r="F2126" i="5"/>
  <c r="C2125" i="5"/>
  <c r="V2124" i="5"/>
  <c r="T2124" i="5"/>
  <c r="K2129" i="5" s="1"/>
  <c r="R2124" i="5"/>
  <c r="K2128" i="5" s="1"/>
  <c r="U2124" i="5"/>
  <c r="S2124" i="5"/>
  <c r="I2129" i="5" s="1"/>
  <c r="Q2124" i="5"/>
  <c r="I2128" i="5" s="1"/>
  <c r="E2124" i="5"/>
  <c r="D2124" i="5"/>
  <c r="B2124" i="5"/>
  <c r="A2123" i="5"/>
  <c r="AA2120" i="5"/>
  <c r="Z2120" i="5"/>
  <c r="Y2120" i="5"/>
  <c r="I2119" i="5"/>
  <c r="AB2119" i="5" s="1"/>
  <c r="H2119" i="5"/>
  <c r="G2119" i="5"/>
  <c r="E2119" i="5"/>
  <c r="J2118" i="5"/>
  <c r="E2118" i="5"/>
  <c r="J2117" i="5"/>
  <c r="I2117" i="5"/>
  <c r="X2120" i="5" s="1"/>
  <c r="E2117" i="5"/>
  <c r="J2116" i="5"/>
  <c r="E2116" i="5"/>
  <c r="K2115" i="5"/>
  <c r="J2115" i="5"/>
  <c r="H2115" i="5"/>
  <c r="AA2115" i="5"/>
  <c r="Z2115" i="5"/>
  <c r="Y2115" i="5"/>
  <c r="X2115" i="5"/>
  <c r="I2115" i="5"/>
  <c r="F2115" i="5"/>
  <c r="V2115" i="5"/>
  <c r="K2118" i="5" s="1"/>
  <c r="T2115" i="5"/>
  <c r="R2115" i="5"/>
  <c r="U2115" i="5"/>
  <c r="S2115" i="5"/>
  <c r="Q2115" i="5"/>
  <c r="E2115" i="5"/>
  <c r="D2115" i="5"/>
  <c r="B2115" i="5"/>
  <c r="K2114" i="5"/>
  <c r="J2114" i="5"/>
  <c r="H2114" i="5"/>
  <c r="AA2114" i="5"/>
  <c r="Z2114" i="5"/>
  <c r="Y2114" i="5"/>
  <c r="I2114" i="5"/>
  <c r="X2114" i="5" s="1"/>
  <c r="F2114" i="5"/>
  <c r="V2114" i="5"/>
  <c r="T2114" i="5"/>
  <c r="R2114" i="5"/>
  <c r="U2114" i="5"/>
  <c r="S2114" i="5"/>
  <c r="Q2114" i="5"/>
  <c r="E2114" i="5"/>
  <c r="D2114" i="5"/>
  <c r="B2114" i="5"/>
  <c r="K2113" i="5"/>
  <c r="J2113" i="5"/>
  <c r="I2113" i="5"/>
  <c r="H2113" i="5"/>
  <c r="G2113" i="5"/>
  <c r="F2113" i="5"/>
  <c r="K2112" i="5"/>
  <c r="J2112" i="5"/>
  <c r="W2112" i="5"/>
  <c r="I2112" i="5"/>
  <c r="H2112" i="5"/>
  <c r="G2112" i="5"/>
  <c r="F2112" i="5"/>
  <c r="K2111" i="5"/>
  <c r="J2111" i="5"/>
  <c r="I2111" i="5"/>
  <c r="H2111" i="5"/>
  <c r="G2111" i="5"/>
  <c r="F2111" i="5"/>
  <c r="K2110" i="5"/>
  <c r="J2110" i="5"/>
  <c r="W2110" i="5"/>
  <c r="I2110" i="5"/>
  <c r="H2110" i="5"/>
  <c r="G2110" i="5"/>
  <c r="F2110" i="5"/>
  <c r="C2109" i="5"/>
  <c r="V2108" i="5"/>
  <c r="T2108" i="5"/>
  <c r="R2108" i="5"/>
  <c r="K2116" i="5" s="1"/>
  <c r="U2108" i="5"/>
  <c r="I2118" i="5" s="1"/>
  <c r="S2108" i="5"/>
  <c r="Q2108" i="5"/>
  <c r="I2116" i="5" s="1"/>
  <c r="E2108" i="5"/>
  <c r="D2108" i="5"/>
  <c r="B2108" i="5"/>
  <c r="AA2106" i="5"/>
  <c r="Z2106" i="5"/>
  <c r="Y2106" i="5"/>
  <c r="I2105" i="5"/>
  <c r="AB2105" i="5" s="1"/>
  <c r="H2105" i="5"/>
  <c r="G2105" i="5"/>
  <c r="E2105" i="5"/>
  <c r="J2104" i="5"/>
  <c r="E2104" i="5"/>
  <c r="K2103" i="5"/>
  <c r="J2103" i="5"/>
  <c r="E2103" i="5"/>
  <c r="J2102" i="5"/>
  <c r="E2102" i="5"/>
  <c r="K2101" i="5"/>
  <c r="J2101" i="5"/>
  <c r="H2101" i="5"/>
  <c r="AA2101" i="5"/>
  <c r="Z2101" i="5"/>
  <c r="Y2101" i="5"/>
  <c r="I2101" i="5"/>
  <c r="X2101" i="5" s="1"/>
  <c r="F2101" i="5"/>
  <c r="V2101" i="5"/>
  <c r="T2101" i="5"/>
  <c r="R2101" i="5"/>
  <c r="U2101" i="5"/>
  <c r="S2101" i="5"/>
  <c r="Q2101" i="5"/>
  <c r="E2101" i="5"/>
  <c r="D2101" i="5"/>
  <c r="B2101" i="5"/>
  <c r="K2100" i="5"/>
  <c r="J2100" i="5"/>
  <c r="H2100" i="5"/>
  <c r="AA2100" i="5"/>
  <c r="Z2100" i="5"/>
  <c r="Y2100" i="5"/>
  <c r="I2100" i="5"/>
  <c r="X2100" i="5" s="1"/>
  <c r="F2100" i="5"/>
  <c r="V2100" i="5"/>
  <c r="T2100" i="5"/>
  <c r="R2100" i="5"/>
  <c r="U2100" i="5"/>
  <c r="S2100" i="5"/>
  <c r="Q2100" i="5"/>
  <c r="E2100" i="5"/>
  <c r="D2100" i="5"/>
  <c r="B2100" i="5"/>
  <c r="K2099" i="5"/>
  <c r="J2099" i="5"/>
  <c r="I2099" i="5"/>
  <c r="H2099" i="5"/>
  <c r="G2099" i="5"/>
  <c r="F2099" i="5"/>
  <c r="K2098" i="5"/>
  <c r="J2098" i="5"/>
  <c r="I2098" i="5"/>
  <c r="W2098" i="5" s="1"/>
  <c r="H2098" i="5"/>
  <c r="G2098" i="5"/>
  <c r="F2098" i="5"/>
  <c r="K2097" i="5"/>
  <c r="J2097" i="5"/>
  <c r="I2097" i="5"/>
  <c r="H2097" i="5"/>
  <c r="G2097" i="5"/>
  <c r="F2097" i="5"/>
  <c r="K2096" i="5"/>
  <c r="J2096" i="5"/>
  <c r="W2096" i="5"/>
  <c r="I2096" i="5"/>
  <c r="H2096" i="5"/>
  <c r="G2096" i="5"/>
  <c r="F2096" i="5"/>
  <c r="C2095" i="5"/>
  <c r="V2094" i="5"/>
  <c r="T2094" i="5"/>
  <c r="R2094" i="5"/>
  <c r="K2102" i="5" s="1"/>
  <c r="U2094" i="5"/>
  <c r="I2104" i="5" s="1"/>
  <c r="S2094" i="5"/>
  <c r="I2103" i="5" s="1"/>
  <c r="Q2094" i="5"/>
  <c r="E2094" i="5"/>
  <c r="D2094" i="5"/>
  <c r="B2094" i="5"/>
  <c r="AA2092" i="5"/>
  <c r="Z2092" i="5"/>
  <c r="Y2092" i="5"/>
  <c r="AB2091" i="5"/>
  <c r="I2091" i="5"/>
  <c r="H2091" i="5"/>
  <c r="G2091" i="5"/>
  <c r="E2091" i="5"/>
  <c r="J2090" i="5"/>
  <c r="I2090" i="5"/>
  <c r="E2090" i="5"/>
  <c r="J2089" i="5"/>
  <c r="E2089" i="5"/>
  <c r="K2088" i="5"/>
  <c r="J2088" i="5"/>
  <c r="H2088" i="5"/>
  <c r="AA2088" i="5"/>
  <c r="Z2088" i="5"/>
  <c r="Y2088" i="5"/>
  <c r="X2088" i="5"/>
  <c r="I2088" i="5"/>
  <c r="F2088" i="5"/>
  <c r="V2088" i="5"/>
  <c r="T2088" i="5"/>
  <c r="R2088" i="5"/>
  <c r="U2088" i="5"/>
  <c r="S2088" i="5"/>
  <c r="Q2088" i="5"/>
  <c r="I2089" i="5" s="1"/>
  <c r="E2088" i="5"/>
  <c r="D2088" i="5"/>
  <c r="B2088" i="5"/>
  <c r="K2087" i="5"/>
  <c r="J2087" i="5"/>
  <c r="W2087" i="5"/>
  <c r="I2087" i="5"/>
  <c r="O2092" i="5" s="1"/>
  <c r="H2087" i="5"/>
  <c r="G2087" i="5"/>
  <c r="F2087" i="5"/>
  <c r="C2086" i="5"/>
  <c r="V2085" i="5"/>
  <c r="T2085" i="5"/>
  <c r="K2090" i="5" s="1"/>
  <c r="R2085" i="5"/>
  <c r="U2085" i="5"/>
  <c r="S2085" i="5"/>
  <c r="Q2085" i="5"/>
  <c r="E2085" i="5"/>
  <c r="D2085" i="5"/>
  <c r="B2085" i="5"/>
  <c r="AA2083" i="5"/>
  <c r="Z2083" i="5"/>
  <c r="Y2083" i="5"/>
  <c r="I2082" i="5"/>
  <c r="AB2082" i="5" s="1"/>
  <c r="H2082" i="5"/>
  <c r="G2082" i="5"/>
  <c r="E2082" i="5"/>
  <c r="J2081" i="5"/>
  <c r="E2081" i="5"/>
  <c r="K2080" i="5"/>
  <c r="J2080" i="5"/>
  <c r="E2080" i="5"/>
  <c r="J2079" i="5"/>
  <c r="E2079" i="5"/>
  <c r="K2078" i="5"/>
  <c r="J2078" i="5"/>
  <c r="H2078" i="5"/>
  <c r="AA2078" i="5"/>
  <c r="Z2078" i="5"/>
  <c r="Y2078" i="5"/>
  <c r="I2078" i="5"/>
  <c r="X2078" i="5" s="1"/>
  <c r="F2078" i="5"/>
  <c r="V2078" i="5"/>
  <c r="T2078" i="5"/>
  <c r="R2078" i="5"/>
  <c r="U2078" i="5"/>
  <c r="S2078" i="5"/>
  <c r="Q2078" i="5"/>
  <c r="I2079" i="5" s="1"/>
  <c r="E2078" i="5"/>
  <c r="D2078" i="5"/>
  <c r="B2078" i="5"/>
  <c r="K2077" i="5"/>
  <c r="J2077" i="5"/>
  <c r="I2077" i="5"/>
  <c r="H2077" i="5"/>
  <c r="G2077" i="5"/>
  <c r="F2077" i="5"/>
  <c r="K2076" i="5"/>
  <c r="J2076" i="5"/>
  <c r="W2076" i="5"/>
  <c r="I2076" i="5"/>
  <c r="H2076" i="5"/>
  <c r="G2076" i="5"/>
  <c r="F2076" i="5"/>
  <c r="K2075" i="5"/>
  <c r="J2075" i="5"/>
  <c r="I2075" i="5"/>
  <c r="H2075" i="5"/>
  <c r="G2075" i="5"/>
  <c r="F2075" i="5"/>
  <c r="K2074" i="5"/>
  <c r="J2074" i="5"/>
  <c r="W2074" i="5"/>
  <c r="I2074" i="5"/>
  <c r="H2074" i="5"/>
  <c r="G2074" i="5"/>
  <c r="F2074" i="5"/>
  <c r="V2073" i="5"/>
  <c r="K2081" i="5" s="1"/>
  <c r="T2073" i="5"/>
  <c r="R2073" i="5"/>
  <c r="K2079" i="5" s="1"/>
  <c r="U2073" i="5"/>
  <c r="I2081" i="5" s="1"/>
  <c r="S2073" i="5"/>
  <c r="I2080" i="5" s="1"/>
  <c r="Q2073" i="5"/>
  <c r="E2073" i="5"/>
  <c r="D2073" i="5"/>
  <c r="B2073" i="5"/>
  <c r="AA2071" i="5"/>
  <c r="Z2071" i="5"/>
  <c r="Y2071" i="5"/>
  <c r="I2070" i="5"/>
  <c r="AB2070" i="5" s="1"/>
  <c r="H2070" i="5"/>
  <c r="G2070" i="5"/>
  <c r="E2070" i="5"/>
  <c r="J2069" i="5"/>
  <c r="E2069" i="5"/>
  <c r="J2068" i="5"/>
  <c r="I2068" i="5"/>
  <c r="E2068" i="5"/>
  <c r="K2067" i="5"/>
  <c r="J2067" i="5"/>
  <c r="E2067" i="5"/>
  <c r="K2066" i="5"/>
  <c r="J2066" i="5"/>
  <c r="H2066" i="5"/>
  <c r="AA2066" i="5"/>
  <c r="Z2066" i="5"/>
  <c r="Y2066" i="5"/>
  <c r="X2066" i="5"/>
  <c r="I2066" i="5"/>
  <c r="F2066" i="5"/>
  <c r="V2066" i="5"/>
  <c r="K2069" i="5" s="1"/>
  <c r="T2066" i="5"/>
  <c r="K2068" i="5" s="1"/>
  <c r="R2066" i="5"/>
  <c r="U2066" i="5"/>
  <c r="S2066" i="5"/>
  <c r="Q2066" i="5"/>
  <c r="E2066" i="5"/>
  <c r="D2066" i="5"/>
  <c r="B2066" i="5"/>
  <c r="K2065" i="5"/>
  <c r="J2065" i="5"/>
  <c r="I2065" i="5"/>
  <c r="H2065" i="5"/>
  <c r="G2065" i="5"/>
  <c r="F2065" i="5"/>
  <c r="K2064" i="5"/>
  <c r="J2064" i="5"/>
  <c r="W2064" i="5"/>
  <c r="I2064" i="5"/>
  <c r="H2064" i="5"/>
  <c r="G2064" i="5"/>
  <c r="F2064" i="5"/>
  <c r="K2063" i="5"/>
  <c r="J2063" i="5"/>
  <c r="I2063" i="5"/>
  <c r="X2071" i="5" s="1"/>
  <c r="H2063" i="5"/>
  <c r="G2063" i="5"/>
  <c r="F2063" i="5"/>
  <c r="K2062" i="5"/>
  <c r="P2071" i="5" s="1"/>
  <c r="J2062" i="5"/>
  <c r="I2062" i="5"/>
  <c r="H2062" i="5"/>
  <c r="G2062" i="5"/>
  <c r="F2062" i="5"/>
  <c r="C2061" i="5"/>
  <c r="V2060" i="5"/>
  <c r="T2060" i="5"/>
  <c r="R2060" i="5"/>
  <c r="U2060" i="5"/>
  <c r="I2069" i="5" s="1"/>
  <c r="S2060" i="5"/>
  <c r="Q2060" i="5"/>
  <c r="I2067" i="5" s="1"/>
  <c r="E2060" i="5"/>
  <c r="D2060" i="5"/>
  <c r="B2060" i="5"/>
  <c r="AA2058" i="5"/>
  <c r="Z2058" i="5"/>
  <c r="Y2058" i="5"/>
  <c r="AB2057" i="5"/>
  <c r="I2057" i="5"/>
  <c r="H2057" i="5"/>
  <c r="G2057" i="5"/>
  <c r="E2057" i="5"/>
  <c r="J2056" i="5"/>
  <c r="E2056" i="5"/>
  <c r="J2055" i="5"/>
  <c r="I2055" i="5"/>
  <c r="E2055" i="5"/>
  <c r="J2054" i="5"/>
  <c r="E2054" i="5"/>
  <c r="K2053" i="5"/>
  <c r="J2053" i="5"/>
  <c r="H2053" i="5"/>
  <c r="AA2053" i="5"/>
  <c r="Z2053" i="5"/>
  <c r="Y2053" i="5"/>
  <c r="I2053" i="5"/>
  <c r="X2053" i="5" s="1"/>
  <c r="F2053" i="5"/>
  <c r="V2053" i="5"/>
  <c r="T2053" i="5"/>
  <c r="R2053" i="5"/>
  <c r="U2053" i="5"/>
  <c r="S2053" i="5"/>
  <c r="Q2053" i="5"/>
  <c r="E2053" i="5"/>
  <c r="D2053" i="5"/>
  <c r="B2053" i="5"/>
  <c r="K2052" i="5"/>
  <c r="J2052" i="5"/>
  <c r="I2052" i="5"/>
  <c r="H2052" i="5"/>
  <c r="G2052" i="5"/>
  <c r="F2052" i="5"/>
  <c r="K2051" i="5"/>
  <c r="J2051" i="5"/>
  <c r="W2051" i="5"/>
  <c r="I2051" i="5"/>
  <c r="H2051" i="5"/>
  <c r="G2051" i="5"/>
  <c r="F2051" i="5"/>
  <c r="K2050" i="5"/>
  <c r="J2050" i="5"/>
  <c r="I2050" i="5"/>
  <c r="H2050" i="5"/>
  <c r="G2050" i="5"/>
  <c r="F2050" i="5"/>
  <c r="K2049" i="5"/>
  <c r="J2049" i="5"/>
  <c r="W2049" i="5"/>
  <c r="I2049" i="5"/>
  <c r="H2049" i="5"/>
  <c r="G2049" i="5"/>
  <c r="F2049" i="5"/>
  <c r="C2048" i="5"/>
  <c r="V2047" i="5"/>
  <c r="K2056" i="5" s="1"/>
  <c r="T2047" i="5"/>
  <c r="R2047" i="5"/>
  <c r="U2047" i="5"/>
  <c r="I2056" i="5" s="1"/>
  <c r="O2058" i="5" s="1"/>
  <c r="S2047" i="5"/>
  <c r="Q2047" i="5"/>
  <c r="I2054" i="5" s="1"/>
  <c r="X2058" i="5" s="1"/>
  <c r="E2047" i="5"/>
  <c r="D2047" i="5"/>
  <c r="B2047" i="5"/>
  <c r="A2046" i="5"/>
  <c r="H2044" i="5"/>
  <c r="J2044" i="5"/>
  <c r="H2043" i="5"/>
  <c r="J2043" i="5"/>
  <c r="A2042" i="5"/>
  <c r="H2040" i="5"/>
  <c r="J2040" i="5"/>
  <c r="H2039" i="5"/>
  <c r="J2039" i="5"/>
  <c r="A2038" i="5"/>
  <c r="AA2035" i="5"/>
  <c r="Z2035" i="5"/>
  <c r="Y2035" i="5"/>
  <c r="AB2034" i="5"/>
  <c r="I2034" i="5"/>
  <c r="H2034" i="5"/>
  <c r="G2034" i="5"/>
  <c r="E2034" i="5"/>
  <c r="J2033" i="5"/>
  <c r="E2033" i="5"/>
  <c r="J2032" i="5"/>
  <c r="E2032" i="5"/>
  <c r="K2031" i="5"/>
  <c r="J2031" i="5"/>
  <c r="I2031" i="5"/>
  <c r="W2031" i="5" s="1"/>
  <c r="H2031" i="5"/>
  <c r="G2031" i="5"/>
  <c r="F2031" i="5"/>
  <c r="V2030" i="5"/>
  <c r="T2030" i="5"/>
  <c r="K2033" i="5" s="1"/>
  <c r="P2035" i="5" s="1"/>
  <c r="R2030" i="5"/>
  <c r="K2032" i="5" s="1"/>
  <c r="U2030" i="5"/>
  <c r="S2030" i="5"/>
  <c r="I2033" i="5" s="1"/>
  <c r="Q2030" i="5"/>
  <c r="I2032" i="5" s="1"/>
  <c r="H2035" i="5" s="1"/>
  <c r="E2030" i="5"/>
  <c r="D2030" i="5"/>
  <c r="B2030" i="5"/>
  <c r="AA2028" i="5"/>
  <c r="Z2028" i="5"/>
  <c r="Y2028" i="5"/>
  <c r="AB2027" i="5"/>
  <c r="I2027" i="5"/>
  <c r="H2027" i="5"/>
  <c r="G2027" i="5"/>
  <c r="E2027" i="5"/>
  <c r="K2026" i="5"/>
  <c r="J2026" i="5"/>
  <c r="E2026" i="5"/>
  <c r="K2025" i="5"/>
  <c r="J2028" i="5" s="1"/>
  <c r="J2025" i="5"/>
  <c r="I2025" i="5"/>
  <c r="E2025" i="5"/>
  <c r="K2024" i="5"/>
  <c r="P2028" i="5" s="1"/>
  <c r="J2024" i="5"/>
  <c r="I2024" i="5"/>
  <c r="H2024" i="5"/>
  <c r="G2024" i="5"/>
  <c r="F2024" i="5"/>
  <c r="C2023" i="5"/>
  <c r="V2022" i="5"/>
  <c r="T2022" i="5"/>
  <c r="R2022" i="5"/>
  <c r="U2022" i="5"/>
  <c r="S2022" i="5"/>
  <c r="I2026" i="5" s="1"/>
  <c r="Q2022" i="5"/>
  <c r="E2022" i="5"/>
  <c r="D2022" i="5"/>
  <c r="B2022" i="5"/>
  <c r="AA2020" i="5"/>
  <c r="Z2020" i="5"/>
  <c r="Y2020" i="5"/>
  <c r="I2019" i="5"/>
  <c r="AB2019" i="5" s="1"/>
  <c r="H2019" i="5"/>
  <c r="G2019" i="5"/>
  <c r="E2019" i="5"/>
  <c r="K2018" i="5"/>
  <c r="J2018" i="5"/>
  <c r="E2018" i="5"/>
  <c r="J2017" i="5"/>
  <c r="E2017" i="5"/>
  <c r="K2016" i="5"/>
  <c r="J2016" i="5"/>
  <c r="H2016" i="5"/>
  <c r="AA2016" i="5"/>
  <c r="Z2016" i="5"/>
  <c r="Y2016" i="5"/>
  <c r="X2016" i="5"/>
  <c r="I2016" i="5"/>
  <c r="F2016" i="5"/>
  <c r="V2016" i="5"/>
  <c r="T2016" i="5"/>
  <c r="R2016" i="5"/>
  <c r="U2016" i="5"/>
  <c r="S2016" i="5"/>
  <c r="Q2016" i="5"/>
  <c r="I2017" i="5" s="1"/>
  <c r="X2020" i="5" s="1"/>
  <c r="E2016" i="5"/>
  <c r="D2016" i="5"/>
  <c r="B2016" i="5"/>
  <c r="K2015" i="5"/>
  <c r="P2020" i="5" s="1"/>
  <c r="J2015" i="5"/>
  <c r="I2015" i="5"/>
  <c r="H2015" i="5"/>
  <c r="G2015" i="5"/>
  <c r="F2015" i="5"/>
  <c r="C2014" i="5"/>
  <c r="V2013" i="5"/>
  <c r="T2013" i="5"/>
  <c r="R2013" i="5"/>
  <c r="K2017" i="5" s="1"/>
  <c r="U2013" i="5"/>
  <c r="S2013" i="5"/>
  <c r="I2018" i="5" s="1"/>
  <c r="Q2013" i="5"/>
  <c r="E2013" i="5"/>
  <c r="D2013" i="5"/>
  <c r="B2013" i="5"/>
  <c r="AA2011" i="5"/>
  <c r="Z2011" i="5"/>
  <c r="Y2011" i="5"/>
  <c r="X2011" i="5"/>
  <c r="I2010" i="5"/>
  <c r="AB2010" i="5" s="1"/>
  <c r="H2010" i="5"/>
  <c r="G2010" i="5"/>
  <c r="E2010" i="5"/>
  <c r="J2009" i="5"/>
  <c r="I2009" i="5"/>
  <c r="E2009" i="5"/>
  <c r="K2008" i="5"/>
  <c r="J2008" i="5"/>
  <c r="I2008" i="5"/>
  <c r="E2008" i="5"/>
  <c r="K2007" i="5"/>
  <c r="J2007" i="5"/>
  <c r="W2007" i="5"/>
  <c r="I2007" i="5"/>
  <c r="H2007" i="5"/>
  <c r="G2007" i="5"/>
  <c r="F2007" i="5"/>
  <c r="V2006" i="5"/>
  <c r="T2006" i="5"/>
  <c r="K2009" i="5" s="1"/>
  <c r="R2006" i="5"/>
  <c r="U2006" i="5"/>
  <c r="S2006" i="5"/>
  <c r="Q2006" i="5"/>
  <c r="E2006" i="5"/>
  <c r="D2006" i="5"/>
  <c r="B2006" i="5"/>
  <c r="AA2004" i="5"/>
  <c r="Z2004" i="5"/>
  <c r="Y2004" i="5"/>
  <c r="AB2003" i="5"/>
  <c r="I2003" i="5"/>
  <c r="H2003" i="5"/>
  <c r="G2003" i="5"/>
  <c r="E2003" i="5"/>
  <c r="K2002" i="5"/>
  <c r="J2002" i="5"/>
  <c r="E2002" i="5"/>
  <c r="J2001" i="5"/>
  <c r="E2001" i="5"/>
  <c r="K2000" i="5"/>
  <c r="J2000" i="5"/>
  <c r="H2000" i="5"/>
  <c r="AA2000" i="5"/>
  <c r="Z2000" i="5"/>
  <c r="Y2000" i="5"/>
  <c r="I2000" i="5"/>
  <c r="X2000" i="5" s="1"/>
  <c r="F2000" i="5"/>
  <c r="V2000" i="5"/>
  <c r="T2000" i="5"/>
  <c r="R2000" i="5"/>
  <c r="U2000" i="5"/>
  <c r="S2000" i="5"/>
  <c r="Q2000" i="5"/>
  <c r="E2000" i="5"/>
  <c r="D2000" i="5"/>
  <c r="B2000" i="5"/>
  <c r="K1999" i="5"/>
  <c r="J2004" i="5" s="1"/>
  <c r="J1999" i="5"/>
  <c r="I1999" i="5"/>
  <c r="W1999" i="5" s="1"/>
  <c r="H1999" i="5"/>
  <c r="G1999" i="5"/>
  <c r="F1999" i="5"/>
  <c r="C1998" i="5"/>
  <c r="V1997" i="5"/>
  <c r="T1997" i="5"/>
  <c r="R1997" i="5"/>
  <c r="K2001" i="5" s="1"/>
  <c r="P2004" i="5" s="1"/>
  <c r="U1997" i="5"/>
  <c r="S1997" i="5"/>
  <c r="I2002" i="5" s="1"/>
  <c r="Q1997" i="5"/>
  <c r="I2001" i="5" s="1"/>
  <c r="O2004" i="5" s="1"/>
  <c r="E1997" i="5"/>
  <c r="D1997" i="5"/>
  <c r="B1997" i="5"/>
  <c r="A1996" i="5"/>
  <c r="A1994" i="5"/>
  <c r="H1992" i="5"/>
  <c r="J1992" i="5"/>
  <c r="H1991" i="5"/>
  <c r="J1991" i="5"/>
  <c r="A1990" i="5"/>
  <c r="H1988" i="5"/>
  <c r="J1988" i="5"/>
  <c r="H1987" i="5"/>
  <c r="J1987" i="5"/>
  <c r="A1986" i="5"/>
  <c r="AA1983" i="5"/>
  <c r="Z1983" i="5"/>
  <c r="Y1983" i="5"/>
  <c r="AB1982" i="5"/>
  <c r="I1982" i="5"/>
  <c r="H1982" i="5"/>
  <c r="G1982" i="5"/>
  <c r="E1982" i="5"/>
  <c r="K1981" i="5"/>
  <c r="J1981" i="5"/>
  <c r="E1981" i="5"/>
  <c r="J1980" i="5"/>
  <c r="E1980" i="5"/>
  <c r="J1979" i="5"/>
  <c r="E1979" i="5"/>
  <c r="K1978" i="5"/>
  <c r="J1978" i="5"/>
  <c r="H1978" i="5"/>
  <c r="AA1978" i="5"/>
  <c r="Z1978" i="5"/>
  <c r="Y1978" i="5"/>
  <c r="I1978" i="5"/>
  <c r="X1978" i="5" s="1"/>
  <c r="F1978" i="5"/>
  <c r="V1978" i="5"/>
  <c r="T1978" i="5"/>
  <c r="R1978" i="5"/>
  <c r="U1978" i="5"/>
  <c r="S1978" i="5"/>
  <c r="Q1978" i="5"/>
  <c r="E1978" i="5"/>
  <c r="D1978" i="5"/>
  <c r="B1978" i="5"/>
  <c r="K1977" i="5"/>
  <c r="J1977" i="5"/>
  <c r="H1977" i="5"/>
  <c r="AA1977" i="5"/>
  <c r="Z1977" i="5"/>
  <c r="Y1977" i="5"/>
  <c r="I1977" i="5"/>
  <c r="X1977" i="5" s="1"/>
  <c r="F1977" i="5"/>
  <c r="V1977" i="5"/>
  <c r="T1977" i="5"/>
  <c r="R1977" i="5"/>
  <c r="K1979" i="5" s="1"/>
  <c r="U1977" i="5"/>
  <c r="S1977" i="5"/>
  <c r="Q1977" i="5"/>
  <c r="E1977" i="5"/>
  <c r="D1977" i="5"/>
  <c r="B1977" i="5"/>
  <c r="K1976" i="5"/>
  <c r="J1976" i="5"/>
  <c r="I1976" i="5"/>
  <c r="H1976" i="5"/>
  <c r="G1976" i="5"/>
  <c r="F1976" i="5"/>
  <c r="K1975" i="5"/>
  <c r="J1975" i="5"/>
  <c r="I1975" i="5"/>
  <c r="W1975" i="5" s="1"/>
  <c r="H1975" i="5"/>
  <c r="G1975" i="5"/>
  <c r="F1975" i="5"/>
  <c r="K1974" i="5"/>
  <c r="J1974" i="5"/>
  <c r="I1974" i="5"/>
  <c r="H1974" i="5"/>
  <c r="G1974" i="5"/>
  <c r="F1974" i="5"/>
  <c r="K1973" i="5"/>
  <c r="J1973" i="5"/>
  <c r="W1973" i="5"/>
  <c r="I1973" i="5"/>
  <c r="H1973" i="5"/>
  <c r="G1973" i="5"/>
  <c r="F1973" i="5"/>
  <c r="C1972" i="5"/>
  <c r="V1971" i="5"/>
  <c r="T1971" i="5"/>
  <c r="R1971" i="5"/>
  <c r="U1971" i="5"/>
  <c r="I1981" i="5" s="1"/>
  <c r="S1971" i="5"/>
  <c r="Q1971" i="5"/>
  <c r="I1979" i="5" s="1"/>
  <c r="E1971" i="5"/>
  <c r="D1971" i="5"/>
  <c r="B1971" i="5"/>
  <c r="AA1969" i="5"/>
  <c r="Z1969" i="5"/>
  <c r="Y1969" i="5"/>
  <c r="I1968" i="5"/>
  <c r="AB1968" i="5" s="1"/>
  <c r="H1968" i="5"/>
  <c r="G1968" i="5"/>
  <c r="E1968" i="5"/>
  <c r="K1967" i="5"/>
  <c r="J1967" i="5"/>
  <c r="E1967" i="5"/>
  <c r="J1966" i="5"/>
  <c r="E1966" i="5"/>
  <c r="K1965" i="5"/>
  <c r="J1965" i="5"/>
  <c r="E1965" i="5"/>
  <c r="K1964" i="5"/>
  <c r="J1964" i="5"/>
  <c r="H1964" i="5"/>
  <c r="AA1964" i="5"/>
  <c r="Z1964" i="5"/>
  <c r="Y1964" i="5"/>
  <c r="X1964" i="5"/>
  <c r="I1964" i="5"/>
  <c r="F1964" i="5"/>
  <c r="V1964" i="5"/>
  <c r="T1964" i="5"/>
  <c r="R1964" i="5"/>
  <c r="U1964" i="5"/>
  <c r="S1964" i="5"/>
  <c r="Q1964" i="5"/>
  <c r="E1964" i="5"/>
  <c r="D1964" i="5"/>
  <c r="B1964" i="5"/>
  <c r="K1963" i="5"/>
  <c r="J1963" i="5"/>
  <c r="H1963" i="5"/>
  <c r="AA1963" i="5"/>
  <c r="Z1963" i="5"/>
  <c r="Y1963" i="5"/>
  <c r="I1963" i="5"/>
  <c r="X1963" i="5" s="1"/>
  <c r="F1963" i="5"/>
  <c r="V1963" i="5"/>
  <c r="T1963" i="5"/>
  <c r="R1963" i="5"/>
  <c r="U1963" i="5"/>
  <c r="S1963" i="5"/>
  <c r="Q1963" i="5"/>
  <c r="E1963" i="5"/>
  <c r="D1963" i="5"/>
  <c r="B1963" i="5"/>
  <c r="K1962" i="5"/>
  <c r="J1962" i="5"/>
  <c r="I1962" i="5"/>
  <c r="H1962" i="5"/>
  <c r="G1962" i="5"/>
  <c r="F1962" i="5"/>
  <c r="K1961" i="5"/>
  <c r="J1961" i="5"/>
  <c r="W1961" i="5"/>
  <c r="I1961" i="5"/>
  <c r="H1961" i="5"/>
  <c r="G1961" i="5"/>
  <c r="F1961" i="5"/>
  <c r="K1960" i="5"/>
  <c r="J1960" i="5"/>
  <c r="I1960" i="5"/>
  <c r="H1960" i="5"/>
  <c r="G1960" i="5"/>
  <c r="F1960" i="5"/>
  <c r="K1959" i="5"/>
  <c r="J1959" i="5"/>
  <c r="I1959" i="5"/>
  <c r="W1959" i="5" s="1"/>
  <c r="H1959" i="5"/>
  <c r="G1959" i="5"/>
  <c r="F1959" i="5"/>
  <c r="C1958" i="5"/>
  <c r="V1957" i="5"/>
  <c r="T1957" i="5"/>
  <c r="R1957" i="5"/>
  <c r="U1957" i="5"/>
  <c r="I1967" i="5" s="1"/>
  <c r="S1957" i="5"/>
  <c r="I1966" i="5" s="1"/>
  <c r="Q1957" i="5"/>
  <c r="I1965" i="5" s="1"/>
  <c r="E1957" i="5"/>
  <c r="D1957" i="5"/>
  <c r="B1957" i="5"/>
  <c r="AA1955" i="5"/>
  <c r="Z1955" i="5"/>
  <c r="Y1955" i="5"/>
  <c r="X1955" i="5"/>
  <c r="I1954" i="5"/>
  <c r="AB1954" i="5" s="1"/>
  <c r="H1954" i="5"/>
  <c r="G1954" i="5"/>
  <c r="E1954" i="5"/>
  <c r="J1953" i="5"/>
  <c r="E1953" i="5"/>
  <c r="J1952" i="5"/>
  <c r="E1952" i="5"/>
  <c r="K1951" i="5"/>
  <c r="J1951" i="5"/>
  <c r="H1951" i="5"/>
  <c r="AA1951" i="5"/>
  <c r="Z1951" i="5"/>
  <c r="Y1951" i="5"/>
  <c r="X1951" i="5"/>
  <c r="I1951" i="5"/>
  <c r="F1951" i="5"/>
  <c r="V1951" i="5"/>
  <c r="T1951" i="5"/>
  <c r="R1951" i="5"/>
  <c r="U1951" i="5"/>
  <c r="S1951" i="5"/>
  <c r="Q1951" i="5"/>
  <c r="E1951" i="5"/>
  <c r="D1951" i="5"/>
  <c r="B1951" i="5"/>
  <c r="K1950" i="5"/>
  <c r="J1950" i="5"/>
  <c r="I1950" i="5"/>
  <c r="H1950" i="5"/>
  <c r="G1950" i="5"/>
  <c r="F1950" i="5"/>
  <c r="C1949" i="5"/>
  <c r="V1948" i="5"/>
  <c r="T1948" i="5"/>
  <c r="K1953" i="5" s="1"/>
  <c r="R1948" i="5"/>
  <c r="K1952" i="5" s="1"/>
  <c r="U1948" i="5"/>
  <c r="S1948" i="5"/>
  <c r="I1953" i="5" s="1"/>
  <c r="Q1948" i="5"/>
  <c r="I1952" i="5" s="1"/>
  <c r="E1948" i="5"/>
  <c r="D1948" i="5"/>
  <c r="B1948" i="5"/>
  <c r="AA1946" i="5"/>
  <c r="Z1946" i="5"/>
  <c r="Y1946" i="5"/>
  <c r="X1946" i="5"/>
  <c r="I1945" i="5"/>
  <c r="AB1945" i="5" s="1"/>
  <c r="H1945" i="5"/>
  <c r="G1945" i="5"/>
  <c r="E1945" i="5"/>
  <c r="J1944" i="5"/>
  <c r="E1944" i="5"/>
  <c r="J1943" i="5"/>
  <c r="I1943" i="5"/>
  <c r="O1946" i="5" s="1"/>
  <c r="E1943" i="5"/>
  <c r="J1942" i="5"/>
  <c r="E1942" i="5"/>
  <c r="K1941" i="5"/>
  <c r="J1941" i="5"/>
  <c r="H1941" i="5"/>
  <c r="AA1941" i="5"/>
  <c r="Z1941" i="5"/>
  <c r="Y1941" i="5"/>
  <c r="X1941" i="5"/>
  <c r="I1941" i="5"/>
  <c r="F1941" i="5"/>
  <c r="V1941" i="5"/>
  <c r="T1941" i="5"/>
  <c r="R1941" i="5"/>
  <c r="U1941" i="5"/>
  <c r="S1941" i="5"/>
  <c r="Q1941" i="5"/>
  <c r="E1941" i="5"/>
  <c r="D1941" i="5"/>
  <c r="B1941" i="5"/>
  <c r="K1940" i="5"/>
  <c r="J1940" i="5"/>
  <c r="I1940" i="5"/>
  <c r="H1940" i="5"/>
  <c r="G1940" i="5"/>
  <c r="F1940" i="5"/>
  <c r="K1939" i="5"/>
  <c r="J1939" i="5"/>
  <c r="W1939" i="5"/>
  <c r="I1939" i="5"/>
  <c r="H1939" i="5"/>
  <c r="G1939" i="5"/>
  <c r="F1939" i="5"/>
  <c r="K1938" i="5"/>
  <c r="J1938" i="5"/>
  <c r="I1938" i="5"/>
  <c r="H1938" i="5"/>
  <c r="G1938" i="5"/>
  <c r="F1938" i="5"/>
  <c r="K1937" i="5"/>
  <c r="J1937" i="5"/>
  <c r="I1937" i="5"/>
  <c r="H1937" i="5"/>
  <c r="G1937" i="5"/>
  <c r="F1937" i="5"/>
  <c r="V1936" i="5"/>
  <c r="K1944" i="5" s="1"/>
  <c r="T1936" i="5"/>
  <c r="R1936" i="5"/>
  <c r="U1936" i="5"/>
  <c r="I1944" i="5" s="1"/>
  <c r="S1936" i="5"/>
  <c r="Q1936" i="5"/>
  <c r="I1942" i="5" s="1"/>
  <c r="E1936" i="5"/>
  <c r="D1936" i="5"/>
  <c r="B1936" i="5"/>
  <c r="AA1934" i="5"/>
  <c r="Z1934" i="5"/>
  <c r="Y1934" i="5"/>
  <c r="AB1933" i="5"/>
  <c r="I1933" i="5"/>
  <c r="H1933" i="5"/>
  <c r="G1933" i="5"/>
  <c r="E1933" i="5"/>
  <c r="K1932" i="5"/>
  <c r="J1932" i="5"/>
  <c r="E1932" i="5"/>
  <c r="J1931" i="5"/>
  <c r="E1931" i="5"/>
  <c r="K1930" i="5"/>
  <c r="J1930" i="5"/>
  <c r="E1930" i="5"/>
  <c r="K1929" i="5"/>
  <c r="J1929" i="5"/>
  <c r="H1929" i="5"/>
  <c r="AA1929" i="5"/>
  <c r="Z1929" i="5"/>
  <c r="Y1929" i="5"/>
  <c r="I1929" i="5"/>
  <c r="X1929" i="5" s="1"/>
  <c r="F1929" i="5"/>
  <c r="V1929" i="5"/>
  <c r="T1929" i="5"/>
  <c r="R1929" i="5"/>
  <c r="U1929" i="5"/>
  <c r="S1929" i="5"/>
  <c r="Q1929" i="5"/>
  <c r="E1929" i="5"/>
  <c r="D1929" i="5"/>
  <c r="B1929" i="5"/>
  <c r="K1928" i="5"/>
  <c r="J1928" i="5"/>
  <c r="I1928" i="5"/>
  <c r="H1928" i="5"/>
  <c r="G1928" i="5"/>
  <c r="F1928" i="5"/>
  <c r="K1927" i="5"/>
  <c r="J1927" i="5"/>
  <c r="I1927" i="5"/>
  <c r="W1927" i="5" s="1"/>
  <c r="H1927" i="5"/>
  <c r="G1927" i="5"/>
  <c r="F1927" i="5"/>
  <c r="K1926" i="5"/>
  <c r="J1926" i="5"/>
  <c r="I1926" i="5"/>
  <c r="H1926" i="5"/>
  <c r="G1926" i="5"/>
  <c r="F1926" i="5"/>
  <c r="K1925" i="5"/>
  <c r="J1925" i="5"/>
  <c r="W1925" i="5"/>
  <c r="I1925" i="5"/>
  <c r="H1925" i="5"/>
  <c r="G1925" i="5"/>
  <c r="F1925" i="5"/>
  <c r="C1924" i="5"/>
  <c r="V1923" i="5"/>
  <c r="T1923" i="5"/>
  <c r="K1931" i="5" s="1"/>
  <c r="R1923" i="5"/>
  <c r="U1923" i="5"/>
  <c r="I1932" i="5" s="1"/>
  <c r="S1923" i="5"/>
  <c r="Q1923" i="5"/>
  <c r="I1930" i="5" s="1"/>
  <c r="E1923" i="5"/>
  <c r="D1923" i="5"/>
  <c r="B1923" i="5"/>
  <c r="AA1921" i="5"/>
  <c r="Z1921" i="5"/>
  <c r="Y1921" i="5"/>
  <c r="I1920" i="5"/>
  <c r="AB1920" i="5" s="1"/>
  <c r="H1920" i="5"/>
  <c r="G1920" i="5"/>
  <c r="E1920" i="5"/>
  <c r="J1919" i="5"/>
  <c r="E1919" i="5"/>
  <c r="J1918" i="5"/>
  <c r="E1918" i="5"/>
  <c r="K1917" i="5"/>
  <c r="J1917" i="5"/>
  <c r="E1917" i="5"/>
  <c r="K1916" i="5"/>
  <c r="J1916" i="5"/>
  <c r="H1916" i="5"/>
  <c r="AA1916" i="5"/>
  <c r="Z1916" i="5"/>
  <c r="Y1916" i="5"/>
  <c r="X1916" i="5"/>
  <c r="I1916" i="5"/>
  <c r="F1916" i="5"/>
  <c r="V1916" i="5"/>
  <c r="T1916" i="5"/>
  <c r="R1916" i="5"/>
  <c r="U1916" i="5"/>
  <c r="I1919" i="5" s="1"/>
  <c r="S1916" i="5"/>
  <c r="Q1916" i="5"/>
  <c r="I1917" i="5" s="1"/>
  <c r="E1916" i="5"/>
  <c r="D1916" i="5"/>
  <c r="B1916" i="5"/>
  <c r="K1915" i="5"/>
  <c r="J1915" i="5"/>
  <c r="I1915" i="5"/>
  <c r="H1915" i="5"/>
  <c r="G1915" i="5"/>
  <c r="F1915" i="5"/>
  <c r="K1914" i="5"/>
  <c r="J1914" i="5"/>
  <c r="W1914" i="5"/>
  <c r="I1914" i="5"/>
  <c r="H1914" i="5"/>
  <c r="G1914" i="5"/>
  <c r="F1914" i="5"/>
  <c r="K1913" i="5"/>
  <c r="J1913" i="5"/>
  <c r="I1913" i="5"/>
  <c r="H1913" i="5"/>
  <c r="G1913" i="5"/>
  <c r="F1913" i="5"/>
  <c r="K1912" i="5"/>
  <c r="J1912" i="5"/>
  <c r="I1912" i="5"/>
  <c r="W1912" i="5" s="1"/>
  <c r="H1912" i="5"/>
  <c r="G1912" i="5"/>
  <c r="F1912" i="5"/>
  <c r="C1911" i="5"/>
  <c r="V1910" i="5"/>
  <c r="K1919" i="5" s="1"/>
  <c r="T1910" i="5"/>
  <c r="K1918" i="5" s="1"/>
  <c r="R1910" i="5"/>
  <c r="U1910" i="5"/>
  <c r="S1910" i="5"/>
  <c r="Q1910" i="5"/>
  <c r="E1910" i="5"/>
  <c r="D1910" i="5"/>
  <c r="B1910" i="5"/>
  <c r="A1909" i="5"/>
  <c r="H1907" i="5"/>
  <c r="J1907" i="5"/>
  <c r="H1906" i="5"/>
  <c r="J1906" i="5"/>
  <c r="A1905" i="5"/>
  <c r="AA1902" i="5"/>
  <c r="Z1902" i="5"/>
  <c r="Y1902" i="5"/>
  <c r="AB1901" i="5"/>
  <c r="I1901" i="5"/>
  <c r="H1901" i="5"/>
  <c r="G1901" i="5"/>
  <c r="E1901" i="5"/>
  <c r="J1900" i="5"/>
  <c r="I1900" i="5"/>
  <c r="E1900" i="5"/>
  <c r="J1899" i="5"/>
  <c r="E1899" i="5"/>
  <c r="K1898" i="5"/>
  <c r="J1898" i="5"/>
  <c r="H1898" i="5"/>
  <c r="AA1898" i="5"/>
  <c r="Z1898" i="5"/>
  <c r="Y1898" i="5"/>
  <c r="I1898" i="5"/>
  <c r="X1898" i="5" s="1"/>
  <c r="F1898" i="5"/>
  <c r="V1898" i="5"/>
  <c r="T1898" i="5"/>
  <c r="R1898" i="5"/>
  <c r="U1898" i="5"/>
  <c r="S1898" i="5"/>
  <c r="Q1898" i="5"/>
  <c r="E1898" i="5"/>
  <c r="D1898" i="5"/>
  <c r="B1898" i="5"/>
  <c r="K1897" i="5"/>
  <c r="J1897" i="5"/>
  <c r="I1897" i="5"/>
  <c r="W1897" i="5" s="1"/>
  <c r="H1897" i="5"/>
  <c r="G1897" i="5"/>
  <c r="F1897" i="5"/>
  <c r="C1896" i="5"/>
  <c r="V1895" i="5"/>
  <c r="T1895" i="5"/>
  <c r="K1900" i="5" s="1"/>
  <c r="R1895" i="5"/>
  <c r="K1899" i="5" s="1"/>
  <c r="U1895" i="5"/>
  <c r="S1895" i="5"/>
  <c r="Q1895" i="5"/>
  <c r="I1899" i="5" s="1"/>
  <c r="E1895" i="5"/>
  <c r="D1895" i="5"/>
  <c r="B1895" i="5"/>
  <c r="AA1893" i="5"/>
  <c r="Z1893" i="5"/>
  <c r="Y1893" i="5"/>
  <c r="AB1892" i="5"/>
  <c r="I1892" i="5"/>
  <c r="H1892" i="5"/>
  <c r="G1892" i="5"/>
  <c r="E1892" i="5"/>
  <c r="J1891" i="5"/>
  <c r="E1891" i="5"/>
  <c r="J1890" i="5"/>
  <c r="E1890" i="5"/>
  <c r="K1889" i="5"/>
  <c r="J1889" i="5"/>
  <c r="W1889" i="5"/>
  <c r="I1889" i="5"/>
  <c r="H1889" i="5"/>
  <c r="G1889" i="5"/>
  <c r="F1889" i="5"/>
  <c r="V1888" i="5"/>
  <c r="T1888" i="5"/>
  <c r="K1891" i="5" s="1"/>
  <c r="R1888" i="5"/>
  <c r="K1890" i="5" s="1"/>
  <c r="U1888" i="5"/>
  <c r="S1888" i="5"/>
  <c r="I1891" i="5" s="1"/>
  <c r="Q1888" i="5"/>
  <c r="I1890" i="5" s="1"/>
  <c r="E1888" i="5"/>
  <c r="D1888" i="5"/>
  <c r="B1888" i="5"/>
  <c r="AA1886" i="5"/>
  <c r="Z1886" i="5"/>
  <c r="Y1886" i="5"/>
  <c r="I1885" i="5"/>
  <c r="AB1885" i="5" s="1"/>
  <c r="H1885" i="5"/>
  <c r="G1885" i="5"/>
  <c r="E1885" i="5"/>
  <c r="K1884" i="5"/>
  <c r="J1884" i="5"/>
  <c r="E1884" i="5"/>
  <c r="J1883" i="5"/>
  <c r="E1883" i="5"/>
  <c r="K1882" i="5"/>
  <c r="J1882" i="5"/>
  <c r="H1882" i="5"/>
  <c r="AA1882" i="5"/>
  <c r="Z1882" i="5"/>
  <c r="Y1882" i="5"/>
  <c r="X1882" i="5"/>
  <c r="I1882" i="5"/>
  <c r="F1882" i="5"/>
  <c r="V1882" i="5"/>
  <c r="T1882" i="5"/>
  <c r="R1882" i="5"/>
  <c r="U1882" i="5"/>
  <c r="S1882" i="5"/>
  <c r="Q1882" i="5"/>
  <c r="I1883" i="5" s="1"/>
  <c r="X1886" i="5" s="1"/>
  <c r="E1882" i="5"/>
  <c r="D1882" i="5"/>
  <c r="B1882" i="5"/>
  <c r="K1881" i="5"/>
  <c r="J1881" i="5"/>
  <c r="W1881" i="5"/>
  <c r="I1881" i="5"/>
  <c r="H1881" i="5"/>
  <c r="G1881" i="5"/>
  <c r="F1881" i="5"/>
  <c r="C1880" i="5"/>
  <c r="V1879" i="5"/>
  <c r="T1879" i="5"/>
  <c r="R1879" i="5"/>
  <c r="K1883" i="5" s="1"/>
  <c r="U1879" i="5"/>
  <c r="S1879" i="5"/>
  <c r="I1884" i="5" s="1"/>
  <c r="Q1879" i="5"/>
  <c r="E1879" i="5"/>
  <c r="D1879" i="5"/>
  <c r="B1879" i="5"/>
  <c r="A1878" i="5"/>
  <c r="AA1875" i="5"/>
  <c r="Z1875" i="5"/>
  <c r="Y1875" i="5"/>
  <c r="AB1874" i="5"/>
  <c r="I1874" i="5"/>
  <c r="H1874" i="5"/>
  <c r="G1874" i="5"/>
  <c r="E1874" i="5"/>
  <c r="J1873" i="5"/>
  <c r="E1873" i="5"/>
  <c r="K1872" i="5"/>
  <c r="J1872" i="5"/>
  <c r="E1872" i="5"/>
  <c r="J1871" i="5"/>
  <c r="E1871" i="5"/>
  <c r="K1870" i="5"/>
  <c r="J1870" i="5"/>
  <c r="H1870" i="5"/>
  <c r="AA1870" i="5"/>
  <c r="Z1870" i="5"/>
  <c r="Y1870" i="5"/>
  <c r="I1870" i="5"/>
  <c r="X1870" i="5" s="1"/>
  <c r="F1870" i="5"/>
  <c r="V1870" i="5"/>
  <c r="T1870" i="5"/>
  <c r="R1870" i="5"/>
  <c r="U1870" i="5"/>
  <c r="S1870" i="5"/>
  <c r="Q1870" i="5"/>
  <c r="E1870" i="5"/>
  <c r="D1870" i="5"/>
  <c r="B1870" i="5"/>
  <c r="K1869" i="5"/>
  <c r="J1869" i="5"/>
  <c r="H1869" i="5"/>
  <c r="AA1869" i="5"/>
  <c r="Z1869" i="5"/>
  <c r="Y1869" i="5"/>
  <c r="I1869" i="5"/>
  <c r="X1869" i="5" s="1"/>
  <c r="F1869" i="5"/>
  <c r="V1869" i="5"/>
  <c r="T1869" i="5"/>
  <c r="R1869" i="5"/>
  <c r="U1869" i="5"/>
  <c r="S1869" i="5"/>
  <c r="Q1869" i="5"/>
  <c r="E1869" i="5"/>
  <c r="D1869" i="5"/>
  <c r="B1869" i="5"/>
  <c r="K1868" i="5"/>
  <c r="J1868" i="5"/>
  <c r="I1868" i="5"/>
  <c r="H1868" i="5"/>
  <c r="G1868" i="5"/>
  <c r="F1868" i="5"/>
  <c r="K1867" i="5"/>
  <c r="J1867" i="5"/>
  <c r="I1867" i="5"/>
  <c r="W1867" i="5" s="1"/>
  <c r="H1867" i="5"/>
  <c r="G1867" i="5"/>
  <c r="F1867" i="5"/>
  <c r="K1866" i="5"/>
  <c r="J1866" i="5"/>
  <c r="I1866" i="5"/>
  <c r="H1866" i="5"/>
  <c r="G1866" i="5"/>
  <c r="F1866" i="5"/>
  <c r="K1865" i="5"/>
  <c r="J1865" i="5"/>
  <c r="W1865" i="5"/>
  <c r="I1865" i="5"/>
  <c r="H1865" i="5"/>
  <c r="G1865" i="5"/>
  <c r="F1865" i="5"/>
  <c r="C1864" i="5"/>
  <c r="V1863" i="5"/>
  <c r="T1863" i="5"/>
  <c r="R1863" i="5"/>
  <c r="K1871" i="5" s="1"/>
  <c r="U1863" i="5"/>
  <c r="I1873" i="5" s="1"/>
  <c r="S1863" i="5"/>
  <c r="I1872" i="5" s="1"/>
  <c r="Q1863" i="5"/>
  <c r="E1863" i="5"/>
  <c r="D1863" i="5"/>
  <c r="B1863" i="5"/>
  <c r="AA1861" i="5"/>
  <c r="Z1861" i="5"/>
  <c r="Y1861" i="5"/>
  <c r="I1860" i="5"/>
  <c r="AB1860" i="5" s="1"/>
  <c r="H1860" i="5"/>
  <c r="G1860" i="5"/>
  <c r="E1860" i="5"/>
  <c r="J1859" i="5"/>
  <c r="I1859" i="5"/>
  <c r="E1859" i="5"/>
  <c r="J1858" i="5"/>
  <c r="E1858" i="5"/>
  <c r="J1857" i="5"/>
  <c r="E1857" i="5"/>
  <c r="K1856" i="5"/>
  <c r="J1856" i="5"/>
  <c r="H1856" i="5"/>
  <c r="AA1856" i="5"/>
  <c r="Z1856" i="5"/>
  <c r="Y1856" i="5"/>
  <c r="I1856" i="5"/>
  <c r="X1856" i="5" s="1"/>
  <c r="F1856" i="5"/>
  <c r="V1856" i="5"/>
  <c r="T1856" i="5"/>
  <c r="R1856" i="5"/>
  <c r="U1856" i="5"/>
  <c r="S1856" i="5"/>
  <c r="Q1856" i="5"/>
  <c r="E1856" i="5"/>
  <c r="D1856" i="5"/>
  <c r="B1856" i="5"/>
  <c r="K1855" i="5"/>
  <c r="J1855" i="5"/>
  <c r="H1855" i="5"/>
  <c r="AA1855" i="5"/>
  <c r="Z1855" i="5"/>
  <c r="Y1855" i="5"/>
  <c r="X1855" i="5"/>
  <c r="I1855" i="5"/>
  <c r="F1855" i="5"/>
  <c r="V1855" i="5"/>
  <c r="T1855" i="5"/>
  <c r="R1855" i="5"/>
  <c r="U1855" i="5"/>
  <c r="S1855" i="5"/>
  <c r="Q1855" i="5"/>
  <c r="I1857" i="5" s="1"/>
  <c r="E1855" i="5"/>
  <c r="D1855" i="5"/>
  <c r="B1855" i="5"/>
  <c r="K1854" i="5"/>
  <c r="J1854" i="5"/>
  <c r="I1854" i="5"/>
  <c r="H1854" i="5"/>
  <c r="G1854" i="5"/>
  <c r="F1854" i="5"/>
  <c r="K1853" i="5"/>
  <c r="J1853" i="5"/>
  <c r="I1853" i="5"/>
  <c r="W1853" i="5" s="1"/>
  <c r="H1853" i="5"/>
  <c r="G1853" i="5"/>
  <c r="F1853" i="5"/>
  <c r="K1852" i="5"/>
  <c r="J1852" i="5"/>
  <c r="I1852" i="5"/>
  <c r="H1852" i="5"/>
  <c r="G1852" i="5"/>
  <c r="F1852" i="5"/>
  <c r="K1851" i="5"/>
  <c r="J1851" i="5"/>
  <c r="W1851" i="5"/>
  <c r="I1851" i="5"/>
  <c r="H1851" i="5"/>
  <c r="G1851" i="5"/>
  <c r="F1851" i="5"/>
  <c r="C1850" i="5"/>
  <c r="V1849" i="5"/>
  <c r="K1859" i="5" s="1"/>
  <c r="T1849" i="5"/>
  <c r="K1858" i="5" s="1"/>
  <c r="R1849" i="5"/>
  <c r="K1857" i="5" s="1"/>
  <c r="U1849" i="5"/>
  <c r="S1849" i="5"/>
  <c r="Q1849" i="5"/>
  <c r="E1849" i="5"/>
  <c r="D1849" i="5"/>
  <c r="B1849" i="5"/>
  <c r="AA1847" i="5"/>
  <c r="Z1847" i="5"/>
  <c r="Y1847" i="5"/>
  <c r="AB1846" i="5"/>
  <c r="I1846" i="5"/>
  <c r="H1846" i="5"/>
  <c r="G1846" i="5"/>
  <c r="E1846" i="5"/>
  <c r="J1845" i="5"/>
  <c r="I1845" i="5"/>
  <c r="E1845" i="5"/>
  <c r="J1844" i="5"/>
  <c r="E1844" i="5"/>
  <c r="K1843" i="5"/>
  <c r="J1843" i="5"/>
  <c r="H1843" i="5"/>
  <c r="AA1843" i="5"/>
  <c r="Z1843" i="5"/>
  <c r="Y1843" i="5"/>
  <c r="I1843" i="5"/>
  <c r="X1843" i="5" s="1"/>
  <c r="F1843" i="5"/>
  <c r="V1843" i="5"/>
  <c r="T1843" i="5"/>
  <c r="R1843" i="5"/>
  <c r="U1843" i="5"/>
  <c r="S1843" i="5"/>
  <c r="Q1843" i="5"/>
  <c r="E1843" i="5"/>
  <c r="D1843" i="5"/>
  <c r="B1843" i="5"/>
  <c r="K1842" i="5"/>
  <c r="J1842" i="5"/>
  <c r="I1842" i="5"/>
  <c r="W1842" i="5" s="1"/>
  <c r="H1842" i="5"/>
  <c r="G1842" i="5"/>
  <c r="F1842" i="5"/>
  <c r="C1841" i="5"/>
  <c r="V1840" i="5"/>
  <c r="T1840" i="5"/>
  <c r="K1845" i="5" s="1"/>
  <c r="R1840" i="5"/>
  <c r="K1844" i="5" s="1"/>
  <c r="U1840" i="5"/>
  <c r="S1840" i="5"/>
  <c r="Q1840" i="5"/>
  <c r="I1844" i="5" s="1"/>
  <c r="E1840" i="5"/>
  <c r="D1840" i="5"/>
  <c r="B1840" i="5"/>
  <c r="AA1838" i="5"/>
  <c r="Z1838" i="5"/>
  <c r="Y1838" i="5"/>
  <c r="AB1837" i="5"/>
  <c r="I1837" i="5"/>
  <c r="H1837" i="5"/>
  <c r="G1837" i="5"/>
  <c r="E1837" i="5"/>
  <c r="J1836" i="5"/>
  <c r="E1836" i="5"/>
  <c r="J1835" i="5"/>
  <c r="E1835" i="5"/>
  <c r="J1834" i="5"/>
  <c r="E1834" i="5"/>
  <c r="K1833" i="5"/>
  <c r="J1833" i="5"/>
  <c r="H1833" i="5"/>
  <c r="AA1833" i="5"/>
  <c r="Z1833" i="5"/>
  <c r="Y1833" i="5"/>
  <c r="I1833" i="5"/>
  <c r="X1833" i="5" s="1"/>
  <c r="F1833" i="5"/>
  <c r="V1833" i="5"/>
  <c r="T1833" i="5"/>
  <c r="R1833" i="5"/>
  <c r="U1833" i="5"/>
  <c r="S1833" i="5"/>
  <c r="Q1833" i="5"/>
  <c r="I1834" i="5" s="1"/>
  <c r="E1833" i="5"/>
  <c r="D1833" i="5"/>
  <c r="B1833" i="5"/>
  <c r="K1832" i="5"/>
  <c r="J1832" i="5"/>
  <c r="I1832" i="5"/>
  <c r="H1832" i="5"/>
  <c r="G1832" i="5"/>
  <c r="F1832" i="5"/>
  <c r="K1831" i="5"/>
  <c r="J1831" i="5"/>
  <c r="I1831" i="5"/>
  <c r="W1831" i="5" s="1"/>
  <c r="H1831" i="5"/>
  <c r="G1831" i="5"/>
  <c r="F1831" i="5"/>
  <c r="K1830" i="5"/>
  <c r="J1830" i="5"/>
  <c r="I1830" i="5"/>
  <c r="H1830" i="5"/>
  <c r="G1830" i="5"/>
  <c r="F1830" i="5"/>
  <c r="K1829" i="5"/>
  <c r="J1829" i="5"/>
  <c r="W1829" i="5"/>
  <c r="I1829" i="5"/>
  <c r="H1829" i="5"/>
  <c r="G1829" i="5"/>
  <c r="F1829" i="5"/>
  <c r="V1828" i="5"/>
  <c r="K1836" i="5" s="1"/>
  <c r="T1828" i="5"/>
  <c r="K1835" i="5" s="1"/>
  <c r="R1828" i="5"/>
  <c r="K1834" i="5" s="1"/>
  <c r="U1828" i="5"/>
  <c r="I1836" i="5" s="1"/>
  <c r="S1828" i="5"/>
  <c r="I1835" i="5" s="1"/>
  <c r="Q1828" i="5"/>
  <c r="E1828" i="5"/>
  <c r="D1828" i="5"/>
  <c r="B1828" i="5"/>
  <c r="AA1826" i="5"/>
  <c r="Z1826" i="5"/>
  <c r="Y1826" i="5"/>
  <c r="AB1825" i="5"/>
  <c r="I1825" i="5"/>
  <c r="H1825" i="5"/>
  <c r="G1825" i="5"/>
  <c r="E1825" i="5"/>
  <c r="J1824" i="5"/>
  <c r="E1824" i="5"/>
  <c r="K1823" i="5"/>
  <c r="J1823" i="5"/>
  <c r="E1823" i="5"/>
  <c r="J1822" i="5"/>
  <c r="E1822" i="5"/>
  <c r="K1821" i="5"/>
  <c r="J1821" i="5"/>
  <c r="H1821" i="5"/>
  <c r="AA1821" i="5"/>
  <c r="Z1821" i="5"/>
  <c r="Y1821" i="5"/>
  <c r="I1821" i="5"/>
  <c r="X1821" i="5" s="1"/>
  <c r="F1821" i="5"/>
  <c r="V1821" i="5"/>
  <c r="T1821" i="5"/>
  <c r="R1821" i="5"/>
  <c r="U1821" i="5"/>
  <c r="S1821" i="5"/>
  <c r="Q1821" i="5"/>
  <c r="E1821" i="5"/>
  <c r="D1821" i="5"/>
  <c r="B1821" i="5"/>
  <c r="K1820" i="5"/>
  <c r="J1820" i="5"/>
  <c r="I1820" i="5"/>
  <c r="H1820" i="5"/>
  <c r="G1820" i="5"/>
  <c r="F1820" i="5"/>
  <c r="K1819" i="5"/>
  <c r="J1819" i="5"/>
  <c r="I1819" i="5"/>
  <c r="W1819" i="5" s="1"/>
  <c r="H1819" i="5"/>
  <c r="G1819" i="5"/>
  <c r="F1819" i="5"/>
  <c r="K1818" i="5"/>
  <c r="J1818" i="5"/>
  <c r="I1818" i="5"/>
  <c r="H1818" i="5"/>
  <c r="G1818" i="5"/>
  <c r="F1818" i="5"/>
  <c r="K1817" i="5"/>
  <c r="J1817" i="5"/>
  <c r="W1817" i="5"/>
  <c r="I1817" i="5"/>
  <c r="H1817" i="5"/>
  <c r="G1817" i="5"/>
  <c r="F1817" i="5"/>
  <c r="C1816" i="5"/>
  <c r="V1815" i="5"/>
  <c r="K1824" i="5" s="1"/>
  <c r="T1815" i="5"/>
  <c r="R1815" i="5"/>
  <c r="K1822" i="5" s="1"/>
  <c r="U1815" i="5"/>
  <c r="I1824" i="5" s="1"/>
  <c r="S1815" i="5"/>
  <c r="I1823" i="5" s="1"/>
  <c r="Q1815" i="5"/>
  <c r="I1822" i="5" s="1"/>
  <c r="E1815" i="5"/>
  <c r="D1815" i="5"/>
  <c r="B1815" i="5"/>
  <c r="AA1813" i="5"/>
  <c r="Z1813" i="5"/>
  <c r="Y1813" i="5"/>
  <c r="I1812" i="5"/>
  <c r="AB1812" i="5" s="1"/>
  <c r="H1812" i="5"/>
  <c r="G1812" i="5"/>
  <c r="E1812" i="5"/>
  <c r="J1811" i="5"/>
  <c r="E1811" i="5"/>
  <c r="J1810" i="5"/>
  <c r="E1810" i="5"/>
  <c r="J1809" i="5"/>
  <c r="E1809" i="5"/>
  <c r="K1808" i="5"/>
  <c r="J1808" i="5"/>
  <c r="H1808" i="5"/>
  <c r="AA1808" i="5"/>
  <c r="Z1808" i="5"/>
  <c r="Y1808" i="5"/>
  <c r="I1808" i="5"/>
  <c r="X1808" i="5" s="1"/>
  <c r="F1808" i="5"/>
  <c r="V1808" i="5"/>
  <c r="T1808" i="5"/>
  <c r="K1810" i="5" s="1"/>
  <c r="R1808" i="5"/>
  <c r="U1808" i="5"/>
  <c r="S1808" i="5"/>
  <c r="Q1808" i="5"/>
  <c r="E1808" i="5"/>
  <c r="D1808" i="5"/>
  <c r="B1808" i="5"/>
  <c r="K1807" i="5"/>
  <c r="J1807" i="5"/>
  <c r="I1807" i="5"/>
  <c r="H1807" i="5"/>
  <c r="G1807" i="5"/>
  <c r="F1807" i="5"/>
  <c r="K1806" i="5"/>
  <c r="J1806" i="5"/>
  <c r="W1806" i="5"/>
  <c r="I1806" i="5"/>
  <c r="H1806" i="5"/>
  <c r="G1806" i="5"/>
  <c r="F1806" i="5"/>
  <c r="K1805" i="5"/>
  <c r="J1805" i="5"/>
  <c r="I1805" i="5"/>
  <c r="H1805" i="5"/>
  <c r="G1805" i="5"/>
  <c r="F1805" i="5"/>
  <c r="K1804" i="5"/>
  <c r="J1804" i="5"/>
  <c r="I1804" i="5"/>
  <c r="H1804" i="5"/>
  <c r="G1804" i="5"/>
  <c r="F1804" i="5"/>
  <c r="C1803" i="5"/>
  <c r="V1802" i="5"/>
  <c r="T1802" i="5"/>
  <c r="R1802" i="5"/>
  <c r="K1809" i="5" s="1"/>
  <c r="U1802" i="5"/>
  <c r="I1811" i="5" s="1"/>
  <c r="S1802" i="5"/>
  <c r="I1810" i="5" s="1"/>
  <c r="Q1802" i="5"/>
  <c r="I1809" i="5" s="1"/>
  <c r="E1802" i="5"/>
  <c r="D1802" i="5"/>
  <c r="B1802" i="5"/>
  <c r="A1801" i="5"/>
  <c r="H1799" i="5"/>
  <c r="J1799" i="5"/>
  <c r="H1798" i="5"/>
  <c r="J1798" i="5"/>
  <c r="A1797" i="5"/>
  <c r="H1795" i="5"/>
  <c r="J1795" i="5"/>
  <c r="H1794" i="5"/>
  <c r="J1794" i="5"/>
  <c r="A1793" i="5"/>
  <c r="AA1790" i="5"/>
  <c r="Z1790" i="5"/>
  <c r="Y1790" i="5"/>
  <c r="AB1789" i="5"/>
  <c r="I1789" i="5"/>
  <c r="H1789" i="5"/>
  <c r="G1789" i="5"/>
  <c r="E1789" i="5"/>
  <c r="K1788" i="5"/>
  <c r="J1788" i="5"/>
  <c r="E1788" i="5"/>
  <c r="K1787" i="5"/>
  <c r="J1787" i="5"/>
  <c r="I1787" i="5"/>
  <c r="E1787" i="5"/>
  <c r="K1786" i="5"/>
  <c r="J1786" i="5"/>
  <c r="W1786" i="5"/>
  <c r="I1786" i="5"/>
  <c r="H1786" i="5"/>
  <c r="G1786" i="5"/>
  <c r="F1786" i="5"/>
  <c r="V1785" i="5"/>
  <c r="T1785" i="5"/>
  <c r="R1785" i="5"/>
  <c r="U1785" i="5"/>
  <c r="S1785" i="5"/>
  <c r="I1788" i="5" s="1"/>
  <c r="Q1785" i="5"/>
  <c r="E1785" i="5"/>
  <c r="D1785" i="5"/>
  <c r="B1785" i="5"/>
  <c r="AA1783" i="5"/>
  <c r="Z1783" i="5"/>
  <c r="Y1783" i="5"/>
  <c r="AB1782" i="5"/>
  <c r="I1782" i="5"/>
  <c r="H1782" i="5"/>
  <c r="G1782" i="5"/>
  <c r="E1782" i="5"/>
  <c r="J1781" i="5"/>
  <c r="I1781" i="5"/>
  <c r="E1781" i="5"/>
  <c r="J1780" i="5"/>
  <c r="E1780" i="5"/>
  <c r="K1779" i="5"/>
  <c r="J1779" i="5"/>
  <c r="W1779" i="5"/>
  <c r="I1779" i="5"/>
  <c r="H1779" i="5"/>
  <c r="G1779" i="5"/>
  <c r="F1779" i="5"/>
  <c r="C1778" i="5"/>
  <c r="V1777" i="5"/>
  <c r="T1777" i="5"/>
  <c r="K1781" i="5" s="1"/>
  <c r="R1777" i="5"/>
  <c r="K1780" i="5" s="1"/>
  <c r="P1783" i="5" s="1"/>
  <c r="U1777" i="5"/>
  <c r="S1777" i="5"/>
  <c r="Q1777" i="5"/>
  <c r="I1780" i="5" s="1"/>
  <c r="E1777" i="5"/>
  <c r="D1777" i="5"/>
  <c r="B1777" i="5"/>
  <c r="AA1775" i="5"/>
  <c r="Z1775" i="5"/>
  <c r="Y1775" i="5"/>
  <c r="I1774" i="5"/>
  <c r="AB1774" i="5" s="1"/>
  <c r="H1774" i="5"/>
  <c r="G1774" i="5"/>
  <c r="E1774" i="5"/>
  <c r="J1773" i="5"/>
  <c r="E1773" i="5"/>
  <c r="J1772" i="5"/>
  <c r="E1772" i="5"/>
  <c r="K1771" i="5"/>
  <c r="J1771" i="5"/>
  <c r="H1771" i="5"/>
  <c r="AA1771" i="5"/>
  <c r="Z1771" i="5"/>
  <c r="Y1771" i="5"/>
  <c r="I1771" i="5"/>
  <c r="X1771" i="5" s="1"/>
  <c r="F1771" i="5"/>
  <c r="V1771" i="5"/>
  <c r="T1771" i="5"/>
  <c r="R1771" i="5"/>
  <c r="K1772" i="5" s="1"/>
  <c r="U1771" i="5"/>
  <c r="S1771" i="5"/>
  <c r="Q1771" i="5"/>
  <c r="E1771" i="5"/>
  <c r="D1771" i="5"/>
  <c r="B1771" i="5"/>
  <c r="K1770" i="5"/>
  <c r="J1770" i="5"/>
  <c r="I1770" i="5"/>
  <c r="H1770" i="5"/>
  <c r="G1770" i="5"/>
  <c r="F1770" i="5"/>
  <c r="C1769" i="5"/>
  <c r="V1768" i="5"/>
  <c r="T1768" i="5"/>
  <c r="K1773" i="5" s="1"/>
  <c r="R1768" i="5"/>
  <c r="U1768" i="5"/>
  <c r="S1768" i="5"/>
  <c r="Q1768" i="5"/>
  <c r="I1772" i="5" s="1"/>
  <c r="E1768" i="5"/>
  <c r="D1768" i="5"/>
  <c r="B1768" i="5"/>
  <c r="AA1766" i="5"/>
  <c r="Z1766" i="5"/>
  <c r="Y1766" i="5"/>
  <c r="AB1765" i="5"/>
  <c r="I1765" i="5"/>
  <c r="H1765" i="5"/>
  <c r="G1765" i="5"/>
  <c r="E1765" i="5"/>
  <c r="J1764" i="5"/>
  <c r="E1764" i="5"/>
  <c r="K1763" i="5"/>
  <c r="P1766" i="5" s="1"/>
  <c r="J1763" i="5"/>
  <c r="E1763" i="5"/>
  <c r="K1762" i="5"/>
  <c r="J1762" i="5"/>
  <c r="I1762" i="5"/>
  <c r="H1762" i="5"/>
  <c r="G1762" i="5"/>
  <c r="F1762" i="5"/>
  <c r="V1761" i="5"/>
  <c r="T1761" i="5"/>
  <c r="K1764" i="5" s="1"/>
  <c r="R1761" i="5"/>
  <c r="U1761" i="5"/>
  <c r="S1761" i="5"/>
  <c r="I1764" i="5" s="1"/>
  <c r="Q1761" i="5"/>
  <c r="I1763" i="5" s="1"/>
  <c r="E1761" i="5"/>
  <c r="D1761" i="5"/>
  <c r="B1761" i="5"/>
  <c r="AA1759" i="5"/>
  <c r="Z1759" i="5"/>
  <c r="Y1759" i="5"/>
  <c r="I1758" i="5"/>
  <c r="AB1758" i="5" s="1"/>
  <c r="H1758" i="5"/>
  <c r="G1758" i="5"/>
  <c r="E1758" i="5"/>
  <c r="K1757" i="5"/>
  <c r="J1757" i="5"/>
  <c r="E1757" i="5"/>
  <c r="J1756" i="5"/>
  <c r="E1756" i="5"/>
  <c r="K1755" i="5"/>
  <c r="J1755" i="5"/>
  <c r="H1755" i="5"/>
  <c r="AA1755" i="5"/>
  <c r="Z1755" i="5"/>
  <c r="Y1755" i="5"/>
  <c r="X1755" i="5"/>
  <c r="I1755" i="5"/>
  <c r="F1755" i="5"/>
  <c r="V1755" i="5"/>
  <c r="T1755" i="5"/>
  <c r="R1755" i="5"/>
  <c r="U1755" i="5"/>
  <c r="S1755" i="5"/>
  <c r="Q1755" i="5"/>
  <c r="E1755" i="5"/>
  <c r="D1755" i="5"/>
  <c r="B1755" i="5"/>
  <c r="K1754" i="5"/>
  <c r="P1759" i="5" s="1"/>
  <c r="J1754" i="5"/>
  <c r="I1754" i="5"/>
  <c r="W1754" i="5" s="1"/>
  <c r="H1754" i="5"/>
  <c r="G1754" i="5"/>
  <c r="F1754" i="5"/>
  <c r="C1753" i="5"/>
  <c r="V1752" i="5"/>
  <c r="T1752" i="5"/>
  <c r="R1752" i="5"/>
  <c r="K1756" i="5" s="1"/>
  <c r="U1752" i="5"/>
  <c r="S1752" i="5"/>
  <c r="I1757" i="5" s="1"/>
  <c r="Q1752" i="5"/>
  <c r="I1756" i="5" s="1"/>
  <c r="E1752" i="5"/>
  <c r="D1752" i="5"/>
  <c r="B1752" i="5"/>
  <c r="A1751" i="5"/>
  <c r="A1749" i="5"/>
  <c r="H1747" i="5"/>
  <c r="J1747" i="5"/>
  <c r="H1746" i="5"/>
  <c r="J1746" i="5"/>
  <c r="A1745" i="5"/>
  <c r="H1743" i="5"/>
  <c r="J1743" i="5"/>
  <c r="H1742" i="5"/>
  <c r="J1742" i="5"/>
  <c r="A1741" i="5"/>
  <c r="AA1738" i="5"/>
  <c r="Z1738" i="5"/>
  <c r="Y1738" i="5"/>
  <c r="O1738" i="5"/>
  <c r="I1737" i="5"/>
  <c r="AB1737" i="5" s="1"/>
  <c r="H1737" i="5"/>
  <c r="G1737" i="5"/>
  <c r="E1737" i="5"/>
  <c r="J1736" i="5"/>
  <c r="E1736" i="5"/>
  <c r="J1735" i="5"/>
  <c r="E1735" i="5"/>
  <c r="J1734" i="5"/>
  <c r="E1734" i="5"/>
  <c r="K1733" i="5"/>
  <c r="J1733" i="5"/>
  <c r="H1733" i="5"/>
  <c r="AA1733" i="5"/>
  <c r="Z1733" i="5"/>
  <c r="Y1733" i="5"/>
  <c r="X1733" i="5"/>
  <c r="I1733" i="5"/>
  <c r="F1733" i="5"/>
  <c r="V1733" i="5"/>
  <c r="T1733" i="5"/>
  <c r="R1733" i="5"/>
  <c r="K1734" i="5" s="1"/>
  <c r="U1733" i="5"/>
  <c r="S1733" i="5"/>
  <c r="Q1733" i="5"/>
  <c r="E1733" i="5"/>
  <c r="D1733" i="5"/>
  <c r="B1733" i="5"/>
  <c r="K1732" i="5"/>
  <c r="J1732" i="5"/>
  <c r="H1732" i="5"/>
  <c r="AA1732" i="5"/>
  <c r="Z1732" i="5"/>
  <c r="Y1732" i="5"/>
  <c r="I1732" i="5"/>
  <c r="X1732" i="5" s="1"/>
  <c r="F1732" i="5"/>
  <c r="V1732" i="5"/>
  <c r="K1736" i="5" s="1"/>
  <c r="T1732" i="5"/>
  <c r="R1732" i="5"/>
  <c r="U1732" i="5"/>
  <c r="S1732" i="5"/>
  <c r="Q1732" i="5"/>
  <c r="E1732" i="5"/>
  <c r="D1732" i="5"/>
  <c r="B1732" i="5"/>
  <c r="K1731" i="5"/>
  <c r="J1731" i="5"/>
  <c r="I1731" i="5"/>
  <c r="H1731" i="5"/>
  <c r="G1731" i="5"/>
  <c r="F1731" i="5"/>
  <c r="K1730" i="5"/>
  <c r="J1730" i="5"/>
  <c r="W1730" i="5"/>
  <c r="I1730" i="5"/>
  <c r="H1730" i="5"/>
  <c r="G1730" i="5"/>
  <c r="F1730" i="5"/>
  <c r="K1729" i="5"/>
  <c r="J1729" i="5"/>
  <c r="I1729" i="5"/>
  <c r="H1729" i="5"/>
  <c r="G1729" i="5"/>
  <c r="F1729" i="5"/>
  <c r="K1728" i="5"/>
  <c r="J1728" i="5"/>
  <c r="I1728" i="5"/>
  <c r="H1728" i="5"/>
  <c r="G1728" i="5"/>
  <c r="F1728" i="5"/>
  <c r="C1727" i="5"/>
  <c r="V1726" i="5"/>
  <c r="T1726" i="5"/>
  <c r="R1726" i="5"/>
  <c r="U1726" i="5"/>
  <c r="I1736" i="5" s="1"/>
  <c r="S1726" i="5"/>
  <c r="I1735" i="5" s="1"/>
  <c r="X1738" i="5" s="1"/>
  <c r="Q1726" i="5"/>
  <c r="I1734" i="5" s="1"/>
  <c r="E1726" i="5"/>
  <c r="D1726" i="5"/>
  <c r="B1726" i="5"/>
  <c r="AA1724" i="5"/>
  <c r="Z1724" i="5"/>
  <c r="Y1724" i="5"/>
  <c r="X1724" i="5"/>
  <c r="I1723" i="5"/>
  <c r="AB1723" i="5" s="1"/>
  <c r="H1723" i="5"/>
  <c r="G1723" i="5"/>
  <c r="E1723" i="5"/>
  <c r="J1722" i="5"/>
  <c r="E1722" i="5"/>
  <c r="J1721" i="5"/>
  <c r="I1721" i="5"/>
  <c r="O1724" i="5" s="1"/>
  <c r="E1721" i="5"/>
  <c r="J1720" i="5"/>
  <c r="E1720" i="5"/>
  <c r="K1719" i="5"/>
  <c r="J1719" i="5"/>
  <c r="H1719" i="5"/>
  <c r="AA1719" i="5"/>
  <c r="Z1719" i="5"/>
  <c r="Y1719" i="5"/>
  <c r="I1719" i="5"/>
  <c r="X1719" i="5" s="1"/>
  <c r="F1719" i="5"/>
  <c r="V1719" i="5"/>
  <c r="T1719" i="5"/>
  <c r="R1719" i="5"/>
  <c r="U1719" i="5"/>
  <c r="S1719" i="5"/>
  <c r="Q1719" i="5"/>
  <c r="E1719" i="5"/>
  <c r="D1719" i="5"/>
  <c r="B1719" i="5"/>
  <c r="K1718" i="5"/>
  <c r="J1718" i="5"/>
  <c r="H1718" i="5"/>
  <c r="AA1718" i="5"/>
  <c r="Z1718" i="5"/>
  <c r="Y1718" i="5"/>
  <c r="I1718" i="5"/>
  <c r="X1718" i="5" s="1"/>
  <c r="F1718" i="5"/>
  <c r="V1718" i="5"/>
  <c r="T1718" i="5"/>
  <c r="R1718" i="5"/>
  <c r="U1718" i="5"/>
  <c r="S1718" i="5"/>
  <c r="Q1718" i="5"/>
  <c r="E1718" i="5"/>
  <c r="D1718" i="5"/>
  <c r="B1718" i="5"/>
  <c r="K1717" i="5"/>
  <c r="J1717" i="5"/>
  <c r="I1717" i="5"/>
  <c r="H1717" i="5"/>
  <c r="G1717" i="5"/>
  <c r="F1717" i="5"/>
  <c r="K1716" i="5"/>
  <c r="J1716" i="5"/>
  <c r="I1716" i="5"/>
  <c r="W1716" i="5" s="1"/>
  <c r="H1716" i="5"/>
  <c r="G1716" i="5"/>
  <c r="F1716" i="5"/>
  <c r="K1715" i="5"/>
  <c r="J1715" i="5"/>
  <c r="I1715" i="5"/>
  <c r="H1715" i="5"/>
  <c r="G1715" i="5"/>
  <c r="F1715" i="5"/>
  <c r="K1714" i="5"/>
  <c r="J1714" i="5"/>
  <c r="W1714" i="5"/>
  <c r="I1714" i="5"/>
  <c r="H1714" i="5"/>
  <c r="G1714" i="5"/>
  <c r="F1714" i="5"/>
  <c r="C1713" i="5"/>
  <c r="V1712" i="5"/>
  <c r="K1722" i="5" s="1"/>
  <c r="T1712" i="5"/>
  <c r="K1721" i="5" s="1"/>
  <c r="R1712" i="5"/>
  <c r="U1712" i="5"/>
  <c r="I1722" i="5" s="1"/>
  <c r="S1712" i="5"/>
  <c r="Q1712" i="5"/>
  <c r="I1720" i="5" s="1"/>
  <c r="E1712" i="5"/>
  <c r="D1712" i="5"/>
  <c r="B1712" i="5"/>
  <c r="AA1710" i="5"/>
  <c r="Z1710" i="5"/>
  <c r="Y1710" i="5"/>
  <c r="I1709" i="5"/>
  <c r="AB1709" i="5" s="1"/>
  <c r="H1709" i="5"/>
  <c r="G1709" i="5"/>
  <c r="E1709" i="5"/>
  <c r="K1708" i="5"/>
  <c r="J1708" i="5"/>
  <c r="E1708" i="5"/>
  <c r="J1707" i="5"/>
  <c r="E1707" i="5"/>
  <c r="K1706" i="5"/>
  <c r="J1706" i="5"/>
  <c r="H1706" i="5"/>
  <c r="AA1706" i="5"/>
  <c r="Z1706" i="5"/>
  <c r="Y1706" i="5"/>
  <c r="X1706" i="5"/>
  <c r="I1706" i="5"/>
  <c r="F1706" i="5"/>
  <c r="V1706" i="5"/>
  <c r="T1706" i="5"/>
  <c r="R1706" i="5"/>
  <c r="U1706" i="5"/>
  <c r="S1706" i="5"/>
  <c r="Q1706" i="5"/>
  <c r="I1707" i="5" s="1"/>
  <c r="E1706" i="5"/>
  <c r="D1706" i="5"/>
  <c r="B1706" i="5"/>
  <c r="K1705" i="5"/>
  <c r="J1705" i="5"/>
  <c r="I1705" i="5"/>
  <c r="H1705" i="5"/>
  <c r="G1705" i="5"/>
  <c r="F1705" i="5"/>
  <c r="C1704" i="5"/>
  <c r="V1703" i="5"/>
  <c r="T1703" i="5"/>
  <c r="R1703" i="5"/>
  <c r="K1707" i="5" s="1"/>
  <c r="U1703" i="5"/>
  <c r="S1703" i="5"/>
  <c r="I1708" i="5" s="1"/>
  <c r="Q1703" i="5"/>
  <c r="E1703" i="5"/>
  <c r="D1703" i="5"/>
  <c r="B1703" i="5"/>
  <c r="AA1701" i="5"/>
  <c r="Z1701" i="5"/>
  <c r="Y1701" i="5"/>
  <c r="I1700" i="5"/>
  <c r="AB1700" i="5" s="1"/>
  <c r="H1700" i="5"/>
  <c r="G1700" i="5"/>
  <c r="E1700" i="5"/>
  <c r="J1699" i="5"/>
  <c r="E1699" i="5"/>
  <c r="J1698" i="5"/>
  <c r="I1698" i="5"/>
  <c r="X1701" i="5" s="1"/>
  <c r="E1698" i="5"/>
  <c r="K1697" i="5"/>
  <c r="J1697" i="5"/>
  <c r="E1697" i="5"/>
  <c r="K1696" i="5"/>
  <c r="J1696" i="5"/>
  <c r="H1696" i="5"/>
  <c r="AA1696" i="5"/>
  <c r="Z1696" i="5"/>
  <c r="Y1696" i="5"/>
  <c r="X1696" i="5"/>
  <c r="I1696" i="5"/>
  <c r="F1696" i="5"/>
  <c r="V1696" i="5"/>
  <c r="T1696" i="5"/>
  <c r="K1698" i="5" s="1"/>
  <c r="R1696" i="5"/>
  <c r="U1696" i="5"/>
  <c r="S1696" i="5"/>
  <c r="Q1696" i="5"/>
  <c r="E1696" i="5"/>
  <c r="D1696" i="5"/>
  <c r="B1696" i="5"/>
  <c r="K1695" i="5"/>
  <c r="J1695" i="5"/>
  <c r="I1695" i="5"/>
  <c r="H1695" i="5"/>
  <c r="G1695" i="5"/>
  <c r="F1695" i="5"/>
  <c r="K1694" i="5"/>
  <c r="J1694" i="5"/>
  <c r="W1694" i="5"/>
  <c r="I1694" i="5"/>
  <c r="H1694" i="5"/>
  <c r="G1694" i="5"/>
  <c r="F1694" i="5"/>
  <c r="K1693" i="5"/>
  <c r="J1693" i="5"/>
  <c r="I1693" i="5"/>
  <c r="H1693" i="5"/>
  <c r="G1693" i="5"/>
  <c r="F1693" i="5"/>
  <c r="K1692" i="5"/>
  <c r="J1692" i="5"/>
  <c r="I1692" i="5"/>
  <c r="H1692" i="5"/>
  <c r="G1692" i="5"/>
  <c r="F1692" i="5"/>
  <c r="V1691" i="5"/>
  <c r="K1699" i="5" s="1"/>
  <c r="T1691" i="5"/>
  <c r="R1691" i="5"/>
  <c r="U1691" i="5"/>
  <c r="I1699" i="5" s="1"/>
  <c r="S1691" i="5"/>
  <c r="Q1691" i="5"/>
  <c r="I1697" i="5" s="1"/>
  <c r="E1691" i="5"/>
  <c r="D1691" i="5"/>
  <c r="B1691" i="5"/>
  <c r="AA1689" i="5"/>
  <c r="Z1689" i="5"/>
  <c r="Y1689" i="5"/>
  <c r="I1688" i="5"/>
  <c r="AB1688" i="5" s="1"/>
  <c r="H1688" i="5"/>
  <c r="G1688" i="5"/>
  <c r="E1688" i="5"/>
  <c r="K1687" i="5"/>
  <c r="J1687" i="5"/>
  <c r="E1687" i="5"/>
  <c r="J1686" i="5"/>
  <c r="I1686" i="5"/>
  <c r="E1686" i="5"/>
  <c r="J1685" i="5"/>
  <c r="E1685" i="5"/>
  <c r="K1684" i="5"/>
  <c r="J1684" i="5"/>
  <c r="H1684" i="5"/>
  <c r="AA1684" i="5"/>
  <c r="Z1684" i="5"/>
  <c r="Y1684" i="5"/>
  <c r="X1684" i="5"/>
  <c r="I1684" i="5"/>
  <c r="F1684" i="5"/>
  <c r="V1684" i="5"/>
  <c r="T1684" i="5"/>
  <c r="R1684" i="5"/>
  <c r="K1685" i="5" s="1"/>
  <c r="U1684" i="5"/>
  <c r="I1687" i="5" s="1"/>
  <c r="S1684" i="5"/>
  <c r="Q1684" i="5"/>
  <c r="E1684" i="5"/>
  <c r="D1684" i="5"/>
  <c r="B1684" i="5"/>
  <c r="K1683" i="5"/>
  <c r="J1683" i="5"/>
  <c r="I1683" i="5"/>
  <c r="O1689" i="5" s="1"/>
  <c r="H1683" i="5"/>
  <c r="G1683" i="5"/>
  <c r="F1683" i="5"/>
  <c r="K1682" i="5"/>
  <c r="J1682" i="5"/>
  <c r="W1682" i="5"/>
  <c r="I1682" i="5"/>
  <c r="H1682" i="5"/>
  <c r="G1682" i="5"/>
  <c r="F1682" i="5"/>
  <c r="K1681" i="5"/>
  <c r="J1681" i="5"/>
  <c r="I1681" i="5"/>
  <c r="H1681" i="5"/>
  <c r="G1681" i="5"/>
  <c r="F1681" i="5"/>
  <c r="K1680" i="5"/>
  <c r="J1680" i="5"/>
  <c r="W1680" i="5"/>
  <c r="I1680" i="5"/>
  <c r="H1680" i="5"/>
  <c r="G1680" i="5"/>
  <c r="F1680" i="5"/>
  <c r="C1679" i="5"/>
  <c r="V1678" i="5"/>
  <c r="T1678" i="5"/>
  <c r="R1678" i="5"/>
  <c r="U1678" i="5"/>
  <c r="S1678" i="5"/>
  <c r="Q1678" i="5"/>
  <c r="I1685" i="5" s="1"/>
  <c r="E1678" i="5"/>
  <c r="D1678" i="5"/>
  <c r="B1678" i="5"/>
  <c r="AA1676" i="5"/>
  <c r="Z1676" i="5"/>
  <c r="Y1676" i="5"/>
  <c r="AB1675" i="5"/>
  <c r="I1675" i="5"/>
  <c r="H1675" i="5"/>
  <c r="G1675" i="5"/>
  <c r="E1675" i="5"/>
  <c r="K1674" i="5"/>
  <c r="J1674" i="5"/>
  <c r="E1674" i="5"/>
  <c r="J1673" i="5"/>
  <c r="E1673" i="5"/>
  <c r="J1672" i="5"/>
  <c r="E1672" i="5"/>
  <c r="K1671" i="5"/>
  <c r="J1671" i="5"/>
  <c r="H1671" i="5"/>
  <c r="AA1671" i="5"/>
  <c r="Z1671" i="5"/>
  <c r="Y1671" i="5"/>
  <c r="I1671" i="5"/>
  <c r="X1671" i="5" s="1"/>
  <c r="F1671" i="5"/>
  <c r="V1671" i="5"/>
  <c r="T1671" i="5"/>
  <c r="R1671" i="5"/>
  <c r="U1671" i="5"/>
  <c r="S1671" i="5"/>
  <c r="Q1671" i="5"/>
  <c r="E1671" i="5"/>
  <c r="D1671" i="5"/>
  <c r="B1671" i="5"/>
  <c r="K1670" i="5"/>
  <c r="J1670" i="5"/>
  <c r="I1670" i="5"/>
  <c r="H1670" i="5"/>
  <c r="G1670" i="5"/>
  <c r="F1670" i="5"/>
  <c r="K1669" i="5"/>
  <c r="J1669" i="5"/>
  <c r="I1669" i="5"/>
  <c r="W1669" i="5" s="1"/>
  <c r="H1669" i="5"/>
  <c r="G1669" i="5"/>
  <c r="F1669" i="5"/>
  <c r="K1668" i="5"/>
  <c r="J1668" i="5"/>
  <c r="I1668" i="5"/>
  <c r="H1668" i="5"/>
  <c r="G1668" i="5"/>
  <c r="F1668" i="5"/>
  <c r="K1667" i="5"/>
  <c r="J1667" i="5"/>
  <c r="W1667" i="5"/>
  <c r="I1667" i="5"/>
  <c r="H1667" i="5"/>
  <c r="G1667" i="5"/>
  <c r="F1667" i="5"/>
  <c r="C1666" i="5"/>
  <c r="V1665" i="5"/>
  <c r="T1665" i="5"/>
  <c r="K1673" i="5" s="1"/>
  <c r="R1665" i="5"/>
  <c r="K1672" i="5" s="1"/>
  <c r="U1665" i="5"/>
  <c r="S1665" i="5"/>
  <c r="Q1665" i="5"/>
  <c r="I1672" i="5" s="1"/>
  <c r="E1665" i="5"/>
  <c r="D1665" i="5"/>
  <c r="B1665" i="5"/>
  <c r="A1664" i="5"/>
  <c r="H1662" i="5"/>
  <c r="J1662" i="5"/>
  <c r="H1661" i="5"/>
  <c r="J1661" i="5"/>
  <c r="A1660" i="5"/>
  <c r="AA1657" i="5"/>
  <c r="Z1657" i="5"/>
  <c r="Y1657" i="5"/>
  <c r="I1656" i="5"/>
  <c r="AB1656" i="5" s="1"/>
  <c r="H1656" i="5"/>
  <c r="G1656" i="5"/>
  <c r="E1656" i="5"/>
  <c r="J1655" i="5"/>
  <c r="I1655" i="5"/>
  <c r="E1655" i="5"/>
  <c r="J1654" i="5"/>
  <c r="E1654" i="5"/>
  <c r="K1653" i="5"/>
  <c r="J1653" i="5"/>
  <c r="H1653" i="5"/>
  <c r="AA1653" i="5"/>
  <c r="Z1653" i="5"/>
  <c r="Y1653" i="5"/>
  <c r="X1653" i="5"/>
  <c r="I1653" i="5"/>
  <c r="F1653" i="5"/>
  <c r="V1653" i="5"/>
  <c r="T1653" i="5"/>
  <c r="R1653" i="5"/>
  <c r="U1653" i="5"/>
  <c r="S1653" i="5"/>
  <c r="Q1653" i="5"/>
  <c r="E1653" i="5"/>
  <c r="D1653" i="5"/>
  <c r="B1653" i="5"/>
  <c r="K1652" i="5"/>
  <c r="J1652" i="5"/>
  <c r="W1652" i="5"/>
  <c r="I1652" i="5"/>
  <c r="H1652" i="5"/>
  <c r="G1652" i="5"/>
  <c r="F1652" i="5"/>
  <c r="C1651" i="5"/>
  <c r="V1650" i="5"/>
  <c r="T1650" i="5"/>
  <c r="K1655" i="5" s="1"/>
  <c r="R1650" i="5"/>
  <c r="U1650" i="5"/>
  <c r="S1650" i="5"/>
  <c r="Q1650" i="5"/>
  <c r="I1654" i="5" s="1"/>
  <c r="H1657" i="5" s="1"/>
  <c r="E1650" i="5"/>
  <c r="D1650" i="5"/>
  <c r="B1650" i="5"/>
  <c r="AA1648" i="5"/>
  <c r="Z1648" i="5"/>
  <c r="Y1648" i="5"/>
  <c r="I1647" i="5"/>
  <c r="AB1647" i="5" s="1"/>
  <c r="H1647" i="5"/>
  <c r="G1647" i="5"/>
  <c r="E1647" i="5"/>
  <c r="J1646" i="5"/>
  <c r="E1646" i="5"/>
  <c r="K1645" i="5"/>
  <c r="J1645" i="5"/>
  <c r="E1645" i="5"/>
  <c r="K1644" i="5"/>
  <c r="J1644" i="5"/>
  <c r="I1644" i="5"/>
  <c r="H1644" i="5"/>
  <c r="G1644" i="5"/>
  <c r="F1644" i="5"/>
  <c r="V1643" i="5"/>
  <c r="T1643" i="5"/>
  <c r="K1646" i="5" s="1"/>
  <c r="R1643" i="5"/>
  <c r="U1643" i="5"/>
  <c r="S1643" i="5"/>
  <c r="I1646" i="5" s="1"/>
  <c r="Q1643" i="5"/>
  <c r="I1645" i="5" s="1"/>
  <c r="E1643" i="5"/>
  <c r="D1643" i="5"/>
  <c r="B1643" i="5"/>
  <c r="AA1641" i="5"/>
  <c r="Z1641" i="5"/>
  <c r="Y1641" i="5"/>
  <c r="AB1640" i="5"/>
  <c r="I1640" i="5"/>
  <c r="H1640" i="5"/>
  <c r="G1640" i="5"/>
  <c r="E1640" i="5"/>
  <c r="J1639" i="5"/>
  <c r="E1639" i="5"/>
  <c r="J1638" i="5"/>
  <c r="E1638" i="5"/>
  <c r="K1637" i="5"/>
  <c r="J1637" i="5"/>
  <c r="H1637" i="5"/>
  <c r="AA1637" i="5"/>
  <c r="Z1637" i="5"/>
  <c r="Y1637" i="5"/>
  <c r="I1637" i="5"/>
  <c r="X1637" i="5" s="1"/>
  <c r="F1637" i="5"/>
  <c r="V1637" i="5"/>
  <c r="T1637" i="5"/>
  <c r="R1637" i="5"/>
  <c r="U1637" i="5"/>
  <c r="S1637" i="5"/>
  <c r="Q1637" i="5"/>
  <c r="E1637" i="5"/>
  <c r="D1637" i="5"/>
  <c r="B1637" i="5"/>
  <c r="K1636" i="5"/>
  <c r="J1636" i="5"/>
  <c r="I1636" i="5"/>
  <c r="W1636" i="5" s="1"/>
  <c r="H1636" i="5"/>
  <c r="G1636" i="5"/>
  <c r="F1636" i="5"/>
  <c r="C1635" i="5"/>
  <c r="V1634" i="5"/>
  <c r="T1634" i="5"/>
  <c r="K1639" i="5" s="1"/>
  <c r="R1634" i="5"/>
  <c r="K1638" i="5" s="1"/>
  <c r="U1634" i="5"/>
  <c r="S1634" i="5"/>
  <c r="I1639" i="5" s="1"/>
  <c r="Q1634" i="5"/>
  <c r="I1638" i="5" s="1"/>
  <c r="E1634" i="5"/>
  <c r="D1634" i="5"/>
  <c r="B1634" i="5"/>
  <c r="A1633" i="5"/>
  <c r="AA1630" i="5"/>
  <c r="Z1630" i="5"/>
  <c r="Y1630" i="5"/>
  <c r="I1629" i="5"/>
  <c r="AB1629" i="5" s="1"/>
  <c r="H1629" i="5"/>
  <c r="G1629" i="5"/>
  <c r="E1629" i="5"/>
  <c r="J1628" i="5"/>
  <c r="E1628" i="5"/>
  <c r="J1627" i="5"/>
  <c r="I1627" i="5"/>
  <c r="E1627" i="5"/>
  <c r="J1626" i="5"/>
  <c r="E1626" i="5"/>
  <c r="K1625" i="5"/>
  <c r="J1625" i="5"/>
  <c r="H1625" i="5"/>
  <c r="AA1625" i="5"/>
  <c r="Z1625" i="5"/>
  <c r="Y1625" i="5"/>
  <c r="X1625" i="5"/>
  <c r="I1625" i="5"/>
  <c r="F1625" i="5"/>
  <c r="V1625" i="5"/>
  <c r="T1625" i="5"/>
  <c r="R1625" i="5"/>
  <c r="U1625" i="5"/>
  <c r="S1625" i="5"/>
  <c r="Q1625" i="5"/>
  <c r="E1625" i="5"/>
  <c r="D1625" i="5"/>
  <c r="B1625" i="5"/>
  <c r="K1624" i="5"/>
  <c r="J1624" i="5"/>
  <c r="H1624" i="5"/>
  <c r="AA1624" i="5"/>
  <c r="Z1624" i="5"/>
  <c r="Y1624" i="5"/>
  <c r="I1624" i="5"/>
  <c r="X1624" i="5" s="1"/>
  <c r="F1624" i="5"/>
  <c r="V1624" i="5"/>
  <c r="T1624" i="5"/>
  <c r="R1624" i="5"/>
  <c r="U1624" i="5"/>
  <c r="S1624" i="5"/>
  <c r="Q1624" i="5"/>
  <c r="E1624" i="5"/>
  <c r="D1624" i="5"/>
  <c r="B1624" i="5"/>
  <c r="K1623" i="5"/>
  <c r="J1623" i="5"/>
  <c r="I1623" i="5"/>
  <c r="H1623" i="5"/>
  <c r="G1623" i="5"/>
  <c r="F1623" i="5"/>
  <c r="K1622" i="5"/>
  <c r="J1622" i="5"/>
  <c r="I1622" i="5"/>
  <c r="W1622" i="5" s="1"/>
  <c r="H1622" i="5"/>
  <c r="G1622" i="5"/>
  <c r="F1622" i="5"/>
  <c r="K1621" i="5"/>
  <c r="J1621" i="5"/>
  <c r="I1621" i="5"/>
  <c r="H1621" i="5"/>
  <c r="G1621" i="5"/>
  <c r="F1621" i="5"/>
  <c r="K1620" i="5"/>
  <c r="J1620" i="5"/>
  <c r="I1620" i="5"/>
  <c r="H1620" i="5"/>
  <c r="G1620" i="5"/>
  <c r="F1620" i="5"/>
  <c r="C1619" i="5"/>
  <c r="V1618" i="5"/>
  <c r="T1618" i="5"/>
  <c r="K1627" i="5" s="1"/>
  <c r="R1618" i="5"/>
  <c r="K1626" i="5" s="1"/>
  <c r="U1618" i="5"/>
  <c r="I1628" i="5" s="1"/>
  <c r="S1618" i="5"/>
  <c r="Q1618" i="5"/>
  <c r="I1626" i="5" s="1"/>
  <c r="E1618" i="5"/>
  <c r="D1618" i="5"/>
  <c r="B1618" i="5"/>
  <c r="AA1616" i="5"/>
  <c r="Z1616" i="5"/>
  <c r="Y1616" i="5"/>
  <c r="I1615" i="5"/>
  <c r="AB1615" i="5" s="1"/>
  <c r="H1615" i="5"/>
  <c r="G1615" i="5"/>
  <c r="E1615" i="5"/>
  <c r="J1614" i="5"/>
  <c r="E1614" i="5"/>
  <c r="J1613" i="5"/>
  <c r="E1613" i="5"/>
  <c r="J1612" i="5"/>
  <c r="E1612" i="5"/>
  <c r="K1611" i="5"/>
  <c r="J1611" i="5"/>
  <c r="H1611" i="5"/>
  <c r="AA1611" i="5"/>
  <c r="Z1611" i="5"/>
  <c r="Y1611" i="5"/>
  <c r="I1611" i="5"/>
  <c r="X1611" i="5" s="1"/>
  <c r="F1611" i="5"/>
  <c r="V1611" i="5"/>
  <c r="K1614" i="5" s="1"/>
  <c r="T1611" i="5"/>
  <c r="R1611" i="5"/>
  <c r="U1611" i="5"/>
  <c r="S1611" i="5"/>
  <c r="Q1611" i="5"/>
  <c r="E1611" i="5"/>
  <c r="D1611" i="5"/>
  <c r="B1611" i="5"/>
  <c r="K1610" i="5"/>
  <c r="J1610" i="5"/>
  <c r="H1610" i="5"/>
  <c r="AA1610" i="5"/>
  <c r="Z1610" i="5"/>
  <c r="Y1610" i="5"/>
  <c r="X1610" i="5"/>
  <c r="I1610" i="5"/>
  <c r="F1610" i="5"/>
  <c r="V1610" i="5"/>
  <c r="T1610" i="5"/>
  <c r="R1610" i="5"/>
  <c r="U1610" i="5"/>
  <c r="S1610" i="5"/>
  <c r="Q1610" i="5"/>
  <c r="E1610" i="5"/>
  <c r="D1610" i="5"/>
  <c r="B1610" i="5"/>
  <c r="K1609" i="5"/>
  <c r="J1609" i="5"/>
  <c r="I1609" i="5"/>
  <c r="H1609" i="5"/>
  <c r="G1609" i="5"/>
  <c r="F1609" i="5"/>
  <c r="K1608" i="5"/>
  <c r="J1608" i="5"/>
  <c r="W1608" i="5"/>
  <c r="I1608" i="5"/>
  <c r="H1608" i="5"/>
  <c r="G1608" i="5"/>
  <c r="F1608" i="5"/>
  <c r="K1607" i="5"/>
  <c r="J1607" i="5"/>
  <c r="I1607" i="5"/>
  <c r="H1607" i="5"/>
  <c r="G1607" i="5"/>
  <c r="F1607" i="5"/>
  <c r="K1606" i="5"/>
  <c r="J1606" i="5"/>
  <c r="W1606" i="5"/>
  <c r="I1606" i="5"/>
  <c r="H1606" i="5"/>
  <c r="G1606" i="5"/>
  <c r="F1606" i="5"/>
  <c r="C1605" i="5"/>
  <c r="V1604" i="5"/>
  <c r="T1604" i="5"/>
  <c r="K1613" i="5" s="1"/>
  <c r="R1604" i="5"/>
  <c r="K1612" i="5" s="1"/>
  <c r="U1604" i="5"/>
  <c r="I1614" i="5" s="1"/>
  <c r="S1604" i="5"/>
  <c r="I1613" i="5" s="1"/>
  <c r="Q1604" i="5"/>
  <c r="E1604" i="5"/>
  <c r="D1604" i="5"/>
  <c r="B1604" i="5"/>
  <c r="AA1602" i="5"/>
  <c r="Z1602" i="5"/>
  <c r="Y1602" i="5"/>
  <c r="I1601" i="5"/>
  <c r="AB1601" i="5" s="1"/>
  <c r="H1601" i="5"/>
  <c r="G1601" i="5"/>
  <c r="E1601" i="5"/>
  <c r="J1600" i="5"/>
  <c r="I1600" i="5"/>
  <c r="E1600" i="5"/>
  <c r="J1599" i="5"/>
  <c r="E1599" i="5"/>
  <c r="K1598" i="5"/>
  <c r="J1598" i="5"/>
  <c r="H1598" i="5"/>
  <c r="AA1598" i="5"/>
  <c r="Z1598" i="5"/>
  <c r="Y1598" i="5"/>
  <c r="I1598" i="5"/>
  <c r="X1598" i="5" s="1"/>
  <c r="F1598" i="5"/>
  <c r="V1598" i="5"/>
  <c r="T1598" i="5"/>
  <c r="R1598" i="5"/>
  <c r="U1598" i="5"/>
  <c r="S1598" i="5"/>
  <c r="Q1598" i="5"/>
  <c r="E1598" i="5"/>
  <c r="D1598" i="5"/>
  <c r="B1598" i="5"/>
  <c r="K1597" i="5"/>
  <c r="J1597" i="5"/>
  <c r="W1597" i="5"/>
  <c r="I1597" i="5"/>
  <c r="X1602" i="5" s="1"/>
  <c r="H1597" i="5"/>
  <c r="G1597" i="5"/>
  <c r="F1597" i="5"/>
  <c r="C1596" i="5"/>
  <c r="V1595" i="5"/>
  <c r="T1595" i="5"/>
  <c r="K1600" i="5" s="1"/>
  <c r="R1595" i="5"/>
  <c r="K1599" i="5" s="1"/>
  <c r="U1595" i="5"/>
  <c r="S1595" i="5"/>
  <c r="Q1595" i="5"/>
  <c r="I1599" i="5" s="1"/>
  <c r="O1602" i="5" s="1"/>
  <c r="E1595" i="5"/>
  <c r="D1595" i="5"/>
  <c r="B1595" i="5"/>
  <c r="AA1593" i="5"/>
  <c r="Z1593" i="5"/>
  <c r="Y1593" i="5"/>
  <c r="I1592" i="5"/>
  <c r="AB1592" i="5" s="1"/>
  <c r="H1592" i="5"/>
  <c r="G1592" i="5"/>
  <c r="E1592" i="5"/>
  <c r="J1591" i="5"/>
  <c r="E1591" i="5"/>
  <c r="K1590" i="5"/>
  <c r="J1590" i="5"/>
  <c r="E1590" i="5"/>
  <c r="J1589" i="5"/>
  <c r="E1589" i="5"/>
  <c r="K1588" i="5"/>
  <c r="J1588" i="5"/>
  <c r="H1588" i="5"/>
  <c r="AA1588" i="5"/>
  <c r="Z1588" i="5"/>
  <c r="Y1588" i="5"/>
  <c r="I1588" i="5"/>
  <c r="X1588" i="5" s="1"/>
  <c r="F1588" i="5"/>
  <c r="V1588" i="5"/>
  <c r="T1588" i="5"/>
  <c r="R1588" i="5"/>
  <c r="U1588" i="5"/>
  <c r="S1588" i="5"/>
  <c r="Q1588" i="5"/>
  <c r="I1589" i="5" s="1"/>
  <c r="E1588" i="5"/>
  <c r="D1588" i="5"/>
  <c r="B1588" i="5"/>
  <c r="K1587" i="5"/>
  <c r="J1587" i="5"/>
  <c r="I1587" i="5"/>
  <c r="H1587" i="5"/>
  <c r="G1587" i="5"/>
  <c r="F1587" i="5"/>
  <c r="K1586" i="5"/>
  <c r="J1586" i="5"/>
  <c r="I1586" i="5"/>
  <c r="W1586" i="5" s="1"/>
  <c r="H1586" i="5"/>
  <c r="G1586" i="5"/>
  <c r="F1586" i="5"/>
  <c r="K1585" i="5"/>
  <c r="J1585" i="5"/>
  <c r="I1585" i="5"/>
  <c r="H1585" i="5"/>
  <c r="G1585" i="5"/>
  <c r="F1585" i="5"/>
  <c r="K1584" i="5"/>
  <c r="P1593" i="5" s="1"/>
  <c r="J1584" i="5"/>
  <c r="I1584" i="5"/>
  <c r="H1584" i="5"/>
  <c r="G1584" i="5"/>
  <c r="F1584" i="5"/>
  <c r="V1583" i="5"/>
  <c r="K1591" i="5" s="1"/>
  <c r="T1583" i="5"/>
  <c r="R1583" i="5"/>
  <c r="K1589" i="5" s="1"/>
  <c r="U1583" i="5"/>
  <c r="I1591" i="5" s="1"/>
  <c r="S1583" i="5"/>
  <c r="I1590" i="5" s="1"/>
  <c r="Q1583" i="5"/>
  <c r="E1583" i="5"/>
  <c r="D1583" i="5"/>
  <c r="B1583" i="5"/>
  <c r="AA1581" i="5"/>
  <c r="Z1581" i="5"/>
  <c r="Y1581" i="5"/>
  <c r="I1580" i="5"/>
  <c r="AB1580" i="5" s="1"/>
  <c r="H1580" i="5"/>
  <c r="G1580" i="5"/>
  <c r="E1580" i="5"/>
  <c r="J1579" i="5"/>
  <c r="E1579" i="5"/>
  <c r="J1578" i="5"/>
  <c r="E1578" i="5"/>
  <c r="J1577" i="5"/>
  <c r="E1577" i="5"/>
  <c r="K1576" i="5"/>
  <c r="J1576" i="5"/>
  <c r="H1576" i="5"/>
  <c r="AA1576" i="5"/>
  <c r="Z1576" i="5"/>
  <c r="Y1576" i="5"/>
  <c r="I1576" i="5"/>
  <c r="X1576" i="5" s="1"/>
  <c r="F1576" i="5"/>
  <c r="V1576" i="5"/>
  <c r="T1576" i="5"/>
  <c r="K1578" i="5" s="1"/>
  <c r="R1576" i="5"/>
  <c r="U1576" i="5"/>
  <c r="S1576" i="5"/>
  <c r="Q1576" i="5"/>
  <c r="E1576" i="5"/>
  <c r="D1576" i="5"/>
  <c r="B1576" i="5"/>
  <c r="K1575" i="5"/>
  <c r="J1575" i="5"/>
  <c r="I1575" i="5"/>
  <c r="H1575" i="5"/>
  <c r="G1575" i="5"/>
  <c r="F1575" i="5"/>
  <c r="K1574" i="5"/>
  <c r="J1574" i="5"/>
  <c r="W1574" i="5"/>
  <c r="I1574" i="5"/>
  <c r="H1574" i="5"/>
  <c r="G1574" i="5"/>
  <c r="F1574" i="5"/>
  <c r="K1573" i="5"/>
  <c r="J1573" i="5"/>
  <c r="I1573" i="5"/>
  <c r="H1573" i="5"/>
  <c r="G1573" i="5"/>
  <c r="F1573" i="5"/>
  <c r="K1572" i="5"/>
  <c r="J1572" i="5"/>
  <c r="I1572" i="5"/>
  <c r="H1572" i="5"/>
  <c r="G1572" i="5"/>
  <c r="F1572" i="5"/>
  <c r="C1571" i="5"/>
  <c r="V1570" i="5"/>
  <c r="T1570" i="5"/>
  <c r="R1570" i="5"/>
  <c r="K1577" i="5" s="1"/>
  <c r="U1570" i="5"/>
  <c r="I1579" i="5" s="1"/>
  <c r="S1570" i="5"/>
  <c r="I1578" i="5" s="1"/>
  <c r="X1581" i="5" s="1"/>
  <c r="Q1570" i="5"/>
  <c r="I1577" i="5" s="1"/>
  <c r="E1570" i="5"/>
  <c r="D1570" i="5"/>
  <c r="B1570" i="5"/>
  <c r="AA1568" i="5"/>
  <c r="Z1568" i="5"/>
  <c r="Y1568" i="5"/>
  <c r="AB1567" i="5"/>
  <c r="I1567" i="5"/>
  <c r="H1567" i="5"/>
  <c r="G1567" i="5"/>
  <c r="E1567" i="5"/>
  <c r="J1566" i="5"/>
  <c r="I1566" i="5"/>
  <c r="E1566" i="5"/>
  <c r="J1565" i="5"/>
  <c r="I1565" i="5"/>
  <c r="E1565" i="5"/>
  <c r="J1564" i="5"/>
  <c r="E1564" i="5"/>
  <c r="K1563" i="5"/>
  <c r="J1563" i="5"/>
  <c r="H1563" i="5"/>
  <c r="AA1563" i="5"/>
  <c r="Z1563" i="5"/>
  <c r="Y1563" i="5"/>
  <c r="X1563" i="5"/>
  <c r="I1563" i="5"/>
  <c r="F1563" i="5"/>
  <c r="V1563" i="5"/>
  <c r="T1563" i="5"/>
  <c r="R1563" i="5"/>
  <c r="K1564" i="5" s="1"/>
  <c r="U1563" i="5"/>
  <c r="S1563" i="5"/>
  <c r="Q1563" i="5"/>
  <c r="E1563" i="5"/>
  <c r="D1563" i="5"/>
  <c r="B1563" i="5"/>
  <c r="K1562" i="5"/>
  <c r="J1562" i="5"/>
  <c r="I1562" i="5"/>
  <c r="H1562" i="5"/>
  <c r="G1562" i="5"/>
  <c r="F1562" i="5"/>
  <c r="K1561" i="5"/>
  <c r="J1561" i="5"/>
  <c r="W1561" i="5"/>
  <c r="I1561" i="5"/>
  <c r="H1561" i="5"/>
  <c r="G1561" i="5"/>
  <c r="F1561" i="5"/>
  <c r="K1560" i="5"/>
  <c r="J1560" i="5"/>
  <c r="I1560" i="5"/>
  <c r="H1560" i="5"/>
  <c r="G1560" i="5"/>
  <c r="F1560" i="5"/>
  <c r="K1559" i="5"/>
  <c r="J1559" i="5"/>
  <c r="I1559" i="5"/>
  <c r="W1559" i="5" s="1"/>
  <c r="H1559" i="5"/>
  <c r="G1559" i="5"/>
  <c r="F1559" i="5"/>
  <c r="C1558" i="5"/>
  <c r="V1557" i="5"/>
  <c r="K1566" i="5" s="1"/>
  <c r="T1557" i="5"/>
  <c r="R1557" i="5"/>
  <c r="U1557" i="5"/>
  <c r="S1557" i="5"/>
  <c r="Q1557" i="5"/>
  <c r="I1564" i="5" s="1"/>
  <c r="X1568" i="5" s="1"/>
  <c r="E1557" i="5"/>
  <c r="D1557" i="5"/>
  <c r="B1557" i="5"/>
  <c r="A1556" i="5"/>
  <c r="H1554" i="5"/>
  <c r="J1554" i="5"/>
  <c r="H1553" i="5"/>
  <c r="J1553" i="5"/>
  <c r="A1552" i="5"/>
  <c r="H1550" i="5"/>
  <c r="J1550" i="5"/>
  <c r="H1549" i="5"/>
  <c r="J1549" i="5"/>
  <c r="A1548" i="5"/>
  <c r="AA1545" i="5"/>
  <c r="Z1545" i="5"/>
  <c r="Y1545" i="5"/>
  <c r="P1545" i="5"/>
  <c r="I1544" i="5"/>
  <c r="AB1544" i="5" s="1"/>
  <c r="H1544" i="5"/>
  <c r="G1544" i="5"/>
  <c r="E1544" i="5"/>
  <c r="J1543" i="5"/>
  <c r="I1543" i="5"/>
  <c r="E1543" i="5"/>
  <c r="J1542" i="5"/>
  <c r="E1542" i="5"/>
  <c r="K1541" i="5"/>
  <c r="J1541" i="5"/>
  <c r="W1541" i="5"/>
  <c r="I1541" i="5"/>
  <c r="H1541" i="5"/>
  <c r="G1541" i="5"/>
  <c r="F1541" i="5"/>
  <c r="V1540" i="5"/>
  <c r="T1540" i="5"/>
  <c r="K1543" i="5" s="1"/>
  <c r="R1540" i="5"/>
  <c r="K1542" i="5" s="1"/>
  <c r="U1540" i="5"/>
  <c r="S1540" i="5"/>
  <c r="Q1540" i="5"/>
  <c r="I1542" i="5" s="1"/>
  <c r="O1545" i="5" s="1"/>
  <c r="E1540" i="5"/>
  <c r="D1540" i="5"/>
  <c r="B1540" i="5"/>
  <c r="AA1538" i="5"/>
  <c r="Z1538" i="5"/>
  <c r="Y1538" i="5"/>
  <c r="I1537" i="5"/>
  <c r="AB1537" i="5" s="1"/>
  <c r="H1537" i="5"/>
  <c r="G1537" i="5"/>
  <c r="E1537" i="5"/>
  <c r="J1536" i="5"/>
  <c r="E1536" i="5"/>
  <c r="K1535" i="5"/>
  <c r="J1535" i="5"/>
  <c r="E1535" i="5"/>
  <c r="K1534" i="5"/>
  <c r="J1534" i="5"/>
  <c r="I1534" i="5"/>
  <c r="H1534" i="5"/>
  <c r="G1534" i="5"/>
  <c r="F1534" i="5"/>
  <c r="C1533" i="5"/>
  <c r="V1532" i="5"/>
  <c r="T1532" i="5"/>
  <c r="K1536" i="5" s="1"/>
  <c r="R1532" i="5"/>
  <c r="U1532" i="5"/>
  <c r="S1532" i="5"/>
  <c r="I1536" i="5" s="1"/>
  <c r="Q1532" i="5"/>
  <c r="I1535" i="5" s="1"/>
  <c r="E1532" i="5"/>
  <c r="D1532" i="5"/>
  <c r="B1532" i="5"/>
  <c r="AA1530" i="5"/>
  <c r="Z1530" i="5"/>
  <c r="Y1530" i="5"/>
  <c r="I1529" i="5"/>
  <c r="AB1529" i="5" s="1"/>
  <c r="H1529" i="5"/>
  <c r="G1529" i="5"/>
  <c r="E1529" i="5"/>
  <c r="K1528" i="5"/>
  <c r="J1528" i="5"/>
  <c r="E1528" i="5"/>
  <c r="J1527" i="5"/>
  <c r="E1527" i="5"/>
  <c r="K1526" i="5"/>
  <c r="J1526" i="5"/>
  <c r="H1526" i="5"/>
  <c r="AA1526" i="5"/>
  <c r="Z1526" i="5"/>
  <c r="Y1526" i="5"/>
  <c r="X1526" i="5"/>
  <c r="I1526" i="5"/>
  <c r="F1526" i="5"/>
  <c r="V1526" i="5"/>
  <c r="T1526" i="5"/>
  <c r="R1526" i="5"/>
  <c r="U1526" i="5"/>
  <c r="S1526" i="5"/>
  <c r="Q1526" i="5"/>
  <c r="I1527" i="5" s="1"/>
  <c r="E1526" i="5"/>
  <c r="D1526" i="5"/>
  <c r="B1526" i="5"/>
  <c r="K1525" i="5"/>
  <c r="J1530" i="5" s="1"/>
  <c r="J1525" i="5"/>
  <c r="I1525" i="5"/>
  <c r="X1530" i="5" s="1"/>
  <c r="H1525" i="5"/>
  <c r="G1525" i="5"/>
  <c r="F1525" i="5"/>
  <c r="C1524" i="5"/>
  <c r="V1523" i="5"/>
  <c r="T1523" i="5"/>
  <c r="R1523" i="5"/>
  <c r="K1527" i="5" s="1"/>
  <c r="P1530" i="5" s="1"/>
  <c r="U1523" i="5"/>
  <c r="S1523" i="5"/>
  <c r="I1528" i="5" s="1"/>
  <c r="Q1523" i="5"/>
  <c r="E1523" i="5"/>
  <c r="D1523" i="5"/>
  <c r="B1523" i="5"/>
  <c r="AA1521" i="5"/>
  <c r="Z1521" i="5"/>
  <c r="Y1521" i="5"/>
  <c r="I1520" i="5"/>
  <c r="AB1520" i="5" s="1"/>
  <c r="H1520" i="5"/>
  <c r="G1520" i="5"/>
  <c r="E1520" i="5"/>
  <c r="J1519" i="5"/>
  <c r="E1519" i="5"/>
  <c r="J1518" i="5"/>
  <c r="I1518" i="5"/>
  <c r="O1521" i="5" s="1"/>
  <c r="E1518" i="5"/>
  <c r="K1517" i="5"/>
  <c r="J1517" i="5"/>
  <c r="I1517" i="5"/>
  <c r="H1517" i="5"/>
  <c r="G1517" i="5"/>
  <c r="F1517" i="5"/>
  <c r="V1516" i="5"/>
  <c r="T1516" i="5"/>
  <c r="K1519" i="5" s="1"/>
  <c r="R1516" i="5"/>
  <c r="K1518" i="5" s="1"/>
  <c r="U1516" i="5"/>
  <c r="S1516" i="5"/>
  <c r="I1519" i="5" s="1"/>
  <c r="Q1516" i="5"/>
  <c r="E1516" i="5"/>
  <c r="D1516" i="5"/>
  <c r="B1516" i="5"/>
  <c r="AA1514" i="5"/>
  <c r="Z1514" i="5"/>
  <c r="Y1514" i="5"/>
  <c r="H1514" i="5"/>
  <c r="P1514" i="5"/>
  <c r="I1513" i="5"/>
  <c r="AB1513" i="5" s="1"/>
  <c r="H1513" i="5"/>
  <c r="G1513" i="5"/>
  <c r="E1513" i="5"/>
  <c r="K1512" i="5"/>
  <c r="J1512" i="5"/>
  <c r="I1512" i="5"/>
  <c r="E1512" i="5"/>
  <c r="J1511" i="5"/>
  <c r="E1511" i="5"/>
  <c r="K1510" i="5"/>
  <c r="J1510" i="5"/>
  <c r="H1510" i="5"/>
  <c r="AA1510" i="5"/>
  <c r="Z1510" i="5"/>
  <c r="Y1510" i="5"/>
  <c r="I1510" i="5"/>
  <c r="X1510" i="5" s="1"/>
  <c r="F1510" i="5"/>
  <c r="V1510" i="5"/>
  <c r="T1510" i="5"/>
  <c r="R1510" i="5"/>
  <c r="U1510" i="5"/>
  <c r="S1510" i="5"/>
  <c r="Q1510" i="5"/>
  <c r="E1510" i="5"/>
  <c r="D1510" i="5"/>
  <c r="B1510" i="5"/>
  <c r="K1509" i="5"/>
  <c r="J1509" i="5"/>
  <c r="W1509" i="5"/>
  <c r="I1509" i="5"/>
  <c r="X1514" i="5" s="1"/>
  <c r="H1509" i="5"/>
  <c r="G1509" i="5"/>
  <c r="F1509" i="5"/>
  <c r="C1508" i="5"/>
  <c r="V1507" i="5"/>
  <c r="T1507" i="5"/>
  <c r="R1507" i="5"/>
  <c r="K1511" i="5" s="1"/>
  <c r="U1507" i="5"/>
  <c r="S1507" i="5"/>
  <c r="Q1507" i="5"/>
  <c r="I1511" i="5" s="1"/>
  <c r="E1507" i="5"/>
  <c r="D1507" i="5"/>
  <c r="B1507" i="5"/>
  <c r="A1506" i="5"/>
  <c r="A1504" i="5"/>
  <c r="H1502" i="5"/>
  <c r="J1502" i="5"/>
  <c r="H1501" i="5"/>
  <c r="J1501" i="5"/>
  <c r="A1500" i="5"/>
  <c r="H1498" i="5"/>
  <c r="J1498" i="5"/>
  <c r="H1497" i="5"/>
  <c r="J1497" i="5"/>
  <c r="A1496" i="5"/>
  <c r="AA1493" i="5"/>
  <c r="Z1493" i="5"/>
  <c r="Y1493" i="5"/>
  <c r="I1492" i="5"/>
  <c r="AB1492" i="5" s="1"/>
  <c r="H1492" i="5"/>
  <c r="G1492" i="5"/>
  <c r="E1492" i="5"/>
  <c r="K1491" i="5"/>
  <c r="J1491" i="5"/>
  <c r="E1491" i="5"/>
  <c r="J1490" i="5"/>
  <c r="E1490" i="5"/>
  <c r="J1489" i="5"/>
  <c r="E1489" i="5"/>
  <c r="K1488" i="5"/>
  <c r="J1488" i="5"/>
  <c r="H1488" i="5"/>
  <c r="AA1488" i="5"/>
  <c r="Z1488" i="5"/>
  <c r="Y1488" i="5"/>
  <c r="X1488" i="5"/>
  <c r="I1488" i="5"/>
  <c r="F1488" i="5"/>
  <c r="V1488" i="5"/>
  <c r="T1488" i="5"/>
  <c r="R1488" i="5"/>
  <c r="U1488" i="5"/>
  <c r="S1488" i="5"/>
  <c r="Q1488" i="5"/>
  <c r="E1488" i="5"/>
  <c r="D1488" i="5"/>
  <c r="B1488" i="5"/>
  <c r="K1487" i="5"/>
  <c r="J1487" i="5"/>
  <c r="H1487" i="5"/>
  <c r="AA1487" i="5"/>
  <c r="Z1487" i="5"/>
  <c r="Y1487" i="5"/>
  <c r="X1487" i="5"/>
  <c r="I1487" i="5"/>
  <c r="F1487" i="5"/>
  <c r="V1487" i="5"/>
  <c r="T1487" i="5"/>
  <c r="R1487" i="5"/>
  <c r="K1489" i="5" s="1"/>
  <c r="P1493" i="5" s="1"/>
  <c r="U1487" i="5"/>
  <c r="I1491" i="5" s="1"/>
  <c r="S1487" i="5"/>
  <c r="Q1487" i="5"/>
  <c r="E1487" i="5"/>
  <c r="D1487" i="5"/>
  <c r="B1487" i="5"/>
  <c r="K1486" i="5"/>
  <c r="J1486" i="5"/>
  <c r="I1486" i="5"/>
  <c r="H1486" i="5"/>
  <c r="G1486" i="5"/>
  <c r="F1486" i="5"/>
  <c r="K1485" i="5"/>
  <c r="J1485" i="5"/>
  <c r="I1485" i="5"/>
  <c r="W1485" i="5" s="1"/>
  <c r="H1485" i="5"/>
  <c r="G1485" i="5"/>
  <c r="F1485" i="5"/>
  <c r="K1484" i="5"/>
  <c r="J1484" i="5"/>
  <c r="I1484" i="5"/>
  <c r="H1484" i="5"/>
  <c r="G1484" i="5"/>
  <c r="F1484" i="5"/>
  <c r="K1483" i="5"/>
  <c r="J1483" i="5"/>
  <c r="W1483" i="5"/>
  <c r="I1483" i="5"/>
  <c r="H1483" i="5"/>
  <c r="G1483" i="5"/>
  <c r="F1483" i="5"/>
  <c r="C1482" i="5"/>
  <c r="V1481" i="5"/>
  <c r="T1481" i="5"/>
  <c r="K1490" i="5" s="1"/>
  <c r="R1481" i="5"/>
  <c r="U1481" i="5"/>
  <c r="S1481" i="5"/>
  <c r="I1490" i="5" s="1"/>
  <c r="H1493" i="5" s="1"/>
  <c r="Q1481" i="5"/>
  <c r="I1489" i="5" s="1"/>
  <c r="E1481" i="5"/>
  <c r="D1481" i="5"/>
  <c r="B1481" i="5"/>
  <c r="AA1479" i="5"/>
  <c r="Z1479" i="5"/>
  <c r="Y1479" i="5"/>
  <c r="AB1478" i="5"/>
  <c r="I1478" i="5"/>
  <c r="H1478" i="5"/>
  <c r="G1478" i="5"/>
  <c r="E1478" i="5"/>
  <c r="J1477" i="5"/>
  <c r="E1477" i="5"/>
  <c r="J1476" i="5"/>
  <c r="E1476" i="5"/>
  <c r="K1475" i="5"/>
  <c r="J1475" i="5"/>
  <c r="E1475" i="5"/>
  <c r="K1474" i="5"/>
  <c r="J1474" i="5"/>
  <c r="H1474" i="5"/>
  <c r="AA1474" i="5"/>
  <c r="Z1474" i="5"/>
  <c r="Y1474" i="5"/>
  <c r="I1474" i="5"/>
  <c r="X1474" i="5" s="1"/>
  <c r="F1474" i="5"/>
  <c r="V1474" i="5"/>
  <c r="T1474" i="5"/>
  <c r="R1474" i="5"/>
  <c r="U1474" i="5"/>
  <c r="S1474" i="5"/>
  <c r="Q1474" i="5"/>
  <c r="E1474" i="5"/>
  <c r="D1474" i="5"/>
  <c r="B1474" i="5"/>
  <c r="K1473" i="5"/>
  <c r="J1473" i="5"/>
  <c r="H1473" i="5"/>
  <c r="AA1473" i="5"/>
  <c r="Z1473" i="5"/>
  <c r="Y1473" i="5"/>
  <c r="I1473" i="5"/>
  <c r="X1473" i="5" s="1"/>
  <c r="F1473" i="5"/>
  <c r="V1473" i="5"/>
  <c r="K1477" i="5" s="1"/>
  <c r="T1473" i="5"/>
  <c r="R1473" i="5"/>
  <c r="U1473" i="5"/>
  <c r="S1473" i="5"/>
  <c r="Q1473" i="5"/>
  <c r="E1473" i="5"/>
  <c r="D1473" i="5"/>
  <c r="B1473" i="5"/>
  <c r="K1472" i="5"/>
  <c r="J1472" i="5"/>
  <c r="I1472" i="5"/>
  <c r="H1472" i="5"/>
  <c r="G1472" i="5"/>
  <c r="F1472" i="5"/>
  <c r="K1471" i="5"/>
  <c r="J1471" i="5"/>
  <c r="W1471" i="5"/>
  <c r="I1471" i="5"/>
  <c r="H1471" i="5"/>
  <c r="G1471" i="5"/>
  <c r="F1471" i="5"/>
  <c r="K1470" i="5"/>
  <c r="J1470" i="5"/>
  <c r="I1470" i="5"/>
  <c r="H1470" i="5"/>
  <c r="G1470" i="5"/>
  <c r="F1470" i="5"/>
  <c r="K1469" i="5"/>
  <c r="J1469" i="5"/>
  <c r="W1469" i="5"/>
  <c r="I1469" i="5"/>
  <c r="H1469" i="5"/>
  <c r="G1469" i="5"/>
  <c r="F1469" i="5"/>
  <c r="C1468" i="5"/>
  <c r="V1467" i="5"/>
  <c r="T1467" i="5"/>
  <c r="K1476" i="5" s="1"/>
  <c r="R1467" i="5"/>
  <c r="U1467" i="5"/>
  <c r="S1467" i="5"/>
  <c r="I1476" i="5" s="1"/>
  <c r="Q1467" i="5"/>
  <c r="I1475" i="5" s="1"/>
  <c r="E1467" i="5"/>
  <c r="D1467" i="5"/>
  <c r="B1467" i="5"/>
  <c r="AA1465" i="5"/>
  <c r="Z1465" i="5"/>
  <c r="Y1465" i="5"/>
  <c r="X1465" i="5"/>
  <c r="I1464" i="5"/>
  <c r="AB1464" i="5" s="1"/>
  <c r="H1464" i="5"/>
  <c r="G1464" i="5"/>
  <c r="E1464" i="5"/>
  <c r="J1463" i="5"/>
  <c r="E1463" i="5"/>
  <c r="J1462" i="5"/>
  <c r="E1462" i="5"/>
  <c r="K1461" i="5"/>
  <c r="J1461" i="5"/>
  <c r="H1461" i="5"/>
  <c r="AA1461" i="5"/>
  <c r="Z1461" i="5"/>
  <c r="Y1461" i="5"/>
  <c r="I1461" i="5"/>
  <c r="X1461" i="5" s="1"/>
  <c r="F1461" i="5"/>
  <c r="V1461" i="5"/>
  <c r="T1461" i="5"/>
  <c r="K1463" i="5" s="1"/>
  <c r="R1461" i="5"/>
  <c r="U1461" i="5"/>
  <c r="S1461" i="5"/>
  <c r="Q1461" i="5"/>
  <c r="E1461" i="5"/>
  <c r="D1461" i="5"/>
  <c r="B1461" i="5"/>
  <c r="K1460" i="5"/>
  <c r="J1460" i="5"/>
  <c r="I1460" i="5"/>
  <c r="W1460" i="5" s="1"/>
  <c r="H1460" i="5"/>
  <c r="G1460" i="5"/>
  <c r="F1460" i="5"/>
  <c r="C1459" i="5"/>
  <c r="V1458" i="5"/>
  <c r="T1458" i="5"/>
  <c r="R1458" i="5"/>
  <c r="K1462" i="5" s="1"/>
  <c r="U1458" i="5"/>
  <c r="S1458" i="5"/>
  <c r="I1463" i="5" s="1"/>
  <c r="Q1458" i="5"/>
  <c r="I1462" i="5" s="1"/>
  <c r="E1458" i="5"/>
  <c r="D1458" i="5"/>
  <c r="B1458" i="5"/>
  <c r="AA1456" i="5"/>
  <c r="Z1456" i="5"/>
  <c r="Y1456" i="5"/>
  <c r="X1456" i="5"/>
  <c r="I1455" i="5"/>
  <c r="AB1455" i="5" s="1"/>
  <c r="H1455" i="5"/>
  <c r="G1455" i="5"/>
  <c r="E1455" i="5"/>
  <c r="J1454" i="5"/>
  <c r="I1454" i="5"/>
  <c r="E1454" i="5"/>
  <c r="J1453" i="5"/>
  <c r="I1453" i="5"/>
  <c r="E1453" i="5"/>
  <c r="J1452" i="5"/>
  <c r="E1452" i="5"/>
  <c r="K1451" i="5"/>
  <c r="J1451" i="5"/>
  <c r="H1451" i="5"/>
  <c r="AA1451" i="5"/>
  <c r="Z1451" i="5"/>
  <c r="Y1451" i="5"/>
  <c r="X1451" i="5"/>
  <c r="I1451" i="5"/>
  <c r="F1451" i="5"/>
  <c r="V1451" i="5"/>
  <c r="T1451" i="5"/>
  <c r="R1451" i="5"/>
  <c r="U1451" i="5"/>
  <c r="S1451" i="5"/>
  <c r="Q1451" i="5"/>
  <c r="I1452" i="5" s="1"/>
  <c r="O1456" i="5" s="1"/>
  <c r="E1451" i="5"/>
  <c r="D1451" i="5"/>
  <c r="B1451" i="5"/>
  <c r="K1450" i="5"/>
  <c r="J1450" i="5"/>
  <c r="I1450" i="5"/>
  <c r="H1450" i="5"/>
  <c r="G1450" i="5"/>
  <c r="F1450" i="5"/>
  <c r="K1449" i="5"/>
  <c r="J1449" i="5"/>
  <c r="W1449" i="5"/>
  <c r="I1449" i="5"/>
  <c r="H1449" i="5"/>
  <c r="G1449" i="5"/>
  <c r="F1449" i="5"/>
  <c r="K1448" i="5"/>
  <c r="J1448" i="5"/>
  <c r="I1448" i="5"/>
  <c r="H1448" i="5"/>
  <c r="G1448" i="5"/>
  <c r="F1448" i="5"/>
  <c r="K1447" i="5"/>
  <c r="J1447" i="5"/>
  <c r="I1447" i="5"/>
  <c r="W1447" i="5" s="1"/>
  <c r="H1447" i="5"/>
  <c r="G1447" i="5"/>
  <c r="F1447" i="5"/>
  <c r="V1446" i="5"/>
  <c r="K1454" i="5" s="1"/>
  <c r="T1446" i="5"/>
  <c r="R1446" i="5"/>
  <c r="K1452" i="5" s="1"/>
  <c r="U1446" i="5"/>
  <c r="S1446" i="5"/>
  <c r="Q1446" i="5"/>
  <c r="E1446" i="5"/>
  <c r="D1446" i="5"/>
  <c r="B1446" i="5"/>
  <c r="AA1444" i="5"/>
  <c r="Z1444" i="5"/>
  <c r="Y1444" i="5"/>
  <c r="I1443" i="5"/>
  <c r="AB1443" i="5" s="1"/>
  <c r="H1443" i="5"/>
  <c r="G1443" i="5"/>
  <c r="E1443" i="5"/>
  <c r="K1442" i="5"/>
  <c r="J1442" i="5"/>
  <c r="E1442" i="5"/>
  <c r="K1441" i="5"/>
  <c r="J1441" i="5"/>
  <c r="E1441" i="5"/>
  <c r="K1440" i="5"/>
  <c r="J1440" i="5"/>
  <c r="E1440" i="5"/>
  <c r="K1439" i="5"/>
  <c r="J1439" i="5"/>
  <c r="H1439" i="5"/>
  <c r="AA1439" i="5"/>
  <c r="Z1439" i="5"/>
  <c r="Y1439" i="5"/>
  <c r="X1439" i="5"/>
  <c r="I1439" i="5"/>
  <c r="F1439" i="5"/>
  <c r="V1439" i="5"/>
  <c r="T1439" i="5"/>
  <c r="R1439" i="5"/>
  <c r="U1439" i="5"/>
  <c r="S1439" i="5"/>
  <c r="Q1439" i="5"/>
  <c r="E1439" i="5"/>
  <c r="D1439" i="5"/>
  <c r="B1439" i="5"/>
  <c r="K1438" i="5"/>
  <c r="J1438" i="5"/>
  <c r="I1438" i="5"/>
  <c r="H1438" i="5"/>
  <c r="G1438" i="5"/>
  <c r="F1438" i="5"/>
  <c r="K1437" i="5"/>
  <c r="J1437" i="5"/>
  <c r="I1437" i="5"/>
  <c r="W1437" i="5" s="1"/>
  <c r="H1437" i="5"/>
  <c r="G1437" i="5"/>
  <c r="F1437" i="5"/>
  <c r="K1436" i="5"/>
  <c r="J1436" i="5"/>
  <c r="I1436" i="5"/>
  <c r="H1436" i="5"/>
  <c r="G1436" i="5"/>
  <c r="F1436" i="5"/>
  <c r="K1435" i="5"/>
  <c r="J1435" i="5"/>
  <c r="I1435" i="5"/>
  <c r="W1435" i="5" s="1"/>
  <c r="H1435" i="5"/>
  <c r="G1435" i="5"/>
  <c r="F1435" i="5"/>
  <c r="C1434" i="5"/>
  <c r="V1433" i="5"/>
  <c r="T1433" i="5"/>
  <c r="R1433" i="5"/>
  <c r="U1433" i="5"/>
  <c r="S1433" i="5"/>
  <c r="I1441" i="5" s="1"/>
  <c r="Q1433" i="5"/>
  <c r="I1440" i="5" s="1"/>
  <c r="E1433" i="5"/>
  <c r="D1433" i="5"/>
  <c r="B1433" i="5"/>
  <c r="AA1431" i="5"/>
  <c r="Z1431" i="5"/>
  <c r="Y1431" i="5"/>
  <c r="AB1430" i="5"/>
  <c r="I1430" i="5"/>
  <c r="H1430" i="5"/>
  <c r="G1430" i="5"/>
  <c r="E1430" i="5"/>
  <c r="J1429" i="5"/>
  <c r="I1429" i="5"/>
  <c r="E1429" i="5"/>
  <c r="J1428" i="5"/>
  <c r="E1428" i="5"/>
  <c r="J1427" i="5"/>
  <c r="E1427" i="5"/>
  <c r="K1426" i="5"/>
  <c r="J1426" i="5"/>
  <c r="H1426" i="5"/>
  <c r="AA1426" i="5"/>
  <c r="Z1426" i="5"/>
  <c r="Y1426" i="5"/>
  <c r="X1426" i="5"/>
  <c r="I1426" i="5"/>
  <c r="F1426" i="5"/>
  <c r="V1426" i="5"/>
  <c r="T1426" i="5"/>
  <c r="R1426" i="5"/>
  <c r="U1426" i="5"/>
  <c r="S1426" i="5"/>
  <c r="Q1426" i="5"/>
  <c r="I1427" i="5" s="1"/>
  <c r="E1426" i="5"/>
  <c r="D1426" i="5"/>
  <c r="B1426" i="5"/>
  <c r="K1425" i="5"/>
  <c r="J1425" i="5"/>
  <c r="I1425" i="5"/>
  <c r="H1425" i="5"/>
  <c r="G1425" i="5"/>
  <c r="F1425" i="5"/>
  <c r="K1424" i="5"/>
  <c r="J1424" i="5"/>
  <c r="W1424" i="5"/>
  <c r="I1424" i="5"/>
  <c r="H1424" i="5"/>
  <c r="G1424" i="5"/>
  <c r="F1424" i="5"/>
  <c r="K1423" i="5"/>
  <c r="J1423" i="5"/>
  <c r="I1423" i="5"/>
  <c r="H1423" i="5"/>
  <c r="G1423" i="5"/>
  <c r="F1423" i="5"/>
  <c r="K1422" i="5"/>
  <c r="J1422" i="5"/>
  <c r="W1422" i="5"/>
  <c r="I1422" i="5"/>
  <c r="H1422" i="5"/>
  <c r="G1422" i="5"/>
  <c r="F1422" i="5"/>
  <c r="C1421" i="5"/>
  <c r="V1420" i="5"/>
  <c r="K1429" i="5" s="1"/>
  <c r="T1420" i="5"/>
  <c r="K1428" i="5" s="1"/>
  <c r="P1431" i="5" s="1"/>
  <c r="R1420" i="5"/>
  <c r="K1427" i="5" s="1"/>
  <c r="U1420" i="5"/>
  <c r="S1420" i="5"/>
  <c r="I1428" i="5" s="1"/>
  <c r="Q1420" i="5"/>
  <c r="E1420" i="5"/>
  <c r="D1420" i="5"/>
  <c r="B1420" i="5"/>
  <c r="A1419" i="5"/>
  <c r="H1417" i="5"/>
  <c r="J1417" i="5"/>
  <c r="H1416" i="5"/>
  <c r="J1416" i="5"/>
  <c r="A1415" i="5"/>
  <c r="AA1412" i="5"/>
  <c r="Z1412" i="5"/>
  <c r="Y1412" i="5"/>
  <c r="AB1411" i="5"/>
  <c r="I1411" i="5"/>
  <c r="H1411" i="5"/>
  <c r="G1411" i="5"/>
  <c r="E1411" i="5"/>
  <c r="J1410" i="5"/>
  <c r="I1410" i="5"/>
  <c r="E1410" i="5"/>
  <c r="J1409" i="5"/>
  <c r="E1409" i="5"/>
  <c r="K1408" i="5"/>
  <c r="J1408" i="5"/>
  <c r="H1408" i="5"/>
  <c r="AA1408" i="5"/>
  <c r="Z1408" i="5"/>
  <c r="Y1408" i="5"/>
  <c r="X1408" i="5"/>
  <c r="I1408" i="5"/>
  <c r="F1408" i="5"/>
  <c r="V1408" i="5"/>
  <c r="T1408" i="5"/>
  <c r="R1408" i="5"/>
  <c r="U1408" i="5"/>
  <c r="S1408" i="5"/>
  <c r="Q1408" i="5"/>
  <c r="I1409" i="5" s="1"/>
  <c r="E1408" i="5"/>
  <c r="D1408" i="5"/>
  <c r="B1408" i="5"/>
  <c r="K1407" i="5"/>
  <c r="J1407" i="5"/>
  <c r="I1407" i="5"/>
  <c r="W1407" i="5" s="1"/>
  <c r="H1407" i="5"/>
  <c r="G1407" i="5"/>
  <c r="F1407" i="5"/>
  <c r="C1406" i="5"/>
  <c r="V1405" i="5"/>
  <c r="T1405" i="5"/>
  <c r="K1410" i="5" s="1"/>
  <c r="R1405" i="5"/>
  <c r="K1409" i="5" s="1"/>
  <c r="U1405" i="5"/>
  <c r="S1405" i="5"/>
  <c r="Q1405" i="5"/>
  <c r="E1405" i="5"/>
  <c r="D1405" i="5"/>
  <c r="B1405" i="5"/>
  <c r="AA1403" i="5"/>
  <c r="Z1403" i="5"/>
  <c r="Y1403" i="5"/>
  <c r="AB1402" i="5"/>
  <c r="I1402" i="5"/>
  <c r="H1402" i="5"/>
  <c r="G1402" i="5"/>
  <c r="E1402" i="5"/>
  <c r="J1401" i="5"/>
  <c r="E1401" i="5"/>
  <c r="J1400" i="5"/>
  <c r="I1400" i="5"/>
  <c r="E1400" i="5"/>
  <c r="K1399" i="5"/>
  <c r="J1399" i="5"/>
  <c r="I1399" i="5"/>
  <c r="H1399" i="5"/>
  <c r="G1399" i="5"/>
  <c r="F1399" i="5"/>
  <c r="V1398" i="5"/>
  <c r="T1398" i="5"/>
  <c r="K1401" i="5" s="1"/>
  <c r="R1398" i="5"/>
  <c r="K1400" i="5" s="1"/>
  <c r="P1403" i="5" s="1"/>
  <c r="U1398" i="5"/>
  <c r="S1398" i="5"/>
  <c r="I1401" i="5" s="1"/>
  <c r="Q1398" i="5"/>
  <c r="E1398" i="5"/>
  <c r="D1398" i="5"/>
  <c r="B1398" i="5"/>
  <c r="AA1396" i="5"/>
  <c r="Z1396" i="5"/>
  <c r="Y1396" i="5"/>
  <c r="I1395" i="5"/>
  <c r="AB1395" i="5" s="1"/>
  <c r="H1395" i="5"/>
  <c r="G1395" i="5"/>
  <c r="E1395" i="5"/>
  <c r="J1394" i="5"/>
  <c r="E1394" i="5"/>
  <c r="J1393" i="5"/>
  <c r="E1393" i="5"/>
  <c r="K1392" i="5"/>
  <c r="J1392" i="5"/>
  <c r="H1392" i="5"/>
  <c r="AA1392" i="5"/>
  <c r="Z1392" i="5"/>
  <c r="Y1392" i="5"/>
  <c r="X1392" i="5"/>
  <c r="I1392" i="5"/>
  <c r="F1392" i="5"/>
  <c r="V1392" i="5"/>
  <c r="T1392" i="5"/>
  <c r="R1392" i="5"/>
  <c r="U1392" i="5"/>
  <c r="S1392" i="5"/>
  <c r="Q1392" i="5"/>
  <c r="I1393" i="5" s="1"/>
  <c r="X1396" i="5" s="1"/>
  <c r="E1392" i="5"/>
  <c r="D1392" i="5"/>
  <c r="B1392" i="5"/>
  <c r="K1391" i="5"/>
  <c r="J1391" i="5"/>
  <c r="I1391" i="5"/>
  <c r="H1391" i="5"/>
  <c r="G1391" i="5"/>
  <c r="F1391" i="5"/>
  <c r="C1390" i="5"/>
  <c r="V1389" i="5"/>
  <c r="T1389" i="5"/>
  <c r="K1394" i="5" s="1"/>
  <c r="R1389" i="5"/>
  <c r="K1393" i="5" s="1"/>
  <c r="U1389" i="5"/>
  <c r="S1389" i="5"/>
  <c r="I1394" i="5" s="1"/>
  <c r="Q1389" i="5"/>
  <c r="E1389" i="5"/>
  <c r="D1389" i="5"/>
  <c r="B1389" i="5"/>
  <c r="A1388" i="5"/>
  <c r="AA1385" i="5"/>
  <c r="Z1385" i="5"/>
  <c r="Y1385" i="5"/>
  <c r="I1384" i="5"/>
  <c r="AB1384" i="5" s="1"/>
  <c r="H1384" i="5"/>
  <c r="G1384" i="5"/>
  <c r="E1384" i="5"/>
  <c r="J1383" i="5"/>
  <c r="E1383" i="5"/>
  <c r="J1382" i="5"/>
  <c r="E1382" i="5"/>
  <c r="J1381" i="5"/>
  <c r="E1381" i="5"/>
  <c r="K1380" i="5"/>
  <c r="J1380" i="5"/>
  <c r="H1380" i="5"/>
  <c r="AA1380" i="5"/>
  <c r="Z1380" i="5"/>
  <c r="Y1380" i="5"/>
  <c r="I1380" i="5"/>
  <c r="X1380" i="5" s="1"/>
  <c r="F1380" i="5"/>
  <c r="V1380" i="5"/>
  <c r="K1383" i="5" s="1"/>
  <c r="T1380" i="5"/>
  <c r="R1380" i="5"/>
  <c r="U1380" i="5"/>
  <c r="S1380" i="5"/>
  <c r="Q1380" i="5"/>
  <c r="E1380" i="5"/>
  <c r="D1380" i="5"/>
  <c r="B1380" i="5"/>
  <c r="K1379" i="5"/>
  <c r="J1379" i="5"/>
  <c r="H1379" i="5"/>
  <c r="AA1379" i="5"/>
  <c r="Z1379" i="5"/>
  <c r="Y1379" i="5"/>
  <c r="X1379" i="5"/>
  <c r="I1379" i="5"/>
  <c r="F1379" i="5"/>
  <c r="V1379" i="5"/>
  <c r="T1379" i="5"/>
  <c r="R1379" i="5"/>
  <c r="U1379" i="5"/>
  <c r="S1379" i="5"/>
  <c r="Q1379" i="5"/>
  <c r="E1379" i="5"/>
  <c r="D1379" i="5"/>
  <c r="B1379" i="5"/>
  <c r="K1378" i="5"/>
  <c r="J1378" i="5"/>
  <c r="I1378" i="5"/>
  <c r="H1378" i="5"/>
  <c r="G1378" i="5"/>
  <c r="F1378" i="5"/>
  <c r="K1377" i="5"/>
  <c r="J1377" i="5"/>
  <c r="W1377" i="5"/>
  <c r="I1377" i="5"/>
  <c r="H1377" i="5"/>
  <c r="G1377" i="5"/>
  <c r="F1377" i="5"/>
  <c r="K1376" i="5"/>
  <c r="J1376" i="5"/>
  <c r="I1376" i="5"/>
  <c r="H1376" i="5"/>
  <c r="G1376" i="5"/>
  <c r="F1376" i="5"/>
  <c r="K1375" i="5"/>
  <c r="J1375" i="5"/>
  <c r="W1375" i="5"/>
  <c r="I1375" i="5"/>
  <c r="H1375" i="5"/>
  <c r="G1375" i="5"/>
  <c r="F1375" i="5"/>
  <c r="C1374" i="5"/>
  <c r="V1373" i="5"/>
  <c r="T1373" i="5"/>
  <c r="K1382" i="5" s="1"/>
  <c r="R1373" i="5"/>
  <c r="K1381" i="5" s="1"/>
  <c r="U1373" i="5"/>
  <c r="I1383" i="5" s="1"/>
  <c r="S1373" i="5"/>
  <c r="I1382" i="5" s="1"/>
  <c r="Q1373" i="5"/>
  <c r="E1373" i="5"/>
  <c r="D1373" i="5"/>
  <c r="B1373" i="5"/>
  <c r="AA1371" i="5"/>
  <c r="Z1371" i="5"/>
  <c r="Y1371" i="5"/>
  <c r="I1370" i="5"/>
  <c r="AB1370" i="5" s="1"/>
  <c r="H1370" i="5"/>
  <c r="G1370" i="5"/>
  <c r="E1370" i="5"/>
  <c r="J1369" i="5"/>
  <c r="E1369" i="5"/>
  <c r="J1368" i="5"/>
  <c r="E1368" i="5"/>
  <c r="J1367" i="5"/>
  <c r="E1367" i="5"/>
  <c r="K1366" i="5"/>
  <c r="J1366" i="5"/>
  <c r="H1366" i="5"/>
  <c r="AA1366" i="5"/>
  <c r="Z1366" i="5"/>
  <c r="Y1366" i="5"/>
  <c r="I1366" i="5"/>
  <c r="X1366" i="5" s="1"/>
  <c r="F1366" i="5"/>
  <c r="V1366" i="5"/>
  <c r="T1366" i="5"/>
  <c r="R1366" i="5"/>
  <c r="U1366" i="5"/>
  <c r="S1366" i="5"/>
  <c r="Q1366" i="5"/>
  <c r="E1366" i="5"/>
  <c r="D1366" i="5"/>
  <c r="B1366" i="5"/>
  <c r="K1365" i="5"/>
  <c r="J1365" i="5"/>
  <c r="H1365" i="5"/>
  <c r="AA1365" i="5"/>
  <c r="Z1365" i="5"/>
  <c r="Y1365" i="5"/>
  <c r="X1365" i="5"/>
  <c r="I1365" i="5"/>
  <c r="F1365" i="5"/>
  <c r="V1365" i="5"/>
  <c r="T1365" i="5"/>
  <c r="R1365" i="5"/>
  <c r="U1365" i="5"/>
  <c r="S1365" i="5"/>
  <c r="Q1365" i="5"/>
  <c r="E1365" i="5"/>
  <c r="D1365" i="5"/>
  <c r="B1365" i="5"/>
  <c r="K1364" i="5"/>
  <c r="J1364" i="5"/>
  <c r="I1364" i="5"/>
  <c r="H1364" i="5"/>
  <c r="G1364" i="5"/>
  <c r="F1364" i="5"/>
  <c r="K1363" i="5"/>
  <c r="J1363" i="5"/>
  <c r="I1363" i="5"/>
  <c r="W1363" i="5" s="1"/>
  <c r="H1363" i="5"/>
  <c r="G1363" i="5"/>
  <c r="F1363" i="5"/>
  <c r="K1362" i="5"/>
  <c r="J1362" i="5"/>
  <c r="I1362" i="5"/>
  <c r="H1362" i="5"/>
  <c r="G1362" i="5"/>
  <c r="F1362" i="5"/>
  <c r="K1361" i="5"/>
  <c r="J1361" i="5"/>
  <c r="W1361" i="5"/>
  <c r="I1361" i="5"/>
  <c r="H1361" i="5"/>
  <c r="G1361" i="5"/>
  <c r="F1361" i="5"/>
  <c r="C1360" i="5"/>
  <c r="V1359" i="5"/>
  <c r="K1369" i="5" s="1"/>
  <c r="T1359" i="5"/>
  <c r="K1368" i="5" s="1"/>
  <c r="R1359" i="5"/>
  <c r="K1367" i="5" s="1"/>
  <c r="U1359" i="5"/>
  <c r="I1369" i="5" s="1"/>
  <c r="S1359" i="5"/>
  <c r="I1368" i="5" s="1"/>
  <c r="Q1359" i="5"/>
  <c r="E1359" i="5"/>
  <c r="D1359" i="5"/>
  <c r="B1359" i="5"/>
  <c r="AA1357" i="5"/>
  <c r="Z1357" i="5"/>
  <c r="Y1357" i="5"/>
  <c r="AB1356" i="5"/>
  <c r="I1356" i="5"/>
  <c r="H1356" i="5"/>
  <c r="G1356" i="5"/>
  <c r="E1356" i="5"/>
  <c r="J1355" i="5"/>
  <c r="I1355" i="5"/>
  <c r="E1355" i="5"/>
  <c r="J1354" i="5"/>
  <c r="E1354" i="5"/>
  <c r="K1353" i="5"/>
  <c r="J1353" i="5"/>
  <c r="H1353" i="5"/>
  <c r="AA1353" i="5"/>
  <c r="Z1353" i="5"/>
  <c r="Y1353" i="5"/>
  <c r="X1353" i="5"/>
  <c r="I1353" i="5"/>
  <c r="F1353" i="5"/>
  <c r="V1353" i="5"/>
  <c r="T1353" i="5"/>
  <c r="R1353" i="5"/>
  <c r="U1353" i="5"/>
  <c r="S1353" i="5"/>
  <c r="Q1353" i="5"/>
  <c r="I1354" i="5" s="1"/>
  <c r="X1357" i="5" s="1"/>
  <c r="E1353" i="5"/>
  <c r="D1353" i="5"/>
  <c r="B1353" i="5"/>
  <c r="K1352" i="5"/>
  <c r="J1352" i="5"/>
  <c r="I1352" i="5"/>
  <c r="W1352" i="5" s="1"/>
  <c r="H1352" i="5"/>
  <c r="G1352" i="5"/>
  <c r="F1352" i="5"/>
  <c r="C1351" i="5"/>
  <c r="V1350" i="5"/>
  <c r="T1350" i="5"/>
  <c r="K1355" i="5" s="1"/>
  <c r="R1350" i="5"/>
  <c r="K1354" i="5" s="1"/>
  <c r="J1357" i="5" s="1"/>
  <c r="U1350" i="5"/>
  <c r="S1350" i="5"/>
  <c r="Q1350" i="5"/>
  <c r="E1350" i="5"/>
  <c r="D1350" i="5"/>
  <c r="B1350" i="5"/>
  <c r="AA1348" i="5"/>
  <c r="Z1348" i="5"/>
  <c r="Y1348" i="5"/>
  <c r="AB1347" i="5"/>
  <c r="I1347" i="5"/>
  <c r="H1347" i="5"/>
  <c r="G1347" i="5"/>
  <c r="E1347" i="5"/>
  <c r="J1346" i="5"/>
  <c r="E1346" i="5"/>
  <c r="J1345" i="5"/>
  <c r="I1345" i="5"/>
  <c r="E1345" i="5"/>
  <c r="J1344" i="5"/>
  <c r="E1344" i="5"/>
  <c r="K1343" i="5"/>
  <c r="J1343" i="5"/>
  <c r="H1343" i="5"/>
  <c r="AA1343" i="5"/>
  <c r="Z1343" i="5"/>
  <c r="Y1343" i="5"/>
  <c r="X1343" i="5"/>
  <c r="I1343" i="5"/>
  <c r="F1343" i="5"/>
  <c r="V1343" i="5"/>
  <c r="T1343" i="5"/>
  <c r="R1343" i="5"/>
  <c r="U1343" i="5"/>
  <c r="S1343" i="5"/>
  <c r="Q1343" i="5"/>
  <c r="I1344" i="5" s="1"/>
  <c r="X1348" i="5" s="1"/>
  <c r="E1343" i="5"/>
  <c r="D1343" i="5"/>
  <c r="B1343" i="5"/>
  <c r="K1342" i="5"/>
  <c r="J1342" i="5"/>
  <c r="I1342" i="5"/>
  <c r="H1342" i="5"/>
  <c r="G1342" i="5"/>
  <c r="F1342" i="5"/>
  <c r="K1341" i="5"/>
  <c r="J1341" i="5"/>
  <c r="W1341" i="5"/>
  <c r="I1341" i="5"/>
  <c r="H1341" i="5"/>
  <c r="G1341" i="5"/>
  <c r="F1341" i="5"/>
  <c r="K1340" i="5"/>
  <c r="J1340" i="5"/>
  <c r="I1340" i="5"/>
  <c r="H1340" i="5"/>
  <c r="G1340" i="5"/>
  <c r="F1340" i="5"/>
  <c r="K1339" i="5"/>
  <c r="J1339" i="5"/>
  <c r="W1339" i="5"/>
  <c r="I1339" i="5"/>
  <c r="H1339" i="5"/>
  <c r="G1339" i="5"/>
  <c r="F1339" i="5"/>
  <c r="V1338" i="5"/>
  <c r="K1346" i="5" s="1"/>
  <c r="T1338" i="5"/>
  <c r="R1338" i="5"/>
  <c r="K1344" i="5" s="1"/>
  <c r="U1338" i="5"/>
  <c r="I1346" i="5" s="1"/>
  <c r="S1338" i="5"/>
  <c r="Q1338" i="5"/>
  <c r="E1338" i="5"/>
  <c r="D1338" i="5"/>
  <c r="B1338" i="5"/>
  <c r="AA1336" i="5"/>
  <c r="Z1336" i="5"/>
  <c r="Y1336" i="5"/>
  <c r="I1335" i="5"/>
  <c r="AB1335" i="5" s="1"/>
  <c r="H1335" i="5"/>
  <c r="G1335" i="5"/>
  <c r="E1335" i="5"/>
  <c r="J1334" i="5"/>
  <c r="E1334" i="5"/>
  <c r="J1333" i="5"/>
  <c r="E1333" i="5"/>
  <c r="K1332" i="5"/>
  <c r="J1332" i="5"/>
  <c r="E1332" i="5"/>
  <c r="K1331" i="5"/>
  <c r="J1331" i="5"/>
  <c r="H1331" i="5"/>
  <c r="AA1331" i="5"/>
  <c r="Z1331" i="5"/>
  <c r="Y1331" i="5"/>
  <c r="X1331" i="5"/>
  <c r="I1331" i="5"/>
  <c r="F1331" i="5"/>
  <c r="V1331" i="5"/>
  <c r="T1331" i="5"/>
  <c r="R1331" i="5"/>
  <c r="U1331" i="5"/>
  <c r="S1331" i="5"/>
  <c r="Q1331" i="5"/>
  <c r="E1331" i="5"/>
  <c r="D1331" i="5"/>
  <c r="B1331" i="5"/>
  <c r="K1330" i="5"/>
  <c r="J1330" i="5"/>
  <c r="I1330" i="5"/>
  <c r="H1330" i="5"/>
  <c r="G1330" i="5"/>
  <c r="F1330" i="5"/>
  <c r="K1329" i="5"/>
  <c r="J1329" i="5"/>
  <c r="I1329" i="5"/>
  <c r="W1329" i="5" s="1"/>
  <c r="H1329" i="5"/>
  <c r="G1329" i="5"/>
  <c r="F1329" i="5"/>
  <c r="K1328" i="5"/>
  <c r="J1328" i="5"/>
  <c r="I1328" i="5"/>
  <c r="H1328" i="5"/>
  <c r="G1328" i="5"/>
  <c r="F1328" i="5"/>
  <c r="K1327" i="5"/>
  <c r="J1327" i="5"/>
  <c r="W1327" i="5"/>
  <c r="I1327" i="5"/>
  <c r="H1327" i="5"/>
  <c r="G1327" i="5"/>
  <c r="F1327" i="5"/>
  <c r="C1326" i="5"/>
  <c r="V1325" i="5"/>
  <c r="K1334" i="5" s="1"/>
  <c r="T1325" i="5"/>
  <c r="K1333" i="5" s="1"/>
  <c r="R1325" i="5"/>
  <c r="U1325" i="5"/>
  <c r="I1334" i="5" s="1"/>
  <c r="S1325" i="5"/>
  <c r="I1333" i="5" s="1"/>
  <c r="Q1325" i="5"/>
  <c r="E1325" i="5"/>
  <c r="D1325" i="5"/>
  <c r="B1325" i="5"/>
  <c r="AA1323" i="5"/>
  <c r="Z1323" i="5"/>
  <c r="Y1323" i="5"/>
  <c r="I1322" i="5"/>
  <c r="AB1322" i="5" s="1"/>
  <c r="H1322" i="5"/>
  <c r="G1322" i="5"/>
  <c r="E1322" i="5"/>
  <c r="J1321" i="5"/>
  <c r="I1321" i="5"/>
  <c r="E1321" i="5"/>
  <c r="J1320" i="5"/>
  <c r="E1320" i="5"/>
  <c r="K1319" i="5"/>
  <c r="J1319" i="5"/>
  <c r="E1319" i="5"/>
  <c r="K1318" i="5"/>
  <c r="J1318" i="5"/>
  <c r="H1318" i="5"/>
  <c r="AA1318" i="5"/>
  <c r="Z1318" i="5"/>
  <c r="Y1318" i="5"/>
  <c r="X1318" i="5"/>
  <c r="I1318" i="5"/>
  <c r="F1318" i="5"/>
  <c r="V1318" i="5"/>
  <c r="T1318" i="5"/>
  <c r="R1318" i="5"/>
  <c r="U1318" i="5"/>
  <c r="S1318" i="5"/>
  <c r="Q1318" i="5"/>
  <c r="I1319" i="5" s="1"/>
  <c r="E1318" i="5"/>
  <c r="D1318" i="5"/>
  <c r="B1318" i="5"/>
  <c r="K1317" i="5"/>
  <c r="J1317" i="5"/>
  <c r="I1317" i="5"/>
  <c r="H1317" i="5"/>
  <c r="G1317" i="5"/>
  <c r="F1317" i="5"/>
  <c r="K1316" i="5"/>
  <c r="J1316" i="5"/>
  <c r="W1316" i="5"/>
  <c r="I1316" i="5"/>
  <c r="H1316" i="5"/>
  <c r="G1316" i="5"/>
  <c r="F1316" i="5"/>
  <c r="K1315" i="5"/>
  <c r="J1315" i="5"/>
  <c r="I1315" i="5"/>
  <c r="H1315" i="5"/>
  <c r="G1315" i="5"/>
  <c r="F1315" i="5"/>
  <c r="K1314" i="5"/>
  <c r="J1314" i="5"/>
  <c r="I1314" i="5"/>
  <c r="W1314" i="5" s="1"/>
  <c r="H1314" i="5"/>
  <c r="G1314" i="5"/>
  <c r="F1314" i="5"/>
  <c r="C1313" i="5"/>
  <c r="V1312" i="5"/>
  <c r="K1321" i="5" s="1"/>
  <c r="T1312" i="5"/>
  <c r="K1320" i="5" s="1"/>
  <c r="J1323" i="5" s="1"/>
  <c r="R1312" i="5"/>
  <c r="U1312" i="5"/>
  <c r="S1312" i="5"/>
  <c r="I1320" i="5" s="1"/>
  <c r="Q1312" i="5"/>
  <c r="E1312" i="5"/>
  <c r="D1312" i="5"/>
  <c r="B1312" i="5"/>
  <c r="A1311" i="5"/>
  <c r="H1309" i="5"/>
  <c r="J1309" i="5"/>
  <c r="H1308" i="5"/>
  <c r="J1308" i="5"/>
  <c r="A1307" i="5"/>
  <c r="H1305" i="5"/>
  <c r="J1305" i="5"/>
  <c r="H1304" i="5"/>
  <c r="J1304" i="5"/>
  <c r="A1303" i="5"/>
  <c r="AA1300" i="5"/>
  <c r="Z1300" i="5"/>
  <c r="Y1300" i="5"/>
  <c r="I1299" i="5"/>
  <c r="AB1299" i="5" s="1"/>
  <c r="H1299" i="5"/>
  <c r="G1299" i="5"/>
  <c r="E1299" i="5"/>
  <c r="J1298" i="5"/>
  <c r="E1298" i="5"/>
  <c r="K1297" i="5"/>
  <c r="J1297" i="5"/>
  <c r="E1297" i="5"/>
  <c r="K1296" i="5"/>
  <c r="J1296" i="5"/>
  <c r="I1296" i="5"/>
  <c r="H1296" i="5"/>
  <c r="G1296" i="5"/>
  <c r="F1296" i="5"/>
  <c r="V1295" i="5"/>
  <c r="T1295" i="5"/>
  <c r="K1298" i="5" s="1"/>
  <c r="R1295" i="5"/>
  <c r="U1295" i="5"/>
  <c r="S1295" i="5"/>
  <c r="I1298" i="5" s="1"/>
  <c r="Q1295" i="5"/>
  <c r="I1297" i="5" s="1"/>
  <c r="E1295" i="5"/>
  <c r="D1295" i="5"/>
  <c r="B1295" i="5"/>
  <c r="AA1293" i="5"/>
  <c r="Z1293" i="5"/>
  <c r="Y1293" i="5"/>
  <c r="O1293" i="5"/>
  <c r="AB1292" i="5"/>
  <c r="I1292" i="5"/>
  <c r="H1292" i="5"/>
  <c r="G1292" i="5"/>
  <c r="E1292" i="5"/>
  <c r="J1291" i="5"/>
  <c r="I1291" i="5"/>
  <c r="E1291" i="5"/>
  <c r="J1290" i="5"/>
  <c r="I1290" i="5"/>
  <c r="X1293" i="5" s="1"/>
  <c r="E1290" i="5"/>
  <c r="K1289" i="5"/>
  <c r="J1289" i="5"/>
  <c r="W1289" i="5"/>
  <c r="I1289" i="5"/>
  <c r="H1293" i="5" s="1"/>
  <c r="H1289" i="5"/>
  <c r="G1289" i="5"/>
  <c r="F1289" i="5"/>
  <c r="C1288" i="5"/>
  <c r="V1287" i="5"/>
  <c r="T1287" i="5"/>
  <c r="K1291" i="5" s="1"/>
  <c r="R1287" i="5"/>
  <c r="K1290" i="5" s="1"/>
  <c r="U1287" i="5"/>
  <c r="S1287" i="5"/>
  <c r="Q1287" i="5"/>
  <c r="E1287" i="5"/>
  <c r="D1287" i="5"/>
  <c r="B1287" i="5"/>
  <c r="AA1285" i="5"/>
  <c r="Z1285" i="5"/>
  <c r="Y1285" i="5"/>
  <c r="AB1284" i="5"/>
  <c r="I1284" i="5"/>
  <c r="H1284" i="5"/>
  <c r="G1284" i="5"/>
  <c r="E1284" i="5"/>
  <c r="J1283" i="5"/>
  <c r="E1283" i="5"/>
  <c r="J1282" i="5"/>
  <c r="E1282" i="5"/>
  <c r="K1281" i="5"/>
  <c r="J1281" i="5"/>
  <c r="H1281" i="5"/>
  <c r="AA1281" i="5"/>
  <c r="Z1281" i="5"/>
  <c r="Y1281" i="5"/>
  <c r="I1281" i="5"/>
  <c r="X1281" i="5" s="1"/>
  <c r="F1281" i="5"/>
  <c r="V1281" i="5"/>
  <c r="T1281" i="5"/>
  <c r="R1281" i="5"/>
  <c r="U1281" i="5"/>
  <c r="S1281" i="5"/>
  <c r="Q1281" i="5"/>
  <c r="E1281" i="5"/>
  <c r="D1281" i="5"/>
  <c r="B1281" i="5"/>
  <c r="K1280" i="5"/>
  <c r="J1280" i="5"/>
  <c r="W1280" i="5"/>
  <c r="I1280" i="5"/>
  <c r="X1285" i="5" s="1"/>
  <c r="H1280" i="5"/>
  <c r="G1280" i="5"/>
  <c r="F1280" i="5"/>
  <c r="C1279" i="5"/>
  <c r="V1278" i="5"/>
  <c r="T1278" i="5"/>
  <c r="K1283" i="5" s="1"/>
  <c r="R1278" i="5"/>
  <c r="K1282" i="5" s="1"/>
  <c r="P1285" i="5" s="1"/>
  <c r="U1278" i="5"/>
  <c r="S1278" i="5"/>
  <c r="I1283" i="5" s="1"/>
  <c r="Q1278" i="5"/>
  <c r="I1282" i="5" s="1"/>
  <c r="H1285" i="5" s="1"/>
  <c r="E1278" i="5"/>
  <c r="D1278" i="5"/>
  <c r="B1278" i="5"/>
  <c r="AA1276" i="5"/>
  <c r="Z1276" i="5"/>
  <c r="Y1276" i="5"/>
  <c r="P1276" i="5"/>
  <c r="AB1275" i="5"/>
  <c r="I1275" i="5"/>
  <c r="H1275" i="5"/>
  <c r="G1275" i="5"/>
  <c r="E1275" i="5"/>
  <c r="J1274" i="5"/>
  <c r="E1274" i="5"/>
  <c r="J1273" i="5"/>
  <c r="E1273" i="5"/>
  <c r="K1272" i="5"/>
  <c r="J1272" i="5"/>
  <c r="I1272" i="5"/>
  <c r="W1272" i="5" s="1"/>
  <c r="H1272" i="5"/>
  <c r="G1272" i="5"/>
  <c r="F1272" i="5"/>
  <c r="V1271" i="5"/>
  <c r="T1271" i="5"/>
  <c r="K1274" i="5" s="1"/>
  <c r="R1271" i="5"/>
  <c r="K1273" i="5" s="1"/>
  <c r="U1271" i="5"/>
  <c r="S1271" i="5"/>
  <c r="I1274" i="5" s="1"/>
  <c r="Q1271" i="5"/>
  <c r="I1273" i="5" s="1"/>
  <c r="E1271" i="5"/>
  <c r="D1271" i="5"/>
  <c r="B1271" i="5"/>
  <c r="AA1269" i="5"/>
  <c r="Z1269" i="5"/>
  <c r="Y1269" i="5"/>
  <c r="I1268" i="5"/>
  <c r="AB1268" i="5" s="1"/>
  <c r="H1268" i="5"/>
  <c r="G1268" i="5"/>
  <c r="E1268" i="5"/>
  <c r="J1267" i="5"/>
  <c r="E1267" i="5"/>
  <c r="J1266" i="5"/>
  <c r="E1266" i="5"/>
  <c r="K1265" i="5"/>
  <c r="J1265" i="5"/>
  <c r="H1265" i="5"/>
  <c r="AA1265" i="5"/>
  <c r="Z1265" i="5"/>
  <c r="Y1265" i="5"/>
  <c r="X1265" i="5"/>
  <c r="I1265" i="5"/>
  <c r="F1265" i="5"/>
  <c r="V1265" i="5"/>
  <c r="T1265" i="5"/>
  <c r="R1265" i="5"/>
  <c r="U1265" i="5"/>
  <c r="S1265" i="5"/>
  <c r="Q1265" i="5"/>
  <c r="I1266" i="5" s="1"/>
  <c r="E1265" i="5"/>
  <c r="D1265" i="5"/>
  <c r="B1265" i="5"/>
  <c r="K1264" i="5"/>
  <c r="J1264" i="5"/>
  <c r="W1264" i="5"/>
  <c r="I1264" i="5"/>
  <c r="H1264" i="5"/>
  <c r="G1264" i="5"/>
  <c r="F1264" i="5"/>
  <c r="C1263" i="5"/>
  <c r="V1262" i="5"/>
  <c r="T1262" i="5"/>
  <c r="K1267" i="5" s="1"/>
  <c r="R1262" i="5"/>
  <c r="K1266" i="5" s="1"/>
  <c r="U1262" i="5"/>
  <c r="S1262" i="5"/>
  <c r="I1267" i="5" s="1"/>
  <c r="Q1262" i="5"/>
  <c r="E1262" i="5"/>
  <c r="D1262" i="5"/>
  <c r="B1262" i="5"/>
  <c r="A1261" i="5"/>
  <c r="A1259" i="5"/>
  <c r="H1257" i="5"/>
  <c r="J1257" i="5"/>
  <c r="H1256" i="5"/>
  <c r="J1256" i="5"/>
  <c r="A1255" i="5"/>
  <c r="H1253" i="5"/>
  <c r="J1253" i="5"/>
  <c r="H1252" i="5"/>
  <c r="J1252" i="5"/>
  <c r="A1251" i="5"/>
  <c r="AA1248" i="5"/>
  <c r="Z1248" i="5"/>
  <c r="Y1248" i="5"/>
  <c r="I1247" i="5"/>
  <c r="AB1247" i="5" s="1"/>
  <c r="H1247" i="5"/>
  <c r="G1247" i="5"/>
  <c r="E1247" i="5"/>
  <c r="J1246" i="5"/>
  <c r="E1246" i="5"/>
  <c r="J1245" i="5"/>
  <c r="I1245" i="5"/>
  <c r="E1245" i="5"/>
  <c r="J1244" i="5"/>
  <c r="E1244" i="5"/>
  <c r="K1243" i="5"/>
  <c r="J1243" i="5"/>
  <c r="H1243" i="5"/>
  <c r="AA1243" i="5"/>
  <c r="Z1243" i="5"/>
  <c r="Y1243" i="5"/>
  <c r="I1243" i="5"/>
  <c r="X1243" i="5" s="1"/>
  <c r="F1243" i="5"/>
  <c r="V1243" i="5"/>
  <c r="T1243" i="5"/>
  <c r="R1243" i="5"/>
  <c r="K1244" i="5" s="1"/>
  <c r="U1243" i="5"/>
  <c r="S1243" i="5"/>
  <c r="Q1243" i="5"/>
  <c r="E1243" i="5"/>
  <c r="D1243" i="5"/>
  <c r="B1243" i="5"/>
  <c r="K1242" i="5"/>
  <c r="J1242" i="5"/>
  <c r="H1242" i="5"/>
  <c r="AA1242" i="5"/>
  <c r="Z1242" i="5"/>
  <c r="Y1242" i="5"/>
  <c r="X1242" i="5"/>
  <c r="I1242" i="5"/>
  <c r="F1242" i="5"/>
  <c r="V1242" i="5"/>
  <c r="T1242" i="5"/>
  <c r="R1242" i="5"/>
  <c r="U1242" i="5"/>
  <c r="S1242" i="5"/>
  <c r="Q1242" i="5"/>
  <c r="I1244" i="5" s="1"/>
  <c r="E1242" i="5"/>
  <c r="D1242" i="5"/>
  <c r="B1242" i="5"/>
  <c r="K1241" i="5"/>
  <c r="J1241" i="5"/>
  <c r="I1241" i="5"/>
  <c r="H1241" i="5"/>
  <c r="G1241" i="5"/>
  <c r="F1241" i="5"/>
  <c r="K1240" i="5"/>
  <c r="J1240" i="5"/>
  <c r="W1240" i="5"/>
  <c r="I1240" i="5"/>
  <c r="H1240" i="5"/>
  <c r="G1240" i="5"/>
  <c r="F1240" i="5"/>
  <c r="K1239" i="5"/>
  <c r="J1239" i="5"/>
  <c r="I1239" i="5"/>
  <c r="H1239" i="5"/>
  <c r="G1239" i="5"/>
  <c r="F1239" i="5"/>
  <c r="K1238" i="5"/>
  <c r="J1238" i="5"/>
  <c r="I1238" i="5"/>
  <c r="W1238" i="5" s="1"/>
  <c r="H1238" i="5"/>
  <c r="G1238" i="5"/>
  <c r="F1238" i="5"/>
  <c r="C1237" i="5"/>
  <c r="V1236" i="5"/>
  <c r="K1246" i="5" s="1"/>
  <c r="T1236" i="5"/>
  <c r="K1245" i="5" s="1"/>
  <c r="R1236" i="5"/>
  <c r="U1236" i="5"/>
  <c r="I1246" i="5" s="1"/>
  <c r="S1236" i="5"/>
  <c r="Q1236" i="5"/>
  <c r="E1236" i="5"/>
  <c r="D1236" i="5"/>
  <c r="B1236" i="5"/>
  <c r="AA1234" i="5"/>
  <c r="Z1234" i="5"/>
  <c r="Y1234" i="5"/>
  <c r="AB1233" i="5"/>
  <c r="I1233" i="5"/>
  <c r="H1233" i="5"/>
  <c r="G1233" i="5"/>
  <c r="E1233" i="5"/>
  <c r="J1232" i="5"/>
  <c r="E1232" i="5"/>
  <c r="J1231" i="5"/>
  <c r="E1231" i="5"/>
  <c r="J1230" i="5"/>
  <c r="E1230" i="5"/>
  <c r="K1229" i="5"/>
  <c r="J1229" i="5"/>
  <c r="H1229" i="5"/>
  <c r="AA1229" i="5"/>
  <c r="Z1229" i="5"/>
  <c r="Y1229" i="5"/>
  <c r="I1229" i="5"/>
  <c r="X1229" i="5" s="1"/>
  <c r="F1229" i="5"/>
  <c r="V1229" i="5"/>
  <c r="T1229" i="5"/>
  <c r="R1229" i="5"/>
  <c r="U1229" i="5"/>
  <c r="S1229" i="5"/>
  <c r="Q1229" i="5"/>
  <c r="I1230" i="5" s="1"/>
  <c r="E1229" i="5"/>
  <c r="D1229" i="5"/>
  <c r="B1229" i="5"/>
  <c r="K1228" i="5"/>
  <c r="J1228" i="5"/>
  <c r="H1228" i="5"/>
  <c r="AA1228" i="5"/>
  <c r="Z1228" i="5"/>
  <c r="Y1228" i="5"/>
  <c r="I1228" i="5"/>
  <c r="X1228" i="5" s="1"/>
  <c r="F1228" i="5"/>
  <c r="V1228" i="5"/>
  <c r="T1228" i="5"/>
  <c r="R1228" i="5"/>
  <c r="U1228" i="5"/>
  <c r="I1232" i="5" s="1"/>
  <c r="S1228" i="5"/>
  <c r="I1231" i="5" s="1"/>
  <c r="Q1228" i="5"/>
  <c r="E1228" i="5"/>
  <c r="D1228" i="5"/>
  <c r="B1228" i="5"/>
  <c r="K1227" i="5"/>
  <c r="J1227" i="5"/>
  <c r="I1227" i="5"/>
  <c r="H1227" i="5"/>
  <c r="G1227" i="5"/>
  <c r="F1227" i="5"/>
  <c r="K1226" i="5"/>
  <c r="J1226" i="5"/>
  <c r="I1226" i="5"/>
  <c r="W1226" i="5" s="1"/>
  <c r="H1226" i="5"/>
  <c r="G1226" i="5"/>
  <c r="F1226" i="5"/>
  <c r="K1225" i="5"/>
  <c r="J1225" i="5"/>
  <c r="I1225" i="5"/>
  <c r="H1225" i="5"/>
  <c r="G1225" i="5"/>
  <c r="F1225" i="5"/>
  <c r="K1224" i="5"/>
  <c r="J1224" i="5"/>
  <c r="W1224" i="5"/>
  <c r="I1224" i="5"/>
  <c r="X1234" i="5" s="1"/>
  <c r="H1224" i="5"/>
  <c r="G1224" i="5"/>
  <c r="F1224" i="5"/>
  <c r="C1223" i="5"/>
  <c r="V1222" i="5"/>
  <c r="K1232" i="5" s="1"/>
  <c r="T1222" i="5"/>
  <c r="K1231" i="5" s="1"/>
  <c r="R1222" i="5"/>
  <c r="K1230" i="5" s="1"/>
  <c r="U1222" i="5"/>
  <c r="S1222" i="5"/>
  <c r="Q1222" i="5"/>
  <c r="E1222" i="5"/>
  <c r="D1222" i="5"/>
  <c r="B1222" i="5"/>
  <c r="AA1220" i="5"/>
  <c r="Z1220" i="5"/>
  <c r="Y1220" i="5"/>
  <c r="I1219" i="5"/>
  <c r="AB1219" i="5" s="1"/>
  <c r="H1219" i="5"/>
  <c r="G1219" i="5"/>
  <c r="E1219" i="5"/>
  <c r="J1218" i="5"/>
  <c r="I1218" i="5"/>
  <c r="E1218" i="5"/>
  <c r="J1217" i="5"/>
  <c r="E1217" i="5"/>
  <c r="K1216" i="5"/>
  <c r="J1216" i="5"/>
  <c r="H1216" i="5"/>
  <c r="AA1216" i="5"/>
  <c r="Z1216" i="5"/>
  <c r="Y1216" i="5"/>
  <c r="X1216" i="5"/>
  <c r="I1216" i="5"/>
  <c r="F1216" i="5"/>
  <c r="V1216" i="5"/>
  <c r="T1216" i="5"/>
  <c r="K1218" i="5" s="1"/>
  <c r="R1216" i="5"/>
  <c r="U1216" i="5"/>
  <c r="S1216" i="5"/>
  <c r="Q1216" i="5"/>
  <c r="E1216" i="5"/>
  <c r="D1216" i="5"/>
  <c r="B1216" i="5"/>
  <c r="K1215" i="5"/>
  <c r="P1220" i="5" s="1"/>
  <c r="J1215" i="5"/>
  <c r="W1215" i="5"/>
  <c r="I1215" i="5"/>
  <c r="X1220" i="5" s="1"/>
  <c r="H1215" i="5"/>
  <c r="G1215" i="5"/>
  <c r="F1215" i="5"/>
  <c r="C1214" i="5"/>
  <c r="V1213" i="5"/>
  <c r="T1213" i="5"/>
  <c r="R1213" i="5"/>
  <c r="K1217" i="5" s="1"/>
  <c r="U1213" i="5"/>
  <c r="S1213" i="5"/>
  <c r="Q1213" i="5"/>
  <c r="I1217" i="5" s="1"/>
  <c r="E1213" i="5"/>
  <c r="D1213" i="5"/>
  <c r="B1213" i="5"/>
  <c r="AA1211" i="5"/>
  <c r="Z1211" i="5"/>
  <c r="Y1211" i="5"/>
  <c r="I1210" i="5"/>
  <c r="AB1210" i="5" s="1"/>
  <c r="H1210" i="5"/>
  <c r="G1210" i="5"/>
  <c r="E1210" i="5"/>
  <c r="J1209" i="5"/>
  <c r="I1209" i="5"/>
  <c r="E1209" i="5"/>
  <c r="K1208" i="5"/>
  <c r="J1208" i="5"/>
  <c r="E1208" i="5"/>
  <c r="J1207" i="5"/>
  <c r="E1207" i="5"/>
  <c r="K1206" i="5"/>
  <c r="J1206" i="5"/>
  <c r="H1206" i="5"/>
  <c r="AA1206" i="5"/>
  <c r="Z1206" i="5"/>
  <c r="Y1206" i="5"/>
  <c r="X1206" i="5"/>
  <c r="I1206" i="5"/>
  <c r="F1206" i="5"/>
  <c r="V1206" i="5"/>
  <c r="T1206" i="5"/>
  <c r="R1206" i="5"/>
  <c r="U1206" i="5"/>
  <c r="S1206" i="5"/>
  <c r="Q1206" i="5"/>
  <c r="I1207" i="5" s="1"/>
  <c r="E1206" i="5"/>
  <c r="D1206" i="5"/>
  <c r="B1206" i="5"/>
  <c r="K1205" i="5"/>
  <c r="J1205" i="5"/>
  <c r="I1205" i="5"/>
  <c r="H1205" i="5"/>
  <c r="G1205" i="5"/>
  <c r="F1205" i="5"/>
  <c r="K1204" i="5"/>
  <c r="J1204" i="5"/>
  <c r="W1204" i="5"/>
  <c r="I1204" i="5"/>
  <c r="H1204" i="5"/>
  <c r="G1204" i="5"/>
  <c r="F1204" i="5"/>
  <c r="K1203" i="5"/>
  <c r="J1203" i="5"/>
  <c r="I1203" i="5"/>
  <c r="H1203" i="5"/>
  <c r="G1203" i="5"/>
  <c r="F1203" i="5"/>
  <c r="K1202" i="5"/>
  <c r="J1202" i="5"/>
  <c r="I1202" i="5"/>
  <c r="W1202" i="5" s="1"/>
  <c r="H1202" i="5"/>
  <c r="G1202" i="5"/>
  <c r="F1202" i="5"/>
  <c r="V1201" i="5"/>
  <c r="K1209" i="5" s="1"/>
  <c r="J1211" i="5" s="1"/>
  <c r="T1201" i="5"/>
  <c r="R1201" i="5"/>
  <c r="K1207" i="5" s="1"/>
  <c r="U1201" i="5"/>
  <c r="S1201" i="5"/>
  <c r="I1208" i="5" s="1"/>
  <c r="Q1201" i="5"/>
  <c r="E1201" i="5"/>
  <c r="D1201" i="5"/>
  <c r="B1201" i="5"/>
  <c r="AA1199" i="5"/>
  <c r="Z1199" i="5"/>
  <c r="Y1199" i="5"/>
  <c r="I1198" i="5"/>
  <c r="AB1198" i="5" s="1"/>
  <c r="H1198" i="5"/>
  <c r="G1198" i="5"/>
  <c r="E1198" i="5"/>
  <c r="J1197" i="5"/>
  <c r="E1197" i="5"/>
  <c r="K1196" i="5"/>
  <c r="J1196" i="5"/>
  <c r="I1196" i="5"/>
  <c r="E1196" i="5"/>
  <c r="J1195" i="5"/>
  <c r="E1195" i="5"/>
  <c r="K1194" i="5"/>
  <c r="J1194" i="5"/>
  <c r="H1194" i="5"/>
  <c r="AA1194" i="5"/>
  <c r="Z1194" i="5"/>
  <c r="Y1194" i="5"/>
  <c r="I1194" i="5"/>
  <c r="X1194" i="5" s="1"/>
  <c r="F1194" i="5"/>
  <c r="V1194" i="5"/>
  <c r="T1194" i="5"/>
  <c r="R1194" i="5"/>
  <c r="U1194" i="5"/>
  <c r="S1194" i="5"/>
  <c r="Q1194" i="5"/>
  <c r="E1194" i="5"/>
  <c r="D1194" i="5"/>
  <c r="B1194" i="5"/>
  <c r="K1193" i="5"/>
  <c r="J1193" i="5"/>
  <c r="I1193" i="5"/>
  <c r="H1193" i="5"/>
  <c r="G1193" i="5"/>
  <c r="F1193" i="5"/>
  <c r="K1192" i="5"/>
  <c r="J1192" i="5"/>
  <c r="W1192" i="5"/>
  <c r="I1192" i="5"/>
  <c r="H1192" i="5"/>
  <c r="G1192" i="5"/>
  <c r="F1192" i="5"/>
  <c r="K1191" i="5"/>
  <c r="J1199" i="5" s="1"/>
  <c r="J1191" i="5"/>
  <c r="I1191" i="5"/>
  <c r="H1191" i="5"/>
  <c r="G1191" i="5"/>
  <c r="F1191" i="5"/>
  <c r="K1190" i="5"/>
  <c r="J1190" i="5"/>
  <c r="I1190" i="5"/>
  <c r="H1190" i="5"/>
  <c r="G1190" i="5"/>
  <c r="F1190" i="5"/>
  <c r="C1189" i="5"/>
  <c r="V1188" i="5"/>
  <c r="K1197" i="5" s="1"/>
  <c r="T1188" i="5"/>
  <c r="R1188" i="5"/>
  <c r="K1195" i="5" s="1"/>
  <c r="U1188" i="5"/>
  <c r="I1197" i="5" s="1"/>
  <c r="S1188" i="5"/>
  <c r="Q1188" i="5"/>
  <c r="I1195" i="5" s="1"/>
  <c r="E1188" i="5"/>
  <c r="D1188" i="5"/>
  <c r="B1188" i="5"/>
  <c r="AA1186" i="5"/>
  <c r="Z1186" i="5"/>
  <c r="Y1186" i="5"/>
  <c r="I1185" i="5"/>
  <c r="AB1185" i="5" s="1"/>
  <c r="H1185" i="5"/>
  <c r="G1185" i="5"/>
  <c r="E1185" i="5"/>
  <c r="J1184" i="5"/>
  <c r="E1184" i="5"/>
  <c r="K1183" i="5"/>
  <c r="J1183" i="5"/>
  <c r="E1183" i="5"/>
  <c r="J1182" i="5"/>
  <c r="E1182" i="5"/>
  <c r="K1181" i="5"/>
  <c r="J1181" i="5"/>
  <c r="H1181" i="5"/>
  <c r="AA1181" i="5"/>
  <c r="Z1181" i="5"/>
  <c r="Y1181" i="5"/>
  <c r="I1181" i="5"/>
  <c r="X1181" i="5" s="1"/>
  <c r="F1181" i="5"/>
  <c r="V1181" i="5"/>
  <c r="K1184" i="5" s="1"/>
  <c r="T1181" i="5"/>
  <c r="R1181" i="5"/>
  <c r="K1182" i="5" s="1"/>
  <c r="U1181" i="5"/>
  <c r="S1181" i="5"/>
  <c r="Q1181" i="5"/>
  <c r="E1181" i="5"/>
  <c r="D1181" i="5"/>
  <c r="B1181" i="5"/>
  <c r="K1180" i="5"/>
  <c r="J1180" i="5"/>
  <c r="I1180" i="5"/>
  <c r="H1180" i="5"/>
  <c r="G1180" i="5"/>
  <c r="F1180" i="5"/>
  <c r="K1179" i="5"/>
  <c r="J1179" i="5"/>
  <c r="I1179" i="5"/>
  <c r="W1179" i="5" s="1"/>
  <c r="H1179" i="5"/>
  <c r="G1179" i="5"/>
  <c r="F1179" i="5"/>
  <c r="K1178" i="5"/>
  <c r="J1178" i="5"/>
  <c r="I1178" i="5"/>
  <c r="H1178" i="5"/>
  <c r="G1178" i="5"/>
  <c r="F1178" i="5"/>
  <c r="K1177" i="5"/>
  <c r="J1177" i="5"/>
  <c r="I1177" i="5"/>
  <c r="H1177" i="5"/>
  <c r="G1177" i="5"/>
  <c r="F1177" i="5"/>
  <c r="C1176" i="5"/>
  <c r="V1175" i="5"/>
  <c r="T1175" i="5"/>
  <c r="R1175" i="5"/>
  <c r="U1175" i="5"/>
  <c r="I1184" i="5" s="1"/>
  <c r="S1175" i="5"/>
  <c r="I1183" i="5" s="1"/>
  <c r="Q1175" i="5"/>
  <c r="I1182" i="5" s="1"/>
  <c r="E1175" i="5"/>
  <c r="D1175" i="5"/>
  <c r="B1175" i="5"/>
  <c r="A1174" i="5"/>
  <c r="H1172" i="5"/>
  <c r="J1172" i="5"/>
  <c r="H1171" i="5"/>
  <c r="J1171" i="5"/>
  <c r="A1170" i="5"/>
  <c r="AA1167" i="5"/>
  <c r="Z1167" i="5"/>
  <c r="Y1167" i="5"/>
  <c r="I1166" i="5"/>
  <c r="AB1166" i="5" s="1"/>
  <c r="H1166" i="5"/>
  <c r="G1166" i="5"/>
  <c r="E1166" i="5"/>
  <c r="K1165" i="5"/>
  <c r="J1165" i="5"/>
  <c r="E1165" i="5"/>
  <c r="J1164" i="5"/>
  <c r="E1164" i="5"/>
  <c r="K1163" i="5"/>
  <c r="J1163" i="5"/>
  <c r="H1163" i="5"/>
  <c r="AA1163" i="5"/>
  <c r="Z1163" i="5"/>
  <c r="Y1163" i="5"/>
  <c r="X1163" i="5"/>
  <c r="I1163" i="5"/>
  <c r="F1163" i="5"/>
  <c r="V1163" i="5"/>
  <c r="T1163" i="5"/>
  <c r="R1163" i="5"/>
  <c r="U1163" i="5"/>
  <c r="S1163" i="5"/>
  <c r="Q1163" i="5"/>
  <c r="I1164" i="5" s="1"/>
  <c r="E1163" i="5"/>
  <c r="D1163" i="5"/>
  <c r="B1163" i="5"/>
  <c r="K1162" i="5"/>
  <c r="J1167" i="5" s="1"/>
  <c r="J1162" i="5"/>
  <c r="I1162" i="5"/>
  <c r="H1162" i="5"/>
  <c r="G1162" i="5"/>
  <c r="F1162" i="5"/>
  <c r="C1161" i="5"/>
  <c r="V1160" i="5"/>
  <c r="T1160" i="5"/>
  <c r="R1160" i="5"/>
  <c r="K1164" i="5" s="1"/>
  <c r="P1167" i="5" s="1"/>
  <c r="U1160" i="5"/>
  <c r="S1160" i="5"/>
  <c r="I1165" i="5" s="1"/>
  <c r="Q1160" i="5"/>
  <c r="E1160" i="5"/>
  <c r="D1160" i="5"/>
  <c r="B1160" i="5"/>
  <c r="AA1158" i="5"/>
  <c r="Z1158" i="5"/>
  <c r="Y1158" i="5"/>
  <c r="X1158" i="5"/>
  <c r="I1157" i="5"/>
  <c r="AB1157" i="5" s="1"/>
  <c r="H1157" i="5"/>
  <c r="G1157" i="5"/>
  <c r="E1157" i="5"/>
  <c r="J1156" i="5"/>
  <c r="I1156" i="5"/>
  <c r="E1156" i="5"/>
  <c r="J1155" i="5"/>
  <c r="I1155" i="5"/>
  <c r="E1155" i="5"/>
  <c r="K1154" i="5"/>
  <c r="J1154" i="5"/>
  <c r="W1154" i="5"/>
  <c r="I1154" i="5"/>
  <c r="H1154" i="5"/>
  <c r="G1154" i="5"/>
  <c r="F1154" i="5"/>
  <c r="V1153" i="5"/>
  <c r="T1153" i="5"/>
  <c r="K1156" i="5" s="1"/>
  <c r="R1153" i="5"/>
  <c r="K1155" i="5" s="1"/>
  <c r="U1153" i="5"/>
  <c r="S1153" i="5"/>
  <c r="Q1153" i="5"/>
  <c r="E1153" i="5"/>
  <c r="D1153" i="5"/>
  <c r="B1153" i="5"/>
  <c r="AA1151" i="5"/>
  <c r="Z1151" i="5"/>
  <c r="Y1151" i="5"/>
  <c r="AB1150" i="5"/>
  <c r="I1150" i="5"/>
  <c r="H1150" i="5"/>
  <c r="G1150" i="5"/>
  <c r="E1150" i="5"/>
  <c r="J1149" i="5"/>
  <c r="E1149" i="5"/>
  <c r="J1148" i="5"/>
  <c r="E1148" i="5"/>
  <c r="K1147" i="5"/>
  <c r="J1147" i="5"/>
  <c r="H1147" i="5"/>
  <c r="AA1147" i="5"/>
  <c r="Z1147" i="5"/>
  <c r="Y1147" i="5"/>
  <c r="I1147" i="5"/>
  <c r="X1147" i="5" s="1"/>
  <c r="F1147" i="5"/>
  <c r="V1147" i="5"/>
  <c r="T1147" i="5"/>
  <c r="R1147" i="5"/>
  <c r="U1147" i="5"/>
  <c r="S1147" i="5"/>
  <c r="Q1147" i="5"/>
  <c r="E1147" i="5"/>
  <c r="D1147" i="5"/>
  <c r="B1147" i="5"/>
  <c r="K1146" i="5"/>
  <c r="J1146" i="5"/>
  <c r="W1146" i="5"/>
  <c r="I1146" i="5"/>
  <c r="H1146" i="5"/>
  <c r="G1146" i="5"/>
  <c r="F1146" i="5"/>
  <c r="C1145" i="5"/>
  <c r="V1144" i="5"/>
  <c r="T1144" i="5"/>
  <c r="K1149" i="5" s="1"/>
  <c r="R1144" i="5"/>
  <c r="K1148" i="5" s="1"/>
  <c r="P1151" i="5" s="1"/>
  <c r="U1144" i="5"/>
  <c r="S1144" i="5"/>
  <c r="I1149" i="5" s="1"/>
  <c r="Q1144" i="5"/>
  <c r="I1148" i="5" s="1"/>
  <c r="E1144" i="5"/>
  <c r="D1144" i="5"/>
  <c r="B1144" i="5"/>
  <c r="A1143" i="5"/>
  <c r="AA1140" i="5"/>
  <c r="Z1140" i="5"/>
  <c r="Y1140" i="5"/>
  <c r="AB1139" i="5"/>
  <c r="I1139" i="5"/>
  <c r="H1139" i="5"/>
  <c r="G1139" i="5"/>
  <c r="E1139" i="5"/>
  <c r="K1138" i="5"/>
  <c r="J1138" i="5"/>
  <c r="E1138" i="5"/>
  <c r="J1137" i="5"/>
  <c r="E1137" i="5"/>
  <c r="K1136" i="5"/>
  <c r="J1136" i="5"/>
  <c r="E1136" i="5"/>
  <c r="K1135" i="5"/>
  <c r="J1135" i="5"/>
  <c r="H1135" i="5"/>
  <c r="AA1135" i="5"/>
  <c r="Z1135" i="5"/>
  <c r="Y1135" i="5"/>
  <c r="X1135" i="5"/>
  <c r="I1135" i="5"/>
  <c r="F1135" i="5"/>
  <c r="V1135" i="5"/>
  <c r="T1135" i="5"/>
  <c r="R1135" i="5"/>
  <c r="U1135" i="5"/>
  <c r="S1135" i="5"/>
  <c r="Q1135" i="5"/>
  <c r="E1135" i="5"/>
  <c r="D1135" i="5"/>
  <c r="B1135" i="5"/>
  <c r="K1134" i="5"/>
  <c r="J1134" i="5"/>
  <c r="H1134" i="5"/>
  <c r="AA1134" i="5"/>
  <c r="Z1134" i="5"/>
  <c r="Y1134" i="5"/>
  <c r="I1134" i="5"/>
  <c r="X1134" i="5" s="1"/>
  <c r="F1134" i="5"/>
  <c r="V1134" i="5"/>
  <c r="T1134" i="5"/>
  <c r="R1134" i="5"/>
  <c r="U1134" i="5"/>
  <c r="S1134" i="5"/>
  <c r="Q1134" i="5"/>
  <c r="E1134" i="5"/>
  <c r="D1134" i="5"/>
  <c r="B1134" i="5"/>
  <c r="K1133" i="5"/>
  <c r="J1133" i="5"/>
  <c r="I1133" i="5"/>
  <c r="H1133" i="5"/>
  <c r="G1133" i="5"/>
  <c r="F1133" i="5"/>
  <c r="K1132" i="5"/>
  <c r="J1132" i="5"/>
  <c r="W1132" i="5"/>
  <c r="I1132" i="5"/>
  <c r="H1132" i="5"/>
  <c r="G1132" i="5"/>
  <c r="F1132" i="5"/>
  <c r="K1131" i="5"/>
  <c r="J1131" i="5"/>
  <c r="I1131" i="5"/>
  <c r="H1131" i="5"/>
  <c r="G1131" i="5"/>
  <c r="F1131" i="5"/>
  <c r="K1130" i="5"/>
  <c r="J1130" i="5"/>
  <c r="W1130" i="5"/>
  <c r="I1130" i="5"/>
  <c r="H1130" i="5"/>
  <c r="G1130" i="5"/>
  <c r="F1130" i="5"/>
  <c r="C1129" i="5"/>
  <c r="V1128" i="5"/>
  <c r="T1128" i="5"/>
  <c r="K1137" i="5" s="1"/>
  <c r="R1128" i="5"/>
  <c r="U1128" i="5"/>
  <c r="S1128" i="5"/>
  <c r="I1137" i="5" s="1"/>
  <c r="Q1128" i="5"/>
  <c r="I1136" i="5" s="1"/>
  <c r="E1128" i="5"/>
  <c r="D1128" i="5"/>
  <c r="B1128" i="5"/>
  <c r="AA1126" i="5"/>
  <c r="Z1126" i="5"/>
  <c r="Y1126" i="5"/>
  <c r="I1125" i="5"/>
  <c r="AB1125" i="5" s="1"/>
  <c r="H1125" i="5"/>
  <c r="G1125" i="5"/>
  <c r="E1125" i="5"/>
  <c r="J1124" i="5"/>
  <c r="E1124" i="5"/>
  <c r="J1123" i="5"/>
  <c r="E1123" i="5"/>
  <c r="J1122" i="5"/>
  <c r="E1122" i="5"/>
  <c r="K1121" i="5"/>
  <c r="J1121" i="5"/>
  <c r="H1121" i="5"/>
  <c r="AA1121" i="5"/>
  <c r="Z1121" i="5"/>
  <c r="Y1121" i="5"/>
  <c r="X1121" i="5"/>
  <c r="I1121" i="5"/>
  <c r="F1121" i="5"/>
  <c r="V1121" i="5"/>
  <c r="T1121" i="5"/>
  <c r="R1121" i="5"/>
  <c r="U1121" i="5"/>
  <c r="S1121" i="5"/>
  <c r="Q1121" i="5"/>
  <c r="I1122" i="5" s="1"/>
  <c r="E1121" i="5"/>
  <c r="D1121" i="5"/>
  <c r="B1121" i="5"/>
  <c r="K1120" i="5"/>
  <c r="J1120" i="5"/>
  <c r="H1120" i="5"/>
  <c r="AA1120" i="5"/>
  <c r="Z1120" i="5"/>
  <c r="Y1120" i="5"/>
  <c r="I1120" i="5"/>
  <c r="X1120" i="5" s="1"/>
  <c r="F1120" i="5"/>
  <c r="V1120" i="5"/>
  <c r="T1120" i="5"/>
  <c r="R1120" i="5"/>
  <c r="U1120" i="5"/>
  <c r="S1120" i="5"/>
  <c r="Q1120" i="5"/>
  <c r="E1120" i="5"/>
  <c r="D1120" i="5"/>
  <c r="B1120" i="5"/>
  <c r="K1119" i="5"/>
  <c r="J1119" i="5"/>
  <c r="I1119" i="5"/>
  <c r="H1119" i="5"/>
  <c r="G1119" i="5"/>
  <c r="F1119" i="5"/>
  <c r="K1118" i="5"/>
  <c r="J1118" i="5"/>
  <c r="I1118" i="5"/>
  <c r="W1118" i="5" s="1"/>
  <c r="H1118" i="5"/>
  <c r="G1118" i="5"/>
  <c r="F1118" i="5"/>
  <c r="K1117" i="5"/>
  <c r="J1117" i="5"/>
  <c r="I1117" i="5"/>
  <c r="O1126" i="5" s="1"/>
  <c r="H1117" i="5"/>
  <c r="G1117" i="5"/>
  <c r="F1117" i="5"/>
  <c r="K1116" i="5"/>
  <c r="J1116" i="5"/>
  <c r="I1116" i="5"/>
  <c r="H1116" i="5"/>
  <c r="G1116" i="5"/>
  <c r="F1116" i="5"/>
  <c r="C1115" i="5"/>
  <c r="V1114" i="5"/>
  <c r="K1124" i="5" s="1"/>
  <c r="T1114" i="5"/>
  <c r="K1123" i="5" s="1"/>
  <c r="R1114" i="5"/>
  <c r="U1114" i="5"/>
  <c r="I1124" i="5" s="1"/>
  <c r="S1114" i="5"/>
  <c r="I1123" i="5" s="1"/>
  <c r="Q1114" i="5"/>
  <c r="E1114" i="5"/>
  <c r="D1114" i="5"/>
  <c r="B1114" i="5"/>
  <c r="AA1112" i="5"/>
  <c r="Z1112" i="5"/>
  <c r="Y1112" i="5"/>
  <c r="I1111" i="5"/>
  <c r="AB1111" i="5" s="1"/>
  <c r="H1111" i="5"/>
  <c r="G1111" i="5"/>
  <c r="E1111" i="5"/>
  <c r="K1110" i="5"/>
  <c r="J1110" i="5"/>
  <c r="E1110" i="5"/>
  <c r="J1109" i="5"/>
  <c r="E1109" i="5"/>
  <c r="K1108" i="5"/>
  <c r="J1108" i="5"/>
  <c r="H1108" i="5"/>
  <c r="AA1108" i="5"/>
  <c r="Z1108" i="5"/>
  <c r="Y1108" i="5"/>
  <c r="X1108" i="5"/>
  <c r="I1108" i="5"/>
  <c r="F1108" i="5"/>
  <c r="V1108" i="5"/>
  <c r="T1108" i="5"/>
  <c r="R1108" i="5"/>
  <c r="U1108" i="5"/>
  <c r="S1108" i="5"/>
  <c r="Q1108" i="5"/>
  <c r="I1109" i="5" s="1"/>
  <c r="E1108" i="5"/>
  <c r="D1108" i="5"/>
  <c r="B1108" i="5"/>
  <c r="K1107" i="5"/>
  <c r="J1112" i="5" s="1"/>
  <c r="J1107" i="5"/>
  <c r="I1107" i="5"/>
  <c r="H1107" i="5"/>
  <c r="G1107" i="5"/>
  <c r="F1107" i="5"/>
  <c r="C1106" i="5"/>
  <c r="V1105" i="5"/>
  <c r="T1105" i="5"/>
  <c r="R1105" i="5"/>
  <c r="K1109" i="5" s="1"/>
  <c r="P1112" i="5" s="1"/>
  <c r="U1105" i="5"/>
  <c r="S1105" i="5"/>
  <c r="I1110" i="5" s="1"/>
  <c r="Q1105" i="5"/>
  <c r="E1105" i="5"/>
  <c r="D1105" i="5"/>
  <c r="B1105" i="5"/>
  <c r="AA1103" i="5"/>
  <c r="Z1103" i="5"/>
  <c r="Y1103" i="5"/>
  <c r="I1102" i="5"/>
  <c r="AB1102" i="5" s="1"/>
  <c r="H1102" i="5"/>
  <c r="G1102" i="5"/>
  <c r="E1102" i="5"/>
  <c r="J1101" i="5"/>
  <c r="E1101" i="5"/>
  <c r="J1100" i="5"/>
  <c r="I1100" i="5"/>
  <c r="X1103" i="5" s="1"/>
  <c r="E1100" i="5"/>
  <c r="K1099" i="5"/>
  <c r="J1099" i="5"/>
  <c r="E1099" i="5"/>
  <c r="K1098" i="5"/>
  <c r="J1098" i="5"/>
  <c r="H1098" i="5"/>
  <c r="AA1098" i="5"/>
  <c r="Z1098" i="5"/>
  <c r="Y1098" i="5"/>
  <c r="X1098" i="5"/>
  <c r="I1098" i="5"/>
  <c r="F1098" i="5"/>
  <c r="V1098" i="5"/>
  <c r="T1098" i="5"/>
  <c r="R1098" i="5"/>
  <c r="U1098" i="5"/>
  <c r="S1098" i="5"/>
  <c r="Q1098" i="5"/>
  <c r="E1098" i="5"/>
  <c r="D1098" i="5"/>
  <c r="B1098" i="5"/>
  <c r="K1097" i="5"/>
  <c r="J1097" i="5"/>
  <c r="I1097" i="5"/>
  <c r="H1097" i="5"/>
  <c r="G1097" i="5"/>
  <c r="F1097" i="5"/>
  <c r="K1096" i="5"/>
  <c r="J1096" i="5"/>
  <c r="W1096" i="5"/>
  <c r="I1096" i="5"/>
  <c r="H1096" i="5"/>
  <c r="G1096" i="5"/>
  <c r="F1096" i="5"/>
  <c r="K1095" i="5"/>
  <c r="J1095" i="5"/>
  <c r="I1095" i="5"/>
  <c r="H1095" i="5"/>
  <c r="G1095" i="5"/>
  <c r="F1095" i="5"/>
  <c r="K1094" i="5"/>
  <c r="J1094" i="5"/>
  <c r="I1094" i="5"/>
  <c r="O1103" i="5" s="1"/>
  <c r="H1094" i="5"/>
  <c r="G1094" i="5"/>
  <c r="F1094" i="5"/>
  <c r="V1093" i="5"/>
  <c r="K1101" i="5" s="1"/>
  <c r="T1093" i="5"/>
  <c r="R1093" i="5"/>
  <c r="U1093" i="5"/>
  <c r="I1101" i="5" s="1"/>
  <c r="S1093" i="5"/>
  <c r="Q1093" i="5"/>
  <c r="I1099" i="5" s="1"/>
  <c r="E1093" i="5"/>
  <c r="D1093" i="5"/>
  <c r="B1093" i="5"/>
  <c r="AA1091" i="5"/>
  <c r="Z1091" i="5"/>
  <c r="Y1091" i="5"/>
  <c r="H1091" i="5"/>
  <c r="AB1090" i="5"/>
  <c r="I1090" i="5"/>
  <c r="H1090" i="5"/>
  <c r="G1090" i="5"/>
  <c r="E1090" i="5"/>
  <c r="K1089" i="5"/>
  <c r="J1089" i="5"/>
  <c r="E1089" i="5"/>
  <c r="J1088" i="5"/>
  <c r="E1088" i="5"/>
  <c r="K1087" i="5"/>
  <c r="J1087" i="5"/>
  <c r="E1087" i="5"/>
  <c r="K1086" i="5"/>
  <c r="J1086" i="5"/>
  <c r="H1086" i="5"/>
  <c r="AA1086" i="5"/>
  <c r="Z1086" i="5"/>
  <c r="Y1086" i="5"/>
  <c r="X1086" i="5"/>
  <c r="I1086" i="5"/>
  <c r="F1086" i="5"/>
  <c r="V1086" i="5"/>
  <c r="T1086" i="5"/>
  <c r="R1086" i="5"/>
  <c r="U1086" i="5"/>
  <c r="I1089" i="5" s="1"/>
  <c r="S1086" i="5"/>
  <c r="Q1086" i="5"/>
  <c r="I1087" i="5" s="1"/>
  <c r="E1086" i="5"/>
  <c r="D1086" i="5"/>
  <c r="B1086" i="5"/>
  <c r="K1085" i="5"/>
  <c r="J1085" i="5"/>
  <c r="I1085" i="5"/>
  <c r="H1085" i="5"/>
  <c r="G1085" i="5"/>
  <c r="F1085" i="5"/>
  <c r="K1084" i="5"/>
  <c r="J1084" i="5"/>
  <c r="I1084" i="5"/>
  <c r="W1084" i="5" s="1"/>
  <c r="H1084" i="5"/>
  <c r="G1084" i="5"/>
  <c r="F1084" i="5"/>
  <c r="K1083" i="5"/>
  <c r="J1083" i="5"/>
  <c r="I1083" i="5"/>
  <c r="H1083" i="5"/>
  <c r="G1083" i="5"/>
  <c r="F1083" i="5"/>
  <c r="K1082" i="5"/>
  <c r="J1082" i="5"/>
  <c r="W1082" i="5"/>
  <c r="I1082" i="5"/>
  <c r="H1082" i="5"/>
  <c r="G1082" i="5"/>
  <c r="F1082" i="5"/>
  <c r="C1081" i="5"/>
  <c r="V1080" i="5"/>
  <c r="T1080" i="5"/>
  <c r="K1088" i="5" s="1"/>
  <c r="R1080" i="5"/>
  <c r="U1080" i="5"/>
  <c r="S1080" i="5"/>
  <c r="I1088" i="5" s="1"/>
  <c r="Q1080" i="5"/>
  <c r="E1080" i="5"/>
  <c r="D1080" i="5"/>
  <c r="B1080" i="5"/>
  <c r="AA1078" i="5"/>
  <c r="Z1078" i="5"/>
  <c r="Y1078" i="5"/>
  <c r="AB1077" i="5"/>
  <c r="I1077" i="5"/>
  <c r="H1077" i="5"/>
  <c r="G1077" i="5"/>
  <c r="E1077" i="5"/>
  <c r="J1076" i="5"/>
  <c r="E1076" i="5"/>
  <c r="J1075" i="5"/>
  <c r="E1075" i="5"/>
  <c r="J1074" i="5"/>
  <c r="E1074" i="5"/>
  <c r="K1073" i="5"/>
  <c r="J1073" i="5"/>
  <c r="H1073" i="5"/>
  <c r="AA1073" i="5"/>
  <c r="Z1073" i="5"/>
  <c r="Y1073" i="5"/>
  <c r="I1073" i="5"/>
  <c r="X1073" i="5" s="1"/>
  <c r="F1073" i="5"/>
  <c r="V1073" i="5"/>
  <c r="T1073" i="5"/>
  <c r="R1073" i="5"/>
  <c r="U1073" i="5"/>
  <c r="S1073" i="5"/>
  <c r="Q1073" i="5"/>
  <c r="E1073" i="5"/>
  <c r="D1073" i="5"/>
  <c r="B1073" i="5"/>
  <c r="K1072" i="5"/>
  <c r="J1072" i="5"/>
  <c r="I1072" i="5"/>
  <c r="H1072" i="5"/>
  <c r="G1072" i="5"/>
  <c r="F1072" i="5"/>
  <c r="K1071" i="5"/>
  <c r="J1071" i="5"/>
  <c r="W1071" i="5"/>
  <c r="I1071" i="5"/>
  <c r="H1071" i="5"/>
  <c r="G1071" i="5"/>
  <c r="F1071" i="5"/>
  <c r="K1070" i="5"/>
  <c r="J1070" i="5"/>
  <c r="I1070" i="5"/>
  <c r="H1070" i="5"/>
  <c r="G1070" i="5"/>
  <c r="F1070" i="5"/>
  <c r="K1069" i="5"/>
  <c r="J1069" i="5"/>
  <c r="W1069" i="5"/>
  <c r="I1069" i="5"/>
  <c r="H1069" i="5"/>
  <c r="G1069" i="5"/>
  <c r="F1069" i="5"/>
  <c r="C1068" i="5"/>
  <c r="V1067" i="5"/>
  <c r="K1076" i="5" s="1"/>
  <c r="T1067" i="5"/>
  <c r="K1075" i="5" s="1"/>
  <c r="R1067" i="5"/>
  <c r="K1074" i="5" s="1"/>
  <c r="U1067" i="5"/>
  <c r="I1076" i="5" s="1"/>
  <c r="S1067" i="5"/>
  <c r="Q1067" i="5"/>
  <c r="I1074" i="5" s="1"/>
  <c r="E1067" i="5"/>
  <c r="D1067" i="5"/>
  <c r="B1067" i="5"/>
  <c r="A1066" i="5"/>
  <c r="H1064" i="5"/>
  <c r="J1064" i="5"/>
  <c r="H1063" i="5"/>
  <c r="J1063" i="5"/>
  <c r="A1062" i="5"/>
  <c r="H1060" i="5"/>
  <c r="J1060" i="5"/>
  <c r="H1059" i="5"/>
  <c r="J1059" i="5"/>
  <c r="A1058" i="5"/>
  <c r="AA1055" i="5"/>
  <c r="Z1055" i="5"/>
  <c r="Y1055" i="5"/>
  <c r="AB1054" i="5"/>
  <c r="I1054" i="5"/>
  <c r="H1054" i="5"/>
  <c r="G1054" i="5"/>
  <c r="E1054" i="5"/>
  <c r="J1053" i="5"/>
  <c r="E1053" i="5"/>
  <c r="K1052" i="5"/>
  <c r="J1052" i="5"/>
  <c r="E1052" i="5"/>
  <c r="K1051" i="5"/>
  <c r="J1051" i="5"/>
  <c r="I1051" i="5"/>
  <c r="H1051" i="5"/>
  <c r="G1051" i="5"/>
  <c r="F1051" i="5"/>
  <c r="V1050" i="5"/>
  <c r="T1050" i="5"/>
  <c r="K1053" i="5" s="1"/>
  <c r="J1055" i="5" s="1"/>
  <c r="R1050" i="5"/>
  <c r="U1050" i="5"/>
  <c r="S1050" i="5"/>
  <c r="I1053" i="5" s="1"/>
  <c r="Q1050" i="5"/>
  <c r="I1052" i="5" s="1"/>
  <c r="E1050" i="5"/>
  <c r="D1050" i="5"/>
  <c r="B1050" i="5"/>
  <c r="AA1048" i="5"/>
  <c r="Z1048" i="5"/>
  <c r="Y1048" i="5"/>
  <c r="I1047" i="5"/>
  <c r="AB1047" i="5" s="1"/>
  <c r="H1047" i="5"/>
  <c r="G1047" i="5"/>
  <c r="E1047" i="5"/>
  <c r="K1046" i="5"/>
  <c r="J1046" i="5"/>
  <c r="E1046" i="5"/>
  <c r="J1045" i="5"/>
  <c r="I1045" i="5"/>
  <c r="E1045" i="5"/>
  <c r="K1044" i="5"/>
  <c r="J1044" i="5"/>
  <c r="W1044" i="5"/>
  <c r="I1044" i="5"/>
  <c r="H1044" i="5"/>
  <c r="G1044" i="5"/>
  <c r="F1044" i="5"/>
  <c r="C1043" i="5"/>
  <c r="V1042" i="5"/>
  <c r="T1042" i="5"/>
  <c r="R1042" i="5"/>
  <c r="K1045" i="5" s="1"/>
  <c r="U1042" i="5"/>
  <c r="S1042" i="5"/>
  <c r="I1046" i="5" s="1"/>
  <c r="X1048" i="5" s="1"/>
  <c r="Q1042" i="5"/>
  <c r="E1042" i="5"/>
  <c r="D1042" i="5"/>
  <c r="B1042" i="5"/>
  <c r="AA1040" i="5"/>
  <c r="Z1040" i="5"/>
  <c r="Y1040" i="5"/>
  <c r="H1040" i="5"/>
  <c r="AB1039" i="5"/>
  <c r="I1039" i="5"/>
  <c r="H1039" i="5"/>
  <c r="G1039" i="5"/>
  <c r="E1039" i="5"/>
  <c r="K1038" i="5"/>
  <c r="J1038" i="5"/>
  <c r="I1038" i="5"/>
  <c r="E1038" i="5"/>
  <c r="J1037" i="5"/>
  <c r="E1037" i="5"/>
  <c r="K1036" i="5"/>
  <c r="J1036" i="5"/>
  <c r="H1036" i="5"/>
  <c r="AA1036" i="5"/>
  <c r="Z1036" i="5"/>
  <c r="Y1036" i="5"/>
  <c r="I1036" i="5"/>
  <c r="X1036" i="5" s="1"/>
  <c r="F1036" i="5"/>
  <c r="V1036" i="5"/>
  <c r="T1036" i="5"/>
  <c r="R1036" i="5"/>
  <c r="U1036" i="5"/>
  <c r="S1036" i="5"/>
  <c r="Q1036" i="5"/>
  <c r="E1036" i="5"/>
  <c r="D1036" i="5"/>
  <c r="B1036" i="5"/>
  <c r="K1035" i="5"/>
  <c r="J1035" i="5"/>
  <c r="I1035" i="5"/>
  <c r="W1035" i="5" s="1"/>
  <c r="H1035" i="5"/>
  <c r="G1035" i="5"/>
  <c r="F1035" i="5"/>
  <c r="C1034" i="5"/>
  <c r="V1033" i="5"/>
  <c r="T1033" i="5"/>
  <c r="R1033" i="5"/>
  <c r="K1037" i="5" s="1"/>
  <c r="U1033" i="5"/>
  <c r="S1033" i="5"/>
  <c r="Q1033" i="5"/>
  <c r="I1037" i="5" s="1"/>
  <c r="O1040" i="5" s="1"/>
  <c r="E1033" i="5"/>
  <c r="D1033" i="5"/>
  <c r="B1033" i="5"/>
  <c r="AA1031" i="5"/>
  <c r="Z1031" i="5"/>
  <c r="Y1031" i="5"/>
  <c r="H1031" i="5"/>
  <c r="I1030" i="5"/>
  <c r="AB1030" i="5" s="1"/>
  <c r="H1030" i="5"/>
  <c r="G1030" i="5"/>
  <c r="E1030" i="5"/>
  <c r="J1029" i="5"/>
  <c r="I1029" i="5"/>
  <c r="E1029" i="5"/>
  <c r="J1028" i="5"/>
  <c r="E1028" i="5"/>
  <c r="K1027" i="5"/>
  <c r="J1027" i="5"/>
  <c r="W1027" i="5"/>
  <c r="I1027" i="5"/>
  <c r="X1031" i="5" s="1"/>
  <c r="H1027" i="5"/>
  <c r="G1027" i="5"/>
  <c r="F1027" i="5"/>
  <c r="V1026" i="5"/>
  <c r="T1026" i="5"/>
  <c r="K1029" i="5" s="1"/>
  <c r="R1026" i="5"/>
  <c r="K1028" i="5" s="1"/>
  <c r="U1026" i="5"/>
  <c r="S1026" i="5"/>
  <c r="Q1026" i="5"/>
  <c r="I1028" i="5" s="1"/>
  <c r="O1031" i="5" s="1"/>
  <c r="E1026" i="5"/>
  <c r="D1026" i="5"/>
  <c r="B1026" i="5"/>
  <c r="AA1024" i="5"/>
  <c r="Z1024" i="5"/>
  <c r="Y1024" i="5"/>
  <c r="AB1023" i="5"/>
  <c r="I1023" i="5"/>
  <c r="H1023" i="5"/>
  <c r="G1023" i="5"/>
  <c r="E1023" i="5"/>
  <c r="J1022" i="5"/>
  <c r="E1022" i="5"/>
  <c r="J1021" i="5"/>
  <c r="E1021" i="5"/>
  <c r="K1020" i="5"/>
  <c r="J1020" i="5"/>
  <c r="H1020" i="5"/>
  <c r="AA1020" i="5"/>
  <c r="Z1020" i="5"/>
  <c r="Y1020" i="5"/>
  <c r="I1020" i="5"/>
  <c r="X1020" i="5" s="1"/>
  <c r="F1020" i="5"/>
  <c r="V1020" i="5"/>
  <c r="T1020" i="5"/>
  <c r="R1020" i="5"/>
  <c r="U1020" i="5"/>
  <c r="S1020" i="5"/>
  <c r="I1022" i="5" s="1"/>
  <c r="Q1020" i="5"/>
  <c r="E1020" i="5"/>
  <c r="D1020" i="5"/>
  <c r="B1020" i="5"/>
  <c r="K1019" i="5"/>
  <c r="J1019" i="5"/>
  <c r="I1019" i="5"/>
  <c r="W1019" i="5" s="1"/>
  <c r="H1019" i="5"/>
  <c r="G1019" i="5"/>
  <c r="F1019" i="5"/>
  <c r="C1018" i="5"/>
  <c r="V1017" i="5"/>
  <c r="T1017" i="5"/>
  <c r="K1022" i="5" s="1"/>
  <c r="R1017" i="5"/>
  <c r="K1021" i="5" s="1"/>
  <c r="U1017" i="5"/>
  <c r="S1017" i="5"/>
  <c r="Q1017" i="5"/>
  <c r="I1021" i="5" s="1"/>
  <c r="E1017" i="5"/>
  <c r="D1017" i="5"/>
  <c r="B1017" i="5"/>
  <c r="A1016" i="5"/>
  <c r="A1014" i="5"/>
  <c r="H1012" i="5"/>
  <c r="J1012" i="5"/>
  <c r="H1011" i="5"/>
  <c r="J1011" i="5"/>
  <c r="A1010" i="5"/>
  <c r="H1008" i="5"/>
  <c r="J1008" i="5"/>
  <c r="H1007" i="5"/>
  <c r="J1007" i="5"/>
  <c r="A1006" i="5"/>
  <c r="AA1003" i="5"/>
  <c r="Z1003" i="5"/>
  <c r="Y1003" i="5"/>
  <c r="AB1002" i="5"/>
  <c r="I1002" i="5"/>
  <c r="H1002" i="5"/>
  <c r="G1002" i="5"/>
  <c r="E1002" i="5"/>
  <c r="J1001" i="5"/>
  <c r="E1001" i="5"/>
  <c r="J1000" i="5"/>
  <c r="E1000" i="5"/>
  <c r="J999" i="5"/>
  <c r="E999" i="5"/>
  <c r="K998" i="5"/>
  <c r="J998" i="5"/>
  <c r="H998" i="5"/>
  <c r="AA998" i="5"/>
  <c r="Z998" i="5"/>
  <c r="Y998" i="5"/>
  <c r="I998" i="5"/>
  <c r="X998" i="5" s="1"/>
  <c r="F998" i="5"/>
  <c r="V998" i="5"/>
  <c r="T998" i="5"/>
  <c r="R998" i="5"/>
  <c r="U998" i="5"/>
  <c r="S998" i="5"/>
  <c r="Q998" i="5"/>
  <c r="I999" i="5" s="1"/>
  <c r="E998" i="5"/>
  <c r="D998" i="5"/>
  <c r="B998" i="5"/>
  <c r="K997" i="5"/>
  <c r="J997" i="5"/>
  <c r="H997" i="5"/>
  <c r="AA997" i="5"/>
  <c r="Z997" i="5"/>
  <c r="Y997" i="5"/>
  <c r="I997" i="5"/>
  <c r="X997" i="5" s="1"/>
  <c r="F997" i="5"/>
  <c r="V997" i="5"/>
  <c r="T997" i="5"/>
  <c r="R997" i="5"/>
  <c r="U997" i="5"/>
  <c r="I1001" i="5" s="1"/>
  <c r="S997" i="5"/>
  <c r="Q997" i="5"/>
  <c r="E997" i="5"/>
  <c r="D997" i="5"/>
  <c r="B997" i="5"/>
  <c r="K996" i="5"/>
  <c r="J996" i="5"/>
  <c r="I996" i="5"/>
  <c r="H996" i="5"/>
  <c r="G996" i="5"/>
  <c r="F996" i="5"/>
  <c r="K995" i="5"/>
  <c r="J995" i="5"/>
  <c r="I995" i="5"/>
  <c r="W995" i="5" s="1"/>
  <c r="H995" i="5"/>
  <c r="G995" i="5"/>
  <c r="F995" i="5"/>
  <c r="K994" i="5"/>
  <c r="J994" i="5"/>
  <c r="I994" i="5"/>
  <c r="H994" i="5"/>
  <c r="G994" i="5"/>
  <c r="F994" i="5"/>
  <c r="K993" i="5"/>
  <c r="J993" i="5"/>
  <c r="W993" i="5"/>
  <c r="I993" i="5"/>
  <c r="H993" i="5"/>
  <c r="G993" i="5"/>
  <c r="F993" i="5"/>
  <c r="C992" i="5"/>
  <c r="V991" i="5"/>
  <c r="K1001" i="5" s="1"/>
  <c r="T991" i="5"/>
  <c r="K1000" i="5" s="1"/>
  <c r="R991" i="5"/>
  <c r="K999" i="5" s="1"/>
  <c r="U991" i="5"/>
  <c r="S991" i="5"/>
  <c r="Q991" i="5"/>
  <c r="E991" i="5"/>
  <c r="D991" i="5"/>
  <c r="B991" i="5"/>
  <c r="AA989" i="5"/>
  <c r="Z989" i="5"/>
  <c r="Y989" i="5"/>
  <c r="I988" i="5"/>
  <c r="AB988" i="5" s="1"/>
  <c r="H988" i="5"/>
  <c r="G988" i="5"/>
  <c r="E988" i="5"/>
  <c r="J987" i="5"/>
  <c r="I987" i="5"/>
  <c r="E987" i="5"/>
  <c r="J986" i="5"/>
  <c r="E986" i="5"/>
  <c r="J985" i="5"/>
  <c r="E985" i="5"/>
  <c r="K984" i="5"/>
  <c r="J984" i="5"/>
  <c r="H984" i="5"/>
  <c r="AA984" i="5"/>
  <c r="Z984" i="5"/>
  <c r="Y984" i="5"/>
  <c r="X984" i="5"/>
  <c r="I984" i="5"/>
  <c r="F984" i="5"/>
  <c r="V984" i="5"/>
  <c r="T984" i="5"/>
  <c r="R984" i="5"/>
  <c r="U984" i="5"/>
  <c r="S984" i="5"/>
  <c r="Q984" i="5"/>
  <c r="I985" i="5" s="1"/>
  <c r="E984" i="5"/>
  <c r="D984" i="5"/>
  <c r="B984" i="5"/>
  <c r="K983" i="5"/>
  <c r="J983" i="5"/>
  <c r="H983" i="5"/>
  <c r="AA983" i="5"/>
  <c r="Z983" i="5"/>
  <c r="Y983" i="5"/>
  <c r="X983" i="5"/>
  <c r="I983" i="5"/>
  <c r="F983" i="5"/>
  <c r="V983" i="5"/>
  <c r="T983" i="5"/>
  <c r="R983" i="5"/>
  <c r="U983" i="5"/>
  <c r="S983" i="5"/>
  <c r="Q983" i="5"/>
  <c r="E983" i="5"/>
  <c r="D983" i="5"/>
  <c r="B983" i="5"/>
  <c r="K982" i="5"/>
  <c r="J982" i="5"/>
  <c r="I982" i="5"/>
  <c r="H982" i="5"/>
  <c r="G982" i="5"/>
  <c r="F982" i="5"/>
  <c r="K981" i="5"/>
  <c r="J981" i="5"/>
  <c r="I981" i="5"/>
  <c r="W981" i="5" s="1"/>
  <c r="H981" i="5"/>
  <c r="G981" i="5"/>
  <c r="F981" i="5"/>
  <c r="K980" i="5"/>
  <c r="J980" i="5"/>
  <c r="I980" i="5"/>
  <c r="H980" i="5"/>
  <c r="G980" i="5"/>
  <c r="F980" i="5"/>
  <c r="K979" i="5"/>
  <c r="J979" i="5"/>
  <c r="I979" i="5"/>
  <c r="W979" i="5" s="1"/>
  <c r="H979" i="5"/>
  <c r="G979" i="5"/>
  <c r="F979" i="5"/>
  <c r="C978" i="5"/>
  <c r="V977" i="5"/>
  <c r="K987" i="5" s="1"/>
  <c r="T977" i="5"/>
  <c r="K986" i="5" s="1"/>
  <c r="R977" i="5"/>
  <c r="K985" i="5" s="1"/>
  <c r="P989" i="5" s="1"/>
  <c r="U977" i="5"/>
  <c r="S977" i="5"/>
  <c r="I986" i="5" s="1"/>
  <c r="Q977" i="5"/>
  <c r="E977" i="5"/>
  <c r="D977" i="5"/>
  <c r="B977" i="5"/>
  <c r="AA975" i="5"/>
  <c r="Z975" i="5"/>
  <c r="Y975" i="5"/>
  <c r="AB974" i="5"/>
  <c r="I974" i="5"/>
  <c r="H974" i="5"/>
  <c r="G974" i="5"/>
  <c r="E974" i="5"/>
  <c r="J973" i="5"/>
  <c r="E973" i="5"/>
  <c r="J972" i="5"/>
  <c r="E972" i="5"/>
  <c r="K971" i="5"/>
  <c r="J971" i="5"/>
  <c r="H971" i="5"/>
  <c r="AA971" i="5"/>
  <c r="Z971" i="5"/>
  <c r="Y971" i="5"/>
  <c r="I971" i="5"/>
  <c r="X971" i="5" s="1"/>
  <c r="F971" i="5"/>
  <c r="V971" i="5"/>
  <c r="T971" i="5"/>
  <c r="R971" i="5"/>
  <c r="U971" i="5"/>
  <c r="S971" i="5"/>
  <c r="Q971" i="5"/>
  <c r="E971" i="5"/>
  <c r="D971" i="5"/>
  <c r="B971" i="5"/>
  <c r="K970" i="5"/>
  <c r="J970" i="5"/>
  <c r="I970" i="5"/>
  <c r="W970" i="5" s="1"/>
  <c r="H970" i="5"/>
  <c r="G970" i="5"/>
  <c r="F970" i="5"/>
  <c r="C969" i="5"/>
  <c r="V968" i="5"/>
  <c r="T968" i="5"/>
  <c r="K973" i="5" s="1"/>
  <c r="P975" i="5" s="1"/>
  <c r="R968" i="5"/>
  <c r="K972" i="5" s="1"/>
  <c r="U968" i="5"/>
  <c r="S968" i="5"/>
  <c r="I973" i="5" s="1"/>
  <c r="Q968" i="5"/>
  <c r="I972" i="5" s="1"/>
  <c r="E968" i="5"/>
  <c r="D968" i="5"/>
  <c r="B968" i="5"/>
  <c r="AA966" i="5"/>
  <c r="Z966" i="5"/>
  <c r="Y966" i="5"/>
  <c r="AB965" i="5"/>
  <c r="I965" i="5"/>
  <c r="H965" i="5"/>
  <c r="G965" i="5"/>
  <c r="E965" i="5"/>
  <c r="J964" i="5"/>
  <c r="E964" i="5"/>
  <c r="J963" i="5"/>
  <c r="E963" i="5"/>
  <c r="K962" i="5"/>
  <c r="J962" i="5"/>
  <c r="E962" i="5"/>
  <c r="K961" i="5"/>
  <c r="J961" i="5"/>
  <c r="H961" i="5"/>
  <c r="AA961" i="5"/>
  <c r="Z961" i="5"/>
  <c r="Y961" i="5"/>
  <c r="I961" i="5"/>
  <c r="X961" i="5" s="1"/>
  <c r="F961" i="5"/>
  <c r="V961" i="5"/>
  <c r="T961" i="5"/>
  <c r="R961" i="5"/>
  <c r="U961" i="5"/>
  <c r="S961" i="5"/>
  <c r="Q961" i="5"/>
  <c r="E961" i="5"/>
  <c r="D961" i="5"/>
  <c r="B961" i="5"/>
  <c r="K960" i="5"/>
  <c r="J960" i="5"/>
  <c r="I960" i="5"/>
  <c r="H960" i="5"/>
  <c r="G960" i="5"/>
  <c r="F960" i="5"/>
  <c r="K959" i="5"/>
  <c r="J959" i="5"/>
  <c r="I959" i="5"/>
  <c r="W959" i="5" s="1"/>
  <c r="H959" i="5"/>
  <c r="G959" i="5"/>
  <c r="F959" i="5"/>
  <c r="K958" i="5"/>
  <c r="J958" i="5"/>
  <c r="I958" i="5"/>
  <c r="H958" i="5"/>
  <c r="G958" i="5"/>
  <c r="F958" i="5"/>
  <c r="K957" i="5"/>
  <c r="J957" i="5"/>
  <c r="W957" i="5"/>
  <c r="I957" i="5"/>
  <c r="H957" i="5"/>
  <c r="G957" i="5"/>
  <c r="F957" i="5"/>
  <c r="V956" i="5"/>
  <c r="K964" i="5" s="1"/>
  <c r="T956" i="5"/>
  <c r="K963" i="5" s="1"/>
  <c r="R956" i="5"/>
  <c r="U956" i="5"/>
  <c r="I964" i="5" s="1"/>
  <c r="S956" i="5"/>
  <c r="I963" i="5" s="1"/>
  <c r="Q956" i="5"/>
  <c r="I962" i="5" s="1"/>
  <c r="E956" i="5"/>
  <c r="D956" i="5"/>
  <c r="B956" i="5"/>
  <c r="AA954" i="5"/>
  <c r="Z954" i="5"/>
  <c r="Y954" i="5"/>
  <c r="AB953" i="5"/>
  <c r="I953" i="5"/>
  <c r="H953" i="5"/>
  <c r="G953" i="5"/>
  <c r="E953" i="5"/>
  <c r="J952" i="5"/>
  <c r="I952" i="5"/>
  <c r="E952" i="5"/>
  <c r="J951" i="5"/>
  <c r="E951" i="5"/>
  <c r="J950" i="5"/>
  <c r="E950" i="5"/>
  <c r="K949" i="5"/>
  <c r="J949" i="5"/>
  <c r="H949" i="5"/>
  <c r="AA949" i="5"/>
  <c r="Z949" i="5"/>
  <c r="Y949" i="5"/>
  <c r="I949" i="5"/>
  <c r="X949" i="5" s="1"/>
  <c r="F949" i="5"/>
  <c r="V949" i="5"/>
  <c r="T949" i="5"/>
  <c r="R949" i="5"/>
  <c r="U949" i="5"/>
  <c r="S949" i="5"/>
  <c r="Q949" i="5"/>
  <c r="I950" i="5" s="1"/>
  <c r="E949" i="5"/>
  <c r="D949" i="5"/>
  <c r="B949" i="5"/>
  <c r="K948" i="5"/>
  <c r="J948" i="5"/>
  <c r="I948" i="5"/>
  <c r="H948" i="5"/>
  <c r="G948" i="5"/>
  <c r="F948" i="5"/>
  <c r="K947" i="5"/>
  <c r="J947" i="5"/>
  <c r="I947" i="5"/>
  <c r="W947" i="5" s="1"/>
  <c r="H947" i="5"/>
  <c r="G947" i="5"/>
  <c r="F947" i="5"/>
  <c r="K946" i="5"/>
  <c r="J946" i="5"/>
  <c r="I946" i="5"/>
  <c r="H946" i="5"/>
  <c r="G946" i="5"/>
  <c r="F946" i="5"/>
  <c r="K945" i="5"/>
  <c r="J945" i="5"/>
  <c r="W945" i="5"/>
  <c r="I945" i="5"/>
  <c r="X954" i="5" s="1"/>
  <c r="H945" i="5"/>
  <c r="G945" i="5"/>
  <c r="F945" i="5"/>
  <c r="C944" i="5"/>
  <c r="V943" i="5"/>
  <c r="K952" i="5" s="1"/>
  <c r="T943" i="5"/>
  <c r="K951" i="5" s="1"/>
  <c r="R943" i="5"/>
  <c r="K950" i="5" s="1"/>
  <c r="U943" i="5"/>
  <c r="S943" i="5"/>
  <c r="I951" i="5" s="1"/>
  <c r="Q943" i="5"/>
  <c r="E943" i="5"/>
  <c r="D943" i="5"/>
  <c r="B943" i="5"/>
  <c r="AA941" i="5"/>
  <c r="Z941" i="5"/>
  <c r="Y941" i="5"/>
  <c r="I940" i="5"/>
  <c r="AB940" i="5" s="1"/>
  <c r="H940" i="5"/>
  <c r="G940" i="5"/>
  <c r="E940" i="5"/>
  <c r="J939" i="5"/>
  <c r="E939" i="5"/>
  <c r="J938" i="5"/>
  <c r="I938" i="5"/>
  <c r="E938" i="5"/>
  <c r="J937" i="5"/>
  <c r="E937" i="5"/>
  <c r="K936" i="5"/>
  <c r="J936" i="5"/>
  <c r="H936" i="5"/>
  <c r="AA936" i="5"/>
  <c r="Z936" i="5"/>
  <c r="Y936" i="5"/>
  <c r="I936" i="5"/>
  <c r="X936" i="5" s="1"/>
  <c r="F936" i="5"/>
  <c r="V936" i="5"/>
  <c r="T936" i="5"/>
  <c r="K938" i="5" s="1"/>
  <c r="R936" i="5"/>
  <c r="U936" i="5"/>
  <c r="S936" i="5"/>
  <c r="Q936" i="5"/>
  <c r="E936" i="5"/>
  <c r="D936" i="5"/>
  <c r="B936" i="5"/>
  <c r="K935" i="5"/>
  <c r="J935" i="5"/>
  <c r="I935" i="5"/>
  <c r="H935" i="5"/>
  <c r="G935" i="5"/>
  <c r="F935" i="5"/>
  <c r="K934" i="5"/>
  <c r="J934" i="5"/>
  <c r="W934" i="5"/>
  <c r="I934" i="5"/>
  <c r="H934" i="5"/>
  <c r="G934" i="5"/>
  <c r="F934" i="5"/>
  <c r="K933" i="5"/>
  <c r="J933" i="5"/>
  <c r="I933" i="5"/>
  <c r="H933" i="5"/>
  <c r="G933" i="5"/>
  <c r="F933" i="5"/>
  <c r="K932" i="5"/>
  <c r="J932" i="5"/>
  <c r="W932" i="5"/>
  <c r="I932" i="5"/>
  <c r="H932" i="5"/>
  <c r="G932" i="5"/>
  <c r="F932" i="5"/>
  <c r="C931" i="5"/>
  <c r="V930" i="5"/>
  <c r="K939" i="5" s="1"/>
  <c r="T930" i="5"/>
  <c r="R930" i="5"/>
  <c r="K937" i="5" s="1"/>
  <c r="U930" i="5"/>
  <c r="I939" i="5" s="1"/>
  <c r="S930" i="5"/>
  <c r="Q930" i="5"/>
  <c r="I937" i="5" s="1"/>
  <c r="E930" i="5"/>
  <c r="D930" i="5"/>
  <c r="B930" i="5"/>
  <c r="A929" i="5"/>
  <c r="H927" i="5"/>
  <c r="J927" i="5"/>
  <c r="H926" i="5"/>
  <c r="J926" i="5"/>
  <c r="A925" i="5"/>
  <c r="AA922" i="5"/>
  <c r="Z922" i="5"/>
  <c r="Y922" i="5"/>
  <c r="I921" i="5"/>
  <c r="AB921" i="5" s="1"/>
  <c r="H921" i="5"/>
  <c r="G921" i="5"/>
  <c r="E921" i="5"/>
  <c r="J920" i="5"/>
  <c r="I920" i="5"/>
  <c r="E920" i="5"/>
  <c r="J919" i="5"/>
  <c r="E919" i="5"/>
  <c r="K918" i="5"/>
  <c r="J918" i="5"/>
  <c r="H918" i="5"/>
  <c r="AA918" i="5"/>
  <c r="Z918" i="5"/>
  <c r="Y918" i="5"/>
  <c r="I918" i="5"/>
  <c r="X918" i="5" s="1"/>
  <c r="F918" i="5"/>
  <c r="V918" i="5"/>
  <c r="T918" i="5"/>
  <c r="K920" i="5" s="1"/>
  <c r="R918" i="5"/>
  <c r="U918" i="5"/>
  <c r="S918" i="5"/>
  <c r="Q918" i="5"/>
  <c r="E918" i="5"/>
  <c r="D918" i="5"/>
  <c r="B918" i="5"/>
  <c r="K917" i="5"/>
  <c r="J917" i="5"/>
  <c r="W917" i="5"/>
  <c r="I917" i="5"/>
  <c r="H922" i="5" s="1"/>
  <c r="H917" i="5"/>
  <c r="G917" i="5"/>
  <c r="F917" i="5"/>
  <c r="C916" i="5"/>
  <c r="V915" i="5"/>
  <c r="T915" i="5"/>
  <c r="R915" i="5"/>
  <c r="K919" i="5" s="1"/>
  <c r="U915" i="5"/>
  <c r="S915" i="5"/>
  <c r="Q915" i="5"/>
  <c r="I919" i="5" s="1"/>
  <c r="O922" i="5" s="1"/>
  <c r="E915" i="5"/>
  <c r="D915" i="5"/>
  <c r="B915" i="5"/>
  <c r="AA913" i="5"/>
  <c r="Z913" i="5"/>
  <c r="Y913" i="5"/>
  <c r="I912" i="5"/>
  <c r="AB912" i="5" s="1"/>
  <c r="H912" i="5"/>
  <c r="G912" i="5"/>
  <c r="E912" i="5"/>
  <c r="J911" i="5"/>
  <c r="I911" i="5"/>
  <c r="E911" i="5"/>
  <c r="K910" i="5"/>
  <c r="P913" i="5" s="1"/>
  <c r="J910" i="5"/>
  <c r="E910" i="5"/>
  <c r="K909" i="5"/>
  <c r="J909" i="5"/>
  <c r="W909" i="5"/>
  <c r="I909" i="5"/>
  <c r="H909" i="5"/>
  <c r="G909" i="5"/>
  <c r="F909" i="5"/>
  <c r="V908" i="5"/>
  <c r="T908" i="5"/>
  <c r="K911" i="5" s="1"/>
  <c r="J913" i="5" s="1"/>
  <c r="R908" i="5"/>
  <c r="U908" i="5"/>
  <c r="S908" i="5"/>
  <c r="Q908" i="5"/>
  <c r="I910" i="5" s="1"/>
  <c r="E908" i="5"/>
  <c r="D908" i="5"/>
  <c r="B908" i="5"/>
  <c r="AA906" i="5"/>
  <c r="Z906" i="5"/>
  <c r="Y906" i="5"/>
  <c r="I905" i="5"/>
  <c r="AB905" i="5" s="1"/>
  <c r="H905" i="5"/>
  <c r="G905" i="5"/>
  <c r="E905" i="5"/>
  <c r="J904" i="5"/>
  <c r="I904" i="5"/>
  <c r="E904" i="5"/>
  <c r="J903" i="5"/>
  <c r="E903" i="5"/>
  <c r="K902" i="5"/>
  <c r="J902" i="5"/>
  <c r="H902" i="5"/>
  <c r="AA902" i="5"/>
  <c r="Z902" i="5"/>
  <c r="Y902" i="5"/>
  <c r="I902" i="5"/>
  <c r="X902" i="5" s="1"/>
  <c r="F902" i="5"/>
  <c r="V902" i="5"/>
  <c r="T902" i="5"/>
  <c r="K904" i="5" s="1"/>
  <c r="R902" i="5"/>
  <c r="U902" i="5"/>
  <c r="S902" i="5"/>
  <c r="Q902" i="5"/>
  <c r="E902" i="5"/>
  <c r="D902" i="5"/>
  <c r="B902" i="5"/>
  <c r="K901" i="5"/>
  <c r="P906" i="5" s="1"/>
  <c r="J901" i="5"/>
  <c r="I901" i="5"/>
  <c r="W901" i="5" s="1"/>
  <c r="H901" i="5"/>
  <c r="G901" i="5"/>
  <c r="F901" i="5"/>
  <c r="C900" i="5"/>
  <c r="V899" i="5"/>
  <c r="T899" i="5"/>
  <c r="R899" i="5"/>
  <c r="K903" i="5" s="1"/>
  <c r="U899" i="5"/>
  <c r="S899" i="5"/>
  <c r="Q899" i="5"/>
  <c r="I903" i="5" s="1"/>
  <c r="E899" i="5"/>
  <c r="D899" i="5"/>
  <c r="B899" i="5"/>
  <c r="A898" i="5"/>
  <c r="AA895" i="5"/>
  <c r="Z895" i="5"/>
  <c r="Y895" i="5"/>
  <c r="I894" i="5"/>
  <c r="AB894" i="5" s="1"/>
  <c r="H894" i="5"/>
  <c r="G894" i="5"/>
  <c r="E894" i="5"/>
  <c r="J893" i="5"/>
  <c r="E893" i="5"/>
  <c r="J892" i="5"/>
  <c r="E892" i="5"/>
  <c r="J891" i="5"/>
  <c r="E891" i="5"/>
  <c r="K890" i="5"/>
  <c r="J890" i="5"/>
  <c r="H890" i="5"/>
  <c r="AA890" i="5"/>
  <c r="Z890" i="5"/>
  <c r="Y890" i="5"/>
  <c r="I890" i="5"/>
  <c r="X890" i="5" s="1"/>
  <c r="F890" i="5"/>
  <c r="V890" i="5"/>
  <c r="T890" i="5"/>
  <c r="R890" i="5"/>
  <c r="U890" i="5"/>
  <c r="S890" i="5"/>
  <c r="Q890" i="5"/>
  <c r="E890" i="5"/>
  <c r="D890" i="5"/>
  <c r="B890" i="5"/>
  <c r="K889" i="5"/>
  <c r="J889" i="5"/>
  <c r="H889" i="5"/>
  <c r="AA889" i="5"/>
  <c r="Z889" i="5"/>
  <c r="Y889" i="5"/>
  <c r="X889" i="5"/>
  <c r="I889" i="5"/>
  <c r="F889" i="5"/>
  <c r="V889" i="5"/>
  <c r="T889" i="5"/>
  <c r="R889" i="5"/>
  <c r="U889" i="5"/>
  <c r="S889" i="5"/>
  <c r="Q889" i="5"/>
  <c r="E889" i="5"/>
  <c r="D889" i="5"/>
  <c r="B889" i="5"/>
  <c r="K888" i="5"/>
  <c r="J888" i="5"/>
  <c r="I888" i="5"/>
  <c r="H888" i="5"/>
  <c r="G888" i="5"/>
  <c r="F888" i="5"/>
  <c r="K887" i="5"/>
  <c r="J887" i="5"/>
  <c r="I887" i="5"/>
  <c r="W887" i="5" s="1"/>
  <c r="H887" i="5"/>
  <c r="G887" i="5"/>
  <c r="F887" i="5"/>
  <c r="K886" i="5"/>
  <c r="J886" i="5"/>
  <c r="I886" i="5"/>
  <c r="H886" i="5"/>
  <c r="G886" i="5"/>
  <c r="F886" i="5"/>
  <c r="K885" i="5"/>
  <c r="J885" i="5"/>
  <c r="I885" i="5"/>
  <c r="W885" i="5" s="1"/>
  <c r="H885" i="5"/>
  <c r="G885" i="5"/>
  <c r="F885" i="5"/>
  <c r="C884" i="5"/>
  <c r="V883" i="5"/>
  <c r="K893" i="5" s="1"/>
  <c r="T883" i="5"/>
  <c r="K892" i="5" s="1"/>
  <c r="R883" i="5"/>
  <c r="K891" i="5" s="1"/>
  <c r="U883" i="5"/>
  <c r="I893" i="5" s="1"/>
  <c r="S883" i="5"/>
  <c r="I892" i="5" s="1"/>
  <c r="Q883" i="5"/>
  <c r="I891" i="5" s="1"/>
  <c r="E883" i="5"/>
  <c r="D883" i="5"/>
  <c r="B883" i="5"/>
  <c r="AA881" i="5"/>
  <c r="Z881" i="5"/>
  <c r="Y881" i="5"/>
  <c r="AB880" i="5"/>
  <c r="I880" i="5"/>
  <c r="H880" i="5"/>
  <c r="G880" i="5"/>
  <c r="E880" i="5"/>
  <c r="K879" i="5"/>
  <c r="J879" i="5"/>
  <c r="E879" i="5"/>
  <c r="J878" i="5"/>
  <c r="E878" i="5"/>
  <c r="K877" i="5"/>
  <c r="J877" i="5"/>
  <c r="E877" i="5"/>
  <c r="K876" i="5"/>
  <c r="J876" i="5"/>
  <c r="H876" i="5"/>
  <c r="AA876" i="5"/>
  <c r="Z876" i="5"/>
  <c r="Y876" i="5"/>
  <c r="I876" i="5"/>
  <c r="X876" i="5" s="1"/>
  <c r="F876" i="5"/>
  <c r="V876" i="5"/>
  <c r="T876" i="5"/>
  <c r="R876" i="5"/>
  <c r="U876" i="5"/>
  <c r="S876" i="5"/>
  <c r="Q876" i="5"/>
  <c r="E876" i="5"/>
  <c r="D876" i="5"/>
  <c r="B876" i="5"/>
  <c r="K875" i="5"/>
  <c r="J875" i="5"/>
  <c r="H875" i="5"/>
  <c r="AA875" i="5"/>
  <c r="Z875" i="5"/>
  <c r="Y875" i="5"/>
  <c r="I875" i="5"/>
  <c r="X875" i="5" s="1"/>
  <c r="F875" i="5"/>
  <c r="V875" i="5"/>
  <c r="T875" i="5"/>
  <c r="R875" i="5"/>
  <c r="U875" i="5"/>
  <c r="S875" i="5"/>
  <c r="I878" i="5" s="1"/>
  <c r="Q875" i="5"/>
  <c r="E875" i="5"/>
  <c r="D875" i="5"/>
  <c r="B875" i="5"/>
  <c r="K874" i="5"/>
  <c r="J874" i="5"/>
  <c r="I874" i="5"/>
  <c r="H874" i="5"/>
  <c r="G874" i="5"/>
  <c r="F874" i="5"/>
  <c r="K873" i="5"/>
  <c r="J873" i="5"/>
  <c r="W873" i="5"/>
  <c r="I873" i="5"/>
  <c r="H873" i="5"/>
  <c r="G873" i="5"/>
  <c r="F873" i="5"/>
  <c r="K872" i="5"/>
  <c r="J872" i="5"/>
  <c r="I872" i="5"/>
  <c r="H872" i="5"/>
  <c r="G872" i="5"/>
  <c r="F872" i="5"/>
  <c r="K871" i="5"/>
  <c r="P881" i="5" s="1"/>
  <c r="J871" i="5"/>
  <c r="W871" i="5"/>
  <c r="I871" i="5"/>
  <c r="H871" i="5"/>
  <c r="G871" i="5"/>
  <c r="F871" i="5"/>
  <c r="C870" i="5"/>
  <c r="V869" i="5"/>
  <c r="T869" i="5"/>
  <c r="K878" i="5" s="1"/>
  <c r="R869" i="5"/>
  <c r="U869" i="5"/>
  <c r="I879" i="5" s="1"/>
  <c r="S869" i="5"/>
  <c r="Q869" i="5"/>
  <c r="I877" i="5" s="1"/>
  <c r="E869" i="5"/>
  <c r="D869" i="5"/>
  <c r="B869" i="5"/>
  <c r="AA867" i="5"/>
  <c r="Z867" i="5"/>
  <c r="Y867" i="5"/>
  <c r="I866" i="5"/>
  <c r="AB866" i="5" s="1"/>
  <c r="H866" i="5"/>
  <c r="G866" i="5"/>
  <c r="E866" i="5"/>
  <c r="J865" i="5"/>
  <c r="I865" i="5"/>
  <c r="E865" i="5"/>
  <c r="J864" i="5"/>
  <c r="E864" i="5"/>
  <c r="K863" i="5"/>
  <c r="J863" i="5"/>
  <c r="H863" i="5"/>
  <c r="AA863" i="5"/>
  <c r="Z863" i="5"/>
  <c r="Y863" i="5"/>
  <c r="I863" i="5"/>
  <c r="X863" i="5" s="1"/>
  <c r="F863" i="5"/>
  <c r="V863" i="5"/>
  <c r="T863" i="5"/>
  <c r="K865" i="5" s="1"/>
  <c r="R863" i="5"/>
  <c r="U863" i="5"/>
  <c r="S863" i="5"/>
  <c r="Q863" i="5"/>
  <c r="E863" i="5"/>
  <c r="D863" i="5"/>
  <c r="B863" i="5"/>
  <c r="K862" i="5"/>
  <c r="J862" i="5"/>
  <c r="W862" i="5"/>
  <c r="I862" i="5"/>
  <c r="H862" i="5"/>
  <c r="G862" i="5"/>
  <c r="F862" i="5"/>
  <c r="C861" i="5"/>
  <c r="V860" i="5"/>
  <c r="T860" i="5"/>
  <c r="R860" i="5"/>
  <c r="K864" i="5" s="1"/>
  <c r="U860" i="5"/>
  <c r="S860" i="5"/>
  <c r="Q860" i="5"/>
  <c r="I864" i="5" s="1"/>
  <c r="O867" i="5" s="1"/>
  <c r="E860" i="5"/>
  <c r="D860" i="5"/>
  <c r="B860" i="5"/>
  <c r="AA858" i="5"/>
  <c r="Z858" i="5"/>
  <c r="Y858" i="5"/>
  <c r="I857" i="5"/>
  <c r="AB857" i="5" s="1"/>
  <c r="H857" i="5"/>
  <c r="G857" i="5"/>
  <c r="E857" i="5"/>
  <c r="J856" i="5"/>
  <c r="I856" i="5"/>
  <c r="E856" i="5"/>
  <c r="K855" i="5"/>
  <c r="J855" i="5"/>
  <c r="E855" i="5"/>
  <c r="J854" i="5"/>
  <c r="E854" i="5"/>
  <c r="K853" i="5"/>
  <c r="J853" i="5"/>
  <c r="H853" i="5"/>
  <c r="AA853" i="5"/>
  <c r="Z853" i="5"/>
  <c r="Y853" i="5"/>
  <c r="X853" i="5"/>
  <c r="I853" i="5"/>
  <c r="F853" i="5"/>
  <c r="V853" i="5"/>
  <c r="T853" i="5"/>
  <c r="R853" i="5"/>
  <c r="U853" i="5"/>
  <c r="S853" i="5"/>
  <c r="Q853" i="5"/>
  <c r="E853" i="5"/>
  <c r="D853" i="5"/>
  <c r="B853" i="5"/>
  <c r="K852" i="5"/>
  <c r="J852" i="5"/>
  <c r="I852" i="5"/>
  <c r="H852" i="5"/>
  <c r="G852" i="5"/>
  <c r="F852" i="5"/>
  <c r="K851" i="5"/>
  <c r="J851" i="5"/>
  <c r="I851" i="5"/>
  <c r="W851" i="5" s="1"/>
  <c r="H851" i="5"/>
  <c r="G851" i="5"/>
  <c r="F851" i="5"/>
  <c r="K850" i="5"/>
  <c r="J850" i="5"/>
  <c r="I850" i="5"/>
  <c r="H850" i="5"/>
  <c r="G850" i="5"/>
  <c r="F850" i="5"/>
  <c r="K849" i="5"/>
  <c r="J849" i="5"/>
  <c r="I849" i="5"/>
  <c r="H849" i="5"/>
  <c r="G849" i="5"/>
  <c r="F849" i="5"/>
  <c r="V848" i="5"/>
  <c r="K856" i="5" s="1"/>
  <c r="T848" i="5"/>
  <c r="R848" i="5"/>
  <c r="K854" i="5" s="1"/>
  <c r="U848" i="5"/>
  <c r="S848" i="5"/>
  <c r="I855" i="5" s="1"/>
  <c r="Q848" i="5"/>
  <c r="I854" i="5" s="1"/>
  <c r="O858" i="5" s="1"/>
  <c r="E848" i="5"/>
  <c r="D848" i="5"/>
  <c r="B848" i="5"/>
  <c r="AA846" i="5"/>
  <c r="Z846" i="5"/>
  <c r="Y846" i="5"/>
  <c r="I845" i="5"/>
  <c r="AB845" i="5" s="1"/>
  <c r="H845" i="5"/>
  <c r="G845" i="5"/>
  <c r="E845" i="5"/>
  <c r="J844" i="5"/>
  <c r="E844" i="5"/>
  <c r="J843" i="5"/>
  <c r="E843" i="5"/>
  <c r="J842" i="5"/>
  <c r="E842" i="5"/>
  <c r="K841" i="5"/>
  <c r="J841" i="5"/>
  <c r="H841" i="5"/>
  <c r="AA841" i="5"/>
  <c r="Z841" i="5"/>
  <c r="Y841" i="5"/>
  <c r="I841" i="5"/>
  <c r="X841" i="5" s="1"/>
  <c r="F841" i="5"/>
  <c r="V841" i="5"/>
  <c r="T841" i="5"/>
  <c r="K843" i="5" s="1"/>
  <c r="R841" i="5"/>
  <c r="U841" i="5"/>
  <c r="S841" i="5"/>
  <c r="I843" i="5" s="1"/>
  <c r="Q841" i="5"/>
  <c r="E841" i="5"/>
  <c r="D841" i="5"/>
  <c r="B841" i="5"/>
  <c r="K840" i="5"/>
  <c r="J840" i="5"/>
  <c r="I840" i="5"/>
  <c r="H840" i="5"/>
  <c r="G840" i="5"/>
  <c r="F840" i="5"/>
  <c r="K839" i="5"/>
  <c r="J839" i="5"/>
  <c r="I839" i="5"/>
  <c r="W839" i="5" s="1"/>
  <c r="H839" i="5"/>
  <c r="G839" i="5"/>
  <c r="F839" i="5"/>
  <c r="K838" i="5"/>
  <c r="J838" i="5"/>
  <c r="I838" i="5"/>
  <c r="H838" i="5"/>
  <c r="G838" i="5"/>
  <c r="F838" i="5"/>
  <c r="K837" i="5"/>
  <c r="J837" i="5"/>
  <c r="I837" i="5"/>
  <c r="W837" i="5" s="1"/>
  <c r="H837" i="5"/>
  <c r="G837" i="5"/>
  <c r="F837" i="5"/>
  <c r="C836" i="5"/>
  <c r="V835" i="5"/>
  <c r="K844" i="5" s="1"/>
  <c r="T835" i="5"/>
  <c r="R835" i="5"/>
  <c r="K842" i="5" s="1"/>
  <c r="U835" i="5"/>
  <c r="I844" i="5" s="1"/>
  <c r="S835" i="5"/>
  <c r="Q835" i="5"/>
  <c r="I842" i="5" s="1"/>
  <c r="E835" i="5"/>
  <c r="D835" i="5"/>
  <c r="B835" i="5"/>
  <c r="AA833" i="5"/>
  <c r="Z833" i="5"/>
  <c r="Y833" i="5"/>
  <c r="I832" i="5"/>
  <c r="AB832" i="5" s="1"/>
  <c r="H832" i="5"/>
  <c r="G832" i="5"/>
  <c r="E832" i="5"/>
  <c r="J831" i="5"/>
  <c r="I831" i="5"/>
  <c r="E831" i="5"/>
  <c r="J830" i="5"/>
  <c r="E830" i="5"/>
  <c r="K829" i="5"/>
  <c r="J829" i="5"/>
  <c r="E829" i="5"/>
  <c r="K828" i="5"/>
  <c r="J828" i="5"/>
  <c r="H828" i="5"/>
  <c r="AA828" i="5"/>
  <c r="Z828" i="5"/>
  <c r="Y828" i="5"/>
  <c r="X828" i="5"/>
  <c r="I828" i="5"/>
  <c r="F828" i="5"/>
  <c r="V828" i="5"/>
  <c r="K831" i="5" s="1"/>
  <c r="T828" i="5"/>
  <c r="R828" i="5"/>
  <c r="U828" i="5"/>
  <c r="S828" i="5"/>
  <c r="Q828" i="5"/>
  <c r="I829" i="5" s="1"/>
  <c r="E828" i="5"/>
  <c r="D828" i="5"/>
  <c r="B828" i="5"/>
  <c r="K827" i="5"/>
  <c r="J827" i="5"/>
  <c r="I827" i="5"/>
  <c r="H827" i="5"/>
  <c r="G827" i="5"/>
  <c r="F827" i="5"/>
  <c r="K826" i="5"/>
  <c r="J826" i="5"/>
  <c r="I826" i="5"/>
  <c r="W826" i="5" s="1"/>
  <c r="H826" i="5"/>
  <c r="G826" i="5"/>
  <c r="F826" i="5"/>
  <c r="K825" i="5"/>
  <c r="J825" i="5"/>
  <c r="I825" i="5"/>
  <c r="O833" i="5" s="1"/>
  <c r="H825" i="5"/>
  <c r="G825" i="5"/>
  <c r="F825" i="5"/>
  <c r="K824" i="5"/>
  <c r="J824" i="5"/>
  <c r="I824" i="5"/>
  <c r="W824" i="5" s="1"/>
  <c r="H824" i="5"/>
  <c r="G824" i="5"/>
  <c r="F824" i="5"/>
  <c r="C823" i="5"/>
  <c r="V822" i="5"/>
  <c r="T822" i="5"/>
  <c r="K830" i="5" s="1"/>
  <c r="J833" i="5" s="1"/>
  <c r="R822" i="5"/>
  <c r="U822" i="5"/>
  <c r="S822" i="5"/>
  <c r="I830" i="5" s="1"/>
  <c r="Q822" i="5"/>
  <c r="E822" i="5"/>
  <c r="D822" i="5"/>
  <c r="B822" i="5"/>
  <c r="A821" i="5"/>
  <c r="H819" i="5"/>
  <c r="J819" i="5"/>
  <c r="H818" i="5"/>
  <c r="J818" i="5"/>
  <c r="A817" i="5"/>
  <c r="H815" i="5"/>
  <c r="J815" i="5"/>
  <c r="H814" i="5"/>
  <c r="J814" i="5"/>
  <c r="A813" i="5"/>
  <c r="AA810" i="5"/>
  <c r="Z810" i="5"/>
  <c r="Y810" i="5"/>
  <c r="I809" i="5"/>
  <c r="AB809" i="5" s="1"/>
  <c r="H809" i="5"/>
  <c r="G809" i="5"/>
  <c r="E809" i="5"/>
  <c r="J808" i="5"/>
  <c r="I808" i="5"/>
  <c r="E808" i="5"/>
  <c r="K807" i="5"/>
  <c r="J807" i="5"/>
  <c r="E807" i="5"/>
  <c r="K806" i="5"/>
  <c r="J806" i="5"/>
  <c r="W806" i="5"/>
  <c r="I806" i="5"/>
  <c r="H806" i="5"/>
  <c r="G806" i="5"/>
  <c r="F806" i="5"/>
  <c r="V805" i="5"/>
  <c r="T805" i="5"/>
  <c r="K808" i="5" s="1"/>
  <c r="R805" i="5"/>
  <c r="U805" i="5"/>
  <c r="S805" i="5"/>
  <c r="Q805" i="5"/>
  <c r="I807" i="5" s="1"/>
  <c r="O810" i="5" s="1"/>
  <c r="E805" i="5"/>
  <c r="D805" i="5"/>
  <c r="B805" i="5"/>
  <c r="AA803" i="5"/>
  <c r="Z803" i="5"/>
  <c r="Y803" i="5"/>
  <c r="I802" i="5"/>
  <c r="AB802" i="5" s="1"/>
  <c r="H802" i="5"/>
  <c r="G802" i="5"/>
  <c r="E802" i="5"/>
  <c r="K801" i="5"/>
  <c r="J801" i="5"/>
  <c r="I801" i="5"/>
  <c r="E801" i="5"/>
  <c r="J800" i="5"/>
  <c r="E800" i="5"/>
  <c r="K799" i="5"/>
  <c r="J799" i="5"/>
  <c r="W799" i="5"/>
  <c r="I799" i="5"/>
  <c r="H799" i="5"/>
  <c r="G799" i="5"/>
  <c r="F799" i="5"/>
  <c r="C798" i="5"/>
  <c r="V797" i="5"/>
  <c r="T797" i="5"/>
  <c r="R797" i="5"/>
  <c r="K800" i="5" s="1"/>
  <c r="J803" i="5" s="1"/>
  <c r="U797" i="5"/>
  <c r="S797" i="5"/>
  <c r="Q797" i="5"/>
  <c r="I800" i="5" s="1"/>
  <c r="E797" i="5"/>
  <c r="D797" i="5"/>
  <c r="B797" i="5"/>
  <c r="AA795" i="5"/>
  <c r="Z795" i="5"/>
  <c r="Y795" i="5"/>
  <c r="I794" i="5"/>
  <c r="AB794" i="5" s="1"/>
  <c r="H794" i="5"/>
  <c r="G794" i="5"/>
  <c r="E794" i="5"/>
  <c r="J793" i="5"/>
  <c r="E793" i="5"/>
  <c r="J792" i="5"/>
  <c r="E792" i="5"/>
  <c r="K791" i="5"/>
  <c r="J791" i="5"/>
  <c r="H791" i="5"/>
  <c r="AA791" i="5"/>
  <c r="Z791" i="5"/>
  <c r="Y791" i="5"/>
  <c r="I791" i="5"/>
  <c r="X791" i="5" s="1"/>
  <c r="F791" i="5"/>
  <c r="V791" i="5"/>
  <c r="T791" i="5"/>
  <c r="K793" i="5" s="1"/>
  <c r="R791" i="5"/>
  <c r="U791" i="5"/>
  <c r="S791" i="5"/>
  <c r="Q791" i="5"/>
  <c r="E791" i="5"/>
  <c r="D791" i="5"/>
  <c r="B791" i="5"/>
  <c r="K790" i="5"/>
  <c r="J790" i="5"/>
  <c r="W790" i="5"/>
  <c r="I790" i="5"/>
  <c r="H790" i="5"/>
  <c r="G790" i="5"/>
  <c r="F790" i="5"/>
  <c r="C789" i="5"/>
  <c r="V788" i="5"/>
  <c r="T788" i="5"/>
  <c r="R788" i="5"/>
  <c r="K792" i="5" s="1"/>
  <c r="P795" i="5" s="1"/>
  <c r="U788" i="5"/>
  <c r="S788" i="5"/>
  <c r="I793" i="5" s="1"/>
  <c r="Q788" i="5"/>
  <c r="I792" i="5" s="1"/>
  <c r="E788" i="5"/>
  <c r="D788" i="5"/>
  <c r="B788" i="5"/>
  <c r="AA786" i="5"/>
  <c r="Z786" i="5"/>
  <c r="Y786" i="5"/>
  <c r="I785" i="5"/>
  <c r="AB785" i="5" s="1"/>
  <c r="H785" i="5"/>
  <c r="G785" i="5"/>
  <c r="E785" i="5"/>
  <c r="J784" i="5"/>
  <c r="E784" i="5"/>
  <c r="J783" i="5"/>
  <c r="I783" i="5"/>
  <c r="E783" i="5"/>
  <c r="K782" i="5"/>
  <c r="J782" i="5"/>
  <c r="W782" i="5"/>
  <c r="I782" i="5"/>
  <c r="H782" i="5"/>
  <c r="G782" i="5"/>
  <c r="F782" i="5"/>
  <c r="V781" i="5"/>
  <c r="T781" i="5"/>
  <c r="K784" i="5" s="1"/>
  <c r="R781" i="5"/>
  <c r="K783" i="5" s="1"/>
  <c r="P786" i="5" s="1"/>
  <c r="U781" i="5"/>
  <c r="S781" i="5"/>
  <c r="I784" i="5" s="1"/>
  <c r="O786" i="5" s="1"/>
  <c r="Q781" i="5"/>
  <c r="E781" i="5"/>
  <c r="D781" i="5"/>
  <c r="B781" i="5"/>
  <c r="AA779" i="5"/>
  <c r="Z779" i="5"/>
  <c r="Y779" i="5"/>
  <c r="I778" i="5"/>
  <c r="AB778" i="5" s="1"/>
  <c r="H778" i="5"/>
  <c r="G778" i="5"/>
  <c r="E778" i="5"/>
  <c r="J777" i="5"/>
  <c r="I777" i="5"/>
  <c r="E777" i="5"/>
  <c r="J776" i="5"/>
  <c r="E776" i="5"/>
  <c r="K775" i="5"/>
  <c r="J775" i="5"/>
  <c r="H775" i="5"/>
  <c r="AA775" i="5"/>
  <c r="Z775" i="5"/>
  <c r="Y775" i="5"/>
  <c r="I775" i="5"/>
  <c r="X775" i="5" s="1"/>
  <c r="F775" i="5"/>
  <c r="V775" i="5"/>
  <c r="T775" i="5"/>
  <c r="R775" i="5"/>
  <c r="U775" i="5"/>
  <c r="S775" i="5"/>
  <c r="Q775" i="5"/>
  <c r="E775" i="5"/>
  <c r="D775" i="5"/>
  <c r="B775" i="5"/>
  <c r="K774" i="5"/>
  <c r="P779" i="5" s="1"/>
  <c r="J774" i="5"/>
  <c r="W774" i="5"/>
  <c r="I774" i="5"/>
  <c r="H774" i="5"/>
  <c r="G774" i="5"/>
  <c r="F774" i="5"/>
  <c r="C773" i="5"/>
  <c r="V772" i="5"/>
  <c r="T772" i="5"/>
  <c r="K777" i="5" s="1"/>
  <c r="R772" i="5"/>
  <c r="K776" i="5" s="1"/>
  <c r="U772" i="5"/>
  <c r="S772" i="5"/>
  <c r="Q772" i="5"/>
  <c r="I776" i="5" s="1"/>
  <c r="O779" i="5" s="1"/>
  <c r="E772" i="5"/>
  <c r="D772" i="5"/>
  <c r="B772" i="5"/>
  <c r="A771" i="5"/>
  <c r="A769" i="5"/>
  <c r="H767" i="5"/>
  <c r="J767" i="5"/>
  <c r="H766" i="5"/>
  <c r="J766" i="5"/>
  <c r="A765" i="5"/>
  <c r="H763" i="5"/>
  <c r="J763" i="5"/>
  <c r="H762" i="5"/>
  <c r="J762" i="5"/>
  <c r="A761" i="5"/>
  <c r="AA758" i="5"/>
  <c r="Z758" i="5"/>
  <c r="Y758" i="5"/>
  <c r="I757" i="5"/>
  <c r="AB757" i="5" s="1"/>
  <c r="H757" i="5"/>
  <c r="G757" i="5"/>
  <c r="E757" i="5"/>
  <c r="J756" i="5"/>
  <c r="E756" i="5"/>
  <c r="J755" i="5"/>
  <c r="E755" i="5"/>
  <c r="J754" i="5"/>
  <c r="E754" i="5"/>
  <c r="K753" i="5"/>
  <c r="J753" i="5"/>
  <c r="H753" i="5"/>
  <c r="AA753" i="5"/>
  <c r="Z753" i="5"/>
  <c r="Y753" i="5"/>
  <c r="X753" i="5"/>
  <c r="I753" i="5"/>
  <c r="F753" i="5"/>
  <c r="V753" i="5"/>
  <c r="T753" i="5"/>
  <c r="R753" i="5"/>
  <c r="U753" i="5"/>
  <c r="S753" i="5"/>
  <c r="Q753" i="5"/>
  <c r="E753" i="5"/>
  <c r="D753" i="5"/>
  <c r="B753" i="5"/>
  <c r="K752" i="5"/>
  <c r="J752" i="5"/>
  <c r="H752" i="5"/>
  <c r="AA752" i="5"/>
  <c r="Z752" i="5"/>
  <c r="Y752" i="5"/>
  <c r="X752" i="5"/>
  <c r="I752" i="5"/>
  <c r="F752" i="5"/>
  <c r="V752" i="5"/>
  <c r="T752" i="5"/>
  <c r="R752" i="5"/>
  <c r="U752" i="5"/>
  <c r="I756" i="5" s="1"/>
  <c r="S752" i="5"/>
  <c r="Q752" i="5"/>
  <c r="I754" i="5" s="1"/>
  <c r="E752" i="5"/>
  <c r="D752" i="5"/>
  <c r="B752" i="5"/>
  <c r="K751" i="5"/>
  <c r="J751" i="5"/>
  <c r="I751" i="5"/>
  <c r="H751" i="5"/>
  <c r="G751" i="5"/>
  <c r="F751" i="5"/>
  <c r="K750" i="5"/>
  <c r="J750" i="5"/>
  <c r="I750" i="5"/>
  <c r="W750" i="5" s="1"/>
  <c r="H750" i="5"/>
  <c r="G750" i="5"/>
  <c r="F750" i="5"/>
  <c r="K749" i="5"/>
  <c r="J749" i="5"/>
  <c r="I749" i="5"/>
  <c r="H749" i="5"/>
  <c r="G749" i="5"/>
  <c r="F749" i="5"/>
  <c r="K748" i="5"/>
  <c r="J748" i="5"/>
  <c r="W748" i="5"/>
  <c r="I748" i="5"/>
  <c r="H748" i="5"/>
  <c r="G748" i="5"/>
  <c r="F748" i="5"/>
  <c r="C747" i="5"/>
  <c r="V746" i="5"/>
  <c r="K756" i="5" s="1"/>
  <c r="T746" i="5"/>
  <c r="K755" i="5" s="1"/>
  <c r="R746" i="5"/>
  <c r="K754" i="5" s="1"/>
  <c r="U746" i="5"/>
  <c r="S746" i="5"/>
  <c r="I755" i="5" s="1"/>
  <c r="Q746" i="5"/>
  <c r="E746" i="5"/>
  <c r="D746" i="5"/>
  <c r="B746" i="5"/>
  <c r="AA744" i="5"/>
  <c r="Z744" i="5"/>
  <c r="Y744" i="5"/>
  <c r="AB743" i="5"/>
  <c r="I743" i="5"/>
  <c r="H743" i="5"/>
  <c r="G743" i="5"/>
  <c r="E743" i="5"/>
  <c r="J742" i="5"/>
  <c r="E742" i="5"/>
  <c r="J741" i="5"/>
  <c r="E741" i="5"/>
  <c r="J740" i="5"/>
  <c r="E740" i="5"/>
  <c r="K739" i="5"/>
  <c r="J739" i="5"/>
  <c r="H739" i="5"/>
  <c r="AA739" i="5"/>
  <c r="Z739" i="5"/>
  <c r="Y739" i="5"/>
  <c r="I739" i="5"/>
  <c r="X739" i="5" s="1"/>
  <c r="F739" i="5"/>
  <c r="V739" i="5"/>
  <c r="T739" i="5"/>
  <c r="R739" i="5"/>
  <c r="U739" i="5"/>
  <c r="S739" i="5"/>
  <c r="Q739" i="5"/>
  <c r="E739" i="5"/>
  <c r="D739" i="5"/>
  <c r="B739" i="5"/>
  <c r="K738" i="5"/>
  <c r="J738" i="5"/>
  <c r="H738" i="5"/>
  <c r="AA738" i="5"/>
  <c r="Z738" i="5"/>
  <c r="Y738" i="5"/>
  <c r="I738" i="5"/>
  <c r="X738" i="5" s="1"/>
  <c r="F738" i="5"/>
  <c r="V738" i="5"/>
  <c r="T738" i="5"/>
  <c r="R738" i="5"/>
  <c r="U738" i="5"/>
  <c r="S738" i="5"/>
  <c r="Q738" i="5"/>
  <c r="E738" i="5"/>
  <c r="D738" i="5"/>
  <c r="B738" i="5"/>
  <c r="K737" i="5"/>
  <c r="J737" i="5"/>
  <c r="I737" i="5"/>
  <c r="H737" i="5"/>
  <c r="G737" i="5"/>
  <c r="F737" i="5"/>
  <c r="K736" i="5"/>
  <c r="J736" i="5"/>
  <c r="I736" i="5"/>
  <c r="W736" i="5" s="1"/>
  <c r="H736" i="5"/>
  <c r="G736" i="5"/>
  <c r="F736" i="5"/>
  <c r="K735" i="5"/>
  <c r="J735" i="5"/>
  <c r="I735" i="5"/>
  <c r="H735" i="5"/>
  <c r="G735" i="5"/>
  <c r="F735" i="5"/>
  <c r="K734" i="5"/>
  <c r="J734" i="5"/>
  <c r="I734" i="5"/>
  <c r="W734" i="5" s="1"/>
  <c r="H734" i="5"/>
  <c r="G734" i="5"/>
  <c r="F734" i="5"/>
  <c r="C733" i="5"/>
  <c r="V732" i="5"/>
  <c r="K742" i="5" s="1"/>
  <c r="T732" i="5"/>
  <c r="K741" i="5" s="1"/>
  <c r="R732" i="5"/>
  <c r="K740" i="5" s="1"/>
  <c r="U732" i="5"/>
  <c r="I742" i="5" s="1"/>
  <c r="S732" i="5"/>
  <c r="I741" i="5" s="1"/>
  <c r="Q732" i="5"/>
  <c r="I740" i="5" s="1"/>
  <c r="E732" i="5"/>
  <c r="D732" i="5"/>
  <c r="B732" i="5"/>
  <c r="AA730" i="5"/>
  <c r="Z730" i="5"/>
  <c r="Y730" i="5"/>
  <c r="I729" i="5"/>
  <c r="AB729" i="5" s="1"/>
  <c r="H729" i="5"/>
  <c r="G729" i="5"/>
  <c r="E729" i="5"/>
  <c r="J728" i="5"/>
  <c r="I728" i="5"/>
  <c r="E728" i="5"/>
  <c r="J727" i="5"/>
  <c r="E727" i="5"/>
  <c r="K726" i="5"/>
  <c r="J726" i="5"/>
  <c r="H726" i="5"/>
  <c r="AA726" i="5"/>
  <c r="Z726" i="5"/>
  <c r="Y726" i="5"/>
  <c r="I726" i="5"/>
  <c r="X726" i="5" s="1"/>
  <c r="F726" i="5"/>
  <c r="V726" i="5"/>
  <c r="T726" i="5"/>
  <c r="K728" i="5" s="1"/>
  <c r="R726" i="5"/>
  <c r="U726" i="5"/>
  <c r="S726" i="5"/>
  <c r="Q726" i="5"/>
  <c r="E726" i="5"/>
  <c r="D726" i="5"/>
  <c r="B726" i="5"/>
  <c r="K725" i="5"/>
  <c r="P730" i="5" s="1"/>
  <c r="J725" i="5"/>
  <c r="I725" i="5"/>
  <c r="W725" i="5" s="1"/>
  <c r="H725" i="5"/>
  <c r="G725" i="5"/>
  <c r="F725" i="5"/>
  <c r="C724" i="5"/>
  <c r="V723" i="5"/>
  <c r="T723" i="5"/>
  <c r="R723" i="5"/>
  <c r="K727" i="5" s="1"/>
  <c r="U723" i="5"/>
  <c r="S723" i="5"/>
  <c r="Q723" i="5"/>
  <c r="I727" i="5" s="1"/>
  <c r="H730" i="5" s="1"/>
  <c r="E723" i="5"/>
  <c r="D723" i="5"/>
  <c r="B723" i="5"/>
  <c r="AA721" i="5"/>
  <c r="Z721" i="5"/>
  <c r="Y721" i="5"/>
  <c r="I720" i="5"/>
  <c r="AB720" i="5" s="1"/>
  <c r="H720" i="5"/>
  <c r="G720" i="5"/>
  <c r="E720" i="5"/>
  <c r="J719" i="5"/>
  <c r="I719" i="5"/>
  <c r="E719" i="5"/>
  <c r="J718" i="5"/>
  <c r="E718" i="5"/>
  <c r="J717" i="5"/>
  <c r="E717" i="5"/>
  <c r="K716" i="5"/>
  <c r="J716" i="5"/>
  <c r="H716" i="5"/>
  <c r="AA716" i="5"/>
  <c r="Z716" i="5"/>
  <c r="Y716" i="5"/>
  <c r="X716" i="5"/>
  <c r="I716" i="5"/>
  <c r="F716" i="5"/>
  <c r="V716" i="5"/>
  <c r="T716" i="5"/>
  <c r="R716" i="5"/>
  <c r="U716" i="5"/>
  <c r="S716" i="5"/>
  <c r="Q716" i="5"/>
  <c r="I717" i="5" s="1"/>
  <c r="E716" i="5"/>
  <c r="D716" i="5"/>
  <c r="B716" i="5"/>
  <c r="K715" i="5"/>
  <c r="J715" i="5"/>
  <c r="I715" i="5"/>
  <c r="H721" i="5" s="1"/>
  <c r="H715" i="5"/>
  <c r="G715" i="5"/>
  <c r="F715" i="5"/>
  <c r="K714" i="5"/>
  <c r="J714" i="5"/>
  <c r="I714" i="5"/>
  <c r="W714" i="5" s="1"/>
  <c r="H714" i="5"/>
  <c r="G714" i="5"/>
  <c r="F714" i="5"/>
  <c r="K713" i="5"/>
  <c r="J713" i="5"/>
  <c r="I713" i="5"/>
  <c r="H713" i="5"/>
  <c r="G713" i="5"/>
  <c r="F713" i="5"/>
  <c r="K712" i="5"/>
  <c r="J712" i="5"/>
  <c r="I712" i="5"/>
  <c r="W712" i="5" s="1"/>
  <c r="H712" i="5"/>
  <c r="G712" i="5"/>
  <c r="F712" i="5"/>
  <c r="V711" i="5"/>
  <c r="K719" i="5" s="1"/>
  <c r="T711" i="5"/>
  <c r="K718" i="5" s="1"/>
  <c r="R711" i="5"/>
  <c r="K717" i="5" s="1"/>
  <c r="U711" i="5"/>
  <c r="S711" i="5"/>
  <c r="I718" i="5" s="1"/>
  <c r="Q711" i="5"/>
  <c r="E711" i="5"/>
  <c r="D711" i="5"/>
  <c r="B711" i="5"/>
  <c r="AA709" i="5"/>
  <c r="Z709" i="5"/>
  <c r="Y709" i="5"/>
  <c r="I708" i="5"/>
  <c r="AB708" i="5" s="1"/>
  <c r="H708" i="5"/>
  <c r="G708" i="5"/>
  <c r="E708" i="5"/>
  <c r="J707" i="5"/>
  <c r="E707" i="5"/>
  <c r="K706" i="5"/>
  <c r="J706" i="5"/>
  <c r="E706" i="5"/>
  <c r="J705" i="5"/>
  <c r="E705" i="5"/>
  <c r="K704" i="5"/>
  <c r="J704" i="5"/>
  <c r="H704" i="5"/>
  <c r="AA704" i="5"/>
  <c r="Z704" i="5"/>
  <c r="Y704" i="5"/>
  <c r="X704" i="5"/>
  <c r="I704" i="5"/>
  <c r="F704" i="5"/>
  <c r="V704" i="5"/>
  <c r="T704" i="5"/>
  <c r="R704" i="5"/>
  <c r="U704" i="5"/>
  <c r="S704" i="5"/>
  <c r="Q704" i="5"/>
  <c r="I705" i="5" s="1"/>
  <c r="E704" i="5"/>
  <c r="D704" i="5"/>
  <c r="B704" i="5"/>
  <c r="K703" i="5"/>
  <c r="J703" i="5"/>
  <c r="I703" i="5"/>
  <c r="H703" i="5"/>
  <c r="G703" i="5"/>
  <c r="F703" i="5"/>
  <c r="K702" i="5"/>
  <c r="J702" i="5"/>
  <c r="I702" i="5"/>
  <c r="W702" i="5" s="1"/>
  <c r="H702" i="5"/>
  <c r="G702" i="5"/>
  <c r="F702" i="5"/>
  <c r="K701" i="5"/>
  <c r="J701" i="5"/>
  <c r="I701" i="5"/>
  <c r="H701" i="5"/>
  <c r="G701" i="5"/>
  <c r="F701" i="5"/>
  <c r="K700" i="5"/>
  <c r="J700" i="5"/>
  <c r="I700" i="5"/>
  <c r="H700" i="5"/>
  <c r="G700" i="5"/>
  <c r="F700" i="5"/>
  <c r="C699" i="5"/>
  <c r="V698" i="5"/>
  <c r="K707" i="5" s="1"/>
  <c r="T698" i="5"/>
  <c r="R698" i="5"/>
  <c r="K705" i="5" s="1"/>
  <c r="U698" i="5"/>
  <c r="I707" i="5" s="1"/>
  <c r="S698" i="5"/>
  <c r="I706" i="5" s="1"/>
  <c r="Q698" i="5"/>
  <c r="E698" i="5"/>
  <c r="D698" i="5"/>
  <c r="B698" i="5"/>
  <c r="AA696" i="5"/>
  <c r="Z696" i="5"/>
  <c r="Y696" i="5"/>
  <c r="AB695" i="5"/>
  <c r="I695" i="5"/>
  <c r="H695" i="5"/>
  <c r="G695" i="5"/>
  <c r="E695" i="5"/>
  <c r="J694" i="5"/>
  <c r="E694" i="5"/>
  <c r="J693" i="5"/>
  <c r="E693" i="5"/>
  <c r="J692" i="5"/>
  <c r="E692" i="5"/>
  <c r="K691" i="5"/>
  <c r="J691" i="5"/>
  <c r="H691" i="5"/>
  <c r="AA691" i="5"/>
  <c r="Z691" i="5"/>
  <c r="Y691" i="5"/>
  <c r="I691" i="5"/>
  <c r="X691" i="5" s="1"/>
  <c r="F691" i="5"/>
  <c r="V691" i="5"/>
  <c r="T691" i="5"/>
  <c r="R691" i="5"/>
  <c r="U691" i="5"/>
  <c r="S691" i="5"/>
  <c r="Q691" i="5"/>
  <c r="E691" i="5"/>
  <c r="D691" i="5"/>
  <c r="B691" i="5"/>
  <c r="K690" i="5"/>
  <c r="J690" i="5"/>
  <c r="I690" i="5"/>
  <c r="H690" i="5"/>
  <c r="G690" i="5"/>
  <c r="F690" i="5"/>
  <c r="K689" i="5"/>
  <c r="J689" i="5"/>
  <c r="W689" i="5"/>
  <c r="I689" i="5"/>
  <c r="H689" i="5"/>
  <c r="G689" i="5"/>
  <c r="F689" i="5"/>
  <c r="K688" i="5"/>
  <c r="J688" i="5"/>
  <c r="I688" i="5"/>
  <c r="H688" i="5"/>
  <c r="G688" i="5"/>
  <c r="F688" i="5"/>
  <c r="K687" i="5"/>
  <c r="J687" i="5"/>
  <c r="W687" i="5"/>
  <c r="I687" i="5"/>
  <c r="H687" i="5"/>
  <c r="G687" i="5"/>
  <c r="F687" i="5"/>
  <c r="C686" i="5"/>
  <c r="V685" i="5"/>
  <c r="K694" i="5" s="1"/>
  <c r="T685" i="5"/>
  <c r="K693" i="5" s="1"/>
  <c r="R685" i="5"/>
  <c r="K692" i="5" s="1"/>
  <c r="U685" i="5"/>
  <c r="I694" i="5" s="1"/>
  <c r="S685" i="5"/>
  <c r="I693" i="5" s="1"/>
  <c r="Q685" i="5"/>
  <c r="I692" i="5" s="1"/>
  <c r="E685" i="5"/>
  <c r="D685" i="5"/>
  <c r="B685" i="5"/>
  <c r="A684" i="5"/>
  <c r="H682" i="5"/>
  <c r="J682" i="5"/>
  <c r="H681" i="5"/>
  <c r="J681" i="5"/>
  <c r="A680" i="5"/>
  <c r="AA677" i="5"/>
  <c r="Z677" i="5"/>
  <c r="Y677" i="5"/>
  <c r="I676" i="5"/>
  <c r="AB676" i="5" s="1"/>
  <c r="H676" i="5"/>
  <c r="G676" i="5"/>
  <c r="E676" i="5"/>
  <c r="J675" i="5"/>
  <c r="E675" i="5"/>
  <c r="J674" i="5"/>
  <c r="E674" i="5"/>
  <c r="K673" i="5"/>
  <c r="J673" i="5"/>
  <c r="H673" i="5"/>
  <c r="AA673" i="5"/>
  <c r="Z673" i="5"/>
  <c r="Y673" i="5"/>
  <c r="X673" i="5"/>
  <c r="I673" i="5"/>
  <c r="F673" i="5"/>
  <c r="V673" i="5"/>
  <c r="T673" i="5"/>
  <c r="R673" i="5"/>
  <c r="U673" i="5"/>
  <c r="S673" i="5"/>
  <c r="Q673" i="5"/>
  <c r="I674" i="5" s="1"/>
  <c r="E673" i="5"/>
  <c r="D673" i="5"/>
  <c r="B673" i="5"/>
  <c r="K672" i="5"/>
  <c r="J672" i="5"/>
  <c r="W672" i="5"/>
  <c r="I672" i="5"/>
  <c r="H672" i="5"/>
  <c r="G672" i="5"/>
  <c r="F672" i="5"/>
  <c r="C671" i="5"/>
  <c r="V670" i="5"/>
  <c r="T670" i="5"/>
  <c r="K675" i="5" s="1"/>
  <c r="R670" i="5"/>
  <c r="K674" i="5" s="1"/>
  <c r="U670" i="5"/>
  <c r="S670" i="5"/>
  <c r="I675" i="5" s="1"/>
  <c r="Q670" i="5"/>
  <c r="E670" i="5"/>
  <c r="D670" i="5"/>
  <c r="B670" i="5"/>
  <c r="AA668" i="5"/>
  <c r="Z668" i="5"/>
  <c r="Y668" i="5"/>
  <c r="I667" i="5"/>
  <c r="AB667" i="5" s="1"/>
  <c r="H667" i="5"/>
  <c r="G667" i="5"/>
  <c r="E667" i="5"/>
  <c r="J666" i="5"/>
  <c r="E666" i="5"/>
  <c r="K665" i="5"/>
  <c r="J665" i="5"/>
  <c r="I665" i="5"/>
  <c r="X668" i="5" s="1"/>
  <c r="E665" i="5"/>
  <c r="K664" i="5"/>
  <c r="J664" i="5"/>
  <c r="W664" i="5"/>
  <c r="I664" i="5"/>
  <c r="H664" i="5"/>
  <c r="G664" i="5"/>
  <c r="F664" i="5"/>
  <c r="V663" i="5"/>
  <c r="T663" i="5"/>
  <c r="K666" i="5" s="1"/>
  <c r="R663" i="5"/>
  <c r="U663" i="5"/>
  <c r="S663" i="5"/>
  <c r="I666" i="5" s="1"/>
  <c r="Q663" i="5"/>
  <c r="E663" i="5"/>
  <c r="D663" i="5"/>
  <c r="B663" i="5"/>
  <c r="AA661" i="5"/>
  <c r="Z661" i="5"/>
  <c r="Y661" i="5"/>
  <c r="I660" i="5"/>
  <c r="AB660" i="5" s="1"/>
  <c r="H660" i="5"/>
  <c r="G660" i="5"/>
  <c r="E660" i="5"/>
  <c r="J659" i="5"/>
  <c r="E659" i="5"/>
  <c r="J658" i="5"/>
  <c r="E658" i="5"/>
  <c r="K657" i="5"/>
  <c r="J657" i="5"/>
  <c r="H657" i="5"/>
  <c r="AA657" i="5"/>
  <c r="Z657" i="5"/>
  <c r="Y657" i="5"/>
  <c r="I657" i="5"/>
  <c r="X657" i="5" s="1"/>
  <c r="F657" i="5"/>
  <c r="V657" i="5"/>
  <c r="T657" i="5"/>
  <c r="R657" i="5"/>
  <c r="U657" i="5"/>
  <c r="S657" i="5"/>
  <c r="Q657" i="5"/>
  <c r="E657" i="5"/>
  <c r="D657" i="5"/>
  <c r="B657" i="5"/>
  <c r="K656" i="5"/>
  <c r="J656" i="5"/>
  <c r="I656" i="5"/>
  <c r="W656" i="5" s="1"/>
  <c r="H656" i="5"/>
  <c r="G656" i="5"/>
  <c r="F656" i="5"/>
  <c r="C655" i="5"/>
  <c r="V654" i="5"/>
  <c r="T654" i="5"/>
  <c r="K659" i="5" s="1"/>
  <c r="R654" i="5"/>
  <c r="K658" i="5" s="1"/>
  <c r="U654" i="5"/>
  <c r="S654" i="5"/>
  <c r="I659" i="5" s="1"/>
  <c r="Q654" i="5"/>
  <c r="I658" i="5" s="1"/>
  <c r="E654" i="5"/>
  <c r="D654" i="5"/>
  <c r="B654" i="5"/>
  <c r="A653" i="5"/>
  <c r="AA650" i="5"/>
  <c r="Z650" i="5"/>
  <c r="Y650" i="5"/>
  <c r="I649" i="5"/>
  <c r="AB649" i="5" s="1"/>
  <c r="H649" i="5"/>
  <c r="G649" i="5"/>
  <c r="E649" i="5"/>
  <c r="K648" i="5"/>
  <c r="J648" i="5"/>
  <c r="E648" i="5"/>
  <c r="J647" i="5"/>
  <c r="E647" i="5"/>
  <c r="K646" i="5"/>
  <c r="J646" i="5"/>
  <c r="E646" i="5"/>
  <c r="K645" i="5"/>
  <c r="J645" i="5"/>
  <c r="H645" i="5"/>
  <c r="AA645" i="5"/>
  <c r="Z645" i="5"/>
  <c r="Y645" i="5"/>
  <c r="I645" i="5"/>
  <c r="X645" i="5" s="1"/>
  <c r="F645" i="5"/>
  <c r="V645" i="5"/>
  <c r="T645" i="5"/>
  <c r="R645" i="5"/>
  <c r="U645" i="5"/>
  <c r="S645" i="5"/>
  <c r="Q645" i="5"/>
  <c r="E645" i="5"/>
  <c r="D645" i="5"/>
  <c r="B645" i="5"/>
  <c r="K644" i="5"/>
  <c r="J644" i="5"/>
  <c r="H644" i="5"/>
  <c r="AA644" i="5"/>
  <c r="Z644" i="5"/>
  <c r="Y644" i="5"/>
  <c r="I644" i="5"/>
  <c r="X644" i="5" s="1"/>
  <c r="F644" i="5"/>
  <c r="V644" i="5"/>
  <c r="T644" i="5"/>
  <c r="R644" i="5"/>
  <c r="U644" i="5"/>
  <c r="S644" i="5"/>
  <c r="Q644" i="5"/>
  <c r="E644" i="5"/>
  <c r="D644" i="5"/>
  <c r="B644" i="5"/>
  <c r="K643" i="5"/>
  <c r="J643" i="5"/>
  <c r="I643" i="5"/>
  <c r="H643" i="5"/>
  <c r="G643" i="5"/>
  <c r="F643" i="5"/>
  <c r="K642" i="5"/>
  <c r="J642" i="5"/>
  <c r="W642" i="5"/>
  <c r="I642" i="5"/>
  <c r="H642" i="5"/>
  <c r="G642" i="5"/>
  <c r="F642" i="5"/>
  <c r="K641" i="5"/>
  <c r="J641" i="5"/>
  <c r="I641" i="5"/>
  <c r="H641" i="5"/>
  <c r="G641" i="5"/>
  <c r="F641" i="5"/>
  <c r="K640" i="5"/>
  <c r="J640" i="5"/>
  <c r="I640" i="5"/>
  <c r="W640" i="5" s="1"/>
  <c r="H640" i="5"/>
  <c r="G640" i="5"/>
  <c r="F640" i="5"/>
  <c r="C639" i="5"/>
  <c r="V638" i="5"/>
  <c r="T638" i="5"/>
  <c r="K647" i="5" s="1"/>
  <c r="R638" i="5"/>
  <c r="U638" i="5"/>
  <c r="I648" i="5" s="1"/>
  <c r="S638" i="5"/>
  <c r="I647" i="5" s="1"/>
  <c r="Q638" i="5"/>
  <c r="I646" i="5" s="1"/>
  <c r="E638" i="5"/>
  <c r="D638" i="5"/>
  <c r="B638" i="5"/>
  <c r="AA636" i="5"/>
  <c r="Z636" i="5"/>
  <c r="Y636" i="5"/>
  <c r="I635" i="5"/>
  <c r="AB635" i="5" s="1"/>
  <c r="H635" i="5"/>
  <c r="G635" i="5"/>
  <c r="E635" i="5"/>
  <c r="J634" i="5"/>
  <c r="E634" i="5"/>
  <c r="J633" i="5"/>
  <c r="E633" i="5"/>
  <c r="J632" i="5"/>
  <c r="E632" i="5"/>
  <c r="K631" i="5"/>
  <c r="J631" i="5"/>
  <c r="H631" i="5"/>
  <c r="AA631" i="5"/>
  <c r="Z631" i="5"/>
  <c r="Y631" i="5"/>
  <c r="I631" i="5"/>
  <c r="X631" i="5" s="1"/>
  <c r="F631" i="5"/>
  <c r="V631" i="5"/>
  <c r="T631" i="5"/>
  <c r="R631" i="5"/>
  <c r="U631" i="5"/>
  <c r="S631" i="5"/>
  <c r="Q631" i="5"/>
  <c r="E631" i="5"/>
  <c r="D631" i="5"/>
  <c r="B631" i="5"/>
  <c r="K630" i="5"/>
  <c r="J630" i="5"/>
  <c r="H630" i="5"/>
  <c r="AA630" i="5"/>
  <c r="Z630" i="5"/>
  <c r="Y630" i="5"/>
  <c r="I630" i="5"/>
  <c r="X630" i="5" s="1"/>
  <c r="F630" i="5"/>
  <c r="V630" i="5"/>
  <c r="T630" i="5"/>
  <c r="R630" i="5"/>
  <c r="U630" i="5"/>
  <c r="S630" i="5"/>
  <c r="Q630" i="5"/>
  <c r="E630" i="5"/>
  <c r="D630" i="5"/>
  <c r="B630" i="5"/>
  <c r="K629" i="5"/>
  <c r="J629" i="5"/>
  <c r="I629" i="5"/>
  <c r="H629" i="5"/>
  <c r="G629" i="5"/>
  <c r="F629" i="5"/>
  <c r="K628" i="5"/>
  <c r="J628" i="5"/>
  <c r="I628" i="5"/>
  <c r="W628" i="5" s="1"/>
  <c r="H628" i="5"/>
  <c r="G628" i="5"/>
  <c r="F628" i="5"/>
  <c r="K627" i="5"/>
  <c r="J627" i="5"/>
  <c r="I627" i="5"/>
  <c r="H627" i="5"/>
  <c r="G627" i="5"/>
  <c r="F627" i="5"/>
  <c r="K626" i="5"/>
  <c r="J626" i="5"/>
  <c r="W626" i="5"/>
  <c r="I626" i="5"/>
  <c r="H626" i="5"/>
  <c r="G626" i="5"/>
  <c r="F626" i="5"/>
  <c r="C625" i="5"/>
  <c r="V624" i="5"/>
  <c r="K634" i="5" s="1"/>
  <c r="T624" i="5"/>
  <c r="K633" i="5" s="1"/>
  <c r="R624" i="5"/>
  <c r="K632" i="5" s="1"/>
  <c r="U624" i="5"/>
  <c r="I634" i="5" s="1"/>
  <c r="S624" i="5"/>
  <c r="I633" i="5" s="1"/>
  <c r="Q624" i="5"/>
  <c r="I632" i="5" s="1"/>
  <c r="E624" i="5"/>
  <c r="D624" i="5"/>
  <c r="B624" i="5"/>
  <c r="AA622" i="5"/>
  <c r="Z622" i="5"/>
  <c r="Y622" i="5"/>
  <c r="I621" i="5"/>
  <c r="AB621" i="5" s="1"/>
  <c r="H621" i="5"/>
  <c r="G621" i="5"/>
  <c r="E621" i="5"/>
  <c r="J620" i="5"/>
  <c r="E620" i="5"/>
  <c r="J619" i="5"/>
  <c r="E619" i="5"/>
  <c r="K618" i="5"/>
  <c r="J618" i="5"/>
  <c r="H618" i="5"/>
  <c r="AA618" i="5"/>
  <c r="Z618" i="5"/>
  <c r="Y618" i="5"/>
  <c r="X618" i="5"/>
  <c r="I618" i="5"/>
  <c r="F618" i="5"/>
  <c r="V618" i="5"/>
  <c r="T618" i="5"/>
  <c r="R618" i="5"/>
  <c r="U618" i="5"/>
  <c r="S618" i="5"/>
  <c r="Q618" i="5"/>
  <c r="I619" i="5" s="1"/>
  <c r="X622" i="5" s="1"/>
  <c r="E618" i="5"/>
  <c r="D618" i="5"/>
  <c r="B618" i="5"/>
  <c r="K617" i="5"/>
  <c r="J617" i="5"/>
  <c r="W617" i="5"/>
  <c r="I617" i="5"/>
  <c r="H617" i="5"/>
  <c r="G617" i="5"/>
  <c r="F617" i="5"/>
  <c r="C616" i="5"/>
  <c r="V615" i="5"/>
  <c r="T615" i="5"/>
  <c r="K620" i="5" s="1"/>
  <c r="R615" i="5"/>
  <c r="K619" i="5" s="1"/>
  <c r="U615" i="5"/>
  <c r="S615" i="5"/>
  <c r="I620" i="5" s="1"/>
  <c r="Q615" i="5"/>
  <c r="E615" i="5"/>
  <c r="D615" i="5"/>
  <c r="B615" i="5"/>
  <c r="AA613" i="5"/>
  <c r="Z613" i="5"/>
  <c r="Y613" i="5"/>
  <c r="I612" i="5"/>
  <c r="AB612" i="5" s="1"/>
  <c r="H612" i="5"/>
  <c r="G612" i="5"/>
  <c r="E612" i="5"/>
  <c r="J611" i="5"/>
  <c r="E611" i="5"/>
  <c r="J610" i="5"/>
  <c r="I610" i="5"/>
  <c r="X613" i="5" s="1"/>
  <c r="E610" i="5"/>
  <c r="J609" i="5"/>
  <c r="E609" i="5"/>
  <c r="K608" i="5"/>
  <c r="J608" i="5"/>
  <c r="H608" i="5"/>
  <c r="AA608" i="5"/>
  <c r="Z608" i="5"/>
  <c r="Y608" i="5"/>
  <c r="X608" i="5"/>
  <c r="I608" i="5"/>
  <c r="F608" i="5"/>
  <c r="V608" i="5"/>
  <c r="T608" i="5"/>
  <c r="R608" i="5"/>
  <c r="U608" i="5"/>
  <c r="S608" i="5"/>
  <c r="Q608" i="5"/>
  <c r="E608" i="5"/>
  <c r="D608" i="5"/>
  <c r="B608" i="5"/>
  <c r="K607" i="5"/>
  <c r="J607" i="5"/>
  <c r="I607" i="5"/>
  <c r="H607" i="5"/>
  <c r="G607" i="5"/>
  <c r="F607" i="5"/>
  <c r="K606" i="5"/>
  <c r="J606" i="5"/>
  <c r="W606" i="5"/>
  <c r="I606" i="5"/>
  <c r="H606" i="5"/>
  <c r="G606" i="5"/>
  <c r="F606" i="5"/>
  <c r="K605" i="5"/>
  <c r="J605" i="5"/>
  <c r="I605" i="5"/>
  <c r="H605" i="5"/>
  <c r="G605" i="5"/>
  <c r="F605" i="5"/>
  <c r="K604" i="5"/>
  <c r="J604" i="5"/>
  <c r="I604" i="5"/>
  <c r="O613" i="5" s="1"/>
  <c r="H604" i="5"/>
  <c r="G604" i="5"/>
  <c r="F604" i="5"/>
  <c r="V603" i="5"/>
  <c r="K611" i="5" s="1"/>
  <c r="T603" i="5"/>
  <c r="K610" i="5" s="1"/>
  <c r="R603" i="5"/>
  <c r="K609" i="5" s="1"/>
  <c r="U603" i="5"/>
  <c r="I611" i="5" s="1"/>
  <c r="S603" i="5"/>
  <c r="Q603" i="5"/>
  <c r="I609" i="5" s="1"/>
  <c r="E603" i="5"/>
  <c r="D603" i="5"/>
  <c r="B603" i="5"/>
  <c r="AA601" i="5"/>
  <c r="Z601" i="5"/>
  <c r="Y601" i="5"/>
  <c r="I600" i="5"/>
  <c r="AB600" i="5" s="1"/>
  <c r="H600" i="5"/>
  <c r="G600" i="5"/>
  <c r="E600" i="5"/>
  <c r="K599" i="5"/>
  <c r="J599" i="5"/>
  <c r="E599" i="5"/>
  <c r="J598" i="5"/>
  <c r="E598" i="5"/>
  <c r="K597" i="5"/>
  <c r="J597" i="5"/>
  <c r="E597" i="5"/>
  <c r="K596" i="5"/>
  <c r="J596" i="5"/>
  <c r="H596" i="5"/>
  <c r="AA596" i="5"/>
  <c r="Z596" i="5"/>
  <c r="Y596" i="5"/>
  <c r="I596" i="5"/>
  <c r="X596" i="5" s="1"/>
  <c r="F596" i="5"/>
  <c r="V596" i="5"/>
  <c r="T596" i="5"/>
  <c r="R596" i="5"/>
  <c r="U596" i="5"/>
  <c r="S596" i="5"/>
  <c r="Q596" i="5"/>
  <c r="E596" i="5"/>
  <c r="D596" i="5"/>
  <c r="B596" i="5"/>
  <c r="K595" i="5"/>
  <c r="J595" i="5"/>
  <c r="I595" i="5"/>
  <c r="H595" i="5"/>
  <c r="G595" i="5"/>
  <c r="F595" i="5"/>
  <c r="K594" i="5"/>
  <c r="J594" i="5"/>
  <c r="I594" i="5"/>
  <c r="W594" i="5" s="1"/>
  <c r="H594" i="5"/>
  <c r="G594" i="5"/>
  <c r="F594" i="5"/>
  <c r="K593" i="5"/>
  <c r="J593" i="5"/>
  <c r="I593" i="5"/>
  <c r="H593" i="5"/>
  <c r="G593" i="5"/>
  <c r="F593" i="5"/>
  <c r="K592" i="5"/>
  <c r="J592" i="5"/>
  <c r="I592" i="5"/>
  <c r="W592" i="5" s="1"/>
  <c r="H592" i="5"/>
  <c r="G592" i="5"/>
  <c r="F592" i="5"/>
  <c r="C591" i="5"/>
  <c r="V590" i="5"/>
  <c r="T590" i="5"/>
  <c r="K598" i="5" s="1"/>
  <c r="R590" i="5"/>
  <c r="U590" i="5"/>
  <c r="S590" i="5"/>
  <c r="I598" i="5" s="1"/>
  <c r="Q590" i="5"/>
  <c r="I597" i="5" s="1"/>
  <c r="E590" i="5"/>
  <c r="D590" i="5"/>
  <c r="B590" i="5"/>
  <c r="AA588" i="5"/>
  <c r="Z588" i="5"/>
  <c r="Y588" i="5"/>
  <c r="I587" i="5"/>
  <c r="AB587" i="5" s="1"/>
  <c r="H587" i="5"/>
  <c r="G587" i="5"/>
  <c r="E587" i="5"/>
  <c r="J586" i="5"/>
  <c r="E586" i="5"/>
  <c r="J585" i="5"/>
  <c r="E585" i="5"/>
  <c r="K584" i="5"/>
  <c r="J584" i="5"/>
  <c r="E584" i="5"/>
  <c r="K583" i="5"/>
  <c r="J583" i="5"/>
  <c r="H583" i="5"/>
  <c r="AA583" i="5"/>
  <c r="Z583" i="5"/>
  <c r="Y583" i="5"/>
  <c r="X583" i="5"/>
  <c r="I583" i="5"/>
  <c r="F583" i="5"/>
  <c r="V583" i="5"/>
  <c r="T583" i="5"/>
  <c r="R583" i="5"/>
  <c r="U583" i="5"/>
  <c r="S583" i="5"/>
  <c r="Q583" i="5"/>
  <c r="E583" i="5"/>
  <c r="D583" i="5"/>
  <c r="B583" i="5"/>
  <c r="K582" i="5"/>
  <c r="J582" i="5"/>
  <c r="I582" i="5"/>
  <c r="H582" i="5"/>
  <c r="G582" i="5"/>
  <c r="F582" i="5"/>
  <c r="K581" i="5"/>
  <c r="J581" i="5"/>
  <c r="I581" i="5"/>
  <c r="W581" i="5" s="1"/>
  <c r="H581" i="5"/>
  <c r="G581" i="5"/>
  <c r="F581" i="5"/>
  <c r="K580" i="5"/>
  <c r="J580" i="5"/>
  <c r="I580" i="5"/>
  <c r="H580" i="5"/>
  <c r="G580" i="5"/>
  <c r="F580" i="5"/>
  <c r="K579" i="5"/>
  <c r="J579" i="5"/>
  <c r="I579" i="5"/>
  <c r="W579" i="5" s="1"/>
  <c r="H579" i="5"/>
  <c r="G579" i="5"/>
  <c r="F579" i="5"/>
  <c r="C578" i="5"/>
  <c r="V577" i="5"/>
  <c r="K586" i="5" s="1"/>
  <c r="T577" i="5"/>
  <c r="K585" i="5" s="1"/>
  <c r="R577" i="5"/>
  <c r="U577" i="5"/>
  <c r="I586" i="5" s="1"/>
  <c r="S577" i="5"/>
  <c r="I585" i="5" s="1"/>
  <c r="Q577" i="5"/>
  <c r="I584" i="5" s="1"/>
  <c r="E577" i="5"/>
  <c r="D577" i="5"/>
  <c r="B577" i="5"/>
  <c r="A576" i="5"/>
  <c r="H574" i="5"/>
  <c r="J574" i="5"/>
  <c r="H573" i="5"/>
  <c r="J573" i="5"/>
  <c r="A572" i="5"/>
  <c r="H570" i="5"/>
  <c r="J570" i="5"/>
  <c r="H569" i="5"/>
  <c r="J569" i="5"/>
  <c r="A568" i="5"/>
  <c r="AA565" i="5"/>
  <c r="Z565" i="5"/>
  <c r="Y565" i="5"/>
  <c r="AB564" i="5"/>
  <c r="I564" i="5"/>
  <c r="H564" i="5"/>
  <c r="G564" i="5"/>
  <c r="E564" i="5"/>
  <c r="J563" i="5"/>
  <c r="E563" i="5"/>
  <c r="J562" i="5"/>
  <c r="E562" i="5"/>
  <c r="K561" i="5"/>
  <c r="J561" i="5"/>
  <c r="I561" i="5"/>
  <c r="H561" i="5"/>
  <c r="G561" i="5"/>
  <c r="F561" i="5"/>
  <c r="V560" i="5"/>
  <c r="T560" i="5"/>
  <c r="K563" i="5" s="1"/>
  <c r="R560" i="5"/>
  <c r="K562" i="5" s="1"/>
  <c r="J565" i="5" s="1"/>
  <c r="U560" i="5"/>
  <c r="S560" i="5"/>
  <c r="I563" i="5" s="1"/>
  <c r="Q560" i="5"/>
  <c r="I562" i="5" s="1"/>
  <c r="E560" i="5"/>
  <c r="D560" i="5"/>
  <c r="B560" i="5"/>
  <c r="AA558" i="5"/>
  <c r="Z558" i="5"/>
  <c r="Y558" i="5"/>
  <c r="I557" i="5"/>
  <c r="AB557" i="5" s="1"/>
  <c r="H557" i="5"/>
  <c r="G557" i="5"/>
  <c r="E557" i="5"/>
  <c r="J556" i="5"/>
  <c r="I556" i="5"/>
  <c r="E556" i="5"/>
  <c r="J555" i="5"/>
  <c r="I555" i="5"/>
  <c r="X558" i="5" s="1"/>
  <c r="E555" i="5"/>
  <c r="K554" i="5"/>
  <c r="J554" i="5"/>
  <c r="W554" i="5"/>
  <c r="I554" i="5"/>
  <c r="H554" i="5"/>
  <c r="G554" i="5"/>
  <c r="F554" i="5"/>
  <c r="C553" i="5"/>
  <c r="V552" i="5"/>
  <c r="T552" i="5"/>
  <c r="K556" i="5" s="1"/>
  <c r="R552" i="5"/>
  <c r="K555" i="5" s="1"/>
  <c r="U552" i="5"/>
  <c r="S552" i="5"/>
  <c r="Q552" i="5"/>
  <c r="E552" i="5"/>
  <c r="D552" i="5"/>
  <c r="B552" i="5"/>
  <c r="AA550" i="5"/>
  <c r="Z550" i="5"/>
  <c r="Y550" i="5"/>
  <c r="I549" i="5"/>
  <c r="AB549" i="5" s="1"/>
  <c r="H549" i="5"/>
  <c r="G549" i="5"/>
  <c r="E549" i="5"/>
  <c r="K548" i="5"/>
  <c r="J548" i="5"/>
  <c r="E548" i="5"/>
  <c r="J547" i="5"/>
  <c r="E547" i="5"/>
  <c r="K546" i="5"/>
  <c r="J546" i="5"/>
  <c r="H546" i="5"/>
  <c r="AA546" i="5"/>
  <c r="Z546" i="5"/>
  <c r="Y546" i="5"/>
  <c r="I546" i="5"/>
  <c r="X546" i="5" s="1"/>
  <c r="F546" i="5"/>
  <c r="V546" i="5"/>
  <c r="T546" i="5"/>
  <c r="R546" i="5"/>
  <c r="U546" i="5"/>
  <c r="S546" i="5"/>
  <c r="Q546" i="5"/>
  <c r="E546" i="5"/>
  <c r="D546" i="5"/>
  <c r="B546" i="5"/>
  <c r="K545" i="5"/>
  <c r="J545" i="5"/>
  <c r="W545" i="5"/>
  <c r="I545" i="5"/>
  <c r="H545" i="5"/>
  <c r="G545" i="5"/>
  <c r="F545" i="5"/>
  <c r="C544" i="5"/>
  <c r="V543" i="5"/>
  <c r="T543" i="5"/>
  <c r="R543" i="5"/>
  <c r="K547" i="5" s="1"/>
  <c r="P550" i="5" s="1"/>
  <c r="U543" i="5"/>
  <c r="S543" i="5"/>
  <c r="I548" i="5" s="1"/>
  <c r="Q543" i="5"/>
  <c r="I547" i="5" s="1"/>
  <c r="E543" i="5"/>
  <c r="D543" i="5"/>
  <c r="B543" i="5"/>
  <c r="AA541" i="5"/>
  <c r="Z541" i="5"/>
  <c r="Y541" i="5"/>
  <c r="I540" i="5"/>
  <c r="AB540" i="5" s="1"/>
  <c r="H540" i="5"/>
  <c r="G540" i="5"/>
  <c r="E540" i="5"/>
  <c r="K539" i="5"/>
  <c r="J539" i="5"/>
  <c r="E539" i="5"/>
  <c r="J538" i="5"/>
  <c r="E538" i="5"/>
  <c r="K537" i="5"/>
  <c r="J537" i="5"/>
  <c r="I537" i="5"/>
  <c r="W537" i="5" s="1"/>
  <c r="H537" i="5"/>
  <c r="G537" i="5"/>
  <c r="F537" i="5"/>
  <c r="V536" i="5"/>
  <c r="T536" i="5"/>
  <c r="R536" i="5"/>
  <c r="K538" i="5" s="1"/>
  <c r="U536" i="5"/>
  <c r="S536" i="5"/>
  <c r="I539" i="5" s="1"/>
  <c r="Q536" i="5"/>
  <c r="I538" i="5" s="1"/>
  <c r="E536" i="5"/>
  <c r="D536" i="5"/>
  <c r="B536" i="5"/>
  <c r="AA534" i="5"/>
  <c r="Z534" i="5"/>
  <c r="Y534" i="5"/>
  <c r="AB533" i="5"/>
  <c r="I533" i="5"/>
  <c r="H533" i="5"/>
  <c r="G533" i="5"/>
  <c r="E533" i="5"/>
  <c r="J532" i="5"/>
  <c r="I532" i="5"/>
  <c r="E532" i="5"/>
  <c r="J531" i="5"/>
  <c r="E531" i="5"/>
  <c r="K530" i="5"/>
  <c r="J530" i="5"/>
  <c r="H530" i="5"/>
  <c r="AA530" i="5"/>
  <c r="Z530" i="5"/>
  <c r="Y530" i="5"/>
  <c r="I530" i="5"/>
  <c r="X530" i="5" s="1"/>
  <c r="F530" i="5"/>
  <c r="V530" i="5"/>
  <c r="T530" i="5"/>
  <c r="R530" i="5"/>
  <c r="U530" i="5"/>
  <c r="S530" i="5"/>
  <c r="Q530" i="5"/>
  <c r="E530" i="5"/>
  <c r="D530" i="5"/>
  <c r="B530" i="5"/>
  <c r="K529" i="5"/>
  <c r="J529" i="5"/>
  <c r="W529" i="5"/>
  <c r="I529" i="5"/>
  <c r="X534" i="5" s="1"/>
  <c r="H529" i="5"/>
  <c r="G529" i="5"/>
  <c r="F529" i="5"/>
  <c r="C528" i="5"/>
  <c r="V527" i="5"/>
  <c r="T527" i="5"/>
  <c r="K532" i="5" s="1"/>
  <c r="R527" i="5"/>
  <c r="U527" i="5"/>
  <c r="S527" i="5"/>
  <c r="Q527" i="5"/>
  <c r="I531" i="5" s="1"/>
  <c r="E527" i="5"/>
  <c r="D527" i="5"/>
  <c r="B527" i="5"/>
  <c r="A526" i="5"/>
  <c r="A524" i="5"/>
  <c r="H522" i="5"/>
  <c r="J522" i="5"/>
  <c r="H521" i="5"/>
  <c r="J521" i="5"/>
  <c r="A520" i="5"/>
  <c r="H518" i="5"/>
  <c r="J518" i="5"/>
  <c r="H517" i="5"/>
  <c r="J517" i="5"/>
  <c r="A516" i="5"/>
  <c r="AA513" i="5"/>
  <c r="Z513" i="5"/>
  <c r="Y513" i="5"/>
  <c r="AB512" i="5"/>
  <c r="I512" i="5"/>
  <c r="H512" i="5"/>
  <c r="G512" i="5"/>
  <c r="E512" i="5"/>
  <c r="J511" i="5"/>
  <c r="E511" i="5"/>
  <c r="J510" i="5"/>
  <c r="E510" i="5"/>
  <c r="J509" i="5"/>
  <c r="E509" i="5"/>
  <c r="K508" i="5"/>
  <c r="J508" i="5"/>
  <c r="H508" i="5"/>
  <c r="AA508" i="5"/>
  <c r="Z508" i="5"/>
  <c r="Y508" i="5"/>
  <c r="I508" i="5"/>
  <c r="X508" i="5" s="1"/>
  <c r="F508" i="5"/>
  <c r="V508" i="5"/>
  <c r="T508" i="5"/>
  <c r="R508" i="5"/>
  <c r="U508" i="5"/>
  <c r="S508" i="5"/>
  <c r="Q508" i="5"/>
  <c r="I509" i="5" s="1"/>
  <c r="E508" i="5"/>
  <c r="D508" i="5"/>
  <c r="B508" i="5"/>
  <c r="K507" i="5"/>
  <c r="J507" i="5"/>
  <c r="H507" i="5"/>
  <c r="AA507" i="5"/>
  <c r="Z507" i="5"/>
  <c r="Y507" i="5"/>
  <c r="I507" i="5"/>
  <c r="X507" i="5" s="1"/>
  <c r="F507" i="5"/>
  <c r="V507" i="5"/>
  <c r="T507" i="5"/>
  <c r="R507" i="5"/>
  <c r="U507" i="5"/>
  <c r="I511" i="5" s="1"/>
  <c r="S507" i="5"/>
  <c r="Q507" i="5"/>
  <c r="E507" i="5"/>
  <c r="D507" i="5"/>
  <c r="B507" i="5"/>
  <c r="K506" i="5"/>
  <c r="J506" i="5"/>
  <c r="I506" i="5"/>
  <c r="H506" i="5"/>
  <c r="G506" i="5"/>
  <c r="F506" i="5"/>
  <c r="K505" i="5"/>
  <c r="J505" i="5"/>
  <c r="I505" i="5"/>
  <c r="W505" i="5" s="1"/>
  <c r="H505" i="5"/>
  <c r="G505" i="5"/>
  <c r="F505" i="5"/>
  <c r="K504" i="5"/>
  <c r="J504" i="5"/>
  <c r="I504" i="5"/>
  <c r="H504" i="5"/>
  <c r="G504" i="5"/>
  <c r="F504" i="5"/>
  <c r="K503" i="5"/>
  <c r="J503" i="5"/>
  <c r="W503" i="5"/>
  <c r="I503" i="5"/>
  <c r="H503" i="5"/>
  <c r="G503" i="5"/>
  <c r="F503" i="5"/>
  <c r="C502" i="5"/>
  <c r="V501" i="5"/>
  <c r="K511" i="5" s="1"/>
  <c r="T501" i="5"/>
  <c r="K510" i="5" s="1"/>
  <c r="R501" i="5"/>
  <c r="K509" i="5" s="1"/>
  <c r="U501" i="5"/>
  <c r="S501" i="5"/>
  <c r="I510" i="5" s="1"/>
  <c r="Q501" i="5"/>
  <c r="E501" i="5"/>
  <c r="D501" i="5"/>
  <c r="B501" i="5"/>
  <c r="AA499" i="5"/>
  <c r="Z499" i="5"/>
  <c r="Y499" i="5"/>
  <c r="I498" i="5"/>
  <c r="AB498" i="5" s="1"/>
  <c r="H498" i="5"/>
  <c r="G498" i="5"/>
  <c r="E498" i="5"/>
  <c r="J497" i="5"/>
  <c r="I497" i="5"/>
  <c r="E497" i="5"/>
  <c r="J496" i="5"/>
  <c r="E496" i="5"/>
  <c r="J495" i="5"/>
  <c r="E495" i="5"/>
  <c r="K494" i="5"/>
  <c r="J494" i="5"/>
  <c r="H494" i="5"/>
  <c r="AA494" i="5"/>
  <c r="Z494" i="5"/>
  <c r="Y494" i="5"/>
  <c r="X494" i="5"/>
  <c r="I494" i="5"/>
  <c r="F494" i="5"/>
  <c r="V494" i="5"/>
  <c r="T494" i="5"/>
  <c r="R494" i="5"/>
  <c r="U494" i="5"/>
  <c r="S494" i="5"/>
  <c r="Q494" i="5"/>
  <c r="I495" i="5" s="1"/>
  <c r="E494" i="5"/>
  <c r="D494" i="5"/>
  <c r="B494" i="5"/>
  <c r="K493" i="5"/>
  <c r="J493" i="5"/>
  <c r="H493" i="5"/>
  <c r="AA493" i="5"/>
  <c r="Z493" i="5"/>
  <c r="Y493" i="5"/>
  <c r="I493" i="5"/>
  <c r="X493" i="5" s="1"/>
  <c r="F493" i="5"/>
  <c r="V493" i="5"/>
  <c r="T493" i="5"/>
  <c r="R493" i="5"/>
  <c r="U493" i="5"/>
  <c r="S493" i="5"/>
  <c r="Q493" i="5"/>
  <c r="E493" i="5"/>
  <c r="D493" i="5"/>
  <c r="B493" i="5"/>
  <c r="K492" i="5"/>
  <c r="J492" i="5"/>
  <c r="I492" i="5"/>
  <c r="H492" i="5"/>
  <c r="G492" i="5"/>
  <c r="F492" i="5"/>
  <c r="K491" i="5"/>
  <c r="J491" i="5"/>
  <c r="I491" i="5"/>
  <c r="W491" i="5" s="1"/>
  <c r="H491" i="5"/>
  <c r="G491" i="5"/>
  <c r="F491" i="5"/>
  <c r="K490" i="5"/>
  <c r="J490" i="5"/>
  <c r="I490" i="5"/>
  <c r="H490" i="5"/>
  <c r="G490" i="5"/>
  <c r="F490" i="5"/>
  <c r="K489" i="5"/>
  <c r="J489" i="5"/>
  <c r="I489" i="5"/>
  <c r="W489" i="5" s="1"/>
  <c r="H489" i="5"/>
  <c r="G489" i="5"/>
  <c r="F489" i="5"/>
  <c r="V488" i="5"/>
  <c r="K497" i="5" s="1"/>
  <c r="T488" i="5"/>
  <c r="K496" i="5" s="1"/>
  <c r="J499" i="5" s="1"/>
  <c r="R488" i="5"/>
  <c r="K495" i="5" s="1"/>
  <c r="U488" i="5"/>
  <c r="S488" i="5"/>
  <c r="I496" i="5" s="1"/>
  <c r="Q488" i="5"/>
  <c r="E488" i="5"/>
  <c r="D488" i="5"/>
  <c r="B488" i="5"/>
  <c r="AA486" i="5"/>
  <c r="Z486" i="5"/>
  <c r="Y486" i="5"/>
  <c r="J486" i="5"/>
  <c r="AB485" i="5"/>
  <c r="I485" i="5"/>
  <c r="H485" i="5"/>
  <c r="G485" i="5"/>
  <c r="E485" i="5"/>
  <c r="J484" i="5"/>
  <c r="I484" i="5"/>
  <c r="E484" i="5"/>
  <c r="J483" i="5"/>
  <c r="E483" i="5"/>
  <c r="K482" i="5"/>
  <c r="J482" i="5"/>
  <c r="H482" i="5"/>
  <c r="AA482" i="5"/>
  <c r="Z482" i="5"/>
  <c r="Y482" i="5"/>
  <c r="I482" i="5"/>
  <c r="X482" i="5" s="1"/>
  <c r="F482" i="5"/>
  <c r="V482" i="5"/>
  <c r="T482" i="5"/>
  <c r="R482" i="5"/>
  <c r="U482" i="5"/>
  <c r="S482" i="5"/>
  <c r="Q482" i="5"/>
  <c r="E482" i="5"/>
  <c r="D482" i="5"/>
  <c r="B482" i="5"/>
  <c r="K481" i="5"/>
  <c r="J481" i="5"/>
  <c r="I481" i="5"/>
  <c r="W481" i="5" s="1"/>
  <c r="H481" i="5"/>
  <c r="G481" i="5"/>
  <c r="F481" i="5"/>
  <c r="C480" i="5"/>
  <c r="V479" i="5"/>
  <c r="T479" i="5"/>
  <c r="K484" i="5" s="1"/>
  <c r="R479" i="5"/>
  <c r="K483" i="5" s="1"/>
  <c r="U479" i="5"/>
  <c r="S479" i="5"/>
  <c r="Q479" i="5"/>
  <c r="I483" i="5" s="1"/>
  <c r="E479" i="5"/>
  <c r="D479" i="5"/>
  <c r="B479" i="5"/>
  <c r="AA477" i="5"/>
  <c r="Z477" i="5"/>
  <c r="Y477" i="5"/>
  <c r="I476" i="5"/>
  <c r="AB476" i="5" s="1"/>
  <c r="H476" i="5"/>
  <c r="G476" i="5"/>
  <c r="E476" i="5"/>
  <c r="J475" i="5"/>
  <c r="I475" i="5"/>
  <c r="E475" i="5"/>
  <c r="J474" i="5"/>
  <c r="E474" i="5"/>
  <c r="J473" i="5"/>
  <c r="E473" i="5"/>
  <c r="K472" i="5"/>
  <c r="J472" i="5"/>
  <c r="H472" i="5"/>
  <c r="AA472" i="5"/>
  <c r="Z472" i="5"/>
  <c r="Y472" i="5"/>
  <c r="X472" i="5"/>
  <c r="I472" i="5"/>
  <c r="F472" i="5"/>
  <c r="V472" i="5"/>
  <c r="T472" i="5"/>
  <c r="R472" i="5"/>
  <c r="U472" i="5"/>
  <c r="S472" i="5"/>
  <c r="Q472" i="5"/>
  <c r="I473" i="5" s="1"/>
  <c r="E472" i="5"/>
  <c r="D472" i="5"/>
  <c r="B472" i="5"/>
  <c r="K471" i="5"/>
  <c r="J471" i="5"/>
  <c r="I471" i="5"/>
  <c r="H471" i="5"/>
  <c r="G471" i="5"/>
  <c r="F471" i="5"/>
  <c r="K470" i="5"/>
  <c r="J470" i="5"/>
  <c r="I470" i="5"/>
  <c r="W470" i="5" s="1"/>
  <c r="H470" i="5"/>
  <c r="G470" i="5"/>
  <c r="F470" i="5"/>
  <c r="K469" i="5"/>
  <c r="J469" i="5"/>
  <c r="I469" i="5"/>
  <c r="H469" i="5"/>
  <c r="G469" i="5"/>
  <c r="F469" i="5"/>
  <c r="K468" i="5"/>
  <c r="J468" i="5"/>
  <c r="I468" i="5"/>
  <c r="W468" i="5" s="1"/>
  <c r="H468" i="5"/>
  <c r="G468" i="5"/>
  <c r="F468" i="5"/>
  <c r="V467" i="5"/>
  <c r="K475" i="5" s="1"/>
  <c r="T467" i="5"/>
  <c r="K474" i="5" s="1"/>
  <c r="R467" i="5"/>
  <c r="K473" i="5" s="1"/>
  <c r="J477" i="5" s="1"/>
  <c r="U467" i="5"/>
  <c r="S467" i="5"/>
  <c r="I474" i="5" s="1"/>
  <c r="Q467" i="5"/>
  <c r="E467" i="5"/>
  <c r="D467" i="5"/>
  <c r="B467" i="5"/>
  <c r="AA465" i="5"/>
  <c r="Z465" i="5"/>
  <c r="Y465" i="5"/>
  <c r="I464" i="5"/>
  <c r="AB464" i="5" s="1"/>
  <c r="H464" i="5"/>
  <c r="G464" i="5"/>
  <c r="E464" i="5"/>
  <c r="J463" i="5"/>
  <c r="E463" i="5"/>
  <c r="K462" i="5"/>
  <c r="J462" i="5"/>
  <c r="E462" i="5"/>
  <c r="J461" i="5"/>
  <c r="E461" i="5"/>
  <c r="K460" i="5"/>
  <c r="J460" i="5"/>
  <c r="H460" i="5"/>
  <c r="AA460" i="5"/>
  <c r="Z460" i="5"/>
  <c r="Y460" i="5"/>
  <c r="I460" i="5"/>
  <c r="X460" i="5" s="1"/>
  <c r="F460" i="5"/>
  <c r="V460" i="5"/>
  <c r="T460" i="5"/>
  <c r="R460" i="5"/>
  <c r="U460" i="5"/>
  <c r="S460" i="5"/>
  <c r="Q460" i="5"/>
  <c r="E460" i="5"/>
  <c r="D460" i="5"/>
  <c r="B460" i="5"/>
  <c r="K459" i="5"/>
  <c r="J459" i="5"/>
  <c r="I459" i="5"/>
  <c r="H459" i="5"/>
  <c r="G459" i="5"/>
  <c r="F459" i="5"/>
  <c r="K458" i="5"/>
  <c r="J458" i="5"/>
  <c r="I458" i="5"/>
  <c r="W458" i="5" s="1"/>
  <c r="H458" i="5"/>
  <c r="G458" i="5"/>
  <c r="F458" i="5"/>
  <c r="K457" i="5"/>
  <c r="J457" i="5"/>
  <c r="I457" i="5"/>
  <c r="H457" i="5"/>
  <c r="G457" i="5"/>
  <c r="F457" i="5"/>
  <c r="K456" i="5"/>
  <c r="J456" i="5"/>
  <c r="W456" i="5"/>
  <c r="I456" i="5"/>
  <c r="H456" i="5"/>
  <c r="G456" i="5"/>
  <c r="F456" i="5"/>
  <c r="C455" i="5"/>
  <c r="V454" i="5"/>
  <c r="K463" i="5" s="1"/>
  <c r="T454" i="5"/>
  <c r="R454" i="5"/>
  <c r="K461" i="5" s="1"/>
  <c r="U454" i="5"/>
  <c r="I463" i="5" s="1"/>
  <c r="S454" i="5"/>
  <c r="I462" i="5" s="1"/>
  <c r="Q454" i="5"/>
  <c r="I461" i="5" s="1"/>
  <c r="E454" i="5"/>
  <c r="D454" i="5"/>
  <c r="B454" i="5"/>
  <c r="AA452" i="5"/>
  <c r="Z452" i="5"/>
  <c r="Y452" i="5"/>
  <c r="AB451" i="5"/>
  <c r="I451" i="5"/>
  <c r="H451" i="5"/>
  <c r="G451" i="5"/>
  <c r="E451" i="5"/>
  <c r="J450" i="5"/>
  <c r="I450" i="5"/>
  <c r="E450" i="5"/>
  <c r="J449" i="5"/>
  <c r="E449" i="5"/>
  <c r="J448" i="5"/>
  <c r="E448" i="5"/>
  <c r="K447" i="5"/>
  <c r="J447" i="5"/>
  <c r="H447" i="5"/>
  <c r="AA447" i="5"/>
  <c r="Z447" i="5"/>
  <c r="Y447" i="5"/>
  <c r="I447" i="5"/>
  <c r="X447" i="5" s="1"/>
  <c r="F447" i="5"/>
  <c r="V447" i="5"/>
  <c r="T447" i="5"/>
  <c r="R447" i="5"/>
  <c r="U447" i="5"/>
  <c r="S447" i="5"/>
  <c r="Q447" i="5"/>
  <c r="I448" i="5" s="1"/>
  <c r="E447" i="5"/>
  <c r="D447" i="5"/>
  <c r="B447" i="5"/>
  <c r="K446" i="5"/>
  <c r="J446" i="5"/>
  <c r="I446" i="5"/>
  <c r="H446" i="5"/>
  <c r="G446" i="5"/>
  <c r="F446" i="5"/>
  <c r="K445" i="5"/>
  <c r="J445" i="5"/>
  <c r="I445" i="5"/>
  <c r="W445" i="5" s="1"/>
  <c r="H445" i="5"/>
  <c r="G445" i="5"/>
  <c r="F445" i="5"/>
  <c r="K444" i="5"/>
  <c r="J444" i="5"/>
  <c r="I444" i="5"/>
  <c r="H444" i="5"/>
  <c r="G444" i="5"/>
  <c r="F444" i="5"/>
  <c r="K443" i="5"/>
  <c r="J443" i="5"/>
  <c r="W443" i="5"/>
  <c r="I443" i="5"/>
  <c r="H443" i="5"/>
  <c r="G443" i="5"/>
  <c r="F443" i="5"/>
  <c r="C442" i="5"/>
  <c r="V441" i="5"/>
  <c r="K450" i="5" s="1"/>
  <c r="T441" i="5"/>
  <c r="K449" i="5" s="1"/>
  <c r="R441" i="5"/>
  <c r="K448" i="5" s="1"/>
  <c r="U441" i="5"/>
  <c r="S441" i="5"/>
  <c r="I449" i="5" s="1"/>
  <c r="Q441" i="5"/>
  <c r="E441" i="5"/>
  <c r="D441" i="5"/>
  <c r="B441" i="5"/>
  <c r="A440" i="5"/>
  <c r="H438" i="5"/>
  <c r="J438" i="5"/>
  <c r="H437" i="5"/>
  <c r="J437" i="5"/>
  <c r="A436" i="5"/>
  <c r="AA433" i="5"/>
  <c r="Z433" i="5"/>
  <c r="Y433" i="5"/>
  <c r="I432" i="5"/>
  <c r="AB432" i="5" s="1"/>
  <c r="H432" i="5"/>
  <c r="G432" i="5"/>
  <c r="E432" i="5"/>
  <c r="J431" i="5"/>
  <c r="E431" i="5"/>
  <c r="J430" i="5"/>
  <c r="E430" i="5"/>
  <c r="K429" i="5"/>
  <c r="J429" i="5"/>
  <c r="H429" i="5"/>
  <c r="AA429" i="5"/>
  <c r="Z429" i="5"/>
  <c r="Y429" i="5"/>
  <c r="X429" i="5"/>
  <c r="I429" i="5"/>
  <c r="F429" i="5"/>
  <c r="V429" i="5"/>
  <c r="T429" i="5"/>
  <c r="R429" i="5"/>
  <c r="U429" i="5"/>
  <c r="S429" i="5"/>
  <c r="Q429" i="5"/>
  <c r="I430" i="5" s="1"/>
  <c r="E429" i="5"/>
  <c r="D429" i="5"/>
  <c r="B429" i="5"/>
  <c r="K428" i="5"/>
  <c r="J428" i="5"/>
  <c r="W428" i="5"/>
  <c r="I428" i="5"/>
  <c r="H428" i="5"/>
  <c r="G428" i="5"/>
  <c r="F428" i="5"/>
  <c r="C427" i="5"/>
  <c r="V426" i="5"/>
  <c r="T426" i="5"/>
  <c r="K431" i="5" s="1"/>
  <c r="R426" i="5"/>
  <c r="K430" i="5" s="1"/>
  <c r="U426" i="5"/>
  <c r="S426" i="5"/>
  <c r="I431" i="5" s="1"/>
  <c r="Q426" i="5"/>
  <c r="E426" i="5"/>
  <c r="D426" i="5"/>
  <c r="B426" i="5"/>
  <c r="AA424" i="5"/>
  <c r="Z424" i="5"/>
  <c r="Y424" i="5"/>
  <c r="I423" i="5"/>
  <c r="AB423" i="5" s="1"/>
  <c r="H423" i="5"/>
  <c r="G423" i="5"/>
  <c r="E423" i="5"/>
  <c r="J422" i="5"/>
  <c r="E422" i="5"/>
  <c r="K421" i="5"/>
  <c r="J421" i="5"/>
  <c r="E421" i="5"/>
  <c r="K420" i="5"/>
  <c r="J420" i="5"/>
  <c r="I420" i="5"/>
  <c r="H420" i="5"/>
  <c r="G420" i="5"/>
  <c r="F420" i="5"/>
  <c r="V419" i="5"/>
  <c r="T419" i="5"/>
  <c r="K422" i="5" s="1"/>
  <c r="R419" i="5"/>
  <c r="U419" i="5"/>
  <c r="S419" i="5"/>
  <c r="I422" i="5" s="1"/>
  <c r="Q419" i="5"/>
  <c r="I421" i="5" s="1"/>
  <c r="E419" i="5"/>
  <c r="D419" i="5"/>
  <c r="B419" i="5"/>
  <c r="AA417" i="5"/>
  <c r="Z417" i="5"/>
  <c r="Y417" i="5"/>
  <c r="I416" i="5"/>
  <c r="AB416" i="5" s="1"/>
  <c r="H416" i="5"/>
  <c r="G416" i="5"/>
  <c r="E416" i="5"/>
  <c r="J415" i="5"/>
  <c r="E415" i="5"/>
  <c r="J414" i="5"/>
  <c r="E414" i="5"/>
  <c r="K413" i="5"/>
  <c r="J413" i="5"/>
  <c r="H413" i="5"/>
  <c r="AA413" i="5"/>
  <c r="Z413" i="5"/>
  <c r="Y413" i="5"/>
  <c r="I413" i="5"/>
  <c r="X413" i="5" s="1"/>
  <c r="F413" i="5"/>
  <c r="V413" i="5"/>
  <c r="T413" i="5"/>
  <c r="R413" i="5"/>
  <c r="U413" i="5"/>
  <c r="S413" i="5"/>
  <c r="Q413" i="5"/>
  <c r="E413" i="5"/>
  <c r="D413" i="5"/>
  <c r="B413" i="5"/>
  <c r="K412" i="5"/>
  <c r="J412" i="5"/>
  <c r="I412" i="5"/>
  <c r="H412" i="5"/>
  <c r="G412" i="5"/>
  <c r="F412" i="5"/>
  <c r="C411" i="5"/>
  <c r="V410" i="5"/>
  <c r="T410" i="5"/>
  <c r="K415" i="5" s="1"/>
  <c r="R410" i="5"/>
  <c r="K414" i="5" s="1"/>
  <c r="P417" i="5" s="1"/>
  <c r="U410" i="5"/>
  <c r="S410" i="5"/>
  <c r="I415" i="5" s="1"/>
  <c r="Q410" i="5"/>
  <c r="I414" i="5" s="1"/>
  <c r="E410" i="5"/>
  <c r="D410" i="5"/>
  <c r="B410" i="5"/>
  <c r="A409" i="5"/>
  <c r="AA406" i="5"/>
  <c r="Z406" i="5"/>
  <c r="Y406" i="5"/>
  <c r="I405" i="5"/>
  <c r="AB405" i="5" s="1"/>
  <c r="H405" i="5"/>
  <c r="G405" i="5"/>
  <c r="E405" i="5"/>
  <c r="J404" i="5"/>
  <c r="E404" i="5"/>
  <c r="J403" i="5"/>
  <c r="I403" i="5"/>
  <c r="E403" i="5"/>
  <c r="J402" i="5"/>
  <c r="E402" i="5"/>
  <c r="K401" i="5"/>
  <c r="J401" i="5"/>
  <c r="H401" i="5"/>
  <c r="AA401" i="5"/>
  <c r="Z401" i="5"/>
  <c r="Y401" i="5"/>
  <c r="I401" i="5"/>
  <c r="X401" i="5" s="1"/>
  <c r="F401" i="5"/>
  <c r="V401" i="5"/>
  <c r="T401" i="5"/>
  <c r="R401" i="5"/>
  <c r="U401" i="5"/>
  <c r="S401" i="5"/>
  <c r="Q401" i="5"/>
  <c r="E401" i="5"/>
  <c r="D401" i="5"/>
  <c r="B401" i="5"/>
  <c r="K400" i="5"/>
  <c r="J400" i="5"/>
  <c r="H400" i="5"/>
  <c r="AA400" i="5"/>
  <c r="Z400" i="5"/>
  <c r="Y400" i="5"/>
  <c r="I400" i="5"/>
  <c r="X400" i="5" s="1"/>
  <c r="F400" i="5"/>
  <c r="V400" i="5"/>
  <c r="T400" i="5"/>
  <c r="R400" i="5"/>
  <c r="U400" i="5"/>
  <c r="S400" i="5"/>
  <c r="Q400" i="5"/>
  <c r="E400" i="5"/>
  <c r="D400" i="5"/>
  <c r="B400" i="5"/>
  <c r="K399" i="5"/>
  <c r="J399" i="5"/>
  <c r="I399" i="5"/>
  <c r="H399" i="5"/>
  <c r="G399" i="5"/>
  <c r="F399" i="5"/>
  <c r="K398" i="5"/>
  <c r="J398" i="5"/>
  <c r="W398" i="5"/>
  <c r="I398" i="5"/>
  <c r="H398" i="5"/>
  <c r="G398" i="5"/>
  <c r="F398" i="5"/>
  <c r="K397" i="5"/>
  <c r="J397" i="5"/>
  <c r="I397" i="5"/>
  <c r="H397" i="5"/>
  <c r="G397" i="5"/>
  <c r="F397" i="5"/>
  <c r="K396" i="5"/>
  <c r="J396" i="5"/>
  <c r="I396" i="5"/>
  <c r="H396" i="5"/>
  <c r="G396" i="5"/>
  <c r="F396" i="5"/>
  <c r="C395" i="5"/>
  <c r="V394" i="5"/>
  <c r="K404" i="5" s="1"/>
  <c r="T394" i="5"/>
  <c r="K403" i="5" s="1"/>
  <c r="R394" i="5"/>
  <c r="K402" i="5" s="1"/>
  <c r="U394" i="5"/>
  <c r="I404" i="5" s="1"/>
  <c r="S394" i="5"/>
  <c r="Q394" i="5"/>
  <c r="I402" i="5" s="1"/>
  <c r="E394" i="5"/>
  <c r="D394" i="5"/>
  <c r="B394" i="5"/>
  <c r="AA392" i="5"/>
  <c r="Z392" i="5"/>
  <c r="Y392" i="5"/>
  <c r="I391" i="5"/>
  <c r="AB391" i="5" s="1"/>
  <c r="H391" i="5"/>
  <c r="G391" i="5"/>
  <c r="E391" i="5"/>
  <c r="J390" i="5"/>
  <c r="E390" i="5"/>
  <c r="K389" i="5"/>
  <c r="J389" i="5"/>
  <c r="E389" i="5"/>
  <c r="J388" i="5"/>
  <c r="E388" i="5"/>
  <c r="K387" i="5"/>
  <c r="J387" i="5"/>
  <c r="H387" i="5"/>
  <c r="AA387" i="5"/>
  <c r="Z387" i="5"/>
  <c r="Y387" i="5"/>
  <c r="X387" i="5"/>
  <c r="I387" i="5"/>
  <c r="F387" i="5"/>
  <c r="V387" i="5"/>
  <c r="T387" i="5"/>
  <c r="R387" i="5"/>
  <c r="U387" i="5"/>
  <c r="S387" i="5"/>
  <c r="Q387" i="5"/>
  <c r="E387" i="5"/>
  <c r="D387" i="5"/>
  <c r="B387" i="5"/>
  <c r="K386" i="5"/>
  <c r="J386" i="5"/>
  <c r="H386" i="5"/>
  <c r="AA386" i="5"/>
  <c r="Z386" i="5"/>
  <c r="Y386" i="5"/>
  <c r="I386" i="5"/>
  <c r="X386" i="5" s="1"/>
  <c r="F386" i="5"/>
  <c r="V386" i="5"/>
  <c r="T386" i="5"/>
  <c r="R386" i="5"/>
  <c r="U386" i="5"/>
  <c r="S386" i="5"/>
  <c r="Q386" i="5"/>
  <c r="E386" i="5"/>
  <c r="D386" i="5"/>
  <c r="B386" i="5"/>
  <c r="K385" i="5"/>
  <c r="J385" i="5"/>
  <c r="I385" i="5"/>
  <c r="H385" i="5"/>
  <c r="G385" i="5"/>
  <c r="F385" i="5"/>
  <c r="K384" i="5"/>
  <c r="J384" i="5"/>
  <c r="I384" i="5"/>
  <c r="W384" i="5" s="1"/>
  <c r="H384" i="5"/>
  <c r="G384" i="5"/>
  <c r="F384" i="5"/>
  <c r="K383" i="5"/>
  <c r="J383" i="5"/>
  <c r="I383" i="5"/>
  <c r="H383" i="5"/>
  <c r="G383" i="5"/>
  <c r="F383" i="5"/>
  <c r="K382" i="5"/>
  <c r="P392" i="5" s="1"/>
  <c r="J382" i="5"/>
  <c r="W382" i="5"/>
  <c r="I382" i="5"/>
  <c r="H382" i="5"/>
  <c r="G382" i="5"/>
  <c r="F382" i="5"/>
  <c r="V381" i="5"/>
  <c r="K390" i="5" s="1"/>
  <c r="T381" i="5"/>
  <c r="R381" i="5"/>
  <c r="K388" i="5" s="1"/>
  <c r="U381" i="5"/>
  <c r="I390" i="5" s="1"/>
  <c r="S381" i="5"/>
  <c r="I389" i="5" s="1"/>
  <c r="Q381" i="5"/>
  <c r="I388" i="5" s="1"/>
  <c r="E381" i="5"/>
  <c r="D381" i="5"/>
  <c r="B381" i="5"/>
  <c r="AA379" i="5"/>
  <c r="Z379" i="5"/>
  <c r="Y379" i="5"/>
  <c r="I378" i="5"/>
  <c r="AB378" i="5" s="1"/>
  <c r="H378" i="5"/>
  <c r="G378" i="5"/>
  <c r="E378" i="5"/>
  <c r="J377" i="5"/>
  <c r="E377" i="5"/>
  <c r="J376" i="5"/>
  <c r="E376" i="5"/>
  <c r="K375" i="5"/>
  <c r="J375" i="5"/>
  <c r="H375" i="5"/>
  <c r="AA375" i="5"/>
  <c r="Z375" i="5"/>
  <c r="Y375" i="5"/>
  <c r="I375" i="5"/>
  <c r="X375" i="5" s="1"/>
  <c r="F375" i="5"/>
  <c r="V375" i="5"/>
  <c r="T375" i="5"/>
  <c r="R375" i="5"/>
  <c r="U375" i="5"/>
  <c r="S375" i="5"/>
  <c r="I377" i="5" s="1"/>
  <c r="Q375" i="5"/>
  <c r="E375" i="5"/>
  <c r="D375" i="5"/>
  <c r="B375" i="5"/>
  <c r="K374" i="5"/>
  <c r="J374" i="5"/>
  <c r="I374" i="5"/>
  <c r="X379" i="5" s="1"/>
  <c r="H374" i="5"/>
  <c r="G374" i="5"/>
  <c r="F374" i="5"/>
  <c r="C373" i="5"/>
  <c r="V372" i="5"/>
  <c r="T372" i="5"/>
  <c r="K377" i="5" s="1"/>
  <c r="R372" i="5"/>
  <c r="K376" i="5" s="1"/>
  <c r="U372" i="5"/>
  <c r="S372" i="5"/>
  <c r="Q372" i="5"/>
  <c r="I376" i="5" s="1"/>
  <c r="E372" i="5"/>
  <c r="D372" i="5"/>
  <c r="B372" i="5"/>
  <c r="AA370" i="5"/>
  <c r="Z370" i="5"/>
  <c r="Y370" i="5"/>
  <c r="I369" i="5"/>
  <c r="AB369" i="5" s="1"/>
  <c r="H369" i="5"/>
  <c r="G369" i="5"/>
  <c r="E369" i="5"/>
  <c r="J368" i="5"/>
  <c r="E368" i="5"/>
  <c r="K367" i="5"/>
  <c r="J367" i="5"/>
  <c r="E367" i="5"/>
  <c r="J366" i="5"/>
  <c r="E366" i="5"/>
  <c r="K365" i="5"/>
  <c r="J365" i="5"/>
  <c r="H365" i="5"/>
  <c r="AA365" i="5"/>
  <c r="Z365" i="5"/>
  <c r="Y365" i="5"/>
  <c r="X365" i="5"/>
  <c r="I365" i="5"/>
  <c r="F365" i="5"/>
  <c r="V365" i="5"/>
  <c r="T365" i="5"/>
  <c r="R365" i="5"/>
  <c r="U365" i="5"/>
  <c r="S365" i="5"/>
  <c r="Q365" i="5"/>
  <c r="E365" i="5"/>
  <c r="D365" i="5"/>
  <c r="B365" i="5"/>
  <c r="K364" i="5"/>
  <c r="J364" i="5"/>
  <c r="I364" i="5"/>
  <c r="H364" i="5"/>
  <c r="G364" i="5"/>
  <c r="F364" i="5"/>
  <c r="K363" i="5"/>
  <c r="J363" i="5"/>
  <c r="I363" i="5"/>
  <c r="W363" i="5" s="1"/>
  <c r="H363" i="5"/>
  <c r="G363" i="5"/>
  <c r="F363" i="5"/>
  <c r="K362" i="5"/>
  <c r="J362" i="5"/>
  <c r="I362" i="5"/>
  <c r="H362" i="5"/>
  <c r="G362" i="5"/>
  <c r="F362" i="5"/>
  <c r="K361" i="5"/>
  <c r="J361" i="5"/>
  <c r="I361" i="5"/>
  <c r="H361" i="5"/>
  <c r="G361" i="5"/>
  <c r="F361" i="5"/>
  <c r="V360" i="5"/>
  <c r="K368" i="5" s="1"/>
  <c r="T360" i="5"/>
  <c r="R360" i="5"/>
  <c r="K366" i="5" s="1"/>
  <c r="U360" i="5"/>
  <c r="I368" i="5" s="1"/>
  <c r="S360" i="5"/>
  <c r="I367" i="5" s="1"/>
  <c r="Q360" i="5"/>
  <c r="I366" i="5" s="1"/>
  <c r="E360" i="5"/>
  <c r="D360" i="5"/>
  <c r="B360" i="5"/>
  <c r="AA358" i="5"/>
  <c r="Z358" i="5"/>
  <c r="Y358" i="5"/>
  <c r="I357" i="5"/>
  <c r="AB357" i="5" s="1"/>
  <c r="H357" i="5"/>
  <c r="G357" i="5"/>
  <c r="E357" i="5"/>
  <c r="J356" i="5"/>
  <c r="E356" i="5"/>
  <c r="J355" i="5"/>
  <c r="I355" i="5"/>
  <c r="E355" i="5"/>
  <c r="J354" i="5"/>
  <c r="E354" i="5"/>
  <c r="K353" i="5"/>
  <c r="J353" i="5"/>
  <c r="H353" i="5"/>
  <c r="AA353" i="5"/>
  <c r="Z353" i="5"/>
  <c r="Y353" i="5"/>
  <c r="I353" i="5"/>
  <c r="X353" i="5" s="1"/>
  <c r="F353" i="5"/>
  <c r="V353" i="5"/>
  <c r="T353" i="5"/>
  <c r="R353" i="5"/>
  <c r="U353" i="5"/>
  <c r="S353" i="5"/>
  <c r="Q353" i="5"/>
  <c r="E353" i="5"/>
  <c r="D353" i="5"/>
  <c r="B353" i="5"/>
  <c r="K352" i="5"/>
  <c r="J352" i="5"/>
  <c r="I352" i="5"/>
  <c r="H352" i="5"/>
  <c r="G352" i="5"/>
  <c r="F352" i="5"/>
  <c r="K351" i="5"/>
  <c r="J351" i="5"/>
  <c r="I351" i="5"/>
  <c r="W351" i="5" s="1"/>
  <c r="H351" i="5"/>
  <c r="G351" i="5"/>
  <c r="F351" i="5"/>
  <c r="K350" i="5"/>
  <c r="J350" i="5"/>
  <c r="I350" i="5"/>
  <c r="H350" i="5"/>
  <c r="G350" i="5"/>
  <c r="F350" i="5"/>
  <c r="K349" i="5"/>
  <c r="J349" i="5"/>
  <c r="I349" i="5"/>
  <c r="H349" i="5"/>
  <c r="G349" i="5"/>
  <c r="F349" i="5"/>
  <c r="C348" i="5"/>
  <c r="V347" i="5"/>
  <c r="K356" i="5" s="1"/>
  <c r="T347" i="5"/>
  <c r="K355" i="5" s="1"/>
  <c r="R347" i="5"/>
  <c r="K354" i="5" s="1"/>
  <c r="U347" i="5"/>
  <c r="I356" i="5" s="1"/>
  <c r="S347" i="5"/>
  <c r="Q347" i="5"/>
  <c r="I354" i="5" s="1"/>
  <c r="E347" i="5"/>
  <c r="D347" i="5"/>
  <c r="B347" i="5"/>
  <c r="AA345" i="5"/>
  <c r="Z345" i="5"/>
  <c r="Y345" i="5"/>
  <c r="I344" i="5"/>
  <c r="AB344" i="5" s="1"/>
  <c r="H344" i="5"/>
  <c r="G344" i="5"/>
  <c r="E344" i="5"/>
  <c r="K343" i="5"/>
  <c r="J343" i="5"/>
  <c r="E343" i="5"/>
  <c r="J342" i="5"/>
  <c r="E342" i="5"/>
  <c r="K341" i="5"/>
  <c r="J341" i="5"/>
  <c r="E341" i="5"/>
  <c r="K340" i="5"/>
  <c r="J340" i="5"/>
  <c r="H340" i="5"/>
  <c r="AA340" i="5"/>
  <c r="Z340" i="5"/>
  <c r="Y340" i="5"/>
  <c r="X340" i="5"/>
  <c r="I340" i="5"/>
  <c r="F340" i="5"/>
  <c r="V340" i="5"/>
  <c r="T340" i="5"/>
  <c r="R340" i="5"/>
  <c r="U340" i="5"/>
  <c r="I343" i="5" s="1"/>
  <c r="S340" i="5"/>
  <c r="Q340" i="5"/>
  <c r="E340" i="5"/>
  <c r="D340" i="5"/>
  <c r="B340" i="5"/>
  <c r="K339" i="5"/>
  <c r="J339" i="5"/>
  <c r="I339" i="5"/>
  <c r="H339" i="5"/>
  <c r="G339" i="5"/>
  <c r="F339" i="5"/>
  <c r="K338" i="5"/>
  <c r="J338" i="5"/>
  <c r="I338" i="5"/>
  <c r="W338" i="5" s="1"/>
  <c r="H338" i="5"/>
  <c r="G338" i="5"/>
  <c r="F338" i="5"/>
  <c r="K337" i="5"/>
  <c r="J337" i="5"/>
  <c r="I337" i="5"/>
  <c r="H337" i="5"/>
  <c r="G337" i="5"/>
  <c r="F337" i="5"/>
  <c r="K336" i="5"/>
  <c r="J336" i="5"/>
  <c r="I336" i="5"/>
  <c r="W336" i="5" s="1"/>
  <c r="H336" i="5"/>
  <c r="G336" i="5"/>
  <c r="F336" i="5"/>
  <c r="C335" i="5"/>
  <c r="V334" i="5"/>
  <c r="T334" i="5"/>
  <c r="K342" i="5" s="1"/>
  <c r="R334" i="5"/>
  <c r="U334" i="5"/>
  <c r="S334" i="5"/>
  <c r="I342" i="5" s="1"/>
  <c r="Q334" i="5"/>
  <c r="I341" i="5" s="1"/>
  <c r="E334" i="5"/>
  <c r="D334" i="5"/>
  <c r="B334" i="5"/>
  <c r="A333" i="5"/>
  <c r="H331" i="5"/>
  <c r="J331" i="5"/>
  <c r="H330" i="5"/>
  <c r="J330" i="5"/>
  <c r="A329" i="5"/>
  <c r="H327" i="5"/>
  <c r="J327" i="5"/>
  <c r="H326" i="5"/>
  <c r="J326" i="5"/>
  <c r="A325" i="5"/>
  <c r="AA322" i="5"/>
  <c r="Z322" i="5"/>
  <c r="Y322" i="5"/>
  <c r="AB321" i="5"/>
  <c r="I321" i="5"/>
  <c r="H321" i="5"/>
  <c r="G321" i="5"/>
  <c r="E321" i="5"/>
  <c r="J320" i="5"/>
  <c r="I320" i="5"/>
  <c r="E320" i="5"/>
  <c r="J319" i="5"/>
  <c r="E319" i="5"/>
  <c r="K318" i="5"/>
  <c r="J318" i="5"/>
  <c r="W318" i="5"/>
  <c r="I318" i="5"/>
  <c r="X322" i="5" s="1"/>
  <c r="H318" i="5"/>
  <c r="G318" i="5"/>
  <c r="F318" i="5"/>
  <c r="V317" i="5"/>
  <c r="T317" i="5"/>
  <c r="K320" i="5" s="1"/>
  <c r="R317" i="5"/>
  <c r="K319" i="5" s="1"/>
  <c r="U317" i="5"/>
  <c r="S317" i="5"/>
  <c r="Q317" i="5"/>
  <c r="I319" i="5" s="1"/>
  <c r="E317" i="5"/>
  <c r="D317" i="5"/>
  <c r="B317" i="5"/>
  <c r="AA315" i="5"/>
  <c r="Z315" i="5"/>
  <c r="Y315" i="5"/>
  <c r="I314" i="5"/>
  <c r="AB314" i="5" s="1"/>
  <c r="H314" i="5"/>
  <c r="G314" i="5"/>
  <c r="E314" i="5"/>
  <c r="J313" i="5"/>
  <c r="E313" i="5"/>
  <c r="K312" i="5"/>
  <c r="J312" i="5"/>
  <c r="E312" i="5"/>
  <c r="K311" i="5"/>
  <c r="J311" i="5"/>
  <c r="W311" i="5"/>
  <c r="I311" i="5"/>
  <c r="H315" i="5" s="1"/>
  <c r="H311" i="5"/>
  <c r="G311" i="5"/>
  <c r="F311" i="5"/>
  <c r="C310" i="5"/>
  <c r="V309" i="5"/>
  <c r="T309" i="5"/>
  <c r="K313" i="5" s="1"/>
  <c r="R309" i="5"/>
  <c r="U309" i="5"/>
  <c r="S309" i="5"/>
  <c r="I313" i="5" s="1"/>
  <c r="Q309" i="5"/>
  <c r="I312" i="5" s="1"/>
  <c r="E309" i="5"/>
  <c r="D309" i="5"/>
  <c r="B309" i="5"/>
  <c r="AA307" i="5"/>
  <c r="Z307" i="5"/>
  <c r="Y307" i="5"/>
  <c r="I306" i="5"/>
  <c r="AB306" i="5" s="1"/>
  <c r="H306" i="5"/>
  <c r="G306" i="5"/>
  <c r="E306" i="5"/>
  <c r="K305" i="5"/>
  <c r="J305" i="5"/>
  <c r="E305" i="5"/>
  <c r="J304" i="5"/>
  <c r="E304" i="5"/>
  <c r="K303" i="5"/>
  <c r="J303" i="5"/>
  <c r="H303" i="5"/>
  <c r="AA303" i="5"/>
  <c r="Z303" i="5"/>
  <c r="Y303" i="5"/>
  <c r="I303" i="5"/>
  <c r="X303" i="5" s="1"/>
  <c r="F303" i="5"/>
  <c r="V303" i="5"/>
  <c r="T303" i="5"/>
  <c r="R303" i="5"/>
  <c r="U303" i="5"/>
  <c r="S303" i="5"/>
  <c r="Q303" i="5"/>
  <c r="E303" i="5"/>
  <c r="D303" i="5"/>
  <c r="B303" i="5"/>
  <c r="K302" i="5"/>
  <c r="J302" i="5"/>
  <c r="I302" i="5"/>
  <c r="W302" i="5" s="1"/>
  <c r="H302" i="5"/>
  <c r="G302" i="5"/>
  <c r="F302" i="5"/>
  <c r="C301" i="5"/>
  <c r="V300" i="5"/>
  <c r="T300" i="5"/>
  <c r="R300" i="5"/>
  <c r="K304" i="5" s="1"/>
  <c r="P307" i="5" s="1"/>
  <c r="U300" i="5"/>
  <c r="S300" i="5"/>
  <c r="I305" i="5" s="1"/>
  <c r="Q300" i="5"/>
  <c r="I304" i="5" s="1"/>
  <c r="E300" i="5"/>
  <c r="D300" i="5"/>
  <c r="B300" i="5"/>
  <c r="AA298" i="5"/>
  <c r="Z298" i="5"/>
  <c r="Y298" i="5"/>
  <c r="I297" i="5"/>
  <c r="AB297" i="5" s="1"/>
  <c r="H297" i="5"/>
  <c r="G297" i="5"/>
  <c r="E297" i="5"/>
  <c r="J296" i="5"/>
  <c r="E296" i="5"/>
  <c r="J295" i="5"/>
  <c r="I295" i="5"/>
  <c r="E295" i="5"/>
  <c r="K294" i="5"/>
  <c r="J294" i="5"/>
  <c r="W294" i="5"/>
  <c r="I294" i="5"/>
  <c r="H294" i="5"/>
  <c r="G294" i="5"/>
  <c r="F294" i="5"/>
  <c r="V293" i="5"/>
  <c r="T293" i="5"/>
  <c r="K296" i="5" s="1"/>
  <c r="R293" i="5"/>
  <c r="K295" i="5" s="1"/>
  <c r="U293" i="5"/>
  <c r="S293" i="5"/>
  <c r="I296" i="5" s="1"/>
  <c r="O298" i="5" s="1"/>
  <c r="Q293" i="5"/>
  <c r="E293" i="5"/>
  <c r="D293" i="5"/>
  <c r="B293" i="5"/>
  <c r="AA291" i="5"/>
  <c r="Z291" i="5"/>
  <c r="Y291" i="5"/>
  <c r="I290" i="5"/>
  <c r="AB290" i="5" s="1"/>
  <c r="H290" i="5"/>
  <c r="G290" i="5"/>
  <c r="E290" i="5"/>
  <c r="J289" i="5"/>
  <c r="I289" i="5"/>
  <c r="E289" i="5"/>
  <c r="J288" i="5"/>
  <c r="E288" i="5"/>
  <c r="K287" i="5"/>
  <c r="J287" i="5"/>
  <c r="H287" i="5"/>
  <c r="AA287" i="5"/>
  <c r="Z287" i="5"/>
  <c r="Y287" i="5"/>
  <c r="I287" i="5"/>
  <c r="X287" i="5" s="1"/>
  <c r="F287" i="5"/>
  <c r="V287" i="5"/>
  <c r="T287" i="5"/>
  <c r="R287" i="5"/>
  <c r="U287" i="5"/>
  <c r="S287" i="5"/>
  <c r="Q287" i="5"/>
  <c r="E287" i="5"/>
  <c r="D287" i="5"/>
  <c r="B287" i="5"/>
  <c r="K286" i="5"/>
  <c r="J286" i="5"/>
  <c r="W286" i="5"/>
  <c r="I286" i="5"/>
  <c r="H286" i="5"/>
  <c r="G286" i="5"/>
  <c r="F286" i="5"/>
  <c r="C285" i="5"/>
  <c r="V284" i="5"/>
  <c r="T284" i="5"/>
  <c r="K289" i="5" s="1"/>
  <c r="R284" i="5"/>
  <c r="K288" i="5" s="1"/>
  <c r="U284" i="5"/>
  <c r="S284" i="5"/>
  <c r="Q284" i="5"/>
  <c r="I288" i="5" s="1"/>
  <c r="E284" i="5"/>
  <c r="D284" i="5"/>
  <c r="B284" i="5"/>
  <c r="A283" i="5"/>
  <c r="A281" i="5"/>
  <c r="H279" i="5"/>
  <c r="J279" i="5"/>
  <c r="H278" i="5"/>
  <c r="J278" i="5"/>
  <c r="A277" i="5"/>
  <c r="AA274" i="5"/>
  <c r="Z274" i="5"/>
  <c r="Y274" i="5"/>
  <c r="AB273" i="5"/>
  <c r="I273" i="5"/>
  <c r="H273" i="5"/>
  <c r="G273" i="5"/>
  <c r="E273" i="5"/>
  <c r="K272" i="5"/>
  <c r="J272" i="5"/>
  <c r="E272" i="5"/>
  <c r="J271" i="5"/>
  <c r="E271" i="5"/>
  <c r="J270" i="5"/>
  <c r="E270" i="5"/>
  <c r="K269" i="5"/>
  <c r="J269" i="5"/>
  <c r="H269" i="5"/>
  <c r="AA269" i="5"/>
  <c r="Z269" i="5"/>
  <c r="Y269" i="5"/>
  <c r="I269" i="5"/>
  <c r="X269" i="5" s="1"/>
  <c r="F269" i="5"/>
  <c r="V269" i="5"/>
  <c r="T269" i="5"/>
  <c r="R269" i="5"/>
  <c r="U269" i="5"/>
  <c r="S269" i="5"/>
  <c r="Q269" i="5"/>
  <c r="E269" i="5"/>
  <c r="D269" i="5"/>
  <c r="B269" i="5"/>
  <c r="K268" i="5"/>
  <c r="J268" i="5"/>
  <c r="H268" i="5"/>
  <c r="AA268" i="5"/>
  <c r="Z268" i="5"/>
  <c r="Y268" i="5"/>
  <c r="I268" i="5"/>
  <c r="X268" i="5" s="1"/>
  <c r="F268" i="5"/>
  <c r="V268" i="5"/>
  <c r="T268" i="5"/>
  <c r="R268" i="5"/>
  <c r="K270" i="5" s="1"/>
  <c r="P274" i="5" s="1"/>
  <c r="U268" i="5"/>
  <c r="S268" i="5"/>
  <c r="Q268" i="5"/>
  <c r="E268" i="5"/>
  <c r="D268" i="5"/>
  <c r="B268" i="5"/>
  <c r="K267" i="5"/>
  <c r="J267" i="5"/>
  <c r="I267" i="5"/>
  <c r="H267" i="5"/>
  <c r="G267" i="5"/>
  <c r="F267" i="5"/>
  <c r="K266" i="5"/>
  <c r="J266" i="5"/>
  <c r="I266" i="5"/>
  <c r="W266" i="5" s="1"/>
  <c r="H266" i="5"/>
  <c r="G266" i="5"/>
  <c r="F266" i="5"/>
  <c r="K265" i="5"/>
  <c r="J265" i="5"/>
  <c r="I265" i="5"/>
  <c r="H265" i="5"/>
  <c r="G265" i="5"/>
  <c r="F265" i="5"/>
  <c r="K264" i="5"/>
  <c r="J264" i="5"/>
  <c r="I264" i="5"/>
  <c r="W264" i="5" s="1"/>
  <c r="H264" i="5"/>
  <c r="G264" i="5"/>
  <c r="F264" i="5"/>
  <c r="C263" i="5"/>
  <c r="V262" i="5"/>
  <c r="T262" i="5"/>
  <c r="K271" i="5" s="1"/>
  <c r="R262" i="5"/>
  <c r="U262" i="5"/>
  <c r="I272" i="5" s="1"/>
  <c r="S262" i="5"/>
  <c r="I271" i="5" s="1"/>
  <c r="Q262" i="5"/>
  <c r="I270" i="5" s="1"/>
  <c r="E262" i="5"/>
  <c r="D262" i="5"/>
  <c r="B262" i="5"/>
  <c r="AA260" i="5"/>
  <c r="Z260" i="5"/>
  <c r="Y260" i="5"/>
  <c r="I259" i="5"/>
  <c r="AB259" i="5" s="1"/>
  <c r="H259" i="5"/>
  <c r="G259" i="5"/>
  <c r="E259" i="5"/>
  <c r="K258" i="5"/>
  <c r="J258" i="5"/>
  <c r="E258" i="5"/>
  <c r="J257" i="5"/>
  <c r="E257" i="5"/>
  <c r="K256" i="5"/>
  <c r="J256" i="5"/>
  <c r="E256" i="5"/>
  <c r="K255" i="5"/>
  <c r="J255" i="5"/>
  <c r="H255" i="5"/>
  <c r="AA255" i="5"/>
  <c r="Z255" i="5"/>
  <c r="Y255" i="5"/>
  <c r="X255" i="5"/>
  <c r="I255" i="5"/>
  <c r="F255" i="5"/>
  <c r="V255" i="5"/>
  <c r="T255" i="5"/>
  <c r="R255" i="5"/>
  <c r="U255" i="5"/>
  <c r="S255" i="5"/>
  <c r="Q255" i="5"/>
  <c r="E255" i="5"/>
  <c r="D255" i="5"/>
  <c r="B255" i="5"/>
  <c r="K254" i="5"/>
  <c r="J254" i="5"/>
  <c r="H254" i="5"/>
  <c r="AA254" i="5"/>
  <c r="Z254" i="5"/>
  <c r="Y254" i="5"/>
  <c r="I254" i="5"/>
  <c r="X254" i="5" s="1"/>
  <c r="F254" i="5"/>
  <c r="V254" i="5"/>
  <c r="T254" i="5"/>
  <c r="R254" i="5"/>
  <c r="U254" i="5"/>
  <c r="S254" i="5"/>
  <c r="Q254" i="5"/>
  <c r="E254" i="5"/>
  <c r="D254" i="5"/>
  <c r="B254" i="5"/>
  <c r="K253" i="5"/>
  <c r="J253" i="5"/>
  <c r="I253" i="5"/>
  <c r="H253" i="5"/>
  <c r="G253" i="5"/>
  <c r="F253" i="5"/>
  <c r="K252" i="5"/>
  <c r="J252" i="5"/>
  <c r="W252" i="5"/>
  <c r="I252" i="5"/>
  <c r="H252" i="5"/>
  <c r="G252" i="5"/>
  <c r="F252" i="5"/>
  <c r="K251" i="5"/>
  <c r="J251" i="5"/>
  <c r="I251" i="5"/>
  <c r="H251" i="5"/>
  <c r="G251" i="5"/>
  <c r="F251" i="5"/>
  <c r="K250" i="5"/>
  <c r="P260" i="5" s="1"/>
  <c r="J250" i="5"/>
  <c r="W250" i="5"/>
  <c r="I250" i="5"/>
  <c r="H250" i="5"/>
  <c r="G250" i="5"/>
  <c r="F250" i="5"/>
  <c r="C249" i="5"/>
  <c r="V248" i="5"/>
  <c r="T248" i="5"/>
  <c r="K257" i="5" s="1"/>
  <c r="R248" i="5"/>
  <c r="U248" i="5"/>
  <c r="I258" i="5" s="1"/>
  <c r="S248" i="5"/>
  <c r="I257" i="5" s="1"/>
  <c r="Q248" i="5"/>
  <c r="I256" i="5" s="1"/>
  <c r="E248" i="5"/>
  <c r="D248" i="5"/>
  <c r="B248" i="5"/>
  <c r="AA246" i="5"/>
  <c r="Z246" i="5"/>
  <c r="Y246" i="5"/>
  <c r="I245" i="5"/>
  <c r="AB245" i="5" s="1"/>
  <c r="H245" i="5"/>
  <c r="G245" i="5"/>
  <c r="E245" i="5"/>
  <c r="J244" i="5"/>
  <c r="E244" i="5"/>
  <c r="J243" i="5"/>
  <c r="E243" i="5"/>
  <c r="K242" i="5"/>
  <c r="J242" i="5"/>
  <c r="H242" i="5"/>
  <c r="AA242" i="5"/>
  <c r="Z242" i="5"/>
  <c r="Y242" i="5"/>
  <c r="I242" i="5"/>
  <c r="X242" i="5" s="1"/>
  <c r="F242" i="5"/>
  <c r="V242" i="5"/>
  <c r="T242" i="5"/>
  <c r="R242" i="5"/>
  <c r="U242" i="5"/>
  <c r="S242" i="5"/>
  <c r="Q242" i="5"/>
  <c r="E242" i="5"/>
  <c r="D242" i="5"/>
  <c r="B242" i="5"/>
  <c r="K241" i="5"/>
  <c r="P246" i="5" s="1"/>
  <c r="J241" i="5"/>
  <c r="W241" i="5"/>
  <c r="I241" i="5"/>
  <c r="H241" i="5"/>
  <c r="G241" i="5"/>
  <c r="F241" i="5"/>
  <c r="C240" i="5"/>
  <c r="V239" i="5"/>
  <c r="T239" i="5"/>
  <c r="K244" i="5" s="1"/>
  <c r="R239" i="5"/>
  <c r="K243" i="5" s="1"/>
  <c r="U239" i="5"/>
  <c r="S239" i="5"/>
  <c r="I244" i="5" s="1"/>
  <c r="Q239" i="5"/>
  <c r="I243" i="5" s="1"/>
  <c r="E239" i="5"/>
  <c r="D239" i="5"/>
  <c r="B239" i="5"/>
  <c r="AA237" i="5"/>
  <c r="Z237" i="5"/>
  <c r="Y237" i="5"/>
  <c r="I236" i="5"/>
  <c r="AB236" i="5" s="1"/>
  <c r="H236" i="5"/>
  <c r="G236" i="5"/>
  <c r="E236" i="5"/>
  <c r="J235" i="5"/>
  <c r="E235" i="5"/>
  <c r="J234" i="5"/>
  <c r="I234" i="5"/>
  <c r="E234" i="5"/>
  <c r="J233" i="5"/>
  <c r="E233" i="5"/>
  <c r="K232" i="5"/>
  <c r="J232" i="5"/>
  <c r="H232" i="5"/>
  <c r="AA232" i="5"/>
  <c r="Z232" i="5"/>
  <c r="Y232" i="5"/>
  <c r="X232" i="5"/>
  <c r="I232" i="5"/>
  <c r="F232" i="5"/>
  <c r="V232" i="5"/>
  <c r="T232" i="5"/>
  <c r="R232" i="5"/>
  <c r="U232" i="5"/>
  <c r="S232" i="5"/>
  <c r="Q232" i="5"/>
  <c r="E232" i="5"/>
  <c r="D232" i="5"/>
  <c r="B232" i="5"/>
  <c r="K231" i="5"/>
  <c r="J231" i="5"/>
  <c r="I231" i="5"/>
  <c r="H231" i="5"/>
  <c r="G231" i="5"/>
  <c r="F231" i="5"/>
  <c r="K230" i="5"/>
  <c r="J230" i="5"/>
  <c r="I230" i="5"/>
  <c r="W230" i="5" s="1"/>
  <c r="H230" i="5"/>
  <c r="G230" i="5"/>
  <c r="F230" i="5"/>
  <c r="K229" i="5"/>
  <c r="J229" i="5"/>
  <c r="I229" i="5"/>
  <c r="H229" i="5"/>
  <c r="G229" i="5"/>
  <c r="F229" i="5"/>
  <c r="K228" i="5"/>
  <c r="J228" i="5"/>
  <c r="I228" i="5"/>
  <c r="H237" i="5" s="1"/>
  <c r="H228" i="5"/>
  <c r="G228" i="5"/>
  <c r="F228" i="5"/>
  <c r="V227" i="5"/>
  <c r="K235" i="5" s="1"/>
  <c r="T227" i="5"/>
  <c r="K234" i="5" s="1"/>
  <c r="R227" i="5"/>
  <c r="K233" i="5" s="1"/>
  <c r="U227" i="5"/>
  <c r="I235" i="5" s="1"/>
  <c r="S227" i="5"/>
  <c r="Q227" i="5"/>
  <c r="I233" i="5" s="1"/>
  <c r="E227" i="5"/>
  <c r="D227" i="5"/>
  <c r="B227" i="5"/>
  <c r="AA225" i="5"/>
  <c r="Z225" i="5"/>
  <c r="Y225" i="5"/>
  <c r="I224" i="5"/>
  <c r="AB224" i="5" s="1"/>
  <c r="H224" i="5"/>
  <c r="G224" i="5"/>
  <c r="E224" i="5"/>
  <c r="J223" i="5"/>
  <c r="E223" i="5"/>
  <c r="J222" i="5"/>
  <c r="E222" i="5"/>
  <c r="K221" i="5"/>
  <c r="J221" i="5"/>
  <c r="E221" i="5"/>
  <c r="K220" i="5"/>
  <c r="J220" i="5"/>
  <c r="H220" i="5"/>
  <c r="AA220" i="5"/>
  <c r="Z220" i="5"/>
  <c r="Y220" i="5"/>
  <c r="X220" i="5"/>
  <c r="I220" i="5"/>
  <c r="F220" i="5"/>
  <c r="V220" i="5"/>
  <c r="T220" i="5"/>
  <c r="R220" i="5"/>
  <c r="U220" i="5"/>
  <c r="I223" i="5" s="1"/>
  <c r="S220" i="5"/>
  <c r="Q220" i="5"/>
  <c r="I221" i="5" s="1"/>
  <c r="E220" i="5"/>
  <c r="D220" i="5"/>
  <c r="B220" i="5"/>
  <c r="K219" i="5"/>
  <c r="J219" i="5"/>
  <c r="I219" i="5"/>
  <c r="H219" i="5"/>
  <c r="G219" i="5"/>
  <c r="F219" i="5"/>
  <c r="K218" i="5"/>
  <c r="J218" i="5"/>
  <c r="I218" i="5"/>
  <c r="W218" i="5" s="1"/>
  <c r="H218" i="5"/>
  <c r="G218" i="5"/>
  <c r="F218" i="5"/>
  <c r="K217" i="5"/>
  <c r="J217" i="5"/>
  <c r="I217" i="5"/>
  <c r="H217" i="5"/>
  <c r="G217" i="5"/>
  <c r="F217" i="5"/>
  <c r="K216" i="5"/>
  <c r="J216" i="5"/>
  <c r="I216" i="5"/>
  <c r="W216" i="5" s="1"/>
  <c r="H216" i="5"/>
  <c r="G216" i="5"/>
  <c r="F216" i="5"/>
  <c r="C215" i="5"/>
  <c r="V214" i="5"/>
  <c r="K223" i="5" s="1"/>
  <c r="T214" i="5"/>
  <c r="K222" i="5" s="1"/>
  <c r="R214" i="5"/>
  <c r="U214" i="5"/>
  <c r="S214" i="5"/>
  <c r="I222" i="5" s="1"/>
  <c r="Q214" i="5"/>
  <c r="E214" i="5"/>
  <c r="D214" i="5"/>
  <c r="B214" i="5"/>
  <c r="AA212" i="5"/>
  <c r="Z212" i="5"/>
  <c r="Y212" i="5"/>
  <c r="AB211" i="5"/>
  <c r="I211" i="5"/>
  <c r="H211" i="5"/>
  <c r="G211" i="5"/>
  <c r="E211" i="5"/>
  <c r="J210" i="5"/>
  <c r="I210" i="5"/>
  <c r="E210" i="5"/>
  <c r="J209" i="5"/>
  <c r="E209" i="5"/>
  <c r="J208" i="5"/>
  <c r="E208" i="5"/>
  <c r="K207" i="5"/>
  <c r="J207" i="5"/>
  <c r="H207" i="5"/>
  <c r="AA207" i="5"/>
  <c r="Z207" i="5"/>
  <c r="Y207" i="5"/>
  <c r="X207" i="5"/>
  <c r="I207" i="5"/>
  <c r="F207" i="5"/>
  <c r="V207" i="5"/>
  <c r="T207" i="5"/>
  <c r="R207" i="5"/>
  <c r="U207" i="5"/>
  <c r="S207" i="5"/>
  <c r="Q207" i="5"/>
  <c r="I208" i="5" s="1"/>
  <c r="E207" i="5"/>
  <c r="D207" i="5"/>
  <c r="B207" i="5"/>
  <c r="K206" i="5"/>
  <c r="J206" i="5"/>
  <c r="I206" i="5"/>
  <c r="H206" i="5"/>
  <c r="G206" i="5"/>
  <c r="F206" i="5"/>
  <c r="K205" i="5"/>
  <c r="J205" i="5"/>
  <c r="I205" i="5"/>
  <c r="W205" i="5" s="1"/>
  <c r="H205" i="5"/>
  <c r="G205" i="5"/>
  <c r="F205" i="5"/>
  <c r="K204" i="5"/>
  <c r="J204" i="5"/>
  <c r="I204" i="5"/>
  <c r="H204" i="5"/>
  <c r="G204" i="5"/>
  <c r="F204" i="5"/>
  <c r="K203" i="5"/>
  <c r="J203" i="5"/>
  <c r="W203" i="5"/>
  <c r="I203" i="5"/>
  <c r="H203" i="5"/>
  <c r="G203" i="5"/>
  <c r="F203" i="5"/>
  <c r="C202" i="5"/>
  <c r="V201" i="5"/>
  <c r="K210" i="5" s="1"/>
  <c r="T201" i="5"/>
  <c r="K209" i="5" s="1"/>
  <c r="R201" i="5"/>
  <c r="K208" i="5" s="1"/>
  <c r="U201" i="5"/>
  <c r="S201" i="5"/>
  <c r="I209" i="5" s="1"/>
  <c r="Q201" i="5"/>
  <c r="E201" i="5"/>
  <c r="D201" i="5"/>
  <c r="B201" i="5"/>
  <c r="A200" i="5"/>
  <c r="H198" i="5"/>
  <c r="J198" i="5"/>
  <c r="H197" i="5"/>
  <c r="J197" i="5"/>
  <c r="A196" i="5"/>
  <c r="H194" i="5"/>
  <c r="J194" i="5"/>
  <c r="H193" i="5"/>
  <c r="J193" i="5"/>
  <c r="A192" i="5"/>
  <c r="AA189" i="5"/>
  <c r="Z189" i="5"/>
  <c r="Y189" i="5"/>
  <c r="I188" i="5"/>
  <c r="AB188" i="5" s="1"/>
  <c r="H188" i="5"/>
  <c r="G188" i="5"/>
  <c r="E188" i="5"/>
  <c r="J187" i="5"/>
  <c r="E187" i="5"/>
  <c r="J186" i="5"/>
  <c r="E186" i="5"/>
  <c r="K185" i="5"/>
  <c r="J185" i="5"/>
  <c r="H185" i="5"/>
  <c r="AA185" i="5"/>
  <c r="Z185" i="5"/>
  <c r="Y185" i="5"/>
  <c r="I185" i="5"/>
  <c r="X185" i="5" s="1"/>
  <c r="F185" i="5"/>
  <c r="V185" i="5"/>
  <c r="T185" i="5"/>
  <c r="R185" i="5"/>
  <c r="U185" i="5"/>
  <c r="S185" i="5"/>
  <c r="Q185" i="5"/>
  <c r="E185" i="5"/>
  <c r="D185" i="5"/>
  <c r="B185" i="5"/>
  <c r="K184" i="5"/>
  <c r="P189" i="5" s="1"/>
  <c r="J184" i="5"/>
  <c r="W184" i="5"/>
  <c r="I184" i="5"/>
  <c r="H184" i="5"/>
  <c r="G184" i="5"/>
  <c r="F184" i="5"/>
  <c r="C183" i="5"/>
  <c r="V182" i="5"/>
  <c r="T182" i="5"/>
  <c r="K187" i="5" s="1"/>
  <c r="R182" i="5"/>
  <c r="K186" i="5" s="1"/>
  <c r="U182" i="5"/>
  <c r="S182" i="5"/>
  <c r="I187" i="5" s="1"/>
  <c r="Q182" i="5"/>
  <c r="I186" i="5" s="1"/>
  <c r="E182" i="5"/>
  <c r="D182" i="5"/>
  <c r="B182" i="5"/>
  <c r="AA180" i="5"/>
  <c r="Z180" i="5"/>
  <c r="Y180" i="5"/>
  <c r="I179" i="5"/>
  <c r="AB179" i="5" s="1"/>
  <c r="H179" i="5"/>
  <c r="G179" i="5"/>
  <c r="E179" i="5"/>
  <c r="J178" i="5"/>
  <c r="E178" i="5"/>
  <c r="K177" i="5"/>
  <c r="J177" i="5"/>
  <c r="E177" i="5"/>
  <c r="K176" i="5"/>
  <c r="J176" i="5"/>
  <c r="I176" i="5"/>
  <c r="H176" i="5"/>
  <c r="G176" i="5"/>
  <c r="F176" i="5"/>
  <c r="V175" i="5"/>
  <c r="T175" i="5"/>
  <c r="K178" i="5" s="1"/>
  <c r="R175" i="5"/>
  <c r="U175" i="5"/>
  <c r="S175" i="5"/>
  <c r="I178" i="5" s="1"/>
  <c r="Q175" i="5"/>
  <c r="I177" i="5" s="1"/>
  <c r="E175" i="5"/>
  <c r="D175" i="5"/>
  <c r="B175" i="5"/>
  <c r="AA173" i="5"/>
  <c r="Z173" i="5"/>
  <c r="Y173" i="5"/>
  <c r="I172" i="5"/>
  <c r="AB172" i="5" s="1"/>
  <c r="H172" i="5"/>
  <c r="G172" i="5"/>
  <c r="E172" i="5"/>
  <c r="J171" i="5"/>
  <c r="E171" i="5"/>
  <c r="J170" i="5"/>
  <c r="E170" i="5"/>
  <c r="K169" i="5"/>
  <c r="J169" i="5"/>
  <c r="H169" i="5"/>
  <c r="AA169" i="5"/>
  <c r="Z169" i="5"/>
  <c r="Y169" i="5"/>
  <c r="I169" i="5"/>
  <c r="X169" i="5" s="1"/>
  <c r="F169" i="5"/>
  <c r="V169" i="5"/>
  <c r="T169" i="5"/>
  <c r="K171" i="5" s="1"/>
  <c r="R169" i="5"/>
  <c r="U169" i="5"/>
  <c r="S169" i="5"/>
  <c r="Q169" i="5"/>
  <c r="E169" i="5"/>
  <c r="D169" i="5"/>
  <c r="B169" i="5"/>
  <c r="K168" i="5"/>
  <c r="P173" i="5" s="1"/>
  <c r="J168" i="5"/>
  <c r="I168" i="5"/>
  <c r="H168" i="5"/>
  <c r="G168" i="5"/>
  <c r="F168" i="5"/>
  <c r="C167" i="5"/>
  <c r="V166" i="5"/>
  <c r="T166" i="5"/>
  <c r="R166" i="5"/>
  <c r="K170" i="5" s="1"/>
  <c r="U166" i="5"/>
  <c r="S166" i="5"/>
  <c r="I171" i="5" s="1"/>
  <c r="Q166" i="5"/>
  <c r="I170" i="5" s="1"/>
  <c r="E166" i="5"/>
  <c r="D166" i="5"/>
  <c r="B166" i="5"/>
  <c r="A165" i="5"/>
  <c r="AA162" i="5"/>
  <c r="Z162" i="5"/>
  <c r="Y162" i="5"/>
  <c r="I161" i="5"/>
  <c r="AB161" i="5" s="1"/>
  <c r="H161" i="5"/>
  <c r="G161" i="5"/>
  <c r="E161" i="5"/>
  <c r="J160" i="5"/>
  <c r="E160" i="5"/>
  <c r="J159" i="5"/>
  <c r="I159" i="5"/>
  <c r="E159" i="5"/>
  <c r="J158" i="5"/>
  <c r="E158" i="5"/>
  <c r="K157" i="5"/>
  <c r="J157" i="5"/>
  <c r="H157" i="5"/>
  <c r="AA157" i="5"/>
  <c r="Z157" i="5"/>
  <c r="Y157" i="5"/>
  <c r="I157" i="5"/>
  <c r="X157" i="5" s="1"/>
  <c r="F157" i="5"/>
  <c r="V157" i="5"/>
  <c r="T157" i="5"/>
  <c r="R157" i="5"/>
  <c r="U157" i="5"/>
  <c r="S157" i="5"/>
  <c r="Q157" i="5"/>
  <c r="E157" i="5"/>
  <c r="D157" i="5"/>
  <c r="B157" i="5"/>
  <c r="K156" i="5"/>
  <c r="J156" i="5"/>
  <c r="H156" i="5"/>
  <c r="AA156" i="5"/>
  <c r="Z156" i="5"/>
  <c r="Y156" i="5"/>
  <c r="I156" i="5"/>
  <c r="X156" i="5" s="1"/>
  <c r="F156" i="5"/>
  <c r="V156" i="5"/>
  <c r="T156" i="5"/>
  <c r="R156" i="5"/>
  <c r="U156" i="5"/>
  <c r="S156" i="5"/>
  <c r="Q156" i="5"/>
  <c r="E156" i="5"/>
  <c r="D156" i="5"/>
  <c r="B156" i="5"/>
  <c r="K155" i="5"/>
  <c r="J155" i="5"/>
  <c r="I155" i="5"/>
  <c r="H155" i="5"/>
  <c r="G155" i="5"/>
  <c r="F155" i="5"/>
  <c r="K154" i="5"/>
  <c r="J154" i="5"/>
  <c r="W154" i="5"/>
  <c r="I154" i="5"/>
  <c r="H154" i="5"/>
  <c r="G154" i="5"/>
  <c r="F154" i="5"/>
  <c r="K153" i="5"/>
  <c r="J153" i="5"/>
  <c r="I153" i="5"/>
  <c r="H153" i="5"/>
  <c r="G153" i="5"/>
  <c r="F153" i="5"/>
  <c r="K152" i="5"/>
  <c r="J152" i="5"/>
  <c r="I152" i="5"/>
  <c r="H152" i="5"/>
  <c r="G152" i="5"/>
  <c r="F152" i="5"/>
  <c r="C151" i="5"/>
  <c r="V150" i="5"/>
  <c r="K160" i="5" s="1"/>
  <c r="T150" i="5"/>
  <c r="K159" i="5" s="1"/>
  <c r="R150" i="5"/>
  <c r="K158" i="5" s="1"/>
  <c r="U150" i="5"/>
  <c r="I160" i="5" s="1"/>
  <c r="S150" i="5"/>
  <c r="Q150" i="5"/>
  <c r="I158" i="5" s="1"/>
  <c r="E150" i="5"/>
  <c r="D150" i="5"/>
  <c r="B150" i="5"/>
  <c r="AA148" i="5"/>
  <c r="Z148" i="5"/>
  <c r="Y148" i="5"/>
  <c r="I147" i="5"/>
  <c r="AB147" i="5" s="1"/>
  <c r="H147" i="5"/>
  <c r="G147" i="5"/>
  <c r="E147" i="5"/>
  <c r="J146" i="5"/>
  <c r="E146" i="5"/>
  <c r="K145" i="5"/>
  <c r="J145" i="5"/>
  <c r="E145" i="5"/>
  <c r="J144" i="5"/>
  <c r="E144" i="5"/>
  <c r="K143" i="5"/>
  <c r="J143" i="5"/>
  <c r="H143" i="5"/>
  <c r="AA143" i="5"/>
  <c r="Z143" i="5"/>
  <c r="Y143" i="5"/>
  <c r="I143" i="5"/>
  <c r="X143" i="5" s="1"/>
  <c r="F143" i="5"/>
  <c r="V143" i="5"/>
  <c r="T143" i="5"/>
  <c r="R143" i="5"/>
  <c r="U143" i="5"/>
  <c r="S143" i="5"/>
  <c r="Q143" i="5"/>
  <c r="E143" i="5"/>
  <c r="D143" i="5"/>
  <c r="B143" i="5"/>
  <c r="K142" i="5"/>
  <c r="J142" i="5"/>
  <c r="H142" i="5"/>
  <c r="AA142" i="5"/>
  <c r="Z142" i="5"/>
  <c r="Y142" i="5"/>
  <c r="I142" i="5"/>
  <c r="X142" i="5" s="1"/>
  <c r="F142" i="5"/>
  <c r="V142" i="5"/>
  <c r="T142" i="5"/>
  <c r="R142" i="5"/>
  <c r="U142" i="5"/>
  <c r="S142" i="5"/>
  <c r="Q142" i="5"/>
  <c r="E142" i="5"/>
  <c r="D142" i="5"/>
  <c r="B142" i="5"/>
  <c r="K141" i="5"/>
  <c r="J141" i="5"/>
  <c r="I141" i="5"/>
  <c r="H141" i="5"/>
  <c r="G141" i="5"/>
  <c r="F141" i="5"/>
  <c r="K140" i="5"/>
  <c r="J140" i="5"/>
  <c r="I140" i="5"/>
  <c r="W140" i="5" s="1"/>
  <c r="H140" i="5"/>
  <c r="G140" i="5"/>
  <c r="F140" i="5"/>
  <c r="K139" i="5"/>
  <c r="J139" i="5"/>
  <c r="I139" i="5"/>
  <c r="H139" i="5"/>
  <c r="G139" i="5"/>
  <c r="F139" i="5"/>
  <c r="K138" i="5"/>
  <c r="J138" i="5"/>
  <c r="W138" i="5"/>
  <c r="I138" i="5"/>
  <c r="H138" i="5"/>
  <c r="G138" i="5"/>
  <c r="F138" i="5"/>
  <c r="C137" i="5"/>
  <c r="V136" i="5"/>
  <c r="K146" i="5" s="1"/>
  <c r="T136" i="5"/>
  <c r="R136" i="5"/>
  <c r="K144" i="5" s="1"/>
  <c r="U136" i="5"/>
  <c r="I146" i="5" s="1"/>
  <c r="S136" i="5"/>
  <c r="I145" i="5" s="1"/>
  <c r="Q136" i="5"/>
  <c r="I144" i="5" s="1"/>
  <c r="E136" i="5"/>
  <c r="D136" i="5"/>
  <c r="B136" i="5"/>
  <c r="AA134" i="5"/>
  <c r="Z134" i="5"/>
  <c r="Y134" i="5"/>
  <c r="I133" i="5"/>
  <c r="AB133" i="5" s="1"/>
  <c r="H133" i="5"/>
  <c r="G133" i="5"/>
  <c r="E133" i="5"/>
  <c r="J132" i="5"/>
  <c r="E132" i="5"/>
  <c r="J131" i="5"/>
  <c r="E131" i="5"/>
  <c r="K130" i="5"/>
  <c r="J130" i="5"/>
  <c r="H130" i="5"/>
  <c r="AA130" i="5"/>
  <c r="Z130" i="5"/>
  <c r="Y130" i="5"/>
  <c r="X130" i="5"/>
  <c r="I130" i="5"/>
  <c r="F130" i="5"/>
  <c r="V130" i="5"/>
  <c r="T130" i="5"/>
  <c r="R130" i="5"/>
  <c r="U130" i="5"/>
  <c r="S130" i="5"/>
  <c r="Q130" i="5"/>
  <c r="E130" i="5"/>
  <c r="D130" i="5"/>
  <c r="B130" i="5"/>
  <c r="K129" i="5"/>
  <c r="J129" i="5"/>
  <c r="W129" i="5"/>
  <c r="I129" i="5"/>
  <c r="H129" i="5"/>
  <c r="G129" i="5"/>
  <c r="F129" i="5"/>
  <c r="C128" i="5"/>
  <c r="V127" i="5"/>
  <c r="T127" i="5"/>
  <c r="K132" i="5" s="1"/>
  <c r="R127" i="5"/>
  <c r="K131" i="5" s="1"/>
  <c r="U127" i="5"/>
  <c r="S127" i="5"/>
  <c r="I132" i="5" s="1"/>
  <c r="Q127" i="5"/>
  <c r="I131" i="5" s="1"/>
  <c r="E127" i="5"/>
  <c r="D127" i="5"/>
  <c r="B127" i="5"/>
  <c r="AA125" i="5"/>
  <c r="Z125" i="5"/>
  <c r="Y125" i="5"/>
  <c r="I124" i="5"/>
  <c r="AB124" i="5" s="1"/>
  <c r="H124" i="5"/>
  <c r="G124" i="5"/>
  <c r="E124" i="5"/>
  <c r="J123" i="5"/>
  <c r="E123" i="5"/>
  <c r="K122" i="5"/>
  <c r="J122" i="5"/>
  <c r="E122" i="5"/>
  <c r="J121" i="5"/>
  <c r="E121" i="5"/>
  <c r="K120" i="5"/>
  <c r="J120" i="5"/>
  <c r="H120" i="5"/>
  <c r="AA120" i="5"/>
  <c r="Z120" i="5"/>
  <c r="Y120" i="5"/>
  <c r="I120" i="5"/>
  <c r="X120" i="5" s="1"/>
  <c r="F120" i="5"/>
  <c r="V120" i="5"/>
  <c r="T120" i="5"/>
  <c r="R120" i="5"/>
  <c r="U120" i="5"/>
  <c r="S120" i="5"/>
  <c r="Q120" i="5"/>
  <c r="E120" i="5"/>
  <c r="D120" i="5"/>
  <c r="B120" i="5"/>
  <c r="K119" i="5"/>
  <c r="J119" i="5"/>
  <c r="I119" i="5"/>
  <c r="H119" i="5"/>
  <c r="G119" i="5"/>
  <c r="F119" i="5"/>
  <c r="K118" i="5"/>
  <c r="J118" i="5"/>
  <c r="I118" i="5"/>
  <c r="W118" i="5" s="1"/>
  <c r="H118" i="5"/>
  <c r="G118" i="5"/>
  <c r="F118" i="5"/>
  <c r="K117" i="5"/>
  <c r="J117" i="5"/>
  <c r="I117" i="5"/>
  <c r="H117" i="5"/>
  <c r="G117" i="5"/>
  <c r="F117" i="5"/>
  <c r="K116" i="5"/>
  <c r="J116" i="5"/>
  <c r="I116" i="5"/>
  <c r="H116" i="5"/>
  <c r="G116" i="5"/>
  <c r="F116" i="5"/>
  <c r="V115" i="5"/>
  <c r="K123" i="5" s="1"/>
  <c r="T115" i="5"/>
  <c r="R115" i="5"/>
  <c r="K121" i="5" s="1"/>
  <c r="U115" i="5"/>
  <c r="I123" i="5" s="1"/>
  <c r="S115" i="5"/>
  <c r="I122" i="5" s="1"/>
  <c r="Q115" i="5"/>
  <c r="I121" i="5" s="1"/>
  <c r="E115" i="5"/>
  <c r="D115" i="5"/>
  <c r="B115" i="5"/>
  <c r="AA113" i="5"/>
  <c r="Z113" i="5"/>
  <c r="Y113" i="5"/>
  <c r="AB112" i="5"/>
  <c r="I112" i="5"/>
  <c r="H112" i="5"/>
  <c r="G112" i="5"/>
  <c r="E112" i="5"/>
  <c r="J111" i="5"/>
  <c r="E111" i="5"/>
  <c r="J110" i="5"/>
  <c r="I110" i="5"/>
  <c r="E110" i="5"/>
  <c r="J109" i="5"/>
  <c r="E109" i="5"/>
  <c r="K108" i="5"/>
  <c r="J108" i="5"/>
  <c r="H108" i="5"/>
  <c r="AA108" i="5"/>
  <c r="Z108" i="5"/>
  <c r="Y108" i="5"/>
  <c r="I108" i="5"/>
  <c r="X108" i="5" s="1"/>
  <c r="F108" i="5"/>
  <c r="V108" i="5"/>
  <c r="T108" i="5"/>
  <c r="R108" i="5"/>
  <c r="U108" i="5"/>
  <c r="S108" i="5"/>
  <c r="Q108" i="5"/>
  <c r="E108" i="5"/>
  <c r="D108" i="5"/>
  <c r="B108" i="5"/>
  <c r="K107" i="5"/>
  <c r="J107" i="5"/>
  <c r="I107" i="5"/>
  <c r="H107" i="5"/>
  <c r="G107" i="5"/>
  <c r="F107" i="5"/>
  <c r="K106" i="5"/>
  <c r="J106" i="5"/>
  <c r="W106" i="5"/>
  <c r="I106" i="5"/>
  <c r="H106" i="5"/>
  <c r="G106" i="5"/>
  <c r="F106" i="5"/>
  <c r="K105" i="5"/>
  <c r="J105" i="5"/>
  <c r="I105" i="5"/>
  <c r="H105" i="5"/>
  <c r="G105" i="5"/>
  <c r="F105" i="5"/>
  <c r="K104" i="5"/>
  <c r="J104" i="5"/>
  <c r="W104" i="5"/>
  <c r="I104" i="5"/>
  <c r="H104" i="5"/>
  <c r="G104" i="5"/>
  <c r="F104" i="5"/>
  <c r="C103" i="5"/>
  <c r="V102" i="5"/>
  <c r="K111" i="5" s="1"/>
  <c r="T102" i="5"/>
  <c r="K110" i="5" s="1"/>
  <c r="R102" i="5"/>
  <c r="K109" i="5" s="1"/>
  <c r="U102" i="5"/>
  <c r="I111" i="5" s="1"/>
  <c r="S102" i="5"/>
  <c r="Q102" i="5"/>
  <c r="I109" i="5" s="1"/>
  <c r="X113" i="5" s="1"/>
  <c r="E102" i="5"/>
  <c r="D102" i="5"/>
  <c r="B102" i="5"/>
  <c r="AA100" i="5"/>
  <c r="Z100" i="5"/>
  <c r="Y100" i="5"/>
  <c r="AB99" i="5"/>
  <c r="I99" i="5"/>
  <c r="H99" i="5"/>
  <c r="G99" i="5"/>
  <c r="E99" i="5"/>
  <c r="J98" i="5"/>
  <c r="E98" i="5"/>
  <c r="J97" i="5"/>
  <c r="I97" i="5"/>
  <c r="E97" i="5"/>
  <c r="J96" i="5"/>
  <c r="E96" i="5"/>
  <c r="K95" i="5"/>
  <c r="J95" i="5"/>
  <c r="H95" i="5"/>
  <c r="AA95" i="5"/>
  <c r="Z95" i="5"/>
  <c r="Y95" i="5"/>
  <c r="X95" i="5"/>
  <c r="I95" i="5"/>
  <c r="F95" i="5"/>
  <c r="V95" i="5"/>
  <c r="T95" i="5"/>
  <c r="R95" i="5"/>
  <c r="K96" i="5" s="1"/>
  <c r="U95" i="5"/>
  <c r="S95" i="5"/>
  <c r="Q95" i="5"/>
  <c r="E95" i="5"/>
  <c r="D95" i="5"/>
  <c r="B95" i="5"/>
  <c r="K94" i="5"/>
  <c r="J94" i="5"/>
  <c r="I94" i="5"/>
  <c r="H100" i="5" s="1"/>
  <c r="H94" i="5"/>
  <c r="G94" i="5"/>
  <c r="F94" i="5"/>
  <c r="K93" i="5"/>
  <c r="J93" i="5"/>
  <c r="I93" i="5"/>
  <c r="W93" i="5" s="1"/>
  <c r="H93" i="5"/>
  <c r="G93" i="5"/>
  <c r="F93" i="5"/>
  <c r="K92" i="5"/>
  <c r="J92" i="5"/>
  <c r="I92" i="5"/>
  <c r="H92" i="5"/>
  <c r="G92" i="5"/>
  <c r="F92" i="5"/>
  <c r="K91" i="5"/>
  <c r="J91" i="5"/>
  <c r="W91" i="5"/>
  <c r="I91" i="5"/>
  <c r="H91" i="5"/>
  <c r="G91" i="5"/>
  <c r="F91" i="5"/>
  <c r="C90" i="5"/>
  <c r="V89" i="5"/>
  <c r="K98" i="5" s="1"/>
  <c r="T89" i="5"/>
  <c r="K97" i="5" s="1"/>
  <c r="R89" i="5"/>
  <c r="U89" i="5"/>
  <c r="I98" i="5" s="1"/>
  <c r="S89" i="5"/>
  <c r="Q89" i="5"/>
  <c r="I96" i="5" s="1"/>
  <c r="E89" i="5"/>
  <c r="D89" i="5"/>
  <c r="B89" i="5"/>
  <c r="A88" i="5"/>
  <c r="H86" i="5"/>
  <c r="J86" i="5"/>
  <c r="H85" i="5"/>
  <c r="J85" i="5"/>
  <c r="A84" i="5"/>
  <c r="H82" i="5"/>
  <c r="J82" i="5"/>
  <c r="H81" i="5"/>
  <c r="J81" i="5"/>
  <c r="A80" i="5"/>
  <c r="AA77" i="5"/>
  <c r="Z77" i="5"/>
  <c r="Y77" i="5"/>
  <c r="AB76" i="5"/>
  <c r="I76" i="5"/>
  <c r="H76" i="5"/>
  <c r="G76" i="5"/>
  <c r="E76" i="5"/>
  <c r="J75" i="5"/>
  <c r="I75" i="5"/>
  <c r="E75" i="5"/>
  <c r="J74" i="5"/>
  <c r="E74" i="5"/>
  <c r="K73" i="5"/>
  <c r="J73" i="5"/>
  <c r="W73" i="5"/>
  <c r="I73" i="5"/>
  <c r="X77" i="5" s="1"/>
  <c r="H73" i="5"/>
  <c r="G73" i="5"/>
  <c r="F73" i="5"/>
  <c r="V72" i="5"/>
  <c r="T72" i="5"/>
  <c r="K75" i="5" s="1"/>
  <c r="R72" i="5"/>
  <c r="K74" i="5" s="1"/>
  <c r="P77" i="5" s="1"/>
  <c r="U72" i="5"/>
  <c r="S72" i="5"/>
  <c r="Q72" i="5"/>
  <c r="I74" i="5" s="1"/>
  <c r="H77" i="5" s="1"/>
  <c r="E72" i="5"/>
  <c r="D72" i="5"/>
  <c r="B72" i="5"/>
  <c r="AA70" i="5"/>
  <c r="Z70" i="5"/>
  <c r="Y70" i="5"/>
  <c r="I69" i="5"/>
  <c r="AB69" i="5" s="1"/>
  <c r="H69" i="5"/>
  <c r="G69" i="5"/>
  <c r="E69" i="5"/>
  <c r="J68" i="5"/>
  <c r="E68" i="5"/>
  <c r="K67" i="5"/>
  <c r="J70" i="5" s="1"/>
  <c r="J67" i="5"/>
  <c r="E67" i="5"/>
  <c r="K66" i="5"/>
  <c r="J66" i="5"/>
  <c r="I66" i="5"/>
  <c r="H66" i="5"/>
  <c r="G66" i="5"/>
  <c r="F66" i="5"/>
  <c r="C65" i="5"/>
  <c r="V64" i="5"/>
  <c r="T64" i="5"/>
  <c r="K68" i="5" s="1"/>
  <c r="R64" i="5"/>
  <c r="U64" i="5"/>
  <c r="S64" i="5"/>
  <c r="I68" i="5" s="1"/>
  <c r="Q64" i="5"/>
  <c r="I67" i="5" s="1"/>
  <c r="E64" i="5"/>
  <c r="D64" i="5"/>
  <c r="B64" i="5"/>
  <c r="AA62" i="5"/>
  <c r="Z62" i="5"/>
  <c r="Y62" i="5"/>
  <c r="I61" i="5"/>
  <c r="AB61" i="5" s="1"/>
  <c r="H61" i="5"/>
  <c r="G61" i="5"/>
  <c r="E61" i="5"/>
  <c r="K60" i="5"/>
  <c r="J60" i="5"/>
  <c r="E60" i="5"/>
  <c r="J59" i="5"/>
  <c r="I59" i="5"/>
  <c r="X62" i="5" s="1"/>
  <c r="E59" i="5"/>
  <c r="K58" i="5"/>
  <c r="J58" i="5"/>
  <c r="H58" i="5"/>
  <c r="AA58" i="5"/>
  <c r="Z58" i="5"/>
  <c r="Y58" i="5"/>
  <c r="X58" i="5"/>
  <c r="I58" i="5"/>
  <c r="F58" i="5"/>
  <c r="V58" i="5"/>
  <c r="T58" i="5"/>
  <c r="R58" i="5"/>
  <c r="U58" i="5"/>
  <c r="S58" i="5"/>
  <c r="Q58" i="5"/>
  <c r="E58" i="5"/>
  <c r="D58" i="5"/>
  <c r="B58" i="5"/>
  <c r="K57" i="5"/>
  <c r="J62" i="5" s="1"/>
  <c r="J57" i="5"/>
  <c r="I57" i="5"/>
  <c r="O62" i="5" s="1"/>
  <c r="H57" i="5"/>
  <c r="G57" i="5"/>
  <c r="F57" i="5"/>
  <c r="C56" i="5"/>
  <c r="V55" i="5"/>
  <c r="T55" i="5"/>
  <c r="R55" i="5"/>
  <c r="K59" i="5" s="1"/>
  <c r="P62" i="5" s="1"/>
  <c r="U55" i="5"/>
  <c r="S55" i="5"/>
  <c r="I60" i="5" s="1"/>
  <c r="Q55" i="5"/>
  <c r="E55" i="5"/>
  <c r="D55" i="5"/>
  <c r="B55" i="5"/>
  <c r="AA53" i="5"/>
  <c r="Z53" i="5"/>
  <c r="Y53" i="5"/>
  <c r="I52" i="5"/>
  <c r="AB52" i="5" s="1"/>
  <c r="H52" i="5"/>
  <c r="G52" i="5"/>
  <c r="E52" i="5"/>
  <c r="J51" i="5"/>
  <c r="E51" i="5"/>
  <c r="J50" i="5"/>
  <c r="I50" i="5"/>
  <c r="O53" i="5" s="1"/>
  <c r="E50" i="5"/>
  <c r="K49" i="5"/>
  <c r="J49" i="5"/>
  <c r="W49" i="5"/>
  <c r="I49" i="5"/>
  <c r="H49" i="5"/>
  <c r="G49" i="5"/>
  <c r="F49" i="5"/>
  <c r="V48" i="5"/>
  <c r="T48" i="5"/>
  <c r="K51" i="5" s="1"/>
  <c r="R48" i="5"/>
  <c r="K50" i="5" s="1"/>
  <c r="U48" i="5"/>
  <c r="S48" i="5"/>
  <c r="I51" i="5" s="1"/>
  <c r="Q48" i="5"/>
  <c r="E48" i="5"/>
  <c r="D48" i="5"/>
  <c r="B48" i="5"/>
  <c r="AA46" i="5"/>
  <c r="Z46" i="5"/>
  <c r="Y46" i="5"/>
  <c r="I45" i="5"/>
  <c r="AB45" i="5" s="1"/>
  <c r="H45" i="5"/>
  <c r="G45" i="5"/>
  <c r="E45" i="5"/>
  <c r="K44" i="5"/>
  <c r="J44" i="5"/>
  <c r="I44" i="5"/>
  <c r="E44" i="5"/>
  <c r="J43" i="5"/>
  <c r="E43" i="5"/>
  <c r="K42" i="5"/>
  <c r="J42" i="5"/>
  <c r="H42" i="5"/>
  <c r="AA42" i="5"/>
  <c r="Z42" i="5"/>
  <c r="Y42" i="5"/>
  <c r="I42" i="5"/>
  <c r="X42" i="5" s="1"/>
  <c r="F42" i="5"/>
  <c r="V42" i="5"/>
  <c r="T42" i="5"/>
  <c r="R42" i="5"/>
  <c r="U42" i="5"/>
  <c r="S42" i="5"/>
  <c r="Q42" i="5"/>
  <c r="E42" i="5"/>
  <c r="D42" i="5"/>
  <c r="B42" i="5"/>
  <c r="K41" i="5"/>
  <c r="J41" i="5"/>
  <c r="W41" i="5"/>
  <c r="I41" i="5"/>
  <c r="H41" i="5"/>
  <c r="G41" i="5"/>
  <c r="F41" i="5"/>
  <c r="C40" i="5"/>
  <c r="V39" i="5"/>
  <c r="T39" i="5"/>
  <c r="R39" i="5"/>
  <c r="K43" i="5" s="1"/>
  <c r="P46" i="5" s="1"/>
  <c r="U39" i="5"/>
  <c r="S39" i="5"/>
  <c r="Q39" i="5"/>
  <c r="I43" i="5" s="1"/>
  <c r="H46" i="5" s="1"/>
  <c r="E39" i="5"/>
  <c r="D39" i="5"/>
  <c r="B39" i="5"/>
  <c r="A38" i="5"/>
  <c r="A36" i="5"/>
  <c r="A18" i="5"/>
  <c r="A15" i="5"/>
  <c r="A13" i="5"/>
  <c r="A10" i="5"/>
  <c r="G6" i="5"/>
  <c r="B6" i="5"/>
  <c r="A1" i="5"/>
  <c r="K776" i="8" l="1"/>
  <c r="K1756" i="8"/>
  <c r="I1752" i="8"/>
  <c r="I2276" i="8"/>
  <c r="I95" i="8"/>
  <c r="I91" i="8"/>
  <c r="K579" i="8"/>
  <c r="K583" i="8"/>
  <c r="I2246" i="8"/>
  <c r="I1735" i="8"/>
  <c r="K2049" i="8"/>
  <c r="K2053" i="8"/>
  <c r="K1804" i="8"/>
  <c r="O1652" i="8"/>
  <c r="I1671" i="8" s="1"/>
  <c r="I936" i="8"/>
  <c r="K828" i="8"/>
  <c r="K824" i="8"/>
  <c r="I1559" i="8"/>
  <c r="I1563" i="8"/>
  <c r="K1069" i="8"/>
  <c r="K1073" i="8"/>
  <c r="K772" i="8"/>
  <c r="I336" i="8"/>
  <c r="I340" i="8"/>
  <c r="I207" i="8"/>
  <c r="K2242" i="8"/>
  <c r="I1804" i="8"/>
  <c r="I1808" i="8"/>
  <c r="I1266" i="8"/>
  <c r="I1511" i="8"/>
  <c r="P2158" i="8"/>
  <c r="K2280" i="8" s="1"/>
  <c r="I2161" i="8"/>
  <c r="K691" i="8"/>
  <c r="X732" i="8"/>
  <c r="I824" i="8"/>
  <c r="I828" i="8"/>
  <c r="K1559" i="8"/>
  <c r="K1563" i="8"/>
  <c r="O1592" i="8"/>
  <c r="I2280" i="8" s="1"/>
  <c r="I579" i="8"/>
  <c r="I583" i="8"/>
  <c r="I612" i="8"/>
  <c r="I772" i="8"/>
  <c r="K769" i="8"/>
  <c r="K755" i="8"/>
  <c r="I531" i="8"/>
  <c r="I288" i="8"/>
  <c r="K91" i="8"/>
  <c r="K95" i="8"/>
  <c r="I2272" i="8"/>
  <c r="K2246" i="8"/>
  <c r="I1592" i="8"/>
  <c r="P1197" i="8"/>
  <c r="K1262" i="8" s="1"/>
  <c r="K1426" i="8"/>
  <c r="K527" i="8"/>
  <c r="I1073" i="8"/>
  <c r="K1997" i="8"/>
  <c r="I1426" i="8"/>
  <c r="I1318" i="8"/>
  <c r="I1314" i="8"/>
  <c r="K1507" i="8"/>
  <c r="I1021" i="8"/>
  <c r="K1021" i="8"/>
  <c r="K1994" i="8"/>
  <c r="K2001" i="8"/>
  <c r="K1511" i="8"/>
  <c r="K1314" i="8"/>
  <c r="K1318" i="8"/>
  <c r="K1017" i="8"/>
  <c r="I1181" i="8"/>
  <c r="I1997" i="8"/>
  <c r="I2049" i="8"/>
  <c r="I2053" i="8"/>
  <c r="K1752" i="8"/>
  <c r="I776" i="8"/>
  <c r="I1262" i="8"/>
  <c r="I527" i="8"/>
  <c r="K531" i="8"/>
  <c r="I691" i="8"/>
  <c r="K340" i="8"/>
  <c r="K336" i="8"/>
  <c r="K447" i="8"/>
  <c r="J1010" i="7"/>
  <c r="J277" i="7"/>
  <c r="J1745" i="7"/>
  <c r="J1140" i="7"/>
  <c r="H966" i="7"/>
  <c r="H516" i="7"/>
  <c r="X1676" i="7"/>
  <c r="P2106" i="7"/>
  <c r="J2235" i="7" s="1"/>
  <c r="H2235" i="7"/>
  <c r="X1323" i="7"/>
  <c r="O941" i="7"/>
  <c r="O1689" i="7"/>
  <c r="H1741" i="7" s="1"/>
  <c r="H1415" i="7"/>
  <c r="O1126" i="7"/>
  <c r="X941" i="7"/>
  <c r="O1167" i="7"/>
  <c r="H1170" i="7" s="1"/>
  <c r="O966" i="7"/>
  <c r="X758" i="7"/>
  <c r="H761" i="7"/>
  <c r="J1303" i="7"/>
  <c r="O622" i="7"/>
  <c r="H274" i="7"/>
  <c r="H925" i="7"/>
  <c r="J516" i="7"/>
  <c r="H196" i="7"/>
  <c r="J84" i="7"/>
  <c r="J1738" i="7"/>
  <c r="H2231" i="7"/>
  <c r="J2231" i="7"/>
  <c r="J2042" i="7"/>
  <c r="J2038" i="7"/>
  <c r="J1323" i="7"/>
  <c r="X954" i="7"/>
  <c r="H568" i="7"/>
  <c r="H572" i="7"/>
  <c r="P709" i="7"/>
  <c r="J1062" i="7"/>
  <c r="P650" i="7"/>
  <c r="J765" i="7" s="1"/>
  <c r="O225" i="7"/>
  <c r="H277" i="7" s="1"/>
  <c r="J80" i="7"/>
  <c r="H1990" i="7"/>
  <c r="H1303" i="7"/>
  <c r="H1307" i="7"/>
  <c r="H1062" i="7"/>
  <c r="H1058" i="7"/>
  <c r="J520" i="7"/>
  <c r="P513" i="7"/>
  <c r="X1875" i="7"/>
  <c r="J1741" i="7"/>
  <c r="J1990" i="7"/>
  <c r="H1251" i="7"/>
  <c r="H1676" i="7"/>
  <c r="J260" i="7"/>
  <c r="H954" i="7"/>
  <c r="H813" i="7"/>
  <c r="H817" i="7"/>
  <c r="H520" i="7"/>
  <c r="H325" i="7"/>
  <c r="H329" i="7"/>
  <c r="I26" i="7"/>
  <c r="H1875" i="7"/>
  <c r="J1548" i="7"/>
  <c r="H1548" i="7"/>
  <c r="J1255" i="7"/>
  <c r="O1479" i="7"/>
  <c r="H1500" i="7" s="1"/>
  <c r="J813" i="7"/>
  <c r="J817" i="7"/>
  <c r="X274" i="7"/>
  <c r="I22" i="7" s="1"/>
  <c r="J325" i="7"/>
  <c r="J329" i="7"/>
  <c r="J1701" i="7"/>
  <c r="J1793" i="7"/>
  <c r="J1797" i="7"/>
  <c r="O833" i="7"/>
  <c r="H1010" i="7" s="1"/>
  <c r="P744" i="7"/>
  <c r="J744" i="7"/>
  <c r="J680" i="7"/>
  <c r="J568" i="7"/>
  <c r="J572" i="7"/>
  <c r="H80" i="7"/>
  <c r="H84" i="7"/>
  <c r="X1479" i="7"/>
  <c r="H2150" i="7"/>
  <c r="H1660" i="7"/>
  <c r="J761" i="7"/>
  <c r="J1415" i="7"/>
  <c r="H765" i="7"/>
  <c r="P499" i="7"/>
  <c r="J2269" i="7" s="1"/>
  <c r="J196" i="7"/>
  <c r="I88" i="6"/>
  <c r="P73" i="6"/>
  <c r="X124" i="6"/>
  <c r="P145" i="6"/>
  <c r="X191" i="6"/>
  <c r="O390" i="6"/>
  <c r="I390" i="6"/>
  <c r="X81" i="6"/>
  <c r="O81" i="6"/>
  <c r="P111" i="6"/>
  <c r="K124" i="6"/>
  <c r="K248" i="6"/>
  <c r="X257" i="6"/>
  <c r="I257" i="6"/>
  <c r="P57" i="6"/>
  <c r="I136" i="6"/>
  <c r="X159" i="6"/>
  <c r="K173" i="6"/>
  <c r="P191" i="6"/>
  <c r="O223" i="6"/>
  <c r="P248" i="6"/>
  <c r="K288" i="6" s="1"/>
  <c r="I64" i="6"/>
  <c r="I81" i="6"/>
  <c r="P124" i="6"/>
  <c r="O159" i="6"/>
  <c r="O257" i="6"/>
  <c r="X302" i="6"/>
  <c r="O302" i="6"/>
  <c r="O73" i="6"/>
  <c r="X73" i="6"/>
  <c r="X57" i="6"/>
  <c r="P64" i="6"/>
  <c r="O111" i="6"/>
  <c r="P136" i="6"/>
  <c r="O236" i="6"/>
  <c r="X545" i="6"/>
  <c r="I545" i="6"/>
  <c r="O88" i="6"/>
  <c r="X111" i="6"/>
  <c r="O145" i="6"/>
  <c r="K159" i="6"/>
  <c r="X173" i="6"/>
  <c r="K203" i="6"/>
  <c r="K223" i="6"/>
  <c r="X236" i="6"/>
  <c r="P200" i="6"/>
  <c r="X271" i="6"/>
  <c r="O271" i="6"/>
  <c r="W261" i="6"/>
  <c r="P390" i="6"/>
  <c r="X435" i="6"/>
  <c r="X488" i="6"/>
  <c r="O488" i="6"/>
  <c r="W479" i="6"/>
  <c r="O688" i="6"/>
  <c r="I688" i="6"/>
  <c r="O707" i="6"/>
  <c r="I844" i="6"/>
  <c r="O1137" i="6"/>
  <c r="I1137" i="6"/>
  <c r="W1127" i="6"/>
  <c r="X1137" i="6"/>
  <c r="K1786" i="6"/>
  <c r="P1786" i="6"/>
  <c r="O1932" i="6"/>
  <c r="O2117" i="6"/>
  <c r="K2225" i="6"/>
  <c r="X64" i="6"/>
  <c r="K81" i="6"/>
  <c r="X88" i="6"/>
  <c r="X136" i="6"/>
  <c r="W187" i="6"/>
  <c r="I200" i="6"/>
  <c r="I248" i="6"/>
  <c r="I302" i="6"/>
  <c r="K318" i="6"/>
  <c r="P476" i="6"/>
  <c r="O552" i="6"/>
  <c r="K612" i="6"/>
  <c r="P612" i="6"/>
  <c r="L643" i="6"/>
  <c r="P647" i="6" s="1"/>
  <c r="X688" i="6"/>
  <c r="K707" i="6"/>
  <c r="K741" i="6"/>
  <c r="O790" i="6"/>
  <c r="X790" i="6"/>
  <c r="O1051" i="6"/>
  <c r="X1051" i="6"/>
  <c r="W77" i="6"/>
  <c r="K111" i="6"/>
  <c r="I124" i="6"/>
  <c r="I191" i="6"/>
  <c r="O200" i="6"/>
  <c r="K236" i="6"/>
  <c r="O248" i="6"/>
  <c r="L268" i="6"/>
  <c r="P271" i="6"/>
  <c r="P318" i="6"/>
  <c r="O356" i="6"/>
  <c r="I356" i="6"/>
  <c r="W347" i="6"/>
  <c r="K381" i="6"/>
  <c r="P435" i="6"/>
  <c r="X463" i="6"/>
  <c r="P488" i="6"/>
  <c r="K488" i="6"/>
  <c r="I488" i="6"/>
  <c r="O510" i="6"/>
  <c r="O545" i="6"/>
  <c r="P569" i="6"/>
  <c r="X624" i="6"/>
  <c r="P906" i="6"/>
  <c r="O1123" i="6"/>
  <c r="X1123" i="6"/>
  <c r="I57" i="6"/>
  <c r="W68" i="6"/>
  <c r="O124" i="6"/>
  <c r="W140" i="6"/>
  <c r="W179" i="6"/>
  <c r="O191" i="6"/>
  <c r="I203" i="6" s="1"/>
  <c r="X200" i="6"/>
  <c r="K271" i="6"/>
  <c r="K309" i="6"/>
  <c r="K333" i="6"/>
  <c r="L352" i="6"/>
  <c r="X356" i="6"/>
  <c r="X369" i="6"/>
  <c r="I428" i="6"/>
  <c r="W423" i="6"/>
  <c r="X428" i="6"/>
  <c r="X497" i="6"/>
  <c r="O524" i="6"/>
  <c r="P561" i="6"/>
  <c r="P576" i="6"/>
  <c r="K599" i="6"/>
  <c r="O624" i="6"/>
  <c r="P633" i="6"/>
  <c r="J657" i="6"/>
  <c r="I661" i="6" s="1"/>
  <c r="X844" i="6"/>
  <c r="K906" i="6"/>
  <c r="X1066" i="6"/>
  <c r="O1066" i="6"/>
  <c r="K73" i="6"/>
  <c r="I111" i="6"/>
  <c r="K145" i="6"/>
  <c r="K184" i="6"/>
  <c r="W214" i="6"/>
  <c r="I236" i="6"/>
  <c r="I271" i="6"/>
  <c r="P302" i="6"/>
  <c r="P356" i="6"/>
  <c r="O369" i="6"/>
  <c r="I403" i="6"/>
  <c r="P417" i="6"/>
  <c r="L460" i="6"/>
  <c r="L494" i="6"/>
  <c r="K497" i="6" s="1"/>
  <c r="L506" i="6"/>
  <c r="L520" i="6"/>
  <c r="P524" i="6" s="1"/>
  <c r="X576" i="6"/>
  <c r="K624" i="6"/>
  <c r="I1414" i="6"/>
  <c r="K64" i="6"/>
  <c r="K88" i="6"/>
  <c r="X285" i="6"/>
  <c r="O285" i="6"/>
  <c r="I285" i="6"/>
  <c r="W275" i="6"/>
  <c r="P463" i="6"/>
  <c r="K463" i="6"/>
  <c r="P679" i="6"/>
  <c r="K679" i="6"/>
  <c r="P688" i="6"/>
  <c r="K824" i="6"/>
  <c r="P869" i="6"/>
  <c r="K869" i="6"/>
  <c r="W60" i="6"/>
  <c r="W84" i="6"/>
  <c r="I145" i="6"/>
  <c r="I159" i="6"/>
  <c r="I173" i="6"/>
  <c r="I184" i="6"/>
  <c r="K417" i="6"/>
  <c r="P497" i="6"/>
  <c r="L508" i="6"/>
  <c r="K510" i="6" s="1"/>
  <c r="L522" i="6"/>
  <c r="K524" i="6"/>
  <c r="I612" i="6"/>
  <c r="L657" i="6"/>
  <c r="P661" i="6" s="1"/>
  <c r="P672" i="6"/>
  <c r="K691" i="6" s="1"/>
  <c r="P257" i="6"/>
  <c r="P285" i="6"/>
  <c r="X326" i="6"/>
  <c r="O326" i="6"/>
  <c r="I326" i="6"/>
  <c r="W322" i="6"/>
  <c r="L367" i="6"/>
  <c r="P369" i="6" s="1"/>
  <c r="K390" i="6"/>
  <c r="L400" i="6"/>
  <c r="K403" i="6" s="1"/>
  <c r="J415" i="6"/>
  <c r="X417" i="6" s="1"/>
  <c r="P444" i="6"/>
  <c r="K447" i="6" s="1"/>
  <c r="O476" i="6"/>
  <c r="I476" i="6"/>
  <c r="W467" i="6"/>
  <c r="P552" i="6"/>
  <c r="K579" i="6" s="1"/>
  <c r="X707" i="6"/>
  <c r="W723" i="6"/>
  <c r="X732" i="6"/>
  <c r="O732" i="6"/>
  <c r="I732" i="6"/>
  <c r="I309" i="6"/>
  <c r="O318" i="6"/>
  <c r="I333" i="6"/>
  <c r="I381" i="6"/>
  <c r="X403" i="6"/>
  <c r="K435" i="6"/>
  <c r="O463" i="6"/>
  <c r="I510" i="6"/>
  <c r="I524" i="6"/>
  <c r="K561" i="6"/>
  <c r="O569" i="6"/>
  <c r="I599" i="6"/>
  <c r="X612" i="6"/>
  <c r="K633" i="6"/>
  <c r="K647" i="6"/>
  <c r="K661" i="6"/>
  <c r="K672" i="6"/>
  <c r="X821" i="6"/>
  <c r="O821" i="6"/>
  <c r="I821" i="6"/>
  <c r="K844" i="6"/>
  <c r="K878" i="6"/>
  <c r="X977" i="6"/>
  <c r="O1000" i="6"/>
  <c r="O1035" i="6"/>
  <c r="P1042" i="6"/>
  <c r="K1042" i="6"/>
  <c r="I1066" i="6"/>
  <c r="I1123" i="6"/>
  <c r="I1162" i="6"/>
  <c r="O1197" i="6"/>
  <c r="X1407" i="6"/>
  <c r="O1407" i="6"/>
  <c r="X1504" i="6"/>
  <c r="X318" i="6"/>
  <c r="O381" i="6"/>
  <c r="X390" i="6"/>
  <c r="W431" i="6"/>
  <c r="I444" i="6"/>
  <c r="I497" i="6"/>
  <c r="X569" i="6"/>
  <c r="O599" i="6"/>
  <c r="P720" i="6"/>
  <c r="K720" i="6"/>
  <c r="P741" i="6"/>
  <c r="L752" i="6"/>
  <c r="P755" i="6" s="1"/>
  <c r="L766" i="6"/>
  <c r="P769" i="6" s="1"/>
  <c r="X797" i="6"/>
  <c r="O797" i="6"/>
  <c r="I797" i="6"/>
  <c r="P933" i="6"/>
  <c r="J984" i="6"/>
  <c r="X1089" i="6"/>
  <c r="O1089" i="6"/>
  <c r="I1089" i="6"/>
  <c r="W1080" i="6"/>
  <c r="P1137" i="6"/>
  <c r="K1259" i="6"/>
  <c r="O1347" i="6"/>
  <c r="P1490" i="6"/>
  <c r="O1504" i="6"/>
  <c r="P1525" i="6"/>
  <c r="P1627" i="6"/>
  <c r="X1641" i="6"/>
  <c r="I790" i="6"/>
  <c r="P844" i="6"/>
  <c r="O844" i="6"/>
  <c r="X924" i="6"/>
  <c r="P977" i="6"/>
  <c r="X986" i="6"/>
  <c r="O986" i="6"/>
  <c r="I986" i="6"/>
  <c r="X1000" i="6"/>
  <c r="P1014" i="6"/>
  <c r="P1066" i="6"/>
  <c r="K1066" i="6"/>
  <c r="K356" i="6"/>
  <c r="I369" i="6"/>
  <c r="O435" i="6"/>
  <c r="I447" i="6" s="1"/>
  <c r="X444" i="6"/>
  <c r="K476" i="6"/>
  <c r="I552" i="6"/>
  <c r="O561" i="6"/>
  <c r="I576" i="6"/>
  <c r="I624" i="6"/>
  <c r="O633" i="6"/>
  <c r="O647" i="6"/>
  <c r="O661" i="6"/>
  <c r="O672" i="6"/>
  <c r="I691" i="6" s="1"/>
  <c r="I707" i="6"/>
  <c r="K828" i="6"/>
  <c r="I857" i="6"/>
  <c r="J903" i="6"/>
  <c r="X906" i="6" s="1"/>
  <c r="X952" i="6"/>
  <c r="W981" i="6"/>
  <c r="P1035" i="6"/>
  <c r="X1059" i="6"/>
  <c r="O1059" i="6"/>
  <c r="I1059" i="6"/>
  <c r="W1055" i="6"/>
  <c r="P1089" i="6"/>
  <c r="X1151" i="6"/>
  <c r="O1151" i="6"/>
  <c r="I1151" i="6"/>
  <c r="W1141" i="6"/>
  <c r="P1210" i="6"/>
  <c r="I1347" i="6"/>
  <c r="O1476" i="6"/>
  <c r="O1579" i="6"/>
  <c r="X1592" i="6"/>
  <c r="K428" i="6"/>
  <c r="X647" i="6"/>
  <c r="X661" i="6"/>
  <c r="P732" i="6"/>
  <c r="K732" i="6"/>
  <c r="K806" i="6"/>
  <c r="K814" i="6"/>
  <c r="X857" i="6"/>
  <c r="J889" i="6"/>
  <c r="X892" i="6" s="1"/>
  <c r="P924" i="6"/>
  <c r="K936" i="6" s="1"/>
  <c r="L975" i="6"/>
  <c r="I1051" i="6"/>
  <c r="X1102" i="6"/>
  <c r="J1112" i="6"/>
  <c r="X1114" i="6" s="1"/>
  <c r="K1114" i="6"/>
  <c r="O741" i="6"/>
  <c r="J931" i="6"/>
  <c r="P965" i="6"/>
  <c r="K1017" i="6" s="1"/>
  <c r="K965" i="6"/>
  <c r="P986" i="6"/>
  <c r="P1000" i="6"/>
  <c r="J1010" i="6"/>
  <c r="O1014" i="6" s="1"/>
  <c r="L1148" i="6"/>
  <c r="I1197" i="6"/>
  <c r="O720" i="6"/>
  <c r="I720" i="6"/>
  <c r="J752" i="6"/>
  <c r="I755" i="6" s="1"/>
  <c r="J766" i="6"/>
  <c r="I769" i="6" s="1"/>
  <c r="L854" i="6"/>
  <c r="P857" i="6" s="1"/>
  <c r="X869" i="6"/>
  <c r="L888" i="6"/>
  <c r="P892" i="6" s="1"/>
  <c r="K917" i="6"/>
  <c r="I924" i="6"/>
  <c r="X933" i="6"/>
  <c r="O933" i="6"/>
  <c r="I933" i="6"/>
  <c r="I977" i="6"/>
  <c r="X1035" i="6"/>
  <c r="I1042" i="6"/>
  <c r="P1114" i="6"/>
  <c r="X1162" i="6"/>
  <c r="P1169" i="6"/>
  <c r="K1181" i="6" s="1"/>
  <c r="I1280" i="6"/>
  <c r="O1414" i="6"/>
  <c r="O806" i="6"/>
  <c r="I869" i="6"/>
  <c r="O878" i="6"/>
  <c r="O906" i="6"/>
  <c r="O917" i="6"/>
  <c r="K933" i="6"/>
  <c r="I952" i="6"/>
  <c r="X965" i="6"/>
  <c r="K1000" i="6"/>
  <c r="K1014" i="6"/>
  <c r="K1089" i="6"/>
  <c r="I1102" i="6"/>
  <c r="P1222" i="6"/>
  <c r="K1245" i="6"/>
  <c r="X1280" i="6"/>
  <c r="I1359" i="6"/>
  <c r="O1382" i="6"/>
  <c r="P1423" i="6"/>
  <c r="I1442" i="6"/>
  <c r="X1455" i="6"/>
  <c r="P1549" i="6"/>
  <c r="P1579" i="6"/>
  <c r="O1592" i="6"/>
  <c r="P1613" i="6"/>
  <c r="X806" i="6"/>
  <c r="K857" i="6"/>
  <c r="O869" i="6"/>
  <c r="X878" i="6"/>
  <c r="X917" i="6"/>
  <c r="K924" i="6"/>
  <c r="O952" i="6"/>
  <c r="W968" i="6"/>
  <c r="K977" i="6"/>
  <c r="I1035" i="6"/>
  <c r="W1046" i="6"/>
  <c r="O1102" i="6"/>
  <c r="W1118" i="6"/>
  <c r="X1178" i="6"/>
  <c r="K1231" i="6"/>
  <c r="O1296" i="6"/>
  <c r="P1304" i="6"/>
  <c r="X1334" i="6"/>
  <c r="P1347" i="6"/>
  <c r="K1511" i="6" s="1"/>
  <c r="X1368" i="6"/>
  <c r="O1368" i="6"/>
  <c r="X1382" i="6"/>
  <c r="X1396" i="6"/>
  <c r="I1407" i="6"/>
  <c r="P1414" i="6"/>
  <c r="K1414" i="6"/>
  <c r="X1442" i="6"/>
  <c r="P1476" i="6"/>
  <c r="P1504" i="6"/>
  <c r="O1659" i="6"/>
  <c r="X1659" i="6"/>
  <c r="I1659" i="6"/>
  <c r="X1872" i="6"/>
  <c r="W736" i="6"/>
  <c r="K790" i="6"/>
  <c r="W920" i="6"/>
  <c r="I1000" i="6"/>
  <c r="I1014" i="6"/>
  <c r="K1051" i="6"/>
  <c r="K1123" i="6"/>
  <c r="K1137" i="6"/>
  <c r="P1151" i="6"/>
  <c r="K1151" i="6"/>
  <c r="P1197" i="6"/>
  <c r="X1359" i="6"/>
  <c r="I1382" i="6"/>
  <c r="O1455" i="6"/>
  <c r="X1549" i="6"/>
  <c r="O1549" i="6"/>
  <c r="K1604" i="6"/>
  <c r="J1624" i="6"/>
  <c r="I1627" i="6" s="1"/>
  <c r="X1849" i="6"/>
  <c r="X1210" i="6"/>
  <c r="X1259" i="6"/>
  <c r="X1311" i="6"/>
  <c r="I1368" i="6"/>
  <c r="P1541" i="6"/>
  <c r="X1613" i="6"/>
  <c r="O1613" i="6"/>
  <c r="O857" i="6"/>
  <c r="O924" i="6"/>
  <c r="O977" i="6"/>
  <c r="W1038" i="6"/>
  <c r="W1062" i="6"/>
  <c r="X1169" i="6"/>
  <c r="O1169" i="6"/>
  <c r="I1169" i="6"/>
  <c r="W1165" i="6"/>
  <c r="K1178" i="6"/>
  <c r="K1210" i="6"/>
  <c r="P1231" i="6"/>
  <c r="O1287" i="6"/>
  <c r="P1296" i="6"/>
  <c r="K1314" i="6" s="1"/>
  <c r="K1334" i="6"/>
  <c r="P1359" i="6"/>
  <c r="P1396" i="6"/>
  <c r="P1407" i="6"/>
  <c r="K1426" i="6" s="1"/>
  <c r="L1440" i="6"/>
  <c r="P1442" i="6"/>
  <c r="J1465" i="6"/>
  <c r="O1467" i="6" s="1"/>
  <c r="O1490" i="6"/>
  <c r="I1579" i="6"/>
  <c r="P1994" i="6"/>
  <c r="O1162" i="6"/>
  <c r="X1222" i="6"/>
  <c r="X1245" i="6"/>
  <c r="X1287" i="6"/>
  <c r="X1304" i="6"/>
  <c r="O1304" i="6"/>
  <c r="P1311" i="6"/>
  <c r="K1318" i="6" s="1"/>
  <c r="P1382" i="6"/>
  <c r="P1455" i="6"/>
  <c r="P1467" i="6"/>
  <c r="X1525" i="6"/>
  <c r="K1532" i="6"/>
  <c r="O1641" i="6"/>
  <c r="X1700" i="6"/>
  <c r="O1700" i="6"/>
  <c r="I1700" i="6"/>
  <c r="W1691" i="6"/>
  <c r="K1700" i="6"/>
  <c r="I1178" i="6"/>
  <c r="X1197" i="6"/>
  <c r="I1231" i="6"/>
  <c r="I1245" i="6"/>
  <c r="I1259" i="6"/>
  <c r="O1280" i="6"/>
  <c r="K1296" i="6"/>
  <c r="I1334" i="6"/>
  <c r="X1347" i="6"/>
  <c r="K1382" i="6"/>
  <c r="K1396" i="6"/>
  <c r="K1407" i="6"/>
  <c r="X1414" i="6"/>
  <c r="X1467" i="6"/>
  <c r="I1532" i="6"/>
  <c r="O1541" i="6"/>
  <c r="I1556" i="6"/>
  <c r="I1604" i="6"/>
  <c r="P1668" i="6"/>
  <c r="X1801" i="6"/>
  <c r="O1801" i="6"/>
  <c r="I1801" i="6"/>
  <c r="W1797" i="6"/>
  <c r="X1824" i="6"/>
  <c r="P1837" i="6"/>
  <c r="X1858" i="6"/>
  <c r="O1858" i="6"/>
  <c r="I1872" i="6"/>
  <c r="X1886" i="6"/>
  <c r="P1913" i="6"/>
  <c r="K1916" i="6" s="1"/>
  <c r="X1932" i="6"/>
  <c r="P1966" i="6"/>
  <c r="P2046" i="6"/>
  <c r="K2046" i="6"/>
  <c r="X2069" i="6"/>
  <c r="P2142" i="6"/>
  <c r="X2190" i="6"/>
  <c r="K2211" i="6"/>
  <c r="O1178" i="6"/>
  <c r="I1222" i="6"/>
  <c r="O1231" i="6"/>
  <c r="O1245" i="6"/>
  <c r="O1259" i="6"/>
  <c r="K1287" i="6"/>
  <c r="K1311" i="6"/>
  <c r="O1334" i="6"/>
  <c r="I1511" i="6" s="1"/>
  <c r="W1350" i="6"/>
  <c r="K1359" i="6"/>
  <c r="K1442" i="6"/>
  <c r="I1455" i="6"/>
  <c r="W1480" i="6"/>
  <c r="W1520" i="6"/>
  <c r="O1532" i="6"/>
  <c r="X1541" i="6"/>
  <c r="O1556" i="6"/>
  <c r="W1583" i="6"/>
  <c r="O1604" i="6"/>
  <c r="X1777" i="6"/>
  <c r="O1777" i="6"/>
  <c r="I1777" i="6"/>
  <c r="W1773" i="6"/>
  <c r="I1886" i="6"/>
  <c r="X1897" i="6"/>
  <c r="O1897" i="6"/>
  <c r="X1904" i="6"/>
  <c r="X2015" i="6"/>
  <c r="O2015" i="6"/>
  <c r="I2015" i="6"/>
  <c r="O2069" i="6"/>
  <c r="I2246" i="6" s="1"/>
  <c r="P2094" i="6"/>
  <c r="I2131" i="6"/>
  <c r="K2158" i="6"/>
  <c r="X2239" i="6"/>
  <c r="O1222" i="6"/>
  <c r="X1231" i="6"/>
  <c r="W1283" i="6"/>
  <c r="I1296" i="6"/>
  <c r="W1307" i="6"/>
  <c r="I1396" i="6"/>
  <c r="W1471" i="6"/>
  <c r="K1525" i="6"/>
  <c r="K1549" i="6"/>
  <c r="X1604" i="6"/>
  <c r="J1650" i="6"/>
  <c r="X1652" i="6" s="1"/>
  <c r="X1712" i="6"/>
  <c r="J1747" i="6"/>
  <c r="O1749" i="6" s="1"/>
  <c r="P1801" i="6"/>
  <c r="P1849" i="6"/>
  <c r="O1945" i="6"/>
  <c r="X1980" i="6"/>
  <c r="P2069" i="6"/>
  <c r="O2082" i="6"/>
  <c r="O2103" i="6"/>
  <c r="L2115" i="6"/>
  <c r="P2117" i="6"/>
  <c r="O2131" i="6"/>
  <c r="X2149" i="6"/>
  <c r="O2149" i="6"/>
  <c r="I2149" i="6"/>
  <c r="W2145" i="6"/>
  <c r="X2177" i="6"/>
  <c r="L2187" i="6"/>
  <c r="K2190" i="6" s="1"/>
  <c r="O2202" i="6"/>
  <c r="O2239" i="6"/>
  <c r="K1162" i="6"/>
  <c r="I1287" i="6"/>
  <c r="I1311" i="6"/>
  <c r="K1490" i="6"/>
  <c r="K1504" i="6"/>
  <c r="W1545" i="6"/>
  <c r="W1570" i="6"/>
  <c r="K1579" i="6"/>
  <c r="I1592" i="6"/>
  <c r="O1652" i="6"/>
  <c r="I1671" i="6" s="1"/>
  <c r="P1659" i="6"/>
  <c r="O1712" i="6"/>
  <c r="P1777" i="6"/>
  <c r="K1808" i="6" s="1"/>
  <c r="X1786" i="6"/>
  <c r="O1786" i="6"/>
  <c r="I1794" i="6"/>
  <c r="P1824" i="6"/>
  <c r="I1897" i="6"/>
  <c r="P1932" i="6"/>
  <c r="I1945" i="6"/>
  <c r="X1957" i="6"/>
  <c r="K1957" i="6"/>
  <c r="O2031" i="6"/>
  <c r="K2039" i="6"/>
  <c r="X2082" i="6"/>
  <c r="L2127" i="6"/>
  <c r="P2190" i="6"/>
  <c r="X2202" i="6"/>
  <c r="P2211" i="6"/>
  <c r="X2225" i="6"/>
  <c r="K1197" i="6"/>
  <c r="I1210" i="6"/>
  <c r="O1311" i="6"/>
  <c r="W1338" i="6"/>
  <c r="O1359" i="6"/>
  <c r="O1442" i="6"/>
  <c r="W1458" i="6"/>
  <c r="K1467" i="6"/>
  <c r="I1525" i="6"/>
  <c r="X1687" i="6"/>
  <c r="O1687" i="6"/>
  <c r="I1752" i="6" s="1"/>
  <c r="I1687" i="6"/>
  <c r="W1678" i="6"/>
  <c r="J1733" i="6"/>
  <c r="O1735" i="6" s="1"/>
  <c r="I1735" i="6"/>
  <c r="L1746" i="6"/>
  <c r="P1749" i="6"/>
  <c r="O1770" i="6"/>
  <c r="O1872" i="6"/>
  <c r="X1994" i="6"/>
  <c r="K2031" i="6"/>
  <c r="L2067" i="6"/>
  <c r="I2094" i="6"/>
  <c r="P2103" i="6"/>
  <c r="X2131" i="6"/>
  <c r="P2149" i="6"/>
  <c r="X2158" i="6"/>
  <c r="I2158" i="6"/>
  <c r="P2158" i="6"/>
  <c r="I2177" i="6"/>
  <c r="O2190" i="6"/>
  <c r="I2242" i="6" s="1"/>
  <c r="P2202" i="6"/>
  <c r="X2211" i="6"/>
  <c r="O2225" i="6"/>
  <c r="O1210" i="6"/>
  <c r="K1280" i="6"/>
  <c r="K1304" i="6"/>
  <c r="W1410" i="6"/>
  <c r="I1423" i="6"/>
  <c r="I1476" i="6"/>
  <c r="I1490" i="6"/>
  <c r="I1504" i="6"/>
  <c r="O1525" i="6"/>
  <c r="K1627" i="6"/>
  <c r="K1641" i="6"/>
  <c r="I1721" i="6"/>
  <c r="O1886" i="6"/>
  <c r="P1945" i="6"/>
  <c r="K1945" i="6"/>
  <c r="P1957" i="6"/>
  <c r="L1978" i="6"/>
  <c r="P1980" i="6" s="1"/>
  <c r="P2022" i="6"/>
  <c r="K2022" i="6"/>
  <c r="P2031" i="6"/>
  <c r="X2039" i="6"/>
  <c r="L2129" i="6"/>
  <c r="P2131" i="6" s="1"/>
  <c r="P2177" i="6"/>
  <c r="K2242" i="6" s="1"/>
  <c r="K2239" i="6"/>
  <c r="P1652" i="6"/>
  <c r="K1671" i="6" s="1"/>
  <c r="I1668" i="6"/>
  <c r="P1687" i="6"/>
  <c r="P1712" i="6"/>
  <c r="K1712" i="6"/>
  <c r="K1721" i="6"/>
  <c r="L1732" i="6"/>
  <c r="P1735" i="6" s="1"/>
  <c r="K1804" i="6"/>
  <c r="X1837" i="6"/>
  <c r="K1837" i="6"/>
  <c r="I1849" i="6"/>
  <c r="X1913" i="6"/>
  <c r="O1913" i="6"/>
  <c r="I1913" i="6"/>
  <c r="W1908" i="6"/>
  <c r="I1932" i="6"/>
  <c r="X1966" i="6"/>
  <c r="O1966" i="6"/>
  <c r="I1966" i="6"/>
  <c r="W1961" i="6"/>
  <c r="K2049" i="6"/>
  <c r="K2053" i="6"/>
  <c r="P2082" i="6"/>
  <c r="K2094" i="6"/>
  <c r="I2117" i="6"/>
  <c r="O2142" i="6"/>
  <c r="I2161" i="6" s="1"/>
  <c r="K2177" i="6"/>
  <c r="X1668" i="6"/>
  <c r="X1721" i="6"/>
  <c r="X1735" i="6"/>
  <c r="X1749" i="6"/>
  <c r="I1786" i="6"/>
  <c r="I1858" i="6"/>
  <c r="K2015" i="6"/>
  <c r="X2022" i="6"/>
  <c r="X2046" i="6"/>
  <c r="X2094" i="6"/>
  <c r="I2211" i="6"/>
  <c r="I2225" i="6"/>
  <c r="I2239" i="6"/>
  <c r="I2265" i="6"/>
  <c r="O2269" i="6"/>
  <c r="K1994" i="6"/>
  <c r="K2069" i="6"/>
  <c r="I2202" i="6"/>
  <c r="O2211" i="6"/>
  <c r="I2255" i="6"/>
  <c r="O2265" i="6"/>
  <c r="K1687" i="6"/>
  <c r="W1725" i="6"/>
  <c r="W1739" i="6"/>
  <c r="W1765" i="6"/>
  <c r="W1828" i="6"/>
  <c r="O1849" i="6"/>
  <c r="K1904" i="6"/>
  <c r="W1948" i="6"/>
  <c r="W2026" i="6"/>
  <c r="W2098" i="6"/>
  <c r="W2137" i="6"/>
  <c r="W1663" i="6"/>
  <c r="W1716" i="6"/>
  <c r="K1770" i="6"/>
  <c r="K1794" i="6"/>
  <c r="W1900" i="6"/>
  <c r="I1980" i="6"/>
  <c r="I1994" i="6"/>
  <c r="O2039" i="6"/>
  <c r="I2069" i="6"/>
  <c r="K2103" i="6"/>
  <c r="K2117" i="6"/>
  <c r="K2131" i="6"/>
  <c r="K2142" i="6"/>
  <c r="K1668" i="6"/>
  <c r="K1749" i="6"/>
  <c r="W1790" i="6"/>
  <c r="K1824" i="6"/>
  <c r="I1837" i="6"/>
  <c r="I1904" i="6"/>
  <c r="I1957" i="6"/>
  <c r="O1980" i="6"/>
  <c r="O1994" i="6"/>
  <c r="W2085" i="6"/>
  <c r="W2168" i="6"/>
  <c r="I2190" i="6"/>
  <c r="K1659" i="6"/>
  <c r="I1770" i="6"/>
  <c r="O1837" i="6"/>
  <c r="I2001" i="6" s="1"/>
  <c r="O1904" i="6"/>
  <c r="O1957" i="6"/>
  <c r="I2031" i="6"/>
  <c r="I2103" i="6"/>
  <c r="I2142" i="6"/>
  <c r="K2269" i="6"/>
  <c r="O162" i="5"/>
  <c r="X46" i="5"/>
  <c r="P53" i="5"/>
  <c r="J77" i="5"/>
  <c r="J225" i="5"/>
  <c r="H225" i="5"/>
  <c r="H298" i="5"/>
  <c r="P315" i="5"/>
  <c r="P406" i="5"/>
  <c r="X417" i="5"/>
  <c r="O417" i="5"/>
  <c r="X433" i="5"/>
  <c r="O433" i="5"/>
  <c r="H433" i="5"/>
  <c r="P452" i="5"/>
  <c r="P125" i="5"/>
  <c r="P134" i="5"/>
  <c r="P162" i="5"/>
  <c r="X173" i="5"/>
  <c r="O173" i="5"/>
  <c r="P237" i="5"/>
  <c r="H246" i="5"/>
  <c r="J291" i="5"/>
  <c r="P379" i="5"/>
  <c r="O392" i="5"/>
  <c r="X246" i="5"/>
  <c r="O246" i="5"/>
  <c r="J84" i="5"/>
  <c r="J80" i="5"/>
  <c r="J53" i="5"/>
  <c r="P100" i="5"/>
  <c r="X70" i="5"/>
  <c r="O113" i="5"/>
  <c r="X189" i="5"/>
  <c r="X212" i="5"/>
  <c r="H274" i="5"/>
  <c r="J307" i="5"/>
  <c r="X392" i="5"/>
  <c r="H417" i="5"/>
  <c r="P424" i="5"/>
  <c r="P148" i="5"/>
  <c r="J46" i="5"/>
  <c r="H173" i="5"/>
  <c r="P180" i="5"/>
  <c r="J212" i="5"/>
  <c r="X315" i="5"/>
  <c r="O315" i="5"/>
  <c r="J315" i="5"/>
  <c r="J322" i="5"/>
  <c r="P322" i="5"/>
  <c r="J345" i="5"/>
  <c r="X358" i="5"/>
  <c r="O358" i="5"/>
  <c r="J436" i="5"/>
  <c r="P358" i="5"/>
  <c r="P370" i="5"/>
  <c r="P70" i="5"/>
  <c r="O100" i="5"/>
  <c r="X100" i="5"/>
  <c r="X148" i="5"/>
  <c r="H260" i="5"/>
  <c r="P345" i="5"/>
  <c r="J520" i="5" s="1"/>
  <c r="O345" i="5"/>
  <c r="J417" i="5"/>
  <c r="P433" i="5"/>
  <c r="X452" i="5"/>
  <c r="P113" i="5"/>
  <c r="X125" i="5"/>
  <c r="J192" i="5"/>
  <c r="P212" i="5"/>
  <c r="J277" i="5" s="1"/>
  <c r="O260" i="5"/>
  <c r="H358" i="5"/>
  <c r="X370" i="5"/>
  <c r="X424" i="5"/>
  <c r="I27" i="5"/>
  <c r="X134" i="5"/>
  <c r="X180" i="5"/>
  <c r="X237" i="5"/>
  <c r="O237" i="5"/>
  <c r="X260" i="5"/>
  <c r="J274" i="5"/>
  <c r="X291" i="5"/>
  <c r="P298" i="5"/>
  <c r="H307" i="5"/>
  <c r="X307" i="5"/>
  <c r="O307" i="5"/>
  <c r="O406" i="5"/>
  <c r="J452" i="5"/>
  <c r="H345" i="5"/>
  <c r="X406" i="5"/>
  <c r="P465" i="5"/>
  <c r="P477" i="5"/>
  <c r="P513" i="5"/>
  <c r="J513" i="5"/>
  <c r="P601" i="5"/>
  <c r="P650" i="5"/>
  <c r="X696" i="5"/>
  <c r="J817" i="5"/>
  <c r="P291" i="5"/>
  <c r="X298" i="5"/>
  <c r="W374" i="5"/>
  <c r="W396" i="5"/>
  <c r="X541" i="5"/>
  <c r="O541" i="5"/>
  <c r="H588" i="5"/>
  <c r="X810" i="5"/>
  <c r="H913" i="5"/>
  <c r="O913" i="5"/>
  <c r="H1167" i="5"/>
  <c r="X1167" i="5"/>
  <c r="X53" i="5"/>
  <c r="O46" i="5"/>
  <c r="W57" i="5"/>
  <c r="W66" i="5"/>
  <c r="O77" i="5"/>
  <c r="J125" i="5"/>
  <c r="J134" i="5"/>
  <c r="W176" i="5"/>
  <c r="J180" i="5"/>
  <c r="J189" i="5"/>
  <c r="H212" i="5"/>
  <c r="O225" i="5"/>
  <c r="O274" i="5"/>
  <c r="H291" i="5"/>
  <c r="H322" i="5"/>
  <c r="X345" i="5"/>
  <c r="W361" i="5"/>
  <c r="W420" i="5"/>
  <c r="J424" i="5"/>
  <c r="J433" i="5"/>
  <c r="P499" i="5"/>
  <c r="J550" i="5"/>
  <c r="P613" i="5"/>
  <c r="O721" i="5"/>
  <c r="J795" i="5"/>
  <c r="H803" i="5"/>
  <c r="X803" i="5"/>
  <c r="O803" i="5"/>
  <c r="P867" i="5"/>
  <c r="X913" i="5"/>
  <c r="J148" i="5"/>
  <c r="W168" i="5"/>
  <c r="O212" i="5"/>
  <c r="H277" i="5" s="1"/>
  <c r="X225" i="5"/>
  <c r="X274" i="5"/>
  <c r="O291" i="5"/>
  <c r="O322" i="5"/>
  <c r="J370" i="5"/>
  <c r="J379" i="5"/>
  <c r="J392" i="5"/>
  <c r="W412" i="5"/>
  <c r="H452" i="5"/>
  <c r="O636" i="5"/>
  <c r="X677" i="5"/>
  <c r="P696" i="5"/>
  <c r="X709" i="5"/>
  <c r="H881" i="5"/>
  <c r="P922" i="5"/>
  <c r="J925" i="5" s="1"/>
  <c r="X162" i="5"/>
  <c r="I23" i="5"/>
  <c r="H70" i="5"/>
  <c r="J113" i="5"/>
  <c r="H125" i="5"/>
  <c r="H134" i="5"/>
  <c r="J162" i="5"/>
  <c r="H180" i="5"/>
  <c r="H189" i="5"/>
  <c r="W228" i="5"/>
  <c r="W349" i="5"/>
  <c r="J406" i="5"/>
  <c r="H424" i="5"/>
  <c r="P486" i="5"/>
  <c r="P541" i="5"/>
  <c r="J541" i="5"/>
  <c r="X565" i="5"/>
  <c r="O565" i="5"/>
  <c r="H565" i="5"/>
  <c r="W561" i="5"/>
  <c r="O622" i="5"/>
  <c r="H636" i="5"/>
  <c r="H650" i="5"/>
  <c r="P661" i="5"/>
  <c r="O677" i="5"/>
  <c r="J709" i="5"/>
  <c r="P833" i="5"/>
  <c r="H858" i="5"/>
  <c r="P895" i="5"/>
  <c r="P225" i="5"/>
  <c r="I26" i="5"/>
  <c r="I24" i="5"/>
  <c r="O70" i="5"/>
  <c r="J100" i="5"/>
  <c r="O125" i="5"/>
  <c r="O134" i="5"/>
  <c r="H148" i="5"/>
  <c r="J173" i="5"/>
  <c r="O180" i="5"/>
  <c r="O189" i="5"/>
  <c r="J237" i="5"/>
  <c r="J246" i="5"/>
  <c r="J298" i="5"/>
  <c r="J358" i="5"/>
  <c r="H370" i="5"/>
  <c r="H379" i="5"/>
  <c r="H392" i="5"/>
  <c r="O424" i="5"/>
  <c r="X465" i="5"/>
  <c r="O465" i="5"/>
  <c r="H465" i="5"/>
  <c r="X513" i="5"/>
  <c r="K531" i="5"/>
  <c r="P534" i="5" s="1"/>
  <c r="O550" i="5"/>
  <c r="H550" i="5"/>
  <c r="J588" i="5"/>
  <c r="P588" i="5"/>
  <c r="J661" i="5"/>
  <c r="P668" i="5"/>
  <c r="P709" i="5"/>
  <c r="P744" i="5"/>
  <c r="X758" i="5"/>
  <c r="X779" i="5"/>
  <c r="J786" i="5"/>
  <c r="X795" i="5"/>
  <c r="O795" i="5"/>
  <c r="H813" i="5" s="1"/>
  <c r="X881" i="5"/>
  <c r="J895" i="5"/>
  <c r="H1112" i="5"/>
  <c r="X1112" i="5"/>
  <c r="W116" i="5"/>
  <c r="W152" i="5"/>
  <c r="I25" i="5"/>
  <c r="H53" i="5"/>
  <c r="H62" i="5"/>
  <c r="H113" i="5"/>
  <c r="O148" i="5"/>
  <c r="H162" i="5"/>
  <c r="J260" i="5"/>
  <c r="O370" i="5"/>
  <c r="O379" i="5"/>
  <c r="H406" i="5"/>
  <c r="H541" i="5"/>
  <c r="O558" i="5"/>
  <c r="P565" i="5"/>
  <c r="I599" i="5"/>
  <c r="O601" i="5" s="1"/>
  <c r="O668" i="5"/>
  <c r="J721" i="5"/>
  <c r="P721" i="5"/>
  <c r="P758" i="5"/>
  <c r="J758" i="5"/>
  <c r="J858" i="5"/>
  <c r="P858" i="5"/>
  <c r="O452" i="5"/>
  <c r="X550" i="5"/>
  <c r="P558" i="5"/>
  <c r="J558" i="5"/>
  <c r="P622" i="5"/>
  <c r="P636" i="5"/>
  <c r="P677" i="5"/>
  <c r="X786" i="5"/>
  <c r="H795" i="5"/>
  <c r="P803" i="5"/>
  <c r="J813" i="5" s="1"/>
  <c r="P810" i="5"/>
  <c r="J846" i="5"/>
  <c r="H867" i="5"/>
  <c r="O1479" i="5"/>
  <c r="J730" i="5"/>
  <c r="P846" i="5"/>
  <c r="J906" i="5"/>
  <c r="J975" i="5"/>
  <c r="P1031" i="5"/>
  <c r="J1031" i="5"/>
  <c r="J1091" i="5"/>
  <c r="O1112" i="5"/>
  <c r="H1126" i="5"/>
  <c r="X1199" i="5"/>
  <c r="O1199" i="5"/>
  <c r="H1199" i="5"/>
  <c r="W1190" i="5"/>
  <c r="P1538" i="5"/>
  <c r="P2011" i="5"/>
  <c r="J2042" i="5" s="1"/>
  <c r="X636" i="5"/>
  <c r="O650" i="5"/>
  <c r="H661" i="5"/>
  <c r="W700" i="5"/>
  <c r="J744" i="5"/>
  <c r="H786" i="5"/>
  <c r="H846" i="5"/>
  <c r="X858" i="5"/>
  <c r="X867" i="5"/>
  <c r="O881" i="5"/>
  <c r="H895" i="5"/>
  <c r="X922" i="5"/>
  <c r="J954" i="5"/>
  <c r="J989" i="5"/>
  <c r="I1000" i="5"/>
  <c r="X1003" i="5" s="1"/>
  <c r="O1048" i="5"/>
  <c r="H1048" i="5"/>
  <c r="I1075" i="5"/>
  <c r="X1078" i="5" s="1"/>
  <c r="P1091" i="5"/>
  <c r="O1091" i="5"/>
  <c r="K1122" i="5"/>
  <c r="J1140" i="5"/>
  <c r="O1167" i="5"/>
  <c r="P1186" i="5"/>
  <c r="J1444" i="5"/>
  <c r="P1444" i="5"/>
  <c r="X2131" i="5"/>
  <c r="O2131" i="5"/>
  <c r="J465" i="5"/>
  <c r="H477" i="5"/>
  <c r="H486" i="5"/>
  <c r="H499" i="5"/>
  <c r="O588" i="5"/>
  <c r="X601" i="5"/>
  <c r="X650" i="5"/>
  <c r="O661" i="5"/>
  <c r="J779" i="5"/>
  <c r="J810" i="5"/>
  <c r="H833" i="5"/>
  <c r="O846" i="5"/>
  <c r="H1010" i="5" s="1"/>
  <c r="O895" i="5"/>
  <c r="H906" i="5"/>
  <c r="O941" i="5"/>
  <c r="H941" i="5"/>
  <c r="X966" i="5"/>
  <c r="X1055" i="5"/>
  <c r="O1055" i="5"/>
  <c r="H1055" i="5"/>
  <c r="W1051" i="5"/>
  <c r="H1151" i="5"/>
  <c r="P1199" i="5"/>
  <c r="J1285" i="5"/>
  <c r="O1336" i="5"/>
  <c r="O477" i="5"/>
  <c r="O486" i="5"/>
  <c r="O499" i="5"/>
  <c r="H513" i="5"/>
  <c r="H534" i="5"/>
  <c r="X588" i="5"/>
  <c r="W604" i="5"/>
  <c r="X661" i="5"/>
  <c r="J696" i="5"/>
  <c r="O730" i="5"/>
  <c r="H744" i="5"/>
  <c r="X846" i="5"/>
  <c r="X895" i="5"/>
  <c r="O906" i="5"/>
  <c r="H925" i="5" s="1"/>
  <c r="P954" i="5"/>
  <c r="P1024" i="5"/>
  <c r="X1140" i="5"/>
  <c r="P1234" i="5"/>
  <c r="J1234" i="5"/>
  <c r="X1269" i="5"/>
  <c r="O1269" i="5"/>
  <c r="H1269" i="5"/>
  <c r="H1479" i="5"/>
  <c r="X1838" i="5"/>
  <c r="X477" i="5"/>
  <c r="X486" i="5"/>
  <c r="X499" i="5"/>
  <c r="O513" i="5"/>
  <c r="O534" i="5"/>
  <c r="J613" i="5"/>
  <c r="J622" i="5"/>
  <c r="J668" i="5"/>
  <c r="J677" i="5"/>
  <c r="H709" i="5"/>
  <c r="X721" i="5"/>
  <c r="X730" i="5"/>
  <c r="O744" i="5"/>
  <c r="H758" i="5"/>
  <c r="H779" i="5"/>
  <c r="H810" i="5"/>
  <c r="X833" i="5"/>
  <c r="W849" i="5"/>
  <c r="X906" i="5"/>
  <c r="H975" i="5"/>
  <c r="P1055" i="5"/>
  <c r="X1151" i="5"/>
  <c r="P1211" i="5"/>
  <c r="J1276" i="5"/>
  <c r="X1300" i="5"/>
  <c r="J1431" i="5"/>
  <c r="H1641" i="5"/>
  <c r="X1641" i="5"/>
  <c r="O1641" i="5"/>
  <c r="J636" i="5"/>
  <c r="H696" i="5"/>
  <c r="O709" i="5"/>
  <c r="X744" i="5"/>
  <c r="O758" i="5"/>
  <c r="J867" i="5"/>
  <c r="J922" i="5"/>
  <c r="P941" i="5"/>
  <c r="J941" i="5"/>
  <c r="J966" i="5"/>
  <c r="H966" i="5"/>
  <c r="P966" i="5"/>
  <c r="P1003" i="5"/>
  <c r="J1003" i="5"/>
  <c r="J1078" i="5"/>
  <c r="P1078" i="5"/>
  <c r="P1158" i="5"/>
  <c r="J1170" i="5" s="1"/>
  <c r="O1186" i="5"/>
  <c r="P1248" i="5"/>
  <c r="O1300" i="5"/>
  <c r="P1336" i="5"/>
  <c r="J1336" i="5"/>
  <c r="H1465" i="5"/>
  <c r="O1465" i="5"/>
  <c r="H558" i="5"/>
  <c r="J601" i="5"/>
  <c r="H613" i="5"/>
  <c r="H622" i="5"/>
  <c r="J650" i="5"/>
  <c r="H668" i="5"/>
  <c r="H677" i="5"/>
  <c r="O696" i="5"/>
  <c r="H761" i="5" s="1"/>
  <c r="J881" i="5"/>
  <c r="P1040" i="5"/>
  <c r="H1078" i="5"/>
  <c r="X1091" i="5"/>
  <c r="K1100" i="5"/>
  <c r="P1103" i="5" s="1"/>
  <c r="H1103" i="5"/>
  <c r="P1140" i="5"/>
  <c r="P1323" i="5"/>
  <c r="X1403" i="5"/>
  <c r="O1403" i="5"/>
  <c r="H1403" i="5"/>
  <c r="W1399" i="5"/>
  <c r="X941" i="5"/>
  <c r="P1048" i="5"/>
  <c r="I1138" i="5"/>
  <c r="O1140" i="5" s="1"/>
  <c r="J1151" i="5"/>
  <c r="O1158" i="5"/>
  <c r="H1158" i="5"/>
  <c r="X1186" i="5"/>
  <c r="J1220" i="5"/>
  <c r="P1269" i="5"/>
  <c r="P1293" i="5"/>
  <c r="J1293" i="5"/>
  <c r="P1300" i="5"/>
  <c r="J1024" i="5"/>
  <c r="X1126" i="5"/>
  <c r="H1276" i="5"/>
  <c r="H1456" i="5"/>
  <c r="I1477" i="5"/>
  <c r="X1479" i="5" s="1"/>
  <c r="X1493" i="5"/>
  <c r="H1521" i="5"/>
  <c r="H1545" i="5"/>
  <c r="X1593" i="5"/>
  <c r="O1593" i="5"/>
  <c r="H1593" i="5"/>
  <c r="O1630" i="5"/>
  <c r="H1630" i="5"/>
  <c r="P1641" i="5"/>
  <c r="P1648" i="5"/>
  <c r="P1826" i="5"/>
  <c r="P1838" i="5"/>
  <c r="J1838" i="5"/>
  <c r="P1902" i="5"/>
  <c r="J1902" i="5"/>
  <c r="O1969" i="5"/>
  <c r="J2038" i="5"/>
  <c r="O966" i="5"/>
  <c r="O975" i="5"/>
  <c r="H989" i="5"/>
  <c r="X1040" i="5"/>
  <c r="W1107" i="5"/>
  <c r="W1116" i="5"/>
  <c r="O1151" i="5"/>
  <c r="H1170" i="5" s="1"/>
  <c r="W1162" i="5"/>
  <c r="W1177" i="5"/>
  <c r="H1211" i="5"/>
  <c r="H1220" i="5"/>
  <c r="J1248" i="5"/>
  <c r="J1269" i="5"/>
  <c r="O1276" i="5"/>
  <c r="O1285" i="5"/>
  <c r="W1296" i="5"/>
  <c r="J1300" i="5"/>
  <c r="H1323" i="5"/>
  <c r="P1371" i="5"/>
  <c r="J1371" i="5"/>
  <c r="I1381" i="5"/>
  <c r="H1385" i="5" s="1"/>
  <c r="O1396" i="5"/>
  <c r="H1396" i="5"/>
  <c r="W1391" i="5"/>
  <c r="P1412" i="5"/>
  <c r="X1545" i="5"/>
  <c r="K1565" i="5"/>
  <c r="P1568" i="5" s="1"/>
  <c r="K1579" i="5"/>
  <c r="P1581" i="5" s="1"/>
  <c r="W1584" i="5"/>
  <c r="J1593" i="5"/>
  <c r="I1612" i="5"/>
  <c r="H1616" i="5" s="1"/>
  <c r="W1620" i="5"/>
  <c r="H2058" i="5"/>
  <c r="J2166" i="5"/>
  <c r="H954" i="5"/>
  <c r="X975" i="5"/>
  <c r="O989" i="5"/>
  <c r="H1003" i="5"/>
  <c r="H1024" i="5"/>
  <c r="W1094" i="5"/>
  <c r="J1186" i="5"/>
  <c r="O1211" i="5"/>
  <c r="O1220" i="5"/>
  <c r="H1234" i="5"/>
  <c r="X1276" i="5"/>
  <c r="O1323" i="5"/>
  <c r="I1332" i="5"/>
  <c r="H1336" i="5" s="1"/>
  <c r="P1396" i="5"/>
  <c r="J1415" i="5" s="1"/>
  <c r="P1465" i="5"/>
  <c r="P1521" i="5"/>
  <c r="J1552" i="5" s="1"/>
  <c r="J1521" i="5"/>
  <c r="J1538" i="5"/>
  <c r="P1775" i="5"/>
  <c r="J1793" i="5" s="1"/>
  <c r="X1813" i="5"/>
  <c r="J1861" i="5"/>
  <c r="O1955" i="5"/>
  <c r="O2214" i="5"/>
  <c r="O954" i="5"/>
  <c r="X989" i="5"/>
  <c r="O1003" i="5"/>
  <c r="O1024" i="5"/>
  <c r="J1048" i="5"/>
  <c r="J1158" i="5"/>
  <c r="X1211" i="5"/>
  <c r="O1234" i="5"/>
  <c r="H1248" i="5"/>
  <c r="H1300" i="5"/>
  <c r="X1323" i="5"/>
  <c r="O1348" i="5"/>
  <c r="J1396" i="5"/>
  <c r="P1479" i="5"/>
  <c r="J1514" i="5"/>
  <c r="X1616" i="5"/>
  <c r="K1628" i="5"/>
  <c r="P1630" i="5" s="1"/>
  <c r="O1759" i="5"/>
  <c r="H1759" i="5"/>
  <c r="X1759" i="5"/>
  <c r="X1766" i="5"/>
  <c r="O1766" i="5"/>
  <c r="H1766" i="5"/>
  <c r="W1762" i="5"/>
  <c r="P1893" i="5"/>
  <c r="J1893" i="5"/>
  <c r="X2214" i="5"/>
  <c r="X1024" i="5"/>
  <c r="H1186" i="5"/>
  <c r="O1248" i="5"/>
  <c r="X1336" i="5"/>
  <c r="I1367" i="5"/>
  <c r="X1371" i="5" s="1"/>
  <c r="X1521" i="5"/>
  <c r="J1545" i="5"/>
  <c r="J1568" i="5"/>
  <c r="O1568" i="5"/>
  <c r="X1630" i="5"/>
  <c r="K1654" i="5"/>
  <c r="P1676" i="5"/>
  <c r="W1728" i="5"/>
  <c r="H1738" i="5"/>
  <c r="P1921" i="5"/>
  <c r="J1921" i="5"/>
  <c r="H1955" i="5"/>
  <c r="K2089" i="5"/>
  <c r="P2092" i="5" s="1"/>
  <c r="P2244" i="5"/>
  <c r="J2247" i="5" s="1"/>
  <c r="J2244" i="5"/>
  <c r="J1040" i="5"/>
  <c r="X1248" i="5"/>
  <c r="X1412" i="5"/>
  <c r="X1431" i="5"/>
  <c r="I1442" i="5"/>
  <c r="H1444" i="5" s="1"/>
  <c r="K1453" i="5"/>
  <c r="P1456" i="5" s="1"/>
  <c r="J1496" i="5" s="1"/>
  <c r="O1530" i="5"/>
  <c r="H1530" i="5"/>
  <c r="W1525" i="5"/>
  <c r="X1538" i="5"/>
  <c r="O1538" i="5"/>
  <c r="H1538" i="5"/>
  <c r="W1534" i="5"/>
  <c r="H1568" i="5"/>
  <c r="P1847" i="5"/>
  <c r="J1847" i="5"/>
  <c r="H1983" i="5"/>
  <c r="K1345" i="5"/>
  <c r="J1348" i="5" s="1"/>
  <c r="P1348" i="5"/>
  <c r="P1357" i="5"/>
  <c r="P1385" i="5"/>
  <c r="J1403" i="5"/>
  <c r="J1412" i="5"/>
  <c r="J1493" i="5"/>
  <c r="O1581" i="5"/>
  <c r="P1602" i="5"/>
  <c r="P1616" i="5"/>
  <c r="X1648" i="5"/>
  <c r="O1648" i="5"/>
  <c r="H1648" i="5"/>
  <c r="W1644" i="5"/>
  <c r="X1689" i="5"/>
  <c r="H1689" i="5"/>
  <c r="X1790" i="5"/>
  <c r="O1790" i="5"/>
  <c r="H1790" i="5"/>
  <c r="P1886" i="5"/>
  <c r="P1934" i="5"/>
  <c r="H1431" i="5"/>
  <c r="O1444" i="5"/>
  <c r="O1493" i="5"/>
  <c r="O1514" i="5"/>
  <c r="J1602" i="5"/>
  <c r="J1648" i="5"/>
  <c r="I1673" i="5"/>
  <c r="O1710" i="5"/>
  <c r="H1710" i="5"/>
  <c r="J1766" i="5"/>
  <c r="J1783" i="5"/>
  <c r="O1813" i="5"/>
  <c r="H1813" i="5"/>
  <c r="W1804" i="5"/>
  <c r="P1861" i="5"/>
  <c r="J1934" i="5"/>
  <c r="P1955" i="5"/>
  <c r="K1980" i="5"/>
  <c r="P1983" i="5" s="1"/>
  <c r="K2054" i="5"/>
  <c r="P2166" i="5"/>
  <c r="J2231" i="5" s="1"/>
  <c r="J2179" i="5"/>
  <c r="H1348" i="5"/>
  <c r="H1357" i="5"/>
  <c r="J1385" i="5"/>
  <c r="H1412" i="5"/>
  <c r="O1431" i="5"/>
  <c r="W1572" i="5"/>
  <c r="J1616" i="5"/>
  <c r="I1674" i="5"/>
  <c r="X1676" i="5" s="1"/>
  <c r="W1705" i="5"/>
  <c r="X1710" i="5"/>
  <c r="K1735" i="5"/>
  <c r="P1738" i="5" s="1"/>
  <c r="K1873" i="5"/>
  <c r="P1875" i="5" s="1"/>
  <c r="J1875" i="5"/>
  <c r="J1955" i="5"/>
  <c r="K1966" i="5"/>
  <c r="P1969" i="5"/>
  <c r="O2011" i="5"/>
  <c r="H2011" i="5"/>
  <c r="O2035" i="5"/>
  <c r="K2055" i="5"/>
  <c r="J2058" i="5" s="1"/>
  <c r="X2083" i="5"/>
  <c r="O2083" i="5"/>
  <c r="H2083" i="5"/>
  <c r="K2104" i="5"/>
  <c r="P2106" i="5" s="1"/>
  <c r="H2131" i="5"/>
  <c r="X2138" i="5"/>
  <c r="O2138" i="5"/>
  <c r="H2138" i="5"/>
  <c r="W2134" i="5"/>
  <c r="P2147" i="5"/>
  <c r="H2228" i="5"/>
  <c r="O1357" i="5"/>
  <c r="H1371" i="5"/>
  <c r="O1412" i="5"/>
  <c r="W1517" i="5"/>
  <c r="J1581" i="5"/>
  <c r="H1602" i="5"/>
  <c r="K1686" i="5"/>
  <c r="J1689" i="5" s="1"/>
  <c r="O1701" i="5"/>
  <c r="H1701" i="5"/>
  <c r="W1692" i="5"/>
  <c r="H1724" i="5"/>
  <c r="I1773" i="5"/>
  <c r="X1775" i="5" s="1"/>
  <c r="X1783" i="5"/>
  <c r="O1783" i="5"/>
  <c r="H1783" i="5"/>
  <c r="H1946" i="5"/>
  <c r="J2071" i="5"/>
  <c r="J2083" i="5"/>
  <c r="O2120" i="5"/>
  <c r="H2120" i="5"/>
  <c r="P2131" i="5"/>
  <c r="P2200" i="5"/>
  <c r="J2214" i="5"/>
  <c r="J1465" i="5"/>
  <c r="J1641" i="5"/>
  <c r="P1689" i="5"/>
  <c r="P1710" i="5"/>
  <c r="K1720" i="5"/>
  <c r="P1724" i="5"/>
  <c r="K1811" i="5"/>
  <c r="P1813" i="5" s="1"/>
  <c r="I1918" i="5"/>
  <c r="X1921" i="5" s="1"/>
  <c r="J2131" i="5"/>
  <c r="P2138" i="5"/>
  <c r="P2191" i="5"/>
  <c r="J1479" i="5"/>
  <c r="H1581" i="5"/>
  <c r="O1616" i="5"/>
  <c r="J1676" i="5"/>
  <c r="P1701" i="5"/>
  <c r="J1738" i="5"/>
  <c r="W1770" i="5"/>
  <c r="P1790" i="5"/>
  <c r="J1790" i="5"/>
  <c r="X1826" i="5"/>
  <c r="O1826" i="5"/>
  <c r="H1826" i="5"/>
  <c r="I1858" i="5"/>
  <c r="O1861" i="5" s="1"/>
  <c r="I1871" i="5"/>
  <c r="X1875" i="5" s="1"/>
  <c r="O1886" i="5"/>
  <c r="H1886" i="5"/>
  <c r="I1931" i="5"/>
  <c r="O1934" i="5" s="1"/>
  <c r="K1942" i="5"/>
  <c r="J1969" i="5"/>
  <c r="H1969" i="5"/>
  <c r="H2004" i="5"/>
  <c r="O2020" i="5"/>
  <c r="H2020" i="5"/>
  <c r="W2015" i="5"/>
  <c r="X2028" i="5"/>
  <c r="O2028" i="5"/>
  <c r="H2042" i="5" s="1"/>
  <c r="H2028" i="5"/>
  <c r="W2024" i="5"/>
  <c r="J2035" i="5"/>
  <c r="P2083" i="5"/>
  <c r="X2092" i="5"/>
  <c r="H2092" i="5"/>
  <c r="I2102" i="5"/>
  <c r="X2106" i="5" s="1"/>
  <c r="K2117" i="5"/>
  <c r="J2120" i="5" s="1"/>
  <c r="X1657" i="5"/>
  <c r="J1724" i="5"/>
  <c r="X1861" i="5"/>
  <c r="X1893" i="5"/>
  <c r="O1893" i="5"/>
  <c r="H1893" i="5"/>
  <c r="K1943" i="5"/>
  <c r="J1946" i="5" s="1"/>
  <c r="I1980" i="5"/>
  <c r="O1983" i="5" s="1"/>
  <c r="O2071" i="5"/>
  <c r="H2235" i="5" s="1"/>
  <c r="X2147" i="5"/>
  <c r="H2147" i="5"/>
  <c r="X2166" i="5"/>
  <c r="J2191" i="5"/>
  <c r="H2191" i="5"/>
  <c r="X2200" i="5"/>
  <c r="H2200" i="5"/>
  <c r="X1969" i="5"/>
  <c r="J2147" i="5"/>
  <c r="H2179" i="5"/>
  <c r="O1657" i="5"/>
  <c r="J1775" i="5"/>
  <c r="J1826" i="5"/>
  <c r="H1838" i="5"/>
  <c r="H1847" i="5"/>
  <c r="H1902" i="5"/>
  <c r="W1950" i="5"/>
  <c r="X2004" i="5"/>
  <c r="X2035" i="5"/>
  <c r="W2062" i="5"/>
  <c r="J2106" i="5"/>
  <c r="W2126" i="5"/>
  <c r="H2166" i="5"/>
  <c r="O2179" i="5"/>
  <c r="H2231" i="5" s="1"/>
  <c r="O2228" i="5"/>
  <c r="H2244" i="5"/>
  <c r="J1701" i="5"/>
  <c r="J1710" i="5"/>
  <c r="J1813" i="5"/>
  <c r="O1838" i="5"/>
  <c r="O1847" i="5"/>
  <c r="H1861" i="5"/>
  <c r="J1886" i="5"/>
  <c r="O1902" i="5"/>
  <c r="W1937" i="5"/>
  <c r="J2011" i="5"/>
  <c r="J2020" i="5"/>
  <c r="X2228" i="5"/>
  <c r="X1847" i="5"/>
  <c r="H1875" i="5"/>
  <c r="X1902" i="5"/>
  <c r="H2106" i="5"/>
  <c r="J1759" i="5"/>
  <c r="O1875" i="5"/>
  <c r="H2071" i="5"/>
  <c r="O2106" i="5"/>
  <c r="J2200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1" i="3"/>
  <c r="CY1" i="3"/>
  <c r="CZ1" i="3"/>
  <c r="DA1" i="3"/>
  <c r="DB1" i="3"/>
  <c r="DC1" i="3"/>
  <c r="A2" i="3"/>
  <c r="CY2" i="3"/>
  <c r="CZ2" i="3"/>
  <c r="DA2" i="3"/>
  <c r="DB2" i="3"/>
  <c r="DC2" i="3"/>
  <c r="A3" i="3"/>
  <c r="CX3" i="3"/>
  <c r="CY3" i="3"/>
  <c r="CZ3" i="3"/>
  <c r="DA3" i="3"/>
  <c r="DB3" i="3"/>
  <c r="DC3" i="3"/>
  <c r="A4" i="3"/>
  <c r="CY4" i="3"/>
  <c r="CZ4" i="3"/>
  <c r="DA4" i="3"/>
  <c r="DB4" i="3"/>
  <c r="DC4" i="3"/>
  <c r="A5" i="3"/>
  <c r="CY5" i="3"/>
  <c r="CZ5" i="3"/>
  <c r="DB5" i="3" s="1"/>
  <c r="DA5" i="3"/>
  <c r="DC5" i="3"/>
  <c r="A6" i="3"/>
  <c r="CY6" i="3"/>
  <c r="CZ6" i="3"/>
  <c r="DB6" i="3" s="1"/>
  <c r="DA6" i="3"/>
  <c r="DC6" i="3"/>
  <c r="A7" i="3"/>
  <c r="CX7" i="3"/>
  <c r="CY7" i="3"/>
  <c r="CZ7" i="3"/>
  <c r="DB7" i="3" s="1"/>
  <c r="DA7" i="3"/>
  <c r="DC7" i="3"/>
  <c r="A8" i="3"/>
  <c r="CY8" i="3"/>
  <c r="CZ8" i="3"/>
  <c r="DB8" i="3" s="1"/>
  <c r="DA8" i="3"/>
  <c r="DC8" i="3"/>
  <c r="A9" i="3"/>
  <c r="CY9" i="3"/>
  <c r="CZ9" i="3"/>
  <c r="DA9" i="3"/>
  <c r="DB9" i="3"/>
  <c r="DC9" i="3"/>
  <c r="A10" i="3"/>
  <c r="CY10" i="3"/>
  <c r="CZ10" i="3"/>
  <c r="DA10" i="3"/>
  <c r="DB10" i="3"/>
  <c r="DC10" i="3"/>
  <c r="A11" i="3"/>
  <c r="CY11" i="3"/>
  <c r="CZ11" i="3"/>
  <c r="DA11" i="3"/>
  <c r="DB11" i="3"/>
  <c r="DC11" i="3"/>
  <c r="A12" i="3"/>
  <c r="CY12" i="3"/>
  <c r="CZ12" i="3"/>
  <c r="DA12" i="3"/>
  <c r="DB12" i="3"/>
  <c r="DC12" i="3"/>
  <c r="A13" i="3"/>
  <c r="CY13" i="3"/>
  <c r="CZ13" i="3"/>
  <c r="DB13" i="3" s="1"/>
  <c r="DA13" i="3"/>
  <c r="DC13" i="3"/>
  <c r="A14" i="3"/>
  <c r="CY14" i="3"/>
  <c r="CZ14" i="3"/>
  <c r="DB14" i="3" s="1"/>
  <c r="DA14" i="3"/>
  <c r="DC14" i="3"/>
  <c r="A15" i="3"/>
  <c r="CY15" i="3"/>
  <c r="CZ15" i="3"/>
  <c r="DB15" i="3" s="1"/>
  <c r="DA15" i="3"/>
  <c r="DC15" i="3"/>
  <c r="A16" i="3"/>
  <c r="CY16" i="3"/>
  <c r="CZ16" i="3"/>
  <c r="DB16" i="3" s="1"/>
  <c r="DA16" i="3"/>
  <c r="DC16" i="3"/>
  <c r="A17" i="3"/>
  <c r="CY17" i="3"/>
  <c r="CZ17" i="3"/>
  <c r="DA17" i="3"/>
  <c r="DB17" i="3"/>
  <c r="DC17" i="3"/>
  <c r="A18" i="3"/>
  <c r="CY18" i="3"/>
  <c r="CZ18" i="3"/>
  <c r="DA18" i="3"/>
  <c r="DB18" i="3"/>
  <c r="DC18" i="3"/>
  <c r="A19" i="3"/>
  <c r="CY19" i="3"/>
  <c r="CZ19" i="3"/>
  <c r="DA19" i="3"/>
  <c r="DB19" i="3"/>
  <c r="DC19" i="3"/>
  <c r="A20" i="3"/>
  <c r="CY20" i="3"/>
  <c r="CZ20" i="3"/>
  <c r="DA20" i="3"/>
  <c r="DB20" i="3"/>
  <c r="DC20" i="3"/>
  <c r="A21" i="3"/>
  <c r="CY21" i="3"/>
  <c r="CZ21" i="3"/>
  <c r="DB21" i="3" s="1"/>
  <c r="DA21" i="3"/>
  <c r="DC21" i="3"/>
  <c r="A22" i="3"/>
  <c r="CY22" i="3"/>
  <c r="CZ22" i="3"/>
  <c r="DB22" i="3" s="1"/>
  <c r="DA22" i="3"/>
  <c r="DC22" i="3"/>
  <c r="A23" i="3"/>
  <c r="CX23" i="3"/>
  <c r="CY23" i="3"/>
  <c r="CZ23" i="3"/>
  <c r="DB23" i="3" s="1"/>
  <c r="DA23" i="3"/>
  <c r="DC23" i="3"/>
  <c r="A24" i="3"/>
  <c r="CX24" i="3"/>
  <c r="CY24" i="3"/>
  <c r="CZ24" i="3"/>
  <c r="DB24" i="3" s="1"/>
  <c r="DA24" i="3"/>
  <c r="DC24" i="3"/>
  <c r="A25" i="3"/>
  <c r="CX25" i="3"/>
  <c r="CY25" i="3"/>
  <c r="CZ25" i="3"/>
  <c r="DA25" i="3"/>
  <c r="DB25" i="3"/>
  <c r="DC25" i="3"/>
  <c r="A26" i="3"/>
  <c r="CX26" i="3"/>
  <c r="CY26" i="3"/>
  <c r="CZ26" i="3"/>
  <c r="DA26" i="3"/>
  <c r="DB26" i="3"/>
  <c r="DC26" i="3"/>
  <c r="A27" i="3"/>
  <c r="CX27" i="3"/>
  <c r="CY27" i="3"/>
  <c r="CZ27" i="3"/>
  <c r="DA27" i="3"/>
  <c r="DB27" i="3"/>
  <c r="DC27" i="3"/>
  <c r="A28" i="3"/>
  <c r="CX28" i="3"/>
  <c r="CY28" i="3"/>
  <c r="CZ28" i="3"/>
  <c r="DA28" i="3"/>
  <c r="DB28" i="3"/>
  <c r="DC28" i="3"/>
  <c r="A29" i="3"/>
  <c r="CX29" i="3"/>
  <c r="CY29" i="3"/>
  <c r="CZ29" i="3"/>
  <c r="DB29" i="3" s="1"/>
  <c r="DA29" i="3"/>
  <c r="DC29" i="3"/>
  <c r="A30" i="3"/>
  <c r="CX30" i="3"/>
  <c r="CY30" i="3"/>
  <c r="CZ30" i="3"/>
  <c r="DB30" i="3" s="1"/>
  <c r="DA30" i="3"/>
  <c r="DC30" i="3"/>
  <c r="A31" i="3"/>
  <c r="CX31" i="3"/>
  <c r="CY31" i="3"/>
  <c r="CZ31" i="3"/>
  <c r="DB31" i="3" s="1"/>
  <c r="DA31" i="3"/>
  <c r="DC31" i="3"/>
  <c r="A32" i="3"/>
  <c r="CY32" i="3"/>
  <c r="CZ32" i="3"/>
  <c r="DB32" i="3" s="1"/>
  <c r="DA32" i="3"/>
  <c r="DC32" i="3"/>
  <c r="A33" i="3"/>
  <c r="CY33" i="3"/>
  <c r="CZ33" i="3"/>
  <c r="DA33" i="3"/>
  <c r="DB33" i="3"/>
  <c r="DC33" i="3"/>
  <c r="A34" i="3"/>
  <c r="CY34" i="3"/>
  <c r="CZ34" i="3"/>
  <c r="DA34" i="3"/>
  <c r="DB34" i="3"/>
  <c r="DC34" i="3"/>
  <c r="A35" i="3"/>
  <c r="CY35" i="3"/>
  <c r="CZ35" i="3"/>
  <c r="DA35" i="3"/>
  <c r="DB35" i="3"/>
  <c r="DC35" i="3"/>
  <c r="A36" i="3"/>
  <c r="CY36" i="3"/>
  <c r="CZ36" i="3"/>
  <c r="DA36" i="3"/>
  <c r="DB36" i="3"/>
  <c r="DC36" i="3"/>
  <c r="A37" i="3"/>
  <c r="CY37" i="3"/>
  <c r="CZ37" i="3"/>
  <c r="DB37" i="3" s="1"/>
  <c r="DA37" i="3"/>
  <c r="DC37" i="3"/>
  <c r="A38" i="3"/>
  <c r="CY38" i="3"/>
  <c r="CZ38" i="3"/>
  <c r="DB38" i="3" s="1"/>
  <c r="DA38" i="3"/>
  <c r="DC38" i="3"/>
  <c r="A39" i="3"/>
  <c r="CY39" i="3"/>
  <c r="CZ39" i="3"/>
  <c r="DB39" i="3" s="1"/>
  <c r="DA39" i="3"/>
  <c r="DC39" i="3"/>
  <c r="A40" i="3"/>
  <c r="CY40" i="3"/>
  <c r="CZ40" i="3"/>
  <c r="DB40" i="3" s="1"/>
  <c r="DA40" i="3"/>
  <c r="DC40" i="3"/>
  <c r="A41" i="3"/>
  <c r="CY41" i="3"/>
  <c r="CZ41" i="3"/>
  <c r="DA41" i="3"/>
  <c r="DB41" i="3"/>
  <c r="DC41" i="3"/>
  <c r="A42" i="3"/>
  <c r="CY42" i="3"/>
  <c r="CZ42" i="3"/>
  <c r="DA42" i="3"/>
  <c r="DB42" i="3"/>
  <c r="DC42" i="3"/>
  <c r="A43" i="3"/>
  <c r="CY43" i="3"/>
  <c r="CZ43" i="3"/>
  <c r="DA43" i="3"/>
  <c r="DB43" i="3"/>
  <c r="DC43" i="3"/>
  <c r="A44" i="3"/>
  <c r="CY44" i="3"/>
  <c r="CZ44" i="3"/>
  <c r="DA44" i="3"/>
  <c r="DB44" i="3"/>
  <c r="DC44" i="3"/>
  <c r="A45" i="3"/>
  <c r="CY45" i="3"/>
  <c r="CZ45" i="3"/>
  <c r="DB45" i="3" s="1"/>
  <c r="DA45" i="3"/>
  <c r="DC45" i="3"/>
  <c r="A46" i="3"/>
  <c r="CY46" i="3"/>
  <c r="CZ46" i="3"/>
  <c r="DB46" i="3" s="1"/>
  <c r="DA46" i="3"/>
  <c r="DC46" i="3"/>
  <c r="A47" i="3"/>
  <c r="CY47" i="3"/>
  <c r="CZ47" i="3"/>
  <c r="DB47" i="3" s="1"/>
  <c r="DA47" i="3"/>
  <c r="DC47" i="3"/>
  <c r="A48" i="3"/>
  <c r="CY48" i="3"/>
  <c r="CZ48" i="3"/>
  <c r="DB48" i="3" s="1"/>
  <c r="DA48" i="3"/>
  <c r="DC48" i="3"/>
  <c r="A49" i="3"/>
  <c r="CY49" i="3"/>
  <c r="CZ49" i="3"/>
  <c r="DA49" i="3"/>
  <c r="DB49" i="3"/>
  <c r="DC49" i="3"/>
  <c r="A50" i="3"/>
  <c r="CY50" i="3"/>
  <c r="CZ50" i="3"/>
  <c r="DA50" i="3"/>
  <c r="DB50" i="3"/>
  <c r="DC50" i="3"/>
  <c r="A51" i="3"/>
  <c r="CY51" i="3"/>
  <c r="CZ51" i="3"/>
  <c r="DA51" i="3"/>
  <c r="DB51" i="3"/>
  <c r="DC51" i="3"/>
  <c r="A52" i="3"/>
  <c r="CY52" i="3"/>
  <c r="CZ52" i="3"/>
  <c r="DA52" i="3"/>
  <c r="DB52" i="3"/>
  <c r="DC52" i="3"/>
  <c r="A53" i="3"/>
  <c r="CY53" i="3"/>
  <c r="CZ53" i="3"/>
  <c r="DB53" i="3" s="1"/>
  <c r="DA53" i="3"/>
  <c r="DC53" i="3"/>
  <c r="A54" i="3"/>
  <c r="CX54" i="3"/>
  <c r="CY54" i="3"/>
  <c r="CZ54" i="3"/>
  <c r="DB54" i="3" s="1"/>
  <c r="DA54" i="3"/>
  <c r="DC54" i="3"/>
  <c r="A55" i="3"/>
  <c r="CY55" i="3"/>
  <c r="CZ55" i="3"/>
  <c r="DB55" i="3" s="1"/>
  <c r="DA55" i="3"/>
  <c r="DC55" i="3"/>
  <c r="A56" i="3"/>
  <c r="CY56" i="3"/>
  <c r="CZ56" i="3"/>
  <c r="DB56" i="3" s="1"/>
  <c r="DA56" i="3"/>
  <c r="DC56" i="3"/>
  <c r="A57" i="3"/>
  <c r="CY57" i="3"/>
  <c r="CZ57" i="3"/>
  <c r="DA57" i="3"/>
  <c r="DB57" i="3"/>
  <c r="DC57" i="3"/>
  <c r="A58" i="3"/>
  <c r="CX58" i="3"/>
  <c r="CY58" i="3"/>
  <c r="CZ58" i="3"/>
  <c r="DA58" i="3"/>
  <c r="DB58" i="3"/>
  <c r="DC58" i="3"/>
  <c r="A59" i="3"/>
  <c r="CY59" i="3"/>
  <c r="CZ59" i="3"/>
  <c r="DA59" i="3"/>
  <c r="DB59" i="3"/>
  <c r="DC59" i="3"/>
  <c r="A60" i="3"/>
  <c r="CY60" i="3"/>
  <c r="CZ60" i="3"/>
  <c r="DA60" i="3"/>
  <c r="DB60" i="3"/>
  <c r="DC60" i="3"/>
  <c r="A61" i="3"/>
  <c r="CY61" i="3"/>
  <c r="CZ61" i="3"/>
  <c r="DB61" i="3" s="1"/>
  <c r="DA61" i="3"/>
  <c r="DC61" i="3"/>
  <c r="A62" i="3"/>
  <c r="CY62" i="3"/>
  <c r="CZ62" i="3"/>
  <c r="DB62" i="3" s="1"/>
  <c r="DA62" i="3"/>
  <c r="DC62" i="3"/>
  <c r="A63" i="3"/>
  <c r="CY63" i="3"/>
  <c r="CZ63" i="3"/>
  <c r="DB63" i="3" s="1"/>
  <c r="DA63" i="3"/>
  <c r="DC63" i="3"/>
  <c r="A64" i="3"/>
  <c r="CY64" i="3"/>
  <c r="CZ64" i="3"/>
  <c r="DB64" i="3" s="1"/>
  <c r="DA64" i="3"/>
  <c r="DC64" i="3"/>
  <c r="A65" i="3"/>
  <c r="CY65" i="3"/>
  <c r="CZ65" i="3"/>
  <c r="DA65" i="3"/>
  <c r="DB65" i="3"/>
  <c r="DC65" i="3"/>
  <c r="A66" i="3"/>
  <c r="CY66" i="3"/>
  <c r="CZ66" i="3"/>
  <c r="DA66" i="3"/>
  <c r="DB66" i="3"/>
  <c r="DC66" i="3"/>
  <c r="A67" i="3"/>
  <c r="CY67" i="3"/>
  <c r="CZ67" i="3"/>
  <c r="DA67" i="3"/>
  <c r="DB67" i="3"/>
  <c r="DC67" i="3"/>
  <c r="A68" i="3"/>
  <c r="CY68" i="3"/>
  <c r="CZ68" i="3"/>
  <c r="DA68" i="3"/>
  <c r="DB68" i="3"/>
  <c r="DC68" i="3"/>
  <c r="A69" i="3"/>
  <c r="CY69" i="3"/>
  <c r="CZ69" i="3"/>
  <c r="DB69" i="3" s="1"/>
  <c r="DA69" i="3"/>
  <c r="DC69" i="3"/>
  <c r="A70" i="3"/>
  <c r="CY70" i="3"/>
  <c r="CZ70" i="3"/>
  <c r="DB70" i="3" s="1"/>
  <c r="DA70" i="3"/>
  <c r="DC70" i="3"/>
  <c r="A71" i="3"/>
  <c r="CY71" i="3"/>
  <c r="CZ71" i="3"/>
  <c r="DB71" i="3" s="1"/>
  <c r="DA71" i="3"/>
  <c r="DC71" i="3"/>
  <c r="A72" i="3"/>
  <c r="CY72" i="3"/>
  <c r="CZ72" i="3"/>
  <c r="DB72" i="3" s="1"/>
  <c r="DA72" i="3"/>
  <c r="DC72" i="3"/>
  <c r="A73" i="3"/>
  <c r="CY73" i="3"/>
  <c r="CZ73" i="3"/>
  <c r="DA73" i="3"/>
  <c r="DB73" i="3"/>
  <c r="DC73" i="3"/>
  <c r="A74" i="3"/>
  <c r="CX74" i="3"/>
  <c r="CY74" i="3"/>
  <c r="CZ74" i="3"/>
  <c r="DA74" i="3"/>
  <c r="DB74" i="3"/>
  <c r="DC74" i="3"/>
  <c r="A75" i="3"/>
  <c r="CX75" i="3"/>
  <c r="CY75" i="3"/>
  <c r="CZ75" i="3"/>
  <c r="DA75" i="3"/>
  <c r="DB75" i="3"/>
  <c r="DC75" i="3"/>
  <c r="A76" i="3"/>
  <c r="CX76" i="3"/>
  <c r="CY76" i="3"/>
  <c r="CZ76" i="3"/>
  <c r="DA76" i="3"/>
  <c r="DB76" i="3"/>
  <c r="DC76" i="3"/>
  <c r="A77" i="3"/>
  <c r="CX77" i="3"/>
  <c r="CY77" i="3"/>
  <c r="CZ77" i="3"/>
  <c r="DB77" i="3" s="1"/>
  <c r="DA77" i="3"/>
  <c r="DC77" i="3"/>
  <c r="A78" i="3"/>
  <c r="CX78" i="3"/>
  <c r="CY78" i="3"/>
  <c r="CZ78" i="3"/>
  <c r="DB78" i="3" s="1"/>
  <c r="DA78" i="3"/>
  <c r="DC78" i="3"/>
  <c r="A79" i="3"/>
  <c r="CX79" i="3"/>
  <c r="CY79" i="3"/>
  <c r="CZ79" i="3"/>
  <c r="DB79" i="3" s="1"/>
  <c r="DA79" i="3"/>
  <c r="DC79" i="3"/>
  <c r="A80" i="3"/>
  <c r="CX80" i="3"/>
  <c r="CY80" i="3"/>
  <c r="CZ80" i="3"/>
  <c r="DB80" i="3" s="1"/>
  <c r="DA80" i="3"/>
  <c r="DC80" i="3"/>
  <c r="A81" i="3"/>
  <c r="CX81" i="3"/>
  <c r="CY81" i="3"/>
  <c r="CZ81" i="3"/>
  <c r="DA81" i="3"/>
  <c r="DB81" i="3"/>
  <c r="DC81" i="3"/>
  <c r="A82" i="3"/>
  <c r="CX82" i="3"/>
  <c r="CY82" i="3"/>
  <c r="CZ82" i="3"/>
  <c r="DA82" i="3"/>
  <c r="DB82" i="3"/>
  <c r="DC82" i="3"/>
  <c r="A83" i="3"/>
  <c r="CY83" i="3"/>
  <c r="CZ83" i="3"/>
  <c r="DA83" i="3"/>
  <c r="DB83" i="3"/>
  <c r="DC83" i="3"/>
  <c r="A84" i="3"/>
  <c r="CY84" i="3"/>
  <c r="CZ84" i="3"/>
  <c r="DA84" i="3"/>
  <c r="DB84" i="3"/>
  <c r="DC84" i="3"/>
  <c r="A85" i="3"/>
  <c r="CY85" i="3"/>
  <c r="CZ85" i="3"/>
  <c r="DB85" i="3" s="1"/>
  <c r="DA85" i="3"/>
  <c r="DC85" i="3"/>
  <c r="A86" i="3"/>
  <c r="CY86" i="3"/>
  <c r="CZ86" i="3"/>
  <c r="DB86" i="3" s="1"/>
  <c r="DA86" i="3"/>
  <c r="DC86" i="3"/>
  <c r="A87" i="3"/>
  <c r="CY87" i="3"/>
  <c r="CZ87" i="3"/>
  <c r="DB87" i="3" s="1"/>
  <c r="DA87" i="3"/>
  <c r="DC87" i="3"/>
  <c r="A88" i="3"/>
  <c r="CY88" i="3"/>
  <c r="CZ88" i="3"/>
  <c r="DB88" i="3" s="1"/>
  <c r="DA88" i="3"/>
  <c r="DC88" i="3"/>
  <c r="A89" i="3"/>
  <c r="CY89" i="3"/>
  <c r="CZ89" i="3"/>
  <c r="DA89" i="3"/>
  <c r="DB89" i="3"/>
  <c r="DC89" i="3"/>
  <c r="A90" i="3"/>
  <c r="CY90" i="3"/>
  <c r="CZ90" i="3"/>
  <c r="DA90" i="3"/>
  <c r="DB90" i="3"/>
  <c r="DC90" i="3"/>
  <c r="A91" i="3"/>
  <c r="CY91" i="3"/>
  <c r="CZ91" i="3"/>
  <c r="DA91" i="3"/>
  <c r="DB91" i="3"/>
  <c r="DC91" i="3"/>
  <c r="A92" i="3"/>
  <c r="CY92" i="3"/>
  <c r="CZ92" i="3"/>
  <c r="DA92" i="3"/>
  <c r="DB92" i="3"/>
  <c r="DC92" i="3"/>
  <c r="A93" i="3"/>
  <c r="CY93" i="3"/>
  <c r="CZ93" i="3"/>
  <c r="DB93" i="3" s="1"/>
  <c r="DA93" i="3"/>
  <c r="DC93" i="3"/>
  <c r="A94" i="3"/>
  <c r="CY94" i="3"/>
  <c r="CZ94" i="3"/>
  <c r="DB94" i="3" s="1"/>
  <c r="DA94" i="3"/>
  <c r="DC94" i="3"/>
  <c r="A95" i="3"/>
  <c r="CY95" i="3"/>
  <c r="CZ95" i="3"/>
  <c r="DB95" i="3" s="1"/>
  <c r="DA95" i="3"/>
  <c r="DC95" i="3"/>
  <c r="A96" i="3"/>
  <c r="CY96" i="3"/>
  <c r="CZ96" i="3"/>
  <c r="DB96" i="3" s="1"/>
  <c r="DA96" i="3"/>
  <c r="DC96" i="3"/>
  <c r="A97" i="3"/>
  <c r="CY97" i="3"/>
  <c r="CZ97" i="3"/>
  <c r="DA97" i="3"/>
  <c r="DB97" i="3"/>
  <c r="DC97" i="3"/>
  <c r="A98" i="3"/>
  <c r="CY98" i="3"/>
  <c r="CZ98" i="3"/>
  <c r="DA98" i="3"/>
  <c r="DB98" i="3"/>
  <c r="DC98" i="3"/>
  <c r="A99" i="3"/>
  <c r="CY99" i="3"/>
  <c r="CZ99" i="3"/>
  <c r="DA99" i="3"/>
  <c r="DB99" i="3"/>
  <c r="DC99" i="3"/>
  <c r="A100" i="3"/>
  <c r="CY100" i="3"/>
  <c r="CZ100" i="3"/>
  <c r="DA100" i="3"/>
  <c r="DB100" i="3"/>
  <c r="DC100" i="3"/>
  <c r="A101" i="3"/>
  <c r="CY101" i="3"/>
  <c r="CZ101" i="3"/>
  <c r="DB101" i="3" s="1"/>
  <c r="DA101" i="3"/>
  <c r="DC101" i="3"/>
  <c r="A102" i="3"/>
  <c r="CY102" i="3"/>
  <c r="CZ102" i="3"/>
  <c r="DB102" i="3" s="1"/>
  <c r="DA102" i="3"/>
  <c r="DC102" i="3"/>
  <c r="A103" i="3"/>
  <c r="CY103" i="3"/>
  <c r="CZ103" i="3"/>
  <c r="DB103" i="3" s="1"/>
  <c r="DA103" i="3"/>
  <c r="DC103" i="3"/>
  <c r="A104" i="3"/>
  <c r="CY104" i="3"/>
  <c r="CZ104" i="3"/>
  <c r="DB104" i="3" s="1"/>
  <c r="DA104" i="3"/>
  <c r="DC104" i="3"/>
  <c r="A105" i="3"/>
  <c r="CX105" i="3"/>
  <c r="CY105" i="3"/>
  <c r="CZ105" i="3"/>
  <c r="DA105" i="3"/>
  <c r="DB105" i="3"/>
  <c r="DC105" i="3"/>
  <c r="A106" i="3"/>
  <c r="CY106" i="3"/>
  <c r="CZ106" i="3"/>
  <c r="DA106" i="3"/>
  <c r="DB106" i="3"/>
  <c r="DC106" i="3"/>
  <c r="A107" i="3"/>
  <c r="CY107" i="3"/>
  <c r="CZ107" i="3"/>
  <c r="DA107" i="3"/>
  <c r="DB107" i="3"/>
  <c r="DC107" i="3"/>
  <c r="A108" i="3"/>
  <c r="CY108" i="3"/>
  <c r="CZ108" i="3"/>
  <c r="DA108" i="3"/>
  <c r="DB108" i="3"/>
  <c r="DC108" i="3"/>
  <c r="A109" i="3"/>
  <c r="CX109" i="3"/>
  <c r="CY109" i="3"/>
  <c r="CZ109" i="3"/>
  <c r="DB109" i="3" s="1"/>
  <c r="DA109" i="3"/>
  <c r="DC109" i="3"/>
  <c r="A110" i="3"/>
  <c r="CY110" i="3"/>
  <c r="CZ110" i="3"/>
  <c r="DB110" i="3" s="1"/>
  <c r="DA110" i="3"/>
  <c r="DC110" i="3"/>
  <c r="A111" i="3"/>
  <c r="CY111" i="3"/>
  <c r="CZ111" i="3"/>
  <c r="DB111" i="3" s="1"/>
  <c r="DA111" i="3"/>
  <c r="DC111" i="3"/>
  <c r="A112" i="3"/>
  <c r="CY112" i="3"/>
  <c r="CZ112" i="3"/>
  <c r="DB112" i="3" s="1"/>
  <c r="DA112" i="3"/>
  <c r="DC112" i="3"/>
  <c r="A113" i="3"/>
  <c r="CY113" i="3"/>
  <c r="CZ113" i="3"/>
  <c r="DA113" i="3"/>
  <c r="DB113" i="3"/>
  <c r="DC113" i="3"/>
  <c r="A114" i="3"/>
  <c r="CY114" i="3"/>
  <c r="CZ114" i="3"/>
  <c r="DA114" i="3"/>
  <c r="DB114" i="3"/>
  <c r="DC114" i="3"/>
  <c r="A115" i="3"/>
  <c r="CY115" i="3"/>
  <c r="CZ115" i="3"/>
  <c r="DA115" i="3"/>
  <c r="DB115" i="3"/>
  <c r="DC115" i="3"/>
  <c r="A116" i="3"/>
  <c r="CY116" i="3"/>
  <c r="CZ116" i="3"/>
  <c r="DA116" i="3"/>
  <c r="DB116" i="3"/>
  <c r="DC116" i="3"/>
  <c r="A117" i="3"/>
  <c r="CY117" i="3"/>
  <c r="CZ117" i="3"/>
  <c r="DB117" i="3" s="1"/>
  <c r="DA117" i="3"/>
  <c r="DC117" i="3"/>
  <c r="A118" i="3"/>
  <c r="CY118" i="3"/>
  <c r="CZ118" i="3"/>
  <c r="DA118" i="3"/>
  <c r="DB118" i="3"/>
  <c r="DC118" i="3"/>
  <c r="A119" i="3"/>
  <c r="CY119" i="3"/>
  <c r="CZ119" i="3"/>
  <c r="DB119" i="3" s="1"/>
  <c r="DA119" i="3"/>
  <c r="DC119" i="3"/>
  <c r="A120" i="3"/>
  <c r="CY120" i="3"/>
  <c r="CZ120" i="3"/>
  <c r="DB120" i="3" s="1"/>
  <c r="DA120" i="3"/>
  <c r="DC120" i="3"/>
  <c r="A121" i="3"/>
  <c r="CY121" i="3"/>
  <c r="CZ121" i="3"/>
  <c r="DA121" i="3"/>
  <c r="DB121" i="3"/>
  <c r="DC121" i="3"/>
  <c r="A122" i="3"/>
  <c r="CY122" i="3"/>
  <c r="CZ122" i="3"/>
  <c r="DA122" i="3"/>
  <c r="DB122" i="3"/>
  <c r="DC122" i="3"/>
  <c r="A123" i="3"/>
  <c r="CY123" i="3"/>
  <c r="CZ123" i="3"/>
  <c r="DA123" i="3"/>
  <c r="DB123" i="3"/>
  <c r="DC123" i="3"/>
  <c r="A124" i="3"/>
  <c r="CY124" i="3"/>
  <c r="CZ124" i="3"/>
  <c r="DA124" i="3"/>
  <c r="DB124" i="3"/>
  <c r="DC124" i="3"/>
  <c r="A125" i="3"/>
  <c r="CX125" i="3"/>
  <c r="CY125" i="3"/>
  <c r="CZ125" i="3"/>
  <c r="DB125" i="3" s="1"/>
  <c r="DA125" i="3"/>
  <c r="DC125" i="3"/>
  <c r="A126" i="3"/>
  <c r="CX126" i="3"/>
  <c r="CY126" i="3"/>
  <c r="CZ126" i="3"/>
  <c r="DA126" i="3"/>
  <c r="DB126" i="3"/>
  <c r="DC126" i="3"/>
  <c r="A127" i="3"/>
  <c r="CX127" i="3"/>
  <c r="CY127" i="3"/>
  <c r="CZ127" i="3"/>
  <c r="DB127" i="3" s="1"/>
  <c r="DA127" i="3"/>
  <c r="DC127" i="3"/>
  <c r="A128" i="3"/>
  <c r="CX128" i="3"/>
  <c r="CY128" i="3"/>
  <c r="CZ128" i="3"/>
  <c r="DB128" i="3" s="1"/>
  <c r="DA128" i="3"/>
  <c r="DC128" i="3"/>
  <c r="A129" i="3"/>
  <c r="CX129" i="3"/>
  <c r="CY129" i="3"/>
  <c r="CZ129" i="3"/>
  <c r="DA129" i="3"/>
  <c r="DB129" i="3"/>
  <c r="DC129" i="3"/>
  <c r="A130" i="3"/>
  <c r="CX130" i="3"/>
  <c r="CY130" i="3"/>
  <c r="CZ130" i="3"/>
  <c r="DA130" i="3"/>
  <c r="DB130" i="3"/>
  <c r="DC130" i="3"/>
  <c r="A131" i="3"/>
  <c r="CX131" i="3"/>
  <c r="CY131" i="3"/>
  <c r="CZ131" i="3"/>
  <c r="DA131" i="3"/>
  <c r="DB131" i="3"/>
  <c r="DC131" i="3"/>
  <c r="A132" i="3"/>
  <c r="CX132" i="3"/>
  <c r="CY132" i="3"/>
  <c r="CZ132" i="3"/>
  <c r="DA132" i="3"/>
  <c r="DB132" i="3"/>
  <c r="DC132" i="3"/>
  <c r="A133" i="3"/>
  <c r="CX133" i="3"/>
  <c r="CY133" i="3"/>
  <c r="CZ133" i="3"/>
  <c r="DB133" i="3" s="1"/>
  <c r="DA133" i="3"/>
  <c r="DC133" i="3"/>
  <c r="A134" i="3"/>
  <c r="CY134" i="3"/>
  <c r="CZ134" i="3"/>
  <c r="DB134" i="3" s="1"/>
  <c r="DA134" i="3"/>
  <c r="DC134" i="3"/>
  <c r="A135" i="3"/>
  <c r="CY135" i="3"/>
  <c r="CZ135" i="3"/>
  <c r="DB135" i="3" s="1"/>
  <c r="DA135" i="3"/>
  <c r="DC135" i="3"/>
  <c r="A136" i="3"/>
  <c r="CY136" i="3"/>
  <c r="CZ136" i="3"/>
  <c r="DB136" i="3" s="1"/>
  <c r="DA136" i="3"/>
  <c r="DC136" i="3"/>
  <c r="A137" i="3"/>
  <c r="CY137" i="3"/>
  <c r="CZ137" i="3"/>
  <c r="DA137" i="3"/>
  <c r="DB137" i="3"/>
  <c r="DC137" i="3"/>
  <c r="A138" i="3"/>
  <c r="CY138" i="3"/>
  <c r="CZ138" i="3"/>
  <c r="DA138" i="3"/>
  <c r="DB138" i="3"/>
  <c r="DC138" i="3"/>
  <c r="A139" i="3"/>
  <c r="CY139" i="3"/>
  <c r="CZ139" i="3"/>
  <c r="DA139" i="3"/>
  <c r="DB139" i="3"/>
  <c r="DC139" i="3"/>
  <c r="A140" i="3"/>
  <c r="CY140" i="3"/>
  <c r="CZ140" i="3"/>
  <c r="DA140" i="3"/>
  <c r="DB140" i="3"/>
  <c r="DC140" i="3"/>
  <c r="A141" i="3"/>
  <c r="CY141" i="3"/>
  <c r="CZ141" i="3"/>
  <c r="DB141" i="3" s="1"/>
  <c r="DA141" i="3"/>
  <c r="DC141" i="3"/>
  <c r="A142" i="3"/>
  <c r="CY142" i="3"/>
  <c r="CZ142" i="3"/>
  <c r="DB142" i="3" s="1"/>
  <c r="DA142" i="3"/>
  <c r="DC142" i="3"/>
  <c r="A143" i="3"/>
  <c r="CY143" i="3"/>
  <c r="CZ143" i="3"/>
  <c r="DB143" i="3" s="1"/>
  <c r="DA143" i="3"/>
  <c r="DC143" i="3"/>
  <c r="A144" i="3"/>
  <c r="CY144" i="3"/>
  <c r="CZ144" i="3"/>
  <c r="DB144" i="3" s="1"/>
  <c r="DA144" i="3"/>
  <c r="DC144" i="3"/>
  <c r="A145" i="3"/>
  <c r="CY145" i="3"/>
  <c r="CZ145" i="3"/>
  <c r="DA145" i="3"/>
  <c r="DB145" i="3"/>
  <c r="DC145" i="3"/>
  <c r="A146" i="3"/>
  <c r="CY146" i="3"/>
  <c r="CZ146" i="3"/>
  <c r="DA146" i="3"/>
  <c r="DB146" i="3"/>
  <c r="DC146" i="3"/>
  <c r="A147" i="3"/>
  <c r="CY147" i="3"/>
  <c r="CZ147" i="3"/>
  <c r="DA147" i="3"/>
  <c r="DB147" i="3"/>
  <c r="DC147" i="3"/>
  <c r="A148" i="3"/>
  <c r="CY148" i="3"/>
  <c r="CZ148" i="3"/>
  <c r="DA148" i="3"/>
  <c r="DB148" i="3"/>
  <c r="DC148" i="3"/>
  <c r="A149" i="3"/>
  <c r="CY149" i="3"/>
  <c r="CZ149" i="3"/>
  <c r="DB149" i="3" s="1"/>
  <c r="DA149" i="3"/>
  <c r="DC149" i="3"/>
  <c r="A150" i="3"/>
  <c r="CY150" i="3"/>
  <c r="CZ150" i="3"/>
  <c r="DB150" i="3" s="1"/>
  <c r="DA150" i="3"/>
  <c r="DC150" i="3"/>
  <c r="A151" i="3"/>
  <c r="CY151" i="3"/>
  <c r="CZ151" i="3"/>
  <c r="DB151" i="3" s="1"/>
  <c r="DA151" i="3"/>
  <c r="DC151" i="3"/>
  <c r="A152" i="3"/>
  <c r="CY152" i="3"/>
  <c r="CZ152" i="3"/>
  <c r="DB152" i="3" s="1"/>
  <c r="DA152" i="3"/>
  <c r="DC152" i="3"/>
  <c r="A153" i="3"/>
  <c r="CY153" i="3"/>
  <c r="CZ153" i="3"/>
  <c r="DA153" i="3"/>
  <c r="DB153" i="3"/>
  <c r="DC153" i="3"/>
  <c r="A154" i="3"/>
  <c r="CY154" i="3"/>
  <c r="CZ154" i="3"/>
  <c r="DA154" i="3"/>
  <c r="DB154" i="3"/>
  <c r="DC154" i="3"/>
  <c r="A155" i="3"/>
  <c r="CY155" i="3"/>
  <c r="CZ155" i="3"/>
  <c r="DA155" i="3"/>
  <c r="DB155" i="3"/>
  <c r="DC155" i="3"/>
  <c r="A156" i="3"/>
  <c r="CX156" i="3"/>
  <c r="CY156" i="3"/>
  <c r="CZ156" i="3"/>
  <c r="DA156" i="3"/>
  <c r="DB156" i="3"/>
  <c r="DC156" i="3"/>
  <c r="A157" i="3"/>
  <c r="CY157" i="3"/>
  <c r="CZ157" i="3"/>
  <c r="DB157" i="3" s="1"/>
  <c r="DA157" i="3"/>
  <c r="DC157" i="3"/>
  <c r="A158" i="3"/>
  <c r="CY158" i="3"/>
  <c r="CZ158" i="3"/>
  <c r="DB158" i="3" s="1"/>
  <c r="DA158" i="3"/>
  <c r="DC158" i="3"/>
  <c r="A159" i="3"/>
  <c r="CY159" i="3"/>
  <c r="CZ159" i="3"/>
  <c r="DB159" i="3" s="1"/>
  <c r="DA159" i="3"/>
  <c r="DC159" i="3"/>
  <c r="A160" i="3"/>
  <c r="CX160" i="3"/>
  <c r="CY160" i="3"/>
  <c r="CZ160" i="3"/>
  <c r="DB160" i="3" s="1"/>
  <c r="DA160" i="3"/>
  <c r="DC160" i="3"/>
  <c r="A161" i="3"/>
  <c r="CY161" i="3"/>
  <c r="CZ161" i="3"/>
  <c r="DA161" i="3"/>
  <c r="DB161" i="3"/>
  <c r="DC161" i="3"/>
  <c r="A162" i="3"/>
  <c r="CY162" i="3"/>
  <c r="CZ162" i="3"/>
  <c r="DA162" i="3"/>
  <c r="DB162" i="3"/>
  <c r="DC162" i="3"/>
  <c r="A163" i="3"/>
  <c r="CY163" i="3"/>
  <c r="CZ163" i="3"/>
  <c r="DA163" i="3"/>
  <c r="DB163" i="3"/>
  <c r="DC163" i="3"/>
  <c r="A164" i="3"/>
  <c r="CY164" i="3"/>
  <c r="CZ164" i="3"/>
  <c r="DB164" i="3" s="1"/>
  <c r="DA164" i="3"/>
  <c r="DC164" i="3"/>
  <c r="A165" i="3"/>
  <c r="CY165" i="3"/>
  <c r="CZ165" i="3"/>
  <c r="DB165" i="3" s="1"/>
  <c r="DA165" i="3"/>
  <c r="DC165" i="3"/>
  <c r="A166" i="3"/>
  <c r="CY166" i="3"/>
  <c r="CZ166" i="3"/>
  <c r="DA166" i="3"/>
  <c r="DB166" i="3"/>
  <c r="DC166" i="3"/>
  <c r="A167" i="3"/>
  <c r="CY167" i="3"/>
  <c r="CZ167" i="3"/>
  <c r="DB167" i="3" s="1"/>
  <c r="DA167" i="3"/>
  <c r="DC167" i="3"/>
  <c r="A168" i="3"/>
  <c r="CY168" i="3"/>
  <c r="CZ168" i="3"/>
  <c r="DB168" i="3" s="1"/>
  <c r="DA168" i="3"/>
  <c r="DC168" i="3"/>
  <c r="A169" i="3"/>
  <c r="CY169" i="3"/>
  <c r="CZ169" i="3"/>
  <c r="DA169" i="3"/>
  <c r="DB169" i="3"/>
  <c r="DC169" i="3"/>
  <c r="A170" i="3"/>
  <c r="CY170" i="3"/>
  <c r="CZ170" i="3"/>
  <c r="DA170" i="3"/>
  <c r="DB170" i="3"/>
  <c r="DC170" i="3"/>
  <c r="A171" i="3"/>
  <c r="CY171" i="3"/>
  <c r="CZ171" i="3"/>
  <c r="DA171" i="3"/>
  <c r="DB171" i="3"/>
  <c r="DC171" i="3"/>
  <c r="A172" i="3"/>
  <c r="CY172" i="3"/>
  <c r="CZ172" i="3"/>
  <c r="DB172" i="3" s="1"/>
  <c r="DA172" i="3"/>
  <c r="DC172" i="3"/>
  <c r="A173" i="3"/>
  <c r="CY173" i="3"/>
  <c r="CZ173" i="3"/>
  <c r="DB173" i="3" s="1"/>
  <c r="DA173" i="3"/>
  <c r="DC173" i="3"/>
  <c r="A174" i="3"/>
  <c r="CY174" i="3"/>
  <c r="CZ174" i="3"/>
  <c r="DA174" i="3"/>
  <c r="DB174" i="3"/>
  <c r="DC174" i="3"/>
  <c r="A175" i="3"/>
  <c r="CY175" i="3"/>
  <c r="CZ175" i="3"/>
  <c r="DB175" i="3" s="1"/>
  <c r="DA175" i="3"/>
  <c r="DC175" i="3"/>
  <c r="A176" i="3"/>
  <c r="CX176" i="3"/>
  <c r="CY176" i="3"/>
  <c r="CZ176" i="3"/>
  <c r="DB176" i="3" s="1"/>
  <c r="DA176" i="3"/>
  <c r="DC176" i="3"/>
  <c r="A177" i="3"/>
  <c r="CX177" i="3"/>
  <c r="CY177" i="3"/>
  <c r="CZ177" i="3"/>
  <c r="DA177" i="3"/>
  <c r="DB177" i="3"/>
  <c r="DC177" i="3"/>
  <c r="A178" i="3"/>
  <c r="CX178" i="3"/>
  <c r="CY178" i="3"/>
  <c r="CZ178" i="3"/>
  <c r="DA178" i="3"/>
  <c r="DB178" i="3"/>
  <c r="DC178" i="3"/>
  <c r="A179" i="3"/>
  <c r="CX179" i="3"/>
  <c r="CY179" i="3"/>
  <c r="CZ179" i="3"/>
  <c r="DA179" i="3"/>
  <c r="DB179" i="3"/>
  <c r="DC179" i="3"/>
  <c r="A180" i="3"/>
  <c r="CX180" i="3"/>
  <c r="CY180" i="3"/>
  <c r="CZ180" i="3"/>
  <c r="DA180" i="3"/>
  <c r="DB180" i="3"/>
  <c r="DC180" i="3"/>
  <c r="A181" i="3"/>
  <c r="CX181" i="3"/>
  <c r="CY181" i="3"/>
  <c r="CZ181" i="3"/>
  <c r="DB181" i="3" s="1"/>
  <c r="DA181" i="3"/>
  <c r="DC181" i="3"/>
  <c r="A182" i="3"/>
  <c r="CX182" i="3"/>
  <c r="CY182" i="3"/>
  <c r="CZ182" i="3"/>
  <c r="DB182" i="3" s="1"/>
  <c r="DA182" i="3"/>
  <c r="DC182" i="3"/>
  <c r="A183" i="3"/>
  <c r="CX183" i="3"/>
  <c r="CY183" i="3"/>
  <c r="CZ183" i="3"/>
  <c r="DB183" i="3" s="1"/>
  <c r="DA183" i="3"/>
  <c r="DC183" i="3"/>
  <c r="A184" i="3"/>
  <c r="CX184" i="3"/>
  <c r="CY184" i="3"/>
  <c r="CZ184" i="3"/>
  <c r="DB184" i="3" s="1"/>
  <c r="DA184" i="3"/>
  <c r="DC184" i="3"/>
  <c r="A185" i="3"/>
  <c r="CY185" i="3"/>
  <c r="CZ185" i="3"/>
  <c r="DA185" i="3"/>
  <c r="DB185" i="3"/>
  <c r="DC185" i="3"/>
  <c r="A186" i="3"/>
  <c r="CY186" i="3"/>
  <c r="CZ186" i="3"/>
  <c r="DA186" i="3"/>
  <c r="DB186" i="3"/>
  <c r="DC186" i="3"/>
  <c r="A187" i="3"/>
  <c r="CY187" i="3"/>
  <c r="CZ187" i="3"/>
  <c r="DA187" i="3"/>
  <c r="DB187" i="3"/>
  <c r="DC187" i="3"/>
  <c r="A188" i="3"/>
  <c r="CY188" i="3"/>
  <c r="CZ188" i="3"/>
  <c r="DA188" i="3"/>
  <c r="DB188" i="3"/>
  <c r="DC188" i="3"/>
  <c r="A189" i="3"/>
  <c r="CY189" i="3"/>
  <c r="CZ189" i="3"/>
  <c r="DB189" i="3" s="1"/>
  <c r="DA189" i="3"/>
  <c r="DC189" i="3"/>
  <c r="A190" i="3"/>
  <c r="CY190" i="3"/>
  <c r="CZ190" i="3"/>
  <c r="DB190" i="3" s="1"/>
  <c r="DA190" i="3"/>
  <c r="DC190" i="3"/>
  <c r="A191" i="3"/>
  <c r="CY191" i="3"/>
  <c r="CZ191" i="3"/>
  <c r="DB191" i="3" s="1"/>
  <c r="DA191" i="3"/>
  <c r="DC191" i="3"/>
  <c r="A192" i="3"/>
  <c r="CY192" i="3"/>
  <c r="CZ192" i="3"/>
  <c r="DB192" i="3" s="1"/>
  <c r="DA192" i="3"/>
  <c r="DC192" i="3"/>
  <c r="A193" i="3"/>
  <c r="CY193" i="3"/>
  <c r="CZ193" i="3"/>
  <c r="DA193" i="3"/>
  <c r="DB193" i="3"/>
  <c r="DC193" i="3"/>
  <c r="A194" i="3"/>
  <c r="CY194" i="3"/>
  <c r="CZ194" i="3"/>
  <c r="DA194" i="3"/>
  <c r="DB194" i="3"/>
  <c r="DC194" i="3"/>
  <c r="A195" i="3"/>
  <c r="CY195" i="3"/>
  <c r="CZ195" i="3"/>
  <c r="DA195" i="3"/>
  <c r="DB195" i="3"/>
  <c r="DC195" i="3"/>
  <c r="A196" i="3"/>
  <c r="CY196" i="3"/>
  <c r="CZ196" i="3"/>
  <c r="DB196" i="3" s="1"/>
  <c r="DA196" i="3"/>
  <c r="DC196" i="3"/>
  <c r="A197" i="3"/>
  <c r="CY197" i="3"/>
  <c r="CZ197" i="3"/>
  <c r="DB197" i="3" s="1"/>
  <c r="DA197" i="3"/>
  <c r="DC197" i="3"/>
  <c r="A198" i="3"/>
  <c r="CY198" i="3"/>
  <c r="CZ198" i="3"/>
  <c r="DB198" i="3" s="1"/>
  <c r="DA198" i="3"/>
  <c r="DC198" i="3"/>
  <c r="A199" i="3"/>
  <c r="CY199" i="3"/>
  <c r="CZ199" i="3"/>
  <c r="DB199" i="3" s="1"/>
  <c r="DA199" i="3"/>
  <c r="DC199" i="3"/>
  <c r="A200" i="3"/>
  <c r="CY200" i="3"/>
  <c r="CZ200" i="3"/>
  <c r="DB200" i="3" s="1"/>
  <c r="DA200" i="3"/>
  <c r="DC200" i="3"/>
  <c r="A201" i="3"/>
  <c r="CY201" i="3"/>
  <c r="CZ201" i="3"/>
  <c r="DA201" i="3"/>
  <c r="DB201" i="3"/>
  <c r="DC201" i="3"/>
  <c r="A202" i="3"/>
  <c r="CY202" i="3"/>
  <c r="CZ202" i="3"/>
  <c r="DA202" i="3"/>
  <c r="DB202" i="3"/>
  <c r="DC202" i="3"/>
  <c r="A203" i="3"/>
  <c r="CY203" i="3"/>
  <c r="CZ203" i="3"/>
  <c r="DA203" i="3"/>
  <c r="DB203" i="3"/>
  <c r="DC203" i="3"/>
  <c r="A204" i="3"/>
  <c r="CY204" i="3"/>
  <c r="CZ204" i="3"/>
  <c r="DB204" i="3" s="1"/>
  <c r="DA204" i="3"/>
  <c r="DC204" i="3"/>
  <c r="A205" i="3"/>
  <c r="CY205" i="3"/>
  <c r="CZ205" i="3"/>
  <c r="DB205" i="3" s="1"/>
  <c r="DA205" i="3"/>
  <c r="DC205" i="3"/>
  <c r="A206" i="3"/>
  <c r="CY206" i="3"/>
  <c r="CZ206" i="3"/>
  <c r="DB206" i="3" s="1"/>
  <c r="DA206" i="3"/>
  <c r="DC206" i="3"/>
  <c r="A207" i="3"/>
  <c r="CX207" i="3"/>
  <c r="CY207" i="3"/>
  <c r="CZ207" i="3"/>
  <c r="DB207" i="3" s="1"/>
  <c r="DA207" i="3"/>
  <c r="DC207" i="3"/>
  <c r="A208" i="3"/>
  <c r="CY208" i="3"/>
  <c r="CZ208" i="3"/>
  <c r="DB208" i="3" s="1"/>
  <c r="DA208" i="3"/>
  <c r="DC208" i="3"/>
  <c r="A209" i="3"/>
  <c r="CY209" i="3"/>
  <c r="CZ209" i="3"/>
  <c r="DA209" i="3"/>
  <c r="DB209" i="3"/>
  <c r="DC209" i="3"/>
  <c r="A210" i="3"/>
  <c r="CY210" i="3"/>
  <c r="CZ210" i="3"/>
  <c r="DA210" i="3"/>
  <c r="DB210" i="3"/>
  <c r="DC210" i="3"/>
  <c r="A211" i="3"/>
  <c r="CX211" i="3"/>
  <c r="CY211" i="3"/>
  <c r="CZ211" i="3"/>
  <c r="DA211" i="3"/>
  <c r="DB211" i="3"/>
  <c r="DC211" i="3"/>
  <c r="A212" i="3"/>
  <c r="CY212" i="3"/>
  <c r="CZ212" i="3"/>
  <c r="DB212" i="3" s="1"/>
  <c r="DA212" i="3"/>
  <c r="DC212" i="3"/>
  <c r="A213" i="3"/>
  <c r="CY213" i="3"/>
  <c r="CZ213" i="3"/>
  <c r="DB213" i="3" s="1"/>
  <c r="DA213" i="3"/>
  <c r="DC213" i="3"/>
  <c r="A214" i="3"/>
  <c r="CY214" i="3"/>
  <c r="CZ214" i="3"/>
  <c r="DB214" i="3" s="1"/>
  <c r="DA214" i="3"/>
  <c r="DC214" i="3"/>
  <c r="A215" i="3"/>
  <c r="CY215" i="3"/>
  <c r="CZ215" i="3"/>
  <c r="DB215" i="3" s="1"/>
  <c r="DA215" i="3"/>
  <c r="DC215" i="3"/>
  <c r="A216" i="3"/>
  <c r="CY216" i="3"/>
  <c r="CZ216" i="3"/>
  <c r="DB216" i="3" s="1"/>
  <c r="DA216" i="3"/>
  <c r="DC216" i="3"/>
  <c r="A217" i="3"/>
  <c r="CY217" i="3"/>
  <c r="CZ217" i="3"/>
  <c r="DA217" i="3"/>
  <c r="DB217" i="3"/>
  <c r="DC217" i="3"/>
  <c r="A218" i="3"/>
  <c r="CY218" i="3"/>
  <c r="CZ218" i="3"/>
  <c r="DA218" i="3"/>
  <c r="DB218" i="3"/>
  <c r="DC218" i="3"/>
  <c r="A219" i="3"/>
  <c r="CY219" i="3"/>
  <c r="CZ219" i="3"/>
  <c r="DA219" i="3"/>
  <c r="DB219" i="3"/>
  <c r="DC219" i="3"/>
  <c r="A220" i="3"/>
  <c r="CY220" i="3"/>
  <c r="CZ220" i="3"/>
  <c r="DB220" i="3" s="1"/>
  <c r="DA220" i="3"/>
  <c r="DC220" i="3"/>
  <c r="A221" i="3"/>
  <c r="CY221" i="3"/>
  <c r="CZ221" i="3"/>
  <c r="DB221" i="3" s="1"/>
  <c r="DA221" i="3"/>
  <c r="DC221" i="3"/>
  <c r="A222" i="3"/>
  <c r="CY222" i="3"/>
  <c r="CZ222" i="3"/>
  <c r="DA222" i="3"/>
  <c r="DB222" i="3"/>
  <c r="DC222" i="3"/>
  <c r="A223" i="3"/>
  <c r="CY223" i="3"/>
  <c r="CZ223" i="3"/>
  <c r="DB223" i="3" s="1"/>
  <c r="DA223" i="3"/>
  <c r="DC223" i="3"/>
  <c r="A224" i="3"/>
  <c r="CY224" i="3"/>
  <c r="CZ224" i="3"/>
  <c r="DB224" i="3" s="1"/>
  <c r="DA224" i="3"/>
  <c r="DC224" i="3"/>
  <c r="A225" i="3"/>
  <c r="CY225" i="3"/>
  <c r="CZ225" i="3"/>
  <c r="DA225" i="3"/>
  <c r="DB225" i="3"/>
  <c r="DC225" i="3"/>
  <c r="A226" i="3"/>
  <c r="CY226" i="3"/>
  <c r="CZ226" i="3"/>
  <c r="DA226" i="3"/>
  <c r="DB226" i="3"/>
  <c r="DC226" i="3"/>
  <c r="A227" i="3"/>
  <c r="CX227" i="3"/>
  <c r="CY227" i="3"/>
  <c r="CZ227" i="3"/>
  <c r="DA227" i="3"/>
  <c r="DB227" i="3"/>
  <c r="DC227" i="3"/>
  <c r="A228" i="3"/>
  <c r="CX228" i="3"/>
  <c r="CY228" i="3"/>
  <c r="CZ228" i="3"/>
  <c r="DB228" i="3" s="1"/>
  <c r="DA228" i="3"/>
  <c r="DC228" i="3"/>
  <c r="A229" i="3"/>
  <c r="CX229" i="3"/>
  <c r="CY229" i="3"/>
  <c r="CZ229" i="3"/>
  <c r="DB229" i="3" s="1"/>
  <c r="DA229" i="3"/>
  <c r="DC229" i="3"/>
  <c r="A230" i="3"/>
  <c r="CX230" i="3"/>
  <c r="CY230" i="3"/>
  <c r="CZ230" i="3"/>
  <c r="DA230" i="3"/>
  <c r="DB230" i="3"/>
  <c r="DC230" i="3"/>
  <c r="A231" i="3"/>
  <c r="CX231" i="3"/>
  <c r="CY231" i="3"/>
  <c r="CZ231" i="3"/>
  <c r="DB231" i="3" s="1"/>
  <c r="DA231" i="3"/>
  <c r="DC231" i="3"/>
  <c r="A232" i="3"/>
  <c r="CX232" i="3"/>
  <c r="CY232" i="3"/>
  <c r="CZ232" i="3"/>
  <c r="DB232" i="3" s="1"/>
  <c r="DA232" i="3"/>
  <c r="DC232" i="3"/>
  <c r="A233" i="3"/>
  <c r="CX233" i="3"/>
  <c r="CY233" i="3"/>
  <c r="CZ233" i="3"/>
  <c r="DA233" i="3"/>
  <c r="DB233" i="3"/>
  <c r="DC233" i="3"/>
  <c r="A234" i="3"/>
  <c r="CX234" i="3"/>
  <c r="CY234" i="3"/>
  <c r="CZ234" i="3"/>
  <c r="DA234" i="3"/>
  <c r="DB234" i="3"/>
  <c r="DC234" i="3"/>
  <c r="A235" i="3"/>
  <c r="CX235" i="3"/>
  <c r="CY235" i="3"/>
  <c r="CZ235" i="3"/>
  <c r="DA235" i="3"/>
  <c r="DB235" i="3"/>
  <c r="DC235" i="3"/>
  <c r="A236" i="3"/>
  <c r="CY236" i="3"/>
  <c r="CZ236" i="3"/>
  <c r="DA236" i="3"/>
  <c r="DB236" i="3"/>
  <c r="DC236" i="3"/>
  <c r="A237" i="3"/>
  <c r="CY237" i="3"/>
  <c r="CZ237" i="3"/>
  <c r="DA237" i="3"/>
  <c r="DB237" i="3"/>
  <c r="DC237" i="3"/>
  <c r="A238" i="3"/>
  <c r="CY238" i="3"/>
  <c r="CZ238" i="3"/>
  <c r="DA238" i="3"/>
  <c r="DB238" i="3"/>
  <c r="DC238" i="3"/>
  <c r="A239" i="3"/>
  <c r="CY239" i="3"/>
  <c r="CZ239" i="3"/>
  <c r="DB239" i="3" s="1"/>
  <c r="DA239" i="3"/>
  <c r="DC239" i="3"/>
  <c r="A240" i="3"/>
  <c r="CY240" i="3"/>
  <c r="CZ240" i="3"/>
  <c r="DB240" i="3" s="1"/>
  <c r="DA240" i="3"/>
  <c r="DC240" i="3"/>
  <c r="A241" i="3"/>
  <c r="CY241" i="3"/>
  <c r="CZ241" i="3"/>
  <c r="DA241" i="3"/>
  <c r="DB241" i="3"/>
  <c r="DC241" i="3"/>
  <c r="A242" i="3"/>
  <c r="CY242" i="3"/>
  <c r="CZ242" i="3"/>
  <c r="DA242" i="3"/>
  <c r="DB242" i="3"/>
  <c r="DC242" i="3"/>
  <c r="A243" i="3"/>
  <c r="CY243" i="3"/>
  <c r="CZ243" i="3"/>
  <c r="DA243" i="3"/>
  <c r="DB243" i="3"/>
  <c r="DC243" i="3"/>
  <c r="A244" i="3"/>
  <c r="CY244" i="3"/>
  <c r="CZ244" i="3"/>
  <c r="DA244" i="3"/>
  <c r="DB244" i="3"/>
  <c r="DC244" i="3"/>
  <c r="A245" i="3"/>
  <c r="CY245" i="3"/>
  <c r="CZ245" i="3"/>
  <c r="DA245" i="3"/>
  <c r="DB245" i="3"/>
  <c r="DC245" i="3"/>
  <c r="A246" i="3"/>
  <c r="CY246" i="3"/>
  <c r="CZ246" i="3"/>
  <c r="DA246" i="3"/>
  <c r="DB246" i="3"/>
  <c r="DC246" i="3"/>
  <c r="A247" i="3"/>
  <c r="CY247" i="3"/>
  <c r="CZ247" i="3"/>
  <c r="DB247" i="3" s="1"/>
  <c r="DA247" i="3"/>
  <c r="DC247" i="3"/>
  <c r="A248" i="3"/>
  <c r="CY248" i="3"/>
  <c r="CZ248" i="3"/>
  <c r="DB248" i="3" s="1"/>
  <c r="DA248" i="3"/>
  <c r="DC248" i="3"/>
  <c r="A249" i="3"/>
  <c r="CY249" i="3"/>
  <c r="CZ249" i="3"/>
  <c r="DA249" i="3"/>
  <c r="DB249" i="3"/>
  <c r="DC249" i="3"/>
  <c r="A250" i="3"/>
  <c r="CY250" i="3"/>
  <c r="CZ250" i="3"/>
  <c r="DA250" i="3"/>
  <c r="DB250" i="3"/>
  <c r="DC250" i="3"/>
  <c r="A251" i="3"/>
  <c r="CY251" i="3"/>
  <c r="CZ251" i="3"/>
  <c r="DA251" i="3"/>
  <c r="DB251" i="3"/>
  <c r="DC251" i="3"/>
  <c r="A252" i="3"/>
  <c r="CY252" i="3"/>
  <c r="CZ252" i="3"/>
  <c r="DA252" i="3"/>
  <c r="DB252" i="3"/>
  <c r="DC252" i="3"/>
  <c r="A253" i="3"/>
  <c r="CY253" i="3"/>
  <c r="CZ253" i="3"/>
  <c r="DA253" i="3"/>
  <c r="DB253" i="3"/>
  <c r="DC253" i="3"/>
  <c r="A254" i="3"/>
  <c r="CY254" i="3"/>
  <c r="CZ254" i="3"/>
  <c r="DA254" i="3"/>
  <c r="DB254" i="3"/>
  <c r="DC254" i="3"/>
  <c r="A255" i="3"/>
  <c r="CY255" i="3"/>
  <c r="CZ255" i="3"/>
  <c r="DB255" i="3" s="1"/>
  <c r="DA255" i="3"/>
  <c r="DC255" i="3"/>
  <c r="A256" i="3"/>
  <c r="CY256" i="3"/>
  <c r="CZ256" i="3"/>
  <c r="DB256" i="3" s="1"/>
  <c r="DA256" i="3"/>
  <c r="DC256" i="3"/>
  <c r="A257" i="3"/>
  <c r="CY257" i="3"/>
  <c r="CZ257" i="3"/>
  <c r="DA257" i="3"/>
  <c r="DB257" i="3"/>
  <c r="DC257" i="3"/>
  <c r="A258" i="3"/>
  <c r="CX258" i="3"/>
  <c r="CY258" i="3"/>
  <c r="CZ258" i="3"/>
  <c r="DA258" i="3"/>
  <c r="DB258" i="3"/>
  <c r="DC258" i="3"/>
  <c r="A259" i="3"/>
  <c r="CY259" i="3"/>
  <c r="CZ259" i="3"/>
  <c r="DA259" i="3"/>
  <c r="DB259" i="3"/>
  <c r="DC259" i="3"/>
  <c r="A260" i="3"/>
  <c r="CY260" i="3"/>
  <c r="CZ260" i="3"/>
  <c r="DA260" i="3"/>
  <c r="DB260" i="3"/>
  <c r="DC260" i="3"/>
  <c r="A261" i="3"/>
  <c r="CY261" i="3"/>
  <c r="CZ261" i="3"/>
  <c r="DA261" i="3"/>
  <c r="DB261" i="3"/>
  <c r="DC261" i="3"/>
  <c r="A262" i="3"/>
  <c r="CX262" i="3"/>
  <c r="CY262" i="3"/>
  <c r="CZ262" i="3"/>
  <c r="DA262" i="3"/>
  <c r="DB262" i="3"/>
  <c r="DC262" i="3"/>
  <c r="A263" i="3"/>
  <c r="CY263" i="3"/>
  <c r="CZ263" i="3"/>
  <c r="DB263" i="3" s="1"/>
  <c r="DA263" i="3"/>
  <c r="DC263" i="3"/>
  <c r="A264" i="3"/>
  <c r="CY264" i="3"/>
  <c r="CZ264" i="3"/>
  <c r="DB264" i="3" s="1"/>
  <c r="DA264" i="3"/>
  <c r="DC264" i="3"/>
  <c r="A265" i="3"/>
  <c r="CY265" i="3"/>
  <c r="CZ265" i="3"/>
  <c r="DA265" i="3"/>
  <c r="DB265" i="3"/>
  <c r="DC265" i="3"/>
  <c r="A266" i="3"/>
  <c r="CY266" i="3"/>
  <c r="CZ266" i="3"/>
  <c r="DA266" i="3"/>
  <c r="DB266" i="3"/>
  <c r="DC266" i="3"/>
  <c r="A267" i="3"/>
  <c r="CY267" i="3"/>
  <c r="CZ267" i="3"/>
  <c r="DA267" i="3"/>
  <c r="DB267" i="3"/>
  <c r="DC267" i="3"/>
  <c r="A268" i="3"/>
  <c r="CY268" i="3"/>
  <c r="CZ268" i="3"/>
  <c r="DA268" i="3"/>
  <c r="DB268" i="3"/>
  <c r="DC268" i="3"/>
  <c r="A269" i="3"/>
  <c r="CY269" i="3"/>
  <c r="CZ269" i="3"/>
  <c r="DA269" i="3"/>
  <c r="DB269" i="3"/>
  <c r="DC269" i="3"/>
  <c r="A270" i="3"/>
  <c r="CY270" i="3"/>
  <c r="CZ270" i="3"/>
  <c r="DA270" i="3"/>
  <c r="DB270" i="3"/>
  <c r="DC270" i="3"/>
  <c r="A271" i="3"/>
  <c r="CY271" i="3"/>
  <c r="CZ271" i="3"/>
  <c r="DB271" i="3" s="1"/>
  <c r="DA271" i="3"/>
  <c r="DC271" i="3"/>
  <c r="A272" i="3"/>
  <c r="CY272" i="3"/>
  <c r="CZ272" i="3"/>
  <c r="DB272" i="3" s="1"/>
  <c r="DA272" i="3"/>
  <c r="DC272" i="3"/>
  <c r="A273" i="3"/>
  <c r="CY273" i="3"/>
  <c r="CZ273" i="3"/>
  <c r="DA273" i="3"/>
  <c r="DB273" i="3"/>
  <c r="DC273" i="3"/>
  <c r="A274" i="3"/>
  <c r="CY274" i="3"/>
  <c r="CZ274" i="3"/>
  <c r="DA274" i="3"/>
  <c r="DB274" i="3"/>
  <c r="DC274" i="3"/>
  <c r="A275" i="3"/>
  <c r="CY275" i="3"/>
  <c r="CZ275" i="3"/>
  <c r="DA275" i="3"/>
  <c r="DB275" i="3"/>
  <c r="DC275" i="3"/>
  <c r="A276" i="3"/>
  <c r="CY276" i="3"/>
  <c r="CZ276" i="3"/>
  <c r="DA276" i="3"/>
  <c r="DB276" i="3"/>
  <c r="DC276" i="3"/>
  <c r="A277" i="3"/>
  <c r="CY277" i="3"/>
  <c r="CZ277" i="3"/>
  <c r="DA277" i="3"/>
  <c r="DB277" i="3"/>
  <c r="DC277" i="3"/>
  <c r="A278" i="3"/>
  <c r="CX278" i="3"/>
  <c r="CY278" i="3"/>
  <c r="CZ278" i="3"/>
  <c r="DA278" i="3"/>
  <c r="DB278" i="3"/>
  <c r="DC278" i="3"/>
  <c r="A279" i="3"/>
  <c r="CX279" i="3"/>
  <c r="CY279" i="3"/>
  <c r="CZ279" i="3"/>
  <c r="DB279" i="3" s="1"/>
  <c r="DA279" i="3"/>
  <c r="DC279" i="3"/>
  <c r="A280" i="3"/>
  <c r="CX280" i="3"/>
  <c r="CY280" i="3"/>
  <c r="CZ280" i="3"/>
  <c r="DB280" i="3" s="1"/>
  <c r="DA280" i="3"/>
  <c r="DC280" i="3"/>
  <c r="A281" i="3"/>
  <c r="CX281" i="3"/>
  <c r="CY281" i="3"/>
  <c r="CZ281" i="3"/>
  <c r="DA281" i="3"/>
  <c r="DB281" i="3"/>
  <c r="DC281" i="3"/>
  <c r="A282" i="3"/>
  <c r="CX282" i="3"/>
  <c r="CY282" i="3"/>
  <c r="CZ282" i="3"/>
  <c r="DA282" i="3"/>
  <c r="DB282" i="3"/>
  <c r="DC282" i="3"/>
  <c r="A283" i="3"/>
  <c r="CX283" i="3"/>
  <c r="CY283" i="3"/>
  <c r="CZ283" i="3"/>
  <c r="DA283" i="3"/>
  <c r="DB283" i="3"/>
  <c r="DC283" i="3"/>
  <c r="A284" i="3"/>
  <c r="CX284" i="3"/>
  <c r="CY284" i="3"/>
  <c r="CZ284" i="3"/>
  <c r="DA284" i="3"/>
  <c r="DB284" i="3"/>
  <c r="DC284" i="3"/>
  <c r="A285" i="3"/>
  <c r="CX285" i="3"/>
  <c r="CY285" i="3"/>
  <c r="CZ285" i="3"/>
  <c r="DA285" i="3"/>
  <c r="DB285" i="3"/>
  <c r="DC285" i="3"/>
  <c r="A286" i="3"/>
  <c r="CX286" i="3"/>
  <c r="CY286" i="3"/>
  <c r="CZ286" i="3"/>
  <c r="DA286" i="3"/>
  <c r="DB286" i="3"/>
  <c r="DC286" i="3"/>
  <c r="A287" i="3"/>
  <c r="CY287" i="3"/>
  <c r="CZ287" i="3"/>
  <c r="DB287" i="3" s="1"/>
  <c r="DA287" i="3"/>
  <c r="DC287" i="3"/>
  <c r="A288" i="3"/>
  <c r="CY288" i="3"/>
  <c r="CZ288" i="3"/>
  <c r="DB288" i="3" s="1"/>
  <c r="DA288" i="3"/>
  <c r="DC288" i="3"/>
  <c r="A289" i="3"/>
  <c r="CY289" i="3"/>
  <c r="CZ289" i="3"/>
  <c r="DA289" i="3"/>
  <c r="DB289" i="3"/>
  <c r="DC289" i="3"/>
  <c r="A290" i="3"/>
  <c r="CY290" i="3"/>
  <c r="CZ290" i="3"/>
  <c r="DA290" i="3"/>
  <c r="DB290" i="3"/>
  <c r="DC290" i="3"/>
  <c r="A291" i="3"/>
  <c r="CY291" i="3"/>
  <c r="CZ291" i="3"/>
  <c r="DA291" i="3"/>
  <c r="DB291" i="3"/>
  <c r="DC291" i="3"/>
  <c r="A292" i="3"/>
  <c r="CY292" i="3"/>
  <c r="CZ292" i="3"/>
  <c r="DA292" i="3"/>
  <c r="DB292" i="3"/>
  <c r="DC292" i="3"/>
  <c r="A293" i="3"/>
  <c r="CY293" i="3"/>
  <c r="CZ293" i="3"/>
  <c r="DA293" i="3"/>
  <c r="DB293" i="3"/>
  <c r="DC293" i="3"/>
  <c r="A294" i="3"/>
  <c r="CY294" i="3"/>
  <c r="CZ294" i="3"/>
  <c r="DA294" i="3"/>
  <c r="DB294" i="3"/>
  <c r="DC294" i="3"/>
  <c r="A295" i="3"/>
  <c r="CY295" i="3"/>
  <c r="CZ295" i="3"/>
  <c r="DB295" i="3" s="1"/>
  <c r="DA295" i="3"/>
  <c r="DC295" i="3"/>
  <c r="A296" i="3"/>
  <c r="CY296" i="3"/>
  <c r="CZ296" i="3"/>
  <c r="DB296" i="3" s="1"/>
  <c r="DA296" i="3"/>
  <c r="DC296" i="3"/>
  <c r="A297" i="3"/>
  <c r="CY297" i="3"/>
  <c r="CZ297" i="3"/>
  <c r="DB297" i="3" s="1"/>
  <c r="DA297" i="3"/>
  <c r="DC297" i="3"/>
  <c r="A298" i="3"/>
  <c r="CY298" i="3"/>
  <c r="CZ298" i="3"/>
  <c r="DA298" i="3"/>
  <c r="DB298" i="3"/>
  <c r="DC298" i="3"/>
  <c r="A299" i="3"/>
  <c r="CY299" i="3"/>
  <c r="CZ299" i="3"/>
  <c r="DA299" i="3"/>
  <c r="DB299" i="3"/>
  <c r="DC299" i="3"/>
  <c r="A300" i="3"/>
  <c r="CY300" i="3"/>
  <c r="CZ300" i="3"/>
  <c r="DA300" i="3"/>
  <c r="DB300" i="3"/>
  <c r="DC300" i="3"/>
  <c r="A301" i="3"/>
  <c r="CY301" i="3"/>
  <c r="CZ301" i="3"/>
  <c r="DA301" i="3"/>
  <c r="DB301" i="3"/>
  <c r="DC301" i="3"/>
  <c r="A302" i="3"/>
  <c r="CY302" i="3"/>
  <c r="CZ302" i="3"/>
  <c r="DA302" i="3"/>
  <c r="DB302" i="3"/>
  <c r="DC302" i="3"/>
  <c r="A303" i="3"/>
  <c r="CY303" i="3"/>
  <c r="CZ303" i="3"/>
  <c r="DB303" i="3" s="1"/>
  <c r="DA303" i="3"/>
  <c r="DC303" i="3"/>
  <c r="A304" i="3"/>
  <c r="CY304" i="3"/>
  <c r="CZ304" i="3"/>
  <c r="DB304" i="3" s="1"/>
  <c r="DA304" i="3"/>
  <c r="DC304" i="3"/>
  <c r="A305" i="3"/>
  <c r="CY305" i="3"/>
  <c r="CZ305" i="3"/>
  <c r="DA305" i="3"/>
  <c r="DB305" i="3"/>
  <c r="DC305" i="3"/>
  <c r="A306" i="3"/>
  <c r="CY306" i="3"/>
  <c r="CZ306" i="3"/>
  <c r="DA306" i="3"/>
  <c r="DB306" i="3"/>
  <c r="DC306" i="3"/>
  <c r="A307" i="3"/>
  <c r="CY307" i="3"/>
  <c r="CZ307" i="3"/>
  <c r="DA307" i="3"/>
  <c r="DB307" i="3"/>
  <c r="DC307" i="3"/>
  <c r="A308" i="3"/>
  <c r="CY308" i="3"/>
  <c r="CZ308" i="3"/>
  <c r="DA308" i="3"/>
  <c r="DB308" i="3"/>
  <c r="DC308" i="3"/>
  <c r="A309" i="3"/>
  <c r="CX309" i="3"/>
  <c r="CY309" i="3"/>
  <c r="CZ309" i="3"/>
  <c r="DA309" i="3"/>
  <c r="DB309" i="3"/>
  <c r="DC309" i="3"/>
  <c r="A310" i="3"/>
  <c r="CY310" i="3"/>
  <c r="CZ310" i="3"/>
  <c r="DA310" i="3"/>
  <c r="DB310" i="3"/>
  <c r="DC310" i="3"/>
  <c r="A311" i="3"/>
  <c r="CY311" i="3"/>
  <c r="CZ311" i="3"/>
  <c r="DB311" i="3" s="1"/>
  <c r="DA311" i="3"/>
  <c r="DC311" i="3"/>
  <c r="A312" i="3"/>
  <c r="CY312" i="3"/>
  <c r="CZ312" i="3"/>
  <c r="DB312" i="3" s="1"/>
  <c r="DA312" i="3"/>
  <c r="DC312" i="3"/>
  <c r="A313" i="3"/>
  <c r="CX313" i="3"/>
  <c r="CY313" i="3"/>
  <c r="CZ313" i="3"/>
  <c r="DA313" i="3"/>
  <c r="DB313" i="3"/>
  <c r="DC313" i="3"/>
  <c r="A314" i="3"/>
  <c r="CY314" i="3"/>
  <c r="CZ314" i="3"/>
  <c r="DA314" i="3"/>
  <c r="DB314" i="3"/>
  <c r="DC314" i="3"/>
  <c r="A315" i="3"/>
  <c r="CY315" i="3"/>
  <c r="CZ315" i="3"/>
  <c r="DA315" i="3"/>
  <c r="DB315" i="3"/>
  <c r="DC315" i="3"/>
  <c r="A316" i="3"/>
  <c r="CY316" i="3"/>
  <c r="CZ316" i="3"/>
  <c r="DA316" i="3"/>
  <c r="DB316" i="3"/>
  <c r="DC316" i="3"/>
  <c r="A317" i="3"/>
  <c r="CY317" i="3"/>
  <c r="CZ317" i="3"/>
  <c r="DA317" i="3"/>
  <c r="DB317" i="3"/>
  <c r="DC317" i="3"/>
  <c r="A318" i="3"/>
  <c r="CY318" i="3"/>
  <c r="CZ318" i="3"/>
  <c r="DA318" i="3"/>
  <c r="DB318" i="3"/>
  <c r="DC318" i="3"/>
  <c r="A319" i="3"/>
  <c r="CY319" i="3"/>
  <c r="CZ319" i="3"/>
  <c r="DB319" i="3" s="1"/>
  <c r="DA319" i="3"/>
  <c r="DC319" i="3"/>
  <c r="A320" i="3"/>
  <c r="CY320" i="3"/>
  <c r="CZ320" i="3"/>
  <c r="DB320" i="3" s="1"/>
  <c r="DA320" i="3"/>
  <c r="DC320" i="3"/>
  <c r="A321" i="3"/>
  <c r="CY321" i="3"/>
  <c r="CZ321" i="3"/>
  <c r="DB321" i="3" s="1"/>
  <c r="DA321" i="3"/>
  <c r="DC321" i="3"/>
  <c r="A322" i="3"/>
  <c r="CY322" i="3"/>
  <c r="CZ322" i="3"/>
  <c r="DA322" i="3"/>
  <c r="DB322" i="3"/>
  <c r="DC322" i="3"/>
  <c r="A323" i="3"/>
  <c r="CY323" i="3"/>
  <c r="CZ323" i="3"/>
  <c r="DA323" i="3"/>
  <c r="DB323" i="3"/>
  <c r="DC323" i="3"/>
  <c r="A324" i="3"/>
  <c r="CY324" i="3"/>
  <c r="CZ324" i="3"/>
  <c r="DA324" i="3"/>
  <c r="DB324" i="3"/>
  <c r="DC324" i="3"/>
  <c r="A325" i="3"/>
  <c r="CY325" i="3"/>
  <c r="CZ325" i="3"/>
  <c r="DA325" i="3"/>
  <c r="DB325" i="3"/>
  <c r="DC325" i="3"/>
  <c r="A326" i="3"/>
  <c r="CY326" i="3"/>
  <c r="CZ326" i="3"/>
  <c r="DA326" i="3"/>
  <c r="DB326" i="3"/>
  <c r="DC326" i="3"/>
  <c r="A327" i="3"/>
  <c r="CY327" i="3"/>
  <c r="CZ327" i="3"/>
  <c r="DB327" i="3" s="1"/>
  <c r="DA327" i="3"/>
  <c r="DC327" i="3"/>
  <c r="A328" i="3"/>
  <c r="CY328" i="3"/>
  <c r="CZ328" i="3"/>
  <c r="DB328" i="3" s="1"/>
  <c r="DA328" i="3"/>
  <c r="DC328" i="3"/>
  <c r="A329" i="3"/>
  <c r="CX329" i="3"/>
  <c r="CY329" i="3"/>
  <c r="CZ329" i="3"/>
  <c r="DA329" i="3"/>
  <c r="DB329" i="3"/>
  <c r="DC329" i="3"/>
  <c r="A330" i="3"/>
  <c r="CX330" i="3"/>
  <c r="CY330" i="3"/>
  <c r="CZ330" i="3"/>
  <c r="DA330" i="3"/>
  <c r="DB330" i="3"/>
  <c r="DC330" i="3"/>
  <c r="A331" i="3"/>
  <c r="CX331" i="3"/>
  <c r="CY331" i="3"/>
  <c r="CZ331" i="3"/>
  <c r="DA331" i="3"/>
  <c r="DB331" i="3"/>
  <c r="DC331" i="3"/>
  <c r="A332" i="3"/>
  <c r="CX332" i="3"/>
  <c r="CY332" i="3"/>
  <c r="CZ332" i="3"/>
  <c r="DA332" i="3"/>
  <c r="DB332" i="3"/>
  <c r="DC332" i="3"/>
  <c r="A333" i="3"/>
  <c r="CX333" i="3"/>
  <c r="CY333" i="3"/>
  <c r="CZ333" i="3"/>
  <c r="DA333" i="3"/>
  <c r="DB333" i="3"/>
  <c r="DC333" i="3"/>
  <c r="A334" i="3"/>
  <c r="CX334" i="3"/>
  <c r="CY334" i="3"/>
  <c r="CZ334" i="3"/>
  <c r="DA334" i="3"/>
  <c r="DB334" i="3"/>
  <c r="DC334" i="3"/>
  <c r="A335" i="3"/>
  <c r="CX335" i="3"/>
  <c r="CY335" i="3"/>
  <c r="CZ335" i="3"/>
  <c r="DB335" i="3" s="1"/>
  <c r="DA335" i="3"/>
  <c r="DC335" i="3"/>
  <c r="A336" i="3"/>
  <c r="CX336" i="3"/>
  <c r="CY336" i="3"/>
  <c r="CZ336" i="3"/>
  <c r="DB336" i="3" s="1"/>
  <c r="DA336" i="3"/>
  <c r="DC336" i="3"/>
  <c r="A337" i="3"/>
  <c r="CX337" i="3"/>
  <c r="CY337" i="3"/>
  <c r="CZ337" i="3"/>
  <c r="DB337" i="3" s="1"/>
  <c r="DA337" i="3"/>
  <c r="DC337" i="3"/>
  <c r="A338" i="3"/>
  <c r="CY338" i="3"/>
  <c r="CZ338" i="3"/>
  <c r="DA338" i="3"/>
  <c r="DB338" i="3"/>
  <c r="DC338" i="3"/>
  <c r="A339" i="3"/>
  <c r="CY339" i="3"/>
  <c r="CZ339" i="3"/>
  <c r="DA339" i="3"/>
  <c r="DB339" i="3"/>
  <c r="DC339" i="3"/>
  <c r="A340" i="3"/>
  <c r="CY340" i="3"/>
  <c r="CZ340" i="3"/>
  <c r="DA340" i="3"/>
  <c r="DB340" i="3"/>
  <c r="DC340" i="3"/>
  <c r="A341" i="3"/>
  <c r="CY341" i="3"/>
  <c r="CZ341" i="3"/>
  <c r="DA341" i="3"/>
  <c r="DB341" i="3"/>
  <c r="DC341" i="3"/>
  <c r="A342" i="3"/>
  <c r="CY342" i="3"/>
  <c r="CZ342" i="3"/>
  <c r="DA342" i="3"/>
  <c r="DB342" i="3"/>
  <c r="DC342" i="3"/>
  <c r="A343" i="3"/>
  <c r="CY343" i="3"/>
  <c r="CZ343" i="3"/>
  <c r="DB343" i="3" s="1"/>
  <c r="DA343" i="3"/>
  <c r="DC343" i="3"/>
  <c r="A344" i="3"/>
  <c r="CY344" i="3"/>
  <c r="CZ344" i="3"/>
  <c r="DB344" i="3" s="1"/>
  <c r="DA344" i="3"/>
  <c r="DC344" i="3"/>
  <c r="A345" i="3"/>
  <c r="CY345" i="3"/>
  <c r="CZ345" i="3"/>
  <c r="DB345" i="3" s="1"/>
  <c r="DA345" i="3"/>
  <c r="DC345" i="3"/>
  <c r="A346" i="3"/>
  <c r="CY346" i="3"/>
  <c r="CZ346" i="3"/>
  <c r="DA346" i="3"/>
  <c r="DB346" i="3"/>
  <c r="DC346" i="3"/>
  <c r="A347" i="3"/>
  <c r="CY347" i="3"/>
  <c r="CZ347" i="3"/>
  <c r="DA347" i="3"/>
  <c r="DB347" i="3"/>
  <c r="DC347" i="3"/>
  <c r="A348" i="3"/>
  <c r="CY348" i="3"/>
  <c r="CZ348" i="3"/>
  <c r="DA348" i="3"/>
  <c r="DB348" i="3"/>
  <c r="DC348" i="3"/>
  <c r="A349" i="3"/>
  <c r="CY349" i="3"/>
  <c r="CZ349" i="3"/>
  <c r="DA349" i="3"/>
  <c r="DB349" i="3"/>
  <c r="DC349" i="3"/>
  <c r="A350" i="3"/>
  <c r="CY350" i="3"/>
  <c r="CZ350" i="3"/>
  <c r="DA350" i="3"/>
  <c r="DB350" i="3"/>
  <c r="DC350" i="3"/>
  <c r="A351" i="3"/>
  <c r="CY351" i="3"/>
  <c r="CZ351" i="3"/>
  <c r="DB351" i="3" s="1"/>
  <c r="DA351" i="3"/>
  <c r="DC351" i="3"/>
  <c r="A352" i="3"/>
  <c r="CY352" i="3"/>
  <c r="CZ352" i="3"/>
  <c r="DB352" i="3" s="1"/>
  <c r="DA352" i="3"/>
  <c r="DC352" i="3"/>
  <c r="A353" i="3"/>
  <c r="CY353" i="3"/>
  <c r="CZ353" i="3"/>
  <c r="DA353" i="3"/>
  <c r="DB353" i="3"/>
  <c r="DC353" i="3"/>
  <c r="A354" i="3"/>
  <c r="CY354" i="3"/>
  <c r="CZ354" i="3"/>
  <c r="DA354" i="3"/>
  <c r="DB354" i="3"/>
  <c r="DC354" i="3"/>
  <c r="A355" i="3"/>
  <c r="CY355" i="3"/>
  <c r="CZ355" i="3"/>
  <c r="DA355" i="3"/>
  <c r="DB355" i="3"/>
  <c r="DC355" i="3"/>
  <c r="A356" i="3"/>
  <c r="CY356" i="3"/>
  <c r="CZ356" i="3"/>
  <c r="DA356" i="3"/>
  <c r="DB356" i="3"/>
  <c r="DC356" i="3"/>
  <c r="A357" i="3"/>
  <c r="CY357" i="3"/>
  <c r="CZ357" i="3"/>
  <c r="DA357" i="3"/>
  <c r="DB357" i="3"/>
  <c r="DC357" i="3"/>
  <c r="A358" i="3"/>
  <c r="CY358" i="3"/>
  <c r="CZ358" i="3"/>
  <c r="DA358" i="3"/>
  <c r="DB358" i="3"/>
  <c r="DC358" i="3"/>
  <c r="A359" i="3"/>
  <c r="CY359" i="3"/>
  <c r="CZ359" i="3"/>
  <c r="DB359" i="3" s="1"/>
  <c r="DA359" i="3"/>
  <c r="DC359" i="3"/>
  <c r="A360" i="3"/>
  <c r="CX360" i="3"/>
  <c r="CY360" i="3"/>
  <c r="CZ360" i="3"/>
  <c r="DB360" i="3" s="1"/>
  <c r="DA360" i="3"/>
  <c r="DC360" i="3"/>
  <c r="A361" i="3"/>
  <c r="CY361" i="3"/>
  <c r="CZ361" i="3"/>
  <c r="DB361" i="3" s="1"/>
  <c r="DA361" i="3"/>
  <c r="DC361" i="3"/>
  <c r="A362" i="3"/>
  <c r="CY362" i="3"/>
  <c r="CZ362" i="3"/>
  <c r="DA362" i="3"/>
  <c r="DB362" i="3"/>
  <c r="DC362" i="3"/>
  <c r="A363" i="3"/>
  <c r="CY363" i="3"/>
  <c r="CZ363" i="3"/>
  <c r="DA363" i="3"/>
  <c r="DB363" i="3"/>
  <c r="DC363" i="3"/>
  <c r="A364" i="3"/>
  <c r="CX364" i="3"/>
  <c r="CY364" i="3"/>
  <c r="CZ364" i="3"/>
  <c r="DA364" i="3"/>
  <c r="DB364" i="3"/>
  <c r="DC364" i="3"/>
  <c r="A365" i="3"/>
  <c r="CY365" i="3"/>
  <c r="CZ365" i="3"/>
  <c r="DA365" i="3"/>
  <c r="DB365" i="3"/>
  <c r="DC365" i="3"/>
  <c r="A366" i="3"/>
  <c r="CY366" i="3"/>
  <c r="CZ366" i="3"/>
  <c r="DA366" i="3"/>
  <c r="DB366" i="3"/>
  <c r="DC366" i="3"/>
  <c r="A367" i="3"/>
  <c r="CY367" i="3"/>
  <c r="CZ367" i="3"/>
  <c r="DB367" i="3" s="1"/>
  <c r="DA367" i="3"/>
  <c r="DC367" i="3"/>
  <c r="A368" i="3"/>
  <c r="CY368" i="3"/>
  <c r="CZ368" i="3"/>
  <c r="DB368" i="3" s="1"/>
  <c r="DA368" i="3"/>
  <c r="DC368" i="3"/>
  <c r="A369" i="3"/>
  <c r="CY369" i="3"/>
  <c r="CZ369" i="3"/>
  <c r="DA369" i="3"/>
  <c r="DB369" i="3"/>
  <c r="DC369" i="3"/>
  <c r="A370" i="3"/>
  <c r="CY370" i="3"/>
  <c r="CZ370" i="3"/>
  <c r="DA370" i="3"/>
  <c r="DB370" i="3"/>
  <c r="DC370" i="3"/>
  <c r="A371" i="3"/>
  <c r="CY371" i="3"/>
  <c r="CZ371" i="3"/>
  <c r="DB371" i="3" s="1"/>
  <c r="DA371" i="3"/>
  <c r="DC371" i="3"/>
  <c r="A372" i="3"/>
  <c r="CY372" i="3"/>
  <c r="CZ372" i="3"/>
  <c r="DA372" i="3"/>
  <c r="DB372" i="3"/>
  <c r="DC372" i="3"/>
  <c r="A373" i="3"/>
  <c r="CY373" i="3"/>
  <c r="CZ373" i="3"/>
  <c r="DA373" i="3"/>
  <c r="DB373" i="3"/>
  <c r="DC373" i="3"/>
  <c r="A374" i="3"/>
  <c r="CY374" i="3"/>
  <c r="CZ374" i="3"/>
  <c r="DB374" i="3" s="1"/>
  <c r="DA374" i="3"/>
  <c r="DC374" i="3"/>
  <c r="A375" i="3"/>
  <c r="CY375" i="3"/>
  <c r="CZ375" i="3"/>
  <c r="DB375" i="3" s="1"/>
  <c r="DA375" i="3"/>
  <c r="DC375" i="3"/>
  <c r="A376" i="3"/>
  <c r="CY376" i="3"/>
  <c r="CZ376" i="3"/>
  <c r="DB376" i="3" s="1"/>
  <c r="DA376" i="3"/>
  <c r="DC376" i="3"/>
  <c r="A377" i="3"/>
  <c r="CY377" i="3"/>
  <c r="CZ377" i="3"/>
  <c r="DB377" i="3" s="1"/>
  <c r="DA377" i="3"/>
  <c r="DC377" i="3"/>
  <c r="A378" i="3"/>
  <c r="CY378" i="3"/>
  <c r="CZ378" i="3"/>
  <c r="DA378" i="3"/>
  <c r="DB378" i="3"/>
  <c r="DC378" i="3"/>
  <c r="A379" i="3"/>
  <c r="CY379" i="3"/>
  <c r="CZ379" i="3"/>
  <c r="DB379" i="3" s="1"/>
  <c r="DA379" i="3"/>
  <c r="DC379" i="3"/>
  <c r="A380" i="3"/>
  <c r="CX380" i="3"/>
  <c r="CY380" i="3"/>
  <c r="CZ380" i="3"/>
  <c r="DA380" i="3"/>
  <c r="DB380" i="3"/>
  <c r="DC380" i="3"/>
  <c r="A381" i="3"/>
  <c r="CX381" i="3"/>
  <c r="CY381" i="3"/>
  <c r="CZ381" i="3"/>
  <c r="DB381" i="3" s="1"/>
  <c r="DA381" i="3"/>
  <c r="DC381" i="3"/>
  <c r="A382" i="3"/>
  <c r="CX382" i="3"/>
  <c r="CY382" i="3"/>
  <c r="CZ382" i="3"/>
  <c r="DB382" i="3" s="1"/>
  <c r="DA382" i="3"/>
  <c r="DC382" i="3"/>
  <c r="A383" i="3"/>
  <c r="CX383" i="3"/>
  <c r="CY383" i="3"/>
  <c r="CZ383" i="3"/>
  <c r="DA383" i="3"/>
  <c r="DB383" i="3"/>
  <c r="DC383" i="3"/>
  <c r="A384" i="3"/>
  <c r="CX384" i="3"/>
  <c r="CY384" i="3"/>
  <c r="CZ384" i="3"/>
  <c r="DB384" i="3" s="1"/>
  <c r="DA384" i="3"/>
  <c r="DC384" i="3"/>
  <c r="A385" i="3"/>
  <c r="CX385" i="3"/>
  <c r="CY385" i="3"/>
  <c r="CZ385" i="3"/>
  <c r="DB385" i="3" s="1"/>
  <c r="DA385" i="3"/>
  <c r="DC385" i="3"/>
  <c r="A386" i="3"/>
  <c r="CX386" i="3"/>
  <c r="CY386" i="3"/>
  <c r="CZ386" i="3"/>
  <c r="DA386" i="3"/>
  <c r="DB386" i="3"/>
  <c r="DC386" i="3"/>
  <c r="A387" i="3"/>
  <c r="CX387" i="3"/>
  <c r="CY387" i="3"/>
  <c r="CZ387" i="3"/>
  <c r="DB387" i="3" s="1"/>
  <c r="DA387" i="3"/>
  <c r="DC387" i="3"/>
  <c r="A388" i="3"/>
  <c r="CX388" i="3"/>
  <c r="CY388" i="3"/>
  <c r="CZ388" i="3"/>
  <c r="DA388" i="3"/>
  <c r="DB388" i="3"/>
  <c r="DC388" i="3"/>
  <c r="A389" i="3"/>
  <c r="CY389" i="3"/>
  <c r="CZ389" i="3"/>
  <c r="DB389" i="3" s="1"/>
  <c r="DA389" i="3"/>
  <c r="DC389" i="3"/>
  <c r="A390" i="3"/>
  <c r="CY390" i="3"/>
  <c r="CZ390" i="3"/>
  <c r="DB390" i="3" s="1"/>
  <c r="DA390" i="3"/>
  <c r="DC390" i="3"/>
  <c r="A391" i="3"/>
  <c r="CY391" i="3"/>
  <c r="CZ391" i="3"/>
  <c r="DA391" i="3"/>
  <c r="DB391" i="3"/>
  <c r="DC391" i="3"/>
  <c r="A392" i="3"/>
  <c r="CY392" i="3"/>
  <c r="CZ392" i="3"/>
  <c r="DB392" i="3" s="1"/>
  <c r="DA392" i="3"/>
  <c r="DC392" i="3"/>
  <c r="A393" i="3"/>
  <c r="CY393" i="3"/>
  <c r="CZ393" i="3"/>
  <c r="DB393" i="3" s="1"/>
  <c r="DA393" i="3"/>
  <c r="DC393" i="3"/>
  <c r="A394" i="3"/>
  <c r="CY394" i="3"/>
  <c r="CZ394" i="3"/>
  <c r="DA394" i="3"/>
  <c r="DB394" i="3"/>
  <c r="DC394" i="3"/>
  <c r="A395" i="3"/>
  <c r="CY395" i="3"/>
  <c r="CZ395" i="3"/>
  <c r="DB395" i="3" s="1"/>
  <c r="DA395" i="3"/>
  <c r="DC395" i="3"/>
  <c r="A396" i="3"/>
  <c r="CY396" i="3"/>
  <c r="CZ396" i="3"/>
  <c r="DA396" i="3"/>
  <c r="DB396" i="3"/>
  <c r="DC396" i="3"/>
  <c r="A397" i="3"/>
  <c r="CY397" i="3"/>
  <c r="CZ397" i="3"/>
  <c r="DB397" i="3" s="1"/>
  <c r="DA397" i="3"/>
  <c r="DC397" i="3"/>
  <c r="A398" i="3"/>
  <c r="CY398" i="3"/>
  <c r="CZ398" i="3"/>
  <c r="DB398" i="3" s="1"/>
  <c r="DA398" i="3"/>
  <c r="DC398" i="3"/>
  <c r="A399" i="3"/>
  <c r="CY399" i="3"/>
  <c r="CZ399" i="3"/>
  <c r="DA399" i="3"/>
  <c r="DB399" i="3"/>
  <c r="DC399" i="3"/>
  <c r="A400" i="3"/>
  <c r="CY400" i="3"/>
  <c r="CZ400" i="3"/>
  <c r="DB400" i="3" s="1"/>
  <c r="DA400" i="3"/>
  <c r="DC400" i="3"/>
  <c r="A401" i="3"/>
  <c r="CY401" i="3"/>
  <c r="CZ401" i="3"/>
  <c r="DB401" i="3" s="1"/>
  <c r="DA401" i="3"/>
  <c r="DC401" i="3"/>
  <c r="A402" i="3"/>
  <c r="CY402" i="3"/>
  <c r="CZ402" i="3"/>
  <c r="DA402" i="3"/>
  <c r="DB402" i="3"/>
  <c r="DC402" i="3"/>
  <c r="A403" i="3"/>
  <c r="CY403" i="3"/>
  <c r="CZ403" i="3"/>
  <c r="DB403" i="3" s="1"/>
  <c r="DA403" i="3"/>
  <c r="DC403" i="3"/>
  <c r="A404" i="3"/>
  <c r="CY404" i="3"/>
  <c r="CZ404" i="3"/>
  <c r="DA404" i="3"/>
  <c r="DB404" i="3"/>
  <c r="DC404" i="3"/>
  <c r="A405" i="3"/>
  <c r="CY405" i="3"/>
  <c r="CZ405" i="3"/>
  <c r="DB405" i="3" s="1"/>
  <c r="DA405" i="3"/>
  <c r="DC405" i="3"/>
  <c r="A406" i="3"/>
  <c r="CY406" i="3"/>
  <c r="CZ406" i="3"/>
  <c r="DA406" i="3"/>
  <c r="DB406" i="3"/>
  <c r="DC406" i="3"/>
  <c r="A407" i="3"/>
  <c r="CY407" i="3"/>
  <c r="CZ407" i="3"/>
  <c r="DA407" i="3"/>
  <c r="DB407" i="3"/>
  <c r="DC407" i="3"/>
  <c r="A408" i="3"/>
  <c r="CY408" i="3"/>
  <c r="CZ408" i="3"/>
  <c r="DB408" i="3" s="1"/>
  <c r="DA408" i="3"/>
  <c r="DC408" i="3"/>
  <c r="A409" i="3"/>
  <c r="CY409" i="3"/>
  <c r="CZ409" i="3"/>
  <c r="DB409" i="3" s="1"/>
  <c r="DA409" i="3"/>
  <c r="DC409" i="3"/>
  <c r="A410" i="3"/>
  <c r="CY410" i="3"/>
  <c r="CZ410" i="3"/>
  <c r="DA410" i="3"/>
  <c r="DB410" i="3"/>
  <c r="DC410" i="3"/>
  <c r="A411" i="3"/>
  <c r="CX411" i="3"/>
  <c r="CY411" i="3"/>
  <c r="CZ411" i="3"/>
  <c r="DB411" i="3" s="1"/>
  <c r="DA411" i="3"/>
  <c r="DC411" i="3"/>
  <c r="A412" i="3"/>
  <c r="CY412" i="3"/>
  <c r="CZ412" i="3"/>
  <c r="DA412" i="3"/>
  <c r="DB412" i="3"/>
  <c r="DC412" i="3"/>
  <c r="A413" i="3"/>
  <c r="CY413" i="3"/>
  <c r="CZ413" i="3"/>
  <c r="DB413" i="3" s="1"/>
  <c r="DA413" i="3"/>
  <c r="DC413" i="3"/>
  <c r="A414" i="3"/>
  <c r="CY414" i="3"/>
  <c r="CZ414" i="3"/>
  <c r="DA414" i="3"/>
  <c r="DB414" i="3"/>
  <c r="DC414" i="3"/>
  <c r="A415" i="3"/>
  <c r="CX415" i="3"/>
  <c r="CY415" i="3"/>
  <c r="CZ415" i="3"/>
  <c r="DA415" i="3"/>
  <c r="DB415" i="3"/>
  <c r="DC415" i="3"/>
  <c r="A416" i="3"/>
  <c r="CY416" i="3"/>
  <c r="CZ416" i="3"/>
  <c r="DB416" i="3" s="1"/>
  <c r="DA416" i="3"/>
  <c r="DC416" i="3"/>
  <c r="A417" i="3"/>
  <c r="CY417" i="3"/>
  <c r="CZ417" i="3"/>
  <c r="DB417" i="3" s="1"/>
  <c r="DA417" i="3"/>
  <c r="DC417" i="3"/>
  <c r="A418" i="3"/>
  <c r="CY418" i="3"/>
  <c r="CZ418" i="3"/>
  <c r="DA418" i="3"/>
  <c r="DB418" i="3"/>
  <c r="DC418" i="3"/>
  <c r="A419" i="3"/>
  <c r="CY419" i="3"/>
  <c r="CZ419" i="3"/>
  <c r="DB419" i="3" s="1"/>
  <c r="DA419" i="3"/>
  <c r="DC419" i="3"/>
  <c r="A420" i="3"/>
  <c r="CY420" i="3"/>
  <c r="CZ420" i="3"/>
  <c r="DA420" i="3"/>
  <c r="DB420" i="3"/>
  <c r="DC420" i="3"/>
  <c r="A421" i="3"/>
  <c r="CY421" i="3"/>
  <c r="CZ421" i="3"/>
  <c r="DB421" i="3" s="1"/>
  <c r="DA421" i="3"/>
  <c r="DC421" i="3"/>
  <c r="A422" i="3"/>
  <c r="CY422" i="3"/>
  <c r="CZ422" i="3"/>
  <c r="DB422" i="3" s="1"/>
  <c r="DA422" i="3"/>
  <c r="DC422" i="3"/>
  <c r="A423" i="3"/>
  <c r="CY423" i="3"/>
  <c r="CZ423" i="3"/>
  <c r="DA423" i="3"/>
  <c r="DB423" i="3"/>
  <c r="DC423" i="3"/>
  <c r="A424" i="3"/>
  <c r="CY424" i="3"/>
  <c r="CZ424" i="3"/>
  <c r="DB424" i="3" s="1"/>
  <c r="DA424" i="3"/>
  <c r="DC424" i="3"/>
  <c r="A425" i="3"/>
  <c r="CY425" i="3"/>
  <c r="CZ425" i="3"/>
  <c r="DB425" i="3" s="1"/>
  <c r="DA425" i="3"/>
  <c r="DC425" i="3"/>
  <c r="A426" i="3"/>
  <c r="CY426" i="3"/>
  <c r="CZ426" i="3"/>
  <c r="DA426" i="3"/>
  <c r="DB426" i="3"/>
  <c r="DC426" i="3"/>
  <c r="A427" i="3"/>
  <c r="CY427" i="3"/>
  <c r="CZ427" i="3"/>
  <c r="DB427" i="3" s="1"/>
  <c r="DA427" i="3"/>
  <c r="DC427" i="3"/>
  <c r="A428" i="3"/>
  <c r="CY428" i="3"/>
  <c r="CZ428" i="3"/>
  <c r="DA428" i="3"/>
  <c r="DB428" i="3"/>
  <c r="DC428" i="3"/>
  <c r="A429" i="3"/>
  <c r="CY429" i="3"/>
  <c r="CZ429" i="3"/>
  <c r="DB429" i="3" s="1"/>
  <c r="DA429" i="3"/>
  <c r="DC429" i="3"/>
  <c r="A430" i="3"/>
  <c r="CY430" i="3"/>
  <c r="CZ430" i="3"/>
  <c r="DB430" i="3" s="1"/>
  <c r="DA430" i="3"/>
  <c r="DC430" i="3"/>
  <c r="A431" i="3"/>
  <c r="CX431" i="3"/>
  <c r="CY431" i="3"/>
  <c r="CZ431" i="3"/>
  <c r="DA431" i="3"/>
  <c r="DB431" i="3"/>
  <c r="DC431" i="3"/>
  <c r="A432" i="3"/>
  <c r="CX432" i="3"/>
  <c r="CY432" i="3"/>
  <c r="CZ432" i="3"/>
  <c r="DB432" i="3" s="1"/>
  <c r="DA432" i="3"/>
  <c r="DC432" i="3"/>
  <c r="A433" i="3"/>
  <c r="CX433" i="3"/>
  <c r="CY433" i="3"/>
  <c r="CZ433" i="3"/>
  <c r="DB433" i="3" s="1"/>
  <c r="DA433" i="3"/>
  <c r="DC433" i="3"/>
  <c r="A434" i="3"/>
  <c r="CX434" i="3"/>
  <c r="CY434" i="3"/>
  <c r="CZ434" i="3"/>
  <c r="DA434" i="3"/>
  <c r="DB434" i="3"/>
  <c r="DC434" i="3"/>
  <c r="A435" i="3"/>
  <c r="CX435" i="3"/>
  <c r="CY435" i="3"/>
  <c r="CZ435" i="3"/>
  <c r="DB435" i="3" s="1"/>
  <c r="DA435" i="3"/>
  <c r="DC435" i="3"/>
  <c r="A436" i="3"/>
  <c r="CX436" i="3"/>
  <c r="CY436" i="3"/>
  <c r="CZ436" i="3"/>
  <c r="DA436" i="3"/>
  <c r="DB436" i="3"/>
  <c r="DC436" i="3"/>
  <c r="A437" i="3"/>
  <c r="CX437" i="3"/>
  <c r="CY437" i="3"/>
  <c r="CZ437" i="3"/>
  <c r="DB437" i="3" s="1"/>
  <c r="DA437" i="3"/>
  <c r="DC437" i="3"/>
  <c r="A438" i="3"/>
  <c r="CX438" i="3"/>
  <c r="CY438" i="3"/>
  <c r="CZ438" i="3"/>
  <c r="DB438" i="3" s="1"/>
  <c r="DA438" i="3"/>
  <c r="DC438" i="3"/>
  <c r="A439" i="3"/>
  <c r="CX439" i="3"/>
  <c r="CY439" i="3"/>
  <c r="CZ439" i="3"/>
  <c r="DA439" i="3"/>
  <c r="DB439" i="3"/>
  <c r="DC439" i="3"/>
  <c r="A440" i="3"/>
  <c r="CY440" i="3"/>
  <c r="CZ440" i="3"/>
  <c r="DB440" i="3" s="1"/>
  <c r="DA440" i="3"/>
  <c r="DC440" i="3"/>
  <c r="A441" i="3"/>
  <c r="CY441" i="3"/>
  <c r="CZ441" i="3"/>
  <c r="DB441" i="3" s="1"/>
  <c r="DA441" i="3"/>
  <c r="DC441" i="3"/>
  <c r="A442" i="3"/>
  <c r="CY442" i="3"/>
  <c r="CZ442" i="3"/>
  <c r="DA442" i="3"/>
  <c r="DB442" i="3"/>
  <c r="DC442" i="3"/>
  <c r="A443" i="3"/>
  <c r="CY443" i="3"/>
  <c r="CZ443" i="3"/>
  <c r="DB443" i="3" s="1"/>
  <c r="DA443" i="3"/>
  <c r="DC443" i="3"/>
  <c r="A444" i="3"/>
  <c r="CY444" i="3"/>
  <c r="CZ444" i="3"/>
  <c r="DA444" i="3"/>
  <c r="DB444" i="3"/>
  <c r="DC444" i="3"/>
  <c r="A445" i="3"/>
  <c r="CY445" i="3"/>
  <c r="CZ445" i="3"/>
  <c r="DB445" i="3" s="1"/>
  <c r="DA445" i="3"/>
  <c r="DC445" i="3"/>
  <c r="A446" i="3"/>
  <c r="CY446" i="3"/>
  <c r="CZ446" i="3"/>
  <c r="DA446" i="3"/>
  <c r="DB446" i="3"/>
  <c r="DC446" i="3"/>
  <c r="A447" i="3"/>
  <c r="CY447" i="3"/>
  <c r="CZ447" i="3"/>
  <c r="DA447" i="3"/>
  <c r="DB447" i="3"/>
  <c r="DC447" i="3"/>
  <c r="A448" i="3"/>
  <c r="CY448" i="3"/>
  <c r="CZ448" i="3"/>
  <c r="DB448" i="3" s="1"/>
  <c r="DA448" i="3"/>
  <c r="DC448" i="3"/>
  <c r="A449" i="3"/>
  <c r="CY449" i="3"/>
  <c r="CZ449" i="3"/>
  <c r="DB449" i="3" s="1"/>
  <c r="DA449" i="3"/>
  <c r="DC449" i="3"/>
  <c r="A450" i="3"/>
  <c r="CY450" i="3"/>
  <c r="CZ450" i="3"/>
  <c r="DA450" i="3"/>
  <c r="DB450" i="3"/>
  <c r="DC450" i="3"/>
  <c r="A451" i="3"/>
  <c r="CY451" i="3"/>
  <c r="CZ451" i="3"/>
  <c r="DB451" i="3" s="1"/>
  <c r="DA451" i="3"/>
  <c r="DC451" i="3"/>
  <c r="A452" i="3"/>
  <c r="CY452" i="3"/>
  <c r="CZ452" i="3"/>
  <c r="DA452" i="3"/>
  <c r="DB452" i="3"/>
  <c r="DC452" i="3"/>
  <c r="A453" i="3"/>
  <c r="CY453" i="3"/>
  <c r="CZ453" i="3"/>
  <c r="DB453" i="3" s="1"/>
  <c r="DA453" i="3"/>
  <c r="DC453" i="3"/>
  <c r="A454" i="3"/>
  <c r="CY454" i="3"/>
  <c r="CZ454" i="3"/>
  <c r="DA454" i="3"/>
  <c r="DB454" i="3"/>
  <c r="DC454" i="3"/>
  <c r="A455" i="3"/>
  <c r="CY455" i="3"/>
  <c r="CZ455" i="3"/>
  <c r="DA455" i="3"/>
  <c r="DB455" i="3"/>
  <c r="DC455" i="3"/>
  <c r="A456" i="3"/>
  <c r="CY456" i="3"/>
  <c r="CZ456" i="3"/>
  <c r="DB456" i="3" s="1"/>
  <c r="DA456" i="3"/>
  <c r="DC456" i="3"/>
  <c r="A457" i="3"/>
  <c r="CY457" i="3"/>
  <c r="CZ457" i="3"/>
  <c r="DB457" i="3" s="1"/>
  <c r="DA457" i="3"/>
  <c r="DC457" i="3"/>
  <c r="A458" i="3"/>
  <c r="CY458" i="3"/>
  <c r="CZ458" i="3"/>
  <c r="DA458" i="3"/>
  <c r="DB458" i="3"/>
  <c r="DC458" i="3"/>
  <c r="A459" i="3"/>
  <c r="CY459" i="3"/>
  <c r="CZ459" i="3"/>
  <c r="DB459" i="3" s="1"/>
  <c r="DA459" i="3"/>
  <c r="DC459" i="3"/>
  <c r="A460" i="3"/>
  <c r="CY460" i="3"/>
  <c r="CZ460" i="3"/>
  <c r="DA460" i="3"/>
  <c r="DB460" i="3"/>
  <c r="DC460" i="3"/>
  <c r="A461" i="3"/>
  <c r="CY461" i="3"/>
  <c r="CZ461" i="3"/>
  <c r="DB461" i="3" s="1"/>
  <c r="DA461" i="3"/>
  <c r="DC461" i="3"/>
  <c r="A462" i="3"/>
  <c r="CX462" i="3"/>
  <c r="CY462" i="3"/>
  <c r="CZ462" i="3"/>
  <c r="DB462" i="3" s="1"/>
  <c r="DA462" i="3"/>
  <c r="DC462" i="3"/>
  <c r="A463" i="3"/>
  <c r="CY463" i="3"/>
  <c r="CZ463" i="3"/>
  <c r="DA463" i="3"/>
  <c r="DB463" i="3"/>
  <c r="DC463" i="3"/>
  <c r="A464" i="3"/>
  <c r="CY464" i="3"/>
  <c r="CZ464" i="3"/>
  <c r="DB464" i="3" s="1"/>
  <c r="DA464" i="3"/>
  <c r="DC464" i="3"/>
  <c r="A465" i="3"/>
  <c r="CY465" i="3"/>
  <c r="CZ465" i="3"/>
  <c r="DB465" i="3" s="1"/>
  <c r="DA465" i="3"/>
  <c r="DC465" i="3"/>
  <c r="A466" i="3"/>
  <c r="CX466" i="3"/>
  <c r="CY466" i="3"/>
  <c r="CZ466" i="3"/>
  <c r="DA466" i="3"/>
  <c r="DB466" i="3"/>
  <c r="DC466" i="3"/>
  <c r="A467" i="3"/>
  <c r="CY467" i="3"/>
  <c r="CZ467" i="3"/>
  <c r="DB467" i="3" s="1"/>
  <c r="DA467" i="3"/>
  <c r="DC467" i="3"/>
  <c r="A468" i="3"/>
  <c r="CY468" i="3"/>
  <c r="CZ468" i="3"/>
  <c r="DA468" i="3"/>
  <c r="DB468" i="3"/>
  <c r="DC468" i="3"/>
  <c r="A469" i="3"/>
  <c r="CY469" i="3"/>
  <c r="CZ469" i="3"/>
  <c r="DB469" i="3" s="1"/>
  <c r="DA469" i="3"/>
  <c r="DC469" i="3"/>
  <c r="A470" i="3"/>
  <c r="CY470" i="3"/>
  <c r="CZ470" i="3"/>
  <c r="DB470" i="3" s="1"/>
  <c r="DA470" i="3"/>
  <c r="DC470" i="3"/>
  <c r="A471" i="3"/>
  <c r="CY471" i="3"/>
  <c r="CZ471" i="3"/>
  <c r="DA471" i="3"/>
  <c r="DB471" i="3"/>
  <c r="DC471" i="3"/>
  <c r="A472" i="3"/>
  <c r="CY472" i="3"/>
  <c r="CZ472" i="3"/>
  <c r="DB472" i="3" s="1"/>
  <c r="DA472" i="3"/>
  <c r="DC472" i="3"/>
  <c r="A473" i="3"/>
  <c r="CY473" i="3"/>
  <c r="CZ473" i="3"/>
  <c r="DB473" i="3" s="1"/>
  <c r="DA473" i="3"/>
  <c r="DC473" i="3"/>
  <c r="A474" i="3"/>
  <c r="CY474" i="3"/>
  <c r="CZ474" i="3"/>
  <c r="DA474" i="3"/>
  <c r="DB474" i="3"/>
  <c r="DC474" i="3"/>
  <c r="A475" i="3"/>
  <c r="CY475" i="3"/>
  <c r="CZ475" i="3"/>
  <c r="DB475" i="3" s="1"/>
  <c r="DA475" i="3"/>
  <c r="DC475" i="3"/>
  <c r="A476" i="3"/>
  <c r="CY476" i="3"/>
  <c r="CZ476" i="3"/>
  <c r="DA476" i="3"/>
  <c r="DB476" i="3"/>
  <c r="DC476" i="3"/>
  <c r="A477" i="3"/>
  <c r="CY477" i="3"/>
  <c r="CZ477" i="3"/>
  <c r="DB477" i="3" s="1"/>
  <c r="DA477" i="3"/>
  <c r="DC477" i="3"/>
  <c r="A478" i="3"/>
  <c r="CY478" i="3"/>
  <c r="CZ478" i="3"/>
  <c r="DB478" i="3" s="1"/>
  <c r="DA478" i="3"/>
  <c r="DC478" i="3"/>
  <c r="A479" i="3"/>
  <c r="CY479" i="3"/>
  <c r="CZ479" i="3"/>
  <c r="DA479" i="3"/>
  <c r="DB479" i="3"/>
  <c r="DC479" i="3"/>
  <c r="A480" i="3"/>
  <c r="CY480" i="3"/>
  <c r="CZ480" i="3"/>
  <c r="DB480" i="3" s="1"/>
  <c r="DA480" i="3"/>
  <c r="DC480" i="3"/>
  <c r="A481" i="3"/>
  <c r="CY481" i="3"/>
  <c r="CZ481" i="3"/>
  <c r="DB481" i="3" s="1"/>
  <c r="DA481" i="3"/>
  <c r="DC481" i="3"/>
  <c r="A482" i="3"/>
  <c r="CX482" i="3"/>
  <c r="CY482" i="3"/>
  <c r="CZ482" i="3"/>
  <c r="DA482" i="3"/>
  <c r="DB482" i="3"/>
  <c r="DC482" i="3"/>
  <c r="A483" i="3"/>
  <c r="CX483" i="3"/>
  <c r="CY483" i="3"/>
  <c r="CZ483" i="3"/>
  <c r="DB483" i="3" s="1"/>
  <c r="DA483" i="3"/>
  <c r="DC483" i="3"/>
  <c r="A484" i="3"/>
  <c r="CX484" i="3"/>
  <c r="CY484" i="3"/>
  <c r="CZ484" i="3"/>
  <c r="DA484" i="3"/>
  <c r="DB484" i="3"/>
  <c r="DC484" i="3"/>
  <c r="A485" i="3"/>
  <c r="CX485" i="3"/>
  <c r="CY485" i="3"/>
  <c r="CZ485" i="3"/>
  <c r="DB485" i="3" s="1"/>
  <c r="DA485" i="3"/>
  <c r="DC485" i="3"/>
  <c r="A486" i="3"/>
  <c r="CX486" i="3"/>
  <c r="CY486" i="3"/>
  <c r="CZ486" i="3"/>
  <c r="DA486" i="3"/>
  <c r="DB486" i="3"/>
  <c r="DC486" i="3"/>
  <c r="A487" i="3"/>
  <c r="CX487" i="3"/>
  <c r="CY487" i="3"/>
  <c r="CZ487" i="3"/>
  <c r="DA487" i="3"/>
  <c r="DB487" i="3"/>
  <c r="DC487" i="3"/>
  <c r="A488" i="3"/>
  <c r="CX488" i="3"/>
  <c r="CY488" i="3"/>
  <c r="CZ488" i="3"/>
  <c r="DB488" i="3" s="1"/>
  <c r="DA488" i="3"/>
  <c r="DC488" i="3"/>
  <c r="A489" i="3"/>
  <c r="CX489" i="3"/>
  <c r="CY489" i="3"/>
  <c r="CZ489" i="3"/>
  <c r="DB489" i="3" s="1"/>
  <c r="DA489" i="3"/>
  <c r="DC489" i="3"/>
  <c r="A490" i="3"/>
  <c r="CX490" i="3"/>
  <c r="CY490" i="3"/>
  <c r="CZ490" i="3"/>
  <c r="DA490" i="3"/>
  <c r="DB490" i="3"/>
  <c r="DC490" i="3"/>
  <c r="A491" i="3"/>
  <c r="CY491" i="3"/>
  <c r="CZ491" i="3"/>
  <c r="DB491" i="3" s="1"/>
  <c r="DA491" i="3"/>
  <c r="DC491" i="3"/>
  <c r="A492" i="3"/>
  <c r="CY492" i="3"/>
  <c r="CZ492" i="3"/>
  <c r="DA492" i="3"/>
  <c r="DB492" i="3"/>
  <c r="DC492" i="3"/>
  <c r="A493" i="3"/>
  <c r="CY493" i="3"/>
  <c r="CZ493" i="3"/>
  <c r="DB493" i="3" s="1"/>
  <c r="DA493" i="3"/>
  <c r="DC493" i="3"/>
  <c r="A494" i="3"/>
  <c r="CY494" i="3"/>
  <c r="CZ494" i="3"/>
  <c r="DA494" i="3"/>
  <c r="DB494" i="3"/>
  <c r="DC494" i="3"/>
  <c r="A495" i="3"/>
  <c r="CY495" i="3"/>
  <c r="CZ495" i="3"/>
  <c r="DA495" i="3"/>
  <c r="DB495" i="3"/>
  <c r="DC495" i="3"/>
  <c r="A496" i="3"/>
  <c r="CY496" i="3"/>
  <c r="CZ496" i="3"/>
  <c r="DB496" i="3" s="1"/>
  <c r="DA496" i="3"/>
  <c r="DC496" i="3"/>
  <c r="A497" i="3"/>
  <c r="CY497" i="3"/>
  <c r="CZ497" i="3"/>
  <c r="DB497" i="3" s="1"/>
  <c r="DA497" i="3"/>
  <c r="DC497" i="3"/>
  <c r="A498" i="3"/>
  <c r="CY498" i="3"/>
  <c r="CZ498" i="3"/>
  <c r="DA498" i="3"/>
  <c r="DB498" i="3"/>
  <c r="DC498" i="3"/>
  <c r="A499" i="3"/>
  <c r="CY499" i="3"/>
  <c r="CZ499" i="3"/>
  <c r="DB499" i="3" s="1"/>
  <c r="DA499" i="3"/>
  <c r="DC499" i="3"/>
  <c r="A500" i="3"/>
  <c r="CY500" i="3"/>
  <c r="CZ500" i="3"/>
  <c r="DA500" i="3"/>
  <c r="DB500" i="3"/>
  <c r="DC500" i="3"/>
  <c r="A501" i="3"/>
  <c r="CY501" i="3"/>
  <c r="CZ501" i="3"/>
  <c r="DB501" i="3" s="1"/>
  <c r="DA501" i="3"/>
  <c r="DC501" i="3"/>
  <c r="A502" i="3"/>
  <c r="CY502" i="3"/>
  <c r="CZ502" i="3"/>
  <c r="DA502" i="3"/>
  <c r="DB502" i="3"/>
  <c r="DC502" i="3"/>
  <c r="A503" i="3"/>
  <c r="CY503" i="3"/>
  <c r="CZ503" i="3"/>
  <c r="DA503" i="3"/>
  <c r="DB503" i="3"/>
  <c r="DC503" i="3"/>
  <c r="A504" i="3"/>
  <c r="CY504" i="3"/>
  <c r="CZ504" i="3"/>
  <c r="DB504" i="3" s="1"/>
  <c r="DA504" i="3"/>
  <c r="DC504" i="3"/>
  <c r="A505" i="3"/>
  <c r="CY505" i="3"/>
  <c r="CZ505" i="3"/>
  <c r="DB505" i="3" s="1"/>
  <c r="DA505" i="3"/>
  <c r="DC505" i="3"/>
  <c r="A506" i="3"/>
  <c r="CY506" i="3"/>
  <c r="CZ506" i="3"/>
  <c r="DA506" i="3"/>
  <c r="DB506" i="3"/>
  <c r="DC506" i="3"/>
  <c r="A507" i="3"/>
  <c r="CY507" i="3"/>
  <c r="CZ507" i="3"/>
  <c r="DB507" i="3" s="1"/>
  <c r="DA507" i="3"/>
  <c r="DC507" i="3"/>
  <c r="A508" i="3"/>
  <c r="CY508" i="3"/>
  <c r="CZ508" i="3"/>
  <c r="DA508" i="3"/>
  <c r="DB508" i="3"/>
  <c r="DC508" i="3"/>
  <c r="A509" i="3"/>
  <c r="CY509" i="3"/>
  <c r="CZ509" i="3"/>
  <c r="DB509" i="3" s="1"/>
  <c r="DA509" i="3"/>
  <c r="DC509" i="3"/>
  <c r="A510" i="3"/>
  <c r="CY510" i="3"/>
  <c r="CZ510" i="3"/>
  <c r="DA510" i="3"/>
  <c r="DB510" i="3"/>
  <c r="DC510" i="3"/>
  <c r="A511" i="3"/>
  <c r="CY511" i="3"/>
  <c r="CZ511" i="3"/>
  <c r="DA511" i="3"/>
  <c r="DB511" i="3"/>
  <c r="DC511" i="3"/>
  <c r="A512" i="3"/>
  <c r="CY512" i="3"/>
  <c r="CZ512" i="3"/>
  <c r="DB512" i="3" s="1"/>
  <c r="DA512" i="3"/>
  <c r="DC512" i="3"/>
  <c r="A513" i="3"/>
  <c r="CX513" i="3"/>
  <c r="CY513" i="3"/>
  <c r="CZ513" i="3"/>
  <c r="DB513" i="3" s="1"/>
  <c r="DA513" i="3"/>
  <c r="DC513" i="3"/>
  <c r="A514" i="3"/>
  <c r="CY514" i="3"/>
  <c r="CZ514" i="3"/>
  <c r="DA514" i="3"/>
  <c r="DB514" i="3"/>
  <c r="DC514" i="3"/>
  <c r="A515" i="3"/>
  <c r="CY515" i="3"/>
  <c r="CZ515" i="3"/>
  <c r="DB515" i="3" s="1"/>
  <c r="DA515" i="3"/>
  <c r="DC515" i="3"/>
  <c r="A516" i="3"/>
  <c r="CY516" i="3"/>
  <c r="CZ516" i="3"/>
  <c r="DA516" i="3"/>
  <c r="DB516" i="3"/>
  <c r="DC516" i="3"/>
  <c r="A517" i="3"/>
  <c r="CX517" i="3"/>
  <c r="CY517" i="3"/>
  <c r="CZ517" i="3"/>
  <c r="DB517" i="3" s="1"/>
  <c r="DA517" i="3"/>
  <c r="DC517" i="3"/>
  <c r="A518" i="3"/>
  <c r="CY518" i="3"/>
  <c r="CZ518" i="3"/>
  <c r="DA518" i="3"/>
  <c r="DB518" i="3"/>
  <c r="DC518" i="3"/>
  <c r="A519" i="3"/>
  <c r="CY519" i="3"/>
  <c r="CZ519" i="3"/>
  <c r="DA519" i="3"/>
  <c r="DB519" i="3"/>
  <c r="DC519" i="3"/>
  <c r="A520" i="3"/>
  <c r="CY520" i="3"/>
  <c r="CZ520" i="3"/>
  <c r="DB520" i="3" s="1"/>
  <c r="DA520" i="3"/>
  <c r="DC520" i="3"/>
  <c r="A521" i="3"/>
  <c r="CY521" i="3"/>
  <c r="CZ521" i="3"/>
  <c r="DB521" i="3" s="1"/>
  <c r="DA521" i="3"/>
  <c r="DC521" i="3"/>
  <c r="A522" i="3"/>
  <c r="CY522" i="3"/>
  <c r="CZ522" i="3"/>
  <c r="DA522" i="3"/>
  <c r="DB522" i="3"/>
  <c r="DC522" i="3"/>
  <c r="A523" i="3"/>
  <c r="CY523" i="3"/>
  <c r="CZ523" i="3"/>
  <c r="DB523" i="3" s="1"/>
  <c r="DA523" i="3"/>
  <c r="DC523" i="3"/>
  <c r="A524" i="3"/>
  <c r="CY524" i="3"/>
  <c r="CZ524" i="3"/>
  <c r="DA524" i="3"/>
  <c r="DB524" i="3"/>
  <c r="DC524" i="3"/>
  <c r="A525" i="3"/>
  <c r="CY525" i="3"/>
  <c r="CZ525" i="3"/>
  <c r="DB525" i="3" s="1"/>
  <c r="DA525" i="3"/>
  <c r="DC525" i="3"/>
  <c r="A526" i="3"/>
  <c r="CY526" i="3"/>
  <c r="CZ526" i="3"/>
  <c r="DA526" i="3"/>
  <c r="DB526" i="3"/>
  <c r="DC526" i="3"/>
  <c r="A527" i="3"/>
  <c r="CY527" i="3"/>
  <c r="CZ527" i="3"/>
  <c r="DA527" i="3"/>
  <c r="DB527" i="3"/>
  <c r="DC527" i="3"/>
  <c r="A528" i="3"/>
  <c r="CY528" i="3"/>
  <c r="CZ528" i="3"/>
  <c r="DB528" i="3" s="1"/>
  <c r="DA528" i="3"/>
  <c r="DC528" i="3"/>
  <c r="A529" i="3"/>
  <c r="CY529" i="3"/>
  <c r="CZ529" i="3"/>
  <c r="DB529" i="3" s="1"/>
  <c r="DA529" i="3"/>
  <c r="DC529" i="3"/>
  <c r="A530" i="3"/>
  <c r="CY530" i="3"/>
  <c r="CZ530" i="3"/>
  <c r="DA530" i="3"/>
  <c r="DB530" i="3"/>
  <c r="DC530" i="3"/>
  <c r="A531" i="3"/>
  <c r="CY531" i="3"/>
  <c r="CZ531" i="3"/>
  <c r="DB531" i="3" s="1"/>
  <c r="DA531" i="3"/>
  <c r="DC531" i="3"/>
  <c r="A532" i="3"/>
  <c r="CY532" i="3"/>
  <c r="CZ532" i="3"/>
  <c r="DA532" i="3"/>
  <c r="DB532" i="3"/>
  <c r="DC532" i="3"/>
  <c r="A533" i="3"/>
  <c r="CX533" i="3"/>
  <c r="CY533" i="3"/>
  <c r="CZ533" i="3"/>
  <c r="DB533" i="3" s="1"/>
  <c r="DA533" i="3"/>
  <c r="DC533" i="3"/>
  <c r="A534" i="3"/>
  <c r="CX534" i="3"/>
  <c r="CY534" i="3"/>
  <c r="CZ534" i="3"/>
  <c r="DA534" i="3"/>
  <c r="DB534" i="3"/>
  <c r="DC534" i="3"/>
  <c r="A535" i="3"/>
  <c r="CX535" i="3"/>
  <c r="CY535" i="3"/>
  <c r="CZ535" i="3"/>
  <c r="DA535" i="3"/>
  <c r="DB535" i="3"/>
  <c r="DC535" i="3"/>
  <c r="A536" i="3"/>
  <c r="CX536" i="3"/>
  <c r="CY536" i="3"/>
  <c r="CZ536" i="3"/>
  <c r="DB536" i="3" s="1"/>
  <c r="DA536" i="3"/>
  <c r="DC536" i="3"/>
  <c r="A537" i="3"/>
  <c r="CX537" i="3"/>
  <c r="CY537" i="3"/>
  <c r="CZ537" i="3"/>
  <c r="DB537" i="3" s="1"/>
  <c r="DA537" i="3"/>
  <c r="DC537" i="3"/>
  <c r="A538" i="3"/>
  <c r="CX538" i="3"/>
  <c r="CY538" i="3"/>
  <c r="CZ538" i="3"/>
  <c r="DA538" i="3"/>
  <c r="DB538" i="3"/>
  <c r="DC538" i="3"/>
  <c r="A539" i="3"/>
  <c r="CX539" i="3"/>
  <c r="CY539" i="3"/>
  <c r="CZ539" i="3"/>
  <c r="DB539" i="3" s="1"/>
  <c r="DA539" i="3"/>
  <c r="DC539" i="3"/>
  <c r="A540" i="3"/>
  <c r="CX540" i="3"/>
  <c r="CY540" i="3"/>
  <c r="CZ540" i="3"/>
  <c r="DA540" i="3"/>
  <c r="DB540" i="3"/>
  <c r="DC540" i="3"/>
  <c r="A541" i="3"/>
  <c r="CX541" i="3"/>
  <c r="CY541" i="3"/>
  <c r="CZ541" i="3"/>
  <c r="DB541" i="3" s="1"/>
  <c r="DA541" i="3"/>
  <c r="DC541" i="3"/>
  <c r="A542" i="3"/>
  <c r="CY542" i="3"/>
  <c r="CZ542" i="3"/>
  <c r="DA542" i="3"/>
  <c r="DB542" i="3"/>
  <c r="DC542" i="3"/>
  <c r="A543" i="3"/>
  <c r="CY543" i="3"/>
  <c r="CZ543" i="3"/>
  <c r="DA543" i="3"/>
  <c r="DB543" i="3"/>
  <c r="DC543" i="3"/>
  <c r="A544" i="3"/>
  <c r="CY544" i="3"/>
  <c r="CZ544" i="3"/>
  <c r="DB544" i="3" s="1"/>
  <c r="DA544" i="3"/>
  <c r="DC544" i="3"/>
  <c r="A545" i="3"/>
  <c r="CY545" i="3"/>
  <c r="CZ545" i="3"/>
  <c r="DB545" i="3" s="1"/>
  <c r="DA545" i="3"/>
  <c r="DC545" i="3"/>
  <c r="A546" i="3"/>
  <c r="CY546" i="3"/>
  <c r="CZ546" i="3"/>
  <c r="DA546" i="3"/>
  <c r="DB546" i="3"/>
  <c r="DC546" i="3"/>
  <c r="A547" i="3"/>
  <c r="CY547" i="3"/>
  <c r="CZ547" i="3"/>
  <c r="DB547" i="3" s="1"/>
  <c r="DA547" i="3"/>
  <c r="DC547" i="3"/>
  <c r="A548" i="3"/>
  <c r="CY548" i="3"/>
  <c r="CZ548" i="3"/>
  <c r="DA548" i="3"/>
  <c r="DB548" i="3"/>
  <c r="DC548" i="3"/>
  <c r="A549" i="3"/>
  <c r="CY549" i="3"/>
  <c r="CZ549" i="3"/>
  <c r="DB549" i="3" s="1"/>
  <c r="DA549" i="3"/>
  <c r="DC549" i="3"/>
  <c r="A550" i="3"/>
  <c r="CY550" i="3"/>
  <c r="CZ550" i="3"/>
  <c r="DB550" i="3" s="1"/>
  <c r="DA550" i="3"/>
  <c r="DC550" i="3"/>
  <c r="A551" i="3"/>
  <c r="CY551" i="3"/>
  <c r="CZ551" i="3"/>
  <c r="DA551" i="3"/>
  <c r="DB551" i="3"/>
  <c r="DC551" i="3"/>
  <c r="A552" i="3"/>
  <c r="CY552" i="3"/>
  <c r="CZ552" i="3"/>
  <c r="DB552" i="3" s="1"/>
  <c r="DA552" i="3"/>
  <c r="DC552" i="3"/>
  <c r="A553" i="3"/>
  <c r="CY553" i="3"/>
  <c r="CZ553" i="3"/>
  <c r="DB553" i="3" s="1"/>
  <c r="DA553" i="3"/>
  <c r="DC553" i="3"/>
  <c r="A554" i="3"/>
  <c r="CY554" i="3"/>
  <c r="CZ554" i="3"/>
  <c r="DA554" i="3"/>
  <c r="DB554" i="3"/>
  <c r="DC554" i="3"/>
  <c r="A555" i="3"/>
  <c r="CY555" i="3"/>
  <c r="CZ555" i="3"/>
  <c r="DB555" i="3" s="1"/>
  <c r="DA555" i="3"/>
  <c r="DC555" i="3"/>
  <c r="A556" i="3"/>
  <c r="CY556" i="3"/>
  <c r="CZ556" i="3"/>
  <c r="DA556" i="3"/>
  <c r="DB556" i="3"/>
  <c r="DC556" i="3"/>
  <c r="A557" i="3"/>
  <c r="CY557" i="3"/>
  <c r="CZ557" i="3"/>
  <c r="DB557" i="3" s="1"/>
  <c r="DA557" i="3"/>
  <c r="DC557" i="3"/>
  <c r="A558" i="3"/>
  <c r="CY558" i="3"/>
  <c r="CZ558" i="3"/>
  <c r="DA558" i="3"/>
  <c r="DB558" i="3"/>
  <c r="DC558" i="3"/>
  <c r="A559" i="3"/>
  <c r="CY559" i="3"/>
  <c r="CZ559" i="3"/>
  <c r="DA559" i="3"/>
  <c r="DB559" i="3"/>
  <c r="DC559" i="3"/>
  <c r="A560" i="3"/>
  <c r="CY560" i="3"/>
  <c r="CZ560" i="3"/>
  <c r="DB560" i="3" s="1"/>
  <c r="DA560" i="3"/>
  <c r="DC560" i="3"/>
  <c r="A561" i="3"/>
  <c r="CY561" i="3"/>
  <c r="CZ561" i="3"/>
  <c r="DB561" i="3" s="1"/>
  <c r="DA561" i="3"/>
  <c r="DC561" i="3"/>
  <c r="A562" i="3"/>
  <c r="CY562" i="3"/>
  <c r="CZ562" i="3"/>
  <c r="DA562" i="3"/>
  <c r="DB562" i="3"/>
  <c r="DC562" i="3"/>
  <c r="A563" i="3"/>
  <c r="CY563" i="3"/>
  <c r="CZ563" i="3"/>
  <c r="DB563" i="3" s="1"/>
  <c r="DA563" i="3"/>
  <c r="DC563" i="3"/>
  <c r="A564" i="3"/>
  <c r="CX564" i="3"/>
  <c r="CY564" i="3"/>
  <c r="CZ564" i="3"/>
  <c r="DA564" i="3"/>
  <c r="DB564" i="3"/>
  <c r="DC564" i="3"/>
  <c r="A565" i="3"/>
  <c r="CY565" i="3"/>
  <c r="CZ565" i="3"/>
  <c r="DB565" i="3" s="1"/>
  <c r="DA565" i="3"/>
  <c r="DC565" i="3"/>
  <c r="A566" i="3"/>
  <c r="CY566" i="3"/>
  <c r="CZ566" i="3"/>
  <c r="DA566" i="3"/>
  <c r="DB566" i="3"/>
  <c r="DC566" i="3"/>
  <c r="A567" i="3"/>
  <c r="CY567" i="3"/>
  <c r="CZ567" i="3"/>
  <c r="DA567" i="3"/>
  <c r="DB567" i="3"/>
  <c r="DC567" i="3"/>
  <c r="A568" i="3"/>
  <c r="CX568" i="3"/>
  <c r="CY568" i="3"/>
  <c r="CZ568" i="3"/>
  <c r="DB568" i="3" s="1"/>
  <c r="DA568" i="3"/>
  <c r="DC568" i="3"/>
  <c r="A569" i="3"/>
  <c r="CY569" i="3"/>
  <c r="CZ569" i="3"/>
  <c r="DB569" i="3" s="1"/>
  <c r="DA569" i="3"/>
  <c r="DC569" i="3"/>
  <c r="A570" i="3"/>
  <c r="CY570" i="3"/>
  <c r="CZ570" i="3"/>
  <c r="DA570" i="3"/>
  <c r="DB570" i="3"/>
  <c r="DC570" i="3"/>
  <c r="A571" i="3"/>
  <c r="CY571" i="3"/>
  <c r="CZ571" i="3"/>
  <c r="DB571" i="3" s="1"/>
  <c r="DA571" i="3"/>
  <c r="DC571" i="3"/>
  <c r="A572" i="3"/>
  <c r="CY572" i="3"/>
  <c r="CZ572" i="3"/>
  <c r="DA572" i="3"/>
  <c r="DB572" i="3"/>
  <c r="DC572" i="3"/>
  <c r="A573" i="3"/>
  <c r="CY573" i="3"/>
  <c r="CZ573" i="3"/>
  <c r="DB573" i="3" s="1"/>
  <c r="DA573" i="3"/>
  <c r="DC573" i="3"/>
  <c r="A574" i="3"/>
  <c r="CY574" i="3"/>
  <c r="CZ574" i="3"/>
  <c r="DA574" i="3"/>
  <c r="DB574" i="3"/>
  <c r="DC574" i="3"/>
  <c r="A575" i="3"/>
  <c r="CY575" i="3"/>
  <c r="CZ575" i="3"/>
  <c r="DA575" i="3"/>
  <c r="DB575" i="3"/>
  <c r="DC575" i="3"/>
  <c r="A576" i="3"/>
  <c r="CY576" i="3"/>
  <c r="CZ576" i="3"/>
  <c r="DB576" i="3" s="1"/>
  <c r="DA576" i="3"/>
  <c r="DC576" i="3"/>
  <c r="A577" i="3"/>
  <c r="CY577" i="3"/>
  <c r="CZ577" i="3"/>
  <c r="DB577" i="3" s="1"/>
  <c r="DA577" i="3"/>
  <c r="DC577" i="3"/>
  <c r="A578" i="3"/>
  <c r="CY578" i="3"/>
  <c r="CZ578" i="3"/>
  <c r="DA578" i="3"/>
  <c r="DB578" i="3"/>
  <c r="DC578" i="3"/>
  <c r="A579" i="3"/>
  <c r="CY579" i="3"/>
  <c r="CZ579" i="3"/>
  <c r="DB579" i="3" s="1"/>
  <c r="DA579" i="3"/>
  <c r="DC579" i="3"/>
  <c r="A580" i="3"/>
  <c r="CY580" i="3"/>
  <c r="CZ580" i="3"/>
  <c r="DA580" i="3"/>
  <c r="DB580" i="3"/>
  <c r="DC580" i="3"/>
  <c r="A581" i="3"/>
  <c r="CY581" i="3"/>
  <c r="CZ581" i="3"/>
  <c r="DB581" i="3" s="1"/>
  <c r="DA581" i="3"/>
  <c r="DC581" i="3"/>
  <c r="A582" i="3"/>
  <c r="CY582" i="3"/>
  <c r="CZ582" i="3"/>
  <c r="DA582" i="3"/>
  <c r="DB582" i="3"/>
  <c r="DC582" i="3"/>
  <c r="A583" i="3"/>
  <c r="CY583" i="3"/>
  <c r="CZ583" i="3"/>
  <c r="DA583" i="3"/>
  <c r="DB583" i="3"/>
  <c r="DC583" i="3"/>
  <c r="A584" i="3"/>
  <c r="CX584" i="3"/>
  <c r="CY584" i="3"/>
  <c r="CZ584" i="3"/>
  <c r="DB584" i="3" s="1"/>
  <c r="DA584" i="3"/>
  <c r="DC584" i="3"/>
  <c r="A585" i="3"/>
  <c r="CX585" i="3"/>
  <c r="CY585" i="3"/>
  <c r="CZ585" i="3"/>
  <c r="DB585" i="3" s="1"/>
  <c r="DA585" i="3"/>
  <c r="DC585" i="3"/>
  <c r="A586" i="3"/>
  <c r="CX586" i="3"/>
  <c r="CY586" i="3"/>
  <c r="CZ586" i="3"/>
  <c r="DA586" i="3"/>
  <c r="DB586" i="3"/>
  <c r="DC586" i="3"/>
  <c r="A587" i="3"/>
  <c r="CX587" i="3"/>
  <c r="CY587" i="3"/>
  <c r="CZ587" i="3"/>
  <c r="DB587" i="3" s="1"/>
  <c r="DA587" i="3"/>
  <c r="DC587" i="3"/>
  <c r="A588" i="3"/>
  <c r="CX588" i="3"/>
  <c r="CY588" i="3"/>
  <c r="CZ588" i="3"/>
  <c r="DA588" i="3"/>
  <c r="DB588" i="3"/>
  <c r="DC588" i="3"/>
  <c r="A589" i="3"/>
  <c r="CX589" i="3"/>
  <c r="CY589" i="3"/>
  <c r="CZ589" i="3"/>
  <c r="DB589" i="3" s="1"/>
  <c r="DA589" i="3"/>
  <c r="DC589" i="3"/>
  <c r="A590" i="3"/>
  <c r="CX590" i="3"/>
  <c r="CY590" i="3"/>
  <c r="CZ590" i="3"/>
  <c r="DA590" i="3"/>
  <c r="DB590" i="3"/>
  <c r="DC590" i="3"/>
  <c r="A591" i="3"/>
  <c r="CX591" i="3"/>
  <c r="CY591" i="3"/>
  <c r="CZ591" i="3"/>
  <c r="DA591" i="3"/>
  <c r="DB591" i="3"/>
  <c r="DC591" i="3"/>
  <c r="A592" i="3"/>
  <c r="CX592" i="3"/>
  <c r="CY592" i="3"/>
  <c r="CZ592" i="3"/>
  <c r="DB592" i="3" s="1"/>
  <c r="DA592" i="3"/>
  <c r="DC592" i="3"/>
  <c r="A593" i="3"/>
  <c r="CY593" i="3"/>
  <c r="CZ593" i="3"/>
  <c r="DB593" i="3" s="1"/>
  <c r="DA593" i="3"/>
  <c r="DC593" i="3"/>
  <c r="A594" i="3"/>
  <c r="CY594" i="3"/>
  <c r="CZ594" i="3"/>
  <c r="DA594" i="3"/>
  <c r="DB594" i="3"/>
  <c r="DC594" i="3"/>
  <c r="A595" i="3"/>
  <c r="CY595" i="3"/>
  <c r="CZ595" i="3"/>
  <c r="DB595" i="3" s="1"/>
  <c r="DA595" i="3"/>
  <c r="DC595" i="3"/>
  <c r="A596" i="3"/>
  <c r="CY596" i="3"/>
  <c r="CZ596" i="3"/>
  <c r="DA596" i="3"/>
  <c r="DB596" i="3"/>
  <c r="DC596" i="3"/>
  <c r="A597" i="3"/>
  <c r="CY597" i="3"/>
  <c r="CZ597" i="3"/>
  <c r="DB597" i="3" s="1"/>
  <c r="DA597" i="3"/>
  <c r="DC597" i="3"/>
  <c r="A598" i="3"/>
  <c r="CY598" i="3"/>
  <c r="CZ598" i="3"/>
  <c r="DA598" i="3"/>
  <c r="DB598" i="3"/>
  <c r="DC598" i="3"/>
  <c r="A599" i="3"/>
  <c r="CY599" i="3"/>
  <c r="CZ599" i="3"/>
  <c r="DA599" i="3"/>
  <c r="DB599" i="3"/>
  <c r="DC599" i="3"/>
  <c r="A600" i="3"/>
  <c r="CY600" i="3"/>
  <c r="CZ600" i="3"/>
  <c r="DB600" i="3" s="1"/>
  <c r="DA600" i="3"/>
  <c r="DC600" i="3"/>
  <c r="A601" i="3"/>
  <c r="CY601" i="3"/>
  <c r="CZ601" i="3"/>
  <c r="DB601" i="3" s="1"/>
  <c r="DA601" i="3"/>
  <c r="DC601" i="3"/>
  <c r="A602" i="3"/>
  <c r="CY602" i="3"/>
  <c r="CZ602" i="3"/>
  <c r="DA602" i="3"/>
  <c r="DB602" i="3"/>
  <c r="DC602" i="3"/>
  <c r="A603" i="3"/>
  <c r="CY603" i="3"/>
  <c r="CZ603" i="3"/>
  <c r="DB603" i="3" s="1"/>
  <c r="DA603" i="3"/>
  <c r="DC603" i="3"/>
  <c r="A604" i="3"/>
  <c r="CY604" i="3"/>
  <c r="CZ604" i="3"/>
  <c r="DA604" i="3"/>
  <c r="DB604" i="3"/>
  <c r="DC604" i="3"/>
  <c r="A605" i="3"/>
  <c r="CY605" i="3"/>
  <c r="CZ605" i="3"/>
  <c r="DA605" i="3"/>
  <c r="DB605" i="3"/>
  <c r="DC605" i="3"/>
  <c r="A606" i="3"/>
  <c r="CY606" i="3"/>
  <c r="CZ606" i="3"/>
  <c r="DA606" i="3"/>
  <c r="DB606" i="3"/>
  <c r="DC606" i="3"/>
  <c r="A607" i="3"/>
  <c r="CY607" i="3"/>
  <c r="CZ607" i="3"/>
  <c r="DA607" i="3"/>
  <c r="DB607" i="3"/>
  <c r="DC607" i="3"/>
  <c r="A608" i="3"/>
  <c r="CY608" i="3"/>
  <c r="CZ608" i="3"/>
  <c r="DB608" i="3" s="1"/>
  <c r="DA608" i="3"/>
  <c r="DC608" i="3"/>
  <c r="A609" i="3"/>
  <c r="CY609" i="3"/>
  <c r="CZ609" i="3"/>
  <c r="DB609" i="3" s="1"/>
  <c r="DA609" i="3"/>
  <c r="DC609" i="3"/>
  <c r="A610" i="3"/>
  <c r="CY610" i="3"/>
  <c r="CZ610" i="3"/>
  <c r="DA610" i="3"/>
  <c r="DB610" i="3"/>
  <c r="DC610" i="3"/>
  <c r="A611" i="3"/>
  <c r="CY611" i="3"/>
  <c r="CZ611" i="3"/>
  <c r="DB611" i="3" s="1"/>
  <c r="DA611" i="3"/>
  <c r="DC611" i="3"/>
  <c r="A612" i="3"/>
  <c r="CY612" i="3"/>
  <c r="CZ612" i="3"/>
  <c r="DA612" i="3"/>
  <c r="DB612" i="3"/>
  <c r="DC612" i="3"/>
  <c r="A613" i="3"/>
  <c r="CY613" i="3"/>
  <c r="CZ613" i="3"/>
  <c r="DB613" i="3" s="1"/>
  <c r="DA613" i="3"/>
  <c r="DC613" i="3"/>
  <c r="A614" i="3"/>
  <c r="CY614" i="3"/>
  <c r="CZ614" i="3"/>
  <c r="DA614" i="3"/>
  <c r="DB614" i="3"/>
  <c r="DC614" i="3"/>
  <c r="A615" i="3"/>
  <c r="CX615" i="3"/>
  <c r="CY615" i="3"/>
  <c r="CZ615" i="3"/>
  <c r="DA615" i="3"/>
  <c r="DB615" i="3"/>
  <c r="DC615" i="3"/>
  <c r="A616" i="3"/>
  <c r="CY616" i="3"/>
  <c r="CZ616" i="3"/>
  <c r="DB616" i="3" s="1"/>
  <c r="DA616" i="3"/>
  <c r="DC616" i="3"/>
  <c r="A617" i="3"/>
  <c r="CY617" i="3"/>
  <c r="CZ617" i="3"/>
  <c r="DB617" i="3" s="1"/>
  <c r="DA617" i="3"/>
  <c r="DC617" i="3"/>
  <c r="A618" i="3"/>
  <c r="CY618" i="3"/>
  <c r="CZ618" i="3"/>
  <c r="DA618" i="3"/>
  <c r="DB618" i="3"/>
  <c r="DC618" i="3"/>
  <c r="A619" i="3"/>
  <c r="CX619" i="3"/>
  <c r="CY619" i="3"/>
  <c r="CZ619" i="3"/>
  <c r="DB619" i="3" s="1"/>
  <c r="DA619" i="3"/>
  <c r="DC619" i="3"/>
  <c r="A620" i="3"/>
  <c r="CY620" i="3"/>
  <c r="CZ620" i="3"/>
  <c r="DA620" i="3"/>
  <c r="DB620" i="3"/>
  <c r="DC620" i="3"/>
  <c r="A621" i="3"/>
  <c r="CY621" i="3"/>
  <c r="CZ621" i="3"/>
  <c r="DA621" i="3"/>
  <c r="DB621" i="3"/>
  <c r="DC621" i="3"/>
  <c r="A622" i="3"/>
  <c r="CY622" i="3"/>
  <c r="CZ622" i="3"/>
  <c r="DA622" i="3"/>
  <c r="DB622" i="3"/>
  <c r="DC622" i="3"/>
  <c r="A623" i="3"/>
  <c r="CY623" i="3"/>
  <c r="CZ623" i="3"/>
  <c r="DA623" i="3"/>
  <c r="DB623" i="3"/>
  <c r="DC623" i="3"/>
  <c r="A624" i="3"/>
  <c r="CY624" i="3"/>
  <c r="CZ624" i="3"/>
  <c r="DB624" i="3" s="1"/>
  <c r="DA624" i="3"/>
  <c r="DC624" i="3"/>
  <c r="A625" i="3"/>
  <c r="CY625" i="3"/>
  <c r="CZ625" i="3"/>
  <c r="DA625" i="3"/>
  <c r="DB625" i="3"/>
  <c r="DC625" i="3"/>
  <c r="A626" i="3"/>
  <c r="CY626" i="3"/>
  <c r="CZ626" i="3"/>
  <c r="DA626" i="3"/>
  <c r="DB626" i="3"/>
  <c r="DC626" i="3"/>
  <c r="A627" i="3"/>
  <c r="CY627" i="3"/>
  <c r="CZ627" i="3"/>
  <c r="DB627" i="3" s="1"/>
  <c r="DA627" i="3"/>
  <c r="DC627" i="3"/>
  <c r="A628" i="3"/>
  <c r="CY628" i="3"/>
  <c r="CZ628" i="3"/>
  <c r="DA628" i="3"/>
  <c r="DB628" i="3"/>
  <c r="DC628" i="3"/>
  <c r="A629" i="3"/>
  <c r="CY629" i="3"/>
  <c r="CZ629" i="3"/>
  <c r="DB629" i="3" s="1"/>
  <c r="DA629" i="3"/>
  <c r="DC629" i="3"/>
  <c r="A630" i="3"/>
  <c r="CY630" i="3"/>
  <c r="CZ630" i="3"/>
  <c r="DA630" i="3"/>
  <c r="DB630" i="3"/>
  <c r="DC630" i="3"/>
  <c r="A631" i="3"/>
  <c r="CY631" i="3"/>
  <c r="CZ631" i="3"/>
  <c r="DA631" i="3"/>
  <c r="DB631" i="3"/>
  <c r="DC631" i="3"/>
  <c r="A632" i="3"/>
  <c r="CY632" i="3"/>
  <c r="CZ632" i="3"/>
  <c r="DB632" i="3" s="1"/>
  <c r="DA632" i="3"/>
  <c r="DC632" i="3"/>
  <c r="A633" i="3"/>
  <c r="CY633" i="3"/>
  <c r="CZ633" i="3"/>
  <c r="DA633" i="3"/>
  <c r="DB633" i="3"/>
  <c r="DC633" i="3"/>
  <c r="A634" i="3"/>
  <c r="CY634" i="3"/>
  <c r="CZ634" i="3"/>
  <c r="DA634" i="3"/>
  <c r="DB634" i="3"/>
  <c r="DC634" i="3"/>
  <c r="A635" i="3"/>
  <c r="CX635" i="3"/>
  <c r="CY635" i="3"/>
  <c r="CZ635" i="3"/>
  <c r="DB635" i="3" s="1"/>
  <c r="DA635" i="3"/>
  <c r="DC635" i="3"/>
  <c r="A636" i="3"/>
  <c r="CX636" i="3"/>
  <c r="CY636" i="3"/>
  <c r="CZ636" i="3"/>
  <c r="DA636" i="3"/>
  <c r="DB636" i="3"/>
  <c r="DC636" i="3"/>
  <c r="A637" i="3"/>
  <c r="CX637" i="3"/>
  <c r="CY637" i="3"/>
  <c r="CZ637" i="3"/>
  <c r="DA637" i="3"/>
  <c r="DB637" i="3"/>
  <c r="DC637" i="3"/>
  <c r="A638" i="3"/>
  <c r="CX638" i="3"/>
  <c r="CY638" i="3"/>
  <c r="CZ638" i="3"/>
  <c r="DA638" i="3"/>
  <c r="DB638" i="3"/>
  <c r="DC638" i="3"/>
  <c r="A639" i="3"/>
  <c r="CX639" i="3"/>
  <c r="CY639" i="3"/>
  <c r="CZ639" i="3"/>
  <c r="DA639" i="3"/>
  <c r="DB639" i="3"/>
  <c r="DC639" i="3"/>
  <c r="A640" i="3"/>
  <c r="CX640" i="3"/>
  <c r="CY640" i="3"/>
  <c r="CZ640" i="3"/>
  <c r="DB640" i="3" s="1"/>
  <c r="DA640" i="3"/>
  <c r="DC640" i="3"/>
  <c r="A641" i="3"/>
  <c r="CX641" i="3"/>
  <c r="CY641" i="3"/>
  <c r="CZ641" i="3"/>
  <c r="DA641" i="3"/>
  <c r="DB641" i="3"/>
  <c r="DC641" i="3"/>
  <c r="A642" i="3"/>
  <c r="CX642" i="3"/>
  <c r="CY642" i="3"/>
  <c r="CZ642" i="3"/>
  <c r="DA642" i="3"/>
  <c r="DB642" i="3"/>
  <c r="DC642" i="3"/>
  <c r="A643" i="3"/>
  <c r="CX643" i="3"/>
  <c r="CY643" i="3"/>
  <c r="CZ643" i="3"/>
  <c r="DB643" i="3" s="1"/>
  <c r="DA643" i="3"/>
  <c r="DC643" i="3"/>
  <c r="A644" i="3"/>
  <c r="CY644" i="3"/>
  <c r="CZ644" i="3"/>
  <c r="DA644" i="3"/>
  <c r="DB644" i="3"/>
  <c r="DC644" i="3"/>
  <c r="A645" i="3"/>
  <c r="CY645" i="3"/>
  <c r="CZ645" i="3"/>
  <c r="DA645" i="3"/>
  <c r="DB645" i="3"/>
  <c r="DC645" i="3"/>
  <c r="A646" i="3"/>
  <c r="CY646" i="3"/>
  <c r="CZ646" i="3"/>
  <c r="DA646" i="3"/>
  <c r="DB646" i="3"/>
  <c r="DC646" i="3"/>
  <c r="A647" i="3"/>
  <c r="CY647" i="3"/>
  <c r="CZ647" i="3"/>
  <c r="DA647" i="3"/>
  <c r="DB647" i="3"/>
  <c r="DC647" i="3"/>
  <c r="A648" i="3"/>
  <c r="CY648" i="3"/>
  <c r="CZ648" i="3"/>
  <c r="DB648" i="3" s="1"/>
  <c r="DA648" i="3"/>
  <c r="DC648" i="3"/>
  <c r="A649" i="3"/>
  <c r="CY649" i="3"/>
  <c r="CZ649" i="3"/>
  <c r="DA649" i="3"/>
  <c r="DB649" i="3"/>
  <c r="DC649" i="3"/>
  <c r="A650" i="3"/>
  <c r="CY650" i="3"/>
  <c r="CZ650" i="3"/>
  <c r="DA650" i="3"/>
  <c r="DB650" i="3"/>
  <c r="DC650" i="3"/>
  <c r="A651" i="3"/>
  <c r="CY651" i="3"/>
  <c r="CZ651" i="3"/>
  <c r="DB651" i="3" s="1"/>
  <c r="DA651" i="3"/>
  <c r="DC651" i="3"/>
  <c r="A652" i="3"/>
  <c r="CY652" i="3"/>
  <c r="CZ652" i="3"/>
  <c r="DA652" i="3"/>
  <c r="DB652" i="3"/>
  <c r="DC652" i="3"/>
  <c r="A653" i="3"/>
  <c r="CY653" i="3"/>
  <c r="CZ653" i="3"/>
  <c r="DB653" i="3" s="1"/>
  <c r="DA653" i="3"/>
  <c r="DC653" i="3"/>
  <c r="A654" i="3"/>
  <c r="CY654" i="3"/>
  <c r="CZ654" i="3"/>
  <c r="DA654" i="3"/>
  <c r="DB654" i="3"/>
  <c r="DC654" i="3"/>
  <c r="A655" i="3"/>
  <c r="CY655" i="3"/>
  <c r="CZ655" i="3"/>
  <c r="DA655" i="3"/>
  <c r="DB655" i="3"/>
  <c r="DC655" i="3"/>
  <c r="A656" i="3"/>
  <c r="CY656" i="3"/>
  <c r="CZ656" i="3"/>
  <c r="DB656" i="3" s="1"/>
  <c r="DA656" i="3"/>
  <c r="DC656" i="3"/>
  <c r="A657" i="3"/>
  <c r="CY657" i="3"/>
  <c r="CZ657" i="3"/>
  <c r="DA657" i="3"/>
  <c r="DB657" i="3"/>
  <c r="DC657" i="3"/>
  <c r="A658" i="3"/>
  <c r="CY658" i="3"/>
  <c r="CZ658" i="3"/>
  <c r="DA658" i="3"/>
  <c r="DB658" i="3"/>
  <c r="DC658" i="3"/>
  <c r="A659" i="3"/>
  <c r="CY659" i="3"/>
  <c r="CZ659" i="3"/>
  <c r="DB659" i="3" s="1"/>
  <c r="DA659" i="3"/>
  <c r="DC659" i="3"/>
  <c r="A660" i="3"/>
  <c r="CY660" i="3"/>
  <c r="CZ660" i="3"/>
  <c r="DA660" i="3"/>
  <c r="DB660" i="3"/>
  <c r="DC660" i="3"/>
  <c r="A661" i="3"/>
  <c r="CY661" i="3"/>
  <c r="CZ661" i="3"/>
  <c r="DB661" i="3" s="1"/>
  <c r="DA661" i="3"/>
  <c r="DC661" i="3"/>
  <c r="A662" i="3"/>
  <c r="CY662" i="3"/>
  <c r="CZ662" i="3"/>
  <c r="DA662" i="3"/>
  <c r="DB662" i="3"/>
  <c r="DC662" i="3"/>
  <c r="A663" i="3"/>
  <c r="CY663" i="3"/>
  <c r="CZ663" i="3"/>
  <c r="DA663" i="3"/>
  <c r="DB663" i="3"/>
  <c r="DC663" i="3"/>
  <c r="A664" i="3"/>
  <c r="CY664" i="3"/>
  <c r="CZ664" i="3"/>
  <c r="DB664" i="3" s="1"/>
  <c r="DA664" i="3"/>
  <c r="DC664" i="3"/>
  <c r="A665" i="3"/>
  <c r="CY665" i="3"/>
  <c r="CZ665" i="3"/>
  <c r="DA665" i="3"/>
  <c r="DB665" i="3"/>
  <c r="DC665" i="3"/>
  <c r="A666" i="3"/>
  <c r="CX666" i="3"/>
  <c r="CY666" i="3"/>
  <c r="CZ666" i="3"/>
  <c r="DA666" i="3"/>
  <c r="DB666" i="3"/>
  <c r="DC666" i="3"/>
  <c r="A667" i="3"/>
  <c r="CY667" i="3"/>
  <c r="CZ667" i="3"/>
  <c r="DB667" i="3" s="1"/>
  <c r="DA667" i="3"/>
  <c r="DC667" i="3"/>
  <c r="A668" i="3"/>
  <c r="CY668" i="3"/>
  <c r="CZ668" i="3"/>
  <c r="DA668" i="3"/>
  <c r="DB668" i="3"/>
  <c r="DC668" i="3"/>
  <c r="A669" i="3"/>
  <c r="CY669" i="3"/>
  <c r="CZ669" i="3"/>
  <c r="DA669" i="3"/>
  <c r="DB669" i="3"/>
  <c r="DC669" i="3"/>
  <c r="A670" i="3"/>
  <c r="CX670" i="3"/>
  <c r="CY670" i="3"/>
  <c r="CZ670" i="3"/>
  <c r="DA670" i="3"/>
  <c r="DB670" i="3"/>
  <c r="DC670" i="3"/>
  <c r="A671" i="3"/>
  <c r="CY671" i="3"/>
  <c r="CZ671" i="3"/>
  <c r="DA671" i="3"/>
  <c r="DB671" i="3"/>
  <c r="DC671" i="3"/>
  <c r="A672" i="3"/>
  <c r="CY672" i="3"/>
  <c r="CZ672" i="3"/>
  <c r="DB672" i="3" s="1"/>
  <c r="DA672" i="3"/>
  <c r="DC672" i="3"/>
  <c r="A673" i="3"/>
  <c r="CY673" i="3"/>
  <c r="CZ673" i="3"/>
  <c r="DA673" i="3"/>
  <c r="DB673" i="3"/>
  <c r="DC673" i="3"/>
  <c r="A674" i="3"/>
  <c r="CY674" i="3"/>
  <c r="CZ674" i="3"/>
  <c r="DA674" i="3"/>
  <c r="DB674" i="3"/>
  <c r="DC674" i="3"/>
  <c r="A675" i="3"/>
  <c r="CY675" i="3"/>
  <c r="CZ675" i="3"/>
  <c r="DB675" i="3" s="1"/>
  <c r="DA675" i="3"/>
  <c r="DC675" i="3"/>
  <c r="A676" i="3"/>
  <c r="CY676" i="3"/>
  <c r="CZ676" i="3"/>
  <c r="DA676" i="3"/>
  <c r="DB676" i="3"/>
  <c r="DC676" i="3"/>
  <c r="A677" i="3"/>
  <c r="CY677" i="3"/>
  <c r="CZ677" i="3"/>
  <c r="DB677" i="3" s="1"/>
  <c r="DA677" i="3"/>
  <c r="DC677" i="3"/>
  <c r="A678" i="3"/>
  <c r="CY678" i="3"/>
  <c r="CZ678" i="3"/>
  <c r="DA678" i="3"/>
  <c r="DB678" i="3"/>
  <c r="DC678" i="3"/>
  <c r="A679" i="3"/>
  <c r="CY679" i="3"/>
  <c r="CZ679" i="3"/>
  <c r="DA679" i="3"/>
  <c r="DB679" i="3"/>
  <c r="DC679" i="3"/>
  <c r="A680" i="3"/>
  <c r="CY680" i="3"/>
  <c r="CZ680" i="3"/>
  <c r="DB680" i="3" s="1"/>
  <c r="DA680" i="3"/>
  <c r="DC680" i="3"/>
  <c r="A681" i="3"/>
  <c r="CY681" i="3"/>
  <c r="CZ681" i="3"/>
  <c r="DA681" i="3"/>
  <c r="DB681" i="3"/>
  <c r="DC681" i="3"/>
  <c r="A682" i="3"/>
  <c r="CY682" i="3"/>
  <c r="CZ682" i="3"/>
  <c r="DB682" i="3" s="1"/>
  <c r="DA682" i="3"/>
  <c r="DC682" i="3"/>
  <c r="A683" i="3"/>
  <c r="CY683" i="3"/>
  <c r="CZ683" i="3"/>
  <c r="DB683" i="3" s="1"/>
  <c r="DA683" i="3"/>
  <c r="DC683" i="3"/>
  <c r="A684" i="3"/>
  <c r="CY684" i="3"/>
  <c r="CZ684" i="3"/>
  <c r="DA684" i="3"/>
  <c r="DB684" i="3"/>
  <c r="DC684" i="3"/>
  <c r="A685" i="3"/>
  <c r="CY685" i="3"/>
  <c r="CZ685" i="3"/>
  <c r="DA685" i="3"/>
  <c r="DB685" i="3"/>
  <c r="DC685" i="3"/>
  <c r="A686" i="3"/>
  <c r="CX686" i="3"/>
  <c r="CY686" i="3"/>
  <c r="CZ686" i="3"/>
  <c r="DA686" i="3"/>
  <c r="DB686" i="3"/>
  <c r="DC686" i="3"/>
  <c r="A687" i="3"/>
  <c r="CX687" i="3"/>
  <c r="CY687" i="3"/>
  <c r="CZ687" i="3"/>
  <c r="DA687" i="3"/>
  <c r="DB687" i="3"/>
  <c r="DC687" i="3"/>
  <c r="A688" i="3"/>
  <c r="CX688" i="3"/>
  <c r="CY688" i="3"/>
  <c r="CZ688" i="3"/>
  <c r="DB688" i="3" s="1"/>
  <c r="DA688" i="3"/>
  <c r="DC688" i="3"/>
  <c r="A689" i="3"/>
  <c r="CX689" i="3"/>
  <c r="CY689" i="3"/>
  <c r="CZ689" i="3"/>
  <c r="DA689" i="3"/>
  <c r="DB689" i="3"/>
  <c r="DC689" i="3"/>
  <c r="A690" i="3"/>
  <c r="CX690" i="3"/>
  <c r="CY690" i="3"/>
  <c r="CZ690" i="3"/>
  <c r="DB690" i="3" s="1"/>
  <c r="DA690" i="3"/>
  <c r="DC690" i="3"/>
  <c r="A691" i="3"/>
  <c r="CX691" i="3"/>
  <c r="CY691" i="3"/>
  <c r="CZ691" i="3"/>
  <c r="DB691" i="3" s="1"/>
  <c r="DA691" i="3"/>
  <c r="DC691" i="3"/>
  <c r="A692" i="3"/>
  <c r="CX692" i="3"/>
  <c r="CY692" i="3"/>
  <c r="CZ692" i="3"/>
  <c r="DA692" i="3"/>
  <c r="DB692" i="3"/>
  <c r="DC692" i="3"/>
  <c r="A693" i="3"/>
  <c r="CX693" i="3"/>
  <c r="CY693" i="3"/>
  <c r="CZ693" i="3"/>
  <c r="DB693" i="3" s="1"/>
  <c r="DA693" i="3"/>
  <c r="DC693" i="3"/>
  <c r="A694" i="3"/>
  <c r="CX694" i="3"/>
  <c r="CY694" i="3"/>
  <c r="CZ694" i="3"/>
  <c r="DA694" i="3"/>
  <c r="DB694" i="3"/>
  <c r="DC694" i="3"/>
  <c r="A695" i="3"/>
  <c r="CY695" i="3"/>
  <c r="CZ695" i="3"/>
  <c r="DA695" i="3"/>
  <c r="DB695" i="3"/>
  <c r="DC695" i="3"/>
  <c r="A696" i="3"/>
  <c r="CY696" i="3"/>
  <c r="CZ696" i="3"/>
  <c r="DB696" i="3" s="1"/>
  <c r="DA696" i="3"/>
  <c r="DC696" i="3"/>
  <c r="A697" i="3"/>
  <c r="CY697" i="3"/>
  <c r="CZ697" i="3"/>
  <c r="DA697" i="3"/>
  <c r="DB697" i="3"/>
  <c r="DC697" i="3"/>
  <c r="A698" i="3"/>
  <c r="CY698" i="3"/>
  <c r="CZ698" i="3"/>
  <c r="DB698" i="3" s="1"/>
  <c r="DA698" i="3"/>
  <c r="DC698" i="3"/>
  <c r="A699" i="3"/>
  <c r="CY699" i="3"/>
  <c r="CZ699" i="3"/>
  <c r="DB699" i="3" s="1"/>
  <c r="DA699" i="3"/>
  <c r="DC699" i="3"/>
  <c r="A700" i="3"/>
  <c r="CY700" i="3"/>
  <c r="CZ700" i="3"/>
  <c r="DB700" i="3" s="1"/>
  <c r="DA700" i="3"/>
  <c r="DC700" i="3"/>
  <c r="A701" i="3"/>
  <c r="CY701" i="3"/>
  <c r="CZ701" i="3"/>
  <c r="DB701" i="3" s="1"/>
  <c r="DA701" i="3"/>
  <c r="DC701" i="3"/>
  <c r="A702" i="3"/>
  <c r="CY702" i="3"/>
  <c r="CZ702" i="3"/>
  <c r="DA702" i="3"/>
  <c r="DB702" i="3"/>
  <c r="DC702" i="3"/>
  <c r="A703" i="3"/>
  <c r="CY703" i="3"/>
  <c r="CZ703" i="3"/>
  <c r="DB703" i="3" s="1"/>
  <c r="DA703" i="3"/>
  <c r="DC703" i="3"/>
  <c r="A704" i="3"/>
  <c r="CY704" i="3"/>
  <c r="CZ704" i="3"/>
  <c r="DB704" i="3" s="1"/>
  <c r="DA704" i="3"/>
  <c r="DC704" i="3"/>
  <c r="A705" i="3"/>
  <c r="CY705" i="3"/>
  <c r="CZ705" i="3"/>
  <c r="DA705" i="3"/>
  <c r="DB705" i="3"/>
  <c r="DC705" i="3"/>
  <c r="A706" i="3"/>
  <c r="CY706" i="3"/>
  <c r="CZ706" i="3"/>
  <c r="DA706" i="3"/>
  <c r="DB706" i="3"/>
  <c r="DC706" i="3"/>
  <c r="A707" i="3"/>
  <c r="CY707" i="3"/>
  <c r="CZ707" i="3"/>
  <c r="DA707" i="3"/>
  <c r="DB707" i="3"/>
  <c r="DC707" i="3"/>
  <c r="A708" i="3"/>
  <c r="CY708" i="3"/>
  <c r="CZ708" i="3"/>
  <c r="DB708" i="3" s="1"/>
  <c r="DA708" i="3"/>
  <c r="DC708" i="3"/>
  <c r="A709" i="3"/>
  <c r="CY709" i="3"/>
  <c r="CZ709" i="3"/>
  <c r="DB709" i="3" s="1"/>
  <c r="DA709" i="3"/>
  <c r="DC709" i="3"/>
  <c r="A710" i="3"/>
  <c r="CY710" i="3"/>
  <c r="CZ710" i="3"/>
  <c r="DA710" i="3"/>
  <c r="DB710" i="3"/>
  <c r="DC710" i="3"/>
  <c r="A711" i="3"/>
  <c r="CY711" i="3"/>
  <c r="CZ711" i="3"/>
  <c r="DB711" i="3" s="1"/>
  <c r="DA711" i="3"/>
  <c r="DC711" i="3"/>
  <c r="A712" i="3"/>
  <c r="CY712" i="3"/>
  <c r="CZ712" i="3"/>
  <c r="DB712" i="3" s="1"/>
  <c r="DA712" i="3"/>
  <c r="DC712" i="3"/>
  <c r="A713" i="3"/>
  <c r="CY713" i="3"/>
  <c r="CZ713" i="3"/>
  <c r="DA713" i="3"/>
  <c r="DB713" i="3"/>
  <c r="DC713" i="3"/>
  <c r="A714" i="3"/>
  <c r="CY714" i="3"/>
  <c r="CZ714" i="3"/>
  <c r="DA714" i="3"/>
  <c r="DB714" i="3"/>
  <c r="DC714" i="3"/>
  <c r="A715" i="3"/>
  <c r="CY715" i="3"/>
  <c r="CZ715" i="3"/>
  <c r="DA715" i="3"/>
  <c r="DB715" i="3"/>
  <c r="DC715" i="3"/>
  <c r="A716" i="3"/>
  <c r="CY716" i="3"/>
  <c r="CZ716" i="3"/>
  <c r="DB716" i="3" s="1"/>
  <c r="DA716" i="3"/>
  <c r="DC716" i="3"/>
  <c r="A717" i="3"/>
  <c r="CX717" i="3"/>
  <c r="CY717" i="3"/>
  <c r="CZ717" i="3"/>
  <c r="DB717" i="3" s="1"/>
  <c r="DA717" i="3"/>
  <c r="DC717" i="3"/>
  <c r="A718" i="3"/>
  <c r="CY718" i="3"/>
  <c r="CZ718" i="3"/>
  <c r="DA718" i="3"/>
  <c r="DB718" i="3"/>
  <c r="DC718" i="3"/>
  <c r="A719" i="3"/>
  <c r="CY719" i="3"/>
  <c r="CZ719" i="3"/>
  <c r="DB719" i="3" s="1"/>
  <c r="DA719" i="3"/>
  <c r="DC719" i="3"/>
  <c r="A720" i="3"/>
  <c r="CY720" i="3"/>
  <c r="CZ720" i="3"/>
  <c r="DB720" i="3" s="1"/>
  <c r="DA720" i="3"/>
  <c r="DC720" i="3"/>
  <c r="A721" i="3"/>
  <c r="CX721" i="3"/>
  <c r="CY721" i="3"/>
  <c r="CZ721" i="3"/>
  <c r="DA721" i="3"/>
  <c r="DB721" i="3"/>
  <c r="DC721" i="3"/>
  <c r="A722" i="3"/>
  <c r="CY722" i="3"/>
  <c r="CZ722" i="3"/>
  <c r="DA722" i="3"/>
  <c r="DB722" i="3"/>
  <c r="DC722" i="3"/>
  <c r="A723" i="3"/>
  <c r="CY723" i="3"/>
  <c r="CZ723" i="3"/>
  <c r="DA723" i="3"/>
  <c r="DB723" i="3"/>
  <c r="DC723" i="3"/>
  <c r="A724" i="3"/>
  <c r="CY724" i="3"/>
  <c r="CZ724" i="3"/>
  <c r="DB724" i="3" s="1"/>
  <c r="DA724" i="3"/>
  <c r="DC724" i="3"/>
  <c r="A725" i="3"/>
  <c r="CY725" i="3"/>
  <c r="CZ725" i="3"/>
  <c r="DB725" i="3" s="1"/>
  <c r="DA725" i="3"/>
  <c r="DC725" i="3"/>
  <c r="A726" i="3"/>
  <c r="CY726" i="3"/>
  <c r="CZ726" i="3"/>
  <c r="DA726" i="3"/>
  <c r="DB726" i="3"/>
  <c r="DC726" i="3"/>
  <c r="A727" i="3"/>
  <c r="CY727" i="3"/>
  <c r="CZ727" i="3"/>
  <c r="DB727" i="3" s="1"/>
  <c r="DA727" i="3"/>
  <c r="DC727" i="3"/>
  <c r="A728" i="3"/>
  <c r="CY728" i="3"/>
  <c r="CZ728" i="3"/>
  <c r="DB728" i="3" s="1"/>
  <c r="DA728" i="3"/>
  <c r="DC728" i="3"/>
  <c r="A729" i="3"/>
  <c r="CY729" i="3"/>
  <c r="CZ729" i="3"/>
  <c r="DA729" i="3"/>
  <c r="DB729" i="3"/>
  <c r="DC729" i="3"/>
  <c r="A730" i="3"/>
  <c r="CY730" i="3"/>
  <c r="CZ730" i="3"/>
  <c r="DA730" i="3"/>
  <c r="DB730" i="3"/>
  <c r="DC730" i="3"/>
  <c r="A731" i="3"/>
  <c r="CY731" i="3"/>
  <c r="CZ731" i="3"/>
  <c r="DA731" i="3"/>
  <c r="DB731" i="3"/>
  <c r="DC731" i="3"/>
  <c r="A732" i="3"/>
  <c r="CY732" i="3"/>
  <c r="CZ732" i="3"/>
  <c r="DB732" i="3" s="1"/>
  <c r="DA732" i="3"/>
  <c r="DC732" i="3"/>
  <c r="A733" i="3"/>
  <c r="CY733" i="3"/>
  <c r="CZ733" i="3"/>
  <c r="DB733" i="3" s="1"/>
  <c r="DA733" i="3"/>
  <c r="DC733" i="3"/>
  <c r="A734" i="3"/>
  <c r="CY734" i="3"/>
  <c r="CZ734" i="3"/>
  <c r="DA734" i="3"/>
  <c r="DB734" i="3"/>
  <c r="DC734" i="3"/>
  <c r="A735" i="3"/>
  <c r="CY735" i="3"/>
  <c r="CZ735" i="3"/>
  <c r="DB735" i="3" s="1"/>
  <c r="DA735" i="3"/>
  <c r="DC735" i="3"/>
  <c r="A736" i="3"/>
  <c r="CY736" i="3"/>
  <c r="CZ736" i="3"/>
  <c r="DB736" i="3" s="1"/>
  <c r="DA736" i="3"/>
  <c r="DC736" i="3"/>
  <c r="A737" i="3"/>
  <c r="CX737" i="3"/>
  <c r="CY737" i="3"/>
  <c r="CZ737" i="3"/>
  <c r="DA737" i="3"/>
  <c r="DB737" i="3"/>
  <c r="DC737" i="3"/>
  <c r="A738" i="3"/>
  <c r="CX738" i="3"/>
  <c r="CY738" i="3"/>
  <c r="CZ738" i="3"/>
  <c r="DA738" i="3"/>
  <c r="DB738" i="3"/>
  <c r="DC738" i="3"/>
  <c r="A739" i="3"/>
  <c r="CX739" i="3"/>
  <c r="CY739" i="3"/>
  <c r="CZ739" i="3"/>
  <c r="DA739" i="3"/>
  <c r="DB739" i="3"/>
  <c r="DC739" i="3"/>
  <c r="A740" i="3"/>
  <c r="CX740" i="3"/>
  <c r="CY740" i="3"/>
  <c r="CZ740" i="3"/>
  <c r="DB740" i="3" s="1"/>
  <c r="DA740" i="3"/>
  <c r="DC740" i="3"/>
  <c r="A741" i="3"/>
  <c r="CX741" i="3"/>
  <c r="CY741" i="3"/>
  <c r="CZ741" i="3"/>
  <c r="DB741" i="3" s="1"/>
  <c r="DA741" i="3"/>
  <c r="DC741" i="3"/>
  <c r="A742" i="3"/>
  <c r="CX742" i="3"/>
  <c r="CY742" i="3"/>
  <c r="CZ742" i="3"/>
  <c r="DA742" i="3"/>
  <c r="DB742" i="3"/>
  <c r="DC742" i="3"/>
  <c r="A743" i="3"/>
  <c r="CX743" i="3"/>
  <c r="CY743" i="3"/>
  <c r="CZ743" i="3"/>
  <c r="DB743" i="3" s="1"/>
  <c r="DA743" i="3"/>
  <c r="DC743" i="3"/>
  <c r="A744" i="3"/>
  <c r="CX744" i="3"/>
  <c r="CY744" i="3"/>
  <c r="CZ744" i="3"/>
  <c r="DB744" i="3" s="1"/>
  <c r="DA744" i="3"/>
  <c r="DC744" i="3"/>
  <c r="A745" i="3"/>
  <c r="CX745" i="3"/>
  <c r="CY745" i="3"/>
  <c r="CZ745" i="3"/>
  <c r="DA745" i="3"/>
  <c r="DB745" i="3"/>
  <c r="DC745" i="3"/>
  <c r="A746" i="3"/>
  <c r="CY746" i="3"/>
  <c r="CZ746" i="3"/>
  <c r="DA746" i="3"/>
  <c r="DB746" i="3"/>
  <c r="DC746" i="3"/>
  <c r="A747" i="3"/>
  <c r="CY747" i="3"/>
  <c r="CZ747" i="3"/>
  <c r="DA747" i="3"/>
  <c r="DB747" i="3"/>
  <c r="DC747" i="3"/>
  <c r="A748" i="3"/>
  <c r="CY748" i="3"/>
  <c r="CZ748" i="3"/>
  <c r="DB748" i="3" s="1"/>
  <c r="DA748" i="3"/>
  <c r="DC748" i="3"/>
  <c r="A749" i="3"/>
  <c r="CY749" i="3"/>
  <c r="CZ749" i="3"/>
  <c r="DA749" i="3"/>
  <c r="DB749" i="3"/>
  <c r="DC749" i="3"/>
  <c r="A750" i="3"/>
  <c r="CY750" i="3"/>
  <c r="CZ750" i="3"/>
  <c r="DA750" i="3"/>
  <c r="DB750" i="3"/>
  <c r="DC750" i="3"/>
  <c r="A751" i="3"/>
  <c r="CY751" i="3"/>
  <c r="CZ751" i="3"/>
  <c r="DB751" i="3" s="1"/>
  <c r="DA751" i="3"/>
  <c r="DC751" i="3"/>
  <c r="A752" i="3"/>
  <c r="CY752" i="3"/>
  <c r="CZ752" i="3"/>
  <c r="DB752" i="3" s="1"/>
  <c r="DA752" i="3"/>
  <c r="DC752" i="3"/>
  <c r="A753" i="3"/>
  <c r="CY753" i="3"/>
  <c r="CZ753" i="3"/>
  <c r="DA753" i="3"/>
  <c r="DB753" i="3"/>
  <c r="DC753" i="3"/>
  <c r="A754" i="3"/>
  <c r="CY754" i="3"/>
  <c r="CZ754" i="3"/>
  <c r="DA754" i="3"/>
  <c r="DB754" i="3"/>
  <c r="DC754" i="3"/>
  <c r="A755" i="3"/>
  <c r="CY755" i="3"/>
  <c r="CZ755" i="3"/>
  <c r="DA755" i="3"/>
  <c r="DB755" i="3"/>
  <c r="DC755" i="3"/>
  <c r="A756" i="3"/>
  <c r="CY756" i="3"/>
  <c r="CZ756" i="3"/>
  <c r="DB756" i="3" s="1"/>
  <c r="DA756" i="3"/>
  <c r="DC756" i="3"/>
  <c r="A757" i="3"/>
  <c r="CY757" i="3"/>
  <c r="CZ757" i="3"/>
  <c r="DA757" i="3"/>
  <c r="DB757" i="3"/>
  <c r="DC757" i="3"/>
  <c r="A758" i="3"/>
  <c r="CY758" i="3"/>
  <c r="CZ758" i="3"/>
  <c r="DA758" i="3"/>
  <c r="DB758" i="3"/>
  <c r="DC758" i="3"/>
  <c r="A759" i="3"/>
  <c r="CY759" i="3"/>
  <c r="CZ759" i="3"/>
  <c r="DB759" i="3" s="1"/>
  <c r="DA759" i="3"/>
  <c r="DC759" i="3"/>
  <c r="A760" i="3"/>
  <c r="CY760" i="3"/>
  <c r="CZ760" i="3"/>
  <c r="DB760" i="3" s="1"/>
  <c r="DA760" i="3"/>
  <c r="DC760" i="3"/>
  <c r="A761" i="3"/>
  <c r="CY761" i="3"/>
  <c r="CZ761" i="3"/>
  <c r="DA761" i="3"/>
  <c r="DB761" i="3"/>
  <c r="DC761" i="3"/>
  <c r="A762" i="3"/>
  <c r="CY762" i="3"/>
  <c r="CZ762" i="3"/>
  <c r="DA762" i="3"/>
  <c r="DB762" i="3"/>
  <c r="DC762" i="3"/>
  <c r="A763" i="3"/>
  <c r="CY763" i="3"/>
  <c r="CZ763" i="3"/>
  <c r="DA763" i="3"/>
  <c r="DB763" i="3"/>
  <c r="DC763" i="3"/>
  <c r="A764" i="3"/>
  <c r="CY764" i="3"/>
  <c r="CZ764" i="3"/>
  <c r="DB764" i="3" s="1"/>
  <c r="DA764" i="3"/>
  <c r="DC764" i="3"/>
  <c r="A765" i="3"/>
  <c r="CY765" i="3"/>
  <c r="CZ765" i="3"/>
  <c r="DA765" i="3"/>
  <c r="DB765" i="3"/>
  <c r="DC765" i="3"/>
  <c r="A766" i="3"/>
  <c r="CY766" i="3"/>
  <c r="CZ766" i="3"/>
  <c r="DA766" i="3"/>
  <c r="DB766" i="3"/>
  <c r="DC766" i="3"/>
  <c r="A767" i="3"/>
  <c r="CY767" i="3"/>
  <c r="CZ767" i="3"/>
  <c r="DB767" i="3" s="1"/>
  <c r="DA767" i="3"/>
  <c r="DC767" i="3"/>
  <c r="A768" i="3"/>
  <c r="CX768" i="3"/>
  <c r="CY768" i="3"/>
  <c r="CZ768" i="3"/>
  <c r="DB768" i="3" s="1"/>
  <c r="DA768" i="3"/>
  <c r="DC768" i="3"/>
  <c r="A769" i="3"/>
  <c r="CY769" i="3"/>
  <c r="CZ769" i="3"/>
  <c r="DA769" i="3"/>
  <c r="DB769" i="3"/>
  <c r="DC769" i="3"/>
  <c r="A770" i="3"/>
  <c r="CY770" i="3"/>
  <c r="CZ770" i="3"/>
  <c r="DA770" i="3"/>
  <c r="DB770" i="3"/>
  <c r="DC770" i="3"/>
  <c r="A771" i="3"/>
  <c r="CY771" i="3"/>
  <c r="CZ771" i="3"/>
  <c r="DA771" i="3"/>
  <c r="DB771" i="3"/>
  <c r="DC771" i="3"/>
  <c r="A772" i="3"/>
  <c r="CX772" i="3"/>
  <c r="CY772" i="3"/>
  <c r="CZ772" i="3"/>
  <c r="DB772" i="3" s="1"/>
  <c r="DA772" i="3"/>
  <c r="DC772" i="3"/>
  <c r="A773" i="3"/>
  <c r="CY773" i="3"/>
  <c r="CZ773" i="3"/>
  <c r="DA773" i="3"/>
  <c r="DB773" i="3"/>
  <c r="DC773" i="3"/>
  <c r="A774" i="3"/>
  <c r="CY774" i="3"/>
  <c r="CZ774" i="3"/>
  <c r="DA774" i="3"/>
  <c r="DB774" i="3"/>
  <c r="DC774" i="3"/>
  <c r="A775" i="3"/>
  <c r="CY775" i="3"/>
  <c r="CZ775" i="3"/>
  <c r="DB775" i="3" s="1"/>
  <c r="DA775" i="3"/>
  <c r="DC775" i="3"/>
  <c r="A776" i="3"/>
  <c r="CY776" i="3"/>
  <c r="CZ776" i="3"/>
  <c r="DB776" i="3" s="1"/>
  <c r="DA776" i="3"/>
  <c r="DC776" i="3"/>
  <c r="A777" i="3"/>
  <c r="CY777" i="3"/>
  <c r="CZ777" i="3"/>
  <c r="DB777" i="3" s="1"/>
  <c r="DA777" i="3"/>
  <c r="DC777" i="3"/>
  <c r="A778" i="3"/>
  <c r="CY778" i="3"/>
  <c r="CZ778" i="3"/>
  <c r="DA778" i="3"/>
  <c r="DB778" i="3"/>
  <c r="DC778" i="3"/>
  <c r="A779" i="3"/>
  <c r="CY779" i="3"/>
  <c r="CZ779" i="3"/>
  <c r="DA779" i="3"/>
  <c r="DB779" i="3"/>
  <c r="DC779" i="3"/>
  <c r="A780" i="3"/>
  <c r="CY780" i="3"/>
  <c r="CZ780" i="3"/>
  <c r="DB780" i="3" s="1"/>
  <c r="DA780" i="3"/>
  <c r="DC780" i="3"/>
  <c r="A781" i="3"/>
  <c r="CY781" i="3"/>
  <c r="CZ781" i="3"/>
  <c r="DA781" i="3"/>
  <c r="DB781" i="3"/>
  <c r="DC781" i="3"/>
  <c r="A782" i="3"/>
  <c r="CY782" i="3"/>
  <c r="CZ782" i="3"/>
  <c r="DA782" i="3"/>
  <c r="DB782" i="3"/>
  <c r="DC782" i="3"/>
  <c r="A783" i="3"/>
  <c r="CY783" i="3"/>
  <c r="CZ783" i="3"/>
  <c r="DB783" i="3" s="1"/>
  <c r="DA783" i="3"/>
  <c r="DC783" i="3"/>
  <c r="A784" i="3"/>
  <c r="CY784" i="3"/>
  <c r="CZ784" i="3"/>
  <c r="DB784" i="3" s="1"/>
  <c r="DA784" i="3"/>
  <c r="DC784" i="3"/>
  <c r="A785" i="3"/>
  <c r="CY785" i="3"/>
  <c r="CZ785" i="3"/>
  <c r="DB785" i="3" s="1"/>
  <c r="DA785" i="3"/>
  <c r="DC785" i="3"/>
  <c r="A786" i="3"/>
  <c r="CY786" i="3"/>
  <c r="CZ786" i="3"/>
  <c r="DA786" i="3"/>
  <c r="DB786" i="3"/>
  <c r="DC786" i="3"/>
  <c r="A787" i="3"/>
  <c r="CY787" i="3"/>
  <c r="CZ787" i="3"/>
  <c r="DA787" i="3"/>
  <c r="DB787" i="3"/>
  <c r="DC787" i="3"/>
  <c r="A788" i="3"/>
  <c r="CX788" i="3"/>
  <c r="CY788" i="3"/>
  <c r="CZ788" i="3"/>
  <c r="DB788" i="3" s="1"/>
  <c r="DA788" i="3"/>
  <c r="DC788" i="3"/>
  <c r="A789" i="3"/>
  <c r="CX789" i="3"/>
  <c r="CY789" i="3"/>
  <c r="CZ789" i="3"/>
  <c r="DA789" i="3"/>
  <c r="DB789" i="3"/>
  <c r="DC789" i="3"/>
  <c r="A790" i="3"/>
  <c r="CX790" i="3"/>
  <c r="CY790" i="3"/>
  <c r="CZ790" i="3"/>
  <c r="DA790" i="3"/>
  <c r="DB790" i="3"/>
  <c r="DC790" i="3"/>
  <c r="A791" i="3"/>
  <c r="CX791" i="3"/>
  <c r="CY791" i="3"/>
  <c r="CZ791" i="3"/>
  <c r="DB791" i="3" s="1"/>
  <c r="DA791" i="3"/>
  <c r="DC791" i="3"/>
  <c r="A792" i="3"/>
  <c r="CX792" i="3"/>
  <c r="CY792" i="3"/>
  <c r="CZ792" i="3"/>
  <c r="DB792" i="3" s="1"/>
  <c r="DA792" i="3"/>
  <c r="DC792" i="3"/>
  <c r="A793" i="3"/>
  <c r="CX793" i="3"/>
  <c r="CY793" i="3"/>
  <c r="CZ793" i="3"/>
  <c r="DB793" i="3" s="1"/>
  <c r="DA793" i="3"/>
  <c r="DC793" i="3"/>
  <c r="A794" i="3"/>
  <c r="CX794" i="3"/>
  <c r="CY794" i="3"/>
  <c r="CZ794" i="3"/>
  <c r="DA794" i="3"/>
  <c r="DB794" i="3"/>
  <c r="DC794" i="3"/>
  <c r="A795" i="3"/>
  <c r="CX795" i="3"/>
  <c r="CY795" i="3"/>
  <c r="CZ795" i="3"/>
  <c r="DA795" i="3"/>
  <c r="DB795" i="3"/>
  <c r="DC795" i="3"/>
  <c r="A796" i="3"/>
  <c r="CX796" i="3"/>
  <c r="CY796" i="3"/>
  <c r="CZ796" i="3"/>
  <c r="DB796" i="3" s="1"/>
  <c r="DA796" i="3"/>
  <c r="DC796" i="3"/>
  <c r="A797" i="3"/>
  <c r="CY797" i="3"/>
  <c r="CZ797" i="3"/>
  <c r="DA797" i="3"/>
  <c r="DB797" i="3"/>
  <c r="DC797" i="3"/>
  <c r="A798" i="3"/>
  <c r="CY798" i="3"/>
  <c r="CZ798" i="3"/>
  <c r="DA798" i="3"/>
  <c r="DB798" i="3"/>
  <c r="DC798" i="3"/>
  <c r="A799" i="3"/>
  <c r="CY799" i="3"/>
  <c r="CZ799" i="3"/>
  <c r="DB799" i="3" s="1"/>
  <c r="DA799" i="3"/>
  <c r="DC799" i="3"/>
  <c r="A800" i="3"/>
  <c r="CY800" i="3"/>
  <c r="CZ800" i="3"/>
  <c r="DB800" i="3" s="1"/>
  <c r="DA800" i="3"/>
  <c r="DC800" i="3"/>
  <c r="A801" i="3"/>
  <c r="CY801" i="3"/>
  <c r="CZ801" i="3"/>
  <c r="DB801" i="3" s="1"/>
  <c r="DA801" i="3"/>
  <c r="DC801" i="3"/>
  <c r="A802" i="3"/>
  <c r="CY802" i="3"/>
  <c r="CZ802" i="3"/>
  <c r="DA802" i="3"/>
  <c r="DB802" i="3"/>
  <c r="DC802" i="3"/>
  <c r="A803" i="3"/>
  <c r="CY803" i="3"/>
  <c r="CZ803" i="3"/>
  <c r="DA803" i="3"/>
  <c r="DB803" i="3"/>
  <c r="DC803" i="3"/>
  <c r="A804" i="3"/>
  <c r="CY804" i="3"/>
  <c r="CZ804" i="3"/>
  <c r="DB804" i="3" s="1"/>
  <c r="DA804" i="3"/>
  <c r="DC804" i="3"/>
  <c r="A805" i="3"/>
  <c r="CY805" i="3"/>
  <c r="CZ805" i="3"/>
  <c r="DB805" i="3" s="1"/>
  <c r="DA805" i="3"/>
  <c r="DC805" i="3"/>
  <c r="A806" i="3"/>
  <c r="CY806" i="3"/>
  <c r="CZ806" i="3"/>
  <c r="DA806" i="3"/>
  <c r="DB806" i="3"/>
  <c r="DC806" i="3"/>
  <c r="A807" i="3"/>
  <c r="CY807" i="3"/>
  <c r="CZ807" i="3"/>
  <c r="DB807" i="3" s="1"/>
  <c r="DA807" i="3"/>
  <c r="DC807" i="3"/>
  <c r="A808" i="3"/>
  <c r="CY808" i="3"/>
  <c r="CZ808" i="3"/>
  <c r="DB808" i="3" s="1"/>
  <c r="DA808" i="3"/>
  <c r="DC808" i="3"/>
  <c r="A809" i="3"/>
  <c r="CY809" i="3"/>
  <c r="CZ809" i="3"/>
  <c r="DB809" i="3" s="1"/>
  <c r="DA809" i="3"/>
  <c r="DC809" i="3"/>
  <c r="A810" i="3"/>
  <c r="CY810" i="3"/>
  <c r="CZ810" i="3"/>
  <c r="DA810" i="3"/>
  <c r="DB810" i="3"/>
  <c r="DC810" i="3"/>
  <c r="A811" i="3"/>
  <c r="CY811" i="3"/>
  <c r="CZ811" i="3"/>
  <c r="DA811" i="3"/>
  <c r="DB811" i="3"/>
  <c r="DC811" i="3"/>
  <c r="A812" i="3"/>
  <c r="CY812" i="3"/>
  <c r="CZ812" i="3"/>
  <c r="DB812" i="3" s="1"/>
  <c r="DA812" i="3"/>
  <c r="DC812" i="3"/>
  <c r="A813" i="3"/>
  <c r="CY813" i="3"/>
  <c r="CZ813" i="3"/>
  <c r="DB813" i="3" s="1"/>
  <c r="DA813" i="3"/>
  <c r="DC813" i="3"/>
  <c r="A814" i="3"/>
  <c r="CY814" i="3"/>
  <c r="CZ814" i="3"/>
  <c r="DA814" i="3"/>
  <c r="DB814" i="3"/>
  <c r="DC814" i="3"/>
  <c r="A815" i="3"/>
  <c r="CY815" i="3"/>
  <c r="CZ815" i="3"/>
  <c r="DB815" i="3" s="1"/>
  <c r="DA815" i="3"/>
  <c r="DC815" i="3"/>
  <c r="A816" i="3"/>
  <c r="CY816" i="3"/>
  <c r="CZ816" i="3"/>
  <c r="DB816" i="3" s="1"/>
  <c r="DA816" i="3"/>
  <c r="DC816" i="3"/>
  <c r="A817" i="3"/>
  <c r="CY817" i="3"/>
  <c r="CZ817" i="3"/>
  <c r="DA817" i="3"/>
  <c r="DB817" i="3"/>
  <c r="DC817" i="3"/>
  <c r="A818" i="3"/>
  <c r="CY818" i="3"/>
  <c r="CZ818" i="3"/>
  <c r="DA818" i="3"/>
  <c r="DB818" i="3"/>
  <c r="DC818" i="3"/>
  <c r="A819" i="3"/>
  <c r="CX819" i="3"/>
  <c r="CY819" i="3"/>
  <c r="CZ819" i="3"/>
  <c r="DA819" i="3"/>
  <c r="DB819" i="3"/>
  <c r="DC819" i="3"/>
  <c r="A820" i="3"/>
  <c r="CY820" i="3"/>
  <c r="CZ820" i="3"/>
  <c r="DB820" i="3" s="1"/>
  <c r="DA820" i="3"/>
  <c r="DC820" i="3"/>
  <c r="A821" i="3"/>
  <c r="CY821" i="3"/>
  <c r="CZ821" i="3"/>
  <c r="DB821" i="3" s="1"/>
  <c r="DA821" i="3"/>
  <c r="DC821" i="3"/>
  <c r="A822" i="3"/>
  <c r="CY822" i="3"/>
  <c r="CZ822" i="3"/>
  <c r="DA822" i="3"/>
  <c r="DB822" i="3"/>
  <c r="DC822" i="3"/>
  <c r="A823" i="3"/>
  <c r="CX823" i="3"/>
  <c r="CY823" i="3"/>
  <c r="CZ823" i="3"/>
  <c r="DB823" i="3" s="1"/>
  <c r="DA823" i="3"/>
  <c r="DC823" i="3"/>
  <c r="A824" i="3"/>
  <c r="CY824" i="3"/>
  <c r="CZ824" i="3"/>
  <c r="DB824" i="3" s="1"/>
  <c r="DA824" i="3"/>
  <c r="DC824" i="3"/>
  <c r="A825" i="3"/>
  <c r="CY825" i="3"/>
  <c r="CZ825" i="3"/>
  <c r="DA825" i="3"/>
  <c r="DB825" i="3"/>
  <c r="DC825" i="3"/>
  <c r="A826" i="3"/>
  <c r="CY826" i="3"/>
  <c r="CZ826" i="3"/>
  <c r="DA826" i="3"/>
  <c r="DB826" i="3"/>
  <c r="DC826" i="3"/>
  <c r="A827" i="3"/>
  <c r="CY827" i="3"/>
  <c r="CZ827" i="3"/>
  <c r="DA827" i="3"/>
  <c r="DB827" i="3"/>
  <c r="DC827" i="3"/>
  <c r="A828" i="3"/>
  <c r="CY828" i="3"/>
  <c r="CZ828" i="3"/>
  <c r="DB828" i="3" s="1"/>
  <c r="DA828" i="3"/>
  <c r="DC828" i="3"/>
  <c r="A829" i="3"/>
  <c r="CY829" i="3"/>
  <c r="CZ829" i="3"/>
  <c r="DB829" i="3" s="1"/>
  <c r="DA829" i="3"/>
  <c r="DC829" i="3"/>
  <c r="A830" i="3"/>
  <c r="CY830" i="3"/>
  <c r="CZ830" i="3"/>
  <c r="DA830" i="3"/>
  <c r="DB830" i="3"/>
  <c r="DC830" i="3"/>
  <c r="A831" i="3"/>
  <c r="CY831" i="3"/>
  <c r="CZ831" i="3"/>
  <c r="DB831" i="3" s="1"/>
  <c r="DA831" i="3"/>
  <c r="DC831" i="3"/>
  <c r="A832" i="3"/>
  <c r="CY832" i="3"/>
  <c r="CZ832" i="3"/>
  <c r="DB832" i="3" s="1"/>
  <c r="DA832" i="3"/>
  <c r="DC832" i="3"/>
  <c r="A833" i="3"/>
  <c r="CY833" i="3"/>
  <c r="CZ833" i="3"/>
  <c r="DB833" i="3" s="1"/>
  <c r="DA833" i="3"/>
  <c r="DC833" i="3"/>
  <c r="A834" i="3"/>
  <c r="CY834" i="3"/>
  <c r="CZ834" i="3"/>
  <c r="DA834" i="3"/>
  <c r="DB834" i="3"/>
  <c r="DC834" i="3"/>
  <c r="A835" i="3"/>
  <c r="CY835" i="3"/>
  <c r="CZ835" i="3"/>
  <c r="DA835" i="3"/>
  <c r="DB835" i="3"/>
  <c r="DC835" i="3"/>
  <c r="A836" i="3"/>
  <c r="CY836" i="3"/>
  <c r="CZ836" i="3"/>
  <c r="DB836" i="3" s="1"/>
  <c r="DA836" i="3"/>
  <c r="DC836" i="3"/>
  <c r="A837" i="3"/>
  <c r="CY837" i="3"/>
  <c r="CZ837" i="3"/>
  <c r="DB837" i="3" s="1"/>
  <c r="DA837" i="3"/>
  <c r="DC837" i="3"/>
  <c r="A838" i="3"/>
  <c r="CY838" i="3"/>
  <c r="CZ838" i="3"/>
  <c r="DA838" i="3"/>
  <c r="DB838" i="3"/>
  <c r="DC838" i="3"/>
  <c r="A839" i="3"/>
  <c r="CX839" i="3"/>
  <c r="CY839" i="3"/>
  <c r="CZ839" i="3"/>
  <c r="DB839" i="3" s="1"/>
  <c r="DA839" i="3"/>
  <c r="DC839" i="3"/>
  <c r="A840" i="3"/>
  <c r="CX840" i="3"/>
  <c r="CY840" i="3"/>
  <c r="CZ840" i="3"/>
  <c r="DB840" i="3" s="1"/>
  <c r="DA840" i="3"/>
  <c r="DC840" i="3"/>
  <c r="A841" i="3"/>
  <c r="CX841" i="3"/>
  <c r="CY841" i="3"/>
  <c r="CZ841" i="3"/>
  <c r="DA841" i="3"/>
  <c r="DB841" i="3"/>
  <c r="DC841" i="3"/>
  <c r="A842" i="3"/>
  <c r="CX842" i="3"/>
  <c r="CY842" i="3"/>
  <c r="CZ842" i="3"/>
  <c r="DA842" i="3"/>
  <c r="DB842" i="3"/>
  <c r="DC842" i="3"/>
  <c r="A843" i="3"/>
  <c r="CX843" i="3"/>
  <c r="CY843" i="3"/>
  <c r="CZ843" i="3"/>
  <c r="DA843" i="3"/>
  <c r="DB843" i="3"/>
  <c r="DC843" i="3"/>
  <c r="A844" i="3"/>
  <c r="CX844" i="3"/>
  <c r="CY844" i="3"/>
  <c r="CZ844" i="3"/>
  <c r="DB844" i="3" s="1"/>
  <c r="DA844" i="3"/>
  <c r="DC844" i="3"/>
  <c r="A845" i="3"/>
  <c r="CX845" i="3"/>
  <c r="CY845" i="3"/>
  <c r="CZ845" i="3"/>
  <c r="DB845" i="3" s="1"/>
  <c r="DA845" i="3"/>
  <c r="DC845" i="3"/>
  <c r="A846" i="3"/>
  <c r="CX846" i="3"/>
  <c r="CY846" i="3"/>
  <c r="CZ846" i="3"/>
  <c r="DA846" i="3"/>
  <c r="DB846" i="3"/>
  <c r="DC846" i="3"/>
  <c r="A847" i="3"/>
  <c r="CX847" i="3"/>
  <c r="CY847" i="3"/>
  <c r="CZ847" i="3"/>
  <c r="DB847" i="3" s="1"/>
  <c r="DA847" i="3"/>
  <c r="DC847" i="3"/>
  <c r="A848" i="3"/>
  <c r="CY848" i="3"/>
  <c r="CZ848" i="3"/>
  <c r="DB848" i="3" s="1"/>
  <c r="DA848" i="3"/>
  <c r="DC848" i="3"/>
  <c r="A849" i="3"/>
  <c r="CY849" i="3"/>
  <c r="CZ849" i="3"/>
  <c r="DB849" i="3" s="1"/>
  <c r="DA849" i="3"/>
  <c r="DC849" i="3"/>
  <c r="A850" i="3"/>
  <c r="CY850" i="3"/>
  <c r="CZ850" i="3"/>
  <c r="DA850" i="3"/>
  <c r="DB850" i="3"/>
  <c r="DC850" i="3"/>
  <c r="A851" i="3"/>
  <c r="CY851" i="3"/>
  <c r="CZ851" i="3"/>
  <c r="DA851" i="3"/>
  <c r="DB851" i="3"/>
  <c r="DC851" i="3"/>
  <c r="A852" i="3"/>
  <c r="CY852" i="3"/>
  <c r="CZ852" i="3"/>
  <c r="DB852" i="3" s="1"/>
  <c r="DA852" i="3"/>
  <c r="DC852" i="3"/>
  <c r="A853" i="3"/>
  <c r="CY853" i="3"/>
  <c r="CZ853" i="3"/>
  <c r="DA853" i="3"/>
  <c r="DB853" i="3"/>
  <c r="DC853" i="3"/>
  <c r="A854" i="3"/>
  <c r="CY854" i="3"/>
  <c r="CZ854" i="3"/>
  <c r="DA854" i="3"/>
  <c r="DB854" i="3"/>
  <c r="DC854" i="3"/>
  <c r="A855" i="3"/>
  <c r="CY855" i="3"/>
  <c r="CZ855" i="3"/>
  <c r="DB855" i="3" s="1"/>
  <c r="DA855" i="3"/>
  <c r="DC855" i="3"/>
  <c r="A856" i="3"/>
  <c r="CY856" i="3"/>
  <c r="CZ856" i="3"/>
  <c r="DB856" i="3" s="1"/>
  <c r="DA856" i="3"/>
  <c r="DC856" i="3"/>
  <c r="A857" i="3"/>
  <c r="CY857" i="3"/>
  <c r="CZ857" i="3"/>
  <c r="DB857" i="3" s="1"/>
  <c r="DA857" i="3"/>
  <c r="DC857" i="3"/>
  <c r="A858" i="3"/>
  <c r="CY858" i="3"/>
  <c r="CZ858" i="3"/>
  <c r="DA858" i="3"/>
  <c r="DB858" i="3"/>
  <c r="DC858" i="3"/>
  <c r="A859" i="3"/>
  <c r="CY859" i="3"/>
  <c r="CZ859" i="3"/>
  <c r="DA859" i="3"/>
  <c r="DB859" i="3"/>
  <c r="DC859" i="3"/>
  <c r="A860" i="3"/>
  <c r="CY860" i="3"/>
  <c r="CZ860" i="3"/>
  <c r="DB860" i="3" s="1"/>
  <c r="DA860" i="3"/>
  <c r="DC860" i="3"/>
  <c r="A861" i="3"/>
  <c r="CY861" i="3"/>
  <c r="CZ861" i="3"/>
  <c r="DA861" i="3"/>
  <c r="DB861" i="3"/>
  <c r="DC861" i="3"/>
  <c r="A862" i="3"/>
  <c r="CY862" i="3"/>
  <c r="CZ862" i="3"/>
  <c r="DA862" i="3"/>
  <c r="DB862" i="3"/>
  <c r="DC862" i="3"/>
  <c r="A863" i="3"/>
  <c r="CY863" i="3"/>
  <c r="CZ863" i="3"/>
  <c r="DB863" i="3" s="1"/>
  <c r="DA863" i="3"/>
  <c r="DC863" i="3"/>
  <c r="A864" i="3"/>
  <c r="CY864" i="3"/>
  <c r="CZ864" i="3"/>
  <c r="DB864" i="3" s="1"/>
  <c r="DA864" i="3"/>
  <c r="DC864" i="3"/>
  <c r="A865" i="3"/>
  <c r="CY865" i="3"/>
  <c r="CZ865" i="3"/>
  <c r="DB865" i="3" s="1"/>
  <c r="DA865" i="3"/>
  <c r="DC865" i="3"/>
  <c r="A866" i="3"/>
  <c r="CY866" i="3"/>
  <c r="CZ866" i="3"/>
  <c r="DA866" i="3"/>
  <c r="DB866" i="3"/>
  <c r="DC866" i="3"/>
  <c r="A867" i="3"/>
  <c r="CY867" i="3"/>
  <c r="CZ867" i="3"/>
  <c r="DA867" i="3"/>
  <c r="DB867" i="3"/>
  <c r="DC867" i="3"/>
  <c r="A868" i="3"/>
  <c r="CY868" i="3"/>
  <c r="CZ868" i="3"/>
  <c r="DB868" i="3" s="1"/>
  <c r="DA868" i="3"/>
  <c r="DC868" i="3"/>
  <c r="A869" i="3"/>
  <c r="CY869" i="3"/>
  <c r="CZ869" i="3"/>
  <c r="DB869" i="3" s="1"/>
  <c r="DA869" i="3"/>
  <c r="DC869" i="3"/>
  <c r="A870" i="3"/>
  <c r="CX870" i="3"/>
  <c r="CY870" i="3"/>
  <c r="CZ870" i="3"/>
  <c r="DA870" i="3"/>
  <c r="DB870" i="3"/>
  <c r="DC870" i="3"/>
  <c r="A871" i="3"/>
  <c r="CY871" i="3"/>
  <c r="CZ871" i="3"/>
  <c r="DB871" i="3" s="1"/>
  <c r="DA871" i="3"/>
  <c r="DC871" i="3"/>
  <c r="A872" i="3"/>
  <c r="CY872" i="3"/>
  <c r="CZ872" i="3"/>
  <c r="DB872" i="3" s="1"/>
  <c r="DA872" i="3"/>
  <c r="DC872" i="3"/>
  <c r="A873" i="3"/>
  <c r="CY873" i="3"/>
  <c r="CZ873" i="3"/>
  <c r="DB873" i="3" s="1"/>
  <c r="DA873" i="3"/>
  <c r="DC873" i="3"/>
  <c r="A874" i="3"/>
  <c r="CX874" i="3"/>
  <c r="CY874" i="3"/>
  <c r="CZ874" i="3"/>
  <c r="DA874" i="3"/>
  <c r="DB874" i="3"/>
  <c r="DC874" i="3"/>
  <c r="A875" i="3"/>
  <c r="CY875" i="3"/>
  <c r="CZ875" i="3"/>
  <c r="DA875" i="3"/>
  <c r="DB875" i="3"/>
  <c r="DC875" i="3"/>
  <c r="A876" i="3"/>
  <c r="CY876" i="3"/>
  <c r="CZ876" i="3"/>
  <c r="DB876" i="3" s="1"/>
  <c r="DA876" i="3"/>
  <c r="DC876" i="3"/>
  <c r="A877" i="3"/>
  <c r="CY877" i="3"/>
  <c r="CZ877" i="3"/>
  <c r="DB877" i="3" s="1"/>
  <c r="DA877" i="3"/>
  <c r="DC877" i="3"/>
  <c r="A878" i="3"/>
  <c r="CY878" i="3"/>
  <c r="CZ878" i="3"/>
  <c r="DA878" i="3"/>
  <c r="DB878" i="3"/>
  <c r="DC878" i="3"/>
  <c r="A879" i="3"/>
  <c r="CY879" i="3"/>
  <c r="CZ879" i="3"/>
  <c r="DB879" i="3" s="1"/>
  <c r="DA879" i="3"/>
  <c r="DC879" i="3"/>
  <c r="A880" i="3"/>
  <c r="CY880" i="3"/>
  <c r="CZ880" i="3"/>
  <c r="DB880" i="3" s="1"/>
  <c r="DA880" i="3"/>
  <c r="DC880" i="3"/>
  <c r="A881" i="3"/>
  <c r="CY881" i="3"/>
  <c r="CZ881" i="3"/>
  <c r="DB881" i="3" s="1"/>
  <c r="DA881" i="3"/>
  <c r="DC881" i="3"/>
  <c r="A882" i="3"/>
  <c r="CY882" i="3"/>
  <c r="CZ882" i="3"/>
  <c r="DA882" i="3"/>
  <c r="DB882" i="3"/>
  <c r="DC882" i="3"/>
  <c r="A883" i="3"/>
  <c r="CY883" i="3"/>
  <c r="CZ883" i="3"/>
  <c r="DA883" i="3"/>
  <c r="DB883" i="3"/>
  <c r="DC883" i="3"/>
  <c r="A884" i="3"/>
  <c r="CY884" i="3"/>
  <c r="CZ884" i="3"/>
  <c r="DB884" i="3" s="1"/>
  <c r="DA884" i="3"/>
  <c r="DC884" i="3"/>
  <c r="A885" i="3"/>
  <c r="CY885" i="3"/>
  <c r="CZ885" i="3"/>
  <c r="DB885" i="3" s="1"/>
  <c r="DA885" i="3"/>
  <c r="DC885" i="3"/>
  <c r="A886" i="3"/>
  <c r="CY886" i="3"/>
  <c r="CZ886" i="3"/>
  <c r="DA886" i="3"/>
  <c r="DB886" i="3"/>
  <c r="DC886" i="3"/>
  <c r="A887" i="3"/>
  <c r="CY887" i="3"/>
  <c r="CZ887" i="3"/>
  <c r="DB887" i="3" s="1"/>
  <c r="DA887" i="3"/>
  <c r="DC887" i="3"/>
  <c r="A888" i="3"/>
  <c r="CY888" i="3"/>
  <c r="CZ888" i="3"/>
  <c r="DB888" i="3" s="1"/>
  <c r="DA888" i="3"/>
  <c r="DC888" i="3"/>
  <c r="A889" i="3"/>
  <c r="CY889" i="3"/>
  <c r="CZ889" i="3"/>
  <c r="DA889" i="3"/>
  <c r="DB889" i="3"/>
  <c r="DC889" i="3"/>
  <c r="A890" i="3"/>
  <c r="CX890" i="3"/>
  <c r="CY890" i="3"/>
  <c r="CZ890" i="3"/>
  <c r="DA890" i="3"/>
  <c r="DB890" i="3"/>
  <c r="DC890" i="3"/>
  <c r="A891" i="3"/>
  <c r="CX891" i="3"/>
  <c r="CY891" i="3"/>
  <c r="CZ891" i="3"/>
  <c r="DA891" i="3"/>
  <c r="DB891" i="3"/>
  <c r="DC891" i="3"/>
  <c r="A892" i="3"/>
  <c r="CX892" i="3"/>
  <c r="CY892" i="3"/>
  <c r="CZ892" i="3"/>
  <c r="DB892" i="3" s="1"/>
  <c r="DA892" i="3"/>
  <c r="DC892" i="3"/>
  <c r="A893" i="3"/>
  <c r="CX893" i="3"/>
  <c r="CY893" i="3"/>
  <c r="CZ893" i="3"/>
  <c r="DB893" i="3" s="1"/>
  <c r="DA893" i="3"/>
  <c r="DC893" i="3"/>
  <c r="A894" i="3"/>
  <c r="CX894" i="3"/>
  <c r="CY894" i="3"/>
  <c r="CZ894" i="3"/>
  <c r="DA894" i="3"/>
  <c r="DB894" i="3"/>
  <c r="DC894" i="3"/>
  <c r="A895" i="3"/>
  <c r="CX895" i="3"/>
  <c r="CY895" i="3"/>
  <c r="CZ895" i="3"/>
  <c r="DB895" i="3" s="1"/>
  <c r="DA895" i="3"/>
  <c r="DC895" i="3"/>
  <c r="A896" i="3"/>
  <c r="CX896" i="3"/>
  <c r="CY896" i="3"/>
  <c r="CZ896" i="3"/>
  <c r="DB896" i="3" s="1"/>
  <c r="DA896" i="3"/>
  <c r="DC896" i="3"/>
  <c r="A897" i="3"/>
  <c r="CX897" i="3"/>
  <c r="CY897" i="3"/>
  <c r="CZ897" i="3"/>
  <c r="DB897" i="3" s="1"/>
  <c r="DA897" i="3"/>
  <c r="DC897" i="3"/>
  <c r="A898" i="3"/>
  <c r="CX898" i="3"/>
  <c r="CY898" i="3"/>
  <c r="CZ898" i="3"/>
  <c r="DA898" i="3"/>
  <c r="DB898" i="3"/>
  <c r="DC898" i="3"/>
  <c r="A899" i="3"/>
  <c r="CY899" i="3"/>
  <c r="CZ899" i="3"/>
  <c r="DA899" i="3"/>
  <c r="DB899" i="3"/>
  <c r="DC899" i="3"/>
  <c r="A900" i="3"/>
  <c r="CY900" i="3"/>
  <c r="CZ900" i="3"/>
  <c r="DB900" i="3" s="1"/>
  <c r="DA900" i="3"/>
  <c r="DC900" i="3"/>
  <c r="A901" i="3"/>
  <c r="CY901" i="3"/>
  <c r="CZ901" i="3"/>
  <c r="DA901" i="3"/>
  <c r="DB901" i="3"/>
  <c r="DC901" i="3"/>
  <c r="A902" i="3"/>
  <c r="CY902" i="3"/>
  <c r="CZ902" i="3"/>
  <c r="DA902" i="3"/>
  <c r="DB902" i="3"/>
  <c r="DC902" i="3"/>
  <c r="A903" i="3"/>
  <c r="CY903" i="3"/>
  <c r="CZ903" i="3"/>
  <c r="DB903" i="3" s="1"/>
  <c r="DA903" i="3"/>
  <c r="DC903" i="3"/>
  <c r="A904" i="3"/>
  <c r="CY904" i="3"/>
  <c r="CZ904" i="3"/>
  <c r="DB904" i="3" s="1"/>
  <c r="DA904" i="3"/>
  <c r="DC904" i="3"/>
  <c r="A905" i="3"/>
  <c r="CY905" i="3"/>
  <c r="CZ905" i="3"/>
  <c r="DA905" i="3"/>
  <c r="DB905" i="3"/>
  <c r="DC905" i="3"/>
  <c r="A906" i="3"/>
  <c r="CY906" i="3"/>
  <c r="CZ906" i="3"/>
  <c r="DA906" i="3"/>
  <c r="DB906" i="3"/>
  <c r="DC906" i="3"/>
  <c r="A907" i="3"/>
  <c r="CY907" i="3"/>
  <c r="CZ907" i="3"/>
  <c r="DA907" i="3"/>
  <c r="DB907" i="3"/>
  <c r="DC907" i="3"/>
  <c r="A908" i="3"/>
  <c r="CY908" i="3"/>
  <c r="CZ908" i="3"/>
  <c r="DB908" i="3" s="1"/>
  <c r="DA908" i="3"/>
  <c r="DC908" i="3"/>
  <c r="A909" i="3"/>
  <c r="CY909" i="3"/>
  <c r="CZ909" i="3"/>
  <c r="DA909" i="3"/>
  <c r="DB909" i="3"/>
  <c r="DC909" i="3"/>
  <c r="A910" i="3"/>
  <c r="CY910" i="3"/>
  <c r="CZ910" i="3"/>
  <c r="DA910" i="3"/>
  <c r="DB910" i="3"/>
  <c r="DC910" i="3"/>
  <c r="A911" i="3"/>
  <c r="CY911" i="3"/>
  <c r="CZ911" i="3"/>
  <c r="DB911" i="3" s="1"/>
  <c r="DA911" i="3"/>
  <c r="DC911" i="3"/>
  <c r="A912" i="3"/>
  <c r="CY912" i="3"/>
  <c r="CZ912" i="3"/>
  <c r="DB912" i="3" s="1"/>
  <c r="DA912" i="3"/>
  <c r="DC912" i="3"/>
  <c r="A913" i="3"/>
  <c r="CY913" i="3"/>
  <c r="CZ913" i="3"/>
  <c r="DA913" i="3"/>
  <c r="DB913" i="3"/>
  <c r="DC913" i="3"/>
  <c r="A914" i="3"/>
  <c r="CY914" i="3"/>
  <c r="CZ914" i="3"/>
  <c r="DA914" i="3"/>
  <c r="DB914" i="3"/>
  <c r="DC914" i="3"/>
  <c r="A915" i="3"/>
  <c r="CY915" i="3"/>
  <c r="CZ915" i="3"/>
  <c r="DA915" i="3"/>
  <c r="DB915" i="3"/>
  <c r="DC915" i="3"/>
  <c r="A916" i="3"/>
  <c r="CY916" i="3"/>
  <c r="CZ916" i="3"/>
  <c r="DB916" i="3" s="1"/>
  <c r="DA916" i="3"/>
  <c r="DC916" i="3"/>
  <c r="A917" i="3"/>
  <c r="CY917" i="3"/>
  <c r="CZ917" i="3"/>
  <c r="DB917" i="3" s="1"/>
  <c r="DA917" i="3"/>
  <c r="DC917" i="3"/>
  <c r="A918" i="3"/>
  <c r="CY918" i="3"/>
  <c r="CZ918" i="3"/>
  <c r="DA918" i="3"/>
  <c r="DB918" i="3"/>
  <c r="DC918" i="3"/>
  <c r="A919" i="3"/>
  <c r="CX919" i="3"/>
  <c r="CY919" i="3"/>
  <c r="CZ919" i="3"/>
  <c r="DB919" i="3" s="1"/>
  <c r="DA919" i="3"/>
  <c r="DC919" i="3"/>
  <c r="A920" i="3"/>
  <c r="CY920" i="3"/>
  <c r="CZ920" i="3"/>
  <c r="DB920" i="3" s="1"/>
  <c r="DA920" i="3"/>
  <c r="DC920" i="3"/>
  <c r="A921" i="3"/>
  <c r="CY921" i="3"/>
  <c r="CZ921" i="3"/>
  <c r="DA921" i="3"/>
  <c r="DB921" i="3"/>
  <c r="DC921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D28" i="1"/>
  <c r="B30" i="1"/>
  <c r="E30" i="1"/>
  <c r="Z30" i="1"/>
  <c r="AA30" i="1"/>
  <c r="AM30" i="1"/>
  <c r="AN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CK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C32" i="1"/>
  <c r="D32" i="1"/>
  <c r="I32" i="1"/>
  <c r="K32" i="1"/>
  <c r="AC32" i="1"/>
  <c r="AD32" i="1"/>
  <c r="AE32" i="1"/>
  <c r="AF32" i="1"/>
  <c r="CT32" i="1" s="1"/>
  <c r="AG32" i="1"/>
  <c r="AH32" i="1"/>
  <c r="CV32" i="1" s="1"/>
  <c r="AI32" i="1"/>
  <c r="AJ32" i="1"/>
  <c r="CQ32" i="1"/>
  <c r="CR32" i="1"/>
  <c r="CU32" i="1"/>
  <c r="T32" i="1" s="1"/>
  <c r="CW32" i="1"/>
  <c r="CX32" i="1"/>
  <c r="FR32" i="1"/>
  <c r="GL32" i="1"/>
  <c r="BZ40" i="1" s="1"/>
  <c r="GO32" i="1"/>
  <c r="GP32" i="1"/>
  <c r="GV32" i="1"/>
  <c r="HC32" i="1" s="1"/>
  <c r="AC33" i="1"/>
  <c r="AD33" i="1"/>
  <c r="AB33" i="1" s="1"/>
  <c r="AE33" i="1"/>
  <c r="AF33" i="1"/>
  <c r="CT33" i="1" s="1"/>
  <c r="AG33" i="1"/>
  <c r="AH33" i="1"/>
  <c r="AI33" i="1"/>
  <c r="AJ33" i="1"/>
  <c r="CQ33" i="1"/>
  <c r="CR33" i="1"/>
  <c r="CS33" i="1"/>
  <c r="CU33" i="1"/>
  <c r="CV33" i="1"/>
  <c r="CW33" i="1"/>
  <c r="CX33" i="1"/>
  <c r="FR33" i="1"/>
  <c r="BY40" i="1" s="1"/>
  <c r="GL33" i="1"/>
  <c r="GO33" i="1"/>
  <c r="GP33" i="1"/>
  <c r="GV33" i="1"/>
  <c r="HC33" i="1" s="1"/>
  <c r="C34" i="1"/>
  <c r="D34" i="1"/>
  <c r="U34" i="1"/>
  <c r="W34" i="1"/>
  <c r="AC34" i="1"/>
  <c r="AE34" i="1"/>
  <c r="AF34" i="1"/>
  <c r="S34" i="1" s="1"/>
  <c r="AG34" i="1"/>
  <c r="AH34" i="1"/>
  <c r="AI34" i="1"/>
  <c r="CW34" i="1" s="1"/>
  <c r="V34" i="1" s="1"/>
  <c r="AJ34" i="1"/>
  <c r="CR34" i="1"/>
  <c r="CS34" i="1"/>
  <c r="CT34" i="1"/>
  <c r="CU34" i="1"/>
  <c r="T34" i="1" s="1"/>
  <c r="CV34" i="1"/>
  <c r="CX34" i="1"/>
  <c r="FR34" i="1"/>
  <c r="GL34" i="1"/>
  <c r="GO34" i="1"/>
  <c r="CC40" i="1" s="1"/>
  <c r="GP34" i="1"/>
  <c r="GV34" i="1"/>
  <c r="HC34" i="1" s="1"/>
  <c r="GX34" i="1" s="1"/>
  <c r="C35" i="1"/>
  <c r="D35" i="1"/>
  <c r="I35" i="1"/>
  <c r="K35" i="1"/>
  <c r="Q35" i="1"/>
  <c r="S35" i="1"/>
  <c r="CY35" i="1" s="1"/>
  <c r="X35" i="1" s="1"/>
  <c r="V35" i="1"/>
  <c r="AB35" i="1"/>
  <c r="AC35" i="1"/>
  <c r="P35" i="1" s="1"/>
  <c r="CP35" i="1" s="1"/>
  <c r="O35" i="1" s="1"/>
  <c r="AD35" i="1"/>
  <c r="AE35" i="1"/>
  <c r="R35" i="1" s="1"/>
  <c r="GK35" i="1" s="1"/>
  <c r="AF35" i="1"/>
  <c r="CT35" i="1" s="1"/>
  <c r="AG35" i="1"/>
  <c r="AH35" i="1"/>
  <c r="AI35" i="1"/>
  <c r="AJ35" i="1"/>
  <c r="CX35" i="1" s="1"/>
  <c r="W35" i="1" s="1"/>
  <c r="CQ35" i="1"/>
  <c r="CR35" i="1"/>
  <c r="CU35" i="1"/>
  <c r="T35" i="1" s="1"/>
  <c r="CV35" i="1"/>
  <c r="U35" i="1" s="1"/>
  <c r="CW35" i="1"/>
  <c r="CZ35" i="1"/>
  <c r="Y35" i="1" s="1"/>
  <c r="FR35" i="1"/>
  <c r="GL35" i="1"/>
  <c r="GO35" i="1"/>
  <c r="GP35" i="1"/>
  <c r="GV35" i="1"/>
  <c r="HC35" i="1" s="1"/>
  <c r="GX35" i="1" s="1"/>
  <c r="I36" i="1"/>
  <c r="Q36" i="1"/>
  <c r="S36" i="1"/>
  <c r="CY36" i="1" s="1"/>
  <c r="X36" i="1" s="1"/>
  <c r="W36" i="1"/>
  <c r="AC36" i="1"/>
  <c r="AB36" i="1" s="1"/>
  <c r="AD36" i="1"/>
  <c r="AE36" i="1"/>
  <c r="R36" i="1" s="1"/>
  <c r="GK36" i="1" s="1"/>
  <c r="AF36" i="1"/>
  <c r="AG36" i="1"/>
  <c r="CU36" i="1" s="1"/>
  <c r="T36" i="1" s="1"/>
  <c r="AH36" i="1"/>
  <c r="AI36" i="1"/>
  <c r="CW36" i="1" s="1"/>
  <c r="V36" i="1" s="1"/>
  <c r="AJ36" i="1"/>
  <c r="CR36" i="1"/>
  <c r="CS36" i="1"/>
  <c r="CT36" i="1"/>
  <c r="CV36" i="1"/>
  <c r="U36" i="1" s="1"/>
  <c r="CX36" i="1"/>
  <c r="FR36" i="1"/>
  <c r="GL36" i="1"/>
  <c r="GO36" i="1"/>
  <c r="GP36" i="1"/>
  <c r="GV36" i="1"/>
  <c r="HC36" i="1"/>
  <c r="GX36" i="1" s="1"/>
  <c r="C37" i="1"/>
  <c r="D37" i="1"/>
  <c r="I37" i="1"/>
  <c r="CX6" i="3" s="1"/>
  <c r="K37" i="1"/>
  <c r="P37" i="1"/>
  <c r="Q37" i="1"/>
  <c r="R37" i="1"/>
  <c r="GK37" i="1" s="1"/>
  <c r="AC37" i="1"/>
  <c r="AD37" i="1"/>
  <c r="AB37" i="1" s="1"/>
  <c r="AE37" i="1"/>
  <c r="AF37" i="1"/>
  <c r="CT37" i="1" s="1"/>
  <c r="AG37" i="1"/>
  <c r="CU37" i="1" s="1"/>
  <c r="T37" i="1" s="1"/>
  <c r="AH37" i="1"/>
  <c r="AI37" i="1"/>
  <c r="AJ37" i="1"/>
  <c r="CX37" i="1" s="1"/>
  <c r="W37" i="1" s="1"/>
  <c r="CQ37" i="1"/>
  <c r="CR37" i="1"/>
  <c r="CS37" i="1"/>
  <c r="CV37" i="1"/>
  <c r="U37" i="1" s="1"/>
  <c r="CW37" i="1"/>
  <c r="V37" i="1" s="1"/>
  <c r="FR37" i="1"/>
  <c r="GL37" i="1"/>
  <c r="GO37" i="1"/>
  <c r="GP37" i="1"/>
  <c r="GV37" i="1"/>
  <c r="GX37" i="1"/>
  <c r="HC37" i="1"/>
  <c r="C38" i="1"/>
  <c r="D38" i="1"/>
  <c r="Q38" i="1"/>
  <c r="S38" i="1"/>
  <c r="CY38" i="1" s="1"/>
  <c r="X38" i="1" s="1"/>
  <c r="W38" i="1"/>
  <c r="AC38" i="1"/>
  <c r="AB38" i="1" s="1"/>
  <c r="AD38" i="1"/>
  <c r="AE38" i="1"/>
  <c r="R38" i="1" s="1"/>
  <c r="GK38" i="1" s="1"/>
  <c r="AF38" i="1"/>
  <c r="AG38" i="1"/>
  <c r="CU38" i="1" s="1"/>
  <c r="T38" i="1" s="1"/>
  <c r="AH38" i="1"/>
  <c r="AI38" i="1"/>
  <c r="CW38" i="1" s="1"/>
  <c r="V38" i="1" s="1"/>
  <c r="AJ38" i="1"/>
  <c r="CR38" i="1"/>
  <c r="CS38" i="1"/>
  <c r="CT38" i="1"/>
  <c r="CV38" i="1"/>
  <c r="U38" i="1" s="1"/>
  <c r="CX38" i="1"/>
  <c r="FR38" i="1"/>
  <c r="GL38" i="1"/>
  <c r="GO38" i="1"/>
  <c r="GP38" i="1"/>
  <c r="GV38" i="1"/>
  <c r="HC38" i="1"/>
  <c r="GX38" i="1" s="1"/>
  <c r="B40" i="1"/>
  <c r="C40" i="1"/>
  <c r="C30" i="1" s="1"/>
  <c r="D40" i="1"/>
  <c r="D30" i="1" s="1"/>
  <c r="F40" i="1"/>
  <c r="F30" i="1" s="1"/>
  <c r="G40" i="1"/>
  <c r="G30" i="1" s="1"/>
  <c r="AU40" i="1"/>
  <c r="BC40" i="1"/>
  <c r="BX40" i="1"/>
  <c r="AO40" i="1" s="1"/>
  <c r="CD40" i="1"/>
  <c r="CD30" i="1" s="1"/>
  <c r="CK40" i="1"/>
  <c r="BB40" i="1" s="1"/>
  <c r="CL40" i="1"/>
  <c r="CL30" i="1" s="1"/>
  <c r="CM40" i="1"/>
  <c r="CM30" i="1" s="1"/>
  <c r="F56" i="1"/>
  <c r="B70" i="1"/>
  <c r="B26" i="1" s="1"/>
  <c r="C70" i="1"/>
  <c r="C26" i="1" s="1"/>
  <c r="D70" i="1"/>
  <c r="D26" i="1" s="1"/>
  <c r="F70" i="1"/>
  <c r="F26" i="1" s="1"/>
  <c r="G70" i="1"/>
  <c r="G26" i="1" s="1"/>
  <c r="D100" i="1"/>
  <c r="E102" i="1"/>
  <c r="Z102" i="1"/>
  <c r="AA102" i="1"/>
  <c r="AM102" i="1"/>
  <c r="AN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C104" i="1"/>
  <c r="D104" i="1"/>
  <c r="I104" i="1"/>
  <c r="I105" i="1" s="1"/>
  <c r="K104" i="1"/>
  <c r="Q104" i="1"/>
  <c r="R104" i="1"/>
  <c r="GK104" i="1" s="1"/>
  <c r="AB104" i="1"/>
  <c r="AC104" i="1"/>
  <c r="P104" i="1" s="1"/>
  <c r="AD104" i="1"/>
  <c r="AE104" i="1"/>
  <c r="AF104" i="1"/>
  <c r="AG104" i="1"/>
  <c r="CU104" i="1" s="1"/>
  <c r="T104" i="1" s="1"/>
  <c r="AH104" i="1"/>
  <c r="AI104" i="1"/>
  <c r="AJ104" i="1"/>
  <c r="CX104" i="1" s="1"/>
  <c r="W104" i="1" s="1"/>
  <c r="CQ104" i="1"/>
  <c r="CR104" i="1"/>
  <c r="CS104" i="1"/>
  <c r="CV104" i="1"/>
  <c r="U104" i="1" s="1"/>
  <c r="CW104" i="1"/>
  <c r="V104" i="1" s="1"/>
  <c r="FR104" i="1"/>
  <c r="GL104" i="1"/>
  <c r="GO104" i="1"/>
  <c r="GP104" i="1"/>
  <c r="GV104" i="1"/>
  <c r="GX104" i="1"/>
  <c r="HC104" i="1"/>
  <c r="AC105" i="1"/>
  <c r="AE105" i="1"/>
  <c r="AF105" i="1"/>
  <c r="AG105" i="1"/>
  <c r="AH105" i="1"/>
  <c r="CV105" i="1" s="1"/>
  <c r="U105" i="1" s="1"/>
  <c r="AI105" i="1"/>
  <c r="AJ105" i="1"/>
  <c r="CX105" i="1" s="1"/>
  <c r="CQ105" i="1"/>
  <c r="CT105" i="1"/>
  <c r="CU105" i="1"/>
  <c r="CW105" i="1"/>
  <c r="FR105" i="1"/>
  <c r="GL105" i="1"/>
  <c r="GO105" i="1"/>
  <c r="GP105" i="1"/>
  <c r="GV105" i="1"/>
  <c r="HC105" i="1" s="1"/>
  <c r="C106" i="1"/>
  <c r="D106" i="1"/>
  <c r="I106" i="1"/>
  <c r="K106" i="1"/>
  <c r="R106" i="1"/>
  <c r="S106" i="1"/>
  <c r="CY106" i="1" s="1"/>
  <c r="X106" i="1" s="1"/>
  <c r="AC106" i="1"/>
  <c r="CQ106" i="1" s="1"/>
  <c r="AE106" i="1"/>
  <c r="AF106" i="1"/>
  <c r="AG106" i="1"/>
  <c r="AH106" i="1"/>
  <c r="CV106" i="1" s="1"/>
  <c r="U106" i="1" s="1"/>
  <c r="AI106" i="1"/>
  <c r="AJ106" i="1"/>
  <c r="CX106" i="1" s="1"/>
  <c r="W106" i="1" s="1"/>
  <c r="CR106" i="1"/>
  <c r="CT106" i="1"/>
  <c r="CU106" i="1"/>
  <c r="T106" i="1" s="1"/>
  <c r="CW106" i="1"/>
  <c r="V106" i="1" s="1"/>
  <c r="CZ106" i="1"/>
  <c r="Y106" i="1" s="1"/>
  <c r="FR106" i="1"/>
  <c r="GK106" i="1"/>
  <c r="GL106" i="1"/>
  <c r="GO106" i="1"/>
  <c r="GP106" i="1"/>
  <c r="GV106" i="1"/>
  <c r="HC106" i="1"/>
  <c r="GX106" i="1" s="1"/>
  <c r="I107" i="1"/>
  <c r="P107" i="1"/>
  <c r="AC107" i="1"/>
  <c r="AE107" i="1"/>
  <c r="AF107" i="1"/>
  <c r="CT107" i="1" s="1"/>
  <c r="AG107" i="1"/>
  <c r="AH107" i="1"/>
  <c r="CV107" i="1" s="1"/>
  <c r="U107" i="1" s="1"/>
  <c r="AI107" i="1"/>
  <c r="CW107" i="1" s="1"/>
  <c r="V107" i="1" s="1"/>
  <c r="AJ107" i="1"/>
  <c r="CS107" i="1"/>
  <c r="CU107" i="1"/>
  <c r="T107" i="1" s="1"/>
  <c r="CX107" i="1"/>
  <c r="W107" i="1" s="1"/>
  <c r="FR107" i="1"/>
  <c r="GL107" i="1"/>
  <c r="GO107" i="1"/>
  <c r="CC161" i="1" s="1"/>
  <c r="CC102" i="1" s="1"/>
  <c r="GP107" i="1"/>
  <c r="GV107" i="1"/>
  <c r="HC107" i="1" s="1"/>
  <c r="GX107" i="1"/>
  <c r="C108" i="1"/>
  <c r="D108" i="1"/>
  <c r="P108" i="1"/>
  <c r="S108" i="1"/>
  <c r="AC108" i="1"/>
  <c r="CQ108" i="1" s="1"/>
  <c r="AE108" i="1"/>
  <c r="AF108" i="1"/>
  <c r="CT108" i="1" s="1"/>
  <c r="AG108" i="1"/>
  <c r="AH108" i="1"/>
  <c r="CV108" i="1" s="1"/>
  <c r="U108" i="1" s="1"/>
  <c r="AI108" i="1"/>
  <c r="AJ108" i="1"/>
  <c r="CX108" i="1" s="1"/>
  <c r="W108" i="1" s="1"/>
  <c r="CS108" i="1"/>
  <c r="CU108" i="1"/>
  <c r="T108" i="1" s="1"/>
  <c r="CW108" i="1"/>
  <c r="V108" i="1" s="1"/>
  <c r="FR108" i="1"/>
  <c r="GL108" i="1"/>
  <c r="GO108" i="1"/>
  <c r="GP108" i="1"/>
  <c r="GV108" i="1"/>
  <c r="HC108" i="1" s="1"/>
  <c r="GX108" i="1" s="1"/>
  <c r="I109" i="1"/>
  <c r="P109" i="1"/>
  <c r="Q109" i="1"/>
  <c r="T109" i="1"/>
  <c r="AC109" i="1"/>
  <c r="AD109" i="1"/>
  <c r="AE109" i="1"/>
  <c r="R109" i="1" s="1"/>
  <c r="AF109" i="1"/>
  <c r="CT109" i="1" s="1"/>
  <c r="AG109" i="1"/>
  <c r="AH109" i="1"/>
  <c r="AI109" i="1"/>
  <c r="CW109" i="1" s="1"/>
  <c r="V109" i="1" s="1"/>
  <c r="AJ109" i="1"/>
  <c r="CQ109" i="1"/>
  <c r="CR109" i="1"/>
  <c r="CS109" i="1"/>
  <c r="CU109" i="1"/>
  <c r="CV109" i="1"/>
  <c r="U109" i="1" s="1"/>
  <c r="CX109" i="1"/>
  <c r="W109" i="1" s="1"/>
  <c r="FR109" i="1"/>
  <c r="GK109" i="1"/>
  <c r="GL109" i="1"/>
  <c r="GO109" i="1"/>
  <c r="GP109" i="1"/>
  <c r="GV109" i="1"/>
  <c r="GX109" i="1"/>
  <c r="HC109" i="1"/>
  <c r="C110" i="1"/>
  <c r="D110" i="1"/>
  <c r="I110" i="1"/>
  <c r="K110" i="1"/>
  <c r="Q110" i="1"/>
  <c r="R110" i="1"/>
  <c r="GK110" i="1" s="1"/>
  <c r="T110" i="1"/>
  <c r="AC110" i="1"/>
  <c r="AD110" i="1"/>
  <c r="AE110" i="1"/>
  <c r="AF110" i="1"/>
  <c r="S110" i="1" s="1"/>
  <c r="CZ110" i="1" s="1"/>
  <c r="Y110" i="1" s="1"/>
  <c r="AG110" i="1"/>
  <c r="CU110" i="1" s="1"/>
  <c r="AH110" i="1"/>
  <c r="AI110" i="1"/>
  <c r="CW110" i="1" s="1"/>
  <c r="V110" i="1" s="1"/>
  <c r="AJ110" i="1"/>
  <c r="CR110" i="1"/>
  <c r="CS110" i="1"/>
  <c r="CV110" i="1"/>
  <c r="U110" i="1" s="1"/>
  <c r="CX110" i="1"/>
  <c r="W110" i="1" s="1"/>
  <c r="CY110" i="1"/>
  <c r="X110" i="1" s="1"/>
  <c r="FR110" i="1"/>
  <c r="GL110" i="1"/>
  <c r="GO110" i="1"/>
  <c r="GP110" i="1"/>
  <c r="GV110" i="1"/>
  <c r="GX110" i="1"/>
  <c r="HC110" i="1"/>
  <c r="I111" i="1"/>
  <c r="P111" i="1"/>
  <c r="Q111" i="1"/>
  <c r="T111" i="1"/>
  <c r="W111" i="1"/>
  <c r="AC111" i="1"/>
  <c r="AE111" i="1"/>
  <c r="AF111" i="1"/>
  <c r="S111" i="1" s="1"/>
  <c r="CY111" i="1" s="1"/>
  <c r="X111" i="1" s="1"/>
  <c r="AG111" i="1"/>
  <c r="AH111" i="1"/>
  <c r="CV111" i="1" s="1"/>
  <c r="U111" i="1" s="1"/>
  <c r="AI111" i="1"/>
  <c r="AJ111" i="1"/>
  <c r="CX111" i="1" s="1"/>
  <c r="CQ111" i="1"/>
  <c r="CT111" i="1"/>
  <c r="CU111" i="1"/>
  <c r="CW111" i="1"/>
  <c r="V111" i="1" s="1"/>
  <c r="FR111" i="1"/>
  <c r="GL111" i="1"/>
  <c r="GO111" i="1"/>
  <c r="GP111" i="1"/>
  <c r="CD161" i="1" s="1"/>
  <c r="CD102" i="1" s="1"/>
  <c r="GV111" i="1"/>
  <c r="HC111" i="1"/>
  <c r="GX111" i="1" s="1"/>
  <c r="C112" i="1"/>
  <c r="D112" i="1"/>
  <c r="I112" i="1"/>
  <c r="I113" i="1" s="1"/>
  <c r="K112" i="1"/>
  <c r="S112" i="1"/>
  <c r="U112" i="1"/>
  <c r="AC112" i="1"/>
  <c r="P112" i="1" s="1"/>
  <c r="AE112" i="1"/>
  <c r="AF112" i="1"/>
  <c r="AG112" i="1"/>
  <c r="AH112" i="1"/>
  <c r="CV112" i="1" s="1"/>
  <c r="AI112" i="1"/>
  <c r="AJ112" i="1"/>
  <c r="CX112" i="1" s="1"/>
  <c r="W112" i="1" s="1"/>
  <c r="CR112" i="1"/>
  <c r="CT112" i="1"/>
  <c r="CU112" i="1"/>
  <c r="T112" i="1" s="1"/>
  <c r="CW112" i="1"/>
  <c r="V112" i="1" s="1"/>
  <c r="FR112" i="1"/>
  <c r="GL112" i="1"/>
  <c r="GO112" i="1"/>
  <c r="GP112" i="1"/>
  <c r="GV112" i="1"/>
  <c r="HC112" i="1" s="1"/>
  <c r="GX112" i="1" s="1"/>
  <c r="AB113" i="1"/>
  <c r="AC113" i="1"/>
  <c r="AD113" i="1"/>
  <c r="AE113" i="1"/>
  <c r="CS113" i="1" s="1"/>
  <c r="AF113" i="1"/>
  <c r="CT113" i="1" s="1"/>
  <c r="AG113" i="1"/>
  <c r="AH113" i="1"/>
  <c r="AI113" i="1"/>
  <c r="AJ113" i="1"/>
  <c r="CX113" i="1" s="1"/>
  <c r="CQ113" i="1"/>
  <c r="CR113" i="1"/>
  <c r="CU113" i="1"/>
  <c r="CV113" i="1"/>
  <c r="CW113" i="1"/>
  <c r="FR113" i="1"/>
  <c r="GL113" i="1"/>
  <c r="GO113" i="1"/>
  <c r="GP113" i="1"/>
  <c r="GV113" i="1"/>
  <c r="HC113" i="1" s="1"/>
  <c r="I114" i="1"/>
  <c r="R114" i="1" s="1"/>
  <c r="GK114" i="1" s="1"/>
  <c r="Q114" i="1"/>
  <c r="S114" i="1"/>
  <c r="AC114" i="1"/>
  <c r="AD114" i="1"/>
  <c r="AE114" i="1"/>
  <c r="AF114" i="1"/>
  <c r="CT114" i="1" s="1"/>
  <c r="AG114" i="1"/>
  <c r="CU114" i="1" s="1"/>
  <c r="T114" i="1" s="1"/>
  <c r="AH114" i="1"/>
  <c r="AI114" i="1"/>
  <c r="CW114" i="1" s="1"/>
  <c r="V114" i="1" s="1"/>
  <c r="AJ114" i="1"/>
  <c r="CR114" i="1"/>
  <c r="CS114" i="1"/>
  <c r="CV114" i="1"/>
  <c r="U114" i="1" s="1"/>
  <c r="CX114" i="1"/>
  <c r="W114" i="1" s="1"/>
  <c r="FR114" i="1"/>
  <c r="GL114" i="1"/>
  <c r="GO114" i="1"/>
  <c r="GP114" i="1"/>
  <c r="GV114" i="1"/>
  <c r="GX114" i="1"/>
  <c r="HC114" i="1"/>
  <c r="C115" i="1"/>
  <c r="D115" i="1"/>
  <c r="I115" i="1"/>
  <c r="P115" i="1" s="1"/>
  <c r="K115" i="1"/>
  <c r="Q115" i="1"/>
  <c r="R115" i="1"/>
  <c r="V115" i="1"/>
  <c r="AC115" i="1"/>
  <c r="AD115" i="1"/>
  <c r="AB115" i="1" s="1"/>
  <c r="AE115" i="1"/>
  <c r="AF115" i="1"/>
  <c r="AG115" i="1"/>
  <c r="CU115" i="1" s="1"/>
  <c r="T115" i="1" s="1"/>
  <c r="AH115" i="1"/>
  <c r="AI115" i="1"/>
  <c r="CW115" i="1" s="1"/>
  <c r="AJ115" i="1"/>
  <c r="CX115" i="1" s="1"/>
  <c r="W115" i="1" s="1"/>
  <c r="CQ115" i="1"/>
  <c r="CR115" i="1"/>
  <c r="CS115" i="1"/>
  <c r="CV115" i="1"/>
  <c r="U115" i="1" s="1"/>
  <c r="FR115" i="1"/>
  <c r="BY161" i="1" s="1"/>
  <c r="GK115" i="1"/>
  <c r="GL115" i="1"/>
  <c r="GO115" i="1"/>
  <c r="GP115" i="1"/>
  <c r="GV115" i="1"/>
  <c r="GX115" i="1"/>
  <c r="HC115" i="1"/>
  <c r="AB116" i="1"/>
  <c r="AC116" i="1"/>
  <c r="AD116" i="1"/>
  <c r="AE116" i="1"/>
  <c r="CS116" i="1" s="1"/>
  <c r="AF116" i="1"/>
  <c r="AG116" i="1"/>
  <c r="CU116" i="1" s="1"/>
  <c r="AH116" i="1"/>
  <c r="CV116" i="1" s="1"/>
  <c r="AI116" i="1"/>
  <c r="AJ116" i="1"/>
  <c r="CX116" i="1" s="1"/>
  <c r="CQ116" i="1"/>
  <c r="CR116" i="1"/>
  <c r="CT116" i="1"/>
  <c r="CW116" i="1"/>
  <c r="FR116" i="1"/>
  <c r="GL116" i="1"/>
  <c r="GO116" i="1"/>
  <c r="GP116" i="1"/>
  <c r="GV116" i="1"/>
  <c r="HC116" i="1"/>
  <c r="I117" i="1"/>
  <c r="Q117" i="1" s="1"/>
  <c r="P117" i="1"/>
  <c r="R117" i="1"/>
  <c r="GK117" i="1" s="1"/>
  <c r="S117" i="1"/>
  <c r="CY117" i="1" s="1"/>
  <c r="X117" i="1"/>
  <c r="AB117" i="1"/>
  <c r="AC117" i="1"/>
  <c r="CQ117" i="1" s="1"/>
  <c r="AE117" i="1"/>
  <c r="AD117" i="1" s="1"/>
  <c r="AF117" i="1"/>
  <c r="CT117" i="1" s="1"/>
  <c r="AG117" i="1"/>
  <c r="AH117" i="1"/>
  <c r="CV117" i="1" s="1"/>
  <c r="U117" i="1" s="1"/>
  <c r="AI117" i="1"/>
  <c r="AJ117" i="1"/>
  <c r="CX117" i="1" s="1"/>
  <c r="W117" i="1" s="1"/>
  <c r="CR117" i="1"/>
  <c r="CU117" i="1"/>
  <c r="T117" i="1" s="1"/>
  <c r="CW117" i="1"/>
  <c r="V117" i="1" s="1"/>
  <c r="CZ117" i="1"/>
  <c r="Y117" i="1" s="1"/>
  <c r="FR117" i="1"/>
  <c r="GL117" i="1"/>
  <c r="GO117" i="1"/>
  <c r="GP117" i="1"/>
  <c r="GV117" i="1"/>
  <c r="HC117" i="1" s="1"/>
  <c r="GX117" i="1" s="1"/>
  <c r="D119" i="1"/>
  <c r="C121" i="1"/>
  <c r="E121" i="1"/>
  <c r="G121" i="1"/>
  <c r="Z121" i="1"/>
  <c r="AA121" i="1"/>
  <c r="AM121" i="1"/>
  <c r="AN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CL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C123" i="1"/>
  <c r="D123" i="1"/>
  <c r="I123" i="1"/>
  <c r="P123" i="1" s="1"/>
  <c r="K123" i="1"/>
  <c r="Q123" i="1"/>
  <c r="R123" i="1"/>
  <c r="AC123" i="1"/>
  <c r="AD123" i="1"/>
  <c r="AB123" i="1" s="1"/>
  <c r="AE123" i="1"/>
  <c r="AF123" i="1"/>
  <c r="AG123" i="1"/>
  <c r="CU123" i="1" s="1"/>
  <c r="T123" i="1" s="1"/>
  <c r="AH123" i="1"/>
  <c r="AI123" i="1"/>
  <c r="CW123" i="1" s="1"/>
  <c r="V123" i="1" s="1"/>
  <c r="AJ123" i="1"/>
  <c r="CX123" i="1" s="1"/>
  <c r="W123" i="1" s="1"/>
  <c r="CQ123" i="1"/>
  <c r="CR123" i="1"/>
  <c r="CS123" i="1"/>
  <c r="CV123" i="1"/>
  <c r="U123" i="1" s="1"/>
  <c r="FR123" i="1"/>
  <c r="BY131" i="1" s="1"/>
  <c r="GK123" i="1"/>
  <c r="GL123" i="1"/>
  <c r="GO123" i="1"/>
  <c r="GP123" i="1"/>
  <c r="GV123" i="1"/>
  <c r="GX123" i="1"/>
  <c r="HC123" i="1"/>
  <c r="AC124" i="1"/>
  <c r="AD124" i="1"/>
  <c r="AB124" i="1" s="1"/>
  <c r="AE124" i="1"/>
  <c r="CS124" i="1" s="1"/>
  <c r="AF124" i="1"/>
  <c r="AG124" i="1"/>
  <c r="CU124" i="1" s="1"/>
  <c r="AH124" i="1"/>
  <c r="CV124" i="1" s="1"/>
  <c r="AI124" i="1"/>
  <c r="AJ124" i="1"/>
  <c r="CX124" i="1" s="1"/>
  <c r="CQ124" i="1"/>
  <c r="CR124" i="1"/>
  <c r="CT124" i="1"/>
  <c r="CW124" i="1"/>
  <c r="FR124" i="1"/>
  <c r="GL124" i="1"/>
  <c r="GO124" i="1"/>
  <c r="GP124" i="1"/>
  <c r="GV124" i="1"/>
  <c r="HC124" i="1"/>
  <c r="C125" i="1"/>
  <c r="D125" i="1"/>
  <c r="O125" i="1"/>
  <c r="P125" i="1"/>
  <c r="CP125" i="1" s="1"/>
  <c r="Q125" i="1"/>
  <c r="R125" i="1"/>
  <c r="S125" i="1"/>
  <c r="Y125" i="1"/>
  <c r="AC125" i="1"/>
  <c r="AD125" i="1"/>
  <c r="AB125" i="1" s="1"/>
  <c r="AE125" i="1"/>
  <c r="CS125" i="1" s="1"/>
  <c r="AF125" i="1"/>
  <c r="AG125" i="1"/>
  <c r="CU125" i="1" s="1"/>
  <c r="T125" i="1" s="1"/>
  <c r="AH125" i="1"/>
  <c r="AI125" i="1"/>
  <c r="CW125" i="1" s="1"/>
  <c r="V125" i="1" s="1"/>
  <c r="AJ125" i="1"/>
  <c r="CX125" i="1" s="1"/>
  <c r="W125" i="1" s="1"/>
  <c r="CQ125" i="1"/>
  <c r="CR125" i="1"/>
  <c r="CT125" i="1"/>
  <c r="CV125" i="1"/>
  <c r="U125" i="1" s="1"/>
  <c r="CY125" i="1"/>
  <c r="X125" i="1" s="1"/>
  <c r="CZ125" i="1"/>
  <c r="FR125" i="1"/>
  <c r="GK125" i="1"/>
  <c r="GL125" i="1"/>
  <c r="GO125" i="1"/>
  <c r="GP125" i="1"/>
  <c r="GV125" i="1"/>
  <c r="HC125" i="1"/>
  <c r="GX125" i="1" s="1"/>
  <c r="C126" i="1"/>
  <c r="D126" i="1"/>
  <c r="I126" i="1"/>
  <c r="P126" i="1" s="1"/>
  <c r="K126" i="1"/>
  <c r="R126" i="1"/>
  <c r="GK126" i="1" s="1"/>
  <c r="AB126" i="1"/>
  <c r="AC126" i="1"/>
  <c r="AD126" i="1"/>
  <c r="AE126" i="1"/>
  <c r="CS126" i="1" s="1"/>
  <c r="AF126" i="1"/>
  <c r="AG126" i="1"/>
  <c r="CU126" i="1" s="1"/>
  <c r="T126" i="1" s="1"/>
  <c r="AH126" i="1"/>
  <c r="CV126" i="1" s="1"/>
  <c r="U126" i="1" s="1"/>
  <c r="AI126" i="1"/>
  <c r="AJ126" i="1"/>
  <c r="CX126" i="1" s="1"/>
  <c r="W126" i="1" s="1"/>
  <c r="CQ126" i="1"/>
  <c r="CR126" i="1"/>
  <c r="CT126" i="1"/>
  <c r="CW126" i="1"/>
  <c r="V126" i="1" s="1"/>
  <c r="FR126" i="1"/>
  <c r="GL126" i="1"/>
  <c r="GO126" i="1"/>
  <c r="GP126" i="1"/>
  <c r="GV126" i="1"/>
  <c r="HC126" i="1"/>
  <c r="GX126" i="1" s="1"/>
  <c r="AB127" i="1"/>
  <c r="AC127" i="1"/>
  <c r="CQ127" i="1" s="1"/>
  <c r="AE127" i="1"/>
  <c r="AD127" i="1" s="1"/>
  <c r="AF127" i="1"/>
  <c r="CT127" i="1" s="1"/>
  <c r="AG127" i="1"/>
  <c r="AH127" i="1"/>
  <c r="CV127" i="1" s="1"/>
  <c r="AI127" i="1"/>
  <c r="AJ127" i="1"/>
  <c r="CX127" i="1" s="1"/>
  <c r="CR127" i="1"/>
  <c r="CU127" i="1"/>
  <c r="CW127" i="1"/>
  <c r="FR127" i="1"/>
  <c r="GL127" i="1"/>
  <c r="BZ131" i="1" s="1"/>
  <c r="GO127" i="1"/>
  <c r="GP127" i="1"/>
  <c r="GV127" i="1"/>
  <c r="HC127" i="1" s="1"/>
  <c r="C128" i="1"/>
  <c r="D128" i="1"/>
  <c r="I128" i="1"/>
  <c r="K128" i="1"/>
  <c r="AC128" i="1"/>
  <c r="AE128" i="1"/>
  <c r="AF128" i="1"/>
  <c r="CT128" i="1" s="1"/>
  <c r="AG128" i="1"/>
  <c r="AH128" i="1"/>
  <c r="CV128" i="1" s="1"/>
  <c r="AI128" i="1"/>
  <c r="CW128" i="1" s="1"/>
  <c r="AJ128" i="1"/>
  <c r="CU128" i="1"/>
  <c r="CX128" i="1"/>
  <c r="FR128" i="1"/>
  <c r="GL128" i="1"/>
  <c r="GO128" i="1"/>
  <c r="GP128" i="1"/>
  <c r="GV128" i="1"/>
  <c r="HC128" i="1" s="1"/>
  <c r="C129" i="1"/>
  <c r="D129" i="1"/>
  <c r="P129" i="1"/>
  <c r="R129" i="1"/>
  <c r="GK129" i="1" s="1"/>
  <c r="S129" i="1"/>
  <c r="CY129" i="1" s="1"/>
  <c r="X129" i="1"/>
  <c r="AC129" i="1"/>
  <c r="CQ129" i="1" s="1"/>
  <c r="AE129" i="1"/>
  <c r="Q129" i="1" s="1"/>
  <c r="AF129" i="1"/>
  <c r="CT129" i="1" s="1"/>
  <c r="AG129" i="1"/>
  <c r="AH129" i="1"/>
  <c r="CV129" i="1" s="1"/>
  <c r="U129" i="1" s="1"/>
  <c r="AI129" i="1"/>
  <c r="AJ129" i="1"/>
  <c r="CX129" i="1" s="1"/>
  <c r="W129" i="1" s="1"/>
  <c r="CR129" i="1"/>
  <c r="CU129" i="1"/>
  <c r="T129" i="1" s="1"/>
  <c r="CW129" i="1"/>
  <c r="V129" i="1" s="1"/>
  <c r="CZ129" i="1"/>
  <c r="Y129" i="1" s="1"/>
  <c r="FR129" i="1"/>
  <c r="GL129" i="1"/>
  <c r="GO129" i="1"/>
  <c r="GP129" i="1"/>
  <c r="GV129" i="1"/>
  <c r="HC129" i="1" s="1"/>
  <c r="GX129" i="1" s="1"/>
  <c r="B131" i="1"/>
  <c r="B121" i="1" s="1"/>
  <c r="C131" i="1"/>
  <c r="D131" i="1"/>
  <c r="D121" i="1" s="1"/>
  <c r="F131" i="1"/>
  <c r="F121" i="1" s="1"/>
  <c r="G131" i="1"/>
  <c r="AT131" i="1"/>
  <c r="BB131" i="1"/>
  <c r="BD131" i="1"/>
  <c r="BD121" i="1" s="1"/>
  <c r="BX131" i="1"/>
  <c r="AO131" i="1" s="1"/>
  <c r="CC131" i="1"/>
  <c r="CC121" i="1" s="1"/>
  <c r="CK131" i="1"/>
  <c r="CK121" i="1" s="1"/>
  <c r="CL131" i="1"/>
  <c r="BC131" i="1" s="1"/>
  <c r="CM131" i="1"/>
  <c r="CM121" i="1" s="1"/>
  <c r="B161" i="1"/>
  <c r="B102" i="1" s="1"/>
  <c r="C161" i="1"/>
  <c r="C102" i="1" s="1"/>
  <c r="D161" i="1"/>
  <c r="D102" i="1" s="1"/>
  <c r="F161" i="1"/>
  <c r="F102" i="1" s="1"/>
  <c r="G161" i="1"/>
  <c r="G102" i="1" s="1"/>
  <c r="BD161" i="1"/>
  <c r="BD102" i="1" s="1"/>
  <c r="BX161" i="1"/>
  <c r="BX102" i="1" s="1"/>
  <c r="CK161" i="1"/>
  <c r="CK102" i="1" s="1"/>
  <c r="CL161" i="1"/>
  <c r="CL102" i="1" s="1"/>
  <c r="CM161" i="1"/>
  <c r="CM102" i="1" s="1"/>
  <c r="D191" i="1"/>
  <c r="B193" i="1"/>
  <c r="E193" i="1"/>
  <c r="Z193" i="1"/>
  <c r="AA193" i="1"/>
  <c r="AM193" i="1"/>
  <c r="AN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CK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C195" i="1"/>
  <c r="D195" i="1"/>
  <c r="I195" i="1"/>
  <c r="K195" i="1"/>
  <c r="R195" i="1"/>
  <c r="U195" i="1"/>
  <c r="AC195" i="1"/>
  <c r="CQ195" i="1" s="1"/>
  <c r="AE195" i="1"/>
  <c r="AF195" i="1"/>
  <c r="CT195" i="1" s="1"/>
  <c r="AG195" i="1"/>
  <c r="AH195" i="1"/>
  <c r="CV195" i="1" s="1"/>
  <c r="AI195" i="1"/>
  <c r="AJ195" i="1"/>
  <c r="CR195" i="1"/>
  <c r="CU195" i="1"/>
  <c r="CW195" i="1"/>
  <c r="CX195" i="1"/>
  <c r="W195" i="1" s="1"/>
  <c r="FR195" i="1"/>
  <c r="GL195" i="1"/>
  <c r="GO195" i="1"/>
  <c r="GP195" i="1"/>
  <c r="GV195" i="1"/>
  <c r="HC195" i="1" s="1"/>
  <c r="I196" i="1"/>
  <c r="AC196" i="1"/>
  <c r="AD196" i="1"/>
  <c r="AE196" i="1"/>
  <c r="AF196" i="1"/>
  <c r="CT196" i="1" s="1"/>
  <c r="AG196" i="1"/>
  <c r="AH196" i="1"/>
  <c r="AI196" i="1"/>
  <c r="CW196" i="1" s="1"/>
  <c r="V196" i="1" s="1"/>
  <c r="AJ196" i="1"/>
  <c r="CR196" i="1"/>
  <c r="CS196" i="1"/>
  <c r="CU196" i="1"/>
  <c r="CV196" i="1"/>
  <c r="CX196" i="1"/>
  <c r="FR196" i="1"/>
  <c r="GL196" i="1"/>
  <c r="GO196" i="1"/>
  <c r="GP196" i="1"/>
  <c r="GV196" i="1"/>
  <c r="HC196" i="1"/>
  <c r="C197" i="1"/>
  <c r="D197" i="1"/>
  <c r="I197" i="1"/>
  <c r="K197" i="1"/>
  <c r="Q197" i="1"/>
  <c r="R197" i="1"/>
  <c r="AC197" i="1"/>
  <c r="AD197" i="1"/>
  <c r="AE197" i="1"/>
  <c r="AF197" i="1"/>
  <c r="CT197" i="1" s="1"/>
  <c r="AG197" i="1"/>
  <c r="CU197" i="1" s="1"/>
  <c r="T197" i="1" s="1"/>
  <c r="AH197" i="1"/>
  <c r="AI197" i="1"/>
  <c r="CW197" i="1" s="1"/>
  <c r="V197" i="1" s="1"/>
  <c r="AJ197" i="1"/>
  <c r="CQ197" i="1"/>
  <c r="CR197" i="1"/>
  <c r="CS197" i="1"/>
  <c r="CV197" i="1"/>
  <c r="U197" i="1" s="1"/>
  <c r="CX197" i="1"/>
  <c r="W197" i="1" s="1"/>
  <c r="FR197" i="1"/>
  <c r="GK197" i="1"/>
  <c r="GL197" i="1"/>
  <c r="GO197" i="1"/>
  <c r="GP197" i="1"/>
  <c r="GV197" i="1"/>
  <c r="GX197" i="1"/>
  <c r="HC197" i="1"/>
  <c r="I198" i="1"/>
  <c r="P198" i="1"/>
  <c r="Q198" i="1"/>
  <c r="R198" i="1"/>
  <c r="W198" i="1"/>
  <c r="AB198" i="1"/>
  <c r="AC198" i="1"/>
  <c r="AD198" i="1"/>
  <c r="AE198" i="1"/>
  <c r="CS198" i="1" s="1"/>
  <c r="AF198" i="1"/>
  <c r="S198" i="1" s="1"/>
  <c r="CZ198" i="1" s="1"/>
  <c r="Y198" i="1" s="1"/>
  <c r="AG198" i="1"/>
  <c r="CU198" i="1" s="1"/>
  <c r="T198" i="1" s="1"/>
  <c r="AH198" i="1"/>
  <c r="AI198" i="1"/>
  <c r="CW198" i="1" s="1"/>
  <c r="V198" i="1" s="1"/>
  <c r="AJ198" i="1"/>
  <c r="CX198" i="1" s="1"/>
  <c r="CQ198" i="1"/>
  <c r="CR198" i="1"/>
  <c r="CT198" i="1"/>
  <c r="CV198" i="1"/>
  <c r="U198" i="1" s="1"/>
  <c r="CY198" i="1"/>
  <c r="X198" i="1" s="1"/>
  <c r="FR198" i="1"/>
  <c r="GK198" i="1"/>
  <c r="GL198" i="1"/>
  <c r="GO198" i="1"/>
  <c r="GP198" i="1"/>
  <c r="GV198" i="1"/>
  <c r="HC198" i="1" s="1"/>
  <c r="GX198" i="1" s="1"/>
  <c r="C199" i="1"/>
  <c r="D199" i="1"/>
  <c r="Q199" i="1"/>
  <c r="R199" i="1"/>
  <c r="T199" i="1"/>
  <c r="W199" i="1"/>
  <c r="Y199" i="1"/>
  <c r="AC199" i="1"/>
  <c r="P199" i="1" s="1"/>
  <c r="AD199" i="1"/>
  <c r="AB199" i="1" s="1"/>
  <c r="AE199" i="1"/>
  <c r="AF199" i="1"/>
  <c r="S199" i="1" s="1"/>
  <c r="CZ199" i="1" s="1"/>
  <c r="AG199" i="1"/>
  <c r="CU199" i="1" s="1"/>
  <c r="AH199" i="1"/>
  <c r="AI199" i="1"/>
  <c r="CW199" i="1" s="1"/>
  <c r="V199" i="1" s="1"/>
  <c r="AJ199" i="1"/>
  <c r="CX199" i="1" s="1"/>
  <c r="CQ199" i="1"/>
  <c r="CR199" i="1"/>
  <c r="CS199" i="1"/>
  <c r="CT199" i="1"/>
  <c r="CV199" i="1"/>
  <c r="U199" i="1" s="1"/>
  <c r="CY199" i="1"/>
  <c r="X199" i="1" s="1"/>
  <c r="FR199" i="1"/>
  <c r="GK199" i="1"/>
  <c r="GL199" i="1"/>
  <c r="GO199" i="1"/>
  <c r="GP199" i="1"/>
  <c r="GV199" i="1"/>
  <c r="HC199" i="1"/>
  <c r="GX199" i="1" s="1"/>
  <c r="I200" i="1"/>
  <c r="P200" i="1"/>
  <c r="R200" i="1"/>
  <c r="S200" i="1"/>
  <c r="T200" i="1"/>
  <c r="W200" i="1"/>
  <c r="AC200" i="1"/>
  <c r="AD200" i="1"/>
  <c r="AB200" i="1" s="1"/>
  <c r="AE200" i="1"/>
  <c r="AF200" i="1"/>
  <c r="AG200" i="1"/>
  <c r="AH200" i="1"/>
  <c r="CV200" i="1" s="1"/>
  <c r="U200" i="1" s="1"/>
  <c r="AI200" i="1"/>
  <c r="AJ200" i="1"/>
  <c r="CX200" i="1" s="1"/>
  <c r="CQ200" i="1"/>
  <c r="CR200" i="1"/>
  <c r="CT200" i="1"/>
  <c r="CU200" i="1"/>
  <c r="CW200" i="1"/>
  <c r="V200" i="1" s="1"/>
  <c r="CY200" i="1"/>
  <c r="X200" i="1" s="1"/>
  <c r="CZ200" i="1"/>
  <c r="Y200" i="1" s="1"/>
  <c r="FR200" i="1"/>
  <c r="GK200" i="1"/>
  <c r="GL200" i="1"/>
  <c r="GO200" i="1"/>
  <c r="GP200" i="1"/>
  <c r="GV200" i="1"/>
  <c r="HC200" i="1" s="1"/>
  <c r="GX200" i="1" s="1"/>
  <c r="C201" i="1"/>
  <c r="D201" i="1"/>
  <c r="I201" i="1"/>
  <c r="K201" i="1"/>
  <c r="R201" i="1"/>
  <c r="GK201" i="1" s="1"/>
  <c r="S201" i="1"/>
  <c r="CY201" i="1" s="1"/>
  <c r="X201" i="1" s="1"/>
  <c r="AC201" i="1"/>
  <c r="AE201" i="1"/>
  <c r="AF201" i="1"/>
  <c r="AG201" i="1"/>
  <c r="AH201" i="1"/>
  <c r="CV201" i="1" s="1"/>
  <c r="U201" i="1" s="1"/>
  <c r="AI201" i="1"/>
  <c r="AJ201" i="1"/>
  <c r="CX201" i="1" s="1"/>
  <c r="W201" i="1" s="1"/>
  <c r="CR201" i="1"/>
  <c r="CT201" i="1"/>
  <c r="CU201" i="1"/>
  <c r="T201" i="1" s="1"/>
  <c r="CW201" i="1"/>
  <c r="V201" i="1" s="1"/>
  <c r="CZ201" i="1"/>
  <c r="Y201" i="1" s="1"/>
  <c r="FR201" i="1"/>
  <c r="GL201" i="1"/>
  <c r="GO201" i="1"/>
  <c r="GP201" i="1"/>
  <c r="GV201" i="1"/>
  <c r="HC201" i="1"/>
  <c r="GX201" i="1" s="1"/>
  <c r="I202" i="1"/>
  <c r="Q202" i="1"/>
  <c r="AC202" i="1"/>
  <c r="P202" i="1" s="1"/>
  <c r="AE202" i="1"/>
  <c r="AF202" i="1"/>
  <c r="AG202" i="1"/>
  <c r="AH202" i="1"/>
  <c r="CV202" i="1" s="1"/>
  <c r="U202" i="1" s="1"/>
  <c r="AI202" i="1"/>
  <c r="CW202" i="1" s="1"/>
  <c r="V202" i="1" s="1"/>
  <c r="AJ202" i="1"/>
  <c r="CR202" i="1"/>
  <c r="CS202" i="1"/>
  <c r="CU202" i="1"/>
  <c r="T202" i="1" s="1"/>
  <c r="CX202" i="1"/>
  <c r="W202" i="1" s="1"/>
  <c r="FR202" i="1"/>
  <c r="GL202" i="1"/>
  <c r="GO202" i="1"/>
  <c r="GP202" i="1"/>
  <c r="GV202" i="1"/>
  <c r="HC202" i="1" s="1"/>
  <c r="GX202" i="1"/>
  <c r="C203" i="1"/>
  <c r="D203" i="1"/>
  <c r="I203" i="1"/>
  <c r="K203" i="1"/>
  <c r="Q203" i="1"/>
  <c r="V203" i="1"/>
  <c r="AC203" i="1"/>
  <c r="AB203" i="1" s="1"/>
  <c r="AD203" i="1"/>
  <c r="AE203" i="1"/>
  <c r="R203" i="1" s="1"/>
  <c r="GK203" i="1" s="1"/>
  <c r="AF203" i="1"/>
  <c r="CT203" i="1" s="1"/>
  <c r="AG203" i="1"/>
  <c r="AH203" i="1"/>
  <c r="AI203" i="1"/>
  <c r="CW203" i="1" s="1"/>
  <c r="AJ203" i="1"/>
  <c r="CR203" i="1"/>
  <c r="CS203" i="1"/>
  <c r="CU203" i="1"/>
  <c r="T203" i="1" s="1"/>
  <c r="CV203" i="1"/>
  <c r="U203" i="1" s="1"/>
  <c r="CX203" i="1"/>
  <c r="W203" i="1" s="1"/>
  <c r="FR203" i="1"/>
  <c r="GL203" i="1"/>
  <c r="GO203" i="1"/>
  <c r="GP203" i="1"/>
  <c r="GV203" i="1"/>
  <c r="HC203" i="1" s="1"/>
  <c r="GX203" i="1" s="1"/>
  <c r="I204" i="1"/>
  <c r="Q204" i="1" s="1"/>
  <c r="R204" i="1"/>
  <c r="GK204" i="1" s="1"/>
  <c r="V204" i="1"/>
  <c r="AB204" i="1"/>
  <c r="AC204" i="1"/>
  <c r="AD204" i="1"/>
  <c r="AE204" i="1"/>
  <c r="AF204" i="1"/>
  <c r="AG204" i="1"/>
  <c r="CU204" i="1" s="1"/>
  <c r="T204" i="1" s="1"/>
  <c r="AH204" i="1"/>
  <c r="AI204" i="1"/>
  <c r="AJ204" i="1"/>
  <c r="CX204" i="1" s="1"/>
  <c r="W204" i="1" s="1"/>
  <c r="CQ204" i="1"/>
  <c r="CR204" i="1"/>
  <c r="CS204" i="1"/>
  <c r="CT204" i="1"/>
  <c r="CV204" i="1"/>
  <c r="U204" i="1" s="1"/>
  <c r="CW204" i="1"/>
  <c r="FR204" i="1"/>
  <c r="GL204" i="1"/>
  <c r="GO204" i="1"/>
  <c r="GP204" i="1"/>
  <c r="GV204" i="1"/>
  <c r="GX204" i="1"/>
  <c r="HC204" i="1"/>
  <c r="I205" i="1"/>
  <c r="P205" i="1"/>
  <c r="R205" i="1"/>
  <c r="GK205" i="1" s="1"/>
  <c r="S205" i="1"/>
  <c r="U205" i="1"/>
  <c r="AB205" i="1"/>
  <c r="AC205" i="1"/>
  <c r="AD205" i="1"/>
  <c r="AE205" i="1"/>
  <c r="AF205" i="1"/>
  <c r="AG205" i="1"/>
  <c r="CU205" i="1" s="1"/>
  <c r="T205" i="1" s="1"/>
  <c r="AH205" i="1"/>
  <c r="CV205" i="1" s="1"/>
  <c r="AI205" i="1"/>
  <c r="AJ205" i="1"/>
  <c r="CX205" i="1" s="1"/>
  <c r="W205" i="1" s="1"/>
  <c r="CQ205" i="1"/>
  <c r="CR205" i="1"/>
  <c r="CT205" i="1"/>
  <c r="CW205" i="1"/>
  <c r="V205" i="1" s="1"/>
  <c r="CY205" i="1"/>
  <c r="X205" i="1" s="1"/>
  <c r="CZ205" i="1"/>
  <c r="Y205" i="1" s="1"/>
  <c r="FR205" i="1"/>
  <c r="GL205" i="1"/>
  <c r="GO205" i="1"/>
  <c r="GP205" i="1"/>
  <c r="GV205" i="1"/>
  <c r="HC205" i="1" s="1"/>
  <c r="GX205" i="1" s="1"/>
  <c r="C206" i="1"/>
  <c r="D206" i="1"/>
  <c r="I206" i="1"/>
  <c r="P206" i="1" s="1"/>
  <c r="K206" i="1"/>
  <c r="AC206" i="1"/>
  <c r="CQ206" i="1" s="1"/>
  <c r="AE206" i="1"/>
  <c r="R206" i="1" s="1"/>
  <c r="GK206" i="1" s="1"/>
  <c r="AF206" i="1"/>
  <c r="AG206" i="1"/>
  <c r="AH206" i="1"/>
  <c r="CV206" i="1" s="1"/>
  <c r="U206" i="1" s="1"/>
  <c r="AI206" i="1"/>
  <c r="AJ206" i="1"/>
  <c r="CT206" i="1"/>
  <c r="CU206" i="1"/>
  <c r="CW206" i="1"/>
  <c r="CX206" i="1"/>
  <c r="W206" i="1" s="1"/>
  <c r="FR206" i="1"/>
  <c r="GL206" i="1"/>
  <c r="GO206" i="1"/>
  <c r="GP206" i="1"/>
  <c r="GV206" i="1"/>
  <c r="HC206" i="1" s="1"/>
  <c r="GX206" i="1" s="1"/>
  <c r="I207" i="1"/>
  <c r="Q207" i="1" s="1"/>
  <c r="AC207" i="1"/>
  <c r="P207" i="1" s="1"/>
  <c r="AE207" i="1"/>
  <c r="AF207" i="1"/>
  <c r="CT207" i="1" s="1"/>
  <c r="AG207" i="1"/>
  <c r="AH207" i="1"/>
  <c r="AI207" i="1"/>
  <c r="CW207" i="1" s="1"/>
  <c r="V207" i="1" s="1"/>
  <c r="AJ207" i="1"/>
  <c r="CR207" i="1"/>
  <c r="CS207" i="1"/>
  <c r="CU207" i="1"/>
  <c r="CV207" i="1"/>
  <c r="U207" i="1" s="1"/>
  <c r="CX207" i="1"/>
  <c r="FR207" i="1"/>
  <c r="BY210" i="1" s="1"/>
  <c r="GL207" i="1"/>
  <c r="GO207" i="1"/>
  <c r="GP207" i="1"/>
  <c r="GV207" i="1"/>
  <c r="HC207" i="1" s="1"/>
  <c r="GX207" i="1" s="1"/>
  <c r="AC208" i="1"/>
  <c r="AD208" i="1"/>
  <c r="AE208" i="1"/>
  <c r="AF208" i="1"/>
  <c r="AG208" i="1"/>
  <c r="CU208" i="1" s="1"/>
  <c r="AH208" i="1"/>
  <c r="AI208" i="1"/>
  <c r="CW208" i="1" s="1"/>
  <c r="AJ208" i="1"/>
  <c r="CQ208" i="1"/>
  <c r="CR208" i="1"/>
  <c r="CS208" i="1"/>
  <c r="CV208" i="1"/>
  <c r="CX208" i="1"/>
  <c r="FR208" i="1"/>
  <c r="GL208" i="1"/>
  <c r="GO208" i="1"/>
  <c r="GP208" i="1"/>
  <c r="GV208" i="1"/>
  <c r="HC208" i="1"/>
  <c r="B210" i="1"/>
  <c r="C210" i="1"/>
  <c r="C193" i="1" s="1"/>
  <c r="D210" i="1"/>
  <c r="D193" i="1" s="1"/>
  <c r="F210" i="1"/>
  <c r="F193" i="1" s="1"/>
  <c r="G210" i="1"/>
  <c r="G193" i="1" s="1"/>
  <c r="AO210" i="1"/>
  <c r="F214" i="1" s="1"/>
  <c r="BC210" i="1"/>
  <c r="F226" i="1" s="1"/>
  <c r="BX210" i="1"/>
  <c r="CD210" i="1"/>
  <c r="CK210" i="1"/>
  <c r="BB210" i="1" s="1"/>
  <c r="BB193" i="1" s="1"/>
  <c r="CL210" i="1"/>
  <c r="CL193" i="1" s="1"/>
  <c r="CM210" i="1"/>
  <c r="BD210" i="1" s="1"/>
  <c r="D240" i="1"/>
  <c r="B242" i="1"/>
  <c r="E242" i="1"/>
  <c r="F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D244" i="1"/>
  <c r="C246" i="1"/>
  <c r="E246" i="1"/>
  <c r="F246" i="1"/>
  <c r="Z246" i="1"/>
  <c r="AA246" i="1"/>
  <c r="AM246" i="1"/>
  <c r="AN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CL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C248" i="1"/>
  <c r="D248" i="1"/>
  <c r="I248" i="1"/>
  <c r="K248" i="1"/>
  <c r="Q248" i="1"/>
  <c r="S248" i="1"/>
  <c r="AC248" i="1"/>
  <c r="AD248" i="1"/>
  <c r="AE248" i="1"/>
  <c r="R248" i="1" s="1"/>
  <c r="AF248" i="1"/>
  <c r="CT248" i="1" s="1"/>
  <c r="AG248" i="1"/>
  <c r="AH248" i="1"/>
  <c r="CV248" i="1" s="1"/>
  <c r="U248" i="1" s="1"/>
  <c r="AI248" i="1"/>
  <c r="CW248" i="1" s="1"/>
  <c r="V248" i="1" s="1"/>
  <c r="AJ248" i="1"/>
  <c r="CR248" i="1"/>
  <c r="CS248" i="1"/>
  <c r="CU248" i="1"/>
  <c r="T248" i="1" s="1"/>
  <c r="CX248" i="1"/>
  <c r="W248" i="1" s="1"/>
  <c r="FR248" i="1"/>
  <c r="BY256" i="1" s="1"/>
  <c r="GL248" i="1"/>
  <c r="GO248" i="1"/>
  <c r="CC256" i="1" s="1"/>
  <c r="GP248" i="1"/>
  <c r="GV248" i="1"/>
  <c r="HC248" i="1" s="1"/>
  <c r="GX248" i="1"/>
  <c r="I249" i="1"/>
  <c r="R249" i="1" s="1"/>
  <c r="GK249" i="1" s="1"/>
  <c r="Q249" i="1"/>
  <c r="T249" i="1"/>
  <c r="AC249" i="1"/>
  <c r="P249" i="1" s="1"/>
  <c r="AD249" i="1"/>
  <c r="AE249" i="1"/>
  <c r="AF249" i="1"/>
  <c r="AG249" i="1"/>
  <c r="CU249" i="1" s="1"/>
  <c r="AH249" i="1"/>
  <c r="AI249" i="1"/>
  <c r="CW249" i="1" s="1"/>
  <c r="V249" i="1" s="1"/>
  <c r="AJ249" i="1"/>
  <c r="CX249" i="1" s="1"/>
  <c r="W249" i="1" s="1"/>
  <c r="CQ249" i="1"/>
  <c r="CR249" i="1"/>
  <c r="CS249" i="1"/>
  <c r="CV249" i="1"/>
  <c r="U249" i="1" s="1"/>
  <c r="FR249" i="1"/>
  <c r="GL249" i="1"/>
  <c r="GO249" i="1"/>
  <c r="GP249" i="1"/>
  <c r="GV249" i="1"/>
  <c r="GX249" i="1"/>
  <c r="HC249" i="1"/>
  <c r="C250" i="1"/>
  <c r="D250" i="1"/>
  <c r="Q250" i="1"/>
  <c r="S250" i="1"/>
  <c r="AC250" i="1"/>
  <c r="AD250" i="1"/>
  <c r="AE250" i="1"/>
  <c r="R250" i="1" s="1"/>
  <c r="GK250" i="1" s="1"/>
  <c r="AF250" i="1"/>
  <c r="CT250" i="1" s="1"/>
  <c r="AG250" i="1"/>
  <c r="CU250" i="1" s="1"/>
  <c r="T250" i="1" s="1"/>
  <c r="AH250" i="1"/>
  <c r="AI250" i="1"/>
  <c r="CW250" i="1" s="1"/>
  <c r="V250" i="1" s="1"/>
  <c r="AJ250" i="1"/>
  <c r="CR250" i="1"/>
  <c r="CS250" i="1"/>
  <c r="CV250" i="1"/>
  <c r="U250" i="1" s="1"/>
  <c r="CX250" i="1"/>
  <c r="W250" i="1" s="1"/>
  <c r="FR250" i="1"/>
  <c r="GL250" i="1"/>
  <c r="GO250" i="1"/>
  <c r="GP250" i="1"/>
  <c r="GV250" i="1"/>
  <c r="GX250" i="1"/>
  <c r="HC250" i="1"/>
  <c r="C251" i="1"/>
  <c r="D251" i="1"/>
  <c r="I251" i="1"/>
  <c r="K251" i="1"/>
  <c r="Q251" i="1"/>
  <c r="R251" i="1"/>
  <c r="AC251" i="1"/>
  <c r="P251" i="1" s="1"/>
  <c r="AD251" i="1"/>
  <c r="AB251" i="1" s="1"/>
  <c r="AE251" i="1"/>
  <c r="AF251" i="1"/>
  <c r="AG251" i="1"/>
  <c r="CU251" i="1" s="1"/>
  <c r="T251" i="1" s="1"/>
  <c r="AH251" i="1"/>
  <c r="AI251" i="1"/>
  <c r="CW251" i="1" s="1"/>
  <c r="V251" i="1" s="1"/>
  <c r="AJ251" i="1"/>
  <c r="CX251" i="1" s="1"/>
  <c r="W251" i="1" s="1"/>
  <c r="CQ251" i="1"/>
  <c r="CR251" i="1"/>
  <c r="CS251" i="1"/>
  <c r="CV251" i="1"/>
  <c r="U251" i="1" s="1"/>
  <c r="FR251" i="1"/>
  <c r="GK251" i="1"/>
  <c r="GL251" i="1"/>
  <c r="GO251" i="1"/>
  <c r="GP251" i="1"/>
  <c r="GV251" i="1"/>
  <c r="GX251" i="1"/>
  <c r="HC251" i="1"/>
  <c r="I252" i="1"/>
  <c r="P252" i="1"/>
  <c r="R252" i="1"/>
  <c r="GK252" i="1" s="1"/>
  <c r="AC252" i="1"/>
  <c r="AD252" i="1"/>
  <c r="AB252" i="1" s="1"/>
  <c r="AE252" i="1"/>
  <c r="CS252" i="1" s="1"/>
  <c r="AF252" i="1"/>
  <c r="S252" i="1" s="1"/>
  <c r="CZ252" i="1" s="1"/>
  <c r="Y252" i="1" s="1"/>
  <c r="AG252" i="1"/>
  <c r="CU252" i="1" s="1"/>
  <c r="T252" i="1" s="1"/>
  <c r="AH252" i="1"/>
  <c r="CV252" i="1" s="1"/>
  <c r="U252" i="1" s="1"/>
  <c r="AI252" i="1"/>
  <c r="AJ252" i="1"/>
  <c r="CX252" i="1" s="1"/>
  <c r="W252" i="1" s="1"/>
  <c r="CQ252" i="1"/>
  <c r="CR252" i="1"/>
  <c r="CT252" i="1"/>
  <c r="CW252" i="1"/>
  <c r="V252" i="1" s="1"/>
  <c r="CY252" i="1"/>
  <c r="X252" i="1" s="1"/>
  <c r="FR252" i="1"/>
  <c r="GL252" i="1"/>
  <c r="GO252" i="1"/>
  <c r="GP252" i="1"/>
  <c r="GV252" i="1"/>
  <c r="HC252" i="1"/>
  <c r="GX252" i="1" s="1"/>
  <c r="C253" i="1"/>
  <c r="D253" i="1"/>
  <c r="I253" i="1"/>
  <c r="K253" i="1"/>
  <c r="AC253" i="1"/>
  <c r="CQ253" i="1" s="1"/>
  <c r="AE253" i="1"/>
  <c r="R253" i="1" s="1"/>
  <c r="GK253" i="1" s="1"/>
  <c r="AF253" i="1"/>
  <c r="AG253" i="1"/>
  <c r="CU253" i="1" s="1"/>
  <c r="T253" i="1" s="1"/>
  <c r="AH253" i="1"/>
  <c r="CV253" i="1" s="1"/>
  <c r="U253" i="1" s="1"/>
  <c r="AI253" i="1"/>
  <c r="AJ253" i="1"/>
  <c r="CX253" i="1" s="1"/>
  <c r="W253" i="1" s="1"/>
  <c r="CT253" i="1"/>
  <c r="CW253" i="1"/>
  <c r="V253" i="1" s="1"/>
  <c r="FR253" i="1"/>
  <c r="GL253" i="1"/>
  <c r="GO253" i="1"/>
  <c r="GP253" i="1"/>
  <c r="GV253" i="1"/>
  <c r="HC253" i="1" s="1"/>
  <c r="GX253" i="1" s="1"/>
  <c r="C254" i="1"/>
  <c r="D254" i="1"/>
  <c r="P254" i="1"/>
  <c r="R254" i="1"/>
  <c r="T254" i="1"/>
  <c r="W254" i="1"/>
  <c r="AC254" i="1"/>
  <c r="AD254" i="1"/>
  <c r="AB254" i="1" s="1"/>
  <c r="AE254" i="1"/>
  <c r="CS254" i="1" s="1"/>
  <c r="AF254" i="1"/>
  <c r="S254" i="1" s="1"/>
  <c r="AG254" i="1"/>
  <c r="CU254" i="1" s="1"/>
  <c r="AH254" i="1"/>
  <c r="CV254" i="1" s="1"/>
  <c r="U254" i="1" s="1"/>
  <c r="AI254" i="1"/>
  <c r="AJ254" i="1"/>
  <c r="CX254" i="1" s="1"/>
  <c r="CQ254" i="1"/>
  <c r="CR254" i="1"/>
  <c r="CT254" i="1"/>
  <c r="CW254" i="1"/>
  <c r="V254" i="1" s="1"/>
  <c r="FR254" i="1"/>
  <c r="GK254" i="1"/>
  <c r="GL254" i="1"/>
  <c r="GO254" i="1"/>
  <c r="GP254" i="1"/>
  <c r="GV254" i="1"/>
  <c r="HC254" i="1"/>
  <c r="GX254" i="1" s="1"/>
  <c r="B256" i="1"/>
  <c r="B246" i="1" s="1"/>
  <c r="C256" i="1"/>
  <c r="D256" i="1"/>
  <c r="D246" i="1" s="1"/>
  <c r="F256" i="1"/>
  <c r="G256" i="1"/>
  <c r="G246" i="1" s="1"/>
  <c r="BD256" i="1"/>
  <c r="BX256" i="1"/>
  <c r="AO256" i="1" s="1"/>
  <c r="BZ256" i="1"/>
  <c r="BZ246" i="1" s="1"/>
  <c r="CJ256" i="1"/>
  <c r="CK256" i="1"/>
  <c r="BB256" i="1" s="1"/>
  <c r="CL256" i="1"/>
  <c r="BC256" i="1" s="1"/>
  <c r="CM256" i="1"/>
  <c r="CM246" i="1" s="1"/>
  <c r="F260" i="1"/>
  <c r="B286" i="1"/>
  <c r="C286" i="1"/>
  <c r="C242" i="1" s="1"/>
  <c r="D286" i="1"/>
  <c r="D242" i="1" s="1"/>
  <c r="F286" i="1"/>
  <c r="G286" i="1"/>
  <c r="G242" i="1" s="1"/>
  <c r="BC286" i="1"/>
  <c r="BC242" i="1" s="1"/>
  <c r="F302" i="1"/>
  <c r="D316" i="1"/>
  <c r="E318" i="1"/>
  <c r="Z318" i="1"/>
  <c r="AA318" i="1"/>
  <c r="AM318" i="1"/>
  <c r="AN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GA318" i="1"/>
  <c r="GB318" i="1"/>
  <c r="GC318" i="1"/>
  <c r="GD318" i="1"/>
  <c r="GE318" i="1"/>
  <c r="GF318" i="1"/>
  <c r="GG318" i="1"/>
  <c r="GH318" i="1"/>
  <c r="GI318" i="1"/>
  <c r="GJ318" i="1"/>
  <c r="GK318" i="1"/>
  <c r="GL318" i="1"/>
  <c r="GM318" i="1"/>
  <c r="GN318" i="1"/>
  <c r="GO318" i="1"/>
  <c r="GP318" i="1"/>
  <c r="GQ318" i="1"/>
  <c r="GR318" i="1"/>
  <c r="GS318" i="1"/>
  <c r="GT318" i="1"/>
  <c r="GU318" i="1"/>
  <c r="GV318" i="1"/>
  <c r="GW318" i="1"/>
  <c r="GX318" i="1"/>
  <c r="C320" i="1"/>
  <c r="D320" i="1"/>
  <c r="I320" i="1"/>
  <c r="K320" i="1"/>
  <c r="AC320" i="1"/>
  <c r="CQ320" i="1" s="1"/>
  <c r="AE320" i="1"/>
  <c r="AF320" i="1"/>
  <c r="AG320" i="1"/>
  <c r="CU320" i="1" s="1"/>
  <c r="AH320" i="1"/>
  <c r="CV320" i="1" s="1"/>
  <c r="U320" i="1" s="1"/>
  <c r="AI320" i="1"/>
  <c r="AJ320" i="1"/>
  <c r="CX320" i="1" s="1"/>
  <c r="CT320" i="1"/>
  <c r="CW320" i="1"/>
  <c r="FR320" i="1"/>
  <c r="GL320" i="1"/>
  <c r="GO320" i="1"/>
  <c r="GP320" i="1"/>
  <c r="GV320" i="1"/>
  <c r="HC320" i="1" s="1"/>
  <c r="GX320" i="1" s="1"/>
  <c r="AC321" i="1"/>
  <c r="AE321" i="1"/>
  <c r="AF321" i="1"/>
  <c r="CT321" i="1" s="1"/>
  <c r="AG321" i="1"/>
  <c r="AH321" i="1"/>
  <c r="AI321" i="1"/>
  <c r="CW321" i="1" s="1"/>
  <c r="AJ321" i="1"/>
  <c r="CR321" i="1"/>
  <c r="CS321" i="1"/>
  <c r="CU321" i="1"/>
  <c r="CV321" i="1"/>
  <c r="CX321" i="1"/>
  <c r="FR321" i="1"/>
  <c r="GL321" i="1"/>
  <c r="GO321" i="1"/>
  <c r="GP321" i="1"/>
  <c r="GV321" i="1"/>
  <c r="HC321" i="1" s="1"/>
  <c r="C322" i="1"/>
  <c r="D322" i="1"/>
  <c r="I322" i="1"/>
  <c r="K322" i="1"/>
  <c r="Q322" i="1"/>
  <c r="V322" i="1"/>
  <c r="AC322" i="1"/>
  <c r="AD322" i="1"/>
  <c r="AE322" i="1"/>
  <c r="R322" i="1" s="1"/>
  <c r="GK322" i="1" s="1"/>
  <c r="AF322" i="1"/>
  <c r="CT322" i="1" s="1"/>
  <c r="AG322" i="1"/>
  <c r="AH322" i="1"/>
  <c r="AI322" i="1"/>
  <c r="CW322" i="1" s="1"/>
  <c r="AJ322" i="1"/>
  <c r="CR322" i="1"/>
  <c r="CS322" i="1"/>
  <c r="CU322" i="1"/>
  <c r="T322" i="1" s="1"/>
  <c r="CV322" i="1"/>
  <c r="U322" i="1" s="1"/>
  <c r="CX322" i="1"/>
  <c r="W322" i="1" s="1"/>
  <c r="FR322" i="1"/>
  <c r="GL322" i="1"/>
  <c r="GO322" i="1"/>
  <c r="GP322" i="1"/>
  <c r="GV322" i="1"/>
  <c r="HC322" i="1" s="1"/>
  <c r="GX322" i="1" s="1"/>
  <c r="I323" i="1"/>
  <c r="Q323" i="1" s="1"/>
  <c r="R323" i="1"/>
  <c r="T323" i="1"/>
  <c r="W323" i="1"/>
  <c r="AC323" i="1"/>
  <c r="P323" i="1" s="1"/>
  <c r="AD323" i="1"/>
  <c r="AB323" i="1" s="1"/>
  <c r="AE323" i="1"/>
  <c r="AF323" i="1"/>
  <c r="S323" i="1" s="1"/>
  <c r="CZ323" i="1" s="1"/>
  <c r="Y323" i="1" s="1"/>
  <c r="AG323" i="1"/>
  <c r="CU323" i="1" s="1"/>
  <c r="AH323" i="1"/>
  <c r="AI323" i="1"/>
  <c r="AJ323" i="1"/>
  <c r="CX323" i="1" s="1"/>
  <c r="CQ323" i="1"/>
  <c r="CR323" i="1"/>
  <c r="CS323" i="1"/>
  <c r="CT323" i="1"/>
  <c r="CV323" i="1"/>
  <c r="U323" i="1" s="1"/>
  <c r="CW323" i="1"/>
  <c r="V323" i="1" s="1"/>
  <c r="FR323" i="1"/>
  <c r="GK323" i="1"/>
  <c r="GL323" i="1"/>
  <c r="GO323" i="1"/>
  <c r="GP323" i="1"/>
  <c r="GV323" i="1"/>
  <c r="HC323" i="1"/>
  <c r="GX323" i="1" s="1"/>
  <c r="C324" i="1"/>
  <c r="D324" i="1"/>
  <c r="Q324" i="1"/>
  <c r="R324" i="1"/>
  <c r="V324" i="1"/>
  <c r="AC324" i="1"/>
  <c r="CQ324" i="1" s="1"/>
  <c r="AD324" i="1"/>
  <c r="AE324" i="1"/>
  <c r="AF324" i="1"/>
  <c r="S324" i="1" s="1"/>
  <c r="AG324" i="1"/>
  <c r="CU324" i="1" s="1"/>
  <c r="T324" i="1" s="1"/>
  <c r="AH324" i="1"/>
  <c r="AI324" i="1"/>
  <c r="CW324" i="1" s="1"/>
  <c r="AJ324" i="1"/>
  <c r="CR324" i="1"/>
  <c r="CS324" i="1"/>
  <c r="CV324" i="1"/>
  <c r="U324" i="1" s="1"/>
  <c r="CX324" i="1"/>
  <c r="W324" i="1" s="1"/>
  <c r="FR324" i="1"/>
  <c r="GK324" i="1"/>
  <c r="GL324" i="1"/>
  <c r="GO324" i="1"/>
  <c r="GP324" i="1"/>
  <c r="GV324" i="1"/>
  <c r="HC324" i="1"/>
  <c r="GX324" i="1" s="1"/>
  <c r="I325" i="1"/>
  <c r="Q325" i="1"/>
  <c r="T325" i="1"/>
  <c r="W325" i="1"/>
  <c r="AC325" i="1"/>
  <c r="P325" i="1" s="1"/>
  <c r="AD325" i="1"/>
  <c r="AB325" i="1" s="1"/>
  <c r="AE325" i="1"/>
  <c r="CS325" i="1" s="1"/>
  <c r="AF325" i="1"/>
  <c r="S325" i="1" s="1"/>
  <c r="AG325" i="1"/>
  <c r="CU325" i="1" s="1"/>
  <c r="AH325" i="1"/>
  <c r="AI325" i="1"/>
  <c r="CW325" i="1" s="1"/>
  <c r="V325" i="1" s="1"/>
  <c r="AJ325" i="1"/>
  <c r="CX325" i="1" s="1"/>
  <c r="CQ325" i="1"/>
  <c r="CR325" i="1"/>
  <c r="CT325" i="1"/>
  <c r="CV325" i="1"/>
  <c r="U325" i="1" s="1"/>
  <c r="FR325" i="1"/>
  <c r="GL325" i="1"/>
  <c r="GO325" i="1"/>
  <c r="GP325" i="1"/>
  <c r="GV325" i="1"/>
  <c r="HC325" i="1" s="1"/>
  <c r="GX325" i="1" s="1"/>
  <c r="C326" i="1"/>
  <c r="D326" i="1"/>
  <c r="I326" i="1"/>
  <c r="K326" i="1"/>
  <c r="P326" i="1"/>
  <c r="U326" i="1"/>
  <c r="AC326" i="1"/>
  <c r="AE326" i="1"/>
  <c r="CS326" i="1" s="1"/>
  <c r="AF326" i="1"/>
  <c r="S326" i="1" s="1"/>
  <c r="CZ326" i="1" s="1"/>
  <c r="Y326" i="1" s="1"/>
  <c r="AG326" i="1"/>
  <c r="CU326" i="1" s="1"/>
  <c r="T326" i="1" s="1"/>
  <c r="AH326" i="1"/>
  <c r="CV326" i="1" s="1"/>
  <c r="AI326" i="1"/>
  <c r="AJ326" i="1"/>
  <c r="CX326" i="1" s="1"/>
  <c r="W326" i="1" s="1"/>
  <c r="CQ326" i="1"/>
  <c r="CT326" i="1"/>
  <c r="CW326" i="1"/>
  <c r="V326" i="1" s="1"/>
  <c r="CY326" i="1"/>
  <c r="X326" i="1" s="1"/>
  <c r="FR326" i="1"/>
  <c r="GL326" i="1"/>
  <c r="GO326" i="1"/>
  <c r="GP326" i="1"/>
  <c r="GV326" i="1"/>
  <c r="HC326" i="1" s="1"/>
  <c r="GX326" i="1" s="1"/>
  <c r="I327" i="1"/>
  <c r="AC327" i="1"/>
  <c r="AE327" i="1"/>
  <c r="AD327" i="1" s="1"/>
  <c r="AF327" i="1"/>
  <c r="CT327" i="1" s="1"/>
  <c r="AG327" i="1"/>
  <c r="AH327" i="1"/>
  <c r="CV327" i="1" s="1"/>
  <c r="AI327" i="1"/>
  <c r="AJ327" i="1"/>
  <c r="CX327" i="1" s="1"/>
  <c r="CR327" i="1"/>
  <c r="CS327" i="1"/>
  <c r="CU327" i="1"/>
  <c r="CW327" i="1"/>
  <c r="FR327" i="1"/>
  <c r="GL327" i="1"/>
  <c r="GO327" i="1"/>
  <c r="GP327" i="1"/>
  <c r="GV327" i="1"/>
  <c r="HC327" i="1" s="1"/>
  <c r="C328" i="1"/>
  <c r="D328" i="1"/>
  <c r="I328" i="1"/>
  <c r="K328" i="1"/>
  <c r="Q328" i="1"/>
  <c r="S328" i="1"/>
  <c r="CY328" i="1" s="1"/>
  <c r="X328" i="1" s="1"/>
  <c r="AC328" i="1"/>
  <c r="AE328" i="1"/>
  <c r="AF328" i="1"/>
  <c r="CT328" i="1" s="1"/>
  <c r="AG328" i="1"/>
  <c r="AH328" i="1"/>
  <c r="AI328" i="1"/>
  <c r="CW328" i="1" s="1"/>
  <c r="V328" i="1" s="1"/>
  <c r="AJ328" i="1"/>
  <c r="CR328" i="1"/>
  <c r="CS328" i="1"/>
  <c r="CU328" i="1"/>
  <c r="T328" i="1" s="1"/>
  <c r="CV328" i="1"/>
  <c r="U328" i="1" s="1"/>
  <c r="CX328" i="1"/>
  <c r="W328" i="1" s="1"/>
  <c r="CZ328" i="1"/>
  <c r="Y328" i="1" s="1"/>
  <c r="FR328" i="1"/>
  <c r="GL328" i="1"/>
  <c r="GO328" i="1"/>
  <c r="GP328" i="1"/>
  <c r="GV328" i="1"/>
  <c r="HC328" i="1" s="1"/>
  <c r="GX328" i="1" s="1"/>
  <c r="I329" i="1"/>
  <c r="Q329" i="1" s="1"/>
  <c r="S329" i="1"/>
  <c r="AC329" i="1"/>
  <c r="AD329" i="1"/>
  <c r="AE329" i="1"/>
  <c r="AF329" i="1"/>
  <c r="CT329" i="1" s="1"/>
  <c r="AG329" i="1"/>
  <c r="CU329" i="1" s="1"/>
  <c r="AH329" i="1"/>
  <c r="AI329" i="1"/>
  <c r="CW329" i="1" s="1"/>
  <c r="V329" i="1" s="1"/>
  <c r="AJ329" i="1"/>
  <c r="CR329" i="1"/>
  <c r="CS329" i="1"/>
  <c r="CV329" i="1"/>
  <c r="CX329" i="1"/>
  <c r="FR329" i="1"/>
  <c r="BY426" i="1" s="1"/>
  <c r="BY318" i="1" s="1"/>
  <c r="GL329" i="1"/>
  <c r="GO329" i="1"/>
  <c r="GP329" i="1"/>
  <c r="GV329" i="1"/>
  <c r="HC329" i="1"/>
  <c r="GX329" i="1" s="1"/>
  <c r="AC330" i="1"/>
  <c r="AE330" i="1"/>
  <c r="AF330" i="1"/>
  <c r="AG330" i="1"/>
  <c r="CU330" i="1" s="1"/>
  <c r="AH330" i="1"/>
  <c r="AI330" i="1"/>
  <c r="AJ330" i="1"/>
  <c r="CX330" i="1" s="1"/>
  <c r="CQ330" i="1"/>
  <c r="CT330" i="1"/>
  <c r="CV330" i="1"/>
  <c r="CW330" i="1"/>
  <c r="FR330" i="1"/>
  <c r="GL330" i="1"/>
  <c r="GO330" i="1"/>
  <c r="GP330" i="1"/>
  <c r="GV330" i="1"/>
  <c r="HC330" i="1"/>
  <c r="C331" i="1"/>
  <c r="D331" i="1"/>
  <c r="I331" i="1"/>
  <c r="K331" i="1"/>
  <c r="AC331" i="1"/>
  <c r="AD331" i="1"/>
  <c r="AB331" i="1" s="1"/>
  <c r="AE331" i="1"/>
  <c r="CS331" i="1" s="1"/>
  <c r="AF331" i="1"/>
  <c r="AG331" i="1"/>
  <c r="AH331" i="1"/>
  <c r="CV331" i="1" s="1"/>
  <c r="AI331" i="1"/>
  <c r="AJ331" i="1"/>
  <c r="CX331" i="1" s="1"/>
  <c r="CQ331" i="1"/>
  <c r="CR331" i="1"/>
  <c r="CT331" i="1"/>
  <c r="CU331" i="1"/>
  <c r="T331" i="1" s="1"/>
  <c r="CW331" i="1"/>
  <c r="FR331" i="1"/>
  <c r="GL331" i="1"/>
  <c r="BZ426" i="1" s="1"/>
  <c r="BZ318" i="1" s="1"/>
  <c r="GO331" i="1"/>
  <c r="GP331" i="1"/>
  <c r="GV331" i="1"/>
  <c r="HC331" i="1"/>
  <c r="AC332" i="1"/>
  <c r="AE332" i="1"/>
  <c r="AD332" i="1" s="1"/>
  <c r="AF332" i="1"/>
  <c r="AG332" i="1"/>
  <c r="AH332" i="1"/>
  <c r="CV332" i="1" s="1"/>
  <c r="AI332" i="1"/>
  <c r="AJ332" i="1"/>
  <c r="CQ332" i="1"/>
  <c r="CR332" i="1"/>
  <c r="CS332" i="1"/>
  <c r="CU332" i="1"/>
  <c r="CW332" i="1"/>
  <c r="CX332" i="1"/>
  <c r="FR332" i="1"/>
  <c r="GL332" i="1"/>
  <c r="GO332" i="1"/>
  <c r="GP332" i="1"/>
  <c r="CD426" i="1" s="1"/>
  <c r="CD318" i="1" s="1"/>
  <c r="GV332" i="1"/>
  <c r="HC332" i="1" s="1"/>
  <c r="I333" i="1"/>
  <c r="Q333" i="1" s="1"/>
  <c r="AC333" i="1"/>
  <c r="AD333" i="1"/>
  <c r="AE333" i="1"/>
  <c r="AF333" i="1"/>
  <c r="AG333" i="1"/>
  <c r="AH333" i="1"/>
  <c r="AI333" i="1"/>
  <c r="AJ333" i="1"/>
  <c r="CQ333" i="1"/>
  <c r="CR333" i="1"/>
  <c r="CS333" i="1"/>
  <c r="CU333" i="1"/>
  <c r="CV333" i="1"/>
  <c r="CW333" i="1"/>
  <c r="CX333" i="1"/>
  <c r="FR333" i="1"/>
  <c r="GL333" i="1"/>
  <c r="GO333" i="1"/>
  <c r="GP333" i="1"/>
  <c r="GV333" i="1"/>
  <c r="HC333" i="1"/>
  <c r="GX333" i="1" s="1"/>
  <c r="D335" i="1"/>
  <c r="C337" i="1"/>
  <c r="E337" i="1"/>
  <c r="F337" i="1"/>
  <c r="Z337" i="1"/>
  <c r="AA337" i="1"/>
  <c r="AM337" i="1"/>
  <c r="AN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CL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GU337" i="1"/>
  <c r="GV337" i="1"/>
  <c r="GW337" i="1"/>
  <c r="GX337" i="1"/>
  <c r="C339" i="1"/>
  <c r="D339" i="1"/>
  <c r="I339" i="1"/>
  <c r="K339" i="1"/>
  <c r="Q339" i="1"/>
  <c r="R339" i="1"/>
  <c r="GK339" i="1" s="1"/>
  <c r="S339" i="1"/>
  <c r="T339" i="1"/>
  <c r="AC339" i="1"/>
  <c r="AD339" i="1"/>
  <c r="AE339" i="1"/>
  <c r="AF339" i="1"/>
  <c r="CT339" i="1" s="1"/>
  <c r="AG339" i="1"/>
  <c r="AH339" i="1"/>
  <c r="AI339" i="1"/>
  <c r="CW339" i="1" s="1"/>
  <c r="V339" i="1" s="1"/>
  <c r="AJ339" i="1"/>
  <c r="CR339" i="1"/>
  <c r="CS339" i="1"/>
  <c r="CU339" i="1"/>
  <c r="CV339" i="1"/>
  <c r="U339" i="1" s="1"/>
  <c r="AH347" i="1" s="1"/>
  <c r="CX339" i="1"/>
  <c r="W339" i="1" s="1"/>
  <c r="FR339" i="1"/>
  <c r="GL339" i="1"/>
  <c r="GO339" i="1"/>
  <c r="GP339" i="1"/>
  <c r="GV339" i="1"/>
  <c r="HC339" i="1" s="1"/>
  <c r="GX339" i="1"/>
  <c r="I340" i="1"/>
  <c r="P340" i="1" s="1"/>
  <c r="CP340" i="1" s="1"/>
  <c r="O340" i="1" s="1"/>
  <c r="Q340" i="1"/>
  <c r="R340" i="1"/>
  <c r="W340" i="1"/>
  <c r="AC340" i="1"/>
  <c r="AD340" i="1"/>
  <c r="AB340" i="1" s="1"/>
  <c r="AE340" i="1"/>
  <c r="AF340" i="1"/>
  <c r="S340" i="1" s="1"/>
  <c r="CZ340" i="1" s="1"/>
  <c r="Y340" i="1" s="1"/>
  <c r="AG340" i="1"/>
  <c r="CU340" i="1" s="1"/>
  <c r="T340" i="1" s="1"/>
  <c r="AH340" i="1"/>
  <c r="AI340" i="1"/>
  <c r="CW340" i="1" s="1"/>
  <c r="V340" i="1" s="1"/>
  <c r="AJ340" i="1"/>
  <c r="CX340" i="1" s="1"/>
  <c r="CQ340" i="1"/>
  <c r="CR340" i="1"/>
  <c r="CS340" i="1"/>
  <c r="CT340" i="1"/>
  <c r="CV340" i="1"/>
  <c r="U340" i="1" s="1"/>
  <c r="FR340" i="1"/>
  <c r="GK340" i="1"/>
  <c r="GL340" i="1"/>
  <c r="GO340" i="1"/>
  <c r="GP340" i="1"/>
  <c r="GV340" i="1"/>
  <c r="HC340" i="1"/>
  <c r="GX340" i="1" s="1"/>
  <c r="C341" i="1"/>
  <c r="D341" i="1"/>
  <c r="Q341" i="1"/>
  <c r="T341" i="1"/>
  <c r="W341" i="1"/>
  <c r="AC341" i="1"/>
  <c r="AD341" i="1"/>
  <c r="AE341" i="1"/>
  <c r="R341" i="1" s="1"/>
  <c r="GK341" i="1" s="1"/>
  <c r="AF341" i="1"/>
  <c r="AG341" i="1"/>
  <c r="CU341" i="1" s="1"/>
  <c r="AH341" i="1"/>
  <c r="AI341" i="1"/>
  <c r="CW341" i="1" s="1"/>
  <c r="V341" i="1" s="1"/>
  <c r="AJ341" i="1"/>
  <c r="CQ341" i="1"/>
  <c r="CR341" i="1"/>
  <c r="CS341" i="1"/>
  <c r="CV341" i="1"/>
  <c r="U341" i="1" s="1"/>
  <c r="CX341" i="1"/>
  <c r="FR341" i="1"/>
  <c r="GL341" i="1"/>
  <c r="GO341" i="1"/>
  <c r="GP341" i="1"/>
  <c r="GV341" i="1"/>
  <c r="GX341" i="1"/>
  <c r="HC341" i="1"/>
  <c r="C342" i="1"/>
  <c r="D342" i="1"/>
  <c r="I342" i="1"/>
  <c r="K342" i="1"/>
  <c r="P342" i="1"/>
  <c r="Q342" i="1"/>
  <c r="R342" i="1"/>
  <c r="T342" i="1"/>
  <c r="W342" i="1"/>
  <c r="AC342" i="1"/>
  <c r="AD342" i="1"/>
  <c r="AB342" i="1" s="1"/>
  <c r="AE342" i="1"/>
  <c r="AF342" i="1"/>
  <c r="S342" i="1" s="1"/>
  <c r="AG342" i="1"/>
  <c r="CU342" i="1" s="1"/>
  <c r="AH342" i="1"/>
  <c r="AI342" i="1"/>
  <c r="CW342" i="1" s="1"/>
  <c r="V342" i="1" s="1"/>
  <c r="AJ342" i="1"/>
  <c r="CX342" i="1" s="1"/>
  <c r="CQ342" i="1"/>
  <c r="CR342" i="1"/>
  <c r="CS342" i="1"/>
  <c r="CT342" i="1"/>
  <c r="CV342" i="1"/>
  <c r="U342" i="1" s="1"/>
  <c r="FR342" i="1"/>
  <c r="GK342" i="1"/>
  <c r="GL342" i="1"/>
  <c r="GO342" i="1"/>
  <c r="GP342" i="1"/>
  <c r="GV342" i="1"/>
  <c r="HC342" i="1"/>
  <c r="GX342" i="1" s="1"/>
  <c r="I343" i="1"/>
  <c r="P343" i="1"/>
  <c r="U343" i="1"/>
  <c r="W343" i="1"/>
  <c r="AC343" i="1"/>
  <c r="AE343" i="1"/>
  <c r="R343" i="1" s="1"/>
  <c r="GK343" i="1" s="1"/>
  <c r="AF343" i="1"/>
  <c r="S343" i="1" s="1"/>
  <c r="CY343" i="1" s="1"/>
  <c r="X343" i="1" s="1"/>
  <c r="AG343" i="1"/>
  <c r="CU343" i="1" s="1"/>
  <c r="T343" i="1" s="1"/>
  <c r="AH343" i="1"/>
  <c r="CV343" i="1" s="1"/>
  <c r="AI343" i="1"/>
  <c r="AJ343" i="1"/>
  <c r="CX343" i="1" s="1"/>
  <c r="CQ343" i="1"/>
  <c r="CR343" i="1"/>
  <c r="CT343" i="1"/>
  <c r="CW343" i="1"/>
  <c r="V343" i="1" s="1"/>
  <c r="CZ343" i="1"/>
  <c r="Y343" i="1" s="1"/>
  <c r="FR343" i="1"/>
  <c r="GL343" i="1"/>
  <c r="GO343" i="1"/>
  <c r="GP343" i="1"/>
  <c r="GV343" i="1"/>
  <c r="HC343" i="1"/>
  <c r="GX343" i="1" s="1"/>
  <c r="C344" i="1"/>
  <c r="D344" i="1"/>
  <c r="I344" i="1"/>
  <c r="K344" i="1"/>
  <c r="AC344" i="1"/>
  <c r="CQ344" i="1" s="1"/>
  <c r="AE344" i="1"/>
  <c r="AF344" i="1"/>
  <c r="AG344" i="1"/>
  <c r="AH344" i="1"/>
  <c r="CV344" i="1" s="1"/>
  <c r="AI344" i="1"/>
  <c r="AJ344" i="1"/>
  <c r="CX344" i="1" s="1"/>
  <c r="CT344" i="1"/>
  <c r="CU344" i="1"/>
  <c r="CW344" i="1"/>
  <c r="FR344" i="1"/>
  <c r="GL344" i="1"/>
  <c r="GO344" i="1"/>
  <c r="GP344" i="1"/>
  <c r="GV344" i="1"/>
  <c r="HC344" i="1" s="1"/>
  <c r="GX344" i="1" s="1"/>
  <c r="C345" i="1"/>
  <c r="D345" i="1"/>
  <c r="P345" i="1"/>
  <c r="R345" i="1"/>
  <c r="X345" i="1"/>
  <c r="AC345" i="1"/>
  <c r="AE345" i="1"/>
  <c r="AF345" i="1"/>
  <c r="S345" i="1" s="1"/>
  <c r="CY345" i="1" s="1"/>
  <c r="AG345" i="1"/>
  <c r="CU345" i="1" s="1"/>
  <c r="T345" i="1" s="1"/>
  <c r="AH345" i="1"/>
  <c r="CV345" i="1" s="1"/>
  <c r="U345" i="1" s="1"/>
  <c r="AI345" i="1"/>
  <c r="AJ345" i="1"/>
  <c r="CX345" i="1" s="1"/>
  <c r="W345" i="1" s="1"/>
  <c r="CQ345" i="1"/>
  <c r="CR345" i="1"/>
  <c r="CT345" i="1"/>
  <c r="CW345" i="1"/>
  <c r="V345" i="1" s="1"/>
  <c r="CZ345" i="1"/>
  <c r="Y345" i="1" s="1"/>
  <c r="FR345" i="1"/>
  <c r="GK345" i="1"/>
  <c r="GL345" i="1"/>
  <c r="GO345" i="1"/>
  <c r="GP345" i="1"/>
  <c r="GV345" i="1"/>
  <c r="HC345" i="1" s="1"/>
  <c r="GX345" i="1" s="1"/>
  <c r="B347" i="1"/>
  <c r="B337" i="1" s="1"/>
  <c r="C347" i="1"/>
  <c r="D347" i="1"/>
  <c r="D337" i="1" s="1"/>
  <c r="F347" i="1"/>
  <c r="G347" i="1"/>
  <c r="G337" i="1" s="1"/>
  <c r="AQ347" i="1"/>
  <c r="AT347" i="1"/>
  <c r="BD347" i="1"/>
  <c r="BD337" i="1" s="1"/>
  <c r="BX347" i="1"/>
  <c r="AO347" i="1" s="1"/>
  <c r="BZ347" i="1"/>
  <c r="CC347" i="1"/>
  <c r="CC337" i="1" s="1"/>
  <c r="CK347" i="1"/>
  <c r="CL347" i="1"/>
  <c r="BC347" i="1" s="1"/>
  <c r="CM347" i="1"/>
  <c r="CM337" i="1" s="1"/>
  <c r="D377" i="1"/>
  <c r="B379" i="1"/>
  <c r="E379" i="1"/>
  <c r="Z379" i="1"/>
  <c r="AA379" i="1"/>
  <c r="AM379" i="1"/>
  <c r="AN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GA379" i="1"/>
  <c r="GB379" i="1"/>
  <c r="GC379" i="1"/>
  <c r="GD379" i="1"/>
  <c r="GE379" i="1"/>
  <c r="GF379" i="1"/>
  <c r="GG379" i="1"/>
  <c r="GH379" i="1"/>
  <c r="GI379" i="1"/>
  <c r="GJ379" i="1"/>
  <c r="GK379" i="1"/>
  <c r="GL379" i="1"/>
  <c r="GM379" i="1"/>
  <c r="GN379" i="1"/>
  <c r="GO379" i="1"/>
  <c r="GP379" i="1"/>
  <c r="GQ379" i="1"/>
  <c r="GR379" i="1"/>
  <c r="GS379" i="1"/>
  <c r="GT379" i="1"/>
  <c r="GU379" i="1"/>
  <c r="GV379" i="1"/>
  <c r="GW379" i="1"/>
  <c r="GX379" i="1"/>
  <c r="C381" i="1"/>
  <c r="D381" i="1"/>
  <c r="I381" i="1"/>
  <c r="K381" i="1"/>
  <c r="U381" i="1"/>
  <c r="AC381" i="1"/>
  <c r="CQ381" i="1" s="1"/>
  <c r="AE381" i="1"/>
  <c r="AF381" i="1"/>
  <c r="CT381" i="1" s="1"/>
  <c r="AG381" i="1"/>
  <c r="AH381" i="1"/>
  <c r="CV381" i="1" s="1"/>
  <c r="AI381" i="1"/>
  <c r="AJ381" i="1"/>
  <c r="CS381" i="1"/>
  <c r="CU381" i="1"/>
  <c r="CW381" i="1"/>
  <c r="CX381" i="1"/>
  <c r="W381" i="1" s="1"/>
  <c r="FR381" i="1"/>
  <c r="GL381" i="1"/>
  <c r="BZ396" i="1" s="1"/>
  <c r="GO381" i="1"/>
  <c r="GP381" i="1"/>
  <c r="GV381" i="1"/>
  <c r="HC381" i="1" s="1"/>
  <c r="AC382" i="1"/>
  <c r="AD382" i="1"/>
  <c r="AE382" i="1"/>
  <c r="AF382" i="1"/>
  <c r="CT382" i="1" s="1"/>
  <c r="AG382" i="1"/>
  <c r="AH382" i="1"/>
  <c r="AI382" i="1"/>
  <c r="CW382" i="1" s="1"/>
  <c r="AJ382" i="1"/>
  <c r="CQ382" i="1"/>
  <c r="CR382" i="1"/>
  <c r="CS382" i="1"/>
  <c r="CU382" i="1"/>
  <c r="CV382" i="1"/>
  <c r="CX382" i="1"/>
  <c r="FR382" i="1"/>
  <c r="GL382" i="1"/>
  <c r="GO382" i="1"/>
  <c r="GP382" i="1"/>
  <c r="GV382" i="1"/>
  <c r="HC382" i="1" s="1"/>
  <c r="C383" i="1"/>
  <c r="D383" i="1"/>
  <c r="I383" i="1"/>
  <c r="I384" i="1" s="1"/>
  <c r="S384" i="1" s="1"/>
  <c r="CY384" i="1" s="1"/>
  <c r="X384" i="1" s="1"/>
  <c r="K383" i="1"/>
  <c r="Q383" i="1"/>
  <c r="V383" i="1"/>
  <c r="AC383" i="1"/>
  <c r="AD383" i="1"/>
  <c r="AE383" i="1"/>
  <c r="R383" i="1" s="1"/>
  <c r="GK383" i="1" s="1"/>
  <c r="AF383" i="1"/>
  <c r="S383" i="1" s="1"/>
  <c r="AG383" i="1"/>
  <c r="CU383" i="1" s="1"/>
  <c r="T383" i="1" s="1"/>
  <c r="AH383" i="1"/>
  <c r="AI383" i="1"/>
  <c r="CW383" i="1" s="1"/>
  <c r="AJ383" i="1"/>
  <c r="CR383" i="1"/>
  <c r="CS383" i="1"/>
  <c r="CV383" i="1"/>
  <c r="U383" i="1" s="1"/>
  <c r="CX383" i="1"/>
  <c r="W383" i="1" s="1"/>
  <c r="FR383" i="1"/>
  <c r="GL383" i="1"/>
  <c r="GO383" i="1"/>
  <c r="GP383" i="1"/>
  <c r="GV383" i="1"/>
  <c r="GX383" i="1"/>
  <c r="HC383" i="1"/>
  <c r="Q384" i="1"/>
  <c r="U384" i="1"/>
  <c r="AB384" i="1"/>
  <c r="AC384" i="1"/>
  <c r="AD384" i="1"/>
  <c r="AE384" i="1"/>
  <c r="CS384" i="1" s="1"/>
  <c r="AF384" i="1"/>
  <c r="AG384" i="1"/>
  <c r="CU384" i="1" s="1"/>
  <c r="T384" i="1" s="1"/>
  <c r="AH384" i="1"/>
  <c r="AI384" i="1"/>
  <c r="AJ384" i="1"/>
  <c r="CX384" i="1" s="1"/>
  <c r="CQ384" i="1"/>
  <c r="CR384" i="1"/>
  <c r="CT384" i="1"/>
  <c r="CV384" i="1"/>
  <c r="CW384" i="1"/>
  <c r="V384" i="1" s="1"/>
  <c r="CZ384" i="1"/>
  <c r="Y384" i="1" s="1"/>
  <c r="FR384" i="1"/>
  <c r="GL384" i="1"/>
  <c r="GO384" i="1"/>
  <c r="GP384" i="1"/>
  <c r="GV384" i="1"/>
  <c r="HC384" i="1" s="1"/>
  <c r="C385" i="1"/>
  <c r="D385" i="1"/>
  <c r="P385" i="1"/>
  <c r="Q385" i="1"/>
  <c r="R385" i="1"/>
  <c r="GK385" i="1" s="1"/>
  <c r="AC385" i="1"/>
  <c r="AD385" i="1"/>
  <c r="AB385" i="1" s="1"/>
  <c r="AE385" i="1"/>
  <c r="AF385" i="1"/>
  <c r="S385" i="1" s="1"/>
  <c r="CZ385" i="1" s="1"/>
  <c r="Y385" i="1" s="1"/>
  <c r="AG385" i="1"/>
  <c r="CU385" i="1" s="1"/>
  <c r="T385" i="1" s="1"/>
  <c r="AH385" i="1"/>
  <c r="AI385" i="1"/>
  <c r="CW385" i="1" s="1"/>
  <c r="V385" i="1" s="1"/>
  <c r="AJ385" i="1"/>
  <c r="CX385" i="1" s="1"/>
  <c r="W385" i="1" s="1"/>
  <c r="CQ385" i="1"/>
  <c r="CR385" i="1"/>
  <c r="CS385" i="1"/>
  <c r="CT385" i="1"/>
  <c r="CV385" i="1"/>
  <c r="U385" i="1" s="1"/>
  <c r="FR385" i="1"/>
  <c r="GL385" i="1"/>
  <c r="GO385" i="1"/>
  <c r="GP385" i="1"/>
  <c r="GV385" i="1"/>
  <c r="GX385" i="1"/>
  <c r="HC385" i="1"/>
  <c r="I386" i="1"/>
  <c r="Q386" i="1" s="1"/>
  <c r="P386" i="1"/>
  <c r="R386" i="1"/>
  <c r="GK386" i="1" s="1"/>
  <c r="U386" i="1"/>
  <c r="AC386" i="1"/>
  <c r="AD386" i="1"/>
  <c r="AB386" i="1" s="1"/>
  <c r="AE386" i="1"/>
  <c r="CS386" i="1" s="1"/>
  <c r="AF386" i="1"/>
  <c r="S386" i="1" s="1"/>
  <c r="CZ386" i="1" s="1"/>
  <c r="Y386" i="1" s="1"/>
  <c r="AG386" i="1"/>
  <c r="CU386" i="1" s="1"/>
  <c r="T386" i="1" s="1"/>
  <c r="AH386" i="1"/>
  <c r="CV386" i="1" s="1"/>
  <c r="AI386" i="1"/>
  <c r="AJ386" i="1"/>
  <c r="CX386" i="1" s="1"/>
  <c r="W386" i="1" s="1"/>
  <c r="CQ386" i="1"/>
  <c r="CR386" i="1"/>
  <c r="CT386" i="1"/>
  <c r="CW386" i="1"/>
  <c r="V386" i="1" s="1"/>
  <c r="CY386" i="1"/>
  <c r="X386" i="1" s="1"/>
  <c r="FR386" i="1"/>
  <c r="GL386" i="1"/>
  <c r="GO386" i="1"/>
  <c r="GP386" i="1"/>
  <c r="GV386" i="1"/>
  <c r="HC386" i="1" s="1"/>
  <c r="GX386" i="1" s="1"/>
  <c r="C387" i="1"/>
  <c r="D387" i="1"/>
  <c r="I387" i="1"/>
  <c r="I388" i="1" s="1"/>
  <c r="K387" i="1"/>
  <c r="AC387" i="1"/>
  <c r="CQ387" i="1" s="1"/>
  <c r="AE387" i="1"/>
  <c r="AF387" i="1"/>
  <c r="AG387" i="1"/>
  <c r="AH387" i="1"/>
  <c r="CV387" i="1" s="1"/>
  <c r="AI387" i="1"/>
  <c r="AJ387" i="1"/>
  <c r="CT387" i="1"/>
  <c r="CU387" i="1"/>
  <c r="CW387" i="1"/>
  <c r="CX387" i="1"/>
  <c r="FR387" i="1"/>
  <c r="GL387" i="1"/>
  <c r="GO387" i="1"/>
  <c r="GP387" i="1"/>
  <c r="GV387" i="1"/>
  <c r="HC387" i="1" s="1"/>
  <c r="GX387" i="1" s="1"/>
  <c r="AC388" i="1"/>
  <c r="AE388" i="1"/>
  <c r="AF388" i="1"/>
  <c r="CT388" i="1" s="1"/>
  <c r="AG388" i="1"/>
  <c r="AH388" i="1"/>
  <c r="AI388" i="1"/>
  <c r="CW388" i="1" s="1"/>
  <c r="AJ388" i="1"/>
  <c r="CU388" i="1"/>
  <c r="CV388" i="1"/>
  <c r="CX388" i="1"/>
  <c r="FR388" i="1"/>
  <c r="BY396" i="1" s="1"/>
  <c r="GL388" i="1"/>
  <c r="GO388" i="1"/>
  <c r="GP388" i="1"/>
  <c r="GV388" i="1"/>
  <c r="HC388" i="1" s="1"/>
  <c r="C389" i="1"/>
  <c r="D389" i="1"/>
  <c r="AC389" i="1"/>
  <c r="AD389" i="1"/>
  <c r="AE389" i="1"/>
  <c r="AF389" i="1"/>
  <c r="CT389" i="1" s="1"/>
  <c r="AG389" i="1"/>
  <c r="AH389" i="1"/>
  <c r="AI389" i="1"/>
  <c r="CW389" i="1" s="1"/>
  <c r="AJ389" i="1"/>
  <c r="CQ389" i="1"/>
  <c r="CR389" i="1"/>
  <c r="CS389" i="1"/>
  <c r="CU389" i="1"/>
  <c r="CV389" i="1"/>
  <c r="CX389" i="1"/>
  <c r="FR389" i="1"/>
  <c r="GL389" i="1"/>
  <c r="GO389" i="1"/>
  <c r="GP389" i="1"/>
  <c r="CD396" i="1" s="1"/>
  <c r="GV389" i="1"/>
  <c r="HC389" i="1" s="1"/>
  <c r="AB390" i="1"/>
  <c r="AC390" i="1"/>
  <c r="AD390" i="1"/>
  <c r="AE390" i="1"/>
  <c r="AF390" i="1"/>
  <c r="AG390" i="1"/>
  <c r="CU390" i="1" s="1"/>
  <c r="AH390" i="1"/>
  <c r="AI390" i="1"/>
  <c r="AJ390" i="1"/>
  <c r="CX390" i="1" s="1"/>
  <c r="CQ390" i="1"/>
  <c r="CR390" i="1"/>
  <c r="CS390" i="1"/>
  <c r="CT390" i="1"/>
  <c r="CV390" i="1"/>
  <c r="CW390" i="1"/>
  <c r="FR390" i="1"/>
  <c r="GL390" i="1"/>
  <c r="GO390" i="1"/>
  <c r="GP390" i="1"/>
  <c r="GV390" i="1"/>
  <c r="HC390" i="1"/>
  <c r="AC391" i="1"/>
  <c r="AD391" i="1"/>
  <c r="AB391" i="1" s="1"/>
  <c r="AE391" i="1"/>
  <c r="AF391" i="1"/>
  <c r="AG391" i="1"/>
  <c r="AH391" i="1"/>
  <c r="CV391" i="1" s="1"/>
  <c r="AI391" i="1"/>
  <c r="AJ391" i="1"/>
  <c r="CX391" i="1" s="1"/>
  <c r="CQ391" i="1"/>
  <c r="CR391" i="1"/>
  <c r="CS391" i="1"/>
  <c r="CT391" i="1"/>
  <c r="CU391" i="1"/>
  <c r="CW391" i="1"/>
  <c r="FR391" i="1"/>
  <c r="GL391" i="1"/>
  <c r="GO391" i="1"/>
  <c r="GP391" i="1"/>
  <c r="GV391" i="1"/>
  <c r="HC391" i="1" s="1"/>
  <c r="C392" i="1"/>
  <c r="D392" i="1"/>
  <c r="I392" i="1"/>
  <c r="K392" i="1"/>
  <c r="R392" i="1"/>
  <c r="S392" i="1"/>
  <c r="AC392" i="1"/>
  <c r="AE392" i="1"/>
  <c r="AF392" i="1"/>
  <c r="AG392" i="1"/>
  <c r="CU392" i="1" s="1"/>
  <c r="T392" i="1" s="1"/>
  <c r="AH392" i="1"/>
  <c r="CV392" i="1" s="1"/>
  <c r="U392" i="1" s="1"/>
  <c r="AI392" i="1"/>
  <c r="AJ392" i="1"/>
  <c r="CX392" i="1" s="1"/>
  <c r="W392" i="1" s="1"/>
  <c r="CQ392" i="1"/>
  <c r="CR392" i="1"/>
  <c r="CT392" i="1"/>
  <c r="CW392" i="1"/>
  <c r="V392" i="1" s="1"/>
  <c r="FR392" i="1"/>
  <c r="GK392" i="1"/>
  <c r="GL392" i="1"/>
  <c r="GO392" i="1"/>
  <c r="GP392" i="1"/>
  <c r="GV392" i="1"/>
  <c r="HC392" i="1" s="1"/>
  <c r="GX392" i="1" s="1"/>
  <c r="AC393" i="1"/>
  <c r="CQ393" i="1" s="1"/>
  <c r="AE393" i="1"/>
  <c r="AF393" i="1"/>
  <c r="CT393" i="1" s="1"/>
  <c r="AG393" i="1"/>
  <c r="AH393" i="1"/>
  <c r="CV393" i="1" s="1"/>
  <c r="AI393" i="1"/>
  <c r="AJ393" i="1"/>
  <c r="CR393" i="1"/>
  <c r="CU393" i="1"/>
  <c r="CW393" i="1"/>
  <c r="CX393" i="1"/>
  <c r="FR393" i="1"/>
  <c r="GL393" i="1"/>
  <c r="GO393" i="1"/>
  <c r="CC396" i="1" s="1"/>
  <c r="GP393" i="1"/>
  <c r="GV393" i="1"/>
  <c r="HC393" i="1" s="1"/>
  <c r="I394" i="1"/>
  <c r="R394" i="1" s="1"/>
  <c r="GK394" i="1" s="1"/>
  <c r="Q394" i="1"/>
  <c r="AC394" i="1"/>
  <c r="AD394" i="1"/>
  <c r="AE394" i="1"/>
  <c r="AF394" i="1"/>
  <c r="AG394" i="1"/>
  <c r="AH394" i="1"/>
  <c r="CV394" i="1" s="1"/>
  <c r="U394" i="1" s="1"/>
  <c r="AI394" i="1"/>
  <c r="CW394" i="1" s="1"/>
  <c r="V394" i="1" s="1"/>
  <c r="AJ394" i="1"/>
  <c r="CR394" i="1"/>
  <c r="CS394" i="1"/>
  <c r="CU394" i="1"/>
  <c r="T394" i="1" s="1"/>
  <c r="CX394" i="1"/>
  <c r="W394" i="1" s="1"/>
  <c r="FR394" i="1"/>
  <c r="GL394" i="1"/>
  <c r="GO394" i="1"/>
  <c r="GP394" i="1"/>
  <c r="GV394" i="1"/>
  <c r="HC394" i="1"/>
  <c r="B396" i="1"/>
  <c r="C396" i="1"/>
  <c r="C379" i="1" s="1"/>
  <c r="D396" i="1"/>
  <c r="D379" i="1" s="1"/>
  <c r="F396" i="1"/>
  <c r="F379" i="1" s="1"/>
  <c r="G396" i="1"/>
  <c r="G379" i="1" s="1"/>
  <c r="AO396" i="1"/>
  <c r="BX396" i="1"/>
  <c r="CK396" i="1"/>
  <c r="CK379" i="1" s="1"/>
  <c r="CL396" i="1"/>
  <c r="CM396" i="1"/>
  <c r="CM379" i="1" s="1"/>
  <c r="B426" i="1"/>
  <c r="B318" i="1" s="1"/>
  <c r="C426" i="1"/>
  <c r="C318" i="1" s="1"/>
  <c r="D426" i="1"/>
  <c r="D318" i="1" s="1"/>
  <c r="F426" i="1"/>
  <c r="F318" i="1" s="1"/>
  <c r="G426" i="1"/>
  <c r="G318" i="1" s="1"/>
  <c r="BX426" i="1"/>
  <c r="CC426" i="1"/>
  <c r="CC318" i="1" s="1"/>
  <c r="CK426" i="1"/>
  <c r="CK318" i="1" s="1"/>
  <c r="CL426" i="1"/>
  <c r="CL318" i="1" s="1"/>
  <c r="CM426" i="1"/>
  <c r="CM318" i="1" s="1"/>
  <c r="D456" i="1"/>
  <c r="C458" i="1"/>
  <c r="E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O458" i="1"/>
  <c r="CP458" i="1"/>
  <c r="CQ458" i="1"/>
  <c r="CR458" i="1"/>
  <c r="CS458" i="1"/>
  <c r="CT458" i="1"/>
  <c r="CU458" i="1"/>
  <c r="CV458" i="1"/>
  <c r="CW458" i="1"/>
  <c r="CX458" i="1"/>
  <c r="CY458" i="1"/>
  <c r="CZ458" i="1"/>
  <c r="DA458" i="1"/>
  <c r="DB458" i="1"/>
  <c r="DC458" i="1"/>
  <c r="DD458" i="1"/>
  <c r="DE458" i="1"/>
  <c r="DF458" i="1"/>
  <c r="DG458" i="1"/>
  <c r="DH458" i="1"/>
  <c r="DI458" i="1"/>
  <c r="DJ458" i="1"/>
  <c r="DK458" i="1"/>
  <c r="DL458" i="1"/>
  <c r="DM458" i="1"/>
  <c r="DN458" i="1"/>
  <c r="DO458" i="1"/>
  <c r="DP458" i="1"/>
  <c r="DQ458" i="1"/>
  <c r="DR458" i="1"/>
  <c r="DS458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EM458" i="1"/>
  <c r="EN458" i="1"/>
  <c r="EO458" i="1"/>
  <c r="EP458" i="1"/>
  <c r="EQ458" i="1"/>
  <c r="ER458" i="1"/>
  <c r="ES458" i="1"/>
  <c r="ET458" i="1"/>
  <c r="EU458" i="1"/>
  <c r="EV458" i="1"/>
  <c r="EW458" i="1"/>
  <c r="EX458" i="1"/>
  <c r="EY458" i="1"/>
  <c r="EZ458" i="1"/>
  <c r="FA458" i="1"/>
  <c r="FB458" i="1"/>
  <c r="FC458" i="1"/>
  <c r="FD458" i="1"/>
  <c r="FE458" i="1"/>
  <c r="FF458" i="1"/>
  <c r="FG458" i="1"/>
  <c r="FH458" i="1"/>
  <c r="FI458" i="1"/>
  <c r="FJ458" i="1"/>
  <c r="FK458" i="1"/>
  <c r="FL458" i="1"/>
  <c r="FM458" i="1"/>
  <c r="FN458" i="1"/>
  <c r="FO458" i="1"/>
  <c r="FP458" i="1"/>
  <c r="FQ458" i="1"/>
  <c r="FR458" i="1"/>
  <c r="FS458" i="1"/>
  <c r="FT458" i="1"/>
  <c r="FU458" i="1"/>
  <c r="FV458" i="1"/>
  <c r="FW458" i="1"/>
  <c r="FX458" i="1"/>
  <c r="FY458" i="1"/>
  <c r="FZ458" i="1"/>
  <c r="GA458" i="1"/>
  <c r="GB458" i="1"/>
  <c r="GC458" i="1"/>
  <c r="GD458" i="1"/>
  <c r="GE458" i="1"/>
  <c r="GF458" i="1"/>
  <c r="GG458" i="1"/>
  <c r="GH458" i="1"/>
  <c r="GI458" i="1"/>
  <c r="GJ458" i="1"/>
  <c r="GK458" i="1"/>
  <c r="GL458" i="1"/>
  <c r="GM458" i="1"/>
  <c r="GN458" i="1"/>
  <c r="GO458" i="1"/>
  <c r="GP458" i="1"/>
  <c r="GQ458" i="1"/>
  <c r="GR458" i="1"/>
  <c r="GS458" i="1"/>
  <c r="GT458" i="1"/>
  <c r="GU458" i="1"/>
  <c r="GV458" i="1"/>
  <c r="GW458" i="1"/>
  <c r="GX458" i="1"/>
  <c r="D460" i="1"/>
  <c r="B462" i="1"/>
  <c r="D462" i="1"/>
  <c r="E462" i="1"/>
  <c r="G462" i="1"/>
  <c r="Z462" i="1"/>
  <c r="AA462" i="1"/>
  <c r="AM462" i="1"/>
  <c r="AN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CK462" i="1"/>
  <c r="CM462" i="1"/>
  <c r="CN462" i="1"/>
  <c r="CO462" i="1"/>
  <c r="CP462" i="1"/>
  <c r="CQ462" i="1"/>
  <c r="CR462" i="1"/>
  <c r="CS462" i="1"/>
  <c r="CT462" i="1"/>
  <c r="CU462" i="1"/>
  <c r="CV462" i="1"/>
  <c r="CW462" i="1"/>
  <c r="CX462" i="1"/>
  <c r="CY462" i="1"/>
  <c r="CZ462" i="1"/>
  <c r="DA462" i="1"/>
  <c r="DB462" i="1"/>
  <c r="DC462" i="1"/>
  <c r="DD462" i="1"/>
  <c r="DE462" i="1"/>
  <c r="DF462" i="1"/>
  <c r="DG462" i="1"/>
  <c r="DH462" i="1"/>
  <c r="DI462" i="1"/>
  <c r="DJ462" i="1"/>
  <c r="DK462" i="1"/>
  <c r="DL462" i="1"/>
  <c r="DM462" i="1"/>
  <c r="DN462" i="1"/>
  <c r="DO462" i="1"/>
  <c r="DP462" i="1"/>
  <c r="DQ462" i="1"/>
  <c r="DR462" i="1"/>
  <c r="DS462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EM462" i="1"/>
  <c r="EN462" i="1"/>
  <c r="EO462" i="1"/>
  <c r="EP462" i="1"/>
  <c r="EQ462" i="1"/>
  <c r="ER462" i="1"/>
  <c r="ES462" i="1"/>
  <c r="ET462" i="1"/>
  <c r="EU462" i="1"/>
  <c r="EV462" i="1"/>
  <c r="EW462" i="1"/>
  <c r="EX462" i="1"/>
  <c r="EY462" i="1"/>
  <c r="EZ462" i="1"/>
  <c r="FA462" i="1"/>
  <c r="FB462" i="1"/>
  <c r="FC462" i="1"/>
  <c r="FD462" i="1"/>
  <c r="FE462" i="1"/>
  <c r="FF462" i="1"/>
  <c r="FG462" i="1"/>
  <c r="FH462" i="1"/>
  <c r="FI462" i="1"/>
  <c r="FJ462" i="1"/>
  <c r="FK462" i="1"/>
  <c r="FL462" i="1"/>
  <c r="FM462" i="1"/>
  <c r="FN462" i="1"/>
  <c r="FO462" i="1"/>
  <c r="FP462" i="1"/>
  <c r="FQ462" i="1"/>
  <c r="FR462" i="1"/>
  <c r="FS462" i="1"/>
  <c r="FT462" i="1"/>
  <c r="FU462" i="1"/>
  <c r="FV462" i="1"/>
  <c r="FW462" i="1"/>
  <c r="FX462" i="1"/>
  <c r="FY462" i="1"/>
  <c r="FZ462" i="1"/>
  <c r="GA462" i="1"/>
  <c r="GB462" i="1"/>
  <c r="GC462" i="1"/>
  <c r="GD462" i="1"/>
  <c r="GE462" i="1"/>
  <c r="GF462" i="1"/>
  <c r="GG462" i="1"/>
  <c r="GH462" i="1"/>
  <c r="GI462" i="1"/>
  <c r="GJ462" i="1"/>
  <c r="GK462" i="1"/>
  <c r="GL462" i="1"/>
  <c r="GM462" i="1"/>
  <c r="GN462" i="1"/>
  <c r="GO462" i="1"/>
  <c r="GP462" i="1"/>
  <c r="GQ462" i="1"/>
  <c r="GR462" i="1"/>
  <c r="GS462" i="1"/>
  <c r="GT462" i="1"/>
  <c r="GU462" i="1"/>
  <c r="GV462" i="1"/>
  <c r="GW462" i="1"/>
  <c r="GX462" i="1"/>
  <c r="C464" i="1"/>
  <c r="D464" i="1"/>
  <c r="I464" i="1"/>
  <c r="K464" i="1"/>
  <c r="Q464" i="1"/>
  <c r="T464" i="1"/>
  <c r="U464" i="1"/>
  <c r="AC464" i="1"/>
  <c r="AD464" i="1"/>
  <c r="AB464" i="1" s="1"/>
  <c r="AE464" i="1"/>
  <c r="CS464" i="1" s="1"/>
  <c r="AF464" i="1"/>
  <c r="AG464" i="1"/>
  <c r="CU464" i="1" s="1"/>
  <c r="AH464" i="1"/>
  <c r="AI464" i="1"/>
  <c r="AJ464" i="1"/>
  <c r="CX464" i="1" s="1"/>
  <c r="W464" i="1" s="1"/>
  <c r="CQ464" i="1"/>
  <c r="CR464" i="1"/>
  <c r="CT464" i="1"/>
  <c r="CV464" i="1"/>
  <c r="CW464" i="1"/>
  <c r="V464" i="1" s="1"/>
  <c r="FR464" i="1"/>
  <c r="GL464" i="1"/>
  <c r="GO464" i="1"/>
  <c r="GP464" i="1"/>
  <c r="GV464" i="1"/>
  <c r="HC464" i="1"/>
  <c r="GX464" i="1" s="1"/>
  <c r="AC465" i="1"/>
  <c r="CQ465" i="1" s="1"/>
  <c r="AE465" i="1"/>
  <c r="AF465" i="1"/>
  <c r="AG465" i="1"/>
  <c r="CU465" i="1" s="1"/>
  <c r="AH465" i="1"/>
  <c r="CV465" i="1" s="1"/>
  <c r="AI465" i="1"/>
  <c r="AJ465" i="1"/>
  <c r="CT465" i="1"/>
  <c r="CW465" i="1"/>
  <c r="CX465" i="1"/>
  <c r="FR465" i="1"/>
  <c r="GL465" i="1"/>
  <c r="GO465" i="1"/>
  <c r="GP465" i="1"/>
  <c r="GV465" i="1"/>
  <c r="HC465" i="1" s="1"/>
  <c r="C466" i="1"/>
  <c r="D466" i="1"/>
  <c r="P466" i="1"/>
  <c r="U466" i="1"/>
  <c r="AC466" i="1"/>
  <c r="AD466" i="1"/>
  <c r="AB466" i="1" s="1"/>
  <c r="AE466" i="1"/>
  <c r="AF466" i="1"/>
  <c r="S466" i="1" s="1"/>
  <c r="AG466" i="1"/>
  <c r="AH466" i="1"/>
  <c r="CV466" i="1" s="1"/>
  <c r="AI466" i="1"/>
  <c r="AJ466" i="1"/>
  <c r="CX466" i="1" s="1"/>
  <c r="W466" i="1" s="1"/>
  <c r="CQ466" i="1"/>
  <c r="CR466" i="1"/>
  <c r="CT466" i="1"/>
  <c r="CU466" i="1"/>
  <c r="T466" i="1" s="1"/>
  <c r="CW466" i="1"/>
  <c r="V466" i="1" s="1"/>
  <c r="FR466" i="1"/>
  <c r="GL466" i="1"/>
  <c r="GO466" i="1"/>
  <c r="GP466" i="1"/>
  <c r="GV466" i="1"/>
  <c r="HC466" i="1"/>
  <c r="GX466" i="1" s="1"/>
  <c r="C467" i="1"/>
  <c r="D467" i="1"/>
  <c r="I467" i="1"/>
  <c r="K467" i="1"/>
  <c r="AC467" i="1"/>
  <c r="AE467" i="1"/>
  <c r="AF467" i="1"/>
  <c r="AG467" i="1"/>
  <c r="CU467" i="1" s="1"/>
  <c r="T467" i="1" s="1"/>
  <c r="AH467" i="1"/>
  <c r="CV467" i="1" s="1"/>
  <c r="AI467" i="1"/>
  <c r="AJ467" i="1"/>
  <c r="CX467" i="1" s="1"/>
  <c r="CR467" i="1"/>
  <c r="CT467" i="1"/>
  <c r="CW467" i="1"/>
  <c r="FR467" i="1"/>
  <c r="GL467" i="1"/>
  <c r="GO467" i="1"/>
  <c r="GP467" i="1"/>
  <c r="GV467" i="1"/>
  <c r="HC467" i="1" s="1"/>
  <c r="GX467" i="1" s="1"/>
  <c r="I468" i="1"/>
  <c r="AC468" i="1"/>
  <c r="AE468" i="1"/>
  <c r="AF468" i="1"/>
  <c r="CT468" i="1" s="1"/>
  <c r="AG468" i="1"/>
  <c r="AH468" i="1"/>
  <c r="AI468" i="1"/>
  <c r="CW468" i="1" s="1"/>
  <c r="AJ468" i="1"/>
  <c r="CR468" i="1"/>
  <c r="CS468" i="1"/>
  <c r="CU468" i="1"/>
  <c r="CV468" i="1"/>
  <c r="CX468" i="1"/>
  <c r="FR468" i="1"/>
  <c r="GL468" i="1"/>
  <c r="GO468" i="1"/>
  <c r="GP468" i="1"/>
  <c r="GV468" i="1"/>
  <c r="HC468" i="1" s="1"/>
  <c r="C469" i="1"/>
  <c r="D469" i="1"/>
  <c r="I469" i="1"/>
  <c r="CX210" i="3" s="1"/>
  <c r="K469" i="1"/>
  <c r="Q469" i="1"/>
  <c r="R469" i="1"/>
  <c r="GK469" i="1" s="1"/>
  <c r="V469" i="1"/>
  <c r="AC469" i="1"/>
  <c r="AD469" i="1"/>
  <c r="AE469" i="1"/>
  <c r="AF469" i="1"/>
  <c r="CT469" i="1" s="1"/>
  <c r="AG469" i="1"/>
  <c r="AH469" i="1"/>
  <c r="AI469" i="1"/>
  <c r="CW469" i="1" s="1"/>
  <c r="AJ469" i="1"/>
  <c r="CQ469" i="1"/>
  <c r="CR469" i="1"/>
  <c r="CS469" i="1"/>
  <c r="CU469" i="1"/>
  <c r="T469" i="1" s="1"/>
  <c r="CV469" i="1"/>
  <c r="U469" i="1" s="1"/>
  <c r="CX469" i="1"/>
  <c r="W469" i="1" s="1"/>
  <c r="FR469" i="1"/>
  <c r="GL469" i="1"/>
  <c r="GO469" i="1"/>
  <c r="GP469" i="1"/>
  <c r="GV469" i="1"/>
  <c r="GX469" i="1"/>
  <c r="HC469" i="1"/>
  <c r="C470" i="1"/>
  <c r="D470" i="1"/>
  <c r="S470" i="1"/>
  <c r="CY470" i="1" s="1"/>
  <c r="X470" i="1"/>
  <c r="AC470" i="1"/>
  <c r="P470" i="1" s="1"/>
  <c r="AE470" i="1"/>
  <c r="AF470" i="1"/>
  <c r="CT470" i="1" s="1"/>
  <c r="AG470" i="1"/>
  <c r="AH470" i="1"/>
  <c r="CV470" i="1" s="1"/>
  <c r="U470" i="1" s="1"/>
  <c r="AI470" i="1"/>
  <c r="CW470" i="1" s="1"/>
  <c r="V470" i="1" s="1"/>
  <c r="AJ470" i="1"/>
  <c r="CR470" i="1"/>
  <c r="CU470" i="1"/>
  <c r="T470" i="1" s="1"/>
  <c r="CX470" i="1"/>
  <c r="W470" i="1" s="1"/>
  <c r="FR470" i="1"/>
  <c r="GL470" i="1"/>
  <c r="GO470" i="1"/>
  <c r="GP470" i="1"/>
  <c r="GV470" i="1"/>
  <c r="HC470" i="1" s="1"/>
  <c r="GX470" i="1"/>
  <c r="B472" i="1"/>
  <c r="C472" i="1"/>
  <c r="C462" i="1" s="1"/>
  <c r="D472" i="1"/>
  <c r="F472" i="1"/>
  <c r="F462" i="1" s="1"/>
  <c r="G472" i="1"/>
  <c r="AO472" i="1"/>
  <c r="BB472" i="1"/>
  <c r="BC472" i="1"/>
  <c r="BX472" i="1"/>
  <c r="CD472" i="1"/>
  <c r="CK472" i="1"/>
  <c r="CL472" i="1"/>
  <c r="CL462" i="1" s="1"/>
  <c r="CM472" i="1"/>
  <c r="BD472" i="1" s="1"/>
  <c r="F497" i="1" s="1"/>
  <c r="F476" i="1"/>
  <c r="B502" i="1"/>
  <c r="B458" i="1" s="1"/>
  <c r="C502" i="1"/>
  <c r="D502" i="1"/>
  <c r="D458" i="1" s="1"/>
  <c r="F502" i="1"/>
  <c r="F458" i="1" s="1"/>
  <c r="G502" i="1"/>
  <c r="G458" i="1" s="1"/>
  <c r="D532" i="1"/>
  <c r="E534" i="1"/>
  <c r="F534" i="1"/>
  <c r="Z534" i="1"/>
  <c r="AA534" i="1"/>
  <c r="AM534" i="1"/>
  <c r="AN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CL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DB534" i="1"/>
  <c r="DC534" i="1"/>
  <c r="DD534" i="1"/>
  <c r="DE534" i="1"/>
  <c r="DF534" i="1"/>
  <c r="DG534" i="1"/>
  <c r="DH534" i="1"/>
  <c r="DI534" i="1"/>
  <c r="DJ534" i="1"/>
  <c r="DK534" i="1"/>
  <c r="DL534" i="1"/>
  <c r="DM534" i="1"/>
  <c r="DN534" i="1"/>
  <c r="DO534" i="1"/>
  <c r="DP534" i="1"/>
  <c r="DQ534" i="1"/>
  <c r="DR534" i="1"/>
  <c r="DS534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EM534" i="1"/>
  <c r="EN534" i="1"/>
  <c r="EO534" i="1"/>
  <c r="EP534" i="1"/>
  <c r="EQ534" i="1"/>
  <c r="ER534" i="1"/>
  <c r="ES534" i="1"/>
  <c r="ET534" i="1"/>
  <c r="EU534" i="1"/>
  <c r="EV534" i="1"/>
  <c r="EW534" i="1"/>
  <c r="EX534" i="1"/>
  <c r="EY534" i="1"/>
  <c r="EZ534" i="1"/>
  <c r="FA534" i="1"/>
  <c r="FB534" i="1"/>
  <c r="FC534" i="1"/>
  <c r="FD534" i="1"/>
  <c r="FE534" i="1"/>
  <c r="FF534" i="1"/>
  <c r="FG534" i="1"/>
  <c r="FH534" i="1"/>
  <c r="FI534" i="1"/>
  <c r="FJ534" i="1"/>
  <c r="FK534" i="1"/>
  <c r="FL534" i="1"/>
  <c r="FM534" i="1"/>
  <c r="FN534" i="1"/>
  <c r="FO534" i="1"/>
  <c r="FP534" i="1"/>
  <c r="FQ534" i="1"/>
  <c r="FR534" i="1"/>
  <c r="FS534" i="1"/>
  <c r="FT534" i="1"/>
  <c r="FU534" i="1"/>
  <c r="FV534" i="1"/>
  <c r="FW534" i="1"/>
  <c r="FX534" i="1"/>
  <c r="FY534" i="1"/>
  <c r="FZ534" i="1"/>
  <c r="GA534" i="1"/>
  <c r="GB534" i="1"/>
  <c r="GC534" i="1"/>
  <c r="GD534" i="1"/>
  <c r="GE534" i="1"/>
  <c r="GF534" i="1"/>
  <c r="GG534" i="1"/>
  <c r="GH534" i="1"/>
  <c r="GI534" i="1"/>
  <c r="GJ534" i="1"/>
  <c r="GK534" i="1"/>
  <c r="GL534" i="1"/>
  <c r="GM534" i="1"/>
  <c r="GN534" i="1"/>
  <c r="GO534" i="1"/>
  <c r="GP534" i="1"/>
  <c r="GQ534" i="1"/>
  <c r="GR534" i="1"/>
  <c r="GS534" i="1"/>
  <c r="GT534" i="1"/>
  <c r="GU534" i="1"/>
  <c r="GV534" i="1"/>
  <c r="GW534" i="1"/>
  <c r="GX534" i="1"/>
  <c r="C536" i="1"/>
  <c r="D536" i="1"/>
  <c r="I536" i="1"/>
  <c r="K536" i="1"/>
  <c r="P536" i="1"/>
  <c r="Q536" i="1"/>
  <c r="R536" i="1"/>
  <c r="GK536" i="1" s="1"/>
  <c r="V536" i="1"/>
  <c r="AC536" i="1"/>
  <c r="AD536" i="1"/>
  <c r="AE536" i="1"/>
  <c r="AF536" i="1"/>
  <c r="AG536" i="1"/>
  <c r="AH536" i="1"/>
  <c r="AI536" i="1"/>
  <c r="CW536" i="1" s="1"/>
  <c r="AJ536" i="1"/>
  <c r="CR536" i="1"/>
  <c r="CS536" i="1"/>
  <c r="CU536" i="1"/>
  <c r="T536" i="1" s="1"/>
  <c r="CV536" i="1"/>
  <c r="U536" i="1" s="1"/>
  <c r="CX536" i="1"/>
  <c r="W536" i="1" s="1"/>
  <c r="FR536" i="1"/>
  <c r="GL536" i="1"/>
  <c r="GO536" i="1"/>
  <c r="GP536" i="1"/>
  <c r="GV536" i="1"/>
  <c r="HC536" i="1" s="1"/>
  <c r="GX536" i="1" s="1"/>
  <c r="I537" i="1"/>
  <c r="AC537" i="1"/>
  <c r="AD537" i="1"/>
  <c r="AE537" i="1"/>
  <c r="AF537" i="1"/>
  <c r="AG537" i="1"/>
  <c r="CU537" i="1" s="1"/>
  <c r="AH537" i="1"/>
  <c r="AI537" i="1"/>
  <c r="AJ537" i="1"/>
  <c r="CX537" i="1" s="1"/>
  <c r="W537" i="1" s="1"/>
  <c r="CQ537" i="1"/>
  <c r="CR537" i="1"/>
  <c r="CS537" i="1"/>
  <c r="CT537" i="1"/>
  <c r="CV537" i="1"/>
  <c r="CW537" i="1"/>
  <c r="FR537" i="1"/>
  <c r="GL537" i="1"/>
  <c r="GO537" i="1"/>
  <c r="GP537" i="1"/>
  <c r="GV537" i="1"/>
  <c r="HC537" i="1"/>
  <c r="C538" i="1"/>
  <c r="D538" i="1"/>
  <c r="I538" i="1"/>
  <c r="K538" i="1"/>
  <c r="AC538" i="1"/>
  <c r="AE538" i="1"/>
  <c r="AF538" i="1"/>
  <c r="AG538" i="1"/>
  <c r="CU538" i="1" s="1"/>
  <c r="AH538" i="1"/>
  <c r="AI538" i="1"/>
  <c r="CW538" i="1" s="1"/>
  <c r="AJ538" i="1"/>
  <c r="CX538" i="1" s="1"/>
  <c r="CQ538" i="1"/>
  <c r="CT538" i="1"/>
  <c r="CV538" i="1"/>
  <c r="FR538" i="1"/>
  <c r="GL538" i="1"/>
  <c r="GO538" i="1"/>
  <c r="GP538" i="1"/>
  <c r="GV538" i="1"/>
  <c r="HC538" i="1" s="1"/>
  <c r="AC539" i="1"/>
  <c r="AE539" i="1"/>
  <c r="AF539" i="1"/>
  <c r="AG539" i="1"/>
  <c r="CU539" i="1" s="1"/>
  <c r="AH539" i="1"/>
  <c r="CV539" i="1" s="1"/>
  <c r="AI539" i="1"/>
  <c r="AJ539" i="1"/>
  <c r="CX539" i="1" s="1"/>
  <c r="CR539" i="1"/>
  <c r="CT539" i="1"/>
  <c r="CW539" i="1"/>
  <c r="FR539" i="1"/>
  <c r="GL539" i="1"/>
  <c r="GO539" i="1"/>
  <c r="GP539" i="1"/>
  <c r="GV539" i="1"/>
  <c r="HC539" i="1"/>
  <c r="C540" i="1"/>
  <c r="D540" i="1"/>
  <c r="P540" i="1"/>
  <c r="W540" i="1"/>
  <c r="AC540" i="1"/>
  <c r="AE540" i="1"/>
  <c r="AF540" i="1"/>
  <c r="S540" i="1" s="1"/>
  <c r="AG540" i="1"/>
  <c r="AH540" i="1"/>
  <c r="CV540" i="1" s="1"/>
  <c r="U540" i="1" s="1"/>
  <c r="AI540" i="1"/>
  <c r="AJ540" i="1"/>
  <c r="CX540" i="1" s="1"/>
  <c r="CQ540" i="1"/>
  <c r="CT540" i="1"/>
  <c r="CU540" i="1"/>
  <c r="T540" i="1" s="1"/>
  <c r="CW540" i="1"/>
  <c r="V540" i="1" s="1"/>
  <c r="CY540" i="1"/>
  <c r="X540" i="1" s="1"/>
  <c r="CZ540" i="1"/>
  <c r="Y540" i="1" s="1"/>
  <c r="FR540" i="1"/>
  <c r="GL540" i="1"/>
  <c r="GO540" i="1"/>
  <c r="GP540" i="1"/>
  <c r="GV540" i="1"/>
  <c r="HC540" i="1" s="1"/>
  <c r="GX540" i="1" s="1"/>
  <c r="I541" i="1"/>
  <c r="P541" i="1"/>
  <c r="S541" i="1"/>
  <c r="V541" i="1"/>
  <c r="AB541" i="1"/>
  <c r="AC541" i="1"/>
  <c r="AD541" i="1"/>
  <c r="AE541" i="1"/>
  <c r="AF541" i="1"/>
  <c r="AG541" i="1"/>
  <c r="CU541" i="1" s="1"/>
  <c r="T541" i="1" s="1"/>
  <c r="AH541" i="1"/>
  <c r="CV541" i="1" s="1"/>
  <c r="U541" i="1" s="1"/>
  <c r="AI541" i="1"/>
  <c r="AJ541" i="1"/>
  <c r="CX541" i="1" s="1"/>
  <c r="W541" i="1" s="1"/>
  <c r="CQ541" i="1"/>
  <c r="CR541" i="1"/>
  <c r="CT541" i="1"/>
  <c r="CW541" i="1"/>
  <c r="CY541" i="1"/>
  <c r="X541" i="1" s="1"/>
  <c r="CZ541" i="1"/>
  <c r="Y541" i="1" s="1"/>
  <c r="FR541" i="1"/>
  <c r="GL541" i="1"/>
  <c r="BZ642" i="1" s="1"/>
  <c r="BZ534" i="1" s="1"/>
  <c r="GO541" i="1"/>
  <c r="GP541" i="1"/>
  <c r="GV541" i="1"/>
  <c r="HC541" i="1"/>
  <c r="GX541" i="1" s="1"/>
  <c r="C542" i="1"/>
  <c r="D542" i="1"/>
  <c r="I542" i="1"/>
  <c r="K542" i="1"/>
  <c r="S542" i="1"/>
  <c r="CY542" i="1" s="1"/>
  <c r="U542" i="1"/>
  <c r="X542" i="1"/>
  <c r="AC542" i="1"/>
  <c r="CQ542" i="1" s="1"/>
  <c r="AE542" i="1"/>
  <c r="AF542" i="1"/>
  <c r="AG542" i="1"/>
  <c r="AH542" i="1"/>
  <c r="CV542" i="1" s="1"/>
  <c r="AI542" i="1"/>
  <c r="AJ542" i="1"/>
  <c r="CT542" i="1"/>
  <c r="CU542" i="1"/>
  <c r="CW542" i="1"/>
  <c r="V542" i="1" s="1"/>
  <c r="CX542" i="1"/>
  <c r="W542" i="1" s="1"/>
  <c r="FR542" i="1"/>
  <c r="GL542" i="1"/>
  <c r="GO542" i="1"/>
  <c r="GP542" i="1"/>
  <c r="GV542" i="1"/>
  <c r="HC542" i="1"/>
  <c r="GX542" i="1" s="1"/>
  <c r="I543" i="1"/>
  <c r="AC543" i="1"/>
  <c r="AE543" i="1"/>
  <c r="AF543" i="1"/>
  <c r="CT543" i="1" s="1"/>
  <c r="AG543" i="1"/>
  <c r="AH543" i="1"/>
  <c r="CV543" i="1" s="1"/>
  <c r="U543" i="1" s="1"/>
  <c r="AI543" i="1"/>
  <c r="CW543" i="1" s="1"/>
  <c r="AJ543" i="1"/>
  <c r="CR543" i="1"/>
  <c r="CS543" i="1"/>
  <c r="CU543" i="1"/>
  <c r="CX543" i="1"/>
  <c r="W543" i="1" s="1"/>
  <c r="FR543" i="1"/>
  <c r="GL543" i="1"/>
  <c r="GO543" i="1"/>
  <c r="GP543" i="1"/>
  <c r="GV543" i="1"/>
  <c r="HC543" i="1" s="1"/>
  <c r="GX543" i="1"/>
  <c r="C544" i="1"/>
  <c r="D544" i="1"/>
  <c r="I544" i="1"/>
  <c r="K544" i="1"/>
  <c r="Q544" i="1"/>
  <c r="AC544" i="1"/>
  <c r="AD544" i="1"/>
  <c r="AE544" i="1"/>
  <c r="R544" i="1" s="1"/>
  <c r="GK544" i="1" s="1"/>
  <c r="AF544" i="1"/>
  <c r="CT544" i="1" s="1"/>
  <c r="AG544" i="1"/>
  <c r="AH544" i="1"/>
  <c r="CV544" i="1" s="1"/>
  <c r="U544" i="1" s="1"/>
  <c r="AI544" i="1"/>
  <c r="CW544" i="1" s="1"/>
  <c r="V544" i="1" s="1"/>
  <c r="AJ544" i="1"/>
  <c r="CR544" i="1"/>
  <c r="CS544" i="1"/>
  <c r="CU544" i="1"/>
  <c r="T544" i="1" s="1"/>
  <c r="CX544" i="1"/>
  <c r="W544" i="1" s="1"/>
  <c r="FR544" i="1"/>
  <c r="GL544" i="1"/>
  <c r="GO544" i="1"/>
  <c r="GP544" i="1"/>
  <c r="GV544" i="1"/>
  <c r="GX544" i="1"/>
  <c r="HC544" i="1"/>
  <c r="I545" i="1"/>
  <c r="AB545" i="1"/>
  <c r="AC545" i="1"/>
  <c r="AD545" i="1"/>
  <c r="AE545" i="1"/>
  <c r="AF545" i="1"/>
  <c r="AG545" i="1"/>
  <c r="CU545" i="1" s="1"/>
  <c r="AH545" i="1"/>
  <c r="AI545" i="1"/>
  <c r="CW545" i="1" s="1"/>
  <c r="V545" i="1" s="1"/>
  <c r="AJ545" i="1"/>
  <c r="CX545" i="1" s="1"/>
  <c r="W545" i="1" s="1"/>
  <c r="CQ545" i="1"/>
  <c r="CR545" i="1"/>
  <c r="CS545" i="1"/>
  <c r="CT545" i="1"/>
  <c r="CV545" i="1"/>
  <c r="FR545" i="1"/>
  <c r="GL545" i="1"/>
  <c r="GO545" i="1"/>
  <c r="GP545" i="1"/>
  <c r="GV545" i="1"/>
  <c r="HC545" i="1"/>
  <c r="I546" i="1"/>
  <c r="P546" i="1"/>
  <c r="S546" i="1"/>
  <c r="U546" i="1"/>
  <c r="AC546" i="1"/>
  <c r="AE546" i="1"/>
  <c r="R546" i="1" s="1"/>
  <c r="GK546" i="1" s="1"/>
  <c r="AF546" i="1"/>
  <c r="AG546" i="1"/>
  <c r="CU546" i="1" s="1"/>
  <c r="T546" i="1" s="1"/>
  <c r="AH546" i="1"/>
  <c r="CV546" i="1" s="1"/>
  <c r="AI546" i="1"/>
  <c r="AJ546" i="1"/>
  <c r="CX546" i="1" s="1"/>
  <c r="W546" i="1" s="1"/>
  <c r="CQ546" i="1"/>
  <c r="CT546" i="1"/>
  <c r="CW546" i="1"/>
  <c r="V546" i="1" s="1"/>
  <c r="CY546" i="1"/>
  <c r="X546" i="1" s="1"/>
  <c r="CZ546" i="1"/>
  <c r="Y546" i="1" s="1"/>
  <c r="FR546" i="1"/>
  <c r="GL546" i="1"/>
  <c r="GO546" i="1"/>
  <c r="GP546" i="1"/>
  <c r="GV546" i="1"/>
  <c r="HC546" i="1" s="1"/>
  <c r="GX546" i="1" s="1"/>
  <c r="C547" i="1"/>
  <c r="D547" i="1"/>
  <c r="I547" i="1"/>
  <c r="I548" i="1" s="1"/>
  <c r="K547" i="1"/>
  <c r="AC547" i="1"/>
  <c r="CQ547" i="1" s="1"/>
  <c r="AE547" i="1"/>
  <c r="AF547" i="1"/>
  <c r="AG547" i="1"/>
  <c r="AH547" i="1"/>
  <c r="CV547" i="1" s="1"/>
  <c r="AI547" i="1"/>
  <c r="AJ547" i="1"/>
  <c r="CX547" i="1" s="1"/>
  <c r="W547" i="1" s="1"/>
  <c r="CT547" i="1"/>
  <c r="CU547" i="1"/>
  <c r="CW547" i="1"/>
  <c r="FR547" i="1"/>
  <c r="GL547" i="1"/>
  <c r="GO547" i="1"/>
  <c r="GP547" i="1"/>
  <c r="GV547" i="1"/>
  <c r="HC547" i="1"/>
  <c r="P548" i="1"/>
  <c r="AC548" i="1"/>
  <c r="AE548" i="1"/>
  <c r="AF548" i="1"/>
  <c r="CT548" i="1" s="1"/>
  <c r="AG548" i="1"/>
  <c r="AH548" i="1"/>
  <c r="AI548" i="1"/>
  <c r="CW548" i="1" s="1"/>
  <c r="AJ548" i="1"/>
  <c r="CS548" i="1"/>
  <c r="CU548" i="1"/>
  <c r="CV548" i="1"/>
  <c r="CX548" i="1"/>
  <c r="FR548" i="1"/>
  <c r="GL548" i="1"/>
  <c r="GO548" i="1"/>
  <c r="GP548" i="1"/>
  <c r="GV548" i="1"/>
  <c r="HC548" i="1" s="1"/>
  <c r="AC549" i="1"/>
  <c r="AD549" i="1"/>
  <c r="AE549" i="1"/>
  <c r="AF549" i="1"/>
  <c r="AG549" i="1"/>
  <c r="CU549" i="1" s="1"/>
  <c r="AH549" i="1"/>
  <c r="AI549" i="1"/>
  <c r="CW549" i="1" s="1"/>
  <c r="AJ549" i="1"/>
  <c r="CQ549" i="1"/>
  <c r="CR549" i="1"/>
  <c r="CS549" i="1"/>
  <c r="CT549" i="1"/>
  <c r="CV549" i="1"/>
  <c r="CX549" i="1"/>
  <c r="FR549" i="1"/>
  <c r="GL549" i="1"/>
  <c r="GO549" i="1"/>
  <c r="CC642" i="1" s="1"/>
  <c r="CC534" i="1" s="1"/>
  <c r="GP549" i="1"/>
  <c r="GV549" i="1"/>
  <c r="HC549" i="1"/>
  <c r="D551" i="1"/>
  <c r="B553" i="1"/>
  <c r="D553" i="1"/>
  <c r="E553" i="1"/>
  <c r="Z553" i="1"/>
  <c r="AA553" i="1"/>
  <c r="AM553" i="1"/>
  <c r="AN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CK553" i="1"/>
  <c r="CM553" i="1"/>
  <c r="CN553" i="1"/>
  <c r="CO553" i="1"/>
  <c r="CP553" i="1"/>
  <c r="CQ553" i="1"/>
  <c r="CR553" i="1"/>
  <c r="CS553" i="1"/>
  <c r="CT553" i="1"/>
  <c r="CU553" i="1"/>
  <c r="CV553" i="1"/>
  <c r="CW553" i="1"/>
  <c r="CX553" i="1"/>
  <c r="CY553" i="1"/>
  <c r="CZ553" i="1"/>
  <c r="DA553" i="1"/>
  <c r="DB553" i="1"/>
  <c r="DC553" i="1"/>
  <c r="DD553" i="1"/>
  <c r="DE553" i="1"/>
  <c r="DF553" i="1"/>
  <c r="DG553" i="1"/>
  <c r="DH553" i="1"/>
  <c r="DI553" i="1"/>
  <c r="DJ553" i="1"/>
  <c r="DK553" i="1"/>
  <c r="DL553" i="1"/>
  <c r="DM553" i="1"/>
  <c r="DN553" i="1"/>
  <c r="DO553" i="1"/>
  <c r="DP553" i="1"/>
  <c r="DQ553" i="1"/>
  <c r="DR553" i="1"/>
  <c r="DS553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EM553" i="1"/>
  <c r="EN553" i="1"/>
  <c r="EO553" i="1"/>
  <c r="EP553" i="1"/>
  <c r="EQ553" i="1"/>
  <c r="ER553" i="1"/>
  <c r="ES553" i="1"/>
  <c r="ET553" i="1"/>
  <c r="EU553" i="1"/>
  <c r="EV553" i="1"/>
  <c r="EW553" i="1"/>
  <c r="EX553" i="1"/>
  <c r="EY553" i="1"/>
  <c r="EZ553" i="1"/>
  <c r="FA553" i="1"/>
  <c r="FB553" i="1"/>
  <c r="FC553" i="1"/>
  <c r="FD553" i="1"/>
  <c r="FE553" i="1"/>
  <c r="FF553" i="1"/>
  <c r="FG553" i="1"/>
  <c r="FH553" i="1"/>
  <c r="FI553" i="1"/>
  <c r="FJ553" i="1"/>
  <c r="FK553" i="1"/>
  <c r="FL553" i="1"/>
  <c r="FM553" i="1"/>
  <c r="FN553" i="1"/>
  <c r="FO553" i="1"/>
  <c r="FP553" i="1"/>
  <c r="FQ553" i="1"/>
  <c r="FR553" i="1"/>
  <c r="FS553" i="1"/>
  <c r="FT553" i="1"/>
  <c r="FU553" i="1"/>
  <c r="FV553" i="1"/>
  <c r="FW553" i="1"/>
  <c r="FX553" i="1"/>
  <c r="FY553" i="1"/>
  <c r="FZ553" i="1"/>
  <c r="GA553" i="1"/>
  <c r="GB553" i="1"/>
  <c r="GC553" i="1"/>
  <c r="GD553" i="1"/>
  <c r="GE553" i="1"/>
  <c r="GF553" i="1"/>
  <c r="GG553" i="1"/>
  <c r="GH553" i="1"/>
  <c r="GI553" i="1"/>
  <c r="GJ553" i="1"/>
  <c r="GK553" i="1"/>
  <c r="GL553" i="1"/>
  <c r="GM553" i="1"/>
  <c r="GN553" i="1"/>
  <c r="GO553" i="1"/>
  <c r="GP553" i="1"/>
  <c r="GQ553" i="1"/>
  <c r="GR553" i="1"/>
  <c r="GS553" i="1"/>
  <c r="GT553" i="1"/>
  <c r="GU553" i="1"/>
  <c r="GV553" i="1"/>
  <c r="GW553" i="1"/>
  <c r="GX553" i="1"/>
  <c r="C555" i="1"/>
  <c r="D555" i="1"/>
  <c r="I555" i="1"/>
  <c r="K555" i="1"/>
  <c r="AC555" i="1"/>
  <c r="AE555" i="1"/>
  <c r="R555" i="1" s="1"/>
  <c r="AF555" i="1"/>
  <c r="AG555" i="1"/>
  <c r="CU555" i="1" s="1"/>
  <c r="T555" i="1" s="1"/>
  <c r="AH555" i="1"/>
  <c r="CV555" i="1" s="1"/>
  <c r="U555" i="1" s="1"/>
  <c r="AI555" i="1"/>
  <c r="AJ555" i="1"/>
  <c r="CR555" i="1"/>
  <c r="CT555" i="1"/>
  <c r="CW555" i="1"/>
  <c r="CX555" i="1"/>
  <c r="W555" i="1" s="1"/>
  <c r="FR555" i="1"/>
  <c r="GK555" i="1"/>
  <c r="GL555" i="1"/>
  <c r="GO555" i="1"/>
  <c r="GP555" i="1"/>
  <c r="GV555" i="1"/>
  <c r="HC555" i="1"/>
  <c r="GX555" i="1" s="1"/>
  <c r="AC556" i="1"/>
  <c r="AE556" i="1"/>
  <c r="AF556" i="1"/>
  <c r="AG556" i="1"/>
  <c r="AH556" i="1"/>
  <c r="AI556" i="1"/>
  <c r="CW556" i="1" s="1"/>
  <c r="AJ556" i="1"/>
  <c r="CR556" i="1"/>
  <c r="CS556" i="1"/>
  <c r="CU556" i="1"/>
  <c r="CV556" i="1"/>
  <c r="CX556" i="1"/>
  <c r="FR556" i="1"/>
  <c r="BY563" i="1" s="1"/>
  <c r="GL556" i="1"/>
  <c r="GO556" i="1"/>
  <c r="GP556" i="1"/>
  <c r="GV556" i="1"/>
  <c r="HC556" i="1" s="1"/>
  <c r="C557" i="1"/>
  <c r="D557" i="1"/>
  <c r="P557" i="1"/>
  <c r="S557" i="1"/>
  <c r="AC557" i="1"/>
  <c r="AE557" i="1"/>
  <c r="AF557" i="1"/>
  <c r="CT557" i="1" s="1"/>
  <c r="AG557" i="1"/>
  <c r="AH557" i="1"/>
  <c r="CV557" i="1" s="1"/>
  <c r="U557" i="1" s="1"/>
  <c r="AI557" i="1"/>
  <c r="AJ557" i="1"/>
  <c r="CU557" i="1"/>
  <c r="T557" i="1" s="1"/>
  <c r="CW557" i="1"/>
  <c r="V557" i="1" s="1"/>
  <c r="CX557" i="1"/>
  <c r="W557" i="1" s="1"/>
  <c r="FR557" i="1"/>
  <c r="GL557" i="1"/>
  <c r="GO557" i="1"/>
  <c r="GP557" i="1"/>
  <c r="GV557" i="1"/>
  <c r="HC557" i="1" s="1"/>
  <c r="GX557" i="1" s="1"/>
  <c r="C558" i="1"/>
  <c r="D558" i="1"/>
  <c r="I558" i="1"/>
  <c r="K558" i="1"/>
  <c r="S558" i="1"/>
  <c r="AC558" i="1"/>
  <c r="P558" i="1" s="1"/>
  <c r="CP558" i="1" s="1"/>
  <c r="O558" i="1" s="1"/>
  <c r="AE558" i="1"/>
  <c r="Q558" i="1" s="1"/>
  <c r="AF558" i="1"/>
  <c r="CT558" i="1" s="1"/>
  <c r="AG558" i="1"/>
  <c r="AH558" i="1"/>
  <c r="AI558" i="1"/>
  <c r="CW558" i="1" s="1"/>
  <c r="V558" i="1" s="1"/>
  <c r="AJ558" i="1"/>
  <c r="CU558" i="1"/>
  <c r="T558" i="1" s="1"/>
  <c r="CV558" i="1"/>
  <c r="U558" i="1" s="1"/>
  <c r="CX558" i="1"/>
  <c r="W558" i="1" s="1"/>
  <c r="FR558" i="1"/>
  <c r="GL558" i="1"/>
  <c r="GO558" i="1"/>
  <c r="GP558" i="1"/>
  <c r="GV558" i="1"/>
  <c r="HC558" i="1" s="1"/>
  <c r="GX558" i="1"/>
  <c r="AC559" i="1"/>
  <c r="CQ559" i="1" s="1"/>
  <c r="AD559" i="1"/>
  <c r="AE559" i="1"/>
  <c r="AF559" i="1"/>
  <c r="CT559" i="1" s="1"/>
  <c r="AG559" i="1"/>
  <c r="CU559" i="1" s="1"/>
  <c r="AH559" i="1"/>
  <c r="AI559" i="1"/>
  <c r="CW559" i="1" s="1"/>
  <c r="AJ559" i="1"/>
  <c r="CR559" i="1"/>
  <c r="CS559" i="1"/>
  <c r="CV559" i="1"/>
  <c r="CX559" i="1"/>
  <c r="FR559" i="1"/>
  <c r="GL559" i="1"/>
  <c r="GO559" i="1"/>
  <c r="GP559" i="1"/>
  <c r="CD563" i="1" s="1"/>
  <c r="CD553" i="1" s="1"/>
  <c r="GV559" i="1"/>
  <c r="HC559" i="1"/>
  <c r="C560" i="1"/>
  <c r="D560" i="1"/>
  <c r="I560" i="1"/>
  <c r="CX261" i="3" s="1"/>
  <c r="K560" i="1"/>
  <c r="P560" i="1"/>
  <c r="CP560" i="1" s="1"/>
  <c r="O560" i="1" s="1"/>
  <c r="Q560" i="1"/>
  <c r="R560" i="1"/>
  <c r="W560" i="1"/>
  <c r="Y560" i="1"/>
  <c r="AC560" i="1"/>
  <c r="AD560" i="1"/>
  <c r="AB560" i="1" s="1"/>
  <c r="AE560" i="1"/>
  <c r="AF560" i="1"/>
  <c r="S560" i="1" s="1"/>
  <c r="CZ560" i="1" s="1"/>
  <c r="AG560" i="1"/>
  <c r="CU560" i="1" s="1"/>
  <c r="T560" i="1" s="1"/>
  <c r="AH560" i="1"/>
  <c r="AI560" i="1"/>
  <c r="AJ560" i="1"/>
  <c r="CX560" i="1" s="1"/>
  <c r="CQ560" i="1"/>
  <c r="CR560" i="1"/>
  <c r="CS560" i="1"/>
  <c r="CT560" i="1"/>
  <c r="CV560" i="1"/>
  <c r="U560" i="1" s="1"/>
  <c r="CW560" i="1"/>
  <c r="V560" i="1" s="1"/>
  <c r="CY560" i="1"/>
  <c r="X560" i="1" s="1"/>
  <c r="FR560" i="1"/>
  <c r="GK560" i="1"/>
  <c r="GL560" i="1"/>
  <c r="GO560" i="1"/>
  <c r="GP560" i="1"/>
  <c r="GV560" i="1"/>
  <c r="GX560" i="1"/>
  <c r="HC560" i="1"/>
  <c r="C561" i="1"/>
  <c r="D561" i="1"/>
  <c r="Q561" i="1"/>
  <c r="W561" i="1"/>
  <c r="AC561" i="1"/>
  <c r="CQ561" i="1" s="1"/>
  <c r="AD561" i="1"/>
  <c r="AE561" i="1"/>
  <c r="R561" i="1" s="1"/>
  <c r="GK561" i="1" s="1"/>
  <c r="AF561" i="1"/>
  <c r="S561" i="1" s="1"/>
  <c r="AG561" i="1"/>
  <c r="CU561" i="1" s="1"/>
  <c r="T561" i="1" s="1"/>
  <c r="AH561" i="1"/>
  <c r="AI561" i="1"/>
  <c r="CW561" i="1" s="1"/>
  <c r="V561" i="1" s="1"/>
  <c r="AJ561" i="1"/>
  <c r="CR561" i="1"/>
  <c r="CS561" i="1"/>
  <c r="CT561" i="1"/>
  <c r="CV561" i="1"/>
  <c r="U561" i="1" s="1"/>
  <c r="CX561" i="1"/>
  <c r="FR561" i="1"/>
  <c r="GL561" i="1"/>
  <c r="GO561" i="1"/>
  <c r="GP561" i="1"/>
  <c r="GV561" i="1"/>
  <c r="GX561" i="1"/>
  <c r="HC561" i="1"/>
  <c r="B563" i="1"/>
  <c r="C563" i="1"/>
  <c r="C553" i="1" s="1"/>
  <c r="D563" i="1"/>
  <c r="F563" i="1"/>
  <c r="F553" i="1" s="1"/>
  <c r="G563" i="1"/>
  <c r="G553" i="1" s="1"/>
  <c r="BC563" i="1"/>
  <c r="BC553" i="1" s="1"/>
  <c r="BX563" i="1"/>
  <c r="BX553" i="1" s="1"/>
  <c r="CK563" i="1"/>
  <c r="BB563" i="1" s="1"/>
  <c r="CL563" i="1"/>
  <c r="CL553" i="1" s="1"/>
  <c r="CM563" i="1"/>
  <c r="BD563" i="1" s="1"/>
  <c r="D593" i="1"/>
  <c r="E595" i="1"/>
  <c r="F595" i="1"/>
  <c r="Z595" i="1"/>
  <c r="AA595" i="1"/>
  <c r="AM595" i="1"/>
  <c r="AN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CZ595" i="1"/>
  <c r="DA595" i="1"/>
  <c r="DB595" i="1"/>
  <c r="DC595" i="1"/>
  <c r="DD595" i="1"/>
  <c r="DE595" i="1"/>
  <c r="DF595" i="1"/>
  <c r="DG595" i="1"/>
  <c r="DH595" i="1"/>
  <c r="DI595" i="1"/>
  <c r="DJ595" i="1"/>
  <c r="DK595" i="1"/>
  <c r="DL595" i="1"/>
  <c r="DM595" i="1"/>
  <c r="DN595" i="1"/>
  <c r="DO595" i="1"/>
  <c r="DP595" i="1"/>
  <c r="DQ595" i="1"/>
  <c r="DR595" i="1"/>
  <c r="DS595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EM595" i="1"/>
  <c r="EN595" i="1"/>
  <c r="EO595" i="1"/>
  <c r="EP595" i="1"/>
  <c r="EQ595" i="1"/>
  <c r="ER595" i="1"/>
  <c r="ES595" i="1"/>
  <c r="ET595" i="1"/>
  <c r="EU595" i="1"/>
  <c r="EV595" i="1"/>
  <c r="EW595" i="1"/>
  <c r="EX595" i="1"/>
  <c r="EY595" i="1"/>
  <c r="EZ595" i="1"/>
  <c r="FA595" i="1"/>
  <c r="FB595" i="1"/>
  <c r="FC595" i="1"/>
  <c r="FD595" i="1"/>
  <c r="FE595" i="1"/>
  <c r="FF595" i="1"/>
  <c r="FG595" i="1"/>
  <c r="FH595" i="1"/>
  <c r="FI595" i="1"/>
  <c r="FJ595" i="1"/>
  <c r="FK595" i="1"/>
  <c r="FL595" i="1"/>
  <c r="FM595" i="1"/>
  <c r="FN595" i="1"/>
  <c r="FO595" i="1"/>
  <c r="FP595" i="1"/>
  <c r="FQ595" i="1"/>
  <c r="FR595" i="1"/>
  <c r="FS595" i="1"/>
  <c r="FT595" i="1"/>
  <c r="FU595" i="1"/>
  <c r="FV595" i="1"/>
  <c r="FW595" i="1"/>
  <c r="FX595" i="1"/>
  <c r="FY595" i="1"/>
  <c r="FZ595" i="1"/>
  <c r="GA595" i="1"/>
  <c r="GB595" i="1"/>
  <c r="GC595" i="1"/>
  <c r="GD595" i="1"/>
  <c r="GE595" i="1"/>
  <c r="GF595" i="1"/>
  <c r="GG595" i="1"/>
  <c r="GH595" i="1"/>
  <c r="GI595" i="1"/>
  <c r="GJ595" i="1"/>
  <c r="GK595" i="1"/>
  <c r="GL595" i="1"/>
  <c r="GM595" i="1"/>
  <c r="GN595" i="1"/>
  <c r="GO595" i="1"/>
  <c r="GP595" i="1"/>
  <c r="GQ595" i="1"/>
  <c r="GR595" i="1"/>
  <c r="GS595" i="1"/>
  <c r="GT595" i="1"/>
  <c r="GU595" i="1"/>
  <c r="GV595" i="1"/>
  <c r="GW595" i="1"/>
  <c r="GX595" i="1"/>
  <c r="C597" i="1"/>
  <c r="D597" i="1"/>
  <c r="I597" i="1"/>
  <c r="K597" i="1"/>
  <c r="AC597" i="1"/>
  <c r="AE597" i="1"/>
  <c r="AF597" i="1"/>
  <c r="AG597" i="1"/>
  <c r="CU597" i="1" s="1"/>
  <c r="T597" i="1" s="1"/>
  <c r="AH597" i="1"/>
  <c r="AI597" i="1"/>
  <c r="CW597" i="1" s="1"/>
  <c r="V597" i="1" s="1"/>
  <c r="AJ597" i="1"/>
  <c r="CX597" i="1" s="1"/>
  <c r="CQ597" i="1"/>
  <c r="CT597" i="1"/>
  <c r="CV597" i="1"/>
  <c r="FR597" i="1"/>
  <c r="GL597" i="1"/>
  <c r="GO597" i="1"/>
  <c r="GP597" i="1"/>
  <c r="GV597" i="1"/>
  <c r="HC597" i="1"/>
  <c r="AC598" i="1"/>
  <c r="CQ598" i="1" s="1"/>
  <c r="AE598" i="1"/>
  <c r="AF598" i="1"/>
  <c r="AG598" i="1"/>
  <c r="AH598" i="1"/>
  <c r="CV598" i="1" s="1"/>
  <c r="AI598" i="1"/>
  <c r="AJ598" i="1"/>
  <c r="CX598" i="1" s="1"/>
  <c r="CR598" i="1"/>
  <c r="CT598" i="1"/>
  <c r="CU598" i="1"/>
  <c r="CW598" i="1"/>
  <c r="FR598" i="1"/>
  <c r="GL598" i="1"/>
  <c r="GO598" i="1"/>
  <c r="GP598" i="1"/>
  <c r="GV598" i="1"/>
  <c r="HC598" i="1" s="1"/>
  <c r="C599" i="1"/>
  <c r="D599" i="1"/>
  <c r="I599" i="1"/>
  <c r="K599" i="1"/>
  <c r="P599" i="1"/>
  <c r="R599" i="1"/>
  <c r="GK599" i="1" s="1"/>
  <c r="V599" i="1"/>
  <c r="AC599" i="1"/>
  <c r="AE599" i="1"/>
  <c r="AD599" i="1" s="1"/>
  <c r="AF599" i="1"/>
  <c r="S599" i="1" s="1"/>
  <c r="CY599" i="1" s="1"/>
  <c r="X599" i="1" s="1"/>
  <c r="AG599" i="1"/>
  <c r="AH599" i="1"/>
  <c r="AI599" i="1"/>
  <c r="AJ599" i="1"/>
  <c r="CX599" i="1" s="1"/>
  <c r="W599" i="1" s="1"/>
  <c r="CQ599" i="1"/>
  <c r="CS599" i="1"/>
  <c r="CT599" i="1"/>
  <c r="CU599" i="1"/>
  <c r="T599" i="1" s="1"/>
  <c r="CV599" i="1"/>
  <c r="U599" i="1" s="1"/>
  <c r="CW599" i="1"/>
  <c r="FR599" i="1"/>
  <c r="GL599" i="1"/>
  <c r="GO599" i="1"/>
  <c r="GP599" i="1"/>
  <c r="GV599" i="1"/>
  <c r="HC599" i="1" s="1"/>
  <c r="GX599" i="1" s="1"/>
  <c r="I600" i="1"/>
  <c r="Q600" i="1" s="1"/>
  <c r="U600" i="1"/>
  <c r="AC600" i="1"/>
  <c r="AB600" i="1" s="1"/>
  <c r="AD600" i="1"/>
  <c r="AE600" i="1"/>
  <c r="CS600" i="1" s="1"/>
  <c r="AF600" i="1"/>
  <c r="AG600" i="1"/>
  <c r="CU600" i="1" s="1"/>
  <c r="T600" i="1" s="1"/>
  <c r="AH600" i="1"/>
  <c r="CV600" i="1" s="1"/>
  <c r="AI600" i="1"/>
  <c r="AJ600" i="1"/>
  <c r="CR600" i="1"/>
  <c r="CT600" i="1"/>
  <c r="CW600" i="1"/>
  <c r="CX600" i="1"/>
  <c r="W600" i="1" s="1"/>
  <c r="FR600" i="1"/>
  <c r="GL600" i="1"/>
  <c r="BZ612" i="1" s="1"/>
  <c r="GO600" i="1"/>
  <c r="GP600" i="1"/>
  <c r="GV600" i="1"/>
  <c r="GX600" i="1"/>
  <c r="HC600" i="1"/>
  <c r="C601" i="1"/>
  <c r="D601" i="1"/>
  <c r="O601" i="1"/>
  <c r="S601" i="1"/>
  <c r="CZ601" i="1" s="1"/>
  <c r="Y601" i="1" s="1"/>
  <c r="X601" i="1"/>
  <c r="AC601" i="1"/>
  <c r="P601" i="1" s="1"/>
  <c r="CP601" i="1" s="1"/>
  <c r="AD601" i="1"/>
  <c r="AE601" i="1"/>
  <c r="Q601" i="1" s="1"/>
  <c r="AF601" i="1"/>
  <c r="CT601" i="1" s="1"/>
  <c r="AG601" i="1"/>
  <c r="AH601" i="1"/>
  <c r="CV601" i="1" s="1"/>
  <c r="U601" i="1" s="1"/>
  <c r="AI601" i="1"/>
  <c r="AJ601" i="1"/>
  <c r="CQ601" i="1"/>
  <c r="CR601" i="1"/>
  <c r="CU601" i="1"/>
  <c r="T601" i="1" s="1"/>
  <c r="CW601" i="1"/>
  <c r="V601" i="1" s="1"/>
  <c r="CX601" i="1"/>
  <c r="W601" i="1" s="1"/>
  <c r="CY601" i="1"/>
  <c r="FR601" i="1"/>
  <c r="GL601" i="1"/>
  <c r="GO601" i="1"/>
  <c r="GP601" i="1"/>
  <c r="GV601" i="1"/>
  <c r="HC601" i="1" s="1"/>
  <c r="GX601" i="1" s="1"/>
  <c r="I602" i="1"/>
  <c r="V602" i="1" s="1"/>
  <c r="AC602" i="1"/>
  <c r="AD602" i="1"/>
  <c r="AE602" i="1"/>
  <c r="AF602" i="1"/>
  <c r="AG602" i="1"/>
  <c r="AH602" i="1"/>
  <c r="AI602" i="1"/>
  <c r="AJ602" i="1"/>
  <c r="CX602" i="1" s="1"/>
  <c r="CR602" i="1"/>
  <c r="CS602" i="1"/>
  <c r="CU602" i="1"/>
  <c r="CV602" i="1"/>
  <c r="CW602" i="1"/>
  <c r="FR602" i="1"/>
  <c r="GL602" i="1"/>
  <c r="GO602" i="1"/>
  <c r="GP602" i="1"/>
  <c r="GV602" i="1"/>
  <c r="HC602" i="1"/>
  <c r="C603" i="1"/>
  <c r="D603" i="1"/>
  <c r="I603" i="1"/>
  <c r="I604" i="1" s="1"/>
  <c r="K603" i="1"/>
  <c r="Q603" i="1"/>
  <c r="AC603" i="1"/>
  <c r="AE603" i="1"/>
  <c r="R603" i="1" s="1"/>
  <c r="GK603" i="1" s="1"/>
  <c r="AF603" i="1"/>
  <c r="S603" i="1" s="1"/>
  <c r="AG603" i="1"/>
  <c r="CU603" i="1" s="1"/>
  <c r="T603" i="1" s="1"/>
  <c r="AH603" i="1"/>
  <c r="AI603" i="1"/>
  <c r="CW603" i="1" s="1"/>
  <c r="V603" i="1" s="1"/>
  <c r="AJ603" i="1"/>
  <c r="CQ603" i="1"/>
  <c r="CR603" i="1"/>
  <c r="CV603" i="1"/>
  <c r="U603" i="1" s="1"/>
  <c r="CX603" i="1"/>
  <c r="W603" i="1" s="1"/>
  <c r="FR603" i="1"/>
  <c r="GL603" i="1"/>
  <c r="GO603" i="1"/>
  <c r="GP603" i="1"/>
  <c r="GV603" i="1"/>
  <c r="HC603" i="1" s="1"/>
  <c r="GX603" i="1" s="1"/>
  <c r="W604" i="1"/>
  <c r="AC604" i="1"/>
  <c r="AD604" i="1"/>
  <c r="AE604" i="1"/>
  <c r="CS604" i="1" s="1"/>
  <c r="AF604" i="1"/>
  <c r="AG604" i="1"/>
  <c r="CU604" i="1" s="1"/>
  <c r="AH604" i="1"/>
  <c r="AI604" i="1"/>
  <c r="AJ604" i="1"/>
  <c r="CR604" i="1"/>
  <c r="CT604" i="1"/>
  <c r="CV604" i="1"/>
  <c r="CW604" i="1"/>
  <c r="CX604" i="1"/>
  <c r="FR604" i="1"/>
  <c r="GL604" i="1"/>
  <c r="GO604" i="1"/>
  <c r="CC612" i="1" s="1"/>
  <c r="GP604" i="1"/>
  <c r="GV604" i="1"/>
  <c r="HC604" i="1"/>
  <c r="GX604" i="1" s="1"/>
  <c r="C605" i="1"/>
  <c r="D605" i="1"/>
  <c r="I605" i="1"/>
  <c r="P605" i="1" s="1"/>
  <c r="K605" i="1"/>
  <c r="R605" i="1"/>
  <c r="GK605" i="1" s="1"/>
  <c r="AC605" i="1"/>
  <c r="AE605" i="1"/>
  <c r="AD605" i="1" s="1"/>
  <c r="AB605" i="1" s="1"/>
  <c r="AF605" i="1"/>
  <c r="S605" i="1" s="1"/>
  <c r="AG605" i="1"/>
  <c r="CU605" i="1" s="1"/>
  <c r="T605" i="1" s="1"/>
  <c r="AH605" i="1"/>
  <c r="CV605" i="1" s="1"/>
  <c r="U605" i="1" s="1"/>
  <c r="AI605" i="1"/>
  <c r="AJ605" i="1"/>
  <c r="CX605" i="1" s="1"/>
  <c r="W605" i="1" s="1"/>
  <c r="CQ605" i="1"/>
  <c r="CR605" i="1"/>
  <c r="CS605" i="1"/>
  <c r="CW605" i="1"/>
  <c r="V605" i="1" s="1"/>
  <c r="FR605" i="1"/>
  <c r="GL605" i="1"/>
  <c r="GO605" i="1"/>
  <c r="GP605" i="1"/>
  <c r="GV605" i="1"/>
  <c r="GX605" i="1"/>
  <c r="HC605" i="1"/>
  <c r="AC606" i="1"/>
  <c r="AB606" i="1" s="1"/>
  <c r="AD606" i="1"/>
  <c r="AE606" i="1"/>
  <c r="AF606" i="1"/>
  <c r="CT606" i="1" s="1"/>
  <c r="AG606" i="1"/>
  <c r="AH606" i="1"/>
  <c r="CV606" i="1" s="1"/>
  <c r="AI606" i="1"/>
  <c r="AJ606" i="1"/>
  <c r="CQ606" i="1"/>
  <c r="CR606" i="1"/>
  <c r="CU606" i="1"/>
  <c r="CW606" i="1"/>
  <c r="CX606" i="1"/>
  <c r="FR606" i="1"/>
  <c r="GL606" i="1"/>
  <c r="GO606" i="1"/>
  <c r="GP606" i="1"/>
  <c r="GV606" i="1"/>
  <c r="HC606" i="1" s="1"/>
  <c r="I607" i="1"/>
  <c r="V607" i="1" s="1"/>
  <c r="AC607" i="1"/>
  <c r="AD607" i="1"/>
  <c r="AE607" i="1"/>
  <c r="AF607" i="1"/>
  <c r="AG607" i="1"/>
  <c r="AH607" i="1"/>
  <c r="AI607" i="1"/>
  <c r="AJ607" i="1"/>
  <c r="CX607" i="1" s="1"/>
  <c r="CR607" i="1"/>
  <c r="CS607" i="1"/>
  <c r="CU607" i="1"/>
  <c r="CV607" i="1"/>
  <c r="CW607" i="1"/>
  <c r="FR607" i="1"/>
  <c r="GL607" i="1"/>
  <c r="GO607" i="1"/>
  <c r="GP607" i="1"/>
  <c r="GV607" i="1"/>
  <c r="HC607" i="1" s="1"/>
  <c r="GX607" i="1" s="1"/>
  <c r="C608" i="1"/>
  <c r="D608" i="1"/>
  <c r="I608" i="1"/>
  <c r="I609" i="1" s="1"/>
  <c r="K608" i="1"/>
  <c r="Q608" i="1"/>
  <c r="AC608" i="1"/>
  <c r="AE608" i="1"/>
  <c r="R608" i="1" s="1"/>
  <c r="GK608" i="1" s="1"/>
  <c r="AF608" i="1"/>
  <c r="S608" i="1" s="1"/>
  <c r="AG608" i="1"/>
  <c r="CU608" i="1" s="1"/>
  <c r="T608" i="1" s="1"/>
  <c r="AH608" i="1"/>
  <c r="AI608" i="1"/>
  <c r="CW608" i="1" s="1"/>
  <c r="V608" i="1" s="1"/>
  <c r="AJ608" i="1"/>
  <c r="CQ608" i="1"/>
  <c r="CR608" i="1"/>
  <c r="CV608" i="1"/>
  <c r="U608" i="1" s="1"/>
  <c r="CX608" i="1"/>
  <c r="W608" i="1" s="1"/>
  <c r="FR608" i="1"/>
  <c r="GL608" i="1"/>
  <c r="GO608" i="1"/>
  <c r="GP608" i="1"/>
  <c r="GV608" i="1"/>
  <c r="HC608" i="1" s="1"/>
  <c r="GX608" i="1" s="1"/>
  <c r="W609" i="1"/>
  <c r="AC609" i="1"/>
  <c r="P609" i="1" s="1"/>
  <c r="AD609" i="1"/>
  <c r="AE609" i="1"/>
  <c r="CS609" i="1" s="1"/>
  <c r="AF609" i="1"/>
  <c r="AG609" i="1"/>
  <c r="CU609" i="1" s="1"/>
  <c r="T609" i="1" s="1"/>
  <c r="AH609" i="1"/>
  <c r="AI609" i="1"/>
  <c r="AJ609" i="1"/>
  <c r="CR609" i="1"/>
  <c r="CT609" i="1"/>
  <c r="CV609" i="1"/>
  <c r="U609" i="1" s="1"/>
  <c r="CW609" i="1"/>
  <c r="V609" i="1" s="1"/>
  <c r="CX609" i="1"/>
  <c r="FR609" i="1"/>
  <c r="GL609" i="1"/>
  <c r="GO609" i="1"/>
  <c r="GP609" i="1"/>
  <c r="GV609" i="1"/>
  <c r="HC609" i="1"/>
  <c r="GX609" i="1" s="1"/>
  <c r="AC610" i="1"/>
  <c r="CQ610" i="1" s="1"/>
  <c r="AE610" i="1"/>
  <c r="AF610" i="1"/>
  <c r="AG610" i="1"/>
  <c r="AH610" i="1"/>
  <c r="AI610" i="1"/>
  <c r="CW610" i="1" s="1"/>
  <c r="AJ610" i="1"/>
  <c r="CX610" i="1" s="1"/>
  <c r="CR610" i="1"/>
  <c r="CT610" i="1"/>
  <c r="CU610" i="1"/>
  <c r="CV610" i="1"/>
  <c r="FR610" i="1"/>
  <c r="GL610" i="1"/>
  <c r="GO610" i="1"/>
  <c r="GP610" i="1"/>
  <c r="GV610" i="1"/>
  <c r="HC610" i="1" s="1"/>
  <c r="B612" i="1"/>
  <c r="B595" i="1" s="1"/>
  <c r="C612" i="1"/>
  <c r="C595" i="1" s="1"/>
  <c r="D612" i="1"/>
  <c r="D595" i="1" s="1"/>
  <c r="F612" i="1"/>
  <c r="G612" i="1"/>
  <c r="G595" i="1" s="1"/>
  <c r="BX612" i="1"/>
  <c r="BX595" i="1" s="1"/>
  <c r="CD612" i="1"/>
  <c r="CD595" i="1" s="1"/>
  <c r="CK612" i="1"/>
  <c r="CK595" i="1" s="1"/>
  <c r="CL612" i="1"/>
  <c r="CL595" i="1" s="1"/>
  <c r="CM612" i="1"/>
  <c r="CM595" i="1" s="1"/>
  <c r="B642" i="1"/>
  <c r="B534" i="1" s="1"/>
  <c r="C642" i="1"/>
  <c r="C534" i="1" s="1"/>
  <c r="D642" i="1"/>
  <c r="D534" i="1" s="1"/>
  <c r="F642" i="1"/>
  <c r="G642" i="1"/>
  <c r="G534" i="1" s="1"/>
  <c r="BX642" i="1"/>
  <c r="BY642" i="1"/>
  <c r="BY534" i="1" s="1"/>
  <c r="CD642" i="1"/>
  <c r="CD534" i="1" s="1"/>
  <c r="CK642" i="1"/>
  <c r="CK534" i="1" s="1"/>
  <c r="CL642" i="1"/>
  <c r="CM642" i="1"/>
  <c r="CM534" i="1" s="1"/>
  <c r="D672" i="1"/>
  <c r="E674" i="1"/>
  <c r="F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Q674" i="1"/>
  <c r="CR674" i="1"/>
  <c r="CS674" i="1"/>
  <c r="CT674" i="1"/>
  <c r="CU674" i="1"/>
  <c r="CV674" i="1"/>
  <c r="CW674" i="1"/>
  <c r="CX674" i="1"/>
  <c r="CY674" i="1"/>
  <c r="CZ674" i="1"/>
  <c r="DA674" i="1"/>
  <c r="DB674" i="1"/>
  <c r="DC674" i="1"/>
  <c r="DD674" i="1"/>
  <c r="DE674" i="1"/>
  <c r="DF674" i="1"/>
  <c r="DG674" i="1"/>
  <c r="DH674" i="1"/>
  <c r="DI674" i="1"/>
  <c r="DJ674" i="1"/>
  <c r="DK674" i="1"/>
  <c r="DL674" i="1"/>
  <c r="DM674" i="1"/>
  <c r="DN674" i="1"/>
  <c r="DO674" i="1"/>
  <c r="DP674" i="1"/>
  <c r="DQ674" i="1"/>
  <c r="DR674" i="1"/>
  <c r="DS674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EM674" i="1"/>
  <c r="EN674" i="1"/>
  <c r="EO674" i="1"/>
  <c r="EP674" i="1"/>
  <c r="EQ674" i="1"/>
  <c r="ER674" i="1"/>
  <c r="ES674" i="1"/>
  <c r="ET674" i="1"/>
  <c r="EU674" i="1"/>
  <c r="EV674" i="1"/>
  <c r="EW674" i="1"/>
  <c r="EX674" i="1"/>
  <c r="EY674" i="1"/>
  <c r="EZ674" i="1"/>
  <c r="FA674" i="1"/>
  <c r="FB674" i="1"/>
  <c r="FC674" i="1"/>
  <c r="FD674" i="1"/>
  <c r="FE674" i="1"/>
  <c r="FF674" i="1"/>
  <c r="FG674" i="1"/>
  <c r="FH674" i="1"/>
  <c r="FI674" i="1"/>
  <c r="FJ674" i="1"/>
  <c r="FK674" i="1"/>
  <c r="FL674" i="1"/>
  <c r="FM674" i="1"/>
  <c r="FN674" i="1"/>
  <c r="FO674" i="1"/>
  <c r="FP674" i="1"/>
  <c r="FQ674" i="1"/>
  <c r="FR674" i="1"/>
  <c r="FS674" i="1"/>
  <c r="FT674" i="1"/>
  <c r="FU674" i="1"/>
  <c r="FV674" i="1"/>
  <c r="FW674" i="1"/>
  <c r="FX674" i="1"/>
  <c r="FY674" i="1"/>
  <c r="FZ674" i="1"/>
  <c r="GA674" i="1"/>
  <c r="GB674" i="1"/>
  <c r="GC674" i="1"/>
  <c r="GD674" i="1"/>
  <c r="GE674" i="1"/>
  <c r="GF674" i="1"/>
  <c r="GG674" i="1"/>
  <c r="GH674" i="1"/>
  <c r="GI674" i="1"/>
  <c r="GJ674" i="1"/>
  <c r="GK674" i="1"/>
  <c r="GL674" i="1"/>
  <c r="GM674" i="1"/>
  <c r="GN674" i="1"/>
  <c r="GO674" i="1"/>
  <c r="GP674" i="1"/>
  <c r="GQ674" i="1"/>
  <c r="GR674" i="1"/>
  <c r="GS674" i="1"/>
  <c r="GT674" i="1"/>
  <c r="GU674" i="1"/>
  <c r="GV674" i="1"/>
  <c r="GW674" i="1"/>
  <c r="GX674" i="1"/>
  <c r="D676" i="1"/>
  <c r="C678" i="1"/>
  <c r="E678" i="1"/>
  <c r="F678" i="1"/>
  <c r="G678" i="1"/>
  <c r="Z678" i="1"/>
  <c r="AA678" i="1"/>
  <c r="AM678" i="1"/>
  <c r="AN678" i="1"/>
  <c r="BB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CL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DB678" i="1"/>
  <c r="DC678" i="1"/>
  <c r="DD678" i="1"/>
  <c r="DE678" i="1"/>
  <c r="DF678" i="1"/>
  <c r="DG678" i="1"/>
  <c r="DH678" i="1"/>
  <c r="DI678" i="1"/>
  <c r="DJ678" i="1"/>
  <c r="DK678" i="1"/>
  <c r="DL678" i="1"/>
  <c r="DM678" i="1"/>
  <c r="DN678" i="1"/>
  <c r="DO678" i="1"/>
  <c r="DP678" i="1"/>
  <c r="DQ678" i="1"/>
  <c r="DR678" i="1"/>
  <c r="DS678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EM678" i="1"/>
  <c r="EN678" i="1"/>
  <c r="EO678" i="1"/>
  <c r="EP678" i="1"/>
  <c r="EQ678" i="1"/>
  <c r="ER678" i="1"/>
  <c r="ES678" i="1"/>
  <c r="ET678" i="1"/>
  <c r="EU678" i="1"/>
  <c r="EV678" i="1"/>
  <c r="EW678" i="1"/>
  <c r="EX678" i="1"/>
  <c r="EY678" i="1"/>
  <c r="EZ678" i="1"/>
  <c r="FA678" i="1"/>
  <c r="FB678" i="1"/>
  <c r="FC678" i="1"/>
  <c r="FD678" i="1"/>
  <c r="FE678" i="1"/>
  <c r="FF678" i="1"/>
  <c r="FG678" i="1"/>
  <c r="FH678" i="1"/>
  <c r="FI678" i="1"/>
  <c r="FJ678" i="1"/>
  <c r="FK678" i="1"/>
  <c r="FL678" i="1"/>
  <c r="FM678" i="1"/>
  <c r="FN678" i="1"/>
  <c r="FO678" i="1"/>
  <c r="FP678" i="1"/>
  <c r="FQ678" i="1"/>
  <c r="FR678" i="1"/>
  <c r="FS678" i="1"/>
  <c r="FT678" i="1"/>
  <c r="FU678" i="1"/>
  <c r="FV678" i="1"/>
  <c r="FW678" i="1"/>
  <c r="FX678" i="1"/>
  <c r="FY678" i="1"/>
  <c r="FZ678" i="1"/>
  <c r="GA678" i="1"/>
  <c r="GB678" i="1"/>
  <c r="GC678" i="1"/>
  <c r="GD678" i="1"/>
  <c r="GE678" i="1"/>
  <c r="GF678" i="1"/>
  <c r="GG678" i="1"/>
  <c r="GH678" i="1"/>
  <c r="GI678" i="1"/>
  <c r="GJ678" i="1"/>
  <c r="GK678" i="1"/>
  <c r="GL678" i="1"/>
  <c r="GM678" i="1"/>
  <c r="GN678" i="1"/>
  <c r="GO678" i="1"/>
  <c r="GP678" i="1"/>
  <c r="GQ678" i="1"/>
  <c r="GR678" i="1"/>
  <c r="GS678" i="1"/>
  <c r="GT678" i="1"/>
  <c r="GU678" i="1"/>
  <c r="GV678" i="1"/>
  <c r="GW678" i="1"/>
  <c r="GX678" i="1"/>
  <c r="C680" i="1"/>
  <c r="D680" i="1"/>
  <c r="I680" i="1"/>
  <c r="K680" i="1"/>
  <c r="Q680" i="1"/>
  <c r="R680" i="1"/>
  <c r="S680" i="1"/>
  <c r="AC680" i="1"/>
  <c r="AD680" i="1"/>
  <c r="AE680" i="1"/>
  <c r="AF680" i="1"/>
  <c r="CT680" i="1" s="1"/>
  <c r="AG680" i="1"/>
  <c r="CU680" i="1" s="1"/>
  <c r="T680" i="1" s="1"/>
  <c r="AH680" i="1"/>
  <c r="AI680" i="1"/>
  <c r="AJ680" i="1"/>
  <c r="CR680" i="1"/>
  <c r="CS680" i="1"/>
  <c r="CV680" i="1"/>
  <c r="U680" i="1" s="1"/>
  <c r="CW680" i="1"/>
  <c r="V680" i="1" s="1"/>
  <c r="CX680" i="1"/>
  <c r="W680" i="1" s="1"/>
  <c r="FR680" i="1"/>
  <c r="GL680" i="1"/>
  <c r="GO680" i="1"/>
  <c r="CC688" i="1" s="1"/>
  <c r="GP680" i="1"/>
  <c r="GV680" i="1"/>
  <c r="GX680" i="1"/>
  <c r="HC680" i="1"/>
  <c r="I681" i="1"/>
  <c r="P681" i="1"/>
  <c r="Q681" i="1"/>
  <c r="R681" i="1"/>
  <c r="Y681" i="1"/>
  <c r="AC681" i="1"/>
  <c r="AD681" i="1"/>
  <c r="AB681" i="1" s="1"/>
  <c r="AE681" i="1"/>
  <c r="AF681" i="1"/>
  <c r="S681" i="1" s="1"/>
  <c r="CZ681" i="1" s="1"/>
  <c r="AG681" i="1"/>
  <c r="AH681" i="1"/>
  <c r="AI681" i="1"/>
  <c r="CW681" i="1" s="1"/>
  <c r="V681" i="1" s="1"/>
  <c r="AJ681" i="1"/>
  <c r="CX681" i="1" s="1"/>
  <c r="W681" i="1" s="1"/>
  <c r="CQ681" i="1"/>
  <c r="CR681" i="1"/>
  <c r="CS681" i="1"/>
  <c r="CT681" i="1"/>
  <c r="CU681" i="1"/>
  <c r="T681" i="1" s="1"/>
  <c r="CV681" i="1"/>
  <c r="U681" i="1" s="1"/>
  <c r="CY681" i="1"/>
  <c r="X681" i="1" s="1"/>
  <c r="FR681" i="1"/>
  <c r="GK681" i="1"/>
  <c r="GL681" i="1"/>
  <c r="GO681" i="1"/>
  <c r="GP681" i="1"/>
  <c r="CD688" i="1" s="1"/>
  <c r="AU688" i="1" s="1"/>
  <c r="GV681" i="1"/>
  <c r="HC681" i="1"/>
  <c r="GX681" i="1" s="1"/>
  <c r="C682" i="1"/>
  <c r="D682" i="1"/>
  <c r="V682" i="1"/>
  <c r="AC682" i="1"/>
  <c r="AE682" i="1"/>
  <c r="Q682" i="1" s="1"/>
  <c r="AF682" i="1"/>
  <c r="AG682" i="1"/>
  <c r="CU682" i="1" s="1"/>
  <c r="T682" i="1" s="1"/>
  <c r="AH682" i="1"/>
  <c r="AI682" i="1"/>
  <c r="CW682" i="1" s="1"/>
  <c r="AJ682" i="1"/>
  <c r="CQ682" i="1"/>
  <c r="CS682" i="1"/>
  <c r="CV682" i="1"/>
  <c r="U682" i="1" s="1"/>
  <c r="CX682" i="1"/>
  <c r="W682" i="1" s="1"/>
  <c r="FR682" i="1"/>
  <c r="GL682" i="1"/>
  <c r="GO682" i="1"/>
  <c r="GP682" i="1"/>
  <c r="GV682" i="1"/>
  <c r="HC682" i="1" s="1"/>
  <c r="GX682" i="1"/>
  <c r="C683" i="1"/>
  <c r="D683" i="1"/>
  <c r="I683" i="1"/>
  <c r="K683" i="1"/>
  <c r="P683" i="1"/>
  <c r="Q683" i="1"/>
  <c r="Y683" i="1"/>
  <c r="AC683" i="1"/>
  <c r="AD683" i="1"/>
  <c r="AB683" i="1" s="1"/>
  <c r="AE683" i="1"/>
  <c r="R683" i="1" s="1"/>
  <c r="GK683" i="1" s="1"/>
  <c r="AF683" i="1"/>
  <c r="S683" i="1" s="1"/>
  <c r="CZ683" i="1" s="1"/>
  <c r="AG683" i="1"/>
  <c r="AH683" i="1"/>
  <c r="AI683" i="1"/>
  <c r="CW683" i="1" s="1"/>
  <c r="V683" i="1" s="1"/>
  <c r="AJ683" i="1"/>
  <c r="CX683" i="1" s="1"/>
  <c r="W683" i="1" s="1"/>
  <c r="CQ683" i="1"/>
  <c r="CR683" i="1"/>
  <c r="CS683" i="1"/>
  <c r="CT683" i="1"/>
  <c r="CU683" i="1"/>
  <c r="T683" i="1" s="1"/>
  <c r="CV683" i="1"/>
  <c r="U683" i="1" s="1"/>
  <c r="CY683" i="1"/>
  <c r="X683" i="1" s="1"/>
  <c r="FR683" i="1"/>
  <c r="GL683" i="1"/>
  <c r="GO683" i="1"/>
  <c r="GP683" i="1"/>
  <c r="GV683" i="1"/>
  <c r="HC683" i="1"/>
  <c r="GX683" i="1" s="1"/>
  <c r="I684" i="1"/>
  <c r="Q684" i="1" s="1"/>
  <c r="AC684" i="1"/>
  <c r="AE684" i="1"/>
  <c r="AD684" i="1" s="1"/>
  <c r="AB684" i="1" s="1"/>
  <c r="AF684" i="1"/>
  <c r="S684" i="1" s="1"/>
  <c r="AG684" i="1"/>
  <c r="CU684" i="1" s="1"/>
  <c r="AH684" i="1"/>
  <c r="CV684" i="1" s="1"/>
  <c r="AI684" i="1"/>
  <c r="AJ684" i="1"/>
  <c r="CX684" i="1" s="1"/>
  <c r="W684" i="1" s="1"/>
  <c r="CQ684" i="1"/>
  <c r="CR684" i="1"/>
  <c r="CS684" i="1"/>
  <c r="CT684" i="1"/>
  <c r="CW684" i="1"/>
  <c r="FR684" i="1"/>
  <c r="GL684" i="1"/>
  <c r="GO684" i="1"/>
  <c r="GP684" i="1"/>
  <c r="GV684" i="1"/>
  <c r="HC684" i="1"/>
  <c r="C685" i="1"/>
  <c r="D685" i="1"/>
  <c r="I685" i="1"/>
  <c r="K685" i="1"/>
  <c r="Q685" i="1"/>
  <c r="R685" i="1"/>
  <c r="GK685" i="1" s="1"/>
  <c r="U685" i="1"/>
  <c r="AC685" i="1"/>
  <c r="CQ685" i="1" s="1"/>
  <c r="AE685" i="1"/>
  <c r="AF685" i="1"/>
  <c r="CT685" i="1" s="1"/>
  <c r="AG685" i="1"/>
  <c r="AH685" i="1"/>
  <c r="AI685" i="1"/>
  <c r="AJ685" i="1"/>
  <c r="CX685" i="1" s="1"/>
  <c r="CR685" i="1"/>
  <c r="CU685" i="1"/>
  <c r="T685" i="1" s="1"/>
  <c r="CV685" i="1"/>
  <c r="CW685" i="1"/>
  <c r="V685" i="1" s="1"/>
  <c r="FR685" i="1"/>
  <c r="GL685" i="1"/>
  <c r="GO685" i="1"/>
  <c r="GP685" i="1"/>
  <c r="GV685" i="1"/>
  <c r="HC685" i="1" s="1"/>
  <c r="GX685" i="1" s="1"/>
  <c r="C686" i="1"/>
  <c r="D686" i="1"/>
  <c r="P686" i="1"/>
  <c r="R686" i="1"/>
  <c r="GK686" i="1" s="1"/>
  <c r="V686" i="1"/>
  <c r="AC686" i="1"/>
  <c r="CQ686" i="1" s="1"/>
  <c r="AE686" i="1"/>
  <c r="AF686" i="1"/>
  <c r="S686" i="1" s="1"/>
  <c r="CY686" i="1" s="1"/>
  <c r="X686" i="1" s="1"/>
  <c r="AG686" i="1"/>
  <c r="CU686" i="1" s="1"/>
  <c r="T686" i="1" s="1"/>
  <c r="AH686" i="1"/>
  <c r="CV686" i="1" s="1"/>
  <c r="U686" i="1" s="1"/>
  <c r="AI686" i="1"/>
  <c r="AJ686" i="1"/>
  <c r="CX686" i="1" s="1"/>
  <c r="W686" i="1" s="1"/>
  <c r="CR686" i="1"/>
  <c r="CS686" i="1"/>
  <c r="CT686" i="1"/>
  <c r="CW686" i="1"/>
  <c r="CZ686" i="1"/>
  <c r="Y686" i="1" s="1"/>
  <c r="FR686" i="1"/>
  <c r="GL686" i="1"/>
  <c r="GO686" i="1"/>
  <c r="GP686" i="1"/>
  <c r="GV686" i="1"/>
  <c r="HC686" i="1"/>
  <c r="GX686" i="1" s="1"/>
  <c r="B688" i="1"/>
  <c r="B678" i="1" s="1"/>
  <c r="C688" i="1"/>
  <c r="D688" i="1"/>
  <c r="D678" i="1" s="1"/>
  <c r="F688" i="1"/>
  <c r="G688" i="1"/>
  <c r="AQ688" i="1"/>
  <c r="BX688" i="1"/>
  <c r="AO688" i="1" s="1"/>
  <c r="AO678" i="1" s="1"/>
  <c r="BZ688" i="1"/>
  <c r="BZ678" i="1" s="1"/>
  <c r="CK688" i="1"/>
  <c r="BB688" i="1" s="1"/>
  <c r="BB718" i="1" s="1"/>
  <c r="F731" i="1" s="1"/>
  <c r="CL688" i="1"/>
  <c r="BC688" i="1" s="1"/>
  <c r="CM688" i="1"/>
  <c r="CM678" i="1" s="1"/>
  <c r="F701" i="1"/>
  <c r="B718" i="1"/>
  <c r="B674" i="1" s="1"/>
  <c r="C718" i="1"/>
  <c r="C674" i="1" s="1"/>
  <c r="D718" i="1"/>
  <c r="D674" i="1" s="1"/>
  <c r="F718" i="1"/>
  <c r="G718" i="1"/>
  <c r="G674" i="1" s="1"/>
  <c r="AO718" i="1"/>
  <c r="F722" i="1" s="1"/>
  <c r="D748" i="1"/>
  <c r="E750" i="1"/>
  <c r="Z750" i="1"/>
  <c r="AA750" i="1"/>
  <c r="AM750" i="1"/>
  <c r="AN750" i="1"/>
  <c r="BE750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T750" i="1"/>
  <c r="BU750" i="1"/>
  <c r="BV750" i="1"/>
  <c r="BW750" i="1"/>
  <c r="CN750" i="1"/>
  <c r="CO750" i="1"/>
  <c r="CP750" i="1"/>
  <c r="CQ750" i="1"/>
  <c r="CR750" i="1"/>
  <c r="CS750" i="1"/>
  <c r="CT750" i="1"/>
  <c r="CU750" i="1"/>
  <c r="CV750" i="1"/>
  <c r="CW750" i="1"/>
  <c r="CX750" i="1"/>
  <c r="CY750" i="1"/>
  <c r="CZ750" i="1"/>
  <c r="DA750" i="1"/>
  <c r="DB750" i="1"/>
  <c r="DC750" i="1"/>
  <c r="DD750" i="1"/>
  <c r="DE750" i="1"/>
  <c r="DF750" i="1"/>
  <c r="DG750" i="1"/>
  <c r="DH750" i="1"/>
  <c r="DI750" i="1"/>
  <c r="DJ750" i="1"/>
  <c r="DK750" i="1"/>
  <c r="DL750" i="1"/>
  <c r="DM750" i="1"/>
  <c r="DN750" i="1"/>
  <c r="DO750" i="1"/>
  <c r="DP750" i="1"/>
  <c r="DQ750" i="1"/>
  <c r="DR750" i="1"/>
  <c r="DS750" i="1"/>
  <c r="DT750" i="1"/>
  <c r="DU750" i="1"/>
  <c r="DV750" i="1"/>
  <c r="DW750" i="1"/>
  <c r="DX750" i="1"/>
  <c r="DY750" i="1"/>
  <c r="DZ750" i="1"/>
  <c r="EA750" i="1"/>
  <c r="EB750" i="1"/>
  <c r="EC750" i="1"/>
  <c r="ED750" i="1"/>
  <c r="EE750" i="1"/>
  <c r="EF750" i="1"/>
  <c r="EG750" i="1"/>
  <c r="EH750" i="1"/>
  <c r="EI750" i="1"/>
  <c r="EJ750" i="1"/>
  <c r="EK750" i="1"/>
  <c r="EL750" i="1"/>
  <c r="EM750" i="1"/>
  <c r="EN750" i="1"/>
  <c r="EO750" i="1"/>
  <c r="EP750" i="1"/>
  <c r="EQ750" i="1"/>
  <c r="ER750" i="1"/>
  <c r="ES750" i="1"/>
  <c r="ET750" i="1"/>
  <c r="EU750" i="1"/>
  <c r="EV750" i="1"/>
  <c r="EW750" i="1"/>
  <c r="EX750" i="1"/>
  <c r="EY750" i="1"/>
  <c r="EZ750" i="1"/>
  <c r="FA750" i="1"/>
  <c r="FB750" i="1"/>
  <c r="FC750" i="1"/>
  <c r="FD750" i="1"/>
  <c r="FE750" i="1"/>
  <c r="FF750" i="1"/>
  <c r="FG750" i="1"/>
  <c r="FH750" i="1"/>
  <c r="FI750" i="1"/>
  <c r="FJ750" i="1"/>
  <c r="FK750" i="1"/>
  <c r="FL750" i="1"/>
  <c r="FM750" i="1"/>
  <c r="FN750" i="1"/>
  <c r="FO750" i="1"/>
  <c r="FP750" i="1"/>
  <c r="FQ750" i="1"/>
  <c r="FR750" i="1"/>
  <c r="FS750" i="1"/>
  <c r="FT750" i="1"/>
  <c r="FU750" i="1"/>
  <c r="FV750" i="1"/>
  <c r="FW750" i="1"/>
  <c r="FX750" i="1"/>
  <c r="FY750" i="1"/>
  <c r="FZ750" i="1"/>
  <c r="GA750" i="1"/>
  <c r="GB750" i="1"/>
  <c r="GC750" i="1"/>
  <c r="GD750" i="1"/>
  <c r="GE750" i="1"/>
  <c r="GF750" i="1"/>
  <c r="GG750" i="1"/>
  <c r="GH750" i="1"/>
  <c r="GI750" i="1"/>
  <c r="GJ750" i="1"/>
  <c r="GK750" i="1"/>
  <c r="GL750" i="1"/>
  <c r="GM750" i="1"/>
  <c r="GN750" i="1"/>
  <c r="GO750" i="1"/>
  <c r="GP750" i="1"/>
  <c r="GQ750" i="1"/>
  <c r="GR750" i="1"/>
  <c r="GS750" i="1"/>
  <c r="GT750" i="1"/>
  <c r="GU750" i="1"/>
  <c r="GV750" i="1"/>
  <c r="GW750" i="1"/>
  <c r="GX750" i="1"/>
  <c r="C752" i="1"/>
  <c r="D752" i="1"/>
  <c r="I752" i="1"/>
  <c r="K752" i="1"/>
  <c r="Q752" i="1"/>
  <c r="R752" i="1"/>
  <c r="GK752" i="1" s="1"/>
  <c r="AC752" i="1"/>
  <c r="CQ752" i="1" s="1"/>
  <c r="AE752" i="1"/>
  <c r="AF752" i="1"/>
  <c r="CT752" i="1" s="1"/>
  <c r="AG752" i="1"/>
  <c r="AH752" i="1"/>
  <c r="CV752" i="1" s="1"/>
  <c r="U752" i="1" s="1"/>
  <c r="AI752" i="1"/>
  <c r="AJ752" i="1"/>
  <c r="CX752" i="1" s="1"/>
  <c r="CR752" i="1"/>
  <c r="CU752" i="1"/>
  <c r="T752" i="1" s="1"/>
  <c r="CW752" i="1"/>
  <c r="V752" i="1" s="1"/>
  <c r="FR752" i="1"/>
  <c r="GL752" i="1"/>
  <c r="GO752" i="1"/>
  <c r="GP752" i="1"/>
  <c r="GV752" i="1"/>
  <c r="HC752" i="1" s="1"/>
  <c r="GX752" i="1" s="1"/>
  <c r="I753" i="1"/>
  <c r="Q753" i="1" s="1"/>
  <c r="W753" i="1"/>
  <c r="AC753" i="1"/>
  <c r="P753" i="1" s="1"/>
  <c r="AD753" i="1"/>
  <c r="AE753" i="1"/>
  <c r="R753" i="1" s="1"/>
  <c r="GK753" i="1" s="1"/>
  <c r="AF753" i="1"/>
  <c r="S753" i="1" s="1"/>
  <c r="AG753" i="1"/>
  <c r="AH753" i="1"/>
  <c r="CV753" i="1" s="1"/>
  <c r="AI753" i="1"/>
  <c r="CW753" i="1" s="1"/>
  <c r="V753" i="1" s="1"/>
  <c r="AJ753" i="1"/>
  <c r="CR753" i="1"/>
  <c r="CS753" i="1"/>
  <c r="CT753" i="1"/>
  <c r="CU753" i="1"/>
  <c r="CX753" i="1"/>
  <c r="FR753" i="1"/>
  <c r="GL753" i="1"/>
  <c r="GO753" i="1"/>
  <c r="GP753" i="1"/>
  <c r="GV753" i="1"/>
  <c r="HC753" i="1"/>
  <c r="GX753" i="1" s="1"/>
  <c r="C754" i="1"/>
  <c r="D754" i="1"/>
  <c r="I754" i="1"/>
  <c r="K754" i="1"/>
  <c r="Q754" i="1"/>
  <c r="R754" i="1"/>
  <c r="GK754" i="1" s="1"/>
  <c r="AC754" i="1"/>
  <c r="AE754" i="1"/>
  <c r="AD754" i="1" s="1"/>
  <c r="AF754" i="1"/>
  <c r="CT754" i="1" s="1"/>
  <c r="AG754" i="1"/>
  <c r="AH754" i="1"/>
  <c r="AI754" i="1"/>
  <c r="CW754" i="1" s="1"/>
  <c r="V754" i="1" s="1"/>
  <c r="AJ754" i="1"/>
  <c r="CX754" i="1" s="1"/>
  <c r="W754" i="1" s="1"/>
  <c r="CR754" i="1"/>
  <c r="CS754" i="1"/>
  <c r="CU754" i="1"/>
  <c r="T754" i="1" s="1"/>
  <c r="CV754" i="1"/>
  <c r="U754" i="1" s="1"/>
  <c r="FR754" i="1"/>
  <c r="GL754" i="1"/>
  <c r="GO754" i="1"/>
  <c r="GP754" i="1"/>
  <c r="GV754" i="1"/>
  <c r="HC754" i="1" s="1"/>
  <c r="GX754" i="1"/>
  <c r="I755" i="1"/>
  <c r="P755" i="1"/>
  <c r="CP755" i="1" s="1"/>
  <c r="O755" i="1" s="1"/>
  <c r="Q755" i="1"/>
  <c r="S755" i="1"/>
  <c r="W755" i="1"/>
  <c r="Y755" i="1"/>
  <c r="AC755" i="1"/>
  <c r="AD755" i="1"/>
  <c r="AE755" i="1"/>
  <c r="R755" i="1" s="1"/>
  <c r="AF755" i="1"/>
  <c r="AG755" i="1"/>
  <c r="AH755" i="1"/>
  <c r="AI755" i="1"/>
  <c r="CW755" i="1" s="1"/>
  <c r="V755" i="1" s="1"/>
  <c r="AJ755" i="1"/>
  <c r="CQ755" i="1"/>
  <c r="CR755" i="1"/>
  <c r="CS755" i="1"/>
  <c r="CT755" i="1"/>
  <c r="CU755" i="1"/>
  <c r="T755" i="1" s="1"/>
  <c r="CV755" i="1"/>
  <c r="U755" i="1" s="1"/>
  <c r="CX755" i="1"/>
  <c r="CY755" i="1"/>
  <c r="X755" i="1" s="1"/>
  <c r="CZ755" i="1"/>
  <c r="FR755" i="1"/>
  <c r="GK755" i="1"/>
  <c r="GL755" i="1"/>
  <c r="GO755" i="1"/>
  <c r="GP755" i="1"/>
  <c r="GV755" i="1"/>
  <c r="HC755" i="1"/>
  <c r="GX755" i="1" s="1"/>
  <c r="C756" i="1"/>
  <c r="D756" i="1"/>
  <c r="Q756" i="1"/>
  <c r="T756" i="1"/>
  <c r="AC756" i="1"/>
  <c r="AD756" i="1"/>
  <c r="AE756" i="1"/>
  <c r="R756" i="1" s="1"/>
  <c r="GK756" i="1" s="1"/>
  <c r="AF756" i="1"/>
  <c r="AG756" i="1"/>
  <c r="AH756" i="1"/>
  <c r="AI756" i="1"/>
  <c r="CW756" i="1" s="1"/>
  <c r="V756" i="1" s="1"/>
  <c r="AJ756" i="1"/>
  <c r="CQ756" i="1"/>
  <c r="CR756" i="1"/>
  <c r="CS756" i="1"/>
  <c r="CU756" i="1"/>
  <c r="CV756" i="1"/>
  <c r="U756" i="1" s="1"/>
  <c r="CX756" i="1"/>
  <c r="W756" i="1" s="1"/>
  <c r="FR756" i="1"/>
  <c r="GL756" i="1"/>
  <c r="GO756" i="1"/>
  <c r="GP756" i="1"/>
  <c r="GV756" i="1"/>
  <c r="HC756" i="1" s="1"/>
  <c r="GX756" i="1"/>
  <c r="I757" i="1"/>
  <c r="Q757" i="1" s="1"/>
  <c r="CP757" i="1" s="1"/>
  <c r="O757" i="1" s="1"/>
  <c r="R757" i="1"/>
  <c r="GK757" i="1" s="1"/>
  <c r="S757" i="1"/>
  <c r="CZ757" i="1" s="1"/>
  <c r="Y757" i="1" s="1"/>
  <c r="T757" i="1"/>
  <c r="W757" i="1"/>
  <c r="AC757" i="1"/>
  <c r="P757" i="1" s="1"/>
  <c r="AD757" i="1"/>
  <c r="AE757" i="1"/>
  <c r="AF757" i="1"/>
  <c r="AG757" i="1"/>
  <c r="CU757" i="1" s="1"/>
  <c r="AH757" i="1"/>
  <c r="AI757" i="1"/>
  <c r="AJ757" i="1"/>
  <c r="CQ757" i="1"/>
  <c r="CR757" i="1"/>
  <c r="CS757" i="1"/>
  <c r="CT757" i="1"/>
  <c r="CV757" i="1"/>
  <c r="U757" i="1" s="1"/>
  <c r="CW757" i="1"/>
  <c r="V757" i="1" s="1"/>
  <c r="CX757" i="1"/>
  <c r="FR757" i="1"/>
  <c r="GL757" i="1"/>
  <c r="GO757" i="1"/>
  <c r="GP757" i="1"/>
  <c r="GV757" i="1"/>
  <c r="HC757" i="1"/>
  <c r="GX757" i="1" s="1"/>
  <c r="C758" i="1"/>
  <c r="D758" i="1"/>
  <c r="I758" i="1"/>
  <c r="U758" i="1" s="1"/>
  <c r="K758" i="1"/>
  <c r="W758" i="1"/>
  <c r="AC758" i="1"/>
  <c r="P758" i="1" s="1"/>
  <c r="AE758" i="1"/>
  <c r="AD758" i="1" s="1"/>
  <c r="AB758" i="1" s="1"/>
  <c r="AF758" i="1"/>
  <c r="S758" i="1" s="1"/>
  <c r="CY758" i="1" s="1"/>
  <c r="X758" i="1" s="1"/>
  <c r="AG758" i="1"/>
  <c r="CU758" i="1" s="1"/>
  <c r="AH758" i="1"/>
  <c r="AI758" i="1"/>
  <c r="AJ758" i="1"/>
  <c r="CX758" i="1" s="1"/>
  <c r="CQ758" i="1"/>
  <c r="CR758" i="1"/>
  <c r="CS758" i="1"/>
  <c r="CT758" i="1"/>
  <c r="CV758" i="1"/>
  <c r="CW758" i="1"/>
  <c r="FR758" i="1"/>
  <c r="GL758" i="1"/>
  <c r="GO758" i="1"/>
  <c r="GP758" i="1"/>
  <c r="GV758" i="1"/>
  <c r="HC758" i="1"/>
  <c r="GX758" i="1" s="1"/>
  <c r="AC759" i="1"/>
  <c r="AE759" i="1"/>
  <c r="CS759" i="1" s="1"/>
  <c r="AF759" i="1"/>
  <c r="CT759" i="1" s="1"/>
  <c r="AG759" i="1"/>
  <c r="AH759" i="1"/>
  <c r="AI759" i="1"/>
  <c r="CW759" i="1" s="1"/>
  <c r="AJ759" i="1"/>
  <c r="CR759" i="1"/>
  <c r="CU759" i="1"/>
  <c r="CV759" i="1"/>
  <c r="CX759" i="1"/>
  <c r="FR759" i="1"/>
  <c r="GL759" i="1"/>
  <c r="GO759" i="1"/>
  <c r="GP759" i="1"/>
  <c r="GV759" i="1"/>
  <c r="HC759" i="1" s="1"/>
  <c r="C760" i="1"/>
  <c r="D760" i="1"/>
  <c r="I760" i="1"/>
  <c r="K760" i="1"/>
  <c r="P760" i="1"/>
  <c r="Q760" i="1"/>
  <c r="W760" i="1"/>
  <c r="AC760" i="1"/>
  <c r="AB760" i="1" s="1"/>
  <c r="AD760" i="1"/>
  <c r="AE760" i="1"/>
  <c r="R760" i="1" s="1"/>
  <c r="GK760" i="1" s="1"/>
  <c r="AF760" i="1"/>
  <c r="CT760" i="1" s="1"/>
  <c r="AG760" i="1"/>
  <c r="AH760" i="1"/>
  <c r="CV760" i="1" s="1"/>
  <c r="U760" i="1" s="1"/>
  <c r="AI760" i="1"/>
  <c r="CW760" i="1" s="1"/>
  <c r="V760" i="1" s="1"/>
  <c r="AJ760" i="1"/>
  <c r="CQ760" i="1"/>
  <c r="CR760" i="1"/>
  <c r="CS760" i="1"/>
  <c r="CU760" i="1"/>
  <c r="T760" i="1" s="1"/>
  <c r="CX760" i="1"/>
  <c r="FR760" i="1"/>
  <c r="GL760" i="1"/>
  <c r="GO760" i="1"/>
  <c r="GP760" i="1"/>
  <c r="GV760" i="1"/>
  <c r="GX760" i="1"/>
  <c r="HC760" i="1"/>
  <c r="I761" i="1"/>
  <c r="R761" i="1" s="1"/>
  <c r="GK761" i="1" s="1"/>
  <c r="AB761" i="1"/>
  <c r="AC761" i="1"/>
  <c r="AD761" i="1"/>
  <c r="AE761" i="1"/>
  <c r="AF761" i="1"/>
  <c r="AG761" i="1"/>
  <c r="CU761" i="1" s="1"/>
  <c r="T761" i="1" s="1"/>
  <c r="AH761" i="1"/>
  <c r="AI761" i="1"/>
  <c r="AJ761" i="1"/>
  <c r="CX761" i="1" s="1"/>
  <c r="W761" i="1" s="1"/>
  <c r="CQ761" i="1"/>
  <c r="CR761" i="1"/>
  <c r="CS761" i="1"/>
  <c r="CV761" i="1"/>
  <c r="CW761" i="1"/>
  <c r="V761" i="1" s="1"/>
  <c r="FR761" i="1"/>
  <c r="GL761" i="1"/>
  <c r="GO761" i="1"/>
  <c r="GP761" i="1"/>
  <c r="GV761" i="1"/>
  <c r="HC761" i="1" s="1"/>
  <c r="GX761" i="1"/>
  <c r="I762" i="1"/>
  <c r="P762" i="1"/>
  <c r="R762" i="1"/>
  <c r="GK762" i="1" s="1"/>
  <c r="S762" i="1"/>
  <c r="CZ762" i="1" s="1"/>
  <c r="Y762" i="1" s="1"/>
  <c r="X762" i="1"/>
  <c r="AC762" i="1"/>
  <c r="AD762" i="1"/>
  <c r="AB762" i="1" s="1"/>
  <c r="AE762" i="1"/>
  <c r="Q762" i="1" s="1"/>
  <c r="AF762" i="1"/>
  <c r="AG762" i="1"/>
  <c r="AH762" i="1"/>
  <c r="CV762" i="1" s="1"/>
  <c r="U762" i="1" s="1"/>
  <c r="AI762" i="1"/>
  <c r="AJ762" i="1"/>
  <c r="CX762" i="1" s="1"/>
  <c r="W762" i="1" s="1"/>
  <c r="CQ762" i="1"/>
  <c r="CR762" i="1"/>
  <c r="CT762" i="1"/>
  <c r="CU762" i="1"/>
  <c r="T762" i="1" s="1"/>
  <c r="CW762" i="1"/>
  <c r="V762" i="1" s="1"/>
  <c r="CY762" i="1"/>
  <c r="FR762" i="1"/>
  <c r="GL762" i="1"/>
  <c r="GO762" i="1"/>
  <c r="GP762" i="1"/>
  <c r="GV762" i="1"/>
  <c r="HC762" i="1"/>
  <c r="GX762" i="1" s="1"/>
  <c r="C763" i="1"/>
  <c r="D763" i="1"/>
  <c r="I763" i="1"/>
  <c r="S763" i="1" s="1"/>
  <c r="K763" i="1"/>
  <c r="W763" i="1"/>
  <c r="AC763" i="1"/>
  <c r="AE763" i="1"/>
  <c r="AF763" i="1"/>
  <c r="AG763" i="1"/>
  <c r="CU763" i="1" s="1"/>
  <c r="T763" i="1" s="1"/>
  <c r="AH763" i="1"/>
  <c r="CV763" i="1" s="1"/>
  <c r="U763" i="1" s="1"/>
  <c r="AI763" i="1"/>
  <c r="AJ763" i="1"/>
  <c r="CT763" i="1"/>
  <c r="CW763" i="1"/>
  <c r="CX763" i="1"/>
  <c r="FR763" i="1"/>
  <c r="GL763" i="1"/>
  <c r="GO763" i="1"/>
  <c r="GP763" i="1"/>
  <c r="GV763" i="1"/>
  <c r="HC763" i="1"/>
  <c r="GX763" i="1" s="1"/>
  <c r="AC764" i="1"/>
  <c r="AE764" i="1"/>
  <c r="AF764" i="1"/>
  <c r="CT764" i="1" s="1"/>
  <c r="AG764" i="1"/>
  <c r="AH764" i="1"/>
  <c r="AI764" i="1"/>
  <c r="CW764" i="1" s="1"/>
  <c r="AJ764" i="1"/>
  <c r="CU764" i="1"/>
  <c r="CV764" i="1"/>
  <c r="CX764" i="1"/>
  <c r="FR764" i="1"/>
  <c r="GL764" i="1"/>
  <c r="GO764" i="1"/>
  <c r="GP764" i="1"/>
  <c r="GV764" i="1"/>
  <c r="HC764" i="1" s="1"/>
  <c r="AC765" i="1"/>
  <c r="AD765" i="1"/>
  <c r="AE765" i="1"/>
  <c r="AF765" i="1"/>
  <c r="AG765" i="1"/>
  <c r="CU765" i="1" s="1"/>
  <c r="AH765" i="1"/>
  <c r="AI765" i="1"/>
  <c r="CW765" i="1" s="1"/>
  <c r="AJ765" i="1"/>
  <c r="CR765" i="1"/>
  <c r="CS765" i="1"/>
  <c r="CT765" i="1"/>
  <c r="CV765" i="1"/>
  <c r="CX765" i="1"/>
  <c r="FR765" i="1"/>
  <c r="GL765" i="1"/>
  <c r="GO765" i="1"/>
  <c r="GP765" i="1"/>
  <c r="GV765" i="1"/>
  <c r="HC765" i="1"/>
  <c r="D767" i="1"/>
  <c r="B769" i="1"/>
  <c r="E769" i="1"/>
  <c r="G769" i="1"/>
  <c r="Z769" i="1"/>
  <c r="AA769" i="1"/>
  <c r="AM769" i="1"/>
  <c r="AN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T769" i="1"/>
  <c r="BU769" i="1"/>
  <c r="BV769" i="1"/>
  <c r="BW769" i="1"/>
  <c r="CK769" i="1"/>
  <c r="CN769" i="1"/>
  <c r="CO769" i="1"/>
  <c r="CP769" i="1"/>
  <c r="CQ769" i="1"/>
  <c r="CR769" i="1"/>
  <c r="CS769" i="1"/>
  <c r="CT769" i="1"/>
  <c r="CU769" i="1"/>
  <c r="CV769" i="1"/>
  <c r="CW769" i="1"/>
  <c r="CX769" i="1"/>
  <c r="CY769" i="1"/>
  <c r="CZ769" i="1"/>
  <c r="DA769" i="1"/>
  <c r="DB769" i="1"/>
  <c r="DC769" i="1"/>
  <c r="DD769" i="1"/>
  <c r="DE769" i="1"/>
  <c r="DF769" i="1"/>
  <c r="DG769" i="1"/>
  <c r="DH769" i="1"/>
  <c r="DI769" i="1"/>
  <c r="DJ769" i="1"/>
  <c r="DK769" i="1"/>
  <c r="DL769" i="1"/>
  <c r="DM769" i="1"/>
  <c r="DN769" i="1"/>
  <c r="DO769" i="1"/>
  <c r="DP769" i="1"/>
  <c r="DQ769" i="1"/>
  <c r="DR769" i="1"/>
  <c r="DS769" i="1"/>
  <c r="DT769" i="1"/>
  <c r="DU769" i="1"/>
  <c r="DV769" i="1"/>
  <c r="DW769" i="1"/>
  <c r="DX769" i="1"/>
  <c r="DY769" i="1"/>
  <c r="DZ769" i="1"/>
  <c r="EA769" i="1"/>
  <c r="EB769" i="1"/>
  <c r="EC769" i="1"/>
  <c r="ED769" i="1"/>
  <c r="EE769" i="1"/>
  <c r="EF769" i="1"/>
  <c r="EG769" i="1"/>
  <c r="EH769" i="1"/>
  <c r="EI769" i="1"/>
  <c r="EJ769" i="1"/>
  <c r="EK769" i="1"/>
  <c r="EL769" i="1"/>
  <c r="EM769" i="1"/>
  <c r="EN769" i="1"/>
  <c r="EO769" i="1"/>
  <c r="EP769" i="1"/>
  <c r="EQ769" i="1"/>
  <c r="ER769" i="1"/>
  <c r="ES769" i="1"/>
  <c r="ET769" i="1"/>
  <c r="EU769" i="1"/>
  <c r="EV769" i="1"/>
  <c r="EW769" i="1"/>
  <c r="EX769" i="1"/>
  <c r="EY769" i="1"/>
  <c r="EZ769" i="1"/>
  <c r="FA769" i="1"/>
  <c r="FB769" i="1"/>
  <c r="FC769" i="1"/>
  <c r="FD769" i="1"/>
  <c r="FE769" i="1"/>
  <c r="FF769" i="1"/>
  <c r="FG769" i="1"/>
  <c r="FH769" i="1"/>
  <c r="FI769" i="1"/>
  <c r="FJ769" i="1"/>
  <c r="FK769" i="1"/>
  <c r="FL769" i="1"/>
  <c r="FM769" i="1"/>
  <c r="FN769" i="1"/>
  <c r="FO769" i="1"/>
  <c r="FP769" i="1"/>
  <c r="FQ769" i="1"/>
  <c r="FR769" i="1"/>
  <c r="FS769" i="1"/>
  <c r="FT769" i="1"/>
  <c r="FU769" i="1"/>
  <c r="FV769" i="1"/>
  <c r="FW769" i="1"/>
  <c r="FX769" i="1"/>
  <c r="FY769" i="1"/>
  <c r="FZ769" i="1"/>
  <c r="GA769" i="1"/>
  <c r="GB769" i="1"/>
  <c r="GC769" i="1"/>
  <c r="GD769" i="1"/>
  <c r="GE769" i="1"/>
  <c r="GF769" i="1"/>
  <c r="GG769" i="1"/>
  <c r="GH769" i="1"/>
  <c r="GI769" i="1"/>
  <c r="GJ769" i="1"/>
  <c r="GK769" i="1"/>
  <c r="GL769" i="1"/>
  <c r="GM769" i="1"/>
  <c r="GN769" i="1"/>
  <c r="GO769" i="1"/>
  <c r="GP769" i="1"/>
  <c r="GQ769" i="1"/>
  <c r="GR769" i="1"/>
  <c r="GS769" i="1"/>
  <c r="GT769" i="1"/>
  <c r="GU769" i="1"/>
  <c r="GV769" i="1"/>
  <c r="GW769" i="1"/>
  <c r="GX769" i="1"/>
  <c r="C771" i="1"/>
  <c r="D771" i="1"/>
  <c r="I771" i="1"/>
  <c r="S771" i="1" s="1"/>
  <c r="K771" i="1"/>
  <c r="U771" i="1"/>
  <c r="AC771" i="1"/>
  <c r="AE771" i="1"/>
  <c r="AF771" i="1"/>
  <c r="AG771" i="1"/>
  <c r="CU771" i="1" s="1"/>
  <c r="AH771" i="1"/>
  <c r="CV771" i="1" s="1"/>
  <c r="AI771" i="1"/>
  <c r="AJ771" i="1"/>
  <c r="CT771" i="1"/>
  <c r="CW771" i="1"/>
  <c r="CX771" i="1"/>
  <c r="W771" i="1" s="1"/>
  <c r="FR771" i="1"/>
  <c r="GL771" i="1"/>
  <c r="GO771" i="1"/>
  <c r="GP771" i="1"/>
  <c r="GV771" i="1"/>
  <c r="HC771" i="1" s="1"/>
  <c r="GX771" i="1" s="1"/>
  <c r="AC772" i="1"/>
  <c r="AE772" i="1"/>
  <c r="AF772" i="1"/>
  <c r="CT772" i="1" s="1"/>
  <c r="AG772" i="1"/>
  <c r="AH772" i="1"/>
  <c r="AI772" i="1"/>
  <c r="CW772" i="1" s="1"/>
  <c r="AJ772" i="1"/>
  <c r="CU772" i="1"/>
  <c r="CV772" i="1"/>
  <c r="CX772" i="1"/>
  <c r="FR772" i="1"/>
  <c r="GL772" i="1"/>
  <c r="BZ779" i="1" s="1"/>
  <c r="GO772" i="1"/>
  <c r="GP772" i="1"/>
  <c r="GV772" i="1"/>
  <c r="HC772" i="1" s="1"/>
  <c r="C773" i="1"/>
  <c r="D773" i="1"/>
  <c r="P773" i="1"/>
  <c r="Q773" i="1"/>
  <c r="R773" i="1"/>
  <c r="GK773" i="1" s="1"/>
  <c r="AB773" i="1"/>
  <c r="AC773" i="1"/>
  <c r="CQ773" i="1" s="1"/>
  <c r="AE773" i="1"/>
  <c r="AD773" i="1" s="1"/>
  <c r="AF773" i="1"/>
  <c r="AG773" i="1"/>
  <c r="AH773" i="1"/>
  <c r="AI773" i="1"/>
  <c r="AJ773" i="1"/>
  <c r="CX773" i="1" s="1"/>
  <c r="W773" i="1" s="1"/>
  <c r="CR773" i="1"/>
  <c r="CS773" i="1"/>
  <c r="CU773" i="1"/>
  <c r="T773" i="1" s="1"/>
  <c r="CV773" i="1"/>
  <c r="U773" i="1" s="1"/>
  <c r="CW773" i="1"/>
  <c r="V773" i="1" s="1"/>
  <c r="FR773" i="1"/>
  <c r="GL773" i="1"/>
  <c r="GO773" i="1"/>
  <c r="GP773" i="1"/>
  <c r="GV773" i="1"/>
  <c r="HC773" i="1" s="1"/>
  <c r="GX773" i="1"/>
  <c r="C774" i="1"/>
  <c r="D774" i="1"/>
  <c r="I774" i="1"/>
  <c r="Q774" i="1" s="1"/>
  <c r="K774" i="1"/>
  <c r="U774" i="1"/>
  <c r="AC774" i="1"/>
  <c r="AE774" i="1"/>
  <c r="AF774" i="1"/>
  <c r="CT774" i="1" s="1"/>
  <c r="AG774" i="1"/>
  <c r="AH774" i="1"/>
  <c r="AI774" i="1"/>
  <c r="CW774" i="1" s="1"/>
  <c r="V774" i="1" s="1"/>
  <c r="AJ774" i="1"/>
  <c r="CQ774" i="1"/>
  <c r="CR774" i="1"/>
  <c r="CU774" i="1"/>
  <c r="CV774" i="1"/>
  <c r="CX774" i="1"/>
  <c r="FR774" i="1"/>
  <c r="GL774" i="1"/>
  <c r="GO774" i="1"/>
  <c r="GP774" i="1"/>
  <c r="GV774" i="1"/>
  <c r="HC774" i="1" s="1"/>
  <c r="AB775" i="1"/>
  <c r="AC775" i="1"/>
  <c r="AD775" i="1"/>
  <c r="AE775" i="1"/>
  <c r="AF775" i="1"/>
  <c r="AG775" i="1"/>
  <c r="CU775" i="1" s="1"/>
  <c r="AH775" i="1"/>
  <c r="AI775" i="1"/>
  <c r="AJ775" i="1"/>
  <c r="CR775" i="1"/>
  <c r="CS775" i="1"/>
  <c r="CT775" i="1"/>
  <c r="CV775" i="1"/>
  <c r="CW775" i="1"/>
  <c r="CX775" i="1"/>
  <c r="FR775" i="1"/>
  <c r="GL775" i="1"/>
  <c r="GO775" i="1"/>
  <c r="GP775" i="1"/>
  <c r="GV775" i="1"/>
  <c r="HC775" i="1"/>
  <c r="C776" i="1"/>
  <c r="D776" i="1"/>
  <c r="I776" i="1"/>
  <c r="K776" i="1"/>
  <c r="R776" i="1"/>
  <c r="GK776" i="1" s="1"/>
  <c r="U776" i="1"/>
  <c r="AC776" i="1"/>
  <c r="AE776" i="1"/>
  <c r="AD776" i="1" s="1"/>
  <c r="AB776" i="1" s="1"/>
  <c r="AF776" i="1"/>
  <c r="AG776" i="1"/>
  <c r="CU776" i="1" s="1"/>
  <c r="T776" i="1" s="1"/>
  <c r="AH776" i="1"/>
  <c r="AI776" i="1"/>
  <c r="AJ776" i="1"/>
  <c r="CX776" i="1" s="1"/>
  <c r="CQ776" i="1"/>
  <c r="CS776" i="1"/>
  <c r="CV776" i="1"/>
  <c r="CW776" i="1"/>
  <c r="V776" i="1" s="1"/>
  <c r="FR776" i="1"/>
  <c r="GL776" i="1"/>
  <c r="GO776" i="1"/>
  <c r="GP776" i="1"/>
  <c r="GV776" i="1"/>
  <c r="HC776" i="1" s="1"/>
  <c r="GX776" i="1" s="1"/>
  <c r="C777" i="1"/>
  <c r="D777" i="1"/>
  <c r="Q777" i="1"/>
  <c r="R777" i="1"/>
  <c r="GK777" i="1" s="1"/>
  <c r="S777" i="1"/>
  <c r="W777" i="1"/>
  <c r="AB777" i="1"/>
  <c r="AC777" i="1"/>
  <c r="AD777" i="1"/>
  <c r="AE777" i="1"/>
  <c r="AF777" i="1"/>
  <c r="AG777" i="1"/>
  <c r="CU777" i="1" s="1"/>
  <c r="T777" i="1" s="1"/>
  <c r="AH777" i="1"/>
  <c r="AI777" i="1"/>
  <c r="AJ777" i="1"/>
  <c r="CR777" i="1"/>
  <c r="CS777" i="1"/>
  <c r="CT777" i="1"/>
  <c r="CV777" i="1"/>
  <c r="U777" i="1" s="1"/>
  <c r="CW777" i="1"/>
  <c r="V777" i="1" s="1"/>
  <c r="CX777" i="1"/>
  <c r="FR777" i="1"/>
  <c r="GL777" i="1"/>
  <c r="GO777" i="1"/>
  <c r="GP777" i="1"/>
  <c r="GV777" i="1"/>
  <c r="HC777" i="1"/>
  <c r="GX777" i="1" s="1"/>
  <c r="B779" i="1"/>
  <c r="C779" i="1"/>
  <c r="C769" i="1" s="1"/>
  <c r="D779" i="1"/>
  <c r="D769" i="1" s="1"/>
  <c r="F779" i="1"/>
  <c r="F769" i="1" s="1"/>
  <c r="G779" i="1"/>
  <c r="BC779" i="1"/>
  <c r="BC769" i="1" s="1"/>
  <c r="BD779" i="1"/>
  <c r="BD769" i="1" s="1"/>
  <c r="BX779" i="1"/>
  <c r="CD779" i="1"/>
  <c r="CD769" i="1" s="1"/>
  <c r="CK779" i="1"/>
  <c r="BB779" i="1" s="1"/>
  <c r="BB858" i="1" s="1"/>
  <c r="CL779" i="1"/>
  <c r="CL769" i="1" s="1"/>
  <c r="CM779" i="1"/>
  <c r="CM769" i="1" s="1"/>
  <c r="F804" i="1"/>
  <c r="D809" i="1"/>
  <c r="E811" i="1"/>
  <c r="F811" i="1"/>
  <c r="Z811" i="1"/>
  <c r="AA811" i="1"/>
  <c r="AM811" i="1"/>
  <c r="AN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CN811" i="1"/>
  <c r="CO811" i="1"/>
  <c r="CP811" i="1"/>
  <c r="CQ811" i="1"/>
  <c r="CR811" i="1"/>
  <c r="CS811" i="1"/>
  <c r="CT811" i="1"/>
  <c r="CU811" i="1"/>
  <c r="CV811" i="1"/>
  <c r="CW811" i="1"/>
  <c r="CX811" i="1"/>
  <c r="CY811" i="1"/>
  <c r="CZ811" i="1"/>
  <c r="DA811" i="1"/>
  <c r="DB811" i="1"/>
  <c r="DC811" i="1"/>
  <c r="DD811" i="1"/>
  <c r="DE811" i="1"/>
  <c r="DF811" i="1"/>
  <c r="DG811" i="1"/>
  <c r="DH811" i="1"/>
  <c r="DI811" i="1"/>
  <c r="DJ811" i="1"/>
  <c r="DK811" i="1"/>
  <c r="DL811" i="1"/>
  <c r="DM811" i="1"/>
  <c r="DN811" i="1"/>
  <c r="DO811" i="1"/>
  <c r="DP811" i="1"/>
  <c r="DQ811" i="1"/>
  <c r="DR811" i="1"/>
  <c r="DS811" i="1"/>
  <c r="DT811" i="1"/>
  <c r="DU811" i="1"/>
  <c r="DV811" i="1"/>
  <c r="DW811" i="1"/>
  <c r="DX811" i="1"/>
  <c r="DY811" i="1"/>
  <c r="DZ811" i="1"/>
  <c r="EA811" i="1"/>
  <c r="EB811" i="1"/>
  <c r="EC811" i="1"/>
  <c r="ED811" i="1"/>
  <c r="EE811" i="1"/>
  <c r="EF811" i="1"/>
  <c r="EG811" i="1"/>
  <c r="EH811" i="1"/>
  <c r="EI811" i="1"/>
  <c r="EJ811" i="1"/>
  <c r="EK811" i="1"/>
  <c r="EL811" i="1"/>
  <c r="EM811" i="1"/>
  <c r="EN811" i="1"/>
  <c r="EO811" i="1"/>
  <c r="EP811" i="1"/>
  <c r="EQ811" i="1"/>
  <c r="ER811" i="1"/>
  <c r="ES811" i="1"/>
  <c r="ET811" i="1"/>
  <c r="EU811" i="1"/>
  <c r="EV811" i="1"/>
  <c r="EW811" i="1"/>
  <c r="EX811" i="1"/>
  <c r="EY811" i="1"/>
  <c r="EZ811" i="1"/>
  <c r="FA811" i="1"/>
  <c r="FB811" i="1"/>
  <c r="FC811" i="1"/>
  <c r="FD811" i="1"/>
  <c r="FE811" i="1"/>
  <c r="FF811" i="1"/>
  <c r="FG811" i="1"/>
  <c r="FH811" i="1"/>
  <c r="FI811" i="1"/>
  <c r="FJ811" i="1"/>
  <c r="FK811" i="1"/>
  <c r="FL811" i="1"/>
  <c r="FM811" i="1"/>
  <c r="FN811" i="1"/>
  <c r="FO811" i="1"/>
  <c r="FP811" i="1"/>
  <c r="FQ811" i="1"/>
  <c r="FR811" i="1"/>
  <c r="FS811" i="1"/>
  <c r="FT811" i="1"/>
  <c r="FU811" i="1"/>
  <c r="FV811" i="1"/>
  <c r="FW811" i="1"/>
  <c r="FX811" i="1"/>
  <c r="FY811" i="1"/>
  <c r="FZ811" i="1"/>
  <c r="GA811" i="1"/>
  <c r="GB811" i="1"/>
  <c r="GC811" i="1"/>
  <c r="GD811" i="1"/>
  <c r="GE811" i="1"/>
  <c r="GF811" i="1"/>
  <c r="GG811" i="1"/>
  <c r="GH811" i="1"/>
  <c r="GI811" i="1"/>
  <c r="GJ811" i="1"/>
  <c r="GK811" i="1"/>
  <c r="GL811" i="1"/>
  <c r="GM811" i="1"/>
  <c r="GN811" i="1"/>
  <c r="GO811" i="1"/>
  <c r="GP811" i="1"/>
  <c r="GQ811" i="1"/>
  <c r="GR811" i="1"/>
  <c r="GS811" i="1"/>
  <c r="GT811" i="1"/>
  <c r="GU811" i="1"/>
  <c r="GV811" i="1"/>
  <c r="GW811" i="1"/>
  <c r="GX811" i="1"/>
  <c r="C813" i="1"/>
  <c r="D813" i="1"/>
  <c r="I813" i="1"/>
  <c r="W813" i="1" s="1"/>
  <c r="K813" i="1"/>
  <c r="P813" i="1"/>
  <c r="Q813" i="1"/>
  <c r="X813" i="1"/>
  <c r="AC813" i="1"/>
  <c r="AE813" i="1"/>
  <c r="AF813" i="1"/>
  <c r="S813" i="1" s="1"/>
  <c r="CY813" i="1" s="1"/>
  <c r="AG813" i="1"/>
  <c r="AH813" i="1"/>
  <c r="AI813" i="1"/>
  <c r="CW813" i="1" s="1"/>
  <c r="AJ813" i="1"/>
  <c r="CQ813" i="1"/>
  <c r="CT813" i="1"/>
  <c r="CU813" i="1"/>
  <c r="T813" i="1" s="1"/>
  <c r="CV813" i="1"/>
  <c r="U813" i="1" s="1"/>
  <c r="CX813" i="1"/>
  <c r="FR813" i="1"/>
  <c r="GL813" i="1"/>
  <c r="GO813" i="1"/>
  <c r="GP813" i="1"/>
  <c r="GV813" i="1"/>
  <c r="HC813" i="1" s="1"/>
  <c r="GX813" i="1" s="1"/>
  <c r="I814" i="1"/>
  <c r="AC814" i="1"/>
  <c r="AE814" i="1"/>
  <c r="AF814" i="1"/>
  <c r="AG814" i="1"/>
  <c r="CU814" i="1" s="1"/>
  <c r="AH814" i="1"/>
  <c r="AI814" i="1"/>
  <c r="AJ814" i="1"/>
  <c r="CR814" i="1"/>
  <c r="CS814" i="1"/>
  <c r="CT814" i="1"/>
  <c r="CV814" i="1"/>
  <c r="CW814" i="1"/>
  <c r="CX814" i="1"/>
  <c r="FR814" i="1"/>
  <c r="GL814" i="1"/>
  <c r="GO814" i="1"/>
  <c r="CC828" i="1" s="1"/>
  <c r="GP814" i="1"/>
  <c r="GV814" i="1"/>
  <c r="HC814" i="1"/>
  <c r="C815" i="1"/>
  <c r="D815" i="1"/>
  <c r="I815" i="1"/>
  <c r="K815" i="1"/>
  <c r="P815" i="1"/>
  <c r="R815" i="1"/>
  <c r="GK815" i="1" s="1"/>
  <c r="AB815" i="1"/>
  <c r="AC815" i="1"/>
  <c r="AE815" i="1"/>
  <c r="AD815" i="1" s="1"/>
  <c r="AF815" i="1"/>
  <c r="AG815" i="1"/>
  <c r="AH815" i="1"/>
  <c r="AI815" i="1"/>
  <c r="AJ815" i="1"/>
  <c r="CX815" i="1" s="1"/>
  <c r="W815" i="1" s="1"/>
  <c r="CQ815" i="1"/>
  <c r="CS815" i="1"/>
  <c r="CU815" i="1"/>
  <c r="T815" i="1" s="1"/>
  <c r="CV815" i="1"/>
  <c r="U815" i="1" s="1"/>
  <c r="CW815" i="1"/>
  <c r="V815" i="1" s="1"/>
  <c r="FR815" i="1"/>
  <c r="GL815" i="1"/>
  <c r="BZ828" i="1" s="1"/>
  <c r="GO815" i="1"/>
  <c r="GP815" i="1"/>
  <c r="GV815" i="1"/>
  <c r="HC815" i="1" s="1"/>
  <c r="GX815" i="1" s="1"/>
  <c r="I816" i="1"/>
  <c r="P816" i="1"/>
  <c r="V816" i="1"/>
  <c r="W816" i="1"/>
  <c r="AC816" i="1"/>
  <c r="AD816" i="1"/>
  <c r="AE816" i="1"/>
  <c r="AF816" i="1"/>
  <c r="S816" i="1" s="1"/>
  <c r="AG816" i="1"/>
  <c r="AH816" i="1"/>
  <c r="CV816" i="1" s="1"/>
  <c r="U816" i="1" s="1"/>
  <c r="AI816" i="1"/>
  <c r="AJ816" i="1"/>
  <c r="CQ816" i="1"/>
  <c r="CR816" i="1"/>
  <c r="CS816" i="1"/>
  <c r="CT816" i="1"/>
  <c r="CU816" i="1"/>
  <c r="T816" i="1" s="1"/>
  <c r="CW816" i="1"/>
  <c r="CX816" i="1"/>
  <c r="FR816" i="1"/>
  <c r="GL816" i="1"/>
  <c r="GO816" i="1"/>
  <c r="GP816" i="1"/>
  <c r="GV816" i="1"/>
  <c r="GX816" i="1"/>
  <c r="HC816" i="1"/>
  <c r="C817" i="1"/>
  <c r="D817" i="1"/>
  <c r="P817" i="1"/>
  <c r="S817" i="1"/>
  <c r="CZ817" i="1" s="1"/>
  <c r="Y817" i="1" s="1"/>
  <c r="AC817" i="1"/>
  <c r="AE817" i="1"/>
  <c r="AF817" i="1"/>
  <c r="AG817" i="1"/>
  <c r="AH817" i="1"/>
  <c r="AI817" i="1"/>
  <c r="CW817" i="1" s="1"/>
  <c r="V817" i="1" s="1"/>
  <c r="AJ817" i="1"/>
  <c r="CQ817" i="1"/>
  <c r="CR817" i="1"/>
  <c r="CT817" i="1"/>
  <c r="CU817" i="1"/>
  <c r="T817" i="1" s="1"/>
  <c r="CV817" i="1"/>
  <c r="U817" i="1" s="1"/>
  <c r="CX817" i="1"/>
  <c r="W817" i="1" s="1"/>
  <c r="CY817" i="1"/>
  <c r="X817" i="1" s="1"/>
  <c r="FR817" i="1"/>
  <c r="GL817" i="1"/>
  <c r="GO817" i="1"/>
  <c r="GP817" i="1"/>
  <c r="GV817" i="1"/>
  <c r="HC817" i="1" s="1"/>
  <c r="GX817" i="1" s="1"/>
  <c r="I818" i="1"/>
  <c r="AB818" i="1"/>
  <c r="AC818" i="1"/>
  <c r="AE818" i="1"/>
  <c r="AD818" i="1" s="1"/>
  <c r="AF818" i="1"/>
  <c r="AG818" i="1"/>
  <c r="CU818" i="1" s="1"/>
  <c r="AH818" i="1"/>
  <c r="AI818" i="1"/>
  <c r="AJ818" i="1"/>
  <c r="CR818" i="1"/>
  <c r="CS818" i="1"/>
  <c r="CT818" i="1"/>
  <c r="CV818" i="1"/>
  <c r="CW818" i="1"/>
  <c r="CX818" i="1"/>
  <c r="FR818" i="1"/>
  <c r="GL818" i="1"/>
  <c r="GO818" i="1"/>
  <c r="GP818" i="1"/>
  <c r="GV818" i="1"/>
  <c r="HC818" i="1"/>
  <c r="C819" i="1"/>
  <c r="D819" i="1"/>
  <c r="I819" i="1"/>
  <c r="Q819" i="1" s="1"/>
  <c r="K819" i="1"/>
  <c r="AB819" i="1"/>
  <c r="AC819" i="1"/>
  <c r="P819" i="1" s="1"/>
  <c r="AD819" i="1"/>
  <c r="AE819" i="1"/>
  <c r="R819" i="1" s="1"/>
  <c r="GK819" i="1" s="1"/>
  <c r="AF819" i="1"/>
  <c r="AG819" i="1"/>
  <c r="AH819" i="1"/>
  <c r="AI819" i="1"/>
  <c r="CW819" i="1" s="1"/>
  <c r="V819" i="1" s="1"/>
  <c r="AJ819" i="1"/>
  <c r="CX819" i="1" s="1"/>
  <c r="W819" i="1" s="1"/>
  <c r="CQ819" i="1"/>
  <c r="CR819" i="1"/>
  <c r="CS819" i="1"/>
  <c r="CU819" i="1"/>
  <c r="CV819" i="1"/>
  <c r="U819" i="1" s="1"/>
  <c r="FR819" i="1"/>
  <c r="GL819" i="1"/>
  <c r="GO819" i="1"/>
  <c r="GP819" i="1"/>
  <c r="GV819" i="1"/>
  <c r="HC819" i="1" s="1"/>
  <c r="GX819" i="1"/>
  <c r="AC820" i="1"/>
  <c r="AB820" i="1" s="1"/>
  <c r="AD820" i="1"/>
  <c r="AE820" i="1"/>
  <c r="AF820" i="1"/>
  <c r="AG820" i="1"/>
  <c r="CU820" i="1" s="1"/>
  <c r="AH820" i="1"/>
  <c r="CV820" i="1" s="1"/>
  <c r="AI820" i="1"/>
  <c r="AJ820" i="1"/>
  <c r="CR820" i="1"/>
  <c r="CS820" i="1"/>
  <c r="CT820" i="1"/>
  <c r="CW820" i="1"/>
  <c r="CX820" i="1"/>
  <c r="FR820" i="1"/>
  <c r="GL820" i="1"/>
  <c r="GO820" i="1"/>
  <c r="GP820" i="1"/>
  <c r="GV820" i="1"/>
  <c r="HC820" i="1"/>
  <c r="C821" i="1"/>
  <c r="D821" i="1"/>
  <c r="I821" i="1"/>
  <c r="K821" i="1"/>
  <c r="R821" i="1"/>
  <c r="S821" i="1"/>
  <c r="CY821" i="1" s="1"/>
  <c r="X821" i="1" s="1"/>
  <c r="U821" i="1"/>
  <c r="AC821" i="1"/>
  <c r="AE821" i="1"/>
  <c r="AD821" i="1" s="1"/>
  <c r="AF821" i="1"/>
  <c r="AG821" i="1"/>
  <c r="CU821" i="1" s="1"/>
  <c r="T821" i="1" s="1"/>
  <c r="AH821" i="1"/>
  <c r="AI821" i="1"/>
  <c r="AJ821" i="1"/>
  <c r="CR821" i="1"/>
  <c r="CS821" i="1"/>
  <c r="CT821" i="1"/>
  <c r="CV821" i="1"/>
  <c r="CW821" i="1"/>
  <c r="V821" i="1" s="1"/>
  <c r="CX821" i="1"/>
  <c r="W821" i="1" s="1"/>
  <c r="FR821" i="1"/>
  <c r="GK821" i="1"/>
  <c r="GL821" i="1"/>
  <c r="GO821" i="1"/>
  <c r="GP821" i="1"/>
  <c r="GV821" i="1"/>
  <c r="HC821" i="1" s="1"/>
  <c r="GX821" i="1" s="1"/>
  <c r="AC822" i="1"/>
  <c r="AD822" i="1"/>
  <c r="AE822" i="1"/>
  <c r="AF822" i="1"/>
  <c r="AG822" i="1"/>
  <c r="AH822" i="1"/>
  <c r="AI822" i="1"/>
  <c r="CW822" i="1" s="1"/>
  <c r="AJ822" i="1"/>
  <c r="CQ822" i="1"/>
  <c r="CR822" i="1"/>
  <c r="CT822" i="1"/>
  <c r="CU822" i="1"/>
  <c r="CV822" i="1"/>
  <c r="CX822" i="1"/>
  <c r="FR822" i="1"/>
  <c r="GL822" i="1"/>
  <c r="GO822" i="1"/>
  <c r="GP822" i="1"/>
  <c r="GV822" i="1"/>
  <c r="HC822" i="1" s="1"/>
  <c r="I823" i="1"/>
  <c r="Q823" i="1"/>
  <c r="R823" i="1"/>
  <c r="GK823" i="1" s="1"/>
  <c r="S823" i="1"/>
  <c r="AC823" i="1"/>
  <c r="AE823" i="1"/>
  <c r="AD823" i="1" s="1"/>
  <c r="AB823" i="1" s="1"/>
  <c r="AF823" i="1"/>
  <c r="AG823" i="1"/>
  <c r="CU823" i="1" s="1"/>
  <c r="T823" i="1" s="1"/>
  <c r="AH823" i="1"/>
  <c r="AI823" i="1"/>
  <c r="CW823" i="1" s="1"/>
  <c r="V823" i="1" s="1"/>
  <c r="AJ823" i="1"/>
  <c r="CR823" i="1"/>
  <c r="CS823" i="1"/>
  <c r="CT823" i="1"/>
  <c r="CV823" i="1"/>
  <c r="U823" i="1" s="1"/>
  <c r="CX823" i="1"/>
  <c r="W823" i="1" s="1"/>
  <c r="FR823" i="1"/>
  <c r="GL823" i="1"/>
  <c r="GO823" i="1"/>
  <c r="GP823" i="1"/>
  <c r="GV823" i="1"/>
  <c r="GX823" i="1"/>
  <c r="HC823" i="1"/>
  <c r="C824" i="1"/>
  <c r="D824" i="1"/>
  <c r="I824" i="1"/>
  <c r="K824" i="1"/>
  <c r="T824" i="1"/>
  <c r="AC824" i="1"/>
  <c r="P824" i="1" s="1"/>
  <c r="AE824" i="1"/>
  <c r="Q824" i="1" s="1"/>
  <c r="AF824" i="1"/>
  <c r="AG824" i="1"/>
  <c r="AH824" i="1"/>
  <c r="AI824" i="1"/>
  <c r="CW824" i="1" s="1"/>
  <c r="V824" i="1" s="1"/>
  <c r="AJ824" i="1"/>
  <c r="CX824" i="1" s="1"/>
  <c r="W824" i="1" s="1"/>
  <c r="CQ824" i="1"/>
  <c r="CS824" i="1"/>
  <c r="CU824" i="1"/>
  <c r="CV824" i="1"/>
  <c r="U824" i="1" s="1"/>
  <c r="FR824" i="1"/>
  <c r="GL824" i="1"/>
  <c r="GO824" i="1"/>
  <c r="GP824" i="1"/>
  <c r="GV824" i="1"/>
  <c r="HC824" i="1" s="1"/>
  <c r="GX824" i="1" s="1"/>
  <c r="AC825" i="1"/>
  <c r="AB825" i="1" s="1"/>
  <c r="AD825" i="1"/>
  <c r="AE825" i="1"/>
  <c r="AF825" i="1"/>
  <c r="AG825" i="1"/>
  <c r="CU825" i="1" s="1"/>
  <c r="AH825" i="1"/>
  <c r="CV825" i="1" s="1"/>
  <c r="AI825" i="1"/>
  <c r="AJ825" i="1"/>
  <c r="CQ825" i="1"/>
  <c r="CR825" i="1"/>
  <c r="CS825" i="1"/>
  <c r="CT825" i="1"/>
  <c r="CW825" i="1"/>
  <c r="CX825" i="1"/>
  <c r="FR825" i="1"/>
  <c r="GL825" i="1"/>
  <c r="GO825" i="1"/>
  <c r="GP825" i="1"/>
  <c r="CD828" i="1" s="1"/>
  <c r="GV825" i="1"/>
  <c r="HC825" i="1"/>
  <c r="I826" i="1"/>
  <c r="Q826" i="1" s="1"/>
  <c r="P826" i="1"/>
  <c r="V826" i="1"/>
  <c r="AB826" i="1"/>
  <c r="AC826" i="1"/>
  <c r="AE826" i="1"/>
  <c r="AD826" i="1" s="1"/>
  <c r="AF826" i="1"/>
  <c r="AG826" i="1"/>
  <c r="AH826" i="1"/>
  <c r="CV826" i="1" s="1"/>
  <c r="U826" i="1" s="1"/>
  <c r="AI826" i="1"/>
  <c r="AJ826" i="1"/>
  <c r="CX826" i="1" s="1"/>
  <c r="CQ826" i="1"/>
  <c r="CR826" i="1"/>
  <c r="CS826" i="1"/>
  <c r="CU826" i="1"/>
  <c r="CW826" i="1"/>
  <c r="FR826" i="1"/>
  <c r="GL826" i="1"/>
  <c r="GO826" i="1"/>
  <c r="GP826" i="1"/>
  <c r="GV826" i="1"/>
  <c r="HC826" i="1" s="1"/>
  <c r="GX826" i="1" s="1"/>
  <c r="B828" i="1"/>
  <c r="B811" i="1" s="1"/>
  <c r="C828" i="1"/>
  <c r="C811" i="1" s="1"/>
  <c r="D828" i="1"/>
  <c r="D811" i="1" s="1"/>
  <c r="F828" i="1"/>
  <c r="G828" i="1"/>
  <c r="G811" i="1" s="1"/>
  <c r="AO828" i="1"/>
  <c r="BB828" i="1"/>
  <c r="BB811" i="1" s="1"/>
  <c r="BC828" i="1"/>
  <c r="BC811" i="1" s="1"/>
  <c r="BX828" i="1"/>
  <c r="CK828" i="1"/>
  <c r="CK811" i="1" s="1"/>
  <c r="CL828" i="1"/>
  <c r="CL811" i="1" s="1"/>
  <c r="CM828" i="1"/>
  <c r="CM811" i="1" s="1"/>
  <c r="B858" i="1"/>
  <c r="B750" i="1" s="1"/>
  <c r="C858" i="1"/>
  <c r="C750" i="1" s="1"/>
  <c r="D858" i="1"/>
  <c r="D750" i="1" s="1"/>
  <c r="F858" i="1"/>
  <c r="F750" i="1" s="1"/>
  <c r="G858" i="1"/>
  <c r="G750" i="1" s="1"/>
  <c r="BC858" i="1"/>
  <c r="BC750" i="1" s="1"/>
  <c r="BX858" i="1"/>
  <c r="BX750" i="1" s="1"/>
  <c r="BY858" i="1"/>
  <c r="BY750" i="1" s="1"/>
  <c r="BZ858" i="1"/>
  <c r="BZ750" i="1" s="1"/>
  <c r="CC858" i="1"/>
  <c r="CC750" i="1" s="1"/>
  <c r="CD858" i="1"/>
  <c r="CD750" i="1" s="1"/>
  <c r="CK858" i="1"/>
  <c r="CK750" i="1" s="1"/>
  <c r="CL858" i="1"/>
  <c r="CL750" i="1" s="1"/>
  <c r="CM858" i="1"/>
  <c r="CM750" i="1" s="1"/>
  <c r="D888" i="1"/>
  <c r="D890" i="1"/>
  <c r="E890" i="1"/>
  <c r="G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BE890" i="1"/>
  <c r="BF890" i="1"/>
  <c r="BG890" i="1"/>
  <c r="BH890" i="1"/>
  <c r="BI890" i="1"/>
  <c r="BJ890" i="1"/>
  <c r="BK890" i="1"/>
  <c r="BL890" i="1"/>
  <c r="BM890" i="1"/>
  <c r="BN890" i="1"/>
  <c r="BO890" i="1"/>
  <c r="BP890" i="1"/>
  <c r="BQ890" i="1"/>
  <c r="BR890" i="1"/>
  <c r="BS890" i="1"/>
  <c r="BT890" i="1"/>
  <c r="BU890" i="1"/>
  <c r="BV890" i="1"/>
  <c r="BW890" i="1"/>
  <c r="BX890" i="1"/>
  <c r="BY890" i="1"/>
  <c r="BZ890" i="1"/>
  <c r="CA890" i="1"/>
  <c r="CB890" i="1"/>
  <c r="CC890" i="1"/>
  <c r="CD890" i="1"/>
  <c r="CE890" i="1"/>
  <c r="CF890" i="1"/>
  <c r="CG890" i="1"/>
  <c r="CH890" i="1"/>
  <c r="CI890" i="1"/>
  <c r="CJ890" i="1"/>
  <c r="CK890" i="1"/>
  <c r="CL890" i="1"/>
  <c r="CM890" i="1"/>
  <c r="CN890" i="1"/>
  <c r="CO890" i="1"/>
  <c r="CP890" i="1"/>
  <c r="CQ890" i="1"/>
  <c r="CR890" i="1"/>
  <c r="CS890" i="1"/>
  <c r="CT890" i="1"/>
  <c r="CU890" i="1"/>
  <c r="CV890" i="1"/>
  <c r="CW890" i="1"/>
  <c r="CX890" i="1"/>
  <c r="CY890" i="1"/>
  <c r="CZ890" i="1"/>
  <c r="DA890" i="1"/>
  <c r="DB890" i="1"/>
  <c r="DC890" i="1"/>
  <c r="DD890" i="1"/>
  <c r="DE890" i="1"/>
  <c r="DF890" i="1"/>
  <c r="DG890" i="1"/>
  <c r="DH890" i="1"/>
  <c r="DI890" i="1"/>
  <c r="DJ890" i="1"/>
  <c r="DK890" i="1"/>
  <c r="DL890" i="1"/>
  <c r="DM890" i="1"/>
  <c r="DN890" i="1"/>
  <c r="DO890" i="1"/>
  <c r="DP890" i="1"/>
  <c r="DQ890" i="1"/>
  <c r="DR890" i="1"/>
  <c r="DS890" i="1"/>
  <c r="DT890" i="1"/>
  <c r="DU890" i="1"/>
  <c r="DV890" i="1"/>
  <c r="DW890" i="1"/>
  <c r="DX890" i="1"/>
  <c r="DY890" i="1"/>
  <c r="DZ890" i="1"/>
  <c r="EA890" i="1"/>
  <c r="EB890" i="1"/>
  <c r="EC890" i="1"/>
  <c r="ED890" i="1"/>
  <c r="EE890" i="1"/>
  <c r="EF890" i="1"/>
  <c r="EG890" i="1"/>
  <c r="EH890" i="1"/>
  <c r="EI890" i="1"/>
  <c r="EJ890" i="1"/>
  <c r="EK890" i="1"/>
  <c r="EL890" i="1"/>
  <c r="EM890" i="1"/>
  <c r="EN890" i="1"/>
  <c r="EO890" i="1"/>
  <c r="EP890" i="1"/>
  <c r="EQ890" i="1"/>
  <c r="ER890" i="1"/>
  <c r="ES890" i="1"/>
  <c r="ET890" i="1"/>
  <c r="EU890" i="1"/>
  <c r="EV890" i="1"/>
  <c r="EW890" i="1"/>
  <c r="EX890" i="1"/>
  <c r="EY890" i="1"/>
  <c r="EZ890" i="1"/>
  <c r="FA890" i="1"/>
  <c r="FB890" i="1"/>
  <c r="FC890" i="1"/>
  <c r="FD890" i="1"/>
  <c r="FE890" i="1"/>
  <c r="FF890" i="1"/>
  <c r="FG890" i="1"/>
  <c r="FH890" i="1"/>
  <c r="FI890" i="1"/>
  <c r="FJ890" i="1"/>
  <c r="FK890" i="1"/>
  <c r="FL890" i="1"/>
  <c r="FM890" i="1"/>
  <c r="FN890" i="1"/>
  <c r="FO890" i="1"/>
  <c r="FP890" i="1"/>
  <c r="FQ890" i="1"/>
  <c r="FR890" i="1"/>
  <c r="FS890" i="1"/>
  <c r="FT890" i="1"/>
  <c r="FU890" i="1"/>
  <c r="FV890" i="1"/>
  <c r="FW890" i="1"/>
  <c r="FX890" i="1"/>
  <c r="FY890" i="1"/>
  <c r="FZ890" i="1"/>
  <c r="GA890" i="1"/>
  <c r="GB890" i="1"/>
  <c r="GC890" i="1"/>
  <c r="GD890" i="1"/>
  <c r="GE890" i="1"/>
  <c r="GF890" i="1"/>
  <c r="GG890" i="1"/>
  <c r="GH890" i="1"/>
  <c r="GI890" i="1"/>
  <c r="GJ890" i="1"/>
  <c r="GK890" i="1"/>
  <c r="GL890" i="1"/>
  <c r="GM890" i="1"/>
  <c r="GN890" i="1"/>
  <c r="GO890" i="1"/>
  <c r="GP890" i="1"/>
  <c r="GQ890" i="1"/>
  <c r="GR890" i="1"/>
  <c r="GS890" i="1"/>
  <c r="GT890" i="1"/>
  <c r="GU890" i="1"/>
  <c r="GV890" i="1"/>
  <c r="GW890" i="1"/>
  <c r="GX890" i="1"/>
  <c r="D892" i="1"/>
  <c r="E894" i="1"/>
  <c r="Z894" i="1"/>
  <c r="AA894" i="1"/>
  <c r="AM894" i="1"/>
  <c r="AN894" i="1"/>
  <c r="BE894" i="1"/>
  <c r="BF894" i="1"/>
  <c r="BG894" i="1"/>
  <c r="BH894" i="1"/>
  <c r="BI894" i="1"/>
  <c r="BJ894" i="1"/>
  <c r="BK894" i="1"/>
  <c r="BL894" i="1"/>
  <c r="BM894" i="1"/>
  <c r="BN894" i="1"/>
  <c r="BO894" i="1"/>
  <c r="BP894" i="1"/>
  <c r="BQ894" i="1"/>
  <c r="BR894" i="1"/>
  <c r="BS894" i="1"/>
  <c r="BT894" i="1"/>
  <c r="BU894" i="1"/>
  <c r="BV894" i="1"/>
  <c r="BW894" i="1"/>
  <c r="BX894" i="1"/>
  <c r="CN894" i="1"/>
  <c r="CO894" i="1"/>
  <c r="CP894" i="1"/>
  <c r="CQ894" i="1"/>
  <c r="CR894" i="1"/>
  <c r="CS894" i="1"/>
  <c r="CT894" i="1"/>
  <c r="CU894" i="1"/>
  <c r="CV894" i="1"/>
  <c r="CW894" i="1"/>
  <c r="CX894" i="1"/>
  <c r="CY894" i="1"/>
  <c r="CZ894" i="1"/>
  <c r="DA894" i="1"/>
  <c r="DB894" i="1"/>
  <c r="DC894" i="1"/>
  <c r="DD894" i="1"/>
  <c r="DE894" i="1"/>
  <c r="DF894" i="1"/>
  <c r="DG894" i="1"/>
  <c r="DH894" i="1"/>
  <c r="DI894" i="1"/>
  <c r="DJ894" i="1"/>
  <c r="DK894" i="1"/>
  <c r="DL894" i="1"/>
  <c r="DM894" i="1"/>
  <c r="DN894" i="1"/>
  <c r="DO894" i="1"/>
  <c r="DP894" i="1"/>
  <c r="DQ894" i="1"/>
  <c r="DR894" i="1"/>
  <c r="DS894" i="1"/>
  <c r="DT894" i="1"/>
  <c r="DU894" i="1"/>
  <c r="DV894" i="1"/>
  <c r="DW894" i="1"/>
  <c r="DX894" i="1"/>
  <c r="DY894" i="1"/>
  <c r="DZ894" i="1"/>
  <c r="EA894" i="1"/>
  <c r="EB894" i="1"/>
  <c r="EC894" i="1"/>
  <c r="ED894" i="1"/>
  <c r="EE894" i="1"/>
  <c r="EF894" i="1"/>
  <c r="EG894" i="1"/>
  <c r="EH894" i="1"/>
  <c r="EI894" i="1"/>
  <c r="EJ894" i="1"/>
  <c r="EK894" i="1"/>
  <c r="EL894" i="1"/>
  <c r="EM894" i="1"/>
  <c r="EN894" i="1"/>
  <c r="EO894" i="1"/>
  <c r="EP894" i="1"/>
  <c r="EQ894" i="1"/>
  <c r="ER894" i="1"/>
  <c r="ES894" i="1"/>
  <c r="ET894" i="1"/>
  <c r="EU894" i="1"/>
  <c r="EV894" i="1"/>
  <c r="EW894" i="1"/>
  <c r="EX894" i="1"/>
  <c r="EY894" i="1"/>
  <c r="EZ894" i="1"/>
  <c r="FA894" i="1"/>
  <c r="FB894" i="1"/>
  <c r="FC894" i="1"/>
  <c r="FD894" i="1"/>
  <c r="FE894" i="1"/>
  <c r="FF894" i="1"/>
  <c r="FG894" i="1"/>
  <c r="FH894" i="1"/>
  <c r="FI894" i="1"/>
  <c r="FJ894" i="1"/>
  <c r="FK894" i="1"/>
  <c r="FL894" i="1"/>
  <c r="FM894" i="1"/>
  <c r="FN894" i="1"/>
  <c r="FO894" i="1"/>
  <c r="FP894" i="1"/>
  <c r="FQ894" i="1"/>
  <c r="FR894" i="1"/>
  <c r="FS894" i="1"/>
  <c r="FT894" i="1"/>
  <c r="FU894" i="1"/>
  <c r="FV894" i="1"/>
  <c r="FW894" i="1"/>
  <c r="FX894" i="1"/>
  <c r="FY894" i="1"/>
  <c r="FZ894" i="1"/>
  <c r="GA894" i="1"/>
  <c r="GB894" i="1"/>
  <c r="GC894" i="1"/>
  <c r="GD894" i="1"/>
  <c r="GE894" i="1"/>
  <c r="GF894" i="1"/>
  <c r="GG894" i="1"/>
  <c r="GH894" i="1"/>
  <c r="GI894" i="1"/>
  <c r="GJ894" i="1"/>
  <c r="GK894" i="1"/>
  <c r="GL894" i="1"/>
  <c r="GM894" i="1"/>
  <c r="GN894" i="1"/>
  <c r="GO894" i="1"/>
  <c r="GP894" i="1"/>
  <c r="GQ894" i="1"/>
  <c r="GR894" i="1"/>
  <c r="GS894" i="1"/>
  <c r="GT894" i="1"/>
  <c r="GU894" i="1"/>
  <c r="GV894" i="1"/>
  <c r="GW894" i="1"/>
  <c r="GX894" i="1"/>
  <c r="C896" i="1"/>
  <c r="D896" i="1"/>
  <c r="I896" i="1"/>
  <c r="K896" i="1"/>
  <c r="P896" i="1"/>
  <c r="S896" i="1"/>
  <c r="CZ896" i="1" s="1"/>
  <c r="Y896" i="1" s="1"/>
  <c r="X896" i="1"/>
  <c r="AC896" i="1"/>
  <c r="AB896" i="1" s="1"/>
  <c r="AD896" i="1"/>
  <c r="AE896" i="1"/>
  <c r="R896" i="1" s="1"/>
  <c r="AF896" i="1"/>
  <c r="CT896" i="1" s="1"/>
  <c r="AG896" i="1"/>
  <c r="AH896" i="1"/>
  <c r="CV896" i="1" s="1"/>
  <c r="U896" i="1" s="1"/>
  <c r="AI896" i="1"/>
  <c r="AJ896" i="1"/>
  <c r="CQ896" i="1"/>
  <c r="CR896" i="1"/>
  <c r="CU896" i="1"/>
  <c r="T896" i="1" s="1"/>
  <c r="AG904" i="1" s="1"/>
  <c r="CW896" i="1"/>
  <c r="V896" i="1" s="1"/>
  <c r="CX896" i="1"/>
  <c r="W896" i="1" s="1"/>
  <c r="CY896" i="1"/>
  <c r="FR896" i="1"/>
  <c r="GL896" i="1"/>
  <c r="BZ904" i="1" s="1"/>
  <c r="GO896" i="1"/>
  <c r="GP896" i="1"/>
  <c r="GV896" i="1"/>
  <c r="HC896" i="1" s="1"/>
  <c r="GX896" i="1" s="1"/>
  <c r="CJ904" i="1" s="1"/>
  <c r="I897" i="1"/>
  <c r="V897" i="1"/>
  <c r="AC897" i="1"/>
  <c r="P897" i="1" s="1"/>
  <c r="AD897" i="1"/>
  <c r="AE897" i="1"/>
  <c r="AF897" i="1"/>
  <c r="AG897" i="1"/>
  <c r="AH897" i="1"/>
  <c r="AI897" i="1"/>
  <c r="AJ897" i="1"/>
  <c r="CX897" i="1" s="1"/>
  <c r="W897" i="1" s="1"/>
  <c r="CR897" i="1"/>
  <c r="CS897" i="1"/>
  <c r="CU897" i="1"/>
  <c r="T897" i="1" s="1"/>
  <c r="CV897" i="1"/>
  <c r="U897" i="1" s="1"/>
  <c r="CW897" i="1"/>
  <c r="FR897" i="1"/>
  <c r="BY904" i="1" s="1"/>
  <c r="GL897" i="1"/>
  <c r="GO897" i="1"/>
  <c r="GP897" i="1"/>
  <c r="GV897" i="1"/>
  <c r="GX897" i="1"/>
  <c r="HC897" i="1"/>
  <c r="C898" i="1"/>
  <c r="D898" i="1"/>
  <c r="S898" i="1"/>
  <c r="AC898" i="1"/>
  <c r="AE898" i="1"/>
  <c r="AD898" i="1" s="1"/>
  <c r="AF898" i="1"/>
  <c r="AG898" i="1"/>
  <c r="CU898" i="1" s="1"/>
  <c r="T898" i="1" s="1"/>
  <c r="AH898" i="1"/>
  <c r="CV898" i="1" s="1"/>
  <c r="U898" i="1" s="1"/>
  <c r="AI898" i="1"/>
  <c r="CW898" i="1" s="1"/>
  <c r="V898" i="1" s="1"/>
  <c r="AJ898" i="1"/>
  <c r="CR898" i="1"/>
  <c r="CS898" i="1"/>
  <c r="CT898" i="1"/>
  <c r="CX898" i="1"/>
  <c r="W898" i="1" s="1"/>
  <c r="FR898" i="1"/>
  <c r="GL898" i="1"/>
  <c r="GO898" i="1"/>
  <c r="CC904" i="1" s="1"/>
  <c r="GP898" i="1"/>
  <c r="GV898" i="1"/>
  <c r="HC898" i="1"/>
  <c r="GX898" i="1" s="1"/>
  <c r="C899" i="1"/>
  <c r="D899" i="1"/>
  <c r="I899" i="1"/>
  <c r="K899" i="1"/>
  <c r="Q899" i="1"/>
  <c r="R899" i="1"/>
  <c r="GK899" i="1" s="1"/>
  <c r="V899" i="1"/>
  <c r="AC899" i="1"/>
  <c r="P899" i="1" s="1"/>
  <c r="AD899" i="1"/>
  <c r="AE899" i="1"/>
  <c r="AF899" i="1"/>
  <c r="AG899" i="1"/>
  <c r="AH899" i="1"/>
  <c r="AI899" i="1"/>
  <c r="AJ899" i="1"/>
  <c r="CX899" i="1" s="1"/>
  <c r="W899" i="1" s="1"/>
  <c r="CR899" i="1"/>
  <c r="CS899" i="1"/>
  <c r="CU899" i="1"/>
  <c r="T899" i="1" s="1"/>
  <c r="CV899" i="1"/>
  <c r="U899" i="1" s="1"/>
  <c r="CW899" i="1"/>
  <c r="FR899" i="1"/>
  <c r="GL899" i="1"/>
  <c r="GO899" i="1"/>
  <c r="GP899" i="1"/>
  <c r="GV899" i="1"/>
  <c r="GX899" i="1"/>
  <c r="HC899" i="1"/>
  <c r="I900" i="1"/>
  <c r="P900" i="1"/>
  <c r="CP900" i="1" s="1"/>
  <c r="O900" i="1" s="1"/>
  <c r="Q900" i="1"/>
  <c r="T900" i="1"/>
  <c r="AC900" i="1"/>
  <c r="AD900" i="1"/>
  <c r="AB900" i="1" s="1"/>
  <c r="AE900" i="1"/>
  <c r="R900" i="1" s="1"/>
  <c r="GK900" i="1" s="1"/>
  <c r="AF900" i="1"/>
  <c r="S900" i="1" s="1"/>
  <c r="CZ900" i="1" s="1"/>
  <c r="Y900" i="1" s="1"/>
  <c r="AG900" i="1"/>
  <c r="AH900" i="1"/>
  <c r="CV900" i="1" s="1"/>
  <c r="U900" i="1" s="1"/>
  <c r="AI900" i="1"/>
  <c r="CW900" i="1" s="1"/>
  <c r="V900" i="1" s="1"/>
  <c r="AJ900" i="1"/>
  <c r="CX900" i="1" s="1"/>
  <c r="W900" i="1" s="1"/>
  <c r="CQ900" i="1"/>
  <c r="CR900" i="1"/>
  <c r="CS900" i="1"/>
  <c r="CT900" i="1"/>
  <c r="CU900" i="1"/>
  <c r="CY900" i="1"/>
  <c r="X900" i="1" s="1"/>
  <c r="FR900" i="1"/>
  <c r="GL900" i="1"/>
  <c r="GO900" i="1"/>
  <c r="GP900" i="1"/>
  <c r="GV900" i="1"/>
  <c r="HC900" i="1"/>
  <c r="GX900" i="1" s="1"/>
  <c r="C901" i="1"/>
  <c r="D901" i="1"/>
  <c r="I901" i="1"/>
  <c r="CX414" i="3" s="1"/>
  <c r="K901" i="1"/>
  <c r="Q901" i="1"/>
  <c r="R901" i="1"/>
  <c r="S901" i="1"/>
  <c r="CY901" i="1" s="1"/>
  <c r="X901" i="1" s="1"/>
  <c r="W901" i="1"/>
  <c r="AC901" i="1"/>
  <c r="P901" i="1" s="1"/>
  <c r="CP901" i="1" s="1"/>
  <c r="O901" i="1" s="1"/>
  <c r="AD901" i="1"/>
  <c r="AE901" i="1"/>
  <c r="CS901" i="1" s="1"/>
  <c r="AF901" i="1"/>
  <c r="AG901" i="1"/>
  <c r="CU901" i="1" s="1"/>
  <c r="T901" i="1" s="1"/>
  <c r="AH901" i="1"/>
  <c r="AI901" i="1"/>
  <c r="AJ901" i="1"/>
  <c r="CR901" i="1"/>
  <c r="CT901" i="1"/>
  <c r="CV901" i="1"/>
  <c r="U901" i="1" s="1"/>
  <c r="CW901" i="1"/>
  <c r="V901" i="1" s="1"/>
  <c r="CX901" i="1"/>
  <c r="FR901" i="1"/>
  <c r="GK901" i="1"/>
  <c r="GL901" i="1"/>
  <c r="GO901" i="1"/>
  <c r="GP901" i="1"/>
  <c r="GV901" i="1"/>
  <c r="HC901" i="1"/>
  <c r="GX901" i="1" s="1"/>
  <c r="C902" i="1"/>
  <c r="D902" i="1"/>
  <c r="P902" i="1"/>
  <c r="Q902" i="1"/>
  <c r="R902" i="1"/>
  <c r="T902" i="1"/>
  <c r="AC902" i="1"/>
  <c r="AD902" i="1"/>
  <c r="AB902" i="1" s="1"/>
  <c r="AE902" i="1"/>
  <c r="AF902" i="1"/>
  <c r="S902" i="1" s="1"/>
  <c r="CZ902" i="1" s="1"/>
  <c r="Y902" i="1" s="1"/>
  <c r="AG902" i="1"/>
  <c r="AH902" i="1"/>
  <c r="CV902" i="1" s="1"/>
  <c r="U902" i="1" s="1"/>
  <c r="AI902" i="1"/>
  <c r="CW902" i="1" s="1"/>
  <c r="V902" i="1" s="1"/>
  <c r="AJ902" i="1"/>
  <c r="CX902" i="1" s="1"/>
  <c r="W902" i="1" s="1"/>
  <c r="CQ902" i="1"/>
  <c r="CR902" i="1"/>
  <c r="CS902" i="1"/>
  <c r="CT902" i="1"/>
  <c r="CU902" i="1"/>
  <c r="FR902" i="1"/>
  <c r="GK902" i="1"/>
  <c r="GL902" i="1"/>
  <c r="GO902" i="1"/>
  <c r="GP902" i="1"/>
  <c r="GV902" i="1"/>
  <c r="HC902" i="1"/>
  <c r="GX902" i="1" s="1"/>
  <c r="B904" i="1"/>
  <c r="B894" i="1" s="1"/>
  <c r="C904" i="1"/>
  <c r="C894" i="1" s="1"/>
  <c r="D904" i="1"/>
  <c r="D894" i="1" s="1"/>
  <c r="F904" i="1"/>
  <c r="F894" i="1" s="1"/>
  <c r="G904" i="1"/>
  <c r="G894" i="1" s="1"/>
  <c r="BX904" i="1"/>
  <c r="AO904" i="1" s="1"/>
  <c r="CK904" i="1"/>
  <c r="BB904" i="1" s="1"/>
  <c r="CL904" i="1"/>
  <c r="BC904" i="1" s="1"/>
  <c r="CM904" i="1"/>
  <c r="BD904" i="1" s="1"/>
  <c r="B934" i="1"/>
  <c r="B890" i="1" s="1"/>
  <c r="C934" i="1"/>
  <c r="C890" i="1" s="1"/>
  <c r="D934" i="1"/>
  <c r="F934" i="1"/>
  <c r="F890" i="1" s="1"/>
  <c r="G934" i="1"/>
  <c r="D964" i="1"/>
  <c r="E966" i="1"/>
  <c r="Z966" i="1"/>
  <c r="AA966" i="1"/>
  <c r="AM966" i="1"/>
  <c r="AN966" i="1"/>
  <c r="BE966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T966" i="1"/>
  <c r="BU966" i="1"/>
  <c r="BV966" i="1"/>
  <c r="BW966" i="1"/>
  <c r="CN966" i="1"/>
  <c r="CO966" i="1"/>
  <c r="CP966" i="1"/>
  <c r="CQ966" i="1"/>
  <c r="CR966" i="1"/>
  <c r="CS966" i="1"/>
  <c r="CT966" i="1"/>
  <c r="CU966" i="1"/>
  <c r="CV966" i="1"/>
  <c r="CW966" i="1"/>
  <c r="CX966" i="1"/>
  <c r="CY966" i="1"/>
  <c r="CZ966" i="1"/>
  <c r="DA966" i="1"/>
  <c r="DB966" i="1"/>
  <c r="DC966" i="1"/>
  <c r="DD966" i="1"/>
  <c r="DE966" i="1"/>
  <c r="DF966" i="1"/>
  <c r="DG966" i="1"/>
  <c r="DH966" i="1"/>
  <c r="DI966" i="1"/>
  <c r="DJ966" i="1"/>
  <c r="DK966" i="1"/>
  <c r="DL966" i="1"/>
  <c r="DM966" i="1"/>
  <c r="DN966" i="1"/>
  <c r="DO966" i="1"/>
  <c r="DP966" i="1"/>
  <c r="DQ966" i="1"/>
  <c r="DR966" i="1"/>
  <c r="DS966" i="1"/>
  <c r="DT966" i="1"/>
  <c r="DU966" i="1"/>
  <c r="DV966" i="1"/>
  <c r="DW966" i="1"/>
  <c r="DX966" i="1"/>
  <c r="DY966" i="1"/>
  <c r="DZ966" i="1"/>
  <c r="EA966" i="1"/>
  <c r="EB966" i="1"/>
  <c r="EC966" i="1"/>
  <c r="ED966" i="1"/>
  <c r="EE966" i="1"/>
  <c r="EF966" i="1"/>
  <c r="EG966" i="1"/>
  <c r="EH966" i="1"/>
  <c r="EI966" i="1"/>
  <c r="EJ966" i="1"/>
  <c r="EK966" i="1"/>
  <c r="EL966" i="1"/>
  <c r="EM966" i="1"/>
  <c r="EN966" i="1"/>
  <c r="EO966" i="1"/>
  <c r="EP966" i="1"/>
  <c r="EQ966" i="1"/>
  <c r="ER966" i="1"/>
  <c r="ES966" i="1"/>
  <c r="ET966" i="1"/>
  <c r="EU966" i="1"/>
  <c r="EV966" i="1"/>
  <c r="EW966" i="1"/>
  <c r="EX966" i="1"/>
  <c r="EY966" i="1"/>
  <c r="EZ966" i="1"/>
  <c r="FA966" i="1"/>
  <c r="FB966" i="1"/>
  <c r="FC966" i="1"/>
  <c r="FD966" i="1"/>
  <c r="FE966" i="1"/>
  <c r="FF966" i="1"/>
  <c r="FG966" i="1"/>
  <c r="FH966" i="1"/>
  <c r="FI966" i="1"/>
  <c r="FJ966" i="1"/>
  <c r="FK966" i="1"/>
  <c r="FL966" i="1"/>
  <c r="FM966" i="1"/>
  <c r="FN966" i="1"/>
  <c r="FO966" i="1"/>
  <c r="FP966" i="1"/>
  <c r="FQ966" i="1"/>
  <c r="FR966" i="1"/>
  <c r="FS966" i="1"/>
  <c r="FT966" i="1"/>
  <c r="FU966" i="1"/>
  <c r="FV966" i="1"/>
  <c r="FW966" i="1"/>
  <c r="FX966" i="1"/>
  <c r="FY966" i="1"/>
  <c r="FZ966" i="1"/>
  <c r="GA966" i="1"/>
  <c r="GB966" i="1"/>
  <c r="GC966" i="1"/>
  <c r="GD966" i="1"/>
  <c r="GE966" i="1"/>
  <c r="GF966" i="1"/>
  <c r="GG966" i="1"/>
  <c r="GH966" i="1"/>
  <c r="GI966" i="1"/>
  <c r="GJ966" i="1"/>
  <c r="GK966" i="1"/>
  <c r="GL966" i="1"/>
  <c r="GM966" i="1"/>
  <c r="GN966" i="1"/>
  <c r="GO966" i="1"/>
  <c r="GP966" i="1"/>
  <c r="GQ966" i="1"/>
  <c r="GR966" i="1"/>
  <c r="GS966" i="1"/>
  <c r="GT966" i="1"/>
  <c r="GU966" i="1"/>
  <c r="GV966" i="1"/>
  <c r="GW966" i="1"/>
  <c r="GX966" i="1"/>
  <c r="C968" i="1"/>
  <c r="D968" i="1"/>
  <c r="I968" i="1"/>
  <c r="K968" i="1"/>
  <c r="O968" i="1"/>
  <c r="Q968" i="1"/>
  <c r="R968" i="1"/>
  <c r="S968" i="1"/>
  <c r="CY968" i="1" s="1"/>
  <c r="X968" i="1" s="1"/>
  <c r="W968" i="1"/>
  <c r="AC968" i="1"/>
  <c r="P968" i="1" s="1"/>
  <c r="CP968" i="1" s="1"/>
  <c r="AD968" i="1"/>
  <c r="AE968" i="1"/>
  <c r="CS968" i="1" s="1"/>
  <c r="AF968" i="1"/>
  <c r="AG968" i="1"/>
  <c r="CU968" i="1" s="1"/>
  <c r="T968" i="1" s="1"/>
  <c r="AH968" i="1"/>
  <c r="AI968" i="1"/>
  <c r="AJ968" i="1"/>
  <c r="CR968" i="1"/>
  <c r="CT968" i="1"/>
  <c r="CV968" i="1"/>
  <c r="U968" i="1" s="1"/>
  <c r="CW968" i="1"/>
  <c r="V968" i="1" s="1"/>
  <c r="CX968" i="1"/>
  <c r="FR968" i="1"/>
  <c r="GK968" i="1"/>
  <c r="GL968" i="1"/>
  <c r="GO968" i="1"/>
  <c r="GP968" i="1"/>
  <c r="GV968" i="1"/>
  <c r="HC968" i="1"/>
  <c r="GX968" i="1" s="1"/>
  <c r="AC969" i="1"/>
  <c r="CQ969" i="1" s="1"/>
  <c r="AE969" i="1"/>
  <c r="AF969" i="1"/>
  <c r="AG969" i="1"/>
  <c r="AH969" i="1"/>
  <c r="AI969" i="1"/>
  <c r="CW969" i="1" s="1"/>
  <c r="AJ969" i="1"/>
  <c r="CX969" i="1" s="1"/>
  <c r="CT969" i="1"/>
  <c r="CU969" i="1"/>
  <c r="CV969" i="1"/>
  <c r="FR969" i="1"/>
  <c r="GL969" i="1"/>
  <c r="GO969" i="1"/>
  <c r="GP969" i="1"/>
  <c r="GV969" i="1"/>
  <c r="HC969" i="1" s="1"/>
  <c r="C970" i="1"/>
  <c r="D970" i="1"/>
  <c r="I970" i="1"/>
  <c r="K970" i="1"/>
  <c r="P970" i="1"/>
  <c r="T970" i="1"/>
  <c r="AC970" i="1"/>
  <c r="AD970" i="1"/>
  <c r="AE970" i="1"/>
  <c r="R970" i="1" s="1"/>
  <c r="GK970" i="1" s="1"/>
  <c r="AF970" i="1"/>
  <c r="CT970" i="1" s="1"/>
  <c r="AG970" i="1"/>
  <c r="AH970" i="1"/>
  <c r="CV970" i="1" s="1"/>
  <c r="U970" i="1" s="1"/>
  <c r="AI970" i="1"/>
  <c r="AJ970" i="1"/>
  <c r="CQ970" i="1"/>
  <c r="CR970" i="1"/>
  <c r="CU970" i="1"/>
  <c r="CW970" i="1"/>
  <c r="V970" i="1" s="1"/>
  <c r="CX970" i="1"/>
  <c r="W970" i="1" s="1"/>
  <c r="FR970" i="1"/>
  <c r="GL970" i="1"/>
  <c r="GO970" i="1"/>
  <c r="GP970" i="1"/>
  <c r="GV970" i="1"/>
  <c r="HC970" i="1" s="1"/>
  <c r="GX970" i="1" s="1"/>
  <c r="I971" i="1"/>
  <c r="Q971" i="1" s="1"/>
  <c r="R971" i="1"/>
  <c r="GK971" i="1" s="1"/>
  <c r="V971" i="1"/>
  <c r="AB971" i="1"/>
  <c r="AC971" i="1"/>
  <c r="AD971" i="1"/>
  <c r="AE971" i="1"/>
  <c r="AF971" i="1"/>
  <c r="AG971" i="1"/>
  <c r="AH971" i="1"/>
  <c r="AI971" i="1"/>
  <c r="AJ971" i="1"/>
  <c r="CX971" i="1" s="1"/>
  <c r="W971" i="1" s="1"/>
  <c r="CR971" i="1"/>
  <c r="CS971" i="1"/>
  <c r="CU971" i="1"/>
  <c r="T971" i="1" s="1"/>
  <c r="CV971" i="1"/>
  <c r="CW971" i="1"/>
  <c r="FR971" i="1"/>
  <c r="GL971" i="1"/>
  <c r="GO971" i="1"/>
  <c r="GP971" i="1"/>
  <c r="GV971" i="1"/>
  <c r="HC971" i="1" s="1"/>
  <c r="GX971" i="1" s="1"/>
  <c r="C972" i="1"/>
  <c r="D972" i="1"/>
  <c r="S972" i="1"/>
  <c r="AC972" i="1"/>
  <c r="AE972" i="1"/>
  <c r="AD972" i="1" s="1"/>
  <c r="AF972" i="1"/>
  <c r="AG972" i="1"/>
  <c r="CU972" i="1" s="1"/>
  <c r="T972" i="1" s="1"/>
  <c r="AH972" i="1"/>
  <c r="CV972" i="1" s="1"/>
  <c r="U972" i="1" s="1"/>
  <c r="AI972" i="1"/>
  <c r="CW972" i="1" s="1"/>
  <c r="V972" i="1" s="1"/>
  <c r="AJ972" i="1"/>
  <c r="CR972" i="1"/>
  <c r="CS972" i="1"/>
  <c r="CT972" i="1"/>
  <c r="CX972" i="1"/>
  <c r="W972" i="1" s="1"/>
  <c r="FR972" i="1"/>
  <c r="GL972" i="1"/>
  <c r="GO972" i="1"/>
  <c r="GP972" i="1"/>
  <c r="GV972" i="1"/>
  <c r="HC972" i="1"/>
  <c r="GX972" i="1" s="1"/>
  <c r="I973" i="1"/>
  <c r="Q973" i="1"/>
  <c r="U973" i="1"/>
  <c r="AC973" i="1"/>
  <c r="AE973" i="1"/>
  <c r="AF973" i="1"/>
  <c r="S973" i="1" s="1"/>
  <c r="AG973" i="1"/>
  <c r="CU973" i="1" s="1"/>
  <c r="T973" i="1" s="1"/>
  <c r="AH973" i="1"/>
  <c r="AI973" i="1"/>
  <c r="CW973" i="1" s="1"/>
  <c r="V973" i="1" s="1"/>
  <c r="AJ973" i="1"/>
  <c r="CQ973" i="1"/>
  <c r="CR973" i="1"/>
  <c r="CV973" i="1"/>
  <c r="CX973" i="1"/>
  <c r="W973" i="1" s="1"/>
  <c r="FR973" i="1"/>
  <c r="GL973" i="1"/>
  <c r="GO973" i="1"/>
  <c r="GP973" i="1"/>
  <c r="GV973" i="1"/>
  <c r="HC973" i="1" s="1"/>
  <c r="GX973" i="1"/>
  <c r="C974" i="1"/>
  <c r="D974" i="1"/>
  <c r="I974" i="1"/>
  <c r="K974" i="1"/>
  <c r="P974" i="1"/>
  <c r="Q974" i="1"/>
  <c r="R974" i="1"/>
  <c r="AC974" i="1"/>
  <c r="AD974" i="1"/>
  <c r="AB974" i="1" s="1"/>
  <c r="AE974" i="1"/>
  <c r="AF974" i="1"/>
  <c r="S974" i="1" s="1"/>
  <c r="AG974" i="1"/>
  <c r="AH974" i="1"/>
  <c r="AI974" i="1"/>
  <c r="CW974" i="1" s="1"/>
  <c r="V974" i="1" s="1"/>
  <c r="AJ974" i="1"/>
  <c r="CX974" i="1" s="1"/>
  <c r="W974" i="1" s="1"/>
  <c r="CQ974" i="1"/>
  <c r="CR974" i="1"/>
  <c r="CS974" i="1"/>
  <c r="CT974" i="1"/>
  <c r="CU974" i="1"/>
  <c r="T974" i="1" s="1"/>
  <c r="CV974" i="1"/>
  <c r="U974" i="1" s="1"/>
  <c r="FR974" i="1"/>
  <c r="GK974" i="1"/>
  <c r="GL974" i="1"/>
  <c r="GO974" i="1"/>
  <c r="GP974" i="1"/>
  <c r="GV974" i="1"/>
  <c r="HC974" i="1"/>
  <c r="GX974" i="1" s="1"/>
  <c r="I975" i="1"/>
  <c r="U975" i="1" s="1"/>
  <c r="V975" i="1"/>
  <c r="AC975" i="1"/>
  <c r="AE975" i="1"/>
  <c r="AD975" i="1" s="1"/>
  <c r="AB975" i="1" s="1"/>
  <c r="AF975" i="1"/>
  <c r="S975" i="1" s="1"/>
  <c r="CY975" i="1" s="1"/>
  <c r="X975" i="1" s="1"/>
  <c r="AG975" i="1"/>
  <c r="CU975" i="1" s="1"/>
  <c r="AH975" i="1"/>
  <c r="AI975" i="1"/>
  <c r="AJ975" i="1"/>
  <c r="CX975" i="1" s="1"/>
  <c r="W975" i="1" s="1"/>
  <c r="CQ975" i="1"/>
  <c r="CS975" i="1"/>
  <c r="CT975" i="1"/>
  <c r="CV975" i="1"/>
  <c r="CW975" i="1"/>
  <c r="CZ975" i="1"/>
  <c r="Y975" i="1" s="1"/>
  <c r="FR975" i="1"/>
  <c r="GL975" i="1"/>
  <c r="GO975" i="1"/>
  <c r="GP975" i="1"/>
  <c r="GV975" i="1"/>
  <c r="GX975" i="1"/>
  <c r="HC975" i="1"/>
  <c r="C976" i="1"/>
  <c r="D976" i="1"/>
  <c r="I976" i="1"/>
  <c r="P976" i="1" s="1"/>
  <c r="K976" i="1"/>
  <c r="R976" i="1"/>
  <c r="GK976" i="1" s="1"/>
  <c r="AC976" i="1"/>
  <c r="AE976" i="1"/>
  <c r="AF976" i="1"/>
  <c r="AG976" i="1"/>
  <c r="AH976" i="1"/>
  <c r="AI976" i="1"/>
  <c r="CW976" i="1" s="1"/>
  <c r="V976" i="1" s="1"/>
  <c r="AJ976" i="1"/>
  <c r="CX976" i="1" s="1"/>
  <c r="CQ976" i="1"/>
  <c r="CR976" i="1"/>
  <c r="CT976" i="1"/>
  <c r="CU976" i="1"/>
  <c r="CV976" i="1"/>
  <c r="U976" i="1" s="1"/>
  <c r="FR976" i="1"/>
  <c r="GL976" i="1"/>
  <c r="GO976" i="1"/>
  <c r="GP976" i="1"/>
  <c r="GV976" i="1"/>
  <c r="HC976" i="1" s="1"/>
  <c r="AC977" i="1"/>
  <c r="AE977" i="1"/>
  <c r="AD977" i="1" s="1"/>
  <c r="AF977" i="1"/>
  <c r="AG977" i="1"/>
  <c r="AH977" i="1"/>
  <c r="CV977" i="1" s="1"/>
  <c r="AI977" i="1"/>
  <c r="AJ977" i="1"/>
  <c r="CR977" i="1"/>
  <c r="CS977" i="1"/>
  <c r="CT977" i="1"/>
  <c r="CU977" i="1"/>
  <c r="CW977" i="1"/>
  <c r="CX977" i="1"/>
  <c r="FR977" i="1"/>
  <c r="GL977" i="1"/>
  <c r="GO977" i="1"/>
  <c r="GP977" i="1"/>
  <c r="GV977" i="1"/>
  <c r="HC977" i="1"/>
  <c r="AC978" i="1"/>
  <c r="AD978" i="1"/>
  <c r="AE978" i="1"/>
  <c r="AF978" i="1"/>
  <c r="AG978" i="1"/>
  <c r="AH978" i="1"/>
  <c r="AI978" i="1"/>
  <c r="CW978" i="1" s="1"/>
  <c r="AJ978" i="1"/>
  <c r="CQ978" i="1"/>
  <c r="CR978" i="1"/>
  <c r="CS978" i="1"/>
  <c r="CU978" i="1"/>
  <c r="CV978" i="1"/>
  <c r="CX978" i="1"/>
  <c r="FR978" i="1"/>
  <c r="GL978" i="1"/>
  <c r="GO978" i="1"/>
  <c r="GP978" i="1"/>
  <c r="GV978" i="1"/>
  <c r="HC978" i="1" s="1"/>
  <c r="C979" i="1"/>
  <c r="D979" i="1"/>
  <c r="I979" i="1"/>
  <c r="K979" i="1"/>
  <c r="P979" i="1"/>
  <c r="Q979" i="1"/>
  <c r="W979" i="1"/>
  <c r="AC979" i="1"/>
  <c r="AD979" i="1"/>
  <c r="AE979" i="1"/>
  <c r="R979" i="1" s="1"/>
  <c r="AF979" i="1"/>
  <c r="S979" i="1" s="1"/>
  <c r="CZ979" i="1" s="1"/>
  <c r="Y979" i="1" s="1"/>
  <c r="AG979" i="1"/>
  <c r="AH979" i="1"/>
  <c r="AI979" i="1"/>
  <c r="CW979" i="1" s="1"/>
  <c r="V979" i="1" s="1"/>
  <c r="AJ979" i="1"/>
  <c r="CQ979" i="1"/>
  <c r="CR979" i="1"/>
  <c r="CS979" i="1"/>
  <c r="CT979" i="1"/>
  <c r="CU979" i="1"/>
  <c r="T979" i="1" s="1"/>
  <c r="CV979" i="1"/>
  <c r="U979" i="1" s="1"/>
  <c r="CX979" i="1"/>
  <c r="FR979" i="1"/>
  <c r="GK979" i="1"/>
  <c r="GL979" i="1"/>
  <c r="GO979" i="1"/>
  <c r="GP979" i="1"/>
  <c r="GV979" i="1"/>
  <c r="HC979" i="1"/>
  <c r="GX979" i="1" s="1"/>
  <c r="I980" i="1"/>
  <c r="R980" i="1"/>
  <c r="U980" i="1"/>
  <c r="V980" i="1"/>
  <c r="AC980" i="1"/>
  <c r="P980" i="1" s="1"/>
  <c r="AE980" i="1"/>
  <c r="AD980" i="1" s="1"/>
  <c r="AF980" i="1"/>
  <c r="AG980" i="1"/>
  <c r="CU980" i="1" s="1"/>
  <c r="T980" i="1" s="1"/>
  <c r="AH980" i="1"/>
  <c r="AI980" i="1"/>
  <c r="AJ980" i="1"/>
  <c r="CX980" i="1" s="1"/>
  <c r="W980" i="1" s="1"/>
  <c r="CQ980" i="1"/>
  <c r="CR980" i="1"/>
  <c r="CS980" i="1"/>
  <c r="CT980" i="1"/>
  <c r="CV980" i="1"/>
  <c r="CW980" i="1"/>
  <c r="FR980" i="1"/>
  <c r="GK980" i="1"/>
  <c r="GL980" i="1"/>
  <c r="GO980" i="1"/>
  <c r="GP980" i="1"/>
  <c r="GV980" i="1"/>
  <c r="HC980" i="1"/>
  <c r="GX980" i="1" s="1"/>
  <c r="I981" i="1"/>
  <c r="S981" i="1"/>
  <c r="T981" i="1"/>
  <c r="X981" i="1"/>
  <c r="AC981" i="1"/>
  <c r="P981" i="1" s="1"/>
  <c r="AE981" i="1"/>
  <c r="AF981" i="1"/>
  <c r="CT981" i="1" s="1"/>
  <c r="AG981" i="1"/>
  <c r="AH981" i="1"/>
  <c r="CV981" i="1" s="1"/>
  <c r="U981" i="1" s="1"/>
  <c r="AI981" i="1"/>
  <c r="AJ981" i="1"/>
  <c r="CQ981" i="1"/>
  <c r="CR981" i="1"/>
  <c r="CU981" i="1"/>
  <c r="CW981" i="1"/>
  <c r="V981" i="1" s="1"/>
  <c r="CX981" i="1"/>
  <c r="W981" i="1" s="1"/>
  <c r="CY981" i="1"/>
  <c r="CZ981" i="1"/>
  <c r="Y981" i="1" s="1"/>
  <c r="FR981" i="1"/>
  <c r="GL981" i="1"/>
  <c r="GO981" i="1"/>
  <c r="CC1074" i="1" s="1"/>
  <c r="CC966" i="1" s="1"/>
  <c r="GP981" i="1"/>
  <c r="GV981" i="1"/>
  <c r="HC981" i="1" s="1"/>
  <c r="GX981" i="1" s="1"/>
  <c r="D983" i="1"/>
  <c r="E985" i="1"/>
  <c r="Z985" i="1"/>
  <c r="AA985" i="1"/>
  <c r="AM985" i="1"/>
  <c r="AN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CM985" i="1"/>
  <c r="CN985" i="1"/>
  <c r="CO985" i="1"/>
  <c r="CP985" i="1"/>
  <c r="CQ985" i="1"/>
  <c r="CR985" i="1"/>
  <c r="CS985" i="1"/>
  <c r="CT985" i="1"/>
  <c r="CU985" i="1"/>
  <c r="CV985" i="1"/>
  <c r="CW985" i="1"/>
  <c r="CX985" i="1"/>
  <c r="CY985" i="1"/>
  <c r="CZ985" i="1"/>
  <c r="DA985" i="1"/>
  <c r="DB985" i="1"/>
  <c r="DC985" i="1"/>
  <c r="DD985" i="1"/>
  <c r="DE985" i="1"/>
  <c r="DF985" i="1"/>
  <c r="DG985" i="1"/>
  <c r="DH985" i="1"/>
  <c r="DI985" i="1"/>
  <c r="DJ985" i="1"/>
  <c r="DK985" i="1"/>
  <c r="DL985" i="1"/>
  <c r="DM985" i="1"/>
  <c r="DN985" i="1"/>
  <c r="DO985" i="1"/>
  <c r="DP985" i="1"/>
  <c r="DQ985" i="1"/>
  <c r="DR985" i="1"/>
  <c r="DS985" i="1"/>
  <c r="DT985" i="1"/>
  <c r="DU985" i="1"/>
  <c r="DV985" i="1"/>
  <c r="DW985" i="1"/>
  <c r="DX985" i="1"/>
  <c r="DY985" i="1"/>
  <c r="DZ985" i="1"/>
  <c r="EA985" i="1"/>
  <c r="EB985" i="1"/>
  <c r="EC985" i="1"/>
  <c r="ED985" i="1"/>
  <c r="EE985" i="1"/>
  <c r="EF985" i="1"/>
  <c r="EG985" i="1"/>
  <c r="EH985" i="1"/>
  <c r="EI985" i="1"/>
  <c r="EJ985" i="1"/>
  <c r="EK985" i="1"/>
  <c r="EL985" i="1"/>
  <c r="EM985" i="1"/>
  <c r="EN985" i="1"/>
  <c r="EO985" i="1"/>
  <c r="EP985" i="1"/>
  <c r="EQ985" i="1"/>
  <c r="ER985" i="1"/>
  <c r="ES985" i="1"/>
  <c r="ET985" i="1"/>
  <c r="EU985" i="1"/>
  <c r="EV985" i="1"/>
  <c r="EW985" i="1"/>
  <c r="EX985" i="1"/>
  <c r="EY985" i="1"/>
  <c r="EZ985" i="1"/>
  <c r="FA985" i="1"/>
  <c r="FB985" i="1"/>
  <c r="FC985" i="1"/>
  <c r="FD985" i="1"/>
  <c r="FE985" i="1"/>
  <c r="FF985" i="1"/>
  <c r="FG985" i="1"/>
  <c r="FH985" i="1"/>
  <c r="FI985" i="1"/>
  <c r="FJ985" i="1"/>
  <c r="FK985" i="1"/>
  <c r="FL985" i="1"/>
  <c r="FM985" i="1"/>
  <c r="FN985" i="1"/>
  <c r="FO985" i="1"/>
  <c r="FP985" i="1"/>
  <c r="FQ985" i="1"/>
  <c r="FR985" i="1"/>
  <c r="FS985" i="1"/>
  <c r="FT985" i="1"/>
  <c r="FU985" i="1"/>
  <c r="FV985" i="1"/>
  <c r="FW985" i="1"/>
  <c r="FX985" i="1"/>
  <c r="FY985" i="1"/>
  <c r="FZ985" i="1"/>
  <c r="GA985" i="1"/>
  <c r="GB985" i="1"/>
  <c r="GC985" i="1"/>
  <c r="GD985" i="1"/>
  <c r="GE985" i="1"/>
  <c r="GF985" i="1"/>
  <c r="GG985" i="1"/>
  <c r="GH985" i="1"/>
  <c r="GI985" i="1"/>
  <c r="GJ985" i="1"/>
  <c r="GK985" i="1"/>
  <c r="GL985" i="1"/>
  <c r="GM985" i="1"/>
  <c r="GN985" i="1"/>
  <c r="GO985" i="1"/>
  <c r="GP985" i="1"/>
  <c r="GQ985" i="1"/>
  <c r="GR985" i="1"/>
  <c r="GS985" i="1"/>
  <c r="GT985" i="1"/>
  <c r="GU985" i="1"/>
  <c r="GV985" i="1"/>
  <c r="GW985" i="1"/>
  <c r="GX985" i="1"/>
  <c r="C987" i="1"/>
  <c r="D987" i="1"/>
  <c r="I987" i="1"/>
  <c r="K987" i="1"/>
  <c r="O987" i="1"/>
  <c r="GM987" i="1" s="1"/>
  <c r="P987" i="1"/>
  <c r="CP987" i="1" s="1"/>
  <c r="Q987" i="1"/>
  <c r="Y987" i="1"/>
  <c r="AC987" i="1"/>
  <c r="AD987" i="1"/>
  <c r="AB987" i="1" s="1"/>
  <c r="AE987" i="1"/>
  <c r="R987" i="1" s="1"/>
  <c r="AF987" i="1"/>
  <c r="S987" i="1" s="1"/>
  <c r="CZ987" i="1" s="1"/>
  <c r="AG987" i="1"/>
  <c r="AH987" i="1"/>
  <c r="AI987" i="1"/>
  <c r="CW987" i="1" s="1"/>
  <c r="V987" i="1" s="1"/>
  <c r="AJ987" i="1"/>
  <c r="CX987" i="1" s="1"/>
  <c r="W987" i="1" s="1"/>
  <c r="AJ995" i="1" s="1"/>
  <c r="CQ987" i="1"/>
  <c r="CR987" i="1"/>
  <c r="CS987" i="1"/>
  <c r="CT987" i="1"/>
  <c r="CU987" i="1"/>
  <c r="T987" i="1" s="1"/>
  <c r="AG995" i="1" s="1"/>
  <c r="CV987" i="1"/>
  <c r="U987" i="1" s="1"/>
  <c r="CY987" i="1"/>
  <c r="X987" i="1" s="1"/>
  <c r="FR987" i="1"/>
  <c r="GK987" i="1"/>
  <c r="GL987" i="1"/>
  <c r="GO987" i="1"/>
  <c r="GP987" i="1"/>
  <c r="CD995" i="1" s="1"/>
  <c r="GV987" i="1"/>
  <c r="HC987" i="1"/>
  <c r="GX987" i="1" s="1"/>
  <c r="I988" i="1"/>
  <c r="R988" i="1"/>
  <c r="AC988" i="1"/>
  <c r="AE988" i="1"/>
  <c r="AD988" i="1" s="1"/>
  <c r="AB988" i="1" s="1"/>
  <c r="AF988" i="1"/>
  <c r="S988" i="1" s="1"/>
  <c r="CY988" i="1" s="1"/>
  <c r="X988" i="1" s="1"/>
  <c r="AG988" i="1"/>
  <c r="CU988" i="1" s="1"/>
  <c r="T988" i="1" s="1"/>
  <c r="AH988" i="1"/>
  <c r="CV988" i="1" s="1"/>
  <c r="U988" i="1" s="1"/>
  <c r="AI988" i="1"/>
  <c r="AJ988" i="1"/>
  <c r="CX988" i="1" s="1"/>
  <c r="W988" i="1" s="1"/>
  <c r="CQ988" i="1"/>
  <c r="CS988" i="1"/>
  <c r="CT988" i="1"/>
  <c r="CW988" i="1"/>
  <c r="V988" i="1" s="1"/>
  <c r="FR988" i="1"/>
  <c r="GK988" i="1"/>
  <c r="GL988" i="1"/>
  <c r="GO988" i="1"/>
  <c r="GP988" i="1"/>
  <c r="GV988" i="1"/>
  <c r="HC988" i="1" s="1"/>
  <c r="GX988" i="1" s="1"/>
  <c r="C989" i="1"/>
  <c r="D989" i="1"/>
  <c r="Q989" i="1"/>
  <c r="R989" i="1"/>
  <c r="GK989" i="1" s="1"/>
  <c r="S989" i="1"/>
  <c r="CZ989" i="1" s="1"/>
  <c r="Y989" i="1" s="1"/>
  <c r="AB989" i="1"/>
  <c r="AC989" i="1"/>
  <c r="P989" i="1" s="1"/>
  <c r="AD989" i="1"/>
  <c r="AE989" i="1"/>
  <c r="CS989" i="1" s="1"/>
  <c r="AF989" i="1"/>
  <c r="AG989" i="1"/>
  <c r="CU989" i="1" s="1"/>
  <c r="T989" i="1" s="1"/>
  <c r="AH989" i="1"/>
  <c r="AI989" i="1"/>
  <c r="AJ989" i="1"/>
  <c r="CX989" i="1" s="1"/>
  <c r="W989" i="1" s="1"/>
  <c r="CQ989" i="1"/>
  <c r="CR989" i="1"/>
  <c r="CT989" i="1"/>
  <c r="CV989" i="1"/>
  <c r="U989" i="1" s="1"/>
  <c r="CW989" i="1"/>
  <c r="V989" i="1" s="1"/>
  <c r="CY989" i="1"/>
  <c r="X989" i="1" s="1"/>
  <c r="FR989" i="1"/>
  <c r="GL989" i="1"/>
  <c r="GO989" i="1"/>
  <c r="GP989" i="1"/>
  <c r="GV989" i="1"/>
  <c r="HC989" i="1"/>
  <c r="GX989" i="1" s="1"/>
  <c r="C990" i="1"/>
  <c r="D990" i="1"/>
  <c r="I990" i="1"/>
  <c r="I991" i="1" s="1"/>
  <c r="K990" i="1"/>
  <c r="U990" i="1"/>
  <c r="AC990" i="1"/>
  <c r="P990" i="1" s="1"/>
  <c r="AD990" i="1"/>
  <c r="AE990" i="1"/>
  <c r="R990" i="1" s="1"/>
  <c r="GK990" i="1" s="1"/>
  <c r="AF990" i="1"/>
  <c r="AG990" i="1"/>
  <c r="CU990" i="1" s="1"/>
  <c r="T990" i="1" s="1"/>
  <c r="AH990" i="1"/>
  <c r="CV990" i="1" s="1"/>
  <c r="AI990" i="1"/>
  <c r="AJ990" i="1"/>
  <c r="CQ990" i="1"/>
  <c r="CR990" i="1"/>
  <c r="CT990" i="1"/>
  <c r="CW990" i="1"/>
  <c r="V990" i="1" s="1"/>
  <c r="CX990" i="1"/>
  <c r="W990" i="1" s="1"/>
  <c r="FR990" i="1"/>
  <c r="GL990" i="1"/>
  <c r="GO990" i="1"/>
  <c r="GP990" i="1"/>
  <c r="GV990" i="1"/>
  <c r="HC990" i="1" s="1"/>
  <c r="GX990" i="1" s="1"/>
  <c r="P991" i="1"/>
  <c r="AC991" i="1"/>
  <c r="AE991" i="1"/>
  <c r="R991" i="1" s="1"/>
  <c r="GK991" i="1" s="1"/>
  <c r="AF991" i="1"/>
  <c r="CT991" i="1" s="1"/>
  <c r="AG991" i="1"/>
  <c r="AH991" i="1"/>
  <c r="CV991" i="1" s="1"/>
  <c r="U991" i="1" s="1"/>
  <c r="AI991" i="1"/>
  <c r="AJ991" i="1"/>
  <c r="CQ991" i="1"/>
  <c r="CR991" i="1"/>
  <c r="CU991" i="1"/>
  <c r="T991" i="1" s="1"/>
  <c r="CW991" i="1"/>
  <c r="V991" i="1" s="1"/>
  <c r="CX991" i="1"/>
  <c r="W991" i="1" s="1"/>
  <c r="FR991" i="1"/>
  <c r="GL991" i="1"/>
  <c r="GO991" i="1"/>
  <c r="GP991" i="1"/>
  <c r="GV991" i="1"/>
  <c r="HC991" i="1" s="1"/>
  <c r="GX991" i="1" s="1"/>
  <c r="C992" i="1"/>
  <c r="D992" i="1"/>
  <c r="I992" i="1"/>
  <c r="CX465" i="3" s="1"/>
  <c r="K992" i="1"/>
  <c r="S992" i="1"/>
  <c r="AC992" i="1"/>
  <c r="AE992" i="1"/>
  <c r="AD992" i="1" s="1"/>
  <c r="AF992" i="1"/>
  <c r="AG992" i="1"/>
  <c r="AH992" i="1"/>
  <c r="CV992" i="1" s="1"/>
  <c r="U992" i="1" s="1"/>
  <c r="AI992" i="1"/>
  <c r="CW992" i="1" s="1"/>
  <c r="V992" i="1" s="1"/>
  <c r="AJ992" i="1"/>
  <c r="CR992" i="1"/>
  <c r="CS992" i="1"/>
  <c r="CT992" i="1"/>
  <c r="CU992" i="1"/>
  <c r="T992" i="1" s="1"/>
  <c r="CX992" i="1"/>
  <c r="W992" i="1" s="1"/>
  <c r="FR992" i="1"/>
  <c r="GL992" i="1"/>
  <c r="GO992" i="1"/>
  <c r="GP992" i="1"/>
  <c r="GV992" i="1"/>
  <c r="HC992" i="1"/>
  <c r="GX992" i="1" s="1"/>
  <c r="C993" i="1"/>
  <c r="D993" i="1"/>
  <c r="P993" i="1"/>
  <c r="S993" i="1"/>
  <c r="X993" i="1"/>
  <c r="AC993" i="1"/>
  <c r="AE993" i="1"/>
  <c r="Q993" i="1" s="1"/>
  <c r="AF993" i="1"/>
  <c r="CT993" i="1" s="1"/>
  <c r="AG993" i="1"/>
  <c r="AH993" i="1"/>
  <c r="CV993" i="1" s="1"/>
  <c r="U993" i="1" s="1"/>
  <c r="AI993" i="1"/>
  <c r="AJ993" i="1"/>
  <c r="CQ993" i="1"/>
  <c r="CR993" i="1"/>
  <c r="CU993" i="1"/>
  <c r="T993" i="1" s="1"/>
  <c r="CW993" i="1"/>
  <c r="V993" i="1" s="1"/>
  <c r="CX993" i="1"/>
  <c r="W993" i="1" s="1"/>
  <c r="CY993" i="1"/>
  <c r="CZ993" i="1"/>
  <c r="Y993" i="1" s="1"/>
  <c r="FR993" i="1"/>
  <c r="GL993" i="1"/>
  <c r="GO993" i="1"/>
  <c r="GP993" i="1"/>
  <c r="GV993" i="1"/>
  <c r="HC993" i="1" s="1"/>
  <c r="GX993" i="1" s="1"/>
  <c r="B995" i="1"/>
  <c r="B985" i="1" s="1"/>
  <c r="C995" i="1"/>
  <c r="C985" i="1" s="1"/>
  <c r="D995" i="1"/>
  <c r="D985" i="1" s="1"/>
  <c r="F995" i="1"/>
  <c r="F985" i="1" s="1"/>
  <c r="G995" i="1"/>
  <c r="G985" i="1" s="1"/>
  <c r="BX995" i="1"/>
  <c r="AO995" i="1" s="1"/>
  <c r="BY995" i="1"/>
  <c r="AP995" i="1" s="1"/>
  <c r="CC995" i="1"/>
  <c r="CC985" i="1" s="1"/>
  <c r="CK995" i="1"/>
  <c r="CK985" i="1" s="1"/>
  <c r="CL995" i="1"/>
  <c r="CL985" i="1" s="1"/>
  <c r="CM995" i="1"/>
  <c r="BD995" i="1" s="1"/>
  <c r="D1025" i="1"/>
  <c r="C1027" i="1"/>
  <c r="E1027" i="1"/>
  <c r="Z1027" i="1"/>
  <c r="AA1027" i="1"/>
  <c r="AM1027" i="1"/>
  <c r="AN1027" i="1"/>
  <c r="BE1027" i="1"/>
  <c r="BF1027" i="1"/>
  <c r="BG1027" i="1"/>
  <c r="BH1027" i="1"/>
  <c r="BI1027" i="1"/>
  <c r="BJ1027" i="1"/>
  <c r="BK1027" i="1"/>
  <c r="BL1027" i="1"/>
  <c r="BM1027" i="1"/>
  <c r="BN1027" i="1"/>
  <c r="BO1027" i="1"/>
  <c r="BP1027" i="1"/>
  <c r="BQ1027" i="1"/>
  <c r="BR1027" i="1"/>
  <c r="BS1027" i="1"/>
  <c r="BT1027" i="1"/>
  <c r="BU1027" i="1"/>
  <c r="BV1027" i="1"/>
  <c r="BW1027" i="1"/>
  <c r="CL1027" i="1"/>
  <c r="CN1027" i="1"/>
  <c r="CO1027" i="1"/>
  <c r="CP1027" i="1"/>
  <c r="CQ1027" i="1"/>
  <c r="CR1027" i="1"/>
  <c r="CS1027" i="1"/>
  <c r="CT1027" i="1"/>
  <c r="CU1027" i="1"/>
  <c r="CV1027" i="1"/>
  <c r="CW1027" i="1"/>
  <c r="CX1027" i="1"/>
  <c r="CY1027" i="1"/>
  <c r="CZ1027" i="1"/>
  <c r="DA1027" i="1"/>
  <c r="DB1027" i="1"/>
  <c r="DC1027" i="1"/>
  <c r="DD1027" i="1"/>
  <c r="DE1027" i="1"/>
  <c r="DF1027" i="1"/>
  <c r="DG1027" i="1"/>
  <c r="DH1027" i="1"/>
  <c r="DI1027" i="1"/>
  <c r="DJ1027" i="1"/>
  <c r="DK1027" i="1"/>
  <c r="DL1027" i="1"/>
  <c r="DM1027" i="1"/>
  <c r="DN1027" i="1"/>
  <c r="DO1027" i="1"/>
  <c r="DP1027" i="1"/>
  <c r="DQ1027" i="1"/>
  <c r="DR1027" i="1"/>
  <c r="DS1027" i="1"/>
  <c r="DT1027" i="1"/>
  <c r="DU1027" i="1"/>
  <c r="DV1027" i="1"/>
  <c r="DW1027" i="1"/>
  <c r="DX1027" i="1"/>
  <c r="DY1027" i="1"/>
  <c r="DZ1027" i="1"/>
  <c r="EA1027" i="1"/>
  <c r="EB1027" i="1"/>
  <c r="EC1027" i="1"/>
  <c r="ED1027" i="1"/>
  <c r="EE1027" i="1"/>
  <c r="EF1027" i="1"/>
  <c r="EG1027" i="1"/>
  <c r="EH1027" i="1"/>
  <c r="EI1027" i="1"/>
  <c r="EJ1027" i="1"/>
  <c r="EK1027" i="1"/>
  <c r="EL1027" i="1"/>
  <c r="EM1027" i="1"/>
  <c r="EN1027" i="1"/>
  <c r="EO1027" i="1"/>
  <c r="EP1027" i="1"/>
  <c r="EQ1027" i="1"/>
  <c r="ER1027" i="1"/>
  <c r="ES1027" i="1"/>
  <c r="ET1027" i="1"/>
  <c r="EU1027" i="1"/>
  <c r="EV1027" i="1"/>
  <c r="EW1027" i="1"/>
  <c r="EX1027" i="1"/>
  <c r="EY1027" i="1"/>
  <c r="EZ1027" i="1"/>
  <c r="FA1027" i="1"/>
  <c r="FB1027" i="1"/>
  <c r="FC1027" i="1"/>
  <c r="FD1027" i="1"/>
  <c r="FE1027" i="1"/>
  <c r="FF1027" i="1"/>
  <c r="FG1027" i="1"/>
  <c r="FH1027" i="1"/>
  <c r="FI1027" i="1"/>
  <c r="FJ1027" i="1"/>
  <c r="FK1027" i="1"/>
  <c r="FL1027" i="1"/>
  <c r="FM1027" i="1"/>
  <c r="FN1027" i="1"/>
  <c r="FO1027" i="1"/>
  <c r="FP1027" i="1"/>
  <c r="FQ1027" i="1"/>
  <c r="FR1027" i="1"/>
  <c r="FS1027" i="1"/>
  <c r="FT1027" i="1"/>
  <c r="FU1027" i="1"/>
  <c r="FV1027" i="1"/>
  <c r="FW1027" i="1"/>
  <c r="FX1027" i="1"/>
  <c r="FY1027" i="1"/>
  <c r="FZ1027" i="1"/>
  <c r="GA1027" i="1"/>
  <c r="GB1027" i="1"/>
  <c r="GC1027" i="1"/>
  <c r="GD1027" i="1"/>
  <c r="GE1027" i="1"/>
  <c r="GF1027" i="1"/>
  <c r="GG1027" i="1"/>
  <c r="GH1027" i="1"/>
  <c r="GI1027" i="1"/>
  <c r="GJ1027" i="1"/>
  <c r="GK1027" i="1"/>
  <c r="GL1027" i="1"/>
  <c r="GM1027" i="1"/>
  <c r="GN1027" i="1"/>
  <c r="GO1027" i="1"/>
  <c r="GP1027" i="1"/>
  <c r="GQ1027" i="1"/>
  <c r="GR1027" i="1"/>
  <c r="GS1027" i="1"/>
  <c r="GT1027" i="1"/>
  <c r="GU1027" i="1"/>
  <c r="GV1027" i="1"/>
  <c r="GW1027" i="1"/>
  <c r="GX1027" i="1"/>
  <c r="C1029" i="1"/>
  <c r="D1029" i="1"/>
  <c r="I1029" i="1"/>
  <c r="K1029" i="1"/>
  <c r="Q1029" i="1"/>
  <c r="R1029" i="1"/>
  <c r="GK1029" i="1" s="1"/>
  <c r="V1029" i="1"/>
  <c r="AC1029" i="1"/>
  <c r="P1029" i="1" s="1"/>
  <c r="AD1029" i="1"/>
  <c r="AE1029" i="1"/>
  <c r="AF1029" i="1"/>
  <c r="AG1029" i="1"/>
  <c r="AH1029" i="1"/>
  <c r="AI1029" i="1"/>
  <c r="AJ1029" i="1"/>
  <c r="CX1029" i="1" s="1"/>
  <c r="W1029" i="1" s="1"/>
  <c r="CR1029" i="1"/>
  <c r="CS1029" i="1"/>
  <c r="CU1029" i="1"/>
  <c r="T1029" i="1" s="1"/>
  <c r="CV1029" i="1"/>
  <c r="U1029" i="1" s="1"/>
  <c r="CW1029" i="1"/>
  <c r="FR1029" i="1"/>
  <c r="BY1044" i="1" s="1"/>
  <c r="GL1029" i="1"/>
  <c r="GO1029" i="1"/>
  <c r="GP1029" i="1"/>
  <c r="GV1029" i="1"/>
  <c r="GX1029" i="1"/>
  <c r="HC1029" i="1"/>
  <c r="I1030" i="1"/>
  <c r="P1030" i="1"/>
  <c r="CP1030" i="1" s="1"/>
  <c r="O1030" i="1" s="1"/>
  <c r="Q1030" i="1"/>
  <c r="T1030" i="1"/>
  <c r="AC1030" i="1"/>
  <c r="AD1030" i="1"/>
  <c r="AB1030" i="1" s="1"/>
  <c r="AE1030" i="1"/>
  <c r="R1030" i="1" s="1"/>
  <c r="AF1030" i="1"/>
  <c r="S1030" i="1" s="1"/>
  <c r="CZ1030" i="1" s="1"/>
  <c r="Y1030" i="1" s="1"/>
  <c r="AG1030" i="1"/>
  <c r="AH1030" i="1"/>
  <c r="AI1030" i="1"/>
  <c r="CW1030" i="1" s="1"/>
  <c r="V1030" i="1" s="1"/>
  <c r="AJ1030" i="1"/>
  <c r="CX1030" i="1" s="1"/>
  <c r="W1030" i="1" s="1"/>
  <c r="CQ1030" i="1"/>
  <c r="CR1030" i="1"/>
  <c r="CS1030" i="1"/>
  <c r="CT1030" i="1"/>
  <c r="CU1030" i="1"/>
  <c r="CV1030" i="1"/>
  <c r="U1030" i="1" s="1"/>
  <c r="CY1030" i="1"/>
  <c r="X1030" i="1" s="1"/>
  <c r="FR1030" i="1"/>
  <c r="GL1030" i="1"/>
  <c r="BZ1044" i="1" s="1"/>
  <c r="GO1030" i="1"/>
  <c r="GP1030" i="1"/>
  <c r="GV1030" i="1"/>
  <c r="HC1030" i="1"/>
  <c r="GX1030" i="1" s="1"/>
  <c r="C1031" i="1"/>
  <c r="D1031" i="1"/>
  <c r="I1031" i="1"/>
  <c r="K1031" i="1"/>
  <c r="O1031" i="1"/>
  <c r="Q1031" i="1"/>
  <c r="R1031" i="1"/>
  <c r="S1031" i="1"/>
  <c r="CY1031" i="1" s="1"/>
  <c r="X1031" i="1" s="1"/>
  <c r="W1031" i="1"/>
  <c r="AC1031" i="1"/>
  <c r="P1031" i="1" s="1"/>
  <c r="CP1031" i="1" s="1"/>
  <c r="AD1031" i="1"/>
  <c r="AE1031" i="1"/>
  <c r="CS1031" i="1" s="1"/>
  <c r="AF1031" i="1"/>
  <c r="AG1031" i="1"/>
  <c r="CU1031" i="1" s="1"/>
  <c r="T1031" i="1" s="1"/>
  <c r="AH1031" i="1"/>
  <c r="AI1031" i="1"/>
  <c r="AJ1031" i="1"/>
  <c r="CR1031" i="1"/>
  <c r="CT1031" i="1"/>
  <c r="CV1031" i="1"/>
  <c r="U1031" i="1" s="1"/>
  <c r="CW1031" i="1"/>
  <c r="V1031" i="1" s="1"/>
  <c r="CX1031" i="1"/>
  <c r="FR1031" i="1"/>
  <c r="GK1031" i="1"/>
  <c r="GL1031" i="1"/>
  <c r="GO1031" i="1"/>
  <c r="GP1031" i="1"/>
  <c r="GV1031" i="1"/>
  <c r="HC1031" i="1"/>
  <c r="GX1031" i="1" s="1"/>
  <c r="I1032" i="1"/>
  <c r="P1032" i="1"/>
  <c r="U1032" i="1"/>
  <c r="AC1032" i="1"/>
  <c r="CQ1032" i="1" s="1"/>
  <c r="AE1032" i="1"/>
  <c r="AF1032" i="1"/>
  <c r="S1032" i="1" s="1"/>
  <c r="CY1032" i="1" s="1"/>
  <c r="X1032" i="1" s="1"/>
  <c r="AG1032" i="1"/>
  <c r="AH1032" i="1"/>
  <c r="AI1032" i="1"/>
  <c r="CW1032" i="1" s="1"/>
  <c r="V1032" i="1" s="1"/>
  <c r="AJ1032" i="1"/>
  <c r="CX1032" i="1" s="1"/>
  <c r="W1032" i="1" s="1"/>
  <c r="CR1032" i="1"/>
  <c r="CT1032" i="1"/>
  <c r="CU1032" i="1"/>
  <c r="T1032" i="1" s="1"/>
  <c r="CV1032" i="1"/>
  <c r="CZ1032" i="1"/>
  <c r="Y1032" i="1" s="1"/>
  <c r="FR1032" i="1"/>
  <c r="GL1032" i="1"/>
  <c r="GO1032" i="1"/>
  <c r="GP1032" i="1"/>
  <c r="GV1032" i="1"/>
  <c r="HC1032" i="1" s="1"/>
  <c r="GX1032" i="1" s="1"/>
  <c r="C1033" i="1"/>
  <c r="D1033" i="1"/>
  <c r="R1033" i="1"/>
  <c r="GK1033" i="1" s="1"/>
  <c r="AB1033" i="1"/>
  <c r="AC1033" i="1"/>
  <c r="P1033" i="1" s="1"/>
  <c r="AE1033" i="1"/>
  <c r="AD1033" i="1" s="1"/>
  <c r="AF1033" i="1"/>
  <c r="S1033" i="1" s="1"/>
  <c r="AG1033" i="1"/>
  <c r="CU1033" i="1" s="1"/>
  <c r="T1033" i="1" s="1"/>
  <c r="AH1033" i="1"/>
  <c r="CV1033" i="1" s="1"/>
  <c r="U1033" i="1" s="1"/>
  <c r="AI1033" i="1"/>
  <c r="AJ1033" i="1"/>
  <c r="CX1033" i="1" s="1"/>
  <c r="W1033" i="1" s="1"/>
  <c r="CQ1033" i="1"/>
  <c r="CR1033" i="1"/>
  <c r="CS1033" i="1"/>
  <c r="CW1033" i="1"/>
  <c r="V1033" i="1" s="1"/>
  <c r="FR1033" i="1"/>
  <c r="GL1033" i="1"/>
  <c r="GO1033" i="1"/>
  <c r="GP1033" i="1"/>
  <c r="GV1033" i="1"/>
  <c r="GX1033" i="1"/>
  <c r="HC1033" i="1"/>
  <c r="I1034" i="1"/>
  <c r="P1034" i="1"/>
  <c r="CP1034" i="1" s="1"/>
  <c r="O1034" i="1" s="1"/>
  <c r="S1034" i="1"/>
  <c r="X1034" i="1"/>
  <c r="AC1034" i="1"/>
  <c r="AB1034" i="1" s="1"/>
  <c r="AD1034" i="1"/>
  <c r="AE1034" i="1"/>
  <c r="Q1034" i="1" s="1"/>
  <c r="AF1034" i="1"/>
  <c r="CT1034" i="1" s="1"/>
  <c r="AG1034" i="1"/>
  <c r="AH1034" i="1"/>
  <c r="CV1034" i="1" s="1"/>
  <c r="U1034" i="1" s="1"/>
  <c r="AI1034" i="1"/>
  <c r="AJ1034" i="1"/>
  <c r="CQ1034" i="1"/>
  <c r="CR1034" i="1"/>
  <c r="CU1034" i="1"/>
  <c r="T1034" i="1" s="1"/>
  <c r="CW1034" i="1"/>
  <c r="V1034" i="1" s="1"/>
  <c r="CX1034" i="1"/>
  <c r="W1034" i="1" s="1"/>
  <c r="CY1034" i="1"/>
  <c r="CZ1034" i="1"/>
  <c r="Y1034" i="1" s="1"/>
  <c r="FR1034" i="1"/>
  <c r="GL1034" i="1"/>
  <c r="GO1034" i="1"/>
  <c r="GP1034" i="1"/>
  <c r="GV1034" i="1"/>
  <c r="HC1034" i="1" s="1"/>
  <c r="GX1034" i="1" s="1"/>
  <c r="C1035" i="1"/>
  <c r="D1035" i="1"/>
  <c r="I1035" i="1"/>
  <c r="Q1035" i="1" s="1"/>
  <c r="K1035" i="1"/>
  <c r="S1035" i="1"/>
  <c r="AC1035" i="1"/>
  <c r="AE1035" i="1"/>
  <c r="AD1035" i="1" s="1"/>
  <c r="AF1035" i="1"/>
  <c r="AG1035" i="1"/>
  <c r="CU1035" i="1" s="1"/>
  <c r="T1035" i="1" s="1"/>
  <c r="AH1035" i="1"/>
  <c r="CV1035" i="1" s="1"/>
  <c r="U1035" i="1" s="1"/>
  <c r="AI1035" i="1"/>
  <c r="CW1035" i="1" s="1"/>
  <c r="V1035" i="1" s="1"/>
  <c r="AJ1035" i="1"/>
  <c r="CR1035" i="1"/>
  <c r="CS1035" i="1"/>
  <c r="CT1035" i="1"/>
  <c r="CX1035" i="1"/>
  <c r="W1035" i="1" s="1"/>
  <c r="FR1035" i="1"/>
  <c r="GL1035" i="1"/>
  <c r="GO1035" i="1"/>
  <c r="GP1035" i="1"/>
  <c r="GV1035" i="1"/>
  <c r="HC1035" i="1"/>
  <c r="GX1035" i="1" s="1"/>
  <c r="I1036" i="1"/>
  <c r="Q1036" i="1"/>
  <c r="AC1036" i="1"/>
  <c r="AE1036" i="1"/>
  <c r="R1036" i="1" s="1"/>
  <c r="GK1036" i="1" s="1"/>
  <c r="AF1036" i="1"/>
  <c r="S1036" i="1" s="1"/>
  <c r="AG1036" i="1"/>
  <c r="CU1036" i="1" s="1"/>
  <c r="T1036" i="1" s="1"/>
  <c r="AH1036" i="1"/>
  <c r="AI1036" i="1"/>
  <c r="CW1036" i="1" s="1"/>
  <c r="V1036" i="1" s="1"/>
  <c r="AJ1036" i="1"/>
  <c r="CQ1036" i="1"/>
  <c r="CR1036" i="1"/>
  <c r="CV1036" i="1"/>
  <c r="U1036" i="1" s="1"/>
  <c r="CX1036" i="1"/>
  <c r="W1036" i="1" s="1"/>
  <c r="FR1036" i="1"/>
  <c r="GL1036" i="1"/>
  <c r="GO1036" i="1"/>
  <c r="GP1036" i="1"/>
  <c r="GV1036" i="1"/>
  <c r="HC1036" i="1" s="1"/>
  <c r="GX1036" i="1" s="1"/>
  <c r="C1037" i="1"/>
  <c r="D1037" i="1"/>
  <c r="I1037" i="1"/>
  <c r="K1037" i="1"/>
  <c r="P1037" i="1"/>
  <c r="CP1037" i="1" s="1"/>
  <c r="O1037" i="1" s="1"/>
  <c r="Q1037" i="1"/>
  <c r="T1037" i="1"/>
  <c r="AC1037" i="1"/>
  <c r="AD1037" i="1"/>
  <c r="AB1037" i="1" s="1"/>
  <c r="AE1037" i="1"/>
  <c r="R1037" i="1" s="1"/>
  <c r="GK1037" i="1" s="1"/>
  <c r="AF1037" i="1"/>
  <c r="S1037" i="1" s="1"/>
  <c r="CZ1037" i="1" s="1"/>
  <c r="Y1037" i="1" s="1"/>
  <c r="AG1037" i="1"/>
  <c r="AH1037" i="1"/>
  <c r="CV1037" i="1" s="1"/>
  <c r="U1037" i="1" s="1"/>
  <c r="AI1037" i="1"/>
  <c r="CW1037" i="1" s="1"/>
  <c r="V1037" i="1" s="1"/>
  <c r="AJ1037" i="1"/>
  <c r="CX1037" i="1" s="1"/>
  <c r="W1037" i="1" s="1"/>
  <c r="CQ1037" i="1"/>
  <c r="CR1037" i="1"/>
  <c r="CS1037" i="1"/>
  <c r="CT1037" i="1"/>
  <c r="CU1037" i="1"/>
  <c r="CY1037" i="1"/>
  <c r="X1037" i="1" s="1"/>
  <c r="FR1037" i="1"/>
  <c r="GL1037" i="1"/>
  <c r="GO1037" i="1"/>
  <c r="GP1037" i="1"/>
  <c r="GV1037" i="1"/>
  <c r="HC1037" i="1"/>
  <c r="GX1037" i="1" s="1"/>
  <c r="I1038" i="1"/>
  <c r="Q1038" i="1" s="1"/>
  <c r="R1038" i="1"/>
  <c r="GK1038" i="1" s="1"/>
  <c r="AC1038" i="1"/>
  <c r="P1038" i="1" s="1"/>
  <c r="AE1038" i="1"/>
  <c r="AD1038" i="1" s="1"/>
  <c r="AB1038" i="1" s="1"/>
  <c r="AF1038" i="1"/>
  <c r="S1038" i="1" s="1"/>
  <c r="AG1038" i="1"/>
  <c r="CU1038" i="1" s="1"/>
  <c r="T1038" i="1" s="1"/>
  <c r="AH1038" i="1"/>
  <c r="CV1038" i="1" s="1"/>
  <c r="U1038" i="1" s="1"/>
  <c r="AI1038" i="1"/>
  <c r="AJ1038" i="1"/>
  <c r="CX1038" i="1" s="1"/>
  <c r="W1038" i="1" s="1"/>
  <c r="CQ1038" i="1"/>
  <c r="CR1038" i="1"/>
  <c r="CS1038" i="1"/>
  <c r="CW1038" i="1"/>
  <c r="V1038" i="1" s="1"/>
  <c r="FR1038" i="1"/>
  <c r="GL1038" i="1"/>
  <c r="GO1038" i="1"/>
  <c r="GP1038" i="1"/>
  <c r="GV1038" i="1"/>
  <c r="GX1038" i="1"/>
  <c r="HC1038" i="1"/>
  <c r="I1039" i="1"/>
  <c r="P1039" i="1"/>
  <c r="S1039" i="1"/>
  <c r="X1039" i="1"/>
  <c r="AC1039" i="1"/>
  <c r="AB1039" i="1" s="1"/>
  <c r="AD1039" i="1"/>
  <c r="AE1039" i="1"/>
  <c r="Q1039" i="1" s="1"/>
  <c r="AF1039" i="1"/>
  <c r="CT1039" i="1" s="1"/>
  <c r="AG1039" i="1"/>
  <c r="AH1039" i="1"/>
  <c r="CV1039" i="1" s="1"/>
  <c r="U1039" i="1" s="1"/>
  <c r="AI1039" i="1"/>
  <c r="AJ1039" i="1"/>
  <c r="CQ1039" i="1"/>
  <c r="CR1039" i="1"/>
  <c r="CU1039" i="1"/>
  <c r="T1039" i="1" s="1"/>
  <c r="CW1039" i="1"/>
  <c r="V1039" i="1" s="1"/>
  <c r="CX1039" i="1"/>
  <c r="W1039" i="1" s="1"/>
  <c r="CY1039" i="1"/>
  <c r="CZ1039" i="1"/>
  <c r="Y1039" i="1" s="1"/>
  <c r="FR1039" i="1"/>
  <c r="GL1039" i="1"/>
  <c r="GO1039" i="1"/>
  <c r="GP1039" i="1"/>
  <c r="GV1039" i="1"/>
  <c r="HC1039" i="1" s="1"/>
  <c r="GX1039" i="1" s="1"/>
  <c r="C1040" i="1"/>
  <c r="D1040" i="1"/>
  <c r="I1040" i="1"/>
  <c r="Q1040" i="1" s="1"/>
  <c r="K1040" i="1"/>
  <c r="S1040" i="1"/>
  <c r="AC1040" i="1"/>
  <c r="AE1040" i="1"/>
  <c r="AD1040" i="1" s="1"/>
  <c r="AF1040" i="1"/>
  <c r="AG1040" i="1"/>
  <c r="CU1040" i="1" s="1"/>
  <c r="T1040" i="1" s="1"/>
  <c r="AH1040" i="1"/>
  <c r="CV1040" i="1" s="1"/>
  <c r="U1040" i="1" s="1"/>
  <c r="AI1040" i="1"/>
  <c r="CW1040" i="1" s="1"/>
  <c r="V1040" i="1" s="1"/>
  <c r="AJ1040" i="1"/>
  <c r="CR1040" i="1"/>
  <c r="CS1040" i="1"/>
  <c r="CT1040" i="1"/>
  <c r="CX1040" i="1"/>
  <c r="W1040" i="1" s="1"/>
  <c r="FR1040" i="1"/>
  <c r="GL1040" i="1"/>
  <c r="GO1040" i="1"/>
  <c r="GP1040" i="1"/>
  <c r="GV1040" i="1"/>
  <c r="HC1040" i="1"/>
  <c r="GX1040" i="1" s="1"/>
  <c r="I1041" i="1"/>
  <c r="Q1041" i="1"/>
  <c r="AC1041" i="1"/>
  <c r="AE1041" i="1"/>
  <c r="R1041" i="1" s="1"/>
  <c r="GK1041" i="1" s="1"/>
  <c r="AF1041" i="1"/>
  <c r="S1041" i="1" s="1"/>
  <c r="AG1041" i="1"/>
  <c r="CU1041" i="1" s="1"/>
  <c r="T1041" i="1" s="1"/>
  <c r="AH1041" i="1"/>
  <c r="AI1041" i="1"/>
  <c r="CW1041" i="1" s="1"/>
  <c r="V1041" i="1" s="1"/>
  <c r="AJ1041" i="1"/>
  <c r="CQ1041" i="1"/>
  <c r="CR1041" i="1"/>
  <c r="CV1041" i="1"/>
  <c r="U1041" i="1" s="1"/>
  <c r="CX1041" i="1"/>
  <c r="W1041" i="1" s="1"/>
  <c r="FR1041" i="1"/>
  <c r="GL1041" i="1"/>
  <c r="GO1041" i="1"/>
  <c r="GP1041" i="1"/>
  <c r="GV1041" i="1"/>
  <c r="HC1041" i="1" s="1"/>
  <c r="GX1041" i="1" s="1"/>
  <c r="AC1042" i="1"/>
  <c r="AD1042" i="1"/>
  <c r="AE1042" i="1"/>
  <c r="CS1042" i="1" s="1"/>
  <c r="AF1042" i="1"/>
  <c r="AG1042" i="1"/>
  <c r="CU1042" i="1" s="1"/>
  <c r="AH1042" i="1"/>
  <c r="AI1042" i="1"/>
  <c r="AJ1042" i="1"/>
  <c r="CR1042" i="1"/>
  <c r="CT1042" i="1"/>
  <c r="CV1042" i="1"/>
  <c r="CW1042" i="1"/>
  <c r="CX1042" i="1"/>
  <c r="FR1042" i="1"/>
  <c r="GL1042" i="1"/>
  <c r="GO1042" i="1"/>
  <c r="GP1042" i="1"/>
  <c r="GV1042" i="1"/>
  <c r="HC1042" i="1"/>
  <c r="B1044" i="1"/>
  <c r="B1027" i="1" s="1"/>
  <c r="C1044" i="1"/>
  <c r="D1044" i="1"/>
  <c r="D1027" i="1" s="1"/>
  <c r="F1044" i="1"/>
  <c r="F1027" i="1" s="1"/>
  <c r="G1044" i="1"/>
  <c r="G1027" i="1" s="1"/>
  <c r="BX1044" i="1"/>
  <c r="BX1027" i="1" s="1"/>
  <c r="CK1044" i="1"/>
  <c r="BB1044" i="1" s="1"/>
  <c r="CL1044" i="1"/>
  <c r="BC1044" i="1" s="1"/>
  <c r="CM1044" i="1"/>
  <c r="CM1027" i="1" s="1"/>
  <c r="B1074" i="1"/>
  <c r="B966" i="1" s="1"/>
  <c r="C1074" i="1"/>
  <c r="C966" i="1" s="1"/>
  <c r="D1074" i="1"/>
  <c r="D966" i="1" s="1"/>
  <c r="F1074" i="1"/>
  <c r="F966" i="1" s="1"/>
  <c r="G1074" i="1"/>
  <c r="G966" i="1" s="1"/>
  <c r="BX1074" i="1"/>
  <c r="BX966" i="1" s="1"/>
  <c r="BY1074" i="1"/>
  <c r="BY966" i="1" s="1"/>
  <c r="BZ1074" i="1"/>
  <c r="BZ966" i="1" s="1"/>
  <c r="CD1074" i="1"/>
  <c r="CD966" i="1" s="1"/>
  <c r="CK1074" i="1"/>
  <c r="CK966" i="1" s="1"/>
  <c r="CL1074" i="1"/>
  <c r="CL966" i="1" s="1"/>
  <c r="CM1074" i="1"/>
  <c r="CM966" i="1" s="1"/>
  <c r="D1104" i="1"/>
  <c r="E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BE1106" i="1"/>
  <c r="BF1106" i="1"/>
  <c r="BG1106" i="1"/>
  <c r="BH1106" i="1"/>
  <c r="BI1106" i="1"/>
  <c r="BJ1106" i="1"/>
  <c r="BK1106" i="1"/>
  <c r="BL1106" i="1"/>
  <c r="BM1106" i="1"/>
  <c r="BN1106" i="1"/>
  <c r="BO1106" i="1"/>
  <c r="BP1106" i="1"/>
  <c r="BQ1106" i="1"/>
  <c r="BR1106" i="1"/>
  <c r="BS1106" i="1"/>
  <c r="BT1106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CO1106" i="1"/>
  <c r="CP1106" i="1"/>
  <c r="CQ1106" i="1"/>
  <c r="CR1106" i="1"/>
  <c r="CS1106" i="1"/>
  <c r="CT1106" i="1"/>
  <c r="CU1106" i="1"/>
  <c r="CV1106" i="1"/>
  <c r="CW1106" i="1"/>
  <c r="CX1106" i="1"/>
  <c r="CY1106" i="1"/>
  <c r="CZ1106" i="1"/>
  <c r="DA1106" i="1"/>
  <c r="DB1106" i="1"/>
  <c r="DC1106" i="1"/>
  <c r="DD1106" i="1"/>
  <c r="DE1106" i="1"/>
  <c r="DF1106" i="1"/>
  <c r="DG1106" i="1"/>
  <c r="DH1106" i="1"/>
  <c r="DI1106" i="1"/>
  <c r="DJ1106" i="1"/>
  <c r="DK1106" i="1"/>
  <c r="DL1106" i="1"/>
  <c r="DM1106" i="1"/>
  <c r="DN1106" i="1"/>
  <c r="DO1106" i="1"/>
  <c r="DP1106" i="1"/>
  <c r="DQ1106" i="1"/>
  <c r="DR1106" i="1"/>
  <c r="DS1106" i="1"/>
  <c r="DT1106" i="1"/>
  <c r="DU1106" i="1"/>
  <c r="DV1106" i="1"/>
  <c r="DW1106" i="1"/>
  <c r="DX1106" i="1"/>
  <c r="DY1106" i="1"/>
  <c r="DZ1106" i="1"/>
  <c r="EA1106" i="1"/>
  <c r="EB1106" i="1"/>
  <c r="EC1106" i="1"/>
  <c r="ED1106" i="1"/>
  <c r="EE1106" i="1"/>
  <c r="EF1106" i="1"/>
  <c r="EG1106" i="1"/>
  <c r="EH1106" i="1"/>
  <c r="EI1106" i="1"/>
  <c r="EJ1106" i="1"/>
  <c r="EK1106" i="1"/>
  <c r="EL1106" i="1"/>
  <c r="EM1106" i="1"/>
  <c r="EN1106" i="1"/>
  <c r="EO1106" i="1"/>
  <c r="EP1106" i="1"/>
  <c r="EQ1106" i="1"/>
  <c r="ER1106" i="1"/>
  <c r="ES1106" i="1"/>
  <c r="ET1106" i="1"/>
  <c r="EU1106" i="1"/>
  <c r="EV1106" i="1"/>
  <c r="EW1106" i="1"/>
  <c r="EX1106" i="1"/>
  <c r="EY1106" i="1"/>
  <c r="EZ1106" i="1"/>
  <c r="FA1106" i="1"/>
  <c r="FB1106" i="1"/>
  <c r="FC1106" i="1"/>
  <c r="FD1106" i="1"/>
  <c r="FE1106" i="1"/>
  <c r="FF1106" i="1"/>
  <c r="FG1106" i="1"/>
  <c r="FH1106" i="1"/>
  <c r="FI1106" i="1"/>
  <c r="FJ1106" i="1"/>
  <c r="FK1106" i="1"/>
  <c r="FL1106" i="1"/>
  <c r="FM1106" i="1"/>
  <c r="FN1106" i="1"/>
  <c r="FO1106" i="1"/>
  <c r="FP1106" i="1"/>
  <c r="FQ1106" i="1"/>
  <c r="FR1106" i="1"/>
  <c r="FS1106" i="1"/>
  <c r="FT1106" i="1"/>
  <c r="FU1106" i="1"/>
  <c r="FV1106" i="1"/>
  <c r="FW1106" i="1"/>
  <c r="FX1106" i="1"/>
  <c r="FY1106" i="1"/>
  <c r="FZ1106" i="1"/>
  <c r="GA1106" i="1"/>
  <c r="GB1106" i="1"/>
  <c r="GC1106" i="1"/>
  <c r="GD1106" i="1"/>
  <c r="GE1106" i="1"/>
  <c r="GF1106" i="1"/>
  <c r="GG1106" i="1"/>
  <c r="GH1106" i="1"/>
  <c r="GI1106" i="1"/>
  <c r="GJ1106" i="1"/>
  <c r="GK1106" i="1"/>
  <c r="GL1106" i="1"/>
  <c r="GM1106" i="1"/>
  <c r="GN1106" i="1"/>
  <c r="GO1106" i="1"/>
  <c r="GP1106" i="1"/>
  <c r="GQ1106" i="1"/>
  <c r="GR1106" i="1"/>
  <c r="GS1106" i="1"/>
  <c r="GT1106" i="1"/>
  <c r="GU1106" i="1"/>
  <c r="GV1106" i="1"/>
  <c r="GW1106" i="1"/>
  <c r="GX1106" i="1"/>
  <c r="D1108" i="1"/>
  <c r="B1110" i="1"/>
  <c r="E1110" i="1"/>
  <c r="Z1110" i="1"/>
  <c r="AA1110" i="1"/>
  <c r="AM1110" i="1"/>
  <c r="AN1110" i="1"/>
  <c r="AO1110" i="1"/>
  <c r="BE1110" i="1"/>
  <c r="BF1110" i="1"/>
  <c r="BG1110" i="1"/>
  <c r="BH1110" i="1"/>
  <c r="BI1110" i="1"/>
  <c r="BJ1110" i="1"/>
  <c r="BK1110" i="1"/>
  <c r="BL1110" i="1"/>
  <c r="BM1110" i="1"/>
  <c r="BN1110" i="1"/>
  <c r="BO1110" i="1"/>
  <c r="BP1110" i="1"/>
  <c r="BQ1110" i="1"/>
  <c r="BR1110" i="1"/>
  <c r="BS1110" i="1"/>
  <c r="BT1110" i="1"/>
  <c r="BU1110" i="1"/>
  <c r="BV1110" i="1"/>
  <c r="BW1110" i="1"/>
  <c r="BX1110" i="1"/>
  <c r="CN1110" i="1"/>
  <c r="CO1110" i="1"/>
  <c r="CP1110" i="1"/>
  <c r="CQ1110" i="1"/>
  <c r="CR1110" i="1"/>
  <c r="CS1110" i="1"/>
  <c r="CT1110" i="1"/>
  <c r="CU1110" i="1"/>
  <c r="CV1110" i="1"/>
  <c r="CW1110" i="1"/>
  <c r="CX1110" i="1"/>
  <c r="CY1110" i="1"/>
  <c r="CZ1110" i="1"/>
  <c r="DA1110" i="1"/>
  <c r="DB1110" i="1"/>
  <c r="DC1110" i="1"/>
  <c r="DD1110" i="1"/>
  <c r="DE1110" i="1"/>
  <c r="DF1110" i="1"/>
  <c r="DG1110" i="1"/>
  <c r="DH1110" i="1"/>
  <c r="DI1110" i="1"/>
  <c r="DJ1110" i="1"/>
  <c r="DK1110" i="1"/>
  <c r="DL1110" i="1"/>
  <c r="DM1110" i="1"/>
  <c r="DN1110" i="1"/>
  <c r="DO1110" i="1"/>
  <c r="DP1110" i="1"/>
  <c r="DQ1110" i="1"/>
  <c r="DR1110" i="1"/>
  <c r="DS1110" i="1"/>
  <c r="DT1110" i="1"/>
  <c r="DU1110" i="1"/>
  <c r="DV1110" i="1"/>
  <c r="DW1110" i="1"/>
  <c r="DX1110" i="1"/>
  <c r="DY1110" i="1"/>
  <c r="DZ1110" i="1"/>
  <c r="EA1110" i="1"/>
  <c r="EB1110" i="1"/>
  <c r="EC1110" i="1"/>
  <c r="ED1110" i="1"/>
  <c r="EE1110" i="1"/>
  <c r="EF1110" i="1"/>
  <c r="EG1110" i="1"/>
  <c r="EH1110" i="1"/>
  <c r="EI1110" i="1"/>
  <c r="EJ1110" i="1"/>
  <c r="EK1110" i="1"/>
  <c r="EL1110" i="1"/>
  <c r="EM1110" i="1"/>
  <c r="EN1110" i="1"/>
  <c r="EO1110" i="1"/>
  <c r="EP1110" i="1"/>
  <c r="EQ1110" i="1"/>
  <c r="ER1110" i="1"/>
  <c r="ES1110" i="1"/>
  <c r="ET1110" i="1"/>
  <c r="EU1110" i="1"/>
  <c r="EV1110" i="1"/>
  <c r="EW1110" i="1"/>
  <c r="EX1110" i="1"/>
  <c r="EY1110" i="1"/>
  <c r="EZ1110" i="1"/>
  <c r="FA1110" i="1"/>
  <c r="FB1110" i="1"/>
  <c r="FC1110" i="1"/>
  <c r="FD1110" i="1"/>
  <c r="FE1110" i="1"/>
  <c r="FF1110" i="1"/>
  <c r="FG1110" i="1"/>
  <c r="FH1110" i="1"/>
  <c r="FI1110" i="1"/>
  <c r="FJ1110" i="1"/>
  <c r="FK1110" i="1"/>
  <c r="FL1110" i="1"/>
  <c r="FM1110" i="1"/>
  <c r="FN1110" i="1"/>
  <c r="FO1110" i="1"/>
  <c r="FP1110" i="1"/>
  <c r="FQ1110" i="1"/>
  <c r="FR1110" i="1"/>
  <c r="FS1110" i="1"/>
  <c r="FT1110" i="1"/>
  <c r="FU1110" i="1"/>
  <c r="FV1110" i="1"/>
  <c r="FW1110" i="1"/>
  <c r="FX1110" i="1"/>
  <c r="FY1110" i="1"/>
  <c r="FZ1110" i="1"/>
  <c r="GA1110" i="1"/>
  <c r="GB1110" i="1"/>
  <c r="GC1110" i="1"/>
  <c r="GD1110" i="1"/>
  <c r="GE1110" i="1"/>
  <c r="GF1110" i="1"/>
  <c r="GG1110" i="1"/>
  <c r="GH1110" i="1"/>
  <c r="GI1110" i="1"/>
  <c r="GJ1110" i="1"/>
  <c r="GK1110" i="1"/>
  <c r="GL1110" i="1"/>
  <c r="GM1110" i="1"/>
  <c r="GN1110" i="1"/>
  <c r="GO1110" i="1"/>
  <c r="GP1110" i="1"/>
  <c r="GQ1110" i="1"/>
  <c r="GR1110" i="1"/>
  <c r="GS1110" i="1"/>
  <c r="GT1110" i="1"/>
  <c r="GU1110" i="1"/>
  <c r="GV1110" i="1"/>
  <c r="GW1110" i="1"/>
  <c r="GX1110" i="1"/>
  <c r="C1112" i="1"/>
  <c r="D1112" i="1"/>
  <c r="I1112" i="1"/>
  <c r="K1112" i="1"/>
  <c r="P1112" i="1"/>
  <c r="T1112" i="1"/>
  <c r="U1112" i="1"/>
  <c r="AC1112" i="1"/>
  <c r="AB1112" i="1" s="1"/>
  <c r="AD1112" i="1"/>
  <c r="AE1112" i="1"/>
  <c r="AF1112" i="1"/>
  <c r="CT1112" i="1" s="1"/>
  <c r="AG1112" i="1"/>
  <c r="AH1112" i="1"/>
  <c r="CV1112" i="1" s="1"/>
  <c r="AI1112" i="1"/>
  <c r="AJ1112" i="1"/>
  <c r="CQ1112" i="1"/>
  <c r="CR1112" i="1"/>
  <c r="CU1112" i="1"/>
  <c r="CW1112" i="1"/>
  <c r="V1112" i="1" s="1"/>
  <c r="CX1112" i="1"/>
  <c r="W1112" i="1" s="1"/>
  <c r="FR1112" i="1"/>
  <c r="GL1112" i="1"/>
  <c r="GO1112" i="1"/>
  <c r="GP1112" i="1"/>
  <c r="GV1112" i="1"/>
  <c r="HC1112" i="1" s="1"/>
  <c r="GX1112" i="1" s="1"/>
  <c r="I1113" i="1"/>
  <c r="Q1113" i="1" s="1"/>
  <c r="R1113" i="1"/>
  <c r="GK1113" i="1" s="1"/>
  <c r="S1113" i="1"/>
  <c r="V1113" i="1"/>
  <c r="AB1113" i="1"/>
  <c r="AC1113" i="1"/>
  <c r="AD1113" i="1"/>
  <c r="AE1113" i="1"/>
  <c r="AF1113" i="1"/>
  <c r="CT1113" i="1" s="1"/>
  <c r="AG1113" i="1"/>
  <c r="AH1113" i="1"/>
  <c r="AI1113" i="1"/>
  <c r="AJ1113" i="1"/>
  <c r="CR1113" i="1"/>
  <c r="CS1113" i="1"/>
  <c r="CU1113" i="1"/>
  <c r="T1113" i="1" s="1"/>
  <c r="CV1113" i="1"/>
  <c r="U1113" i="1" s="1"/>
  <c r="CW1113" i="1"/>
  <c r="CX1113" i="1"/>
  <c r="W1113" i="1" s="1"/>
  <c r="FR1113" i="1"/>
  <c r="BY1120" i="1" s="1"/>
  <c r="GL1113" i="1"/>
  <c r="GO1113" i="1"/>
  <c r="GP1113" i="1"/>
  <c r="GV1113" i="1"/>
  <c r="GX1113" i="1"/>
  <c r="HC1113" i="1"/>
  <c r="C1114" i="1"/>
  <c r="D1114" i="1"/>
  <c r="S1114" i="1"/>
  <c r="AC1114" i="1"/>
  <c r="P1114" i="1" s="1"/>
  <c r="AE1114" i="1"/>
  <c r="AD1114" i="1" s="1"/>
  <c r="AF1114" i="1"/>
  <c r="AG1114" i="1"/>
  <c r="AH1114" i="1"/>
  <c r="CV1114" i="1" s="1"/>
  <c r="U1114" i="1" s="1"/>
  <c r="AI1114" i="1"/>
  <c r="CW1114" i="1" s="1"/>
  <c r="V1114" i="1" s="1"/>
  <c r="AJ1114" i="1"/>
  <c r="CR1114" i="1"/>
  <c r="CS1114" i="1"/>
  <c r="CT1114" i="1"/>
  <c r="CU1114" i="1"/>
  <c r="T1114" i="1" s="1"/>
  <c r="CX1114" i="1"/>
  <c r="W1114" i="1" s="1"/>
  <c r="FR1114" i="1"/>
  <c r="GL1114" i="1"/>
  <c r="GO1114" i="1"/>
  <c r="CC1120" i="1" s="1"/>
  <c r="GP1114" i="1"/>
  <c r="GV1114" i="1"/>
  <c r="HC1114" i="1"/>
  <c r="GX1114" i="1" s="1"/>
  <c r="C1115" i="1"/>
  <c r="D1115" i="1"/>
  <c r="I1115" i="1"/>
  <c r="K1115" i="1"/>
  <c r="Q1115" i="1"/>
  <c r="R1115" i="1"/>
  <c r="GK1115" i="1" s="1"/>
  <c r="AC1115" i="1"/>
  <c r="AD1115" i="1"/>
  <c r="AE1115" i="1"/>
  <c r="AF1115" i="1"/>
  <c r="CT1115" i="1" s="1"/>
  <c r="AG1115" i="1"/>
  <c r="AH1115" i="1"/>
  <c r="AI1115" i="1"/>
  <c r="AJ1115" i="1"/>
  <c r="CX1115" i="1" s="1"/>
  <c r="W1115" i="1" s="1"/>
  <c r="CR1115" i="1"/>
  <c r="CS1115" i="1"/>
  <c r="CU1115" i="1"/>
  <c r="T1115" i="1" s="1"/>
  <c r="CV1115" i="1"/>
  <c r="U1115" i="1" s="1"/>
  <c r="CW1115" i="1"/>
  <c r="V1115" i="1" s="1"/>
  <c r="FR1115" i="1"/>
  <c r="GL1115" i="1"/>
  <c r="GO1115" i="1"/>
  <c r="GP1115" i="1"/>
  <c r="GV1115" i="1"/>
  <c r="HC1115" i="1" s="1"/>
  <c r="GX1115" i="1" s="1"/>
  <c r="I1116" i="1"/>
  <c r="P1116" i="1"/>
  <c r="CP1116" i="1" s="1"/>
  <c r="O1116" i="1" s="1"/>
  <c r="Q1116" i="1"/>
  <c r="W1116" i="1"/>
  <c r="X1116" i="1"/>
  <c r="GM1116" i="1" s="1"/>
  <c r="Y1116" i="1"/>
  <c r="AC1116" i="1"/>
  <c r="AB1116" i="1" s="1"/>
  <c r="AD1116" i="1"/>
  <c r="AE1116" i="1"/>
  <c r="R1116" i="1" s="1"/>
  <c r="GK1116" i="1" s="1"/>
  <c r="AF1116" i="1"/>
  <c r="S1116" i="1" s="1"/>
  <c r="CZ1116" i="1" s="1"/>
  <c r="AG1116" i="1"/>
  <c r="AH1116" i="1"/>
  <c r="AI1116" i="1"/>
  <c r="CW1116" i="1" s="1"/>
  <c r="V1116" i="1" s="1"/>
  <c r="AJ1116" i="1"/>
  <c r="CQ1116" i="1"/>
  <c r="CR1116" i="1"/>
  <c r="CS1116" i="1"/>
  <c r="CT1116" i="1"/>
  <c r="CU1116" i="1"/>
  <c r="T1116" i="1" s="1"/>
  <c r="CV1116" i="1"/>
  <c r="U1116" i="1" s="1"/>
  <c r="CX1116" i="1"/>
  <c r="CY1116" i="1"/>
  <c r="FR1116" i="1"/>
  <c r="GL1116" i="1"/>
  <c r="GO1116" i="1"/>
  <c r="GP1116" i="1"/>
  <c r="GV1116" i="1"/>
  <c r="HC1116" i="1"/>
  <c r="GX1116" i="1" s="1"/>
  <c r="C1117" i="1"/>
  <c r="D1117" i="1"/>
  <c r="I1117" i="1"/>
  <c r="CX516" i="3" s="1"/>
  <c r="K1117" i="1"/>
  <c r="Q1117" i="1"/>
  <c r="R1117" i="1"/>
  <c r="S1117" i="1"/>
  <c r="CZ1117" i="1" s="1"/>
  <c r="Y1117" i="1" s="1"/>
  <c r="T1117" i="1"/>
  <c r="AC1117" i="1"/>
  <c r="AD1117" i="1"/>
  <c r="AE1117" i="1"/>
  <c r="CS1117" i="1" s="1"/>
  <c r="AF1117" i="1"/>
  <c r="AG1117" i="1"/>
  <c r="CU1117" i="1" s="1"/>
  <c r="AH1117" i="1"/>
  <c r="AI1117" i="1"/>
  <c r="AJ1117" i="1"/>
  <c r="CQ1117" i="1"/>
  <c r="CR1117" i="1"/>
  <c r="CT1117" i="1"/>
  <c r="CV1117" i="1"/>
  <c r="U1117" i="1" s="1"/>
  <c r="CW1117" i="1"/>
  <c r="V1117" i="1" s="1"/>
  <c r="CX1117" i="1"/>
  <c r="W1117" i="1" s="1"/>
  <c r="FR1117" i="1"/>
  <c r="GK1117" i="1"/>
  <c r="GL1117" i="1"/>
  <c r="GO1117" i="1"/>
  <c r="GP1117" i="1"/>
  <c r="CD1120" i="1" s="1"/>
  <c r="GV1117" i="1"/>
  <c r="HC1117" i="1"/>
  <c r="GX1117" i="1" s="1"/>
  <c r="C1118" i="1"/>
  <c r="D1118" i="1"/>
  <c r="P1118" i="1"/>
  <c r="Q1118" i="1"/>
  <c r="Y1118" i="1"/>
  <c r="AC1118" i="1"/>
  <c r="AD1118" i="1"/>
  <c r="AB1118" i="1" s="1"/>
  <c r="AE1118" i="1"/>
  <c r="R1118" i="1" s="1"/>
  <c r="GK1118" i="1" s="1"/>
  <c r="AF1118" i="1"/>
  <c r="S1118" i="1" s="1"/>
  <c r="CZ1118" i="1" s="1"/>
  <c r="AG1118" i="1"/>
  <c r="AH1118" i="1"/>
  <c r="AI1118" i="1"/>
  <c r="CW1118" i="1" s="1"/>
  <c r="V1118" i="1" s="1"/>
  <c r="AJ1118" i="1"/>
  <c r="CX1118" i="1" s="1"/>
  <c r="W1118" i="1" s="1"/>
  <c r="CQ1118" i="1"/>
  <c r="CR1118" i="1"/>
  <c r="CS1118" i="1"/>
  <c r="CT1118" i="1"/>
  <c r="CU1118" i="1"/>
  <c r="T1118" i="1" s="1"/>
  <c r="CV1118" i="1"/>
  <c r="U1118" i="1" s="1"/>
  <c r="FR1118" i="1"/>
  <c r="GL1118" i="1"/>
  <c r="GO1118" i="1"/>
  <c r="GP1118" i="1"/>
  <c r="GV1118" i="1"/>
  <c r="HC1118" i="1"/>
  <c r="GX1118" i="1" s="1"/>
  <c r="B1120" i="1"/>
  <c r="C1120" i="1"/>
  <c r="C1110" i="1" s="1"/>
  <c r="D1120" i="1"/>
  <c r="D1110" i="1" s="1"/>
  <c r="F1120" i="1"/>
  <c r="F1110" i="1" s="1"/>
  <c r="G1120" i="1"/>
  <c r="G1110" i="1" s="1"/>
  <c r="BB1120" i="1"/>
  <c r="BX1120" i="1"/>
  <c r="AO1120" i="1" s="1"/>
  <c r="CK1120" i="1"/>
  <c r="CK1110" i="1" s="1"/>
  <c r="CL1120" i="1"/>
  <c r="CL1110" i="1" s="1"/>
  <c r="CM1120" i="1"/>
  <c r="BD1120" i="1" s="1"/>
  <c r="BD1110" i="1" s="1"/>
  <c r="B1150" i="1"/>
  <c r="B1106" i="1" s="1"/>
  <c r="C1150" i="1"/>
  <c r="C1106" i="1" s="1"/>
  <c r="D1150" i="1"/>
  <c r="D1106" i="1" s="1"/>
  <c r="F1150" i="1"/>
  <c r="F1106" i="1" s="1"/>
  <c r="G1150" i="1"/>
  <c r="G1106" i="1" s="1"/>
  <c r="D1180" i="1"/>
  <c r="E1182" i="1"/>
  <c r="Z1182" i="1"/>
  <c r="AA1182" i="1"/>
  <c r="AM1182" i="1"/>
  <c r="AN1182" i="1"/>
  <c r="BE1182" i="1"/>
  <c r="BF1182" i="1"/>
  <c r="BG1182" i="1"/>
  <c r="BH1182" i="1"/>
  <c r="BI1182" i="1"/>
  <c r="BJ1182" i="1"/>
  <c r="BK1182" i="1"/>
  <c r="BL1182" i="1"/>
  <c r="BM1182" i="1"/>
  <c r="BN1182" i="1"/>
  <c r="BO1182" i="1"/>
  <c r="BP1182" i="1"/>
  <c r="BQ1182" i="1"/>
  <c r="BR1182" i="1"/>
  <c r="BS1182" i="1"/>
  <c r="BT1182" i="1"/>
  <c r="BU1182" i="1"/>
  <c r="BV1182" i="1"/>
  <c r="BW1182" i="1"/>
  <c r="CN1182" i="1"/>
  <c r="CO1182" i="1"/>
  <c r="CP1182" i="1"/>
  <c r="CQ1182" i="1"/>
  <c r="CR1182" i="1"/>
  <c r="CS1182" i="1"/>
  <c r="CT1182" i="1"/>
  <c r="CU1182" i="1"/>
  <c r="CV1182" i="1"/>
  <c r="CW1182" i="1"/>
  <c r="CX1182" i="1"/>
  <c r="CY1182" i="1"/>
  <c r="CZ1182" i="1"/>
  <c r="DA1182" i="1"/>
  <c r="DB1182" i="1"/>
  <c r="DC1182" i="1"/>
  <c r="DD1182" i="1"/>
  <c r="DE1182" i="1"/>
  <c r="DF1182" i="1"/>
  <c r="DG1182" i="1"/>
  <c r="DH1182" i="1"/>
  <c r="DI1182" i="1"/>
  <c r="DJ1182" i="1"/>
  <c r="DK1182" i="1"/>
  <c r="DL1182" i="1"/>
  <c r="DM1182" i="1"/>
  <c r="DN1182" i="1"/>
  <c r="DO1182" i="1"/>
  <c r="DP1182" i="1"/>
  <c r="DQ1182" i="1"/>
  <c r="DR1182" i="1"/>
  <c r="DS1182" i="1"/>
  <c r="DT1182" i="1"/>
  <c r="DU1182" i="1"/>
  <c r="DV1182" i="1"/>
  <c r="DW1182" i="1"/>
  <c r="DX1182" i="1"/>
  <c r="DY1182" i="1"/>
  <c r="DZ1182" i="1"/>
  <c r="EA1182" i="1"/>
  <c r="EB1182" i="1"/>
  <c r="EC1182" i="1"/>
  <c r="ED1182" i="1"/>
  <c r="EE1182" i="1"/>
  <c r="EF1182" i="1"/>
  <c r="EG1182" i="1"/>
  <c r="EH1182" i="1"/>
  <c r="EI1182" i="1"/>
  <c r="EJ1182" i="1"/>
  <c r="EK1182" i="1"/>
  <c r="EL1182" i="1"/>
  <c r="EM1182" i="1"/>
  <c r="EN1182" i="1"/>
  <c r="EO1182" i="1"/>
  <c r="EP1182" i="1"/>
  <c r="EQ1182" i="1"/>
  <c r="ER1182" i="1"/>
  <c r="ES1182" i="1"/>
  <c r="ET1182" i="1"/>
  <c r="EU1182" i="1"/>
  <c r="EV1182" i="1"/>
  <c r="EW1182" i="1"/>
  <c r="EX1182" i="1"/>
  <c r="EY1182" i="1"/>
  <c r="EZ1182" i="1"/>
  <c r="FA1182" i="1"/>
  <c r="FB1182" i="1"/>
  <c r="FC1182" i="1"/>
  <c r="FD1182" i="1"/>
  <c r="FE1182" i="1"/>
  <c r="FF1182" i="1"/>
  <c r="FG1182" i="1"/>
  <c r="FH1182" i="1"/>
  <c r="FI1182" i="1"/>
  <c r="FJ1182" i="1"/>
  <c r="FK1182" i="1"/>
  <c r="FL1182" i="1"/>
  <c r="FM1182" i="1"/>
  <c r="FN1182" i="1"/>
  <c r="FO1182" i="1"/>
  <c r="FP1182" i="1"/>
  <c r="FQ1182" i="1"/>
  <c r="FR1182" i="1"/>
  <c r="FS1182" i="1"/>
  <c r="FT1182" i="1"/>
  <c r="FU1182" i="1"/>
  <c r="FV1182" i="1"/>
  <c r="FW1182" i="1"/>
  <c r="FX1182" i="1"/>
  <c r="FY1182" i="1"/>
  <c r="FZ1182" i="1"/>
  <c r="GA1182" i="1"/>
  <c r="GB1182" i="1"/>
  <c r="GC1182" i="1"/>
  <c r="GD1182" i="1"/>
  <c r="GE1182" i="1"/>
  <c r="GF1182" i="1"/>
  <c r="GG1182" i="1"/>
  <c r="GH1182" i="1"/>
  <c r="GI1182" i="1"/>
  <c r="GJ1182" i="1"/>
  <c r="GK1182" i="1"/>
  <c r="GL1182" i="1"/>
  <c r="GM1182" i="1"/>
  <c r="GN1182" i="1"/>
  <c r="GO1182" i="1"/>
  <c r="GP1182" i="1"/>
  <c r="GQ1182" i="1"/>
  <c r="GR1182" i="1"/>
  <c r="GS1182" i="1"/>
  <c r="GT1182" i="1"/>
  <c r="GU1182" i="1"/>
  <c r="GV1182" i="1"/>
  <c r="GW1182" i="1"/>
  <c r="GX1182" i="1"/>
  <c r="C1184" i="1"/>
  <c r="D1184" i="1"/>
  <c r="I1184" i="1"/>
  <c r="K1184" i="1"/>
  <c r="Q1184" i="1"/>
  <c r="R1184" i="1"/>
  <c r="S1184" i="1"/>
  <c r="CZ1184" i="1" s="1"/>
  <c r="Y1184" i="1" s="1"/>
  <c r="W1184" i="1"/>
  <c r="AC1184" i="1"/>
  <c r="CQ1184" i="1" s="1"/>
  <c r="AD1184" i="1"/>
  <c r="AE1184" i="1"/>
  <c r="CS1184" i="1" s="1"/>
  <c r="AF1184" i="1"/>
  <c r="AG1184" i="1"/>
  <c r="CU1184" i="1" s="1"/>
  <c r="T1184" i="1" s="1"/>
  <c r="AH1184" i="1"/>
  <c r="AI1184" i="1"/>
  <c r="AJ1184" i="1"/>
  <c r="CR1184" i="1"/>
  <c r="CT1184" i="1"/>
  <c r="CV1184" i="1"/>
  <c r="U1184" i="1" s="1"/>
  <c r="CW1184" i="1"/>
  <c r="V1184" i="1" s="1"/>
  <c r="CX1184" i="1"/>
  <c r="CY1184" i="1"/>
  <c r="X1184" i="1" s="1"/>
  <c r="FR1184" i="1"/>
  <c r="GK1184" i="1"/>
  <c r="GL1184" i="1"/>
  <c r="GO1184" i="1"/>
  <c r="GP1184" i="1"/>
  <c r="GV1184" i="1"/>
  <c r="HC1184" i="1"/>
  <c r="GX1184" i="1" s="1"/>
  <c r="AC1185" i="1"/>
  <c r="CQ1185" i="1" s="1"/>
  <c r="AE1185" i="1"/>
  <c r="CR1185" i="1" s="1"/>
  <c r="AF1185" i="1"/>
  <c r="AG1185" i="1"/>
  <c r="AH1185" i="1"/>
  <c r="AI1185" i="1"/>
  <c r="CW1185" i="1" s="1"/>
  <c r="AJ1185" i="1"/>
  <c r="CX1185" i="1" s="1"/>
  <c r="CT1185" i="1"/>
  <c r="CU1185" i="1"/>
  <c r="CV1185" i="1"/>
  <c r="FR1185" i="1"/>
  <c r="GL1185" i="1"/>
  <c r="GO1185" i="1"/>
  <c r="GP1185" i="1"/>
  <c r="GV1185" i="1"/>
  <c r="HC1185" i="1" s="1"/>
  <c r="C1186" i="1"/>
  <c r="D1186" i="1"/>
  <c r="I1186" i="1"/>
  <c r="K1186" i="1"/>
  <c r="P1186" i="1"/>
  <c r="AC1186" i="1"/>
  <c r="AB1186" i="1" s="1"/>
  <c r="AD1186" i="1"/>
  <c r="AE1186" i="1"/>
  <c r="AF1186" i="1"/>
  <c r="CT1186" i="1" s="1"/>
  <c r="AG1186" i="1"/>
  <c r="AH1186" i="1"/>
  <c r="CV1186" i="1" s="1"/>
  <c r="U1186" i="1" s="1"/>
  <c r="AI1186" i="1"/>
  <c r="AJ1186" i="1"/>
  <c r="CQ1186" i="1"/>
  <c r="CR1186" i="1"/>
  <c r="CU1186" i="1"/>
  <c r="T1186" i="1" s="1"/>
  <c r="CW1186" i="1"/>
  <c r="CX1186" i="1"/>
  <c r="W1186" i="1" s="1"/>
  <c r="FR1186" i="1"/>
  <c r="GL1186" i="1"/>
  <c r="GO1186" i="1"/>
  <c r="GP1186" i="1"/>
  <c r="GV1186" i="1"/>
  <c r="HC1186" i="1" s="1"/>
  <c r="I1187" i="1"/>
  <c r="Q1187" i="1" s="1"/>
  <c r="AB1187" i="1"/>
  <c r="AC1187" i="1"/>
  <c r="AD1187" i="1"/>
  <c r="AE1187" i="1"/>
  <c r="AF1187" i="1"/>
  <c r="CT1187" i="1" s="1"/>
  <c r="AG1187" i="1"/>
  <c r="AH1187" i="1"/>
  <c r="AI1187" i="1"/>
  <c r="AJ1187" i="1"/>
  <c r="CX1187" i="1" s="1"/>
  <c r="W1187" i="1" s="1"/>
  <c r="CR1187" i="1"/>
  <c r="CS1187" i="1"/>
  <c r="CU1187" i="1"/>
  <c r="T1187" i="1" s="1"/>
  <c r="CV1187" i="1"/>
  <c r="CW1187" i="1"/>
  <c r="FR1187" i="1"/>
  <c r="GL1187" i="1"/>
  <c r="GO1187" i="1"/>
  <c r="GP1187" i="1"/>
  <c r="GV1187" i="1"/>
  <c r="HC1187" i="1" s="1"/>
  <c r="GX1187" i="1" s="1"/>
  <c r="C1188" i="1"/>
  <c r="D1188" i="1"/>
  <c r="S1188" i="1"/>
  <c r="V1188" i="1"/>
  <c r="AC1188" i="1"/>
  <c r="P1188" i="1" s="1"/>
  <c r="AE1188" i="1"/>
  <c r="AD1188" i="1" s="1"/>
  <c r="AF1188" i="1"/>
  <c r="AG1188" i="1"/>
  <c r="AH1188" i="1"/>
  <c r="CV1188" i="1" s="1"/>
  <c r="U1188" i="1" s="1"/>
  <c r="AI1188" i="1"/>
  <c r="AJ1188" i="1"/>
  <c r="CR1188" i="1"/>
  <c r="CS1188" i="1"/>
  <c r="CT1188" i="1"/>
  <c r="CU1188" i="1"/>
  <c r="T1188" i="1" s="1"/>
  <c r="CW1188" i="1"/>
  <c r="CX1188" i="1"/>
  <c r="W1188" i="1" s="1"/>
  <c r="FR1188" i="1"/>
  <c r="GL1188" i="1"/>
  <c r="GO1188" i="1"/>
  <c r="GP1188" i="1"/>
  <c r="GV1188" i="1"/>
  <c r="HC1188" i="1"/>
  <c r="GX1188" i="1" s="1"/>
  <c r="I1189" i="1"/>
  <c r="Q1189" i="1" s="1"/>
  <c r="AC1189" i="1"/>
  <c r="AE1189" i="1"/>
  <c r="R1189" i="1" s="1"/>
  <c r="GK1189" i="1" s="1"/>
  <c r="AF1189" i="1"/>
  <c r="AG1189" i="1"/>
  <c r="AH1189" i="1"/>
  <c r="AI1189" i="1"/>
  <c r="CW1189" i="1" s="1"/>
  <c r="V1189" i="1" s="1"/>
  <c r="AJ1189" i="1"/>
  <c r="CQ1189" i="1"/>
  <c r="CS1189" i="1"/>
  <c r="CU1189" i="1"/>
  <c r="CV1189" i="1"/>
  <c r="CX1189" i="1"/>
  <c r="FR1189" i="1"/>
  <c r="GL1189" i="1"/>
  <c r="GO1189" i="1"/>
  <c r="GP1189" i="1"/>
  <c r="GV1189" i="1"/>
  <c r="HC1189" i="1" s="1"/>
  <c r="GX1189" i="1"/>
  <c r="C1190" i="1"/>
  <c r="D1190" i="1"/>
  <c r="I1190" i="1"/>
  <c r="K1190" i="1"/>
  <c r="P1190" i="1"/>
  <c r="Q1190" i="1"/>
  <c r="W1190" i="1"/>
  <c r="AC1190" i="1"/>
  <c r="AB1190" i="1" s="1"/>
  <c r="AD1190" i="1"/>
  <c r="AE1190" i="1"/>
  <c r="R1190" i="1" s="1"/>
  <c r="GK1190" i="1" s="1"/>
  <c r="AF1190" i="1"/>
  <c r="S1190" i="1" s="1"/>
  <c r="CZ1190" i="1" s="1"/>
  <c r="Y1190" i="1" s="1"/>
  <c r="AG1190" i="1"/>
  <c r="AH1190" i="1"/>
  <c r="AI1190" i="1"/>
  <c r="CW1190" i="1" s="1"/>
  <c r="V1190" i="1" s="1"/>
  <c r="AJ1190" i="1"/>
  <c r="CQ1190" i="1"/>
  <c r="CR1190" i="1"/>
  <c r="CS1190" i="1"/>
  <c r="CT1190" i="1"/>
  <c r="CU1190" i="1"/>
  <c r="T1190" i="1" s="1"/>
  <c r="CV1190" i="1"/>
  <c r="U1190" i="1" s="1"/>
  <c r="CX1190" i="1"/>
  <c r="FR1190" i="1"/>
  <c r="GL1190" i="1"/>
  <c r="GO1190" i="1"/>
  <c r="GP1190" i="1"/>
  <c r="GV1190" i="1"/>
  <c r="HC1190" i="1"/>
  <c r="GX1190" i="1" s="1"/>
  <c r="I1191" i="1"/>
  <c r="V1191" i="1"/>
  <c r="AC1191" i="1"/>
  <c r="AE1191" i="1"/>
  <c r="AD1191" i="1" s="1"/>
  <c r="AB1191" i="1" s="1"/>
  <c r="AF1191" i="1"/>
  <c r="AG1191" i="1"/>
  <c r="CU1191" i="1" s="1"/>
  <c r="AH1191" i="1"/>
  <c r="AI1191" i="1"/>
  <c r="AJ1191" i="1"/>
  <c r="CX1191" i="1" s="1"/>
  <c r="W1191" i="1" s="1"/>
  <c r="CQ1191" i="1"/>
  <c r="CS1191" i="1"/>
  <c r="CT1191" i="1"/>
  <c r="CV1191" i="1"/>
  <c r="CW1191" i="1"/>
  <c r="FR1191" i="1"/>
  <c r="GL1191" i="1"/>
  <c r="GO1191" i="1"/>
  <c r="GP1191" i="1"/>
  <c r="GV1191" i="1"/>
  <c r="GX1191" i="1"/>
  <c r="HC1191" i="1"/>
  <c r="C1192" i="1"/>
  <c r="D1192" i="1"/>
  <c r="I1192" i="1"/>
  <c r="K1192" i="1"/>
  <c r="R1192" i="1"/>
  <c r="GK1192" i="1" s="1"/>
  <c r="AC1192" i="1"/>
  <c r="AE1192" i="1"/>
  <c r="AF1192" i="1"/>
  <c r="CT1192" i="1" s="1"/>
  <c r="AG1192" i="1"/>
  <c r="AH1192" i="1"/>
  <c r="CV1192" i="1" s="1"/>
  <c r="U1192" i="1" s="1"/>
  <c r="AI1192" i="1"/>
  <c r="AJ1192" i="1"/>
  <c r="CX1192" i="1" s="1"/>
  <c r="CQ1192" i="1"/>
  <c r="CU1192" i="1"/>
  <c r="CW1192" i="1"/>
  <c r="V1192" i="1" s="1"/>
  <c r="FR1192" i="1"/>
  <c r="GL1192" i="1"/>
  <c r="GO1192" i="1"/>
  <c r="GP1192" i="1"/>
  <c r="GV1192" i="1"/>
  <c r="HC1192" i="1" s="1"/>
  <c r="GX1192" i="1" s="1"/>
  <c r="AC1193" i="1"/>
  <c r="CQ1193" i="1" s="1"/>
  <c r="AE1193" i="1"/>
  <c r="AF1193" i="1"/>
  <c r="AG1193" i="1"/>
  <c r="CU1193" i="1" s="1"/>
  <c r="AH1193" i="1"/>
  <c r="CV1193" i="1" s="1"/>
  <c r="AI1193" i="1"/>
  <c r="CW1193" i="1" s="1"/>
  <c r="AJ1193" i="1"/>
  <c r="CR1193" i="1"/>
  <c r="CS1193" i="1"/>
  <c r="CT1193" i="1"/>
  <c r="CX1193" i="1"/>
  <c r="FR1193" i="1"/>
  <c r="GL1193" i="1"/>
  <c r="GO1193" i="1"/>
  <c r="GP1193" i="1"/>
  <c r="GV1193" i="1"/>
  <c r="HC1193" i="1"/>
  <c r="I1194" i="1"/>
  <c r="Q1194" i="1" s="1"/>
  <c r="U1194" i="1"/>
  <c r="AC1194" i="1"/>
  <c r="AE1194" i="1"/>
  <c r="R1194" i="1" s="1"/>
  <c r="GK1194" i="1" s="1"/>
  <c r="AF1194" i="1"/>
  <c r="S1194" i="1" s="1"/>
  <c r="AG1194" i="1"/>
  <c r="CU1194" i="1" s="1"/>
  <c r="T1194" i="1" s="1"/>
  <c r="AH1194" i="1"/>
  <c r="AI1194" i="1"/>
  <c r="CW1194" i="1" s="1"/>
  <c r="V1194" i="1" s="1"/>
  <c r="AJ1194" i="1"/>
  <c r="CQ1194" i="1"/>
  <c r="CR1194" i="1"/>
  <c r="CV1194" i="1"/>
  <c r="CX1194" i="1"/>
  <c r="W1194" i="1" s="1"/>
  <c r="FR1194" i="1"/>
  <c r="GL1194" i="1"/>
  <c r="GO1194" i="1"/>
  <c r="GP1194" i="1"/>
  <c r="GV1194" i="1"/>
  <c r="HC1194" i="1" s="1"/>
  <c r="GX1194" i="1" s="1"/>
  <c r="C1195" i="1"/>
  <c r="D1195" i="1"/>
  <c r="I1195" i="1"/>
  <c r="K1195" i="1"/>
  <c r="P1195" i="1"/>
  <c r="Q1195" i="1"/>
  <c r="R1195" i="1"/>
  <c r="AC1195" i="1"/>
  <c r="AD1195" i="1"/>
  <c r="AB1195" i="1" s="1"/>
  <c r="AE1195" i="1"/>
  <c r="AF1195" i="1"/>
  <c r="S1195" i="1" s="1"/>
  <c r="AG1195" i="1"/>
  <c r="AH1195" i="1"/>
  <c r="CV1195" i="1" s="1"/>
  <c r="U1195" i="1" s="1"/>
  <c r="AI1195" i="1"/>
  <c r="CW1195" i="1" s="1"/>
  <c r="V1195" i="1" s="1"/>
  <c r="AJ1195" i="1"/>
  <c r="CX1195" i="1" s="1"/>
  <c r="W1195" i="1" s="1"/>
  <c r="CQ1195" i="1"/>
  <c r="CR1195" i="1"/>
  <c r="CS1195" i="1"/>
  <c r="CT1195" i="1"/>
  <c r="CU1195" i="1"/>
  <c r="T1195" i="1" s="1"/>
  <c r="FR1195" i="1"/>
  <c r="GK1195" i="1"/>
  <c r="GL1195" i="1"/>
  <c r="GO1195" i="1"/>
  <c r="GP1195" i="1"/>
  <c r="GV1195" i="1"/>
  <c r="HC1195" i="1"/>
  <c r="GX1195" i="1" s="1"/>
  <c r="I1196" i="1"/>
  <c r="P1196" i="1" s="1"/>
  <c r="V1196" i="1"/>
  <c r="AC1196" i="1"/>
  <c r="AE1196" i="1"/>
  <c r="AD1196" i="1" s="1"/>
  <c r="AB1196" i="1" s="1"/>
  <c r="AF1196" i="1"/>
  <c r="S1196" i="1" s="1"/>
  <c r="AG1196" i="1"/>
  <c r="CU1196" i="1" s="1"/>
  <c r="T1196" i="1" s="1"/>
  <c r="AH1196" i="1"/>
  <c r="CV1196" i="1" s="1"/>
  <c r="U1196" i="1" s="1"/>
  <c r="AI1196" i="1"/>
  <c r="AJ1196" i="1"/>
  <c r="CX1196" i="1" s="1"/>
  <c r="W1196" i="1" s="1"/>
  <c r="CQ1196" i="1"/>
  <c r="CR1196" i="1"/>
  <c r="CS1196" i="1"/>
  <c r="CW1196" i="1"/>
  <c r="FR1196" i="1"/>
  <c r="GL1196" i="1"/>
  <c r="GO1196" i="1"/>
  <c r="GP1196" i="1"/>
  <c r="GV1196" i="1"/>
  <c r="GX1196" i="1"/>
  <c r="HC1196" i="1"/>
  <c r="I1197" i="1"/>
  <c r="Q1197" i="1" s="1"/>
  <c r="P1197" i="1"/>
  <c r="S1197" i="1"/>
  <c r="T1197" i="1"/>
  <c r="AC1197" i="1"/>
  <c r="AB1197" i="1" s="1"/>
  <c r="AD1197" i="1"/>
  <c r="AE1197" i="1"/>
  <c r="R1197" i="1" s="1"/>
  <c r="GK1197" i="1" s="1"/>
  <c r="AF1197" i="1"/>
  <c r="CT1197" i="1" s="1"/>
  <c r="AG1197" i="1"/>
  <c r="AH1197" i="1"/>
  <c r="CV1197" i="1" s="1"/>
  <c r="U1197" i="1" s="1"/>
  <c r="AI1197" i="1"/>
  <c r="AJ1197" i="1"/>
  <c r="CQ1197" i="1"/>
  <c r="CR1197" i="1"/>
  <c r="CU1197" i="1"/>
  <c r="CW1197" i="1"/>
  <c r="V1197" i="1" s="1"/>
  <c r="CX1197" i="1"/>
  <c r="W1197" i="1" s="1"/>
  <c r="CY1197" i="1"/>
  <c r="X1197" i="1" s="1"/>
  <c r="CZ1197" i="1"/>
  <c r="Y1197" i="1" s="1"/>
  <c r="FR1197" i="1"/>
  <c r="GL1197" i="1"/>
  <c r="GO1197" i="1"/>
  <c r="GP1197" i="1"/>
  <c r="GV1197" i="1"/>
  <c r="HC1197" i="1" s="1"/>
  <c r="GX1197" i="1" s="1"/>
  <c r="D1199" i="1"/>
  <c r="D1201" i="1"/>
  <c r="E1201" i="1"/>
  <c r="Z1201" i="1"/>
  <c r="AA1201" i="1"/>
  <c r="AM1201" i="1"/>
  <c r="AN1201" i="1"/>
  <c r="BE1201" i="1"/>
  <c r="BF1201" i="1"/>
  <c r="BG1201" i="1"/>
  <c r="BH1201" i="1"/>
  <c r="BI1201" i="1"/>
  <c r="BJ1201" i="1"/>
  <c r="BK1201" i="1"/>
  <c r="BL1201" i="1"/>
  <c r="BM1201" i="1"/>
  <c r="BN1201" i="1"/>
  <c r="BO1201" i="1"/>
  <c r="BP1201" i="1"/>
  <c r="BQ1201" i="1"/>
  <c r="BR1201" i="1"/>
  <c r="BS1201" i="1"/>
  <c r="BT1201" i="1"/>
  <c r="BU1201" i="1"/>
  <c r="BV1201" i="1"/>
  <c r="BW1201" i="1"/>
  <c r="CM1201" i="1"/>
  <c r="CN1201" i="1"/>
  <c r="CO1201" i="1"/>
  <c r="CP1201" i="1"/>
  <c r="CQ1201" i="1"/>
  <c r="CR1201" i="1"/>
  <c r="CS1201" i="1"/>
  <c r="CT1201" i="1"/>
  <c r="CU1201" i="1"/>
  <c r="CV1201" i="1"/>
  <c r="CW1201" i="1"/>
  <c r="CX1201" i="1"/>
  <c r="CY1201" i="1"/>
  <c r="CZ1201" i="1"/>
  <c r="DA1201" i="1"/>
  <c r="DB1201" i="1"/>
  <c r="DC1201" i="1"/>
  <c r="DD1201" i="1"/>
  <c r="DE1201" i="1"/>
  <c r="DF1201" i="1"/>
  <c r="DG1201" i="1"/>
  <c r="DH1201" i="1"/>
  <c r="DI1201" i="1"/>
  <c r="DJ1201" i="1"/>
  <c r="DK1201" i="1"/>
  <c r="DL1201" i="1"/>
  <c r="DM1201" i="1"/>
  <c r="DN1201" i="1"/>
  <c r="DO1201" i="1"/>
  <c r="DP1201" i="1"/>
  <c r="DQ1201" i="1"/>
  <c r="DR1201" i="1"/>
  <c r="DS1201" i="1"/>
  <c r="DT1201" i="1"/>
  <c r="DU1201" i="1"/>
  <c r="DV1201" i="1"/>
  <c r="DW1201" i="1"/>
  <c r="DX1201" i="1"/>
  <c r="DY1201" i="1"/>
  <c r="DZ1201" i="1"/>
  <c r="EA1201" i="1"/>
  <c r="EB1201" i="1"/>
  <c r="EC1201" i="1"/>
  <c r="ED1201" i="1"/>
  <c r="EE1201" i="1"/>
  <c r="EF1201" i="1"/>
  <c r="EG1201" i="1"/>
  <c r="EH1201" i="1"/>
  <c r="EI1201" i="1"/>
  <c r="EJ1201" i="1"/>
  <c r="EK1201" i="1"/>
  <c r="EL1201" i="1"/>
  <c r="EM1201" i="1"/>
  <c r="EN1201" i="1"/>
  <c r="EO1201" i="1"/>
  <c r="EP1201" i="1"/>
  <c r="EQ1201" i="1"/>
  <c r="ER1201" i="1"/>
  <c r="ES1201" i="1"/>
  <c r="ET1201" i="1"/>
  <c r="EU1201" i="1"/>
  <c r="EV1201" i="1"/>
  <c r="EW1201" i="1"/>
  <c r="EX1201" i="1"/>
  <c r="EY1201" i="1"/>
  <c r="EZ1201" i="1"/>
  <c r="FA1201" i="1"/>
  <c r="FB1201" i="1"/>
  <c r="FC1201" i="1"/>
  <c r="FD1201" i="1"/>
  <c r="FE1201" i="1"/>
  <c r="FF1201" i="1"/>
  <c r="FG1201" i="1"/>
  <c r="FH1201" i="1"/>
  <c r="FI1201" i="1"/>
  <c r="FJ1201" i="1"/>
  <c r="FK1201" i="1"/>
  <c r="FL1201" i="1"/>
  <c r="FM1201" i="1"/>
  <c r="FN1201" i="1"/>
  <c r="FO1201" i="1"/>
  <c r="FP1201" i="1"/>
  <c r="FQ1201" i="1"/>
  <c r="FR1201" i="1"/>
  <c r="FS1201" i="1"/>
  <c r="FT1201" i="1"/>
  <c r="FU1201" i="1"/>
  <c r="FV1201" i="1"/>
  <c r="FW1201" i="1"/>
  <c r="FX1201" i="1"/>
  <c r="FY1201" i="1"/>
  <c r="FZ1201" i="1"/>
  <c r="GA1201" i="1"/>
  <c r="GB1201" i="1"/>
  <c r="GC1201" i="1"/>
  <c r="GD1201" i="1"/>
  <c r="GE1201" i="1"/>
  <c r="GF1201" i="1"/>
  <c r="GG1201" i="1"/>
  <c r="GH1201" i="1"/>
  <c r="GI1201" i="1"/>
  <c r="GJ1201" i="1"/>
  <c r="GK1201" i="1"/>
  <c r="GL1201" i="1"/>
  <c r="GM1201" i="1"/>
  <c r="GN1201" i="1"/>
  <c r="GO1201" i="1"/>
  <c r="GP1201" i="1"/>
  <c r="GQ1201" i="1"/>
  <c r="GR1201" i="1"/>
  <c r="GS1201" i="1"/>
  <c r="GT1201" i="1"/>
  <c r="GU1201" i="1"/>
  <c r="GV1201" i="1"/>
  <c r="GW1201" i="1"/>
  <c r="GX1201" i="1"/>
  <c r="C1203" i="1"/>
  <c r="D1203" i="1"/>
  <c r="I1203" i="1"/>
  <c r="K1203" i="1"/>
  <c r="P1203" i="1"/>
  <c r="Q1203" i="1"/>
  <c r="R1203" i="1"/>
  <c r="AC1203" i="1"/>
  <c r="AD1203" i="1"/>
  <c r="AB1203" i="1" s="1"/>
  <c r="AE1203" i="1"/>
  <c r="AF1203" i="1"/>
  <c r="S1203" i="1" s="1"/>
  <c r="AG1203" i="1"/>
  <c r="AH1203" i="1"/>
  <c r="CV1203" i="1" s="1"/>
  <c r="U1203" i="1" s="1"/>
  <c r="AI1203" i="1"/>
  <c r="CW1203" i="1" s="1"/>
  <c r="V1203" i="1" s="1"/>
  <c r="AJ1203" i="1"/>
  <c r="CX1203" i="1" s="1"/>
  <c r="W1203" i="1" s="1"/>
  <c r="CQ1203" i="1"/>
  <c r="CR1203" i="1"/>
  <c r="CS1203" i="1"/>
  <c r="CT1203" i="1"/>
  <c r="CU1203" i="1"/>
  <c r="T1203" i="1" s="1"/>
  <c r="FR1203" i="1"/>
  <c r="GK1203" i="1"/>
  <c r="GL1203" i="1"/>
  <c r="GO1203" i="1"/>
  <c r="GP1203" i="1"/>
  <c r="GV1203" i="1"/>
  <c r="HC1203" i="1"/>
  <c r="GX1203" i="1" s="1"/>
  <c r="I1204" i="1"/>
  <c r="Q1204" i="1" s="1"/>
  <c r="V1204" i="1"/>
  <c r="AC1204" i="1"/>
  <c r="P1204" i="1" s="1"/>
  <c r="AE1204" i="1"/>
  <c r="AD1204" i="1" s="1"/>
  <c r="AB1204" i="1" s="1"/>
  <c r="AF1204" i="1"/>
  <c r="S1204" i="1" s="1"/>
  <c r="AG1204" i="1"/>
  <c r="CU1204" i="1" s="1"/>
  <c r="T1204" i="1" s="1"/>
  <c r="AH1204" i="1"/>
  <c r="CV1204" i="1" s="1"/>
  <c r="U1204" i="1" s="1"/>
  <c r="AI1204" i="1"/>
  <c r="AJ1204" i="1"/>
  <c r="CX1204" i="1" s="1"/>
  <c r="W1204" i="1" s="1"/>
  <c r="CQ1204" i="1"/>
  <c r="CR1204" i="1"/>
  <c r="CS1204" i="1"/>
  <c r="CW1204" i="1"/>
  <c r="FR1204" i="1"/>
  <c r="GL1204" i="1"/>
  <c r="GO1204" i="1"/>
  <c r="GP1204" i="1"/>
  <c r="GV1204" i="1"/>
  <c r="GX1204" i="1"/>
  <c r="HC1204" i="1"/>
  <c r="C1205" i="1"/>
  <c r="D1205" i="1"/>
  <c r="Q1205" i="1"/>
  <c r="R1205" i="1"/>
  <c r="S1205" i="1"/>
  <c r="AC1205" i="1"/>
  <c r="AD1205" i="1"/>
  <c r="AE1205" i="1"/>
  <c r="CS1205" i="1" s="1"/>
  <c r="AF1205" i="1"/>
  <c r="AG1205" i="1"/>
  <c r="CU1205" i="1" s="1"/>
  <c r="T1205" i="1" s="1"/>
  <c r="AH1205" i="1"/>
  <c r="AI1205" i="1"/>
  <c r="AJ1205" i="1"/>
  <c r="CR1205" i="1"/>
  <c r="CT1205" i="1"/>
  <c r="CV1205" i="1"/>
  <c r="U1205" i="1" s="1"/>
  <c r="CW1205" i="1"/>
  <c r="V1205" i="1" s="1"/>
  <c r="CX1205" i="1"/>
  <c r="W1205" i="1" s="1"/>
  <c r="FR1205" i="1"/>
  <c r="GK1205" i="1"/>
  <c r="GL1205" i="1"/>
  <c r="GO1205" i="1"/>
  <c r="CC1211" i="1" s="1"/>
  <c r="GP1205" i="1"/>
  <c r="GV1205" i="1"/>
  <c r="HC1205" i="1"/>
  <c r="GX1205" i="1" s="1"/>
  <c r="C1206" i="1"/>
  <c r="D1206" i="1"/>
  <c r="I1206" i="1"/>
  <c r="I1207" i="1" s="1"/>
  <c r="K1206" i="1"/>
  <c r="R1206" i="1"/>
  <c r="V1206" i="1"/>
  <c r="AC1206" i="1"/>
  <c r="P1206" i="1" s="1"/>
  <c r="AE1206" i="1"/>
  <c r="AD1206" i="1" s="1"/>
  <c r="AB1206" i="1" s="1"/>
  <c r="AF1206" i="1"/>
  <c r="AG1206" i="1"/>
  <c r="CU1206" i="1" s="1"/>
  <c r="T1206" i="1" s="1"/>
  <c r="AH1206" i="1"/>
  <c r="CV1206" i="1" s="1"/>
  <c r="U1206" i="1" s="1"/>
  <c r="AI1206" i="1"/>
  <c r="AJ1206" i="1"/>
  <c r="CX1206" i="1" s="1"/>
  <c r="W1206" i="1" s="1"/>
  <c r="CQ1206" i="1"/>
  <c r="CR1206" i="1"/>
  <c r="CS1206" i="1"/>
  <c r="CW1206" i="1"/>
  <c r="FR1206" i="1"/>
  <c r="BY1211" i="1" s="1"/>
  <c r="GK1206" i="1"/>
  <c r="GL1206" i="1"/>
  <c r="GO1206" i="1"/>
  <c r="GP1206" i="1"/>
  <c r="GV1206" i="1"/>
  <c r="GX1206" i="1"/>
  <c r="HC1206" i="1"/>
  <c r="T1207" i="1"/>
  <c r="AC1207" i="1"/>
  <c r="AB1207" i="1" s="1"/>
  <c r="AD1207" i="1"/>
  <c r="AE1207" i="1"/>
  <c r="AF1207" i="1"/>
  <c r="CT1207" i="1" s="1"/>
  <c r="AG1207" i="1"/>
  <c r="AH1207" i="1"/>
  <c r="CV1207" i="1" s="1"/>
  <c r="AI1207" i="1"/>
  <c r="AJ1207" i="1"/>
  <c r="CQ1207" i="1"/>
  <c r="CR1207" i="1"/>
  <c r="CU1207" i="1"/>
  <c r="CW1207" i="1"/>
  <c r="CX1207" i="1"/>
  <c r="FR1207" i="1"/>
  <c r="GL1207" i="1"/>
  <c r="GO1207" i="1"/>
  <c r="GP1207" i="1"/>
  <c r="GV1207" i="1"/>
  <c r="HC1207" i="1" s="1"/>
  <c r="C1208" i="1"/>
  <c r="D1208" i="1"/>
  <c r="I1208" i="1"/>
  <c r="CX567" i="3" s="1"/>
  <c r="K1208" i="1"/>
  <c r="P1208" i="1"/>
  <c r="S1208" i="1"/>
  <c r="CY1208" i="1" s="1"/>
  <c r="X1208" i="1" s="1"/>
  <c r="W1208" i="1"/>
  <c r="AC1208" i="1"/>
  <c r="CQ1208" i="1" s="1"/>
  <c r="AE1208" i="1"/>
  <c r="AD1208" i="1" s="1"/>
  <c r="AF1208" i="1"/>
  <c r="AG1208" i="1"/>
  <c r="CU1208" i="1" s="1"/>
  <c r="T1208" i="1" s="1"/>
  <c r="AH1208" i="1"/>
  <c r="CV1208" i="1" s="1"/>
  <c r="U1208" i="1" s="1"/>
  <c r="AI1208" i="1"/>
  <c r="CW1208" i="1" s="1"/>
  <c r="V1208" i="1" s="1"/>
  <c r="AJ1208" i="1"/>
  <c r="CR1208" i="1"/>
  <c r="CS1208" i="1"/>
  <c r="CT1208" i="1"/>
  <c r="CX1208" i="1"/>
  <c r="FR1208" i="1"/>
  <c r="GL1208" i="1"/>
  <c r="GO1208" i="1"/>
  <c r="GP1208" i="1"/>
  <c r="GV1208" i="1"/>
  <c r="HC1208" i="1"/>
  <c r="GX1208" i="1" s="1"/>
  <c r="C1209" i="1"/>
  <c r="D1209" i="1"/>
  <c r="P1209" i="1"/>
  <c r="CP1209" i="1" s="1"/>
  <c r="O1209" i="1" s="1"/>
  <c r="S1209" i="1"/>
  <c r="T1209" i="1"/>
  <c r="AC1209" i="1"/>
  <c r="AB1209" i="1" s="1"/>
  <c r="AD1209" i="1"/>
  <c r="AE1209" i="1"/>
  <c r="Q1209" i="1" s="1"/>
  <c r="AF1209" i="1"/>
  <c r="CT1209" i="1" s="1"/>
  <c r="AG1209" i="1"/>
  <c r="AH1209" i="1"/>
  <c r="CV1209" i="1" s="1"/>
  <c r="U1209" i="1" s="1"/>
  <c r="AI1209" i="1"/>
  <c r="AJ1209" i="1"/>
  <c r="CQ1209" i="1"/>
  <c r="CR1209" i="1"/>
  <c r="CU1209" i="1"/>
  <c r="CW1209" i="1"/>
  <c r="V1209" i="1" s="1"/>
  <c r="CX1209" i="1"/>
  <c r="W1209" i="1" s="1"/>
  <c r="CY1209" i="1"/>
  <c r="X1209" i="1" s="1"/>
  <c r="CZ1209" i="1"/>
  <c r="Y1209" i="1" s="1"/>
  <c r="FR1209" i="1"/>
  <c r="GL1209" i="1"/>
  <c r="GO1209" i="1"/>
  <c r="GP1209" i="1"/>
  <c r="GV1209" i="1"/>
  <c r="HC1209" i="1" s="1"/>
  <c r="GX1209" i="1" s="1"/>
  <c r="B1211" i="1"/>
  <c r="B1201" i="1" s="1"/>
  <c r="C1211" i="1"/>
  <c r="C1201" i="1" s="1"/>
  <c r="D1211" i="1"/>
  <c r="F1211" i="1"/>
  <c r="F1201" i="1" s="1"/>
  <c r="G1211" i="1"/>
  <c r="G1201" i="1" s="1"/>
  <c r="AG1211" i="1"/>
  <c r="AQ1211" i="1"/>
  <c r="BX1211" i="1"/>
  <c r="AO1211" i="1" s="1"/>
  <c r="BZ1211" i="1"/>
  <c r="BZ1201" i="1" s="1"/>
  <c r="CG1211" i="1"/>
  <c r="CG1201" i="1" s="1"/>
  <c r="CK1211" i="1"/>
  <c r="CK1201" i="1" s="1"/>
  <c r="CL1211" i="1"/>
  <c r="BC1211" i="1" s="1"/>
  <c r="CM1211" i="1"/>
  <c r="BD1211" i="1" s="1"/>
  <c r="F1215" i="1"/>
  <c r="D1241" i="1"/>
  <c r="C1243" i="1"/>
  <c r="E1243" i="1"/>
  <c r="Z1243" i="1"/>
  <c r="AA1243" i="1"/>
  <c r="AM1243" i="1"/>
  <c r="AN1243" i="1"/>
  <c r="BE1243" i="1"/>
  <c r="BF1243" i="1"/>
  <c r="BG1243" i="1"/>
  <c r="BH1243" i="1"/>
  <c r="BI1243" i="1"/>
  <c r="BJ1243" i="1"/>
  <c r="BK1243" i="1"/>
  <c r="BL1243" i="1"/>
  <c r="BM1243" i="1"/>
  <c r="BN1243" i="1"/>
  <c r="BO1243" i="1"/>
  <c r="BP1243" i="1"/>
  <c r="BQ1243" i="1"/>
  <c r="BR1243" i="1"/>
  <c r="BS1243" i="1"/>
  <c r="BT1243" i="1"/>
  <c r="BU1243" i="1"/>
  <c r="BV1243" i="1"/>
  <c r="BW1243" i="1"/>
  <c r="CL1243" i="1"/>
  <c r="CN1243" i="1"/>
  <c r="CO1243" i="1"/>
  <c r="CP1243" i="1"/>
  <c r="CQ1243" i="1"/>
  <c r="CR1243" i="1"/>
  <c r="CS1243" i="1"/>
  <c r="CT1243" i="1"/>
  <c r="CU1243" i="1"/>
  <c r="CV1243" i="1"/>
  <c r="CW1243" i="1"/>
  <c r="CX1243" i="1"/>
  <c r="CY1243" i="1"/>
  <c r="CZ1243" i="1"/>
  <c r="DA1243" i="1"/>
  <c r="DB1243" i="1"/>
  <c r="DC1243" i="1"/>
  <c r="DD1243" i="1"/>
  <c r="DE1243" i="1"/>
  <c r="DF1243" i="1"/>
  <c r="DG1243" i="1"/>
  <c r="DH1243" i="1"/>
  <c r="DI1243" i="1"/>
  <c r="DJ1243" i="1"/>
  <c r="DK1243" i="1"/>
  <c r="DL1243" i="1"/>
  <c r="DM1243" i="1"/>
  <c r="DN1243" i="1"/>
  <c r="DO1243" i="1"/>
  <c r="DP1243" i="1"/>
  <c r="DQ1243" i="1"/>
  <c r="DR1243" i="1"/>
  <c r="DS1243" i="1"/>
  <c r="DT1243" i="1"/>
  <c r="DU1243" i="1"/>
  <c r="DV1243" i="1"/>
  <c r="DW1243" i="1"/>
  <c r="DX1243" i="1"/>
  <c r="DY1243" i="1"/>
  <c r="DZ1243" i="1"/>
  <c r="EA1243" i="1"/>
  <c r="EB1243" i="1"/>
  <c r="EC1243" i="1"/>
  <c r="ED1243" i="1"/>
  <c r="EE1243" i="1"/>
  <c r="EF1243" i="1"/>
  <c r="EG1243" i="1"/>
  <c r="EH1243" i="1"/>
  <c r="EI1243" i="1"/>
  <c r="EJ1243" i="1"/>
  <c r="EK1243" i="1"/>
  <c r="EL1243" i="1"/>
  <c r="EM1243" i="1"/>
  <c r="EN1243" i="1"/>
  <c r="EO1243" i="1"/>
  <c r="EP1243" i="1"/>
  <c r="EQ1243" i="1"/>
  <c r="ER1243" i="1"/>
  <c r="ES1243" i="1"/>
  <c r="ET1243" i="1"/>
  <c r="EU1243" i="1"/>
  <c r="EV1243" i="1"/>
  <c r="EW1243" i="1"/>
  <c r="EX1243" i="1"/>
  <c r="EY1243" i="1"/>
  <c r="EZ1243" i="1"/>
  <c r="FA1243" i="1"/>
  <c r="FB1243" i="1"/>
  <c r="FC1243" i="1"/>
  <c r="FD1243" i="1"/>
  <c r="FE1243" i="1"/>
  <c r="FF1243" i="1"/>
  <c r="FG1243" i="1"/>
  <c r="FH1243" i="1"/>
  <c r="FI1243" i="1"/>
  <c r="FJ1243" i="1"/>
  <c r="FK1243" i="1"/>
  <c r="FL1243" i="1"/>
  <c r="FM1243" i="1"/>
  <c r="FN1243" i="1"/>
  <c r="FO1243" i="1"/>
  <c r="FP1243" i="1"/>
  <c r="FQ1243" i="1"/>
  <c r="FR1243" i="1"/>
  <c r="FS1243" i="1"/>
  <c r="FT1243" i="1"/>
  <c r="FU1243" i="1"/>
  <c r="FV1243" i="1"/>
  <c r="FW1243" i="1"/>
  <c r="FX1243" i="1"/>
  <c r="FY1243" i="1"/>
  <c r="FZ1243" i="1"/>
  <c r="GA1243" i="1"/>
  <c r="GB1243" i="1"/>
  <c r="GC1243" i="1"/>
  <c r="GD1243" i="1"/>
  <c r="GE1243" i="1"/>
  <c r="GF1243" i="1"/>
  <c r="GG1243" i="1"/>
  <c r="GH1243" i="1"/>
  <c r="GI1243" i="1"/>
  <c r="GJ1243" i="1"/>
  <c r="GK1243" i="1"/>
  <c r="GL1243" i="1"/>
  <c r="GM1243" i="1"/>
  <c r="GN1243" i="1"/>
  <c r="GO1243" i="1"/>
  <c r="GP1243" i="1"/>
  <c r="GQ1243" i="1"/>
  <c r="GR1243" i="1"/>
  <c r="GS1243" i="1"/>
  <c r="GT1243" i="1"/>
  <c r="GU1243" i="1"/>
  <c r="GV1243" i="1"/>
  <c r="GW1243" i="1"/>
  <c r="GX1243" i="1"/>
  <c r="C1245" i="1"/>
  <c r="D1245" i="1"/>
  <c r="I1245" i="1"/>
  <c r="K1245" i="1"/>
  <c r="Q1245" i="1"/>
  <c r="R1245" i="1"/>
  <c r="GK1245" i="1" s="1"/>
  <c r="AC1245" i="1"/>
  <c r="AD1245" i="1"/>
  <c r="AE1245" i="1"/>
  <c r="AF1245" i="1"/>
  <c r="CT1245" i="1" s="1"/>
  <c r="AG1245" i="1"/>
  <c r="AH1245" i="1"/>
  <c r="AI1245" i="1"/>
  <c r="AJ1245" i="1"/>
  <c r="CR1245" i="1"/>
  <c r="CS1245" i="1"/>
  <c r="CU1245" i="1"/>
  <c r="T1245" i="1" s="1"/>
  <c r="CV1245" i="1"/>
  <c r="U1245" i="1" s="1"/>
  <c r="CW1245" i="1"/>
  <c r="V1245" i="1" s="1"/>
  <c r="AI1260" i="1" s="1"/>
  <c r="CX1245" i="1"/>
  <c r="W1245" i="1" s="1"/>
  <c r="FR1245" i="1"/>
  <c r="GL1245" i="1"/>
  <c r="GO1245" i="1"/>
  <c r="GP1245" i="1"/>
  <c r="GV1245" i="1"/>
  <c r="GX1245" i="1"/>
  <c r="HC1245" i="1"/>
  <c r="I1246" i="1"/>
  <c r="P1246" i="1"/>
  <c r="CP1246" i="1" s="1"/>
  <c r="O1246" i="1" s="1"/>
  <c r="Q1246" i="1"/>
  <c r="W1246" i="1"/>
  <c r="AC1246" i="1"/>
  <c r="AB1246" i="1" s="1"/>
  <c r="AD1246" i="1"/>
  <c r="AE1246" i="1"/>
  <c r="R1246" i="1" s="1"/>
  <c r="GK1246" i="1" s="1"/>
  <c r="AF1246" i="1"/>
  <c r="S1246" i="1" s="1"/>
  <c r="CZ1246" i="1" s="1"/>
  <c r="Y1246" i="1" s="1"/>
  <c r="AG1246" i="1"/>
  <c r="AH1246" i="1"/>
  <c r="AI1246" i="1"/>
  <c r="CW1246" i="1" s="1"/>
  <c r="V1246" i="1" s="1"/>
  <c r="AJ1246" i="1"/>
  <c r="CQ1246" i="1"/>
  <c r="CR1246" i="1"/>
  <c r="CS1246" i="1"/>
  <c r="CT1246" i="1"/>
  <c r="CU1246" i="1"/>
  <c r="T1246" i="1" s="1"/>
  <c r="CV1246" i="1"/>
  <c r="U1246" i="1" s="1"/>
  <c r="CX1246" i="1"/>
  <c r="FR1246" i="1"/>
  <c r="GL1246" i="1"/>
  <c r="BZ1260" i="1" s="1"/>
  <c r="AQ1260" i="1" s="1"/>
  <c r="AQ1243" i="1" s="1"/>
  <c r="GO1246" i="1"/>
  <c r="GP1246" i="1"/>
  <c r="GV1246" i="1"/>
  <c r="HC1246" i="1"/>
  <c r="GX1246" i="1" s="1"/>
  <c r="C1247" i="1"/>
  <c r="D1247" i="1"/>
  <c r="I1247" i="1"/>
  <c r="K1247" i="1"/>
  <c r="Q1247" i="1"/>
  <c r="R1247" i="1"/>
  <c r="S1247" i="1"/>
  <c r="CZ1247" i="1" s="1"/>
  <c r="Y1247" i="1" s="1"/>
  <c r="T1247" i="1"/>
  <c r="AB1247" i="1"/>
  <c r="AC1247" i="1"/>
  <c r="P1247" i="1" s="1"/>
  <c r="AD1247" i="1"/>
  <c r="AE1247" i="1"/>
  <c r="AF1247" i="1"/>
  <c r="AG1247" i="1"/>
  <c r="CU1247" i="1" s="1"/>
  <c r="AH1247" i="1"/>
  <c r="AI1247" i="1"/>
  <c r="AJ1247" i="1"/>
  <c r="CP1247" i="1"/>
  <c r="O1247" i="1" s="1"/>
  <c r="CR1247" i="1"/>
  <c r="CS1247" i="1"/>
  <c r="CT1247" i="1"/>
  <c r="CV1247" i="1"/>
  <c r="U1247" i="1" s="1"/>
  <c r="CW1247" i="1"/>
  <c r="V1247" i="1" s="1"/>
  <c r="CX1247" i="1"/>
  <c r="W1247" i="1" s="1"/>
  <c r="CY1247" i="1"/>
  <c r="X1247" i="1" s="1"/>
  <c r="FR1247" i="1"/>
  <c r="GK1247" i="1"/>
  <c r="GL1247" i="1"/>
  <c r="GO1247" i="1"/>
  <c r="GP1247" i="1"/>
  <c r="GV1247" i="1"/>
  <c r="HC1247" i="1"/>
  <c r="GX1247" i="1" s="1"/>
  <c r="I1248" i="1"/>
  <c r="P1248" i="1"/>
  <c r="S1248" i="1"/>
  <c r="X1248" i="1"/>
  <c r="AC1248" i="1"/>
  <c r="CQ1248" i="1" s="1"/>
  <c r="AE1248" i="1"/>
  <c r="AF1248" i="1"/>
  <c r="AG1248" i="1"/>
  <c r="AH1248" i="1"/>
  <c r="AI1248" i="1"/>
  <c r="CW1248" i="1" s="1"/>
  <c r="V1248" i="1" s="1"/>
  <c r="AJ1248" i="1"/>
  <c r="CX1248" i="1" s="1"/>
  <c r="W1248" i="1" s="1"/>
  <c r="CR1248" i="1"/>
  <c r="CT1248" i="1"/>
  <c r="CU1248" i="1"/>
  <c r="T1248" i="1" s="1"/>
  <c r="CV1248" i="1"/>
  <c r="U1248" i="1" s="1"/>
  <c r="CY1248" i="1"/>
  <c r="CZ1248" i="1"/>
  <c r="Y1248" i="1" s="1"/>
  <c r="FR1248" i="1"/>
  <c r="GL1248" i="1"/>
  <c r="GO1248" i="1"/>
  <c r="GP1248" i="1"/>
  <c r="GV1248" i="1"/>
  <c r="HC1248" i="1" s="1"/>
  <c r="GX1248" i="1" s="1"/>
  <c r="C1249" i="1"/>
  <c r="D1249" i="1"/>
  <c r="U1249" i="1"/>
  <c r="AC1249" i="1"/>
  <c r="P1249" i="1" s="1"/>
  <c r="AE1249" i="1"/>
  <c r="R1249" i="1" s="1"/>
  <c r="GK1249" i="1" s="1"/>
  <c r="AF1249" i="1"/>
  <c r="S1249" i="1" s="1"/>
  <c r="CY1249" i="1" s="1"/>
  <c r="X1249" i="1" s="1"/>
  <c r="AG1249" i="1"/>
  <c r="CU1249" i="1" s="1"/>
  <c r="T1249" i="1" s="1"/>
  <c r="AH1249" i="1"/>
  <c r="AI1249" i="1"/>
  <c r="AJ1249" i="1"/>
  <c r="CX1249" i="1" s="1"/>
  <c r="W1249" i="1" s="1"/>
  <c r="CQ1249" i="1"/>
  <c r="CR1249" i="1"/>
  <c r="CS1249" i="1"/>
  <c r="CT1249" i="1"/>
  <c r="CV1249" i="1"/>
  <c r="CW1249" i="1"/>
  <c r="V1249" i="1" s="1"/>
  <c r="FR1249" i="1"/>
  <c r="GL1249" i="1"/>
  <c r="GO1249" i="1"/>
  <c r="GP1249" i="1"/>
  <c r="GV1249" i="1"/>
  <c r="HC1249" i="1"/>
  <c r="GX1249" i="1" s="1"/>
  <c r="I1250" i="1"/>
  <c r="P1250" i="1"/>
  <c r="S1250" i="1"/>
  <c r="CZ1250" i="1" s="1"/>
  <c r="Y1250" i="1" s="1"/>
  <c r="AC1250" i="1"/>
  <c r="AD1250" i="1"/>
  <c r="AE1250" i="1"/>
  <c r="AF1250" i="1"/>
  <c r="AG1250" i="1"/>
  <c r="AH1250" i="1"/>
  <c r="CV1250" i="1" s="1"/>
  <c r="U1250" i="1" s="1"/>
  <c r="AI1250" i="1"/>
  <c r="AJ1250" i="1"/>
  <c r="CQ1250" i="1"/>
  <c r="CR1250" i="1"/>
  <c r="CT1250" i="1"/>
  <c r="CU1250" i="1"/>
  <c r="T1250" i="1" s="1"/>
  <c r="CW1250" i="1"/>
  <c r="V1250" i="1" s="1"/>
  <c r="CX1250" i="1"/>
  <c r="W1250" i="1" s="1"/>
  <c r="FR1250" i="1"/>
  <c r="GL1250" i="1"/>
  <c r="GO1250" i="1"/>
  <c r="GP1250" i="1"/>
  <c r="GV1250" i="1"/>
  <c r="HC1250" i="1" s="1"/>
  <c r="GX1250" i="1" s="1"/>
  <c r="C1251" i="1"/>
  <c r="D1251" i="1"/>
  <c r="I1251" i="1"/>
  <c r="Q1251" i="1" s="1"/>
  <c r="K1251" i="1"/>
  <c r="P1251" i="1"/>
  <c r="CP1251" i="1" s="1"/>
  <c r="O1251" i="1" s="1"/>
  <c r="S1251" i="1"/>
  <c r="V1251" i="1"/>
  <c r="AC1251" i="1"/>
  <c r="AE1251" i="1"/>
  <c r="AD1251" i="1" s="1"/>
  <c r="AF1251" i="1"/>
  <c r="AG1251" i="1"/>
  <c r="AH1251" i="1"/>
  <c r="CV1251" i="1" s="1"/>
  <c r="U1251" i="1" s="1"/>
  <c r="AI1251" i="1"/>
  <c r="AJ1251" i="1"/>
  <c r="CR1251" i="1"/>
  <c r="CS1251" i="1"/>
  <c r="CT1251" i="1"/>
  <c r="CU1251" i="1"/>
  <c r="T1251" i="1" s="1"/>
  <c r="CW1251" i="1"/>
  <c r="CX1251" i="1"/>
  <c r="W1251" i="1" s="1"/>
  <c r="FR1251" i="1"/>
  <c r="GL1251" i="1"/>
  <c r="GO1251" i="1"/>
  <c r="GP1251" i="1"/>
  <c r="GV1251" i="1"/>
  <c r="GX1251" i="1"/>
  <c r="HC1251" i="1"/>
  <c r="I1252" i="1"/>
  <c r="T1252" i="1" s="1"/>
  <c r="U1252" i="1"/>
  <c r="AC1252" i="1"/>
  <c r="P1252" i="1" s="1"/>
  <c r="AD1252" i="1"/>
  <c r="AB1252" i="1" s="1"/>
  <c r="AE1252" i="1"/>
  <c r="R1252" i="1" s="1"/>
  <c r="GK1252" i="1" s="1"/>
  <c r="AF1252" i="1"/>
  <c r="AG1252" i="1"/>
  <c r="AH1252" i="1"/>
  <c r="AI1252" i="1"/>
  <c r="CW1252" i="1" s="1"/>
  <c r="V1252" i="1" s="1"/>
  <c r="AJ1252" i="1"/>
  <c r="CX1252" i="1" s="1"/>
  <c r="W1252" i="1" s="1"/>
  <c r="CQ1252" i="1"/>
  <c r="CR1252" i="1"/>
  <c r="CS1252" i="1"/>
  <c r="CU1252" i="1"/>
  <c r="CV1252" i="1"/>
  <c r="FR1252" i="1"/>
  <c r="BY1260" i="1" s="1"/>
  <c r="GL1252" i="1"/>
  <c r="GO1252" i="1"/>
  <c r="GP1252" i="1"/>
  <c r="GV1252" i="1"/>
  <c r="HC1252" i="1" s="1"/>
  <c r="GX1252" i="1"/>
  <c r="C1253" i="1"/>
  <c r="D1253" i="1"/>
  <c r="I1253" i="1"/>
  <c r="K1253" i="1"/>
  <c r="P1253" i="1"/>
  <c r="Q1253" i="1"/>
  <c r="W1253" i="1"/>
  <c r="Y1253" i="1"/>
  <c r="AC1253" i="1"/>
  <c r="AB1253" i="1" s="1"/>
  <c r="AD1253" i="1"/>
  <c r="AE1253" i="1"/>
  <c r="CS1253" i="1" s="1"/>
  <c r="AF1253" i="1"/>
  <c r="S1253" i="1" s="1"/>
  <c r="CZ1253" i="1" s="1"/>
  <c r="AG1253" i="1"/>
  <c r="CU1253" i="1" s="1"/>
  <c r="T1253" i="1" s="1"/>
  <c r="AH1253" i="1"/>
  <c r="AI1253" i="1"/>
  <c r="CW1253" i="1" s="1"/>
  <c r="V1253" i="1" s="1"/>
  <c r="AJ1253" i="1"/>
  <c r="CQ1253" i="1"/>
  <c r="CR1253" i="1"/>
  <c r="CT1253" i="1"/>
  <c r="CV1253" i="1"/>
  <c r="U1253" i="1" s="1"/>
  <c r="CX1253" i="1"/>
  <c r="CY1253" i="1"/>
  <c r="X1253" i="1" s="1"/>
  <c r="FR1253" i="1"/>
  <c r="GL1253" i="1"/>
  <c r="GO1253" i="1"/>
  <c r="GP1253" i="1"/>
  <c r="GV1253" i="1"/>
  <c r="HC1253" i="1"/>
  <c r="GX1253" i="1" s="1"/>
  <c r="I1254" i="1"/>
  <c r="U1254" i="1" s="1"/>
  <c r="AC1254" i="1"/>
  <c r="CQ1254" i="1" s="1"/>
  <c r="AE1254" i="1"/>
  <c r="AD1254" i="1" s="1"/>
  <c r="AB1254" i="1" s="1"/>
  <c r="AF1254" i="1"/>
  <c r="AG1254" i="1"/>
  <c r="CU1254" i="1" s="1"/>
  <c r="AH1254" i="1"/>
  <c r="AI1254" i="1"/>
  <c r="AJ1254" i="1"/>
  <c r="CX1254" i="1" s="1"/>
  <c r="W1254" i="1" s="1"/>
  <c r="CS1254" i="1"/>
  <c r="CT1254" i="1"/>
  <c r="CV1254" i="1"/>
  <c r="CW1254" i="1"/>
  <c r="V1254" i="1" s="1"/>
  <c r="FR1254" i="1"/>
  <c r="GL1254" i="1"/>
  <c r="GO1254" i="1"/>
  <c r="GP1254" i="1"/>
  <c r="GV1254" i="1"/>
  <c r="HC1254" i="1" s="1"/>
  <c r="GX1254" i="1" s="1"/>
  <c r="I1255" i="1"/>
  <c r="S1255" i="1"/>
  <c r="CY1255" i="1" s="1"/>
  <c r="X1255" i="1" s="1"/>
  <c r="AC1255" i="1"/>
  <c r="AE1255" i="1"/>
  <c r="AF1255" i="1"/>
  <c r="AG1255" i="1"/>
  <c r="AH1255" i="1"/>
  <c r="CV1255" i="1" s="1"/>
  <c r="U1255" i="1" s="1"/>
  <c r="AI1255" i="1"/>
  <c r="CW1255" i="1" s="1"/>
  <c r="V1255" i="1" s="1"/>
  <c r="AJ1255" i="1"/>
  <c r="CQ1255" i="1"/>
  <c r="CR1255" i="1"/>
  <c r="CT1255" i="1"/>
  <c r="CU1255" i="1"/>
  <c r="T1255" i="1" s="1"/>
  <c r="CX1255" i="1"/>
  <c r="W1255" i="1" s="1"/>
  <c r="FR1255" i="1"/>
  <c r="GL1255" i="1"/>
  <c r="GO1255" i="1"/>
  <c r="GP1255" i="1"/>
  <c r="GV1255" i="1"/>
  <c r="HC1255" i="1" s="1"/>
  <c r="GX1255" i="1" s="1"/>
  <c r="C1256" i="1"/>
  <c r="D1256" i="1"/>
  <c r="I1256" i="1"/>
  <c r="K1256" i="1"/>
  <c r="P1256" i="1"/>
  <c r="CP1256" i="1" s="1"/>
  <c r="O1256" i="1" s="1"/>
  <c r="V1256" i="1"/>
  <c r="AC1256" i="1"/>
  <c r="AD1256" i="1"/>
  <c r="AE1256" i="1"/>
  <c r="Q1256" i="1" s="1"/>
  <c r="AF1256" i="1"/>
  <c r="S1256" i="1" s="1"/>
  <c r="AG1256" i="1"/>
  <c r="AH1256" i="1"/>
  <c r="CV1256" i="1" s="1"/>
  <c r="U1256" i="1" s="1"/>
  <c r="AI1256" i="1"/>
  <c r="CW1256" i="1" s="1"/>
  <c r="AJ1256" i="1"/>
  <c r="CR1256" i="1"/>
  <c r="CS1256" i="1"/>
  <c r="CT1256" i="1"/>
  <c r="CU1256" i="1"/>
  <c r="T1256" i="1" s="1"/>
  <c r="CX1256" i="1"/>
  <c r="W1256" i="1" s="1"/>
  <c r="FR1256" i="1"/>
  <c r="GL1256" i="1"/>
  <c r="GO1256" i="1"/>
  <c r="GP1256" i="1"/>
  <c r="GV1256" i="1"/>
  <c r="HC1256" i="1"/>
  <c r="GX1256" i="1" s="1"/>
  <c r="I1257" i="1"/>
  <c r="Q1257" i="1" s="1"/>
  <c r="AC1257" i="1"/>
  <c r="AD1257" i="1"/>
  <c r="AE1257" i="1"/>
  <c r="R1257" i="1" s="1"/>
  <c r="GK1257" i="1" s="1"/>
  <c r="AF1257" i="1"/>
  <c r="AG1257" i="1"/>
  <c r="CU1257" i="1" s="1"/>
  <c r="T1257" i="1" s="1"/>
  <c r="AH1257" i="1"/>
  <c r="AI1257" i="1"/>
  <c r="CW1257" i="1" s="1"/>
  <c r="V1257" i="1" s="1"/>
  <c r="AJ1257" i="1"/>
  <c r="CQ1257" i="1"/>
  <c r="CR1257" i="1"/>
  <c r="CS1257" i="1"/>
  <c r="CV1257" i="1"/>
  <c r="U1257" i="1" s="1"/>
  <c r="CX1257" i="1"/>
  <c r="FR1257" i="1"/>
  <c r="GL1257" i="1"/>
  <c r="GO1257" i="1"/>
  <c r="GP1257" i="1"/>
  <c r="GV1257" i="1"/>
  <c r="HC1257" i="1" s="1"/>
  <c r="GX1257" i="1" s="1"/>
  <c r="I1258" i="1"/>
  <c r="R1258" i="1"/>
  <c r="S1258" i="1"/>
  <c r="CZ1258" i="1" s="1"/>
  <c r="Y1258" i="1" s="1"/>
  <c r="U1258" i="1"/>
  <c r="AC1258" i="1"/>
  <c r="P1258" i="1" s="1"/>
  <c r="AD1258" i="1"/>
  <c r="AE1258" i="1"/>
  <c r="Q1258" i="1" s="1"/>
  <c r="AF1258" i="1"/>
  <c r="AG1258" i="1"/>
  <c r="CU1258" i="1" s="1"/>
  <c r="T1258" i="1" s="1"/>
  <c r="AH1258" i="1"/>
  <c r="AI1258" i="1"/>
  <c r="AJ1258" i="1"/>
  <c r="CQ1258" i="1"/>
  <c r="CR1258" i="1"/>
  <c r="CT1258" i="1"/>
  <c r="CV1258" i="1"/>
  <c r="CW1258" i="1"/>
  <c r="V1258" i="1" s="1"/>
  <c r="CX1258" i="1"/>
  <c r="W1258" i="1" s="1"/>
  <c r="FR1258" i="1"/>
  <c r="GK1258" i="1"/>
  <c r="GL1258" i="1"/>
  <c r="GO1258" i="1"/>
  <c r="GP1258" i="1"/>
  <c r="GV1258" i="1"/>
  <c r="HC1258" i="1"/>
  <c r="GX1258" i="1" s="1"/>
  <c r="B1260" i="1"/>
  <c r="B1243" i="1" s="1"/>
  <c r="C1260" i="1"/>
  <c r="D1260" i="1"/>
  <c r="D1243" i="1" s="1"/>
  <c r="F1260" i="1"/>
  <c r="F1243" i="1" s="1"/>
  <c r="G1260" i="1"/>
  <c r="G1243" i="1" s="1"/>
  <c r="BX1260" i="1"/>
  <c r="BX1243" i="1" s="1"/>
  <c r="CG1260" i="1"/>
  <c r="CG1243" i="1" s="1"/>
  <c r="CK1260" i="1"/>
  <c r="BB1260" i="1" s="1"/>
  <c r="F1273" i="1" s="1"/>
  <c r="CL1260" i="1"/>
  <c r="BC1260" i="1" s="1"/>
  <c r="F1276" i="1" s="1"/>
  <c r="CM1260" i="1"/>
  <c r="CM1243" i="1" s="1"/>
  <c r="F1270" i="1"/>
  <c r="B1290" i="1"/>
  <c r="B1182" i="1" s="1"/>
  <c r="C1290" i="1"/>
  <c r="C1182" i="1" s="1"/>
  <c r="D1290" i="1"/>
  <c r="D1182" i="1" s="1"/>
  <c r="F1290" i="1"/>
  <c r="F1182" i="1" s="1"/>
  <c r="G1290" i="1"/>
  <c r="G1182" i="1" s="1"/>
  <c r="BX1290" i="1"/>
  <c r="BX1182" i="1" s="1"/>
  <c r="BY1290" i="1"/>
  <c r="BY1182" i="1" s="1"/>
  <c r="BZ1290" i="1"/>
  <c r="BZ1182" i="1" s="1"/>
  <c r="CC1290" i="1"/>
  <c r="CC1182" i="1" s="1"/>
  <c r="CD1290" i="1"/>
  <c r="CD1182" i="1" s="1"/>
  <c r="CG1290" i="1"/>
  <c r="CG1182" i="1" s="1"/>
  <c r="CK1290" i="1"/>
  <c r="CK1182" i="1" s="1"/>
  <c r="CL1290" i="1"/>
  <c r="CL1182" i="1" s="1"/>
  <c r="CM1290" i="1"/>
  <c r="CM1182" i="1" s="1"/>
  <c r="D1320" i="1"/>
  <c r="E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BE1322" i="1"/>
  <c r="BF1322" i="1"/>
  <c r="BG1322" i="1"/>
  <c r="BH1322" i="1"/>
  <c r="BI1322" i="1"/>
  <c r="BJ1322" i="1"/>
  <c r="BK1322" i="1"/>
  <c r="BL1322" i="1"/>
  <c r="BM1322" i="1"/>
  <c r="BN1322" i="1"/>
  <c r="BO1322" i="1"/>
  <c r="BP1322" i="1"/>
  <c r="BQ1322" i="1"/>
  <c r="BR1322" i="1"/>
  <c r="BS1322" i="1"/>
  <c r="BT1322" i="1"/>
  <c r="BU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CO1322" i="1"/>
  <c r="CP1322" i="1"/>
  <c r="CQ1322" i="1"/>
  <c r="CR1322" i="1"/>
  <c r="CS1322" i="1"/>
  <c r="CT1322" i="1"/>
  <c r="CU1322" i="1"/>
  <c r="CV1322" i="1"/>
  <c r="CW1322" i="1"/>
  <c r="CX1322" i="1"/>
  <c r="CY1322" i="1"/>
  <c r="CZ1322" i="1"/>
  <c r="DA1322" i="1"/>
  <c r="DB1322" i="1"/>
  <c r="DC1322" i="1"/>
  <c r="DD1322" i="1"/>
  <c r="DE1322" i="1"/>
  <c r="DF1322" i="1"/>
  <c r="DG1322" i="1"/>
  <c r="DH1322" i="1"/>
  <c r="DI1322" i="1"/>
  <c r="DJ1322" i="1"/>
  <c r="DK1322" i="1"/>
  <c r="DL1322" i="1"/>
  <c r="DM1322" i="1"/>
  <c r="DN1322" i="1"/>
  <c r="DO1322" i="1"/>
  <c r="DP1322" i="1"/>
  <c r="DQ1322" i="1"/>
  <c r="DR1322" i="1"/>
  <c r="DS1322" i="1"/>
  <c r="DT1322" i="1"/>
  <c r="DU1322" i="1"/>
  <c r="DV1322" i="1"/>
  <c r="DW1322" i="1"/>
  <c r="DX1322" i="1"/>
  <c r="DY1322" i="1"/>
  <c r="DZ1322" i="1"/>
  <c r="EA1322" i="1"/>
  <c r="EB1322" i="1"/>
  <c r="EC1322" i="1"/>
  <c r="ED1322" i="1"/>
  <c r="EE1322" i="1"/>
  <c r="EF1322" i="1"/>
  <c r="EG1322" i="1"/>
  <c r="EH1322" i="1"/>
  <c r="EI1322" i="1"/>
  <c r="EJ1322" i="1"/>
  <c r="EK1322" i="1"/>
  <c r="EL1322" i="1"/>
  <c r="EM1322" i="1"/>
  <c r="EN1322" i="1"/>
  <c r="EO1322" i="1"/>
  <c r="EP1322" i="1"/>
  <c r="EQ1322" i="1"/>
  <c r="ER1322" i="1"/>
  <c r="ES1322" i="1"/>
  <c r="ET1322" i="1"/>
  <c r="EU1322" i="1"/>
  <c r="EV1322" i="1"/>
  <c r="EW1322" i="1"/>
  <c r="EX1322" i="1"/>
  <c r="EY1322" i="1"/>
  <c r="EZ1322" i="1"/>
  <c r="FA1322" i="1"/>
  <c r="FB1322" i="1"/>
  <c r="FC1322" i="1"/>
  <c r="FD1322" i="1"/>
  <c r="FE1322" i="1"/>
  <c r="FF1322" i="1"/>
  <c r="FG1322" i="1"/>
  <c r="FH1322" i="1"/>
  <c r="FI1322" i="1"/>
  <c r="FJ1322" i="1"/>
  <c r="FK1322" i="1"/>
  <c r="FL1322" i="1"/>
  <c r="FM1322" i="1"/>
  <c r="FN1322" i="1"/>
  <c r="FO1322" i="1"/>
  <c r="FP1322" i="1"/>
  <c r="FQ1322" i="1"/>
  <c r="FR1322" i="1"/>
  <c r="FS1322" i="1"/>
  <c r="FT1322" i="1"/>
  <c r="FU1322" i="1"/>
  <c r="FV1322" i="1"/>
  <c r="FW1322" i="1"/>
  <c r="FX1322" i="1"/>
  <c r="FY1322" i="1"/>
  <c r="FZ1322" i="1"/>
  <c r="GA1322" i="1"/>
  <c r="GB1322" i="1"/>
  <c r="GC1322" i="1"/>
  <c r="GD1322" i="1"/>
  <c r="GE1322" i="1"/>
  <c r="GF1322" i="1"/>
  <c r="GG1322" i="1"/>
  <c r="GH1322" i="1"/>
  <c r="GI1322" i="1"/>
  <c r="GJ1322" i="1"/>
  <c r="GK1322" i="1"/>
  <c r="GL1322" i="1"/>
  <c r="GM1322" i="1"/>
  <c r="GN1322" i="1"/>
  <c r="GO1322" i="1"/>
  <c r="GP1322" i="1"/>
  <c r="GQ1322" i="1"/>
  <c r="GR1322" i="1"/>
  <c r="GS1322" i="1"/>
  <c r="GT1322" i="1"/>
  <c r="GU1322" i="1"/>
  <c r="GV1322" i="1"/>
  <c r="GW1322" i="1"/>
  <c r="GX1322" i="1"/>
  <c r="D1324" i="1"/>
  <c r="E1326" i="1"/>
  <c r="Z1326" i="1"/>
  <c r="AA1326" i="1"/>
  <c r="AM1326" i="1"/>
  <c r="AN1326" i="1"/>
  <c r="BE1326" i="1"/>
  <c r="BF1326" i="1"/>
  <c r="BG1326" i="1"/>
  <c r="BH1326" i="1"/>
  <c r="BI1326" i="1"/>
  <c r="BJ1326" i="1"/>
  <c r="BK1326" i="1"/>
  <c r="BL1326" i="1"/>
  <c r="BM1326" i="1"/>
  <c r="BN1326" i="1"/>
  <c r="BO1326" i="1"/>
  <c r="BP1326" i="1"/>
  <c r="BQ1326" i="1"/>
  <c r="BR1326" i="1"/>
  <c r="BS1326" i="1"/>
  <c r="BT1326" i="1"/>
  <c r="BU1326" i="1"/>
  <c r="BV1326" i="1"/>
  <c r="BW1326" i="1"/>
  <c r="CN1326" i="1"/>
  <c r="CO1326" i="1"/>
  <c r="CP1326" i="1"/>
  <c r="CQ1326" i="1"/>
  <c r="CR1326" i="1"/>
  <c r="CS1326" i="1"/>
  <c r="CT1326" i="1"/>
  <c r="CU1326" i="1"/>
  <c r="CV1326" i="1"/>
  <c r="CW1326" i="1"/>
  <c r="CX1326" i="1"/>
  <c r="CY1326" i="1"/>
  <c r="CZ1326" i="1"/>
  <c r="DA1326" i="1"/>
  <c r="DB1326" i="1"/>
  <c r="DC1326" i="1"/>
  <c r="DD1326" i="1"/>
  <c r="DE1326" i="1"/>
  <c r="DF1326" i="1"/>
  <c r="DG1326" i="1"/>
  <c r="DH1326" i="1"/>
  <c r="DI1326" i="1"/>
  <c r="DJ1326" i="1"/>
  <c r="DK1326" i="1"/>
  <c r="DL1326" i="1"/>
  <c r="DM1326" i="1"/>
  <c r="DN1326" i="1"/>
  <c r="DO1326" i="1"/>
  <c r="DP1326" i="1"/>
  <c r="DQ1326" i="1"/>
  <c r="DR1326" i="1"/>
  <c r="DS1326" i="1"/>
  <c r="DT1326" i="1"/>
  <c r="DU1326" i="1"/>
  <c r="DV1326" i="1"/>
  <c r="DW1326" i="1"/>
  <c r="DX1326" i="1"/>
  <c r="DY1326" i="1"/>
  <c r="DZ1326" i="1"/>
  <c r="EA1326" i="1"/>
  <c r="EB1326" i="1"/>
  <c r="EC1326" i="1"/>
  <c r="ED1326" i="1"/>
  <c r="EE1326" i="1"/>
  <c r="EF1326" i="1"/>
  <c r="EG1326" i="1"/>
  <c r="EH1326" i="1"/>
  <c r="EI1326" i="1"/>
  <c r="EJ1326" i="1"/>
  <c r="EK1326" i="1"/>
  <c r="EL1326" i="1"/>
  <c r="EM1326" i="1"/>
  <c r="EN1326" i="1"/>
  <c r="EO1326" i="1"/>
  <c r="EP1326" i="1"/>
  <c r="EQ1326" i="1"/>
  <c r="ER1326" i="1"/>
  <c r="ES1326" i="1"/>
  <c r="ET1326" i="1"/>
  <c r="EU1326" i="1"/>
  <c r="EV1326" i="1"/>
  <c r="EW1326" i="1"/>
  <c r="EX1326" i="1"/>
  <c r="EY1326" i="1"/>
  <c r="EZ1326" i="1"/>
  <c r="FA1326" i="1"/>
  <c r="FB1326" i="1"/>
  <c r="FC1326" i="1"/>
  <c r="FD1326" i="1"/>
  <c r="FE1326" i="1"/>
  <c r="FF1326" i="1"/>
  <c r="FG1326" i="1"/>
  <c r="FH1326" i="1"/>
  <c r="FI1326" i="1"/>
  <c r="FJ1326" i="1"/>
  <c r="FK1326" i="1"/>
  <c r="FL1326" i="1"/>
  <c r="FM1326" i="1"/>
  <c r="FN1326" i="1"/>
  <c r="FO1326" i="1"/>
  <c r="FP1326" i="1"/>
  <c r="FQ1326" i="1"/>
  <c r="FR1326" i="1"/>
  <c r="FS1326" i="1"/>
  <c r="FT1326" i="1"/>
  <c r="FU1326" i="1"/>
  <c r="FV1326" i="1"/>
  <c r="FW1326" i="1"/>
  <c r="FX1326" i="1"/>
  <c r="FY1326" i="1"/>
  <c r="FZ1326" i="1"/>
  <c r="GA1326" i="1"/>
  <c r="GB1326" i="1"/>
  <c r="GC1326" i="1"/>
  <c r="GD1326" i="1"/>
  <c r="GE1326" i="1"/>
  <c r="GF1326" i="1"/>
  <c r="GG1326" i="1"/>
  <c r="GH1326" i="1"/>
  <c r="GI1326" i="1"/>
  <c r="GJ1326" i="1"/>
  <c r="GK1326" i="1"/>
  <c r="GL1326" i="1"/>
  <c r="GM1326" i="1"/>
  <c r="GN1326" i="1"/>
  <c r="GO1326" i="1"/>
  <c r="GP1326" i="1"/>
  <c r="GQ1326" i="1"/>
  <c r="GR1326" i="1"/>
  <c r="GS1326" i="1"/>
  <c r="GT1326" i="1"/>
  <c r="GU1326" i="1"/>
  <c r="GV1326" i="1"/>
  <c r="GW1326" i="1"/>
  <c r="GX1326" i="1"/>
  <c r="C1328" i="1"/>
  <c r="D1328" i="1"/>
  <c r="I1328" i="1"/>
  <c r="V1328" i="1" s="1"/>
  <c r="K1328" i="1"/>
  <c r="U1328" i="1"/>
  <c r="AC1328" i="1"/>
  <c r="AD1328" i="1"/>
  <c r="AB1328" i="1" s="1"/>
  <c r="AE1328" i="1"/>
  <c r="R1328" i="1" s="1"/>
  <c r="AF1328" i="1"/>
  <c r="S1328" i="1" s="1"/>
  <c r="AG1328" i="1"/>
  <c r="CU1328" i="1" s="1"/>
  <c r="T1328" i="1" s="1"/>
  <c r="AH1328" i="1"/>
  <c r="AI1328" i="1"/>
  <c r="AJ1328" i="1"/>
  <c r="CX1328" i="1" s="1"/>
  <c r="W1328" i="1" s="1"/>
  <c r="CQ1328" i="1"/>
  <c r="CR1328" i="1"/>
  <c r="CV1328" i="1"/>
  <c r="CW1328" i="1"/>
  <c r="FR1328" i="1"/>
  <c r="BY1336" i="1" s="1"/>
  <c r="GL1328" i="1"/>
  <c r="GO1328" i="1"/>
  <c r="GP1328" i="1"/>
  <c r="GV1328" i="1"/>
  <c r="HC1328" i="1" s="1"/>
  <c r="GX1328" i="1" s="1"/>
  <c r="AB1329" i="1"/>
  <c r="AC1329" i="1"/>
  <c r="AD1329" i="1"/>
  <c r="AE1329" i="1"/>
  <c r="CS1329" i="1" s="1"/>
  <c r="AF1329" i="1"/>
  <c r="AG1329" i="1"/>
  <c r="AH1329" i="1"/>
  <c r="CV1329" i="1" s="1"/>
  <c r="AI1329" i="1"/>
  <c r="AJ1329" i="1"/>
  <c r="CX1329" i="1" s="1"/>
  <c r="CR1329" i="1"/>
  <c r="CT1329" i="1"/>
  <c r="CU1329" i="1"/>
  <c r="CW1329" i="1"/>
  <c r="FR1329" i="1"/>
  <c r="GL1329" i="1"/>
  <c r="GO1329" i="1"/>
  <c r="GP1329" i="1"/>
  <c r="GV1329" i="1"/>
  <c r="HC1329" i="1"/>
  <c r="C1330" i="1"/>
  <c r="D1330" i="1"/>
  <c r="P1330" i="1"/>
  <c r="CP1330" i="1" s="1"/>
  <c r="O1330" i="1" s="1"/>
  <c r="Q1330" i="1"/>
  <c r="S1330" i="1"/>
  <c r="X1330" i="1"/>
  <c r="Y1330" i="1"/>
  <c r="AC1330" i="1"/>
  <c r="AE1330" i="1"/>
  <c r="AD1330" i="1" s="1"/>
  <c r="AB1330" i="1" s="1"/>
  <c r="AF1330" i="1"/>
  <c r="AG1330" i="1"/>
  <c r="CU1330" i="1" s="1"/>
  <c r="T1330" i="1" s="1"/>
  <c r="AH1330" i="1"/>
  <c r="CV1330" i="1" s="1"/>
  <c r="U1330" i="1" s="1"/>
  <c r="AI1330" i="1"/>
  <c r="CW1330" i="1" s="1"/>
  <c r="V1330" i="1" s="1"/>
  <c r="AJ1330" i="1"/>
  <c r="CX1330" i="1" s="1"/>
  <c r="W1330" i="1" s="1"/>
  <c r="CQ1330" i="1"/>
  <c r="CR1330" i="1"/>
  <c r="CT1330" i="1"/>
  <c r="CY1330" i="1"/>
  <c r="CZ1330" i="1"/>
  <c r="FR1330" i="1"/>
  <c r="GL1330" i="1"/>
  <c r="GO1330" i="1"/>
  <c r="GP1330" i="1"/>
  <c r="GV1330" i="1"/>
  <c r="HC1330" i="1"/>
  <c r="GX1330" i="1" s="1"/>
  <c r="C1331" i="1"/>
  <c r="D1331" i="1"/>
  <c r="I1331" i="1"/>
  <c r="K1331" i="1"/>
  <c r="R1331" i="1"/>
  <c r="GK1331" i="1" s="1"/>
  <c r="S1331" i="1"/>
  <c r="CY1331" i="1" s="1"/>
  <c r="X1331" i="1" s="1"/>
  <c r="T1331" i="1"/>
  <c r="AB1331" i="1"/>
  <c r="AC1331" i="1"/>
  <c r="P1331" i="1" s="1"/>
  <c r="AD1331" i="1"/>
  <c r="AE1331" i="1"/>
  <c r="CS1331" i="1" s="1"/>
  <c r="AF1331" i="1"/>
  <c r="AG1331" i="1"/>
  <c r="AH1331" i="1"/>
  <c r="CV1331" i="1" s="1"/>
  <c r="U1331" i="1" s="1"/>
  <c r="AI1331" i="1"/>
  <c r="AJ1331" i="1"/>
  <c r="CX1331" i="1" s="1"/>
  <c r="W1331" i="1" s="1"/>
  <c r="CR1331" i="1"/>
  <c r="CT1331" i="1"/>
  <c r="CU1331" i="1"/>
  <c r="CW1331" i="1"/>
  <c r="V1331" i="1" s="1"/>
  <c r="FR1331" i="1"/>
  <c r="GL1331" i="1"/>
  <c r="GO1331" i="1"/>
  <c r="GP1331" i="1"/>
  <c r="GV1331" i="1"/>
  <c r="HC1331" i="1"/>
  <c r="GX1331" i="1" s="1"/>
  <c r="I1332" i="1"/>
  <c r="P1332" i="1"/>
  <c r="Q1332" i="1"/>
  <c r="R1332" i="1"/>
  <c r="GK1332" i="1" s="1"/>
  <c r="AC1332" i="1"/>
  <c r="CQ1332" i="1" s="1"/>
  <c r="AE1332" i="1"/>
  <c r="AD1332" i="1" s="1"/>
  <c r="AB1332" i="1" s="1"/>
  <c r="AF1332" i="1"/>
  <c r="CT1332" i="1" s="1"/>
  <c r="AG1332" i="1"/>
  <c r="AH1332" i="1"/>
  <c r="CV1332" i="1" s="1"/>
  <c r="U1332" i="1" s="1"/>
  <c r="AI1332" i="1"/>
  <c r="CW1332" i="1" s="1"/>
  <c r="V1332" i="1" s="1"/>
  <c r="AJ1332" i="1"/>
  <c r="CX1332" i="1" s="1"/>
  <c r="W1332" i="1" s="1"/>
  <c r="CR1332" i="1"/>
  <c r="CS1332" i="1"/>
  <c r="CU1332" i="1"/>
  <c r="T1332" i="1" s="1"/>
  <c r="FR1332" i="1"/>
  <c r="GL1332" i="1"/>
  <c r="GO1332" i="1"/>
  <c r="GP1332" i="1"/>
  <c r="GV1332" i="1"/>
  <c r="HC1332" i="1" s="1"/>
  <c r="GX1332" i="1" s="1"/>
  <c r="C1333" i="1"/>
  <c r="D1333" i="1"/>
  <c r="I1333" i="1"/>
  <c r="CX618" i="3" s="1"/>
  <c r="K1333" i="1"/>
  <c r="S1333" i="1"/>
  <c r="CZ1333" i="1" s="1"/>
  <c r="Y1333" i="1" s="1"/>
  <c r="T1333" i="1"/>
  <c r="U1333" i="1"/>
  <c r="AC1333" i="1"/>
  <c r="AD1333" i="1"/>
  <c r="AE1333" i="1"/>
  <c r="R1333" i="1" s="1"/>
  <c r="GK1333" i="1" s="1"/>
  <c r="AF1333" i="1"/>
  <c r="CT1333" i="1" s="1"/>
  <c r="AG1333" i="1"/>
  <c r="AH1333" i="1"/>
  <c r="AI1333" i="1"/>
  <c r="CW1333" i="1" s="1"/>
  <c r="V1333" i="1" s="1"/>
  <c r="AJ1333" i="1"/>
  <c r="CR1333" i="1"/>
  <c r="CU1333" i="1"/>
  <c r="CV1333" i="1"/>
  <c r="CX1333" i="1"/>
  <c r="W1333" i="1" s="1"/>
  <c r="FR1333" i="1"/>
  <c r="GL1333" i="1"/>
  <c r="GO1333" i="1"/>
  <c r="GP1333" i="1"/>
  <c r="GV1333" i="1"/>
  <c r="HC1333" i="1" s="1"/>
  <c r="GX1333" i="1" s="1"/>
  <c r="C1334" i="1"/>
  <c r="D1334" i="1"/>
  <c r="P1334" i="1"/>
  <c r="Q1334" i="1"/>
  <c r="R1334" i="1"/>
  <c r="GK1334" i="1" s="1"/>
  <c r="AC1334" i="1"/>
  <c r="CQ1334" i="1" s="1"/>
  <c r="AE1334" i="1"/>
  <c r="AD1334" i="1" s="1"/>
  <c r="AB1334" i="1" s="1"/>
  <c r="AF1334" i="1"/>
  <c r="CT1334" i="1" s="1"/>
  <c r="AG1334" i="1"/>
  <c r="AH1334" i="1"/>
  <c r="AI1334" i="1"/>
  <c r="CW1334" i="1" s="1"/>
  <c r="V1334" i="1" s="1"/>
  <c r="AJ1334" i="1"/>
  <c r="CX1334" i="1" s="1"/>
  <c r="W1334" i="1" s="1"/>
  <c r="CR1334" i="1"/>
  <c r="CS1334" i="1"/>
  <c r="CU1334" i="1"/>
  <c r="T1334" i="1" s="1"/>
  <c r="CV1334" i="1"/>
  <c r="U1334" i="1" s="1"/>
  <c r="FR1334" i="1"/>
  <c r="GL1334" i="1"/>
  <c r="GO1334" i="1"/>
  <c r="GP1334" i="1"/>
  <c r="GV1334" i="1"/>
  <c r="HC1334" i="1" s="1"/>
  <c r="GX1334" i="1" s="1"/>
  <c r="B1336" i="1"/>
  <c r="B1326" i="1" s="1"/>
  <c r="C1336" i="1"/>
  <c r="C1326" i="1" s="1"/>
  <c r="D1336" i="1"/>
  <c r="D1326" i="1" s="1"/>
  <c r="F1336" i="1"/>
  <c r="F1326" i="1" s="1"/>
  <c r="G1336" i="1"/>
  <c r="G1326" i="1" s="1"/>
  <c r="BC1336" i="1"/>
  <c r="BX1336" i="1"/>
  <c r="BX1326" i="1" s="1"/>
  <c r="CC1336" i="1"/>
  <c r="CC1326" i="1" s="1"/>
  <c r="CD1336" i="1"/>
  <c r="CD1326" i="1" s="1"/>
  <c r="CK1336" i="1"/>
  <c r="CK1326" i="1" s="1"/>
  <c r="CL1336" i="1"/>
  <c r="CL1326" i="1" s="1"/>
  <c r="CM1336" i="1"/>
  <c r="BD1336" i="1" s="1"/>
  <c r="F1352" i="1"/>
  <c r="B1366" i="1"/>
  <c r="B1322" i="1" s="1"/>
  <c r="C1366" i="1"/>
  <c r="C1322" i="1" s="1"/>
  <c r="D1366" i="1"/>
  <c r="D1322" i="1" s="1"/>
  <c r="F1366" i="1"/>
  <c r="F1322" i="1" s="1"/>
  <c r="G1366" i="1"/>
  <c r="G1322" i="1" s="1"/>
  <c r="D1396" i="1"/>
  <c r="E1398" i="1"/>
  <c r="Z1398" i="1"/>
  <c r="AA1398" i="1"/>
  <c r="AM1398" i="1"/>
  <c r="AN1398" i="1"/>
  <c r="BE1398" i="1"/>
  <c r="BF1398" i="1"/>
  <c r="BG1398" i="1"/>
  <c r="BH1398" i="1"/>
  <c r="BI1398" i="1"/>
  <c r="BJ1398" i="1"/>
  <c r="BK1398" i="1"/>
  <c r="BL1398" i="1"/>
  <c r="BM1398" i="1"/>
  <c r="BN1398" i="1"/>
  <c r="BO1398" i="1"/>
  <c r="BP1398" i="1"/>
  <c r="BQ1398" i="1"/>
  <c r="BR1398" i="1"/>
  <c r="BS1398" i="1"/>
  <c r="BT1398" i="1"/>
  <c r="BU1398" i="1"/>
  <c r="BV1398" i="1"/>
  <c r="BW1398" i="1"/>
  <c r="CN1398" i="1"/>
  <c r="CO1398" i="1"/>
  <c r="CP1398" i="1"/>
  <c r="CQ1398" i="1"/>
  <c r="CR1398" i="1"/>
  <c r="CS1398" i="1"/>
  <c r="CT1398" i="1"/>
  <c r="CU1398" i="1"/>
  <c r="CV1398" i="1"/>
  <c r="CW1398" i="1"/>
  <c r="CX1398" i="1"/>
  <c r="CY1398" i="1"/>
  <c r="CZ1398" i="1"/>
  <c r="DA1398" i="1"/>
  <c r="DB1398" i="1"/>
  <c r="DC1398" i="1"/>
  <c r="DD1398" i="1"/>
  <c r="DE1398" i="1"/>
  <c r="DF1398" i="1"/>
  <c r="DG1398" i="1"/>
  <c r="DH1398" i="1"/>
  <c r="DI1398" i="1"/>
  <c r="DJ1398" i="1"/>
  <c r="DK1398" i="1"/>
  <c r="DL1398" i="1"/>
  <c r="DM1398" i="1"/>
  <c r="DN1398" i="1"/>
  <c r="DO1398" i="1"/>
  <c r="DP1398" i="1"/>
  <c r="DQ1398" i="1"/>
  <c r="DR1398" i="1"/>
  <c r="DS1398" i="1"/>
  <c r="DT1398" i="1"/>
  <c r="DU1398" i="1"/>
  <c r="DV1398" i="1"/>
  <c r="DW1398" i="1"/>
  <c r="DX1398" i="1"/>
  <c r="DY1398" i="1"/>
  <c r="DZ1398" i="1"/>
  <c r="EA1398" i="1"/>
  <c r="EB1398" i="1"/>
  <c r="EC1398" i="1"/>
  <c r="ED1398" i="1"/>
  <c r="EE1398" i="1"/>
  <c r="EF1398" i="1"/>
  <c r="EG1398" i="1"/>
  <c r="EH1398" i="1"/>
  <c r="EI1398" i="1"/>
  <c r="EJ1398" i="1"/>
  <c r="EK1398" i="1"/>
  <c r="EL1398" i="1"/>
  <c r="EM1398" i="1"/>
  <c r="EN1398" i="1"/>
  <c r="EO1398" i="1"/>
  <c r="EP1398" i="1"/>
  <c r="EQ1398" i="1"/>
  <c r="ER1398" i="1"/>
  <c r="ES1398" i="1"/>
  <c r="ET1398" i="1"/>
  <c r="EU1398" i="1"/>
  <c r="EV1398" i="1"/>
  <c r="EW1398" i="1"/>
  <c r="EX1398" i="1"/>
  <c r="EY1398" i="1"/>
  <c r="EZ1398" i="1"/>
  <c r="FA1398" i="1"/>
  <c r="FB1398" i="1"/>
  <c r="FC1398" i="1"/>
  <c r="FD1398" i="1"/>
  <c r="FE1398" i="1"/>
  <c r="FF1398" i="1"/>
  <c r="FG1398" i="1"/>
  <c r="FH1398" i="1"/>
  <c r="FI1398" i="1"/>
  <c r="FJ1398" i="1"/>
  <c r="FK1398" i="1"/>
  <c r="FL1398" i="1"/>
  <c r="FM1398" i="1"/>
  <c r="FN1398" i="1"/>
  <c r="FO1398" i="1"/>
  <c r="FP1398" i="1"/>
  <c r="FQ1398" i="1"/>
  <c r="FR1398" i="1"/>
  <c r="FS1398" i="1"/>
  <c r="FT1398" i="1"/>
  <c r="FU1398" i="1"/>
  <c r="FV1398" i="1"/>
  <c r="FW1398" i="1"/>
  <c r="FX1398" i="1"/>
  <c r="FY1398" i="1"/>
  <c r="FZ1398" i="1"/>
  <c r="GA1398" i="1"/>
  <c r="GB1398" i="1"/>
  <c r="GC1398" i="1"/>
  <c r="GD1398" i="1"/>
  <c r="GE1398" i="1"/>
  <c r="GF1398" i="1"/>
  <c r="GG1398" i="1"/>
  <c r="GH1398" i="1"/>
  <c r="GI1398" i="1"/>
  <c r="GJ1398" i="1"/>
  <c r="GK1398" i="1"/>
  <c r="GL1398" i="1"/>
  <c r="GM1398" i="1"/>
  <c r="GN1398" i="1"/>
  <c r="GO1398" i="1"/>
  <c r="GP1398" i="1"/>
  <c r="GQ1398" i="1"/>
  <c r="GR1398" i="1"/>
  <c r="GS1398" i="1"/>
  <c r="GT1398" i="1"/>
  <c r="GU1398" i="1"/>
  <c r="GV1398" i="1"/>
  <c r="GW1398" i="1"/>
  <c r="GX1398" i="1"/>
  <c r="C1400" i="1"/>
  <c r="D1400" i="1"/>
  <c r="I1400" i="1"/>
  <c r="S1400" i="1" s="1"/>
  <c r="K1400" i="1"/>
  <c r="AC1400" i="1"/>
  <c r="AE1400" i="1"/>
  <c r="AF1400" i="1"/>
  <c r="CT1400" i="1" s="1"/>
  <c r="AG1400" i="1"/>
  <c r="AH1400" i="1"/>
  <c r="AI1400" i="1"/>
  <c r="CW1400" i="1" s="1"/>
  <c r="AJ1400" i="1"/>
  <c r="CQ1400" i="1"/>
  <c r="CR1400" i="1"/>
  <c r="CU1400" i="1"/>
  <c r="CV1400" i="1"/>
  <c r="CX1400" i="1"/>
  <c r="FR1400" i="1"/>
  <c r="GL1400" i="1"/>
  <c r="GO1400" i="1"/>
  <c r="GP1400" i="1"/>
  <c r="GV1400" i="1"/>
  <c r="HC1400" i="1" s="1"/>
  <c r="AC1401" i="1"/>
  <c r="AD1401" i="1"/>
  <c r="AE1401" i="1"/>
  <c r="AF1401" i="1"/>
  <c r="AG1401" i="1"/>
  <c r="CU1401" i="1" s="1"/>
  <c r="AH1401" i="1"/>
  <c r="AI1401" i="1"/>
  <c r="AJ1401" i="1"/>
  <c r="CX1401" i="1" s="1"/>
  <c r="CR1401" i="1"/>
  <c r="CS1401" i="1"/>
  <c r="CT1401" i="1"/>
  <c r="CV1401" i="1"/>
  <c r="CW1401" i="1"/>
  <c r="FR1401" i="1"/>
  <c r="GL1401" i="1"/>
  <c r="GO1401" i="1"/>
  <c r="GP1401" i="1"/>
  <c r="GV1401" i="1"/>
  <c r="HC1401" i="1"/>
  <c r="C1402" i="1"/>
  <c r="D1402" i="1"/>
  <c r="I1402" i="1"/>
  <c r="K1402" i="1"/>
  <c r="AC1402" i="1"/>
  <c r="AE1402" i="1"/>
  <c r="R1402" i="1" s="1"/>
  <c r="GK1402" i="1" s="1"/>
  <c r="AF1402" i="1"/>
  <c r="AG1402" i="1"/>
  <c r="CU1402" i="1" s="1"/>
  <c r="T1402" i="1" s="1"/>
  <c r="AH1402" i="1"/>
  <c r="AI1402" i="1"/>
  <c r="AJ1402" i="1"/>
  <c r="CX1402" i="1" s="1"/>
  <c r="CQ1402" i="1"/>
  <c r="CS1402" i="1"/>
  <c r="CV1402" i="1"/>
  <c r="CW1402" i="1"/>
  <c r="FR1402" i="1"/>
  <c r="GL1402" i="1"/>
  <c r="GO1402" i="1"/>
  <c r="GP1402" i="1"/>
  <c r="GV1402" i="1"/>
  <c r="HC1402" i="1" s="1"/>
  <c r="GX1402" i="1" s="1"/>
  <c r="AC1403" i="1"/>
  <c r="AD1403" i="1"/>
  <c r="AE1403" i="1"/>
  <c r="AF1403" i="1"/>
  <c r="AG1403" i="1"/>
  <c r="AH1403" i="1"/>
  <c r="CV1403" i="1" s="1"/>
  <c r="AI1403" i="1"/>
  <c r="AJ1403" i="1"/>
  <c r="CQ1403" i="1"/>
  <c r="CR1403" i="1"/>
  <c r="CS1403" i="1"/>
  <c r="CT1403" i="1"/>
  <c r="CU1403" i="1"/>
  <c r="CW1403" i="1"/>
  <c r="CX1403" i="1"/>
  <c r="FR1403" i="1"/>
  <c r="GL1403" i="1"/>
  <c r="GO1403" i="1"/>
  <c r="GP1403" i="1"/>
  <c r="GV1403" i="1"/>
  <c r="HC1403" i="1" s="1"/>
  <c r="C1404" i="1"/>
  <c r="D1404" i="1"/>
  <c r="O1404" i="1"/>
  <c r="P1404" i="1"/>
  <c r="CP1404" i="1" s="1"/>
  <c r="Q1404" i="1"/>
  <c r="S1404" i="1"/>
  <c r="CY1404" i="1" s="1"/>
  <c r="W1404" i="1"/>
  <c r="X1404" i="1"/>
  <c r="Y1404" i="1"/>
  <c r="AC1404" i="1"/>
  <c r="CQ1404" i="1" s="1"/>
  <c r="AE1404" i="1"/>
  <c r="AD1404" i="1" s="1"/>
  <c r="AF1404" i="1"/>
  <c r="AG1404" i="1"/>
  <c r="AH1404" i="1"/>
  <c r="AI1404" i="1"/>
  <c r="CW1404" i="1" s="1"/>
  <c r="V1404" i="1" s="1"/>
  <c r="AJ1404" i="1"/>
  <c r="CR1404" i="1"/>
  <c r="CT1404" i="1"/>
  <c r="CU1404" i="1"/>
  <c r="T1404" i="1" s="1"/>
  <c r="CV1404" i="1"/>
  <c r="U1404" i="1" s="1"/>
  <c r="CX1404" i="1"/>
  <c r="CZ1404" i="1"/>
  <c r="FR1404" i="1"/>
  <c r="GL1404" i="1"/>
  <c r="GO1404" i="1"/>
  <c r="GP1404" i="1"/>
  <c r="GV1404" i="1"/>
  <c r="HC1404" i="1"/>
  <c r="GX1404" i="1" s="1"/>
  <c r="I1405" i="1"/>
  <c r="U1405" i="1"/>
  <c r="V1405" i="1"/>
  <c r="W1405" i="1"/>
  <c r="AC1405" i="1"/>
  <c r="AE1405" i="1"/>
  <c r="AF1405" i="1"/>
  <c r="S1405" i="1" s="1"/>
  <c r="CY1405" i="1" s="1"/>
  <c r="X1405" i="1" s="1"/>
  <c r="AG1405" i="1"/>
  <c r="CU1405" i="1" s="1"/>
  <c r="T1405" i="1" s="1"/>
  <c r="AH1405" i="1"/>
  <c r="AI1405" i="1"/>
  <c r="CW1405" i="1" s="1"/>
  <c r="AJ1405" i="1"/>
  <c r="CR1405" i="1"/>
  <c r="CS1405" i="1"/>
  <c r="CT1405" i="1"/>
  <c r="CV1405" i="1"/>
  <c r="CX1405" i="1"/>
  <c r="CZ1405" i="1"/>
  <c r="Y1405" i="1" s="1"/>
  <c r="FR1405" i="1"/>
  <c r="GL1405" i="1"/>
  <c r="GO1405" i="1"/>
  <c r="GP1405" i="1"/>
  <c r="GV1405" i="1"/>
  <c r="HC1405" i="1"/>
  <c r="GX1405" i="1" s="1"/>
  <c r="C1406" i="1"/>
  <c r="D1406" i="1"/>
  <c r="I1406" i="1"/>
  <c r="K1406" i="1"/>
  <c r="P1406" i="1"/>
  <c r="Q1406" i="1"/>
  <c r="R1406" i="1"/>
  <c r="GK1406" i="1" s="1"/>
  <c r="AB1406" i="1"/>
  <c r="AC1406" i="1"/>
  <c r="AD1406" i="1"/>
  <c r="AE1406" i="1"/>
  <c r="AF1406" i="1"/>
  <c r="CT1406" i="1" s="1"/>
  <c r="AG1406" i="1"/>
  <c r="AH1406" i="1"/>
  <c r="CV1406" i="1" s="1"/>
  <c r="U1406" i="1" s="1"/>
  <c r="AI1406" i="1"/>
  <c r="AJ1406" i="1"/>
  <c r="CX1406" i="1" s="1"/>
  <c r="W1406" i="1" s="1"/>
  <c r="CQ1406" i="1"/>
  <c r="CR1406" i="1"/>
  <c r="CS1406" i="1"/>
  <c r="CU1406" i="1"/>
  <c r="T1406" i="1" s="1"/>
  <c r="CW1406" i="1"/>
  <c r="V1406" i="1" s="1"/>
  <c r="FR1406" i="1"/>
  <c r="GL1406" i="1"/>
  <c r="GO1406" i="1"/>
  <c r="GP1406" i="1"/>
  <c r="GV1406" i="1"/>
  <c r="HC1406" i="1" s="1"/>
  <c r="GX1406" i="1" s="1"/>
  <c r="I1407" i="1"/>
  <c r="P1407" i="1"/>
  <c r="V1407" i="1"/>
  <c r="W1407" i="1"/>
  <c r="AC1407" i="1"/>
  <c r="AD1407" i="1"/>
  <c r="AE1407" i="1"/>
  <c r="AF1407" i="1"/>
  <c r="AG1407" i="1"/>
  <c r="AH1407" i="1"/>
  <c r="CV1407" i="1" s="1"/>
  <c r="U1407" i="1" s="1"/>
  <c r="AI1407" i="1"/>
  <c r="AJ1407" i="1"/>
  <c r="CX1407" i="1" s="1"/>
  <c r="CQ1407" i="1"/>
  <c r="CR1407" i="1"/>
  <c r="CS1407" i="1"/>
  <c r="CT1407" i="1"/>
  <c r="CU1407" i="1"/>
  <c r="T1407" i="1" s="1"/>
  <c r="CW1407" i="1"/>
  <c r="FR1407" i="1"/>
  <c r="GL1407" i="1"/>
  <c r="GO1407" i="1"/>
  <c r="GP1407" i="1"/>
  <c r="GV1407" i="1"/>
  <c r="HC1407" i="1"/>
  <c r="GX1407" i="1" s="1"/>
  <c r="C1408" i="1"/>
  <c r="D1408" i="1"/>
  <c r="I1408" i="1"/>
  <c r="K1408" i="1"/>
  <c r="Q1408" i="1"/>
  <c r="R1408" i="1"/>
  <c r="GK1408" i="1" s="1"/>
  <c r="S1408" i="1"/>
  <c r="AC1408" i="1"/>
  <c r="AE1408" i="1"/>
  <c r="CS1408" i="1" s="1"/>
  <c r="AF1408" i="1"/>
  <c r="AG1408" i="1"/>
  <c r="CU1408" i="1" s="1"/>
  <c r="T1408" i="1" s="1"/>
  <c r="AH1408" i="1"/>
  <c r="AI1408" i="1"/>
  <c r="CW1408" i="1" s="1"/>
  <c r="V1408" i="1" s="1"/>
  <c r="AJ1408" i="1"/>
  <c r="CX1408" i="1" s="1"/>
  <c r="W1408" i="1" s="1"/>
  <c r="CR1408" i="1"/>
  <c r="CT1408" i="1"/>
  <c r="CV1408" i="1"/>
  <c r="U1408" i="1" s="1"/>
  <c r="FR1408" i="1"/>
  <c r="GL1408" i="1"/>
  <c r="GO1408" i="1"/>
  <c r="GP1408" i="1"/>
  <c r="GV1408" i="1"/>
  <c r="HC1408" i="1"/>
  <c r="GX1408" i="1" s="1"/>
  <c r="AC1409" i="1"/>
  <c r="CQ1409" i="1" s="1"/>
  <c r="AE1409" i="1"/>
  <c r="AD1409" i="1" s="1"/>
  <c r="AF1409" i="1"/>
  <c r="AG1409" i="1"/>
  <c r="CU1409" i="1" s="1"/>
  <c r="AH1409" i="1"/>
  <c r="CV1409" i="1" s="1"/>
  <c r="AI1409" i="1"/>
  <c r="CW1409" i="1" s="1"/>
  <c r="AJ1409" i="1"/>
  <c r="CR1409" i="1"/>
  <c r="CT1409" i="1"/>
  <c r="CX1409" i="1"/>
  <c r="FR1409" i="1"/>
  <c r="GL1409" i="1"/>
  <c r="GO1409" i="1"/>
  <c r="GP1409" i="1"/>
  <c r="GV1409" i="1"/>
  <c r="HC1409" i="1"/>
  <c r="I1410" i="1"/>
  <c r="Q1410" i="1" s="1"/>
  <c r="AC1410" i="1"/>
  <c r="AE1410" i="1"/>
  <c r="AF1410" i="1"/>
  <c r="S1410" i="1" s="1"/>
  <c r="CY1410" i="1" s="1"/>
  <c r="X1410" i="1" s="1"/>
  <c r="AG1410" i="1"/>
  <c r="CU1410" i="1" s="1"/>
  <c r="T1410" i="1" s="1"/>
  <c r="AH1410" i="1"/>
  <c r="AI1410" i="1"/>
  <c r="CW1410" i="1" s="1"/>
  <c r="V1410" i="1" s="1"/>
  <c r="AJ1410" i="1"/>
  <c r="CV1410" i="1"/>
  <c r="CX1410" i="1"/>
  <c r="FR1410" i="1"/>
  <c r="GL1410" i="1"/>
  <c r="GO1410" i="1"/>
  <c r="GP1410" i="1"/>
  <c r="GV1410" i="1"/>
  <c r="HC1410" i="1" s="1"/>
  <c r="GX1410" i="1" s="1"/>
  <c r="C1411" i="1"/>
  <c r="D1411" i="1"/>
  <c r="I1411" i="1"/>
  <c r="K1411" i="1"/>
  <c r="P1411" i="1"/>
  <c r="Q1411" i="1"/>
  <c r="R1411" i="1"/>
  <c r="GK1411" i="1" s="1"/>
  <c r="AB1411" i="1"/>
  <c r="AC1411" i="1"/>
  <c r="AD1411" i="1"/>
  <c r="AE1411" i="1"/>
  <c r="AF1411" i="1"/>
  <c r="CT1411" i="1" s="1"/>
  <c r="AG1411" i="1"/>
  <c r="AH1411" i="1"/>
  <c r="AI1411" i="1"/>
  <c r="AJ1411" i="1"/>
  <c r="CX1411" i="1" s="1"/>
  <c r="W1411" i="1" s="1"/>
  <c r="CQ1411" i="1"/>
  <c r="CR1411" i="1"/>
  <c r="CS1411" i="1"/>
  <c r="CU1411" i="1"/>
  <c r="T1411" i="1" s="1"/>
  <c r="CV1411" i="1"/>
  <c r="U1411" i="1" s="1"/>
  <c r="CW1411" i="1"/>
  <c r="V1411" i="1" s="1"/>
  <c r="FR1411" i="1"/>
  <c r="GL1411" i="1"/>
  <c r="GO1411" i="1"/>
  <c r="GP1411" i="1"/>
  <c r="GV1411" i="1"/>
  <c r="HC1411" i="1" s="1"/>
  <c r="GX1411" i="1" s="1"/>
  <c r="I1412" i="1"/>
  <c r="V1412" i="1"/>
  <c r="AC1412" i="1"/>
  <c r="AD1412" i="1"/>
  <c r="AB1412" i="1" s="1"/>
  <c r="AE1412" i="1"/>
  <c r="AF1412" i="1"/>
  <c r="AG1412" i="1"/>
  <c r="AH1412" i="1"/>
  <c r="CV1412" i="1" s="1"/>
  <c r="U1412" i="1" s="1"/>
  <c r="AI1412" i="1"/>
  <c r="AJ1412" i="1"/>
  <c r="CX1412" i="1" s="1"/>
  <c r="W1412" i="1" s="1"/>
  <c r="CQ1412" i="1"/>
  <c r="CR1412" i="1"/>
  <c r="CS1412" i="1"/>
  <c r="CT1412" i="1"/>
  <c r="CU1412" i="1"/>
  <c r="CW1412" i="1"/>
  <c r="FR1412" i="1"/>
  <c r="GL1412" i="1"/>
  <c r="BZ1506" i="1" s="1"/>
  <c r="BZ1398" i="1" s="1"/>
  <c r="GO1412" i="1"/>
  <c r="GP1412" i="1"/>
  <c r="GV1412" i="1"/>
  <c r="HC1412" i="1"/>
  <c r="GX1412" i="1" s="1"/>
  <c r="I1413" i="1"/>
  <c r="T1413" i="1"/>
  <c r="U1413" i="1"/>
  <c r="V1413" i="1"/>
  <c r="AC1413" i="1"/>
  <c r="AD1413" i="1"/>
  <c r="AE1413" i="1"/>
  <c r="AF1413" i="1"/>
  <c r="AG1413" i="1"/>
  <c r="AH1413" i="1"/>
  <c r="CV1413" i="1" s="1"/>
  <c r="AI1413" i="1"/>
  <c r="AJ1413" i="1"/>
  <c r="CX1413" i="1" s="1"/>
  <c r="W1413" i="1" s="1"/>
  <c r="CQ1413" i="1"/>
  <c r="CR1413" i="1"/>
  <c r="CS1413" i="1"/>
  <c r="CU1413" i="1"/>
  <c r="CW1413" i="1"/>
  <c r="FR1413" i="1"/>
  <c r="GL1413" i="1"/>
  <c r="GO1413" i="1"/>
  <c r="GP1413" i="1"/>
  <c r="GV1413" i="1"/>
  <c r="HC1413" i="1" s="1"/>
  <c r="GX1413" i="1" s="1"/>
  <c r="D1415" i="1"/>
  <c r="E1417" i="1"/>
  <c r="F1417" i="1"/>
  <c r="Z1417" i="1"/>
  <c r="AA1417" i="1"/>
  <c r="AM1417" i="1"/>
  <c r="AN1417" i="1"/>
  <c r="BE1417" i="1"/>
  <c r="BF1417" i="1"/>
  <c r="BG1417" i="1"/>
  <c r="BH1417" i="1"/>
  <c r="BI1417" i="1"/>
  <c r="BJ1417" i="1"/>
  <c r="BK1417" i="1"/>
  <c r="BL1417" i="1"/>
  <c r="BM1417" i="1"/>
  <c r="BN1417" i="1"/>
  <c r="BO1417" i="1"/>
  <c r="BP1417" i="1"/>
  <c r="BQ1417" i="1"/>
  <c r="BR1417" i="1"/>
  <c r="BS1417" i="1"/>
  <c r="BT1417" i="1"/>
  <c r="BU1417" i="1"/>
  <c r="BV1417" i="1"/>
  <c r="BW1417" i="1"/>
  <c r="BX1417" i="1"/>
  <c r="CN1417" i="1"/>
  <c r="CO1417" i="1"/>
  <c r="CP1417" i="1"/>
  <c r="CQ1417" i="1"/>
  <c r="CR1417" i="1"/>
  <c r="CS1417" i="1"/>
  <c r="CT1417" i="1"/>
  <c r="CU1417" i="1"/>
  <c r="CV1417" i="1"/>
  <c r="CW1417" i="1"/>
  <c r="CX1417" i="1"/>
  <c r="CY1417" i="1"/>
  <c r="CZ1417" i="1"/>
  <c r="DA1417" i="1"/>
  <c r="DB1417" i="1"/>
  <c r="DC1417" i="1"/>
  <c r="DD1417" i="1"/>
  <c r="DE1417" i="1"/>
  <c r="DF1417" i="1"/>
  <c r="DG1417" i="1"/>
  <c r="DH1417" i="1"/>
  <c r="DI1417" i="1"/>
  <c r="DJ1417" i="1"/>
  <c r="DK1417" i="1"/>
  <c r="DL1417" i="1"/>
  <c r="DM1417" i="1"/>
  <c r="DN1417" i="1"/>
  <c r="DO1417" i="1"/>
  <c r="DP1417" i="1"/>
  <c r="DQ1417" i="1"/>
  <c r="DR1417" i="1"/>
  <c r="DS1417" i="1"/>
  <c r="DT1417" i="1"/>
  <c r="DU1417" i="1"/>
  <c r="DV1417" i="1"/>
  <c r="DW1417" i="1"/>
  <c r="DX1417" i="1"/>
  <c r="DY1417" i="1"/>
  <c r="DZ1417" i="1"/>
  <c r="EA1417" i="1"/>
  <c r="EB1417" i="1"/>
  <c r="EC1417" i="1"/>
  <c r="ED1417" i="1"/>
  <c r="EE1417" i="1"/>
  <c r="EF1417" i="1"/>
  <c r="EG1417" i="1"/>
  <c r="EH1417" i="1"/>
  <c r="EI1417" i="1"/>
  <c r="EJ1417" i="1"/>
  <c r="EK1417" i="1"/>
  <c r="EL1417" i="1"/>
  <c r="EM1417" i="1"/>
  <c r="EN1417" i="1"/>
  <c r="EO1417" i="1"/>
  <c r="EP1417" i="1"/>
  <c r="EQ1417" i="1"/>
  <c r="ER1417" i="1"/>
  <c r="ES1417" i="1"/>
  <c r="ET1417" i="1"/>
  <c r="EU1417" i="1"/>
  <c r="EV1417" i="1"/>
  <c r="EW1417" i="1"/>
  <c r="EX1417" i="1"/>
  <c r="EY1417" i="1"/>
  <c r="EZ1417" i="1"/>
  <c r="FA1417" i="1"/>
  <c r="FB1417" i="1"/>
  <c r="FC1417" i="1"/>
  <c r="FD1417" i="1"/>
  <c r="FE1417" i="1"/>
  <c r="FF1417" i="1"/>
  <c r="FG1417" i="1"/>
  <c r="FH1417" i="1"/>
  <c r="FI1417" i="1"/>
  <c r="FJ1417" i="1"/>
  <c r="FK1417" i="1"/>
  <c r="FL1417" i="1"/>
  <c r="FM1417" i="1"/>
  <c r="FN1417" i="1"/>
  <c r="FO1417" i="1"/>
  <c r="FP1417" i="1"/>
  <c r="FQ1417" i="1"/>
  <c r="FR1417" i="1"/>
  <c r="FS1417" i="1"/>
  <c r="FT1417" i="1"/>
  <c r="FU1417" i="1"/>
  <c r="FV1417" i="1"/>
  <c r="FW1417" i="1"/>
  <c r="FX1417" i="1"/>
  <c r="FY1417" i="1"/>
  <c r="FZ1417" i="1"/>
  <c r="GA1417" i="1"/>
  <c r="GB1417" i="1"/>
  <c r="GC1417" i="1"/>
  <c r="GD1417" i="1"/>
  <c r="GE1417" i="1"/>
  <c r="GF1417" i="1"/>
  <c r="GG1417" i="1"/>
  <c r="GH1417" i="1"/>
  <c r="GI1417" i="1"/>
  <c r="GJ1417" i="1"/>
  <c r="GK1417" i="1"/>
  <c r="GL1417" i="1"/>
  <c r="GM1417" i="1"/>
  <c r="GN1417" i="1"/>
  <c r="GO1417" i="1"/>
  <c r="GP1417" i="1"/>
  <c r="GQ1417" i="1"/>
  <c r="GR1417" i="1"/>
  <c r="GS1417" i="1"/>
  <c r="GT1417" i="1"/>
  <c r="GU1417" i="1"/>
  <c r="GV1417" i="1"/>
  <c r="GW1417" i="1"/>
  <c r="GX1417" i="1"/>
  <c r="C1419" i="1"/>
  <c r="D1419" i="1"/>
  <c r="I1419" i="1"/>
  <c r="K1419" i="1"/>
  <c r="P1419" i="1"/>
  <c r="Q1419" i="1"/>
  <c r="R1419" i="1"/>
  <c r="AB1419" i="1"/>
  <c r="AC1419" i="1"/>
  <c r="AD1419" i="1"/>
  <c r="AE1419" i="1"/>
  <c r="AF1419" i="1"/>
  <c r="CT1419" i="1" s="1"/>
  <c r="AG1419" i="1"/>
  <c r="AH1419" i="1"/>
  <c r="AI1419" i="1"/>
  <c r="AJ1419" i="1"/>
  <c r="CX1419" i="1" s="1"/>
  <c r="W1419" i="1" s="1"/>
  <c r="CQ1419" i="1"/>
  <c r="CR1419" i="1"/>
  <c r="CS1419" i="1"/>
  <c r="CU1419" i="1"/>
  <c r="T1419" i="1" s="1"/>
  <c r="CV1419" i="1"/>
  <c r="U1419" i="1" s="1"/>
  <c r="CW1419" i="1"/>
  <c r="V1419" i="1" s="1"/>
  <c r="FR1419" i="1"/>
  <c r="GL1419" i="1"/>
  <c r="GO1419" i="1"/>
  <c r="GP1419" i="1"/>
  <c r="GV1419" i="1"/>
  <c r="HC1419" i="1" s="1"/>
  <c r="GX1419" i="1" s="1"/>
  <c r="I1420" i="1"/>
  <c r="P1420" i="1" s="1"/>
  <c r="AC1420" i="1"/>
  <c r="AB1420" i="1" s="1"/>
  <c r="AD1420" i="1"/>
  <c r="AE1420" i="1"/>
  <c r="AF1420" i="1"/>
  <c r="AG1420" i="1"/>
  <c r="AH1420" i="1"/>
  <c r="CV1420" i="1" s="1"/>
  <c r="AI1420" i="1"/>
  <c r="AJ1420" i="1"/>
  <c r="CQ1420" i="1"/>
  <c r="CR1420" i="1"/>
  <c r="CS1420" i="1"/>
  <c r="CT1420" i="1"/>
  <c r="CU1420" i="1"/>
  <c r="CW1420" i="1"/>
  <c r="CX1420" i="1"/>
  <c r="FR1420" i="1"/>
  <c r="GL1420" i="1"/>
  <c r="BZ1427" i="1" s="1"/>
  <c r="GO1420" i="1"/>
  <c r="GP1420" i="1"/>
  <c r="GV1420" i="1"/>
  <c r="HC1420" i="1"/>
  <c r="GX1420" i="1" s="1"/>
  <c r="C1421" i="1"/>
  <c r="D1421" i="1"/>
  <c r="S1421" i="1"/>
  <c r="CY1421" i="1" s="1"/>
  <c r="X1421" i="1" s="1"/>
  <c r="T1421" i="1"/>
  <c r="U1421" i="1"/>
  <c r="AC1421" i="1"/>
  <c r="AE1421" i="1"/>
  <c r="AF1421" i="1"/>
  <c r="AG1421" i="1"/>
  <c r="AH1421" i="1"/>
  <c r="AI1421" i="1"/>
  <c r="CW1421" i="1" s="1"/>
  <c r="V1421" i="1" s="1"/>
  <c r="AJ1421" i="1"/>
  <c r="CR1421" i="1"/>
  <c r="CT1421" i="1"/>
  <c r="CU1421" i="1"/>
  <c r="CV1421" i="1"/>
  <c r="CX1421" i="1"/>
  <c r="W1421" i="1" s="1"/>
  <c r="FR1421" i="1"/>
  <c r="GL1421" i="1"/>
  <c r="GO1421" i="1"/>
  <c r="CC1427" i="1" s="1"/>
  <c r="GP1421" i="1"/>
  <c r="GV1421" i="1"/>
  <c r="HC1421" i="1" s="1"/>
  <c r="GX1421" i="1" s="1"/>
  <c r="C1422" i="1"/>
  <c r="D1422" i="1"/>
  <c r="I1422" i="1"/>
  <c r="Q1422" i="1" s="1"/>
  <c r="K1422" i="1"/>
  <c r="P1422" i="1"/>
  <c r="V1422" i="1"/>
  <c r="W1422" i="1"/>
  <c r="AC1422" i="1"/>
  <c r="AD1422" i="1"/>
  <c r="AE1422" i="1"/>
  <c r="R1422" i="1" s="1"/>
  <c r="AF1422" i="1"/>
  <c r="S1422" i="1" s="1"/>
  <c r="AG1422" i="1"/>
  <c r="AH1422" i="1"/>
  <c r="CV1422" i="1" s="1"/>
  <c r="U1422" i="1" s="1"/>
  <c r="AI1422" i="1"/>
  <c r="AJ1422" i="1"/>
  <c r="CQ1422" i="1"/>
  <c r="CR1422" i="1"/>
  <c r="CS1422" i="1"/>
  <c r="CT1422" i="1"/>
  <c r="CU1422" i="1"/>
  <c r="T1422" i="1" s="1"/>
  <c r="CW1422" i="1"/>
  <c r="CX1422" i="1"/>
  <c r="FR1422" i="1"/>
  <c r="BY1427" i="1" s="1"/>
  <c r="GK1422" i="1"/>
  <c r="GL1422" i="1"/>
  <c r="GO1422" i="1"/>
  <c r="GP1422" i="1"/>
  <c r="GV1422" i="1"/>
  <c r="HC1422" i="1"/>
  <c r="GX1422" i="1" s="1"/>
  <c r="I1423" i="1"/>
  <c r="Q1423" i="1" s="1"/>
  <c r="AC1423" i="1"/>
  <c r="AE1423" i="1"/>
  <c r="AF1423" i="1"/>
  <c r="AG1423" i="1"/>
  <c r="AH1423" i="1"/>
  <c r="AI1423" i="1"/>
  <c r="AJ1423" i="1"/>
  <c r="CQ1423" i="1"/>
  <c r="CS1423" i="1"/>
  <c r="CU1423" i="1"/>
  <c r="CV1423" i="1"/>
  <c r="CW1423" i="1"/>
  <c r="CX1423" i="1"/>
  <c r="FR1423" i="1"/>
  <c r="GL1423" i="1"/>
  <c r="GO1423" i="1"/>
  <c r="GP1423" i="1"/>
  <c r="GV1423" i="1"/>
  <c r="HC1423" i="1" s="1"/>
  <c r="GX1423" i="1" s="1"/>
  <c r="C1424" i="1"/>
  <c r="D1424" i="1"/>
  <c r="I1424" i="1"/>
  <c r="CX669" i="3" s="1"/>
  <c r="K1424" i="1"/>
  <c r="P1424" i="1"/>
  <c r="Q1424" i="1"/>
  <c r="W1424" i="1"/>
  <c r="AC1424" i="1"/>
  <c r="AE1424" i="1"/>
  <c r="AD1424" i="1" s="1"/>
  <c r="AF1424" i="1"/>
  <c r="S1424" i="1" s="1"/>
  <c r="AG1424" i="1"/>
  <c r="AH1424" i="1"/>
  <c r="AI1424" i="1"/>
  <c r="CW1424" i="1" s="1"/>
  <c r="V1424" i="1" s="1"/>
  <c r="AJ1424" i="1"/>
  <c r="CQ1424" i="1"/>
  <c r="CR1424" i="1"/>
  <c r="CT1424" i="1"/>
  <c r="CU1424" i="1"/>
  <c r="T1424" i="1" s="1"/>
  <c r="CV1424" i="1"/>
  <c r="U1424" i="1" s="1"/>
  <c r="CX1424" i="1"/>
  <c r="FR1424" i="1"/>
  <c r="GL1424" i="1"/>
  <c r="GO1424" i="1"/>
  <c r="GP1424" i="1"/>
  <c r="GV1424" i="1"/>
  <c r="HC1424" i="1"/>
  <c r="GX1424" i="1" s="1"/>
  <c r="C1425" i="1"/>
  <c r="D1425" i="1"/>
  <c r="T1425" i="1"/>
  <c r="U1425" i="1"/>
  <c r="V1425" i="1"/>
  <c r="AC1425" i="1"/>
  <c r="P1425" i="1" s="1"/>
  <c r="AD1425" i="1"/>
  <c r="AB1425" i="1" s="1"/>
  <c r="AE1425" i="1"/>
  <c r="AF1425" i="1"/>
  <c r="AG1425" i="1"/>
  <c r="AH1425" i="1"/>
  <c r="AI1425" i="1"/>
  <c r="AJ1425" i="1"/>
  <c r="CX1425" i="1" s="1"/>
  <c r="W1425" i="1" s="1"/>
  <c r="CQ1425" i="1"/>
  <c r="CR1425" i="1"/>
  <c r="CS1425" i="1"/>
  <c r="CU1425" i="1"/>
  <c r="CV1425" i="1"/>
  <c r="CW1425" i="1"/>
  <c r="FR1425" i="1"/>
  <c r="GL1425" i="1"/>
  <c r="GO1425" i="1"/>
  <c r="GP1425" i="1"/>
  <c r="GV1425" i="1"/>
  <c r="HC1425" i="1" s="1"/>
  <c r="GX1425" i="1"/>
  <c r="B1427" i="1"/>
  <c r="B1417" i="1" s="1"/>
  <c r="C1427" i="1"/>
  <c r="C1417" i="1" s="1"/>
  <c r="D1427" i="1"/>
  <c r="D1417" i="1" s="1"/>
  <c r="F1427" i="1"/>
  <c r="G1427" i="1"/>
  <c r="G1417" i="1" s="1"/>
  <c r="BX1427" i="1"/>
  <c r="AO1427" i="1" s="1"/>
  <c r="AO1417" i="1" s="1"/>
  <c r="CK1427" i="1"/>
  <c r="CK1417" i="1" s="1"/>
  <c r="CL1427" i="1"/>
  <c r="BC1427" i="1" s="1"/>
  <c r="CM1427" i="1"/>
  <c r="BD1427" i="1" s="1"/>
  <c r="D1457" i="1"/>
  <c r="E1459" i="1"/>
  <c r="G1459" i="1"/>
  <c r="Z1459" i="1"/>
  <c r="AA1459" i="1"/>
  <c r="AM1459" i="1"/>
  <c r="AN1459" i="1"/>
  <c r="BE1459" i="1"/>
  <c r="BF1459" i="1"/>
  <c r="BG1459" i="1"/>
  <c r="BH1459" i="1"/>
  <c r="BI1459" i="1"/>
  <c r="BJ1459" i="1"/>
  <c r="BK1459" i="1"/>
  <c r="BL1459" i="1"/>
  <c r="BM1459" i="1"/>
  <c r="BN1459" i="1"/>
  <c r="BO1459" i="1"/>
  <c r="BP1459" i="1"/>
  <c r="BQ1459" i="1"/>
  <c r="BR1459" i="1"/>
  <c r="BS1459" i="1"/>
  <c r="BT1459" i="1"/>
  <c r="BU1459" i="1"/>
  <c r="BV1459" i="1"/>
  <c r="BW1459" i="1"/>
  <c r="BX1459" i="1"/>
  <c r="CN1459" i="1"/>
  <c r="CO1459" i="1"/>
  <c r="CP1459" i="1"/>
  <c r="CQ1459" i="1"/>
  <c r="CR1459" i="1"/>
  <c r="CS1459" i="1"/>
  <c r="CT1459" i="1"/>
  <c r="CU1459" i="1"/>
  <c r="CV1459" i="1"/>
  <c r="CW1459" i="1"/>
  <c r="CX1459" i="1"/>
  <c r="CY1459" i="1"/>
  <c r="CZ1459" i="1"/>
  <c r="DA1459" i="1"/>
  <c r="DB1459" i="1"/>
  <c r="DC1459" i="1"/>
  <c r="DD1459" i="1"/>
  <c r="DE1459" i="1"/>
  <c r="DF1459" i="1"/>
  <c r="DG1459" i="1"/>
  <c r="DH1459" i="1"/>
  <c r="DI1459" i="1"/>
  <c r="DJ1459" i="1"/>
  <c r="DK1459" i="1"/>
  <c r="DL1459" i="1"/>
  <c r="DM1459" i="1"/>
  <c r="DN1459" i="1"/>
  <c r="DO1459" i="1"/>
  <c r="DP1459" i="1"/>
  <c r="DQ1459" i="1"/>
  <c r="DR1459" i="1"/>
  <c r="DS1459" i="1"/>
  <c r="DT1459" i="1"/>
  <c r="DU1459" i="1"/>
  <c r="DV1459" i="1"/>
  <c r="DW1459" i="1"/>
  <c r="DX1459" i="1"/>
  <c r="DY1459" i="1"/>
  <c r="DZ1459" i="1"/>
  <c r="EA1459" i="1"/>
  <c r="EB1459" i="1"/>
  <c r="EC1459" i="1"/>
  <c r="ED1459" i="1"/>
  <c r="EE1459" i="1"/>
  <c r="EF1459" i="1"/>
  <c r="EG1459" i="1"/>
  <c r="EH1459" i="1"/>
  <c r="EI1459" i="1"/>
  <c r="EJ1459" i="1"/>
  <c r="EK1459" i="1"/>
  <c r="EL1459" i="1"/>
  <c r="EM1459" i="1"/>
  <c r="EN1459" i="1"/>
  <c r="EO1459" i="1"/>
  <c r="EP1459" i="1"/>
  <c r="EQ1459" i="1"/>
  <c r="ER1459" i="1"/>
  <c r="ES1459" i="1"/>
  <c r="ET1459" i="1"/>
  <c r="EU1459" i="1"/>
  <c r="EV1459" i="1"/>
  <c r="EW1459" i="1"/>
  <c r="EX1459" i="1"/>
  <c r="EY1459" i="1"/>
  <c r="EZ1459" i="1"/>
  <c r="FA1459" i="1"/>
  <c r="FB1459" i="1"/>
  <c r="FC1459" i="1"/>
  <c r="FD1459" i="1"/>
  <c r="FE1459" i="1"/>
  <c r="FF1459" i="1"/>
  <c r="FG1459" i="1"/>
  <c r="FH1459" i="1"/>
  <c r="FI1459" i="1"/>
  <c r="FJ1459" i="1"/>
  <c r="FK1459" i="1"/>
  <c r="FL1459" i="1"/>
  <c r="FM1459" i="1"/>
  <c r="FN1459" i="1"/>
  <c r="FO1459" i="1"/>
  <c r="FP1459" i="1"/>
  <c r="FQ1459" i="1"/>
  <c r="FR1459" i="1"/>
  <c r="FS1459" i="1"/>
  <c r="FT1459" i="1"/>
  <c r="FU1459" i="1"/>
  <c r="FV1459" i="1"/>
  <c r="FW1459" i="1"/>
  <c r="FX1459" i="1"/>
  <c r="FY1459" i="1"/>
  <c r="FZ1459" i="1"/>
  <c r="GA1459" i="1"/>
  <c r="GB1459" i="1"/>
  <c r="GC1459" i="1"/>
  <c r="GD1459" i="1"/>
  <c r="GE1459" i="1"/>
  <c r="GF1459" i="1"/>
  <c r="GG1459" i="1"/>
  <c r="GH1459" i="1"/>
  <c r="GI1459" i="1"/>
  <c r="GJ1459" i="1"/>
  <c r="GK1459" i="1"/>
  <c r="GL1459" i="1"/>
  <c r="GM1459" i="1"/>
  <c r="GN1459" i="1"/>
  <c r="GO1459" i="1"/>
  <c r="GP1459" i="1"/>
  <c r="GQ1459" i="1"/>
  <c r="GR1459" i="1"/>
  <c r="GS1459" i="1"/>
  <c r="GT1459" i="1"/>
  <c r="GU1459" i="1"/>
  <c r="GV1459" i="1"/>
  <c r="GW1459" i="1"/>
  <c r="GX1459" i="1"/>
  <c r="C1461" i="1"/>
  <c r="D1461" i="1"/>
  <c r="I1461" i="1"/>
  <c r="K1461" i="1"/>
  <c r="P1461" i="1"/>
  <c r="Q1461" i="1"/>
  <c r="AC1461" i="1"/>
  <c r="CQ1461" i="1" s="1"/>
  <c r="AE1461" i="1"/>
  <c r="AD1461" i="1" s="1"/>
  <c r="AB1461" i="1" s="1"/>
  <c r="AF1461" i="1"/>
  <c r="S1461" i="1" s="1"/>
  <c r="AG1461" i="1"/>
  <c r="AH1461" i="1"/>
  <c r="CV1461" i="1" s="1"/>
  <c r="U1461" i="1" s="1"/>
  <c r="AI1461" i="1"/>
  <c r="CW1461" i="1" s="1"/>
  <c r="V1461" i="1" s="1"/>
  <c r="AJ1461" i="1"/>
  <c r="CX1461" i="1" s="1"/>
  <c r="W1461" i="1" s="1"/>
  <c r="CR1461" i="1"/>
  <c r="CT1461" i="1"/>
  <c r="CU1461" i="1"/>
  <c r="T1461" i="1" s="1"/>
  <c r="FR1461" i="1"/>
  <c r="GL1461" i="1"/>
  <c r="BZ1476" i="1" s="1"/>
  <c r="GO1461" i="1"/>
  <c r="GP1461" i="1"/>
  <c r="GV1461" i="1"/>
  <c r="HC1461" i="1"/>
  <c r="GX1461" i="1" s="1"/>
  <c r="I1462" i="1"/>
  <c r="W1462" i="1" s="1"/>
  <c r="AC1462" i="1"/>
  <c r="AE1462" i="1"/>
  <c r="R1462" i="1" s="1"/>
  <c r="GK1462" i="1" s="1"/>
  <c r="AF1462" i="1"/>
  <c r="S1462" i="1" s="1"/>
  <c r="AG1462" i="1"/>
  <c r="CU1462" i="1" s="1"/>
  <c r="T1462" i="1" s="1"/>
  <c r="AH1462" i="1"/>
  <c r="CV1462" i="1" s="1"/>
  <c r="U1462" i="1" s="1"/>
  <c r="AI1462" i="1"/>
  <c r="CW1462" i="1" s="1"/>
  <c r="V1462" i="1" s="1"/>
  <c r="AJ1462" i="1"/>
  <c r="CR1462" i="1"/>
  <c r="CS1462" i="1"/>
  <c r="CX1462" i="1"/>
  <c r="FR1462" i="1"/>
  <c r="BY1476" i="1" s="1"/>
  <c r="GL1462" i="1"/>
  <c r="GO1462" i="1"/>
  <c r="GP1462" i="1"/>
  <c r="GV1462" i="1"/>
  <c r="GX1462" i="1"/>
  <c r="HC1462" i="1"/>
  <c r="C1463" i="1"/>
  <c r="D1463" i="1"/>
  <c r="I1463" i="1"/>
  <c r="K1463" i="1"/>
  <c r="P1463" i="1"/>
  <c r="Q1463" i="1"/>
  <c r="R1463" i="1"/>
  <c r="GK1463" i="1" s="1"/>
  <c r="AB1463" i="1"/>
  <c r="AC1463" i="1"/>
  <c r="CQ1463" i="1" s="1"/>
  <c r="AD1463" i="1"/>
  <c r="AE1463" i="1"/>
  <c r="AF1463" i="1"/>
  <c r="CT1463" i="1" s="1"/>
  <c r="AG1463" i="1"/>
  <c r="AH1463" i="1"/>
  <c r="AI1463" i="1"/>
  <c r="CW1463" i="1" s="1"/>
  <c r="V1463" i="1" s="1"/>
  <c r="AJ1463" i="1"/>
  <c r="CX1463" i="1" s="1"/>
  <c r="W1463" i="1" s="1"/>
  <c r="CR1463" i="1"/>
  <c r="CS1463" i="1"/>
  <c r="CU1463" i="1"/>
  <c r="T1463" i="1" s="1"/>
  <c r="CV1463" i="1"/>
  <c r="U1463" i="1" s="1"/>
  <c r="FR1463" i="1"/>
  <c r="GL1463" i="1"/>
  <c r="GO1463" i="1"/>
  <c r="GP1463" i="1"/>
  <c r="GV1463" i="1"/>
  <c r="GX1463" i="1"/>
  <c r="HC1463" i="1"/>
  <c r="I1464" i="1"/>
  <c r="Q1464" i="1" s="1"/>
  <c r="P1464" i="1"/>
  <c r="AC1464" i="1"/>
  <c r="AD1464" i="1"/>
  <c r="AB1464" i="1" s="1"/>
  <c r="AE1464" i="1"/>
  <c r="R1464" i="1" s="1"/>
  <c r="GK1464" i="1" s="1"/>
  <c r="AF1464" i="1"/>
  <c r="S1464" i="1" s="1"/>
  <c r="AG1464" i="1"/>
  <c r="CU1464" i="1" s="1"/>
  <c r="T1464" i="1" s="1"/>
  <c r="AH1464" i="1"/>
  <c r="CV1464" i="1" s="1"/>
  <c r="U1464" i="1" s="1"/>
  <c r="AI1464" i="1"/>
  <c r="CW1464" i="1" s="1"/>
  <c r="V1464" i="1" s="1"/>
  <c r="AJ1464" i="1"/>
  <c r="CX1464" i="1" s="1"/>
  <c r="W1464" i="1" s="1"/>
  <c r="CQ1464" i="1"/>
  <c r="CR1464" i="1"/>
  <c r="CS1464" i="1"/>
  <c r="CT1464" i="1"/>
  <c r="FR1464" i="1"/>
  <c r="GL1464" i="1"/>
  <c r="GO1464" i="1"/>
  <c r="GP1464" i="1"/>
  <c r="GV1464" i="1"/>
  <c r="HC1464" i="1"/>
  <c r="GX1464" i="1" s="1"/>
  <c r="C1465" i="1"/>
  <c r="D1465" i="1"/>
  <c r="S1465" i="1"/>
  <c r="U1465" i="1"/>
  <c r="AC1465" i="1"/>
  <c r="P1465" i="1" s="1"/>
  <c r="CP1465" i="1" s="1"/>
  <c r="O1465" i="1" s="1"/>
  <c r="AD1465" i="1"/>
  <c r="AE1465" i="1"/>
  <c r="Q1465" i="1" s="1"/>
  <c r="AF1465" i="1"/>
  <c r="CT1465" i="1" s="1"/>
  <c r="AG1465" i="1"/>
  <c r="CU1465" i="1" s="1"/>
  <c r="T1465" i="1" s="1"/>
  <c r="AH1465" i="1"/>
  <c r="AI1465" i="1"/>
  <c r="CW1465" i="1" s="1"/>
  <c r="V1465" i="1" s="1"/>
  <c r="AJ1465" i="1"/>
  <c r="CQ1465" i="1"/>
  <c r="CR1465" i="1"/>
  <c r="CV1465" i="1"/>
  <c r="CX1465" i="1"/>
  <c r="W1465" i="1" s="1"/>
  <c r="CY1465" i="1"/>
  <c r="X1465" i="1" s="1"/>
  <c r="CZ1465" i="1"/>
  <c r="Y1465" i="1" s="1"/>
  <c r="FR1465" i="1"/>
  <c r="GL1465" i="1"/>
  <c r="GO1465" i="1"/>
  <c r="GP1465" i="1"/>
  <c r="GV1465" i="1"/>
  <c r="HC1465" i="1" s="1"/>
  <c r="GX1465" i="1" s="1"/>
  <c r="I1466" i="1"/>
  <c r="Q1466" i="1"/>
  <c r="R1466" i="1"/>
  <c r="GK1466" i="1" s="1"/>
  <c r="S1466" i="1"/>
  <c r="CY1466" i="1" s="1"/>
  <c r="X1466" i="1" s="1"/>
  <c r="AB1466" i="1"/>
  <c r="AC1466" i="1"/>
  <c r="P1466" i="1" s="1"/>
  <c r="CP1466" i="1" s="1"/>
  <c r="O1466" i="1" s="1"/>
  <c r="AD1466" i="1"/>
  <c r="AE1466" i="1"/>
  <c r="CS1466" i="1" s="1"/>
  <c r="AF1466" i="1"/>
  <c r="AG1466" i="1"/>
  <c r="CU1466" i="1" s="1"/>
  <c r="T1466" i="1" s="1"/>
  <c r="AH1466" i="1"/>
  <c r="AI1466" i="1"/>
  <c r="AJ1466" i="1"/>
  <c r="CX1466" i="1" s="1"/>
  <c r="W1466" i="1" s="1"/>
  <c r="CR1466" i="1"/>
  <c r="CT1466" i="1"/>
  <c r="CV1466" i="1"/>
  <c r="U1466" i="1" s="1"/>
  <c r="CW1466" i="1"/>
  <c r="V1466" i="1" s="1"/>
  <c r="FR1466" i="1"/>
  <c r="GL1466" i="1"/>
  <c r="GO1466" i="1"/>
  <c r="GP1466" i="1"/>
  <c r="GV1466" i="1"/>
  <c r="HC1466" i="1"/>
  <c r="GX1466" i="1" s="1"/>
  <c r="C1467" i="1"/>
  <c r="D1467" i="1"/>
  <c r="I1467" i="1"/>
  <c r="V1467" i="1" s="1"/>
  <c r="K1467" i="1"/>
  <c r="AC1467" i="1"/>
  <c r="P1467" i="1" s="1"/>
  <c r="AE1467" i="1"/>
  <c r="R1467" i="1" s="1"/>
  <c r="GK1467" i="1" s="1"/>
  <c r="AF1467" i="1"/>
  <c r="S1467" i="1" s="1"/>
  <c r="AG1467" i="1"/>
  <c r="CU1467" i="1" s="1"/>
  <c r="T1467" i="1" s="1"/>
  <c r="AH1467" i="1"/>
  <c r="CV1467" i="1" s="1"/>
  <c r="U1467" i="1" s="1"/>
  <c r="AI1467" i="1"/>
  <c r="AJ1467" i="1"/>
  <c r="CX1467" i="1" s="1"/>
  <c r="W1467" i="1" s="1"/>
  <c r="CQ1467" i="1"/>
  <c r="CR1467" i="1"/>
  <c r="CW1467" i="1"/>
  <c r="FR1467" i="1"/>
  <c r="GL1467" i="1"/>
  <c r="GO1467" i="1"/>
  <c r="GP1467" i="1"/>
  <c r="GV1467" i="1"/>
  <c r="HC1467" i="1" s="1"/>
  <c r="GX1467" i="1" s="1"/>
  <c r="AC1468" i="1"/>
  <c r="AD1468" i="1"/>
  <c r="AE1468" i="1"/>
  <c r="CS1468" i="1" s="1"/>
  <c r="AF1468" i="1"/>
  <c r="CT1468" i="1" s="1"/>
  <c r="AG1468" i="1"/>
  <c r="AH1468" i="1"/>
  <c r="CV1468" i="1" s="1"/>
  <c r="AI1468" i="1"/>
  <c r="AJ1468" i="1"/>
  <c r="CR1468" i="1"/>
  <c r="CU1468" i="1"/>
  <c r="CW1468" i="1"/>
  <c r="CX1468" i="1"/>
  <c r="FR1468" i="1"/>
  <c r="GL1468" i="1"/>
  <c r="GO1468" i="1"/>
  <c r="CC1476" i="1" s="1"/>
  <c r="GP1468" i="1"/>
  <c r="GV1468" i="1"/>
  <c r="HC1468" i="1" s="1"/>
  <c r="C1469" i="1"/>
  <c r="D1469" i="1"/>
  <c r="I1469" i="1"/>
  <c r="I1470" i="1" s="1"/>
  <c r="K1469" i="1"/>
  <c r="W1469" i="1"/>
  <c r="AC1469" i="1"/>
  <c r="AE1469" i="1"/>
  <c r="R1469" i="1" s="1"/>
  <c r="GK1469" i="1" s="1"/>
  <c r="AF1469" i="1"/>
  <c r="S1469" i="1" s="1"/>
  <c r="AG1469" i="1"/>
  <c r="CU1469" i="1" s="1"/>
  <c r="T1469" i="1" s="1"/>
  <c r="AH1469" i="1"/>
  <c r="CV1469" i="1" s="1"/>
  <c r="U1469" i="1" s="1"/>
  <c r="AI1469" i="1"/>
  <c r="CW1469" i="1" s="1"/>
  <c r="V1469" i="1" s="1"/>
  <c r="AJ1469" i="1"/>
  <c r="CR1469" i="1"/>
  <c r="CS1469" i="1"/>
  <c r="CX1469" i="1"/>
  <c r="FR1469" i="1"/>
  <c r="GL1469" i="1"/>
  <c r="GO1469" i="1"/>
  <c r="GP1469" i="1"/>
  <c r="GV1469" i="1"/>
  <c r="GX1469" i="1"/>
  <c r="HC1469" i="1"/>
  <c r="AC1470" i="1"/>
  <c r="P1470" i="1" s="1"/>
  <c r="AD1470" i="1"/>
  <c r="AE1470" i="1"/>
  <c r="R1470" i="1" s="1"/>
  <c r="GK1470" i="1" s="1"/>
  <c r="AF1470" i="1"/>
  <c r="CT1470" i="1" s="1"/>
  <c r="AG1470" i="1"/>
  <c r="CU1470" i="1" s="1"/>
  <c r="T1470" i="1" s="1"/>
  <c r="AH1470" i="1"/>
  <c r="AI1470" i="1"/>
  <c r="CW1470" i="1" s="1"/>
  <c r="AJ1470" i="1"/>
  <c r="CQ1470" i="1"/>
  <c r="CR1470" i="1"/>
  <c r="CV1470" i="1"/>
  <c r="CX1470" i="1"/>
  <c r="FR1470" i="1"/>
  <c r="GL1470" i="1"/>
  <c r="GO1470" i="1"/>
  <c r="GP1470" i="1"/>
  <c r="GV1470" i="1"/>
  <c r="HC1470" i="1" s="1"/>
  <c r="GX1470" i="1" s="1"/>
  <c r="AB1471" i="1"/>
  <c r="AC1471" i="1"/>
  <c r="AD1471" i="1"/>
  <c r="AE1471" i="1"/>
  <c r="CS1471" i="1" s="1"/>
  <c r="AF1471" i="1"/>
  <c r="AG1471" i="1"/>
  <c r="CU1471" i="1" s="1"/>
  <c r="AH1471" i="1"/>
  <c r="AI1471" i="1"/>
  <c r="AJ1471" i="1"/>
  <c r="CX1471" i="1" s="1"/>
  <c r="CR1471" i="1"/>
  <c r="CT1471" i="1"/>
  <c r="CV1471" i="1"/>
  <c r="CW1471" i="1"/>
  <c r="FR1471" i="1"/>
  <c r="GL1471" i="1"/>
  <c r="GO1471" i="1"/>
  <c r="GP1471" i="1"/>
  <c r="GV1471" i="1"/>
  <c r="HC1471" i="1"/>
  <c r="C1472" i="1"/>
  <c r="D1472" i="1"/>
  <c r="I1472" i="1"/>
  <c r="V1472" i="1" s="1"/>
  <c r="K1472" i="1"/>
  <c r="AC1472" i="1"/>
  <c r="AE1472" i="1"/>
  <c r="R1472" i="1" s="1"/>
  <c r="GK1472" i="1" s="1"/>
  <c r="AF1472" i="1"/>
  <c r="S1472" i="1" s="1"/>
  <c r="AG1472" i="1"/>
  <c r="CU1472" i="1" s="1"/>
  <c r="T1472" i="1" s="1"/>
  <c r="AH1472" i="1"/>
  <c r="CV1472" i="1" s="1"/>
  <c r="U1472" i="1" s="1"/>
  <c r="AI1472" i="1"/>
  <c r="AJ1472" i="1"/>
  <c r="CX1472" i="1" s="1"/>
  <c r="W1472" i="1" s="1"/>
  <c r="CQ1472" i="1"/>
  <c r="CR1472" i="1"/>
  <c r="CW1472" i="1"/>
  <c r="FR1472" i="1"/>
  <c r="GL1472" i="1"/>
  <c r="GO1472" i="1"/>
  <c r="GP1472" i="1"/>
  <c r="GV1472" i="1"/>
  <c r="HC1472" i="1" s="1"/>
  <c r="GX1472" i="1" s="1"/>
  <c r="AC1473" i="1"/>
  <c r="AD1473" i="1"/>
  <c r="AE1473" i="1"/>
  <c r="CS1473" i="1" s="1"/>
  <c r="AF1473" i="1"/>
  <c r="CT1473" i="1" s="1"/>
  <c r="AG1473" i="1"/>
  <c r="AH1473" i="1"/>
  <c r="CV1473" i="1" s="1"/>
  <c r="AI1473" i="1"/>
  <c r="AJ1473" i="1"/>
  <c r="CR1473" i="1"/>
  <c r="CU1473" i="1"/>
  <c r="CW1473" i="1"/>
  <c r="CX1473" i="1"/>
  <c r="FR1473" i="1"/>
  <c r="GL1473" i="1"/>
  <c r="GO1473" i="1"/>
  <c r="GP1473" i="1"/>
  <c r="GV1473" i="1"/>
  <c r="HC1473" i="1" s="1"/>
  <c r="AB1474" i="1"/>
  <c r="AC1474" i="1"/>
  <c r="CQ1474" i="1" s="1"/>
  <c r="AD1474" i="1"/>
  <c r="AE1474" i="1"/>
  <c r="AF1474" i="1"/>
  <c r="CT1474" i="1" s="1"/>
  <c r="AG1474" i="1"/>
  <c r="AH1474" i="1"/>
  <c r="AI1474" i="1"/>
  <c r="CW1474" i="1" s="1"/>
  <c r="AJ1474" i="1"/>
  <c r="CX1474" i="1" s="1"/>
  <c r="CR1474" i="1"/>
  <c r="CS1474" i="1"/>
  <c r="CU1474" i="1"/>
  <c r="CV1474" i="1"/>
  <c r="FR1474" i="1"/>
  <c r="GL1474" i="1"/>
  <c r="GO1474" i="1"/>
  <c r="GP1474" i="1"/>
  <c r="GV1474" i="1"/>
  <c r="HC1474" i="1" s="1"/>
  <c r="B1476" i="1"/>
  <c r="B1459" i="1" s="1"/>
  <c r="C1476" i="1"/>
  <c r="C1459" i="1" s="1"/>
  <c r="D1476" i="1"/>
  <c r="D1459" i="1" s="1"/>
  <c r="F1476" i="1"/>
  <c r="F1459" i="1" s="1"/>
  <c r="G1476" i="1"/>
  <c r="BX1476" i="1"/>
  <c r="AO1476" i="1" s="1"/>
  <c r="CD1476" i="1"/>
  <c r="CD1459" i="1" s="1"/>
  <c r="CK1476" i="1"/>
  <c r="CK1459" i="1" s="1"/>
  <c r="CL1476" i="1"/>
  <c r="CL1459" i="1" s="1"/>
  <c r="CM1476" i="1"/>
  <c r="CM1459" i="1" s="1"/>
  <c r="B1506" i="1"/>
  <c r="B1398" i="1" s="1"/>
  <c r="C1506" i="1"/>
  <c r="C1398" i="1" s="1"/>
  <c r="D1506" i="1"/>
  <c r="D1398" i="1" s="1"/>
  <c r="F1506" i="1"/>
  <c r="F1398" i="1" s="1"/>
  <c r="G1506" i="1"/>
  <c r="G1398" i="1" s="1"/>
  <c r="BX1506" i="1"/>
  <c r="BX1398" i="1" s="1"/>
  <c r="BY1506" i="1"/>
  <c r="BY1398" i="1" s="1"/>
  <c r="CC1506" i="1"/>
  <c r="CC1398" i="1" s="1"/>
  <c r="CD1506" i="1"/>
  <c r="CD1398" i="1" s="1"/>
  <c r="CK1506" i="1"/>
  <c r="CK1398" i="1" s="1"/>
  <c r="CL1506" i="1"/>
  <c r="CL1398" i="1" s="1"/>
  <c r="CM1506" i="1"/>
  <c r="CM1398" i="1" s="1"/>
  <c r="D1536" i="1"/>
  <c r="E1538" i="1"/>
  <c r="F1538" i="1"/>
  <c r="G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CG1538" i="1"/>
  <c r="CH1538" i="1"/>
  <c r="CI1538" i="1"/>
  <c r="CJ1538" i="1"/>
  <c r="CK1538" i="1"/>
  <c r="CL1538" i="1"/>
  <c r="CM1538" i="1"/>
  <c r="CN1538" i="1"/>
  <c r="CO1538" i="1"/>
  <c r="CP1538" i="1"/>
  <c r="CQ1538" i="1"/>
  <c r="CR1538" i="1"/>
  <c r="CS1538" i="1"/>
  <c r="CT1538" i="1"/>
  <c r="CU1538" i="1"/>
  <c r="CV1538" i="1"/>
  <c r="CW1538" i="1"/>
  <c r="CX1538" i="1"/>
  <c r="CY1538" i="1"/>
  <c r="CZ1538" i="1"/>
  <c r="DA1538" i="1"/>
  <c r="DB1538" i="1"/>
  <c r="DC1538" i="1"/>
  <c r="DD1538" i="1"/>
  <c r="DE1538" i="1"/>
  <c r="DF1538" i="1"/>
  <c r="DG1538" i="1"/>
  <c r="DH1538" i="1"/>
  <c r="DI1538" i="1"/>
  <c r="DJ1538" i="1"/>
  <c r="DK1538" i="1"/>
  <c r="DL1538" i="1"/>
  <c r="DM1538" i="1"/>
  <c r="DN1538" i="1"/>
  <c r="DO1538" i="1"/>
  <c r="DP1538" i="1"/>
  <c r="DQ1538" i="1"/>
  <c r="DR1538" i="1"/>
  <c r="DS1538" i="1"/>
  <c r="DT1538" i="1"/>
  <c r="DU1538" i="1"/>
  <c r="DV1538" i="1"/>
  <c r="DW1538" i="1"/>
  <c r="DX1538" i="1"/>
  <c r="DY1538" i="1"/>
  <c r="DZ1538" i="1"/>
  <c r="EA1538" i="1"/>
  <c r="EB1538" i="1"/>
  <c r="EC1538" i="1"/>
  <c r="ED1538" i="1"/>
  <c r="EE1538" i="1"/>
  <c r="EF1538" i="1"/>
  <c r="EG1538" i="1"/>
  <c r="EH1538" i="1"/>
  <c r="EI1538" i="1"/>
  <c r="EJ1538" i="1"/>
  <c r="EK1538" i="1"/>
  <c r="EL1538" i="1"/>
  <c r="EM1538" i="1"/>
  <c r="EN1538" i="1"/>
  <c r="EO1538" i="1"/>
  <c r="EP1538" i="1"/>
  <c r="EQ1538" i="1"/>
  <c r="ER1538" i="1"/>
  <c r="ES1538" i="1"/>
  <c r="ET1538" i="1"/>
  <c r="EU1538" i="1"/>
  <c r="EV1538" i="1"/>
  <c r="EW1538" i="1"/>
  <c r="EX1538" i="1"/>
  <c r="EY1538" i="1"/>
  <c r="EZ1538" i="1"/>
  <c r="FA1538" i="1"/>
  <c r="FB1538" i="1"/>
  <c r="FC1538" i="1"/>
  <c r="FD1538" i="1"/>
  <c r="FE1538" i="1"/>
  <c r="FF1538" i="1"/>
  <c r="FG1538" i="1"/>
  <c r="FH1538" i="1"/>
  <c r="FI1538" i="1"/>
  <c r="FJ1538" i="1"/>
  <c r="FK1538" i="1"/>
  <c r="FL1538" i="1"/>
  <c r="FM1538" i="1"/>
  <c r="FN1538" i="1"/>
  <c r="FO1538" i="1"/>
  <c r="FP1538" i="1"/>
  <c r="FQ1538" i="1"/>
  <c r="FR1538" i="1"/>
  <c r="FS1538" i="1"/>
  <c r="FT1538" i="1"/>
  <c r="FU1538" i="1"/>
  <c r="FV1538" i="1"/>
  <c r="FW1538" i="1"/>
  <c r="FX1538" i="1"/>
  <c r="FY1538" i="1"/>
  <c r="FZ1538" i="1"/>
  <c r="GA1538" i="1"/>
  <c r="GB1538" i="1"/>
  <c r="GC1538" i="1"/>
  <c r="GD1538" i="1"/>
  <c r="GE1538" i="1"/>
  <c r="GF1538" i="1"/>
  <c r="GG1538" i="1"/>
  <c r="GH1538" i="1"/>
  <c r="GI1538" i="1"/>
  <c r="GJ1538" i="1"/>
  <c r="GK1538" i="1"/>
  <c r="GL1538" i="1"/>
  <c r="GM1538" i="1"/>
  <c r="GN1538" i="1"/>
  <c r="GO1538" i="1"/>
  <c r="GP1538" i="1"/>
  <c r="GQ1538" i="1"/>
  <c r="GR1538" i="1"/>
  <c r="GS1538" i="1"/>
  <c r="GT1538" i="1"/>
  <c r="GU1538" i="1"/>
  <c r="GV1538" i="1"/>
  <c r="GW1538" i="1"/>
  <c r="GX1538" i="1"/>
  <c r="D1540" i="1"/>
  <c r="D1542" i="1"/>
  <c r="E1542" i="1"/>
  <c r="F1542" i="1"/>
  <c r="G1542" i="1"/>
  <c r="Z1542" i="1"/>
  <c r="AA1542" i="1"/>
  <c r="AM1542" i="1"/>
  <c r="AN1542" i="1"/>
  <c r="BE1542" i="1"/>
  <c r="BF1542" i="1"/>
  <c r="BG1542" i="1"/>
  <c r="BH1542" i="1"/>
  <c r="BI1542" i="1"/>
  <c r="BJ1542" i="1"/>
  <c r="BK1542" i="1"/>
  <c r="BL1542" i="1"/>
  <c r="BM1542" i="1"/>
  <c r="BN1542" i="1"/>
  <c r="BO1542" i="1"/>
  <c r="BP1542" i="1"/>
  <c r="BQ1542" i="1"/>
  <c r="BR1542" i="1"/>
  <c r="BS1542" i="1"/>
  <c r="BT1542" i="1"/>
  <c r="BU1542" i="1"/>
  <c r="BV1542" i="1"/>
  <c r="BW1542" i="1"/>
  <c r="CM1542" i="1"/>
  <c r="CN1542" i="1"/>
  <c r="CO1542" i="1"/>
  <c r="CP1542" i="1"/>
  <c r="CQ1542" i="1"/>
  <c r="CR1542" i="1"/>
  <c r="CS1542" i="1"/>
  <c r="CT1542" i="1"/>
  <c r="CU1542" i="1"/>
  <c r="CV1542" i="1"/>
  <c r="CW1542" i="1"/>
  <c r="CX1542" i="1"/>
  <c r="CY1542" i="1"/>
  <c r="CZ1542" i="1"/>
  <c r="DA1542" i="1"/>
  <c r="DB1542" i="1"/>
  <c r="DC1542" i="1"/>
  <c r="DD1542" i="1"/>
  <c r="DE1542" i="1"/>
  <c r="DF1542" i="1"/>
  <c r="DG1542" i="1"/>
  <c r="DH1542" i="1"/>
  <c r="DI1542" i="1"/>
  <c r="DJ1542" i="1"/>
  <c r="DK1542" i="1"/>
  <c r="DL1542" i="1"/>
  <c r="DM1542" i="1"/>
  <c r="DN1542" i="1"/>
  <c r="DO1542" i="1"/>
  <c r="DP1542" i="1"/>
  <c r="DQ1542" i="1"/>
  <c r="DR1542" i="1"/>
  <c r="DS1542" i="1"/>
  <c r="DT1542" i="1"/>
  <c r="DU1542" i="1"/>
  <c r="DV1542" i="1"/>
  <c r="DW1542" i="1"/>
  <c r="DX1542" i="1"/>
  <c r="DY1542" i="1"/>
  <c r="DZ1542" i="1"/>
  <c r="EA1542" i="1"/>
  <c r="EB1542" i="1"/>
  <c r="EC1542" i="1"/>
  <c r="ED1542" i="1"/>
  <c r="EE1542" i="1"/>
  <c r="EF1542" i="1"/>
  <c r="EG1542" i="1"/>
  <c r="EH1542" i="1"/>
  <c r="EI1542" i="1"/>
  <c r="EJ1542" i="1"/>
  <c r="EK1542" i="1"/>
  <c r="EL1542" i="1"/>
  <c r="EM1542" i="1"/>
  <c r="EN1542" i="1"/>
  <c r="EO1542" i="1"/>
  <c r="EP1542" i="1"/>
  <c r="EQ1542" i="1"/>
  <c r="ER1542" i="1"/>
  <c r="ES1542" i="1"/>
  <c r="ET1542" i="1"/>
  <c r="EU1542" i="1"/>
  <c r="EV1542" i="1"/>
  <c r="EW1542" i="1"/>
  <c r="EX1542" i="1"/>
  <c r="EY1542" i="1"/>
  <c r="EZ1542" i="1"/>
  <c r="FA1542" i="1"/>
  <c r="FB1542" i="1"/>
  <c r="FC1542" i="1"/>
  <c r="FD1542" i="1"/>
  <c r="FE1542" i="1"/>
  <c r="FF1542" i="1"/>
  <c r="FG1542" i="1"/>
  <c r="FH1542" i="1"/>
  <c r="FI1542" i="1"/>
  <c r="FJ1542" i="1"/>
  <c r="FK1542" i="1"/>
  <c r="FL1542" i="1"/>
  <c r="FM1542" i="1"/>
  <c r="FN1542" i="1"/>
  <c r="FO1542" i="1"/>
  <c r="FP1542" i="1"/>
  <c r="FQ1542" i="1"/>
  <c r="FR1542" i="1"/>
  <c r="FS1542" i="1"/>
  <c r="FT1542" i="1"/>
  <c r="FU1542" i="1"/>
  <c r="FV1542" i="1"/>
  <c r="FW1542" i="1"/>
  <c r="FX1542" i="1"/>
  <c r="FY1542" i="1"/>
  <c r="FZ1542" i="1"/>
  <c r="GA1542" i="1"/>
  <c r="GB1542" i="1"/>
  <c r="GC1542" i="1"/>
  <c r="GD1542" i="1"/>
  <c r="GE1542" i="1"/>
  <c r="GF1542" i="1"/>
  <c r="GG1542" i="1"/>
  <c r="GH1542" i="1"/>
  <c r="GI1542" i="1"/>
  <c r="GJ1542" i="1"/>
  <c r="GK1542" i="1"/>
  <c r="GL1542" i="1"/>
  <c r="GM1542" i="1"/>
  <c r="GN1542" i="1"/>
  <c r="GO1542" i="1"/>
  <c r="GP1542" i="1"/>
  <c r="GQ1542" i="1"/>
  <c r="GR1542" i="1"/>
  <c r="GS1542" i="1"/>
  <c r="GT1542" i="1"/>
  <c r="GU1542" i="1"/>
  <c r="GV1542" i="1"/>
  <c r="GW1542" i="1"/>
  <c r="GX1542" i="1"/>
  <c r="C1544" i="1"/>
  <c r="D1544" i="1"/>
  <c r="I1544" i="1"/>
  <c r="K1544" i="1"/>
  <c r="Q1544" i="1"/>
  <c r="R1544" i="1"/>
  <c r="GK1544" i="1" s="1"/>
  <c r="S1544" i="1"/>
  <c r="AC1544" i="1"/>
  <c r="P1544" i="1" s="1"/>
  <c r="AE1544" i="1"/>
  <c r="CS1544" i="1" s="1"/>
  <c r="AF1544" i="1"/>
  <c r="AG1544" i="1"/>
  <c r="CU1544" i="1" s="1"/>
  <c r="T1544" i="1" s="1"/>
  <c r="AH1544" i="1"/>
  <c r="AI1544" i="1"/>
  <c r="AJ1544" i="1"/>
  <c r="CX1544" i="1" s="1"/>
  <c r="W1544" i="1" s="1"/>
  <c r="CR1544" i="1"/>
  <c r="CT1544" i="1"/>
  <c r="CV1544" i="1"/>
  <c r="U1544" i="1" s="1"/>
  <c r="CW1544" i="1"/>
  <c r="V1544" i="1" s="1"/>
  <c r="FR1544" i="1"/>
  <c r="GL1544" i="1"/>
  <c r="GO1544" i="1"/>
  <c r="CC1552" i="1" s="1"/>
  <c r="GP1544" i="1"/>
  <c r="GV1544" i="1"/>
  <c r="HC1544" i="1"/>
  <c r="GX1544" i="1" s="1"/>
  <c r="I1545" i="1"/>
  <c r="P1545" i="1"/>
  <c r="CP1545" i="1" s="1"/>
  <c r="O1545" i="1" s="1"/>
  <c r="Q1545" i="1"/>
  <c r="S1545" i="1"/>
  <c r="CY1545" i="1" s="1"/>
  <c r="X1545" i="1" s="1"/>
  <c r="W1545" i="1"/>
  <c r="Y1545" i="1"/>
  <c r="AC1545" i="1"/>
  <c r="CQ1545" i="1" s="1"/>
  <c r="AE1545" i="1"/>
  <c r="AD1545" i="1" s="1"/>
  <c r="AF1545" i="1"/>
  <c r="AG1545" i="1"/>
  <c r="AH1545" i="1"/>
  <c r="CV1545" i="1" s="1"/>
  <c r="U1545" i="1" s="1"/>
  <c r="AI1545" i="1"/>
  <c r="CW1545" i="1" s="1"/>
  <c r="V1545" i="1" s="1"/>
  <c r="AJ1545" i="1"/>
  <c r="CR1545" i="1"/>
  <c r="CT1545" i="1"/>
  <c r="CU1545" i="1"/>
  <c r="T1545" i="1" s="1"/>
  <c r="CX1545" i="1"/>
  <c r="CZ1545" i="1"/>
  <c r="FR1545" i="1"/>
  <c r="GL1545" i="1"/>
  <c r="BZ1552" i="1" s="1"/>
  <c r="GO1545" i="1"/>
  <c r="GP1545" i="1"/>
  <c r="GV1545" i="1"/>
  <c r="HC1545" i="1"/>
  <c r="GX1545" i="1" s="1"/>
  <c r="C1546" i="1"/>
  <c r="D1546" i="1"/>
  <c r="P1546" i="1"/>
  <c r="T1546" i="1"/>
  <c r="V1546" i="1"/>
  <c r="AC1546" i="1"/>
  <c r="AE1546" i="1"/>
  <c r="Q1546" i="1" s="1"/>
  <c r="AF1546" i="1"/>
  <c r="S1546" i="1" s="1"/>
  <c r="AG1546" i="1"/>
  <c r="AH1546" i="1"/>
  <c r="CV1546" i="1" s="1"/>
  <c r="U1546" i="1" s="1"/>
  <c r="AI1546" i="1"/>
  <c r="AJ1546" i="1"/>
  <c r="CX1546" i="1" s="1"/>
  <c r="W1546" i="1" s="1"/>
  <c r="CQ1546" i="1"/>
  <c r="CR1546" i="1"/>
  <c r="CU1546" i="1"/>
  <c r="CW1546" i="1"/>
  <c r="FR1546" i="1"/>
  <c r="BY1552" i="1" s="1"/>
  <c r="GL1546" i="1"/>
  <c r="GO1546" i="1"/>
  <c r="GP1546" i="1"/>
  <c r="CD1552" i="1" s="1"/>
  <c r="GV1546" i="1"/>
  <c r="HC1546" i="1" s="1"/>
  <c r="GX1546" i="1" s="1"/>
  <c r="C1547" i="1"/>
  <c r="D1547" i="1"/>
  <c r="I1547" i="1"/>
  <c r="K1547" i="1"/>
  <c r="P1547" i="1"/>
  <c r="CP1547" i="1" s="1"/>
  <c r="O1547" i="1" s="1"/>
  <c r="Q1547" i="1"/>
  <c r="W1547" i="1"/>
  <c r="AC1547" i="1"/>
  <c r="CQ1547" i="1" s="1"/>
  <c r="AE1547" i="1"/>
  <c r="AD1547" i="1" s="1"/>
  <c r="AF1547" i="1"/>
  <c r="S1547" i="1" s="1"/>
  <c r="AG1547" i="1"/>
  <c r="AH1547" i="1"/>
  <c r="CV1547" i="1" s="1"/>
  <c r="U1547" i="1" s="1"/>
  <c r="AI1547" i="1"/>
  <c r="CW1547" i="1" s="1"/>
  <c r="V1547" i="1" s="1"/>
  <c r="AJ1547" i="1"/>
  <c r="CR1547" i="1"/>
  <c r="CT1547" i="1"/>
  <c r="CU1547" i="1"/>
  <c r="T1547" i="1" s="1"/>
  <c r="CX1547" i="1"/>
  <c r="FR1547" i="1"/>
  <c r="GL1547" i="1"/>
  <c r="GO1547" i="1"/>
  <c r="GP1547" i="1"/>
  <c r="GV1547" i="1"/>
  <c r="HC1547" i="1"/>
  <c r="GX1547" i="1" s="1"/>
  <c r="I1548" i="1"/>
  <c r="U1548" i="1" s="1"/>
  <c r="AC1548" i="1"/>
  <c r="AE1548" i="1"/>
  <c r="R1548" i="1" s="1"/>
  <c r="GK1548" i="1" s="1"/>
  <c r="AF1548" i="1"/>
  <c r="S1548" i="1" s="1"/>
  <c r="AG1548" i="1"/>
  <c r="CU1548" i="1" s="1"/>
  <c r="T1548" i="1" s="1"/>
  <c r="AH1548" i="1"/>
  <c r="AI1548" i="1"/>
  <c r="CW1548" i="1" s="1"/>
  <c r="V1548" i="1" s="1"/>
  <c r="AJ1548" i="1"/>
  <c r="CR1548" i="1"/>
  <c r="CS1548" i="1"/>
  <c r="CV1548" i="1"/>
  <c r="CX1548" i="1"/>
  <c r="FR1548" i="1"/>
  <c r="GL1548" i="1"/>
  <c r="GO1548" i="1"/>
  <c r="GP1548" i="1"/>
  <c r="GV1548" i="1"/>
  <c r="GX1548" i="1"/>
  <c r="HC1548" i="1"/>
  <c r="C1549" i="1"/>
  <c r="D1549" i="1"/>
  <c r="I1549" i="1"/>
  <c r="CX720" i="3" s="1"/>
  <c r="K1549" i="1"/>
  <c r="P1549" i="1"/>
  <c r="Q1549" i="1"/>
  <c r="R1549" i="1"/>
  <c r="GK1549" i="1" s="1"/>
  <c r="AC1549" i="1"/>
  <c r="AE1549" i="1"/>
  <c r="AD1549" i="1" s="1"/>
  <c r="AB1549" i="1" s="1"/>
  <c r="AF1549" i="1"/>
  <c r="CT1549" i="1" s="1"/>
  <c r="AG1549" i="1"/>
  <c r="AH1549" i="1"/>
  <c r="AI1549" i="1"/>
  <c r="CW1549" i="1" s="1"/>
  <c r="V1549" i="1" s="1"/>
  <c r="AJ1549" i="1"/>
  <c r="CX1549" i="1" s="1"/>
  <c r="W1549" i="1" s="1"/>
  <c r="CQ1549" i="1"/>
  <c r="CR1549" i="1"/>
  <c r="CS1549" i="1"/>
  <c r="CU1549" i="1"/>
  <c r="T1549" i="1" s="1"/>
  <c r="CV1549" i="1"/>
  <c r="U1549" i="1" s="1"/>
  <c r="FR1549" i="1"/>
  <c r="GL1549" i="1"/>
  <c r="GO1549" i="1"/>
  <c r="GP1549" i="1"/>
  <c r="GV1549" i="1"/>
  <c r="HC1549" i="1" s="1"/>
  <c r="GX1549" i="1" s="1"/>
  <c r="C1550" i="1"/>
  <c r="D1550" i="1"/>
  <c r="U1550" i="1"/>
  <c r="V1550" i="1"/>
  <c r="W1550" i="1"/>
  <c r="AC1550" i="1"/>
  <c r="AE1550" i="1"/>
  <c r="R1550" i="1" s="1"/>
  <c r="GK1550" i="1" s="1"/>
  <c r="AF1550" i="1"/>
  <c r="S1550" i="1" s="1"/>
  <c r="AG1550" i="1"/>
  <c r="CU1550" i="1" s="1"/>
  <c r="T1550" i="1" s="1"/>
  <c r="AH1550" i="1"/>
  <c r="AI1550" i="1"/>
  <c r="AJ1550" i="1"/>
  <c r="CR1550" i="1"/>
  <c r="CS1550" i="1"/>
  <c r="CV1550" i="1"/>
  <c r="CW1550" i="1"/>
  <c r="CX1550" i="1"/>
  <c r="FR1550" i="1"/>
  <c r="GL1550" i="1"/>
  <c r="GO1550" i="1"/>
  <c r="GP1550" i="1"/>
  <c r="GV1550" i="1"/>
  <c r="GX1550" i="1"/>
  <c r="HC1550" i="1"/>
  <c r="B1552" i="1"/>
  <c r="B1542" i="1" s="1"/>
  <c r="C1552" i="1"/>
  <c r="C1542" i="1" s="1"/>
  <c r="D1552" i="1"/>
  <c r="F1552" i="1"/>
  <c r="G1552" i="1"/>
  <c r="BX1552" i="1"/>
  <c r="AO1552" i="1" s="1"/>
  <c r="CK1552" i="1"/>
  <c r="BB1552" i="1" s="1"/>
  <c r="CL1552" i="1"/>
  <c r="CL1542" i="1" s="1"/>
  <c r="CM1552" i="1"/>
  <c r="BD1552" i="1" s="1"/>
  <c r="B1582" i="1"/>
  <c r="B1538" i="1" s="1"/>
  <c r="C1582" i="1"/>
  <c r="C1538" i="1" s="1"/>
  <c r="D1582" i="1"/>
  <c r="D1538" i="1" s="1"/>
  <c r="F1582" i="1"/>
  <c r="G1582" i="1"/>
  <c r="D1612" i="1"/>
  <c r="E1614" i="1"/>
  <c r="Z1614" i="1"/>
  <c r="AA1614" i="1"/>
  <c r="AM1614" i="1"/>
  <c r="AN1614" i="1"/>
  <c r="BE1614" i="1"/>
  <c r="BF1614" i="1"/>
  <c r="BG1614" i="1"/>
  <c r="BH1614" i="1"/>
  <c r="BI1614" i="1"/>
  <c r="BJ1614" i="1"/>
  <c r="BK1614" i="1"/>
  <c r="BL1614" i="1"/>
  <c r="BM1614" i="1"/>
  <c r="BN1614" i="1"/>
  <c r="BO1614" i="1"/>
  <c r="BP1614" i="1"/>
  <c r="BQ1614" i="1"/>
  <c r="BR1614" i="1"/>
  <c r="BS1614" i="1"/>
  <c r="BT1614" i="1"/>
  <c r="BU1614" i="1"/>
  <c r="BV1614" i="1"/>
  <c r="BW1614" i="1"/>
  <c r="CN1614" i="1"/>
  <c r="CO1614" i="1"/>
  <c r="CP1614" i="1"/>
  <c r="CQ1614" i="1"/>
  <c r="CR1614" i="1"/>
  <c r="CS1614" i="1"/>
  <c r="CT1614" i="1"/>
  <c r="CU1614" i="1"/>
  <c r="CV1614" i="1"/>
  <c r="CW1614" i="1"/>
  <c r="CX1614" i="1"/>
  <c r="CY1614" i="1"/>
  <c r="CZ1614" i="1"/>
  <c r="DA1614" i="1"/>
  <c r="DB1614" i="1"/>
  <c r="DC1614" i="1"/>
  <c r="DD1614" i="1"/>
  <c r="DE1614" i="1"/>
  <c r="DF1614" i="1"/>
  <c r="DG1614" i="1"/>
  <c r="DH1614" i="1"/>
  <c r="DI1614" i="1"/>
  <c r="DJ1614" i="1"/>
  <c r="DK1614" i="1"/>
  <c r="DL1614" i="1"/>
  <c r="DM1614" i="1"/>
  <c r="DN1614" i="1"/>
  <c r="DO1614" i="1"/>
  <c r="DP1614" i="1"/>
  <c r="DQ1614" i="1"/>
  <c r="DR1614" i="1"/>
  <c r="DS1614" i="1"/>
  <c r="DT1614" i="1"/>
  <c r="DU1614" i="1"/>
  <c r="DV1614" i="1"/>
  <c r="DW1614" i="1"/>
  <c r="DX1614" i="1"/>
  <c r="DY1614" i="1"/>
  <c r="DZ1614" i="1"/>
  <c r="EA1614" i="1"/>
  <c r="EB1614" i="1"/>
  <c r="EC1614" i="1"/>
  <c r="ED1614" i="1"/>
  <c r="EE1614" i="1"/>
  <c r="EF1614" i="1"/>
  <c r="EG1614" i="1"/>
  <c r="EH1614" i="1"/>
  <c r="EI1614" i="1"/>
  <c r="EJ1614" i="1"/>
  <c r="EK1614" i="1"/>
  <c r="EL1614" i="1"/>
  <c r="EM1614" i="1"/>
  <c r="EN1614" i="1"/>
  <c r="EO1614" i="1"/>
  <c r="EP1614" i="1"/>
  <c r="EQ1614" i="1"/>
  <c r="ER1614" i="1"/>
  <c r="ES1614" i="1"/>
  <c r="ET1614" i="1"/>
  <c r="EU1614" i="1"/>
  <c r="EV1614" i="1"/>
  <c r="EW1614" i="1"/>
  <c r="EX1614" i="1"/>
  <c r="EY1614" i="1"/>
  <c r="EZ1614" i="1"/>
  <c r="FA1614" i="1"/>
  <c r="FB1614" i="1"/>
  <c r="FC1614" i="1"/>
  <c r="FD1614" i="1"/>
  <c r="FE1614" i="1"/>
  <c r="FF1614" i="1"/>
  <c r="FG1614" i="1"/>
  <c r="FH1614" i="1"/>
  <c r="FI1614" i="1"/>
  <c r="FJ1614" i="1"/>
  <c r="FK1614" i="1"/>
  <c r="FL1614" i="1"/>
  <c r="FM1614" i="1"/>
  <c r="FN1614" i="1"/>
  <c r="FO1614" i="1"/>
  <c r="FP1614" i="1"/>
  <c r="FQ1614" i="1"/>
  <c r="FR1614" i="1"/>
  <c r="FS1614" i="1"/>
  <c r="FT1614" i="1"/>
  <c r="FU1614" i="1"/>
  <c r="FV1614" i="1"/>
  <c r="FW1614" i="1"/>
  <c r="FX1614" i="1"/>
  <c r="FY1614" i="1"/>
  <c r="FZ1614" i="1"/>
  <c r="GA1614" i="1"/>
  <c r="GB1614" i="1"/>
  <c r="GC1614" i="1"/>
  <c r="GD1614" i="1"/>
  <c r="GE1614" i="1"/>
  <c r="GF1614" i="1"/>
  <c r="GG1614" i="1"/>
  <c r="GH1614" i="1"/>
  <c r="GI1614" i="1"/>
  <c r="GJ1614" i="1"/>
  <c r="GK1614" i="1"/>
  <c r="GL1614" i="1"/>
  <c r="GM1614" i="1"/>
  <c r="GN1614" i="1"/>
  <c r="GO1614" i="1"/>
  <c r="GP1614" i="1"/>
  <c r="GQ1614" i="1"/>
  <c r="GR1614" i="1"/>
  <c r="GS1614" i="1"/>
  <c r="GT1614" i="1"/>
  <c r="GU1614" i="1"/>
  <c r="GV1614" i="1"/>
  <c r="GW1614" i="1"/>
  <c r="GX1614" i="1"/>
  <c r="C1616" i="1"/>
  <c r="D1616" i="1"/>
  <c r="I1616" i="1"/>
  <c r="K1616" i="1"/>
  <c r="P1616" i="1"/>
  <c r="Q1616" i="1"/>
  <c r="R1616" i="1"/>
  <c r="GK1616" i="1" s="1"/>
  <c r="AC1616" i="1"/>
  <c r="CQ1616" i="1" s="1"/>
  <c r="AE1616" i="1"/>
  <c r="AD1616" i="1" s="1"/>
  <c r="AB1616" i="1" s="1"/>
  <c r="AF1616" i="1"/>
  <c r="CT1616" i="1" s="1"/>
  <c r="AG1616" i="1"/>
  <c r="AH1616" i="1"/>
  <c r="AI1616" i="1"/>
  <c r="CW1616" i="1" s="1"/>
  <c r="V1616" i="1" s="1"/>
  <c r="AJ1616" i="1"/>
  <c r="CX1616" i="1" s="1"/>
  <c r="W1616" i="1" s="1"/>
  <c r="CR1616" i="1"/>
  <c r="CS1616" i="1"/>
  <c r="CU1616" i="1"/>
  <c r="T1616" i="1" s="1"/>
  <c r="CV1616" i="1"/>
  <c r="U1616" i="1" s="1"/>
  <c r="FR1616" i="1"/>
  <c r="GL1616" i="1"/>
  <c r="GO1616" i="1"/>
  <c r="GP1616" i="1"/>
  <c r="GV1616" i="1"/>
  <c r="HC1616" i="1" s="1"/>
  <c r="GX1616" i="1" s="1"/>
  <c r="I1617" i="1"/>
  <c r="Q1617" i="1" s="1"/>
  <c r="P1617" i="1"/>
  <c r="V1617" i="1"/>
  <c r="W1617" i="1"/>
  <c r="AC1617" i="1"/>
  <c r="AB1617" i="1" s="1"/>
  <c r="AD1617" i="1"/>
  <c r="AE1617" i="1"/>
  <c r="R1617" i="1" s="1"/>
  <c r="GK1617" i="1" s="1"/>
  <c r="AF1617" i="1"/>
  <c r="S1617" i="1" s="1"/>
  <c r="AG1617" i="1"/>
  <c r="CU1617" i="1" s="1"/>
  <c r="T1617" i="1" s="1"/>
  <c r="AH1617" i="1"/>
  <c r="CV1617" i="1" s="1"/>
  <c r="U1617" i="1" s="1"/>
  <c r="AI1617" i="1"/>
  <c r="AJ1617" i="1"/>
  <c r="CQ1617" i="1"/>
  <c r="CR1617" i="1"/>
  <c r="CS1617" i="1"/>
  <c r="CT1617" i="1"/>
  <c r="CW1617" i="1"/>
  <c r="CX1617" i="1"/>
  <c r="FR1617" i="1"/>
  <c r="GL1617" i="1"/>
  <c r="GO1617" i="1"/>
  <c r="GP1617" i="1"/>
  <c r="GV1617" i="1"/>
  <c r="HC1617" i="1"/>
  <c r="GX1617" i="1" s="1"/>
  <c r="C1618" i="1"/>
  <c r="D1618" i="1"/>
  <c r="I1618" i="1"/>
  <c r="K1618" i="1"/>
  <c r="Q1618" i="1"/>
  <c r="R1618" i="1"/>
  <c r="GK1618" i="1" s="1"/>
  <c r="S1618" i="1"/>
  <c r="CY1618" i="1" s="1"/>
  <c r="X1618" i="1" s="1"/>
  <c r="AC1618" i="1"/>
  <c r="P1618" i="1" s="1"/>
  <c r="AE1618" i="1"/>
  <c r="AD1618" i="1" s="1"/>
  <c r="AB1618" i="1" s="1"/>
  <c r="AF1618" i="1"/>
  <c r="AG1618" i="1"/>
  <c r="CU1618" i="1" s="1"/>
  <c r="T1618" i="1" s="1"/>
  <c r="AH1618" i="1"/>
  <c r="AI1618" i="1"/>
  <c r="AJ1618" i="1"/>
  <c r="CX1618" i="1" s="1"/>
  <c r="W1618" i="1" s="1"/>
  <c r="CR1618" i="1"/>
  <c r="CS1618" i="1"/>
  <c r="CT1618" i="1"/>
  <c r="CV1618" i="1"/>
  <c r="U1618" i="1" s="1"/>
  <c r="CW1618" i="1"/>
  <c r="V1618" i="1" s="1"/>
  <c r="FR1618" i="1"/>
  <c r="GL1618" i="1"/>
  <c r="GO1618" i="1"/>
  <c r="GP1618" i="1"/>
  <c r="GV1618" i="1"/>
  <c r="HC1618" i="1"/>
  <c r="GX1618" i="1" s="1"/>
  <c r="I1619" i="1"/>
  <c r="P1619" i="1"/>
  <c r="CP1619" i="1" s="1"/>
  <c r="O1619" i="1" s="1"/>
  <c r="Q1619" i="1"/>
  <c r="S1619" i="1"/>
  <c r="W1619" i="1"/>
  <c r="X1619" i="1"/>
  <c r="Y1619" i="1"/>
  <c r="AC1619" i="1"/>
  <c r="CQ1619" i="1" s="1"/>
  <c r="AE1619" i="1"/>
  <c r="AD1619" i="1" s="1"/>
  <c r="AF1619" i="1"/>
  <c r="AG1619" i="1"/>
  <c r="AH1619" i="1"/>
  <c r="CV1619" i="1" s="1"/>
  <c r="U1619" i="1" s="1"/>
  <c r="AI1619" i="1"/>
  <c r="CW1619" i="1" s="1"/>
  <c r="V1619" i="1" s="1"/>
  <c r="AJ1619" i="1"/>
  <c r="CR1619" i="1"/>
  <c r="CT1619" i="1"/>
  <c r="CU1619" i="1"/>
  <c r="T1619" i="1" s="1"/>
  <c r="CX1619" i="1"/>
  <c r="CY1619" i="1"/>
  <c r="CZ1619" i="1"/>
  <c r="FR1619" i="1"/>
  <c r="GL1619" i="1"/>
  <c r="GO1619" i="1"/>
  <c r="GP1619" i="1"/>
  <c r="GV1619" i="1"/>
  <c r="HC1619" i="1"/>
  <c r="GX1619" i="1" s="1"/>
  <c r="C1620" i="1"/>
  <c r="D1620" i="1"/>
  <c r="P1620" i="1"/>
  <c r="T1620" i="1"/>
  <c r="V1620" i="1"/>
  <c r="AC1620" i="1"/>
  <c r="AE1620" i="1"/>
  <c r="Q1620" i="1" s="1"/>
  <c r="AF1620" i="1"/>
  <c r="S1620" i="1" s="1"/>
  <c r="AG1620" i="1"/>
  <c r="AH1620" i="1"/>
  <c r="CV1620" i="1" s="1"/>
  <c r="U1620" i="1" s="1"/>
  <c r="AI1620" i="1"/>
  <c r="AJ1620" i="1"/>
  <c r="CX1620" i="1" s="1"/>
  <c r="W1620" i="1" s="1"/>
  <c r="CQ1620" i="1"/>
  <c r="CR1620" i="1"/>
  <c r="CU1620" i="1"/>
  <c r="CW1620" i="1"/>
  <c r="FR1620" i="1"/>
  <c r="GL1620" i="1"/>
  <c r="GO1620" i="1"/>
  <c r="GP1620" i="1"/>
  <c r="GV1620" i="1"/>
  <c r="HC1620" i="1" s="1"/>
  <c r="GX1620" i="1" s="1"/>
  <c r="I1621" i="1"/>
  <c r="Q1621" i="1" s="1"/>
  <c r="R1621" i="1"/>
  <c r="GK1621" i="1" s="1"/>
  <c r="S1621" i="1"/>
  <c r="CY1621" i="1" s="1"/>
  <c r="X1621" i="1" s="1"/>
  <c r="T1621" i="1"/>
  <c r="AC1621" i="1"/>
  <c r="P1621" i="1" s="1"/>
  <c r="AD1621" i="1"/>
  <c r="AE1621" i="1"/>
  <c r="AF1621" i="1"/>
  <c r="CT1621" i="1" s="1"/>
  <c r="AG1621" i="1"/>
  <c r="AH1621" i="1"/>
  <c r="CV1621" i="1" s="1"/>
  <c r="U1621" i="1" s="1"/>
  <c r="AI1621" i="1"/>
  <c r="AJ1621" i="1"/>
  <c r="CR1621" i="1"/>
  <c r="CS1621" i="1"/>
  <c r="CU1621" i="1"/>
  <c r="CW1621" i="1"/>
  <c r="V1621" i="1" s="1"/>
  <c r="CX1621" i="1"/>
  <c r="W1621" i="1" s="1"/>
  <c r="FR1621" i="1"/>
  <c r="GL1621" i="1"/>
  <c r="GO1621" i="1"/>
  <c r="GP1621" i="1"/>
  <c r="GV1621" i="1"/>
  <c r="GX1621" i="1"/>
  <c r="HC1621" i="1"/>
  <c r="C1622" i="1"/>
  <c r="D1622" i="1"/>
  <c r="I1622" i="1"/>
  <c r="I1623" i="1" s="1"/>
  <c r="K1622" i="1"/>
  <c r="U1622" i="1"/>
  <c r="W1622" i="1"/>
  <c r="AC1622" i="1"/>
  <c r="AE1622" i="1"/>
  <c r="R1622" i="1" s="1"/>
  <c r="GK1622" i="1" s="1"/>
  <c r="AF1622" i="1"/>
  <c r="S1622" i="1" s="1"/>
  <c r="AG1622" i="1"/>
  <c r="CU1622" i="1" s="1"/>
  <c r="T1622" i="1" s="1"/>
  <c r="AH1622" i="1"/>
  <c r="AI1622" i="1"/>
  <c r="CW1622" i="1" s="1"/>
  <c r="V1622" i="1" s="1"/>
  <c r="AJ1622" i="1"/>
  <c r="CR1622" i="1"/>
  <c r="CS1622" i="1"/>
  <c r="CV1622" i="1"/>
  <c r="CX1622" i="1"/>
  <c r="FR1622" i="1"/>
  <c r="GL1622" i="1"/>
  <c r="GO1622" i="1"/>
  <c r="GP1622" i="1"/>
  <c r="GV1622" i="1"/>
  <c r="GX1622" i="1"/>
  <c r="HC1622" i="1"/>
  <c r="AC1623" i="1"/>
  <c r="P1623" i="1" s="1"/>
  <c r="AD1623" i="1"/>
  <c r="AE1623" i="1"/>
  <c r="R1623" i="1" s="1"/>
  <c r="GK1623" i="1" s="1"/>
  <c r="AF1623" i="1"/>
  <c r="AG1623" i="1"/>
  <c r="CU1623" i="1" s="1"/>
  <c r="AH1623" i="1"/>
  <c r="AI1623" i="1"/>
  <c r="CW1623" i="1" s="1"/>
  <c r="V1623" i="1" s="1"/>
  <c r="AJ1623" i="1"/>
  <c r="CQ1623" i="1"/>
  <c r="CR1623" i="1"/>
  <c r="CT1623" i="1"/>
  <c r="CV1623" i="1"/>
  <c r="CX1623" i="1"/>
  <c r="FR1623" i="1"/>
  <c r="GL1623" i="1"/>
  <c r="GO1623" i="1"/>
  <c r="GP1623" i="1"/>
  <c r="GV1623" i="1"/>
  <c r="HC1623" i="1" s="1"/>
  <c r="C1624" i="1"/>
  <c r="D1624" i="1"/>
  <c r="I1624" i="1"/>
  <c r="K1624" i="1"/>
  <c r="P1624" i="1"/>
  <c r="CP1624" i="1" s="1"/>
  <c r="O1624" i="1" s="1"/>
  <c r="R1624" i="1"/>
  <c r="V1624" i="1"/>
  <c r="AC1624" i="1"/>
  <c r="AD1624" i="1"/>
  <c r="AB1624" i="1" s="1"/>
  <c r="AE1624" i="1"/>
  <c r="Q1624" i="1" s="1"/>
  <c r="AF1624" i="1"/>
  <c r="S1624" i="1" s="1"/>
  <c r="AG1624" i="1"/>
  <c r="CU1624" i="1" s="1"/>
  <c r="T1624" i="1" s="1"/>
  <c r="AH1624" i="1"/>
  <c r="CV1624" i="1" s="1"/>
  <c r="U1624" i="1" s="1"/>
  <c r="AI1624" i="1"/>
  <c r="AJ1624" i="1"/>
  <c r="CX1624" i="1" s="1"/>
  <c r="W1624" i="1" s="1"/>
  <c r="CQ1624" i="1"/>
  <c r="CR1624" i="1"/>
  <c r="CS1624" i="1"/>
  <c r="CT1624" i="1"/>
  <c r="CW1624" i="1"/>
  <c r="FR1624" i="1"/>
  <c r="GK1624" i="1"/>
  <c r="GL1624" i="1"/>
  <c r="GO1624" i="1"/>
  <c r="GP1624" i="1"/>
  <c r="GV1624" i="1"/>
  <c r="HC1624" i="1"/>
  <c r="GX1624" i="1" s="1"/>
  <c r="I1625" i="1"/>
  <c r="Q1625" i="1" s="1"/>
  <c r="V1625" i="1"/>
  <c r="AC1625" i="1"/>
  <c r="AE1625" i="1"/>
  <c r="R1625" i="1" s="1"/>
  <c r="GK1625" i="1" s="1"/>
  <c r="AF1625" i="1"/>
  <c r="S1625" i="1" s="1"/>
  <c r="AG1625" i="1"/>
  <c r="AH1625" i="1"/>
  <c r="CV1625" i="1" s="1"/>
  <c r="U1625" i="1" s="1"/>
  <c r="AI1625" i="1"/>
  <c r="AJ1625" i="1"/>
  <c r="CX1625" i="1" s="1"/>
  <c r="W1625" i="1" s="1"/>
  <c r="CQ1625" i="1"/>
  <c r="CR1625" i="1"/>
  <c r="CU1625" i="1"/>
  <c r="CW1625" i="1"/>
  <c r="FR1625" i="1"/>
  <c r="GL1625" i="1"/>
  <c r="GO1625" i="1"/>
  <c r="GP1625" i="1"/>
  <c r="GV1625" i="1"/>
  <c r="HC1625" i="1" s="1"/>
  <c r="GX1625" i="1" s="1"/>
  <c r="I1626" i="1"/>
  <c r="Q1626" i="1" s="1"/>
  <c r="R1626" i="1"/>
  <c r="GK1626" i="1" s="1"/>
  <c r="S1626" i="1"/>
  <c r="CY1626" i="1" s="1"/>
  <c r="X1626" i="1" s="1"/>
  <c r="T1626" i="1"/>
  <c r="AC1626" i="1"/>
  <c r="P1626" i="1" s="1"/>
  <c r="AD1626" i="1"/>
  <c r="AE1626" i="1"/>
  <c r="AF1626" i="1"/>
  <c r="CT1626" i="1" s="1"/>
  <c r="AG1626" i="1"/>
  <c r="AH1626" i="1"/>
  <c r="CV1626" i="1" s="1"/>
  <c r="U1626" i="1" s="1"/>
  <c r="AI1626" i="1"/>
  <c r="AJ1626" i="1"/>
  <c r="CR1626" i="1"/>
  <c r="CS1626" i="1"/>
  <c r="CU1626" i="1"/>
  <c r="CW1626" i="1"/>
  <c r="V1626" i="1" s="1"/>
  <c r="CX1626" i="1"/>
  <c r="W1626" i="1" s="1"/>
  <c r="FR1626" i="1"/>
  <c r="GL1626" i="1"/>
  <c r="GO1626" i="1"/>
  <c r="GP1626" i="1"/>
  <c r="GV1626" i="1"/>
  <c r="HC1626" i="1" s="1"/>
  <c r="GX1626" i="1" s="1"/>
  <c r="C1627" i="1"/>
  <c r="D1627" i="1"/>
  <c r="I1627" i="1"/>
  <c r="I1628" i="1" s="1"/>
  <c r="K1627" i="1"/>
  <c r="U1627" i="1"/>
  <c r="W1627" i="1"/>
  <c r="AC1627" i="1"/>
  <c r="AE1627" i="1"/>
  <c r="R1627" i="1" s="1"/>
  <c r="GK1627" i="1" s="1"/>
  <c r="AF1627" i="1"/>
  <c r="S1627" i="1" s="1"/>
  <c r="AG1627" i="1"/>
  <c r="CU1627" i="1" s="1"/>
  <c r="T1627" i="1" s="1"/>
  <c r="AH1627" i="1"/>
  <c r="AI1627" i="1"/>
  <c r="CW1627" i="1" s="1"/>
  <c r="V1627" i="1" s="1"/>
  <c r="AJ1627" i="1"/>
  <c r="CR1627" i="1"/>
  <c r="CS1627" i="1"/>
  <c r="CV1627" i="1"/>
  <c r="CX1627" i="1"/>
  <c r="FR1627" i="1"/>
  <c r="GL1627" i="1"/>
  <c r="GO1627" i="1"/>
  <c r="GP1627" i="1"/>
  <c r="GV1627" i="1"/>
  <c r="HC1627" i="1" s="1"/>
  <c r="GX1627" i="1" s="1"/>
  <c r="AC1628" i="1"/>
  <c r="AD1628" i="1"/>
  <c r="AE1628" i="1"/>
  <c r="AF1628" i="1"/>
  <c r="AG1628" i="1"/>
  <c r="CU1628" i="1" s="1"/>
  <c r="T1628" i="1" s="1"/>
  <c r="AH1628" i="1"/>
  <c r="AI1628" i="1"/>
  <c r="CW1628" i="1" s="1"/>
  <c r="AJ1628" i="1"/>
  <c r="CQ1628" i="1"/>
  <c r="CR1628" i="1"/>
  <c r="CT1628" i="1"/>
  <c r="CV1628" i="1"/>
  <c r="CX1628" i="1"/>
  <c r="W1628" i="1" s="1"/>
  <c r="FR1628" i="1"/>
  <c r="GL1628" i="1"/>
  <c r="GO1628" i="1"/>
  <c r="GP1628" i="1"/>
  <c r="GV1628" i="1"/>
  <c r="HC1628" i="1" s="1"/>
  <c r="AC1629" i="1"/>
  <c r="AE1629" i="1"/>
  <c r="CS1629" i="1" s="1"/>
  <c r="AF1629" i="1"/>
  <c r="AG1629" i="1"/>
  <c r="CU1629" i="1" s="1"/>
  <c r="AH1629" i="1"/>
  <c r="AI1629" i="1"/>
  <c r="AJ1629" i="1"/>
  <c r="CX1629" i="1" s="1"/>
  <c r="CR1629" i="1"/>
  <c r="CT1629" i="1"/>
  <c r="CV1629" i="1"/>
  <c r="CW1629" i="1"/>
  <c r="FR1629" i="1"/>
  <c r="GL1629" i="1"/>
  <c r="GO1629" i="1"/>
  <c r="GP1629" i="1"/>
  <c r="GV1629" i="1"/>
  <c r="HC1629" i="1"/>
  <c r="D1631" i="1"/>
  <c r="B1633" i="1"/>
  <c r="C1633" i="1"/>
  <c r="E1633" i="1"/>
  <c r="Z1633" i="1"/>
  <c r="AA1633" i="1"/>
  <c r="AM1633" i="1"/>
  <c r="AN1633" i="1"/>
  <c r="BE1633" i="1"/>
  <c r="BF1633" i="1"/>
  <c r="BG1633" i="1"/>
  <c r="BH1633" i="1"/>
  <c r="BI1633" i="1"/>
  <c r="BJ1633" i="1"/>
  <c r="BK1633" i="1"/>
  <c r="BL1633" i="1"/>
  <c r="BM1633" i="1"/>
  <c r="BN1633" i="1"/>
  <c r="BO1633" i="1"/>
  <c r="BP1633" i="1"/>
  <c r="BQ1633" i="1"/>
  <c r="BR1633" i="1"/>
  <c r="BS1633" i="1"/>
  <c r="BT1633" i="1"/>
  <c r="BU1633" i="1"/>
  <c r="BV1633" i="1"/>
  <c r="BW1633" i="1"/>
  <c r="CK1633" i="1"/>
  <c r="CN1633" i="1"/>
  <c r="CO1633" i="1"/>
  <c r="CP1633" i="1"/>
  <c r="CQ1633" i="1"/>
  <c r="CR1633" i="1"/>
  <c r="CS1633" i="1"/>
  <c r="CT1633" i="1"/>
  <c r="CU1633" i="1"/>
  <c r="CV1633" i="1"/>
  <c r="CW1633" i="1"/>
  <c r="CX1633" i="1"/>
  <c r="CY1633" i="1"/>
  <c r="CZ1633" i="1"/>
  <c r="DA1633" i="1"/>
  <c r="DB1633" i="1"/>
  <c r="DC1633" i="1"/>
  <c r="DD1633" i="1"/>
  <c r="DE1633" i="1"/>
  <c r="DF1633" i="1"/>
  <c r="DG1633" i="1"/>
  <c r="DH1633" i="1"/>
  <c r="DI1633" i="1"/>
  <c r="DJ1633" i="1"/>
  <c r="DK1633" i="1"/>
  <c r="DL1633" i="1"/>
  <c r="DM1633" i="1"/>
  <c r="DN1633" i="1"/>
  <c r="DO1633" i="1"/>
  <c r="DP1633" i="1"/>
  <c r="DQ1633" i="1"/>
  <c r="DR1633" i="1"/>
  <c r="DS1633" i="1"/>
  <c r="DT1633" i="1"/>
  <c r="DU1633" i="1"/>
  <c r="DV1633" i="1"/>
  <c r="DW1633" i="1"/>
  <c r="DX1633" i="1"/>
  <c r="DY1633" i="1"/>
  <c r="DZ1633" i="1"/>
  <c r="EA1633" i="1"/>
  <c r="EB1633" i="1"/>
  <c r="EC1633" i="1"/>
  <c r="ED1633" i="1"/>
  <c r="EE1633" i="1"/>
  <c r="EF1633" i="1"/>
  <c r="EG1633" i="1"/>
  <c r="EH1633" i="1"/>
  <c r="EI1633" i="1"/>
  <c r="EJ1633" i="1"/>
  <c r="EK1633" i="1"/>
  <c r="EL1633" i="1"/>
  <c r="EM1633" i="1"/>
  <c r="EN1633" i="1"/>
  <c r="EO1633" i="1"/>
  <c r="EP1633" i="1"/>
  <c r="EQ1633" i="1"/>
  <c r="ER1633" i="1"/>
  <c r="ES1633" i="1"/>
  <c r="ET1633" i="1"/>
  <c r="EU1633" i="1"/>
  <c r="EV1633" i="1"/>
  <c r="EW1633" i="1"/>
  <c r="EX1633" i="1"/>
  <c r="EY1633" i="1"/>
  <c r="EZ1633" i="1"/>
  <c r="FA1633" i="1"/>
  <c r="FB1633" i="1"/>
  <c r="FC1633" i="1"/>
  <c r="FD1633" i="1"/>
  <c r="FE1633" i="1"/>
  <c r="FF1633" i="1"/>
  <c r="FG1633" i="1"/>
  <c r="FH1633" i="1"/>
  <c r="FI1633" i="1"/>
  <c r="FJ1633" i="1"/>
  <c r="FK1633" i="1"/>
  <c r="FL1633" i="1"/>
  <c r="FM1633" i="1"/>
  <c r="FN1633" i="1"/>
  <c r="FO1633" i="1"/>
  <c r="FP1633" i="1"/>
  <c r="FQ1633" i="1"/>
  <c r="FR1633" i="1"/>
  <c r="FS1633" i="1"/>
  <c r="FT1633" i="1"/>
  <c r="FU1633" i="1"/>
  <c r="FV1633" i="1"/>
  <c r="FW1633" i="1"/>
  <c r="FX1633" i="1"/>
  <c r="FY1633" i="1"/>
  <c r="FZ1633" i="1"/>
  <c r="GA1633" i="1"/>
  <c r="GB1633" i="1"/>
  <c r="GC1633" i="1"/>
  <c r="GD1633" i="1"/>
  <c r="GE1633" i="1"/>
  <c r="GF1633" i="1"/>
  <c r="GG1633" i="1"/>
  <c r="GH1633" i="1"/>
  <c r="GI1633" i="1"/>
  <c r="GJ1633" i="1"/>
  <c r="GK1633" i="1"/>
  <c r="GL1633" i="1"/>
  <c r="GM1633" i="1"/>
  <c r="GN1633" i="1"/>
  <c r="GO1633" i="1"/>
  <c r="GP1633" i="1"/>
  <c r="GQ1633" i="1"/>
  <c r="GR1633" i="1"/>
  <c r="GS1633" i="1"/>
  <c r="GT1633" i="1"/>
  <c r="GU1633" i="1"/>
  <c r="GV1633" i="1"/>
  <c r="GW1633" i="1"/>
  <c r="GX1633" i="1"/>
  <c r="C1635" i="1"/>
  <c r="D1635" i="1"/>
  <c r="I1635" i="1"/>
  <c r="I1636" i="1" s="1"/>
  <c r="K1635" i="1"/>
  <c r="U1635" i="1"/>
  <c r="V1635" i="1"/>
  <c r="W1635" i="1"/>
  <c r="AC1635" i="1"/>
  <c r="AE1635" i="1"/>
  <c r="R1635" i="1" s="1"/>
  <c r="AF1635" i="1"/>
  <c r="S1635" i="1" s="1"/>
  <c r="AG1635" i="1"/>
  <c r="CU1635" i="1" s="1"/>
  <c r="T1635" i="1" s="1"/>
  <c r="AH1635" i="1"/>
  <c r="AI1635" i="1"/>
  <c r="AJ1635" i="1"/>
  <c r="CR1635" i="1"/>
  <c r="CS1635" i="1"/>
  <c r="CV1635" i="1"/>
  <c r="CW1635" i="1"/>
  <c r="CX1635" i="1"/>
  <c r="FR1635" i="1"/>
  <c r="BY1643" i="1" s="1"/>
  <c r="GL1635" i="1"/>
  <c r="GO1635" i="1"/>
  <c r="GP1635" i="1"/>
  <c r="GV1635" i="1"/>
  <c r="HC1635" i="1" s="1"/>
  <c r="GX1635" i="1" s="1"/>
  <c r="AC1636" i="1"/>
  <c r="AD1636" i="1"/>
  <c r="AE1636" i="1"/>
  <c r="R1636" i="1" s="1"/>
  <c r="GK1636" i="1" s="1"/>
  <c r="AF1636" i="1"/>
  <c r="AG1636" i="1"/>
  <c r="AH1636" i="1"/>
  <c r="AI1636" i="1"/>
  <c r="CW1636" i="1" s="1"/>
  <c r="AJ1636" i="1"/>
  <c r="CQ1636" i="1"/>
  <c r="CR1636" i="1"/>
  <c r="CT1636" i="1"/>
  <c r="CU1636" i="1"/>
  <c r="CV1636" i="1"/>
  <c r="CX1636" i="1"/>
  <c r="FR1636" i="1"/>
  <c r="GL1636" i="1"/>
  <c r="GO1636" i="1"/>
  <c r="CC1643" i="1" s="1"/>
  <c r="GP1636" i="1"/>
  <c r="CD1643" i="1" s="1"/>
  <c r="GV1636" i="1"/>
  <c r="HC1636" i="1" s="1"/>
  <c r="GX1636" i="1" s="1"/>
  <c r="C1637" i="1"/>
  <c r="D1637" i="1"/>
  <c r="P1637" i="1"/>
  <c r="Q1637" i="1"/>
  <c r="R1637" i="1"/>
  <c r="GK1637" i="1" s="1"/>
  <c r="AC1637" i="1"/>
  <c r="AE1637" i="1"/>
  <c r="AD1637" i="1" s="1"/>
  <c r="AB1637" i="1" s="1"/>
  <c r="AF1637" i="1"/>
  <c r="CT1637" i="1" s="1"/>
  <c r="AG1637" i="1"/>
  <c r="AH1637" i="1"/>
  <c r="AI1637" i="1"/>
  <c r="CW1637" i="1" s="1"/>
  <c r="V1637" i="1" s="1"/>
  <c r="AJ1637" i="1"/>
  <c r="CX1637" i="1" s="1"/>
  <c r="W1637" i="1" s="1"/>
  <c r="CQ1637" i="1"/>
  <c r="CR1637" i="1"/>
  <c r="CS1637" i="1"/>
  <c r="CU1637" i="1"/>
  <c r="T1637" i="1" s="1"/>
  <c r="CV1637" i="1"/>
  <c r="U1637" i="1" s="1"/>
  <c r="FR1637" i="1"/>
  <c r="GL1637" i="1"/>
  <c r="BZ1643" i="1" s="1"/>
  <c r="GO1637" i="1"/>
  <c r="GP1637" i="1"/>
  <c r="GV1637" i="1"/>
  <c r="HC1637" i="1" s="1"/>
  <c r="GX1637" i="1" s="1"/>
  <c r="C1638" i="1"/>
  <c r="D1638" i="1"/>
  <c r="I1638" i="1"/>
  <c r="K1638" i="1"/>
  <c r="U1638" i="1"/>
  <c r="AC1638" i="1"/>
  <c r="P1638" i="1" s="1"/>
  <c r="AD1638" i="1"/>
  <c r="AE1638" i="1"/>
  <c r="R1638" i="1" s="1"/>
  <c r="GK1638" i="1" s="1"/>
  <c r="AF1638" i="1"/>
  <c r="CT1638" i="1" s="1"/>
  <c r="AG1638" i="1"/>
  <c r="CU1638" i="1" s="1"/>
  <c r="T1638" i="1" s="1"/>
  <c r="AH1638" i="1"/>
  <c r="AI1638" i="1"/>
  <c r="CW1638" i="1" s="1"/>
  <c r="V1638" i="1" s="1"/>
  <c r="AJ1638" i="1"/>
  <c r="CQ1638" i="1"/>
  <c r="CR1638" i="1"/>
  <c r="CV1638" i="1"/>
  <c r="CX1638" i="1"/>
  <c r="W1638" i="1" s="1"/>
  <c r="FR1638" i="1"/>
  <c r="GL1638" i="1"/>
  <c r="GO1638" i="1"/>
  <c r="GP1638" i="1"/>
  <c r="GV1638" i="1"/>
  <c r="HC1638" i="1" s="1"/>
  <c r="GX1638" i="1" s="1"/>
  <c r="AC1639" i="1"/>
  <c r="AE1639" i="1"/>
  <c r="AD1639" i="1" s="1"/>
  <c r="AB1639" i="1" s="1"/>
  <c r="AF1639" i="1"/>
  <c r="AG1639" i="1"/>
  <c r="CU1639" i="1" s="1"/>
  <c r="AH1639" i="1"/>
  <c r="AI1639" i="1"/>
  <c r="AJ1639" i="1"/>
  <c r="CX1639" i="1" s="1"/>
  <c r="CR1639" i="1"/>
  <c r="CS1639" i="1"/>
  <c r="CT1639" i="1"/>
  <c r="CV1639" i="1"/>
  <c r="CW1639" i="1"/>
  <c r="FR1639" i="1"/>
  <c r="GL1639" i="1"/>
  <c r="GO1639" i="1"/>
  <c r="GP1639" i="1"/>
  <c r="GV1639" i="1"/>
  <c r="HC1639" i="1"/>
  <c r="C1640" i="1"/>
  <c r="D1640" i="1"/>
  <c r="I1640" i="1"/>
  <c r="CX771" i="3" s="1"/>
  <c r="K1640" i="1"/>
  <c r="U1640" i="1"/>
  <c r="AC1640" i="1"/>
  <c r="P1640" i="1" s="1"/>
  <c r="AE1640" i="1"/>
  <c r="AF1640" i="1"/>
  <c r="S1640" i="1" s="1"/>
  <c r="CY1640" i="1" s="1"/>
  <c r="X1640" i="1" s="1"/>
  <c r="AG1640" i="1"/>
  <c r="AH1640" i="1"/>
  <c r="AI1640" i="1"/>
  <c r="AJ1640" i="1"/>
  <c r="CX1640" i="1" s="1"/>
  <c r="W1640" i="1" s="1"/>
  <c r="CQ1640" i="1"/>
  <c r="CU1640" i="1"/>
  <c r="CV1640" i="1"/>
  <c r="CW1640" i="1"/>
  <c r="CZ1640" i="1"/>
  <c r="Y1640" i="1" s="1"/>
  <c r="FR1640" i="1"/>
  <c r="GL1640" i="1"/>
  <c r="GO1640" i="1"/>
  <c r="GP1640" i="1"/>
  <c r="GV1640" i="1"/>
  <c r="HC1640" i="1" s="1"/>
  <c r="GX1640" i="1" s="1"/>
  <c r="C1641" i="1"/>
  <c r="D1641" i="1"/>
  <c r="Q1641" i="1"/>
  <c r="R1641" i="1"/>
  <c r="GK1641" i="1" s="1"/>
  <c r="S1641" i="1"/>
  <c r="CY1641" i="1" s="1"/>
  <c r="X1641" i="1" s="1"/>
  <c r="AB1641" i="1"/>
  <c r="AC1641" i="1"/>
  <c r="P1641" i="1" s="1"/>
  <c r="CP1641" i="1" s="1"/>
  <c r="O1641" i="1" s="1"/>
  <c r="AE1641" i="1"/>
  <c r="AD1641" i="1" s="1"/>
  <c r="AF1641" i="1"/>
  <c r="AG1641" i="1"/>
  <c r="CU1641" i="1" s="1"/>
  <c r="T1641" i="1" s="1"/>
  <c r="AH1641" i="1"/>
  <c r="AI1641" i="1"/>
  <c r="AJ1641" i="1"/>
  <c r="CX1641" i="1" s="1"/>
  <c r="W1641" i="1" s="1"/>
  <c r="CR1641" i="1"/>
  <c r="CS1641" i="1"/>
  <c r="CT1641" i="1"/>
  <c r="CV1641" i="1"/>
  <c r="U1641" i="1" s="1"/>
  <c r="CW1641" i="1"/>
  <c r="V1641" i="1" s="1"/>
  <c r="FR1641" i="1"/>
  <c r="GL1641" i="1"/>
  <c r="GO1641" i="1"/>
  <c r="GP1641" i="1"/>
  <c r="GV1641" i="1"/>
  <c r="HC1641" i="1"/>
  <c r="GX1641" i="1" s="1"/>
  <c r="B1643" i="1"/>
  <c r="C1643" i="1"/>
  <c r="D1643" i="1"/>
  <c r="D1633" i="1" s="1"/>
  <c r="F1643" i="1"/>
  <c r="F1633" i="1" s="1"/>
  <c r="G1643" i="1"/>
  <c r="G1633" i="1" s="1"/>
  <c r="BD1643" i="1"/>
  <c r="BD1633" i="1" s="1"/>
  <c r="BX1643" i="1"/>
  <c r="AO1643" i="1" s="1"/>
  <c r="CK1643" i="1"/>
  <c r="BB1643" i="1" s="1"/>
  <c r="CL1643" i="1"/>
  <c r="BC1643" i="1" s="1"/>
  <c r="CM1643" i="1"/>
  <c r="CM1633" i="1" s="1"/>
  <c r="F1668" i="1"/>
  <c r="D1673" i="1"/>
  <c r="E1675" i="1"/>
  <c r="F1675" i="1"/>
  <c r="Z1675" i="1"/>
  <c r="AA1675" i="1"/>
  <c r="AM1675" i="1"/>
  <c r="AN1675" i="1"/>
  <c r="BE1675" i="1"/>
  <c r="BF1675" i="1"/>
  <c r="BG1675" i="1"/>
  <c r="BH1675" i="1"/>
  <c r="BI1675" i="1"/>
  <c r="BJ1675" i="1"/>
  <c r="BK1675" i="1"/>
  <c r="BL1675" i="1"/>
  <c r="BM1675" i="1"/>
  <c r="BN1675" i="1"/>
  <c r="BO1675" i="1"/>
  <c r="BP1675" i="1"/>
  <c r="BQ1675" i="1"/>
  <c r="BR1675" i="1"/>
  <c r="BS1675" i="1"/>
  <c r="BT1675" i="1"/>
  <c r="BU1675" i="1"/>
  <c r="BV1675" i="1"/>
  <c r="BW1675" i="1"/>
  <c r="BX1675" i="1"/>
  <c r="CN1675" i="1"/>
  <c r="CO1675" i="1"/>
  <c r="CP1675" i="1"/>
  <c r="CQ1675" i="1"/>
  <c r="CR1675" i="1"/>
  <c r="CS1675" i="1"/>
  <c r="CT1675" i="1"/>
  <c r="CU1675" i="1"/>
  <c r="CV1675" i="1"/>
  <c r="CW1675" i="1"/>
  <c r="CX1675" i="1"/>
  <c r="CY1675" i="1"/>
  <c r="CZ1675" i="1"/>
  <c r="DA1675" i="1"/>
  <c r="DB1675" i="1"/>
  <c r="DC1675" i="1"/>
  <c r="DD1675" i="1"/>
  <c r="DE1675" i="1"/>
  <c r="DF1675" i="1"/>
  <c r="DG1675" i="1"/>
  <c r="DH1675" i="1"/>
  <c r="DI1675" i="1"/>
  <c r="DJ1675" i="1"/>
  <c r="DK1675" i="1"/>
  <c r="DL1675" i="1"/>
  <c r="DM1675" i="1"/>
  <c r="DN1675" i="1"/>
  <c r="DO1675" i="1"/>
  <c r="DP1675" i="1"/>
  <c r="DQ1675" i="1"/>
  <c r="DR1675" i="1"/>
  <c r="DS1675" i="1"/>
  <c r="DT1675" i="1"/>
  <c r="DU1675" i="1"/>
  <c r="DV1675" i="1"/>
  <c r="DW1675" i="1"/>
  <c r="DX1675" i="1"/>
  <c r="DY1675" i="1"/>
  <c r="DZ1675" i="1"/>
  <c r="EA1675" i="1"/>
  <c r="EB1675" i="1"/>
  <c r="EC1675" i="1"/>
  <c r="ED1675" i="1"/>
  <c r="EE1675" i="1"/>
  <c r="EF1675" i="1"/>
  <c r="EG1675" i="1"/>
  <c r="EH1675" i="1"/>
  <c r="EI1675" i="1"/>
  <c r="EJ1675" i="1"/>
  <c r="EK1675" i="1"/>
  <c r="EL1675" i="1"/>
  <c r="EM1675" i="1"/>
  <c r="EN1675" i="1"/>
  <c r="EO1675" i="1"/>
  <c r="EP1675" i="1"/>
  <c r="EQ1675" i="1"/>
  <c r="ER1675" i="1"/>
  <c r="ES1675" i="1"/>
  <c r="ET1675" i="1"/>
  <c r="EU1675" i="1"/>
  <c r="EV1675" i="1"/>
  <c r="EW1675" i="1"/>
  <c r="EX1675" i="1"/>
  <c r="EY1675" i="1"/>
  <c r="EZ1675" i="1"/>
  <c r="FA1675" i="1"/>
  <c r="FB1675" i="1"/>
  <c r="FC1675" i="1"/>
  <c r="FD1675" i="1"/>
  <c r="FE1675" i="1"/>
  <c r="FF1675" i="1"/>
  <c r="FG1675" i="1"/>
  <c r="FH1675" i="1"/>
  <c r="FI1675" i="1"/>
  <c r="FJ1675" i="1"/>
  <c r="FK1675" i="1"/>
  <c r="FL1675" i="1"/>
  <c r="FM1675" i="1"/>
  <c r="FN1675" i="1"/>
  <c r="FO1675" i="1"/>
  <c r="FP1675" i="1"/>
  <c r="FQ1675" i="1"/>
  <c r="FR1675" i="1"/>
  <c r="FS1675" i="1"/>
  <c r="FT1675" i="1"/>
  <c r="FU1675" i="1"/>
  <c r="FV1675" i="1"/>
  <c r="FW1675" i="1"/>
  <c r="FX1675" i="1"/>
  <c r="FY1675" i="1"/>
  <c r="FZ1675" i="1"/>
  <c r="GA1675" i="1"/>
  <c r="GB1675" i="1"/>
  <c r="GC1675" i="1"/>
  <c r="GD1675" i="1"/>
  <c r="GE1675" i="1"/>
  <c r="GF1675" i="1"/>
  <c r="GG1675" i="1"/>
  <c r="GH1675" i="1"/>
  <c r="GI1675" i="1"/>
  <c r="GJ1675" i="1"/>
  <c r="GK1675" i="1"/>
  <c r="GL1675" i="1"/>
  <c r="GM1675" i="1"/>
  <c r="GN1675" i="1"/>
  <c r="GO1675" i="1"/>
  <c r="GP1675" i="1"/>
  <c r="GQ1675" i="1"/>
  <c r="GR1675" i="1"/>
  <c r="GS1675" i="1"/>
  <c r="GT1675" i="1"/>
  <c r="GU1675" i="1"/>
  <c r="GV1675" i="1"/>
  <c r="GW1675" i="1"/>
  <c r="GX1675" i="1"/>
  <c r="C1677" i="1"/>
  <c r="D1677" i="1"/>
  <c r="I1677" i="1"/>
  <c r="K1677" i="1"/>
  <c r="P1677" i="1"/>
  <c r="Q1677" i="1"/>
  <c r="W1677" i="1"/>
  <c r="AC1677" i="1"/>
  <c r="AE1677" i="1"/>
  <c r="AD1677" i="1" s="1"/>
  <c r="AF1677" i="1"/>
  <c r="S1677" i="1" s="1"/>
  <c r="AG1677" i="1"/>
  <c r="AH1677" i="1"/>
  <c r="CV1677" i="1" s="1"/>
  <c r="U1677" i="1" s="1"/>
  <c r="AI1677" i="1"/>
  <c r="CW1677" i="1" s="1"/>
  <c r="V1677" i="1" s="1"/>
  <c r="AJ1677" i="1"/>
  <c r="CQ1677" i="1"/>
  <c r="CR1677" i="1"/>
  <c r="CS1677" i="1"/>
  <c r="CT1677" i="1"/>
  <c r="CU1677" i="1"/>
  <c r="T1677" i="1" s="1"/>
  <c r="CX1677" i="1"/>
  <c r="FR1677" i="1"/>
  <c r="GL1677" i="1"/>
  <c r="GO1677" i="1"/>
  <c r="GP1677" i="1"/>
  <c r="GV1677" i="1"/>
  <c r="HC1677" i="1"/>
  <c r="GX1677" i="1" s="1"/>
  <c r="I1678" i="1"/>
  <c r="V1678" i="1" s="1"/>
  <c r="AC1678" i="1"/>
  <c r="AE1678" i="1"/>
  <c r="AF1678" i="1"/>
  <c r="AG1678" i="1"/>
  <c r="CU1678" i="1" s="1"/>
  <c r="AH1678" i="1"/>
  <c r="AI1678" i="1"/>
  <c r="AJ1678" i="1"/>
  <c r="CQ1678" i="1"/>
  <c r="CR1678" i="1"/>
  <c r="CS1678" i="1"/>
  <c r="CT1678" i="1"/>
  <c r="CV1678" i="1"/>
  <c r="CW1678" i="1"/>
  <c r="CX1678" i="1"/>
  <c r="FR1678" i="1"/>
  <c r="GL1678" i="1"/>
  <c r="GO1678" i="1"/>
  <c r="GP1678" i="1"/>
  <c r="GV1678" i="1"/>
  <c r="HC1678" i="1"/>
  <c r="GX1678" i="1" s="1"/>
  <c r="C1679" i="1"/>
  <c r="D1679" i="1"/>
  <c r="I1679" i="1"/>
  <c r="K1679" i="1"/>
  <c r="P1679" i="1"/>
  <c r="Q1679" i="1"/>
  <c r="R1679" i="1"/>
  <c r="GK1679" i="1" s="1"/>
  <c r="AB1679" i="1"/>
  <c r="AC1679" i="1"/>
  <c r="CQ1679" i="1" s="1"/>
  <c r="AE1679" i="1"/>
  <c r="AD1679" i="1" s="1"/>
  <c r="AF1679" i="1"/>
  <c r="S1679" i="1" s="1"/>
  <c r="AG1679" i="1"/>
  <c r="AH1679" i="1"/>
  <c r="CV1679" i="1" s="1"/>
  <c r="U1679" i="1" s="1"/>
  <c r="AI1679" i="1"/>
  <c r="CW1679" i="1" s="1"/>
  <c r="V1679" i="1" s="1"/>
  <c r="AJ1679" i="1"/>
  <c r="CX1679" i="1" s="1"/>
  <c r="W1679" i="1" s="1"/>
  <c r="CR1679" i="1"/>
  <c r="CS1679" i="1"/>
  <c r="CT1679" i="1"/>
  <c r="CU1679" i="1"/>
  <c r="T1679" i="1" s="1"/>
  <c r="FR1679" i="1"/>
  <c r="GL1679" i="1"/>
  <c r="GO1679" i="1"/>
  <c r="GP1679" i="1"/>
  <c r="GV1679" i="1"/>
  <c r="GX1679" i="1"/>
  <c r="HC1679" i="1"/>
  <c r="I1680" i="1"/>
  <c r="Q1680" i="1" s="1"/>
  <c r="AC1680" i="1"/>
  <c r="AD1680" i="1"/>
  <c r="AE1680" i="1"/>
  <c r="R1680" i="1" s="1"/>
  <c r="GK1680" i="1" s="1"/>
  <c r="AF1680" i="1"/>
  <c r="AG1680" i="1"/>
  <c r="AH1680" i="1"/>
  <c r="CV1680" i="1" s="1"/>
  <c r="AI1680" i="1"/>
  <c r="CW1680" i="1" s="1"/>
  <c r="AJ1680" i="1"/>
  <c r="CQ1680" i="1"/>
  <c r="CR1680" i="1"/>
  <c r="CS1680" i="1"/>
  <c r="CT1680" i="1"/>
  <c r="CU1680" i="1"/>
  <c r="CX1680" i="1"/>
  <c r="FR1680" i="1"/>
  <c r="GL1680" i="1"/>
  <c r="GO1680" i="1"/>
  <c r="GP1680" i="1"/>
  <c r="GV1680" i="1"/>
  <c r="HC1680" i="1"/>
  <c r="GX1680" i="1" s="1"/>
  <c r="C1681" i="1"/>
  <c r="D1681" i="1"/>
  <c r="S1681" i="1"/>
  <c r="T1681" i="1"/>
  <c r="U1681" i="1"/>
  <c r="AC1681" i="1"/>
  <c r="CQ1681" i="1" s="1"/>
  <c r="AE1681" i="1"/>
  <c r="AF1681" i="1"/>
  <c r="CT1681" i="1" s="1"/>
  <c r="AG1681" i="1"/>
  <c r="AH1681" i="1"/>
  <c r="AI1681" i="1"/>
  <c r="CW1681" i="1" s="1"/>
  <c r="V1681" i="1" s="1"/>
  <c r="AJ1681" i="1"/>
  <c r="CR1681" i="1"/>
  <c r="CU1681" i="1"/>
  <c r="CV1681" i="1"/>
  <c r="CX1681" i="1"/>
  <c r="W1681" i="1" s="1"/>
  <c r="CY1681" i="1"/>
  <c r="X1681" i="1" s="1"/>
  <c r="CZ1681" i="1"/>
  <c r="Y1681" i="1" s="1"/>
  <c r="FR1681" i="1"/>
  <c r="GL1681" i="1"/>
  <c r="GO1681" i="1"/>
  <c r="GP1681" i="1"/>
  <c r="GV1681" i="1"/>
  <c r="HC1681" i="1" s="1"/>
  <c r="GX1681" i="1" s="1"/>
  <c r="I1682" i="1"/>
  <c r="Q1682" i="1"/>
  <c r="R1682" i="1"/>
  <c r="GK1682" i="1" s="1"/>
  <c r="S1682" i="1"/>
  <c r="AB1682" i="1"/>
  <c r="AC1682" i="1"/>
  <c r="AD1682" i="1"/>
  <c r="AE1682" i="1"/>
  <c r="AF1682" i="1"/>
  <c r="AG1682" i="1"/>
  <c r="CU1682" i="1" s="1"/>
  <c r="T1682" i="1" s="1"/>
  <c r="AH1682" i="1"/>
  <c r="AI1682" i="1"/>
  <c r="AJ1682" i="1"/>
  <c r="CX1682" i="1" s="1"/>
  <c r="W1682" i="1" s="1"/>
  <c r="CR1682" i="1"/>
  <c r="CS1682" i="1"/>
  <c r="CT1682" i="1"/>
  <c r="CV1682" i="1"/>
  <c r="U1682" i="1" s="1"/>
  <c r="CW1682" i="1"/>
  <c r="V1682" i="1" s="1"/>
  <c r="FR1682" i="1"/>
  <c r="GL1682" i="1"/>
  <c r="GO1682" i="1"/>
  <c r="CC1692" i="1" s="1"/>
  <c r="GP1682" i="1"/>
  <c r="GV1682" i="1"/>
  <c r="HC1682" i="1"/>
  <c r="GX1682" i="1" s="1"/>
  <c r="C1683" i="1"/>
  <c r="D1683" i="1"/>
  <c r="I1683" i="1"/>
  <c r="K1683" i="1"/>
  <c r="T1683" i="1"/>
  <c r="U1683" i="1"/>
  <c r="V1683" i="1"/>
  <c r="AC1683" i="1"/>
  <c r="P1683" i="1" s="1"/>
  <c r="AD1683" i="1"/>
  <c r="AB1683" i="1" s="1"/>
  <c r="AE1683" i="1"/>
  <c r="AF1683" i="1"/>
  <c r="AG1683" i="1"/>
  <c r="CU1683" i="1" s="1"/>
  <c r="AH1683" i="1"/>
  <c r="AI1683" i="1"/>
  <c r="AJ1683" i="1"/>
  <c r="CX1683" i="1" s="1"/>
  <c r="W1683" i="1" s="1"/>
  <c r="CQ1683" i="1"/>
  <c r="CR1683" i="1"/>
  <c r="CS1683" i="1"/>
  <c r="CV1683" i="1"/>
  <c r="CW1683" i="1"/>
  <c r="FR1683" i="1"/>
  <c r="GL1683" i="1"/>
  <c r="GO1683" i="1"/>
  <c r="GP1683" i="1"/>
  <c r="GV1683" i="1"/>
  <c r="HC1683" i="1" s="1"/>
  <c r="GX1683" i="1"/>
  <c r="AC1684" i="1"/>
  <c r="AD1684" i="1"/>
  <c r="AE1684" i="1"/>
  <c r="AF1684" i="1"/>
  <c r="CT1684" i="1" s="1"/>
  <c r="AG1684" i="1"/>
  <c r="AH1684" i="1"/>
  <c r="CV1684" i="1" s="1"/>
  <c r="AI1684" i="1"/>
  <c r="AJ1684" i="1"/>
  <c r="CR1684" i="1"/>
  <c r="CS1684" i="1"/>
  <c r="CU1684" i="1"/>
  <c r="CW1684" i="1"/>
  <c r="CX1684" i="1"/>
  <c r="FR1684" i="1"/>
  <c r="GL1684" i="1"/>
  <c r="GO1684" i="1"/>
  <c r="GP1684" i="1"/>
  <c r="CD1692" i="1" s="1"/>
  <c r="GV1684" i="1"/>
  <c r="HC1684" i="1" s="1"/>
  <c r="C1685" i="1"/>
  <c r="D1685" i="1"/>
  <c r="I1685" i="1"/>
  <c r="K1685" i="1"/>
  <c r="V1685" i="1"/>
  <c r="W1685" i="1"/>
  <c r="AC1685" i="1"/>
  <c r="AE1685" i="1"/>
  <c r="AF1685" i="1"/>
  <c r="S1685" i="1" s="1"/>
  <c r="CY1685" i="1" s="1"/>
  <c r="X1685" i="1" s="1"/>
  <c r="AG1685" i="1"/>
  <c r="CU1685" i="1" s="1"/>
  <c r="AH1685" i="1"/>
  <c r="AI1685" i="1"/>
  <c r="CW1685" i="1" s="1"/>
  <c r="AJ1685" i="1"/>
  <c r="CR1685" i="1"/>
  <c r="CS1685" i="1"/>
  <c r="CV1685" i="1"/>
  <c r="CX1685" i="1"/>
  <c r="FR1685" i="1"/>
  <c r="GL1685" i="1"/>
  <c r="GO1685" i="1"/>
  <c r="GP1685" i="1"/>
  <c r="GV1685" i="1"/>
  <c r="HC1685" i="1" s="1"/>
  <c r="GX1685" i="1" s="1"/>
  <c r="AC1686" i="1"/>
  <c r="CQ1686" i="1" s="1"/>
  <c r="AE1686" i="1"/>
  <c r="AF1686" i="1"/>
  <c r="AG1686" i="1"/>
  <c r="CU1686" i="1" s="1"/>
  <c r="AH1686" i="1"/>
  <c r="AI1686" i="1"/>
  <c r="CW1686" i="1" s="1"/>
  <c r="AJ1686" i="1"/>
  <c r="CR1686" i="1"/>
  <c r="CT1686" i="1"/>
  <c r="CV1686" i="1"/>
  <c r="CX1686" i="1"/>
  <c r="FR1686" i="1"/>
  <c r="GL1686" i="1"/>
  <c r="GO1686" i="1"/>
  <c r="GP1686" i="1"/>
  <c r="GV1686" i="1"/>
  <c r="HC1686" i="1" s="1"/>
  <c r="AC1687" i="1"/>
  <c r="AE1687" i="1"/>
  <c r="CS1687" i="1" s="1"/>
  <c r="AF1687" i="1"/>
  <c r="AG1687" i="1"/>
  <c r="CU1687" i="1" s="1"/>
  <c r="AH1687" i="1"/>
  <c r="AI1687" i="1"/>
  <c r="CW1687" i="1" s="1"/>
  <c r="AJ1687" i="1"/>
  <c r="CX1687" i="1" s="1"/>
  <c r="CR1687" i="1"/>
  <c r="CT1687" i="1"/>
  <c r="CV1687" i="1"/>
  <c r="FR1687" i="1"/>
  <c r="GL1687" i="1"/>
  <c r="GO1687" i="1"/>
  <c r="GP1687" i="1"/>
  <c r="GV1687" i="1"/>
  <c r="HC1687" i="1" s="1"/>
  <c r="C1688" i="1"/>
  <c r="D1688" i="1"/>
  <c r="I1688" i="1"/>
  <c r="T1688" i="1" s="1"/>
  <c r="K1688" i="1"/>
  <c r="AC1688" i="1"/>
  <c r="AE1688" i="1"/>
  <c r="R1688" i="1" s="1"/>
  <c r="GK1688" i="1" s="1"/>
  <c r="AF1688" i="1"/>
  <c r="AG1688" i="1"/>
  <c r="AH1688" i="1"/>
  <c r="AI1688" i="1"/>
  <c r="AJ1688" i="1"/>
  <c r="CQ1688" i="1"/>
  <c r="CS1688" i="1"/>
  <c r="CU1688" i="1"/>
  <c r="CV1688" i="1"/>
  <c r="CW1688" i="1"/>
  <c r="CX1688" i="1"/>
  <c r="FR1688" i="1"/>
  <c r="GL1688" i="1"/>
  <c r="GO1688" i="1"/>
  <c r="GP1688" i="1"/>
  <c r="GV1688" i="1"/>
  <c r="HC1688" i="1" s="1"/>
  <c r="GX1688" i="1" s="1"/>
  <c r="AB1689" i="1"/>
  <c r="AC1689" i="1"/>
  <c r="CQ1689" i="1" s="1"/>
  <c r="AD1689" i="1"/>
  <c r="AE1689" i="1"/>
  <c r="AF1689" i="1"/>
  <c r="AG1689" i="1"/>
  <c r="AH1689" i="1"/>
  <c r="AI1689" i="1"/>
  <c r="AJ1689" i="1"/>
  <c r="CX1689" i="1" s="1"/>
  <c r="CR1689" i="1"/>
  <c r="CS1689" i="1"/>
  <c r="CT1689" i="1"/>
  <c r="CU1689" i="1"/>
  <c r="CV1689" i="1"/>
  <c r="CW1689" i="1"/>
  <c r="FR1689" i="1"/>
  <c r="GL1689" i="1"/>
  <c r="GO1689" i="1"/>
  <c r="GP1689" i="1"/>
  <c r="GV1689" i="1"/>
  <c r="HC1689" i="1" s="1"/>
  <c r="AB1690" i="1"/>
  <c r="AC1690" i="1"/>
  <c r="AD1690" i="1"/>
  <c r="AE1690" i="1"/>
  <c r="AF1690" i="1"/>
  <c r="AG1690" i="1"/>
  <c r="AH1690" i="1"/>
  <c r="AI1690" i="1"/>
  <c r="AJ1690" i="1"/>
  <c r="CX1690" i="1" s="1"/>
  <c r="CQ1690" i="1"/>
  <c r="CR1690" i="1"/>
  <c r="CS1690" i="1"/>
  <c r="CT1690" i="1"/>
  <c r="CU1690" i="1"/>
  <c r="CV1690" i="1"/>
  <c r="CW1690" i="1"/>
  <c r="FR1690" i="1"/>
  <c r="GL1690" i="1"/>
  <c r="GO1690" i="1"/>
  <c r="GP1690" i="1"/>
  <c r="GV1690" i="1"/>
  <c r="HC1690" i="1" s="1"/>
  <c r="B1692" i="1"/>
  <c r="B1675" i="1" s="1"/>
  <c r="C1692" i="1"/>
  <c r="C1675" i="1" s="1"/>
  <c r="D1692" i="1"/>
  <c r="D1675" i="1" s="1"/>
  <c r="F1692" i="1"/>
  <c r="G1692" i="1"/>
  <c r="G1675" i="1" s="1"/>
  <c r="BB1692" i="1"/>
  <c r="BC1692" i="1"/>
  <c r="BC1675" i="1" s="1"/>
  <c r="BD1692" i="1"/>
  <c r="BD1675" i="1" s="1"/>
  <c r="BX1692" i="1"/>
  <c r="AO1692" i="1" s="1"/>
  <c r="CK1692" i="1"/>
  <c r="CK1675" i="1" s="1"/>
  <c r="CL1692" i="1"/>
  <c r="CL1675" i="1" s="1"/>
  <c r="CM1692" i="1"/>
  <c r="CM1675" i="1" s="1"/>
  <c r="F1717" i="1"/>
  <c r="B1722" i="1"/>
  <c r="B1614" i="1" s="1"/>
  <c r="C1722" i="1"/>
  <c r="C1614" i="1" s="1"/>
  <c r="D1722" i="1"/>
  <c r="D1614" i="1" s="1"/>
  <c r="F1722" i="1"/>
  <c r="F1614" i="1" s="1"/>
  <c r="G1722" i="1"/>
  <c r="G1614" i="1" s="1"/>
  <c r="BX1722" i="1"/>
  <c r="BX1614" i="1" s="1"/>
  <c r="BY1722" i="1"/>
  <c r="BZ1722" i="1"/>
  <c r="BZ1614" i="1" s="1"/>
  <c r="CC1722" i="1"/>
  <c r="CC1614" i="1" s="1"/>
  <c r="CD1722" i="1"/>
  <c r="CD1614" i="1" s="1"/>
  <c r="CK1722" i="1"/>
  <c r="CK1614" i="1" s="1"/>
  <c r="CL1722" i="1"/>
  <c r="CL1614" i="1" s="1"/>
  <c r="CM1722" i="1"/>
  <c r="CM1614" i="1" s="1"/>
  <c r="D1752" i="1"/>
  <c r="E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BE1754" i="1"/>
  <c r="BF1754" i="1"/>
  <c r="BG1754" i="1"/>
  <c r="BH1754" i="1"/>
  <c r="BI1754" i="1"/>
  <c r="BJ1754" i="1"/>
  <c r="BK1754" i="1"/>
  <c r="BL1754" i="1"/>
  <c r="BM1754" i="1"/>
  <c r="BN1754" i="1"/>
  <c r="BO1754" i="1"/>
  <c r="BP1754" i="1"/>
  <c r="BQ1754" i="1"/>
  <c r="BR1754" i="1"/>
  <c r="BS1754" i="1"/>
  <c r="BT1754" i="1"/>
  <c r="BU1754" i="1"/>
  <c r="BV1754" i="1"/>
  <c r="BW1754" i="1"/>
  <c r="BX1754" i="1"/>
  <c r="BY1754" i="1"/>
  <c r="BZ1754" i="1"/>
  <c r="CA1754" i="1"/>
  <c r="CB1754" i="1"/>
  <c r="CC1754" i="1"/>
  <c r="CD1754" i="1"/>
  <c r="CE1754" i="1"/>
  <c r="CF1754" i="1"/>
  <c r="CG1754" i="1"/>
  <c r="CH1754" i="1"/>
  <c r="CI1754" i="1"/>
  <c r="CJ1754" i="1"/>
  <c r="CK1754" i="1"/>
  <c r="CL1754" i="1"/>
  <c r="CM1754" i="1"/>
  <c r="CN1754" i="1"/>
  <c r="CO1754" i="1"/>
  <c r="CP1754" i="1"/>
  <c r="CQ1754" i="1"/>
  <c r="CR1754" i="1"/>
  <c r="CS1754" i="1"/>
  <c r="CT1754" i="1"/>
  <c r="CU1754" i="1"/>
  <c r="CV1754" i="1"/>
  <c r="CW1754" i="1"/>
  <c r="CX1754" i="1"/>
  <c r="CY1754" i="1"/>
  <c r="CZ1754" i="1"/>
  <c r="DA1754" i="1"/>
  <c r="DB1754" i="1"/>
  <c r="DC1754" i="1"/>
  <c r="DD1754" i="1"/>
  <c r="DE1754" i="1"/>
  <c r="DF1754" i="1"/>
  <c r="DG1754" i="1"/>
  <c r="DH1754" i="1"/>
  <c r="DI1754" i="1"/>
  <c r="DJ1754" i="1"/>
  <c r="DK1754" i="1"/>
  <c r="DL1754" i="1"/>
  <c r="DM1754" i="1"/>
  <c r="DN1754" i="1"/>
  <c r="DO1754" i="1"/>
  <c r="DP1754" i="1"/>
  <c r="DQ1754" i="1"/>
  <c r="DR1754" i="1"/>
  <c r="DS1754" i="1"/>
  <c r="DT1754" i="1"/>
  <c r="DU1754" i="1"/>
  <c r="DV1754" i="1"/>
  <c r="DW1754" i="1"/>
  <c r="DX1754" i="1"/>
  <c r="DY1754" i="1"/>
  <c r="DZ1754" i="1"/>
  <c r="EA1754" i="1"/>
  <c r="EB1754" i="1"/>
  <c r="EC1754" i="1"/>
  <c r="ED1754" i="1"/>
  <c r="EE1754" i="1"/>
  <c r="EF1754" i="1"/>
  <c r="EG1754" i="1"/>
  <c r="EH1754" i="1"/>
  <c r="EI1754" i="1"/>
  <c r="EJ1754" i="1"/>
  <c r="EK1754" i="1"/>
  <c r="EL1754" i="1"/>
  <c r="EM1754" i="1"/>
  <c r="EN1754" i="1"/>
  <c r="EO1754" i="1"/>
  <c r="EP1754" i="1"/>
  <c r="EQ1754" i="1"/>
  <c r="ER1754" i="1"/>
  <c r="ES1754" i="1"/>
  <c r="ET1754" i="1"/>
  <c r="EU1754" i="1"/>
  <c r="EV1754" i="1"/>
  <c r="EW1754" i="1"/>
  <c r="EX1754" i="1"/>
  <c r="EY1754" i="1"/>
  <c r="EZ1754" i="1"/>
  <c r="FA1754" i="1"/>
  <c r="FB1754" i="1"/>
  <c r="FC1754" i="1"/>
  <c r="FD1754" i="1"/>
  <c r="FE1754" i="1"/>
  <c r="FF1754" i="1"/>
  <c r="FG1754" i="1"/>
  <c r="FH1754" i="1"/>
  <c r="FI1754" i="1"/>
  <c r="FJ1754" i="1"/>
  <c r="FK1754" i="1"/>
  <c r="FL1754" i="1"/>
  <c r="FM1754" i="1"/>
  <c r="FN1754" i="1"/>
  <c r="FO1754" i="1"/>
  <c r="FP1754" i="1"/>
  <c r="FQ1754" i="1"/>
  <c r="FR1754" i="1"/>
  <c r="FS1754" i="1"/>
  <c r="FT1754" i="1"/>
  <c r="FU1754" i="1"/>
  <c r="FV1754" i="1"/>
  <c r="FW1754" i="1"/>
  <c r="FX1754" i="1"/>
  <c r="FY1754" i="1"/>
  <c r="FZ1754" i="1"/>
  <c r="GA1754" i="1"/>
  <c r="GB1754" i="1"/>
  <c r="GC1754" i="1"/>
  <c r="GD1754" i="1"/>
  <c r="GE1754" i="1"/>
  <c r="GF1754" i="1"/>
  <c r="GG1754" i="1"/>
  <c r="GH1754" i="1"/>
  <c r="GI1754" i="1"/>
  <c r="GJ1754" i="1"/>
  <c r="GK1754" i="1"/>
  <c r="GL1754" i="1"/>
  <c r="GM1754" i="1"/>
  <c r="GN1754" i="1"/>
  <c r="GO1754" i="1"/>
  <c r="GP1754" i="1"/>
  <c r="GQ1754" i="1"/>
  <c r="GR1754" i="1"/>
  <c r="GS1754" i="1"/>
  <c r="GT1754" i="1"/>
  <c r="GU1754" i="1"/>
  <c r="GV1754" i="1"/>
  <c r="GW1754" i="1"/>
  <c r="GX1754" i="1"/>
  <c r="D1756" i="1"/>
  <c r="B1758" i="1"/>
  <c r="E1758" i="1"/>
  <c r="Z1758" i="1"/>
  <c r="AA1758" i="1"/>
  <c r="AM1758" i="1"/>
  <c r="AN1758" i="1"/>
  <c r="BE1758" i="1"/>
  <c r="BF1758" i="1"/>
  <c r="BG1758" i="1"/>
  <c r="BH1758" i="1"/>
  <c r="BI1758" i="1"/>
  <c r="BJ1758" i="1"/>
  <c r="BK1758" i="1"/>
  <c r="BL1758" i="1"/>
  <c r="BM1758" i="1"/>
  <c r="BN1758" i="1"/>
  <c r="BO1758" i="1"/>
  <c r="BP1758" i="1"/>
  <c r="BQ1758" i="1"/>
  <c r="BR1758" i="1"/>
  <c r="BS1758" i="1"/>
  <c r="BT1758" i="1"/>
  <c r="BU1758" i="1"/>
  <c r="BV1758" i="1"/>
  <c r="BW1758" i="1"/>
  <c r="CK1758" i="1"/>
  <c r="CN1758" i="1"/>
  <c r="CO1758" i="1"/>
  <c r="CP1758" i="1"/>
  <c r="CQ1758" i="1"/>
  <c r="CR1758" i="1"/>
  <c r="CS1758" i="1"/>
  <c r="CT1758" i="1"/>
  <c r="CU1758" i="1"/>
  <c r="CV1758" i="1"/>
  <c r="CW1758" i="1"/>
  <c r="CX1758" i="1"/>
  <c r="CY1758" i="1"/>
  <c r="CZ1758" i="1"/>
  <c r="DA1758" i="1"/>
  <c r="DB1758" i="1"/>
  <c r="DC1758" i="1"/>
  <c r="DD1758" i="1"/>
  <c r="DE1758" i="1"/>
  <c r="DF1758" i="1"/>
  <c r="DG1758" i="1"/>
  <c r="DH1758" i="1"/>
  <c r="DI1758" i="1"/>
  <c r="DJ1758" i="1"/>
  <c r="DK1758" i="1"/>
  <c r="DL1758" i="1"/>
  <c r="DM1758" i="1"/>
  <c r="DN1758" i="1"/>
  <c r="DO1758" i="1"/>
  <c r="DP1758" i="1"/>
  <c r="DQ1758" i="1"/>
  <c r="DR1758" i="1"/>
  <c r="DS1758" i="1"/>
  <c r="DT1758" i="1"/>
  <c r="DU1758" i="1"/>
  <c r="DV1758" i="1"/>
  <c r="DW1758" i="1"/>
  <c r="DX1758" i="1"/>
  <c r="DY1758" i="1"/>
  <c r="DZ1758" i="1"/>
  <c r="EA1758" i="1"/>
  <c r="EB1758" i="1"/>
  <c r="EC1758" i="1"/>
  <c r="ED1758" i="1"/>
  <c r="EE1758" i="1"/>
  <c r="EF1758" i="1"/>
  <c r="EG1758" i="1"/>
  <c r="EH1758" i="1"/>
  <c r="EI1758" i="1"/>
  <c r="EJ1758" i="1"/>
  <c r="EK1758" i="1"/>
  <c r="EL1758" i="1"/>
  <c r="EM1758" i="1"/>
  <c r="EN1758" i="1"/>
  <c r="EO1758" i="1"/>
  <c r="EP1758" i="1"/>
  <c r="EQ1758" i="1"/>
  <c r="ER1758" i="1"/>
  <c r="ES1758" i="1"/>
  <c r="ET1758" i="1"/>
  <c r="EU1758" i="1"/>
  <c r="EV1758" i="1"/>
  <c r="EW1758" i="1"/>
  <c r="EX1758" i="1"/>
  <c r="EY1758" i="1"/>
  <c r="EZ1758" i="1"/>
  <c r="FA1758" i="1"/>
  <c r="FB1758" i="1"/>
  <c r="FC1758" i="1"/>
  <c r="FD1758" i="1"/>
  <c r="FE1758" i="1"/>
  <c r="FF1758" i="1"/>
  <c r="FG1758" i="1"/>
  <c r="FH1758" i="1"/>
  <c r="FI1758" i="1"/>
  <c r="FJ1758" i="1"/>
  <c r="FK1758" i="1"/>
  <c r="FL1758" i="1"/>
  <c r="FM1758" i="1"/>
  <c r="FN1758" i="1"/>
  <c r="FO1758" i="1"/>
  <c r="FP1758" i="1"/>
  <c r="FQ1758" i="1"/>
  <c r="FR1758" i="1"/>
  <c r="FS1758" i="1"/>
  <c r="FT1758" i="1"/>
  <c r="FU1758" i="1"/>
  <c r="FV1758" i="1"/>
  <c r="FW1758" i="1"/>
  <c r="FX1758" i="1"/>
  <c r="FY1758" i="1"/>
  <c r="FZ1758" i="1"/>
  <c r="GA1758" i="1"/>
  <c r="GB1758" i="1"/>
  <c r="GC1758" i="1"/>
  <c r="GD1758" i="1"/>
  <c r="GE1758" i="1"/>
  <c r="GF1758" i="1"/>
  <c r="GG1758" i="1"/>
  <c r="GH1758" i="1"/>
  <c r="GI1758" i="1"/>
  <c r="GJ1758" i="1"/>
  <c r="GK1758" i="1"/>
  <c r="GL1758" i="1"/>
  <c r="GM1758" i="1"/>
  <c r="GN1758" i="1"/>
  <c r="GO1758" i="1"/>
  <c r="GP1758" i="1"/>
  <c r="GQ1758" i="1"/>
  <c r="GR1758" i="1"/>
  <c r="GS1758" i="1"/>
  <c r="GT1758" i="1"/>
  <c r="GU1758" i="1"/>
  <c r="GV1758" i="1"/>
  <c r="GW1758" i="1"/>
  <c r="GX1758" i="1"/>
  <c r="C1760" i="1"/>
  <c r="D1760" i="1"/>
  <c r="I1760" i="1"/>
  <c r="I1761" i="1" s="1"/>
  <c r="K1760" i="1"/>
  <c r="U1760" i="1"/>
  <c r="W1760" i="1"/>
  <c r="AC1760" i="1"/>
  <c r="AE1760" i="1"/>
  <c r="R1760" i="1" s="1"/>
  <c r="AF1760" i="1"/>
  <c r="S1760" i="1" s="1"/>
  <c r="AG1760" i="1"/>
  <c r="CU1760" i="1" s="1"/>
  <c r="T1760" i="1" s="1"/>
  <c r="AH1760" i="1"/>
  <c r="AI1760" i="1"/>
  <c r="CW1760" i="1" s="1"/>
  <c r="V1760" i="1" s="1"/>
  <c r="AJ1760" i="1"/>
  <c r="CQ1760" i="1"/>
  <c r="CR1760" i="1"/>
  <c r="CS1760" i="1"/>
  <c r="CV1760" i="1"/>
  <c r="CX1760" i="1"/>
  <c r="FR1760" i="1"/>
  <c r="BY1768" i="1" s="1"/>
  <c r="GL1760" i="1"/>
  <c r="GO1760" i="1"/>
  <c r="GP1760" i="1"/>
  <c r="GV1760" i="1"/>
  <c r="GX1760" i="1"/>
  <c r="HC1760" i="1"/>
  <c r="AC1761" i="1"/>
  <c r="P1761" i="1" s="1"/>
  <c r="AD1761" i="1"/>
  <c r="AE1761" i="1"/>
  <c r="R1761" i="1" s="1"/>
  <c r="GK1761" i="1" s="1"/>
  <c r="AF1761" i="1"/>
  <c r="AG1761" i="1"/>
  <c r="CU1761" i="1" s="1"/>
  <c r="T1761" i="1" s="1"/>
  <c r="AH1761" i="1"/>
  <c r="AI1761" i="1"/>
  <c r="AJ1761" i="1"/>
  <c r="CQ1761" i="1"/>
  <c r="CR1761" i="1"/>
  <c r="CT1761" i="1"/>
  <c r="CV1761" i="1"/>
  <c r="CW1761" i="1"/>
  <c r="V1761" i="1" s="1"/>
  <c r="CX1761" i="1"/>
  <c r="W1761" i="1" s="1"/>
  <c r="FR1761" i="1"/>
  <c r="GL1761" i="1"/>
  <c r="GO1761" i="1"/>
  <c r="CC1768" i="1" s="1"/>
  <c r="GP1761" i="1"/>
  <c r="CD1768" i="1" s="1"/>
  <c r="GV1761" i="1"/>
  <c r="HC1761" i="1" s="1"/>
  <c r="GX1761" i="1" s="1"/>
  <c r="C1762" i="1"/>
  <c r="D1762" i="1"/>
  <c r="P1762" i="1"/>
  <c r="Q1762" i="1"/>
  <c r="R1762" i="1"/>
  <c r="GK1762" i="1" s="1"/>
  <c r="AB1762" i="1"/>
  <c r="AC1762" i="1"/>
  <c r="AD1762" i="1"/>
  <c r="AE1762" i="1"/>
  <c r="AF1762" i="1"/>
  <c r="S1762" i="1" s="1"/>
  <c r="AG1762" i="1"/>
  <c r="AH1762" i="1"/>
  <c r="AI1762" i="1"/>
  <c r="CW1762" i="1" s="1"/>
  <c r="V1762" i="1" s="1"/>
  <c r="AJ1762" i="1"/>
  <c r="CX1762" i="1" s="1"/>
  <c r="W1762" i="1" s="1"/>
  <c r="CQ1762" i="1"/>
  <c r="CR1762" i="1"/>
  <c r="CS1762" i="1"/>
  <c r="CT1762" i="1"/>
  <c r="CU1762" i="1"/>
  <c r="T1762" i="1" s="1"/>
  <c r="CV1762" i="1"/>
  <c r="U1762" i="1" s="1"/>
  <c r="FR1762" i="1"/>
  <c r="GL1762" i="1"/>
  <c r="BZ1768" i="1" s="1"/>
  <c r="GO1762" i="1"/>
  <c r="GP1762" i="1"/>
  <c r="GV1762" i="1"/>
  <c r="HC1762" i="1"/>
  <c r="GX1762" i="1" s="1"/>
  <c r="C1763" i="1"/>
  <c r="D1763" i="1"/>
  <c r="I1763" i="1"/>
  <c r="K1763" i="1"/>
  <c r="U1763" i="1"/>
  <c r="AC1763" i="1"/>
  <c r="P1763" i="1" s="1"/>
  <c r="AD1763" i="1"/>
  <c r="AE1763" i="1"/>
  <c r="R1763" i="1" s="1"/>
  <c r="GK1763" i="1" s="1"/>
  <c r="AF1763" i="1"/>
  <c r="AG1763" i="1"/>
  <c r="CU1763" i="1" s="1"/>
  <c r="T1763" i="1" s="1"/>
  <c r="AH1763" i="1"/>
  <c r="AI1763" i="1"/>
  <c r="AJ1763" i="1"/>
  <c r="CQ1763" i="1"/>
  <c r="CR1763" i="1"/>
  <c r="CT1763" i="1"/>
  <c r="CV1763" i="1"/>
  <c r="CW1763" i="1"/>
  <c r="V1763" i="1" s="1"/>
  <c r="CX1763" i="1"/>
  <c r="W1763" i="1" s="1"/>
  <c r="FR1763" i="1"/>
  <c r="GL1763" i="1"/>
  <c r="GO1763" i="1"/>
  <c r="GP1763" i="1"/>
  <c r="GV1763" i="1"/>
  <c r="HC1763" i="1" s="1"/>
  <c r="GX1763" i="1" s="1"/>
  <c r="AC1764" i="1"/>
  <c r="AE1764" i="1"/>
  <c r="CS1764" i="1" s="1"/>
  <c r="AF1764" i="1"/>
  <c r="AG1764" i="1"/>
  <c r="AH1764" i="1"/>
  <c r="AI1764" i="1"/>
  <c r="AJ1764" i="1"/>
  <c r="CX1764" i="1" s="1"/>
  <c r="CR1764" i="1"/>
  <c r="CT1764" i="1"/>
  <c r="CU1764" i="1"/>
  <c r="CV1764" i="1"/>
  <c r="CW1764" i="1"/>
  <c r="FR1764" i="1"/>
  <c r="GL1764" i="1"/>
  <c r="GO1764" i="1"/>
  <c r="GP1764" i="1"/>
  <c r="GV1764" i="1"/>
  <c r="HC1764" i="1" s="1"/>
  <c r="C1765" i="1"/>
  <c r="D1765" i="1"/>
  <c r="I1765" i="1"/>
  <c r="CX822" i="3" s="1"/>
  <c r="K1765" i="1"/>
  <c r="AC1765" i="1"/>
  <c r="AE1765" i="1"/>
  <c r="R1765" i="1" s="1"/>
  <c r="GK1765" i="1" s="1"/>
  <c r="AF1765" i="1"/>
  <c r="S1765" i="1" s="1"/>
  <c r="AG1765" i="1"/>
  <c r="AH1765" i="1"/>
  <c r="CV1765" i="1" s="1"/>
  <c r="U1765" i="1" s="1"/>
  <c r="AI1765" i="1"/>
  <c r="CW1765" i="1" s="1"/>
  <c r="V1765" i="1" s="1"/>
  <c r="AJ1765" i="1"/>
  <c r="CQ1765" i="1"/>
  <c r="CR1765" i="1"/>
  <c r="CU1765" i="1"/>
  <c r="CX1765" i="1"/>
  <c r="W1765" i="1" s="1"/>
  <c r="FR1765" i="1"/>
  <c r="GL1765" i="1"/>
  <c r="GO1765" i="1"/>
  <c r="GP1765" i="1"/>
  <c r="GV1765" i="1"/>
  <c r="HC1765" i="1" s="1"/>
  <c r="GX1765" i="1" s="1"/>
  <c r="C1766" i="1"/>
  <c r="D1766" i="1"/>
  <c r="Q1766" i="1"/>
  <c r="R1766" i="1"/>
  <c r="GK1766" i="1" s="1"/>
  <c r="S1766" i="1"/>
  <c r="CY1766" i="1" s="1"/>
  <c r="X1766" i="1" s="1"/>
  <c r="AC1766" i="1"/>
  <c r="P1766" i="1" s="1"/>
  <c r="CP1766" i="1" s="1"/>
  <c r="O1766" i="1" s="1"/>
  <c r="AE1766" i="1"/>
  <c r="CS1766" i="1" s="1"/>
  <c r="AF1766" i="1"/>
  <c r="CT1766" i="1" s="1"/>
  <c r="AG1766" i="1"/>
  <c r="AH1766" i="1"/>
  <c r="AI1766" i="1"/>
  <c r="AJ1766" i="1"/>
  <c r="CX1766" i="1" s="1"/>
  <c r="W1766" i="1" s="1"/>
  <c r="CR1766" i="1"/>
  <c r="CU1766" i="1"/>
  <c r="T1766" i="1" s="1"/>
  <c r="CV1766" i="1"/>
  <c r="U1766" i="1" s="1"/>
  <c r="CW1766" i="1"/>
  <c r="V1766" i="1" s="1"/>
  <c r="FR1766" i="1"/>
  <c r="GL1766" i="1"/>
  <c r="GO1766" i="1"/>
  <c r="GP1766" i="1"/>
  <c r="GV1766" i="1"/>
  <c r="HC1766" i="1" s="1"/>
  <c r="GX1766" i="1" s="1"/>
  <c r="B1768" i="1"/>
  <c r="C1768" i="1"/>
  <c r="C1758" i="1" s="1"/>
  <c r="D1768" i="1"/>
  <c r="D1758" i="1" s="1"/>
  <c r="F1768" i="1"/>
  <c r="F1758" i="1" s="1"/>
  <c r="G1768" i="1"/>
  <c r="G1758" i="1" s="1"/>
  <c r="BX1768" i="1"/>
  <c r="AO1768" i="1" s="1"/>
  <c r="CK1768" i="1"/>
  <c r="BB1768" i="1" s="1"/>
  <c r="CL1768" i="1"/>
  <c r="BC1768" i="1" s="1"/>
  <c r="CM1768" i="1"/>
  <c r="BD1768" i="1" s="1"/>
  <c r="B1798" i="1"/>
  <c r="B1754" i="1" s="1"/>
  <c r="C1798" i="1"/>
  <c r="C1754" i="1" s="1"/>
  <c r="D1798" i="1"/>
  <c r="D1754" i="1" s="1"/>
  <c r="F1798" i="1"/>
  <c r="F1754" i="1" s="1"/>
  <c r="G1798" i="1"/>
  <c r="G1754" i="1" s="1"/>
  <c r="D1828" i="1"/>
  <c r="E1830" i="1"/>
  <c r="Z1830" i="1"/>
  <c r="AA1830" i="1"/>
  <c r="AM1830" i="1"/>
  <c r="AN1830" i="1"/>
  <c r="BE1830" i="1"/>
  <c r="BF1830" i="1"/>
  <c r="BG1830" i="1"/>
  <c r="BH1830" i="1"/>
  <c r="BI1830" i="1"/>
  <c r="BJ1830" i="1"/>
  <c r="BK1830" i="1"/>
  <c r="BL1830" i="1"/>
  <c r="BM1830" i="1"/>
  <c r="BN1830" i="1"/>
  <c r="BO1830" i="1"/>
  <c r="BP1830" i="1"/>
  <c r="BQ1830" i="1"/>
  <c r="BR1830" i="1"/>
  <c r="BS1830" i="1"/>
  <c r="BT1830" i="1"/>
  <c r="BU1830" i="1"/>
  <c r="BV1830" i="1"/>
  <c r="BW1830" i="1"/>
  <c r="CN1830" i="1"/>
  <c r="CO1830" i="1"/>
  <c r="CP1830" i="1"/>
  <c r="CQ1830" i="1"/>
  <c r="CR1830" i="1"/>
  <c r="CS1830" i="1"/>
  <c r="CT1830" i="1"/>
  <c r="CU1830" i="1"/>
  <c r="CV1830" i="1"/>
  <c r="CW1830" i="1"/>
  <c r="CX1830" i="1"/>
  <c r="CY1830" i="1"/>
  <c r="CZ1830" i="1"/>
  <c r="DA1830" i="1"/>
  <c r="DB1830" i="1"/>
  <c r="DC1830" i="1"/>
  <c r="DD1830" i="1"/>
  <c r="DE1830" i="1"/>
  <c r="DF1830" i="1"/>
  <c r="DG1830" i="1"/>
  <c r="DH1830" i="1"/>
  <c r="DI1830" i="1"/>
  <c r="DJ1830" i="1"/>
  <c r="DK1830" i="1"/>
  <c r="DL1830" i="1"/>
  <c r="DM1830" i="1"/>
  <c r="DN1830" i="1"/>
  <c r="DO1830" i="1"/>
  <c r="DP1830" i="1"/>
  <c r="DQ1830" i="1"/>
  <c r="DR1830" i="1"/>
  <c r="DS1830" i="1"/>
  <c r="DT1830" i="1"/>
  <c r="DU1830" i="1"/>
  <c r="DV1830" i="1"/>
  <c r="DW1830" i="1"/>
  <c r="DX1830" i="1"/>
  <c r="DY1830" i="1"/>
  <c r="DZ1830" i="1"/>
  <c r="EA1830" i="1"/>
  <c r="EB1830" i="1"/>
  <c r="EC1830" i="1"/>
  <c r="ED1830" i="1"/>
  <c r="EE1830" i="1"/>
  <c r="EF1830" i="1"/>
  <c r="EG1830" i="1"/>
  <c r="EH1830" i="1"/>
  <c r="EI1830" i="1"/>
  <c r="EJ1830" i="1"/>
  <c r="EK1830" i="1"/>
  <c r="EL1830" i="1"/>
  <c r="EM1830" i="1"/>
  <c r="EN1830" i="1"/>
  <c r="EO1830" i="1"/>
  <c r="EP1830" i="1"/>
  <c r="EQ1830" i="1"/>
  <c r="ER1830" i="1"/>
  <c r="ES1830" i="1"/>
  <c r="ET1830" i="1"/>
  <c r="EU1830" i="1"/>
  <c r="EV1830" i="1"/>
  <c r="EW1830" i="1"/>
  <c r="EX1830" i="1"/>
  <c r="EY1830" i="1"/>
  <c r="EZ1830" i="1"/>
  <c r="FA1830" i="1"/>
  <c r="FB1830" i="1"/>
  <c r="FC1830" i="1"/>
  <c r="FD1830" i="1"/>
  <c r="FE1830" i="1"/>
  <c r="FF1830" i="1"/>
  <c r="FG1830" i="1"/>
  <c r="FH1830" i="1"/>
  <c r="FI1830" i="1"/>
  <c r="FJ1830" i="1"/>
  <c r="FK1830" i="1"/>
  <c r="FL1830" i="1"/>
  <c r="FM1830" i="1"/>
  <c r="FN1830" i="1"/>
  <c r="FO1830" i="1"/>
  <c r="FP1830" i="1"/>
  <c r="FQ1830" i="1"/>
  <c r="FR1830" i="1"/>
  <c r="FS1830" i="1"/>
  <c r="FT1830" i="1"/>
  <c r="FU1830" i="1"/>
  <c r="FV1830" i="1"/>
  <c r="FW1830" i="1"/>
  <c r="FX1830" i="1"/>
  <c r="FY1830" i="1"/>
  <c r="FZ1830" i="1"/>
  <c r="GA1830" i="1"/>
  <c r="GB1830" i="1"/>
  <c r="GC1830" i="1"/>
  <c r="GD1830" i="1"/>
  <c r="GE1830" i="1"/>
  <c r="GF1830" i="1"/>
  <c r="GG1830" i="1"/>
  <c r="GH1830" i="1"/>
  <c r="GI1830" i="1"/>
  <c r="GJ1830" i="1"/>
  <c r="GK1830" i="1"/>
  <c r="GL1830" i="1"/>
  <c r="GM1830" i="1"/>
  <c r="GN1830" i="1"/>
  <c r="GO1830" i="1"/>
  <c r="GP1830" i="1"/>
  <c r="GQ1830" i="1"/>
  <c r="GR1830" i="1"/>
  <c r="GS1830" i="1"/>
  <c r="GT1830" i="1"/>
  <c r="GU1830" i="1"/>
  <c r="GV1830" i="1"/>
  <c r="GW1830" i="1"/>
  <c r="GX1830" i="1"/>
  <c r="C1832" i="1"/>
  <c r="D1832" i="1"/>
  <c r="I1832" i="1"/>
  <c r="P1832" i="1" s="1"/>
  <c r="K1832" i="1"/>
  <c r="AC1832" i="1"/>
  <c r="AE1832" i="1"/>
  <c r="R1832" i="1" s="1"/>
  <c r="AF1832" i="1"/>
  <c r="S1832" i="1" s="1"/>
  <c r="AG1832" i="1"/>
  <c r="AH1832" i="1"/>
  <c r="CV1832" i="1" s="1"/>
  <c r="U1832" i="1" s="1"/>
  <c r="AI1832" i="1"/>
  <c r="CW1832" i="1" s="1"/>
  <c r="V1832" i="1" s="1"/>
  <c r="AJ1832" i="1"/>
  <c r="CX1832" i="1" s="1"/>
  <c r="W1832" i="1" s="1"/>
  <c r="CQ1832" i="1"/>
  <c r="CR1832" i="1"/>
  <c r="CU1832" i="1"/>
  <c r="FR1832" i="1"/>
  <c r="GL1832" i="1"/>
  <c r="GO1832" i="1"/>
  <c r="GP1832" i="1"/>
  <c r="GV1832" i="1"/>
  <c r="HC1832" i="1" s="1"/>
  <c r="GX1832" i="1" s="1"/>
  <c r="AC1833" i="1"/>
  <c r="AD1833" i="1"/>
  <c r="AE1833" i="1"/>
  <c r="AF1833" i="1"/>
  <c r="CT1833" i="1" s="1"/>
  <c r="AG1833" i="1"/>
  <c r="AH1833" i="1"/>
  <c r="CV1833" i="1" s="1"/>
  <c r="AI1833" i="1"/>
  <c r="AJ1833" i="1"/>
  <c r="CR1833" i="1"/>
  <c r="CS1833" i="1"/>
  <c r="CU1833" i="1"/>
  <c r="CW1833" i="1"/>
  <c r="CX1833" i="1"/>
  <c r="FR1833" i="1"/>
  <c r="GL1833" i="1"/>
  <c r="GO1833" i="1"/>
  <c r="GP1833" i="1"/>
  <c r="GV1833" i="1"/>
  <c r="HC1833" i="1" s="1"/>
  <c r="C1834" i="1"/>
  <c r="D1834" i="1"/>
  <c r="I1834" i="1"/>
  <c r="P1834" i="1" s="1"/>
  <c r="K1834" i="1"/>
  <c r="W1834" i="1"/>
  <c r="AC1834" i="1"/>
  <c r="AE1834" i="1"/>
  <c r="R1834" i="1" s="1"/>
  <c r="GK1834" i="1" s="1"/>
  <c r="AF1834" i="1"/>
  <c r="S1834" i="1" s="1"/>
  <c r="AG1834" i="1"/>
  <c r="CU1834" i="1" s="1"/>
  <c r="T1834" i="1" s="1"/>
  <c r="AH1834" i="1"/>
  <c r="CV1834" i="1" s="1"/>
  <c r="U1834" i="1" s="1"/>
  <c r="AI1834" i="1"/>
  <c r="CW1834" i="1" s="1"/>
  <c r="V1834" i="1" s="1"/>
  <c r="AJ1834" i="1"/>
  <c r="CR1834" i="1"/>
  <c r="CS1834" i="1"/>
  <c r="CX1834" i="1"/>
  <c r="FR1834" i="1"/>
  <c r="GL1834" i="1"/>
  <c r="GO1834" i="1"/>
  <c r="GP1834" i="1"/>
  <c r="GV1834" i="1"/>
  <c r="HC1834" i="1" s="1"/>
  <c r="GX1834" i="1" s="1"/>
  <c r="AC1835" i="1"/>
  <c r="AD1835" i="1"/>
  <c r="AE1835" i="1"/>
  <c r="AF1835" i="1"/>
  <c r="CT1835" i="1" s="1"/>
  <c r="AG1835" i="1"/>
  <c r="AH1835" i="1"/>
  <c r="AI1835" i="1"/>
  <c r="AJ1835" i="1"/>
  <c r="CQ1835" i="1"/>
  <c r="CR1835" i="1"/>
  <c r="CU1835" i="1"/>
  <c r="CV1835" i="1"/>
  <c r="CW1835" i="1"/>
  <c r="CX1835" i="1"/>
  <c r="FR1835" i="1"/>
  <c r="GL1835" i="1"/>
  <c r="GO1835" i="1"/>
  <c r="GP1835" i="1"/>
  <c r="GV1835" i="1"/>
  <c r="HC1835" i="1" s="1"/>
  <c r="C1836" i="1"/>
  <c r="D1836" i="1"/>
  <c r="P1836" i="1"/>
  <c r="CP1836" i="1" s="1"/>
  <c r="O1836" i="1" s="1"/>
  <c r="Q1836" i="1"/>
  <c r="R1836" i="1"/>
  <c r="GK1836" i="1" s="1"/>
  <c r="S1836" i="1"/>
  <c r="CZ1836" i="1" s="1"/>
  <c r="Y1836" i="1" s="1"/>
  <c r="AC1836" i="1"/>
  <c r="CQ1836" i="1" s="1"/>
  <c r="AE1836" i="1"/>
  <c r="AD1836" i="1" s="1"/>
  <c r="AB1836" i="1" s="1"/>
  <c r="AF1836" i="1"/>
  <c r="CT1836" i="1" s="1"/>
  <c r="AG1836" i="1"/>
  <c r="AH1836" i="1"/>
  <c r="AI1836" i="1"/>
  <c r="CW1836" i="1" s="1"/>
  <c r="V1836" i="1" s="1"/>
  <c r="AJ1836" i="1"/>
  <c r="CX1836" i="1" s="1"/>
  <c r="W1836" i="1" s="1"/>
  <c r="CR1836" i="1"/>
  <c r="CS1836" i="1"/>
  <c r="CU1836" i="1"/>
  <c r="T1836" i="1" s="1"/>
  <c r="CV1836" i="1"/>
  <c r="U1836" i="1" s="1"/>
  <c r="FR1836" i="1"/>
  <c r="GL1836" i="1"/>
  <c r="GO1836" i="1"/>
  <c r="GP1836" i="1"/>
  <c r="GV1836" i="1"/>
  <c r="HC1836" i="1" s="1"/>
  <c r="GX1836" i="1" s="1"/>
  <c r="I1837" i="1"/>
  <c r="P1837" i="1" s="1"/>
  <c r="W1837" i="1"/>
  <c r="AC1837" i="1"/>
  <c r="CQ1837" i="1" s="1"/>
  <c r="AD1837" i="1"/>
  <c r="AE1837" i="1"/>
  <c r="R1837" i="1" s="1"/>
  <c r="GK1837" i="1" s="1"/>
  <c r="AF1837" i="1"/>
  <c r="S1837" i="1" s="1"/>
  <c r="AG1837" i="1"/>
  <c r="CU1837" i="1" s="1"/>
  <c r="T1837" i="1" s="1"/>
  <c r="AH1837" i="1"/>
  <c r="CV1837" i="1" s="1"/>
  <c r="U1837" i="1" s="1"/>
  <c r="AI1837" i="1"/>
  <c r="CW1837" i="1" s="1"/>
  <c r="V1837" i="1" s="1"/>
  <c r="AJ1837" i="1"/>
  <c r="CR1837" i="1"/>
  <c r="CS1837" i="1"/>
  <c r="CT1837" i="1"/>
  <c r="CX1837" i="1"/>
  <c r="FR1837" i="1"/>
  <c r="GL1837" i="1"/>
  <c r="GO1837" i="1"/>
  <c r="GP1837" i="1"/>
  <c r="GV1837" i="1"/>
  <c r="HC1837" i="1"/>
  <c r="GX1837" i="1" s="1"/>
  <c r="C1838" i="1"/>
  <c r="D1838" i="1"/>
  <c r="I1838" i="1"/>
  <c r="K1838" i="1"/>
  <c r="Q1838" i="1"/>
  <c r="R1838" i="1"/>
  <c r="GK1838" i="1" s="1"/>
  <c r="S1838" i="1"/>
  <c r="CY1838" i="1" s="1"/>
  <c r="X1838" i="1" s="1"/>
  <c r="AB1838" i="1"/>
  <c r="AC1838" i="1"/>
  <c r="P1838" i="1" s="1"/>
  <c r="CP1838" i="1" s="1"/>
  <c r="O1838" i="1" s="1"/>
  <c r="AD1838" i="1"/>
  <c r="AE1838" i="1"/>
  <c r="AF1838" i="1"/>
  <c r="CT1838" i="1" s="1"/>
  <c r="AG1838" i="1"/>
  <c r="CU1838" i="1" s="1"/>
  <c r="T1838" i="1" s="1"/>
  <c r="AH1838" i="1"/>
  <c r="AI1838" i="1"/>
  <c r="AJ1838" i="1"/>
  <c r="CX1838" i="1" s="1"/>
  <c r="W1838" i="1" s="1"/>
  <c r="CR1838" i="1"/>
  <c r="CS1838" i="1"/>
  <c r="CV1838" i="1"/>
  <c r="U1838" i="1" s="1"/>
  <c r="CW1838" i="1"/>
  <c r="V1838" i="1" s="1"/>
  <c r="FR1838" i="1"/>
  <c r="GL1838" i="1"/>
  <c r="GO1838" i="1"/>
  <c r="GP1838" i="1"/>
  <c r="GV1838" i="1"/>
  <c r="HC1838" i="1" s="1"/>
  <c r="GX1838" i="1" s="1"/>
  <c r="I1839" i="1"/>
  <c r="P1839" i="1"/>
  <c r="CP1839" i="1" s="1"/>
  <c r="O1839" i="1" s="1"/>
  <c r="Q1839" i="1"/>
  <c r="R1839" i="1"/>
  <c r="AB1839" i="1"/>
  <c r="AC1839" i="1"/>
  <c r="AD1839" i="1"/>
  <c r="AE1839" i="1"/>
  <c r="AF1839" i="1"/>
  <c r="S1839" i="1" s="1"/>
  <c r="AG1839" i="1"/>
  <c r="AH1839" i="1"/>
  <c r="CV1839" i="1" s="1"/>
  <c r="U1839" i="1" s="1"/>
  <c r="AI1839" i="1"/>
  <c r="CW1839" i="1" s="1"/>
  <c r="V1839" i="1" s="1"/>
  <c r="AJ1839" i="1"/>
  <c r="CX1839" i="1" s="1"/>
  <c r="W1839" i="1" s="1"/>
  <c r="CQ1839" i="1"/>
  <c r="CR1839" i="1"/>
  <c r="CS1839" i="1"/>
  <c r="CT1839" i="1"/>
  <c r="CU1839" i="1"/>
  <c r="T1839" i="1" s="1"/>
  <c r="FR1839" i="1"/>
  <c r="GK1839" i="1"/>
  <c r="GL1839" i="1"/>
  <c r="GO1839" i="1"/>
  <c r="GP1839" i="1"/>
  <c r="GV1839" i="1"/>
  <c r="HC1839" i="1"/>
  <c r="GX1839" i="1" s="1"/>
  <c r="C1840" i="1"/>
  <c r="D1840" i="1"/>
  <c r="I1840" i="1"/>
  <c r="K1840" i="1"/>
  <c r="R1840" i="1"/>
  <c r="GK1840" i="1" s="1"/>
  <c r="S1840" i="1"/>
  <c r="CY1840" i="1" s="1"/>
  <c r="X1840" i="1" s="1"/>
  <c r="T1840" i="1"/>
  <c r="AC1840" i="1"/>
  <c r="P1840" i="1" s="1"/>
  <c r="AD1840" i="1"/>
  <c r="AE1840" i="1"/>
  <c r="CS1840" i="1" s="1"/>
  <c r="AF1840" i="1"/>
  <c r="CT1840" i="1" s="1"/>
  <c r="AG1840" i="1"/>
  <c r="AH1840" i="1"/>
  <c r="AI1840" i="1"/>
  <c r="AJ1840" i="1"/>
  <c r="CR1840" i="1"/>
  <c r="CU1840" i="1"/>
  <c r="CV1840" i="1"/>
  <c r="U1840" i="1" s="1"/>
  <c r="CW1840" i="1"/>
  <c r="V1840" i="1" s="1"/>
  <c r="CX1840" i="1"/>
  <c r="W1840" i="1" s="1"/>
  <c r="FR1840" i="1"/>
  <c r="GL1840" i="1"/>
  <c r="GO1840" i="1"/>
  <c r="GP1840" i="1"/>
  <c r="GV1840" i="1"/>
  <c r="HC1840" i="1" s="1"/>
  <c r="GX1840" i="1" s="1"/>
  <c r="I1841" i="1"/>
  <c r="P1841" i="1"/>
  <c r="CP1841" i="1" s="1"/>
  <c r="O1841" i="1" s="1"/>
  <c r="Q1841" i="1"/>
  <c r="R1841" i="1"/>
  <c r="GK1841" i="1" s="1"/>
  <c r="S1841" i="1"/>
  <c r="CZ1841" i="1" s="1"/>
  <c r="Y1841" i="1" s="1"/>
  <c r="AC1841" i="1"/>
  <c r="CQ1841" i="1" s="1"/>
  <c r="AE1841" i="1"/>
  <c r="AD1841" i="1" s="1"/>
  <c r="AB1841" i="1" s="1"/>
  <c r="AF1841" i="1"/>
  <c r="AG1841" i="1"/>
  <c r="AH1841" i="1"/>
  <c r="AI1841" i="1"/>
  <c r="CW1841" i="1" s="1"/>
  <c r="V1841" i="1" s="1"/>
  <c r="AJ1841" i="1"/>
  <c r="CX1841" i="1" s="1"/>
  <c r="W1841" i="1" s="1"/>
  <c r="CR1841" i="1"/>
  <c r="CS1841" i="1"/>
  <c r="CT1841" i="1"/>
  <c r="CU1841" i="1"/>
  <c r="T1841" i="1" s="1"/>
  <c r="CV1841" i="1"/>
  <c r="U1841" i="1" s="1"/>
  <c r="FR1841" i="1"/>
  <c r="GL1841" i="1"/>
  <c r="GO1841" i="1"/>
  <c r="GP1841" i="1"/>
  <c r="GV1841" i="1"/>
  <c r="HC1841" i="1" s="1"/>
  <c r="GX1841" i="1" s="1"/>
  <c r="I1842" i="1"/>
  <c r="P1842" i="1" s="1"/>
  <c r="W1842" i="1"/>
  <c r="AC1842" i="1"/>
  <c r="AB1842" i="1" s="1"/>
  <c r="AD1842" i="1"/>
  <c r="AE1842" i="1"/>
  <c r="R1842" i="1" s="1"/>
  <c r="GK1842" i="1" s="1"/>
  <c r="AF1842" i="1"/>
  <c r="S1842" i="1" s="1"/>
  <c r="AG1842" i="1"/>
  <c r="CU1842" i="1" s="1"/>
  <c r="T1842" i="1" s="1"/>
  <c r="AH1842" i="1"/>
  <c r="CV1842" i="1" s="1"/>
  <c r="U1842" i="1" s="1"/>
  <c r="AI1842" i="1"/>
  <c r="CW1842" i="1" s="1"/>
  <c r="V1842" i="1" s="1"/>
  <c r="AJ1842" i="1"/>
  <c r="CQ1842" i="1"/>
  <c r="CR1842" i="1"/>
  <c r="CS1842" i="1"/>
  <c r="CT1842" i="1"/>
  <c r="CX1842" i="1"/>
  <c r="FR1842" i="1"/>
  <c r="GL1842" i="1"/>
  <c r="GO1842" i="1"/>
  <c r="GP1842" i="1"/>
  <c r="GV1842" i="1"/>
  <c r="HC1842" i="1"/>
  <c r="GX1842" i="1" s="1"/>
  <c r="C1843" i="1"/>
  <c r="D1843" i="1"/>
  <c r="I1843" i="1"/>
  <c r="K1843" i="1"/>
  <c r="Q1843" i="1"/>
  <c r="R1843" i="1"/>
  <c r="GK1843" i="1" s="1"/>
  <c r="S1843" i="1"/>
  <c r="CY1843" i="1" s="1"/>
  <c r="X1843" i="1" s="1"/>
  <c r="AB1843" i="1"/>
  <c r="AC1843" i="1"/>
  <c r="P1843" i="1" s="1"/>
  <c r="CP1843" i="1" s="1"/>
  <c r="O1843" i="1" s="1"/>
  <c r="AD1843" i="1"/>
  <c r="AE1843" i="1"/>
  <c r="AF1843" i="1"/>
  <c r="AG1843" i="1"/>
  <c r="AH1843" i="1"/>
  <c r="AI1843" i="1"/>
  <c r="AJ1843" i="1"/>
  <c r="CX1843" i="1" s="1"/>
  <c r="W1843" i="1" s="1"/>
  <c r="CR1843" i="1"/>
  <c r="CS1843" i="1"/>
  <c r="CT1843" i="1"/>
  <c r="CU1843" i="1"/>
  <c r="T1843" i="1" s="1"/>
  <c r="CV1843" i="1"/>
  <c r="U1843" i="1" s="1"/>
  <c r="CW1843" i="1"/>
  <c r="V1843" i="1" s="1"/>
  <c r="FR1843" i="1"/>
  <c r="GL1843" i="1"/>
  <c r="GO1843" i="1"/>
  <c r="GP1843" i="1"/>
  <c r="GV1843" i="1"/>
  <c r="HC1843" i="1" s="1"/>
  <c r="GX1843" i="1" s="1"/>
  <c r="I1844" i="1"/>
  <c r="P1844" i="1"/>
  <c r="CP1844" i="1" s="1"/>
  <c r="O1844" i="1" s="1"/>
  <c r="Q1844" i="1"/>
  <c r="S1844" i="1"/>
  <c r="W1844" i="1"/>
  <c r="X1844" i="1"/>
  <c r="Y1844" i="1"/>
  <c r="AC1844" i="1"/>
  <c r="CQ1844" i="1" s="1"/>
  <c r="AD1844" i="1"/>
  <c r="AE1844" i="1"/>
  <c r="CS1844" i="1" s="1"/>
  <c r="AF1844" i="1"/>
  <c r="AG1844" i="1"/>
  <c r="AH1844" i="1"/>
  <c r="CV1844" i="1" s="1"/>
  <c r="U1844" i="1" s="1"/>
  <c r="AI1844" i="1"/>
  <c r="CW1844" i="1" s="1"/>
  <c r="V1844" i="1" s="1"/>
  <c r="AJ1844" i="1"/>
  <c r="CR1844" i="1"/>
  <c r="CT1844" i="1"/>
  <c r="CU1844" i="1"/>
  <c r="T1844" i="1" s="1"/>
  <c r="CX1844" i="1"/>
  <c r="CY1844" i="1"/>
  <c r="CZ1844" i="1"/>
  <c r="FR1844" i="1"/>
  <c r="GL1844" i="1"/>
  <c r="GO1844" i="1"/>
  <c r="GP1844" i="1"/>
  <c r="GV1844" i="1"/>
  <c r="HC1844" i="1"/>
  <c r="GX1844" i="1" s="1"/>
  <c r="I1845" i="1"/>
  <c r="U1845" i="1" s="1"/>
  <c r="AC1845" i="1"/>
  <c r="AE1845" i="1"/>
  <c r="R1845" i="1" s="1"/>
  <c r="GK1845" i="1" s="1"/>
  <c r="AF1845" i="1"/>
  <c r="S1845" i="1" s="1"/>
  <c r="AG1845" i="1"/>
  <c r="CU1845" i="1" s="1"/>
  <c r="T1845" i="1" s="1"/>
  <c r="AH1845" i="1"/>
  <c r="AI1845" i="1"/>
  <c r="CW1845" i="1" s="1"/>
  <c r="V1845" i="1" s="1"/>
  <c r="AJ1845" i="1"/>
  <c r="CR1845" i="1"/>
  <c r="CS1845" i="1"/>
  <c r="CV1845" i="1"/>
  <c r="CX1845" i="1"/>
  <c r="FR1845" i="1"/>
  <c r="GL1845" i="1"/>
  <c r="GO1845" i="1"/>
  <c r="GP1845" i="1"/>
  <c r="GV1845" i="1"/>
  <c r="GX1845" i="1"/>
  <c r="HC1845" i="1"/>
  <c r="D1847" i="1"/>
  <c r="E1849" i="1"/>
  <c r="F1849" i="1"/>
  <c r="G1849" i="1"/>
  <c r="Z1849" i="1"/>
  <c r="AA1849" i="1"/>
  <c r="AM1849" i="1"/>
  <c r="AN1849" i="1"/>
  <c r="BE1849" i="1"/>
  <c r="BF1849" i="1"/>
  <c r="BG1849" i="1"/>
  <c r="BH1849" i="1"/>
  <c r="BI1849" i="1"/>
  <c r="BJ1849" i="1"/>
  <c r="BK1849" i="1"/>
  <c r="BL1849" i="1"/>
  <c r="BM1849" i="1"/>
  <c r="BN1849" i="1"/>
  <c r="BO1849" i="1"/>
  <c r="BP1849" i="1"/>
  <c r="BQ1849" i="1"/>
  <c r="BR1849" i="1"/>
  <c r="BS1849" i="1"/>
  <c r="BT1849" i="1"/>
  <c r="BU1849" i="1"/>
  <c r="BV1849" i="1"/>
  <c r="BW1849" i="1"/>
  <c r="CN1849" i="1"/>
  <c r="CO1849" i="1"/>
  <c r="CP1849" i="1"/>
  <c r="CQ1849" i="1"/>
  <c r="CR1849" i="1"/>
  <c r="CS1849" i="1"/>
  <c r="CT1849" i="1"/>
  <c r="CU1849" i="1"/>
  <c r="CV1849" i="1"/>
  <c r="CW1849" i="1"/>
  <c r="CX1849" i="1"/>
  <c r="CY1849" i="1"/>
  <c r="CZ1849" i="1"/>
  <c r="DA1849" i="1"/>
  <c r="DB1849" i="1"/>
  <c r="DC1849" i="1"/>
  <c r="DD1849" i="1"/>
  <c r="DE1849" i="1"/>
  <c r="DF1849" i="1"/>
  <c r="DG1849" i="1"/>
  <c r="DH1849" i="1"/>
  <c r="DI1849" i="1"/>
  <c r="DJ1849" i="1"/>
  <c r="DK1849" i="1"/>
  <c r="DL1849" i="1"/>
  <c r="DM1849" i="1"/>
  <c r="DN1849" i="1"/>
  <c r="DO1849" i="1"/>
  <c r="DP1849" i="1"/>
  <c r="DQ1849" i="1"/>
  <c r="DR1849" i="1"/>
  <c r="DS1849" i="1"/>
  <c r="DT1849" i="1"/>
  <c r="DU1849" i="1"/>
  <c r="DV1849" i="1"/>
  <c r="DW1849" i="1"/>
  <c r="DX1849" i="1"/>
  <c r="DY1849" i="1"/>
  <c r="DZ1849" i="1"/>
  <c r="EA1849" i="1"/>
  <c r="EB1849" i="1"/>
  <c r="EC1849" i="1"/>
  <c r="ED1849" i="1"/>
  <c r="EE1849" i="1"/>
  <c r="EF1849" i="1"/>
  <c r="EG1849" i="1"/>
  <c r="EH1849" i="1"/>
  <c r="EI1849" i="1"/>
  <c r="EJ1849" i="1"/>
  <c r="EK1849" i="1"/>
  <c r="EL1849" i="1"/>
  <c r="EM1849" i="1"/>
  <c r="EN1849" i="1"/>
  <c r="EO1849" i="1"/>
  <c r="EP1849" i="1"/>
  <c r="EQ1849" i="1"/>
  <c r="ER1849" i="1"/>
  <c r="ES1849" i="1"/>
  <c r="ET1849" i="1"/>
  <c r="EU1849" i="1"/>
  <c r="EV1849" i="1"/>
  <c r="EW1849" i="1"/>
  <c r="EX1849" i="1"/>
  <c r="EY1849" i="1"/>
  <c r="EZ1849" i="1"/>
  <c r="FA1849" i="1"/>
  <c r="FB1849" i="1"/>
  <c r="FC1849" i="1"/>
  <c r="FD1849" i="1"/>
  <c r="FE1849" i="1"/>
  <c r="FF1849" i="1"/>
  <c r="FG1849" i="1"/>
  <c r="FH1849" i="1"/>
  <c r="FI1849" i="1"/>
  <c r="FJ1849" i="1"/>
  <c r="FK1849" i="1"/>
  <c r="FL1849" i="1"/>
  <c r="FM1849" i="1"/>
  <c r="FN1849" i="1"/>
  <c r="FO1849" i="1"/>
  <c r="FP1849" i="1"/>
  <c r="FQ1849" i="1"/>
  <c r="FR1849" i="1"/>
  <c r="FS1849" i="1"/>
  <c r="FT1849" i="1"/>
  <c r="FU1849" i="1"/>
  <c r="FV1849" i="1"/>
  <c r="FW1849" i="1"/>
  <c r="FX1849" i="1"/>
  <c r="FY1849" i="1"/>
  <c r="FZ1849" i="1"/>
  <c r="GA1849" i="1"/>
  <c r="GB1849" i="1"/>
  <c r="GC1849" i="1"/>
  <c r="GD1849" i="1"/>
  <c r="GE1849" i="1"/>
  <c r="GF1849" i="1"/>
  <c r="GG1849" i="1"/>
  <c r="GH1849" i="1"/>
  <c r="GI1849" i="1"/>
  <c r="GJ1849" i="1"/>
  <c r="GK1849" i="1"/>
  <c r="GL1849" i="1"/>
  <c r="GM1849" i="1"/>
  <c r="GN1849" i="1"/>
  <c r="GO1849" i="1"/>
  <c r="GP1849" i="1"/>
  <c r="GQ1849" i="1"/>
  <c r="GR1849" i="1"/>
  <c r="GS1849" i="1"/>
  <c r="GT1849" i="1"/>
  <c r="GU1849" i="1"/>
  <c r="GV1849" i="1"/>
  <c r="GW1849" i="1"/>
  <c r="GX1849" i="1"/>
  <c r="C1851" i="1"/>
  <c r="D1851" i="1"/>
  <c r="I1851" i="1"/>
  <c r="K1851" i="1"/>
  <c r="Q1851" i="1"/>
  <c r="R1851" i="1"/>
  <c r="GK1851" i="1" s="1"/>
  <c r="S1851" i="1"/>
  <c r="AC1851" i="1"/>
  <c r="P1851" i="1" s="1"/>
  <c r="AE1851" i="1"/>
  <c r="CS1851" i="1" s="1"/>
  <c r="AF1851" i="1"/>
  <c r="CT1851" i="1" s="1"/>
  <c r="AG1851" i="1"/>
  <c r="CU1851" i="1" s="1"/>
  <c r="T1851" i="1" s="1"/>
  <c r="AH1851" i="1"/>
  <c r="AI1851" i="1"/>
  <c r="AJ1851" i="1"/>
  <c r="CX1851" i="1" s="1"/>
  <c r="W1851" i="1" s="1"/>
  <c r="CR1851" i="1"/>
  <c r="CV1851" i="1"/>
  <c r="U1851" i="1" s="1"/>
  <c r="CW1851" i="1"/>
  <c r="V1851" i="1" s="1"/>
  <c r="FR1851" i="1"/>
  <c r="GL1851" i="1"/>
  <c r="GO1851" i="1"/>
  <c r="CC1859" i="1" s="1"/>
  <c r="GP1851" i="1"/>
  <c r="GV1851" i="1"/>
  <c r="HC1851" i="1" s="1"/>
  <c r="GX1851" i="1" s="1"/>
  <c r="AC1852" i="1"/>
  <c r="CQ1852" i="1" s="1"/>
  <c r="AD1852" i="1"/>
  <c r="AE1852" i="1"/>
  <c r="CS1852" i="1" s="1"/>
  <c r="AF1852" i="1"/>
  <c r="AG1852" i="1"/>
  <c r="AH1852" i="1"/>
  <c r="CV1852" i="1" s="1"/>
  <c r="AI1852" i="1"/>
  <c r="CW1852" i="1" s="1"/>
  <c r="AJ1852" i="1"/>
  <c r="CR1852" i="1"/>
  <c r="CT1852" i="1"/>
  <c r="CU1852" i="1"/>
  <c r="CX1852" i="1"/>
  <c r="FR1852" i="1"/>
  <c r="GL1852" i="1"/>
  <c r="BZ1859" i="1" s="1"/>
  <c r="GO1852" i="1"/>
  <c r="GP1852" i="1"/>
  <c r="GV1852" i="1"/>
  <c r="HC1852" i="1"/>
  <c r="C1853" i="1"/>
  <c r="D1853" i="1"/>
  <c r="P1853" i="1"/>
  <c r="CP1853" i="1" s="1"/>
  <c r="O1853" i="1" s="1"/>
  <c r="T1853" i="1"/>
  <c r="AC1853" i="1"/>
  <c r="AE1853" i="1"/>
  <c r="Q1853" i="1" s="1"/>
  <c r="AF1853" i="1"/>
  <c r="S1853" i="1" s="1"/>
  <c r="AG1853" i="1"/>
  <c r="AH1853" i="1"/>
  <c r="CV1853" i="1" s="1"/>
  <c r="U1853" i="1" s="1"/>
  <c r="AI1853" i="1"/>
  <c r="CW1853" i="1" s="1"/>
  <c r="V1853" i="1" s="1"/>
  <c r="AJ1853" i="1"/>
  <c r="CX1853" i="1" s="1"/>
  <c r="W1853" i="1" s="1"/>
  <c r="CQ1853" i="1"/>
  <c r="CR1853" i="1"/>
  <c r="CU1853" i="1"/>
  <c r="FR1853" i="1"/>
  <c r="BY1859" i="1" s="1"/>
  <c r="GL1853" i="1"/>
  <c r="GO1853" i="1"/>
  <c r="GP1853" i="1"/>
  <c r="CD1859" i="1" s="1"/>
  <c r="GV1853" i="1"/>
  <c r="HC1853" i="1" s="1"/>
  <c r="GX1853" i="1" s="1"/>
  <c r="C1854" i="1"/>
  <c r="D1854" i="1"/>
  <c r="I1854" i="1"/>
  <c r="K1854" i="1"/>
  <c r="P1854" i="1"/>
  <c r="CP1854" i="1" s="1"/>
  <c r="O1854" i="1" s="1"/>
  <c r="Q1854" i="1"/>
  <c r="S1854" i="1"/>
  <c r="CY1854" i="1" s="1"/>
  <c r="X1854" i="1" s="1"/>
  <c r="W1854" i="1"/>
  <c r="AC1854" i="1"/>
  <c r="CQ1854" i="1" s="1"/>
  <c r="AD1854" i="1"/>
  <c r="AE1854" i="1"/>
  <c r="CS1854" i="1" s="1"/>
  <c r="AF1854" i="1"/>
  <c r="AG1854" i="1"/>
  <c r="AH1854" i="1"/>
  <c r="CV1854" i="1" s="1"/>
  <c r="U1854" i="1" s="1"/>
  <c r="AI1854" i="1"/>
  <c r="CW1854" i="1" s="1"/>
  <c r="V1854" i="1" s="1"/>
  <c r="AJ1854" i="1"/>
  <c r="CR1854" i="1"/>
  <c r="CT1854" i="1"/>
  <c r="CU1854" i="1"/>
  <c r="T1854" i="1" s="1"/>
  <c r="CX1854" i="1"/>
  <c r="FR1854" i="1"/>
  <c r="GL1854" i="1"/>
  <c r="GO1854" i="1"/>
  <c r="GP1854" i="1"/>
  <c r="GV1854" i="1"/>
  <c r="HC1854" i="1"/>
  <c r="GX1854" i="1" s="1"/>
  <c r="I1855" i="1"/>
  <c r="U1855" i="1" s="1"/>
  <c r="V1855" i="1"/>
  <c r="AC1855" i="1"/>
  <c r="CQ1855" i="1" s="1"/>
  <c r="AE1855" i="1"/>
  <c r="R1855" i="1" s="1"/>
  <c r="GK1855" i="1" s="1"/>
  <c r="AF1855" i="1"/>
  <c r="S1855" i="1" s="1"/>
  <c r="AG1855" i="1"/>
  <c r="CU1855" i="1" s="1"/>
  <c r="T1855" i="1" s="1"/>
  <c r="AH1855" i="1"/>
  <c r="AI1855" i="1"/>
  <c r="AJ1855" i="1"/>
  <c r="CX1855" i="1" s="1"/>
  <c r="W1855" i="1" s="1"/>
  <c r="CR1855" i="1"/>
  <c r="CS1855" i="1"/>
  <c r="CV1855" i="1"/>
  <c r="CW1855" i="1"/>
  <c r="FR1855" i="1"/>
  <c r="GL1855" i="1"/>
  <c r="GO1855" i="1"/>
  <c r="GP1855" i="1"/>
  <c r="GV1855" i="1"/>
  <c r="GX1855" i="1"/>
  <c r="HC1855" i="1"/>
  <c r="C1856" i="1"/>
  <c r="D1856" i="1"/>
  <c r="I1856" i="1"/>
  <c r="CX873" i="3" s="1"/>
  <c r="K1856" i="1"/>
  <c r="P1856" i="1"/>
  <c r="Q1856" i="1"/>
  <c r="R1856" i="1"/>
  <c r="GK1856" i="1" s="1"/>
  <c r="AC1856" i="1"/>
  <c r="AE1856" i="1"/>
  <c r="CS1856" i="1" s="1"/>
  <c r="AF1856" i="1"/>
  <c r="CT1856" i="1" s="1"/>
  <c r="AG1856" i="1"/>
  <c r="AH1856" i="1"/>
  <c r="AI1856" i="1"/>
  <c r="CW1856" i="1" s="1"/>
  <c r="V1856" i="1" s="1"/>
  <c r="AJ1856" i="1"/>
  <c r="CX1856" i="1" s="1"/>
  <c r="W1856" i="1" s="1"/>
  <c r="CQ1856" i="1"/>
  <c r="CR1856" i="1"/>
  <c r="CU1856" i="1"/>
  <c r="T1856" i="1" s="1"/>
  <c r="CV1856" i="1"/>
  <c r="U1856" i="1" s="1"/>
  <c r="FR1856" i="1"/>
  <c r="GL1856" i="1"/>
  <c r="GO1856" i="1"/>
  <c r="GP1856" i="1"/>
  <c r="GV1856" i="1"/>
  <c r="HC1856" i="1" s="1"/>
  <c r="GX1856" i="1" s="1"/>
  <c r="C1857" i="1"/>
  <c r="D1857" i="1"/>
  <c r="U1857" i="1"/>
  <c r="V1857" i="1"/>
  <c r="AC1857" i="1"/>
  <c r="CQ1857" i="1" s="1"/>
  <c r="AE1857" i="1"/>
  <c r="R1857" i="1" s="1"/>
  <c r="GK1857" i="1" s="1"/>
  <c r="AF1857" i="1"/>
  <c r="S1857" i="1" s="1"/>
  <c r="AG1857" i="1"/>
  <c r="CU1857" i="1" s="1"/>
  <c r="T1857" i="1" s="1"/>
  <c r="AH1857" i="1"/>
  <c r="AI1857" i="1"/>
  <c r="AJ1857" i="1"/>
  <c r="CX1857" i="1" s="1"/>
  <c r="W1857" i="1" s="1"/>
  <c r="CR1857" i="1"/>
  <c r="CS1857" i="1"/>
  <c r="CV1857" i="1"/>
  <c r="CW1857" i="1"/>
  <c r="FR1857" i="1"/>
  <c r="GL1857" i="1"/>
  <c r="GO1857" i="1"/>
  <c r="GP1857" i="1"/>
  <c r="GV1857" i="1"/>
  <c r="HC1857" i="1" s="1"/>
  <c r="GX1857" i="1" s="1"/>
  <c r="B1859" i="1"/>
  <c r="B1849" i="1" s="1"/>
  <c r="C1859" i="1"/>
  <c r="C1849" i="1" s="1"/>
  <c r="D1859" i="1"/>
  <c r="D1849" i="1" s="1"/>
  <c r="F1859" i="1"/>
  <c r="G1859" i="1"/>
  <c r="BX1859" i="1"/>
  <c r="AO1859" i="1" s="1"/>
  <c r="CK1859" i="1"/>
  <c r="BB1859" i="1" s="1"/>
  <c r="CL1859" i="1"/>
  <c r="CL1849" i="1" s="1"/>
  <c r="CM1859" i="1"/>
  <c r="BD1859" i="1" s="1"/>
  <c r="D1889" i="1"/>
  <c r="B1891" i="1"/>
  <c r="E1891" i="1"/>
  <c r="Z1891" i="1"/>
  <c r="AA1891" i="1"/>
  <c r="AM1891" i="1"/>
  <c r="AN1891" i="1"/>
  <c r="BE1891" i="1"/>
  <c r="BF1891" i="1"/>
  <c r="BG1891" i="1"/>
  <c r="BH1891" i="1"/>
  <c r="BI1891" i="1"/>
  <c r="BJ1891" i="1"/>
  <c r="BK1891" i="1"/>
  <c r="BL1891" i="1"/>
  <c r="BM1891" i="1"/>
  <c r="BN1891" i="1"/>
  <c r="BO1891" i="1"/>
  <c r="BP1891" i="1"/>
  <c r="BQ1891" i="1"/>
  <c r="BR1891" i="1"/>
  <c r="BS1891" i="1"/>
  <c r="BT1891" i="1"/>
  <c r="BU1891" i="1"/>
  <c r="BV1891" i="1"/>
  <c r="BW1891" i="1"/>
  <c r="CK1891" i="1"/>
  <c r="CN1891" i="1"/>
  <c r="CO1891" i="1"/>
  <c r="CP1891" i="1"/>
  <c r="CQ1891" i="1"/>
  <c r="CR1891" i="1"/>
  <c r="CS1891" i="1"/>
  <c r="CT1891" i="1"/>
  <c r="CU1891" i="1"/>
  <c r="CV1891" i="1"/>
  <c r="CW1891" i="1"/>
  <c r="CX1891" i="1"/>
  <c r="CY1891" i="1"/>
  <c r="CZ1891" i="1"/>
  <c r="DA1891" i="1"/>
  <c r="DB1891" i="1"/>
  <c r="DC1891" i="1"/>
  <c r="DD1891" i="1"/>
  <c r="DE1891" i="1"/>
  <c r="DF1891" i="1"/>
  <c r="DG1891" i="1"/>
  <c r="DH1891" i="1"/>
  <c r="DI1891" i="1"/>
  <c r="DJ1891" i="1"/>
  <c r="DK1891" i="1"/>
  <c r="DL1891" i="1"/>
  <c r="DM1891" i="1"/>
  <c r="DN1891" i="1"/>
  <c r="DO1891" i="1"/>
  <c r="DP1891" i="1"/>
  <c r="DQ1891" i="1"/>
  <c r="DR1891" i="1"/>
  <c r="DS1891" i="1"/>
  <c r="DT1891" i="1"/>
  <c r="DU1891" i="1"/>
  <c r="DV1891" i="1"/>
  <c r="DW1891" i="1"/>
  <c r="DX1891" i="1"/>
  <c r="DY1891" i="1"/>
  <c r="DZ1891" i="1"/>
  <c r="EA1891" i="1"/>
  <c r="EB1891" i="1"/>
  <c r="EC1891" i="1"/>
  <c r="ED1891" i="1"/>
  <c r="EE1891" i="1"/>
  <c r="EF1891" i="1"/>
  <c r="EG1891" i="1"/>
  <c r="EH1891" i="1"/>
  <c r="EI1891" i="1"/>
  <c r="EJ1891" i="1"/>
  <c r="EK1891" i="1"/>
  <c r="EL1891" i="1"/>
  <c r="EM1891" i="1"/>
  <c r="EN1891" i="1"/>
  <c r="EO1891" i="1"/>
  <c r="EP1891" i="1"/>
  <c r="EQ1891" i="1"/>
  <c r="ER1891" i="1"/>
  <c r="ES1891" i="1"/>
  <c r="ET1891" i="1"/>
  <c r="EU1891" i="1"/>
  <c r="EV1891" i="1"/>
  <c r="EW1891" i="1"/>
  <c r="EX1891" i="1"/>
  <c r="EY1891" i="1"/>
  <c r="EZ1891" i="1"/>
  <c r="FA1891" i="1"/>
  <c r="FB1891" i="1"/>
  <c r="FC1891" i="1"/>
  <c r="FD1891" i="1"/>
  <c r="FE1891" i="1"/>
  <c r="FF1891" i="1"/>
  <c r="FG1891" i="1"/>
  <c r="FH1891" i="1"/>
  <c r="FI1891" i="1"/>
  <c r="FJ1891" i="1"/>
  <c r="FK1891" i="1"/>
  <c r="FL1891" i="1"/>
  <c r="FM1891" i="1"/>
  <c r="FN1891" i="1"/>
  <c r="FO1891" i="1"/>
  <c r="FP1891" i="1"/>
  <c r="FQ1891" i="1"/>
  <c r="FR1891" i="1"/>
  <c r="FS1891" i="1"/>
  <c r="FT1891" i="1"/>
  <c r="FU1891" i="1"/>
  <c r="FV1891" i="1"/>
  <c r="FW1891" i="1"/>
  <c r="FX1891" i="1"/>
  <c r="FY1891" i="1"/>
  <c r="FZ1891" i="1"/>
  <c r="GA1891" i="1"/>
  <c r="GB1891" i="1"/>
  <c r="GC1891" i="1"/>
  <c r="GD1891" i="1"/>
  <c r="GE1891" i="1"/>
  <c r="GF1891" i="1"/>
  <c r="GG1891" i="1"/>
  <c r="GH1891" i="1"/>
  <c r="GI1891" i="1"/>
  <c r="GJ1891" i="1"/>
  <c r="GK1891" i="1"/>
  <c r="GL1891" i="1"/>
  <c r="GM1891" i="1"/>
  <c r="GN1891" i="1"/>
  <c r="GO1891" i="1"/>
  <c r="GP1891" i="1"/>
  <c r="GQ1891" i="1"/>
  <c r="GR1891" i="1"/>
  <c r="GS1891" i="1"/>
  <c r="GT1891" i="1"/>
  <c r="GU1891" i="1"/>
  <c r="GV1891" i="1"/>
  <c r="GW1891" i="1"/>
  <c r="GX1891" i="1"/>
  <c r="C1893" i="1"/>
  <c r="D1893" i="1"/>
  <c r="I1893" i="1"/>
  <c r="K1893" i="1"/>
  <c r="T1893" i="1"/>
  <c r="AC1893" i="1"/>
  <c r="P1893" i="1" s="1"/>
  <c r="AD1893" i="1"/>
  <c r="AE1893" i="1"/>
  <c r="R1893" i="1" s="1"/>
  <c r="AF1893" i="1"/>
  <c r="AG1893" i="1"/>
  <c r="AH1893" i="1"/>
  <c r="CV1893" i="1" s="1"/>
  <c r="U1893" i="1" s="1"/>
  <c r="AI1893" i="1"/>
  <c r="AJ1893" i="1"/>
  <c r="CQ1893" i="1"/>
  <c r="CR1893" i="1"/>
  <c r="CT1893" i="1"/>
  <c r="CU1893" i="1"/>
  <c r="CW1893" i="1"/>
  <c r="V1893" i="1" s="1"/>
  <c r="CX1893" i="1"/>
  <c r="W1893" i="1" s="1"/>
  <c r="FR1893" i="1"/>
  <c r="GL1893" i="1"/>
  <c r="GO1893" i="1"/>
  <c r="CC1908" i="1" s="1"/>
  <c r="GP1893" i="1"/>
  <c r="CD1908" i="1" s="1"/>
  <c r="GV1893" i="1"/>
  <c r="HC1893" i="1" s="1"/>
  <c r="GX1893" i="1" s="1"/>
  <c r="AC1894" i="1"/>
  <c r="AE1894" i="1"/>
  <c r="CS1894" i="1" s="1"/>
  <c r="AF1894" i="1"/>
  <c r="CT1894" i="1" s="1"/>
  <c r="AG1894" i="1"/>
  <c r="AH1894" i="1"/>
  <c r="AI1894" i="1"/>
  <c r="AJ1894" i="1"/>
  <c r="CX1894" i="1" s="1"/>
  <c r="CR1894" i="1"/>
  <c r="CU1894" i="1"/>
  <c r="CV1894" i="1"/>
  <c r="CW1894" i="1"/>
  <c r="FR1894" i="1"/>
  <c r="GL1894" i="1"/>
  <c r="GO1894" i="1"/>
  <c r="GP1894" i="1"/>
  <c r="GV1894" i="1"/>
  <c r="HC1894" i="1" s="1"/>
  <c r="C1895" i="1"/>
  <c r="D1895" i="1"/>
  <c r="I1895" i="1"/>
  <c r="P1895" i="1" s="1"/>
  <c r="K1895" i="1"/>
  <c r="AC1895" i="1"/>
  <c r="AE1895" i="1"/>
  <c r="R1895" i="1" s="1"/>
  <c r="GK1895" i="1" s="1"/>
  <c r="AF1895" i="1"/>
  <c r="S1895" i="1" s="1"/>
  <c r="AG1895" i="1"/>
  <c r="AH1895" i="1"/>
  <c r="CV1895" i="1" s="1"/>
  <c r="U1895" i="1" s="1"/>
  <c r="AI1895" i="1"/>
  <c r="CW1895" i="1" s="1"/>
  <c r="V1895" i="1" s="1"/>
  <c r="AJ1895" i="1"/>
  <c r="CQ1895" i="1"/>
  <c r="CR1895" i="1"/>
  <c r="CU1895" i="1"/>
  <c r="CX1895" i="1"/>
  <c r="W1895" i="1" s="1"/>
  <c r="FR1895" i="1"/>
  <c r="GL1895" i="1"/>
  <c r="GO1895" i="1"/>
  <c r="GP1895" i="1"/>
  <c r="GV1895" i="1"/>
  <c r="HC1895" i="1" s="1"/>
  <c r="GX1895" i="1" s="1"/>
  <c r="AC1896" i="1"/>
  <c r="AD1896" i="1"/>
  <c r="AE1896" i="1"/>
  <c r="AF1896" i="1"/>
  <c r="CT1896" i="1" s="1"/>
  <c r="AG1896" i="1"/>
  <c r="AH1896" i="1"/>
  <c r="AI1896" i="1"/>
  <c r="AJ1896" i="1"/>
  <c r="CR1896" i="1"/>
  <c r="CS1896" i="1"/>
  <c r="CU1896" i="1"/>
  <c r="CV1896" i="1"/>
  <c r="CW1896" i="1"/>
  <c r="CX1896" i="1"/>
  <c r="FR1896" i="1"/>
  <c r="GL1896" i="1"/>
  <c r="GO1896" i="1"/>
  <c r="GP1896" i="1"/>
  <c r="GV1896" i="1"/>
  <c r="HC1896" i="1" s="1"/>
  <c r="C1897" i="1"/>
  <c r="D1897" i="1"/>
  <c r="P1897" i="1"/>
  <c r="Q1897" i="1"/>
  <c r="W1897" i="1"/>
  <c r="AC1897" i="1"/>
  <c r="CQ1897" i="1" s="1"/>
  <c r="AE1897" i="1"/>
  <c r="AD1897" i="1" s="1"/>
  <c r="AF1897" i="1"/>
  <c r="S1897" i="1" s="1"/>
  <c r="AG1897" i="1"/>
  <c r="AH1897" i="1"/>
  <c r="CV1897" i="1" s="1"/>
  <c r="U1897" i="1" s="1"/>
  <c r="AI1897" i="1"/>
  <c r="CW1897" i="1" s="1"/>
  <c r="V1897" i="1" s="1"/>
  <c r="AJ1897" i="1"/>
  <c r="CR1897" i="1"/>
  <c r="CS1897" i="1"/>
  <c r="CT1897" i="1"/>
  <c r="CU1897" i="1"/>
  <c r="T1897" i="1" s="1"/>
  <c r="CX1897" i="1"/>
  <c r="FR1897" i="1"/>
  <c r="GL1897" i="1"/>
  <c r="GO1897" i="1"/>
  <c r="GP1897" i="1"/>
  <c r="GV1897" i="1"/>
  <c r="HC1897" i="1"/>
  <c r="GX1897" i="1" s="1"/>
  <c r="I1898" i="1"/>
  <c r="U1898" i="1" s="1"/>
  <c r="V1898" i="1"/>
  <c r="AC1898" i="1"/>
  <c r="AE1898" i="1"/>
  <c r="R1898" i="1" s="1"/>
  <c r="GK1898" i="1" s="1"/>
  <c r="AF1898" i="1"/>
  <c r="S1898" i="1" s="1"/>
  <c r="AG1898" i="1"/>
  <c r="CU1898" i="1" s="1"/>
  <c r="T1898" i="1" s="1"/>
  <c r="AH1898" i="1"/>
  <c r="AI1898" i="1"/>
  <c r="AJ1898" i="1"/>
  <c r="CR1898" i="1"/>
  <c r="CS1898" i="1"/>
  <c r="CV1898" i="1"/>
  <c r="CW1898" i="1"/>
  <c r="CX1898" i="1"/>
  <c r="FR1898" i="1"/>
  <c r="GL1898" i="1"/>
  <c r="GO1898" i="1"/>
  <c r="GP1898" i="1"/>
  <c r="GV1898" i="1"/>
  <c r="GX1898" i="1"/>
  <c r="HC1898" i="1"/>
  <c r="C1899" i="1"/>
  <c r="D1899" i="1"/>
  <c r="I1899" i="1"/>
  <c r="K1899" i="1"/>
  <c r="P1899" i="1"/>
  <c r="Q1899" i="1"/>
  <c r="R1899" i="1"/>
  <c r="GK1899" i="1" s="1"/>
  <c r="AC1899" i="1"/>
  <c r="CQ1899" i="1" s="1"/>
  <c r="AE1899" i="1"/>
  <c r="AD1899" i="1" s="1"/>
  <c r="AB1899" i="1" s="1"/>
  <c r="AF1899" i="1"/>
  <c r="CT1899" i="1" s="1"/>
  <c r="AG1899" i="1"/>
  <c r="AH1899" i="1"/>
  <c r="AI1899" i="1"/>
  <c r="CW1899" i="1" s="1"/>
  <c r="V1899" i="1" s="1"/>
  <c r="AJ1899" i="1"/>
  <c r="CX1899" i="1" s="1"/>
  <c r="W1899" i="1" s="1"/>
  <c r="CR1899" i="1"/>
  <c r="CS1899" i="1"/>
  <c r="CU1899" i="1"/>
  <c r="T1899" i="1" s="1"/>
  <c r="CV1899" i="1"/>
  <c r="U1899" i="1" s="1"/>
  <c r="FR1899" i="1"/>
  <c r="GL1899" i="1"/>
  <c r="GO1899" i="1"/>
  <c r="GP1899" i="1"/>
  <c r="GV1899" i="1"/>
  <c r="HC1899" i="1" s="1"/>
  <c r="GX1899" i="1" s="1"/>
  <c r="I1900" i="1"/>
  <c r="Q1900" i="1" s="1"/>
  <c r="P1900" i="1"/>
  <c r="CP1900" i="1" s="1"/>
  <c r="O1900" i="1" s="1"/>
  <c r="W1900" i="1"/>
  <c r="AC1900" i="1"/>
  <c r="AB1900" i="1" s="1"/>
  <c r="AD1900" i="1"/>
  <c r="AE1900" i="1"/>
  <c r="R1900" i="1" s="1"/>
  <c r="GK1900" i="1" s="1"/>
  <c r="AF1900" i="1"/>
  <c r="S1900" i="1" s="1"/>
  <c r="AG1900" i="1"/>
  <c r="CU1900" i="1" s="1"/>
  <c r="T1900" i="1" s="1"/>
  <c r="AH1900" i="1"/>
  <c r="CV1900" i="1" s="1"/>
  <c r="U1900" i="1" s="1"/>
  <c r="AI1900" i="1"/>
  <c r="CW1900" i="1" s="1"/>
  <c r="V1900" i="1" s="1"/>
  <c r="AJ1900" i="1"/>
  <c r="CQ1900" i="1"/>
  <c r="CR1900" i="1"/>
  <c r="CS1900" i="1"/>
  <c r="CT1900" i="1"/>
  <c r="CX1900" i="1"/>
  <c r="FR1900" i="1"/>
  <c r="GL1900" i="1"/>
  <c r="GO1900" i="1"/>
  <c r="GP1900" i="1"/>
  <c r="GV1900" i="1"/>
  <c r="HC1900" i="1"/>
  <c r="GX1900" i="1" s="1"/>
  <c r="C1901" i="1"/>
  <c r="D1901" i="1"/>
  <c r="I1901" i="1"/>
  <c r="K1901" i="1"/>
  <c r="Q1901" i="1"/>
  <c r="R1901" i="1"/>
  <c r="GK1901" i="1" s="1"/>
  <c r="S1901" i="1"/>
  <c r="CY1901" i="1" s="1"/>
  <c r="X1901" i="1" s="1"/>
  <c r="AC1901" i="1"/>
  <c r="P1901" i="1" s="1"/>
  <c r="CP1901" i="1" s="1"/>
  <c r="O1901" i="1" s="1"/>
  <c r="AE1901" i="1"/>
  <c r="AD1901" i="1" s="1"/>
  <c r="AB1901" i="1" s="1"/>
  <c r="AF1901" i="1"/>
  <c r="CT1901" i="1" s="1"/>
  <c r="AG1901" i="1"/>
  <c r="AH1901" i="1"/>
  <c r="AI1901" i="1"/>
  <c r="AJ1901" i="1"/>
  <c r="CX1901" i="1" s="1"/>
  <c r="W1901" i="1" s="1"/>
  <c r="CR1901" i="1"/>
  <c r="CS1901" i="1"/>
  <c r="CU1901" i="1"/>
  <c r="T1901" i="1" s="1"/>
  <c r="CV1901" i="1"/>
  <c r="U1901" i="1" s="1"/>
  <c r="CW1901" i="1"/>
  <c r="V1901" i="1" s="1"/>
  <c r="FR1901" i="1"/>
  <c r="GL1901" i="1"/>
  <c r="GO1901" i="1"/>
  <c r="GP1901" i="1"/>
  <c r="GV1901" i="1"/>
  <c r="HC1901" i="1" s="1"/>
  <c r="GX1901" i="1" s="1"/>
  <c r="I1902" i="1"/>
  <c r="P1902" i="1"/>
  <c r="CP1902" i="1" s="1"/>
  <c r="O1902" i="1" s="1"/>
  <c r="Q1902" i="1"/>
  <c r="S1902" i="1"/>
  <c r="W1902" i="1"/>
  <c r="X1902" i="1"/>
  <c r="Y1902" i="1"/>
  <c r="AC1902" i="1"/>
  <c r="CQ1902" i="1" s="1"/>
  <c r="AD1902" i="1"/>
  <c r="AE1902" i="1"/>
  <c r="R1902" i="1" s="1"/>
  <c r="GK1902" i="1" s="1"/>
  <c r="AF1902" i="1"/>
  <c r="AG1902" i="1"/>
  <c r="AH1902" i="1"/>
  <c r="CV1902" i="1" s="1"/>
  <c r="U1902" i="1" s="1"/>
  <c r="AI1902" i="1"/>
  <c r="CW1902" i="1" s="1"/>
  <c r="V1902" i="1" s="1"/>
  <c r="AJ1902" i="1"/>
  <c r="CR1902" i="1"/>
  <c r="CS1902" i="1"/>
  <c r="CT1902" i="1"/>
  <c r="CU1902" i="1"/>
  <c r="T1902" i="1" s="1"/>
  <c r="CX1902" i="1"/>
  <c r="CY1902" i="1"/>
  <c r="CZ1902" i="1"/>
  <c r="FR1902" i="1"/>
  <c r="GL1902" i="1"/>
  <c r="GO1902" i="1"/>
  <c r="GP1902" i="1"/>
  <c r="GV1902" i="1"/>
  <c r="HC1902" i="1"/>
  <c r="GX1902" i="1" s="1"/>
  <c r="I1903" i="1"/>
  <c r="U1903" i="1" s="1"/>
  <c r="AC1903" i="1"/>
  <c r="AE1903" i="1"/>
  <c r="R1903" i="1" s="1"/>
  <c r="GK1903" i="1" s="1"/>
  <c r="AF1903" i="1"/>
  <c r="S1903" i="1" s="1"/>
  <c r="AG1903" i="1"/>
  <c r="CU1903" i="1" s="1"/>
  <c r="T1903" i="1" s="1"/>
  <c r="AH1903" i="1"/>
  <c r="AI1903" i="1"/>
  <c r="CW1903" i="1" s="1"/>
  <c r="V1903" i="1" s="1"/>
  <c r="AJ1903" i="1"/>
  <c r="CR1903" i="1"/>
  <c r="CS1903" i="1"/>
  <c r="CV1903" i="1"/>
  <c r="CX1903" i="1"/>
  <c r="FR1903" i="1"/>
  <c r="BY1908" i="1" s="1"/>
  <c r="GL1903" i="1"/>
  <c r="GO1903" i="1"/>
  <c r="GP1903" i="1"/>
  <c r="GV1903" i="1"/>
  <c r="HC1903" i="1" s="1"/>
  <c r="GX1903" i="1" s="1"/>
  <c r="C1904" i="1"/>
  <c r="D1904" i="1"/>
  <c r="I1904" i="1"/>
  <c r="K1904" i="1"/>
  <c r="P1904" i="1"/>
  <c r="Q1904" i="1"/>
  <c r="R1904" i="1"/>
  <c r="GK1904" i="1" s="1"/>
  <c r="AB1904" i="1"/>
  <c r="AC1904" i="1"/>
  <c r="AD1904" i="1"/>
  <c r="AE1904" i="1"/>
  <c r="AF1904" i="1"/>
  <c r="CT1904" i="1" s="1"/>
  <c r="AG1904" i="1"/>
  <c r="AH1904" i="1"/>
  <c r="AI1904" i="1"/>
  <c r="CW1904" i="1" s="1"/>
  <c r="V1904" i="1" s="1"/>
  <c r="AJ1904" i="1"/>
  <c r="CX1904" i="1" s="1"/>
  <c r="W1904" i="1" s="1"/>
  <c r="CQ1904" i="1"/>
  <c r="CR1904" i="1"/>
  <c r="CS1904" i="1"/>
  <c r="CU1904" i="1"/>
  <c r="T1904" i="1" s="1"/>
  <c r="CV1904" i="1"/>
  <c r="U1904" i="1" s="1"/>
  <c r="FR1904" i="1"/>
  <c r="GL1904" i="1"/>
  <c r="GO1904" i="1"/>
  <c r="GP1904" i="1"/>
  <c r="GV1904" i="1"/>
  <c r="HC1904" i="1" s="1"/>
  <c r="GX1904" i="1" s="1"/>
  <c r="I1905" i="1"/>
  <c r="Q1905" i="1" s="1"/>
  <c r="P1905" i="1"/>
  <c r="V1905" i="1"/>
  <c r="W1905" i="1"/>
  <c r="AC1905" i="1"/>
  <c r="CQ1905" i="1" s="1"/>
  <c r="AD1905" i="1"/>
  <c r="AE1905" i="1"/>
  <c r="AF1905" i="1"/>
  <c r="S1905" i="1" s="1"/>
  <c r="AG1905" i="1"/>
  <c r="CU1905" i="1" s="1"/>
  <c r="T1905" i="1" s="1"/>
  <c r="AH1905" i="1"/>
  <c r="CV1905" i="1" s="1"/>
  <c r="U1905" i="1" s="1"/>
  <c r="AI1905" i="1"/>
  <c r="AJ1905" i="1"/>
  <c r="CR1905" i="1"/>
  <c r="CS1905" i="1"/>
  <c r="CT1905" i="1"/>
  <c r="CW1905" i="1"/>
  <c r="CX1905" i="1"/>
  <c r="FR1905" i="1"/>
  <c r="GL1905" i="1"/>
  <c r="GO1905" i="1"/>
  <c r="GP1905" i="1"/>
  <c r="GV1905" i="1"/>
  <c r="HC1905" i="1"/>
  <c r="GX1905" i="1" s="1"/>
  <c r="I1906" i="1"/>
  <c r="Q1906" i="1" s="1"/>
  <c r="U1906" i="1"/>
  <c r="AC1906" i="1"/>
  <c r="AE1906" i="1"/>
  <c r="R1906" i="1" s="1"/>
  <c r="GK1906" i="1" s="1"/>
  <c r="AF1906" i="1"/>
  <c r="S1906" i="1" s="1"/>
  <c r="AG1906" i="1"/>
  <c r="AH1906" i="1"/>
  <c r="AI1906" i="1"/>
  <c r="CW1906" i="1" s="1"/>
  <c r="V1906" i="1" s="1"/>
  <c r="AJ1906" i="1"/>
  <c r="CQ1906" i="1"/>
  <c r="CR1906" i="1"/>
  <c r="CU1906" i="1"/>
  <c r="CV1906" i="1"/>
  <c r="CX1906" i="1"/>
  <c r="W1906" i="1" s="1"/>
  <c r="FR1906" i="1"/>
  <c r="GL1906" i="1"/>
  <c r="GO1906" i="1"/>
  <c r="GP1906" i="1"/>
  <c r="GV1906" i="1"/>
  <c r="HC1906" i="1" s="1"/>
  <c r="GX1906" i="1" s="1"/>
  <c r="B1908" i="1"/>
  <c r="C1908" i="1"/>
  <c r="C1891" i="1" s="1"/>
  <c r="D1908" i="1"/>
  <c r="D1891" i="1" s="1"/>
  <c r="F1908" i="1"/>
  <c r="F1891" i="1" s="1"/>
  <c r="G1908" i="1"/>
  <c r="G1891" i="1" s="1"/>
  <c r="BX1908" i="1"/>
  <c r="BX1891" i="1" s="1"/>
  <c r="BZ1908" i="1"/>
  <c r="BZ1891" i="1" s="1"/>
  <c r="CK1908" i="1"/>
  <c r="BB1908" i="1" s="1"/>
  <c r="CL1908" i="1"/>
  <c r="BC1908" i="1" s="1"/>
  <c r="CM1908" i="1"/>
  <c r="BD1908" i="1" s="1"/>
  <c r="B1938" i="1"/>
  <c r="B1830" i="1" s="1"/>
  <c r="C1938" i="1"/>
  <c r="C1830" i="1" s="1"/>
  <c r="D1938" i="1"/>
  <c r="D1830" i="1" s="1"/>
  <c r="F1938" i="1"/>
  <c r="F1830" i="1" s="1"/>
  <c r="G1938" i="1"/>
  <c r="G1830" i="1" s="1"/>
  <c r="BX1938" i="1"/>
  <c r="CG1938" i="1" s="1"/>
  <c r="CG1830" i="1" s="1"/>
  <c r="BY1938" i="1"/>
  <c r="BY1830" i="1" s="1"/>
  <c r="BZ1938" i="1"/>
  <c r="BZ1830" i="1" s="1"/>
  <c r="CC1938" i="1"/>
  <c r="CC1830" i="1" s="1"/>
  <c r="CD1938" i="1"/>
  <c r="CD1830" i="1" s="1"/>
  <c r="CI1938" i="1"/>
  <c r="CI1830" i="1" s="1"/>
  <c r="CK1938" i="1"/>
  <c r="CK1830" i="1" s="1"/>
  <c r="CL1938" i="1"/>
  <c r="CL1830" i="1" s="1"/>
  <c r="CM1938" i="1"/>
  <c r="CM1830" i="1" s="1"/>
  <c r="D1968" i="1"/>
  <c r="B1970" i="1"/>
  <c r="C1970" i="1"/>
  <c r="E1970" i="1"/>
  <c r="Z1970" i="1"/>
  <c r="AA1970" i="1"/>
  <c r="AM1970" i="1"/>
  <c r="AN1970" i="1"/>
  <c r="BE1970" i="1"/>
  <c r="BF1970" i="1"/>
  <c r="BG1970" i="1"/>
  <c r="BH1970" i="1"/>
  <c r="BI1970" i="1"/>
  <c r="BJ1970" i="1"/>
  <c r="BK1970" i="1"/>
  <c r="BL1970" i="1"/>
  <c r="BM1970" i="1"/>
  <c r="BN1970" i="1"/>
  <c r="BO1970" i="1"/>
  <c r="BP1970" i="1"/>
  <c r="BQ1970" i="1"/>
  <c r="BR1970" i="1"/>
  <c r="BS1970" i="1"/>
  <c r="BT1970" i="1"/>
  <c r="BU1970" i="1"/>
  <c r="BV1970" i="1"/>
  <c r="BW1970" i="1"/>
  <c r="CC1970" i="1"/>
  <c r="CD1970" i="1"/>
  <c r="CK1970" i="1"/>
  <c r="CL1970" i="1"/>
  <c r="CN1970" i="1"/>
  <c r="CO1970" i="1"/>
  <c r="CP1970" i="1"/>
  <c r="CQ1970" i="1"/>
  <c r="CR1970" i="1"/>
  <c r="CS1970" i="1"/>
  <c r="CT1970" i="1"/>
  <c r="CU1970" i="1"/>
  <c r="CV1970" i="1"/>
  <c r="CW1970" i="1"/>
  <c r="CX1970" i="1"/>
  <c r="CY1970" i="1"/>
  <c r="CZ1970" i="1"/>
  <c r="DA1970" i="1"/>
  <c r="DB1970" i="1"/>
  <c r="DC1970" i="1"/>
  <c r="DD1970" i="1"/>
  <c r="DE1970" i="1"/>
  <c r="DF1970" i="1"/>
  <c r="DG1970" i="1"/>
  <c r="DH1970" i="1"/>
  <c r="DI1970" i="1"/>
  <c r="DJ1970" i="1"/>
  <c r="DK1970" i="1"/>
  <c r="DL1970" i="1"/>
  <c r="DM1970" i="1"/>
  <c r="DN1970" i="1"/>
  <c r="DO1970" i="1"/>
  <c r="DP1970" i="1"/>
  <c r="DQ1970" i="1"/>
  <c r="DR1970" i="1"/>
  <c r="DS1970" i="1"/>
  <c r="DT1970" i="1"/>
  <c r="DU1970" i="1"/>
  <c r="DV1970" i="1"/>
  <c r="DW1970" i="1"/>
  <c r="DX1970" i="1"/>
  <c r="DY1970" i="1"/>
  <c r="DZ1970" i="1"/>
  <c r="EA1970" i="1"/>
  <c r="EB1970" i="1"/>
  <c r="EC1970" i="1"/>
  <c r="ED1970" i="1"/>
  <c r="EE1970" i="1"/>
  <c r="EF1970" i="1"/>
  <c r="EG1970" i="1"/>
  <c r="EH1970" i="1"/>
  <c r="EI1970" i="1"/>
  <c r="EJ1970" i="1"/>
  <c r="EK1970" i="1"/>
  <c r="EL1970" i="1"/>
  <c r="EM1970" i="1"/>
  <c r="EN1970" i="1"/>
  <c r="EO1970" i="1"/>
  <c r="EP1970" i="1"/>
  <c r="EQ1970" i="1"/>
  <c r="ER1970" i="1"/>
  <c r="ES1970" i="1"/>
  <c r="ET1970" i="1"/>
  <c r="EU1970" i="1"/>
  <c r="EV1970" i="1"/>
  <c r="EW1970" i="1"/>
  <c r="EX1970" i="1"/>
  <c r="EY1970" i="1"/>
  <c r="EZ1970" i="1"/>
  <c r="FA1970" i="1"/>
  <c r="FB1970" i="1"/>
  <c r="FC1970" i="1"/>
  <c r="FD1970" i="1"/>
  <c r="FE1970" i="1"/>
  <c r="FF1970" i="1"/>
  <c r="FG1970" i="1"/>
  <c r="FH1970" i="1"/>
  <c r="FI1970" i="1"/>
  <c r="FJ1970" i="1"/>
  <c r="FK1970" i="1"/>
  <c r="FL1970" i="1"/>
  <c r="FM1970" i="1"/>
  <c r="FN1970" i="1"/>
  <c r="FO1970" i="1"/>
  <c r="FP1970" i="1"/>
  <c r="FQ1970" i="1"/>
  <c r="FR1970" i="1"/>
  <c r="FS1970" i="1"/>
  <c r="FT1970" i="1"/>
  <c r="FU1970" i="1"/>
  <c r="FV1970" i="1"/>
  <c r="FW1970" i="1"/>
  <c r="FX1970" i="1"/>
  <c r="FY1970" i="1"/>
  <c r="FZ1970" i="1"/>
  <c r="GA1970" i="1"/>
  <c r="GB1970" i="1"/>
  <c r="GC1970" i="1"/>
  <c r="GD1970" i="1"/>
  <c r="GE1970" i="1"/>
  <c r="GF1970" i="1"/>
  <c r="GG1970" i="1"/>
  <c r="GH1970" i="1"/>
  <c r="GI1970" i="1"/>
  <c r="GJ1970" i="1"/>
  <c r="GK1970" i="1"/>
  <c r="GL1970" i="1"/>
  <c r="GM1970" i="1"/>
  <c r="GN1970" i="1"/>
  <c r="GO1970" i="1"/>
  <c r="GP1970" i="1"/>
  <c r="GQ1970" i="1"/>
  <c r="GR1970" i="1"/>
  <c r="GS1970" i="1"/>
  <c r="GT1970" i="1"/>
  <c r="GU1970" i="1"/>
  <c r="GV1970" i="1"/>
  <c r="GW1970" i="1"/>
  <c r="GX1970" i="1"/>
  <c r="C1972" i="1"/>
  <c r="D1972" i="1"/>
  <c r="P1972" i="1"/>
  <c r="W1972" i="1"/>
  <c r="AJ1974" i="1" s="1"/>
  <c r="AC1972" i="1"/>
  <c r="AB1972" i="1" s="1"/>
  <c r="AE1972" i="1"/>
  <c r="AD1972" i="1" s="1"/>
  <c r="AF1972" i="1"/>
  <c r="S1972" i="1" s="1"/>
  <c r="AG1972" i="1"/>
  <c r="CU1972" i="1" s="1"/>
  <c r="T1972" i="1" s="1"/>
  <c r="AG1974" i="1" s="1"/>
  <c r="AH1972" i="1"/>
  <c r="CV1972" i="1" s="1"/>
  <c r="U1972" i="1" s="1"/>
  <c r="AH1974" i="1" s="1"/>
  <c r="AI1972" i="1"/>
  <c r="CW1972" i="1" s="1"/>
  <c r="V1972" i="1" s="1"/>
  <c r="AI1974" i="1" s="1"/>
  <c r="AJ1972" i="1"/>
  <c r="CQ1972" i="1"/>
  <c r="CR1972" i="1"/>
  <c r="CS1972" i="1"/>
  <c r="CT1972" i="1"/>
  <c r="CX1972" i="1"/>
  <c r="FR1972" i="1"/>
  <c r="BY1974" i="1" s="1"/>
  <c r="GL1972" i="1"/>
  <c r="BZ1974" i="1" s="1"/>
  <c r="GO1972" i="1"/>
  <c r="GP1972" i="1"/>
  <c r="GV1972" i="1"/>
  <c r="HC1972" i="1"/>
  <c r="GX1972" i="1" s="1"/>
  <c r="CJ1974" i="1" s="1"/>
  <c r="B1974" i="1"/>
  <c r="C1974" i="1"/>
  <c r="D1974" i="1"/>
  <c r="D1970" i="1" s="1"/>
  <c r="F1974" i="1"/>
  <c r="F1970" i="1" s="1"/>
  <c r="G1974" i="1"/>
  <c r="G1970" i="1" s="1"/>
  <c r="BX1974" i="1"/>
  <c r="AO1974" i="1" s="1"/>
  <c r="CC1974" i="1"/>
  <c r="AT1974" i="1" s="1"/>
  <c r="CD1974" i="1"/>
  <c r="AU1974" i="1" s="1"/>
  <c r="CK1974" i="1"/>
  <c r="BB1974" i="1" s="1"/>
  <c r="CL1974" i="1"/>
  <c r="BC1974" i="1" s="1"/>
  <c r="CM1974" i="1"/>
  <c r="CM1970" i="1" s="1"/>
  <c r="D2004" i="1"/>
  <c r="B2006" i="1"/>
  <c r="C2006" i="1"/>
  <c r="E2006" i="1"/>
  <c r="Z2006" i="1"/>
  <c r="AA2006" i="1"/>
  <c r="AM2006" i="1"/>
  <c r="AN2006" i="1"/>
  <c r="BE2006" i="1"/>
  <c r="BF2006" i="1"/>
  <c r="BG2006" i="1"/>
  <c r="BH2006" i="1"/>
  <c r="BI2006" i="1"/>
  <c r="BJ2006" i="1"/>
  <c r="BK2006" i="1"/>
  <c r="BL2006" i="1"/>
  <c r="BM2006" i="1"/>
  <c r="BN2006" i="1"/>
  <c r="BO2006" i="1"/>
  <c r="BP2006" i="1"/>
  <c r="BQ2006" i="1"/>
  <c r="BR2006" i="1"/>
  <c r="BS2006" i="1"/>
  <c r="BT2006" i="1"/>
  <c r="BU2006" i="1"/>
  <c r="BV2006" i="1"/>
  <c r="BW2006" i="1"/>
  <c r="CK2006" i="1"/>
  <c r="CL2006" i="1"/>
  <c r="CN2006" i="1"/>
  <c r="CO2006" i="1"/>
  <c r="CP2006" i="1"/>
  <c r="CQ2006" i="1"/>
  <c r="CR2006" i="1"/>
  <c r="CS2006" i="1"/>
  <c r="CT2006" i="1"/>
  <c r="CU2006" i="1"/>
  <c r="CV2006" i="1"/>
  <c r="CW2006" i="1"/>
  <c r="CX2006" i="1"/>
  <c r="CY2006" i="1"/>
  <c r="CZ2006" i="1"/>
  <c r="DA2006" i="1"/>
  <c r="DB2006" i="1"/>
  <c r="DC2006" i="1"/>
  <c r="DD2006" i="1"/>
  <c r="DE2006" i="1"/>
  <c r="DF2006" i="1"/>
  <c r="DG2006" i="1"/>
  <c r="DH2006" i="1"/>
  <c r="DI2006" i="1"/>
  <c r="DJ2006" i="1"/>
  <c r="DK2006" i="1"/>
  <c r="DL2006" i="1"/>
  <c r="DM2006" i="1"/>
  <c r="DN2006" i="1"/>
  <c r="DO2006" i="1"/>
  <c r="DP2006" i="1"/>
  <c r="DQ2006" i="1"/>
  <c r="DR2006" i="1"/>
  <c r="DS2006" i="1"/>
  <c r="DT2006" i="1"/>
  <c r="DU2006" i="1"/>
  <c r="DV2006" i="1"/>
  <c r="DW2006" i="1"/>
  <c r="DX2006" i="1"/>
  <c r="DY2006" i="1"/>
  <c r="DZ2006" i="1"/>
  <c r="EA2006" i="1"/>
  <c r="EB2006" i="1"/>
  <c r="EC2006" i="1"/>
  <c r="ED2006" i="1"/>
  <c r="EE2006" i="1"/>
  <c r="EF2006" i="1"/>
  <c r="EG2006" i="1"/>
  <c r="EH2006" i="1"/>
  <c r="EI2006" i="1"/>
  <c r="EJ2006" i="1"/>
  <c r="EK2006" i="1"/>
  <c r="EL2006" i="1"/>
  <c r="EM2006" i="1"/>
  <c r="EN2006" i="1"/>
  <c r="EO2006" i="1"/>
  <c r="EP2006" i="1"/>
  <c r="EQ2006" i="1"/>
  <c r="ER2006" i="1"/>
  <c r="ES2006" i="1"/>
  <c r="ET2006" i="1"/>
  <c r="EU2006" i="1"/>
  <c r="EV2006" i="1"/>
  <c r="EW2006" i="1"/>
  <c r="EX2006" i="1"/>
  <c r="EY2006" i="1"/>
  <c r="EZ2006" i="1"/>
  <c r="FA2006" i="1"/>
  <c r="FB2006" i="1"/>
  <c r="FC2006" i="1"/>
  <c r="FD2006" i="1"/>
  <c r="FE2006" i="1"/>
  <c r="FF2006" i="1"/>
  <c r="FG2006" i="1"/>
  <c r="FH2006" i="1"/>
  <c r="FI2006" i="1"/>
  <c r="FJ2006" i="1"/>
  <c r="FK2006" i="1"/>
  <c r="FL2006" i="1"/>
  <c r="FM2006" i="1"/>
  <c r="FN2006" i="1"/>
  <c r="FO2006" i="1"/>
  <c r="FP2006" i="1"/>
  <c r="FQ2006" i="1"/>
  <c r="FR2006" i="1"/>
  <c r="FS2006" i="1"/>
  <c r="FT2006" i="1"/>
  <c r="FU2006" i="1"/>
  <c r="FV2006" i="1"/>
  <c r="FW2006" i="1"/>
  <c r="FX2006" i="1"/>
  <c r="FY2006" i="1"/>
  <c r="FZ2006" i="1"/>
  <c r="GA2006" i="1"/>
  <c r="GB2006" i="1"/>
  <c r="GC2006" i="1"/>
  <c r="GD2006" i="1"/>
  <c r="GE2006" i="1"/>
  <c r="GF2006" i="1"/>
  <c r="GG2006" i="1"/>
  <c r="GH2006" i="1"/>
  <c r="GI2006" i="1"/>
  <c r="GJ2006" i="1"/>
  <c r="GK2006" i="1"/>
  <c r="GL2006" i="1"/>
  <c r="GM2006" i="1"/>
  <c r="GN2006" i="1"/>
  <c r="GO2006" i="1"/>
  <c r="GP2006" i="1"/>
  <c r="GQ2006" i="1"/>
  <c r="GR2006" i="1"/>
  <c r="GS2006" i="1"/>
  <c r="GT2006" i="1"/>
  <c r="GU2006" i="1"/>
  <c r="GV2006" i="1"/>
  <c r="GW2006" i="1"/>
  <c r="GX2006" i="1"/>
  <c r="C2008" i="1"/>
  <c r="D2008" i="1"/>
  <c r="I2008" i="1"/>
  <c r="CX920" i="3" s="1"/>
  <c r="K2008" i="1"/>
  <c r="AC2008" i="1"/>
  <c r="AE2008" i="1"/>
  <c r="R2008" i="1" s="1"/>
  <c r="AF2008" i="1"/>
  <c r="S2008" i="1" s="1"/>
  <c r="AG2008" i="1"/>
  <c r="CU2008" i="1" s="1"/>
  <c r="T2008" i="1" s="1"/>
  <c r="AH2008" i="1"/>
  <c r="AI2008" i="1"/>
  <c r="CW2008" i="1" s="1"/>
  <c r="V2008" i="1" s="1"/>
  <c r="AJ2008" i="1"/>
  <c r="CQ2008" i="1"/>
  <c r="CV2008" i="1"/>
  <c r="CX2008" i="1"/>
  <c r="W2008" i="1" s="1"/>
  <c r="FR2008" i="1"/>
  <c r="BY2011" i="1" s="1"/>
  <c r="GL2008" i="1"/>
  <c r="BZ2011" i="1" s="1"/>
  <c r="GN2008" i="1"/>
  <c r="GO2008" i="1"/>
  <c r="GV2008" i="1"/>
  <c r="GX2008" i="1"/>
  <c r="HC2008" i="1"/>
  <c r="C2009" i="1"/>
  <c r="D2009" i="1"/>
  <c r="AC2009" i="1"/>
  <c r="CQ2009" i="1" s="1"/>
  <c r="AE2009" i="1"/>
  <c r="AD2009" i="1" s="1"/>
  <c r="AB2009" i="1" s="1"/>
  <c r="AF2009" i="1"/>
  <c r="AG2009" i="1"/>
  <c r="AH2009" i="1"/>
  <c r="AI2009" i="1"/>
  <c r="CW2009" i="1" s="1"/>
  <c r="AJ2009" i="1"/>
  <c r="CX2009" i="1" s="1"/>
  <c r="CR2009" i="1"/>
  <c r="CS2009" i="1"/>
  <c r="CT2009" i="1"/>
  <c r="CU2009" i="1"/>
  <c r="CV2009" i="1"/>
  <c r="FR2009" i="1"/>
  <c r="GL2009" i="1"/>
  <c r="GN2009" i="1"/>
  <c r="CB2011" i="1" s="1"/>
  <c r="GO2009" i="1"/>
  <c r="CC2011" i="1" s="1"/>
  <c r="GV2009" i="1"/>
  <c r="HC2009" i="1"/>
  <c r="B2011" i="1"/>
  <c r="C2011" i="1"/>
  <c r="D2011" i="1"/>
  <c r="D2006" i="1" s="1"/>
  <c r="F2011" i="1"/>
  <c r="F2006" i="1" s="1"/>
  <c r="G2011" i="1"/>
  <c r="G2006" i="1" s="1"/>
  <c r="BX2011" i="1"/>
  <c r="AO2011" i="1" s="1"/>
  <c r="CK2011" i="1"/>
  <c r="BB2011" i="1" s="1"/>
  <c r="CL2011" i="1"/>
  <c r="BC2011" i="1" s="1"/>
  <c r="CM2011" i="1"/>
  <c r="BD2011" i="1" s="1"/>
  <c r="B2041" i="1"/>
  <c r="B22" i="1" s="1"/>
  <c r="C2041" i="1"/>
  <c r="C22" i="1" s="1"/>
  <c r="D2041" i="1"/>
  <c r="D22" i="1" s="1"/>
  <c r="F2041" i="1"/>
  <c r="F22" i="1" s="1"/>
  <c r="G2041" i="1"/>
  <c r="G22" i="1" s="1"/>
  <c r="B2071" i="1"/>
  <c r="B18" i="1" s="1"/>
  <c r="C2071" i="1"/>
  <c r="C18" i="1" s="1"/>
  <c r="D2071" i="1"/>
  <c r="D18" i="1" s="1"/>
  <c r="F2071" i="1"/>
  <c r="F18" i="1" s="1"/>
  <c r="G2071" i="1"/>
  <c r="G18" i="1" s="1"/>
  <c r="F2107" i="1"/>
  <c r="I1756" i="8" l="1"/>
  <c r="K2161" i="8"/>
  <c r="K1266" i="8"/>
  <c r="K2276" i="8"/>
  <c r="H1255" i="7"/>
  <c r="H2265" i="7"/>
  <c r="H1496" i="7"/>
  <c r="I21" i="7"/>
  <c r="J2265" i="7"/>
  <c r="H2269" i="7"/>
  <c r="H1006" i="7"/>
  <c r="H1745" i="7"/>
  <c r="K776" i="6"/>
  <c r="K772" i="6"/>
  <c r="I2049" i="6"/>
  <c r="I2053" i="6"/>
  <c r="K2161" i="6"/>
  <c r="O1627" i="6"/>
  <c r="K1069" i="6"/>
  <c r="K1073" i="6"/>
  <c r="K1021" i="6"/>
  <c r="P403" i="6"/>
  <c r="I1997" i="6"/>
  <c r="K1735" i="6"/>
  <c r="K1980" i="6"/>
  <c r="I1467" i="6"/>
  <c r="X1627" i="6"/>
  <c r="K1262" i="6"/>
  <c r="K369" i="6"/>
  <c r="X755" i="6"/>
  <c r="O755" i="6"/>
  <c r="X1014" i="6"/>
  <c r="X769" i="6"/>
  <c r="K2276" i="6"/>
  <c r="K91" i="6"/>
  <c r="K95" i="6"/>
  <c r="I892" i="6"/>
  <c r="K1752" i="6"/>
  <c r="K1507" i="6"/>
  <c r="K1756" i="6"/>
  <c r="I1756" i="6"/>
  <c r="I1426" i="6"/>
  <c r="I1069" i="6"/>
  <c r="I1073" i="6"/>
  <c r="I579" i="6"/>
  <c r="I583" i="6"/>
  <c r="K755" i="6"/>
  <c r="O417" i="6"/>
  <c r="I2276" i="6" s="1"/>
  <c r="I2272" i="6"/>
  <c r="I1507" i="6"/>
  <c r="I1749" i="6"/>
  <c r="I936" i="6"/>
  <c r="K1266" i="6"/>
  <c r="K583" i="6"/>
  <c r="I824" i="6"/>
  <c r="I828" i="6"/>
  <c r="I336" i="6"/>
  <c r="I340" i="6"/>
  <c r="K1997" i="6"/>
  <c r="I1916" i="6"/>
  <c r="K1563" i="6"/>
  <c r="K1559" i="6"/>
  <c r="I1266" i="6"/>
  <c r="I1262" i="6"/>
  <c r="K340" i="6"/>
  <c r="K336" i="6"/>
  <c r="O769" i="6"/>
  <c r="I776" i="6" s="1"/>
  <c r="I288" i="6"/>
  <c r="I95" i="6"/>
  <c r="I1652" i="6"/>
  <c r="I1181" i="6"/>
  <c r="O892" i="6"/>
  <c r="O1114" i="6"/>
  <c r="K892" i="6"/>
  <c r="I527" i="6"/>
  <c r="K769" i="6"/>
  <c r="P510" i="6"/>
  <c r="K2280" i="6" s="1"/>
  <c r="I417" i="6"/>
  <c r="I207" i="6"/>
  <c r="I91" i="6"/>
  <c r="I1559" i="6"/>
  <c r="I1563" i="6"/>
  <c r="K2001" i="6"/>
  <c r="K2246" i="6"/>
  <c r="I1314" i="6"/>
  <c r="I1318" i="6"/>
  <c r="I1114" i="6"/>
  <c r="K527" i="6"/>
  <c r="I906" i="6"/>
  <c r="K207" i="6"/>
  <c r="I2280" i="6"/>
  <c r="I1804" i="6"/>
  <c r="I1808" i="6"/>
  <c r="I1017" i="6"/>
  <c r="I1021" i="6"/>
  <c r="J568" i="5"/>
  <c r="J572" i="5"/>
  <c r="J2265" i="5"/>
  <c r="H1745" i="5"/>
  <c r="X1934" i="5"/>
  <c r="O1676" i="5"/>
  <c r="H1741" i="5" s="1"/>
  <c r="J1905" i="5"/>
  <c r="H1921" i="5"/>
  <c r="O1371" i="5"/>
  <c r="H2269" i="5" s="1"/>
  <c r="H1415" i="5"/>
  <c r="J1660" i="5"/>
  <c r="J1456" i="5"/>
  <c r="H1251" i="5"/>
  <c r="J1251" i="5"/>
  <c r="J534" i="5"/>
  <c r="H1140" i="5"/>
  <c r="H817" i="5"/>
  <c r="J516" i="5"/>
  <c r="H516" i="5"/>
  <c r="O1921" i="5"/>
  <c r="H1986" i="5" s="1"/>
  <c r="H1775" i="5"/>
  <c r="P2058" i="5"/>
  <c r="J1500" i="5"/>
  <c r="H1303" i="5"/>
  <c r="H1307" i="5"/>
  <c r="J2092" i="5"/>
  <c r="O1385" i="5"/>
  <c r="O1775" i="5"/>
  <c r="H1797" i="5" s="1"/>
  <c r="H2038" i="5"/>
  <c r="X1444" i="5"/>
  <c r="I22" i="5" s="1"/>
  <c r="X1385" i="5"/>
  <c r="J1103" i="5"/>
  <c r="O1078" i="5"/>
  <c r="H1255" i="5" s="1"/>
  <c r="H680" i="5"/>
  <c r="H2150" i="5"/>
  <c r="X1983" i="5"/>
  <c r="J2269" i="5"/>
  <c r="P1946" i="5"/>
  <c r="J1990" i="5" s="1"/>
  <c r="P2120" i="5"/>
  <c r="H1905" i="5"/>
  <c r="J1983" i="5"/>
  <c r="H1496" i="5"/>
  <c r="H1990" i="5"/>
  <c r="H1548" i="5"/>
  <c r="H1552" i="5"/>
  <c r="H1934" i="5"/>
  <c r="J1630" i="5"/>
  <c r="J1255" i="5"/>
  <c r="J1006" i="5"/>
  <c r="H1006" i="5"/>
  <c r="P1126" i="5"/>
  <c r="J1126" i="5"/>
  <c r="J1010" i="5"/>
  <c r="J761" i="5"/>
  <c r="J329" i="5"/>
  <c r="J325" i="5"/>
  <c r="H601" i="5"/>
  <c r="H196" i="5"/>
  <c r="H192" i="5"/>
  <c r="J2150" i="5"/>
  <c r="J1741" i="5"/>
  <c r="H1058" i="5"/>
  <c r="H1062" i="5"/>
  <c r="J1303" i="5"/>
  <c r="J1307" i="5"/>
  <c r="J1797" i="5"/>
  <c r="J1548" i="5"/>
  <c r="H1676" i="5"/>
  <c r="H325" i="5"/>
  <c r="H329" i="5"/>
  <c r="H436" i="5"/>
  <c r="P1657" i="5"/>
  <c r="J1745" i="5" s="1"/>
  <c r="J1657" i="5"/>
  <c r="H765" i="5"/>
  <c r="J765" i="5"/>
  <c r="H1660" i="5"/>
  <c r="H568" i="5"/>
  <c r="H572" i="5"/>
  <c r="J1058" i="5"/>
  <c r="J1062" i="5"/>
  <c r="J680" i="5"/>
  <c r="H84" i="5"/>
  <c r="H80" i="5"/>
  <c r="H520" i="5"/>
  <c r="J196" i="5"/>
  <c r="GM1900" i="1"/>
  <c r="AT2011" i="1"/>
  <c r="CC2006" i="1"/>
  <c r="BY2006" i="1"/>
  <c r="CI2011" i="1"/>
  <c r="AP2011" i="1"/>
  <c r="AS2011" i="1"/>
  <c r="CB2006" i="1"/>
  <c r="F1987" i="1"/>
  <c r="BB1970" i="1"/>
  <c r="CY1972" i="1"/>
  <c r="X1972" i="1" s="1"/>
  <c r="AK1974" i="1" s="1"/>
  <c r="AF1974" i="1"/>
  <c r="CZ1972" i="1"/>
  <c r="Y1972" i="1" s="1"/>
  <c r="AL1974" i="1" s="1"/>
  <c r="F1924" i="1"/>
  <c r="BC1891" i="1"/>
  <c r="CP1904" i="1"/>
  <c r="O1904" i="1" s="1"/>
  <c r="GM1902" i="1"/>
  <c r="GN1902" i="1"/>
  <c r="CP1897" i="1"/>
  <c r="O1897" i="1" s="1"/>
  <c r="F1884" i="1"/>
  <c r="BD1849" i="1"/>
  <c r="BD1938" i="1"/>
  <c r="CY1839" i="1"/>
  <c r="X1839" i="1" s="1"/>
  <c r="CZ1839" i="1"/>
  <c r="Y1839" i="1" s="1"/>
  <c r="CY1837" i="1"/>
  <c r="X1837" i="1" s="1"/>
  <c r="CZ1837" i="1"/>
  <c r="Y1837" i="1" s="1"/>
  <c r="BZ1758" i="1"/>
  <c r="AQ1768" i="1"/>
  <c r="AT1768" i="1"/>
  <c r="CC1758" i="1"/>
  <c r="BZ2006" i="1"/>
  <c r="AQ2011" i="1"/>
  <c r="CY1857" i="1"/>
  <c r="X1857" i="1" s="1"/>
  <c r="CZ1857" i="1"/>
  <c r="Y1857" i="1" s="1"/>
  <c r="AP1859" i="1"/>
  <c r="BY1849" i="1"/>
  <c r="CI1859" i="1"/>
  <c r="F1993" i="1"/>
  <c r="AU1970" i="1"/>
  <c r="CJ1970" i="1"/>
  <c r="BA1974" i="1"/>
  <c r="BB1891" i="1"/>
  <c r="F1921" i="1"/>
  <c r="CP1905" i="1"/>
  <c r="O1905" i="1" s="1"/>
  <c r="BY1891" i="1"/>
  <c r="AP1908" i="1"/>
  <c r="CI1908" i="1"/>
  <c r="CY1900" i="1"/>
  <c r="X1900" i="1" s="1"/>
  <c r="GN1900" i="1" s="1"/>
  <c r="CZ1900" i="1"/>
  <c r="Y1900" i="1" s="1"/>
  <c r="CG1859" i="1"/>
  <c r="AQ1859" i="1"/>
  <c r="BZ1849" i="1"/>
  <c r="AT1859" i="1"/>
  <c r="CC1849" i="1"/>
  <c r="GN1838" i="1"/>
  <c r="CY1832" i="1"/>
  <c r="X1832" i="1" s="1"/>
  <c r="CZ1832" i="1"/>
  <c r="Y1832" i="1" s="1"/>
  <c r="BD1758" i="1"/>
  <c r="F1793" i="1"/>
  <c r="BD1798" i="1"/>
  <c r="CY1760" i="1"/>
  <c r="X1760" i="1" s="1"/>
  <c r="CZ1760" i="1"/>
  <c r="Y1760" i="1" s="1"/>
  <c r="V1687" i="1"/>
  <c r="CY1903" i="1"/>
  <c r="X1903" i="1" s="1"/>
  <c r="CZ1903" i="1"/>
  <c r="Y1903" i="1" s="1"/>
  <c r="GN1901" i="1"/>
  <c r="U1896" i="1"/>
  <c r="GK1893" i="1"/>
  <c r="BB1849" i="1"/>
  <c r="F1872" i="1"/>
  <c r="BB1938" i="1"/>
  <c r="CY1845" i="1"/>
  <c r="X1845" i="1" s="1"/>
  <c r="CZ1845" i="1"/>
  <c r="Y1845" i="1" s="1"/>
  <c r="GK1832" i="1"/>
  <c r="BC1758" i="1"/>
  <c r="F1784" i="1"/>
  <c r="BC1798" i="1"/>
  <c r="GK1760" i="1"/>
  <c r="CY1905" i="1"/>
  <c r="X1905" i="1" s="1"/>
  <c r="CZ1905" i="1"/>
  <c r="Y1905" i="1" s="1"/>
  <c r="CY1897" i="1"/>
  <c r="X1897" i="1" s="1"/>
  <c r="CZ1897" i="1"/>
  <c r="Y1897" i="1" s="1"/>
  <c r="GX1896" i="1"/>
  <c r="CY1895" i="1"/>
  <c r="X1895" i="1" s="1"/>
  <c r="CZ1895" i="1"/>
  <c r="Y1895" i="1" s="1"/>
  <c r="AU1908" i="1"/>
  <c r="CD1891" i="1"/>
  <c r="F1863" i="1"/>
  <c r="AO1849" i="1"/>
  <c r="CY1855" i="1"/>
  <c r="X1855" i="1" s="1"/>
  <c r="CZ1855" i="1"/>
  <c r="Y1855" i="1" s="1"/>
  <c r="CD1849" i="1"/>
  <c r="AU1859" i="1"/>
  <c r="CY1842" i="1"/>
  <c r="X1842" i="1" s="1"/>
  <c r="CZ1842" i="1"/>
  <c r="Y1842" i="1" s="1"/>
  <c r="CY1834" i="1"/>
  <c r="X1834" i="1" s="1"/>
  <c r="CZ1834" i="1"/>
  <c r="Y1834" i="1" s="1"/>
  <c r="BB1758" i="1"/>
  <c r="F1781" i="1"/>
  <c r="BB1798" i="1"/>
  <c r="CP1762" i="1"/>
  <c r="O1762" i="1" s="1"/>
  <c r="F1978" i="1"/>
  <c r="AO1970" i="1"/>
  <c r="BD2006" i="1"/>
  <c r="F2036" i="1"/>
  <c r="P1833" i="1"/>
  <c r="AO1798" i="1"/>
  <c r="AO1758" i="1"/>
  <c r="F1772" i="1"/>
  <c r="CY1765" i="1"/>
  <c r="X1765" i="1" s="1"/>
  <c r="CZ1765" i="1"/>
  <c r="Y1765" i="1" s="1"/>
  <c r="CZ1762" i="1"/>
  <c r="Y1762" i="1" s="1"/>
  <c r="CY1762" i="1"/>
  <c r="X1762" i="1" s="1"/>
  <c r="CC1675" i="1"/>
  <c r="AT1692" i="1"/>
  <c r="AB1903" i="1"/>
  <c r="F2027" i="1"/>
  <c r="BC2006" i="1"/>
  <c r="BZ1970" i="1"/>
  <c r="CG1974" i="1"/>
  <c r="AQ1974" i="1"/>
  <c r="V1974" i="1"/>
  <c r="AI1970" i="1"/>
  <c r="CP1851" i="1"/>
  <c r="O1851" i="1" s="1"/>
  <c r="GN1841" i="1"/>
  <c r="W1974" i="1"/>
  <c r="AJ1970" i="1"/>
  <c r="CC1891" i="1"/>
  <c r="AT1908" i="1"/>
  <c r="F2024" i="1"/>
  <c r="BB2006" i="1"/>
  <c r="BY1970" i="1"/>
  <c r="AP1974" i="1"/>
  <c r="CI1974" i="1"/>
  <c r="CY1853" i="1"/>
  <c r="X1853" i="1" s="1"/>
  <c r="GM1853" i="1" s="1"/>
  <c r="CZ1853" i="1"/>
  <c r="Y1853" i="1" s="1"/>
  <c r="CD1675" i="1"/>
  <c r="AU1692" i="1"/>
  <c r="F1992" i="1"/>
  <c r="AT1970" i="1"/>
  <c r="U1974" i="1"/>
  <c r="AH1970" i="1"/>
  <c r="F2015" i="1"/>
  <c r="AO2006" i="1"/>
  <c r="CY2008" i="1"/>
  <c r="X2008" i="1" s="1"/>
  <c r="CZ2008" i="1"/>
  <c r="Y2008" i="1" s="1"/>
  <c r="BC1970" i="1"/>
  <c r="F1990" i="1"/>
  <c r="T1974" i="1"/>
  <c r="AG1970" i="1"/>
  <c r="F1933" i="1"/>
  <c r="BD1891" i="1"/>
  <c r="CY1906" i="1"/>
  <c r="X1906" i="1" s="1"/>
  <c r="CZ1906" i="1"/>
  <c r="Y1906" i="1" s="1"/>
  <c r="CY1898" i="1"/>
  <c r="X1898" i="1" s="1"/>
  <c r="CZ1898" i="1"/>
  <c r="Y1898" i="1" s="1"/>
  <c r="GM1839" i="1"/>
  <c r="GN1839" i="1"/>
  <c r="U1833" i="1"/>
  <c r="AU1768" i="1"/>
  <c r="CD1758" i="1"/>
  <c r="CI1768" i="1"/>
  <c r="AP1768" i="1"/>
  <c r="BY1758" i="1"/>
  <c r="Q1761" i="1"/>
  <c r="CP1761" i="1" s="1"/>
  <c r="O1761" i="1" s="1"/>
  <c r="S1761" i="1"/>
  <c r="U1761" i="1"/>
  <c r="P2008" i="1"/>
  <c r="BX2006" i="1"/>
  <c r="BD1974" i="1"/>
  <c r="R1972" i="1"/>
  <c r="BX1970" i="1"/>
  <c r="P1906" i="1"/>
  <c r="CP1906" i="1" s="1"/>
  <c r="O1906" i="1" s="1"/>
  <c r="AB1905" i="1"/>
  <c r="R1905" i="1"/>
  <c r="GK1905" i="1" s="1"/>
  <c r="Q1903" i="1"/>
  <c r="CZ1901" i="1"/>
  <c r="Y1901" i="1" s="1"/>
  <c r="GM1901" i="1" s="1"/>
  <c r="CX905" i="3"/>
  <c r="CX904" i="3"/>
  <c r="CX901" i="3"/>
  <c r="CX903" i="3"/>
  <c r="CX906" i="3"/>
  <c r="CX902" i="3"/>
  <c r="Q1898" i="1"/>
  <c r="I1896" i="1"/>
  <c r="V1896" i="1" s="1"/>
  <c r="CM1891" i="1"/>
  <c r="BC1859" i="1"/>
  <c r="Q1857" i="1"/>
  <c r="AD1856" i="1"/>
  <c r="AB1856" i="1" s="1"/>
  <c r="Q1855" i="1"/>
  <c r="CZ1851" i="1"/>
  <c r="Y1851" i="1" s="1"/>
  <c r="CX868" i="3"/>
  <c r="CX869" i="3"/>
  <c r="CK1849" i="1"/>
  <c r="Q1845" i="1"/>
  <c r="CZ1843" i="1"/>
  <c r="Y1843" i="1" s="1"/>
  <c r="GM1843" i="1" s="1"/>
  <c r="CX860" i="3"/>
  <c r="CX859" i="3"/>
  <c r="CX867" i="3"/>
  <c r="CX858" i="3"/>
  <c r="CX866" i="3"/>
  <c r="CX857" i="3"/>
  <c r="CX865" i="3"/>
  <c r="CX856" i="3"/>
  <c r="CX864" i="3"/>
  <c r="CX863" i="3"/>
  <c r="CX862" i="3"/>
  <c r="CX861" i="3"/>
  <c r="CY1841" i="1"/>
  <c r="X1841" i="1" s="1"/>
  <c r="GM1841" i="1" s="1"/>
  <c r="CZ1838" i="1"/>
  <c r="Y1838" i="1" s="1"/>
  <c r="GM1838" i="1" s="1"/>
  <c r="CX849" i="3"/>
  <c r="CX848" i="3"/>
  <c r="AB1837" i="1"/>
  <c r="CY1836" i="1"/>
  <c r="X1836" i="1" s="1"/>
  <c r="GM1836" i="1" s="1"/>
  <c r="Q1834" i="1"/>
  <c r="CP1834" i="1" s="1"/>
  <c r="O1834" i="1" s="1"/>
  <c r="I1833" i="1"/>
  <c r="BX1830" i="1"/>
  <c r="CZ1766" i="1"/>
  <c r="Y1766" i="1" s="1"/>
  <c r="GM1766" i="1" s="1"/>
  <c r="P1765" i="1"/>
  <c r="Q1760" i="1"/>
  <c r="T1690" i="1"/>
  <c r="P1687" i="1"/>
  <c r="CQ1687" i="1"/>
  <c r="R1686" i="1"/>
  <c r="GK1686" i="1" s="1"/>
  <c r="CS1686" i="1"/>
  <c r="CX804" i="3"/>
  <c r="CX803" i="3"/>
  <c r="CX802" i="3"/>
  <c r="CX801" i="3"/>
  <c r="CX800" i="3"/>
  <c r="CX799" i="3"/>
  <c r="I1687" i="1"/>
  <c r="I1686" i="1"/>
  <c r="Q1685" i="1"/>
  <c r="Q1681" i="1"/>
  <c r="R1681" i="1"/>
  <c r="GK1681" i="1" s="1"/>
  <c r="CS1681" i="1"/>
  <c r="U1680" i="1"/>
  <c r="V1680" i="1"/>
  <c r="R1678" i="1"/>
  <c r="GK1678" i="1" s="1"/>
  <c r="BZ1692" i="1"/>
  <c r="BB1633" i="1"/>
  <c r="F1656" i="1"/>
  <c r="BB1722" i="1"/>
  <c r="BZ1633" i="1"/>
  <c r="AQ1643" i="1"/>
  <c r="W1636" i="1"/>
  <c r="Q1623" i="1"/>
  <c r="S1623" i="1"/>
  <c r="U1623" i="1"/>
  <c r="CY1620" i="1"/>
  <c r="X1620" i="1" s="1"/>
  <c r="CZ1620" i="1"/>
  <c r="Y1620" i="1" s="1"/>
  <c r="CD1542" i="1"/>
  <c r="AU1552" i="1"/>
  <c r="AQ1552" i="1"/>
  <c r="BZ1542" i="1"/>
  <c r="Q1470" i="1"/>
  <c r="S1470" i="1"/>
  <c r="U1470" i="1"/>
  <c r="CY1467" i="1"/>
  <c r="X1467" i="1" s="1"/>
  <c r="CZ1467" i="1"/>
  <c r="Y1467" i="1" s="1"/>
  <c r="AQ1427" i="1"/>
  <c r="CG1427" i="1"/>
  <c r="BZ1417" i="1"/>
  <c r="AD2008" i="1"/>
  <c r="AB2008" i="1" s="1"/>
  <c r="CG2011" i="1"/>
  <c r="CT2008" i="1"/>
  <c r="CM2006" i="1"/>
  <c r="AC1974" i="1"/>
  <c r="Q1972" i="1"/>
  <c r="AD1974" i="1" s="1"/>
  <c r="CT1906" i="1"/>
  <c r="S1904" i="1"/>
  <c r="P1903" i="1"/>
  <c r="CP1903" i="1" s="1"/>
  <c r="O1903" i="1" s="1"/>
  <c r="AB1902" i="1"/>
  <c r="CQ1901" i="1"/>
  <c r="S1899" i="1"/>
  <c r="P1898" i="1"/>
  <c r="CP1898" i="1" s="1"/>
  <c r="O1898" i="1" s="1"/>
  <c r="AB1897" i="1"/>
  <c r="R1897" i="1"/>
  <c r="GK1897" i="1" s="1"/>
  <c r="CT1895" i="1"/>
  <c r="CQ1894" i="1"/>
  <c r="AD1894" i="1"/>
  <c r="AB1894" i="1" s="1"/>
  <c r="CS1893" i="1"/>
  <c r="CL1891" i="1"/>
  <c r="P1857" i="1"/>
  <c r="S1856" i="1"/>
  <c r="P1855" i="1"/>
  <c r="AB1854" i="1"/>
  <c r="R1854" i="1"/>
  <c r="GK1854" i="1" s="1"/>
  <c r="CT1853" i="1"/>
  <c r="AB1852" i="1"/>
  <c r="CY1851" i="1"/>
  <c r="X1851" i="1" s="1"/>
  <c r="CQ1851" i="1"/>
  <c r="AD1851" i="1"/>
  <c r="AB1851" i="1" s="1"/>
  <c r="P1845" i="1"/>
  <c r="CP1845" i="1" s="1"/>
  <c r="O1845" i="1" s="1"/>
  <c r="AB1844" i="1"/>
  <c r="R1844" i="1"/>
  <c r="GK1844" i="1" s="1"/>
  <c r="GM1844" i="1" s="1"/>
  <c r="CQ1843" i="1"/>
  <c r="Q1842" i="1"/>
  <c r="CP1842" i="1" s="1"/>
  <c r="O1842" i="1" s="1"/>
  <c r="CZ1840" i="1"/>
  <c r="Y1840" i="1" s="1"/>
  <c r="CX852" i="3"/>
  <c r="CX851" i="3"/>
  <c r="CX850" i="3"/>
  <c r="CX855" i="3"/>
  <c r="CX854" i="3"/>
  <c r="CX853" i="3"/>
  <c r="CQ1838" i="1"/>
  <c r="Q1837" i="1"/>
  <c r="CP1837" i="1" s="1"/>
  <c r="O1837" i="1" s="1"/>
  <c r="CS1835" i="1"/>
  <c r="I1835" i="1"/>
  <c r="CT1832" i="1"/>
  <c r="CG1768" i="1"/>
  <c r="CQ1766" i="1"/>
  <c r="AD1766" i="1"/>
  <c r="AB1766" i="1" s="1"/>
  <c r="CT1765" i="1"/>
  <c r="CQ1764" i="1"/>
  <c r="AD1764" i="1"/>
  <c r="AB1764" i="1" s="1"/>
  <c r="CS1763" i="1"/>
  <c r="CS1761" i="1"/>
  <c r="P1760" i="1"/>
  <c r="BX1758" i="1"/>
  <c r="CG1722" i="1"/>
  <c r="CG1614" i="1" s="1"/>
  <c r="BD1722" i="1"/>
  <c r="S1690" i="1"/>
  <c r="AD1686" i="1"/>
  <c r="CT1685" i="1"/>
  <c r="R1685" i="1"/>
  <c r="GK1685" i="1" s="1"/>
  <c r="AD1685" i="1"/>
  <c r="AB1685" i="1" s="1"/>
  <c r="AB1684" i="1"/>
  <c r="AD1681" i="1"/>
  <c r="T1680" i="1"/>
  <c r="P1680" i="1"/>
  <c r="V1628" i="1"/>
  <c r="CY1625" i="1"/>
  <c r="X1625" i="1" s="1"/>
  <c r="CZ1625" i="1"/>
  <c r="Y1625" i="1" s="1"/>
  <c r="GX1623" i="1"/>
  <c r="CP1617" i="1"/>
  <c r="O1617" i="1" s="1"/>
  <c r="CP1546" i="1"/>
  <c r="O1546" i="1" s="1"/>
  <c r="AG1552" i="1"/>
  <c r="W1470" i="1"/>
  <c r="CS2008" i="1"/>
  <c r="CS1906" i="1"/>
  <c r="CT1903" i="1"/>
  <c r="W1903" i="1"/>
  <c r="CT1898" i="1"/>
  <c r="W1898" i="1"/>
  <c r="CQ1896" i="1"/>
  <c r="CS1895" i="1"/>
  <c r="CX876" i="3"/>
  <c r="CX875" i="3"/>
  <c r="CX882" i="3"/>
  <c r="CX881" i="3"/>
  <c r="CX880" i="3"/>
  <c r="CX879" i="3"/>
  <c r="CX878" i="3"/>
  <c r="CX877" i="3"/>
  <c r="CT1857" i="1"/>
  <c r="CT1855" i="1"/>
  <c r="CS1853" i="1"/>
  <c r="CT1845" i="1"/>
  <c r="W1845" i="1"/>
  <c r="CQ1840" i="1"/>
  <c r="CT1834" i="1"/>
  <c r="CQ1833" i="1"/>
  <c r="CS1832" i="1"/>
  <c r="CS1765" i="1"/>
  <c r="CX820" i="3"/>
  <c r="CX821" i="3"/>
  <c r="CT1760" i="1"/>
  <c r="CM1758" i="1"/>
  <c r="F1696" i="1"/>
  <c r="AO1675" i="1"/>
  <c r="S1688" i="1"/>
  <c r="CT1688" i="1"/>
  <c r="CX812" i="3"/>
  <c r="CX811" i="3"/>
  <c r="CX810" i="3"/>
  <c r="CX809" i="3"/>
  <c r="CX808" i="3"/>
  <c r="CX816" i="3"/>
  <c r="CX815" i="3"/>
  <c r="CX807" i="3"/>
  <c r="CX814" i="3"/>
  <c r="CX806" i="3"/>
  <c r="CX813" i="3"/>
  <c r="CX805" i="3"/>
  <c r="Q1688" i="1"/>
  <c r="I1690" i="1"/>
  <c r="I1689" i="1"/>
  <c r="W1689" i="1" s="1"/>
  <c r="P1686" i="1"/>
  <c r="AB1686" i="1"/>
  <c r="CY1682" i="1"/>
  <c r="X1682" i="1" s="1"/>
  <c r="CZ1682" i="1"/>
  <c r="Y1682" i="1" s="1"/>
  <c r="P1681" i="1"/>
  <c r="AB1681" i="1"/>
  <c r="S1680" i="1"/>
  <c r="CP1677" i="1"/>
  <c r="O1677" i="1" s="1"/>
  <c r="AO1633" i="1"/>
  <c r="F1647" i="1"/>
  <c r="CI1643" i="1"/>
  <c r="AP1643" i="1"/>
  <c r="BY1633" i="1"/>
  <c r="CP1623" i="1"/>
  <c r="O1623" i="1" s="1"/>
  <c r="CY1622" i="1"/>
  <c r="X1622" i="1" s="1"/>
  <c r="CZ1622" i="1"/>
  <c r="Y1622" i="1" s="1"/>
  <c r="GN1545" i="1"/>
  <c r="AI1552" i="1"/>
  <c r="CY1472" i="1"/>
  <c r="X1472" i="1" s="1"/>
  <c r="CZ1472" i="1"/>
  <c r="Y1472" i="1" s="1"/>
  <c r="CI1476" i="1"/>
  <c r="BY1459" i="1"/>
  <c r="AP1476" i="1"/>
  <c r="CY1462" i="1"/>
  <c r="X1462" i="1" s="1"/>
  <c r="CZ1462" i="1"/>
  <c r="Y1462" i="1" s="1"/>
  <c r="AQ1476" i="1"/>
  <c r="BZ1459" i="1"/>
  <c r="CY1400" i="1"/>
  <c r="X1400" i="1" s="1"/>
  <c r="CZ1400" i="1"/>
  <c r="Y1400" i="1" s="1"/>
  <c r="CR2008" i="1"/>
  <c r="AQ1908" i="1"/>
  <c r="CX884" i="3"/>
  <c r="CX883" i="3"/>
  <c r="CX889" i="3"/>
  <c r="CX888" i="3"/>
  <c r="CX887" i="3"/>
  <c r="CX886" i="3"/>
  <c r="CX885" i="3"/>
  <c r="CX828" i="3"/>
  <c r="CX827" i="3"/>
  <c r="CX826" i="3"/>
  <c r="CX825" i="3"/>
  <c r="CX824" i="3"/>
  <c r="CX831" i="3"/>
  <c r="CX830" i="3"/>
  <c r="CX829" i="3"/>
  <c r="CL1758" i="1"/>
  <c r="BY1692" i="1"/>
  <c r="U1678" i="1"/>
  <c r="W1678" i="1"/>
  <c r="Q1678" i="1"/>
  <c r="Q1636" i="1"/>
  <c r="S1636" i="1"/>
  <c r="T1636" i="1"/>
  <c r="AG1643" i="1" s="1"/>
  <c r="U1636" i="1"/>
  <c r="Q1628" i="1"/>
  <c r="S1628" i="1"/>
  <c r="U1628" i="1"/>
  <c r="CP1618" i="1"/>
  <c r="O1618" i="1" s="1"/>
  <c r="CY1617" i="1"/>
  <c r="X1617" i="1" s="1"/>
  <c r="CZ1617" i="1"/>
  <c r="Y1617" i="1" s="1"/>
  <c r="F1577" i="1"/>
  <c r="BD1582" i="1"/>
  <c r="BD1542" i="1"/>
  <c r="CY1548" i="1"/>
  <c r="X1548" i="1" s="1"/>
  <c r="CZ1548" i="1"/>
  <c r="Y1548" i="1" s="1"/>
  <c r="AP1552" i="1"/>
  <c r="BY1542" i="1"/>
  <c r="CI1552" i="1"/>
  <c r="AH1552" i="1"/>
  <c r="CY1469" i="1"/>
  <c r="X1469" i="1" s="1"/>
  <c r="CZ1469" i="1"/>
  <c r="Y1469" i="1" s="1"/>
  <c r="CY1464" i="1"/>
  <c r="X1464" i="1" s="1"/>
  <c r="CZ1464" i="1"/>
  <c r="Y1464" i="1" s="1"/>
  <c r="CY1461" i="1"/>
  <c r="X1461" i="1" s="1"/>
  <c r="CZ1461" i="1"/>
  <c r="Y1461" i="1" s="1"/>
  <c r="U2008" i="1"/>
  <c r="AD1906" i="1"/>
  <c r="AB1906" i="1" s="1"/>
  <c r="T1906" i="1"/>
  <c r="AB1896" i="1"/>
  <c r="AD1895" i="1"/>
  <c r="AB1895" i="1" s="1"/>
  <c r="T1895" i="1"/>
  <c r="S1893" i="1"/>
  <c r="AD1853" i="1"/>
  <c r="AB1853" i="1" s="1"/>
  <c r="AB1840" i="1"/>
  <c r="CX836" i="3"/>
  <c r="CX835" i="3"/>
  <c r="CX834" i="3"/>
  <c r="CX833" i="3"/>
  <c r="CX832" i="3"/>
  <c r="CX838" i="3"/>
  <c r="CX837" i="3"/>
  <c r="AB1833" i="1"/>
  <c r="AD1832" i="1"/>
  <c r="AB1832" i="1" s="1"/>
  <c r="T1832" i="1"/>
  <c r="AD1765" i="1"/>
  <c r="AB1765" i="1" s="1"/>
  <c r="T1765" i="1"/>
  <c r="S1763" i="1"/>
  <c r="CX818" i="3"/>
  <c r="CX817" i="3"/>
  <c r="CR1688" i="1"/>
  <c r="AD1688" i="1"/>
  <c r="V1686" i="1"/>
  <c r="CY1677" i="1"/>
  <c r="X1677" i="1" s="1"/>
  <c r="CZ1677" i="1"/>
  <c r="Y1677" i="1" s="1"/>
  <c r="AU1643" i="1"/>
  <c r="CD1633" i="1"/>
  <c r="CY1635" i="1"/>
  <c r="X1635" i="1" s="1"/>
  <c r="CZ1635" i="1"/>
  <c r="Y1635" i="1" s="1"/>
  <c r="GM1624" i="1"/>
  <c r="GN1624" i="1"/>
  <c r="CY1550" i="1"/>
  <c r="X1550" i="1" s="1"/>
  <c r="CZ1550" i="1"/>
  <c r="Y1550" i="1" s="1"/>
  <c r="CY1546" i="1"/>
  <c r="X1546" i="1" s="1"/>
  <c r="CZ1546" i="1"/>
  <c r="Y1546" i="1" s="1"/>
  <c r="CJ1552" i="1"/>
  <c r="CP1544" i="1"/>
  <c r="O1544" i="1" s="1"/>
  <c r="CG1908" i="1"/>
  <c r="AO1908" i="1"/>
  <c r="CQ1903" i="1"/>
  <c r="AD1903" i="1"/>
  <c r="CQ1898" i="1"/>
  <c r="AD1898" i="1"/>
  <c r="AB1898" i="1" s="1"/>
  <c r="AB1893" i="1"/>
  <c r="AD1857" i="1"/>
  <c r="AB1857" i="1" s="1"/>
  <c r="AD1855" i="1"/>
  <c r="AB1855" i="1" s="1"/>
  <c r="I1852" i="1"/>
  <c r="V1852" i="1" s="1"/>
  <c r="AI1859" i="1" s="1"/>
  <c r="BX1849" i="1"/>
  <c r="CQ1845" i="1"/>
  <c r="AD1845" i="1"/>
  <c r="AB1845" i="1" s="1"/>
  <c r="Q1840" i="1"/>
  <c r="CP1840" i="1" s="1"/>
  <c r="O1840" i="1" s="1"/>
  <c r="AB1835" i="1"/>
  <c r="CQ1834" i="1"/>
  <c r="AD1834" i="1"/>
  <c r="AB1834" i="1" s="1"/>
  <c r="AB1763" i="1"/>
  <c r="AB1761" i="1"/>
  <c r="AD1760" i="1"/>
  <c r="AB1760" i="1" s="1"/>
  <c r="F1705" i="1"/>
  <c r="BB1675" i="1"/>
  <c r="W1690" i="1"/>
  <c r="AB1688" i="1"/>
  <c r="GX1687" i="1"/>
  <c r="T1687" i="1"/>
  <c r="W1686" i="1"/>
  <c r="U1685" i="1"/>
  <c r="AB1680" i="1"/>
  <c r="AT1643" i="1"/>
  <c r="CC1633" i="1"/>
  <c r="P1636" i="1"/>
  <c r="GK1635" i="1"/>
  <c r="R1628" i="1"/>
  <c r="GK1628" i="1" s="1"/>
  <c r="CY1627" i="1"/>
  <c r="X1627" i="1" s="1"/>
  <c r="CZ1627" i="1"/>
  <c r="Y1627" i="1" s="1"/>
  <c r="CP1620" i="1"/>
  <c r="O1620" i="1" s="1"/>
  <c r="BB1582" i="1"/>
  <c r="BB1542" i="1"/>
  <c r="F1565" i="1"/>
  <c r="CY1547" i="1"/>
  <c r="X1547" i="1" s="1"/>
  <c r="GM1547" i="1" s="1"/>
  <c r="CZ1547" i="1"/>
  <c r="Y1547" i="1" s="1"/>
  <c r="AO1459" i="1"/>
  <c r="F1480" i="1"/>
  <c r="AO1506" i="1"/>
  <c r="CC1459" i="1"/>
  <c r="AT1476" i="1"/>
  <c r="K2009" i="1"/>
  <c r="Q1893" i="1"/>
  <c r="CP1893" i="1" s="1"/>
  <c r="O1893" i="1" s="1"/>
  <c r="CZ1854" i="1"/>
  <c r="Y1854" i="1" s="1"/>
  <c r="GM1854" i="1" s="1"/>
  <c r="CX872" i="3"/>
  <c r="CX871" i="3"/>
  <c r="R1853" i="1"/>
  <c r="GK1853" i="1" s="1"/>
  <c r="CM1849" i="1"/>
  <c r="Q1763" i="1"/>
  <c r="CP1763" i="1" s="1"/>
  <c r="O1763" i="1" s="1"/>
  <c r="AO1722" i="1"/>
  <c r="V1690" i="1"/>
  <c r="V1688" i="1"/>
  <c r="U1687" i="1"/>
  <c r="GX1686" i="1"/>
  <c r="CZ1685" i="1"/>
  <c r="Y1685" i="1" s="1"/>
  <c r="S1683" i="1"/>
  <c r="CT1683" i="1"/>
  <c r="CX798" i="3"/>
  <c r="CX797" i="3"/>
  <c r="Q1683" i="1"/>
  <c r="CP1683" i="1" s="1"/>
  <c r="O1683" i="1" s="1"/>
  <c r="I1684" i="1"/>
  <c r="W1684" i="1" s="1"/>
  <c r="T1678" i="1"/>
  <c r="AB1677" i="1"/>
  <c r="R1640" i="1"/>
  <c r="GK1640" i="1" s="1"/>
  <c r="AD1640" i="1"/>
  <c r="AB1640" i="1" s="1"/>
  <c r="CS1640" i="1"/>
  <c r="P1639" i="1"/>
  <c r="AB1635" i="1"/>
  <c r="GX1628" i="1"/>
  <c r="CY1624" i="1"/>
  <c r="X1624" i="1" s="1"/>
  <c r="CZ1624" i="1"/>
  <c r="Y1624" i="1" s="1"/>
  <c r="W1623" i="1"/>
  <c r="AJ1722" i="1" s="1"/>
  <c r="AJ1614" i="1" s="1"/>
  <c r="T1623" i="1"/>
  <c r="CP1621" i="1"/>
  <c r="O1621" i="1" s="1"/>
  <c r="F1556" i="1"/>
  <c r="AO1582" i="1"/>
  <c r="AO1542" i="1"/>
  <c r="V1470" i="1"/>
  <c r="U1468" i="1"/>
  <c r="I2009" i="1"/>
  <c r="Q2008" i="1"/>
  <c r="CX908" i="3"/>
  <c r="CX916" i="3"/>
  <c r="CX907" i="3"/>
  <c r="CX915" i="3"/>
  <c r="CX913" i="3"/>
  <c r="CX912" i="3"/>
  <c r="CX910" i="3"/>
  <c r="CX914" i="3"/>
  <c r="CX918" i="3"/>
  <c r="CX909" i="3"/>
  <c r="CX917" i="3"/>
  <c r="CX911" i="3"/>
  <c r="CX900" i="3"/>
  <c r="CX899" i="3"/>
  <c r="Q1895" i="1"/>
  <c r="CP1895" i="1" s="1"/>
  <c r="O1895" i="1" s="1"/>
  <c r="I1894" i="1"/>
  <c r="Q1832" i="1"/>
  <c r="Q1765" i="1"/>
  <c r="I1764" i="1"/>
  <c r="GX1764" i="1" s="1"/>
  <c r="CJ1768" i="1" s="1"/>
  <c r="BY1614" i="1"/>
  <c r="CI1722" i="1"/>
  <c r="CI1614" i="1" s="1"/>
  <c r="F1708" i="1"/>
  <c r="GX1690" i="1"/>
  <c r="U1690" i="1"/>
  <c r="W1688" i="1"/>
  <c r="U1688" i="1"/>
  <c r="T1685" i="1"/>
  <c r="CQ1684" i="1"/>
  <c r="R1683" i="1"/>
  <c r="GK1683" i="1" s="1"/>
  <c r="P1682" i="1"/>
  <c r="CP1682" i="1" s="1"/>
  <c r="O1682" i="1" s="1"/>
  <c r="CQ1682" i="1"/>
  <c r="W1680" i="1"/>
  <c r="CZ1679" i="1"/>
  <c r="Y1679" i="1" s="1"/>
  <c r="CY1679" i="1"/>
  <c r="X1679" i="1" s="1"/>
  <c r="CP1679" i="1"/>
  <c r="O1679" i="1" s="1"/>
  <c r="S1678" i="1"/>
  <c r="BC1633" i="1"/>
  <c r="BC1722" i="1"/>
  <c r="F1659" i="1"/>
  <c r="CR1640" i="1"/>
  <c r="V1636" i="1"/>
  <c r="W1629" i="1"/>
  <c r="P1628" i="1"/>
  <c r="CP1628" i="1" s="1"/>
  <c r="O1628" i="1" s="1"/>
  <c r="CP1626" i="1"/>
  <c r="O1626" i="1" s="1"/>
  <c r="AT1552" i="1"/>
  <c r="CC1542" i="1"/>
  <c r="CP1464" i="1"/>
  <c r="O1464" i="1" s="1"/>
  <c r="CP1461" i="1"/>
  <c r="O1461" i="1" s="1"/>
  <c r="CI1427" i="1"/>
  <c r="BY1417" i="1"/>
  <c r="AP1427" i="1"/>
  <c r="P1688" i="1"/>
  <c r="CP1688" i="1" s="1"/>
  <c r="O1688" i="1" s="1"/>
  <c r="CZ1641" i="1"/>
  <c r="Y1641" i="1" s="1"/>
  <c r="GN1641" i="1" s="1"/>
  <c r="Q1635" i="1"/>
  <c r="Q1627" i="1"/>
  <c r="P1625" i="1"/>
  <c r="CP1625" i="1" s="1"/>
  <c r="O1625" i="1" s="1"/>
  <c r="Q1622" i="1"/>
  <c r="CZ1618" i="1"/>
  <c r="Y1618" i="1" s="1"/>
  <c r="CX732" i="3"/>
  <c r="CX731" i="3"/>
  <c r="CX730" i="3"/>
  <c r="CX736" i="3"/>
  <c r="CX735" i="3"/>
  <c r="CX734" i="3"/>
  <c r="CX733" i="3"/>
  <c r="BC1552" i="1"/>
  <c r="Q1550" i="1"/>
  <c r="Q1548" i="1"/>
  <c r="AD1552" i="1" s="1"/>
  <c r="CZ1544" i="1"/>
  <c r="Y1544" i="1" s="1"/>
  <c r="CX716" i="3"/>
  <c r="CX715" i="3"/>
  <c r="CK1542" i="1"/>
  <c r="CI1506" i="1"/>
  <c r="CI1398" i="1" s="1"/>
  <c r="CG1476" i="1"/>
  <c r="I1473" i="1"/>
  <c r="P1473" i="1" s="1"/>
  <c r="P1472" i="1"/>
  <c r="CP1472" i="1" s="1"/>
  <c r="O1472" i="1" s="1"/>
  <c r="Q1469" i="1"/>
  <c r="I1468" i="1"/>
  <c r="V1468" i="1" s="1"/>
  <c r="CZ1466" i="1"/>
  <c r="Y1466" i="1" s="1"/>
  <c r="GM1466" i="1" s="1"/>
  <c r="Q1462" i="1"/>
  <c r="S1425" i="1"/>
  <c r="CT1425" i="1"/>
  <c r="W1423" i="1"/>
  <c r="U1423" i="1"/>
  <c r="CZ1421" i="1"/>
  <c r="Y1421" i="1" s="1"/>
  <c r="P1421" i="1"/>
  <c r="T1420" i="1"/>
  <c r="AB1413" i="1"/>
  <c r="S1412" i="1"/>
  <c r="U1410" i="1"/>
  <c r="W1400" i="1"/>
  <c r="BD1366" i="1"/>
  <c r="BD1326" i="1"/>
  <c r="F1361" i="1"/>
  <c r="AU1336" i="1"/>
  <c r="P1333" i="1"/>
  <c r="AB1333" i="1"/>
  <c r="W1329" i="1"/>
  <c r="AJ1336" i="1" s="1"/>
  <c r="GM1247" i="1"/>
  <c r="GN1247" i="1"/>
  <c r="AD1687" i="1"/>
  <c r="AB1687" i="1" s="1"/>
  <c r="P1685" i="1"/>
  <c r="CP1685" i="1" s="1"/>
  <c r="O1685" i="1" s="1"/>
  <c r="P1678" i="1"/>
  <c r="CP1678" i="1" s="1"/>
  <c r="O1678" i="1" s="1"/>
  <c r="R1677" i="1"/>
  <c r="CG1643" i="1"/>
  <c r="CQ1641" i="1"/>
  <c r="CT1640" i="1"/>
  <c r="CQ1639" i="1"/>
  <c r="CS1638" i="1"/>
  <c r="S1637" i="1"/>
  <c r="CS1636" i="1"/>
  <c r="P1635" i="1"/>
  <c r="BX1633" i="1"/>
  <c r="CQ1629" i="1"/>
  <c r="AD1629" i="1"/>
  <c r="AB1629" i="1" s="1"/>
  <c r="CS1628" i="1"/>
  <c r="P1627" i="1"/>
  <c r="CP1627" i="1" s="1"/>
  <c r="O1627" i="1" s="1"/>
  <c r="CZ1626" i="1"/>
  <c r="Y1626" i="1" s="1"/>
  <c r="CT1625" i="1"/>
  <c r="CS1623" i="1"/>
  <c r="P1622" i="1"/>
  <c r="CP1622" i="1" s="1"/>
  <c r="O1622" i="1" s="1"/>
  <c r="CZ1621" i="1"/>
  <c r="Y1621" i="1" s="1"/>
  <c r="CT1620" i="1"/>
  <c r="AB1619" i="1"/>
  <c r="R1619" i="1"/>
  <c r="GK1619" i="1" s="1"/>
  <c r="GM1619" i="1" s="1"/>
  <c r="CQ1618" i="1"/>
  <c r="S1616" i="1"/>
  <c r="CP1616" i="1" s="1"/>
  <c r="O1616" i="1" s="1"/>
  <c r="P1550" i="1"/>
  <c r="CP1550" i="1" s="1"/>
  <c r="O1550" i="1" s="1"/>
  <c r="S1549" i="1"/>
  <c r="AF1552" i="1" s="1"/>
  <c r="P1548" i="1"/>
  <c r="AC1552" i="1" s="1"/>
  <c r="AB1547" i="1"/>
  <c r="R1547" i="1"/>
  <c r="GK1547" i="1" s="1"/>
  <c r="CT1546" i="1"/>
  <c r="AB1545" i="1"/>
  <c r="R1545" i="1"/>
  <c r="GK1545" i="1" s="1"/>
  <c r="GM1545" i="1" s="1"/>
  <c r="CY1544" i="1"/>
  <c r="X1544" i="1" s="1"/>
  <c r="CQ1544" i="1"/>
  <c r="AD1544" i="1"/>
  <c r="AB1544" i="1" s="1"/>
  <c r="CT1472" i="1"/>
  <c r="CQ1471" i="1"/>
  <c r="CS1470" i="1"/>
  <c r="P1469" i="1"/>
  <c r="CT1467" i="1"/>
  <c r="CQ1466" i="1"/>
  <c r="CS1465" i="1"/>
  <c r="S1463" i="1"/>
  <c r="P1462" i="1"/>
  <c r="R1461" i="1"/>
  <c r="F1452" i="1"/>
  <c r="BD1417" i="1"/>
  <c r="Q1425" i="1"/>
  <c r="CP1425" i="1" s="1"/>
  <c r="O1425" i="1" s="1"/>
  <c r="R1425" i="1"/>
  <c r="GK1425" i="1" s="1"/>
  <c r="T1423" i="1"/>
  <c r="AB1422" i="1"/>
  <c r="S1420" i="1"/>
  <c r="Q1412" i="1"/>
  <c r="R1412" i="1"/>
  <c r="GK1412" i="1" s="1"/>
  <c r="CZ1410" i="1"/>
  <c r="Y1410" i="1" s="1"/>
  <c r="P1408" i="1"/>
  <c r="CP1408" i="1" s="1"/>
  <c r="O1408" i="1" s="1"/>
  <c r="CQ1408" i="1"/>
  <c r="R1405" i="1"/>
  <c r="GK1405" i="1" s="1"/>
  <c r="AD1405" i="1"/>
  <c r="GX1400" i="1"/>
  <c r="AT1336" i="1"/>
  <c r="CP1332" i="1"/>
  <c r="O1332" i="1" s="1"/>
  <c r="BZ1336" i="1"/>
  <c r="CJ1336" i="1"/>
  <c r="V1640" i="1"/>
  <c r="CX770" i="3"/>
  <c r="CX769" i="3"/>
  <c r="CT1635" i="1"/>
  <c r="CT1627" i="1"/>
  <c r="CQ1626" i="1"/>
  <c r="CS1625" i="1"/>
  <c r="CT1622" i="1"/>
  <c r="CQ1621" i="1"/>
  <c r="CS1620" i="1"/>
  <c r="CT1550" i="1"/>
  <c r="CT1548" i="1"/>
  <c r="W1548" i="1"/>
  <c r="AJ1552" i="1" s="1"/>
  <c r="CS1546" i="1"/>
  <c r="CG1506" i="1"/>
  <c r="CG1398" i="1" s="1"/>
  <c r="BD1476" i="1"/>
  <c r="CQ1473" i="1"/>
  <c r="CS1472" i="1"/>
  <c r="CT1469" i="1"/>
  <c r="CQ1468" i="1"/>
  <c r="CS1467" i="1"/>
  <c r="CT1462" i="1"/>
  <c r="F1443" i="1"/>
  <c r="BC1417" i="1"/>
  <c r="CP1424" i="1"/>
  <c r="O1424" i="1" s="1"/>
  <c r="Q1420" i="1"/>
  <c r="CP1420" i="1" s="1"/>
  <c r="O1420" i="1" s="1"/>
  <c r="R1420" i="1"/>
  <c r="GK1420" i="1" s="1"/>
  <c r="AB1405" i="1"/>
  <c r="S1402" i="1"/>
  <c r="CT1402" i="1"/>
  <c r="CX634" i="3"/>
  <c r="CX632" i="3"/>
  <c r="CX631" i="3"/>
  <c r="CX629" i="3"/>
  <c r="CX628" i="3"/>
  <c r="CX633" i="3"/>
  <c r="CX630" i="3"/>
  <c r="Q1402" i="1"/>
  <c r="P1402" i="1"/>
  <c r="I1403" i="1"/>
  <c r="CX626" i="3"/>
  <c r="CX624" i="3"/>
  <c r="CX623" i="3"/>
  <c r="CX621" i="3"/>
  <c r="CX620" i="3"/>
  <c r="CX627" i="3"/>
  <c r="CX622" i="3"/>
  <c r="CX625" i="3"/>
  <c r="I1401" i="1"/>
  <c r="P1401" i="1" s="1"/>
  <c r="Q1400" i="1"/>
  <c r="CY1333" i="1"/>
  <c r="X1333" i="1" s="1"/>
  <c r="U1329" i="1"/>
  <c r="AH1336" i="1" s="1"/>
  <c r="CL1633" i="1"/>
  <c r="BC1476" i="1"/>
  <c r="AU1476" i="1"/>
  <c r="CX708" i="3"/>
  <c r="CX707" i="3"/>
  <c r="CX706" i="3"/>
  <c r="CX714" i="3"/>
  <c r="CX705" i="3"/>
  <c r="CX713" i="3"/>
  <c r="CX704" i="3"/>
  <c r="CX712" i="3"/>
  <c r="CX703" i="3"/>
  <c r="CX711" i="3"/>
  <c r="CX710" i="3"/>
  <c r="CX709" i="3"/>
  <c r="CX695" i="3"/>
  <c r="CX696" i="3"/>
  <c r="CY1424" i="1"/>
  <c r="X1424" i="1" s="1"/>
  <c r="CZ1424" i="1"/>
  <c r="Y1424" i="1" s="1"/>
  <c r="S1423" i="1"/>
  <c r="CT1423" i="1"/>
  <c r="CJ1427" i="1"/>
  <c r="GK1419" i="1"/>
  <c r="CQ1401" i="1"/>
  <c r="R1400" i="1"/>
  <c r="CS1400" i="1"/>
  <c r="GN1251" i="1"/>
  <c r="AI1243" i="1"/>
  <c r="V1260" i="1"/>
  <c r="T1640" i="1"/>
  <c r="S1638" i="1"/>
  <c r="CX767" i="3"/>
  <c r="CX766" i="3"/>
  <c r="CX756" i="3"/>
  <c r="CX764" i="3"/>
  <c r="CX755" i="3"/>
  <c r="CX763" i="3"/>
  <c r="CX754" i="3"/>
  <c r="CX762" i="3"/>
  <c r="CX761" i="3"/>
  <c r="CX760" i="3"/>
  <c r="CX759" i="3"/>
  <c r="CX758" i="3"/>
  <c r="CX765" i="3"/>
  <c r="CX757" i="3"/>
  <c r="AB1626" i="1"/>
  <c r="AD1625" i="1"/>
  <c r="AB1625" i="1" s="1"/>
  <c r="T1625" i="1"/>
  <c r="CX747" i="3"/>
  <c r="CX746" i="3"/>
  <c r="AB1621" i="1"/>
  <c r="AD1620" i="1"/>
  <c r="AB1620" i="1" s="1"/>
  <c r="AD1546" i="1"/>
  <c r="AB1546" i="1" s="1"/>
  <c r="BB1476" i="1"/>
  <c r="AB1473" i="1"/>
  <c r="AD1472" i="1"/>
  <c r="AB1472" i="1" s="1"/>
  <c r="CX698" i="3"/>
  <c r="CX700" i="3"/>
  <c r="CX699" i="3"/>
  <c r="CX702" i="3"/>
  <c r="CX701" i="3"/>
  <c r="CX697" i="3"/>
  <c r="AB1468" i="1"/>
  <c r="AD1467" i="1"/>
  <c r="AB1467" i="1" s="1"/>
  <c r="R1423" i="1"/>
  <c r="GK1423" i="1" s="1"/>
  <c r="CD1427" i="1"/>
  <c r="AD1427" i="1"/>
  <c r="CP1411" i="1"/>
  <c r="O1411" i="1" s="1"/>
  <c r="CT1410" i="1"/>
  <c r="R1410" i="1"/>
  <c r="GK1410" i="1" s="1"/>
  <c r="AD1410" i="1"/>
  <c r="CY1408" i="1"/>
  <c r="X1408" i="1" s="1"/>
  <c r="CZ1408" i="1"/>
  <c r="Y1408" i="1" s="1"/>
  <c r="GM1404" i="1"/>
  <c r="P1403" i="1"/>
  <c r="CR1402" i="1"/>
  <c r="AD1402" i="1"/>
  <c r="AB1402" i="1" s="1"/>
  <c r="AB1401" i="1"/>
  <c r="AD1400" i="1"/>
  <c r="CQ1685" i="1"/>
  <c r="AD1678" i="1"/>
  <c r="AB1678" i="1" s="1"/>
  <c r="AB1638" i="1"/>
  <c r="AB1636" i="1"/>
  <c r="CQ1635" i="1"/>
  <c r="AD1635" i="1"/>
  <c r="AB1628" i="1"/>
  <c r="CQ1627" i="1"/>
  <c r="AD1627" i="1"/>
  <c r="AB1627" i="1" s="1"/>
  <c r="CX748" i="3"/>
  <c r="CX753" i="3"/>
  <c r="CX752" i="3"/>
  <c r="CX751" i="3"/>
  <c r="CX749" i="3"/>
  <c r="CX750" i="3"/>
  <c r="AB1623" i="1"/>
  <c r="CQ1622" i="1"/>
  <c r="AD1622" i="1"/>
  <c r="AB1622" i="1" s="1"/>
  <c r="CS1619" i="1"/>
  <c r="CG1552" i="1"/>
  <c r="CQ1550" i="1"/>
  <c r="AD1550" i="1"/>
  <c r="AB1550" i="1" s="1"/>
  <c r="CQ1548" i="1"/>
  <c r="AD1548" i="1"/>
  <c r="AB1548" i="1" s="1"/>
  <c r="CS1547" i="1"/>
  <c r="CS1545" i="1"/>
  <c r="BX1542" i="1"/>
  <c r="BC1506" i="1"/>
  <c r="AB1470" i="1"/>
  <c r="CQ1469" i="1"/>
  <c r="AD1469" i="1"/>
  <c r="AB1469" i="1" s="1"/>
  <c r="AB1465" i="1"/>
  <c r="R1465" i="1"/>
  <c r="GK1465" i="1" s="1"/>
  <c r="GM1465" i="1" s="1"/>
  <c r="CQ1462" i="1"/>
  <c r="AD1462" i="1"/>
  <c r="AB1462" i="1" s="1"/>
  <c r="CS1461" i="1"/>
  <c r="AB1424" i="1"/>
  <c r="CR1423" i="1"/>
  <c r="AD1423" i="1"/>
  <c r="CP1422" i="1"/>
  <c r="O1422" i="1" s="1"/>
  <c r="CC1417" i="1"/>
  <c r="AT1427" i="1"/>
  <c r="Q1413" i="1"/>
  <c r="P1413" i="1"/>
  <c r="CS1410" i="1"/>
  <c r="AB1410" i="1"/>
  <c r="S1407" i="1"/>
  <c r="W1403" i="1"/>
  <c r="AB1403" i="1"/>
  <c r="P1400" i="1"/>
  <c r="AB1400" i="1"/>
  <c r="BY1326" i="1"/>
  <c r="CI1336" i="1"/>
  <c r="AP1336" i="1"/>
  <c r="BY1243" i="1"/>
  <c r="CI1260" i="1"/>
  <c r="AP1260" i="1"/>
  <c r="BY1201" i="1"/>
  <c r="CI1211" i="1"/>
  <c r="AP1211" i="1"/>
  <c r="CX780" i="3"/>
  <c r="CX779" i="3"/>
  <c r="CX778" i="3"/>
  <c r="CX777" i="3"/>
  <c r="CX776" i="3"/>
  <c r="CX775" i="3"/>
  <c r="CX774" i="3"/>
  <c r="CX773" i="3"/>
  <c r="Q1638" i="1"/>
  <c r="CP1638" i="1" s="1"/>
  <c r="O1638" i="1" s="1"/>
  <c r="R1620" i="1"/>
  <c r="GK1620" i="1" s="1"/>
  <c r="CX719" i="3"/>
  <c r="CX718" i="3"/>
  <c r="R1546" i="1"/>
  <c r="GK1546" i="1" s="1"/>
  <c r="I1474" i="1"/>
  <c r="T1474" i="1" s="1"/>
  <c r="CX674" i="3"/>
  <c r="CX671" i="3"/>
  <c r="CX677" i="3"/>
  <c r="CX676" i="3"/>
  <c r="CX675" i="3"/>
  <c r="CX678" i="3"/>
  <c r="CX673" i="3"/>
  <c r="CX672" i="3"/>
  <c r="AB1423" i="1"/>
  <c r="CY1422" i="1"/>
  <c r="X1422" i="1" s="1"/>
  <c r="CZ1422" i="1"/>
  <c r="Y1422" i="1" s="1"/>
  <c r="Q1421" i="1"/>
  <c r="R1421" i="1"/>
  <c r="GK1421" i="1" s="1"/>
  <c r="CS1421" i="1"/>
  <c r="W1420" i="1"/>
  <c r="AJ1427" i="1" s="1"/>
  <c r="S1413" i="1"/>
  <c r="CT1413" i="1"/>
  <c r="CR1410" i="1"/>
  <c r="W1410" i="1"/>
  <c r="Q1407" i="1"/>
  <c r="CP1407" i="1" s="1"/>
  <c r="O1407" i="1" s="1"/>
  <c r="R1407" i="1"/>
  <c r="GK1407" i="1" s="1"/>
  <c r="GX1403" i="1"/>
  <c r="V1403" i="1"/>
  <c r="W1402" i="1"/>
  <c r="V1402" i="1"/>
  <c r="V1401" i="1"/>
  <c r="U1400" i="1"/>
  <c r="BC1326" i="1"/>
  <c r="BC1366" i="1"/>
  <c r="GX1329" i="1"/>
  <c r="CY1328" i="1"/>
  <c r="X1328" i="1" s="1"/>
  <c r="CZ1328" i="1"/>
  <c r="Y1328" i="1" s="1"/>
  <c r="CY1256" i="1"/>
  <c r="X1256" i="1" s="1"/>
  <c r="GM1256" i="1" s="1"/>
  <c r="CZ1256" i="1"/>
  <c r="Y1256" i="1" s="1"/>
  <c r="CJ1260" i="1"/>
  <c r="CX787" i="3"/>
  <c r="CX786" i="3"/>
  <c r="CX785" i="3"/>
  <c r="CX784" i="3"/>
  <c r="CX783" i="3"/>
  <c r="CX782" i="3"/>
  <c r="CX781" i="3"/>
  <c r="Q1640" i="1"/>
  <c r="CP1640" i="1" s="1"/>
  <c r="O1640" i="1" s="1"/>
  <c r="I1639" i="1"/>
  <c r="T1639" i="1" s="1"/>
  <c r="I1629" i="1"/>
  <c r="U1629" i="1" s="1"/>
  <c r="CX724" i="3"/>
  <c r="CX723" i="3"/>
  <c r="CX722" i="3"/>
  <c r="CX729" i="3"/>
  <c r="CX728" i="3"/>
  <c r="CX727" i="3"/>
  <c r="CX726" i="3"/>
  <c r="CX725" i="3"/>
  <c r="Q1472" i="1"/>
  <c r="I1471" i="1"/>
  <c r="V1471" i="1" s="1"/>
  <c r="Q1467" i="1"/>
  <c r="CP1467" i="1" s="1"/>
  <c r="O1467" i="1" s="1"/>
  <c r="CX682" i="3"/>
  <c r="CX679" i="3"/>
  <c r="CX685" i="3"/>
  <c r="CX684" i="3"/>
  <c r="CX680" i="3"/>
  <c r="CX683" i="3"/>
  <c r="CX681" i="3"/>
  <c r="F1431" i="1"/>
  <c r="V1423" i="1"/>
  <c r="AI1427" i="1" s="1"/>
  <c r="CQ1421" i="1"/>
  <c r="AD1421" i="1"/>
  <c r="AB1421" i="1" s="1"/>
  <c r="U1420" i="1"/>
  <c r="AH1427" i="1" s="1"/>
  <c r="V1420" i="1"/>
  <c r="R1413" i="1"/>
  <c r="GK1413" i="1" s="1"/>
  <c r="T1412" i="1"/>
  <c r="P1412" i="1"/>
  <c r="CP1412" i="1" s="1"/>
  <c r="O1412" i="1" s="1"/>
  <c r="AB1407" i="1"/>
  <c r="Q1405" i="1"/>
  <c r="U1403" i="1"/>
  <c r="U1402" i="1"/>
  <c r="U1401" i="1"/>
  <c r="T1401" i="1"/>
  <c r="V1400" i="1"/>
  <c r="T1400" i="1"/>
  <c r="BB1336" i="1"/>
  <c r="CQ1333" i="1"/>
  <c r="GK1328" i="1"/>
  <c r="BB1427" i="1"/>
  <c r="P1423" i="1"/>
  <c r="CP1423" i="1" s="1"/>
  <c r="O1423" i="1" s="1"/>
  <c r="CX650" i="3"/>
  <c r="CX648" i="3"/>
  <c r="CX647" i="3"/>
  <c r="CX651" i="3"/>
  <c r="CX646" i="3"/>
  <c r="CX649" i="3"/>
  <c r="I1329" i="1"/>
  <c r="P1329" i="1" s="1"/>
  <c r="P1328" i="1"/>
  <c r="CI1290" i="1"/>
  <c r="CI1182" i="1" s="1"/>
  <c r="AO1260" i="1"/>
  <c r="CY1258" i="1"/>
  <c r="X1258" i="1" s="1"/>
  <c r="AB1258" i="1"/>
  <c r="CP1253" i="1"/>
  <c r="O1253" i="1" s="1"/>
  <c r="S1252" i="1"/>
  <c r="CT1252" i="1"/>
  <c r="Q1252" i="1"/>
  <c r="CP1252" i="1" s="1"/>
  <c r="O1252" i="1" s="1"/>
  <c r="CY1250" i="1"/>
  <c r="X1250" i="1" s="1"/>
  <c r="CS1248" i="1"/>
  <c r="AD1248" i="1"/>
  <c r="AB1248" i="1" s="1"/>
  <c r="Q1248" i="1"/>
  <c r="AD1260" i="1" s="1"/>
  <c r="AJ1260" i="1"/>
  <c r="F1236" i="1"/>
  <c r="BD1201" i="1"/>
  <c r="V1207" i="1"/>
  <c r="AI1211" i="1" s="1"/>
  <c r="R1424" i="1"/>
  <c r="GK1424" i="1" s="1"/>
  <c r="S1419" i="1"/>
  <c r="S1411" i="1"/>
  <c r="P1410" i="1"/>
  <c r="CP1410" i="1" s="1"/>
  <c r="O1410" i="1" s="1"/>
  <c r="AB1409" i="1"/>
  <c r="AD1408" i="1"/>
  <c r="AB1408" i="1" s="1"/>
  <c r="S1406" i="1"/>
  <c r="P1405" i="1"/>
  <c r="AB1404" i="1"/>
  <c r="R1404" i="1"/>
  <c r="GK1404" i="1" s="1"/>
  <c r="GN1404" i="1" s="1"/>
  <c r="AO1336" i="1"/>
  <c r="S1334" i="1"/>
  <c r="CS1333" i="1"/>
  <c r="S1332" i="1"/>
  <c r="CZ1331" i="1"/>
  <c r="Y1331" i="1" s="1"/>
  <c r="CX616" i="3"/>
  <c r="CX617" i="3"/>
  <c r="R1330" i="1"/>
  <c r="GK1330" i="1" s="1"/>
  <c r="GM1330" i="1" s="1"/>
  <c r="CT1328" i="1"/>
  <c r="CM1326" i="1"/>
  <c r="BC1290" i="1"/>
  <c r="BD1260" i="1"/>
  <c r="W1257" i="1"/>
  <c r="CQ1256" i="1"/>
  <c r="AB1256" i="1"/>
  <c r="CZ1255" i="1"/>
  <c r="Y1255" i="1" s="1"/>
  <c r="T1254" i="1"/>
  <c r="AG1260" i="1" s="1"/>
  <c r="R1254" i="1"/>
  <c r="GK1254" i="1" s="1"/>
  <c r="CP1248" i="1"/>
  <c r="O1248" i="1" s="1"/>
  <c r="CD1260" i="1"/>
  <c r="BZ1243" i="1"/>
  <c r="F1227" i="1"/>
  <c r="BC1201" i="1"/>
  <c r="AX1211" i="1"/>
  <c r="GX1207" i="1"/>
  <c r="CJ1211" i="1" s="1"/>
  <c r="R1207" i="1"/>
  <c r="GK1207" i="1" s="1"/>
  <c r="CC1201" i="1"/>
  <c r="AT1211" i="1"/>
  <c r="CP1204" i="1"/>
  <c r="O1204" i="1" s="1"/>
  <c r="CZ1195" i="1"/>
  <c r="Y1195" i="1" s="1"/>
  <c r="CY1195" i="1"/>
  <c r="X1195" i="1" s="1"/>
  <c r="CY1194" i="1"/>
  <c r="X1194" i="1" s="1"/>
  <c r="CZ1194" i="1"/>
  <c r="Y1194" i="1" s="1"/>
  <c r="AG985" i="1"/>
  <c r="T995" i="1"/>
  <c r="CQ1331" i="1"/>
  <c r="CQ1329" i="1"/>
  <c r="CS1328" i="1"/>
  <c r="S1257" i="1"/>
  <c r="CT1257" i="1"/>
  <c r="S1254" i="1"/>
  <c r="CQ1247" i="1"/>
  <c r="AH1260" i="1"/>
  <c r="S1245" i="1"/>
  <c r="AQ1201" i="1"/>
  <c r="F1221" i="1"/>
  <c r="P1205" i="1"/>
  <c r="CP1205" i="1" s="1"/>
  <c r="O1205" i="1" s="1"/>
  <c r="AB1205" i="1"/>
  <c r="CQ1205" i="1"/>
  <c r="CX613" i="3"/>
  <c r="CX614" i="3"/>
  <c r="AX1260" i="1"/>
  <c r="Q1254" i="1"/>
  <c r="CY1251" i="1"/>
  <c r="X1251" i="1" s="1"/>
  <c r="GM1251" i="1" s="1"/>
  <c r="CZ1251" i="1"/>
  <c r="Y1251" i="1" s="1"/>
  <c r="AD1249" i="1"/>
  <c r="AB1249" i="1" s="1"/>
  <c r="Q1249" i="1"/>
  <c r="CP1249" i="1" s="1"/>
  <c r="O1249" i="1" s="1"/>
  <c r="CC1260" i="1"/>
  <c r="Q1207" i="1"/>
  <c r="S1207" i="1"/>
  <c r="P1207" i="1"/>
  <c r="CY1205" i="1"/>
  <c r="X1205" i="1" s="1"/>
  <c r="CZ1205" i="1"/>
  <c r="Y1205" i="1" s="1"/>
  <c r="CP1197" i="1"/>
  <c r="O1197" i="1" s="1"/>
  <c r="CD1110" i="1"/>
  <c r="AU1120" i="1"/>
  <c r="AG1201" i="1"/>
  <c r="T1211" i="1"/>
  <c r="CZ1203" i="1"/>
  <c r="Y1203" i="1" s="1"/>
  <c r="CY1203" i="1"/>
  <c r="X1203" i="1" s="1"/>
  <c r="CY1196" i="1"/>
  <c r="X1196" i="1" s="1"/>
  <c r="CZ1196" i="1"/>
  <c r="Y1196" i="1" s="1"/>
  <c r="S1193" i="1"/>
  <c r="CS1424" i="1"/>
  <c r="CX668" i="3"/>
  <c r="CX667" i="3"/>
  <c r="CM1417" i="1"/>
  <c r="CQ1410" i="1"/>
  <c r="CS1409" i="1"/>
  <c r="I1409" i="1"/>
  <c r="R1409" i="1" s="1"/>
  <c r="GK1409" i="1" s="1"/>
  <c r="CQ1405" i="1"/>
  <c r="CS1404" i="1"/>
  <c r="Q1331" i="1"/>
  <c r="CP1331" i="1" s="1"/>
  <c r="O1331" i="1" s="1"/>
  <c r="CS1330" i="1"/>
  <c r="AB1257" i="1"/>
  <c r="P1255" i="1"/>
  <c r="CR1254" i="1"/>
  <c r="Q1250" i="1"/>
  <c r="CP1250" i="1" s="1"/>
  <c r="O1250" i="1" s="1"/>
  <c r="R1250" i="1"/>
  <c r="GK1250" i="1" s="1"/>
  <c r="CS1250" i="1"/>
  <c r="BC1243" i="1"/>
  <c r="S1206" i="1"/>
  <c r="CT1206" i="1"/>
  <c r="R1193" i="1"/>
  <c r="GK1193" i="1" s="1"/>
  <c r="AT1120" i="1"/>
  <c r="CC1110" i="1"/>
  <c r="BY1110" i="1"/>
  <c r="AP1120" i="1"/>
  <c r="CL1417" i="1"/>
  <c r="Q1333" i="1"/>
  <c r="Q1255" i="1"/>
  <c r="R1255" i="1"/>
  <c r="GK1255" i="1" s="1"/>
  <c r="CS1255" i="1"/>
  <c r="P1245" i="1"/>
  <c r="CQ1245" i="1"/>
  <c r="BB1243" i="1"/>
  <c r="U1207" i="1"/>
  <c r="AH1211" i="1" s="1"/>
  <c r="CD1211" i="1"/>
  <c r="GX1193" i="1"/>
  <c r="AJ1120" i="1"/>
  <c r="W995" i="1"/>
  <c r="AJ985" i="1"/>
  <c r="CX664" i="3"/>
  <c r="CX665" i="3"/>
  <c r="CX658" i="3"/>
  <c r="CX656" i="3"/>
  <c r="CX655" i="3"/>
  <c r="CX663" i="3"/>
  <c r="CX653" i="3"/>
  <c r="CX661" i="3"/>
  <c r="CX652" i="3"/>
  <c r="CX660" i="3"/>
  <c r="CX657" i="3"/>
  <c r="CX659" i="3"/>
  <c r="CX662" i="3"/>
  <c r="CX654" i="3"/>
  <c r="CX645" i="3"/>
  <c r="CX644" i="3"/>
  <c r="Q1328" i="1"/>
  <c r="AQ1290" i="1"/>
  <c r="CP1258" i="1"/>
  <c r="O1258" i="1" s="1"/>
  <c r="AD1255" i="1"/>
  <c r="AB1255" i="1" s="1"/>
  <c r="CQ1251" i="1"/>
  <c r="AB1251" i="1"/>
  <c r="AB1250" i="1"/>
  <c r="CZ1249" i="1"/>
  <c r="Y1249" i="1" s="1"/>
  <c r="R1248" i="1"/>
  <c r="CY1246" i="1"/>
  <c r="X1246" i="1" s="1"/>
  <c r="GN1246" i="1" s="1"/>
  <c r="AB1245" i="1"/>
  <c r="AO1201" i="1"/>
  <c r="AO1290" i="1"/>
  <c r="W1207" i="1"/>
  <c r="AJ1211" i="1" s="1"/>
  <c r="CY1204" i="1"/>
  <c r="X1204" i="1" s="1"/>
  <c r="CZ1204" i="1"/>
  <c r="Y1204" i="1" s="1"/>
  <c r="CP1195" i="1"/>
  <c r="O1195" i="1" s="1"/>
  <c r="BB1211" i="1"/>
  <c r="R1204" i="1"/>
  <c r="R1196" i="1"/>
  <c r="GK1196" i="1" s="1"/>
  <c r="CX546" i="3"/>
  <c r="CX545" i="3"/>
  <c r="CX544" i="3"/>
  <c r="CX549" i="3"/>
  <c r="CX548" i="3"/>
  <c r="CX547" i="3"/>
  <c r="Q1191" i="1"/>
  <c r="CP1118" i="1"/>
  <c r="O1118" i="1" s="1"/>
  <c r="GN1116" i="1"/>
  <c r="AB1115" i="1"/>
  <c r="CJ1120" i="1"/>
  <c r="AI1120" i="1"/>
  <c r="GM1037" i="1"/>
  <c r="GN1037" i="1"/>
  <c r="CY1033" i="1"/>
  <c r="X1033" i="1" s="1"/>
  <c r="CZ1033" i="1"/>
  <c r="Y1033" i="1" s="1"/>
  <c r="BB995" i="1"/>
  <c r="BZ995" i="1"/>
  <c r="AE995" i="1"/>
  <c r="CY973" i="1"/>
  <c r="X973" i="1" s="1"/>
  <c r="CZ973" i="1"/>
  <c r="Y973" i="1" s="1"/>
  <c r="CS1258" i="1"/>
  <c r="P1257" i="1"/>
  <c r="R1256" i="1"/>
  <c r="GK1256" i="1" s="1"/>
  <c r="R1251" i="1"/>
  <c r="GK1251" i="1" s="1"/>
  <c r="CX570" i="3"/>
  <c r="CX569" i="3"/>
  <c r="CX576" i="3"/>
  <c r="CX575" i="3"/>
  <c r="CX574" i="3"/>
  <c r="CX573" i="3"/>
  <c r="CX572" i="3"/>
  <c r="CX571" i="3"/>
  <c r="CK1243" i="1"/>
  <c r="AB1208" i="1"/>
  <c r="R1208" i="1"/>
  <c r="GK1208" i="1" s="1"/>
  <c r="Q1206" i="1"/>
  <c r="AD1211" i="1" s="1"/>
  <c r="CP1203" i="1"/>
  <c r="O1203" i="1" s="1"/>
  <c r="Q1196" i="1"/>
  <c r="CP1196" i="1" s="1"/>
  <c r="O1196" i="1" s="1"/>
  <c r="P1194" i="1"/>
  <c r="CP1194" i="1" s="1"/>
  <c r="O1194" i="1" s="1"/>
  <c r="W1192" i="1"/>
  <c r="CR1191" i="1"/>
  <c r="P1191" i="1"/>
  <c r="CP1191" i="1" s="1"/>
  <c r="O1191" i="1" s="1"/>
  <c r="CY1190" i="1"/>
  <c r="X1190" i="1" s="1"/>
  <c r="CR1189" i="1"/>
  <c r="AD1189" i="1"/>
  <c r="CY1188" i="1"/>
  <c r="X1188" i="1" s="1"/>
  <c r="CZ1188" i="1"/>
  <c r="Y1188" i="1" s="1"/>
  <c r="GX1186" i="1"/>
  <c r="V1186" i="1"/>
  <c r="P1117" i="1"/>
  <c r="CP1117" i="1" s="1"/>
  <c r="O1117" i="1" s="1"/>
  <c r="AB1117" i="1"/>
  <c r="R1112" i="1"/>
  <c r="CS1112" i="1"/>
  <c r="CX512" i="3"/>
  <c r="CX511" i="3"/>
  <c r="Q1112" i="1"/>
  <c r="S1112" i="1"/>
  <c r="AB1041" i="1"/>
  <c r="CT1029" i="1"/>
  <c r="AB1029" i="1"/>
  <c r="S1029" i="1"/>
  <c r="AT995" i="1"/>
  <c r="Q991" i="1"/>
  <c r="S991" i="1"/>
  <c r="AI995" i="1"/>
  <c r="P1254" i="1"/>
  <c r="CP1254" i="1" s="1"/>
  <c r="O1254" i="1" s="1"/>
  <c r="R1253" i="1"/>
  <c r="GK1253" i="1" s="1"/>
  <c r="CX578" i="3"/>
  <c r="CX577" i="3"/>
  <c r="CX583" i="3"/>
  <c r="CX582" i="3"/>
  <c r="CX581" i="3"/>
  <c r="CX580" i="3"/>
  <c r="CX579" i="3"/>
  <c r="CS1209" i="1"/>
  <c r="Q1208" i="1"/>
  <c r="CP1208" i="1" s="1"/>
  <c r="O1208" i="1" s="1"/>
  <c r="CS1207" i="1"/>
  <c r="CS1197" i="1"/>
  <c r="CT1194" i="1"/>
  <c r="I1193" i="1"/>
  <c r="U1193" i="1" s="1"/>
  <c r="AB1189" i="1"/>
  <c r="R1186" i="1"/>
  <c r="GK1186" i="1" s="1"/>
  <c r="CS1186" i="1"/>
  <c r="CX530" i="3"/>
  <c r="CX529" i="3"/>
  <c r="CX528" i="3"/>
  <c r="CX527" i="3"/>
  <c r="CX526" i="3"/>
  <c r="CX532" i="3"/>
  <c r="CX531" i="3"/>
  <c r="Q1186" i="1"/>
  <c r="CP1186" i="1" s="1"/>
  <c r="O1186" i="1" s="1"/>
  <c r="S1186" i="1"/>
  <c r="W1185" i="1"/>
  <c r="F1124" i="1"/>
  <c r="AO1150" i="1"/>
  <c r="CY1117" i="1"/>
  <c r="X1117" i="1" s="1"/>
  <c r="S1115" i="1"/>
  <c r="P1113" i="1"/>
  <c r="CQ1113" i="1"/>
  <c r="T1042" i="1"/>
  <c r="AG1044" i="1" s="1"/>
  <c r="CP1039" i="1"/>
  <c r="O1039" i="1" s="1"/>
  <c r="CQ1035" i="1"/>
  <c r="P1035" i="1"/>
  <c r="CP1035" i="1" s="1"/>
  <c r="O1035" i="1" s="1"/>
  <c r="AB1035" i="1"/>
  <c r="CD1044" i="1"/>
  <c r="GK1030" i="1"/>
  <c r="GM1030" i="1" s="1"/>
  <c r="BD985" i="1"/>
  <c r="F1020" i="1"/>
  <c r="AH995" i="1"/>
  <c r="CJ995" i="1"/>
  <c r="S980" i="1"/>
  <c r="AB980" i="1"/>
  <c r="CY771" i="1"/>
  <c r="X771" i="1" s="1"/>
  <c r="CZ771" i="1"/>
  <c r="Y771" i="1" s="1"/>
  <c r="CT1204" i="1"/>
  <c r="CT1196" i="1"/>
  <c r="CS1194" i="1"/>
  <c r="P1187" i="1"/>
  <c r="CQ1187" i="1"/>
  <c r="BD1150" i="1"/>
  <c r="F1145" i="1"/>
  <c r="BC1120" i="1"/>
  <c r="BZ1120" i="1"/>
  <c r="CI1120" i="1" s="1"/>
  <c r="V1042" i="1"/>
  <c r="AI1044" i="1" s="1"/>
  <c r="CY1036" i="1"/>
  <c r="X1036" i="1" s="1"/>
  <c r="CZ1036" i="1"/>
  <c r="Y1036" i="1" s="1"/>
  <c r="CY1035" i="1"/>
  <c r="X1035" i="1" s="1"/>
  <c r="CZ1035" i="1"/>
  <c r="Y1035" i="1" s="1"/>
  <c r="F908" i="1"/>
  <c r="AO934" i="1"/>
  <c r="AO894" i="1"/>
  <c r="BX1201" i="1"/>
  <c r="P1184" i="1"/>
  <c r="AB1184" i="1"/>
  <c r="BB1110" i="1"/>
  <c r="F1133" i="1"/>
  <c r="BB1150" i="1"/>
  <c r="CQ1114" i="1"/>
  <c r="AB1114" i="1"/>
  <c r="F1060" i="1"/>
  <c r="BC1027" i="1"/>
  <c r="CY1038" i="1"/>
  <c r="X1038" i="1" s="1"/>
  <c r="CZ1038" i="1"/>
  <c r="Y1038" i="1" s="1"/>
  <c r="BZ1027" i="1"/>
  <c r="AQ1044" i="1"/>
  <c r="CP1029" i="1"/>
  <c r="O1029" i="1" s="1"/>
  <c r="CQ992" i="1"/>
  <c r="P992" i="1"/>
  <c r="AB992" i="1"/>
  <c r="CP991" i="1"/>
  <c r="O991" i="1" s="1"/>
  <c r="CD985" i="1"/>
  <c r="AU995" i="1"/>
  <c r="BY894" i="1"/>
  <c r="CI904" i="1"/>
  <c r="AP904" i="1"/>
  <c r="BA904" i="1"/>
  <c r="CJ894" i="1"/>
  <c r="AG894" i="1"/>
  <c r="T904" i="1"/>
  <c r="GK896" i="1"/>
  <c r="CZ816" i="1"/>
  <c r="Y816" i="1" s="1"/>
  <c r="CY816" i="1"/>
  <c r="X816" i="1" s="1"/>
  <c r="CX566" i="3"/>
  <c r="CX565" i="3"/>
  <c r="AD1194" i="1"/>
  <c r="AB1194" i="1" s="1"/>
  <c r="Q1192" i="1"/>
  <c r="U1191" i="1"/>
  <c r="W1189" i="1"/>
  <c r="U1189" i="1"/>
  <c r="CQ1188" i="1"/>
  <c r="AB1188" i="1"/>
  <c r="V1187" i="1"/>
  <c r="CY1118" i="1"/>
  <c r="X1118" i="1" s="1"/>
  <c r="CY1113" i="1"/>
  <c r="X1113" i="1" s="1"/>
  <c r="CZ1113" i="1"/>
  <c r="Y1113" i="1" s="1"/>
  <c r="AH1120" i="1"/>
  <c r="BB1027" i="1"/>
  <c r="F1057" i="1"/>
  <c r="AB1036" i="1"/>
  <c r="CC1044" i="1"/>
  <c r="CY992" i="1"/>
  <c r="X992" i="1" s="1"/>
  <c r="CZ992" i="1"/>
  <c r="Y992" i="1" s="1"/>
  <c r="CS969" i="1"/>
  <c r="R969" i="1"/>
  <c r="AD969" i="1"/>
  <c r="AB969" i="1" s="1"/>
  <c r="CR969" i="1"/>
  <c r="GM900" i="1"/>
  <c r="GN900" i="1"/>
  <c r="AT904" i="1"/>
  <c r="CC894" i="1"/>
  <c r="CX602" i="3"/>
  <c r="CX610" i="3"/>
  <c r="CX608" i="3"/>
  <c r="CX607" i="3"/>
  <c r="CX606" i="3"/>
  <c r="CX605" i="3"/>
  <c r="CX604" i="3"/>
  <c r="CX612" i="3"/>
  <c r="CX611" i="3"/>
  <c r="CX603" i="3"/>
  <c r="CX601" i="3"/>
  <c r="CX609" i="3"/>
  <c r="CX594" i="3"/>
  <c r="CX593" i="3"/>
  <c r="R1209" i="1"/>
  <c r="GK1209" i="1" s="1"/>
  <c r="GM1209" i="1" s="1"/>
  <c r="CZ1208" i="1"/>
  <c r="Y1208" i="1" s="1"/>
  <c r="CL1201" i="1"/>
  <c r="T1192" i="1"/>
  <c r="CS1192" i="1"/>
  <c r="AD1192" i="1"/>
  <c r="AB1192" i="1" s="1"/>
  <c r="P1192" i="1"/>
  <c r="T1191" i="1"/>
  <c r="R1191" i="1"/>
  <c r="GK1191" i="1" s="1"/>
  <c r="CP1190" i="1"/>
  <c r="O1190" i="1" s="1"/>
  <c r="T1189" i="1"/>
  <c r="S1187" i="1"/>
  <c r="AG1120" i="1"/>
  <c r="CQ1040" i="1"/>
  <c r="P1040" i="1"/>
  <c r="CP1040" i="1" s="1"/>
  <c r="O1040" i="1" s="1"/>
  <c r="AB1040" i="1"/>
  <c r="CP1038" i="1"/>
  <c r="O1038" i="1" s="1"/>
  <c r="GM1034" i="1"/>
  <c r="GN1034" i="1"/>
  <c r="CS1032" i="1"/>
  <c r="Q1032" i="1"/>
  <c r="CP1032" i="1" s="1"/>
  <c r="O1032" i="1" s="1"/>
  <c r="R1032" i="1"/>
  <c r="GK1032" i="1" s="1"/>
  <c r="AD1032" i="1"/>
  <c r="AB1032" i="1" s="1"/>
  <c r="AP985" i="1"/>
  <c r="F1004" i="1"/>
  <c r="AP1074" i="1"/>
  <c r="CX600" i="3"/>
  <c r="CX599" i="3"/>
  <c r="CX598" i="3"/>
  <c r="CX597" i="3"/>
  <c r="CX596" i="3"/>
  <c r="CX595" i="3"/>
  <c r="CX562" i="3"/>
  <c r="CX563" i="3"/>
  <c r="CX554" i="3"/>
  <c r="CX553" i="3"/>
  <c r="CX561" i="3"/>
  <c r="CX552" i="3"/>
  <c r="CX560" i="3"/>
  <c r="CX551" i="3"/>
  <c r="CX559" i="3"/>
  <c r="CX550" i="3"/>
  <c r="CX558" i="3"/>
  <c r="CX557" i="3"/>
  <c r="CX556" i="3"/>
  <c r="CX555" i="3"/>
  <c r="AD1193" i="1"/>
  <c r="AB1193" i="1" s="1"/>
  <c r="CR1192" i="1"/>
  <c r="S1191" i="1"/>
  <c r="S1189" i="1"/>
  <c r="CT1189" i="1"/>
  <c r="U1187" i="1"/>
  <c r="R1187" i="1"/>
  <c r="GK1187" i="1" s="1"/>
  <c r="T1185" i="1"/>
  <c r="CS1185" i="1"/>
  <c r="AD1185" i="1"/>
  <c r="AB1185" i="1" s="1"/>
  <c r="P1115" i="1"/>
  <c r="CQ1115" i="1"/>
  <c r="CY1114" i="1"/>
  <c r="X1114" i="1" s="1"/>
  <c r="CZ1114" i="1"/>
  <c r="Y1114" i="1" s="1"/>
  <c r="CP1112" i="1"/>
  <c r="O1112" i="1" s="1"/>
  <c r="CY1041" i="1"/>
  <c r="X1041" i="1" s="1"/>
  <c r="CZ1041" i="1"/>
  <c r="Y1041" i="1" s="1"/>
  <c r="CY1040" i="1"/>
  <c r="X1040" i="1" s="1"/>
  <c r="CZ1040" i="1"/>
  <c r="Y1040" i="1" s="1"/>
  <c r="BY1027" i="1"/>
  <c r="AP1044" i="1"/>
  <c r="CI1044" i="1"/>
  <c r="AO985" i="1"/>
  <c r="F999" i="1"/>
  <c r="CP993" i="1"/>
  <c r="O993" i="1" s="1"/>
  <c r="CT978" i="1"/>
  <c r="CZ974" i="1"/>
  <c r="Y974" i="1" s="1"/>
  <c r="CY974" i="1"/>
  <c r="X974" i="1" s="1"/>
  <c r="BZ811" i="1"/>
  <c r="AQ828" i="1"/>
  <c r="CG828" i="1"/>
  <c r="P1189" i="1"/>
  <c r="CP1189" i="1" s="1"/>
  <c r="O1189" i="1" s="1"/>
  <c r="R1188" i="1"/>
  <c r="GK1188" i="1" s="1"/>
  <c r="CX514" i="3"/>
  <c r="CX515" i="3"/>
  <c r="R1114" i="1"/>
  <c r="GK1114" i="1" s="1"/>
  <c r="CM1110" i="1"/>
  <c r="I1042" i="1"/>
  <c r="P1041" i="1"/>
  <c r="CP1041" i="1" s="1"/>
  <c r="O1041" i="1" s="1"/>
  <c r="R1040" i="1"/>
  <c r="GK1040" i="1" s="1"/>
  <c r="P1036" i="1"/>
  <c r="CP1036" i="1" s="1"/>
  <c r="O1036" i="1" s="1"/>
  <c r="R1035" i="1"/>
  <c r="GK1035" i="1" s="1"/>
  <c r="Q1033" i="1"/>
  <c r="CP1033" i="1" s="1"/>
  <c r="O1033" i="1" s="1"/>
  <c r="CX474" i="3"/>
  <c r="CX473" i="3"/>
  <c r="CX472" i="3"/>
  <c r="CX471" i="3"/>
  <c r="CX470" i="3"/>
  <c r="CX469" i="3"/>
  <c r="CX468" i="3"/>
  <c r="CX467" i="3"/>
  <c r="CK1027" i="1"/>
  <c r="R992" i="1"/>
  <c r="GK992" i="1" s="1"/>
  <c r="CS990" i="1"/>
  <c r="S990" i="1"/>
  <c r="BY985" i="1"/>
  <c r="Q980" i="1"/>
  <c r="AB979" i="1"/>
  <c r="I978" i="1"/>
  <c r="T976" i="1"/>
  <c r="S976" i="1"/>
  <c r="Q976" i="1"/>
  <c r="CP976" i="1" s="1"/>
  <c r="O976" i="1" s="1"/>
  <c r="R973" i="1"/>
  <c r="GK973" i="1" s="1"/>
  <c r="AD973" i="1"/>
  <c r="AB973" i="1" s="1"/>
  <c r="CS973" i="1"/>
  <c r="CQ972" i="1"/>
  <c r="P972" i="1"/>
  <c r="AB972" i="1"/>
  <c r="AB970" i="1"/>
  <c r="CY902" i="1"/>
  <c r="X902" i="1" s="1"/>
  <c r="CD811" i="1"/>
  <c r="AU828" i="1"/>
  <c r="CQ821" i="1"/>
  <c r="P821" i="1"/>
  <c r="AB821" i="1"/>
  <c r="GX814" i="1"/>
  <c r="S814" i="1"/>
  <c r="AQ779" i="1"/>
  <c r="BZ769" i="1"/>
  <c r="S1192" i="1"/>
  <c r="Q1188" i="1"/>
  <c r="CP1188" i="1" s="1"/>
  <c r="O1188" i="1" s="1"/>
  <c r="CX522" i="3"/>
  <c r="CX521" i="3"/>
  <c r="CX520" i="3"/>
  <c r="CX519" i="3"/>
  <c r="CX518" i="3"/>
  <c r="CX525" i="3"/>
  <c r="CX524" i="3"/>
  <c r="CX523" i="3"/>
  <c r="Q1114" i="1"/>
  <c r="CP1114" i="1" s="1"/>
  <c r="O1114" i="1" s="1"/>
  <c r="CT1041" i="1"/>
  <c r="CS1039" i="1"/>
  <c r="CT1036" i="1"/>
  <c r="CS1034" i="1"/>
  <c r="CZ1031" i="1"/>
  <c r="Y1031" i="1" s="1"/>
  <c r="GM1031" i="1" s="1"/>
  <c r="CX481" i="3"/>
  <c r="CX480" i="3"/>
  <c r="CX479" i="3"/>
  <c r="CX478" i="3"/>
  <c r="CX477" i="3"/>
  <c r="CX476" i="3"/>
  <c r="CX475" i="3"/>
  <c r="CQ1029" i="1"/>
  <c r="CI995" i="1"/>
  <c r="CS993" i="1"/>
  <c r="Q992" i="1"/>
  <c r="CS991" i="1"/>
  <c r="CZ988" i="1"/>
  <c r="Y988" i="1" s="1"/>
  <c r="BX985" i="1"/>
  <c r="CY979" i="1"/>
  <c r="X979" i="1" s="1"/>
  <c r="CS976" i="1"/>
  <c r="AD976" i="1"/>
  <c r="AB976" i="1" s="1"/>
  <c r="T975" i="1"/>
  <c r="R975" i="1"/>
  <c r="GK975" i="1" s="1"/>
  <c r="CP974" i="1"/>
  <c r="O974" i="1" s="1"/>
  <c r="P971" i="1"/>
  <c r="CP971" i="1" s="1"/>
  <c r="O971" i="1" s="1"/>
  <c r="CP902" i="1"/>
  <c r="O902" i="1" s="1"/>
  <c r="CT899" i="1"/>
  <c r="AB899" i="1"/>
  <c r="S899" i="1"/>
  <c r="CP899" i="1" s="1"/>
  <c r="O899" i="1" s="1"/>
  <c r="CT897" i="1"/>
  <c r="AB897" i="1"/>
  <c r="S897" i="1"/>
  <c r="F874" i="1"/>
  <c r="AO811" i="1"/>
  <c r="F832" i="1"/>
  <c r="BB750" i="1"/>
  <c r="F871" i="1"/>
  <c r="CI1074" i="1"/>
  <c r="CI966" i="1" s="1"/>
  <c r="CG1044" i="1"/>
  <c r="CQ1042" i="1"/>
  <c r="CS1041" i="1"/>
  <c r="CT1038" i="1"/>
  <c r="CS1036" i="1"/>
  <c r="CT1033" i="1"/>
  <c r="CQ1031" i="1"/>
  <c r="GN987" i="1"/>
  <c r="Q981" i="1"/>
  <c r="CP981" i="1" s="1"/>
  <c r="O981" i="1" s="1"/>
  <c r="R981" i="1"/>
  <c r="GK981" i="1" s="1"/>
  <c r="CS981" i="1"/>
  <c r="AB978" i="1"/>
  <c r="CY972" i="1"/>
  <c r="X972" i="1" s="1"/>
  <c r="CZ972" i="1"/>
  <c r="Y972" i="1" s="1"/>
  <c r="BD934" i="1"/>
  <c r="BD894" i="1"/>
  <c r="F929" i="1"/>
  <c r="AQ904" i="1"/>
  <c r="BZ894" i="1"/>
  <c r="AO1044" i="1"/>
  <c r="AO1074" i="1" s="1"/>
  <c r="AD993" i="1"/>
  <c r="AB993" i="1" s="1"/>
  <c r="AD991" i="1"/>
  <c r="AB991" i="1" s="1"/>
  <c r="AD981" i="1"/>
  <c r="CX442" i="3"/>
  <c r="CX447" i="3"/>
  <c r="CX446" i="3"/>
  <c r="CX445" i="3"/>
  <c r="CX444" i="3"/>
  <c r="CX443" i="3"/>
  <c r="Q975" i="1"/>
  <c r="BC894" i="1"/>
  <c r="F920" i="1"/>
  <c r="CD904" i="1"/>
  <c r="AT828" i="1"/>
  <c r="CC811" i="1"/>
  <c r="Q814" i="1"/>
  <c r="U814" i="1"/>
  <c r="V814" i="1"/>
  <c r="W814" i="1"/>
  <c r="CG1074" i="1"/>
  <c r="CG966" i="1" s="1"/>
  <c r="BD1044" i="1"/>
  <c r="AB1042" i="1"/>
  <c r="AD1041" i="1"/>
  <c r="AD1036" i="1"/>
  <c r="AB1031" i="1"/>
  <c r="AB990" i="1"/>
  <c r="CX464" i="3"/>
  <c r="CX463" i="3"/>
  <c r="Q990" i="1"/>
  <c r="CP990" i="1" s="1"/>
  <c r="O990" i="1" s="1"/>
  <c r="Q988" i="1"/>
  <c r="AB981" i="1"/>
  <c r="W976" i="1"/>
  <c r="CR975" i="1"/>
  <c r="P975" i="1"/>
  <c r="CP975" i="1" s="1"/>
  <c r="O975" i="1" s="1"/>
  <c r="BB894" i="1"/>
  <c r="F917" i="1"/>
  <c r="BB934" i="1"/>
  <c r="AH904" i="1"/>
  <c r="AC904" i="1"/>
  <c r="Q818" i="1"/>
  <c r="R818" i="1"/>
  <c r="GK818" i="1" s="1"/>
  <c r="S818" i="1"/>
  <c r="CX506" i="3"/>
  <c r="CX505" i="3"/>
  <c r="CX504" i="3"/>
  <c r="CX503" i="3"/>
  <c r="CX502" i="3"/>
  <c r="CX510" i="3"/>
  <c r="CX501" i="3"/>
  <c r="CX509" i="3"/>
  <c r="CX500" i="3"/>
  <c r="CX508" i="3"/>
  <c r="CX507" i="3"/>
  <c r="CX499" i="3"/>
  <c r="R1039" i="1"/>
  <c r="GK1039" i="1" s="1"/>
  <c r="CX492" i="3"/>
  <c r="CX491" i="3"/>
  <c r="R1034" i="1"/>
  <c r="GK1034" i="1" s="1"/>
  <c r="R993" i="1"/>
  <c r="GK993" i="1" s="1"/>
  <c r="CR988" i="1"/>
  <c r="P988" i="1"/>
  <c r="W978" i="1"/>
  <c r="I977" i="1"/>
  <c r="BC934" i="1"/>
  <c r="CG904" i="1"/>
  <c r="CQ898" i="1"/>
  <c r="P898" i="1"/>
  <c r="AB898" i="1"/>
  <c r="AJ904" i="1"/>
  <c r="W818" i="1"/>
  <c r="BY828" i="1"/>
  <c r="CY763" i="1"/>
  <c r="X763" i="1" s="1"/>
  <c r="CZ763" i="1"/>
  <c r="Y763" i="1" s="1"/>
  <c r="CX543" i="3"/>
  <c r="CX542" i="3"/>
  <c r="I1185" i="1"/>
  <c r="V1185" i="1" s="1"/>
  <c r="CX498" i="3"/>
  <c r="CX497" i="3"/>
  <c r="CX496" i="3"/>
  <c r="CX495" i="3"/>
  <c r="CX494" i="3"/>
  <c r="CX493" i="3"/>
  <c r="BC995" i="1"/>
  <c r="CP989" i="1"/>
  <c r="O989" i="1" s="1"/>
  <c r="CP979" i="1"/>
  <c r="O979" i="1" s="1"/>
  <c r="CQ977" i="1"/>
  <c r="AB977" i="1"/>
  <c r="GX976" i="1"/>
  <c r="U971" i="1"/>
  <c r="CT971" i="1"/>
  <c r="S971" i="1"/>
  <c r="CY898" i="1"/>
  <c r="X898" i="1" s="1"/>
  <c r="CZ898" i="1"/>
  <c r="Y898" i="1" s="1"/>
  <c r="Q897" i="1"/>
  <c r="CP897" i="1" s="1"/>
  <c r="O897" i="1" s="1"/>
  <c r="R897" i="1"/>
  <c r="GK897" i="1" s="1"/>
  <c r="AI904" i="1"/>
  <c r="GX818" i="1"/>
  <c r="V818" i="1"/>
  <c r="P973" i="1"/>
  <c r="CP973" i="1" s="1"/>
  <c r="O973" i="1" s="1"/>
  <c r="R972" i="1"/>
  <c r="GK972" i="1" s="1"/>
  <c r="CX413" i="3"/>
  <c r="CX412" i="3"/>
  <c r="R898" i="1"/>
  <c r="GK898" i="1" s="1"/>
  <c r="CM894" i="1"/>
  <c r="F841" i="1"/>
  <c r="P823" i="1"/>
  <c r="CP823" i="1" s="1"/>
  <c r="O823" i="1" s="1"/>
  <c r="CQ823" i="1"/>
  <c r="AB822" i="1"/>
  <c r="CX394" i="3"/>
  <c r="CX393" i="3"/>
  <c r="CX392" i="3"/>
  <c r="CX391" i="3"/>
  <c r="CX396" i="3"/>
  <c r="CX395" i="3"/>
  <c r="I822" i="1"/>
  <c r="T822" i="1" s="1"/>
  <c r="Q821" i="1"/>
  <c r="S819" i="1"/>
  <c r="CT819" i="1"/>
  <c r="T819" i="1"/>
  <c r="AB816" i="1"/>
  <c r="Q816" i="1"/>
  <c r="CP816" i="1" s="1"/>
  <c r="O816" i="1" s="1"/>
  <c r="R816" i="1"/>
  <c r="GK816" i="1" s="1"/>
  <c r="AD814" i="1"/>
  <c r="AB814" i="1" s="1"/>
  <c r="R814" i="1"/>
  <c r="GK814" i="1" s="1"/>
  <c r="CZ813" i="1"/>
  <c r="Y813" i="1" s="1"/>
  <c r="V813" i="1"/>
  <c r="BX769" i="1"/>
  <c r="CG779" i="1"/>
  <c r="AO779" i="1"/>
  <c r="P777" i="1"/>
  <c r="CP777" i="1" s="1"/>
  <c r="O777" i="1" s="1"/>
  <c r="CQ777" i="1"/>
  <c r="W776" i="1"/>
  <c r="CQ775" i="1"/>
  <c r="GX774" i="1"/>
  <c r="W774" i="1"/>
  <c r="T774" i="1"/>
  <c r="CT773" i="1"/>
  <c r="S773" i="1"/>
  <c r="CP773" i="1"/>
  <c r="O773" i="1" s="1"/>
  <c r="V772" i="1"/>
  <c r="BY779" i="1"/>
  <c r="CP753" i="1"/>
  <c r="O753" i="1" s="1"/>
  <c r="BZ595" i="1"/>
  <c r="AQ612" i="1"/>
  <c r="CT973" i="1"/>
  <c r="Q972" i="1"/>
  <c r="CQ971" i="1"/>
  <c r="CS970" i="1"/>
  <c r="CZ968" i="1"/>
  <c r="Y968" i="1" s="1"/>
  <c r="GM968" i="1" s="1"/>
  <c r="CX418" i="3"/>
  <c r="CX417" i="3"/>
  <c r="CX416" i="3"/>
  <c r="CX423" i="3"/>
  <c r="CX422" i="3"/>
  <c r="CX421" i="3"/>
  <c r="CX420" i="3"/>
  <c r="CX419" i="3"/>
  <c r="CZ901" i="1"/>
  <c r="Y901" i="1" s="1"/>
  <c r="GM901" i="1" s="1"/>
  <c r="CQ899" i="1"/>
  <c r="Q898" i="1"/>
  <c r="CQ897" i="1"/>
  <c r="CS896" i="1"/>
  <c r="CL894" i="1"/>
  <c r="T826" i="1"/>
  <c r="CT826" i="1"/>
  <c r="S826" i="1"/>
  <c r="R826" i="1"/>
  <c r="GK826" i="1" s="1"/>
  <c r="CZ821" i="1"/>
  <c r="Y821" i="1" s="1"/>
  <c r="CQ814" i="1"/>
  <c r="P814" i="1"/>
  <c r="F795" i="1"/>
  <c r="S774" i="1"/>
  <c r="V764" i="1"/>
  <c r="CP762" i="1"/>
  <c r="O762" i="1" s="1"/>
  <c r="CX426" i="3"/>
  <c r="CX425" i="3"/>
  <c r="CX424" i="3"/>
  <c r="CX430" i="3"/>
  <c r="CX429" i="3"/>
  <c r="CX428" i="3"/>
  <c r="CX427" i="3"/>
  <c r="CQ968" i="1"/>
  <c r="CQ901" i="1"/>
  <c r="CX410" i="3"/>
  <c r="CX409" i="3"/>
  <c r="CK894" i="1"/>
  <c r="CI858" i="1"/>
  <c r="CI750" i="1" s="1"/>
  <c r="BD828" i="1"/>
  <c r="S824" i="1"/>
  <c r="CT824" i="1"/>
  <c r="V822" i="1"/>
  <c r="CQ820" i="1"/>
  <c r="BB769" i="1"/>
  <c r="F792" i="1"/>
  <c r="T771" i="1"/>
  <c r="U761" i="1"/>
  <c r="Q761" i="1"/>
  <c r="R824" i="1"/>
  <c r="GK824" i="1" s="1"/>
  <c r="CP819" i="1"/>
  <c r="O819" i="1" s="1"/>
  <c r="U818" i="1"/>
  <c r="T818" i="1"/>
  <c r="CP813" i="1"/>
  <c r="O813" i="1" s="1"/>
  <c r="R774" i="1"/>
  <c r="GK774" i="1" s="1"/>
  <c r="CS774" i="1"/>
  <c r="CX359" i="3"/>
  <c r="CX358" i="3"/>
  <c r="V771" i="1"/>
  <c r="I772" i="1"/>
  <c r="Q771" i="1"/>
  <c r="S761" i="1"/>
  <c r="CT761" i="1"/>
  <c r="S970" i="1"/>
  <c r="AB968" i="1"/>
  <c r="AB901" i="1"/>
  <c r="CG858" i="1"/>
  <c r="CG750" i="1" s="1"/>
  <c r="CR824" i="1"/>
  <c r="AD824" i="1"/>
  <c r="AB824" i="1" s="1"/>
  <c r="CX390" i="3"/>
  <c r="CX389" i="3"/>
  <c r="I820" i="1"/>
  <c r="P820" i="1" s="1"/>
  <c r="R817" i="1"/>
  <c r="GK817" i="1" s="1"/>
  <c r="CS817" i="1"/>
  <c r="Q817" i="1"/>
  <c r="CP817" i="1" s="1"/>
  <c r="O817" i="1" s="1"/>
  <c r="CT815" i="1"/>
  <c r="S815" i="1"/>
  <c r="CS813" i="1"/>
  <c r="R813" i="1"/>
  <c r="AD813" i="1"/>
  <c r="CY777" i="1"/>
  <c r="X777" i="1" s="1"/>
  <c r="CZ777" i="1"/>
  <c r="Y777" i="1" s="1"/>
  <c r="S776" i="1"/>
  <c r="CT776" i="1"/>
  <c r="AD774" i="1"/>
  <c r="CX361" i="3"/>
  <c r="CX362" i="3"/>
  <c r="I775" i="1"/>
  <c r="V775" i="1" s="1"/>
  <c r="R772" i="1"/>
  <c r="GK772" i="1" s="1"/>
  <c r="AD772" i="1"/>
  <c r="CS772" i="1"/>
  <c r="AD771" i="1"/>
  <c r="AB771" i="1" s="1"/>
  <c r="CS771" i="1"/>
  <c r="R771" i="1"/>
  <c r="GX764" i="1"/>
  <c r="CX353" i="3"/>
  <c r="CX352" i="3"/>
  <c r="CX348" i="3"/>
  <c r="CX356" i="3"/>
  <c r="CX347" i="3"/>
  <c r="CX355" i="3"/>
  <c r="CX346" i="3"/>
  <c r="CX354" i="3"/>
  <c r="CX351" i="3"/>
  <c r="CX350" i="3"/>
  <c r="CX349" i="3"/>
  <c r="CX357" i="3"/>
  <c r="V763" i="1"/>
  <c r="I764" i="1"/>
  <c r="R764" i="1" s="1"/>
  <c r="GK764" i="1" s="1"/>
  <c r="Q763" i="1"/>
  <c r="I765" i="1"/>
  <c r="V765" i="1" s="1"/>
  <c r="CP760" i="1"/>
  <c r="O760" i="1" s="1"/>
  <c r="GN755" i="1"/>
  <c r="GM755" i="1"/>
  <c r="F844" i="1"/>
  <c r="W826" i="1"/>
  <c r="CP824" i="1"/>
  <c r="O824" i="1" s="1"/>
  <c r="CY823" i="1"/>
  <c r="X823" i="1" s="1"/>
  <c r="CZ823" i="1"/>
  <c r="Y823" i="1" s="1"/>
  <c r="AD817" i="1"/>
  <c r="Q815" i="1"/>
  <c r="CR813" i="1"/>
  <c r="AB813" i="1"/>
  <c r="AB774" i="1"/>
  <c r="P774" i="1"/>
  <c r="CP774" i="1" s="1"/>
  <c r="O774" i="1" s="1"/>
  <c r="CR772" i="1"/>
  <c r="AB772" i="1"/>
  <c r="CQ772" i="1"/>
  <c r="P772" i="1"/>
  <c r="CC779" i="1"/>
  <c r="CR771" i="1"/>
  <c r="CQ771" i="1"/>
  <c r="P771" i="1"/>
  <c r="AD764" i="1"/>
  <c r="CS764" i="1"/>
  <c r="AD763" i="1"/>
  <c r="CS763" i="1"/>
  <c r="R763" i="1"/>
  <c r="GK763" i="1" s="1"/>
  <c r="CY753" i="1"/>
  <c r="X753" i="1" s="1"/>
  <c r="CZ753" i="1"/>
  <c r="Y753" i="1" s="1"/>
  <c r="CX461" i="3"/>
  <c r="CX460" i="3"/>
  <c r="CX450" i="3"/>
  <c r="CX458" i="3"/>
  <c r="CX449" i="3"/>
  <c r="CX457" i="3"/>
  <c r="CX448" i="3"/>
  <c r="CX456" i="3"/>
  <c r="CX455" i="3"/>
  <c r="CX454" i="3"/>
  <c r="CX453" i="3"/>
  <c r="CX452" i="3"/>
  <c r="CX451" i="3"/>
  <c r="CX459" i="3"/>
  <c r="CX441" i="3"/>
  <c r="CX440" i="3"/>
  <c r="Q970" i="1"/>
  <c r="CP970" i="1" s="1"/>
  <c r="O970" i="1" s="1"/>
  <c r="I969" i="1"/>
  <c r="GX969" i="1" s="1"/>
  <c r="Q896" i="1"/>
  <c r="CX402" i="3"/>
  <c r="CX401" i="3"/>
  <c r="CX400" i="3"/>
  <c r="CX408" i="3"/>
  <c r="CX399" i="3"/>
  <c r="CX407" i="3"/>
  <c r="CX398" i="3"/>
  <c r="CX406" i="3"/>
  <c r="CX397" i="3"/>
  <c r="CX405" i="3"/>
  <c r="CX404" i="3"/>
  <c r="CX403" i="3"/>
  <c r="I825" i="1"/>
  <c r="T825" i="1" s="1"/>
  <c r="R822" i="1"/>
  <c r="GK822" i="1" s="1"/>
  <c r="CS822" i="1"/>
  <c r="P818" i="1"/>
  <c r="CQ818" i="1"/>
  <c r="AB817" i="1"/>
  <c r="CR815" i="1"/>
  <c r="CP815" i="1"/>
  <c r="O815" i="1" s="1"/>
  <c r="T814" i="1"/>
  <c r="CX368" i="3"/>
  <c r="CX372" i="3"/>
  <c r="CX371" i="3"/>
  <c r="CX370" i="3"/>
  <c r="CX369" i="3"/>
  <c r="CX367" i="3"/>
  <c r="CX366" i="3"/>
  <c r="CX365" i="3"/>
  <c r="AU779" i="1"/>
  <c r="CR776" i="1"/>
  <c r="CX363" i="3"/>
  <c r="P776" i="1"/>
  <c r="CP776" i="1" s="1"/>
  <c r="O776" i="1" s="1"/>
  <c r="Q776" i="1"/>
  <c r="P765" i="1"/>
  <c r="AB765" i="1"/>
  <c r="CQ765" i="1"/>
  <c r="CR764" i="1"/>
  <c r="AB764" i="1"/>
  <c r="CQ764" i="1"/>
  <c r="P764" i="1"/>
  <c r="CR763" i="1"/>
  <c r="CQ763" i="1"/>
  <c r="P763" i="1"/>
  <c r="CP763" i="1" s="1"/>
  <c r="O763" i="1" s="1"/>
  <c r="AB763" i="1"/>
  <c r="P761" i="1"/>
  <c r="F707" i="1"/>
  <c r="AU718" i="1"/>
  <c r="AT688" i="1"/>
  <c r="CC678" i="1"/>
  <c r="CY603" i="1"/>
  <c r="X603" i="1" s="1"/>
  <c r="CZ603" i="1"/>
  <c r="Y603" i="1" s="1"/>
  <c r="CP536" i="1"/>
  <c r="O536" i="1" s="1"/>
  <c r="BC462" i="1"/>
  <c r="BC502" i="1"/>
  <c r="Q388" i="1"/>
  <c r="S388" i="1"/>
  <c r="CX378" i="3"/>
  <c r="CX374" i="3"/>
  <c r="CX373" i="3"/>
  <c r="CX377" i="3"/>
  <c r="CX376" i="3"/>
  <c r="CX375" i="3"/>
  <c r="CX379" i="3"/>
  <c r="S760" i="1"/>
  <c r="CZ758" i="1"/>
  <c r="Y758" i="1" s="1"/>
  <c r="V758" i="1"/>
  <c r="CY757" i="1"/>
  <c r="X757" i="1" s="1"/>
  <c r="GM757" i="1" s="1"/>
  <c r="U753" i="1"/>
  <c r="CX321" i="3"/>
  <c r="CX320" i="3"/>
  <c r="CX316" i="3"/>
  <c r="CX315" i="3"/>
  <c r="CX314" i="3"/>
  <c r="CX318" i="3"/>
  <c r="CX317" i="3"/>
  <c r="CX319" i="3"/>
  <c r="V684" i="1"/>
  <c r="AI688" i="1" s="1"/>
  <c r="P680" i="1"/>
  <c r="CQ680" i="1"/>
  <c r="CD678" i="1"/>
  <c r="AO674" i="1"/>
  <c r="CY608" i="1"/>
  <c r="X608" i="1" s="1"/>
  <c r="CZ608" i="1"/>
  <c r="Y608" i="1" s="1"/>
  <c r="U607" i="1"/>
  <c r="CT607" i="1"/>
  <c r="AB607" i="1"/>
  <c r="S607" i="1"/>
  <c r="U602" i="1"/>
  <c r="CT602" i="1"/>
  <c r="AB602" i="1"/>
  <c r="S602" i="1"/>
  <c r="CZ599" i="1"/>
  <c r="Y599" i="1" s="1"/>
  <c r="AD557" i="1"/>
  <c r="Q557" i="1"/>
  <c r="R557" i="1"/>
  <c r="GK557" i="1" s="1"/>
  <c r="CR557" i="1"/>
  <c r="CS557" i="1"/>
  <c r="Q548" i="1"/>
  <c r="S548" i="1"/>
  <c r="Q543" i="1"/>
  <c r="S543" i="1"/>
  <c r="CT536" i="1"/>
  <c r="S536" i="1"/>
  <c r="F488" i="1"/>
  <c r="CS762" i="1"/>
  <c r="AB757" i="1"/>
  <c r="S754" i="1"/>
  <c r="T753" i="1"/>
  <c r="W752" i="1"/>
  <c r="W685" i="1"/>
  <c r="U684" i="1"/>
  <c r="AH688" i="1" s="1"/>
  <c r="R684" i="1"/>
  <c r="GK684" i="1" s="1"/>
  <c r="CP681" i="1"/>
  <c r="O681" i="1" s="1"/>
  <c r="AB680" i="1"/>
  <c r="AU678" i="1"/>
  <c r="CS610" i="1"/>
  <c r="AD610" i="1"/>
  <c r="AB610" i="1" s="1"/>
  <c r="T607" i="1"/>
  <c r="AB603" i="1"/>
  <c r="GX602" i="1"/>
  <c r="T602" i="1"/>
  <c r="U598" i="1"/>
  <c r="CX265" i="3"/>
  <c r="CX264" i="3"/>
  <c r="CX263" i="3"/>
  <c r="CX268" i="3"/>
  <c r="CX267" i="3"/>
  <c r="CX266" i="3"/>
  <c r="CX270" i="3"/>
  <c r="CX269" i="3"/>
  <c r="I598" i="1"/>
  <c r="Q597" i="1"/>
  <c r="R597" i="1"/>
  <c r="U597" i="1"/>
  <c r="W597" i="1"/>
  <c r="CX225" i="3"/>
  <c r="CX224" i="3"/>
  <c r="CX223" i="3"/>
  <c r="CX222" i="3"/>
  <c r="CX220" i="3"/>
  <c r="CX226" i="3"/>
  <c r="CX221" i="3"/>
  <c r="I539" i="1"/>
  <c r="U539" i="1" s="1"/>
  <c r="W538" i="1"/>
  <c r="Q538" i="1"/>
  <c r="T538" i="1"/>
  <c r="T758" i="1"/>
  <c r="R758" i="1"/>
  <c r="F692" i="1"/>
  <c r="AD686" i="1"/>
  <c r="AB686" i="1" s="1"/>
  <c r="Q686" i="1"/>
  <c r="AD688" i="1" s="1"/>
  <c r="GX684" i="1"/>
  <c r="CJ688" i="1" s="1"/>
  <c r="T684" i="1"/>
  <c r="AG688" i="1" s="1"/>
  <c r="BY688" i="1"/>
  <c r="CY605" i="1"/>
  <c r="X605" i="1" s="1"/>
  <c r="CZ605" i="1"/>
  <c r="Y605" i="1" s="1"/>
  <c r="T604" i="1"/>
  <c r="CZ561" i="1"/>
  <c r="Y561" i="1" s="1"/>
  <c r="CY561" i="1"/>
  <c r="X561" i="1" s="1"/>
  <c r="BY553" i="1"/>
  <c r="AP563" i="1"/>
  <c r="V543" i="1"/>
  <c r="CS540" i="1"/>
  <c r="Q540" i="1"/>
  <c r="CP540" i="1" s="1"/>
  <c r="O540" i="1" s="1"/>
  <c r="AD540" i="1"/>
  <c r="AB540" i="1" s="1"/>
  <c r="CR540" i="1"/>
  <c r="R540" i="1"/>
  <c r="GK540" i="1" s="1"/>
  <c r="S756" i="1"/>
  <c r="CT756" i="1"/>
  <c r="CY684" i="1"/>
  <c r="X684" i="1" s="1"/>
  <c r="CZ684" i="1"/>
  <c r="Y684" i="1" s="1"/>
  <c r="AJ688" i="1"/>
  <c r="CY680" i="1"/>
  <c r="X680" i="1" s="1"/>
  <c r="CZ680" i="1"/>
  <c r="Y680" i="1" s="1"/>
  <c r="BB674" i="1"/>
  <c r="P607" i="1"/>
  <c r="CP607" i="1" s="1"/>
  <c r="O607" i="1" s="1"/>
  <c r="V604" i="1"/>
  <c r="P602" i="1"/>
  <c r="BY379" i="1"/>
  <c r="AP396" i="1"/>
  <c r="CI396" i="1"/>
  <c r="CQ759" i="1"/>
  <c r="AD759" i="1"/>
  <c r="BC718" i="1"/>
  <c r="F704" i="1"/>
  <c r="S682" i="1"/>
  <c r="AF688" i="1" s="1"/>
  <c r="CT682" i="1"/>
  <c r="GK680" i="1"/>
  <c r="AE688" i="1"/>
  <c r="W610" i="1"/>
  <c r="W607" i="1"/>
  <c r="U604" i="1"/>
  <c r="W602" i="1"/>
  <c r="CT556" i="1"/>
  <c r="V549" i="1"/>
  <c r="CP548" i="1"/>
  <c r="O548" i="1" s="1"/>
  <c r="Q545" i="1"/>
  <c r="R545" i="1"/>
  <c r="GK545" i="1" s="1"/>
  <c r="GX545" i="1"/>
  <c r="CX339" i="3"/>
  <c r="CX338" i="3"/>
  <c r="I759" i="1"/>
  <c r="U759" i="1" s="1"/>
  <c r="Q758" i="1"/>
  <c r="P754" i="1"/>
  <c r="CQ754" i="1"/>
  <c r="CQ753" i="1"/>
  <c r="AB753" i="1"/>
  <c r="AQ678" i="1"/>
  <c r="F698" i="1"/>
  <c r="AQ718" i="1"/>
  <c r="P684" i="1"/>
  <c r="CP684" i="1" s="1"/>
  <c r="O684" i="1" s="1"/>
  <c r="R682" i="1"/>
  <c r="GK682" i="1" s="1"/>
  <c r="AD682" i="1"/>
  <c r="Q607" i="1"/>
  <c r="R607" i="1"/>
  <c r="GK607" i="1" s="1"/>
  <c r="Q604" i="1"/>
  <c r="R604" i="1"/>
  <c r="GK604" i="1" s="1"/>
  <c r="S604" i="1"/>
  <c r="Q602" i="1"/>
  <c r="R602" i="1"/>
  <c r="GK602" i="1" s="1"/>
  <c r="GX598" i="1"/>
  <c r="GM560" i="1"/>
  <c r="GN560" i="1"/>
  <c r="CX345" i="3"/>
  <c r="CX344" i="3"/>
  <c r="CX340" i="3"/>
  <c r="CX343" i="3"/>
  <c r="CX342" i="3"/>
  <c r="CX341" i="3"/>
  <c r="AB759" i="1"/>
  <c r="AB756" i="1"/>
  <c r="AB755" i="1"/>
  <c r="AB754" i="1"/>
  <c r="CS752" i="1"/>
  <c r="AD752" i="1"/>
  <c r="AB752" i="1" s="1"/>
  <c r="P752" i="1"/>
  <c r="BD688" i="1"/>
  <c r="CS685" i="1"/>
  <c r="AD685" i="1"/>
  <c r="AB685" i="1" s="1"/>
  <c r="CX312" i="3"/>
  <c r="P685" i="1"/>
  <c r="CP685" i="1" s="1"/>
  <c r="O685" i="1" s="1"/>
  <c r="CP683" i="1"/>
  <c r="O683" i="1" s="1"/>
  <c r="CR682" i="1"/>
  <c r="AB682" i="1"/>
  <c r="BC678" i="1"/>
  <c r="CG642" i="1"/>
  <c r="CG534" i="1" s="1"/>
  <c r="BX534" i="1"/>
  <c r="Q609" i="1"/>
  <c r="R609" i="1"/>
  <c r="GK609" i="1" s="1"/>
  <c r="S609" i="1"/>
  <c r="AT612" i="1"/>
  <c r="CC595" i="1"/>
  <c r="P604" i="1"/>
  <c r="BY612" i="1"/>
  <c r="CY558" i="1"/>
  <c r="X558" i="1" s="1"/>
  <c r="GN558" i="1" s="1"/>
  <c r="CZ558" i="1"/>
  <c r="Y558" i="1" s="1"/>
  <c r="GM558" i="1" s="1"/>
  <c r="T545" i="1"/>
  <c r="P756" i="1"/>
  <c r="CP756" i="1" s="1"/>
  <c r="O756" i="1" s="1"/>
  <c r="CX328" i="3"/>
  <c r="CX324" i="3"/>
  <c r="CX323" i="3"/>
  <c r="CX322" i="3"/>
  <c r="CX327" i="3"/>
  <c r="CX326" i="3"/>
  <c r="CX325" i="3"/>
  <c r="P682" i="1"/>
  <c r="CP682" i="1" s="1"/>
  <c r="O682" i="1" s="1"/>
  <c r="CX308" i="3"/>
  <c r="CX307" i="3"/>
  <c r="CK678" i="1"/>
  <c r="CI642" i="1"/>
  <c r="CI534" i="1" s="1"/>
  <c r="CG612" i="1"/>
  <c r="P608" i="1"/>
  <c r="CP608" i="1" s="1"/>
  <c r="O608" i="1" s="1"/>
  <c r="Q605" i="1"/>
  <c r="CP605" i="1" s="1"/>
  <c r="O605" i="1" s="1"/>
  <c r="P603" i="1"/>
  <c r="CP603" i="1" s="1"/>
  <c r="O603" i="1" s="1"/>
  <c r="CQ557" i="1"/>
  <c r="AB557" i="1"/>
  <c r="AD556" i="1"/>
  <c r="AB556" i="1" s="1"/>
  <c r="U548" i="1"/>
  <c r="CX236" i="3"/>
  <c r="CX237" i="3"/>
  <c r="Q542" i="1"/>
  <c r="P542" i="1"/>
  <c r="P537" i="1"/>
  <c r="CP537" i="1" s="1"/>
  <c r="O537" i="1" s="1"/>
  <c r="Q537" i="1"/>
  <c r="R537" i="1"/>
  <c r="T537" i="1"/>
  <c r="GX537" i="1"/>
  <c r="BB502" i="1"/>
  <c r="F485" i="1"/>
  <c r="BB462" i="1"/>
  <c r="CC379" i="1"/>
  <c r="AT396" i="1"/>
  <c r="S752" i="1"/>
  <c r="S685" i="1"/>
  <c r="AO612" i="1"/>
  <c r="CT608" i="1"/>
  <c r="CQ607" i="1"/>
  <c r="CS606" i="1"/>
  <c r="I606" i="1"/>
  <c r="V606" i="1" s="1"/>
  <c r="CT603" i="1"/>
  <c r="CQ602" i="1"/>
  <c r="CS601" i="1"/>
  <c r="R600" i="1"/>
  <c r="GK600" i="1" s="1"/>
  <c r="S600" i="1"/>
  <c r="V598" i="1"/>
  <c r="F579" i="1"/>
  <c r="AO563" i="1"/>
  <c r="CQ556" i="1"/>
  <c r="CX257" i="3"/>
  <c r="CX256" i="3"/>
  <c r="Q555" i="1"/>
  <c r="S555" i="1"/>
  <c r="GX548" i="1"/>
  <c r="T548" i="1"/>
  <c r="GX547" i="1"/>
  <c r="U547" i="1"/>
  <c r="P547" i="1"/>
  <c r="T542" i="1"/>
  <c r="W539" i="1"/>
  <c r="S538" i="1"/>
  <c r="BX379" i="1"/>
  <c r="CG396" i="1"/>
  <c r="BD612" i="1"/>
  <c r="CQ609" i="1"/>
  <c r="CS608" i="1"/>
  <c r="CT605" i="1"/>
  <c r="CQ604" i="1"/>
  <c r="CS603" i="1"/>
  <c r="CQ600" i="1"/>
  <c r="P600" i="1"/>
  <c r="CP600" i="1" s="1"/>
  <c r="O600" i="1" s="1"/>
  <c r="T598" i="1"/>
  <c r="F576" i="1"/>
  <c r="BB553" i="1"/>
  <c r="S559" i="1"/>
  <c r="CY557" i="1"/>
  <c r="X557" i="1" s="1"/>
  <c r="CZ557" i="1"/>
  <c r="Y557" i="1" s="1"/>
  <c r="CQ555" i="1"/>
  <c r="P555" i="1"/>
  <c r="R548" i="1"/>
  <c r="GK548" i="1" s="1"/>
  <c r="AD548" i="1"/>
  <c r="CS546" i="1"/>
  <c r="Q546" i="1"/>
  <c r="CP546" i="1" s="1"/>
  <c r="O546" i="1" s="1"/>
  <c r="CQ543" i="1"/>
  <c r="P543" i="1"/>
  <c r="U538" i="1"/>
  <c r="CS538" i="1"/>
  <c r="AD538" i="1"/>
  <c r="AB538" i="1" s="1"/>
  <c r="CR538" i="1"/>
  <c r="AB468" i="1"/>
  <c r="CQ468" i="1"/>
  <c r="P468" i="1"/>
  <c r="CQ467" i="1"/>
  <c r="P467" i="1"/>
  <c r="AO379" i="1"/>
  <c r="F400" i="1"/>
  <c r="AO426" i="1"/>
  <c r="CY392" i="1"/>
  <c r="X392" i="1" s="1"/>
  <c r="CZ392" i="1"/>
  <c r="Y392" i="1" s="1"/>
  <c r="BC612" i="1"/>
  <c r="BC642" i="1" s="1"/>
  <c r="AU612" i="1"/>
  <c r="CX297" i="3"/>
  <c r="CX305" i="3"/>
  <c r="CX296" i="3"/>
  <c r="CX304" i="3"/>
  <c r="CX300" i="3"/>
  <c r="CX299" i="3"/>
  <c r="CX298" i="3"/>
  <c r="CX306" i="3"/>
  <c r="CX295" i="3"/>
  <c r="CX303" i="3"/>
  <c r="CX302" i="3"/>
  <c r="CX301" i="3"/>
  <c r="CX288" i="3"/>
  <c r="CX287" i="3"/>
  <c r="GX597" i="1"/>
  <c r="BZ563" i="1"/>
  <c r="CI563" i="1" s="1"/>
  <c r="AB555" i="1"/>
  <c r="CR548" i="1"/>
  <c r="AB548" i="1"/>
  <c r="CQ548" i="1"/>
  <c r="CR546" i="1"/>
  <c r="AD546" i="1"/>
  <c r="AB546" i="1" s="1"/>
  <c r="GX538" i="1"/>
  <c r="S537" i="1"/>
  <c r="AB537" i="1"/>
  <c r="Q468" i="1"/>
  <c r="S468" i="1"/>
  <c r="BB612" i="1"/>
  <c r="AB609" i="1"/>
  <c r="AD608" i="1"/>
  <c r="AB608" i="1" s="1"/>
  <c r="CX289" i="3"/>
  <c r="CX292" i="3"/>
  <c r="CX291" i="3"/>
  <c r="CX290" i="3"/>
  <c r="CX294" i="3"/>
  <c r="CX293" i="3"/>
  <c r="AB604" i="1"/>
  <c r="AD603" i="1"/>
  <c r="R601" i="1"/>
  <c r="GK601" i="1" s="1"/>
  <c r="GN601" i="1" s="1"/>
  <c r="AB599" i="1"/>
  <c r="R558" i="1"/>
  <c r="GK558" i="1" s="1"/>
  <c r="AD558" i="1"/>
  <c r="AB558" i="1" s="1"/>
  <c r="CP557" i="1"/>
  <c r="O557" i="1" s="1"/>
  <c r="AD547" i="1"/>
  <c r="AB547" i="1" s="1"/>
  <c r="CS547" i="1"/>
  <c r="R547" i="1"/>
  <c r="GK547" i="1" s="1"/>
  <c r="CX249" i="3"/>
  <c r="CX248" i="3"/>
  <c r="CX247" i="3"/>
  <c r="CX255" i="3"/>
  <c r="CX244" i="3"/>
  <c r="CX252" i="3"/>
  <c r="CX251" i="3"/>
  <c r="CX250" i="3"/>
  <c r="CX246" i="3"/>
  <c r="CX254" i="3"/>
  <c r="CX245" i="3"/>
  <c r="CX253" i="3"/>
  <c r="Q547" i="1"/>
  <c r="S547" i="1"/>
  <c r="I549" i="1"/>
  <c r="R538" i="1"/>
  <c r="GK538" i="1" s="1"/>
  <c r="V393" i="1"/>
  <c r="CG688" i="1"/>
  <c r="BX678" i="1"/>
  <c r="AB601" i="1"/>
  <c r="CR599" i="1"/>
  <c r="S597" i="1"/>
  <c r="AU563" i="1"/>
  <c r="CS558" i="1"/>
  <c r="CQ558" i="1"/>
  <c r="CR547" i="1"/>
  <c r="U545" i="1"/>
  <c r="AB544" i="1"/>
  <c r="P544" i="1"/>
  <c r="CQ544" i="1"/>
  <c r="V468" i="1"/>
  <c r="CX209" i="3"/>
  <c r="CX208" i="3"/>
  <c r="Q467" i="1"/>
  <c r="S467" i="1"/>
  <c r="CX311" i="3"/>
  <c r="CX310" i="3"/>
  <c r="BB642" i="1"/>
  <c r="I610" i="1"/>
  <c r="GX610" i="1" s="1"/>
  <c r="V600" i="1"/>
  <c r="CS597" i="1"/>
  <c r="AD597" i="1"/>
  <c r="AB597" i="1" s="1"/>
  <c r="CR597" i="1"/>
  <c r="CR558" i="1"/>
  <c r="U556" i="1"/>
  <c r="I556" i="1"/>
  <c r="W556" i="1" s="1"/>
  <c r="V548" i="1"/>
  <c r="S545" i="1"/>
  <c r="CZ542" i="1"/>
  <c r="Y542" i="1" s="1"/>
  <c r="R542" i="1"/>
  <c r="GK542" i="1" s="1"/>
  <c r="V539" i="1"/>
  <c r="V538" i="1"/>
  <c r="CL379" i="1"/>
  <c r="BC396" i="1"/>
  <c r="CZ383" i="1"/>
  <c r="Y383" i="1" s="1"/>
  <c r="CY383" i="1"/>
  <c r="X383" i="1" s="1"/>
  <c r="R559" i="1"/>
  <c r="GK559" i="1" s="1"/>
  <c r="CX260" i="3"/>
  <c r="CX259" i="3"/>
  <c r="V555" i="1"/>
  <c r="S544" i="1"/>
  <c r="AD542" i="1"/>
  <c r="AB542" i="1" s="1"/>
  <c r="CS542" i="1"/>
  <c r="P538" i="1"/>
  <c r="AB536" i="1"/>
  <c r="CQ536" i="1"/>
  <c r="W467" i="1"/>
  <c r="BB396" i="1"/>
  <c r="AB394" i="1"/>
  <c r="CQ394" i="1"/>
  <c r="AD388" i="1"/>
  <c r="R388" i="1"/>
  <c r="GK388" i="1" s="1"/>
  <c r="CR388" i="1"/>
  <c r="CS388" i="1"/>
  <c r="W387" i="1"/>
  <c r="GX384" i="1"/>
  <c r="BZ379" i="1"/>
  <c r="AQ396" i="1"/>
  <c r="AQ337" i="1"/>
  <c r="F357" i="1"/>
  <c r="AD598" i="1"/>
  <c r="AB598" i="1" s="1"/>
  <c r="CS598" i="1"/>
  <c r="P598" i="1"/>
  <c r="CC563" i="1"/>
  <c r="P549" i="1"/>
  <c r="AB549" i="1"/>
  <c r="V547" i="1"/>
  <c r="T543" i="1"/>
  <c r="CR542" i="1"/>
  <c r="GX539" i="1"/>
  <c r="CQ539" i="1"/>
  <c r="U468" i="1"/>
  <c r="P392" i="1"/>
  <c r="CK337" i="1"/>
  <c r="BB347" i="1"/>
  <c r="CX273" i="3"/>
  <c r="CX272" i="3"/>
  <c r="CX271" i="3"/>
  <c r="CX276" i="3"/>
  <c r="CX275" i="3"/>
  <c r="CX274" i="3"/>
  <c r="CX277" i="3"/>
  <c r="Q599" i="1"/>
  <c r="CP599" i="1" s="1"/>
  <c r="O599" i="1" s="1"/>
  <c r="P597" i="1"/>
  <c r="BD553" i="1"/>
  <c r="F588" i="1"/>
  <c r="P561" i="1"/>
  <c r="CP561" i="1" s="1"/>
  <c r="O561" i="1" s="1"/>
  <c r="AB561" i="1"/>
  <c r="P559" i="1"/>
  <c r="AB559" i="1"/>
  <c r="I559" i="1"/>
  <c r="AD555" i="1"/>
  <c r="CS555" i="1"/>
  <c r="W548" i="1"/>
  <c r="T547" i="1"/>
  <c r="P545" i="1"/>
  <c r="CP545" i="1" s="1"/>
  <c r="O545" i="1" s="1"/>
  <c r="R543" i="1"/>
  <c r="GK543" i="1" s="1"/>
  <c r="AD543" i="1"/>
  <c r="AB543" i="1" s="1"/>
  <c r="CS541" i="1"/>
  <c r="R541" i="1"/>
  <c r="GK541" i="1" s="1"/>
  <c r="V537" i="1"/>
  <c r="AO502" i="1"/>
  <c r="AO462" i="1"/>
  <c r="GX468" i="1"/>
  <c r="T468" i="1"/>
  <c r="U467" i="1"/>
  <c r="BZ472" i="1"/>
  <c r="CI426" i="1"/>
  <c r="CI318" i="1" s="1"/>
  <c r="P394" i="1"/>
  <c r="CD347" i="1"/>
  <c r="Q327" i="1"/>
  <c r="R327" i="1"/>
  <c r="GK327" i="1" s="1"/>
  <c r="S327" i="1"/>
  <c r="V327" i="1"/>
  <c r="GX388" i="1"/>
  <c r="CD462" i="1"/>
  <c r="AU472" i="1"/>
  <c r="R470" i="1"/>
  <c r="GK470" i="1" s="1"/>
  <c r="AD470" i="1"/>
  <c r="AB470" i="1" s="1"/>
  <c r="Q470" i="1"/>
  <c r="CP470" i="1" s="1"/>
  <c r="O470" i="1" s="1"/>
  <c r="CC472" i="1"/>
  <c r="AD465" i="1"/>
  <c r="AB465" i="1" s="1"/>
  <c r="CS465" i="1"/>
  <c r="CR465" i="1"/>
  <c r="GX393" i="1"/>
  <c r="GX389" i="1"/>
  <c r="CX185" i="3"/>
  <c r="CX186" i="3"/>
  <c r="Q387" i="1"/>
  <c r="I389" i="1"/>
  <c r="T389" i="1" s="1"/>
  <c r="S387" i="1"/>
  <c r="K389" i="1"/>
  <c r="P387" i="1"/>
  <c r="U387" i="1"/>
  <c r="CS344" i="1"/>
  <c r="AD344" i="1"/>
  <c r="AB344" i="1" s="1"/>
  <c r="R344" i="1"/>
  <c r="GK344" i="1" s="1"/>
  <c r="CR344" i="1"/>
  <c r="CS330" i="1"/>
  <c r="AD330" i="1"/>
  <c r="AB330" i="1" s="1"/>
  <c r="CR330" i="1"/>
  <c r="CS470" i="1"/>
  <c r="CQ470" i="1"/>
  <c r="AD467" i="1"/>
  <c r="AB467" i="1" s="1"/>
  <c r="CS467" i="1"/>
  <c r="R467" i="1"/>
  <c r="GK467" i="1" s="1"/>
  <c r="CY466" i="1"/>
  <c r="X466" i="1" s="1"/>
  <c r="CZ466" i="1"/>
  <c r="Y466" i="1" s="1"/>
  <c r="BX318" i="1"/>
  <c r="CG426" i="1"/>
  <c r="CG318" i="1" s="1"/>
  <c r="CT394" i="1"/>
  <c r="S394" i="1"/>
  <c r="AU396" i="1"/>
  <c r="CD379" i="1"/>
  <c r="AI347" i="1"/>
  <c r="AD539" i="1"/>
  <c r="AB539" i="1" s="1"/>
  <c r="CS539" i="1"/>
  <c r="AB469" i="1"/>
  <c r="P469" i="1"/>
  <c r="R468" i="1"/>
  <c r="GK468" i="1" s="1"/>
  <c r="AD468" i="1"/>
  <c r="CS466" i="1"/>
  <c r="Q466" i="1"/>
  <c r="CP466" i="1" s="1"/>
  <c r="O466" i="1" s="1"/>
  <c r="R466" i="1"/>
  <c r="GK466" i="1" s="1"/>
  <c r="R464" i="1"/>
  <c r="W393" i="1"/>
  <c r="U388" i="1"/>
  <c r="CS387" i="1"/>
  <c r="AD387" i="1"/>
  <c r="AB387" i="1" s="1"/>
  <c r="CR387" i="1"/>
  <c r="R387" i="1"/>
  <c r="GK387" i="1" s="1"/>
  <c r="CP386" i="1"/>
  <c r="O386" i="1" s="1"/>
  <c r="F372" i="1"/>
  <c r="T344" i="1"/>
  <c r="CY339" i="1"/>
  <c r="X339" i="1" s="1"/>
  <c r="CZ339" i="1"/>
  <c r="Y339" i="1" s="1"/>
  <c r="U321" i="1"/>
  <c r="CJ246" i="1"/>
  <c r="BA256" i="1"/>
  <c r="CX241" i="3"/>
  <c r="CX240" i="3"/>
  <c r="CX239" i="3"/>
  <c r="CX243" i="3"/>
  <c r="CX242" i="3"/>
  <c r="CX238" i="3"/>
  <c r="Q541" i="1"/>
  <c r="CP541" i="1" s="1"/>
  <c r="O541" i="1" s="1"/>
  <c r="U537" i="1"/>
  <c r="CZ470" i="1"/>
  <c r="Y470" i="1" s="1"/>
  <c r="P464" i="1"/>
  <c r="AD393" i="1"/>
  <c r="CS393" i="1"/>
  <c r="CQ388" i="1"/>
  <c r="AB388" i="1"/>
  <c r="CY385" i="1"/>
  <c r="X385" i="1" s="1"/>
  <c r="AO337" i="1"/>
  <c r="F351" i="1"/>
  <c r="W344" i="1"/>
  <c r="S341" i="1"/>
  <c r="AF347" i="1" s="1"/>
  <c r="CT341" i="1"/>
  <c r="AJ347" i="1"/>
  <c r="W327" i="1"/>
  <c r="CX113" i="3"/>
  <c r="CX112" i="3"/>
  <c r="CX111" i="3"/>
  <c r="CX110" i="3"/>
  <c r="CX116" i="3"/>
  <c r="CX115" i="3"/>
  <c r="CX114" i="3"/>
  <c r="CX117" i="3"/>
  <c r="Q320" i="1"/>
  <c r="P320" i="1"/>
  <c r="S320" i="1"/>
  <c r="I321" i="1"/>
  <c r="GX321" i="1" s="1"/>
  <c r="BY472" i="1"/>
  <c r="CX161" i="3"/>
  <c r="CX168" i="3"/>
  <c r="CX167" i="3"/>
  <c r="CX166" i="3"/>
  <c r="CX164" i="3"/>
  <c r="CX163" i="3"/>
  <c r="CX162" i="3"/>
  <c r="CX165" i="3"/>
  <c r="Q381" i="1"/>
  <c r="P381" i="1"/>
  <c r="V381" i="1"/>
  <c r="I382" i="1"/>
  <c r="CX159" i="3"/>
  <c r="Q344" i="1"/>
  <c r="S344" i="1"/>
  <c r="P344" i="1"/>
  <c r="AG347" i="1"/>
  <c r="U347" i="1"/>
  <c r="AH337" i="1"/>
  <c r="CZ254" i="1"/>
  <c r="Y254" i="1" s="1"/>
  <c r="CY254" i="1"/>
  <c r="X254" i="1" s="1"/>
  <c r="BD502" i="1"/>
  <c r="V467" i="1"/>
  <c r="CX206" i="3"/>
  <c r="CX205" i="3"/>
  <c r="S464" i="1"/>
  <c r="I465" i="1"/>
  <c r="W465" i="1" s="1"/>
  <c r="AJ472" i="1" s="1"/>
  <c r="AB393" i="1"/>
  <c r="W384" i="1"/>
  <c r="AB383" i="1"/>
  <c r="P383" i="1"/>
  <c r="CP383" i="1" s="1"/>
  <c r="O383" i="1" s="1"/>
  <c r="CQ383" i="1"/>
  <c r="GX382" i="1"/>
  <c r="U344" i="1"/>
  <c r="CJ347" i="1"/>
  <c r="CT332" i="1"/>
  <c r="AB332" i="1"/>
  <c r="AB329" i="1"/>
  <c r="P329" i="1"/>
  <c r="CP329" i="1" s="1"/>
  <c r="O329" i="1" s="1"/>
  <c r="CQ329" i="1"/>
  <c r="GK248" i="1"/>
  <c r="AE256" i="1"/>
  <c r="BX462" i="1"/>
  <c r="CG472" i="1"/>
  <c r="S469" i="1"/>
  <c r="W468" i="1"/>
  <c r="GX394" i="1"/>
  <c r="AD392" i="1"/>
  <c r="AB392" i="1" s="1"/>
  <c r="CS392" i="1"/>
  <c r="CX193" i="3"/>
  <c r="CX201" i="3"/>
  <c r="CX200" i="3"/>
  <c r="CX199" i="3"/>
  <c r="CX198" i="3"/>
  <c r="CX196" i="3"/>
  <c r="CX204" i="3"/>
  <c r="CX195" i="3"/>
  <c r="CX203" i="3"/>
  <c r="CX194" i="3"/>
  <c r="CX202" i="3"/>
  <c r="CX197" i="3"/>
  <c r="I393" i="1"/>
  <c r="T393" i="1" s="1"/>
  <c r="Q392" i="1"/>
  <c r="V388" i="1"/>
  <c r="P388" i="1"/>
  <c r="CP388" i="1" s="1"/>
  <c r="O388" i="1" s="1"/>
  <c r="GX381" i="1"/>
  <c r="AD381" i="1"/>
  <c r="AB381" i="1" s="1"/>
  <c r="CR381" i="1"/>
  <c r="R381" i="1"/>
  <c r="F363" i="1"/>
  <c r="BC337" i="1"/>
  <c r="BC426" i="1"/>
  <c r="CZ342" i="1"/>
  <c r="Y342" i="1" s="1"/>
  <c r="CY342" i="1"/>
  <c r="X342" i="1" s="1"/>
  <c r="CP342" i="1"/>
  <c r="O342" i="1" s="1"/>
  <c r="CZ329" i="1"/>
  <c r="Y329" i="1" s="1"/>
  <c r="CY329" i="1"/>
  <c r="X329" i="1" s="1"/>
  <c r="V321" i="1"/>
  <c r="AB389" i="1"/>
  <c r="AB382" i="1"/>
  <c r="P333" i="1"/>
  <c r="CP333" i="1" s="1"/>
  <c r="O333" i="1" s="1"/>
  <c r="U327" i="1"/>
  <c r="CP325" i="1"/>
  <c r="O325" i="1" s="1"/>
  <c r="T320" i="1"/>
  <c r="CD193" i="1"/>
  <c r="AU210" i="1"/>
  <c r="W208" i="1"/>
  <c r="AJ210" i="1" s="1"/>
  <c r="T208" i="1"/>
  <c r="CX217" i="3"/>
  <c r="CX216" i="3"/>
  <c r="CX215" i="3"/>
  <c r="CX214" i="3"/>
  <c r="CX212" i="3"/>
  <c r="CX219" i="3"/>
  <c r="CX218" i="3"/>
  <c r="CX213" i="3"/>
  <c r="W389" i="1"/>
  <c r="V387" i="1"/>
  <c r="CP385" i="1"/>
  <c r="O385" i="1" s="1"/>
  <c r="CT383" i="1"/>
  <c r="W382" i="1"/>
  <c r="S381" i="1"/>
  <c r="CP345" i="1"/>
  <c r="O345" i="1" s="1"/>
  <c r="AB341" i="1"/>
  <c r="CY340" i="1"/>
  <c r="X340" i="1" s="1"/>
  <c r="GM340" i="1" s="1"/>
  <c r="T333" i="1"/>
  <c r="W329" i="1"/>
  <c r="T329" i="1"/>
  <c r="CP323" i="1"/>
  <c r="O323" i="1" s="1"/>
  <c r="AB322" i="1"/>
  <c r="P322" i="1"/>
  <c r="CQ322" i="1"/>
  <c r="R320" i="1"/>
  <c r="BY102" i="1"/>
  <c r="U389" i="1"/>
  <c r="W388" i="1"/>
  <c r="T387" i="1"/>
  <c r="R384" i="1"/>
  <c r="GK384" i="1" s="1"/>
  <c r="U382" i="1"/>
  <c r="T381" i="1"/>
  <c r="AD345" i="1"/>
  <c r="AB345" i="1" s="1"/>
  <c r="CS345" i="1"/>
  <c r="Q345" i="1"/>
  <c r="AD343" i="1"/>
  <c r="AB343" i="1" s="1"/>
  <c r="CS343" i="1"/>
  <c r="Q343" i="1"/>
  <c r="AD347" i="1" s="1"/>
  <c r="AE347" i="1"/>
  <c r="P339" i="1"/>
  <c r="AB339" i="1"/>
  <c r="CQ339" i="1"/>
  <c r="V333" i="1"/>
  <c r="R333" i="1"/>
  <c r="GK333" i="1" s="1"/>
  <c r="CQ328" i="1"/>
  <c r="AB328" i="1"/>
  <c r="P328" i="1"/>
  <c r="CP328" i="1" s="1"/>
  <c r="O328" i="1" s="1"/>
  <c r="GX327" i="1"/>
  <c r="CQ321" i="1"/>
  <c r="P321" i="1"/>
  <c r="V320" i="1"/>
  <c r="AT256" i="1"/>
  <c r="CC246" i="1"/>
  <c r="AI256" i="1"/>
  <c r="GK195" i="1"/>
  <c r="F365" i="1"/>
  <c r="AT337" i="1"/>
  <c r="CX145" i="3"/>
  <c r="CX153" i="3"/>
  <c r="CX144" i="3"/>
  <c r="CX152" i="3"/>
  <c r="CX143" i="3"/>
  <c r="CX151" i="3"/>
  <c r="CX142" i="3"/>
  <c r="CX150" i="3"/>
  <c r="CX148" i="3"/>
  <c r="CX147" i="3"/>
  <c r="CX146" i="3"/>
  <c r="CX149" i="3"/>
  <c r="Q331" i="1"/>
  <c r="I332" i="1"/>
  <c r="W332" i="1" s="1"/>
  <c r="P331" i="1"/>
  <c r="U331" i="1"/>
  <c r="W331" i="1"/>
  <c r="CQ327" i="1"/>
  <c r="P327" i="1"/>
  <c r="CP327" i="1" s="1"/>
  <c r="O327" i="1" s="1"/>
  <c r="AB327" i="1"/>
  <c r="Q113" i="1"/>
  <c r="S113" i="1"/>
  <c r="V113" i="1"/>
  <c r="P113" i="1"/>
  <c r="CP113" i="1" s="1"/>
  <c r="O113" i="1" s="1"/>
  <c r="R113" i="1"/>
  <c r="GK113" i="1" s="1"/>
  <c r="BD396" i="1"/>
  <c r="S389" i="1"/>
  <c r="T388" i="1"/>
  <c r="P384" i="1"/>
  <c r="CP384" i="1" s="1"/>
  <c r="O384" i="1" s="1"/>
  <c r="S382" i="1"/>
  <c r="CG347" i="1"/>
  <c r="BZ337" i="1"/>
  <c r="V344" i="1"/>
  <c r="BY347" i="1"/>
  <c r="CT333" i="1"/>
  <c r="S333" i="1"/>
  <c r="GX332" i="1"/>
  <c r="V332" i="1"/>
  <c r="GX331" i="1"/>
  <c r="S331" i="1"/>
  <c r="T330" i="1"/>
  <c r="CY325" i="1"/>
  <c r="X325" i="1" s="1"/>
  <c r="CZ325" i="1"/>
  <c r="Y325" i="1" s="1"/>
  <c r="CZ324" i="1"/>
  <c r="Y324" i="1" s="1"/>
  <c r="CY324" i="1"/>
  <c r="X324" i="1" s="1"/>
  <c r="W320" i="1"/>
  <c r="BD246" i="1"/>
  <c r="BD286" i="1"/>
  <c r="F281" i="1"/>
  <c r="AG256" i="1"/>
  <c r="BY246" i="1"/>
  <c r="CI256" i="1"/>
  <c r="AP256" i="1"/>
  <c r="P341" i="1"/>
  <c r="CP341" i="1" s="1"/>
  <c r="O341" i="1" s="1"/>
  <c r="CX155" i="3"/>
  <c r="CX154" i="3"/>
  <c r="U333" i="1"/>
  <c r="R329" i="1"/>
  <c r="GK329" i="1" s="1"/>
  <c r="CX137" i="3"/>
  <c r="CX136" i="3"/>
  <c r="CX140" i="3"/>
  <c r="CX139" i="3"/>
  <c r="CX138" i="3"/>
  <c r="CX141" i="3"/>
  <c r="I330" i="1"/>
  <c r="CX135" i="3"/>
  <c r="CX134" i="3"/>
  <c r="Q326" i="1"/>
  <c r="CP326" i="1" s="1"/>
  <c r="O326" i="1" s="1"/>
  <c r="R325" i="1"/>
  <c r="GK325" i="1" s="1"/>
  <c r="CT324" i="1"/>
  <c r="CP252" i="1"/>
  <c r="O252" i="1" s="1"/>
  <c r="CP251" i="1"/>
  <c r="O251" i="1" s="1"/>
  <c r="AB249" i="1"/>
  <c r="Q196" i="1"/>
  <c r="GX196" i="1"/>
  <c r="F147" i="1"/>
  <c r="BC121" i="1"/>
  <c r="BC161" i="1"/>
  <c r="V331" i="1"/>
  <c r="P330" i="1"/>
  <c r="CY323" i="1"/>
  <c r="X323" i="1" s="1"/>
  <c r="CG256" i="1"/>
  <c r="CY250" i="1"/>
  <c r="X250" i="1" s="1"/>
  <c r="CZ250" i="1"/>
  <c r="Y250" i="1" s="1"/>
  <c r="CP249" i="1"/>
  <c r="O249" i="1" s="1"/>
  <c r="CD256" i="1"/>
  <c r="AB248" i="1"/>
  <c r="CQ248" i="1"/>
  <c r="CQ201" i="1"/>
  <c r="P201" i="1"/>
  <c r="CP201" i="1" s="1"/>
  <c r="O201" i="1" s="1"/>
  <c r="AB201" i="1"/>
  <c r="CX57" i="3"/>
  <c r="Q128" i="1"/>
  <c r="S128" i="1"/>
  <c r="GM125" i="1"/>
  <c r="CX169" i="3"/>
  <c r="CX175" i="3"/>
  <c r="CX174" i="3"/>
  <c r="CX172" i="3"/>
  <c r="CX171" i="3"/>
  <c r="CX170" i="3"/>
  <c r="CX173" i="3"/>
  <c r="T332" i="1"/>
  <c r="R331" i="1"/>
  <c r="GK331" i="1" s="1"/>
  <c r="W321" i="1"/>
  <c r="S208" i="1"/>
  <c r="CT202" i="1"/>
  <c r="S202" i="1"/>
  <c r="U128" i="1"/>
  <c r="R326" i="1"/>
  <c r="GK326" i="1" s="1"/>
  <c r="AB324" i="1"/>
  <c r="P324" i="1"/>
  <c r="CP324" i="1" s="1"/>
  <c r="O324" i="1" s="1"/>
  <c r="S322" i="1"/>
  <c r="CS320" i="1"/>
  <c r="AD320" i="1"/>
  <c r="CS253" i="1"/>
  <c r="AD253" i="1"/>
  <c r="AB253" i="1" s="1"/>
  <c r="CX108" i="3"/>
  <c r="P253" i="1"/>
  <c r="Q253" i="1"/>
  <c r="S253" i="1"/>
  <c r="AH256" i="1"/>
  <c r="CY248" i="1"/>
  <c r="X248" i="1" s="1"/>
  <c r="CZ248" i="1"/>
  <c r="Y248" i="1" s="1"/>
  <c r="BY193" i="1"/>
  <c r="AP210" i="1"/>
  <c r="V330" i="1"/>
  <c r="U329" i="1"/>
  <c r="T327" i="1"/>
  <c r="CR326" i="1"/>
  <c r="AD326" i="1"/>
  <c r="AB326" i="1" s="1"/>
  <c r="T321" i="1"/>
  <c r="CR320" i="1"/>
  <c r="BC246" i="1"/>
  <c r="F272" i="1"/>
  <c r="AQ256" i="1"/>
  <c r="CT251" i="1"/>
  <c r="S251" i="1"/>
  <c r="AJ256" i="1"/>
  <c r="CP202" i="1"/>
  <c r="O202" i="1" s="1"/>
  <c r="W113" i="1"/>
  <c r="CX158" i="3"/>
  <c r="CX157" i="3"/>
  <c r="W333" i="1"/>
  <c r="AB333" i="1"/>
  <c r="AD328" i="1"/>
  <c r="R328" i="1"/>
  <c r="GK328" i="1" s="1"/>
  <c r="AD321" i="1"/>
  <c r="AB321" i="1" s="1"/>
  <c r="R321" i="1"/>
  <c r="GK321" i="1" s="1"/>
  <c r="AB320" i="1"/>
  <c r="BB286" i="1"/>
  <c r="BB246" i="1"/>
  <c r="F269" i="1"/>
  <c r="AO286" i="1"/>
  <c r="AO246" i="1"/>
  <c r="CR253" i="1"/>
  <c r="AB250" i="1"/>
  <c r="CQ250" i="1"/>
  <c r="P250" i="1"/>
  <c r="CP250" i="1" s="1"/>
  <c r="O250" i="1" s="1"/>
  <c r="CT249" i="1"/>
  <c r="S249" i="1"/>
  <c r="P248" i="1"/>
  <c r="F149" i="1"/>
  <c r="AT121" i="1"/>
  <c r="AT161" i="1"/>
  <c r="CX121" i="3"/>
  <c r="CX120" i="3"/>
  <c r="CX119" i="3"/>
  <c r="CX118" i="3"/>
  <c r="CX124" i="3"/>
  <c r="CX123" i="3"/>
  <c r="CX122" i="3"/>
  <c r="Q254" i="1"/>
  <c r="CP254" i="1" s="1"/>
  <c r="O254" i="1" s="1"/>
  <c r="Q252" i="1"/>
  <c r="CX104" i="3"/>
  <c r="CX103" i="3"/>
  <c r="CK246" i="1"/>
  <c r="F223" i="1"/>
  <c r="F235" i="1"/>
  <c r="BD193" i="1"/>
  <c r="AB208" i="1"/>
  <c r="P208" i="1"/>
  <c r="I208" i="1"/>
  <c r="V206" i="1"/>
  <c r="S206" i="1"/>
  <c r="CQ203" i="1"/>
  <c r="P203" i="1"/>
  <c r="CP203" i="1" s="1"/>
  <c r="O203" i="1" s="1"/>
  <c r="AD202" i="1"/>
  <c r="AB202" i="1" s="1"/>
  <c r="R202" i="1"/>
  <c r="GK202" i="1" s="1"/>
  <c r="CS200" i="1"/>
  <c r="Q200" i="1"/>
  <c r="AB197" i="1"/>
  <c r="P197" i="1"/>
  <c r="CP197" i="1" s="1"/>
  <c r="O197" i="1" s="1"/>
  <c r="AB196" i="1"/>
  <c r="CQ196" i="1"/>
  <c r="GX195" i="1"/>
  <c r="V195" i="1"/>
  <c r="P195" i="1"/>
  <c r="F186" i="1"/>
  <c r="F156" i="1"/>
  <c r="CP129" i="1"/>
  <c r="O129" i="1" s="1"/>
  <c r="GX124" i="1"/>
  <c r="V124" i="1"/>
  <c r="CT123" i="1"/>
  <c r="S123" i="1"/>
  <c r="CY114" i="1"/>
  <c r="X114" i="1" s="1"/>
  <c r="CZ114" i="1"/>
  <c r="Y114" i="1" s="1"/>
  <c r="CY108" i="1"/>
  <c r="X108" i="1" s="1"/>
  <c r="CZ108" i="1"/>
  <c r="Y108" i="1" s="1"/>
  <c r="BZ161" i="1"/>
  <c r="BC70" i="1"/>
  <c r="BC30" i="1"/>
  <c r="W207" i="1"/>
  <c r="T206" i="1"/>
  <c r="P204" i="1"/>
  <c r="CP204" i="1" s="1"/>
  <c r="O204" i="1" s="1"/>
  <c r="CQ202" i="1"/>
  <c r="CX84" i="3"/>
  <c r="CX83" i="3"/>
  <c r="Q201" i="1"/>
  <c r="T195" i="1"/>
  <c r="AD195" i="1"/>
  <c r="AB195" i="1" s="1"/>
  <c r="CS195" i="1"/>
  <c r="W128" i="1"/>
  <c r="CP123" i="1"/>
  <c r="O123" i="1" s="1"/>
  <c r="CS111" i="1"/>
  <c r="R111" i="1"/>
  <c r="GK111" i="1" s="1"/>
  <c r="AD111" i="1"/>
  <c r="AB111" i="1" s="1"/>
  <c r="CR111" i="1"/>
  <c r="S105" i="1"/>
  <c r="Q105" i="1"/>
  <c r="P105" i="1"/>
  <c r="W105" i="1"/>
  <c r="AJ161" i="1" s="1"/>
  <c r="AJ102" i="1" s="1"/>
  <c r="AU30" i="1"/>
  <c r="F59" i="1"/>
  <c r="AU70" i="1"/>
  <c r="CC30" i="1"/>
  <c r="AT40" i="1"/>
  <c r="BY30" i="1"/>
  <c r="AP40" i="1"/>
  <c r="CI40" i="1"/>
  <c r="S207" i="1"/>
  <c r="CS206" i="1"/>
  <c r="AD206" i="1"/>
  <c r="AB206" i="1" s="1"/>
  <c r="CP200" i="1"/>
  <c r="O200" i="1" s="1"/>
  <c r="CC210" i="1"/>
  <c r="CX65" i="3"/>
  <c r="CX64" i="3"/>
  <c r="CX63" i="3"/>
  <c r="CX62" i="3"/>
  <c r="CX61" i="3"/>
  <c r="CX60" i="3"/>
  <c r="CX59" i="3"/>
  <c r="CX66" i="3"/>
  <c r="Q195" i="1"/>
  <c r="AO193" i="1"/>
  <c r="T128" i="1"/>
  <c r="AD128" i="1"/>
  <c r="AB128" i="1" s="1"/>
  <c r="CS128" i="1"/>
  <c r="R128" i="1"/>
  <c r="GK128" i="1" s="1"/>
  <c r="CD131" i="1"/>
  <c r="CS112" i="1"/>
  <c r="R112" i="1"/>
  <c r="GK112" i="1" s="1"/>
  <c r="AD112" i="1"/>
  <c r="AB112" i="1" s="1"/>
  <c r="U208" i="1"/>
  <c r="AH210" i="1" s="1"/>
  <c r="T207" i="1"/>
  <c r="CR206" i="1"/>
  <c r="W196" i="1"/>
  <c r="BC193" i="1"/>
  <c r="AO121" i="1"/>
  <c r="AO161" i="1"/>
  <c r="F135" i="1"/>
  <c r="GX128" i="1"/>
  <c r="CR128" i="1"/>
  <c r="CQ128" i="1"/>
  <c r="P128" i="1"/>
  <c r="CP128" i="1" s="1"/>
  <c r="O128" i="1" s="1"/>
  <c r="W127" i="1"/>
  <c r="GX113" i="1"/>
  <c r="U113" i="1"/>
  <c r="AD107" i="1"/>
  <c r="R107" i="1"/>
  <c r="GK107" i="1" s="1"/>
  <c r="CR107" i="1"/>
  <c r="Q107" i="1"/>
  <c r="CT208" i="1"/>
  <c r="AD207" i="1"/>
  <c r="R207" i="1"/>
  <c r="GK207" i="1" s="1"/>
  <c r="CS205" i="1"/>
  <c r="Q205" i="1"/>
  <c r="S197" i="1"/>
  <c r="U196" i="1"/>
  <c r="S196" i="1"/>
  <c r="BZ210" i="1"/>
  <c r="W124" i="1"/>
  <c r="AJ131" i="1" s="1"/>
  <c r="CP117" i="1"/>
  <c r="O117" i="1" s="1"/>
  <c r="GX105" i="1"/>
  <c r="T105" i="1"/>
  <c r="CS105" i="1"/>
  <c r="AD105" i="1"/>
  <c r="AB105" i="1" s="1"/>
  <c r="CR105" i="1"/>
  <c r="CQ207" i="1"/>
  <c r="AB207" i="1"/>
  <c r="CX97" i="3"/>
  <c r="CX96" i="3"/>
  <c r="CX95" i="3"/>
  <c r="CX94" i="3"/>
  <c r="CX102" i="3"/>
  <c r="CX93" i="3"/>
  <c r="CX92" i="3"/>
  <c r="CX100" i="3"/>
  <c r="CX91" i="3"/>
  <c r="CX99" i="3"/>
  <c r="CX98" i="3"/>
  <c r="CX101" i="3"/>
  <c r="Q206" i="1"/>
  <c r="CP206" i="1" s="1"/>
  <c r="O206" i="1" s="1"/>
  <c r="CP199" i="1"/>
  <c r="O199" i="1" s="1"/>
  <c r="T196" i="1"/>
  <c r="BB121" i="1"/>
  <c r="F144" i="1"/>
  <c r="BB161" i="1"/>
  <c r="GN125" i="1"/>
  <c r="CY112" i="1"/>
  <c r="X112" i="1" s="1"/>
  <c r="CZ112" i="1"/>
  <c r="Y112" i="1" s="1"/>
  <c r="P110" i="1"/>
  <c r="CP110" i="1" s="1"/>
  <c r="O110" i="1" s="1"/>
  <c r="AB110" i="1"/>
  <c r="CQ110" i="1"/>
  <c r="BB30" i="1"/>
  <c r="F53" i="1"/>
  <c r="BB70" i="1"/>
  <c r="CX107" i="3"/>
  <c r="CX106" i="3"/>
  <c r="CP205" i="1"/>
  <c r="O205" i="1" s="1"/>
  <c r="S204" i="1"/>
  <c r="S203" i="1"/>
  <c r="CS201" i="1"/>
  <c r="AD201" i="1"/>
  <c r="CP198" i="1"/>
  <c r="O198" i="1" s="1"/>
  <c r="R196" i="1"/>
  <c r="GK196" i="1" s="1"/>
  <c r="P196" i="1"/>
  <c r="CP196" i="1" s="1"/>
  <c r="O196" i="1" s="1"/>
  <c r="S195" i="1"/>
  <c r="V128" i="1"/>
  <c r="AQ131" i="1"/>
  <c r="BZ121" i="1"/>
  <c r="U124" i="1"/>
  <c r="AP131" i="1"/>
  <c r="BY121" i="1"/>
  <c r="CI131" i="1"/>
  <c r="CT115" i="1"/>
  <c r="S115" i="1"/>
  <c r="AB114" i="1"/>
  <c r="CQ114" i="1"/>
  <c r="P114" i="1"/>
  <c r="CP114" i="1" s="1"/>
  <c r="O114" i="1" s="1"/>
  <c r="Q108" i="1"/>
  <c r="CP108" i="1" s="1"/>
  <c r="O108" i="1" s="1"/>
  <c r="AD108" i="1"/>
  <c r="AB108" i="1" s="1"/>
  <c r="R108" i="1"/>
  <c r="GK108" i="1" s="1"/>
  <c r="CR108" i="1"/>
  <c r="R105" i="1"/>
  <c r="CX89" i="3"/>
  <c r="CX88" i="3"/>
  <c r="CX87" i="3"/>
  <c r="CX86" i="3"/>
  <c r="CX85" i="3"/>
  <c r="CX90" i="3"/>
  <c r="CM193" i="1"/>
  <c r="Q126" i="1"/>
  <c r="CP126" i="1" s="1"/>
  <c r="O126" i="1" s="1"/>
  <c r="CQ112" i="1"/>
  <c r="CZ111" i="1"/>
  <c r="Y111" i="1" s="1"/>
  <c r="CP111" i="1"/>
  <c r="O111" i="1" s="1"/>
  <c r="S109" i="1"/>
  <c r="CP109" i="1" s="1"/>
  <c r="O109" i="1" s="1"/>
  <c r="GX32" i="1"/>
  <c r="CS129" i="1"/>
  <c r="CS127" i="1"/>
  <c r="I127" i="1"/>
  <c r="V127" i="1" s="1"/>
  <c r="CS117" i="1"/>
  <c r="CT110" i="1"/>
  <c r="T113" i="1"/>
  <c r="CX73" i="3"/>
  <c r="CX72" i="3"/>
  <c r="CX71" i="3"/>
  <c r="CX70" i="3"/>
  <c r="CX69" i="3"/>
  <c r="CX68" i="3"/>
  <c r="CX67" i="3"/>
  <c r="CG131" i="1"/>
  <c r="AD129" i="1"/>
  <c r="AB129" i="1" s="1"/>
  <c r="I124" i="1"/>
  <c r="BX121" i="1"/>
  <c r="I116" i="1"/>
  <c r="W116" i="1" s="1"/>
  <c r="AB109" i="1"/>
  <c r="S107" i="1"/>
  <c r="CS106" i="1"/>
  <c r="AD106" i="1"/>
  <c r="AB106" i="1" s="1"/>
  <c r="P106" i="1"/>
  <c r="V105" i="1"/>
  <c r="CT104" i="1"/>
  <c r="S104" i="1"/>
  <c r="CP37" i="1"/>
  <c r="O37" i="1" s="1"/>
  <c r="BZ30" i="1"/>
  <c r="AQ40" i="1"/>
  <c r="CX1" i="3"/>
  <c r="CX2" i="3"/>
  <c r="Q32" i="1"/>
  <c r="P32" i="1"/>
  <c r="S32" i="1"/>
  <c r="U32" i="1"/>
  <c r="I33" i="1"/>
  <c r="U33" i="1" s="1"/>
  <c r="CX56" i="3"/>
  <c r="CX55" i="3"/>
  <c r="CX39" i="3"/>
  <c r="CX38" i="3"/>
  <c r="CX37" i="3"/>
  <c r="CX36" i="3"/>
  <c r="CX35" i="3"/>
  <c r="CX34" i="3"/>
  <c r="Q112" i="1"/>
  <c r="CP112" i="1" s="1"/>
  <c r="O112" i="1" s="1"/>
  <c r="F44" i="1"/>
  <c r="AO70" i="1"/>
  <c r="GM35" i="1"/>
  <c r="GN35" i="1"/>
  <c r="CY34" i="1"/>
  <c r="X34" i="1" s="1"/>
  <c r="CZ34" i="1"/>
  <c r="Y34" i="1" s="1"/>
  <c r="S126" i="1"/>
  <c r="CX53" i="3"/>
  <c r="CX52" i="3"/>
  <c r="CX41" i="3"/>
  <c r="CX49" i="3"/>
  <c r="CX40" i="3"/>
  <c r="CX48" i="3"/>
  <c r="CX47" i="3"/>
  <c r="CX46" i="3"/>
  <c r="CX45" i="3"/>
  <c r="CX44" i="3"/>
  <c r="CX43" i="3"/>
  <c r="CX51" i="3"/>
  <c r="CX42" i="3"/>
  <c r="CX50" i="3"/>
  <c r="CQ107" i="1"/>
  <c r="AB107" i="1"/>
  <c r="CX17" i="3"/>
  <c r="CX16" i="3"/>
  <c r="CX22" i="3"/>
  <c r="CX21" i="3"/>
  <c r="CX20" i="3"/>
  <c r="CX19" i="3"/>
  <c r="CX18" i="3"/>
  <c r="Q106" i="1"/>
  <c r="CP104" i="1"/>
  <c r="O104" i="1" s="1"/>
  <c r="AO30" i="1"/>
  <c r="P38" i="1"/>
  <c r="CP38" i="1" s="1"/>
  <c r="O38" i="1" s="1"/>
  <c r="S37" i="1"/>
  <c r="P36" i="1"/>
  <c r="CP36" i="1" s="1"/>
  <c r="O36" i="1" s="1"/>
  <c r="AB32" i="1"/>
  <c r="CX5" i="3"/>
  <c r="CX4" i="3"/>
  <c r="CX33" i="3"/>
  <c r="CX32" i="3"/>
  <c r="CZ38" i="1"/>
  <c r="Y38" i="1" s="1"/>
  <c r="CZ36" i="1"/>
  <c r="Y36" i="1" s="1"/>
  <c r="CS35" i="1"/>
  <c r="R34" i="1"/>
  <c r="GK34" i="1" s="1"/>
  <c r="AD34" i="1"/>
  <c r="AB34" i="1" s="1"/>
  <c r="Q34" i="1"/>
  <c r="W32" i="1"/>
  <c r="CG40" i="1"/>
  <c r="CQ38" i="1"/>
  <c r="CQ36" i="1"/>
  <c r="CQ34" i="1"/>
  <c r="P34" i="1"/>
  <c r="V32" i="1"/>
  <c r="BX30" i="1"/>
  <c r="CX9" i="3"/>
  <c r="CX8" i="3"/>
  <c r="CX15" i="3"/>
  <c r="CX14" i="3"/>
  <c r="CX13" i="3"/>
  <c r="CX12" i="3"/>
  <c r="CX11" i="3"/>
  <c r="CX10" i="3"/>
  <c r="BD40" i="1"/>
  <c r="CS32" i="1"/>
  <c r="R32" i="1"/>
  <c r="K531" i="6" l="1"/>
  <c r="I772" i="6"/>
  <c r="I531" i="6"/>
  <c r="H1500" i="5"/>
  <c r="H2265" i="5"/>
  <c r="H1793" i="5"/>
  <c r="I21" i="5"/>
  <c r="J1986" i="5"/>
  <c r="J2235" i="5"/>
  <c r="AF337" i="1"/>
  <c r="S347" i="1"/>
  <c r="GM326" i="1"/>
  <c r="GN326" i="1"/>
  <c r="AI131" i="1"/>
  <c r="GM541" i="1"/>
  <c r="GN541" i="1"/>
  <c r="AJ563" i="1"/>
  <c r="GM540" i="1"/>
  <c r="GN540" i="1"/>
  <c r="AO966" i="1"/>
  <c r="F1078" i="1"/>
  <c r="GM1640" i="1"/>
  <c r="GN1640" i="1"/>
  <c r="GM1895" i="1"/>
  <c r="GN1895" i="1"/>
  <c r="GM1840" i="1"/>
  <c r="GN1840" i="1"/>
  <c r="GM254" i="1"/>
  <c r="GN254" i="1"/>
  <c r="AJ462" i="1"/>
  <c r="W472" i="1"/>
  <c r="GN817" i="1"/>
  <c r="GM817" i="1"/>
  <c r="GM1196" i="1"/>
  <c r="GN1196" i="1"/>
  <c r="AH1201" i="1"/>
  <c r="U1211" i="1"/>
  <c r="GM1331" i="1"/>
  <c r="GN1331" i="1"/>
  <c r="GN1834" i="1"/>
  <c r="GM1834" i="1"/>
  <c r="GM108" i="1"/>
  <c r="GN108" i="1"/>
  <c r="AJ642" i="1"/>
  <c r="AJ534" i="1" s="1"/>
  <c r="GM112" i="1"/>
  <c r="GN112" i="1"/>
  <c r="GN470" i="1"/>
  <c r="GM470" i="1"/>
  <c r="AF678" i="1"/>
  <c r="S688" i="1"/>
  <c r="GM1033" i="1"/>
  <c r="GN1033" i="1"/>
  <c r="AD1243" i="1"/>
  <c r="Q1260" i="1"/>
  <c r="AI1417" i="1"/>
  <c r="V1427" i="1"/>
  <c r="AH193" i="1"/>
  <c r="U210" i="1"/>
  <c r="GM605" i="1"/>
  <c r="GN605" i="1"/>
  <c r="AG678" i="1"/>
  <c r="T688" i="1"/>
  <c r="GM981" i="1"/>
  <c r="GN981" i="1"/>
  <c r="GM1114" i="1"/>
  <c r="GN1114" i="1"/>
  <c r="AI1027" i="1"/>
  <c r="V1044" i="1"/>
  <c r="T1044" i="1"/>
  <c r="AG1027" i="1"/>
  <c r="GM1208" i="1"/>
  <c r="GN1208" i="1"/>
  <c r="AD1201" i="1"/>
  <c r="Q1211" i="1"/>
  <c r="GM1249" i="1"/>
  <c r="GN1249" i="1"/>
  <c r="BA1211" i="1"/>
  <c r="CJ1201" i="1"/>
  <c r="AG1243" i="1"/>
  <c r="T1260" i="1"/>
  <c r="GM1467" i="1"/>
  <c r="GN1467" i="1"/>
  <c r="AJ1542" i="1"/>
  <c r="W1552" i="1"/>
  <c r="AD1542" i="1"/>
  <c r="Q1552" i="1"/>
  <c r="AI1722" i="1"/>
  <c r="AI1614" i="1" s="1"/>
  <c r="CJ678" i="1"/>
  <c r="BA688" i="1"/>
  <c r="AI1290" i="1"/>
  <c r="AI1182" i="1" s="1"/>
  <c r="GM1188" i="1"/>
  <c r="GN1188" i="1"/>
  <c r="AZ1120" i="1"/>
  <c r="CI1110" i="1"/>
  <c r="GM1250" i="1"/>
  <c r="GN1250" i="1"/>
  <c r="W1427" i="1"/>
  <c r="AJ1417" i="1"/>
  <c r="AH1326" i="1"/>
  <c r="U1336" i="1"/>
  <c r="BA1768" i="1"/>
  <c r="CJ1758" i="1"/>
  <c r="AI1849" i="1"/>
  <c r="V1859" i="1"/>
  <c r="GM1837" i="1"/>
  <c r="GN1837" i="1"/>
  <c r="BC534" i="1"/>
  <c r="F658" i="1"/>
  <c r="AD678" i="1"/>
  <c r="Q688" i="1"/>
  <c r="U688" i="1"/>
  <c r="AH678" i="1"/>
  <c r="CE1552" i="1"/>
  <c r="CF1552" i="1"/>
  <c r="AC1542" i="1"/>
  <c r="CH1552" i="1"/>
  <c r="P1552" i="1"/>
  <c r="AG1633" i="1"/>
  <c r="T1643" i="1"/>
  <c r="GM1842" i="1"/>
  <c r="GN1842" i="1"/>
  <c r="GM546" i="1"/>
  <c r="GN546" i="1"/>
  <c r="GM1032" i="1"/>
  <c r="GN1032" i="1"/>
  <c r="AJ1201" i="1"/>
  <c r="W1211" i="1"/>
  <c r="AI1201" i="1"/>
  <c r="V1211" i="1"/>
  <c r="AF1542" i="1"/>
  <c r="S1552" i="1"/>
  <c r="AH1722" i="1"/>
  <c r="AH1614" i="1" s="1"/>
  <c r="AZ563" i="1"/>
  <c r="CI553" i="1"/>
  <c r="W210" i="1"/>
  <c r="AJ193" i="1"/>
  <c r="AD337" i="1"/>
  <c r="Q347" i="1"/>
  <c r="GM466" i="1"/>
  <c r="GN466" i="1"/>
  <c r="GM599" i="1"/>
  <c r="GN599" i="1"/>
  <c r="GM816" i="1"/>
  <c r="GN816" i="1"/>
  <c r="AH1417" i="1"/>
  <c r="U1427" i="1"/>
  <c r="GM110" i="1"/>
  <c r="GN110" i="1"/>
  <c r="AO102" i="1"/>
  <c r="F165" i="1"/>
  <c r="CY107" i="1"/>
  <c r="X107" i="1" s="1"/>
  <c r="CZ107" i="1"/>
  <c r="Y107" i="1" s="1"/>
  <c r="AQ210" i="1"/>
  <c r="BZ193" i="1"/>
  <c r="CG210" i="1"/>
  <c r="CG246" i="1"/>
  <c r="AX256" i="1"/>
  <c r="S33" i="1"/>
  <c r="CZ104" i="1"/>
  <c r="Y104" i="1" s="1"/>
  <c r="CY104" i="1"/>
  <c r="X104" i="1" s="1"/>
  <c r="CZ115" i="1"/>
  <c r="Y115" i="1" s="1"/>
  <c r="CY115" i="1"/>
  <c r="X115" i="1" s="1"/>
  <c r="F65" i="1"/>
  <c r="BD70" i="1"/>
  <c r="BD30" i="1"/>
  <c r="CZ37" i="1"/>
  <c r="Y37" i="1" s="1"/>
  <c r="CY37" i="1"/>
  <c r="X37" i="1" s="1"/>
  <c r="GN38" i="1"/>
  <c r="GM38" i="1"/>
  <c r="AO26" i="1"/>
  <c r="F74" i="1"/>
  <c r="S124" i="1"/>
  <c r="P124" i="1"/>
  <c r="Q124" i="1"/>
  <c r="R124" i="1"/>
  <c r="V116" i="1"/>
  <c r="AI161" i="1" s="1"/>
  <c r="AI102" i="1" s="1"/>
  <c r="AQ121" i="1"/>
  <c r="F141" i="1"/>
  <c r="AQ161" i="1"/>
  <c r="CZ203" i="1"/>
  <c r="Y203" i="1" s="1"/>
  <c r="CY203" i="1"/>
  <c r="X203" i="1" s="1"/>
  <c r="F174" i="1"/>
  <c r="BB102" i="1"/>
  <c r="GX127" i="1"/>
  <c r="CJ131" i="1" s="1"/>
  <c r="GM200" i="1"/>
  <c r="GN200" i="1"/>
  <c r="AT30" i="1"/>
  <c r="F58" i="1"/>
  <c r="AT70" i="1"/>
  <c r="CY105" i="1"/>
  <c r="X105" i="1" s="1"/>
  <c r="CZ105" i="1"/>
  <c r="Y105" i="1" s="1"/>
  <c r="R208" i="1"/>
  <c r="GK208" i="1" s="1"/>
  <c r="Q208" i="1"/>
  <c r="GX208" i="1"/>
  <c r="CZ249" i="1"/>
  <c r="Y249" i="1" s="1"/>
  <c r="CY249" i="1"/>
  <c r="X249" i="1" s="1"/>
  <c r="GN249" i="1" s="1"/>
  <c r="AF256" i="1"/>
  <c r="CZ251" i="1"/>
  <c r="Y251" i="1" s="1"/>
  <c r="CY251" i="1"/>
  <c r="X251" i="1" s="1"/>
  <c r="GM251" i="1" s="1"/>
  <c r="AU256" i="1"/>
  <c r="CD246" i="1"/>
  <c r="V208" i="1"/>
  <c r="CZ389" i="1"/>
  <c r="Y389" i="1" s="1"/>
  <c r="CY389" i="1"/>
  <c r="X389" i="1" s="1"/>
  <c r="T124" i="1"/>
  <c r="AG131" i="1" s="1"/>
  <c r="AC347" i="1"/>
  <c r="CP339" i="1"/>
  <c r="O339" i="1" s="1"/>
  <c r="GK320" i="1"/>
  <c r="GM325" i="1"/>
  <c r="GN325" i="1"/>
  <c r="GN342" i="1"/>
  <c r="GM342" i="1"/>
  <c r="GN340" i="1"/>
  <c r="CY320" i="1"/>
  <c r="X320" i="1" s="1"/>
  <c r="CZ320" i="1"/>
  <c r="Y320" i="1" s="1"/>
  <c r="V465" i="1"/>
  <c r="AI472" i="1" s="1"/>
  <c r="BZ462" i="1"/>
  <c r="AQ472" i="1"/>
  <c r="CP597" i="1"/>
  <c r="O597" i="1" s="1"/>
  <c r="AT563" i="1"/>
  <c r="CC553" i="1"/>
  <c r="AQ379" i="1"/>
  <c r="AQ426" i="1"/>
  <c r="F406" i="1"/>
  <c r="R549" i="1"/>
  <c r="GK549" i="1" s="1"/>
  <c r="W549" i="1"/>
  <c r="Q549" i="1"/>
  <c r="S549" i="1"/>
  <c r="AU595" i="1"/>
  <c r="F631" i="1"/>
  <c r="AC563" i="1"/>
  <c r="CP555" i="1"/>
  <c r="O555" i="1" s="1"/>
  <c r="BD642" i="1"/>
  <c r="F637" i="1"/>
  <c r="BD595" i="1"/>
  <c r="CY752" i="1"/>
  <c r="X752" i="1" s="1"/>
  <c r="CZ752" i="1"/>
  <c r="Y752" i="1" s="1"/>
  <c r="GN608" i="1"/>
  <c r="GM608" i="1"/>
  <c r="T549" i="1"/>
  <c r="BD678" i="1"/>
  <c r="BD718" i="1"/>
  <c r="F713" i="1"/>
  <c r="CP754" i="1"/>
  <c r="O754" i="1" s="1"/>
  <c r="F734" i="1"/>
  <c r="BC674" i="1"/>
  <c r="GM601" i="1"/>
  <c r="Q598" i="1"/>
  <c r="R598" i="1"/>
  <c r="GK598" i="1" s="1"/>
  <c r="S598" i="1"/>
  <c r="CP686" i="1"/>
  <c r="O686" i="1" s="1"/>
  <c r="U820" i="1"/>
  <c r="AH828" i="1" s="1"/>
  <c r="AD904" i="1"/>
  <c r="GN757" i="1"/>
  <c r="V820" i="1"/>
  <c r="W598" i="1"/>
  <c r="CZ824" i="1"/>
  <c r="Y824" i="1" s="1"/>
  <c r="CY824" i="1"/>
  <c r="X824" i="1" s="1"/>
  <c r="CY971" i="1"/>
  <c r="X971" i="1" s="1"/>
  <c r="CZ971" i="1"/>
  <c r="Y971" i="1" s="1"/>
  <c r="BC985" i="1"/>
  <c r="F1011" i="1"/>
  <c r="BC1074" i="1"/>
  <c r="CG894" i="1"/>
  <c r="AX904" i="1"/>
  <c r="CY818" i="1"/>
  <c r="X818" i="1" s="1"/>
  <c r="CZ818" i="1"/>
  <c r="Y818" i="1" s="1"/>
  <c r="AD995" i="1"/>
  <c r="GN974" i="1"/>
  <c r="GM974" i="1"/>
  <c r="CY990" i="1"/>
  <c r="X990" i="1" s="1"/>
  <c r="AF995" i="1"/>
  <c r="CZ990" i="1"/>
  <c r="Y990" i="1" s="1"/>
  <c r="GN1041" i="1"/>
  <c r="GM1041" i="1"/>
  <c r="CG811" i="1"/>
  <c r="AX828" i="1"/>
  <c r="CP1115" i="1"/>
  <c r="O1115" i="1" s="1"/>
  <c r="CY1191" i="1"/>
  <c r="X1191" i="1" s="1"/>
  <c r="CZ1191" i="1"/>
  <c r="Y1191" i="1" s="1"/>
  <c r="GN901" i="1"/>
  <c r="CP1192" i="1"/>
  <c r="O1192" i="1" s="1"/>
  <c r="F925" i="1"/>
  <c r="T934" i="1"/>
  <c r="T894" i="1"/>
  <c r="CP1184" i="1"/>
  <c r="O1184" i="1" s="1"/>
  <c r="GM1035" i="1"/>
  <c r="GN1035" i="1"/>
  <c r="AO1106" i="1"/>
  <c r="F1154" i="1"/>
  <c r="V995" i="1"/>
  <c r="AI985" i="1"/>
  <c r="GK1112" i="1"/>
  <c r="AE1120" i="1"/>
  <c r="GM1203" i="1"/>
  <c r="GN1203" i="1"/>
  <c r="GN1118" i="1"/>
  <c r="GM1118" i="1"/>
  <c r="GN1209" i="1"/>
  <c r="T1193" i="1"/>
  <c r="CY1254" i="1"/>
  <c r="X1254" i="1" s="1"/>
  <c r="CZ1254" i="1"/>
  <c r="Y1254" i="1" s="1"/>
  <c r="CZ1406" i="1"/>
  <c r="Y1406" i="1" s="1"/>
  <c r="CY1406" i="1"/>
  <c r="X1406" i="1" s="1"/>
  <c r="CJ1243" i="1"/>
  <c r="BA1260" i="1"/>
  <c r="AE1552" i="1"/>
  <c r="AC1427" i="1"/>
  <c r="CY1638" i="1"/>
  <c r="X1638" i="1" s="1"/>
  <c r="CZ1638" i="1"/>
  <c r="Y1638" i="1" s="1"/>
  <c r="GM1638" i="1" s="1"/>
  <c r="GN1330" i="1"/>
  <c r="AE1427" i="1"/>
  <c r="CP1402" i="1"/>
  <c r="O1402" i="1" s="1"/>
  <c r="BD1459" i="1"/>
  <c r="BD1506" i="1"/>
  <c r="F1501" i="1"/>
  <c r="GM1246" i="1"/>
  <c r="CY1420" i="1"/>
  <c r="X1420" i="1" s="1"/>
  <c r="GM1420" i="1" s="1"/>
  <c r="CZ1420" i="1"/>
  <c r="Y1420" i="1" s="1"/>
  <c r="CP1462" i="1"/>
  <c r="O1462" i="1" s="1"/>
  <c r="GM1626" i="1"/>
  <c r="GN1626" i="1"/>
  <c r="AT1459" i="1"/>
  <c r="F1494" i="1"/>
  <c r="W1474" i="1"/>
  <c r="AG1938" i="1"/>
  <c r="AG1830" i="1" s="1"/>
  <c r="P1468" i="1"/>
  <c r="CP1468" i="1" s="1"/>
  <c r="O1468" i="1" s="1"/>
  <c r="AZ1552" i="1"/>
  <c r="CI1542" i="1"/>
  <c r="V1629" i="1"/>
  <c r="V1689" i="1"/>
  <c r="AQ1459" i="1"/>
  <c r="F1486" i="1"/>
  <c r="Q1835" i="1"/>
  <c r="S1835" i="1"/>
  <c r="T1835" i="1"/>
  <c r="U1835" i="1"/>
  <c r="AH1938" i="1" s="1"/>
  <c r="AH1830" i="1" s="1"/>
  <c r="V1835" i="1"/>
  <c r="CZ1856" i="1"/>
  <c r="Y1856" i="1" s="1"/>
  <c r="CY1856" i="1"/>
  <c r="X1856" i="1" s="1"/>
  <c r="AD1970" i="1"/>
  <c r="Q1974" i="1"/>
  <c r="U1474" i="1"/>
  <c r="AQ1633" i="1"/>
  <c r="F1653" i="1"/>
  <c r="Q1687" i="1"/>
  <c r="R1687" i="1"/>
  <c r="GK1687" i="1" s="1"/>
  <c r="S1687" i="1"/>
  <c r="Q1833" i="1"/>
  <c r="AD1938" i="1" s="1"/>
  <c r="AD1830" i="1" s="1"/>
  <c r="R1833" i="1"/>
  <c r="S1833" i="1"/>
  <c r="T1833" i="1"/>
  <c r="CP2008" i="1"/>
  <c r="O2008" i="1" s="1"/>
  <c r="AU1758" i="1"/>
  <c r="F1787" i="1"/>
  <c r="AU1798" i="1"/>
  <c r="P1835" i="1"/>
  <c r="AC1938" i="1" s="1"/>
  <c r="GX1835" i="1"/>
  <c r="GN1766" i="1"/>
  <c r="V1833" i="1"/>
  <c r="AI1938" i="1" s="1"/>
  <c r="AI1830" i="1" s="1"/>
  <c r="U1852" i="1"/>
  <c r="AH1859" i="1" s="1"/>
  <c r="W1687" i="1"/>
  <c r="AJ1692" i="1" s="1"/>
  <c r="W1833" i="1"/>
  <c r="GM1897" i="1"/>
  <c r="GN1897" i="1"/>
  <c r="AK1970" i="1"/>
  <c r="X1974" i="1"/>
  <c r="F2020" i="1"/>
  <c r="AP2006" i="1"/>
  <c r="V33" i="1"/>
  <c r="AI40" i="1" s="1"/>
  <c r="AJ121" i="1"/>
  <c r="W131" i="1"/>
  <c r="AH40" i="1"/>
  <c r="GM199" i="1"/>
  <c r="GN199" i="1"/>
  <c r="CP106" i="1"/>
  <c r="O106" i="1" s="1"/>
  <c r="GX116" i="1"/>
  <c r="CJ161" i="1" s="1"/>
  <c r="CJ102" i="1" s="1"/>
  <c r="CZ204" i="1"/>
  <c r="Y204" i="1" s="1"/>
  <c r="CY204" i="1"/>
  <c r="X204" i="1" s="1"/>
  <c r="U116" i="1"/>
  <c r="AH161" i="1" s="1"/>
  <c r="AH102" i="1" s="1"/>
  <c r="T127" i="1"/>
  <c r="CP195" i="1"/>
  <c r="O195" i="1" s="1"/>
  <c r="AC210" i="1"/>
  <c r="CP208" i="1"/>
  <c r="O208" i="1" s="1"/>
  <c r="CY202" i="1"/>
  <c r="X202" i="1" s="1"/>
  <c r="GN202" i="1" s="1"/>
  <c r="CZ202" i="1"/>
  <c r="Y202" i="1" s="1"/>
  <c r="CP115" i="1"/>
  <c r="O115" i="1" s="1"/>
  <c r="S330" i="1"/>
  <c r="U330" i="1"/>
  <c r="Q330" i="1"/>
  <c r="AG246" i="1"/>
  <c r="T256" i="1"/>
  <c r="AP347" i="1"/>
  <c r="CI347" i="1"/>
  <c r="BY337" i="1"/>
  <c r="AI246" i="1"/>
  <c r="V256" i="1"/>
  <c r="GN328" i="1"/>
  <c r="GM328" i="1"/>
  <c r="AE337" i="1"/>
  <c r="R347" i="1"/>
  <c r="AE246" i="1"/>
  <c r="R256" i="1"/>
  <c r="CJ337" i="1"/>
  <c r="BA347" i="1"/>
  <c r="F527" i="1"/>
  <c r="BD458" i="1"/>
  <c r="AG337" i="1"/>
  <c r="T347" i="1"/>
  <c r="CP381" i="1"/>
  <c r="O381" i="1" s="1"/>
  <c r="CP320" i="1"/>
  <c r="O320" i="1" s="1"/>
  <c r="CP464" i="1"/>
  <c r="O464" i="1" s="1"/>
  <c r="CP469" i="1"/>
  <c r="O469" i="1" s="1"/>
  <c r="AU379" i="1"/>
  <c r="F415" i="1"/>
  <c r="R330" i="1"/>
  <c r="GK330" i="1" s="1"/>
  <c r="AT472" i="1"/>
  <c r="CC462" i="1"/>
  <c r="CY327" i="1"/>
  <c r="X327" i="1" s="1"/>
  <c r="GN327" i="1" s="1"/>
  <c r="CZ327" i="1"/>
  <c r="Y327" i="1" s="1"/>
  <c r="Q559" i="1"/>
  <c r="GX559" i="1"/>
  <c r="W559" i="1"/>
  <c r="BB337" i="1"/>
  <c r="F360" i="1"/>
  <c r="BB426" i="1"/>
  <c r="BB2041" i="1" s="1"/>
  <c r="F412" i="1"/>
  <c r="BC379" i="1"/>
  <c r="P610" i="1"/>
  <c r="Q610" i="1"/>
  <c r="S610" i="1"/>
  <c r="U610" i="1"/>
  <c r="CY547" i="1"/>
  <c r="X547" i="1" s="1"/>
  <c r="CZ547" i="1"/>
  <c r="Y547" i="1" s="1"/>
  <c r="BC595" i="1"/>
  <c r="F628" i="1"/>
  <c r="CP543" i="1"/>
  <c r="O543" i="1" s="1"/>
  <c r="CG379" i="1"/>
  <c r="AX396" i="1"/>
  <c r="CG595" i="1"/>
  <c r="AX612" i="1"/>
  <c r="U549" i="1"/>
  <c r="AH642" i="1" s="1"/>
  <c r="AH534" i="1" s="1"/>
  <c r="AT595" i="1"/>
  <c r="F630" i="1"/>
  <c r="CP752" i="1"/>
  <c r="O752" i="1" s="1"/>
  <c r="AC858" i="1"/>
  <c r="V559" i="1"/>
  <c r="GM684" i="1"/>
  <c r="GN684" i="1"/>
  <c r="CP602" i="1"/>
  <c r="O602" i="1" s="1"/>
  <c r="AJ678" i="1"/>
  <c r="W688" i="1"/>
  <c r="AP688" i="1"/>
  <c r="BY678" i="1"/>
  <c r="CI688" i="1"/>
  <c r="T610" i="1"/>
  <c r="CZ760" i="1"/>
  <c r="Y760" i="1" s="1"/>
  <c r="CY760" i="1"/>
  <c r="X760" i="1" s="1"/>
  <c r="CY388" i="1"/>
  <c r="X388" i="1" s="1"/>
  <c r="GN388" i="1" s="1"/>
  <c r="CZ388" i="1"/>
  <c r="Y388" i="1" s="1"/>
  <c r="T559" i="1"/>
  <c r="CP761" i="1"/>
  <c r="O761" i="1" s="1"/>
  <c r="F798" i="1"/>
  <c r="AU769" i="1"/>
  <c r="AU858" i="1"/>
  <c r="P969" i="1"/>
  <c r="Q969" i="1"/>
  <c r="AD1074" i="1" s="1"/>
  <c r="AD966" i="1" s="1"/>
  <c r="S969" i="1"/>
  <c r="U969" i="1"/>
  <c r="CY776" i="1"/>
  <c r="X776" i="1" s="1"/>
  <c r="CZ776" i="1"/>
  <c r="Y776" i="1" s="1"/>
  <c r="T772" i="1"/>
  <c r="Q772" i="1"/>
  <c r="AD779" i="1" s="1"/>
  <c r="S772" i="1"/>
  <c r="U772" i="1"/>
  <c r="P759" i="1"/>
  <c r="BD811" i="1"/>
  <c r="BD858" i="1"/>
  <c r="F853" i="1"/>
  <c r="AP779" i="1"/>
  <c r="BY769" i="1"/>
  <c r="CI779" i="1"/>
  <c r="BC890" i="1"/>
  <c r="F950" i="1"/>
  <c r="BB890" i="1"/>
  <c r="F947" i="1"/>
  <c r="GM990" i="1"/>
  <c r="GN990" i="1"/>
  <c r="F1069" i="1"/>
  <c r="BD1027" i="1"/>
  <c r="AT811" i="1"/>
  <c r="F846" i="1"/>
  <c r="AQ934" i="1"/>
  <c r="AQ894" i="1"/>
  <c r="F914" i="1"/>
  <c r="CY976" i="1"/>
  <c r="X976" i="1" s="1"/>
  <c r="GM976" i="1" s="1"/>
  <c r="CZ976" i="1"/>
  <c r="Y976" i="1" s="1"/>
  <c r="Q1042" i="1"/>
  <c r="R1042" i="1"/>
  <c r="GK1042" i="1" s="1"/>
  <c r="S1042" i="1"/>
  <c r="W1042" i="1"/>
  <c r="AJ1044" i="1" s="1"/>
  <c r="AQ811" i="1"/>
  <c r="F838" i="1"/>
  <c r="P1042" i="1"/>
  <c r="AT1044" i="1"/>
  <c r="CC1027" i="1"/>
  <c r="GX1185" i="1"/>
  <c r="CJ1290" i="1" s="1"/>
  <c r="CJ1182" i="1" s="1"/>
  <c r="F1175" i="1"/>
  <c r="BD1106" i="1"/>
  <c r="BD1074" i="1"/>
  <c r="P1193" i="1"/>
  <c r="CP1206" i="1"/>
  <c r="O1206" i="1" s="1"/>
  <c r="W985" i="1"/>
  <c r="F1019" i="1"/>
  <c r="AC1260" i="1"/>
  <c r="CP1245" i="1"/>
  <c r="O1245" i="1" s="1"/>
  <c r="F1267" i="1"/>
  <c r="AX1243" i="1"/>
  <c r="V1193" i="1"/>
  <c r="F1229" i="1"/>
  <c r="AT1201" i="1"/>
  <c r="AT1290" i="1"/>
  <c r="AU1260" i="1"/>
  <c r="CD1243" i="1"/>
  <c r="BD1243" i="1"/>
  <c r="F1285" i="1"/>
  <c r="CZ1332" i="1"/>
  <c r="Y1332" i="1" s="1"/>
  <c r="CY1332" i="1"/>
  <c r="X1332" i="1" s="1"/>
  <c r="F1445" i="1"/>
  <c r="AT1506" i="1"/>
  <c r="AT1417" i="1"/>
  <c r="F1489" i="1"/>
  <c r="BB1459" i="1"/>
  <c r="CP1406" i="1"/>
  <c r="O1406" i="1" s="1"/>
  <c r="CZ1463" i="1"/>
  <c r="Y1463" i="1" s="1"/>
  <c r="CY1463" i="1"/>
  <c r="X1463" i="1" s="1"/>
  <c r="S1474" i="1"/>
  <c r="F1391" i="1"/>
  <c r="BD1322" i="1"/>
  <c r="CP1421" i="1"/>
  <c r="O1421" i="1" s="1"/>
  <c r="Q1468" i="1"/>
  <c r="R1468" i="1"/>
  <c r="GK1468" i="1" s="1"/>
  <c r="S1468" i="1"/>
  <c r="T1468" i="1"/>
  <c r="CP1463" i="1"/>
  <c r="O1463" i="1" s="1"/>
  <c r="GM1641" i="1"/>
  <c r="Q1894" i="1"/>
  <c r="R1894" i="1"/>
  <c r="S1894" i="1"/>
  <c r="AD2011" i="1"/>
  <c r="AU1633" i="1"/>
  <c r="AU1722" i="1"/>
  <c r="F1662" i="1"/>
  <c r="GX1468" i="1"/>
  <c r="GX1689" i="1"/>
  <c r="CZ1690" i="1"/>
  <c r="Y1690" i="1" s="1"/>
  <c r="CY1690" i="1"/>
  <c r="X1690" i="1" s="1"/>
  <c r="CP1857" i="1"/>
  <c r="O1857" i="1" s="1"/>
  <c r="GN1898" i="1"/>
  <c r="GM1898" i="1"/>
  <c r="AC1970" i="1"/>
  <c r="CF1974" i="1"/>
  <c r="P1974" i="1"/>
  <c r="CH1974" i="1"/>
  <c r="CE1974" i="1"/>
  <c r="CG1417" i="1"/>
  <c r="AX1427" i="1"/>
  <c r="CP1856" i="1"/>
  <c r="O1856" i="1" s="1"/>
  <c r="AT1891" i="1"/>
  <c r="F1926" i="1"/>
  <c r="CP1832" i="1"/>
  <c r="O1832" i="1" s="1"/>
  <c r="GM1851" i="1"/>
  <c r="GN1851" i="1"/>
  <c r="V1970" i="1"/>
  <c r="F1997" i="1"/>
  <c r="GM1762" i="1"/>
  <c r="GN1762" i="1"/>
  <c r="W1835" i="1"/>
  <c r="BA1970" i="1"/>
  <c r="F1994" i="1"/>
  <c r="AP1849" i="1"/>
  <c r="F1868" i="1"/>
  <c r="AP1938" i="1"/>
  <c r="AZ2011" i="1"/>
  <c r="CI2006" i="1"/>
  <c r="GM205" i="1"/>
  <c r="GN205" i="1"/>
  <c r="GM117" i="1"/>
  <c r="GN117" i="1"/>
  <c r="AU26" i="1"/>
  <c r="F89" i="1"/>
  <c r="BZ102" i="1"/>
  <c r="CG161" i="1"/>
  <c r="CG102" i="1" s="1"/>
  <c r="AI210" i="1"/>
  <c r="GN250" i="1"/>
  <c r="GM250" i="1"/>
  <c r="BB242" i="1"/>
  <c r="F299" i="1"/>
  <c r="AQ246" i="1"/>
  <c r="F266" i="1"/>
  <c r="AQ286" i="1"/>
  <c r="BC102" i="1"/>
  <c r="F177" i="1"/>
  <c r="BD379" i="1"/>
  <c r="F421" i="1"/>
  <c r="BD426" i="1"/>
  <c r="GM327" i="1"/>
  <c r="CP322" i="1"/>
  <c r="O322" i="1" s="1"/>
  <c r="AD256" i="1"/>
  <c r="CP343" i="1"/>
  <c r="O343" i="1" s="1"/>
  <c r="CP387" i="1"/>
  <c r="O387" i="1" s="1"/>
  <c r="CP598" i="1"/>
  <c r="O598" i="1" s="1"/>
  <c r="BB379" i="1"/>
  <c r="F409" i="1"/>
  <c r="CZ544" i="1"/>
  <c r="Y544" i="1" s="1"/>
  <c r="CY544" i="1"/>
  <c r="X544" i="1" s="1"/>
  <c r="P556" i="1"/>
  <c r="Q556" i="1"/>
  <c r="BB534" i="1"/>
  <c r="F655" i="1"/>
  <c r="AX688" i="1"/>
  <c r="CG678" i="1"/>
  <c r="V556" i="1"/>
  <c r="AI563" i="1" s="1"/>
  <c r="F625" i="1"/>
  <c r="BB595" i="1"/>
  <c r="CP468" i="1"/>
  <c r="O468" i="1" s="1"/>
  <c r="F567" i="1"/>
  <c r="AO553" i="1"/>
  <c r="AO642" i="1"/>
  <c r="AO2041" i="1" s="1"/>
  <c r="Q606" i="1"/>
  <c r="S606" i="1"/>
  <c r="AF612" i="1" s="1"/>
  <c r="P606" i="1"/>
  <c r="AC612" i="1" s="1"/>
  <c r="AT426" i="1"/>
  <c r="F414" i="1"/>
  <c r="AT379" i="1"/>
  <c r="GK537" i="1"/>
  <c r="AE642" i="1"/>
  <c r="AE534" i="1" s="1"/>
  <c r="GX606" i="1"/>
  <c r="CJ612" i="1" s="1"/>
  <c r="R606" i="1"/>
  <c r="GK606" i="1" s="1"/>
  <c r="AQ674" i="1"/>
  <c r="F728" i="1"/>
  <c r="Q759" i="1"/>
  <c r="AD858" i="1" s="1"/>
  <c r="AD750" i="1" s="1"/>
  <c r="S759" i="1"/>
  <c r="T759" i="1"/>
  <c r="CY607" i="1"/>
  <c r="X607" i="1" s="1"/>
  <c r="GM607" i="1" s="1"/>
  <c r="CZ607" i="1"/>
  <c r="Y607" i="1" s="1"/>
  <c r="V759" i="1"/>
  <c r="CP771" i="1"/>
  <c r="O771" i="1" s="1"/>
  <c r="GM760" i="1"/>
  <c r="GN760" i="1"/>
  <c r="Q775" i="1"/>
  <c r="R775" i="1"/>
  <c r="GK775" i="1" s="1"/>
  <c r="S775" i="1"/>
  <c r="W775" i="1"/>
  <c r="AI779" i="1"/>
  <c r="GX759" i="1"/>
  <c r="CJ858" i="1" s="1"/>
  <c r="CJ750" i="1" s="1"/>
  <c r="CP814" i="1"/>
  <c r="O814" i="1" s="1"/>
  <c r="AC828" i="1"/>
  <c r="P775" i="1"/>
  <c r="CP775" i="1" s="1"/>
  <c r="O775" i="1" s="1"/>
  <c r="CY819" i="1"/>
  <c r="X819" i="1" s="1"/>
  <c r="CZ819" i="1"/>
  <c r="Y819" i="1" s="1"/>
  <c r="Q977" i="1"/>
  <c r="P977" i="1"/>
  <c r="S977" i="1"/>
  <c r="GX977" i="1"/>
  <c r="CJ1074" i="1" s="1"/>
  <c r="CJ966" i="1" s="1"/>
  <c r="V977" i="1"/>
  <c r="U977" i="1"/>
  <c r="CY899" i="1"/>
  <c r="X899" i="1" s="1"/>
  <c r="GM899" i="1" s="1"/>
  <c r="CZ899" i="1"/>
  <c r="Y899" i="1" s="1"/>
  <c r="CP821" i="1"/>
  <c r="O821" i="1" s="1"/>
  <c r="T969" i="1"/>
  <c r="T1120" i="1"/>
  <c r="AG1110" i="1"/>
  <c r="AU985" i="1"/>
  <c r="F1014" i="1"/>
  <c r="GM1039" i="1"/>
  <c r="GN1039" i="1"/>
  <c r="CY991" i="1"/>
  <c r="X991" i="1" s="1"/>
  <c r="GN991" i="1" s="1"/>
  <c r="CZ991" i="1"/>
  <c r="Y991" i="1" s="1"/>
  <c r="GM1117" i="1"/>
  <c r="GN1117" i="1"/>
  <c r="GM1191" i="1"/>
  <c r="GN1191" i="1"/>
  <c r="CY1193" i="1"/>
  <c r="X1193" i="1" s="1"/>
  <c r="CZ1193" i="1"/>
  <c r="Y1193" i="1" s="1"/>
  <c r="T1201" i="1"/>
  <c r="F1232" i="1"/>
  <c r="GM1197" i="1"/>
  <c r="GN1197" i="1"/>
  <c r="AT1260" i="1"/>
  <c r="CC1243" i="1"/>
  <c r="GM1205" i="1"/>
  <c r="GN1205" i="1"/>
  <c r="CZ1257" i="1"/>
  <c r="Y1257" i="1" s="1"/>
  <c r="CY1257" i="1"/>
  <c r="X1257" i="1" s="1"/>
  <c r="BC1182" i="1"/>
  <c r="F1306" i="1"/>
  <c r="F1264" i="1"/>
  <c r="AO1243" i="1"/>
  <c r="F1349" i="1"/>
  <c r="BB1326" i="1"/>
  <c r="BB1366" i="1"/>
  <c r="AP1326" i="1"/>
  <c r="AP1366" i="1"/>
  <c r="F1345" i="1"/>
  <c r="CY1407" i="1"/>
  <c r="X1407" i="1" s="1"/>
  <c r="GM1407" i="1" s="1"/>
  <c r="CZ1407" i="1"/>
  <c r="Y1407" i="1" s="1"/>
  <c r="F1283" i="1"/>
  <c r="V1243" i="1"/>
  <c r="BA1427" i="1"/>
  <c r="CJ1417" i="1"/>
  <c r="CZ1402" i="1"/>
  <c r="Y1402" i="1" s="1"/>
  <c r="CY1402" i="1"/>
  <c r="X1402" i="1" s="1"/>
  <c r="BA1336" i="1"/>
  <c r="CJ1326" i="1"/>
  <c r="CP1548" i="1"/>
  <c r="O1548" i="1" s="1"/>
  <c r="GM1464" i="1"/>
  <c r="GN1464" i="1"/>
  <c r="CX921" i="3"/>
  <c r="GX2009" i="1"/>
  <c r="CJ2011" i="1" s="1"/>
  <c r="P2009" i="1"/>
  <c r="Q2009" i="1"/>
  <c r="R2009" i="1"/>
  <c r="AE2011" i="1" s="1"/>
  <c r="AO1538" i="1"/>
  <c r="F1586" i="1"/>
  <c r="Q1684" i="1"/>
  <c r="AD1692" i="1" s="1"/>
  <c r="R1684" i="1"/>
  <c r="GK1684" i="1" s="1"/>
  <c r="S1684" i="1"/>
  <c r="T1684" i="1"/>
  <c r="AG1692" i="1" s="1"/>
  <c r="GM1620" i="1"/>
  <c r="GN1620" i="1"/>
  <c r="CP1636" i="1"/>
  <c r="O1636" i="1" s="1"/>
  <c r="W1852" i="1"/>
  <c r="AJ1859" i="1" s="1"/>
  <c r="P1852" i="1"/>
  <c r="Q1852" i="1"/>
  <c r="AD1859" i="1" s="1"/>
  <c r="R1852" i="1"/>
  <c r="S1852" i="1"/>
  <c r="F1912" i="1"/>
  <c r="AO1891" i="1"/>
  <c r="GM1544" i="1"/>
  <c r="GN1544" i="1"/>
  <c r="U1639" i="1"/>
  <c r="AH1643" i="1" s="1"/>
  <c r="U1689" i="1"/>
  <c r="AP1542" i="1"/>
  <c r="F1561" i="1"/>
  <c r="AP1582" i="1"/>
  <c r="F1918" i="1"/>
  <c r="AQ1891" i="1"/>
  <c r="W1473" i="1"/>
  <c r="GX1471" i="1"/>
  <c r="CZ1899" i="1"/>
  <c r="Y1899" i="1" s="1"/>
  <c r="CY1899" i="1"/>
  <c r="X1899" i="1" s="1"/>
  <c r="AQ1417" i="1"/>
  <c r="F1437" i="1"/>
  <c r="AQ1506" i="1"/>
  <c r="W1468" i="1"/>
  <c r="AQ1542" i="1"/>
  <c r="F1562" i="1"/>
  <c r="AQ1582" i="1"/>
  <c r="W1639" i="1"/>
  <c r="AJ1643" i="1" s="1"/>
  <c r="CP1687" i="1"/>
  <c r="O1687" i="1" s="1"/>
  <c r="CY1761" i="1"/>
  <c r="X1761" i="1" s="1"/>
  <c r="GM1761" i="1" s="1"/>
  <c r="CZ1761" i="1"/>
  <c r="Y1761" i="1" s="1"/>
  <c r="AU1675" i="1"/>
  <c r="F1711" i="1"/>
  <c r="F1984" i="1"/>
  <c r="AQ1970" i="1"/>
  <c r="P1764" i="1"/>
  <c r="AC1768" i="1" s="1"/>
  <c r="T1764" i="1"/>
  <c r="AG1768" i="1" s="1"/>
  <c r="BD1754" i="1"/>
  <c r="F1823" i="1"/>
  <c r="GN1836" i="1"/>
  <c r="AQ1849" i="1"/>
  <c r="F1869" i="1"/>
  <c r="AQ1938" i="1"/>
  <c r="CI1891" i="1"/>
  <c r="AZ1908" i="1"/>
  <c r="BD1830" i="1"/>
  <c r="F1963" i="1"/>
  <c r="CZ126" i="1"/>
  <c r="Y126" i="1" s="1"/>
  <c r="CY126" i="1"/>
  <c r="X126" i="1" s="1"/>
  <c r="GN126" i="1" s="1"/>
  <c r="CY207" i="1"/>
  <c r="X207" i="1" s="1"/>
  <c r="CZ207" i="1"/>
  <c r="Y207" i="1" s="1"/>
  <c r="GN204" i="1"/>
  <c r="GM204" i="1"/>
  <c r="CJ210" i="1"/>
  <c r="F179" i="1"/>
  <c r="AT102" i="1"/>
  <c r="U256" i="1"/>
  <c r="AH246" i="1"/>
  <c r="CZ208" i="1"/>
  <c r="Y208" i="1" s="1"/>
  <c r="CY208" i="1"/>
  <c r="X208" i="1" s="1"/>
  <c r="GM252" i="1"/>
  <c r="GN252" i="1"/>
  <c r="BD242" i="1"/>
  <c r="F311" i="1"/>
  <c r="CY331" i="1"/>
  <c r="X331" i="1" s="1"/>
  <c r="CZ331" i="1"/>
  <c r="Y331" i="1" s="1"/>
  <c r="F274" i="1"/>
  <c r="AT286" i="1"/>
  <c r="AT246" i="1"/>
  <c r="GM345" i="1"/>
  <c r="GN345" i="1"/>
  <c r="BC318" i="1"/>
  <c r="F442" i="1"/>
  <c r="CP344" i="1"/>
  <c r="O344" i="1" s="1"/>
  <c r="AE472" i="1"/>
  <c r="GK464" i="1"/>
  <c r="CY394" i="1"/>
  <c r="X394" i="1" s="1"/>
  <c r="CZ394" i="1"/>
  <c r="Y394" i="1" s="1"/>
  <c r="CP559" i="1"/>
  <c r="O559" i="1" s="1"/>
  <c r="GM557" i="1"/>
  <c r="GN557" i="1"/>
  <c r="CY468" i="1"/>
  <c r="X468" i="1" s="1"/>
  <c r="CZ468" i="1"/>
  <c r="Y468" i="1" s="1"/>
  <c r="CY538" i="1"/>
  <c r="X538" i="1" s="1"/>
  <c r="CZ538" i="1"/>
  <c r="Y538" i="1" s="1"/>
  <c r="R556" i="1"/>
  <c r="GX556" i="1"/>
  <c r="CJ563" i="1" s="1"/>
  <c r="CY609" i="1"/>
  <c r="X609" i="1" s="1"/>
  <c r="CZ609" i="1"/>
  <c r="Y609" i="1" s="1"/>
  <c r="GN683" i="1"/>
  <c r="GM683" i="1"/>
  <c r="T606" i="1"/>
  <c r="AG612" i="1" s="1"/>
  <c r="R688" i="1"/>
  <c r="AE678" i="1"/>
  <c r="AZ396" i="1"/>
  <c r="CI379" i="1"/>
  <c r="W606" i="1"/>
  <c r="CY754" i="1"/>
  <c r="X754" i="1" s="1"/>
  <c r="CZ754" i="1"/>
  <c r="Y754" i="1" s="1"/>
  <c r="CY543" i="1"/>
  <c r="X543" i="1" s="1"/>
  <c r="CZ543" i="1"/>
  <c r="Y543" i="1" s="1"/>
  <c r="AC688" i="1"/>
  <c r="CP680" i="1"/>
  <c r="O680" i="1" s="1"/>
  <c r="F518" i="1"/>
  <c r="BC458" i="1"/>
  <c r="GM763" i="1"/>
  <c r="GN763" i="1"/>
  <c r="Q825" i="1"/>
  <c r="P825" i="1"/>
  <c r="R825" i="1"/>
  <c r="GK825" i="1" s="1"/>
  <c r="S825" i="1"/>
  <c r="GM824" i="1"/>
  <c r="GN824" i="1"/>
  <c r="R765" i="1"/>
  <c r="GK765" i="1" s="1"/>
  <c r="Q765" i="1"/>
  <c r="S765" i="1"/>
  <c r="GM762" i="1"/>
  <c r="GN762" i="1"/>
  <c r="GM773" i="1"/>
  <c r="GN773" i="1"/>
  <c r="AI894" i="1"/>
  <c r="V904" i="1"/>
  <c r="V825" i="1"/>
  <c r="AI828" i="1" s="1"/>
  <c r="W825" i="1"/>
  <c r="AU904" i="1"/>
  <c r="CD894" i="1"/>
  <c r="F1048" i="1"/>
  <c r="AO1027" i="1"/>
  <c r="CP972" i="1"/>
  <c r="O972" i="1" s="1"/>
  <c r="T978" i="1"/>
  <c r="U978" i="1"/>
  <c r="GX978" i="1"/>
  <c r="Q978" i="1"/>
  <c r="CI1027" i="1"/>
  <c r="AZ1044" i="1"/>
  <c r="AG1290" i="1"/>
  <c r="AG1182" i="1" s="1"/>
  <c r="AP966" i="1"/>
  <c r="F1083" i="1"/>
  <c r="CY1187" i="1"/>
  <c r="X1187" i="1" s="1"/>
  <c r="CZ1187" i="1"/>
  <c r="Y1187" i="1" s="1"/>
  <c r="GK969" i="1"/>
  <c r="AE1074" i="1"/>
  <c r="AE966" i="1" s="1"/>
  <c r="BA894" i="1"/>
  <c r="F924" i="1"/>
  <c r="BA934" i="1"/>
  <c r="AQ1027" i="1"/>
  <c r="F1054" i="1"/>
  <c r="F938" i="1"/>
  <c r="AO890" i="1"/>
  <c r="CP1187" i="1"/>
  <c r="O1187" i="1" s="1"/>
  <c r="CY980" i="1"/>
  <c r="X980" i="1" s="1"/>
  <c r="CZ980" i="1"/>
  <c r="Y980" i="1" s="1"/>
  <c r="AE1044" i="1"/>
  <c r="CY1186" i="1"/>
  <c r="X1186" i="1" s="1"/>
  <c r="GM1186" i="1" s="1"/>
  <c r="CZ1186" i="1"/>
  <c r="Y1186" i="1" s="1"/>
  <c r="CY1112" i="1"/>
  <c r="X1112" i="1" s="1"/>
  <c r="CZ1112" i="1"/>
  <c r="Y1112" i="1" s="1"/>
  <c r="AF1120" i="1"/>
  <c r="AE1211" i="1"/>
  <c r="GK1204" i="1"/>
  <c r="GM1204" i="1" s="1"/>
  <c r="AO1182" i="1"/>
  <c r="F1294" i="1"/>
  <c r="W1120" i="1"/>
  <c r="AJ1110" i="1"/>
  <c r="AT1110" i="1"/>
  <c r="F1138" i="1"/>
  <c r="AT1150" i="1"/>
  <c r="S1409" i="1"/>
  <c r="P1409" i="1"/>
  <c r="Q1409" i="1"/>
  <c r="W1409" i="1"/>
  <c r="CZ1334" i="1"/>
  <c r="Y1334" i="1" s="1"/>
  <c r="CY1334" i="1"/>
  <c r="X1334" i="1" s="1"/>
  <c r="AP1201" i="1"/>
  <c r="F1220" i="1"/>
  <c r="AP1290" i="1"/>
  <c r="AZ1336" i="1"/>
  <c r="CI1326" i="1"/>
  <c r="GM1422" i="1"/>
  <c r="GN1422" i="1"/>
  <c r="CP1403" i="1"/>
  <c r="O1403" i="1" s="1"/>
  <c r="GK1400" i="1"/>
  <c r="AQ1336" i="1"/>
  <c r="BZ1326" i="1"/>
  <c r="CG1336" i="1"/>
  <c r="GM1408" i="1"/>
  <c r="GN1408" i="1"/>
  <c r="CZ1549" i="1"/>
  <c r="Y1549" i="1" s="1"/>
  <c r="AL1552" i="1" s="1"/>
  <c r="CY1549" i="1"/>
  <c r="X1549" i="1" s="1"/>
  <c r="GN1622" i="1"/>
  <c r="GM1622" i="1"/>
  <c r="AX1643" i="1"/>
  <c r="CG1633" i="1"/>
  <c r="AJ1326" i="1"/>
  <c r="W1336" i="1"/>
  <c r="GM1472" i="1"/>
  <c r="GN1472" i="1"/>
  <c r="F1738" i="1"/>
  <c r="BC1614" i="1"/>
  <c r="GM1682" i="1"/>
  <c r="GN1682" i="1"/>
  <c r="CG1891" i="1"/>
  <c r="AX1908" i="1"/>
  <c r="BA1552" i="1"/>
  <c r="CJ1542" i="1"/>
  <c r="GM1618" i="1"/>
  <c r="GN1618" i="1"/>
  <c r="CY1636" i="1"/>
  <c r="X1636" i="1" s="1"/>
  <c r="CZ1636" i="1"/>
  <c r="Y1636" i="1" s="1"/>
  <c r="AP1459" i="1"/>
  <c r="F1485" i="1"/>
  <c r="AI1542" i="1"/>
  <c r="V1552" i="1"/>
  <c r="T1629" i="1"/>
  <c r="AG1722" i="1" s="1"/>
  <c r="AG1614" i="1" s="1"/>
  <c r="CY1680" i="1"/>
  <c r="X1680" i="1" s="1"/>
  <c r="CZ1680" i="1"/>
  <c r="Y1680" i="1" s="1"/>
  <c r="BD1614" i="1"/>
  <c r="F1747" i="1"/>
  <c r="F1571" i="1"/>
  <c r="AU1582" i="1"/>
  <c r="AU1542" i="1"/>
  <c r="CY1623" i="1"/>
  <c r="X1623" i="1" s="1"/>
  <c r="GM1623" i="1" s="1"/>
  <c r="CZ1623" i="1"/>
  <c r="Y1623" i="1" s="1"/>
  <c r="BB1614" i="1"/>
  <c r="F1735" i="1"/>
  <c r="GM1906" i="1"/>
  <c r="GN1906" i="1"/>
  <c r="T2009" i="1"/>
  <c r="AG2011" i="1" s="1"/>
  <c r="GX1852" i="1"/>
  <c r="CJ1859" i="1" s="1"/>
  <c r="CG1970" i="1"/>
  <c r="AX1974" i="1"/>
  <c r="S2009" i="1"/>
  <c r="BC1754" i="1"/>
  <c r="F1814" i="1"/>
  <c r="GN1853" i="1"/>
  <c r="GX1894" i="1"/>
  <c r="CJ1908" i="1" s="1"/>
  <c r="AX1859" i="1"/>
  <c r="CG1849" i="1"/>
  <c r="F1917" i="1"/>
  <c r="AP1891" i="1"/>
  <c r="CP34" i="1"/>
  <c r="O34" i="1" s="1"/>
  <c r="CZ109" i="1"/>
  <c r="Y109" i="1" s="1"/>
  <c r="CY109" i="1"/>
  <c r="X109" i="1" s="1"/>
  <c r="GN109" i="1" s="1"/>
  <c r="T33" i="1"/>
  <c r="AG40" i="1" s="1"/>
  <c r="P33" i="1"/>
  <c r="CP33" i="1" s="1"/>
  <c r="O33" i="1" s="1"/>
  <c r="Q33" i="1"/>
  <c r="R33" i="1"/>
  <c r="GK33" i="1" s="1"/>
  <c r="GM111" i="1"/>
  <c r="GN111" i="1"/>
  <c r="GM201" i="1"/>
  <c r="GN201" i="1"/>
  <c r="AI426" i="1"/>
  <c r="AI318" i="1" s="1"/>
  <c r="GM323" i="1"/>
  <c r="GN323" i="1"/>
  <c r="GN329" i="1"/>
  <c r="GM329" i="1"/>
  <c r="Q465" i="1"/>
  <c r="AD472" i="1" s="1"/>
  <c r="P465" i="1"/>
  <c r="AC472" i="1" s="1"/>
  <c r="U465" i="1"/>
  <c r="AH472" i="1" s="1"/>
  <c r="S465" i="1"/>
  <c r="CY344" i="1"/>
  <c r="X344" i="1" s="1"/>
  <c r="CZ344" i="1"/>
  <c r="Y344" i="1" s="1"/>
  <c r="BA246" i="1"/>
  <c r="BA286" i="1"/>
  <c r="F276" i="1"/>
  <c r="GM386" i="1"/>
  <c r="GN386" i="1"/>
  <c r="CY387" i="1"/>
  <c r="X387" i="1" s="1"/>
  <c r="CZ387" i="1"/>
  <c r="Y387" i="1" s="1"/>
  <c r="R465" i="1"/>
  <c r="GK465" i="1" s="1"/>
  <c r="AU347" i="1"/>
  <c r="CD337" i="1"/>
  <c r="CP392" i="1"/>
  <c r="O392" i="1" s="1"/>
  <c r="AU642" i="1"/>
  <c r="AU553" i="1"/>
  <c r="F582" i="1"/>
  <c r="AO318" i="1"/>
  <c r="F430" i="1"/>
  <c r="CZ559" i="1"/>
  <c r="Y559" i="1" s="1"/>
  <c r="CY559" i="1"/>
  <c r="X559" i="1" s="1"/>
  <c r="CY555" i="1"/>
  <c r="X555" i="1" s="1"/>
  <c r="CZ555" i="1"/>
  <c r="Y555" i="1" s="1"/>
  <c r="S556" i="1"/>
  <c r="AF563" i="1" s="1"/>
  <c r="F405" i="1"/>
  <c r="AP379" i="1"/>
  <c r="Q539" i="1"/>
  <c r="AD642" i="1" s="1"/>
  <c r="AD534" i="1" s="1"/>
  <c r="R539" i="1"/>
  <c r="GK539" i="1" s="1"/>
  <c r="S539" i="1"/>
  <c r="AJ612" i="1"/>
  <c r="GN681" i="1"/>
  <c r="GM681" i="1"/>
  <c r="AI678" i="1"/>
  <c r="V688" i="1"/>
  <c r="CP609" i="1"/>
  <c r="O609" i="1" s="1"/>
  <c r="CP765" i="1"/>
  <c r="O765" i="1" s="1"/>
  <c r="GX825" i="1"/>
  <c r="AE779" i="1"/>
  <c r="GK771" i="1"/>
  <c r="Q820" i="1"/>
  <c r="AD828" i="1" s="1"/>
  <c r="R820" i="1"/>
  <c r="GK820" i="1" s="1"/>
  <c r="S820" i="1"/>
  <c r="CZ970" i="1"/>
  <c r="Y970" i="1" s="1"/>
  <c r="CY970" i="1"/>
  <c r="X970" i="1" s="1"/>
  <c r="GM970" i="1" s="1"/>
  <c r="GM819" i="1"/>
  <c r="GN819" i="1"/>
  <c r="T765" i="1"/>
  <c r="AQ595" i="1"/>
  <c r="F622" i="1"/>
  <c r="CY773" i="1"/>
  <c r="X773" i="1" s="1"/>
  <c r="CZ773" i="1"/>
  <c r="Y773" i="1" s="1"/>
  <c r="Q822" i="1"/>
  <c r="S822" i="1"/>
  <c r="AF828" i="1" s="1"/>
  <c r="P822" i="1"/>
  <c r="CP822" i="1" s="1"/>
  <c r="O822" i="1" s="1"/>
  <c r="W904" i="1"/>
  <c r="AJ894" i="1"/>
  <c r="CP988" i="1"/>
  <c r="O988" i="1" s="1"/>
  <c r="AC995" i="1"/>
  <c r="AC894" i="1"/>
  <c r="CH904" i="1"/>
  <c r="P904" i="1"/>
  <c r="CE904" i="1"/>
  <c r="CF904" i="1"/>
  <c r="GM975" i="1"/>
  <c r="GN975" i="1"/>
  <c r="W765" i="1"/>
  <c r="F959" i="1"/>
  <c r="BD890" i="1"/>
  <c r="CI985" i="1"/>
  <c r="AZ995" i="1"/>
  <c r="CY1192" i="1"/>
  <c r="X1192" i="1" s="1"/>
  <c r="CZ1192" i="1"/>
  <c r="Y1192" i="1" s="1"/>
  <c r="U822" i="1"/>
  <c r="R978" i="1"/>
  <c r="GK978" i="1" s="1"/>
  <c r="F1053" i="1"/>
  <c r="AP1027" i="1"/>
  <c r="GM1112" i="1"/>
  <c r="GN1112" i="1"/>
  <c r="AB1120" i="1"/>
  <c r="AP934" i="1"/>
  <c r="AP894" i="1"/>
  <c r="F913" i="1"/>
  <c r="BB1106" i="1"/>
  <c r="F1163" i="1"/>
  <c r="CJ985" i="1"/>
  <c r="BA995" i="1"/>
  <c r="AT985" i="1"/>
  <c r="F1013" i="1"/>
  <c r="AT1074" i="1"/>
  <c r="AD1120" i="1"/>
  <c r="AI1110" i="1"/>
  <c r="V1120" i="1"/>
  <c r="BB1201" i="1"/>
  <c r="F1224" i="1"/>
  <c r="BB1290" i="1"/>
  <c r="F1340" i="1"/>
  <c r="AO1366" i="1"/>
  <c r="AO1326" i="1"/>
  <c r="GN1410" i="1"/>
  <c r="GM1410" i="1"/>
  <c r="CP1328" i="1"/>
  <c r="O1328" i="1" s="1"/>
  <c r="AC1336" i="1"/>
  <c r="Q1471" i="1"/>
  <c r="R1471" i="1"/>
  <c r="GK1471" i="1" s="1"/>
  <c r="S1471" i="1"/>
  <c r="CY1413" i="1"/>
  <c r="X1413" i="1" s="1"/>
  <c r="CZ1413" i="1"/>
  <c r="Y1413" i="1" s="1"/>
  <c r="P1474" i="1"/>
  <c r="Q1474" i="1"/>
  <c r="R1474" i="1"/>
  <c r="GK1474" i="1" s="1"/>
  <c r="AZ1211" i="1"/>
  <c r="CI1201" i="1"/>
  <c r="Q1427" i="1"/>
  <c r="AD1417" i="1"/>
  <c r="CY1423" i="1"/>
  <c r="X1423" i="1" s="1"/>
  <c r="GM1423" i="1" s="1"/>
  <c r="CZ1423" i="1"/>
  <c r="Y1423" i="1" s="1"/>
  <c r="GN1423" i="1" s="1"/>
  <c r="CP1334" i="1"/>
  <c r="O1334" i="1" s="1"/>
  <c r="GM1332" i="1"/>
  <c r="GN1332" i="1"/>
  <c r="V1409" i="1"/>
  <c r="AI1506" i="1" s="1"/>
  <c r="AI1398" i="1" s="1"/>
  <c r="AK1552" i="1"/>
  <c r="GN1550" i="1"/>
  <c r="GM1550" i="1"/>
  <c r="CP1635" i="1"/>
  <c r="O1635" i="1" s="1"/>
  <c r="AC1643" i="1"/>
  <c r="GK1677" i="1"/>
  <c r="GM1677" i="1" s="1"/>
  <c r="CY1412" i="1"/>
  <c r="X1412" i="1" s="1"/>
  <c r="GM1412" i="1" s="1"/>
  <c r="CZ1412" i="1"/>
  <c r="Y1412" i="1" s="1"/>
  <c r="GN1412" i="1" s="1"/>
  <c r="Q1473" i="1"/>
  <c r="CP1473" i="1" s="1"/>
  <c r="O1473" i="1" s="1"/>
  <c r="R1473" i="1"/>
  <c r="GK1473" i="1" s="1"/>
  <c r="S1473" i="1"/>
  <c r="T1473" i="1"/>
  <c r="AP1417" i="1"/>
  <c r="F1436" i="1"/>
  <c r="AP1506" i="1"/>
  <c r="GM1621" i="1"/>
  <c r="GN1621" i="1"/>
  <c r="GX1473" i="1"/>
  <c r="AT1633" i="1"/>
  <c r="AT1722" i="1"/>
  <c r="F1661" i="1"/>
  <c r="U1409" i="1"/>
  <c r="AH1506" i="1" s="1"/>
  <c r="AH1398" i="1" s="1"/>
  <c r="CY1893" i="1"/>
  <c r="X1893" i="1" s="1"/>
  <c r="GN1893" i="1" s="1"/>
  <c r="CZ1893" i="1"/>
  <c r="Y1893" i="1" s="1"/>
  <c r="W1471" i="1"/>
  <c r="AC1722" i="1"/>
  <c r="CI1692" i="1"/>
  <c r="BY1675" i="1"/>
  <c r="AP1692" i="1"/>
  <c r="AP1722" i="1" s="1"/>
  <c r="Q1689" i="1"/>
  <c r="R1689" i="1"/>
  <c r="GK1689" i="1" s="1"/>
  <c r="S1689" i="1"/>
  <c r="T1689" i="1"/>
  <c r="CY1688" i="1"/>
  <c r="X1688" i="1" s="1"/>
  <c r="GN1688" i="1" s="1"/>
  <c r="CZ1688" i="1"/>
  <c r="Y1688" i="1" s="1"/>
  <c r="T1552" i="1"/>
  <c r="AG1542" i="1"/>
  <c r="CG2006" i="1"/>
  <c r="AX2011" i="1"/>
  <c r="GN1465" i="1"/>
  <c r="CY1470" i="1"/>
  <c r="X1470" i="1" s="1"/>
  <c r="CZ1470" i="1"/>
  <c r="Y1470" i="1" s="1"/>
  <c r="V1894" i="1"/>
  <c r="AI1908" i="1" s="1"/>
  <c r="CI1970" i="1"/>
  <c r="AZ1974" i="1"/>
  <c r="GN1854" i="1"/>
  <c r="AT1675" i="1"/>
  <c r="F1710" i="1"/>
  <c r="BB1754" i="1"/>
  <c r="F1811" i="1"/>
  <c r="GN1843" i="1"/>
  <c r="AO1938" i="1"/>
  <c r="P1894" i="1"/>
  <c r="F2021" i="1"/>
  <c r="AQ2006" i="1"/>
  <c r="AT1758" i="1"/>
  <c r="F1786" i="1"/>
  <c r="AT1798" i="1"/>
  <c r="AT2006" i="1"/>
  <c r="F2029" i="1"/>
  <c r="AZ131" i="1"/>
  <c r="CI121" i="1"/>
  <c r="GM196" i="1"/>
  <c r="GX33" i="1"/>
  <c r="CJ40" i="1" s="1"/>
  <c r="AP161" i="1"/>
  <c r="F140" i="1"/>
  <c r="AP121" i="1"/>
  <c r="GN203" i="1"/>
  <c r="GM203" i="1"/>
  <c r="CZ322" i="1"/>
  <c r="Y322" i="1" s="1"/>
  <c r="CY322" i="1"/>
  <c r="X322" i="1" s="1"/>
  <c r="CY381" i="1"/>
  <c r="X381" i="1" s="1"/>
  <c r="CZ381" i="1"/>
  <c r="Y381" i="1" s="1"/>
  <c r="AF40" i="1"/>
  <c r="CY32" i="1"/>
  <c r="X32" i="1" s="1"/>
  <c r="CZ32" i="1"/>
  <c r="Y32" i="1" s="1"/>
  <c r="GM37" i="1"/>
  <c r="GN37" i="1"/>
  <c r="GM198" i="1"/>
  <c r="GN198" i="1"/>
  <c r="BB26" i="1"/>
  <c r="F83" i="1"/>
  <c r="CY196" i="1"/>
  <c r="X196" i="1" s="1"/>
  <c r="GN196" i="1" s="1"/>
  <c r="CZ196" i="1"/>
  <c r="Y196" i="1" s="1"/>
  <c r="CP107" i="1"/>
  <c r="O107" i="1" s="1"/>
  <c r="AZ40" i="1"/>
  <c r="CI30" i="1"/>
  <c r="AG210" i="1"/>
  <c r="GM202" i="1"/>
  <c r="GN324" i="1"/>
  <c r="GM324" i="1"/>
  <c r="T116" i="1"/>
  <c r="AG161" i="1" s="1"/>
  <c r="AG102" i="1" s="1"/>
  <c r="CZ382" i="1"/>
  <c r="Y382" i="1" s="1"/>
  <c r="CY382" i="1"/>
  <c r="X382" i="1" s="1"/>
  <c r="F229" i="1"/>
  <c r="AU193" i="1"/>
  <c r="Q393" i="1"/>
  <c r="R393" i="1"/>
  <c r="GK393" i="1" s="1"/>
  <c r="U393" i="1"/>
  <c r="S393" i="1"/>
  <c r="P393" i="1"/>
  <c r="GN383" i="1"/>
  <c r="GM383" i="1"/>
  <c r="CY464" i="1"/>
  <c r="X464" i="1" s="1"/>
  <c r="CZ464" i="1"/>
  <c r="Y464" i="1" s="1"/>
  <c r="AP472" i="1"/>
  <c r="BY462" i="1"/>
  <c r="CI472" i="1"/>
  <c r="AJ337" i="1"/>
  <c r="W347" i="1"/>
  <c r="CX192" i="3"/>
  <c r="CX191" i="3"/>
  <c r="CX190" i="3"/>
  <c r="CX188" i="3"/>
  <c r="CX187" i="3"/>
  <c r="CX189" i="3"/>
  <c r="R389" i="1"/>
  <c r="GK389" i="1" s="1"/>
  <c r="I391" i="1"/>
  <c r="V389" i="1"/>
  <c r="Q389" i="1"/>
  <c r="I390" i="1"/>
  <c r="P389" i="1"/>
  <c r="CP389" i="1" s="1"/>
  <c r="O389" i="1" s="1"/>
  <c r="AU462" i="1"/>
  <c r="F491" i="1"/>
  <c r="AU502" i="1"/>
  <c r="CP394" i="1"/>
  <c r="O394" i="1" s="1"/>
  <c r="AO458" i="1"/>
  <c r="F506" i="1"/>
  <c r="GN561" i="1"/>
  <c r="GM561" i="1"/>
  <c r="CP544" i="1"/>
  <c r="O544" i="1" s="1"/>
  <c r="CY597" i="1"/>
  <c r="X597" i="1" s="1"/>
  <c r="CZ597" i="1"/>
  <c r="Y597" i="1" s="1"/>
  <c r="U559" i="1"/>
  <c r="AH563" i="1" s="1"/>
  <c r="AD563" i="1"/>
  <c r="CY600" i="1"/>
  <c r="X600" i="1" s="1"/>
  <c r="GN600" i="1" s="1"/>
  <c r="CZ600" i="1"/>
  <c r="Y600" i="1" s="1"/>
  <c r="CP542" i="1"/>
  <c r="O542" i="1" s="1"/>
  <c r="CP758" i="1"/>
  <c r="O758" i="1" s="1"/>
  <c r="CY756" i="1"/>
  <c r="X756" i="1" s="1"/>
  <c r="CZ756" i="1"/>
  <c r="Y756" i="1" s="1"/>
  <c r="AP553" i="1"/>
  <c r="F572" i="1"/>
  <c r="AH612" i="1"/>
  <c r="CY548" i="1"/>
  <c r="X548" i="1" s="1"/>
  <c r="GM548" i="1" s="1"/>
  <c r="CZ548" i="1"/>
  <c r="Y548" i="1" s="1"/>
  <c r="CY602" i="1"/>
  <c r="X602" i="1" s="1"/>
  <c r="CZ602" i="1"/>
  <c r="Y602" i="1" s="1"/>
  <c r="AT779" i="1"/>
  <c r="CC769" i="1"/>
  <c r="T764" i="1"/>
  <c r="AG858" i="1" s="1"/>
  <c r="AG750" i="1" s="1"/>
  <c r="Q764" i="1"/>
  <c r="S764" i="1"/>
  <c r="GK813" i="1"/>
  <c r="GN813" i="1" s="1"/>
  <c r="GX772" i="1"/>
  <c r="GX820" i="1"/>
  <c r="CJ828" i="1" s="1"/>
  <c r="U765" i="1"/>
  <c r="W822" i="1"/>
  <c r="GX765" i="1"/>
  <c r="GM777" i="1"/>
  <c r="GN777" i="1"/>
  <c r="GN823" i="1"/>
  <c r="GM823" i="1"/>
  <c r="GN973" i="1"/>
  <c r="GM973" i="1"/>
  <c r="CP896" i="1"/>
  <c r="O896" i="1" s="1"/>
  <c r="GN968" i="1"/>
  <c r="GM902" i="1"/>
  <c r="GN902" i="1"/>
  <c r="AU811" i="1"/>
  <c r="F847" i="1"/>
  <c r="GM1038" i="1"/>
  <c r="GN1038" i="1"/>
  <c r="GN1190" i="1"/>
  <c r="GM1190" i="1"/>
  <c r="AH1110" i="1"/>
  <c r="U1120" i="1"/>
  <c r="AZ904" i="1"/>
  <c r="CI894" i="1"/>
  <c r="W977" i="1"/>
  <c r="GX1042" i="1"/>
  <c r="CJ1044" i="1" s="1"/>
  <c r="AH985" i="1"/>
  <c r="U995" i="1"/>
  <c r="AU1044" i="1"/>
  <c r="CD1027" i="1"/>
  <c r="AC1120" i="1"/>
  <c r="CP1113" i="1"/>
  <c r="O1113" i="1" s="1"/>
  <c r="GM1254" i="1"/>
  <c r="GN1254" i="1"/>
  <c r="AF1044" i="1"/>
  <c r="CY1029" i="1"/>
  <c r="X1029" i="1" s="1"/>
  <c r="CZ1029" i="1"/>
  <c r="Y1029" i="1" s="1"/>
  <c r="AE985" i="1"/>
  <c r="R995" i="1"/>
  <c r="BA1120" i="1"/>
  <c r="CJ1110" i="1"/>
  <c r="GM1258" i="1"/>
  <c r="GN1258" i="1"/>
  <c r="AU1211" i="1"/>
  <c r="CD1201" i="1"/>
  <c r="CP1255" i="1"/>
  <c r="O1255" i="1" s="1"/>
  <c r="CP1207" i="1"/>
  <c r="O1207" i="1" s="1"/>
  <c r="CY1245" i="1"/>
  <c r="X1245" i="1" s="1"/>
  <c r="CZ1245" i="1"/>
  <c r="Y1245" i="1" s="1"/>
  <c r="AL1260" i="1" s="1"/>
  <c r="AF1260" i="1"/>
  <c r="AX1201" i="1"/>
  <c r="F1218" i="1"/>
  <c r="AX1290" i="1"/>
  <c r="CZ1411" i="1"/>
  <c r="Y1411" i="1" s="1"/>
  <c r="CY1411" i="1"/>
  <c r="X1411" i="1" s="1"/>
  <c r="GM1411" i="1" s="1"/>
  <c r="BD1290" i="1"/>
  <c r="CY1252" i="1"/>
  <c r="X1252" i="1" s="1"/>
  <c r="GM1252" i="1" s="1"/>
  <c r="CZ1252" i="1"/>
  <c r="Y1252" i="1" s="1"/>
  <c r="Q1329" i="1"/>
  <c r="CP1329" i="1" s="1"/>
  <c r="O1329" i="1" s="1"/>
  <c r="R1329" i="1"/>
  <c r="S1329" i="1"/>
  <c r="T1329" i="1"/>
  <c r="AG1336" i="1" s="1"/>
  <c r="BB1417" i="1"/>
  <c r="BB1506" i="1"/>
  <c r="F1440" i="1"/>
  <c r="CP1413" i="1"/>
  <c r="O1413" i="1" s="1"/>
  <c r="V1329" i="1"/>
  <c r="AI1336" i="1" s="1"/>
  <c r="AU1427" i="1"/>
  <c r="CD1417" i="1"/>
  <c r="AD1506" i="1"/>
  <c r="AD1398" i="1" s="1"/>
  <c r="AT1326" i="1"/>
  <c r="F1354" i="1"/>
  <c r="AT1366" i="1"/>
  <c r="CP1469" i="1"/>
  <c r="O1469" i="1" s="1"/>
  <c r="CZ1616" i="1"/>
  <c r="Y1616" i="1" s="1"/>
  <c r="CY1616" i="1"/>
  <c r="X1616" i="1" s="1"/>
  <c r="CP1333" i="1"/>
  <c r="O1333" i="1" s="1"/>
  <c r="CG1459" i="1"/>
  <c r="AX1476" i="1"/>
  <c r="BC1582" i="1"/>
  <c r="BC1542" i="1"/>
  <c r="F1568" i="1"/>
  <c r="CY1678" i="1"/>
  <c r="X1678" i="1" s="1"/>
  <c r="GM1678" i="1" s="1"/>
  <c r="CZ1678" i="1"/>
  <c r="Y1678" i="1" s="1"/>
  <c r="AO1614" i="1"/>
  <c r="F1726" i="1"/>
  <c r="V1474" i="1"/>
  <c r="GX1639" i="1"/>
  <c r="CJ1643" i="1" s="1"/>
  <c r="CY1763" i="1"/>
  <c r="X1763" i="1" s="1"/>
  <c r="GM1763" i="1" s="1"/>
  <c r="CZ1763" i="1"/>
  <c r="Y1763" i="1" s="1"/>
  <c r="V1473" i="1"/>
  <c r="AI1476" i="1" s="1"/>
  <c r="U1684" i="1"/>
  <c r="AH1692" i="1" s="1"/>
  <c r="AZ1476" i="1"/>
  <c r="CI1459" i="1"/>
  <c r="AP1633" i="1"/>
  <c r="F1652" i="1"/>
  <c r="CP1681" i="1"/>
  <c r="O1681" i="1" s="1"/>
  <c r="P1690" i="1"/>
  <c r="CP1690" i="1" s="1"/>
  <c r="O1690" i="1" s="1"/>
  <c r="Q1690" i="1"/>
  <c r="R1690" i="1"/>
  <c r="GK1690" i="1" s="1"/>
  <c r="P1689" i="1"/>
  <c r="CP1689" i="1" s="1"/>
  <c r="O1689" i="1" s="1"/>
  <c r="GM1546" i="1"/>
  <c r="GN1546" i="1"/>
  <c r="GN1903" i="1"/>
  <c r="GM1903" i="1"/>
  <c r="P1684" i="1"/>
  <c r="CP1765" i="1"/>
  <c r="O1765" i="1" s="1"/>
  <c r="BC1849" i="1"/>
  <c r="BC1938" i="1"/>
  <c r="F1875" i="1"/>
  <c r="AE1974" i="1"/>
  <c r="GK1972" i="1"/>
  <c r="AP1798" i="1"/>
  <c r="AP1758" i="1"/>
  <c r="F1777" i="1"/>
  <c r="GN1844" i="1"/>
  <c r="F1995" i="1"/>
  <c r="T1970" i="1"/>
  <c r="AP1970" i="1"/>
  <c r="F1983" i="1"/>
  <c r="W1970" i="1"/>
  <c r="F1998" i="1"/>
  <c r="F1802" i="1"/>
  <c r="AO1754" i="1"/>
  <c r="BB1830" i="1"/>
  <c r="F1951" i="1"/>
  <c r="CP1899" i="1"/>
  <c r="O1899" i="1" s="1"/>
  <c r="T1894" i="1"/>
  <c r="GM1905" i="1"/>
  <c r="GN1905" i="1"/>
  <c r="AQ1798" i="1"/>
  <c r="AQ1758" i="1"/>
  <c r="F1778" i="1"/>
  <c r="W2009" i="1"/>
  <c r="AJ2011" i="1" s="1"/>
  <c r="AX131" i="1"/>
  <c r="CG121" i="1"/>
  <c r="GK32" i="1"/>
  <c r="AE40" i="1"/>
  <c r="AX347" i="1"/>
  <c r="CG337" i="1"/>
  <c r="GN36" i="1"/>
  <c r="GM36" i="1"/>
  <c r="Q127" i="1"/>
  <c r="S127" i="1"/>
  <c r="P127" i="1"/>
  <c r="CP127" i="1" s="1"/>
  <c r="O127" i="1" s="1"/>
  <c r="R127" i="1"/>
  <c r="GK127" i="1" s="1"/>
  <c r="GM128" i="1"/>
  <c r="AD210" i="1"/>
  <c r="AP30" i="1"/>
  <c r="F49" i="1"/>
  <c r="AP70" i="1"/>
  <c r="CP105" i="1"/>
  <c r="O105" i="1" s="1"/>
  <c r="AC161" i="1"/>
  <c r="GM129" i="1"/>
  <c r="GN129" i="1"/>
  <c r="CY206" i="1"/>
  <c r="X206" i="1" s="1"/>
  <c r="GN206" i="1" s="1"/>
  <c r="CZ206" i="1"/>
  <c r="Y206" i="1" s="1"/>
  <c r="CI210" i="1"/>
  <c r="CP253" i="1"/>
  <c r="O253" i="1" s="1"/>
  <c r="CP330" i="1"/>
  <c r="O330" i="1" s="1"/>
  <c r="AP246" i="1"/>
  <c r="F265" i="1"/>
  <c r="AP286" i="1"/>
  <c r="GM384" i="1"/>
  <c r="GN384" i="1"/>
  <c r="CY113" i="1"/>
  <c r="X113" i="1" s="1"/>
  <c r="GM113" i="1" s="1"/>
  <c r="CZ113" i="1"/>
  <c r="Y113" i="1" s="1"/>
  <c r="CP331" i="1"/>
  <c r="O331" i="1" s="1"/>
  <c r="CI161" i="1"/>
  <c r="CI102" i="1" s="1"/>
  <c r="GK381" i="1"/>
  <c r="CZ469" i="1"/>
  <c r="Y469" i="1" s="1"/>
  <c r="CY469" i="1"/>
  <c r="X469" i="1" s="1"/>
  <c r="AH426" i="1"/>
  <c r="AH318" i="1" s="1"/>
  <c r="GX330" i="1"/>
  <c r="CJ426" i="1" s="1"/>
  <c r="CJ318" i="1" s="1"/>
  <c r="AI642" i="1"/>
  <c r="AI534" i="1" s="1"/>
  <c r="CZ537" i="1"/>
  <c r="Y537" i="1" s="1"/>
  <c r="CY537" i="1"/>
  <c r="X537" i="1" s="1"/>
  <c r="GM537" i="1" s="1"/>
  <c r="AO595" i="1"/>
  <c r="F616" i="1"/>
  <c r="GN603" i="1"/>
  <c r="GM603" i="1"/>
  <c r="GN682" i="1"/>
  <c r="GN756" i="1"/>
  <c r="GM756" i="1"/>
  <c r="CI612" i="1"/>
  <c r="BY595" i="1"/>
  <c r="AP612" i="1"/>
  <c r="AP642" i="1" s="1"/>
  <c r="V610" i="1"/>
  <c r="AI612" i="1" s="1"/>
  <c r="CY682" i="1"/>
  <c r="X682" i="1" s="1"/>
  <c r="GM682" i="1" s="1"/>
  <c r="CZ682" i="1"/>
  <c r="Y682" i="1" s="1"/>
  <c r="AL688" i="1" s="1"/>
  <c r="GX465" i="1"/>
  <c r="CJ472" i="1" s="1"/>
  <c r="R759" i="1"/>
  <c r="GK759" i="1" s="1"/>
  <c r="U606" i="1"/>
  <c r="GK597" i="1"/>
  <c r="F706" i="1"/>
  <c r="AT718" i="1"/>
  <c r="AT678" i="1"/>
  <c r="CP764" i="1"/>
  <c r="O764" i="1" s="1"/>
  <c r="GM776" i="1"/>
  <c r="GN776" i="1"/>
  <c r="CP772" i="1"/>
  <c r="O772" i="1" s="1"/>
  <c r="T775" i="1"/>
  <c r="CY761" i="1"/>
  <c r="X761" i="1" s="1"/>
  <c r="CZ761" i="1"/>
  <c r="Y761" i="1" s="1"/>
  <c r="AG779" i="1"/>
  <c r="GX822" i="1"/>
  <c r="CZ774" i="1"/>
  <c r="Y774" i="1" s="1"/>
  <c r="CY774" i="1"/>
  <c r="X774" i="1" s="1"/>
  <c r="GN774" i="1" s="1"/>
  <c r="CY826" i="1"/>
  <c r="X826" i="1" s="1"/>
  <c r="CZ826" i="1"/>
  <c r="Y826" i="1" s="1"/>
  <c r="GM753" i="1"/>
  <c r="GN753" i="1"/>
  <c r="F783" i="1"/>
  <c r="AO858" i="1"/>
  <c r="AO769" i="1"/>
  <c r="U825" i="1"/>
  <c r="R977" i="1"/>
  <c r="GK977" i="1" s="1"/>
  <c r="GN979" i="1"/>
  <c r="GM979" i="1"/>
  <c r="CP898" i="1"/>
  <c r="O898" i="1" s="1"/>
  <c r="AH894" i="1"/>
  <c r="U904" i="1"/>
  <c r="V969" i="1"/>
  <c r="AI1074" i="1" s="1"/>
  <c r="AI966" i="1" s="1"/>
  <c r="CG1027" i="1"/>
  <c r="AX1044" i="1"/>
  <c r="GM971" i="1"/>
  <c r="GN971" i="1"/>
  <c r="CP980" i="1"/>
  <c r="O980" i="1" s="1"/>
  <c r="AQ769" i="1"/>
  <c r="F789" i="1"/>
  <c r="AQ858" i="1"/>
  <c r="GN1036" i="1"/>
  <c r="GM1036" i="1"/>
  <c r="S978" i="1"/>
  <c r="GN1030" i="1"/>
  <c r="AD1044" i="1"/>
  <c r="AT894" i="1"/>
  <c r="F922" i="1"/>
  <c r="AT934" i="1"/>
  <c r="AE904" i="1"/>
  <c r="CP992" i="1"/>
  <c r="O992" i="1" s="1"/>
  <c r="GN1031" i="1"/>
  <c r="AQ1120" i="1"/>
  <c r="BZ1110" i="1"/>
  <c r="CG1120" i="1"/>
  <c r="CY1115" i="1"/>
  <c r="X1115" i="1" s="1"/>
  <c r="CZ1115" i="1"/>
  <c r="Y1115" i="1" s="1"/>
  <c r="T820" i="1"/>
  <c r="AG828" i="1" s="1"/>
  <c r="GN1194" i="1"/>
  <c r="GM1194" i="1"/>
  <c r="BZ985" i="1"/>
  <c r="CG995" i="1"/>
  <c r="AQ995" i="1"/>
  <c r="GM1195" i="1"/>
  <c r="GN1195" i="1"/>
  <c r="F1300" i="1"/>
  <c r="AQ1182" i="1"/>
  <c r="CY1206" i="1"/>
  <c r="X1206" i="1" s="1"/>
  <c r="AK1211" i="1" s="1"/>
  <c r="CZ1206" i="1"/>
  <c r="Y1206" i="1" s="1"/>
  <c r="AU1110" i="1"/>
  <c r="AU1150" i="1"/>
  <c r="F1139" i="1"/>
  <c r="CZ1207" i="1"/>
  <c r="Y1207" i="1" s="1"/>
  <c r="AL1211" i="1" s="1"/>
  <c r="CY1207" i="1"/>
  <c r="X1207" i="1" s="1"/>
  <c r="AC1211" i="1"/>
  <c r="AH1243" i="1"/>
  <c r="U1260" i="1"/>
  <c r="T985" i="1"/>
  <c r="F1016" i="1"/>
  <c r="CZ1419" i="1"/>
  <c r="Y1419" i="1" s="1"/>
  <c r="AL1427" i="1" s="1"/>
  <c r="CY1419" i="1"/>
  <c r="X1419" i="1" s="1"/>
  <c r="AK1427" i="1" s="1"/>
  <c r="AF1427" i="1"/>
  <c r="AJ1243" i="1"/>
  <c r="W1260" i="1"/>
  <c r="GN1253" i="1"/>
  <c r="GM1253" i="1"/>
  <c r="Q1629" i="1"/>
  <c r="AD1722" i="1" s="1"/>
  <c r="AD1614" i="1" s="1"/>
  <c r="R1629" i="1"/>
  <c r="GK1629" i="1" s="1"/>
  <c r="S1629" i="1"/>
  <c r="AP1243" i="1"/>
  <c r="F1269" i="1"/>
  <c r="CP1400" i="1"/>
  <c r="O1400" i="1" s="1"/>
  <c r="AC1506" i="1"/>
  <c r="GN1256" i="1"/>
  <c r="AU1459" i="1"/>
  <c r="F1495" i="1"/>
  <c r="R1401" i="1"/>
  <c r="GK1401" i="1" s="1"/>
  <c r="S1401" i="1"/>
  <c r="Q1401" i="1"/>
  <c r="CP1401" i="1" s="1"/>
  <c r="O1401" i="1" s="1"/>
  <c r="CZ1637" i="1"/>
  <c r="Y1637" i="1" s="1"/>
  <c r="CY1637" i="1"/>
  <c r="X1637" i="1" s="1"/>
  <c r="GN1685" i="1"/>
  <c r="GM1685" i="1"/>
  <c r="AU1326" i="1"/>
  <c r="F1355" i="1"/>
  <c r="AU1366" i="1"/>
  <c r="CY1425" i="1"/>
  <c r="X1425" i="1" s="1"/>
  <c r="GM1425" i="1" s="1"/>
  <c r="CZ1425" i="1"/>
  <c r="Y1425" i="1" s="1"/>
  <c r="CI1417" i="1"/>
  <c r="AZ1427" i="1"/>
  <c r="F1570" i="1"/>
  <c r="AT1582" i="1"/>
  <c r="AT1542" i="1"/>
  <c r="GM1679" i="1"/>
  <c r="GN1679" i="1"/>
  <c r="Q1764" i="1"/>
  <c r="AD1768" i="1" s="1"/>
  <c r="R1764" i="1"/>
  <c r="S1764" i="1"/>
  <c r="AF1768" i="1" s="1"/>
  <c r="T1471" i="1"/>
  <c r="AO1398" i="1"/>
  <c r="F1510" i="1"/>
  <c r="P1629" i="1"/>
  <c r="GX1474" i="1"/>
  <c r="F1607" i="1"/>
  <c r="BD1538" i="1"/>
  <c r="CY1628" i="1"/>
  <c r="X1628" i="1" s="1"/>
  <c r="GM1628" i="1" s="1"/>
  <c r="CZ1628" i="1"/>
  <c r="Y1628" i="1" s="1"/>
  <c r="V1684" i="1"/>
  <c r="AI1692" i="1" s="1"/>
  <c r="GN1547" i="1"/>
  <c r="AZ1643" i="1"/>
  <c r="CI1633" i="1"/>
  <c r="CP1760" i="1"/>
  <c r="O1760" i="1" s="1"/>
  <c r="AX1768" i="1"/>
  <c r="CG1758" i="1"/>
  <c r="CZ1904" i="1"/>
  <c r="Y1904" i="1" s="1"/>
  <c r="CY1904" i="1"/>
  <c r="X1904" i="1" s="1"/>
  <c r="GM1904" i="1" s="1"/>
  <c r="W1401" i="1"/>
  <c r="AJ1506" i="1" s="1"/>
  <c r="AJ1398" i="1" s="1"/>
  <c r="GN1466" i="1"/>
  <c r="U1471" i="1"/>
  <c r="AH1476" i="1" s="1"/>
  <c r="GN1619" i="1"/>
  <c r="AQ1692" i="1"/>
  <c r="AQ1722" i="1" s="1"/>
  <c r="BZ1675" i="1"/>
  <c r="CG1692" i="1"/>
  <c r="BD1970" i="1"/>
  <c r="F1999" i="1"/>
  <c r="AZ1768" i="1"/>
  <c r="CI1758" i="1"/>
  <c r="U1970" i="1"/>
  <c r="F1996" i="1"/>
  <c r="CP1833" i="1"/>
  <c r="O1833" i="1" s="1"/>
  <c r="F1878" i="1"/>
  <c r="AU1849" i="1"/>
  <c r="AU1938" i="1"/>
  <c r="AU1891" i="1"/>
  <c r="F1927" i="1"/>
  <c r="V2009" i="1"/>
  <c r="AI2011" i="1" s="1"/>
  <c r="CP1972" i="1"/>
  <c r="O1972" i="1" s="1"/>
  <c r="U1894" i="1"/>
  <c r="AH1908" i="1" s="1"/>
  <c r="AL1970" i="1"/>
  <c r="Y1974" i="1"/>
  <c r="GM104" i="1"/>
  <c r="GN104" i="1"/>
  <c r="AQ30" i="1"/>
  <c r="AQ70" i="1"/>
  <c r="F50" i="1"/>
  <c r="CY195" i="1"/>
  <c r="X195" i="1" s="1"/>
  <c r="AK210" i="1" s="1"/>
  <c r="CZ195" i="1"/>
  <c r="Y195" i="1" s="1"/>
  <c r="AL210" i="1" s="1"/>
  <c r="AF210" i="1"/>
  <c r="GN114" i="1"/>
  <c r="GM114" i="1"/>
  <c r="W33" i="1"/>
  <c r="AJ40" i="1" s="1"/>
  <c r="CY253" i="1"/>
  <c r="X253" i="1" s="1"/>
  <c r="AK256" i="1" s="1"/>
  <c r="CZ253" i="1"/>
  <c r="Y253" i="1" s="1"/>
  <c r="AL256" i="1" s="1"/>
  <c r="CP32" i="1"/>
  <c r="O32" i="1" s="1"/>
  <c r="AC40" i="1"/>
  <c r="S116" i="1"/>
  <c r="P116" i="1"/>
  <c r="Q116" i="1"/>
  <c r="R116" i="1"/>
  <c r="GK116" i="1" s="1"/>
  <c r="AE161" i="1"/>
  <c r="AE102" i="1" s="1"/>
  <c r="GK105" i="1"/>
  <c r="CG30" i="1"/>
  <c r="AX40" i="1"/>
  <c r="AD40" i="1"/>
  <c r="U127" i="1"/>
  <c r="AH131" i="1" s="1"/>
  <c r="CZ197" i="1"/>
  <c r="Y197" i="1" s="1"/>
  <c r="CY197" i="1"/>
  <c r="X197" i="1" s="1"/>
  <c r="GN197" i="1" s="1"/>
  <c r="AU131" i="1"/>
  <c r="CD121" i="1"/>
  <c r="AT210" i="1"/>
  <c r="CC193" i="1"/>
  <c r="AD161" i="1"/>
  <c r="AD102" i="1" s="1"/>
  <c r="F86" i="1"/>
  <c r="BC26" i="1"/>
  <c r="BC2041" i="1"/>
  <c r="CZ123" i="1"/>
  <c r="Y123" i="1" s="1"/>
  <c r="AF131" i="1"/>
  <c r="CY123" i="1"/>
  <c r="X123" i="1" s="1"/>
  <c r="AC256" i="1"/>
  <c r="CP248" i="1"/>
  <c r="O248" i="1" s="1"/>
  <c r="AO242" i="1"/>
  <c r="F290" i="1"/>
  <c r="W256" i="1"/>
  <c r="AJ246" i="1"/>
  <c r="F219" i="1"/>
  <c r="AP193" i="1"/>
  <c r="CY128" i="1"/>
  <c r="X128" i="1" s="1"/>
  <c r="GN128" i="1" s="1"/>
  <c r="CZ128" i="1"/>
  <c r="Y128" i="1" s="1"/>
  <c r="CP207" i="1"/>
  <c r="O207" i="1" s="1"/>
  <c r="AZ256" i="1"/>
  <c r="CI246" i="1"/>
  <c r="CY333" i="1"/>
  <c r="X333" i="1" s="1"/>
  <c r="GN333" i="1" s="1"/>
  <c r="CZ333" i="1"/>
  <c r="Y333" i="1" s="1"/>
  <c r="Q332" i="1"/>
  <c r="P332" i="1"/>
  <c r="CP332" i="1" s="1"/>
  <c r="O332" i="1" s="1"/>
  <c r="R332" i="1"/>
  <c r="GK332" i="1" s="1"/>
  <c r="U332" i="1"/>
  <c r="AE210" i="1"/>
  <c r="W330" i="1"/>
  <c r="AJ426" i="1" s="1"/>
  <c r="AJ318" i="1" s="1"/>
  <c r="GM385" i="1"/>
  <c r="GN385" i="1"/>
  <c r="AG426" i="1"/>
  <c r="AG318" i="1" s="1"/>
  <c r="AX472" i="1"/>
  <c r="CG462" i="1"/>
  <c r="S332" i="1"/>
  <c r="F369" i="1"/>
  <c r="U337" i="1"/>
  <c r="R382" i="1"/>
  <c r="GK382" i="1" s="1"/>
  <c r="V382" i="1"/>
  <c r="P382" i="1"/>
  <c r="CP382" i="1" s="1"/>
  <c r="O382" i="1" s="1"/>
  <c r="Q382" i="1"/>
  <c r="T382" i="1"/>
  <c r="Q321" i="1"/>
  <c r="CP321" i="1" s="1"/>
  <c r="O321" i="1" s="1"/>
  <c r="S321" i="1"/>
  <c r="CZ341" i="1"/>
  <c r="Y341" i="1" s="1"/>
  <c r="AL347" i="1" s="1"/>
  <c r="CY341" i="1"/>
  <c r="X341" i="1" s="1"/>
  <c r="AK347" i="1" s="1"/>
  <c r="AI337" i="1"/>
  <c r="V347" i="1"/>
  <c r="T465" i="1"/>
  <c r="AG472" i="1" s="1"/>
  <c r="P539" i="1"/>
  <c r="CP539" i="1" s="1"/>
  <c r="O539" i="1" s="1"/>
  <c r="CP549" i="1"/>
  <c r="O549" i="1" s="1"/>
  <c r="CP538" i="1"/>
  <c r="O538" i="1" s="1"/>
  <c r="CZ545" i="1"/>
  <c r="Y545" i="1" s="1"/>
  <c r="GN545" i="1" s="1"/>
  <c r="CY545" i="1"/>
  <c r="X545" i="1" s="1"/>
  <c r="GM545" i="1" s="1"/>
  <c r="CY467" i="1"/>
  <c r="X467" i="1" s="1"/>
  <c r="CZ467" i="1"/>
  <c r="Y467" i="1" s="1"/>
  <c r="T539" i="1"/>
  <c r="AG642" i="1" s="1"/>
  <c r="AG534" i="1" s="1"/>
  <c r="AQ563" i="1"/>
  <c r="CG563" i="1"/>
  <c r="BZ553" i="1"/>
  <c r="CP467" i="1"/>
  <c r="O467" i="1" s="1"/>
  <c r="CP547" i="1"/>
  <c r="O547" i="1" s="1"/>
  <c r="CY685" i="1"/>
  <c r="X685" i="1" s="1"/>
  <c r="GM685" i="1" s="1"/>
  <c r="CZ685" i="1"/>
  <c r="Y685" i="1" s="1"/>
  <c r="BB458" i="1"/>
  <c r="F515" i="1"/>
  <c r="CP604" i="1"/>
  <c r="O604" i="1" s="1"/>
  <c r="T556" i="1"/>
  <c r="AG563" i="1" s="1"/>
  <c r="CY604" i="1"/>
  <c r="X604" i="1" s="1"/>
  <c r="CZ604" i="1"/>
  <c r="Y604" i="1" s="1"/>
  <c r="GK758" i="1"/>
  <c r="AE858" i="1"/>
  <c r="AE750" i="1" s="1"/>
  <c r="AD612" i="1"/>
  <c r="R610" i="1"/>
  <c r="GK610" i="1" s="1"/>
  <c r="CZ536" i="1"/>
  <c r="Y536" i="1" s="1"/>
  <c r="CY536" i="1"/>
  <c r="X536" i="1" s="1"/>
  <c r="GM536" i="1" s="1"/>
  <c r="AF642" i="1"/>
  <c r="AF534" i="1" s="1"/>
  <c r="AI858" i="1"/>
  <c r="AI750" i="1" s="1"/>
  <c r="GX549" i="1"/>
  <c r="CJ642" i="1" s="1"/>
  <c r="CJ534" i="1" s="1"/>
  <c r="AU674" i="1"/>
  <c r="F737" i="1"/>
  <c r="CP818" i="1"/>
  <c r="O818" i="1" s="1"/>
  <c r="U775" i="1"/>
  <c r="CY815" i="1"/>
  <c r="X815" i="1" s="1"/>
  <c r="GM815" i="1" s="1"/>
  <c r="CZ815" i="1"/>
  <c r="Y815" i="1" s="1"/>
  <c r="W764" i="1"/>
  <c r="CP826" i="1"/>
  <c r="O826" i="1" s="1"/>
  <c r="W772" i="1"/>
  <c r="AJ779" i="1" s="1"/>
  <c r="GX775" i="1"/>
  <c r="W759" i="1"/>
  <c r="AJ858" i="1" s="1"/>
  <c r="AJ750" i="1" s="1"/>
  <c r="AX779" i="1"/>
  <c r="CG769" i="1"/>
  <c r="P978" i="1"/>
  <c r="CP978" i="1" s="1"/>
  <c r="O978" i="1" s="1"/>
  <c r="GM989" i="1"/>
  <c r="GN989" i="1"/>
  <c r="P1185" i="1"/>
  <c r="S1185" i="1"/>
  <c r="Q1185" i="1"/>
  <c r="AD1290" i="1" s="1"/>
  <c r="AD1182" i="1" s="1"/>
  <c r="R1185" i="1"/>
  <c r="U1185" i="1"/>
  <c r="AH1290" i="1" s="1"/>
  <c r="AH1182" i="1" s="1"/>
  <c r="AP828" i="1"/>
  <c r="BY811" i="1"/>
  <c r="CI828" i="1"/>
  <c r="T977" i="1"/>
  <c r="W969" i="1"/>
  <c r="AJ1074" i="1" s="1"/>
  <c r="AJ966" i="1" s="1"/>
  <c r="CY897" i="1"/>
  <c r="X897" i="1" s="1"/>
  <c r="AK904" i="1" s="1"/>
  <c r="CZ897" i="1"/>
  <c r="Y897" i="1" s="1"/>
  <c r="AL904" i="1" s="1"/>
  <c r="AF904" i="1"/>
  <c r="CY814" i="1"/>
  <c r="X814" i="1" s="1"/>
  <c r="CZ814" i="1"/>
  <c r="Y814" i="1" s="1"/>
  <c r="GN1189" i="1"/>
  <c r="GM1189" i="1"/>
  <c r="GM993" i="1"/>
  <c r="GN993" i="1"/>
  <c r="CY1189" i="1"/>
  <c r="X1189" i="1" s="1"/>
  <c r="CZ1189" i="1"/>
  <c r="Y1189" i="1" s="1"/>
  <c r="U764" i="1"/>
  <c r="AH858" i="1" s="1"/>
  <c r="AH750" i="1" s="1"/>
  <c r="GM1040" i="1"/>
  <c r="GN1040" i="1"/>
  <c r="V978" i="1"/>
  <c r="U1042" i="1"/>
  <c r="AH1044" i="1" s="1"/>
  <c r="BC1110" i="1"/>
  <c r="F1136" i="1"/>
  <c r="BC1150" i="1"/>
  <c r="Q1193" i="1"/>
  <c r="W1193" i="1"/>
  <c r="AJ1290" i="1" s="1"/>
  <c r="AJ1182" i="1" s="1"/>
  <c r="W820" i="1"/>
  <c r="AJ828" i="1" s="1"/>
  <c r="CP1257" i="1"/>
  <c r="O1257" i="1" s="1"/>
  <c r="BB985" i="1"/>
  <c r="F1008" i="1"/>
  <c r="BB1074" i="1"/>
  <c r="GK1248" i="1"/>
  <c r="GM1248" i="1" s="1"/>
  <c r="AE1260" i="1"/>
  <c r="AD1336" i="1"/>
  <c r="AP1150" i="1"/>
  <c r="AP1110" i="1"/>
  <c r="F1129" i="1"/>
  <c r="AF1211" i="1"/>
  <c r="CP1405" i="1"/>
  <c r="O1405" i="1" s="1"/>
  <c r="Q1639" i="1"/>
  <c r="AD1643" i="1" s="1"/>
  <c r="R1639" i="1"/>
  <c r="S1639" i="1"/>
  <c r="BC1322" i="1"/>
  <c r="F1382" i="1"/>
  <c r="AZ1260" i="1"/>
  <c r="CI1243" i="1"/>
  <c r="GX1401" i="1"/>
  <c r="CJ1506" i="1" s="1"/>
  <c r="CJ1398" i="1" s="1"/>
  <c r="CP1419" i="1"/>
  <c r="O1419" i="1" s="1"/>
  <c r="F1522" i="1"/>
  <c r="BC1398" i="1"/>
  <c r="AX1552" i="1"/>
  <c r="CG1542" i="1"/>
  <c r="GX1409" i="1"/>
  <c r="BC1459" i="1"/>
  <c r="F1492" i="1"/>
  <c r="Q1403" i="1"/>
  <c r="S1403" i="1"/>
  <c r="T1403" i="1"/>
  <c r="AG1506" i="1" s="1"/>
  <c r="AG1398" i="1" s="1"/>
  <c r="R1403" i="1"/>
  <c r="GK1403" i="1" s="1"/>
  <c r="GN1424" i="1"/>
  <c r="GM1424" i="1"/>
  <c r="GK1461" i="1"/>
  <c r="AE1476" i="1"/>
  <c r="GN1627" i="1"/>
  <c r="GM1627" i="1"/>
  <c r="AG1427" i="1"/>
  <c r="AD1476" i="1"/>
  <c r="GM1625" i="1"/>
  <c r="GN1625" i="1"/>
  <c r="GM1461" i="1"/>
  <c r="GN1461" i="1"/>
  <c r="CP1549" i="1"/>
  <c r="O1549" i="1" s="1"/>
  <c r="CY1683" i="1"/>
  <c r="X1683" i="1" s="1"/>
  <c r="GM1683" i="1" s="1"/>
  <c r="CZ1683" i="1"/>
  <c r="Y1683" i="1" s="1"/>
  <c r="T1409" i="1"/>
  <c r="BB1538" i="1"/>
  <c r="F1595" i="1"/>
  <c r="GX1629" i="1"/>
  <c r="CJ1722" i="1" s="1"/>
  <c r="CJ1614" i="1" s="1"/>
  <c r="CP1470" i="1"/>
  <c r="O1470" i="1" s="1"/>
  <c r="AH1542" i="1"/>
  <c r="U1552" i="1"/>
  <c r="V1639" i="1"/>
  <c r="AI1643" i="1" s="1"/>
  <c r="GX1684" i="1"/>
  <c r="CJ1692" i="1" s="1"/>
  <c r="P1471" i="1"/>
  <c r="CP1471" i="1" s="1"/>
  <c r="O1471" i="1" s="1"/>
  <c r="GM1617" i="1"/>
  <c r="GN1617" i="1"/>
  <c r="CP1680" i="1"/>
  <c r="O1680" i="1" s="1"/>
  <c r="GN1845" i="1"/>
  <c r="GM1845" i="1"/>
  <c r="CP1855" i="1"/>
  <c r="O1855" i="1" s="1"/>
  <c r="U1473" i="1"/>
  <c r="CP1637" i="1"/>
  <c r="O1637" i="1" s="1"/>
  <c r="Q1686" i="1"/>
  <c r="CP1686" i="1" s="1"/>
  <c r="O1686" i="1" s="1"/>
  <c r="S1686" i="1"/>
  <c r="T1686" i="1"/>
  <c r="U1686" i="1"/>
  <c r="Q1896" i="1"/>
  <c r="AD1908" i="1" s="1"/>
  <c r="R1896" i="1"/>
  <c r="GK1896" i="1" s="1"/>
  <c r="S1896" i="1"/>
  <c r="T1896" i="1"/>
  <c r="U2009" i="1"/>
  <c r="AH2011" i="1" s="1"/>
  <c r="W1764" i="1"/>
  <c r="AJ1768" i="1" s="1"/>
  <c r="P1896" i="1"/>
  <c r="T1852" i="1"/>
  <c r="AG1859" i="1" s="1"/>
  <c r="R1835" i="1"/>
  <c r="GK1835" i="1" s="1"/>
  <c r="GX1833" i="1"/>
  <c r="CJ1938" i="1" s="1"/>
  <c r="CJ1830" i="1" s="1"/>
  <c r="W1894" i="1"/>
  <c r="AJ1908" i="1" s="1"/>
  <c r="U1764" i="1"/>
  <c r="AH1768" i="1" s="1"/>
  <c r="F1877" i="1"/>
  <c r="AT1849" i="1"/>
  <c r="AT1938" i="1"/>
  <c r="AZ1859" i="1"/>
  <c r="CI1849" i="1"/>
  <c r="V1764" i="1"/>
  <c r="AI1768" i="1" s="1"/>
  <c r="W1896" i="1"/>
  <c r="AF1970" i="1"/>
  <c r="S1974" i="1"/>
  <c r="AS2006" i="1"/>
  <c r="F2028" i="1"/>
  <c r="AK246" i="1" l="1"/>
  <c r="X256" i="1"/>
  <c r="GM1401" i="1"/>
  <c r="GN1401" i="1"/>
  <c r="U131" i="1"/>
  <c r="AH121" i="1"/>
  <c r="AL1201" i="1"/>
  <c r="Y1211" i="1"/>
  <c r="AG1675" i="1"/>
  <c r="T1692" i="1"/>
  <c r="AD769" i="1"/>
  <c r="Q779" i="1"/>
  <c r="AL246" i="1"/>
  <c r="Y256" i="1"/>
  <c r="AK1201" i="1"/>
  <c r="X1211" i="1"/>
  <c r="AL337" i="1"/>
  <c r="Y347" i="1"/>
  <c r="AH1459" i="1"/>
  <c r="U1476" i="1"/>
  <c r="AG396" i="1"/>
  <c r="AL678" i="1"/>
  <c r="Y688" i="1"/>
  <c r="AL1542" i="1"/>
  <c r="Y1552" i="1"/>
  <c r="AG595" i="1"/>
  <c r="T612" i="1"/>
  <c r="P1768" i="1"/>
  <c r="CE1768" i="1"/>
  <c r="CF1768" i="1"/>
  <c r="AC1758" i="1"/>
  <c r="CH1768" i="1"/>
  <c r="AC595" i="1"/>
  <c r="P612" i="1"/>
  <c r="CE612" i="1"/>
  <c r="CF612" i="1"/>
  <c r="CH612" i="1"/>
  <c r="AF811" i="1"/>
  <c r="S828" i="1"/>
  <c r="W40" i="1"/>
  <c r="AJ30" i="1"/>
  <c r="AH2006" i="1"/>
  <c r="U2011" i="1"/>
  <c r="CJ30" i="1"/>
  <c r="BA40" i="1"/>
  <c r="Q828" i="1"/>
  <c r="AD811" i="1"/>
  <c r="AF553" i="1"/>
  <c r="S563" i="1"/>
  <c r="AI811" i="1"/>
  <c r="V828" i="1"/>
  <c r="AF595" i="1"/>
  <c r="S612" i="1"/>
  <c r="AI553" i="1"/>
  <c r="V563" i="1"/>
  <c r="AF1758" i="1"/>
  <c r="S1768" i="1"/>
  <c r="AI595" i="1"/>
  <c r="V612" i="1"/>
  <c r="AH1675" i="1"/>
  <c r="U1692" i="1"/>
  <c r="CE472" i="1"/>
  <c r="P472" i="1"/>
  <c r="CF472" i="1"/>
  <c r="CH472" i="1"/>
  <c r="AC462" i="1"/>
  <c r="Q1692" i="1"/>
  <c r="AD1675" i="1"/>
  <c r="CJ595" i="1"/>
  <c r="BA612" i="1"/>
  <c r="AQ1614" i="1"/>
  <c r="F1732" i="1"/>
  <c r="AP534" i="1"/>
  <c r="F651" i="1"/>
  <c r="AI1459" i="1"/>
  <c r="V1476" i="1"/>
  <c r="GN1329" i="1"/>
  <c r="AH553" i="1"/>
  <c r="U563" i="1"/>
  <c r="AO22" i="1"/>
  <c r="AO2071" i="1"/>
  <c r="F2045" i="1"/>
  <c r="AC1830" i="1"/>
  <c r="CF1938" i="1"/>
  <c r="CF1830" i="1" s="1"/>
  <c r="CH1938" i="1"/>
  <c r="CH1830" i="1" s="1"/>
  <c r="CE1938" i="1"/>
  <c r="CE1830" i="1" s="1"/>
  <c r="AJ811" i="1"/>
  <c r="W828" i="1"/>
  <c r="AP1614" i="1"/>
  <c r="F1731" i="1"/>
  <c r="AK1643" i="1"/>
  <c r="AH811" i="1"/>
  <c r="U828" i="1"/>
  <c r="AI1633" i="1"/>
  <c r="V1643" i="1"/>
  <c r="X347" i="1"/>
  <c r="AK337" i="1"/>
  <c r="AD1758" i="1"/>
  <c r="Q1768" i="1"/>
  <c r="AD1891" i="1"/>
  <c r="Q1908" i="1"/>
  <c r="BA828" i="1"/>
  <c r="CJ811" i="1"/>
  <c r="AD1633" i="1"/>
  <c r="Q1643" i="1"/>
  <c r="AG811" i="1"/>
  <c r="T828" i="1"/>
  <c r="AB161" i="1"/>
  <c r="AB102" i="1" s="1"/>
  <c r="BB22" i="1"/>
  <c r="F2054" i="1"/>
  <c r="BB2071" i="1"/>
  <c r="AI30" i="1"/>
  <c r="V40" i="1"/>
  <c r="W1692" i="1"/>
  <c r="AJ1675" i="1"/>
  <c r="AJ1891" i="1"/>
  <c r="W1908" i="1"/>
  <c r="F786" i="1"/>
  <c r="AX769" i="1"/>
  <c r="AX858" i="1"/>
  <c r="F952" i="1"/>
  <c r="AT890" i="1"/>
  <c r="GM341" i="1"/>
  <c r="GM818" i="1"/>
  <c r="GN818" i="1"/>
  <c r="CG553" i="1"/>
  <c r="AX563" i="1"/>
  <c r="W286" i="1"/>
  <c r="W246" i="1"/>
  <c r="F280" i="1"/>
  <c r="CP1185" i="1"/>
  <c r="O1185" i="1" s="1"/>
  <c r="AZ286" i="1"/>
  <c r="AZ246" i="1"/>
  <c r="F267" i="1"/>
  <c r="AQ985" i="1"/>
  <c r="F1005" i="1"/>
  <c r="AQ1074" i="1"/>
  <c r="F1956" i="1"/>
  <c r="AT1830" i="1"/>
  <c r="AJ1758" i="1"/>
  <c r="W1768" i="1"/>
  <c r="CY1686" i="1"/>
  <c r="X1686" i="1" s="1"/>
  <c r="GM1686" i="1" s="1"/>
  <c r="CZ1686" i="1"/>
  <c r="Y1686" i="1" s="1"/>
  <c r="GM1470" i="1"/>
  <c r="GN1470" i="1"/>
  <c r="AB1427" i="1"/>
  <c r="GM1419" i="1"/>
  <c r="GN1419" i="1"/>
  <c r="GM826" i="1"/>
  <c r="GN826" i="1"/>
  <c r="V337" i="1"/>
  <c r="F370" i="1"/>
  <c r="GM248" i="1"/>
  <c r="GN248" i="1"/>
  <c r="AB256" i="1"/>
  <c r="AI2006" i="1"/>
  <c r="V2011" i="1"/>
  <c r="AI1675" i="1"/>
  <c r="V1692" i="1"/>
  <c r="F1385" i="1"/>
  <c r="AU1322" i="1"/>
  <c r="AQ1110" i="1"/>
  <c r="F1130" i="1"/>
  <c r="AQ1150" i="1"/>
  <c r="AT674" i="1"/>
  <c r="F736" i="1"/>
  <c r="CI595" i="1"/>
  <c r="AZ612" i="1"/>
  <c r="AE396" i="1"/>
  <c r="AP242" i="1"/>
  <c r="F295" i="1"/>
  <c r="GM197" i="1"/>
  <c r="AG1908" i="1"/>
  <c r="CP1684" i="1"/>
  <c r="O1684" i="1" s="1"/>
  <c r="GM1690" i="1"/>
  <c r="GN1690" i="1"/>
  <c r="BA1643" i="1"/>
  <c r="CJ1633" i="1"/>
  <c r="AU1417" i="1"/>
  <c r="AU1506" i="1"/>
  <c r="F1446" i="1"/>
  <c r="CY1329" i="1"/>
  <c r="X1329" i="1" s="1"/>
  <c r="AK1336" i="1" s="1"/>
  <c r="CZ1329" i="1"/>
  <c r="Y1329" i="1" s="1"/>
  <c r="AL1336" i="1" s="1"/>
  <c r="AF1336" i="1"/>
  <c r="AX1182" i="1"/>
  <c r="F1297" i="1"/>
  <c r="GM1255" i="1"/>
  <c r="GN1255" i="1"/>
  <c r="U1110" i="1"/>
  <c r="F1142" i="1"/>
  <c r="U1150" i="1"/>
  <c r="AE828" i="1"/>
  <c r="GN394" i="1"/>
  <c r="GM394" i="1"/>
  <c r="Q391" i="1"/>
  <c r="U391" i="1"/>
  <c r="T391" i="1"/>
  <c r="P391" i="1"/>
  <c r="GX391" i="1"/>
  <c r="S391" i="1"/>
  <c r="W391" i="1"/>
  <c r="R391" i="1"/>
  <c r="GK391" i="1" s="1"/>
  <c r="V391" i="1"/>
  <c r="F371" i="1"/>
  <c r="W337" i="1"/>
  <c r="AL40" i="1"/>
  <c r="CZ1689" i="1"/>
  <c r="Y1689" i="1" s="1"/>
  <c r="CY1689" i="1"/>
  <c r="X1689" i="1" s="1"/>
  <c r="P1643" i="1"/>
  <c r="CF1643" i="1"/>
  <c r="AC1633" i="1"/>
  <c r="CH1643" i="1"/>
  <c r="CE1643" i="1"/>
  <c r="GN1334" i="1"/>
  <c r="GM1334" i="1"/>
  <c r="AO1322" i="1"/>
  <c r="F1370" i="1"/>
  <c r="AT966" i="1"/>
  <c r="F1092" i="1"/>
  <c r="GM991" i="1"/>
  <c r="GM609" i="1"/>
  <c r="GN609" i="1"/>
  <c r="GN537" i="1"/>
  <c r="F366" i="1"/>
  <c r="AU426" i="1"/>
  <c r="AU337" i="1"/>
  <c r="GN34" i="1"/>
  <c r="GM34" i="1"/>
  <c r="BA1582" i="1"/>
  <c r="BA1542" i="1"/>
  <c r="F1572" i="1"/>
  <c r="GM1688" i="1"/>
  <c r="AE1506" i="1"/>
  <c r="AE1398" i="1" s="1"/>
  <c r="AZ1326" i="1"/>
  <c r="F1347" i="1"/>
  <c r="AZ1366" i="1"/>
  <c r="AK1120" i="1"/>
  <c r="CY765" i="1"/>
  <c r="X765" i="1" s="1"/>
  <c r="CZ765" i="1"/>
  <c r="Y765" i="1" s="1"/>
  <c r="CF688" i="1"/>
  <c r="AC678" i="1"/>
  <c r="CE688" i="1"/>
  <c r="P688" i="1"/>
  <c r="CH688" i="1"/>
  <c r="GK556" i="1"/>
  <c r="AE563" i="1"/>
  <c r="AE1722" i="1"/>
  <c r="AE1614" i="1" s="1"/>
  <c r="AP1538" i="1"/>
  <c r="F1591" i="1"/>
  <c r="GM1636" i="1"/>
  <c r="GN1636" i="1"/>
  <c r="AP1322" i="1"/>
  <c r="F1375" i="1"/>
  <c r="F1278" i="1"/>
  <c r="AT1243" i="1"/>
  <c r="AC779" i="1"/>
  <c r="CY759" i="1"/>
  <c r="X759" i="1" s="1"/>
  <c r="CZ759" i="1"/>
  <c r="Y759" i="1" s="1"/>
  <c r="GM387" i="1"/>
  <c r="GN387" i="1"/>
  <c r="GM333" i="1"/>
  <c r="GN251" i="1"/>
  <c r="GK1894" i="1"/>
  <c r="AE1908" i="1"/>
  <c r="CP1193" i="1"/>
  <c r="O1193" i="1" s="1"/>
  <c r="CP759" i="1"/>
  <c r="O759" i="1" s="1"/>
  <c r="GN548" i="1"/>
  <c r="GM600" i="1"/>
  <c r="T337" i="1"/>
  <c r="F368" i="1"/>
  <c r="AZ347" i="1"/>
  <c r="CI337" i="1"/>
  <c r="GM249" i="1"/>
  <c r="F2000" i="1"/>
  <c r="X1970" i="1"/>
  <c r="GP2008" i="1"/>
  <c r="AB2011" i="1"/>
  <c r="GM2008" i="1"/>
  <c r="CE1427" i="1"/>
  <c r="CF1427" i="1"/>
  <c r="P1427" i="1"/>
  <c r="CH1427" i="1"/>
  <c r="AC1417" i="1"/>
  <c r="S995" i="1"/>
  <c r="AF985" i="1"/>
  <c r="CZ549" i="1"/>
  <c r="Y549" i="1" s="1"/>
  <c r="CY549" i="1"/>
  <c r="X549" i="1" s="1"/>
  <c r="AT642" i="1"/>
  <c r="AT553" i="1"/>
  <c r="F581" i="1"/>
  <c r="AE426" i="1"/>
  <c r="AE318" i="1" s="1"/>
  <c r="AQ102" i="1"/>
  <c r="F171" i="1"/>
  <c r="CZ33" i="1"/>
  <c r="Y33" i="1" s="1"/>
  <c r="CY33" i="1"/>
  <c r="X33" i="1" s="1"/>
  <c r="GN1407" i="1"/>
  <c r="GN1252" i="1"/>
  <c r="GN899" i="1"/>
  <c r="BA1798" i="1"/>
  <c r="BA1758" i="1"/>
  <c r="F1788" i="1"/>
  <c r="GN1186" i="1"/>
  <c r="BA678" i="1"/>
  <c r="BA718" i="1"/>
  <c r="F708" i="1"/>
  <c r="W1582" i="1"/>
  <c r="W1542" i="1"/>
  <c r="F1576" i="1"/>
  <c r="F1067" i="1"/>
  <c r="V1027" i="1"/>
  <c r="GM206" i="1"/>
  <c r="GM126" i="1"/>
  <c r="CJ1675" i="1"/>
  <c r="BA1692" i="1"/>
  <c r="AZ1243" i="1"/>
  <c r="F1271" i="1"/>
  <c r="GN1855" i="1"/>
  <c r="GM1855" i="1"/>
  <c r="U1044" i="1"/>
  <c r="AH1027" i="1"/>
  <c r="GM538" i="1"/>
  <c r="GN538" i="1"/>
  <c r="AC30" i="1"/>
  <c r="CE40" i="1"/>
  <c r="CH40" i="1"/>
  <c r="P40" i="1"/>
  <c r="CF40" i="1"/>
  <c r="CJ1027" i="1"/>
  <c r="BA1044" i="1"/>
  <c r="AP502" i="1"/>
  <c r="AP462" i="1"/>
  <c r="F481" i="1"/>
  <c r="AD1459" i="1"/>
  <c r="Q1476" i="1"/>
  <c r="GM604" i="1"/>
  <c r="GN604" i="1"/>
  <c r="GM32" i="1"/>
  <c r="GN32" i="1"/>
  <c r="AB40" i="1"/>
  <c r="AD595" i="1"/>
  <c r="Q612" i="1"/>
  <c r="R210" i="1"/>
  <c r="AE193" i="1"/>
  <c r="CG1110" i="1"/>
  <c r="AX1120" i="1"/>
  <c r="GN1678" i="1"/>
  <c r="GN1405" i="1"/>
  <c r="GM1405" i="1"/>
  <c r="AK688" i="1"/>
  <c r="GN382" i="1"/>
  <c r="GM382" i="1"/>
  <c r="AX502" i="1"/>
  <c r="AX462" i="1"/>
  <c r="F479" i="1"/>
  <c r="CF256" i="1"/>
  <c r="AC246" i="1"/>
  <c r="P256" i="1"/>
  <c r="CH256" i="1"/>
  <c r="CE256" i="1"/>
  <c r="GN123" i="1"/>
  <c r="AQ1675" i="1"/>
  <c r="F1702" i="1"/>
  <c r="AX1798" i="1"/>
  <c r="F1775" i="1"/>
  <c r="AX1758" i="1"/>
  <c r="F1600" i="1"/>
  <c r="AT1538" i="1"/>
  <c r="CY1401" i="1"/>
  <c r="X1401" i="1" s="1"/>
  <c r="CZ1401" i="1"/>
  <c r="Y1401" i="1" s="1"/>
  <c r="AF1506" i="1"/>
  <c r="AF1398" i="1" s="1"/>
  <c r="S1427" i="1"/>
  <c r="AF1417" i="1"/>
  <c r="CE1211" i="1"/>
  <c r="CF1211" i="1"/>
  <c r="AC1201" i="1"/>
  <c r="P1211" i="1"/>
  <c r="CH1211" i="1"/>
  <c r="CY978" i="1"/>
  <c r="X978" i="1" s="1"/>
  <c r="CZ978" i="1"/>
  <c r="Y978" i="1" s="1"/>
  <c r="GN978" i="1" s="1"/>
  <c r="AD193" i="1"/>
  <c r="Q210" i="1"/>
  <c r="F138" i="1"/>
  <c r="AX161" i="1"/>
  <c r="AX121" i="1"/>
  <c r="AP1754" i="1"/>
  <c r="F1807" i="1"/>
  <c r="GM1681" i="1"/>
  <c r="GN1681" i="1"/>
  <c r="F1598" i="1"/>
  <c r="BC1538" i="1"/>
  <c r="AI1326" i="1"/>
  <c r="V1336" i="1"/>
  <c r="GK1329" i="1"/>
  <c r="AE1336" i="1"/>
  <c r="AU1027" i="1"/>
  <c r="F1063" i="1"/>
  <c r="CY764" i="1"/>
  <c r="X764" i="1" s="1"/>
  <c r="GN764" i="1" s="1"/>
  <c r="CZ764" i="1"/>
  <c r="Y764" i="1" s="1"/>
  <c r="F521" i="1"/>
  <c r="AU458" i="1"/>
  <c r="AK40" i="1"/>
  <c r="AZ121" i="1"/>
  <c r="F142" i="1"/>
  <c r="AZ161" i="1"/>
  <c r="CP1894" i="1"/>
  <c r="O1894" i="1" s="1"/>
  <c r="AC1908" i="1"/>
  <c r="F2018" i="1"/>
  <c r="AX2006" i="1"/>
  <c r="CY1473" i="1"/>
  <c r="X1473" i="1" s="1"/>
  <c r="GM1473" i="1" s="1"/>
  <c r="CZ1473" i="1"/>
  <c r="Y1473" i="1" s="1"/>
  <c r="GN1635" i="1"/>
  <c r="GM1635" i="1"/>
  <c r="CP1474" i="1"/>
  <c r="O1474" i="1" s="1"/>
  <c r="CE995" i="1"/>
  <c r="CF995" i="1"/>
  <c r="AC985" i="1"/>
  <c r="CH995" i="1"/>
  <c r="P995" i="1"/>
  <c r="CZ820" i="1"/>
  <c r="Y820" i="1" s="1"/>
  <c r="CY820" i="1"/>
  <c r="X820" i="1" s="1"/>
  <c r="F711" i="1"/>
  <c r="V678" i="1"/>
  <c r="V718" i="1"/>
  <c r="GN607" i="1"/>
  <c r="GN1904" i="1"/>
  <c r="AX1891" i="1"/>
  <c r="F1915" i="1"/>
  <c r="AP1182" i="1"/>
  <c r="F1299" i="1"/>
  <c r="W1110" i="1"/>
  <c r="W1150" i="1"/>
  <c r="F1144" i="1"/>
  <c r="GN815" i="1"/>
  <c r="R678" i="1"/>
  <c r="F702" i="1"/>
  <c r="R718" i="1"/>
  <c r="GN559" i="1"/>
  <c r="GM559" i="1"/>
  <c r="AJ1476" i="1"/>
  <c r="AE2006" i="1"/>
  <c r="R2011" i="1"/>
  <c r="GN1248" i="1"/>
  <c r="AU1074" i="1"/>
  <c r="CY775" i="1"/>
  <c r="X775" i="1" s="1"/>
  <c r="CZ775" i="1"/>
  <c r="Y775" i="1" s="1"/>
  <c r="AB779" i="1"/>
  <c r="GM771" i="1"/>
  <c r="GN771" i="1"/>
  <c r="GN468" i="1"/>
  <c r="GM468" i="1"/>
  <c r="AD426" i="1"/>
  <c r="AD318" i="1" s="1"/>
  <c r="GN322" i="1"/>
  <c r="GM322" i="1"/>
  <c r="AX1417" i="1"/>
  <c r="F1434" i="1"/>
  <c r="AX1506" i="1"/>
  <c r="GM1421" i="1"/>
  <c r="GN1421" i="1"/>
  <c r="BD966" i="1"/>
  <c r="F1099" i="1"/>
  <c r="GM761" i="1"/>
  <c r="GN761" i="1"/>
  <c r="CI678" i="1"/>
  <c r="AZ688" i="1"/>
  <c r="GN543" i="1"/>
  <c r="GM543" i="1"/>
  <c r="CP610" i="1"/>
  <c r="O610" i="1" s="1"/>
  <c r="GN469" i="1"/>
  <c r="GM469" i="1"/>
  <c r="R337" i="1"/>
  <c r="F361" i="1"/>
  <c r="AP426" i="1"/>
  <c r="AP337" i="1"/>
  <c r="F356" i="1"/>
  <c r="F1531" i="1"/>
  <c r="BD1398" i="1"/>
  <c r="AE1542" i="1"/>
  <c r="R1552" i="1"/>
  <c r="AE1110" i="1"/>
  <c r="R1120" i="1"/>
  <c r="AC1290" i="1"/>
  <c r="AK995" i="1"/>
  <c r="BC966" i="1"/>
  <c r="F1090" i="1"/>
  <c r="F95" i="1"/>
  <c r="BD26" i="1"/>
  <c r="BD2041" i="1"/>
  <c r="F263" i="1"/>
  <c r="AX246" i="1"/>
  <c r="AX286" i="1"/>
  <c r="V1201" i="1"/>
  <c r="F1234" i="1"/>
  <c r="V1290" i="1"/>
  <c r="T678" i="1"/>
  <c r="T718" i="1"/>
  <c r="F709" i="1"/>
  <c r="GN897" i="1"/>
  <c r="GN1425" i="1"/>
  <c r="CY1896" i="1"/>
  <c r="X1896" i="1" s="1"/>
  <c r="CZ1896" i="1"/>
  <c r="Y1896" i="1" s="1"/>
  <c r="GM467" i="1"/>
  <c r="GN467" i="1"/>
  <c r="AL193" i="1"/>
  <c r="Y210" i="1"/>
  <c r="GK1764" i="1"/>
  <c r="AE1768" i="1"/>
  <c r="AQ750" i="1"/>
  <c r="F868" i="1"/>
  <c r="GN536" i="1"/>
  <c r="F1159" i="1"/>
  <c r="AP1106" i="1"/>
  <c r="CY1185" i="1"/>
  <c r="X1185" i="1" s="1"/>
  <c r="AK1290" i="1" s="1"/>
  <c r="AK1182" i="1" s="1"/>
  <c r="CZ1185" i="1"/>
  <c r="Y1185" i="1" s="1"/>
  <c r="AL1290" i="1" s="1"/>
  <c r="AL1182" i="1" s="1"/>
  <c r="AF1290" i="1"/>
  <c r="AF1182" i="1" s="1"/>
  <c r="BC22" i="1"/>
  <c r="BC2071" i="1"/>
  <c r="F2057" i="1"/>
  <c r="T1859" i="1"/>
  <c r="AG1849" i="1"/>
  <c r="CY1639" i="1"/>
  <c r="X1639" i="1" s="1"/>
  <c r="CZ1639" i="1"/>
  <c r="Y1639" i="1" s="1"/>
  <c r="AL1643" i="1" s="1"/>
  <c r="AQ553" i="1"/>
  <c r="F573" i="1"/>
  <c r="AQ642" i="1"/>
  <c r="AC1398" i="1"/>
  <c r="CE1506" i="1"/>
  <c r="CE1398" i="1" s="1"/>
  <c r="CF1506" i="1"/>
  <c r="CF1398" i="1" s="1"/>
  <c r="CH1506" i="1"/>
  <c r="CH1398" i="1" s="1"/>
  <c r="AF1643" i="1"/>
  <c r="CP1896" i="1"/>
  <c r="O1896" i="1" s="1"/>
  <c r="GM1680" i="1"/>
  <c r="GN1680" i="1"/>
  <c r="F1989" i="1"/>
  <c r="S1970" i="1"/>
  <c r="AE1459" i="1"/>
  <c r="R1476" i="1"/>
  <c r="BB966" i="1"/>
  <c r="F1087" i="1"/>
  <c r="BC1106" i="1"/>
  <c r="F1166" i="1"/>
  <c r="AF894" i="1"/>
  <c r="S904" i="1"/>
  <c r="AP811" i="1"/>
  <c r="F837" i="1"/>
  <c r="AH1758" i="1"/>
  <c r="U1768" i="1"/>
  <c r="GM1637" i="1"/>
  <c r="GN1637" i="1"/>
  <c r="GM1471" i="1"/>
  <c r="GN1471" i="1"/>
  <c r="AB1476" i="1"/>
  <c r="S1211" i="1"/>
  <c r="AF1201" i="1"/>
  <c r="AL894" i="1"/>
  <c r="Y904" i="1"/>
  <c r="GM547" i="1"/>
  <c r="GN547" i="1"/>
  <c r="AK131" i="1"/>
  <c r="GM123" i="1"/>
  <c r="CP116" i="1"/>
  <c r="O116" i="1" s="1"/>
  <c r="CY1629" i="1"/>
  <c r="X1629" i="1" s="1"/>
  <c r="AK1722" i="1" s="1"/>
  <c r="AK1614" i="1" s="1"/>
  <c r="CZ1629" i="1"/>
  <c r="Y1629" i="1" s="1"/>
  <c r="AL1722" i="1" s="1"/>
  <c r="AL1614" i="1" s="1"/>
  <c r="AK1417" i="1"/>
  <c r="X1427" i="1"/>
  <c r="GM992" i="1"/>
  <c r="GN992" i="1"/>
  <c r="F1051" i="1"/>
  <c r="AX1027" i="1"/>
  <c r="AB642" i="1"/>
  <c r="AB534" i="1" s="1"/>
  <c r="BA472" i="1"/>
  <c r="CJ462" i="1"/>
  <c r="AJ2006" i="1"/>
  <c r="W2011" i="1"/>
  <c r="AX1459" i="1"/>
  <c r="F1483" i="1"/>
  <c r="GN1469" i="1"/>
  <c r="GM1469" i="1"/>
  <c r="GM1413" i="1"/>
  <c r="GN1413" i="1"/>
  <c r="AU1201" i="1"/>
  <c r="AU1290" i="1"/>
  <c r="F1230" i="1"/>
  <c r="U1074" i="1"/>
  <c r="U985" i="1"/>
  <c r="F1017" i="1"/>
  <c r="GM758" i="1"/>
  <c r="GN758" i="1"/>
  <c r="CI462" i="1"/>
  <c r="AZ472" i="1"/>
  <c r="CP393" i="1"/>
  <c r="O393" i="1" s="1"/>
  <c r="AF30" i="1"/>
  <c r="S40" i="1"/>
  <c r="F1985" i="1"/>
  <c r="AZ1970" i="1"/>
  <c r="CP1639" i="1"/>
  <c r="O1639" i="1" s="1"/>
  <c r="AB1643" i="1" s="1"/>
  <c r="BB1182" i="1"/>
  <c r="F1303" i="1"/>
  <c r="GM988" i="1"/>
  <c r="CA995" i="1" s="1"/>
  <c r="GN988" i="1"/>
  <c r="CB995" i="1" s="1"/>
  <c r="AB995" i="1"/>
  <c r="GN1411" i="1"/>
  <c r="V894" i="1"/>
  <c r="F927" i="1"/>
  <c r="V934" i="1"/>
  <c r="CJ193" i="1"/>
  <c r="BA210" i="1"/>
  <c r="AQ1398" i="1"/>
  <c r="F1516" i="1"/>
  <c r="GN1623" i="1"/>
  <c r="BA1417" i="1"/>
  <c r="F1447" i="1"/>
  <c r="BB1322" i="1"/>
  <c r="F1379" i="1"/>
  <c r="AT318" i="1"/>
  <c r="F444" i="1"/>
  <c r="CP556" i="1"/>
  <c r="O556" i="1" s="1"/>
  <c r="GN1857" i="1"/>
  <c r="GM1857" i="1"/>
  <c r="CJ1476" i="1"/>
  <c r="AB1260" i="1"/>
  <c r="GM1245" i="1"/>
  <c r="GN1245" i="1"/>
  <c r="CB1260" i="1" s="1"/>
  <c r="AT1027" i="1"/>
  <c r="F1062" i="1"/>
  <c r="AZ779" i="1"/>
  <c r="CI769" i="1"/>
  <c r="GM813" i="1"/>
  <c r="AH1074" i="1"/>
  <c r="AH966" i="1" s="1"/>
  <c r="AX595" i="1"/>
  <c r="F619" i="1"/>
  <c r="F277" i="1"/>
  <c r="T286" i="1"/>
  <c r="T246" i="1"/>
  <c r="AH30" i="1"/>
  <c r="U40" i="1"/>
  <c r="CP1835" i="1"/>
  <c r="O1835" i="1" s="1"/>
  <c r="CY1833" i="1"/>
  <c r="X1833" i="1" s="1"/>
  <c r="GM1833" i="1" s="1"/>
  <c r="CZ1833" i="1"/>
  <c r="Y1833" i="1" s="1"/>
  <c r="AL1938" i="1" s="1"/>
  <c r="AL1830" i="1" s="1"/>
  <c r="AF1938" i="1"/>
  <c r="AF1830" i="1" s="1"/>
  <c r="AZ1542" i="1"/>
  <c r="F1563" i="1"/>
  <c r="AZ1582" i="1"/>
  <c r="BA1243" i="1"/>
  <c r="F1280" i="1"/>
  <c r="GM1184" i="1"/>
  <c r="GN1184" i="1"/>
  <c r="AB1290" i="1"/>
  <c r="AB1182" i="1" s="1"/>
  <c r="GM1115" i="1"/>
  <c r="GN1115" i="1"/>
  <c r="BD534" i="1"/>
  <c r="F667" i="1"/>
  <c r="GM597" i="1"/>
  <c r="GN597" i="1"/>
  <c r="AU246" i="1"/>
  <c r="F275" i="1"/>
  <c r="AU286" i="1"/>
  <c r="BA131" i="1"/>
  <c r="CJ121" i="1"/>
  <c r="F1449" i="1"/>
  <c r="U1417" i="1"/>
  <c r="U1506" i="1"/>
  <c r="Q337" i="1"/>
  <c r="F359" i="1"/>
  <c r="GM1893" i="1"/>
  <c r="U1326" i="1"/>
  <c r="F1358" i="1"/>
  <c r="U1366" i="1"/>
  <c r="GN1761" i="1"/>
  <c r="Q1201" i="1"/>
  <c r="Q1290" i="1"/>
  <c r="F1223" i="1"/>
  <c r="GM897" i="1"/>
  <c r="AD30" i="1"/>
  <c r="Q40" i="1"/>
  <c r="CZ116" i="1"/>
  <c r="Y116" i="1" s="1"/>
  <c r="CY116" i="1"/>
  <c r="X116" i="1" s="1"/>
  <c r="AK161" i="1" s="1"/>
  <c r="AK102" i="1" s="1"/>
  <c r="AF193" i="1"/>
  <c r="S210" i="1"/>
  <c r="GN1760" i="1"/>
  <c r="GM1760" i="1"/>
  <c r="CY1764" i="1"/>
  <c r="X1764" i="1" s="1"/>
  <c r="AK1768" i="1" s="1"/>
  <c r="CZ1764" i="1"/>
  <c r="Y1764" i="1" s="1"/>
  <c r="AL1768" i="1" s="1"/>
  <c r="F1438" i="1"/>
  <c r="AZ1417" i="1"/>
  <c r="AZ1506" i="1"/>
  <c r="Y1427" i="1"/>
  <c r="AL1417" i="1"/>
  <c r="AE894" i="1"/>
  <c r="R904" i="1"/>
  <c r="GN772" i="1"/>
  <c r="GM772" i="1"/>
  <c r="GM331" i="1"/>
  <c r="GN331" i="1"/>
  <c r="AX337" i="1"/>
  <c r="AX426" i="1"/>
  <c r="F354" i="1"/>
  <c r="GM1899" i="1"/>
  <c r="GN1899" i="1"/>
  <c r="AE1970" i="1"/>
  <c r="R1974" i="1"/>
  <c r="F1384" i="1"/>
  <c r="AT1322" i="1"/>
  <c r="S1260" i="1"/>
  <c r="AF1243" i="1"/>
  <c r="S1044" i="1"/>
  <c r="AF1027" i="1"/>
  <c r="GM896" i="1"/>
  <c r="GN896" i="1"/>
  <c r="AB904" i="1"/>
  <c r="GM542" i="1"/>
  <c r="GN542" i="1"/>
  <c r="GN544" i="1"/>
  <c r="GM544" i="1"/>
  <c r="CY393" i="1"/>
  <c r="X393" i="1" s="1"/>
  <c r="CZ393" i="1"/>
  <c r="Y393" i="1" s="1"/>
  <c r="T210" i="1"/>
  <c r="AG193" i="1"/>
  <c r="F1942" i="1"/>
  <c r="AO1830" i="1"/>
  <c r="AP1675" i="1"/>
  <c r="F1701" i="1"/>
  <c r="AF1908" i="1"/>
  <c r="AC1326" i="1"/>
  <c r="CH1336" i="1"/>
  <c r="P1336" i="1"/>
  <c r="CE1336" i="1"/>
  <c r="CF1336" i="1"/>
  <c r="BA985" i="1"/>
  <c r="F1015" i="1"/>
  <c r="BA1074" i="1"/>
  <c r="F943" i="1"/>
  <c r="AP890" i="1"/>
  <c r="AU534" i="1"/>
  <c r="F661" i="1"/>
  <c r="CY465" i="1"/>
  <c r="X465" i="1" s="1"/>
  <c r="AK472" i="1" s="1"/>
  <c r="CZ465" i="1"/>
  <c r="Y465" i="1" s="1"/>
  <c r="AL472" i="1" s="1"/>
  <c r="CZ2009" i="1"/>
  <c r="Y2009" i="1" s="1"/>
  <c r="AL2011" i="1" s="1"/>
  <c r="CY2009" i="1"/>
  <c r="X2009" i="1" s="1"/>
  <c r="AK2011" i="1" s="1"/>
  <c r="AF2011" i="1"/>
  <c r="W1366" i="1"/>
  <c r="W1326" i="1"/>
  <c r="F1360" i="1"/>
  <c r="CP1409" i="1"/>
  <c r="O1409" i="1" s="1"/>
  <c r="R1044" i="1"/>
  <c r="R1074" i="1" s="1"/>
  <c r="AE1027" i="1"/>
  <c r="BA890" i="1"/>
  <c r="F954" i="1"/>
  <c r="GM972" i="1"/>
  <c r="GN972" i="1"/>
  <c r="AZ1891" i="1"/>
  <c r="F1919" i="1"/>
  <c r="AG1758" i="1"/>
  <c r="T1768" i="1"/>
  <c r="CY1852" i="1"/>
  <c r="X1852" i="1" s="1"/>
  <c r="AK1859" i="1" s="1"/>
  <c r="CZ1852" i="1"/>
  <c r="Y1852" i="1" s="1"/>
  <c r="AL1859" i="1" s="1"/>
  <c r="AF1859" i="1"/>
  <c r="CP2009" i="1"/>
  <c r="O2009" i="1" s="1"/>
  <c r="GM775" i="1"/>
  <c r="GN775" i="1"/>
  <c r="CP606" i="1"/>
  <c r="O606" i="1" s="1"/>
  <c r="GM343" i="1"/>
  <c r="GN343" i="1"/>
  <c r="AI193" i="1"/>
  <c r="V210" i="1"/>
  <c r="CE1970" i="1"/>
  <c r="AV1974" i="1"/>
  <c r="GM1463" i="1"/>
  <c r="GN1463" i="1"/>
  <c r="AT1398" i="1"/>
  <c r="F1524" i="1"/>
  <c r="F1279" i="1"/>
  <c r="AU1243" i="1"/>
  <c r="AC1243" i="1"/>
  <c r="CH1260" i="1"/>
  <c r="P1260" i="1"/>
  <c r="CE1260" i="1"/>
  <c r="CF1260" i="1"/>
  <c r="CP1042" i="1"/>
  <c r="O1042" i="1" s="1"/>
  <c r="AC1044" i="1"/>
  <c r="CY969" i="1"/>
  <c r="X969" i="1" s="1"/>
  <c r="CZ969" i="1"/>
  <c r="Y969" i="1" s="1"/>
  <c r="AF1074" i="1"/>
  <c r="AF966" i="1" s="1"/>
  <c r="AP678" i="1"/>
  <c r="AP718" i="1"/>
  <c r="AP2041" i="1" s="1"/>
  <c r="F697" i="1"/>
  <c r="GM464" i="1"/>
  <c r="GN464" i="1"/>
  <c r="F155" i="1"/>
  <c r="W161" i="1"/>
  <c r="W121" i="1"/>
  <c r="GK1833" i="1"/>
  <c r="AE1938" i="1"/>
  <c r="AE1830" i="1" s="1"/>
  <c r="CY1835" i="1"/>
  <c r="X1835" i="1" s="1"/>
  <c r="CZ1835" i="1"/>
  <c r="Y1835" i="1" s="1"/>
  <c r="AC1476" i="1"/>
  <c r="GM1402" i="1"/>
  <c r="GN1402" i="1"/>
  <c r="AX811" i="1"/>
  <c r="F835" i="1"/>
  <c r="GM555" i="1"/>
  <c r="GN555" i="1"/>
  <c r="F482" i="1"/>
  <c r="AQ502" i="1"/>
  <c r="AQ462" i="1"/>
  <c r="GN339" i="1"/>
  <c r="AB347" i="1"/>
  <c r="GM339" i="1"/>
  <c r="CG193" i="1"/>
  <c r="AX210" i="1"/>
  <c r="GN970" i="1"/>
  <c r="S1542" i="1"/>
  <c r="S1582" i="1"/>
  <c r="F1567" i="1"/>
  <c r="F1235" i="1"/>
  <c r="W1201" i="1"/>
  <c r="W1290" i="1"/>
  <c r="F1555" i="1"/>
  <c r="P1582" i="1"/>
  <c r="P1542" i="1"/>
  <c r="V1938" i="1"/>
  <c r="V1849" i="1"/>
  <c r="F1882" i="1"/>
  <c r="F1131" i="1"/>
  <c r="AZ1150" i="1"/>
  <c r="AZ1110" i="1"/>
  <c r="F1450" i="1"/>
  <c r="V1417" i="1"/>
  <c r="V1506" i="1"/>
  <c r="S678" i="1"/>
  <c r="F703" i="1"/>
  <c r="S718" i="1"/>
  <c r="GN1638" i="1"/>
  <c r="W563" i="1"/>
  <c r="AJ553" i="1"/>
  <c r="AK642" i="1"/>
  <c r="AK534" i="1" s="1"/>
  <c r="Y1260" i="1"/>
  <c r="AL1243" i="1"/>
  <c r="AH595" i="1"/>
  <c r="U612" i="1"/>
  <c r="GN389" i="1"/>
  <c r="GM389" i="1"/>
  <c r="AP102" i="1"/>
  <c r="F170" i="1"/>
  <c r="F1816" i="1"/>
  <c r="AT1754" i="1"/>
  <c r="V1908" i="1"/>
  <c r="AI1891" i="1"/>
  <c r="T1542" i="1"/>
  <c r="F1573" i="1"/>
  <c r="T1582" i="1"/>
  <c r="AK1542" i="1"/>
  <c r="X1552" i="1"/>
  <c r="Q1417" i="1"/>
  <c r="Q1506" i="1"/>
  <c r="F1439" i="1"/>
  <c r="GM1328" i="1"/>
  <c r="GN1328" i="1"/>
  <c r="CB1336" i="1" s="1"/>
  <c r="AB1336" i="1"/>
  <c r="O1120" i="1"/>
  <c r="AB1110" i="1"/>
  <c r="AW904" i="1"/>
  <c r="CF894" i="1"/>
  <c r="W894" i="1"/>
  <c r="F928" i="1"/>
  <c r="W934" i="1"/>
  <c r="AK563" i="1"/>
  <c r="GM392" i="1"/>
  <c r="GN392" i="1"/>
  <c r="AH462" i="1"/>
  <c r="U472" i="1"/>
  <c r="GN113" i="1"/>
  <c r="GM33" i="1"/>
  <c r="GN33" i="1"/>
  <c r="AX1970" i="1"/>
  <c r="F1981" i="1"/>
  <c r="CY1409" i="1"/>
  <c r="X1409" i="1" s="1"/>
  <c r="CZ1409" i="1"/>
  <c r="Y1409" i="1" s="1"/>
  <c r="F304" i="1"/>
  <c r="AT242" i="1"/>
  <c r="CP1764" i="1"/>
  <c r="O1764" i="1" s="1"/>
  <c r="GM1687" i="1"/>
  <c r="GK1852" i="1"/>
  <c r="AE1859" i="1"/>
  <c r="CZ1684" i="1"/>
  <c r="Y1684" i="1" s="1"/>
  <c r="AL1692" i="1" s="1"/>
  <c r="CY1684" i="1"/>
  <c r="X1684" i="1" s="1"/>
  <c r="AF1692" i="1"/>
  <c r="BA2011" i="1"/>
  <c r="CJ2006" i="1"/>
  <c r="GN1548" i="1"/>
  <c r="GM1548" i="1"/>
  <c r="CA1552" i="1" s="1"/>
  <c r="AC811" i="1"/>
  <c r="CE828" i="1"/>
  <c r="CF828" i="1"/>
  <c r="CH828" i="1"/>
  <c r="P828" i="1"/>
  <c r="CY606" i="1"/>
  <c r="X606" i="1" s="1"/>
  <c r="CZ606" i="1"/>
  <c r="Y606" i="1" s="1"/>
  <c r="AD246" i="1"/>
  <c r="Q256" i="1"/>
  <c r="BD318" i="1"/>
  <c r="F451" i="1"/>
  <c r="F296" i="1"/>
  <c r="AQ242" i="1"/>
  <c r="GM1832" i="1"/>
  <c r="GN1832" i="1"/>
  <c r="AB1938" i="1"/>
  <c r="AB1830" i="1" s="1"/>
  <c r="CH1970" i="1"/>
  <c r="AY1974" i="1"/>
  <c r="AU1614" i="1"/>
  <c r="F1741" i="1"/>
  <c r="CZ1474" i="1"/>
  <c r="Y1474" i="1" s="1"/>
  <c r="CY1474" i="1"/>
  <c r="X1474" i="1" s="1"/>
  <c r="AT1182" i="1"/>
  <c r="F1308" i="1"/>
  <c r="AP769" i="1"/>
  <c r="F788" i="1"/>
  <c r="AP858" i="1"/>
  <c r="AH779" i="1"/>
  <c r="W718" i="1"/>
  <c r="F712" i="1"/>
  <c r="W678" i="1"/>
  <c r="BB318" i="1"/>
  <c r="F439" i="1"/>
  <c r="AC426" i="1"/>
  <c r="BA337" i="1"/>
  <c r="F367" i="1"/>
  <c r="AJ1938" i="1"/>
  <c r="AJ1830" i="1" s="1"/>
  <c r="F1817" i="1"/>
  <c r="AU1754" i="1"/>
  <c r="F1986" i="1"/>
  <c r="Q1970" i="1"/>
  <c r="GN1462" i="1"/>
  <c r="GM1462" i="1"/>
  <c r="AE1417" i="1"/>
  <c r="R1427" i="1"/>
  <c r="V985" i="1"/>
  <c r="V1074" i="1"/>
  <c r="F1018" i="1"/>
  <c r="T890" i="1"/>
  <c r="F955" i="1"/>
  <c r="AD985" i="1"/>
  <c r="Q995" i="1"/>
  <c r="AD894" i="1"/>
  <c r="Q904" i="1"/>
  <c r="AC553" i="1"/>
  <c r="CH563" i="1"/>
  <c r="CE563" i="1"/>
  <c r="CF563" i="1"/>
  <c r="P563" i="1"/>
  <c r="CF347" i="1"/>
  <c r="P347" i="1"/>
  <c r="CE347" i="1"/>
  <c r="AC337" i="1"/>
  <c r="CH347" i="1"/>
  <c r="AE131" i="1"/>
  <c r="GK124" i="1"/>
  <c r="GN1763" i="1"/>
  <c r="AY1552" i="1"/>
  <c r="CH1542" i="1"/>
  <c r="U678" i="1"/>
  <c r="U718" i="1"/>
  <c r="F710" i="1"/>
  <c r="T1243" i="1"/>
  <c r="F1281" i="1"/>
  <c r="S337" i="1"/>
  <c r="F362" i="1"/>
  <c r="AK894" i="1"/>
  <c r="X904" i="1"/>
  <c r="AI1758" i="1"/>
  <c r="V1768" i="1"/>
  <c r="F2001" i="1"/>
  <c r="Y1970" i="1"/>
  <c r="GM253" i="1"/>
  <c r="GN253" i="1"/>
  <c r="GM1333" i="1"/>
  <c r="GN1333" i="1"/>
  <c r="GN549" i="1"/>
  <c r="GM549" i="1"/>
  <c r="F1169" i="1"/>
  <c r="AU1106" i="1"/>
  <c r="AO750" i="1"/>
  <c r="F862" i="1"/>
  <c r="AE612" i="1"/>
  <c r="AZ210" i="1"/>
  <c r="CI193" i="1"/>
  <c r="GM105" i="1"/>
  <c r="GN105" i="1"/>
  <c r="GM127" i="1"/>
  <c r="GN127" i="1"/>
  <c r="GN341" i="1"/>
  <c r="F1808" i="1"/>
  <c r="AQ1754" i="1"/>
  <c r="BC1830" i="1"/>
  <c r="F1954" i="1"/>
  <c r="GM1689" i="1"/>
  <c r="GN1689" i="1"/>
  <c r="AK1692" i="1"/>
  <c r="BB1398" i="1"/>
  <c r="F1519" i="1"/>
  <c r="F1315" i="1"/>
  <c r="BD1182" i="1"/>
  <c r="AK1260" i="1"/>
  <c r="AT769" i="1"/>
  <c r="AT858" i="1"/>
  <c r="F797" i="1"/>
  <c r="P390" i="1"/>
  <c r="Q390" i="1"/>
  <c r="AD396" i="1" s="1"/>
  <c r="GX390" i="1"/>
  <c r="CJ396" i="1" s="1"/>
  <c r="R390" i="1"/>
  <c r="GK390" i="1" s="1"/>
  <c r="V390" i="1"/>
  <c r="AI396" i="1" s="1"/>
  <c r="W390" i="1"/>
  <c r="AJ396" i="1" s="1"/>
  <c r="U390" i="1"/>
  <c r="AH396" i="1" s="1"/>
  <c r="S390" i="1"/>
  <c r="T390" i="1"/>
  <c r="F51" i="1"/>
  <c r="AZ30" i="1"/>
  <c r="AZ70" i="1"/>
  <c r="AZ1692" i="1"/>
  <c r="CI1675" i="1"/>
  <c r="AP1398" i="1"/>
  <c r="F1515" i="1"/>
  <c r="CY1471" i="1"/>
  <c r="X1471" i="1" s="1"/>
  <c r="CZ1471" i="1"/>
  <c r="Y1471" i="1" s="1"/>
  <c r="V1110" i="1"/>
  <c r="V1150" i="1"/>
  <c r="F1143" i="1"/>
  <c r="F1006" i="1"/>
  <c r="AZ1074" i="1"/>
  <c r="AZ985" i="1"/>
  <c r="AV904" i="1"/>
  <c r="CE894" i="1"/>
  <c r="GN822" i="1"/>
  <c r="GM822" i="1"/>
  <c r="R779" i="1"/>
  <c r="AE769" i="1"/>
  <c r="AJ595" i="1"/>
  <c r="W612" i="1"/>
  <c r="CY556" i="1"/>
  <c r="X556" i="1" s="1"/>
  <c r="CZ556" i="1"/>
  <c r="Y556" i="1" s="1"/>
  <c r="AL563" i="1" s="1"/>
  <c r="CP465" i="1"/>
  <c r="O465" i="1" s="1"/>
  <c r="T40" i="1"/>
  <c r="AG30" i="1"/>
  <c r="CG1326" i="1"/>
  <c r="AX1336" i="1"/>
  <c r="F1168" i="1"/>
  <c r="AT1106" i="1"/>
  <c r="AE1201" i="1"/>
  <c r="R1211" i="1"/>
  <c r="AZ1027" i="1"/>
  <c r="F1055" i="1"/>
  <c r="CZ825" i="1"/>
  <c r="Y825" i="1" s="1"/>
  <c r="CY825" i="1"/>
  <c r="X825" i="1" s="1"/>
  <c r="AE462" i="1"/>
  <c r="R472" i="1"/>
  <c r="F1948" i="1"/>
  <c r="AQ1830" i="1"/>
  <c r="AJ1633" i="1"/>
  <c r="W1643" i="1"/>
  <c r="AH1633" i="1"/>
  <c r="U1643" i="1"/>
  <c r="AD1849" i="1"/>
  <c r="Q1859" i="1"/>
  <c r="T1290" i="1"/>
  <c r="F1141" i="1"/>
  <c r="T1150" i="1"/>
  <c r="T1110" i="1"/>
  <c r="CY977" i="1"/>
  <c r="X977" i="1" s="1"/>
  <c r="CZ977" i="1"/>
  <c r="Y977" i="1" s="1"/>
  <c r="GM814" i="1"/>
  <c r="GN814" i="1"/>
  <c r="GM388" i="1"/>
  <c r="F1977" i="1"/>
  <c r="P1970" i="1"/>
  <c r="AB1692" i="1"/>
  <c r="AG1476" i="1"/>
  <c r="GN1029" i="1"/>
  <c r="CY772" i="1"/>
  <c r="X772" i="1" s="1"/>
  <c r="AK779" i="1" s="1"/>
  <c r="CZ772" i="1"/>
  <c r="Y772" i="1" s="1"/>
  <c r="AL779" i="1" s="1"/>
  <c r="AF779" i="1"/>
  <c r="CP969" i="1"/>
  <c r="O969" i="1" s="1"/>
  <c r="AC1074" i="1"/>
  <c r="AC750" i="1"/>
  <c r="CE858" i="1"/>
  <c r="CE750" i="1" s="1"/>
  <c r="CF858" i="1"/>
  <c r="CF750" i="1" s="1"/>
  <c r="CH858" i="1"/>
  <c r="CH750" i="1" s="1"/>
  <c r="AX379" i="1"/>
  <c r="F403" i="1"/>
  <c r="AT462" i="1"/>
  <c r="AT502" i="1"/>
  <c r="AT2041" i="1" s="1"/>
  <c r="F490" i="1"/>
  <c r="GM320" i="1"/>
  <c r="GN320" i="1"/>
  <c r="AB426" i="1"/>
  <c r="AB318" i="1" s="1"/>
  <c r="V246" i="1"/>
  <c r="F279" i="1"/>
  <c r="V286" i="1"/>
  <c r="GN208" i="1"/>
  <c r="GM208" i="1"/>
  <c r="CY1687" i="1"/>
  <c r="X1687" i="1" s="1"/>
  <c r="GN1687" i="1" s="1"/>
  <c r="CZ1687" i="1"/>
  <c r="Y1687" i="1" s="1"/>
  <c r="GM754" i="1"/>
  <c r="GN754" i="1"/>
  <c r="AF858" i="1"/>
  <c r="AF750" i="1" s="1"/>
  <c r="AQ318" i="1"/>
  <c r="F436" i="1"/>
  <c r="V472" i="1"/>
  <c r="AI462" i="1"/>
  <c r="AG121" i="1"/>
  <c r="T131" i="1"/>
  <c r="AF246" i="1"/>
  <c r="S256" i="1"/>
  <c r="F88" i="1"/>
  <c r="AT26" i="1"/>
  <c r="AD131" i="1"/>
  <c r="AF161" i="1"/>
  <c r="AF102" i="1" s="1"/>
  <c r="AQ193" i="1"/>
  <c r="F220" i="1"/>
  <c r="GN976" i="1"/>
  <c r="W193" i="1"/>
  <c r="F234" i="1"/>
  <c r="GN1420" i="1"/>
  <c r="Q678" i="1"/>
  <c r="F700" i="1"/>
  <c r="Q718" i="1"/>
  <c r="GN1683" i="1"/>
  <c r="F1451" i="1"/>
  <c r="W1417" i="1"/>
  <c r="F1272" i="1"/>
  <c r="Q1243" i="1"/>
  <c r="W462" i="1"/>
  <c r="F496" i="1"/>
  <c r="W502" i="1"/>
  <c r="GK1185" i="1"/>
  <c r="AE1290" i="1"/>
  <c r="AE1182" i="1" s="1"/>
  <c r="S131" i="1"/>
  <c r="AF121" i="1"/>
  <c r="T563" i="1"/>
  <c r="AG553" i="1"/>
  <c r="AC102" i="1"/>
  <c r="CF161" i="1"/>
  <c r="CF102" i="1" s="1"/>
  <c r="CH161" i="1"/>
  <c r="CH102" i="1" s="1"/>
  <c r="CE161" i="1"/>
  <c r="CE102" i="1" s="1"/>
  <c r="U1542" i="1"/>
  <c r="F1574" i="1"/>
  <c r="U1582" i="1"/>
  <c r="AX1542" i="1"/>
  <c r="AX1582" i="1"/>
  <c r="F1559" i="1"/>
  <c r="AK193" i="1"/>
  <c r="X210" i="1"/>
  <c r="AZ1849" i="1"/>
  <c r="F1870" i="1"/>
  <c r="AZ1938" i="1"/>
  <c r="AD1326" i="1"/>
  <c r="Q1336" i="1"/>
  <c r="AG769" i="1"/>
  <c r="T779" i="1"/>
  <c r="AP595" i="1"/>
  <c r="F621" i="1"/>
  <c r="AP26" i="1"/>
  <c r="F79" i="1"/>
  <c r="CY127" i="1"/>
  <c r="X127" i="1" s="1"/>
  <c r="CZ127" i="1"/>
  <c r="Y127" i="1" s="1"/>
  <c r="AE30" i="1"/>
  <c r="R40" i="1"/>
  <c r="AZ1459" i="1"/>
  <c r="F1487" i="1"/>
  <c r="GM1207" i="1"/>
  <c r="GN1207" i="1"/>
  <c r="BA1110" i="1"/>
  <c r="F1140" i="1"/>
  <c r="BA1150" i="1"/>
  <c r="GM1113" i="1"/>
  <c r="GN1113" i="1"/>
  <c r="CB1120" i="1" s="1"/>
  <c r="CJ779" i="1"/>
  <c r="AC642" i="1"/>
  <c r="AD553" i="1"/>
  <c r="Q563" i="1"/>
  <c r="GN107" i="1"/>
  <c r="GM107" i="1"/>
  <c r="AC1614" i="1"/>
  <c r="CH1722" i="1"/>
  <c r="CH1614" i="1" s="1"/>
  <c r="CE1722" i="1"/>
  <c r="CE1614" i="1" s="1"/>
  <c r="CF1722" i="1"/>
  <c r="CF1614" i="1" s="1"/>
  <c r="AE1692" i="1"/>
  <c r="AZ1201" i="1"/>
  <c r="F1222" i="1"/>
  <c r="AZ1290" i="1"/>
  <c r="CA1120" i="1"/>
  <c r="P894" i="1"/>
  <c r="F907" i="1"/>
  <c r="P934" i="1"/>
  <c r="CY822" i="1"/>
  <c r="X822" i="1" s="1"/>
  <c r="AK828" i="1" s="1"/>
  <c r="CZ822" i="1"/>
  <c r="Y822" i="1" s="1"/>
  <c r="AL828" i="1" s="1"/>
  <c r="CY539" i="1"/>
  <c r="X539" i="1" s="1"/>
  <c r="GM539" i="1" s="1"/>
  <c r="CZ539" i="1"/>
  <c r="Y539" i="1" s="1"/>
  <c r="AL642" i="1" s="1"/>
  <c r="AL534" i="1" s="1"/>
  <c r="GN685" i="1"/>
  <c r="Q472" i="1"/>
  <c r="AD462" i="1"/>
  <c r="AX1849" i="1"/>
  <c r="AX1938" i="1"/>
  <c r="F1866" i="1"/>
  <c r="BA1859" i="1"/>
  <c r="CJ1849" i="1"/>
  <c r="F1650" i="1"/>
  <c r="AX1633" i="1"/>
  <c r="S1120" i="1"/>
  <c r="AF1110" i="1"/>
  <c r="GM1187" i="1"/>
  <c r="GN1187" i="1"/>
  <c r="GM344" i="1"/>
  <c r="GN344" i="1"/>
  <c r="AQ1538" i="1"/>
  <c r="F1592" i="1"/>
  <c r="AB1552" i="1"/>
  <c r="CP1852" i="1"/>
  <c r="O1852" i="1" s="1"/>
  <c r="AC1859" i="1"/>
  <c r="GN1628" i="1"/>
  <c r="BA1326" i="1"/>
  <c r="F1356" i="1"/>
  <c r="BA1366" i="1"/>
  <c r="AG1074" i="1"/>
  <c r="CP977" i="1"/>
  <c r="O977" i="1" s="1"/>
  <c r="GM774" i="1"/>
  <c r="AO534" i="1"/>
  <c r="F646" i="1"/>
  <c r="F695" i="1"/>
  <c r="AX718" i="1"/>
  <c r="AX678" i="1"/>
  <c r="F2022" i="1"/>
  <c r="AZ2006" i="1"/>
  <c r="AW1974" i="1"/>
  <c r="CF1970" i="1"/>
  <c r="GN1677" i="1"/>
  <c r="AD2006" i="1"/>
  <c r="Q2011" i="1"/>
  <c r="CY1468" i="1"/>
  <c r="X1468" i="1" s="1"/>
  <c r="AK1476" i="1" s="1"/>
  <c r="CZ1468" i="1"/>
  <c r="Y1468" i="1" s="1"/>
  <c r="AF1476" i="1"/>
  <c r="GM1029" i="1"/>
  <c r="AJ1027" i="1"/>
  <c r="W1044" i="1"/>
  <c r="F944" i="1"/>
  <c r="AQ890" i="1"/>
  <c r="BD750" i="1"/>
  <c r="F883" i="1"/>
  <c r="AU750" i="1"/>
  <c r="F877" i="1"/>
  <c r="GM602" i="1"/>
  <c r="GN602" i="1"/>
  <c r="GM752" i="1"/>
  <c r="GN752" i="1"/>
  <c r="AB858" i="1"/>
  <c r="AB750" i="1" s="1"/>
  <c r="GM381" i="1"/>
  <c r="GN381" i="1"/>
  <c r="R286" i="1"/>
  <c r="F270" i="1"/>
  <c r="R246" i="1"/>
  <c r="CY330" i="1"/>
  <c r="X330" i="1" s="1"/>
  <c r="GN330" i="1" s="1"/>
  <c r="CZ330" i="1"/>
  <c r="Y330" i="1" s="1"/>
  <c r="AC193" i="1"/>
  <c r="CE210" i="1"/>
  <c r="CH210" i="1"/>
  <c r="CF210" i="1"/>
  <c r="P210" i="1"/>
  <c r="GM106" i="1"/>
  <c r="GN106" i="1"/>
  <c r="AH1849" i="1"/>
  <c r="U1859" i="1"/>
  <c r="GN1204" i="1"/>
  <c r="AB1211" i="1"/>
  <c r="GM1192" i="1"/>
  <c r="GN1192" i="1"/>
  <c r="GM686" i="1"/>
  <c r="GN686" i="1"/>
  <c r="AL858" i="1"/>
  <c r="AL750" i="1" s="1"/>
  <c r="CP124" i="1"/>
  <c r="O124" i="1" s="1"/>
  <c r="AC131" i="1"/>
  <c r="F1664" i="1"/>
  <c r="T1633" i="1"/>
  <c r="T1722" i="1"/>
  <c r="AW1552" i="1"/>
  <c r="CF1542" i="1"/>
  <c r="F1564" i="1"/>
  <c r="Q1582" i="1"/>
  <c r="Q1542" i="1"/>
  <c r="U193" i="1"/>
  <c r="F232" i="1"/>
  <c r="U1290" i="1"/>
  <c r="U1201" i="1"/>
  <c r="F1233" i="1"/>
  <c r="GN1616" i="1"/>
  <c r="AI121" i="1"/>
  <c r="V131" i="1"/>
  <c r="GM109" i="1"/>
  <c r="GN1257" i="1"/>
  <c r="GM1257" i="1"/>
  <c r="AX30" i="1"/>
  <c r="F47" i="1"/>
  <c r="AX70" i="1"/>
  <c r="AZ1798" i="1"/>
  <c r="AZ1758" i="1"/>
  <c r="F1779" i="1"/>
  <c r="CY321" i="1"/>
  <c r="X321" i="1" s="1"/>
  <c r="AK426" i="1" s="1"/>
  <c r="AK318" i="1" s="1"/>
  <c r="CZ321" i="1"/>
  <c r="Y321" i="1" s="1"/>
  <c r="AL426" i="1" s="1"/>
  <c r="AL318" i="1" s="1"/>
  <c r="F228" i="1"/>
  <c r="AT193" i="1"/>
  <c r="F1957" i="1"/>
  <c r="AU1830" i="1"/>
  <c r="AZ1633" i="1"/>
  <c r="F1654" i="1"/>
  <c r="U894" i="1"/>
  <c r="F926" i="1"/>
  <c r="U934" i="1"/>
  <c r="AG1417" i="1"/>
  <c r="T1427" i="1"/>
  <c r="U1908" i="1"/>
  <c r="AH1891" i="1"/>
  <c r="GM1549" i="1"/>
  <c r="GN1549" i="1"/>
  <c r="CB1552" i="1" s="1"/>
  <c r="CZ1403" i="1"/>
  <c r="Y1403" i="1" s="1"/>
  <c r="CY1403" i="1"/>
  <c r="X1403" i="1" s="1"/>
  <c r="GM1403" i="1" s="1"/>
  <c r="GK1639" i="1"/>
  <c r="AE1643" i="1"/>
  <c r="R1260" i="1"/>
  <c r="AE1243" i="1"/>
  <c r="CI811" i="1"/>
  <c r="AZ828" i="1"/>
  <c r="AJ769" i="1"/>
  <c r="W779" i="1"/>
  <c r="T472" i="1"/>
  <c r="AG462" i="1"/>
  <c r="CY332" i="1"/>
  <c r="X332" i="1" s="1"/>
  <c r="GM332" i="1" s="1"/>
  <c r="CZ332" i="1"/>
  <c r="Y332" i="1" s="1"/>
  <c r="GN207" i="1"/>
  <c r="GM207" i="1"/>
  <c r="F150" i="1"/>
  <c r="AU121" i="1"/>
  <c r="AU161" i="1"/>
  <c r="F80" i="1"/>
  <c r="AQ26" i="1"/>
  <c r="AB1974" i="1"/>
  <c r="GM1972" i="1"/>
  <c r="CA1974" i="1" s="1"/>
  <c r="GN1972" i="1"/>
  <c r="CB1974" i="1" s="1"/>
  <c r="CG1675" i="1"/>
  <c r="AX1692" i="1"/>
  <c r="CP1629" i="1"/>
  <c r="O1629" i="1" s="1"/>
  <c r="GM1400" i="1"/>
  <c r="GN1400" i="1"/>
  <c r="F1284" i="1"/>
  <c r="W1243" i="1"/>
  <c r="U1243" i="1"/>
  <c r="F1282" i="1"/>
  <c r="CG985" i="1"/>
  <c r="AX995" i="1"/>
  <c r="AD1027" i="1"/>
  <c r="Q1044" i="1"/>
  <c r="GM980" i="1"/>
  <c r="GN980" i="1"/>
  <c r="GM898" i="1"/>
  <c r="GN898" i="1"/>
  <c r="GM1765" i="1"/>
  <c r="GN1765" i="1"/>
  <c r="AC1692" i="1"/>
  <c r="AF1722" i="1"/>
  <c r="AF1614" i="1" s="1"/>
  <c r="T1336" i="1"/>
  <c r="AG1326" i="1"/>
  <c r="R985" i="1"/>
  <c r="F1009" i="1"/>
  <c r="AC1110" i="1"/>
  <c r="CH1120" i="1"/>
  <c r="P1120" i="1"/>
  <c r="CE1120" i="1"/>
  <c r="CF1120" i="1"/>
  <c r="AZ934" i="1"/>
  <c r="AZ894" i="1"/>
  <c r="F915" i="1"/>
  <c r="AF472" i="1"/>
  <c r="AT1614" i="1"/>
  <c r="F1740" i="1"/>
  <c r="AD1110" i="1"/>
  <c r="Q1120" i="1"/>
  <c r="AY904" i="1"/>
  <c r="CH894" i="1"/>
  <c r="GN765" i="1"/>
  <c r="GM765" i="1"/>
  <c r="BA242" i="1"/>
  <c r="F306" i="1"/>
  <c r="CJ1891" i="1"/>
  <c r="BA1908" i="1"/>
  <c r="AG2006" i="1"/>
  <c r="T2011" i="1"/>
  <c r="F1601" i="1"/>
  <c r="AU1538" i="1"/>
  <c r="V1582" i="1"/>
  <c r="V1542" i="1"/>
  <c r="F1575" i="1"/>
  <c r="AQ1326" i="1"/>
  <c r="F1346" i="1"/>
  <c r="AQ1366" i="1"/>
  <c r="AL1120" i="1"/>
  <c r="AU894" i="1"/>
  <c r="AU934" i="1"/>
  <c r="F923" i="1"/>
  <c r="CP825" i="1"/>
  <c r="O825" i="1" s="1"/>
  <c r="GM680" i="1"/>
  <c r="CA688" i="1" s="1"/>
  <c r="AB688" i="1"/>
  <c r="GN680" i="1"/>
  <c r="AZ379" i="1"/>
  <c r="F407" i="1"/>
  <c r="CJ553" i="1"/>
  <c r="BA563" i="1"/>
  <c r="U246" i="1"/>
  <c r="U286" i="1"/>
  <c r="F278" i="1"/>
  <c r="AJ1849" i="1"/>
  <c r="W1859" i="1"/>
  <c r="GM821" i="1"/>
  <c r="GN821" i="1"/>
  <c r="V779" i="1"/>
  <c r="AI769" i="1"/>
  <c r="GM598" i="1"/>
  <c r="AP1830" i="1"/>
  <c r="F1947" i="1"/>
  <c r="GM1856" i="1"/>
  <c r="GN1856" i="1"/>
  <c r="CY1894" i="1"/>
  <c r="X1894" i="1" s="1"/>
  <c r="AK1908" i="1" s="1"/>
  <c r="CZ1894" i="1"/>
  <c r="Y1894" i="1" s="1"/>
  <c r="AL1908" i="1" s="1"/>
  <c r="GM1406" i="1"/>
  <c r="GN1406" i="1"/>
  <c r="GM1206" i="1"/>
  <c r="CA1211" i="1" s="1"/>
  <c r="GN1206" i="1"/>
  <c r="CY1042" i="1"/>
  <c r="X1042" i="1" s="1"/>
  <c r="AK1044" i="1" s="1"/>
  <c r="CZ1042" i="1"/>
  <c r="Y1042" i="1" s="1"/>
  <c r="AL1044" i="1" s="1"/>
  <c r="CY610" i="1"/>
  <c r="X610" i="1" s="1"/>
  <c r="CZ610" i="1"/>
  <c r="Y610" i="1" s="1"/>
  <c r="AC396" i="1"/>
  <c r="GM115" i="1"/>
  <c r="GN115" i="1"/>
  <c r="GM195" i="1"/>
  <c r="AB210" i="1"/>
  <c r="GN195" i="1"/>
  <c r="AC2011" i="1"/>
  <c r="CB1211" i="1"/>
  <c r="AL995" i="1"/>
  <c r="AX934" i="1"/>
  <c r="F911" i="1"/>
  <c r="AX894" i="1"/>
  <c r="CY598" i="1"/>
  <c r="X598" i="1" s="1"/>
  <c r="AK612" i="1" s="1"/>
  <c r="CZ598" i="1"/>
  <c r="Y598" i="1" s="1"/>
  <c r="GN598" i="1" s="1"/>
  <c r="BD674" i="1"/>
  <c r="F743" i="1"/>
  <c r="AK858" i="1"/>
  <c r="AK750" i="1" s="1"/>
  <c r="AF426" i="1"/>
  <c r="AF318" i="1" s="1"/>
  <c r="CZ124" i="1"/>
  <c r="Y124" i="1" s="1"/>
  <c r="AL131" i="1" s="1"/>
  <c r="CY124" i="1"/>
  <c r="X124" i="1" s="1"/>
  <c r="AL161" i="1"/>
  <c r="AL102" i="1" s="1"/>
  <c r="AZ553" i="1"/>
  <c r="F574" i="1"/>
  <c r="AZ642" i="1"/>
  <c r="AV1552" i="1"/>
  <c r="CE1542" i="1"/>
  <c r="CP820" i="1"/>
  <c r="O820" i="1" s="1"/>
  <c r="AB828" i="1" s="1"/>
  <c r="BA1201" i="1"/>
  <c r="BA1290" i="1"/>
  <c r="F1231" i="1"/>
  <c r="T1027" i="1"/>
  <c r="F1065" i="1"/>
  <c r="GM1616" i="1"/>
  <c r="AK1891" i="1" l="1"/>
  <c r="X1908" i="1"/>
  <c r="X612" i="1"/>
  <c r="AK595" i="1"/>
  <c r="AK1027" i="1"/>
  <c r="X1044" i="1"/>
  <c r="AS1552" i="1"/>
  <c r="CB1542" i="1"/>
  <c r="AP22" i="1"/>
  <c r="F2050" i="1"/>
  <c r="G16" i="2" s="1"/>
  <c r="G18" i="2" s="1"/>
  <c r="AP2071" i="1"/>
  <c r="R966" i="1"/>
  <c r="F1088" i="1"/>
  <c r="Y472" i="1"/>
  <c r="AL462" i="1"/>
  <c r="AB811" i="1"/>
  <c r="O828" i="1"/>
  <c r="AR1211" i="1"/>
  <c r="CA1201" i="1"/>
  <c r="Y563" i="1"/>
  <c r="AL553" i="1"/>
  <c r="AD379" i="1"/>
  <c r="Q396" i="1"/>
  <c r="AK462" i="1"/>
  <c r="X472" i="1"/>
  <c r="Y1692" i="1"/>
  <c r="AL1675" i="1"/>
  <c r="AB1633" i="1"/>
  <c r="O1643" i="1"/>
  <c r="AL121" i="1"/>
  <c r="Y131" i="1"/>
  <c r="AS1120" i="1"/>
  <c r="CB1110" i="1"/>
  <c r="AL1891" i="1"/>
  <c r="Y1908" i="1"/>
  <c r="AL1027" i="1"/>
  <c r="Y1044" i="1"/>
  <c r="Y828" i="1"/>
  <c r="AL811" i="1"/>
  <c r="AI379" i="1"/>
  <c r="V396" i="1"/>
  <c r="AR1552" i="1"/>
  <c r="CA1542" i="1"/>
  <c r="AL1758" i="1"/>
  <c r="Y1768" i="1"/>
  <c r="AK811" i="1"/>
  <c r="X828" i="1"/>
  <c r="AT22" i="1"/>
  <c r="F2059" i="1"/>
  <c r="F16" i="2" s="1"/>
  <c r="F18" i="2" s="1"/>
  <c r="AT2071" i="1"/>
  <c r="X1768" i="1"/>
  <c r="AK1758" i="1"/>
  <c r="CA642" i="1"/>
  <c r="CA534" i="1" s="1"/>
  <c r="AZ534" i="1"/>
  <c r="F653" i="1"/>
  <c r="CB1970" i="1"/>
  <c r="AS1974" i="1"/>
  <c r="Q2006" i="1"/>
  <c r="F2023" i="1"/>
  <c r="U396" i="1"/>
  <c r="AH379" i="1"/>
  <c r="GM1764" i="1"/>
  <c r="GN1764" i="1"/>
  <c r="CB1768" i="1" s="1"/>
  <c r="GM606" i="1"/>
  <c r="GN606" i="1"/>
  <c r="GM969" i="1"/>
  <c r="GN969" i="1"/>
  <c r="AB1074" i="1"/>
  <c r="AB966" i="1" s="1"/>
  <c r="P553" i="1"/>
  <c r="P642" i="1"/>
  <c r="F566" i="1"/>
  <c r="F1585" i="1"/>
  <c r="P1538" i="1"/>
  <c r="CA210" i="1"/>
  <c r="W1938" i="1"/>
  <c r="W1849" i="1"/>
  <c r="F1883" i="1"/>
  <c r="S472" i="1"/>
  <c r="AF462" i="1"/>
  <c r="AX985" i="1"/>
  <c r="AX1074" i="1"/>
  <c r="F1002" i="1"/>
  <c r="R1243" i="1"/>
  <c r="F1274" i="1"/>
  <c r="U1891" i="1"/>
  <c r="F1930" i="1"/>
  <c r="V121" i="1"/>
  <c r="F154" i="1"/>
  <c r="V161" i="1"/>
  <c r="AB1201" i="1"/>
  <c r="O1211" i="1"/>
  <c r="AY210" i="1"/>
  <c r="CH193" i="1"/>
  <c r="AW1970" i="1"/>
  <c r="F1980" i="1"/>
  <c r="GM1852" i="1"/>
  <c r="CA1859" i="1" s="1"/>
  <c r="GN1852" i="1"/>
  <c r="CB1859" i="1" s="1"/>
  <c r="AB1859" i="1"/>
  <c r="AX1830" i="1"/>
  <c r="F1945" i="1"/>
  <c r="AE1675" i="1"/>
  <c r="R1692" i="1"/>
  <c r="F575" i="1"/>
  <c r="Q553" i="1"/>
  <c r="Q642" i="1"/>
  <c r="F1348" i="1"/>
  <c r="Q1366" i="1"/>
  <c r="Q1326" i="1"/>
  <c r="AX1538" i="1"/>
  <c r="F1589" i="1"/>
  <c r="F730" i="1"/>
  <c r="Q674" i="1"/>
  <c r="T121" i="1"/>
  <c r="F152" i="1"/>
  <c r="T161" i="1"/>
  <c r="AK769" i="1"/>
  <c r="X779" i="1"/>
  <c r="W595" i="1"/>
  <c r="F636" i="1"/>
  <c r="CJ379" i="1"/>
  <c r="BA396" i="1"/>
  <c r="AZ193" i="1"/>
  <c r="F221" i="1"/>
  <c r="CH337" i="1"/>
  <c r="AY347" i="1"/>
  <c r="AY563" i="1"/>
  <c r="CH553" i="1"/>
  <c r="Q246" i="1"/>
  <c r="F268" i="1"/>
  <c r="Q286" i="1"/>
  <c r="AE1849" i="1"/>
  <c r="R1859" i="1"/>
  <c r="F494" i="1"/>
  <c r="U502" i="1"/>
  <c r="U462" i="1"/>
  <c r="Q1398" i="1"/>
  <c r="F1518" i="1"/>
  <c r="V1891" i="1"/>
  <c r="F1931" i="1"/>
  <c r="F634" i="1"/>
  <c r="U595" i="1"/>
  <c r="F733" i="1"/>
  <c r="S674" i="1"/>
  <c r="CA347" i="1"/>
  <c r="CB472" i="1"/>
  <c r="AC1027" i="1"/>
  <c r="CE1044" i="1"/>
  <c r="CF1044" i="1"/>
  <c r="CH1044" i="1"/>
  <c r="P1044" i="1"/>
  <c r="F233" i="1"/>
  <c r="V193" i="1"/>
  <c r="AF1849" i="1"/>
  <c r="S1859" i="1"/>
  <c r="W1322" i="1"/>
  <c r="F1390" i="1"/>
  <c r="P1326" i="1"/>
  <c r="F1339" i="1"/>
  <c r="P1366" i="1"/>
  <c r="O904" i="1"/>
  <c r="AB894" i="1"/>
  <c r="GM330" i="1"/>
  <c r="CA426" i="1" s="1"/>
  <c r="CA318" i="1" s="1"/>
  <c r="AB1768" i="1"/>
  <c r="U30" i="1"/>
  <c r="U70" i="1"/>
  <c r="F62" i="1"/>
  <c r="CJ1459" i="1"/>
  <c r="BA1476" i="1"/>
  <c r="GM393" i="1"/>
  <c r="GN393" i="1"/>
  <c r="F1790" i="1"/>
  <c r="U1798" i="1"/>
  <c r="U1758" i="1"/>
  <c r="GM1896" i="1"/>
  <c r="GN1896" i="1"/>
  <c r="AE1758" i="1"/>
  <c r="R1768" i="1"/>
  <c r="AX242" i="1"/>
  <c r="F293" i="1"/>
  <c r="R674" i="1"/>
  <c r="F732" i="1"/>
  <c r="AC1891" i="1"/>
  <c r="CE1908" i="1"/>
  <c r="CF1908" i="1"/>
  <c r="CH1908" i="1"/>
  <c r="P1908" i="1"/>
  <c r="AL612" i="1"/>
  <c r="V1326" i="1"/>
  <c r="V1366" i="1"/>
  <c r="F1359" i="1"/>
  <c r="CH1201" i="1"/>
  <c r="AY1211" i="1"/>
  <c r="AL1506" i="1"/>
  <c r="AL1398" i="1" s="1"/>
  <c r="GN332" i="1"/>
  <c r="GM978" i="1"/>
  <c r="AW40" i="1"/>
  <c r="CF30" i="1"/>
  <c r="U1027" i="1"/>
  <c r="F1066" i="1"/>
  <c r="AT534" i="1"/>
  <c r="F660" i="1"/>
  <c r="P1417" i="1"/>
  <c r="F1430" i="1"/>
  <c r="GN759" i="1"/>
  <c r="GM759" i="1"/>
  <c r="F691" i="1"/>
  <c r="P718" i="1"/>
  <c r="P678" i="1"/>
  <c r="AU1398" i="1"/>
  <c r="F1525" i="1"/>
  <c r="T1908" i="1"/>
  <c r="AG1891" i="1"/>
  <c r="GN1833" i="1"/>
  <c r="AZ242" i="1"/>
  <c r="F297" i="1"/>
  <c r="BB18" i="1"/>
  <c r="F2084" i="1"/>
  <c r="F373" i="1"/>
  <c r="X337" i="1"/>
  <c r="W811" i="1"/>
  <c r="F852" i="1"/>
  <c r="F635" i="1"/>
  <c r="V595" i="1"/>
  <c r="V811" i="1"/>
  <c r="F851" i="1"/>
  <c r="GN1473" i="1"/>
  <c r="GM321" i="1"/>
  <c r="U242" i="1"/>
  <c r="F308" i="1"/>
  <c r="F1132" i="1"/>
  <c r="Q1150" i="1"/>
  <c r="Q1110" i="1"/>
  <c r="AW1582" i="1"/>
  <c r="F1558" i="1"/>
  <c r="AW1542" i="1"/>
  <c r="AR1120" i="1"/>
  <c r="CA1110" i="1"/>
  <c r="S121" i="1"/>
  <c r="S161" i="1"/>
  <c r="F146" i="1"/>
  <c r="F1703" i="1"/>
  <c r="AZ1675" i="1"/>
  <c r="P811" i="1"/>
  <c r="F831" i="1"/>
  <c r="CA1970" i="1"/>
  <c r="AR1974" i="1"/>
  <c r="R1201" i="1"/>
  <c r="F1225" i="1"/>
  <c r="R1290" i="1"/>
  <c r="V1106" i="1"/>
  <c r="F1173" i="1"/>
  <c r="AS1336" i="1"/>
  <c r="CB1326" i="1"/>
  <c r="U1398" i="1"/>
  <c r="F1528" i="1"/>
  <c r="AL1110" i="1"/>
  <c r="Y1120" i="1"/>
  <c r="GM1629" i="1"/>
  <c r="GN1629" i="1"/>
  <c r="AB1722" i="1"/>
  <c r="AB1614" i="1" s="1"/>
  <c r="AE1633" i="1"/>
  <c r="R1643" i="1"/>
  <c r="T1506" i="1"/>
  <c r="T1417" i="1"/>
  <c r="F1448" i="1"/>
  <c r="F1809" i="1"/>
  <c r="AZ1754" i="1"/>
  <c r="Q1538" i="1"/>
  <c r="F1594" i="1"/>
  <c r="CF131" i="1"/>
  <c r="AC121" i="1"/>
  <c r="CH131" i="1"/>
  <c r="P131" i="1"/>
  <c r="CE131" i="1"/>
  <c r="AV210" i="1"/>
  <c r="CE193" i="1"/>
  <c r="AF1459" i="1"/>
  <c r="S1476" i="1"/>
  <c r="GM977" i="1"/>
  <c r="GN977" i="1"/>
  <c r="AB1542" i="1"/>
  <c r="O1552" i="1"/>
  <c r="S1150" i="1"/>
  <c r="S1110" i="1"/>
  <c r="F1135" i="1"/>
  <c r="F937" i="1"/>
  <c r="P890" i="1"/>
  <c r="F1665" i="1"/>
  <c r="U1633" i="1"/>
  <c r="U1722" i="1"/>
  <c r="AX1326" i="1"/>
  <c r="AX1366" i="1"/>
  <c r="F1343" i="1"/>
  <c r="AZ966" i="1"/>
  <c r="F1085" i="1"/>
  <c r="AE595" i="1"/>
  <c r="R612" i="1"/>
  <c r="X894" i="1"/>
  <c r="F930" i="1"/>
  <c r="X934" i="1"/>
  <c r="U674" i="1"/>
  <c r="F740" i="1"/>
  <c r="V966" i="1"/>
  <c r="F1097" i="1"/>
  <c r="GN1403" i="1"/>
  <c r="AW934" i="1"/>
  <c r="F910" i="1"/>
  <c r="AW894" i="1"/>
  <c r="AB337" i="1"/>
  <c r="O347" i="1"/>
  <c r="GM1042" i="1"/>
  <c r="CA1044" i="1" s="1"/>
  <c r="GN1042" i="1"/>
  <c r="CB1044" i="1" s="1"/>
  <c r="AB1044" i="1"/>
  <c r="AL1849" i="1"/>
  <c r="Y1859" i="1"/>
  <c r="AF2006" i="1"/>
  <c r="S2011" i="1"/>
  <c r="AY1336" i="1"/>
  <c r="CH1326" i="1"/>
  <c r="F231" i="1"/>
  <c r="T193" i="1"/>
  <c r="CB904" i="1"/>
  <c r="F1988" i="1"/>
  <c r="R1970" i="1"/>
  <c r="Y1417" i="1"/>
  <c r="F1454" i="1"/>
  <c r="CA1908" i="1"/>
  <c r="BA121" i="1"/>
  <c r="F151" i="1"/>
  <c r="BA161" i="1"/>
  <c r="AZ1538" i="1"/>
  <c r="F1593" i="1"/>
  <c r="V890" i="1"/>
  <c r="F957" i="1"/>
  <c r="AZ462" i="1"/>
  <c r="F483" i="1"/>
  <c r="AZ502" i="1"/>
  <c r="U966" i="1"/>
  <c r="F1096" i="1"/>
  <c r="AF1633" i="1"/>
  <c r="S1643" i="1"/>
  <c r="AL1633" i="1"/>
  <c r="Y1643" i="1"/>
  <c r="X995" i="1"/>
  <c r="AK985" i="1"/>
  <c r="GM610" i="1"/>
  <c r="GN610" i="1"/>
  <c r="AU966" i="1"/>
  <c r="F1093" i="1"/>
  <c r="GM1894" i="1"/>
  <c r="GN1894" i="1"/>
  <c r="CB1908" i="1" s="1"/>
  <c r="AB1908" i="1"/>
  <c r="P1201" i="1"/>
  <c r="F1214" i="1"/>
  <c r="P1290" i="1"/>
  <c r="AK1506" i="1"/>
  <c r="AK1398" i="1" s="1"/>
  <c r="R193" i="1"/>
  <c r="F224" i="1"/>
  <c r="Q1459" i="1"/>
  <c r="F1488" i="1"/>
  <c r="P30" i="1"/>
  <c r="F43" i="1"/>
  <c r="P70" i="1"/>
  <c r="AW1427" i="1"/>
  <c r="CF1417" i="1"/>
  <c r="GM1193" i="1"/>
  <c r="GN1193" i="1"/>
  <c r="CE678" i="1"/>
  <c r="AV688" i="1"/>
  <c r="AW1643" i="1"/>
  <c r="CF1633" i="1"/>
  <c r="F1160" i="1"/>
  <c r="AQ1106" i="1"/>
  <c r="GM764" i="1"/>
  <c r="GN539" i="1"/>
  <c r="F848" i="1"/>
  <c r="BA811" i="1"/>
  <c r="V1633" i="1"/>
  <c r="F1666" i="1"/>
  <c r="V1722" i="1"/>
  <c r="CH462" i="1"/>
  <c r="AY472" i="1"/>
  <c r="GN1686" i="1"/>
  <c r="AW1768" i="1"/>
  <c r="CF1758" i="1"/>
  <c r="F1237" i="1"/>
  <c r="X1201" i="1"/>
  <c r="F1713" i="1"/>
  <c r="T1675" i="1"/>
  <c r="GN321" i="1"/>
  <c r="CB426" i="1" s="1"/>
  <c r="CB318" i="1" s="1"/>
  <c r="CB858" i="1"/>
  <c r="CB750" i="1" s="1"/>
  <c r="AX674" i="1"/>
  <c r="F725" i="1"/>
  <c r="AC966" i="1"/>
  <c r="CE1074" i="1"/>
  <c r="CE966" i="1" s="1"/>
  <c r="CF1074" i="1"/>
  <c r="CF966" i="1" s="1"/>
  <c r="CH1074" i="1"/>
  <c r="CH966" i="1" s="1"/>
  <c r="AT750" i="1"/>
  <c r="F876" i="1"/>
  <c r="Q985" i="1"/>
  <c r="F1007" i="1"/>
  <c r="Q1074" i="1"/>
  <c r="F742" i="1"/>
  <c r="W674" i="1"/>
  <c r="BA2006" i="1"/>
  <c r="F2031" i="1"/>
  <c r="T1538" i="1"/>
  <c r="F1603" i="1"/>
  <c r="AC2006" i="1"/>
  <c r="P2011" i="1"/>
  <c r="CE2011" i="1"/>
  <c r="CF2011" i="1"/>
  <c r="CH2011" i="1"/>
  <c r="T1614" i="1"/>
  <c r="F1743" i="1"/>
  <c r="X193" i="1"/>
  <c r="F236" i="1"/>
  <c r="GM465" i="1"/>
  <c r="CA472" i="1" s="1"/>
  <c r="GN465" i="1"/>
  <c r="CH811" i="1"/>
  <c r="AY828" i="1"/>
  <c r="CB612" i="1"/>
  <c r="GM820" i="1"/>
  <c r="CA828" i="1" s="1"/>
  <c r="GN820" i="1"/>
  <c r="CB828" i="1" s="1"/>
  <c r="AX890" i="1"/>
  <c r="F941" i="1"/>
  <c r="CB688" i="1"/>
  <c r="F1376" i="1"/>
  <c r="AQ1322" i="1"/>
  <c r="F2032" i="1"/>
  <c r="T2006" i="1"/>
  <c r="AX1675" i="1"/>
  <c r="F1699" i="1"/>
  <c r="AU102" i="1"/>
  <c r="F180" i="1"/>
  <c r="T462" i="1"/>
  <c r="F493" i="1"/>
  <c r="T502" i="1"/>
  <c r="AX26" i="1"/>
  <c r="F77" i="1"/>
  <c r="CB1722" i="1"/>
  <c r="CB1614" i="1" s="1"/>
  <c r="GM124" i="1"/>
  <c r="GN124" i="1"/>
  <c r="AB131" i="1"/>
  <c r="U1938" i="1"/>
  <c r="U1849" i="1"/>
  <c r="F1881" i="1"/>
  <c r="AL1476" i="1"/>
  <c r="AG966" i="1"/>
  <c r="T1074" i="1"/>
  <c r="AX1722" i="1"/>
  <c r="AC534" i="1"/>
  <c r="CE642" i="1"/>
  <c r="CE534" i="1" s="1"/>
  <c r="CH642" i="1"/>
  <c r="CH534" i="1" s="1"/>
  <c r="CF642" i="1"/>
  <c r="CF534" i="1" s="1"/>
  <c r="F1949" i="1"/>
  <c r="AZ1830" i="1"/>
  <c r="F1604" i="1"/>
  <c r="U1538" i="1"/>
  <c r="T553" i="1"/>
  <c r="F584" i="1"/>
  <c r="T642" i="1"/>
  <c r="AD121" i="1"/>
  <c r="Q131" i="1"/>
  <c r="AG1459" i="1"/>
  <c r="T1476" i="1"/>
  <c r="CP390" i="1"/>
  <c r="O390" i="1" s="1"/>
  <c r="CE337" i="1"/>
  <c r="AV347" i="1"/>
  <c r="F916" i="1"/>
  <c r="Q934" i="1"/>
  <c r="Q894" i="1"/>
  <c r="F1578" i="1"/>
  <c r="X1582" i="1"/>
  <c r="X1542" i="1"/>
  <c r="CB347" i="1"/>
  <c r="CF1243" i="1"/>
  <c r="AW1260" i="1"/>
  <c r="AK1849" i="1"/>
  <c r="X1859" i="1"/>
  <c r="AK2006" i="1"/>
  <c r="X2011" i="1"/>
  <c r="CA904" i="1"/>
  <c r="AZ1398" i="1"/>
  <c r="F1517" i="1"/>
  <c r="AU242" i="1"/>
  <c r="F305" i="1"/>
  <c r="AZ769" i="1"/>
  <c r="F790" i="1"/>
  <c r="AZ858" i="1"/>
  <c r="GM1639" i="1"/>
  <c r="CA1643" i="1" s="1"/>
  <c r="GN1639" i="1"/>
  <c r="GM116" i="1"/>
  <c r="CA161" i="1" s="1"/>
  <c r="CA102" i="1" s="1"/>
  <c r="GN116" i="1"/>
  <c r="CB161" i="1" s="1"/>
  <c r="CB102" i="1" s="1"/>
  <c r="S1201" i="1"/>
  <c r="F1226" i="1"/>
  <c r="S1290" i="1"/>
  <c r="R1459" i="1"/>
  <c r="F1490" i="1"/>
  <c r="Y193" i="1"/>
  <c r="F237" i="1"/>
  <c r="AC1182" i="1"/>
  <c r="CE1290" i="1"/>
  <c r="CE1182" i="1" s="1"/>
  <c r="CF1290" i="1"/>
  <c r="CF1182" i="1" s="1"/>
  <c r="CH1290" i="1"/>
  <c r="CH1182" i="1" s="1"/>
  <c r="P985" i="1"/>
  <c r="F998" i="1"/>
  <c r="P1074" i="1"/>
  <c r="CB1643" i="1"/>
  <c r="AZ102" i="1"/>
  <c r="F172" i="1"/>
  <c r="AX102" i="1"/>
  <c r="F168" i="1"/>
  <c r="CB131" i="1"/>
  <c r="Q595" i="1"/>
  <c r="F624" i="1"/>
  <c r="CH30" i="1"/>
  <c r="AY40" i="1"/>
  <c r="AV1427" i="1"/>
  <c r="CE1417" i="1"/>
  <c r="AZ337" i="1"/>
  <c r="F358" i="1"/>
  <c r="AZ426" i="1"/>
  <c r="AZ2041" i="1" s="1"/>
  <c r="AE1891" i="1"/>
  <c r="R1908" i="1"/>
  <c r="AC769" i="1"/>
  <c r="CH779" i="1"/>
  <c r="P779" i="1"/>
  <c r="CE779" i="1"/>
  <c r="CF779" i="1"/>
  <c r="AU318" i="1"/>
  <c r="F445" i="1"/>
  <c r="P1633" i="1"/>
  <c r="F1646" i="1"/>
  <c r="V2006" i="1"/>
  <c r="F2034" i="1"/>
  <c r="F1932" i="1"/>
  <c r="W1891" i="1"/>
  <c r="F1920" i="1"/>
  <c r="Q1891" i="1"/>
  <c r="U553" i="1"/>
  <c r="F585" i="1"/>
  <c r="U642" i="1"/>
  <c r="CF462" i="1"/>
  <c r="AW472" i="1"/>
  <c r="S1798" i="1"/>
  <c r="F1783" i="1"/>
  <c r="S1758" i="1"/>
  <c r="F578" i="1"/>
  <c r="S553" i="1"/>
  <c r="S642" i="1"/>
  <c r="AY612" i="1"/>
  <c r="CH595" i="1"/>
  <c r="AV1768" i="1"/>
  <c r="CE1758" i="1"/>
  <c r="F715" i="1"/>
  <c r="Y678" i="1"/>
  <c r="Y718" i="1"/>
  <c r="BA1891" i="1"/>
  <c r="F1928" i="1"/>
  <c r="CA1722" i="1"/>
  <c r="CA1614" i="1" s="1"/>
  <c r="AV1582" i="1"/>
  <c r="F1557" i="1"/>
  <c r="AV1542" i="1"/>
  <c r="AL985" i="1"/>
  <c r="Y995" i="1"/>
  <c r="AC379" i="1"/>
  <c r="CE396" i="1"/>
  <c r="CH396" i="1"/>
  <c r="CF396" i="1"/>
  <c r="P396" i="1"/>
  <c r="AB678" i="1"/>
  <c r="O688" i="1"/>
  <c r="AY934" i="1"/>
  <c r="F912" i="1"/>
  <c r="AY894" i="1"/>
  <c r="AZ890" i="1"/>
  <c r="F945" i="1"/>
  <c r="F803" i="1"/>
  <c r="W858" i="1"/>
  <c r="W769" i="1"/>
  <c r="U890" i="1"/>
  <c r="F956" i="1"/>
  <c r="X1476" i="1"/>
  <c r="X1506" i="1" s="1"/>
  <c r="AK1459" i="1"/>
  <c r="BA1322" i="1"/>
  <c r="F1386" i="1"/>
  <c r="F484" i="1"/>
  <c r="Q462" i="1"/>
  <c r="Q502" i="1"/>
  <c r="CJ769" i="1"/>
  <c r="BA779" i="1"/>
  <c r="V502" i="1"/>
  <c r="F495" i="1"/>
  <c r="V462" i="1"/>
  <c r="O1692" i="1"/>
  <c r="AB1675" i="1"/>
  <c r="W1633" i="1"/>
  <c r="F1667" i="1"/>
  <c r="W1722" i="1"/>
  <c r="R769" i="1"/>
  <c r="F793" i="1"/>
  <c r="CZ390" i="1"/>
  <c r="Y390" i="1" s="1"/>
  <c r="CY390" i="1"/>
  <c r="X390" i="1" s="1"/>
  <c r="AF396" i="1"/>
  <c r="X1692" i="1"/>
  <c r="AK1675" i="1"/>
  <c r="F350" i="1"/>
  <c r="P337" i="1"/>
  <c r="P426" i="1"/>
  <c r="R1417" i="1"/>
  <c r="F1441" i="1"/>
  <c r="R1506" i="1"/>
  <c r="O1110" i="1"/>
  <c r="F1122" i="1"/>
  <c r="O1150" i="1"/>
  <c r="Y1243" i="1"/>
  <c r="F1287" i="1"/>
  <c r="V1398" i="1"/>
  <c r="F1529" i="1"/>
  <c r="V1830" i="1"/>
  <c r="F1961" i="1"/>
  <c r="F1597" i="1"/>
  <c r="S1538" i="1"/>
  <c r="AP674" i="1"/>
  <c r="F727" i="1"/>
  <c r="CE1243" i="1"/>
  <c r="AV1260" i="1"/>
  <c r="F1789" i="1"/>
  <c r="T1798" i="1"/>
  <c r="T1758" i="1"/>
  <c r="AL2006" i="1"/>
  <c r="Y2011" i="1"/>
  <c r="BA966" i="1"/>
  <c r="F1094" i="1"/>
  <c r="S1908" i="1"/>
  <c r="AF1891" i="1"/>
  <c r="S193" i="1"/>
  <c r="F225" i="1"/>
  <c r="Q1182" i="1"/>
  <c r="F1302" i="1"/>
  <c r="T242" i="1"/>
  <c r="F307" i="1"/>
  <c r="CA131" i="1"/>
  <c r="O1476" i="1"/>
  <c r="AB1459" i="1"/>
  <c r="T674" i="1"/>
  <c r="F739" i="1"/>
  <c r="BD22" i="1"/>
  <c r="BD2071" i="1"/>
  <c r="F2066" i="1"/>
  <c r="R1150" i="1"/>
  <c r="F1134" i="1"/>
  <c r="R1110" i="1"/>
  <c r="AP318" i="1"/>
  <c r="F435" i="1"/>
  <c r="F2025" i="1"/>
  <c r="R2006" i="1"/>
  <c r="CH985" i="1"/>
  <c r="AY995" i="1"/>
  <c r="AW1211" i="1"/>
  <c r="CF1201" i="1"/>
  <c r="CE246" i="1"/>
  <c r="AV256" i="1"/>
  <c r="CE30" i="1"/>
  <c r="AV40" i="1"/>
  <c r="AW688" i="1"/>
  <c r="CF678" i="1"/>
  <c r="F1084" i="1"/>
  <c r="AQ966" i="1"/>
  <c r="GM1185" i="1"/>
  <c r="GN1185" i="1"/>
  <c r="CB1290" i="1" s="1"/>
  <c r="CB1182" i="1" s="1"/>
  <c r="U811" i="1"/>
  <c r="F850" i="1"/>
  <c r="F475" i="1"/>
  <c r="P502" i="1"/>
  <c r="P462" i="1"/>
  <c r="U2006" i="1"/>
  <c r="F2033" i="1"/>
  <c r="CF595" i="1"/>
  <c r="AW612" i="1"/>
  <c r="P1758" i="1"/>
  <c r="F1771" i="1"/>
  <c r="P1798" i="1"/>
  <c r="T1106" i="1"/>
  <c r="F1171" i="1"/>
  <c r="AW347" i="1"/>
  <c r="CF337" i="1"/>
  <c r="AK553" i="1"/>
  <c r="X563" i="1"/>
  <c r="P1243" i="1"/>
  <c r="F1263" i="1"/>
  <c r="R1027" i="1"/>
  <c r="F1058" i="1"/>
  <c r="S1027" i="1"/>
  <c r="F1059" i="1"/>
  <c r="GN556" i="1"/>
  <c r="GM556" i="1"/>
  <c r="CA563" i="1" s="1"/>
  <c r="AU1182" i="1"/>
  <c r="F1309" i="1"/>
  <c r="W2006" i="1"/>
  <c r="F2035" i="1"/>
  <c r="AK121" i="1"/>
  <c r="X131" i="1"/>
  <c r="S934" i="1"/>
  <c r="F919" i="1"/>
  <c r="S894" i="1"/>
  <c r="T1849" i="1"/>
  <c r="F1880" i="1"/>
  <c r="T1938" i="1"/>
  <c r="AZ678" i="1"/>
  <c r="F699" i="1"/>
  <c r="AZ718" i="1"/>
  <c r="AX1398" i="1"/>
  <c r="F1513" i="1"/>
  <c r="CB779" i="1"/>
  <c r="F222" i="1"/>
  <c r="Q193" i="1"/>
  <c r="AV1211" i="1"/>
  <c r="CE1201" i="1"/>
  <c r="CH246" i="1"/>
  <c r="AY256" i="1"/>
  <c r="AX458" i="1"/>
  <c r="F509" i="1"/>
  <c r="AB30" i="1"/>
  <c r="O40" i="1"/>
  <c r="BA1754" i="1"/>
  <c r="F1818" i="1"/>
  <c r="S985" i="1"/>
  <c r="S1074" i="1"/>
  <c r="F1010" i="1"/>
  <c r="AB2006" i="1"/>
  <c r="O2011" i="1"/>
  <c r="CZ391" i="1"/>
  <c r="Y391" i="1" s="1"/>
  <c r="CY391" i="1"/>
  <c r="X391" i="1" s="1"/>
  <c r="AE811" i="1"/>
  <c r="R828" i="1"/>
  <c r="AF1326" i="1"/>
  <c r="S1336" i="1"/>
  <c r="BA1722" i="1"/>
  <c r="BA1633" i="1"/>
  <c r="F1663" i="1"/>
  <c r="R396" i="1"/>
  <c r="AE379" i="1"/>
  <c r="O256" i="1"/>
  <c r="AB246" i="1"/>
  <c r="T811" i="1"/>
  <c r="F849" i="1"/>
  <c r="Q1758" i="1"/>
  <c r="F1780" i="1"/>
  <c r="Q1798" i="1"/>
  <c r="BA595" i="1"/>
  <c r="F632" i="1"/>
  <c r="AV472" i="1"/>
  <c r="CE462" i="1"/>
  <c r="F586" i="1"/>
  <c r="V642" i="1"/>
  <c r="V553" i="1"/>
  <c r="AV612" i="1"/>
  <c r="CE595" i="1"/>
  <c r="T595" i="1"/>
  <c r="F633" i="1"/>
  <c r="T396" i="1"/>
  <c r="AG379" i="1"/>
  <c r="Y246" i="1"/>
  <c r="Y286" i="1"/>
  <c r="F283" i="1"/>
  <c r="Y1201" i="1"/>
  <c r="Y1290" i="1"/>
  <c r="F1238" i="1"/>
  <c r="AT458" i="1"/>
  <c r="F520" i="1"/>
  <c r="T30" i="1"/>
  <c r="F61" i="1"/>
  <c r="T70" i="1"/>
  <c r="O1336" i="1"/>
  <c r="AB1326" i="1"/>
  <c r="CA858" i="1"/>
  <c r="CA750" i="1" s="1"/>
  <c r="AZ1182" i="1"/>
  <c r="F1301" i="1"/>
  <c r="AH769" i="1"/>
  <c r="U779" i="1"/>
  <c r="W890" i="1"/>
  <c r="F958" i="1"/>
  <c r="AV1970" i="1"/>
  <c r="F1979" i="1"/>
  <c r="GN1409" i="1"/>
  <c r="GM1409" i="1"/>
  <c r="CA1506" i="1" s="1"/>
  <c r="CA1398" i="1" s="1"/>
  <c r="CB1243" i="1"/>
  <c r="AS1260" i="1"/>
  <c r="F1453" i="1"/>
  <c r="X1417" i="1"/>
  <c r="CB642" i="1"/>
  <c r="CB534" i="1" s="1"/>
  <c r="V1182" i="1"/>
  <c r="F1313" i="1"/>
  <c r="R1542" i="1"/>
  <c r="R1582" i="1"/>
  <c r="F1566" i="1"/>
  <c r="CA779" i="1"/>
  <c r="W1476" i="1"/>
  <c r="AJ1459" i="1"/>
  <c r="W1106" i="1"/>
  <c r="F1174" i="1"/>
  <c r="F741" i="1"/>
  <c r="V674" i="1"/>
  <c r="CF985" i="1"/>
  <c r="AW995" i="1"/>
  <c r="AK30" i="1"/>
  <c r="X40" i="1"/>
  <c r="P246" i="1"/>
  <c r="F259" i="1"/>
  <c r="P286" i="1"/>
  <c r="CB40" i="1"/>
  <c r="AP458" i="1"/>
  <c r="F511" i="1"/>
  <c r="F1712" i="1"/>
  <c r="BA1675" i="1"/>
  <c r="F1606" i="1"/>
  <c r="W1538" i="1"/>
  <c r="R563" i="1"/>
  <c r="AE553" i="1"/>
  <c r="AL30" i="1"/>
  <c r="Y40" i="1"/>
  <c r="U1106" i="1"/>
  <c r="F1172" i="1"/>
  <c r="AL1326" i="1"/>
  <c r="Y1336" i="1"/>
  <c r="AZ595" i="1"/>
  <c r="F623" i="1"/>
  <c r="CB256" i="1"/>
  <c r="CB1427" i="1"/>
  <c r="W1758" i="1"/>
  <c r="F1792" i="1"/>
  <c r="W1798" i="1"/>
  <c r="W1675" i="1"/>
  <c r="F1716" i="1"/>
  <c r="X1643" i="1"/>
  <c r="AK1633" i="1"/>
  <c r="GM1329" i="1"/>
  <c r="Q811" i="1"/>
  <c r="F840" i="1"/>
  <c r="P595" i="1"/>
  <c r="F615" i="1"/>
  <c r="U1459" i="1"/>
  <c r="F1498" i="1"/>
  <c r="AR688" i="1"/>
  <c r="CA678" i="1"/>
  <c r="AW1120" i="1"/>
  <c r="CF1110" i="1"/>
  <c r="AY1542" i="1"/>
  <c r="AY1582" i="1"/>
  <c r="F1560" i="1"/>
  <c r="F802" i="1"/>
  <c r="V769" i="1"/>
  <c r="V858" i="1"/>
  <c r="F1357" i="1"/>
  <c r="T1326" i="1"/>
  <c r="T1366" i="1"/>
  <c r="F839" i="1"/>
  <c r="AZ811" i="1"/>
  <c r="AF1675" i="1"/>
  <c r="S1692" i="1"/>
  <c r="W102" i="1"/>
  <c r="F185" i="1"/>
  <c r="AB985" i="1"/>
  <c r="O995" i="1"/>
  <c r="F1056" i="1"/>
  <c r="Q1027" i="1"/>
  <c r="O1974" i="1"/>
  <c r="AB1970" i="1"/>
  <c r="AZ1722" i="1"/>
  <c r="P193" i="1"/>
  <c r="F213" i="1"/>
  <c r="F1068" i="1"/>
  <c r="W1027" i="1"/>
  <c r="W1074" i="1"/>
  <c r="CB1692" i="1"/>
  <c r="BA1849" i="1"/>
  <c r="F1879" i="1"/>
  <c r="BA1938" i="1"/>
  <c r="BA1106" i="1"/>
  <c r="F1170" i="1"/>
  <c r="T769" i="1"/>
  <c r="F800" i="1"/>
  <c r="T858" i="1"/>
  <c r="S246" i="1"/>
  <c r="F271" i="1"/>
  <c r="S286" i="1"/>
  <c r="AF769" i="1"/>
  <c r="S779" i="1"/>
  <c r="T1182" i="1"/>
  <c r="F1311" i="1"/>
  <c r="AZ26" i="1"/>
  <c r="F81" i="1"/>
  <c r="AK1243" i="1"/>
  <c r="X1260" i="1"/>
  <c r="X1290" i="1" s="1"/>
  <c r="AW563" i="1"/>
  <c r="CF553" i="1"/>
  <c r="AP750" i="1"/>
  <c r="F867" i="1"/>
  <c r="AW828" i="1"/>
  <c r="CF811" i="1"/>
  <c r="CA1336" i="1"/>
  <c r="F587" i="1"/>
  <c r="W642" i="1"/>
  <c r="W553" i="1"/>
  <c r="AX193" i="1"/>
  <c r="F217" i="1"/>
  <c r="CB563" i="1"/>
  <c r="GN1468" i="1"/>
  <c r="CB1476" i="1" s="1"/>
  <c r="AL1074" i="1"/>
  <c r="AL966" i="1" s="1"/>
  <c r="AW1336" i="1"/>
  <c r="CF1326" i="1"/>
  <c r="S1243" i="1"/>
  <c r="F1275" i="1"/>
  <c r="AX318" i="1"/>
  <c r="F433" i="1"/>
  <c r="R934" i="1"/>
  <c r="F918" i="1"/>
  <c r="R894" i="1"/>
  <c r="U1322" i="1"/>
  <c r="F1388" i="1"/>
  <c r="CA612" i="1"/>
  <c r="CA1290" i="1"/>
  <c r="CA1182" i="1" s="1"/>
  <c r="AK1938" i="1"/>
  <c r="AK1830" i="1" s="1"/>
  <c r="CA1260" i="1"/>
  <c r="AS995" i="1"/>
  <c r="CB985" i="1"/>
  <c r="S30" i="1"/>
  <c r="F55" i="1"/>
  <c r="S70" i="1"/>
  <c r="AQ534" i="1"/>
  <c r="F652" i="1"/>
  <c r="BC18" i="1"/>
  <c r="F2087" i="1"/>
  <c r="AB769" i="1"/>
  <c r="O779" i="1"/>
  <c r="CE985" i="1"/>
  <c r="AV995" i="1"/>
  <c r="AE1326" i="1"/>
  <c r="R1336" i="1"/>
  <c r="S1417" i="1"/>
  <c r="F1442" i="1"/>
  <c r="AX1754" i="1"/>
  <c r="F1805" i="1"/>
  <c r="AX1150" i="1"/>
  <c r="AX1110" i="1"/>
  <c r="F1127" i="1"/>
  <c r="CA40" i="1"/>
  <c r="BA1027" i="1"/>
  <c r="F1064" i="1"/>
  <c r="AK1110" i="1"/>
  <c r="X1120" i="1"/>
  <c r="BA1538" i="1"/>
  <c r="F1602" i="1"/>
  <c r="CE1633" i="1"/>
  <c r="AV1643" i="1"/>
  <c r="CP391" i="1"/>
  <c r="O391" i="1" s="1"/>
  <c r="AK1326" i="1"/>
  <c r="X1336" i="1"/>
  <c r="V1675" i="1"/>
  <c r="F1715" i="1"/>
  <c r="CA256" i="1"/>
  <c r="CA1427" i="1"/>
  <c r="W242" i="1"/>
  <c r="F310" i="1"/>
  <c r="V30" i="1"/>
  <c r="V70" i="1"/>
  <c r="F63" i="1"/>
  <c r="Q1722" i="1"/>
  <c r="Q1633" i="1"/>
  <c r="F1655" i="1"/>
  <c r="V1459" i="1"/>
  <c r="F1499" i="1"/>
  <c r="F1714" i="1"/>
  <c r="U1675" i="1"/>
  <c r="S595" i="1"/>
  <c r="F627" i="1"/>
  <c r="BA30" i="1"/>
  <c r="BA70" i="1"/>
  <c r="F60" i="1"/>
  <c r="W30" i="1"/>
  <c r="F64" i="1"/>
  <c r="W70" i="1"/>
  <c r="F1579" i="1"/>
  <c r="Y1582" i="1"/>
  <c r="Y1542" i="1"/>
  <c r="F791" i="1"/>
  <c r="Q769" i="1"/>
  <c r="Q858" i="1"/>
  <c r="F282" i="1"/>
  <c r="X246" i="1"/>
  <c r="X286" i="1"/>
  <c r="AS1211" i="1"/>
  <c r="CB1201" i="1"/>
  <c r="AQ458" i="1"/>
  <c r="F512" i="1"/>
  <c r="GM825" i="1"/>
  <c r="GN825" i="1"/>
  <c r="AV1120" i="1"/>
  <c r="CE1110" i="1"/>
  <c r="U1182" i="1"/>
  <c r="F1312" i="1"/>
  <c r="R30" i="1"/>
  <c r="R70" i="1"/>
  <c r="F54" i="1"/>
  <c r="F309" i="1"/>
  <c r="V242" i="1"/>
  <c r="W396" i="1"/>
  <c r="AJ379" i="1"/>
  <c r="CH1476" i="1"/>
  <c r="P1476" i="1"/>
  <c r="P1506" i="1" s="1"/>
  <c r="CE1476" i="1"/>
  <c r="CF1476" i="1"/>
  <c r="AC1459" i="1"/>
  <c r="AY1260" i="1"/>
  <c r="CH1243" i="1"/>
  <c r="CB210" i="1"/>
  <c r="BA553" i="1"/>
  <c r="F583" i="1"/>
  <c r="BA642" i="1"/>
  <c r="P1150" i="1"/>
  <c r="P1110" i="1"/>
  <c r="F1123" i="1"/>
  <c r="AB1506" i="1"/>
  <c r="AB1398" i="1" s="1"/>
  <c r="BA1182" i="1"/>
  <c r="F1310" i="1"/>
  <c r="O210" i="1"/>
  <c r="AB193" i="1"/>
  <c r="F953" i="1"/>
  <c r="AU890" i="1"/>
  <c r="F1605" i="1"/>
  <c r="V1538" i="1"/>
  <c r="AY1120" i="1"/>
  <c r="CH1110" i="1"/>
  <c r="CH1692" i="1"/>
  <c r="P1692" i="1"/>
  <c r="AC1675" i="1"/>
  <c r="CF1692" i="1"/>
  <c r="CE1692" i="1"/>
  <c r="CB1506" i="1"/>
  <c r="CB1398" i="1" s="1"/>
  <c r="AQ2041" i="1"/>
  <c r="CF193" i="1"/>
  <c r="AW210" i="1"/>
  <c r="R242" i="1"/>
  <c r="F300" i="1"/>
  <c r="CE1859" i="1"/>
  <c r="CF1859" i="1"/>
  <c r="AC1849" i="1"/>
  <c r="CH1859" i="1"/>
  <c r="P1859" i="1"/>
  <c r="F526" i="1"/>
  <c r="W458" i="1"/>
  <c r="AL769" i="1"/>
  <c r="Y779" i="1"/>
  <c r="F1871" i="1"/>
  <c r="Q1938" i="1"/>
  <c r="Q1849" i="1"/>
  <c r="F486" i="1"/>
  <c r="R462" i="1"/>
  <c r="R502" i="1"/>
  <c r="AV934" i="1"/>
  <c r="F909" i="1"/>
  <c r="AV894" i="1"/>
  <c r="V1758" i="1"/>
  <c r="F1791" i="1"/>
  <c r="V1798" i="1"/>
  <c r="AE121" i="1"/>
  <c r="R131" i="1"/>
  <c r="AV563" i="1"/>
  <c r="CE553" i="1"/>
  <c r="AC318" i="1"/>
  <c r="CE426" i="1"/>
  <c r="CE318" i="1" s="1"/>
  <c r="CH426" i="1"/>
  <c r="CH318" i="1" s="1"/>
  <c r="CF426" i="1"/>
  <c r="CF318" i="1" s="1"/>
  <c r="AY1970" i="1"/>
  <c r="F1982" i="1"/>
  <c r="AV828" i="1"/>
  <c r="CE811" i="1"/>
  <c r="AZ1106" i="1"/>
  <c r="F1161" i="1"/>
  <c r="W1182" i="1"/>
  <c r="F1314" i="1"/>
  <c r="AB563" i="1"/>
  <c r="GM1468" i="1"/>
  <c r="CA1476" i="1" s="1"/>
  <c r="AB472" i="1"/>
  <c r="AK1074" i="1"/>
  <c r="AK966" i="1" s="1"/>
  <c r="GM2009" i="1"/>
  <c r="CA2011" i="1" s="1"/>
  <c r="GP2009" i="1"/>
  <c r="CD2011" i="1" s="1"/>
  <c r="AV1336" i="1"/>
  <c r="CE1326" i="1"/>
  <c r="CA1768" i="1"/>
  <c r="Q30" i="1"/>
  <c r="F52" i="1"/>
  <c r="Q70" i="1"/>
  <c r="AB612" i="1"/>
  <c r="GM1835" i="1"/>
  <c r="CA1938" i="1" s="1"/>
  <c r="CA1830" i="1" s="1"/>
  <c r="GN1835" i="1"/>
  <c r="CB1938" i="1" s="1"/>
  <c r="CB1830" i="1" s="1"/>
  <c r="AB1243" i="1"/>
  <c r="O1260" i="1"/>
  <c r="BA193" i="1"/>
  <c r="F230" i="1"/>
  <c r="CA985" i="1"/>
  <c r="AR995" i="1"/>
  <c r="BA502" i="1"/>
  <c r="F492" i="1"/>
  <c r="BA462" i="1"/>
  <c r="Y934" i="1"/>
  <c r="Y894" i="1"/>
  <c r="F931" i="1"/>
  <c r="GM1474" i="1"/>
  <c r="GN1474" i="1"/>
  <c r="AW256" i="1"/>
  <c r="CF246" i="1"/>
  <c r="AK678" i="1"/>
  <c r="X688" i="1"/>
  <c r="F738" i="1"/>
  <c r="BA674" i="1"/>
  <c r="CH1417" i="1"/>
  <c r="AY1427" i="1"/>
  <c r="AY688" i="1"/>
  <c r="CH678" i="1"/>
  <c r="AZ1322" i="1"/>
  <c r="F1377" i="1"/>
  <c r="CH1633" i="1"/>
  <c r="AY1643" i="1"/>
  <c r="GM1684" i="1"/>
  <c r="CA1692" i="1" s="1"/>
  <c r="GN1684" i="1"/>
  <c r="AB1417" i="1"/>
  <c r="O1427" i="1"/>
  <c r="F570" i="1"/>
  <c r="AX553" i="1"/>
  <c r="AX642" i="1"/>
  <c r="AX750" i="1"/>
  <c r="F865" i="1"/>
  <c r="AO18" i="1"/>
  <c r="F2075" i="1"/>
  <c r="F1704" i="1"/>
  <c r="Q1675" i="1"/>
  <c r="F843" i="1"/>
  <c r="S811" i="1"/>
  <c r="CH1758" i="1"/>
  <c r="AY1768" i="1"/>
  <c r="F374" i="1"/>
  <c r="Y337" i="1"/>
  <c r="U161" i="1"/>
  <c r="U121" i="1"/>
  <c r="F153" i="1"/>
  <c r="AR1643" i="1" l="1"/>
  <c r="CA1633" i="1"/>
  <c r="AR2011" i="1"/>
  <c r="CA2006" i="1"/>
  <c r="F1316" i="1"/>
  <c r="X1182" i="1"/>
  <c r="X1398" i="1"/>
  <c r="F1532" i="1"/>
  <c r="AS828" i="1"/>
  <c r="CB811" i="1"/>
  <c r="CB1027" i="1"/>
  <c r="AS1044" i="1"/>
  <c r="P1398" i="1"/>
  <c r="F1509" i="1"/>
  <c r="AR1692" i="1"/>
  <c r="CA1675" i="1"/>
  <c r="CA811" i="1"/>
  <c r="AR828" i="1"/>
  <c r="CA1027" i="1"/>
  <c r="AR1044" i="1"/>
  <c r="AS1768" i="1"/>
  <c r="CB1758" i="1"/>
  <c r="AZ22" i="1"/>
  <c r="F2052" i="1"/>
  <c r="AZ2071" i="1"/>
  <c r="CB1459" i="1"/>
  <c r="AS1476" i="1"/>
  <c r="CA1459" i="1"/>
  <c r="AR1476" i="1"/>
  <c r="CA553" i="1"/>
  <c r="AR563" i="1"/>
  <c r="CA462" i="1"/>
  <c r="AR472" i="1"/>
  <c r="AU2011" i="1"/>
  <c r="CD2006" i="1"/>
  <c r="AR256" i="1"/>
  <c r="CA246" i="1"/>
  <c r="AQ22" i="1"/>
  <c r="AQ2071" i="1"/>
  <c r="F2051" i="1"/>
  <c r="AX1106" i="1"/>
  <c r="F1157" i="1"/>
  <c r="CB30" i="1"/>
  <c r="AS40" i="1"/>
  <c r="U769" i="1"/>
  <c r="F801" i="1"/>
  <c r="U858" i="1"/>
  <c r="U1830" i="1"/>
  <c r="F1960" i="1"/>
  <c r="F1657" i="1"/>
  <c r="R1722" i="1"/>
  <c r="R1633" i="1"/>
  <c r="AW286" i="1"/>
  <c r="AW246" i="1"/>
  <c r="F262" i="1"/>
  <c r="F1950" i="1"/>
  <c r="Q1830" i="1"/>
  <c r="X242" i="1"/>
  <c r="F312" i="1"/>
  <c r="AY1538" i="1"/>
  <c r="F1590" i="1"/>
  <c r="F1651" i="1"/>
  <c r="AY1633" i="1"/>
  <c r="AB462" i="1"/>
  <c r="O472" i="1"/>
  <c r="AV811" i="1"/>
  <c r="F833" i="1"/>
  <c r="AV553" i="1"/>
  <c r="F568" i="1"/>
  <c r="AV642" i="1"/>
  <c r="AV890" i="1"/>
  <c r="F939" i="1"/>
  <c r="F1153" i="1"/>
  <c r="P1106" i="1"/>
  <c r="CF1459" i="1"/>
  <c r="AW1476" i="1"/>
  <c r="Q750" i="1"/>
  <c r="F870" i="1"/>
  <c r="GM391" i="1"/>
  <c r="GN391" i="1"/>
  <c r="F1012" i="1"/>
  <c r="AS985" i="1"/>
  <c r="AR1336" i="1"/>
  <c r="CA1326" i="1"/>
  <c r="S242" i="1"/>
  <c r="F301" i="1"/>
  <c r="BA1830" i="1"/>
  <c r="F1958" i="1"/>
  <c r="AW1150" i="1"/>
  <c r="F1126" i="1"/>
  <c r="AW1110" i="1"/>
  <c r="X70" i="1"/>
  <c r="X30" i="1"/>
  <c r="F66" i="1"/>
  <c r="AV462" i="1"/>
  <c r="F477" i="1"/>
  <c r="AV502" i="1"/>
  <c r="S966" i="1"/>
  <c r="F1089" i="1"/>
  <c r="AY246" i="1"/>
  <c r="AY286" i="1"/>
  <c r="F264" i="1"/>
  <c r="X553" i="1"/>
  <c r="F589" i="1"/>
  <c r="X642" i="1"/>
  <c r="AK396" i="1"/>
  <c r="F690" i="1"/>
  <c r="O718" i="1"/>
  <c r="O678" i="1"/>
  <c r="AY30" i="1"/>
  <c r="AY70" i="1"/>
  <c r="F48" i="1"/>
  <c r="AW1243" i="1"/>
  <c r="F1266" i="1"/>
  <c r="F946" i="1"/>
  <c r="Q890" i="1"/>
  <c r="Q121" i="1"/>
  <c r="F143" i="1"/>
  <c r="Q161" i="1"/>
  <c r="Y1476" i="1"/>
  <c r="AL1459" i="1"/>
  <c r="CB678" i="1"/>
  <c r="AS688" i="1"/>
  <c r="AV2011" i="1"/>
  <c r="CE2006" i="1"/>
  <c r="F1745" i="1"/>
  <c r="V1614" i="1"/>
  <c r="AW1417" i="1"/>
  <c r="F1433" i="1"/>
  <c r="AY1326" i="1"/>
  <c r="F1344" i="1"/>
  <c r="AY1366" i="1"/>
  <c r="CE121" i="1"/>
  <c r="AV131" i="1"/>
  <c r="T1891" i="1"/>
  <c r="F1929" i="1"/>
  <c r="AW30" i="1"/>
  <c r="AW70" i="1"/>
  <c r="F46" i="1"/>
  <c r="F1047" i="1"/>
  <c r="P1027" i="1"/>
  <c r="AX966" i="1"/>
  <c r="F1081" i="1"/>
  <c r="CA1074" i="1"/>
  <c r="CA966" i="1" s="1"/>
  <c r="AT18" i="1"/>
  <c r="F2089" i="1"/>
  <c r="CB1675" i="1"/>
  <c r="AS1692" i="1"/>
  <c r="CB193" i="1"/>
  <c r="AS210" i="1"/>
  <c r="AV985" i="1"/>
  <c r="F1000" i="1"/>
  <c r="AS1243" i="1"/>
  <c r="F1277" i="1"/>
  <c r="X2006" i="1"/>
  <c r="F2037" i="1"/>
  <c r="AW131" i="1"/>
  <c r="CF121" i="1"/>
  <c r="AX534" i="1"/>
  <c r="F649" i="1"/>
  <c r="R161" i="1"/>
  <c r="F145" i="1"/>
  <c r="R121" i="1"/>
  <c r="F516" i="1"/>
  <c r="R458" i="1"/>
  <c r="P1675" i="1"/>
  <c r="F1695" i="1"/>
  <c r="BA534" i="1"/>
  <c r="F662" i="1"/>
  <c r="CE1459" i="1"/>
  <c r="AV1476" i="1"/>
  <c r="R26" i="1"/>
  <c r="F84" i="1"/>
  <c r="F1648" i="1"/>
  <c r="AV1633" i="1"/>
  <c r="AV1722" i="1"/>
  <c r="CA30" i="1"/>
  <c r="AR40" i="1"/>
  <c r="AR1260" i="1"/>
  <c r="CA1243" i="1"/>
  <c r="F948" i="1"/>
  <c r="R890" i="1"/>
  <c r="AZ1614" i="1"/>
  <c r="F1733" i="1"/>
  <c r="V750" i="1"/>
  <c r="F881" i="1"/>
  <c r="AS1427" i="1"/>
  <c r="CB1417" i="1"/>
  <c r="F67" i="1"/>
  <c r="Y70" i="1"/>
  <c r="Y30" i="1"/>
  <c r="W1459" i="1"/>
  <c r="F1500" i="1"/>
  <c r="W1506" i="1"/>
  <c r="Y1182" i="1"/>
  <c r="F1317" i="1"/>
  <c r="F258" i="1"/>
  <c r="O286" i="1"/>
  <c r="O246" i="1"/>
  <c r="R811" i="1"/>
  <c r="F842" i="1"/>
  <c r="AZ674" i="1"/>
  <c r="F729" i="1"/>
  <c r="F949" i="1"/>
  <c r="S890" i="1"/>
  <c r="F618" i="1"/>
  <c r="AW595" i="1"/>
  <c r="AV30" i="1"/>
  <c r="AV70" i="1"/>
  <c r="F45" i="1"/>
  <c r="BD18" i="1"/>
  <c r="F2096" i="1"/>
  <c r="AL396" i="1"/>
  <c r="F1694" i="1"/>
  <c r="O1675" i="1"/>
  <c r="W750" i="1"/>
  <c r="F882" i="1"/>
  <c r="R1891" i="1"/>
  <c r="F1922" i="1"/>
  <c r="AS1643" i="1"/>
  <c r="CB1633" i="1"/>
  <c r="AX2041" i="1"/>
  <c r="F2014" i="1"/>
  <c r="P2006" i="1"/>
  <c r="Q966" i="1"/>
  <c r="F1086" i="1"/>
  <c r="P26" i="1"/>
  <c r="F73" i="1"/>
  <c r="P1182" i="1"/>
  <c r="F1293" i="1"/>
  <c r="F2026" i="1"/>
  <c r="S2006" i="1"/>
  <c r="F349" i="1"/>
  <c r="O337" i="1"/>
  <c r="F134" i="1"/>
  <c r="P161" i="1"/>
  <c r="P121" i="1"/>
  <c r="Y1150" i="1"/>
  <c r="Y1110" i="1"/>
  <c r="F1147" i="1"/>
  <c r="R1182" i="1"/>
  <c r="F1304" i="1"/>
  <c r="AW1538" i="1"/>
  <c r="F1588" i="1"/>
  <c r="Y612" i="1"/>
  <c r="AL595" i="1"/>
  <c r="U1754" i="1"/>
  <c r="F1820" i="1"/>
  <c r="U26" i="1"/>
  <c r="F92" i="1"/>
  <c r="CH1027" i="1"/>
  <c r="AY1044" i="1"/>
  <c r="AY1074" i="1" s="1"/>
  <c r="F524" i="1"/>
  <c r="U458" i="1"/>
  <c r="F571" i="1"/>
  <c r="AY553" i="1"/>
  <c r="AY642" i="1"/>
  <c r="R1675" i="1"/>
  <c r="F1706" i="1"/>
  <c r="AS1970" i="1"/>
  <c r="F1991" i="1"/>
  <c r="AR1542" i="1"/>
  <c r="F1580" i="1"/>
  <c r="AR1582" i="1"/>
  <c r="F1935" i="1"/>
  <c r="Y1891" i="1"/>
  <c r="O1633" i="1"/>
  <c r="F1645" i="1"/>
  <c r="O1722" i="1"/>
  <c r="F1569" i="1"/>
  <c r="AS1582" i="1"/>
  <c r="AS1542" i="1"/>
  <c r="T750" i="1"/>
  <c r="F879" i="1"/>
  <c r="Y1538" i="1"/>
  <c r="F1609" i="1"/>
  <c r="F42" i="1"/>
  <c r="O30" i="1"/>
  <c r="O70" i="1"/>
  <c r="AS131" i="1"/>
  <c r="CB121" i="1"/>
  <c r="F2002" i="1"/>
  <c r="AR1970" i="1"/>
  <c r="F522" i="1"/>
  <c r="BA458" i="1"/>
  <c r="W379" i="1"/>
  <c r="F420" i="1"/>
  <c r="W426" i="1"/>
  <c r="F714" i="1"/>
  <c r="X718" i="1"/>
  <c r="X678" i="1"/>
  <c r="F961" i="1"/>
  <c r="Y890" i="1"/>
  <c r="F1262" i="1"/>
  <c r="O1243" i="1"/>
  <c r="AR1768" i="1"/>
  <c r="CA1758" i="1"/>
  <c r="O563" i="1"/>
  <c r="AB553" i="1"/>
  <c r="AW193" i="1"/>
  <c r="F216" i="1"/>
  <c r="AY1692" i="1"/>
  <c r="AY1722" i="1" s="1"/>
  <c r="CH1675" i="1"/>
  <c r="O193" i="1"/>
  <c r="F212" i="1"/>
  <c r="P1459" i="1"/>
  <c r="F1479" i="1"/>
  <c r="BA26" i="1"/>
  <c r="F90" i="1"/>
  <c r="CA1417" i="1"/>
  <c r="AR1427" i="1"/>
  <c r="R1326" i="1"/>
  <c r="R1366" i="1"/>
  <c r="F1350" i="1"/>
  <c r="CB553" i="1"/>
  <c r="AS563" i="1"/>
  <c r="AW811" i="1"/>
  <c r="F834" i="1"/>
  <c r="S1675" i="1"/>
  <c r="F1707" i="1"/>
  <c r="AR678" i="1"/>
  <c r="AR718" i="1"/>
  <c r="F716" i="1"/>
  <c r="CB246" i="1"/>
  <c r="AS256" i="1"/>
  <c r="AW985" i="1"/>
  <c r="F1001" i="1"/>
  <c r="AR779" i="1"/>
  <c r="CA769" i="1"/>
  <c r="O1326" i="1"/>
  <c r="F1338" i="1"/>
  <c r="O1366" i="1"/>
  <c r="F157" i="1"/>
  <c r="X161" i="1"/>
  <c r="X121" i="1"/>
  <c r="Y2006" i="1"/>
  <c r="F2038" i="1"/>
  <c r="P318" i="1"/>
  <c r="F429" i="1"/>
  <c r="R858" i="1"/>
  <c r="P379" i="1"/>
  <c r="F399" i="1"/>
  <c r="P966" i="1"/>
  <c r="F1077" i="1"/>
  <c r="CB337" i="1"/>
  <c r="AS347" i="1"/>
  <c r="F352" i="1"/>
  <c r="AV337" i="1"/>
  <c r="T534" i="1"/>
  <c r="F663" i="1"/>
  <c r="F1649" i="1"/>
  <c r="AW1633" i="1"/>
  <c r="AW1722" i="1"/>
  <c r="BA102" i="1"/>
  <c r="F181" i="1"/>
  <c r="AY131" i="1"/>
  <c r="CH121" i="1"/>
  <c r="F1911" i="1"/>
  <c r="P1891" i="1"/>
  <c r="CF1027" i="1"/>
  <c r="AW1044" i="1"/>
  <c r="AW1074" i="1" s="1"/>
  <c r="AY337" i="1"/>
  <c r="F355" i="1"/>
  <c r="X769" i="1"/>
  <c r="F805" i="1"/>
  <c r="X858" i="1"/>
  <c r="F590" i="1"/>
  <c r="Y553" i="1"/>
  <c r="Y642" i="1"/>
  <c r="F499" i="1"/>
  <c r="Y462" i="1"/>
  <c r="Y502" i="1"/>
  <c r="F1070" i="1"/>
  <c r="X1027" i="1"/>
  <c r="F1976" i="1"/>
  <c r="O1970" i="1"/>
  <c r="X1633" i="1"/>
  <c r="F1669" i="1"/>
  <c r="X1722" i="1"/>
  <c r="T26" i="1"/>
  <c r="F91" i="1"/>
  <c r="F617" i="1"/>
  <c r="AV595" i="1"/>
  <c r="F1810" i="1"/>
  <c r="Q1754" i="1"/>
  <c r="F410" i="1"/>
  <c r="R379" i="1"/>
  <c r="R426" i="1"/>
  <c r="AV1290" i="1"/>
  <c r="F1216" i="1"/>
  <c r="AV1201" i="1"/>
  <c r="AW337" i="1"/>
  <c r="F353" i="1"/>
  <c r="AW426" i="1"/>
  <c r="F261" i="1"/>
  <c r="AV246" i="1"/>
  <c r="AV286" i="1"/>
  <c r="F1152" i="1"/>
  <c r="O1106" i="1"/>
  <c r="CF379" i="1"/>
  <c r="AW396" i="1"/>
  <c r="AV1538" i="1"/>
  <c r="F1587" i="1"/>
  <c r="F1773" i="1"/>
  <c r="AV1758" i="1"/>
  <c r="AV1798" i="1"/>
  <c r="F1813" i="1"/>
  <c r="S1754" i="1"/>
  <c r="AZ318" i="1"/>
  <c r="F437" i="1"/>
  <c r="AR904" i="1"/>
  <c r="CA894" i="1"/>
  <c r="AV678" i="1"/>
  <c r="F693" i="1"/>
  <c r="AV718" i="1"/>
  <c r="F513" i="1"/>
  <c r="AZ458" i="1"/>
  <c r="F1886" i="1"/>
  <c r="Y1938" i="1"/>
  <c r="Y1849" i="1"/>
  <c r="F960" i="1"/>
  <c r="X890" i="1"/>
  <c r="AX1322" i="1"/>
  <c r="F1373" i="1"/>
  <c r="S1459" i="1"/>
  <c r="F1491" i="1"/>
  <c r="T1398" i="1"/>
  <c r="F1527" i="1"/>
  <c r="S102" i="1"/>
  <c r="F176" i="1"/>
  <c r="Q1106" i="1"/>
  <c r="F1162" i="1"/>
  <c r="CH1891" i="1"/>
  <c r="AY1908" i="1"/>
  <c r="AB1758" i="1"/>
  <c r="O1768" i="1"/>
  <c r="CE1027" i="1"/>
  <c r="AV1044" i="1"/>
  <c r="R1849" i="1"/>
  <c r="F1873" i="1"/>
  <c r="R1938" i="1"/>
  <c r="S502" i="1"/>
  <c r="F487" i="1"/>
  <c r="S462" i="1"/>
  <c r="X811" i="1"/>
  <c r="F854" i="1"/>
  <c r="V379" i="1"/>
  <c r="F419" i="1"/>
  <c r="V426" i="1"/>
  <c r="AY1476" i="1"/>
  <c r="CH1459" i="1"/>
  <c r="AZ750" i="1"/>
  <c r="F869" i="1"/>
  <c r="AW1798" i="1"/>
  <c r="F1774" i="1"/>
  <c r="AW1758" i="1"/>
  <c r="AB1891" i="1"/>
  <c r="O1908" i="1"/>
  <c r="F1021" i="1"/>
  <c r="X1074" i="1"/>
  <c r="X985" i="1"/>
  <c r="AS904" i="1"/>
  <c r="CB894" i="1"/>
  <c r="P674" i="1"/>
  <c r="F721" i="1"/>
  <c r="F1219" i="1"/>
  <c r="AY1201" i="1"/>
  <c r="AY1290" i="1"/>
  <c r="CF1891" i="1"/>
  <c r="AW1908" i="1"/>
  <c r="R1798" i="1"/>
  <c r="F1782" i="1"/>
  <c r="R1758" i="1"/>
  <c r="S1849" i="1"/>
  <c r="F1874" i="1"/>
  <c r="S1938" i="1"/>
  <c r="T102" i="1"/>
  <c r="F182" i="1"/>
  <c r="Q1322" i="1"/>
  <c r="F1378" i="1"/>
  <c r="AY193" i="1"/>
  <c r="F218" i="1"/>
  <c r="P534" i="1"/>
  <c r="F645" i="1"/>
  <c r="Y1675" i="1"/>
  <c r="F1719" i="1"/>
  <c r="AR1201" i="1"/>
  <c r="AR1290" i="1"/>
  <c r="F1239" i="1"/>
  <c r="U102" i="1"/>
  <c r="F183" i="1"/>
  <c r="F1862" i="1"/>
  <c r="P1938" i="1"/>
  <c r="P1849" i="1"/>
  <c r="AY1110" i="1"/>
  <c r="AY1150" i="1"/>
  <c r="F1128" i="1"/>
  <c r="W966" i="1"/>
  <c r="F1098" i="1"/>
  <c r="F1959" i="1"/>
  <c r="T1830" i="1"/>
  <c r="V458" i="1"/>
  <c r="F525" i="1"/>
  <c r="GN390" i="1"/>
  <c r="CB396" i="1" s="1"/>
  <c r="GM390" i="1"/>
  <c r="CA396" i="1" s="1"/>
  <c r="AB396" i="1"/>
  <c r="Y1366" i="1"/>
  <c r="Y1326" i="1"/>
  <c r="F1363" i="1"/>
  <c r="P242" i="1"/>
  <c r="F289" i="1"/>
  <c r="V534" i="1"/>
  <c r="F665" i="1"/>
  <c r="O2006" i="1"/>
  <c r="F2013" i="1"/>
  <c r="F1819" i="1"/>
  <c r="T1754" i="1"/>
  <c r="F1746" i="1"/>
  <c r="W1614" i="1"/>
  <c r="BA769" i="1"/>
  <c r="F799" i="1"/>
  <c r="BA858" i="1"/>
  <c r="X1459" i="1"/>
  <c r="F1502" i="1"/>
  <c r="CE379" i="1"/>
  <c r="AV396" i="1"/>
  <c r="AV426" i="1" s="1"/>
  <c r="AY595" i="1"/>
  <c r="F620" i="1"/>
  <c r="AV779" i="1"/>
  <c r="CE769" i="1"/>
  <c r="S1182" i="1"/>
  <c r="F1305" i="1"/>
  <c r="F1497" i="1"/>
  <c r="T1459" i="1"/>
  <c r="AX1614" i="1"/>
  <c r="F1729" i="1"/>
  <c r="AB121" i="1"/>
  <c r="O131" i="1"/>
  <c r="CB595" i="1"/>
  <c r="AS612" i="1"/>
  <c r="CB1891" i="1"/>
  <c r="AS1908" i="1"/>
  <c r="Y1722" i="1"/>
  <c r="Y1633" i="1"/>
  <c r="F1670" i="1"/>
  <c r="CA1891" i="1"/>
  <c r="AR1908" i="1"/>
  <c r="AB1027" i="1"/>
  <c r="O1044" i="1"/>
  <c r="AW890" i="1"/>
  <c r="F940" i="1"/>
  <c r="F1744" i="1"/>
  <c r="U1614" i="1"/>
  <c r="AV1908" i="1"/>
  <c r="CE1891" i="1"/>
  <c r="F1496" i="1"/>
  <c r="BA1459" i="1"/>
  <c r="BA1506" i="1"/>
  <c r="AS472" i="1"/>
  <c r="CB462" i="1"/>
  <c r="F298" i="1"/>
  <c r="Q242" i="1"/>
  <c r="AB1849" i="1"/>
  <c r="O1859" i="1"/>
  <c r="F1213" i="1"/>
  <c r="O1201" i="1"/>
  <c r="O1290" i="1"/>
  <c r="X502" i="1"/>
  <c r="X462" i="1"/>
  <c r="F498" i="1"/>
  <c r="O811" i="1"/>
  <c r="F830" i="1"/>
  <c r="AP18" i="1"/>
  <c r="F2080" i="1"/>
  <c r="X595" i="1"/>
  <c r="F638" i="1"/>
  <c r="V1754" i="1"/>
  <c r="F1821" i="1"/>
  <c r="F1429" i="1"/>
  <c r="O1417" i="1"/>
  <c r="O1506" i="1"/>
  <c r="AV1366" i="1"/>
  <c r="F1341" i="1"/>
  <c r="AV1326" i="1"/>
  <c r="AY1859" i="1"/>
  <c r="CH1849" i="1"/>
  <c r="F1228" i="1"/>
  <c r="AS1201" i="1"/>
  <c r="AS1290" i="1"/>
  <c r="CA595" i="1"/>
  <c r="AR612" i="1"/>
  <c r="R553" i="1"/>
  <c r="F577" i="1"/>
  <c r="R642" i="1"/>
  <c r="Y242" i="1"/>
  <c r="F313" i="1"/>
  <c r="AY396" i="1"/>
  <c r="AY426" i="1" s="1"/>
  <c r="CH379" i="1"/>
  <c r="F478" i="1"/>
  <c r="AW462" i="1"/>
  <c r="AW502" i="1"/>
  <c r="T458" i="1"/>
  <c r="F523" i="1"/>
  <c r="F1146" i="1"/>
  <c r="X1110" i="1"/>
  <c r="X1150" i="1"/>
  <c r="AB595" i="1"/>
  <c r="O612" i="1"/>
  <c r="AW1859" i="1"/>
  <c r="CF1849" i="1"/>
  <c r="CE1675" i="1"/>
  <c r="AV1692" i="1"/>
  <c r="AY1243" i="1"/>
  <c r="F1268" i="1"/>
  <c r="AV1150" i="1"/>
  <c r="F1125" i="1"/>
  <c r="AV1110" i="1"/>
  <c r="F94" i="1"/>
  <c r="W26" i="1"/>
  <c r="W2041" i="1"/>
  <c r="V26" i="1"/>
  <c r="F93" i="1"/>
  <c r="V2041" i="1"/>
  <c r="X1326" i="1"/>
  <c r="F1362" i="1"/>
  <c r="X1366" i="1"/>
  <c r="O769" i="1"/>
  <c r="O858" i="1"/>
  <c r="F781" i="1"/>
  <c r="W534" i="1"/>
  <c r="F666" i="1"/>
  <c r="F569" i="1"/>
  <c r="AW553" i="1"/>
  <c r="AW642" i="1"/>
  <c r="F794" i="1"/>
  <c r="S769" i="1"/>
  <c r="S858" i="1"/>
  <c r="O985" i="1"/>
  <c r="F997" i="1"/>
  <c r="O1074" i="1"/>
  <c r="T1322" i="1"/>
  <c r="F1387" i="1"/>
  <c r="W1754" i="1"/>
  <c r="F1822" i="1"/>
  <c r="BA1614" i="1"/>
  <c r="F1742" i="1"/>
  <c r="CB769" i="1"/>
  <c r="AS779" i="1"/>
  <c r="P1754" i="1"/>
  <c r="F1801" i="1"/>
  <c r="F505" i="1"/>
  <c r="P458" i="1"/>
  <c r="AW1201" i="1"/>
  <c r="AW1290" i="1"/>
  <c r="F1217" i="1"/>
  <c r="O1459" i="1"/>
  <c r="F1478" i="1"/>
  <c r="X1675" i="1"/>
  <c r="F1718" i="1"/>
  <c r="S534" i="1"/>
  <c r="F657" i="1"/>
  <c r="U534" i="1"/>
  <c r="F664" i="1"/>
  <c r="P769" i="1"/>
  <c r="F782" i="1"/>
  <c r="P858" i="1"/>
  <c r="F1885" i="1"/>
  <c r="X1938" i="1"/>
  <c r="X1849" i="1"/>
  <c r="T966" i="1"/>
  <c r="F1095" i="1"/>
  <c r="F836" i="1"/>
  <c r="AY811" i="1"/>
  <c r="CH2006" i="1"/>
  <c r="AY2011" i="1"/>
  <c r="AY462" i="1"/>
  <c r="F480" i="1"/>
  <c r="AY502" i="1"/>
  <c r="R595" i="1"/>
  <c r="F626" i="1"/>
  <c r="F1165" i="1"/>
  <c r="S1106" i="1"/>
  <c r="AS1326" i="1"/>
  <c r="F1353" i="1"/>
  <c r="AS1366" i="1"/>
  <c r="F1148" i="1"/>
  <c r="AR1150" i="1"/>
  <c r="AR1110" i="1"/>
  <c r="O894" i="1"/>
  <c r="F906" i="1"/>
  <c r="O934" i="1"/>
  <c r="BA379" i="1"/>
  <c r="F416" i="1"/>
  <c r="BA426" i="1"/>
  <c r="BA2041" i="1" s="1"/>
  <c r="Q534" i="1"/>
  <c r="F654" i="1"/>
  <c r="AS1859" i="1"/>
  <c r="CB1849" i="1"/>
  <c r="W1830" i="1"/>
  <c r="F1962" i="1"/>
  <c r="U379" i="1"/>
  <c r="F418" i="1"/>
  <c r="U426" i="1"/>
  <c r="Y1758" i="1"/>
  <c r="F1795" i="1"/>
  <c r="Y1798" i="1"/>
  <c r="F855" i="1"/>
  <c r="Y811" i="1"/>
  <c r="AS1110" i="1"/>
  <c r="F1137" i="1"/>
  <c r="AS1150" i="1"/>
  <c r="F1934" i="1"/>
  <c r="X1891" i="1"/>
  <c r="Q1614" i="1"/>
  <c r="F1734" i="1"/>
  <c r="S26" i="1"/>
  <c r="F85" i="1"/>
  <c r="F1596" i="1"/>
  <c r="R1538" i="1"/>
  <c r="CF769" i="1"/>
  <c r="AW779" i="1"/>
  <c r="F1608" i="1"/>
  <c r="X1538" i="1"/>
  <c r="AY678" i="1"/>
  <c r="AY718" i="1"/>
  <c r="F696" i="1"/>
  <c r="F1435" i="1"/>
  <c r="AY1417" i="1"/>
  <c r="AY1506" i="1"/>
  <c r="AR985" i="1"/>
  <c r="F1023" i="1"/>
  <c r="AY1798" i="1"/>
  <c r="F1776" i="1"/>
  <c r="AY1758" i="1"/>
  <c r="Q26" i="1"/>
  <c r="F82" i="1"/>
  <c r="F806" i="1"/>
  <c r="Y858" i="1"/>
  <c r="Y769" i="1"/>
  <c r="AV1859" i="1"/>
  <c r="CE1849" i="1"/>
  <c r="AW1692" i="1"/>
  <c r="CF1675" i="1"/>
  <c r="S1506" i="1"/>
  <c r="AW1366" i="1"/>
  <c r="F1342" i="1"/>
  <c r="AW1326" i="1"/>
  <c r="X1243" i="1"/>
  <c r="F1286" i="1"/>
  <c r="T379" i="1"/>
  <c r="F417" i="1"/>
  <c r="T426" i="1"/>
  <c r="S1326" i="1"/>
  <c r="S1366" i="1"/>
  <c r="F1351" i="1"/>
  <c r="AW678" i="1"/>
  <c r="F694" i="1"/>
  <c r="AW718" i="1"/>
  <c r="F1003" i="1"/>
  <c r="AY985" i="1"/>
  <c r="F1164" i="1"/>
  <c r="R1106" i="1"/>
  <c r="AR131" i="1"/>
  <c r="CA121" i="1"/>
  <c r="S1891" i="1"/>
  <c r="F1923" i="1"/>
  <c r="AV1243" i="1"/>
  <c r="F1265" i="1"/>
  <c r="R1398" i="1"/>
  <c r="F1520" i="1"/>
  <c r="AF379" i="1"/>
  <c r="S396" i="1"/>
  <c r="Q458" i="1"/>
  <c r="F514" i="1"/>
  <c r="F942" i="1"/>
  <c r="AY890" i="1"/>
  <c r="Y985" i="1"/>
  <c r="F1022" i="1"/>
  <c r="Y1074" i="1"/>
  <c r="F745" i="1"/>
  <c r="Y674" i="1"/>
  <c r="P1722" i="1"/>
  <c r="AY779" i="1"/>
  <c r="CH769" i="1"/>
  <c r="AV1417" i="1"/>
  <c r="F1432" i="1"/>
  <c r="AV1506" i="1"/>
  <c r="AW2011" i="1"/>
  <c r="CF2006" i="1"/>
  <c r="F1658" i="1"/>
  <c r="S1722" i="1"/>
  <c r="S1633" i="1"/>
  <c r="F1554" i="1"/>
  <c r="O1582" i="1"/>
  <c r="O1542" i="1"/>
  <c r="AV193" i="1"/>
  <c r="F215" i="1"/>
  <c r="V1322" i="1"/>
  <c r="F1389" i="1"/>
  <c r="F1369" i="1"/>
  <c r="P1322" i="1"/>
  <c r="AR347" i="1"/>
  <c r="CA337" i="1"/>
  <c r="AR1859" i="1"/>
  <c r="CA1849" i="1"/>
  <c r="V102" i="1"/>
  <c r="F184" i="1"/>
  <c r="CA193" i="1"/>
  <c r="AR210" i="1"/>
  <c r="CB1074" i="1"/>
  <c r="CB966" i="1" s="1"/>
  <c r="X1758" i="1"/>
  <c r="F1794" i="1"/>
  <c r="X1798" i="1"/>
  <c r="F1071" i="1"/>
  <c r="Y1027" i="1"/>
  <c r="Y121" i="1"/>
  <c r="F158" i="1"/>
  <c r="Y161" i="1"/>
  <c r="Q379" i="1"/>
  <c r="F408" i="1"/>
  <c r="Q426" i="1"/>
  <c r="Q2041" i="1" s="1"/>
  <c r="F1082" i="1" l="1"/>
  <c r="AY966" i="1"/>
  <c r="AY318" i="1"/>
  <c r="F434" i="1"/>
  <c r="BA22" i="1"/>
  <c r="F2061" i="1"/>
  <c r="BA2071" i="1"/>
  <c r="AV318" i="1"/>
  <c r="F431" i="1"/>
  <c r="AY1614" i="1"/>
  <c r="F1730" i="1"/>
  <c r="Q22" i="1"/>
  <c r="F2053" i="1"/>
  <c r="Q2071" i="1"/>
  <c r="AW966" i="1"/>
  <c r="F1080" i="1"/>
  <c r="CB379" i="1"/>
  <c r="AS396" i="1"/>
  <c r="F1167" i="1"/>
  <c r="AS1106" i="1"/>
  <c r="F489" i="1"/>
  <c r="AS502" i="1"/>
  <c r="AS462" i="1"/>
  <c r="AV674" i="1"/>
  <c r="F723" i="1"/>
  <c r="AR337" i="1"/>
  <c r="F375" i="1"/>
  <c r="AR426" i="1"/>
  <c r="AS1891" i="1"/>
  <c r="F1925" i="1"/>
  <c r="AS894" i="1"/>
  <c r="F921" i="1"/>
  <c r="AS934" i="1"/>
  <c r="O242" i="1"/>
  <c r="F288" i="1"/>
  <c r="F1737" i="1"/>
  <c r="S1614" i="1"/>
  <c r="F787" i="1"/>
  <c r="AY769" i="1"/>
  <c r="AY858" i="1"/>
  <c r="T318" i="1"/>
  <c r="F447" i="1"/>
  <c r="S1398" i="1"/>
  <c r="F1521" i="1"/>
  <c r="F936" i="1"/>
  <c r="O890" i="1"/>
  <c r="F2019" i="1"/>
  <c r="AY2006" i="1"/>
  <c r="AR1891" i="1"/>
  <c r="F1936" i="1"/>
  <c r="Y1322" i="1"/>
  <c r="F1393" i="1"/>
  <c r="F1965" i="1"/>
  <c r="Y1830" i="1"/>
  <c r="F932" i="1"/>
  <c r="AR934" i="1"/>
  <c r="AR894" i="1"/>
  <c r="F529" i="1"/>
  <c r="Y458" i="1"/>
  <c r="F187" i="1"/>
  <c r="X102" i="1"/>
  <c r="F1455" i="1"/>
  <c r="AR1417" i="1"/>
  <c r="AR1506" i="1"/>
  <c r="AR1798" i="1"/>
  <c r="AR1758" i="1"/>
  <c r="F1796" i="1"/>
  <c r="W318" i="1"/>
  <c r="F450" i="1"/>
  <c r="AS121" i="1"/>
  <c r="AS161" i="1"/>
  <c r="F148" i="1"/>
  <c r="AR1538" i="1"/>
  <c r="F1610" i="1"/>
  <c r="F1444" i="1"/>
  <c r="AS1506" i="1"/>
  <c r="AS1417" i="1"/>
  <c r="AR1243" i="1"/>
  <c r="F1288" i="1"/>
  <c r="F2017" i="1"/>
  <c r="AW2006" i="1"/>
  <c r="O966" i="1"/>
  <c r="F1076" i="1"/>
  <c r="V22" i="1"/>
  <c r="F2064" i="1"/>
  <c r="V2071" i="1"/>
  <c r="F1292" i="1"/>
  <c r="O1182" i="1"/>
  <c r="AY458" i="1"/>
  <c r="F510" i="1"/>
  <c r="BA1398" i="1"/>
  <c r="F1526" i="1"/>
  <c r="P1614" i="1"/>
  <c r="F1725" i="1"/>
  <c r="AY1398" i="1"/>
  <c r="F1514" i="1"/>
  <c r="F785" i="1"/>
  <c r="AW858" i="1"/>
  <c r="AW769" i="1"/>
  <c r="F1825" i="1"/>
  <c r="Y1754" i="1"/>
  <c r="P750" i="1"/>
  <c r="F861" i="1"/>
  <c r="AW534" i="1"/>
  <c r="F648" i="1"/>
  <c r="F1392" i="1"/>
  <c r="X1322" i="1"/>
  <c r="R534" i="1"/>
  <c r="F656" i="1"/>
  <c r="AV1891" i="1"/>
  <c r="F1913" i="1"/>
  <c r="F133" i="1"/>
  <c r="O161" i="1"/>
  <c r="O121" i="1"/>
  <c r="BA750" i="1"/>
  <c r="F878" i="1"/>
  <c r="AB379" i="1"/>
  <c r="O396" i="1"/>
  <c r="F1910" i="1"/>
  <c r="O1891" i="1"/>
  <c r="AY1459" i="1"/>
  <c r="F1484" i="1"/>
  <c r="S458" i="1"/>
  <c r="F517" i="1"/>
  <c r="F1916" i="1"/>
  <c r="AY1891" i="1"/>
  <c r="AW318" i="1"/>
  <c r="F432" i="1"/>
  <c r="X1614" i="1"/>
  <c r="F1748" i="1"/>
  <c r="F139" i="1"/>
  <c r="AY121" i="1"/>
  <c r="AY161" i="1"/>
  <c r="AY2041" i="1" s="1"/>
  <c r="O26" i="1"/>
  <c r="F72" i="1"/>
  <c r="F1599" i="1"/>
  <c r="AS1538" i="1"/>
  <c r="F1530" i="1"/>
  <c r="W1398" i="1"/>
  <c r="AR30" i="1"/>
  <c r="F68" i="1"/>
  <c r="AR70" i="1"/>
  <c r="F1481" i="1"/>
  <c r="AV1459" i="1"/>
  <c r="AS1675" i="1"/>
  <c r="F1709" i="1"/>
  <c r="AY1322" i="1"/>
  <c r="F1374" i="1"/>
  <c r="AY242" i="1"/>
  <c r="F294" i="1"/>
  <c r="AV534" i="1"/>
  <c r="F647" i="1"/>
  <c r="U750" i="1"/>
  <c r="F880" i="1"/>
  <c r="AQ18" i="1"/>
  <c r="F2081" i="1"/>
  <c r="F591" i="1"/>
  <c r="AR553" i="1"/>
  <c r="AR642" i="1"/>
  <c r="F1720" i="1"/>
  <c r="AR1675" i="1"/>
  <c r="AR1849" i="1"/>
  <c r="F1887" i="1"/>
  <c r="AR1938" i="1"/>
  <c r="AS769" i="1"/>
  <c r="AS858" i="1"/>
  <c r="F796" i="1"/>
  <c r="O595" i="1"/>
  <c r="F614" i="1"/>
  <c r="AV1398" i="1"/>
  <c r="F1511" i="1"/>
  <c r="U318" i="1"/>
  <c r="F448" i="1"/>
  <c r="AV1106" i="1"/>
  <c r="F1155" i="1"/>
  <c r="AY674" i="1"/>
  <c r="F726" i="1"/>
  <c r="AV1322" i="1"/>
  <c r="F1371" i="1"/>
  <c r="AV379" i="1"/>
  <c r="F401" i="1"/>
  <c r="AV1027" i="1"/>
  <c r="F1049" i="1"/>
  <c r="Q318" i="1"/>
  <c r="F438" i="1"/>
  <c r="F1824" i="1"/>
  <c r="X1754" i="1"/>
  <c r="AW674" i="1"/>
  <c r="F724" i="1"/>
  <c r="AW1675" i="1"/>
  <c r="F1698" i="1"/>
  <c r="F1876" i="1"/>
  <c r="AS1849" i="1"/>
  <c r="AS1938" i="1"/>
  <c r="AW1938" i="1"/>
  <c r="F1865" i="1"/>
  <c r="AW1849" i="1"/>
  <c r="AW458" i="1"/>
  <c r="F508" i="1"/>
  <c r="AY1849" i="1"/>
  <c r="AY1938" i="1"/>
  <c r="F1867" i="1"/>
  <c r="AV769" i="1"/>
  <c r="F784" i="1"/>
  <c r="AV858" i="1"/>
  <c r="CA379" i="1"/>
  <c r="AR396" i="1"/>
  <c r="V318" i="1"/>
  <c r="F449" i="1"/>
  <c r="F1952" i="1"/>
  <c r="R1830" i="1"/>
  <c r="AW379" i="1"/>
  <c r="F402" i="1"/>
  <c r="R750" i="1"/>
  <c r="F872" i="1"/>
  <c r="F1368" i="1"/>
  <c r="O1322" i="1"/>
  <c r="AS246" i="1"/>
  <c r="F273" i="1"/>
  <c r="AS286" i="1"/>
  <c r="AY1675" i="1"/>
  <c r="F1700" i="1"/>
  <c r="AV26" i="1"/>
  <c r="F75" i="1"/>
  <c r="F2016" i="1"/>
  <c r="AV2006" i="1"/>
  <c r="O674" i="1"/>
  <c r="F720" i="1"/>
  <c r="F96" i="1"/>
  <c r="X26" i="1"/>
  <c r="AS553" i="1"/>
  <c r="F580" i="1"/>
  <c r="AS642" i="1"/>
  <c r="O1614" i="1"/>
  <c r="F1724" i="1"/>
  <c r="AV1614" i="1"/>
  <c r="F1727" i="1"/>
  <c r="R102" i="1"/>
  <c r="F175" i="1"/>
  <c r="AW26" i="1"/>
  <c r="F76" i="1"/>
  <c r="AW2041" i="1"/>
  <c r="AS678" i="1"/>
  <c r="F705" i="1"/>
  <c r="AS718" i="1"/>
  <c r="F1364" i="1"/>
  <c r="AR1326" i="1"/>
  <c r="AR1366" i="1"/>
  <c r="AW1459" i="1"/>
  <c r="F1482" i="1"/>
  <c r="AW242" i="1"/>
  <c r="F292" i="1"/>
  <c r="AR1459" i="1"/>
  <c r="F1504" i="1"/>
  <c r="F1785" i="1"/>
  <c r="AS1798" i="1"/>
  <c r="AS1758" i="1"/>
  <c r="F528" i="1"/>
  <c r="X458" i="1"/>
  <c r="Y1614" i="1"/>
  <c r="F1749" i="1"/>
  <c r="AW1027" i="1"/>
  <c r="F1050" i="1"/>
  <c r="AW1614" i="1"/>
  <c r="F1728" i="1"/>
  <c r="F364" i="1"/>
  <c r="AS426" i="1"/>
  <c r="AS337" i="1"/>
  <c r="AY1027" i="1"/>
  <c r="F1052" i="1"/>
  <c r="Y595" i="1"/>
  <c r="F639" i="1"/>
  <c r="AW1506" i="1"/>
  <c r="AK379" i="1"/>
  <c r="X396" i="1"/>
  <c r="AS1074" i="1"/>
  <c r="AS30" i="1"/>
  <c r="F57" i="1"/>
  <c r="AS70" i="1"/>
  <c r="AR286" i="1"/>
  <c r="F284" i="1"/>
  <c r="AR246" i="1"/>
  <c r="AR1027" i="1"/>
  <c r="F1072" i="1"/>
  <c r="AS1027" i="1"/>
  <c r="F1061" i="1"/>
  <c r="S379" i="1"/>
  <c r="F411" i="1"/>
  <c r="S426" i="1"/>
  <c r="AR1182" i="1"/>
  <c r="F1318" i="1"/>
  <c r="Y966" i="1"/>
  <c r="F1101" i="1"/>
  <c r="AR595" i="1"/>
  <c r="F640" i="1"/>
  <c r="F1812" i="1"/>
  <c r="R1754" i="1"/>
  <c r="F1584" i="1"/>
  <c r="O1538" i="1"/>
  <c r="AW1182" i="1"/>
  <c r="F1296" i="1"/>
  <c r="P102" i="1"/>
  <c r="F164" i="1"/>
  <c r="AX22" i="1"/>
  <c r="F2048" i="1"/>
  <c r="AX2071" i="1"/>
  <c r="Y26" i="1"/>
  <c r="F97" i="1"/>
  <c r="X534" i="1"/>
  <c r="F668" i="1"/>
  <c r="AV458" i="1"/>
  <c r="F507" i="1"/>
  <c r="AW1106" i="1"/>
  <c r="F1156" i="1"/>
  <c r="F1736" i="1"/>
  <c r="R1614" i="1"/>
  <c r="AS1459" i="1"/>
  <c r="F1493" i="1"/>
  <c r="AR2006" i="1"/>
  <c r="F2039" i="1"/>
  <c r="Y534" i="1"/>
  <c r="F669" i="1"/>
  <c r="F1177" i="1"/>
  <c r="Y1106" i="1"/>
  <c r="AR121" i="1"/>
  <c r="AR161" i="1"/>
  <c r="F159" i="1"/>
  <c r="AY1754" i="1"/>
  <c r="F1806" i="1"/>
  <c r="BA318" i="1"/>
  <c r="F446" i="1"/>
  <c r="AW1891" i="1"/>
  <c r="F1914" i="1"/>
  <c r="AW1754" i="1"/>
  <c r="F1804" i="1"/>
  <c r="AV1754" i="1"/>
  <c r="F1803" i="1"/>
  <c r="F238" i="1"/>
  <c r="AR193" i="1"/>
  <c r="F1381" i="1"/>
  <c r="S1322" i="1"/>
  <c r="Y750" i="1"/>
  <c r="F885" i="1"/>
  <c r="AR1074" i="1"/>
  <c r="AS1322" i="1"/>
  <c r="F1383" i="1"/>
  <c r="S750" i="1"/>
  <c r="F873" i="1"/>
  <c r="AY379" i="1"/>
  <c r="F404" i="1"/>
  <c r="AS1182" i="1"/>
  <c r="F1307" i="1"/>
  <c r="O1398" i="1"/>
  <c r="F1508" i="1"/>
  <c r="F1046" i="1"/>
  <c r="O1027" i="1"/>
  <c r="F1941" i="1"/>
  <c r="P1830" i="1"/>
  <c r="AV242" i="1"/>
  <c r="F291" i="1"/>
  <c r="AV1182" i="1"/>
  <c r="F1295" i="1"/>
  <c r="T2041" i="1"/>
  <c r="X750" i="1"/>
  <c r="F884" i="1"/>
  <c r="AR769" i="1"/>
  <c r="F807" i="1"/>
  <c r="AR858" i="1"/>
  <c r="R1322" i="1"/>
  <c r="F1380" i="1"/>
  <c r="F565" i="1"/>
  <c r="O553" i="1"/>
  <c r="O642" i="1"/>
  <c r="X674" i="1"/>
  <c r="F744" i="1"/>
  <c r="U2041" i="1"/>
  <c r="P2041" i="1"/>
  <c r="AL379" i="1"/>
  <c r="Y396" i="1"/>
  <c r="R2041" i="1"/>
  <c r="AV1074" i="1"/>
  <c r="Y1459" i="1"/>
  <c r="F1503" i="1"/>
  <c r="Y1506" i="1"/>
  <c r="O462" i="1"/>
  <c r="O502" i="1"/>
  <c r="F474" i="1"/>
  <c r="AU2006" i="1"/>
  <c r="F2030" i="1"/>
  <c r="AU2041" i="1"/>
  <c r="AR811" i="1"/>
  <c r="F856" i="1"/>
  <c r="F1158" i="1"/>
  <c r="AY1106" i="1"/>
  <c r="F1864" i="1"/>
  <c r="AV1849" i="1"/>
  <c r="AV1938" i="1"/>
  <c r="AR1106" i="1"/>
  <c r="F1178" i="1"/>
  <c r="Y102" i="1"/>
  <c r="F188" i="1"/>
  <c r="F1176" i="1"/>
  <c r="X1106" i="1"/>
  <c r="AR674" i="1"/>
  <c r="F746" i="1"/>
  <c r="AW1322" i="1"/>
  <c r="F1372" i="1"/>
  <c r="F1964" i="1"/>
  <c r="X1830" i="1"/>
  <c r="O750" i="1"/>
  <c r="F860" i="1"/>
  <c r="W22" i="1"/>
  <c r="F2065" i="1"/>
  <c r="W2071" i="1"/>
  <c r="AV1675" i="1"/>
  <c r="F1697" i="1"/>
  <c r="F1861" i="1"/>
  <c r="O1938" i="1"/>
  <c r="O1849" i="1"/>
  <c r="AS595" i="1"/>
  <c r="F629" i="1"/>
  <c r="F1953" i="1"/>
  <c r="S1830" i="1"/>
  <c r="AY1182" i="1"/>
  <c r="F1298" i="1"/>
  <c r="X966" i="1"/>
  <c r="F1100" i="1"/>
  <c r="O1758" i="1"/>
  <c r="F1770" i="1"/>
  <c r="O1798" i="1"/>
  <c r="R318" i="1"/>
  <c r="F440" i="1"/>
  <c r="AY534" i="1"/>
  <c r="F650" i="1"/>
  <c r="AS1722" i="1"/>
  <c r="AS1633" i="1"/>
  <c r="F1660" i="1"/>
  <c r="AW121" i="1"/>
  <c r="AW161" i="1"/>
  <c r="F137" i="1"/>
  <c r="AS193" i="1"/>
  <c r="F227" i="1"/>
  <c r="F136" i="1"/>
  <c r="AV161" i="1"/>
  <c r="AV121" i="1"/>
  <c r="Q102" i="1"/>
  <c r="F173" i="1"/>
  <c r="AY26" i="1"/>
  <c r="F78" i="1"/>
  <c r="AR462" i="1"/>
  <c r="F500" i="1"/>
  <c r="AR502" i="1"/>
  <c r="AZ18" i="1"/>
  <c r="F2082" i="1"/>
  <c r="F845" i="1"/>
  <c r="AS811" i="1"/>
  <c r="AR1633" i="1"/>
  <c r="F1671" i="1"/>
  <c r="AR1722" i="1"/>
  <c r="AY22" i="1" l="1"/>
  <c r="AY2071" i="1"/>
  <c r="F2049" i="1"/>
  <c r="U22" i="1"/>
  <c r="F2063" i="1"/>
  <c r="U2071" i="1"/>
  <c r="AS1398" i="1"/>
  <c r="F1523" i="1"/>
  <c r="AR318" i="1"/>
  <c r="F454" i="1"/>
  <c r="F166" i="1"/>
  <c r="AV102" i="1"/>
  <c r="R22" i="1"/>
  <c r="F2055" i="1"/>
  <c r="R2071" i="1"/>
  <c r="F735" i="1"/>
  <c r="AS674" i="1"/>
  <c r="F424" i="1"/>
  <c r="AR379" i="1"/>
  <c r="AR534" i="1"/>
  <c r="F670" i="1"/>
  <c r="AR1398" i="1"/>
  <c r="F1534" i="1"/>
  <c r="AR890" i="1"/>
  <c r="F962" i="1"/>
  <c r="AY750" i="1"/>
  <c r="F866" i="1"/>
  <c r="AX18" i="1"/>
  <c r="F2078" i="1"/>
  <c r="AR966" i="1"/>
  <c r="F1102" i="1"/>
  <c r="F1512" i="1"/>
  <c r="AW1398" i="1"/>
  <c r="AW1830" i="1"/>
  <c r="F1944" i="1"/>
  <c r="F423" i="1"/>
  <c r="Y379" i="1"/>
  <c r="Y426" i="1"/>
  <c r="T22" i="1"/>
  <c r="F2062" i="1"/>
  <c r="T2071" i="1"/>
  <c r="AS966" i="1"/>
  <c r="F1091" i="1"/>
  <c r="AS750" i="1"/>
  <c r="F875" i="1"/>
  <c r="AR26" i="1"/>
  <c r="F98" i="1"/>
  <c r="AR2041" i="1"/>
  <c r="AS102" i="1"/>
  <c r="F178" i="1"/>
  <c r="BA18" i="1"/>
  <c r="F2091" i="1"/>
  <c r="AR242" i="1"/>
  <c r="F314" i="1"/>
  <c r="AR1614" i="1"/>
  <c r="F1750" i="1"/>
  <c r="AS1614" i="1"/>
  <c r="F1739" i="1"/>
  <c r="F1940" i="1"/>
  <c r="O1830" i="1"/>
  <c r="O458" i="1"/>
  <c r="F504" i="1"/>
  <c r="X379" i="1"/>
  <c r="F422" i="1"/>
  <c r="X426" i="1"/>
  <c r="AS318" i="1"/>
  <c r="F443" i="1"/>
  <c r="AV750" i="1"/>
  <c r="F863" i="1"/>
  <c r="O379" i="1"/>
  <c r="F398" i="1"/>
  <c r="O426" i="1"/>
  <c r="V18" i="1"/>
  <c r="F2094" i="1"/>
  <c r="F519" i="1"/>
  <c r="AS458" i="1"/>
  <c r="Q18" i="1"/>
  <c r="F2083" i="1"/>
  <c r="F1966" i="1"/>
  <c r="AR1830" i="1"/>
  <c r="Y1398" i="1"/>
  <c r="F1533" i="1"/>
  <c r="P22" i="1"/>
  <c r="F2044" i="1"/>
  <c r="P2071" i="1"/>
  <c r="AW22" i="1"/>
  <c r="AW2071" i="1"/>
  <c r="F2047" i="1"/>
  <c r="AY102" i="1"/>
  <c r="F169" i="1"/>
  <c r="F441" i="1"/>
  <c r="S318" i="1"/>
  <c r="S2041" i="1"/>
  <c r="AS534" i="1"/>
  <c r="F659" i="1"/>
  <c r="AW102" i="1"/>
  <c r="F167" i="1"/>
  <c r="AR1322" i="1"/>
  <c r="F1394" i="1"/>
  <c r="AS1830" i="1"/>
  <c r="F1955" i="1"/>
  <c r="AU22" i="1"/>
  <c r="F2060" i="1"/>
  <c r="H16" i="2" s="1"/>
  <c r="H18" i="2" s="1"/>
  <c r="AU2071" i="1"/>
  <c r="AR102" i="1"/>
  <c r="F189" i="1"/>
  <c r="AS26" i="1"/>
  <c r="F87" i="1"/>
  <c r="AS2041" i="1"/>
  <c r="AV2041" i="1"/>
  <c r="AY1830" i="1"/>
  <c r="F1946" i="1"/>
  <c r="AW750" i="1"/>
  <c r="F864" i="1"/>
  <c r="AS379" i="1"/>
  <c r="F413" i="1"/>
  <c r="AS242" i="1"/>
  <c r="F303" i="1"/>
  <c r="F886" i="1"/>
  <c r="AR750" i="1"/>
  <c r="AS1754" i="1"/>
  <c r="F1815" i="1"/>
  <c r="F1800" i="1"/>
  <c r="O1754" i="1"/>
  <c r="W18" i="1"/>
  <c r="F2095" i="1"/>
  <c r="F530" i="1"/>
  <c r="AR458" i="1"/>
  <c r="AV1830" i="1"/>
  <c r="F1943" i="1"/>
  <c r="AV966" i="1"/>
  <c r="F1079" i="1"/>
  <c r="O534" i="1"/>
  <c r="F644" i="1"/>
  <c r="O102" i="1"/>
  <c r="F163" i="1"/>
  <c r="F1826" i="1"/>
  <c r="AR1754" i="1"/>
  <c r="F951" i="1"/>
  <c r="AS890" i="1"/>
  <c r="AU18" i="1" l="1"/>
  <c r="F2090" i="1"/>
  <c r="O318" i="1"/>
  <c r="F428" i="1"/>
  <c r="O2041" i="1"/>
  <c r="AR22" i="1"/>
  <c r="F2069" i="1"/>
  <c r="AR2071" i="1"/>
  <c r="S22" i="1"/>
  <c r="S2071" i="1"/>
  <c r="F2056" i="1"/>
  <c r="J16" i="2" s="1"/>
  <c r="J18" i="2" s="1"/>
  <c r="AW18" i="1"/>
  <c r="F2077" i="1"/>
  <c r="R18" i="1"/>
  <c r="F2085" i="1"/>
  <c r="P18" i="1"/>
  <c r="F2074" i="1"/>
  <c r="AV22" i="1"/>
  <c r="F2046" i="1"/>
  <c r="AV2071" i="1"/>
  <c r="Y318" i="1"/>
  <c r="F453" i="1"/>
  <c r="Y2041" i="1"/>
  <c r="U18" i="1"/>
  <c r="F2093" i="1"/>
  <c r="AY18" i="1"/>
  <c r="F2079" i="1"/>
  <c r="AS22" i="1"/>
  <c r="F2058" i="1"/>
  <c r="E16" i="2" s="1"/>
  <c r="AS2071" i="1"/>
  <c r="X318" i="1"/>
  <c r="F452" i="1"/>
  <c r="X2041" i="1"/>
  <c r="T18" i="1"/>
  <c r="F2092" i="1"/>
  <c r="F2110" i="1" s="1"/>
  <c r="AR18" i="1" l="1"/>
  <c r="F2099" i="1"/>
  <c r="Y22" i="1"/>
  <c r="F2068" i="1"/>
  <c r="Y2071" i="1"/>
  <c r="AS18" i="1"/>
  <c r="F2088" i="1"/>
  <c r="F2100" i="1" s="1"/>
  <c r="O22" i="1"/>
  <c r="F2043" i="1"/>
  <c r="O2071" i="1"/>
  <c r="AV18" i="1"/>
  <c r="F2076" i="1"/>
  <c r="S18" i="1"/>
  <c r="F2086" i="1"/>
  <c r="E18" i="2"/>
  <c r="I16" i="2"/>
  <c r="I18" i="2" s="1"/>
  <c r="X22" i="1"/>
  <c r="X2071" i="1"/>
  <c r="F2067" i="1"/>
  <c r="Y18" i="1" l="1"/>
  <c r="F2098" i="1"/>
  <c r="O18" i="1"/>
  <c r="F2073" i="1"/>
  <c r="F2101" i="1"/>
  <c r="X18" i="1"/>
  <c r="F2097" i="1"/>
  <c r="F2102" i="1" l="1"/>
  <c r="F2103" i="1"/>
  <c r="F2104" i="1" l="1"/>
  <c r="F2105" i="1" s="1"/>
  <c r="F2106" i="1" l="1"/>
  <c r="F2108" i="1"/>
  <c r="F2109" i="1" l="1"/>
  <c r="F2111" i="1"/>
</calcChain>
</file>

<file path=xl/sharedStrings.xml><?xml version="1.0" encoding="utf-8"?>
<sst xmlns="http://schemas.openxmlformats.org/spreadsheetml/2006/main" count="46429" uniqueCount="364">
  <si>
    <t>Smeta.RU  (495) 974-1589</t>
  </si>
  <si>
    <t>_PS_</t>
  </si>
  <si>
    <t>Smeta.RU</t>
  </si>
  <si>
    <t/>
  </si>
  <si>
    <t>Новый объект</t>
  </si>
  <si>
    <t>М.О. г. Красногорск, Красногорский бульвар, д. 17    Ремонт  крыши</t>
  </si>
  <si>
    <t>Сметные нормы списания</t>
  </si>
  <si>
    <t>Коды ОКП для ТСН-2001 МГЭ</t>
  </si>
  <si>
    <t>ТСН 2001 - Ремонт</t>
  </si>
  <si>
    <t>Типовой расчет для ТСН-2001 МГЭ, Новая методика с выпуска доп. 43 (Ремонт), Доп 64</t>
  </si>
  <si>
    <t>Территориальные сметные нормативы для Москвы ТСН-2001 (МГЭ)</t>
  </si>
  <si>
    <t>Поправки для ТСН-2001 от 20.04.2022 г. доп.64</t>
  </si>
  <si>
    <t>Территориальные сметные нормативы для Москвы (ТСН-2001)</t>
  </si>
  <si>
    <t>ТЕР</t>
  </si>
  <si>
    <t>Новая локальная смета</t>
  </si>
  <si>
    <t>Новый раздел</t>
  </si>
  <si>
    <t>Секция 1. Кровля в/о А-В/1-11</t>
  </si>
  <si>
    <t>Новый подраздел</t>
  </si>
  <si>
    <t>Демонтажные и подготовительные  работы</t>
  </si>
  <si>
    <t>1</t>
  </si>
  <si>
    <t>6.61-26-1</t>
  </si>
  <si>
    <t>Отбивка штукатурки по кирпичу и бетону стен, потолков площадью до 5 м2</t>
  </si>
  <si>
    <t>100 м2</t>
  </si>
  <si>
    <t>ТСН-2001.6. Доп. 1-42. Сб. 61, т. 26, поз. 1</t>
  </si>
  <si>
    <t>Ремонтно-строительные работы</t>
  </si>
  <si>
    <t>ТСН-2001.6-61. 61-26</t>
  </si>
  <si>
    <t>ТСН-2001.6-61-3</t>
  </si>
  <si>
    <t>1,1</t>
  </si>
  <si>
    <t>9999990001</t>
  </si>
  <si>
    <t>Масса мусора</t>
  </si>
  <si>
    <t>т</t>
  </si>
  <si>
    <t>2</t>
  </si>
  <si>
    <t>6.62-31-1</t>
  </si>
  <si>
    <t>Расчистка поверхностей от старых покрасок (шпателем, щетками и т.д.)</t>
  </si>
  <si>
    <t>1 м2 поверхности</t>
  </si>
  <si>
    <t>ТСН-2001.6. Доп. 1-42. Сб. 62, т. 31, поз. 1</t>
  </si>
  <si>
    <t>ТСН-2001.6-62. 62-31...62-41</t>
  </si>
  <si>
    <t>ТСН-2001.6-62-13</t>
  </si>
  <si>
    <t>3</t>
  </si>
  <si>
    <t>6.58-2-1</t>
  </si>
  <si>
    <t>Разборка покрытий кровли из рулонных материалов в 1-3 слоя</t>
  </si>
  <si>
    <t>ТСН-2001.6. Доп. 1-42. Сб. 58, т. 2, поз. 1</t>
  </si>
  <si>
    <t>ТСН-2001.6-58. 58-1...58-5</t>
  </si>
  <si>
    <t>ТСН-2001.6-58-1</t>
  </si>
  <si>
    <t>3,1</t>
  </si>
  <si>
    <t>4</t>
  </si>
  <si>
    <t>6.65-24-1</t>
  </si>
  <si>
    <t>Прочистка вентиляционных коробов и каналов (прим. прочистка  воронок  водоприемных труб)</t>
  </si>
  <si>
    <t>100 м</t>
  </si>
  <si>
    <t>ТСН-2001.6. Доп. 1-42. Сб. 65, т. 24, поз. 1</t>
  </si>
  <si>
    <t>ТСН-2001.6-65. 65-24, 65-25</t>
  </si>
  <si>
    <t>ТСН-2001.6-65-6</t>
  </si>
  <si>
    <t>5</t>
  </si>
  <si>
    <t>Расчистка поверхностей от старых покрасок (шпателем, щетками и т.д.)  (прим , расчистка лотка ливневой канализации)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</si>
  <si>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</si>
  <si>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</si>
  <si>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</si>
  <si>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</si>
  <si>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</si>
  <si>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</si>
  <si>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</si>
  <si>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</si>
  <si>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</si>
  <si>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</si>
  <si>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</si>
  <si>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</si>
  <si>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</si>
  <si>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</si>
  <si>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</si>
  <si>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</si>
  <si>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</si>
  <si>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</si>
  <si>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</si>
  <si>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</si>
  <si>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</si>
  <si>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</si>
  <si>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</si>
  <si>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</si>
  <si>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</si>
  <si>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</si>
  <si>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</si>
  <si>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</si>
  <si>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</si>
  <si>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</si>
  <si>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</si>
  <si>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</si>
  <si>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</si>
  <si>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</si>
  <si>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</si>
  <si>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</si>
  <si>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</si>
  <si>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</si>
  <si>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</si>
  <si>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</si>
  <si>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</si>
  <si>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</si>
  <si>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</si>
  <si>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</si>
  <si>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</si>
  <si>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</si>
  <si>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</si>
  <si>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</si>
  <si>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</si>
  <si>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</si>
  <si>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</si>
  <si>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</si>
  <si>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</si>
  <si>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</si>
  <si>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Монтажные (кровельные) работы</t>
  </si>
  <si>
    <t>6.58-31-3</t>
  </si>
  <si>
    <t>Ремонт цементной стяжки отдельными местами, площадь заделки до 1 м2,0</t>
  </si>
  <si>
    <t>100 мест</t>
  </si>
  <si>
    <t>ТСН-2001.6 Доп. 64, Сб. 58, т. 31, поз. 3</t>
  </si>
  <si>
    <t>ТСН-2001.6-58. 58-6...58-33</t>
  </si>
  <si>
    <t>ТСН-2001.6-58-2</t>
  </si>
  <si>
    <t>6.58-31-1</t>
  </si>
  <si>
    <t>Ремонт цементной стяжки отдельными местами, площадь заделки до 0,25 м2</t>
  </si>
  <si>
    <t>ТСН-2001.6 Доп. 64, Сб. 58, т. 31, поз. 1</t>
  </si>
  <si>
    <t>2,1</t>
  </si>
  <si>
    <t>6.54-9-2</t>
  </si>
  <si>
    <t>Заполнение бетоном отдельных мест в перекрытиях</t>
  </si>
  <si>
    <t>1 м3</t>
  </si>
  <si>
    <t>ТСН-2001.6. Доп. 1-42. Сб. 54, т. 9, поз. 2</t>
  </si>
  <si>
    <t>ТСН-2001.6-54. 54-9, 54-10</t>
  </si>
  <si>
    <t>ТСН-2001.6-54-4</t>
  </si>
  <si>
    <t>3,2</t>
  </si>
  <si>
    <t>1.3-2-6</t>
  </si>
  <si>
    <t>Растворы цементные, марка 150</t>
  </si>
  <si>
    <t>м3</t>
  </si>
  <si>
    <t>ТСН-2001.1. Доп. 1-42. Р. 3, о. 2, поз. 6</t>
  </si>
  <si>
    <t>4,1</t>
  </si>
  <si>
    <t>3.12-3-4</t>
  </si>
  <si>
    <t>Устройство рулонного покрытия в два слоя из наплавляемых битумно-полимерных гидроизоляционных материалов</t>
  </si>
  <si>
    <t>ТСН-2001.3 Доп. 55, Сб. 12, т. 3, поз. 4</t>
  </si>
  <si>
    <t>Поправка: ТСН-2001.О.П. п.3.4. 6  Наименование: Выполняемые при ремонте и реконструкции работы аналогичные технологическим процессам, характерным для нового строительства и отсутствующим в сборниках на ремонтно-строительные работы</t>
  </si>
  <si>
    <t>)*1,25</t>
  </si>
  <si>
    <t>)*1,15</t>
  </si>
  <si>
    <t>Строительные работы</t>
  </si>
  <si>
    <t>ТСН-2001.3-12. 12-1...12-29</t>
  </si>
  <si>
    <t>ТСН-2001.3-12-1</t>
  </si>
  <si>
    <t>Поправка: ТСН-2001.О.П. п.3.4. 6</t>
  </si>
  <si>
    <t>5,1</t>
  </si>
  <si>
    <t>1.1-1-1312</t>
  </si>
  <si>
    <t>м2</t>
  </si>
  <si>
    <t>ТСН-2001.1 Доп. 54, Р. 1, о. 1, поз. 1312</t>
  </si>
  <si>
    <t>5,2</t>
  </si>
  <si>
    <t>1.1-1-1313</t>
  </si>
  <si>
    <t>ТСН-2001.1 Доп. 54, Р. 1, о. 1, поз. 1313</t>
  </si>
  <si>
    <t>6</t>
  </si>
  <si>
    <t>3.12-3-10</t>
  </si>
  <si>
    <t>Устройство рулонного покрытия в один слой наплавляемым битумно-полимерным гидроизоляционным материалом с отделкой примыканий герметизирующей лентой и креплением по швам металлическими фиксирующими элементами</t>
  </si>
  <si>
    <t>ТСН-2001.3 Доп. 64, Сб. 12, т. 3, поз. 10</t>
  </si>
  <si>
    <t>6,1</t>
  </si>
  <si>
    <t>6,2</t>
  </si>
  <si>
    <t>Кровля тех. этажа в/о В/5-9</t>
  </si>
  <si>
    <t>Монтажные  (кровельные) работы</t>
  </si>
  <si>
    <t>Секция в осях Б-В (подъезд №3)</t>
  </si>
  <si>
    <t>Монтажные (кровельные)работы</t>
  </si>
  <si>
    <t>Секция в осях Г-Д (Подьезд№2)</t>
  </si>
  <si>
    <t>Секция в осях Д-Е (Подъезд №1)</t>
  </si>
  <si>
    <t>Секция в осях Е-Ж (Подъезд №5)</t>
  </si>
  <si>
    <t>Секция  в осях Ж-З (Подъезд №6)</t>
  </si>
  <si>
    <t>Секция в осях З-И (Подъезд №7)</t>
  </si>
  <si>
    <t>Секция в осях И-К (Подъезд №8)</t>
  </si>
  <si>
    <t>Секция в осях К-Л (Подъезд № 9)</t>
  </si>
  <si>
    <t>Разные работы</t>
  </si>
  <si>
    <t>6.68-13-1</t>
  </si>
  <si>
    <t>Механизированная погрузка строительного мусора в автомобили-самосвалы</t>
  </si>
  <si>
    <t>1 Т</t>
  </si>
  <si>
    <t>ТСН-2001.6. Доп. 1-42. Сб. 68, т. 13, поз. 1</t>
  </si>
  <si>
    <t>ТСН-2001.6-68. 68-13</t>
  </si>
  <si>
    <t>ТСН-2001.6-68-5</t>
  </si>
  <si>
    <t>Вывоз мусора</t>
  </si>
  <si>
    <t>15.2-42-11</t>
  </si>
  <si>
    <t>Перевозка строительного мусора на расстояние до 42 км автосамосвалами грузоподъемностью до 20 т</t>
  </si>
  <si>
    <t>ТСН-2001.15 Доп. 54, Сб. 2, т. 42, поз. 11</t>
  </si>
  <si>
    <t>Транспортные затраты</t>
  </si>
  <si>
    <t>ТСН-2001.15-1. Перевозка строительного мусора</t>
  </si>
  <si>
    <t>ТСН-2001.15-1-5</t>
  </si>
  <si>
    <t>15.1-1500-01</t>
  </si>
  <si>
    <t>Отходы (мусор) от строительных и ремонтных работ малоопасные</t>
  </si>
  <si>
    <t>ТСН-2001.15 Доп. 56, Сб. 1, т. 1500, поз. 1</t>
  </si>
  <si>
    <t>ВЗиС 0,4%</t>
  </si>
  <si>
    <t>Всего со ВЗиС</t>
  </si>
  <si>
    <t>НДС 20%</t>
  </si>
  <si>
    <t>Итого с НДС 20%</t>
  </si>
  <si>
    <t>Тендерное снижение 0%</t>
  </si>
  <si>
    <t>Итого с тендерным снижением</t>
  </si>
  <si>
    <t>7</t>
  </si>
  <si>
    <t>В том числе НДС 20%</t>
  </si>
  <si>
    <t>8</t>
  </si>
  <si>
    <t>Зачет аванса</t>
  </si>
  <si>
    <t>9</t>
  </si>
  <si>
    <t>Итого за минусом аванса</t>
  </si>
  <si>
    <t>10</t>
  </si>
  <si>
    <t>В том числе НДС  с учетом зачета аванса</t>
  </si>
  <si>
    <t>11</t>
  </si>
  <si>
    <t>Возвратные средства</t>
  </si>
  <si>
    <t>12</t>
  </si>
  <si>
    <t>Всего к оплате  за минусом возвратных средств</t>
  </si>
  <si>
    <t>Текущий Уровень ПС</t>
  </si>
  <si>
    <t>Сборник индексов</t>
  </si>
  <si>
    <t>Коэффициенты к ТСН-2001 МГЭ, ремонт</t>
  </si>
  <si>
    <t>187</t>
  </si>
  <si>
    <t>_OBSM_</t>
  </si>
  <si>
    <t>9999990008</t>
  </si>
  <si>
    <t>Трудозатраты рабочих</t>
  </si>
  <si>
    <t>чел.-ч.</t>
  </si>
  <si>
    <t>2.1-10-4</t>
  </si>
  <si>
    <t>ТСН-2001.2. Доп. 63. п.1-10-4 (101001)</t>
  </si>
  <si>
    <t>Компрессоры передвижные с двигателем внутреннего сгорания, давление до 7 ат, производительность до 2,5 м3/мин</t>
  </si>
  <si>
    <t>маш.-ч</t>
  </si>
  <si>
    <t>2.1-30-54</t>
  </si>
  <si>
    <t>ТСН-2001.2. Доп. 64. п.1-30-54 (308901)</t>
  </si>
  <si>
    <t>Молотки отбойные пневматические</t>
  </si>
  <si>
    <t>2.1-4-30</t>
  </si>
  <si>
    <t>ТСН-2001.2. Доп. 62. п.1-4-30 (042901)</t>
  </si>
  <si>
    <t>Лебедки электрические, тяговое усилие до 4,9 кН (0,5 тс)</t>
  </si>
  <si>
    <t>9999990007</t>
  </si>
  <si>
    <t>Стоимость прочих машин (ЭСН)</t>
  </si>
  <si>
    <t>руб.</t>
  </si>
  <si>
    <t>1.1-1-1328</t>
  </si>
  <si>
    <t>ТСН-2001.1 Доп. 59, Р. 1, о. 1, поз. 1328</t>
  </si>
  <si>
    <t>Цемент общестроительный, портландцемент с минеральными добавками, ЦЕМ II/А 32,5</t>
  </si>
  <si>
    <t>1.3-2-5</t>
  </si>
  <si>
    <t>ТСН-2001.1. Доп. 1-42. Р. 3, о. 2, поз. 5</t>
  </si>
  <si>
    <t>Растворы цементные, марка 100</t>
  </si>
  <si>
    <t>1.1-1-128</t>
  </si>
  <si>
    <t>ТСН-2001.1. Доп. 1-42. Р. 1, о. 1, поз. 128</t>
  </si>
  <si>
    <t>Гвозди кровельные, оцинкованные</t>
  </si>
  <si>
    <t>1.1-1-222</t>
  </si>
  <si>
    <t>ТСН-2001.1. Доп. 1-42. Р. 1, о. 1, поз. 222</t>
  </si>
  <si>
    <t>Доски хвойных пород, обрезные, длина 2-6,5 м, сорт II, толщина 40-60 мм</t>
  </si>
  <si>
    <t>1.1-1-65</t>
  </si>
  <si>
    <t>ТСН-2001.1. Доп. 1-42. Р. 1, о. 1, поз. 65</t>
  </si>
  <si>
    <t>Бревна строительные окоренные, хвойных пород, длина 3-6,5 м, диаметр 14-24 см, сорт III</t>
  </si>
  <si>
    <t>1.3-2-11</t>
  </si>
  <si>
    <t>ТСН-2001.1. Доп. 1-42. Р. 3, о. 2, поз. 11</t>
  </si>
  <si>
    <t>Растворы цементно-известковые, марка 25</t>
  </si>
  <si>
    <t>1.9-11-3</t>
  </si>
  <si>
    <t>ТСН-2001.1. Доп. 1-42. Р. 9, о. 11, поз. 3</t>
  </si>
  <si>
    <t>Щиты деревянные для фундаментов, колонн, балок, перекрытий, стен, перегородок и других конструкций из досок, толщина 25 мм</t>
  </si>
  <si>
    <t>9999990006</t>
  </si>
  <si>
    <t>Стоимость прочих материалов (ЭСН)</t>
  </si>
  <si>
    <t>1.1-1-2613</t>
  </si>
  <si>
    <t>ТСН-2001.1 Доп. 56, Р. 1, о. 1, поз. 2613</t>
  </si>
  <si>
    <t>Пропан-бутан, сжиженный газ</t>
  </si>
  <si>
    <t>кг</t>
  </si>
  <si>
    <t>1.1-1-599</t>
  </si>
  <si>
    <t>ТСН-2001.1. Доп. 1-42. Р. 1, о. 1, поз. 599</t>
  </si>
  <si>
    <t>Мастика герметизирующая нетвердеющая, строительная, битумно-атактическая, антикоррозийная</t>
  </si>
  <si>
    <t>2.1-10-1</t>
  </si>
  <si>
    <t>ТСН-2001.2. Доп. 63. п.1-10-1 (100101)</t>
  </si>
  <si>
    <t>Компрессоры передвижные с двигателем внутреннего сгорания, давление до 7 ат, производительность до 5 м3/мин</t>
  </si>
  <si>
    <t>2.1-17-23</t>
  </si>
  <si>
    <t>ТСН-2001.2. Доп. 1-42, п. 1-17-23 (174301)</t>
  </si>
  <si>
    <t>Газовые горелки</t>
  </si>
  <si>
    <t>2.1-30-102</t>
  </si>
  <si>
    <t>ТСН-2001.2. Доп. 64. п.1-30-102 (303704)</t>
  </si>
  <si>
    <t>Дрели, мощность до 800 Вт</t>
  </si>
  <si>
    <t>1.1-1-1086</t>
  </si>
  <si>
    <t>ТСН-2001.1. Доп. 1-42. Р. 1, о. 1, поз. 1086</t>
  </si>
  <si>
    <t>Сталь листовая, оцинкованная, толщина 0,55-0,65 мм</t>
  </si>
  <si>
    <t>1.1-1-1654</t>
  </si>
  <si>
    <t>ТСН-2001.1 Доп. 48, Р. 1, о. 1, поз. 1654</t>
  </si>
  <si>
    <t>Фиксатор полимерный для крепления покрытия кровли, диаметр тарельчатой части 50 мм, длина 80 мм, с саморезом оцинкованным размер 6,3х80 мм и дюбелем пластмассовым 8х50 мм</t>
  </si>
  <si>
    <t>КОМПЛЕКТ</t>
  </si>
  <si>
    <t>1.1-1-528</t>
  </si>
  <si>
    <t>ТСН-2001.1 Доп. 55, Р. 1, о. 1, поз. 528</t>
  </si>
  <si>
    <t>Лента герметизирующая, эластопластичная, бутилкаучуковая, самоклеящаяся, дублированная клееным прокладочным полотном, прочность сцепления с бетоном не менее 0,1 МПа, теплостойкость до +120°С, ширина 200 мм, толщина 1,5 мм, для герметизации стыков конструк</t>
  </si>
  <si>
    <t>м</t>
  </si>
  <si>
    <t>5744310000</t>
  </si>
  <si>
    <t>Гипс строительный</t>
  </si>
  <si>
    <t>5745510000</t>
  </si>
  <si>
    <t>Раствор цементный</t>
  </si>
  <si>
    <t>0930110000</t>
  </si>
  <si>
    <t>Арматура</t>
  </si>
  <si>
    <t>5745010000</t>
  </si>
  <si>
    <t>Бетон (класс по проекту)</t>
  </si>
  <si>
    <t>5774330000</t>
  </si>
  <si>
    <t>Материалы рулонные кровельные для верхнего слоя (марка по проекту)</t>
  </si>
  <si>
    <t>Материалы рулонные кровельные для нижнего слоя (марка по проекту)</t>
  </si>
  <si>
    <t>Материал рулонный кровельный и гидроизоляционный, битумно-полимерный, СБС-модифицированный, на основе полиэстерового полотна, наплавляемый, с крупнозернистой посыпкой с верхней стороны, с мелкозернистой посыпкой или легкоплавкой пленкой с нижней стороны, теплостойкость до +100°С, гибкость до -27°С, разрывная сила в продольном/поперечном направлении не менее 700/500 Н, для верхнего слоя кровельного ковра</t>
  </si>
  <si>
    <t>Материал рулонный кровельный и гидроизоляционный, битумно-полимерный, СБС-модифицированный, на основе полиэстерового полотна, наплавляемый, с мелкозернистой посыпкой или легкоплавкой пленкой с верхней и с нижней стороны, теплостойкость до +100°С, гибкость до -27°С, разрывная сила в продольном/поперечном направлении не менее 700/500 Н, для нижних слоев кровельного ковра, для верхнего слоя кровельного ковра с защитным слоем, для гидроизоляции строительных конструкций</t>
  </si>
  <si>
    <t>Лента герметизирующая, эластопластичная, бутилкаучуковая, самоклеящаяся, дублированная клееным прокладочным полотном, прочность сцепления с бетоном не менее 0,1 МПа, теплостойкость до +120°С, ширина 200 мм, толщина 1,5 мм, для герметизации стыков конструкций в полносборном строительстве, щелей при установке оконных блоков</t>
  </si>
  <si>
    <t>"СОГЛАСОВАНО"</t>
  </si>
  <si>
    <t>"УТВЕРЖДАЮ"</t>
  </si>
  <si>
    <t>Форма № 4б</t>
  </si>
  <si>
    <t>"_____"________________ 2022 г.</t>
  </si>
  <si>
    <t>(наименование стройки и/или объекта)</t>
  </si>
  <si>
    <t>(наименование работ и затрат)</t>
  </si>
  <si>
    <t>В базисном уровне цен</t>
  </si>
  <si>
    <t>В текущем уровне цен</t>
  </si>
  <si>
    <t>Сметная стоимость</t>
  </si>
  <si>
    <t>Работы по монтажу оборудования</t>
  </si>
  <si>
    <t>Оборудование</t>
  </si>
  <si>
    <t>Прочие работы и затраты</t>
  </si>
  <si>
    <t>Средства на оплату труда</t>
  </si>
  <si>
    <t>Затраты труда</t>
  </si>
  <si>
    <t xml:space="preserve">Кроме того: </t>
  </si>
  <si>
    <t>№ п/п</t>
  </si>
  <si>
    <t>Шифр расценки и коды ресурсов</t>
  </si>
  <si>
    <t>Наименование работ и затрат</t>
  </si>
  <si>
    <t>Ед. изм.</t>
  </si>
  <si>
    <t>Кол-во
единиц</t>
  </si>
  <si>
    <t>Цена на
ед. изм.,
руб.</t>
  </si>
  <si>
    <t>Попра-
вочные
коэффи-
циенты</t>
  </si>
  <si>
    <t>Коэффи-
циенты
зимних
удорожа-
ний</t>
  </si>
  <si>
    <t>Всего
затрат в
базисном
уровне цен,
руб.</t>
  </si>
  <si>
    <t>Коэффи-
циенты
(индек-
сы) пере-
счета,
нормы
НР и СП</t>
  </si>
  <si>
    <t>ВСЕГО
затрат в
текущем
уровне цен,
руб.</t>
  </si>
  <si>
    <t>Составлен(а) по ТСН-2001 с учетом Дополнения №: 64</t>
  </si>
  <si>
    <t>№ и период сборника коэффициентов (индексов) пересчета: Коэффициенты к ТСН-2001 МГЭ, ремонт №187 апрель 2022 года</t>
  </si>
  <si>
    <t>ЗП</t>
  </si>
  <si>
    <t>НР от ЗП</t>
  </si>
  <si>
    <t>%</t>
  </si>
  <si>
    <t>СП от ЗП</t>
  </si>
  <si>
    <t>ЗТР</t>
  </si>
  <si>
    <t>чел-ч</t>
  </si>
  <si>
    <t>Всего по позиции:</t>
  </si>
  <si>
    <t xml:space="preserve">   Итого по ТСН-2001.16</t>
  </si>
  <si>
    <t xml:space="preserve">   Итого возвратных сумм</t>
  </si>
  <si>
    <t>ЭМ</t>
  </si>
  <si>
    <t>в т.ч. ЗПМ</t>
  </si>
  <si>
    <t>МР</t>
  </si>
  <si>
    <t>НР и СП от ЗПМ</t>
  </si>
  <si>
    <t xml:space="preserve"> тыс.руб.</t>
  </si>
  <si>
    <t xml:space="preserve">Составил   </t>
  </si>
  <si>
    <t>(должность, подпись, инициалы, фамилия)</t>
  </si>
  <si>
    <t xml:space="preserve">Проверил   </t>
  </si>
  <si>
    <t>Унифицированная форма № КС-2</t>
  </si>
  <si>
    <t>Утверждена постановлением Госкомстата России</t>
  </si>
  <si>
    <t>от 11.11.99. № 100</t>
  </si>
  <si>
    <t>Код</t>
  </si>
  <si>
    <t>Форма по ОКУД</t>
  </si>
  <si>
    <t>0322005</t>
  </si>
  <si>
    <t>Инвестор</t>
  </si>
  <si>
    <t>по ОКПО</t>
  </si>
  <si>
    <t>организация, адрес, телефон, факс</t>
  </si>
  <si>
    <t>Заказчик</t>
  </si>
  <si>
    <t>Подрядчик</t>
  </si>
  <si>
    <t>Стройка</t>
  </si>
  <si>
    <t>наименование, адрес</t>
  </si>
  <si>
    <t>Объект</t>
  </si>
  <si>
    <t>наименование</t>
  </si>
  <si>
    <t xml:space="preserve">Вид деятельности по ОКДП  </t>
  </si>
  <si>
    <t xml:space="preserve">Договор подряда  </t>
  </si>
  <si>
    <t>номер</t>
  </si>
  <si>
    <t>дата</t>
  </si>
  <si>
    <t xml:space="preserve">Вид операции  </t>
  </si>
  <si>
    <t>Номер
документа</t>
  </si>
  <si>
    <t>Дата
составления</t>
  </si>
  <si>
    <t>Отчетный период</t>
  </si>
  <si>
    <t>с</t>
  </si>
  <si>
    <t>по</t>
  </si>
  <si>
    <t>AKT</t>
  </si>
  <si>
    <t>О ПРИЕМКЕ ВЫПОЛНЕННЫХ РАБОТ</t>
  </si>
  <si>
    <t>Сметная (договорная) стоимость в соответствии с договором подряда (субподряда)</t>
  </si>
  <si>
    <t xml:space="preserve"> тыс.руб</t>
  </si>
  <si>
    <t>Номер</t>
  </si>
  <si>
    <t>п/п</t>
  </si>
  <si>
    <t>поз. по сме-те</t>
  </si>
  <si>
    <t xml:space="preserve">Сдал   </t>
  </si>
  <si>
    <t xml:space="preserve">Принял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</si>
</sst>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;[Red]\-\ #,##0.00"/>
    <numFmt numFmtId="165" formatCode="#,##0.00############;[Red]\-\ #,##0.00############"/>
  </numFmts>
  <fonts count="18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i/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/>
  </cellStyleXfs>
  <cellXfs count="11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0" xfId="0" applyFont="1" applyBorder="1" applyAlignment="1">
      <alignment horizontal="left" wrapText="1"/>
    </xf>
    <xf numFmtId="0" fontId="11" fillId="0" borderId="0" xfId="0" applyFont="1" applyAlignment="1">
      <alignment horizontal="center" vertical="top" wrapText="1"/>
    </xf>
    <xf numFmtId="164" fontId="16" fillId="0" borderId="0" xfId="0" applyNumberFormat="1" applyFont="1"/>
    <xf numFmtId="0" fontId="16" fillId="0" borderId="0" xfId="0" applyFont="1"/>
    <xf numFmtId="164" fontId="11" fillId="0" borderId="0" xfId="0" applyNumberFormat="1" applyFont="1"/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wrapText="1"/>
    </xf>
    <xf numFmtId="0" fontId="11" fillId="0" borderId="0" xfId="0" applyFont="1" applyAlignment="1">
      <alignment horizontal="left" vertical="top" wrapText="1"/>
    </xf>
    <xf numFmtId="0" fontId="17" fillId="0" borderId="0" xfId="0" applyFont="1" applyAlignment="1">
      <alignment horizontal="right" wrapText="1"/>
    </xf>
    <xf numFmtId="0" fontId="11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9" fillId="0" borderId="0" xfId="0" applyFont="1" applyAlignment="1">
      <alignment vertical="top" wrapText="1"/>
    </xf>
    <xf numFmtId="0" fontId="11" fillId="0" borderId="0" xfId="0" quotePrefix="1" applyFont="1" applyAlignment="1">
      <alignment horizontal="right" wrapText="1"/>
    </xf>
    <xf numFmtId="164" fontId="0" fillId="0" borderId="0" xfId="0" applyNumberFormat="1"/>
    <xf numFmtId="164" fontId="11" fillId="0" borderId="0" xfId="0" applyNumberFormat="1" applyFont="1" applyAlignment="1">
      <alignment horizontal="right"/>
    </xf>
    <xf numFmtId="0" fontId="11" fillId="0" borderId="5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164" fontId="11" fillId="0" borderId="5" xfId="0" applyNumberFormat="1" applyFont="1" applyBorder="1" applyAlignment="1">
      <alignment horizontal="right"/>
    </xf>
    <xf numFmtId="0" fontId="11" fillId="0" borderId="5" xfId="0" applyFont="1" applyBorder="1" applyAlignment="1">
      <alignment horizontal="right" wrapText="1"/>
    </xf>
    <xf numFmtId="0" fontId="0" fillId="0" borderId="6" xfId="0" applyBorder="1"/>
    <xf numFmtId="0" fontId="16" fillId="0" borderId="6" xfId="0" applyFont="1" applyBorder="1"/>
    <xf numFmtId="164" fontId="17" fillId="0" borderId="0" xfId="0" applyNumberFormat="1" applyFont="1" applyAlignment="1">
      <alignment horizontal="right"/>
    </xf>
    <xf numFmtId="0" fontId="16" fillId="0" borderId="0" xfId="0" applyFont="1" applyAlignment="1">
      <alignment horizontal="left" wrapText="1"/>
    </xf>
    <xf numFmtId="0" fontId="11" fillId="0" borderId="1" xfId="0" applyFont="1" applyBorder="1"/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14" fontId="9" fillId="0" borderId="9" xfId="0" applyNumberFormat="1" applyFont="1" applyBorder="1" applyAlignment="1">
      <alignment horizontal="center"/>
    </xf>
    <xf numFmtId="14" fontId="9" fillId="0" borderId="3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right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wrapText="1"/>
    </xf>
    <xf numFmtId="0" fontId="11" fillId="0" borderId="16" xfId="0" applyFont="1" applyBorder="1" applyAlignment="1">
      <alignment horizontal="left" vertical="top" wrapText="1"/>
    </xf>
    <xf numFmtId="0" fontId="17" fillId="0" borderId="16" xfId="0" applyFont="1" applyBorder="1" applyAlignment="1">
      <alignment horizontal="right" wrapText="1"/>
    </xf>
    <xf numFmtId="0" fontId="11" fillId="0" borderId="16" xfId="0" applyFont="1" applyBorder="1" applyAlignment="1">
      <alignment horizontal="right"/>
    </xf>
    <xf numFmtId="164" fontId="11" fillId="0" borderId="16" xfId="0" applyNumberFormat="1" applyFont="1" applyBorder="1" applyAlignment="1">
      <alignment horizontal="right"/>
    </xf>
    <xf numFmtId="0" fontId="11" fillId="0" borderId="16" xfId="0" applyFont="1" applyBorder="1" applyAlignment="1">
      <alignment horizontal="right" wrapText="1"/>
    </xf>
    <xf numFmtId="0" fontId="0" fillId="0" borderId="17" xfId="0" applyBorder="1"/>
    <xf numFmtId="0" fontId="16" fillId="0" borderId="17" xfId="0" applyFont="1" applyBorder="1"/>
    <xf numFmtId="0" fontId="11" fillId="0" borderId="5" xfId="0" applyFont="1" applyBorder="1"/>
    <xf numFmtId="0" fontId="15" fillId="0" borderId="1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0" fillId="0" borderId="0" xfId="0" applyAlignment="1"/>
    <xf numFmtId="0" fontId="11" fillId="0" borderId="1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left" wrapText="1"/>
    </xf>
    <xf numFmtId="0" fontId="11" fillId="0" borderId="0" xfId="0" applyFont="1" applyAlignment="1">
      <alignment horizontal="right"/>
    </xf>
    <xf numFmtId="0" fontId="13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center" wrapText="1"/>
    </xf>
    <xf numFmtId="164" fontId="16" fillId="0" borderId="6" xfId="0" applyNumberFormat="1" applyFont="1" applyBorder="1" applyAlignment="1">
      <alignment horizontal="right"/>
    </xf>
    <xf numFmtId="0" fontId="11" fillId="0" borderId="0" xfId="0" applyFont="1" applyFill="1" applyAlignment="1">
      <alignment horizontal="left"/>
    </xf>
    <xf numFmtId="0" fontId="11" fillId="0" borderId="0" xfId="1" applyFont="1" applyFill="1" applyAlignment="1">
      <alignment horizontal="left"/>
    </xf>
    <xf numFmtId="164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64" fontId="11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11" fillId="0" borderId="3" xfId="0" applyFont="1" applyBorder="1" applyAlignment="1">
      <alignment horizontal="center"/>
    </xf>
    <xf numFmtId="0" fontId="11" fillId="0" borderId="7" xfId="0" applyFont="1" applyBorder="1" applyAlignment="1">
      <alignment horizontal="right"/>
    </xf>
    <xf numFmtId="0" fontId="11" fillId="0" borderId="3" xfId="0" quotePrefix="1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1" fillId="0" borderId="0" xfId="0" applyFont="1" applyBorder="1" applyAlignment="1">
      <alignment horizontal="right"/>
    </xf>
    <xf numFmtId="14" fontId="11" fillId="0" borderId="3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right"/>
    </xf>
    <xf numFmtId="0" fontId="11" fillId="0" borderId="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164" fontId="16" fillId="0" borderId="17" xfId="0" applyNumberFormat="1" applyFont="1" applyBorder="1" applyAlignment="1">
      <alignment horizontal="right"/>
    </xf>
    <xf numFmtId="0" fontId="11" fillId="0" borderId="5" xfId="0" applyFont="1" applyBorder="1" applyAlignment="1">
      <alignment horizontal="left" wrapText="1"/>
    </xf>
    <xf numFmtId="0" fontId="15" fillId="0" borderId="5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4" fillId="0" borderId="5" xfId="0" applyFont="1" applyBorder="1" applyAlignment="1">
      <alignment horizontal="center" wrapText="1"/>
    </xf>
    <xf numFmtId="164" fontId="16" fillId="0" borderId="5" xfId="0" applyNumberFormat="1" applyFont="1" applyBorder="1" applyAlignment="1">
      <alignment horizontal="right"/>
    </xf>
  </cellXfs>
  <cellStyles count="2">
    <cellStyle name="Обычный" xfId="0" builtinId="0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290"/>
  <sheetViews>
    <sheetView zoomScaleNormal="100" workbookViewId="0"/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4" width="11.7109375" customWidth="1"/>
    <col min="5" max="5" width="11.28515625" bestFit="1" customWidth="1"/>
    <col min="6" max="6" width="9" bestFit="1" customWidth="1"/>
    <col min="7" max="7" width="8.5703125" bestFit="1" customWidth="1"/>
    <col min="8" max="8" width="9.85546875" bestFit="1" customWidth="1"/>
    <col min="9" max="9" width="10.140625" bestFit="1" customWidth="1"/>
    <col min="10" max="10" width="11.28515625" bestFit="1" customWidth="1"/>
    <col min="11" max="11" width="12.42578125" bestFit="1" customWidth="1"/>
    <col min="14" max="36" width="0" hidden="1" customWidth="1"/>
    <col min="37" max="37" width="129.7109375" hidden="1" customWidth="1"/>
    <col min="38" max="38" width="96" hidden="1" customWidth="1"/>
    <col min="39" max="42" width="0" hidden="1" customWidth="1"/>
  </cols>
  <sheetData>
    <row r="1" spans="1:11" x14ac:dyDescent="0.2">
      <c r="A1" s="9" t="str">
        <f>Source!B1</f>
        <v>Smeta.RU  (495) 974-1589</v>
      </c>
    </row>
    <row r="2" spans="1:11" ht="14.25" x14ac:dyDescent="0.2">
      <c r="A2" s="10"/>
      <c r="B2" s="10"/>
      <c r="C2" s="10"/>
      <c r="D2" s="10"/>
      <c r="E2" s="10"/>
      <c r="F2" s="10"/>
      <c r="G2" s="10"/>
      <c r="H2" s="10"/>
      <c r="I2" s="10"/>
      <c r="J2" s="70" t="s">
        <v>287</v>
      </c>
      <c r="K2" s="70"/>
    </row>
    <row r="3" spans="1:11" ht="16.5" x14ac:dyDescent="0.25">
      <c r="A3" s="12"/>
      <c r="B3" s="74" t="s">
        <v>285</v>
      </c>
      <c r="C3" s="74"/>
      <c r="D3" s="74"/>
      <c r="E3" s="74"/>
      <c r="F3" s="11"/>
      <c r="G3" s="74" t="s">
        <v>286</v>
      </c>
      <c r="H3" s="74"/>
      <c r="I3" s="74"/>
      <c r="J3" s="74"/>
      <c r="K3" s="74"/>
    </row>
    <row r="4" spans="1:11" ht="14.25" x14ac:dyDescent="0.2">
      <c r="A4" s="11"/>
      <c r="B4" s="68"/>
      <c r="C4" s="68"/>
      <c r="D4" s="68"/>
      <c r="E4" s="68"/>
      <c r="F4" s="11"/>
      <c r="G4" s="68"/>
      <c r="H4" s="68"/>
      <c r="I4" s="68"/>
      <c r="J4" s="68"/>
      <c r="K4" s="68"/>
    </row>
    <row r="5" spans="1:11" ht="14.25" x14ac:dyDescent="0.2">
      <c r="A5" s="13"/>
      <c r="B5" s="13"/>
      <c r="C5" s="14"/>
      <c r="D5" s="14"/>
      <c r="E5" s="14"/>
      <c r="F5" s="11"/>
      <c r="G5" s="15"/>
      <c r="H5" s="14"/>
      <c r="I5" s="14"/>
      <c r="J5" s="14"/>
      <c r="K5" s="15"/>
    </row>
    <row r="6" spans="1:11" ht="14.25" x14ac:dyDescent="0.2">
      <c r="A6" s="15"/>
      <c r="B6" s="68" t="str">
        <f>CONCATENATE("______________________ ", IF(Source!AL12&lt;&gt;"", Source!AL12, ""))</f>
        <v xml:space="preserve">______________________ </v>
      </c>
      <c r="C6" s="68"/>
      <c r="D6" s="68"/>
      <c r="E6" s="68"/>
      <c r="F6" s="11"/>
      <c r="G6" s="68" t="str">
        <f>CONCATENATE("______________________ ", IF(Source!AH12&lt;&gt;"", Source!AH12, ""))</f>
        <v xml:space="preserve">______________________ </v>
      </c>
      <c r="H6" s="68"/>
      <c r="I6" s="68"/>
      <c r="J6" s="68"/>
      <c r="K6" s="68"/>
    </row>
    <row r="7" spans="1:11" ht="14.25" x14ac:dyDescent="0.2">
      <c r="A7" s="16"/>
      <c r="B7" s="69" t="s">
        <v>288</v>
      </c>
      <c r="C7" s="69"/>
      <c r="D7" s="69"/>
      <c r="E7" s="69"/>
      <c r="F7" s="11"/>
      <c r="G7" s="69" t="s">
        <v>288</v>
      </c>
      <c r="H7" s="69"/>
      <c r="I7" s="69"/>
      <c r="J7" s="69"/>
      <c r="K7" s="69"/>
    </row>
    <row r="9" spans="1:11" ht="14.25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5.75" x14ac:dyDescent="0.25">
      <c r="A10" s="71" t="str">
        <f>IF(Source!G12&lt;&gt;"Новый объект", Source!G12, "")</f>
        <v>М.О. г. Красногорск, Красногорский бульвар, д. 17    Ремонт  крыши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</row>
    <row r="11" spans="1:11" x14ac:dyDescent="0.2">
      <c r="A11" s="72" t="s">
        <v>289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</row>
    <row r="12" spans="1:11" ht="14.25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5.75" x14ac:dyDescent="0.25">
      <c r="A13" s="71" t="str">
        <f>CONCATENATE( "ЛОКАЛЬНАЯ СМЕТА № ",IF(Source!F20&lt;&gt;"Новая локальная смета", Source!F20, ""))</f>
        <v xml:space="preserve">ЛОКАЛЬНАЯ СМЕТА № 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</row>
    <row r="14" spans="1:11" ht="14.25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8" x14ac:dyDescent="0.25">
      <c r="A15" s="63" t="str">
        <f>IF(Source!G20&lt;&gt;"Новая локальная смета", Source!G20, "")</f>
        <v/>
      </c>
      <c r="B15" s="63"/>
      <c r="C15" s="63"/>
      <c r="D15" s="63"/>
      <c r="E15" s="63"/>
      <c r="F15" s="63"/>
      <c r="G15" s="63"/>
      <c r="H15" s="63"/>
      <c r="I15" s="63"/>
      <c r="J15" s="63"/>
      <c r="K15" s="63"/>
    </row>
    <row r="16" spans="1:11" x14ac:dyDescent="0.2">
      <c r="A16" s="64" t="s">
        <v>290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</row>
    <row r="17" spans="1:37" ht="14.25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37" ht="14.25" x14ac:dyDescent="0.2">
      <c r="A18" s="66" t="str">
        <f>CONCATENATE( "Основание: чертежи № ", Source!J20)</f>
        <v xml:space="preserve">Основание: чертежи № 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</row>
    <row r="19" spans="1:37" ht="14.25" x14ac:dyDescent="0.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</row>
    <row r="20" spans="1:37" ht="57" x14ac:dyDescent="0.2">
      <c r="A20" s="11"/>
      <c r="B20" s="11"/>
      <c r="C20" s="11"/>
      <c r="D20" s="11"/>
      <c r="E20" s="11"/>
      <c r="F20" s="11"/>
      <c r="G20" s="11"/>
      <c r="H20" s="11"/>
      <c r="I20" s="19" t="s">
        <v>291</v>
      </c>
      <c r="J20" s="19" t="s">
        <v>292</v>
      </c>
      <c r="K20" s="11"/>
    </row>
    <row r="21" spans="1:37" ht="15" x14ac:dyDescent="0.25">
      <c r="A21" s="11"/>
      <c r="B21" s="11"/>
      <c r="C21" s="11"/>
      <c r="D21" s="11"/>
      <c r="E21" s="67" t="s">
        <v>293</v>
      </c>
      <c r="F21" s="67"/>
      <c r="G21" s="67"/>
      <c r="H21" s="67"/>
      <c r="I21" s="20">
        <f>SUM(O35:O2267)/1000</f>
        <v>601.86399999999969</v>
      </c>
      <c r="J21" s="20">
        <f>(Source!F2069/1000)</f>
        <v>8089.56023</v>
      </c>
      <c r="K21" s="21" t="s">
        <v>326</v>
      </c>
    </row>
    <row r="22" spans="1:37" ht="14.25" x14ac:dyDescent="0.2">
      <c r="A22" s="11"/>
      <c r="B22" s="11"/>
      <c r="C22" s="11"/>
      <c r="D22" s="11"/>
      <c r="E22" s="68" t="s">
        <v>137</v>
      </c>
      <c r="F22" s="68"/>
      <c r="G22" s="68"/>
      <c r="H22" s="68"/>
      <c r="I22" s="22">
        <f>SUM(X35:X2267)/1000</f>
        <v>597.31808999999919</v>
      </c>
      <c r="J22" s="22">
        <f>(Source!F2058)/1000</f>
        <v>7979.4505999999992</v>
      </c>
      <c r="K22" s="11" t="s">
        <v>326</v>
      </c>
    </row>
    <row r="23" spans="1:37" ht="14.25" x14ac:dyDescent="0.2">
      <c r="A23" s="11"/>
      <c r="B23" s="11"/>
      <c r="C23" s="11"/>
      <c r="D23" s="11"/>
      <c r="E23" s="68" t="s">
        <v>294</v>
      </c>
      <c r="F23" s="68"/>
      <c r="G23" s="68"/>
      <c r="H23" s="68"/>
      <c r="I23" s="22">
        <f>SUM(Y35:Y2267)/1000</f>
        <v>0</v>
      </c>
      <c r="J23" s="22">
        <f>(Source!F2059)/1000</f>
        <v>0</v>
      </c>
      <c r="K23" s="11" t="s">
        <v>326</v>
      </c>
    </row>
    <row r="24" spans="1:37" ht="14.25" x14ac:dyDescent="0.2">
      <c r="A24" s="11"/>
      <c r="B24" s="11"/>
      <c r="C24" s="11"/>
      <c r="D24" s="11"/>
      <c r="E24" s="68" t="s">
        <v>295</v>
      </c>
      <c r="F24" s="68"/>
      <c r="G24" s="68"/>
      <c r="H24" s="68"/>
      <c r="I24" s="22">
        <f>SUM(Z35:Z2267)/1000</f>
        <v>0</v>
      </c>
      <c r="J24" s="22">
        <f>(Source!F2050)/1000</f>
        <v>0</v>
      </c>
      <c r="K24" s="11" t="s">
        <v>326</v>
      </c>
    </row>
    <row r="25" spans="1:37" ht="14.25" x14ac:dyDescent="0.2">
      <c r="A25" s="11"/>
      <c r="B25" s="11"/>
      <c r="C25" s="11"/>
      <c r="D25" s="11"/>
      <c r="E25" s="68" t="s">
        <v>296</v>
      </c>
      <c r="F25" s="68"/>
      <c r="G25" s="68"/>
      <c r="H25" s="68"/>
      <c r="I25" s="22">
        <f>SUM(AA35:AA2267)/1000</f>
        <v>4.5459100000000001</v>
      </c>
      <c r="J25" s="22">
        <f>(Source!F2060+Source!F2061)/1000</f>
        <v>110.10963000000001</v>
      </c>
      <c r="K25" s="11" t="s">
        <v>326</v>
      </c>
    </row>
    <row r="26" spans="1:37" ht="14.25" x14ac:dyDescent="0.2">
      <c r="A26" s="11"/>
      <c r="B26" s="11"/>
      <c r="C26" s="11"/>
      <c r="D26" s="11"/>
      <c r="E26" s="68" t="s">
        <v>297</v>
      </c>
      <c r="F26" s="68"/>
      <c r="G26" s="68"/>
      <c r="H26" s="68"/>
      <c r="I26" s="22">
        <f>SUM(W35:W2267)/1000</f>
        <v>64.547300000000035</v>
      </c>
      <c r="J26" s="22">
        <f>(Source!F2056+ Source!F2055)/1000</f>
        <v>1703.4033700000002</v>
      </c>
      <c r="K26" s="11" t="s">
        <v>326</v>
      </c>
    </row>
    <row r="27" spans="1:37" ht="14.25" x14ac:dyDescent="0.2">
      <c r="A27" s="11"/>
      <c r="B27" s="11"/>
      <c r="C27" s="11"/>
      <c r="D27" s="11"/>
      <c r="E27" s="68" t="s">
        <v>298</v>
      </c>
      <c r="F27" s="68"/>
      <c r="G27" s="68"/>
      <c r="H27" s="68"/>
      <c r="I27" s="22">
        <f>SUM(AB35:AB2267)</f>
        <v>4807.6914440000019</v>
      </c>
      <c r="J27" s="22"/>
      <c r="K27" s="11" t="s">
        <v>207</v>
      </c>
    </row>
    <row r="28" spans="1:37" ht="14.25" hidden="1" x14ac:dyDescent="0.2">
      <c r="A28" s="11"/>
      <c r="B28" s="11"/>
      <c r="C28" s="11"/>
      <c r="D28" s="11"/>
      <c r="E28" s="77" t="s">
        <v>299</v>
      </c>
      <c r="F28" s="77"/>
      <c r="G28" s="77"/>
      <c r="H28" s="77"/>
      <c r="I28" s="22"/>
      <c r="J28" s="22"/>
      <c r="K28" s="11"/>
    </row>
    <row r="29" spans="1:37" ht="14.25" hidden="1" x14ac:dyDescent="0.2">
      <c r="A29" s="11"/>
      <c r="B29" s="11"/>
      <c r="C29" s="11"/>
      <c r="D29" s="11"/>
      <c r="E29" s="78" t="s">
        <v>93</v>
      </c>
      <c r="F29" s="78"/>
      <c r="G29" s="78"/>
      <c r="H29" s="78"/>
      <c r="I29" s="22">
        <f>SUM(AE35:AE2267)/1000</f>
        <v>0</v>
      </c>
      <c r="J29" s="22">
        <f>SUM(AF35:AF2267)/1000</f>
        <v>0</v>
      </c>
      <c r="K29" s="11" t="s">
        <v>326</v>
      </c>
    </row>
    <row r="30" spans="1:37" ht="14.25" x14ac:dyDescent="0.2">
      <c r="A30" s="11"/>
      <c r="B30" s="11"/>
      <c r="C30" s="11"/>
      <c r="D30" s="11"/>
      <c r="E30" s="11"/>
      <c r="F30" s="15"/>
      <c r="G30" s="15"/>
      <c r="H30" s="15"/>
      <c r="I30" s="22"/>
      <c r="J30" s="22"/>
      <c r="K30" s="11"/>
    </row>
    <row r="31" spans="1:37" ht="14.25" x14ac:dyDescent="0.2">
      <c r="A31" s="11" t="s">
        <v>311</v>
      </c>
      <c r="B31" s="11"/>
      <c r="C31" s="11"/>
      <c r="D31" s="11"/>
      <c r="E31" s="11"/>
      <c r="F31" s="15"/>
      <c r="G31" s="15"/>
      <c r="H31" s="15"/>
      <c r="I31" s="22"/>
      <c r="J31" s="22"/>
      <c r="K31" s="11"/>
    </row>
    <row r="32" spans="1:37" ht="14.25" x14ac:dyDescent="0.2">
      <c r="A32" s="66" t="s">
        <v>312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AK32" s="25" t="s">
        <v>312</v>
      </c>
    </row>
    <row r="33" spans="1:28" ht="99.75" x14ac:dyDescent="0.2">
      <c r="A33" s="23" t="s">
        <v>300</v>
      </c>
      <c r="B33" s="23" t="s">
        <v>301</v>
      </c>
      <c r="C33" s="23" t="s">
        <v>302</v>
      </c>
      <c r="D33" s="23" t="s">
        <v>303</v>
      </c>
      <c r="E33" s="23" t="s">
        <v>304</v>
      </c>
      <c r="F33" s="23" t="s">
        <v>305</v>
      </c>
      <c r="G33" s="24" t="s">
        <v>306</v>
      </c>
      <c r="H33" s="24" t="s">
        <v>307</v>
      </c>
      <c r="I33" s="23" t="s">
        <v>308</v>
      </c>
      <c r="J33" s="23" t="s">
        <v>309</v>
      </c>
      <c r="K33" s="23" t="s">
        <v>310</v>
      </c>
    </row>
    <row r="34" spans="1:28" ht="14.25" x14ac:dyDescent="0.2">
      <c r="A34" s="23">
        <v>1</v>
      </c>
      <c r="B34" s="23">
        <v>2</v>
      </c>
      <c r="C34" s="23">
        <v>3</v>
      </c>
      <c r="D34" s="23">
        <v>4</v>
      </c>
      <c r="E34" s="23">
        <v>5</v>
      </c>
      <c r="F34" s="23">
        <v>6</v>
      </c>
      <c r="G34" s="23">
        <v>7</v>
      </c>
      <c r="H34" s="23">
        <v>8</v>
      </c>
      <c r="I34" s="23">
        <v>9</v>
      </c>
      <c r="J34" s="23">
        <v>10</v>
      </c>
      <c r="K34" s="23">
        <v>11</v>
      </c>
    </row>
    <row r="36" spans="1:28" ht="16.5" x14ac:dyDescent="0.25">
      <c r="A36" s="75" t="str">
        <f>CONCATENATE("Раздел: ",IF(Source!G24&lt;&gt;"Новый раздел", Source!G24, ""))</f>
        <v>Раздел: Секция 1. Кровля в/о А-В/1-11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</row>
    <row r="38" spans="1:28" ht="16.5" x14ac:dyDescent="0.25">
      <c r="A38" s="75" t="str">
        <f>CONCATENATE("Подраздел: ",IF(Source!G28&lt;&gt;"Новый подраздел", Source!G28, ""))</f>
        <v>Подраздел: Демонтажные и подготовительные  работы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</row>
    <row r="39" spans="1:28" ht="42.75" x14ac:dyDescent="0.2">
      <c r="A39" s="26">
        <v>1</v>
      </c>
      <c r="B39" s="26" t="str">
        <f>Source!F32</f>
        <v>6.61-26-1</v>
      </c>
      <c r="C39" s="26" t="s">
        <v>21</v>
      </c>
      <c r="D39" s="27" t="str">
        <f>Source!H32</f>
        <v>100 м2</v>
      </c>
      <c r="E39" s="10">
        <f>Source!I32</f>
        <v>1.18E-2</v>
      </c>
      <c r="F39" s="29"/>
      <c r="G39" s="28"/>
      <c r="H39" s="10"/>
      <c r="I39" s="29"/>
      <c r="J39" s="10"/>
      <c r="K39" s="29"/>
      <c r="Q39">
        <f>ROUND((Source!DN32/100)*ROUND((ROUND((Source!AF32*Source!AV32*Source!I32),2)),2), 2)</f>
        <v>5.54</v>
      </c>
      <c r="R39">
        <f>Source!X32</f>
        <v>128.02000000000001</v>
      </c>
      <c r="S39">
        <f>ROUND((Source!DO32/100)*ROUND((ROUND((Source!AF32*Source!AV32*Source!I32),2)),2), 2)</f>
        <v>3.81</v>
      </c>
      <c r="T39">
        <f>Source!Y32</f>
        <v>74.98</v>
      </c>
      <c r="U39">
        <f>ROUND((175/100)*ROUND((ROUND((Source!AE32*Source!AV32*Source!I32),2)),2), 2)</f>
        <v>0</v>
      </c>
      <c r="V39">
        <f>ROUND((160/100)*ROUND(ROUND((ROUND((Source!AE32*Source!AV32*Source!I32),2)*Source!BS32),2), 2), 2)</f>
        <v>0</v>
      </c>
    </row>
    <row r="40" spans="1:28" x14ac:dyDescent="0.2">
      <c r="C40" s="30" t="str">
        <f>"Объем: "&amp;Source!I32&amp;"=1,18/"&amp;"100"</f>
        <v>Объем: 0,0118=1,18/100</v>
      </c>
    </row>
    <row r="41" spans="1:28" ht="14.25" x14ac:dyDescent="0.2">
      <c r="A41" s="26"/>
      <c r="B41" s="26"/>
      <c r="C41" s="26" t="s">
        <v>313</v>
      </c>
      <c r="D41" s="27"/>
      <c r="E41" s="10"/>
      <c r="F41" s="29">
        <f>Source!AO32</f>
        <v>587.65</v>
      </c>
      <c r="G41" s="28" t="str">
        <f>Source!DG32</f>
        <v/>
      </c>
      <c r="H41" s="10">
        <f>Source!AV32</f>
        <v>1</v>
      </c>
      <c r="I41" s="29">
        <f>ROUND((ROUND((Source!AF32*Source!AV32*Source!I32),2)),2)</f>
        <v>6.93</v>
      </c>
      <c r="J41" s="10">
        <f>IF(Source!BA32&lt;&gt; 0, Source!BA32, 1)</f>
        <v>26.39</v>
      </c>
      <c r="K41" s="29">
        <f>Source!S32</f>
        <v>182.88</v>
      </c>
      <c r="W41">
        <f>I41</f>
        <v>6.93</v>
      </c>
    </row>
    <row r="42" spans="1:28" ht="28.5" x14ac:dyDescent="0.2">
      <c r="A42" s="26" t="s">
        <v>27</v>
      </c>
      <c r="B42" s="26" t="str">
        <f>Source!F33</f>
        <v>9999990001</v>
      </c>
      <c r="C42" s="26" t="s">
        <v>29</v>
      </c>
      <c r="D42" s="27" t="str">
        <f>Source!H33</f>
        <v>т</v>
      </c>
      <c r="E42" s="10">
        <f>Source!I33</f>
        <v>-5.4279999999999995E-2</v>
      </c>
      <c r="F42" s="29">
        <f>Source!AK33</f>
        <v>0</v>
      </c>
      <c r="G42" s="31" t="s">
        <v>3</v>
      </c>
      <c r="H42" s="10">
        <f>Source!AW33</f>
        <v>1</v>
      </c>
      <c r="I42" s="29">
        <f>ROUND((ROUND((Source!AC33*Source!AW33*Source!I33),2)),2)+(ROUND((ROUND(((Source!ET33)*Source!AV33*Source!I33),2)),2)+ROUND((ROUND(((Source!AE33-(Source!EU33))*Source!AV33*Source!I33),2)),2))+ROUND((ROUND((Source!AF33*Source!AV33*Source!I33),2)),2)</f>
        <v>0</v>
      </c>
      <c r="J42" s="10">
        <f>IF(Source!BC33&lt;&gt; 0, Source!BC33, 1)</f>
        <v>1</v>
      </c>
      <c r="K42" s="29">
        <f>Source!O33</f>
        <v>0</v>
      </c>
      <c r="Q42">
        <f>ROUND((Source!DN33/100)*ROUND((ROUND((Source!AF33*Source!AV33*Source!I33),2)),2), 2)</f>
        <v>0</v>
      </c>
      <c r="R42">
        <f>Source!X33</f>
        <v>0</v>
      </c>
      <c r="S42">
        <f>ROUND((Source!DO33/100)*ROUND((ROUND((Source!AF33*Source!AV33*Source!I33),2)),2), 2)</f>
        <v>0</v>
      </c>
      <c r="T42">
        <f>Source!Y33</f>
        <v>0</v>
      </c>
      <c r="U42">
        <f>ROUND((175/100)*ROUND((ROUND((Source!AE33*Source!AV33*Source!I33),2)),2), 2)</f>
        <v>0</v>
      </c>
      <c r="V42">
        <f>ROUND((160/100)*ROUND(ROUND((ROUND((Source!AE33*Source!AV33*Source!I33),2)*Source!BS33),2), 2), 2)</f>
        <v>0</v>
      </c>
      <c r="X42">
        <f>IF(Source!BI33&lt;=1,I42, 0)</f>
        <v>0</v>
      </c>
      <c r="Y42">
        <f>IF(Source!BI33=2,I42, 0)</f>
        <v>0</v>
      </c>
      <c r="Z42">
        <f>IF(Source!BI33=3,I42, 0)</f>
        <v>0</v>
      </c>
      <c r="AA42">
        <f>IF(Source!BI33=4,I42, 0)</f>
        <v>0</v>
      </c>
    </row>
    <row r="43" spans="1:28" ht="14.25" x14ac:dyDescent="0.2">
      <c r="A43" s="26"/>
      <c r="B43" s="26"/>
      <c r="C43" s="26" t="s">
        <v>314</v>
      </c>
      <c r="D43" s="27" t="s">
        <v>315</v>
      </c>
      <c r="E43" s="10">
        <f>Source!DN32</f>
        <v>80</v>
      </c>
      <c r="F43" s="29"/>
      <c r="G43" s="28"/>
      <c r="H43" s="10"/>
      <c r="I43" s="29">
        <f>SUM(Q39:Q42)</f>
        <v>5.54</v>
      </c>
      <c r="J43" s="10">
        <f>Source!BZ32</f>
        <v>70</v>
      </c>
      <c r="K43" s="29">
        <f>SUM(R39:R42)</f>
        <v>128.02000000000001</v>
      </c>
    </row>
    <row r="44" spans="1:28" ht="14.25" x14ac:dyDescent="0.2">
      <c r="A44" s="26"/>
      <c r="B44" s="26"/>
      <c r="C44" s="26" t="s">
        <v>316</v>
      </c>
      <c r="D44" s="27" t="s">
        <v>315</v>
      </c>
      <c r="E44" s="10">
        <f>Source!DO32</f>
        <v>55</v>
      </c>
      <c r="F44" s="29"/>
      <c r="G44" s="28"/>
      <c r="H44" s="10"/>
      <c r="I44" s="29">
        <f>SUM(S39:S43)</f>
        <v>3.81</v>
      </c>
      <c r="J44" s="10">
        <f>Source!CA32</f>
        <v>41</v>
      </c>
      <c r="K44" s="29">
        <f>SUM(T39:T43)</f>
        <v>74.98</v>
      </c>
    </row>
    <row r="45" spans="1:28" ht="14.25" x14ac:dyDescent="0.2">
      <c r="A45" s="34"/>
      <c r="B45" s="34"/>
      <c r="C45" s="34" t="s">
        <v>317</v>
      </c>
      <c r="D45" s="35" t="s">
        <v>318</v>
      </c>
      <c r="E45" s="36">
        <f>Source!AQ32</f>
        <v>57.5</v>
      </c>
      <c r="F45" s="37"/>
      <c r="G45" s="38" t="str">
        <f>Source!DI32</f>
        <v/>
      </c>
      <c r="H45" s="36">
        <f>Source!AV32</f>
        <v>1</v>
      </c>
      <c r="I45" s="37">
        <f>Source!U32</f>
        <v>0.67849999999999999</v>
      </c>
      <c r="J45" s="36"/>
      <c r="K45" s="37"/>
      <c r="AB45" s="32">
        <f>I45</f>
        <v>0.67849999999999999</v>
      </c>
    </row>
    <row r="46" spans="1:28" ht="15" x14ac:dyDescent="0.25">
      <c r="A46" s="39"/>
      <c r="B46" s="39"/>
      <c r="C46" s="40" t="s">
        <v>319</v>
      </c>
      <c r="D46" s="39"/>
      <c r="E46" s="39"/>
      <c r="F46" s="39"/>
      <c r="G46" s="39"/>
      <c r="H46" s="76">
        <f>I41+I43+I44+SUM(I42:I42)</f>
        <v>16.279999999999998</v>
      </c>
      <c r="I46" s="76"/>
      <c r="J46" s="76">
        <f>K41+K43+K44+SUM(K42:K42)</f>
        <v>385.88</v>
      </c>
      <c r="K46" s="76"/>
      <c r="O46" s="32">
        <f>I41+I43+I44+SUM(I42:I42)</f>
        <v>16.279999999999998</v>
      </c>
      <c r="P46" s="32">
        <f>K41+K43+K44+SUM(K42:K42)</f>
        <v>385.88</v>
      </c>
      <c r="X46">
        <f>IF(Source!BI32&lt;=1,I41+I43+I44-0, 0)</f>
        <v>16.279999999999998</v>
      </c>
      <c r="Y46">
        <f>IF(Source!BI32=2,I41+I43+I44-0, 0)</f>
        <v>0</v>
      </c>
      <c r="Z46">
        <f>IF(Source!BI32=3,I41+I43+I44-0, 0)</f>
        <v>0</v>
      </c>
      <c r="AA46">
        <f>IF(Source!BI32=4,I41+I43+I44,0)</f>
        <v>0</v>
      </c>
    </row>
    <row r="48" spans="1:28" ht="42.75" x14ac:dyDescent="0.2">
      <c r="A48" s="26">
        <v>2</v>
      </c>
      <c r="B48" s="26" t="str">
        <f>Source!F34</f>
        <v>6.62-31-1</v>
      </c>
      <c r="C48" s="26" t="s">
        <v>33</v>
      </c>
      <c r="D48" s="27" t="str">
        <f>Source!H34</f>
        <v>1 м2 поверхности</v>
      </c>
      <c r="E48" s="10">
        <f>Source!I34</f>
        <v>2.0499999999999998</v>
      </c>
      <c r="F48" s="29"/>
      <c r="G48" s="28"/>
      <c r="H48" s="10"/>
      <c r="I48" s="29"/>
      <c r="J48" s="10"/>
      <c r="K48" s="29"/>
      <c r="Q48">
        <f>ROUND((Source!DN34/100)*ROUND((ROUND((Source!AF34*Source!AV34*Source!I34),2)),2), 2)</f>
        <v>12.57</v>
      </c>
      <c r="R48">
        <f>Source!X34</f>
        <v>275.33</v>
      </c>
      <c r="S48">
        <f>ROUND((Source!DO34/100)*ROUND((ROUND((Source!AF34*Source!AV34*Source!I34),2)),2), 2)</f>
        <v>8.0399999999999991</v>
      </c>
      <c r="T48">
        <f>Source!Y34</f>
        <v>136.01</v>
      </c>
      <c r="U48">
        <f>ROUND((175/100)*ROUND((ROUND((Source!AE34*Source!AV34*Source!I34),2)),2), 2)</f>
        <v>0</v>
      </c>
      <c r="V48">
        <f>ROUND((160/100)*ROUND(ROUND((ROUND((Source!AE34*Source!AV34*Source!I34),2)*Source!BS34),2), 2), 2)</f>
        <v>0</v>
      </c>
    </row>
    <row r="49" spans="1:28" ht="14.25" x14ac:dyDescent="0.2">
      <c r="A49" s="26"/>
      <c r="B49" s="26"/>
      <c r="C49" s="26" t="s">
        <v>313</v>
      </c>
      <c r="D49" s="27"/>
      <c r="E49" s="10"/>
      <c r="F49" s="29">
        <f>Source!AO34</f>
        <v>6.13</v>
      </c>
      <c r="G49" s="28" t="str">
        <f>Source!DG34</f>
        <v/>
      </c>
      <c r="H49" s="10">
        <f>Source!AV34</f>
        <v>1</v>
      </c>
      <c r="I49" s="29">
        <f>ROUND((ROUND((Source!AF34*Source!AV34*Source!I34),2)),2)</f>
        <v>12.57</v>
      </c>
      <c r="J49" s="10">
        <f>IF(Source!BA34&lt;&gt; 0, Source!BA34, 1)</f>
        <v>26.39</v>
      </c>
      <c r="K49" s="29">
        <f>Source!S34</f>
        <v>331.72</v>
      </c>
      <c r="W49">
        <f>I49</f>
        <v>12.57</v>
      </c>
    </row>
    <row r="50" spans="1:28" ht="14.25" x14ac:dyDescent="0.2">
      <c r="A50" s="26"/>
      <c r="B50" s="26"/>
      <c r="C50" s="26" t="s">
        <v>314</v>
      </c>
      <c r="D50" s="27" t="s">
        <v>315</v>
      </c>
      <c r="E50" s="10">
        <f>Source!DN34</f>
        <v>100</v>
      </c>
      <c r="F50" s="29"/>
      <c r="G50" s="28"/>
      <c r="H50" s="10"/>
      <c r="I50" s="29">
        <f>SUM(Q48:Q49)</f>
        <v>12.57</v>
      </c>
      <c r="J50" s="10">
        <f>Source!BZ34</f>
        <v>83</v>
      </c>
      <c r="K50" s="29">
        <f>SUM(R48:R49)</f>
        <v>275.33</v>
      </c>
    </row>
    <row r="51" spans="1:28" ht="14.25" x14ac:dyDescent="0.2">
      <c r="A51" s="26"/>
      <c r="B51" s="26"/>
      <c r="C51" s="26" t="s">
        <v>316</v>
      </c>
      <c r="D51" s="27" t="s">
        <v>315</v>
      </c>
      <c r="E51" s="10">
        <f>Source!DO34</f>
        <v>64</v>
      </c>
      <c r="F51" s="29"/>
      <c r="G51" s="28"/>
      <c r="H51" s="10"/>
      <c r="I51" s="29">
        <f>SUM(S48:S50)</f>
        <v>8.0399999999999991</v>
      </c>
      <c r="J51" s="10">
        <f>Source!CA34</f>
        <v>41</v>
      </c>
      <c r="K51" s="29">
        <f>SUM(T48:T50)</f>
        <v>136.01</v>
      </c>
    </row>
    <row r="52" spans="1:28" ht="14.25" x14ac:dyDescent="0.2">
      <c r="A52" s="34"/>
      <c r="B52" s="34"/>
      <c r="C52" s="34" t="s">
        <v>317</v>
      </c>
      <c r="D52" s="35" t="s">
        <v>318</v>
      </c>
      <c r="E52" s="36">
        <f>Source!AQ34</f>
        <v>0.6</v>
      </c>
      <c r="F52" s="37"/>
      <c r="G52" s="38" t="str">
        <f>Source!DI34</f>
        <v/>
      </c>
      <c r="H52" s="36">
        <f>Source!AV34</f>
        <v>1</v>
      </c>
      <c r="I52" s="37">
        <f>Source!U34</f>
        <v>1.2299999999999998</v>
      </c>
      <c r="J52" s="36"/>
      <c r="K52" s="37"/>
      <c r="AB52" s="32">
        <f>I52</f>
        <v>1.2299999999999998</v>
      </c>
    </row>
    <row r="53" spans="1:28" ht="15" x14ac:dyDescent="0.25">
      <c r="A53" s="39"/>
      <c r="B53" s="39"/>
      <c r="C53" s="40" t="s">
        <v>319</v>
      </c>
      <c r="D53" s="39"/>
      <c r="E53" s="39"/>
      <c r="F53" s="39"/>
      <c r="G53" s="39"/>
      <c r="H53" s="76">
        <f>I49+I50+I51</f>
        <v>33.18</v>
      </c>
      <c r="I53" s="76"/>
      <c r="J53" s="76">
        <f>K49+K50+K51</f>
        <v>743.06</v>
      </c>
      <c r="K53" s="76"/>
      <c r="O53" s="32">
        <f>I49+I50+I51</f>
        <v>33.18</v>
      </c>
      <c r="P53" s="32">
        <f>K49+K50+K51</f>
        <v>743.06</v>
      </c>
      <c r="X53">
        <f>IF(Source!BI34&lt;=1,I49+I50+I51-0, 0)</f>
        <v>33.18</v>
      </c>
      <c r="Y53">
        <f>IF(Source!BI34=2,I49+I50+I51-0, 0)</f>
        <v>0</v>
      </c>
      <c r="Z53">
        <f>IF(Source!BI34=3,I49+I50+I51-0, 0)</f>
        <v>0</v>
      </c>
      <c r="AA53">
        <f>IF(Source!BI34=4,I49+I50+I51,0)</f>
        <v>0</v>
      </c>
    </row>
    <row r="55" spans="1:28" ht="28.5" x14ac:dyDescent="0.2">
      <c r="A55" s="26">
        <v>3</v>
      </c>
      <c r="B55" s="26" t="str">
        <f>Source!F35</f>
        <v>6.58-2-1</v>
      </c>
      <c r="C55" s="26" t="s">
        <v>40</v>
      </c>
      <c r="D55" s="27" t="str">
        <f>Source!H35</f>
        <v>100 м2</v>
      </c>
      <c r="E55" s="10">
        <f>Source!I35</f>
        <v>3.5200000000000002E-2</v>
      </c>
      <c r="F55" s="29"/>
      <c r="G55" s="28"/>
      <c r="H55" s="10"/>
      <c r="I55" s="29"/>
      <c r="J55" s="10"/>
      <c r="K55" s="29"/>
      <c r="Q55">
        <f>ROUND((Source!DN35/100)*ROUND((ROUND((Source!AF35*Source!AV35*Source!I35),2)),2), 2)</f>
        <v>5.39</v>
      </c>
      <c r="R55">
        <f>Source!X35</f>
        <v>124.51</v>
      </c>
      <c r="S55">
        <f>ROUND((Source!DO35/100)*ROUND((ROUND((Source!AF35*Source!AV35*Source!I35),2)),2), 2)</f>
        <v>3.71</v>
      </c>
      <c r="T55">
        <f>Source!Y35</f>
        <v>72.930000000000007</v>
      </c>
      <c r="U55">
        <f>ROUND((175/100)*ROUND((ROUND((Source!AE35*Source!AV35*Source!I35),2)),2), 2)</f>
        <v>0</v>
      </c>
      <c r="V55">
        <f>ROUND((160/100)*ROUND(ROUND((ROUND((Source!AE35*Source!AV35*Source!I35),2)*Source!BS35),2), 2), 2)</f>
        <v>0</v>
      </c>
    </row>
    <row r="56" spans="1:28" x14ac:dyDescent="0.2">
      <c r="C56" s="30" t="str">
        <f>"Объем: "&amp;Source!I35&amp;"=3,52/"&amp;"100"</f>
        <v>Объем: 0,0352=3,52/100</v>
      </c>
    </row>
    <row r="57" spans="1:28" ht="14.25" x14ac:dyDescent="0.2">
      <c r="A57" s="26"/>
      <c r="B57" s="26"/>
      <c r="C57" s="26" t="s">
        <v>313</v>
      </c>
      <c r="D57" s="27"/>
      <c r="E57" s="10"/>
      <c r="F57" s="29">
        <f>Source!AO35</f>
        <v>191.34</v>
      </c>
      <c r="G57" s="28" t="str">
        <f>Source!DG35</f>
        <v/>
      </c>
      <c r="H57" s="10">
        <f>Source!AV35</f>
        <v>1</v>
      </c>
      <c r="I57" s="29">
        <f>ROUND((ROUND((Source!AF35*Source!AV35*Source!I35),2)),2)</f>
        <v>6.74</v>
      </c>
      <c r="J57" s="10">
        <f>IF(Source!BA35&lt;&gt; 0, Source!BA35, 1)</f>
        <v>26.39</v>
      </c>
      <c r="K57" s="29">
        <f>Source!S35</f>
        <v>177.87</v>
      </c>
      <c r="W57">
        <f>I57</f>
        <v>6.74</v>
      </c>
    </row>
    <row r="58" spans="1:28" ht="28.5" x14ac:dyDescent="0.2">
      <c r="A58" s="26" t="s">
        <v>44</v>
      </c>
      <c r="B58" s="26" t="str">
        <f>Source!F36</f>
        <v>9999990001</v>
      </c>
      <c r="C58" s="26" t="s">
        <v>29</v>
      </c>
      <c r="D58" s="27" t="str">
        <f>Source!H36</f>
        <v>т</v>
      </c>
      <c r="E58" s="10">
        <f>Source!I36</f>
        <v>-3.5904000000000005E-2</v>
      </c>
      <c r="F58" s="29">
        <f>Source!AK36</f>
        <v>0</v>
      </c>
      <c r="G58" s="31" t="s">
        <v>3</v>
      </c>
      <c r="H58" s="10">
        <f>Source!AW36</f>
        <v>1</v>
      </c>
      <c r="I58" s="29">
        <f>ROUND((ROUND((Source!AC36*Source!AW36*Source!I36),2)),2)+(ROUND((ROUND(((Source!ET36)*Source!AV36*Source!I36),2)),2)+ROUND((ROUND(((Source!AE36-(Source!EU36))*Source!AV36*Source!I36),2)),2))+ROUND((ROUND((Source!AF36*Source!AV36*Source!I36),2)),2)</f>
        <v>0</v>
      </c>
      <c r="J58" s="10">
        <f>IF(Source!BC36&lt;&gt; 0, Source!BC36, 1)</f>
        <v>1</v>
      </c>
      <c r="K58" s="29">
        <f>Source!O36</f>
        <v>0</v>
      </c>
      <c r="Q58">
        <f>ROUND((Source!DN36/100)*ROUND((ROUND((Source!AF36*Source!AV36*Source!I36),2)),2), 2)</f>
        <v>0</v>
      </c>
      <c r="R58">
        <f>Source!X36</f>
        <v>0</v>
      </c>
      <c r="S58">
        <f>ROUND((Source!DO36/100)*ROUND((ROUND((Source!AF36*Source!AV36*Source!I36),2)),2), 2)</f>
        <v>0</v>
      </c>
      <c r="T58">
        <f>Source!Y36</f>
        <v>0</v>
      </c>
      <c r="U58">
        <f>ROUND((175/100)*ROUND((ROUND((Source!AE36*Source!AV36*Source!I36),2)),2), 2)</f>
        <v>0</v>
      </c>
      <c r="V58">
        <f>ROUND((160/100)*ROUND(ROUND((ROUND((Source!AE36*Source!AV36*Source!I36),2)*Source!BS36),2), 2), 2)</f>
        <v>0</v>
      </c>
      <c r="X58">
        <f>IF(Source!BI36&lt;=1,I58, 0)</f>
        <v>0</v>
      </c>
      <c r="Y58">
        <f>IF(Source!BI36=2,I58, 0)</f>
        <v>0</v>
      </c>
      <c r="Z58">
        <f>IF(Source!BI36=3,I58, 0)</f>
        <v>0</v>
      </c>
      <c r="AA58">
        <f>IF(Source!BI36=4,I58, 0)</f>
        <v>0</v>
      </c>
    </row>
    <row r="59" spans="1:28" ht="14.25" x14ac:dyDescent="0.2">
      <c r="A59" s="26"/>
      <c r="B59" s="26"/>
      <c r="C59" s="26" t="s">
        <v>314</v>
      </c>
      <c r="D59" s="27" t="s">
        <v>315</v>
      </c>
      <c r="E59" s="10">
        <f>Source!DN35</f>
        <v>80</v>
      </c>
      <c r="F59" s="29"/>
      <c r="G59" s="28"/>
      <c r="H59" s="10"/>
      <c r="I59" s="29">
        <f>SUM(Q55:Q58)</f>
        <v>5.39</v>
      </c>
      <c r="J59" s="10">
        <f>Source!BZ35</f>
        <v>70</v>
      </c>
      <c r="K59" s="29">
        <f>SUM(R55:R58)</f>
        <v>124.51</v>
      </c>
    </row>
    <row r="60" spans="1:28" ht="14.25" x14ac:dyDescent="0.2">
      <c r="A60" s="26"/>
      <c r="B60" s="26"/>
      <c r="C60" s="26" t="s">
        <v>316</v>
      </c>
      <c r="D60" s="27" t="s">
        <v>315</v>
      </c>
      <c r="E60" s="10">
        <f>Source!DO35</f>
        <v>55</v>
      </c>
      <c r="F60" s="29"/>
      <c r="G60" s="28"/>
      <c r="H60" s="10"/>
      <c r="I60" s="29">
        <f>SUM(S55:S59)</f>
        <v>3.71</v>
      </c>
      <c r="J60" s="10">
        <f>Source!CA35</f>
        <v>41</v>
      </c>
      <c r="K60" s="29">
        <f>SUM(T55:T59)</f>
        <v>72.930000000000007</v>
      </c>
    </row>
    <row r="61" spans="1:28" ht="14.25" x14ac:dyDescent="0.2">
      <c r="A61" s="34"/>
      <c r="B61" s="34"/>
      <c r="C61" s="34" t="s">
        <v>317</v>
      </c>
      <c r="D61" s="35" t="s">
        <v>318</v>
      </c>
      <c r="E61" s="36">
        <f>Source!AQ35</f>
        <v>17.41</v>
      </c>
      <c r="F61" s="37"/>
      <c r="G61" s="38" t="str">
        <f>Source!DI35</f>
        <v/>
      </c>
      <c r="H61" s="36">
        <f>Source!AV35</f>
        <v>1</v>
      </c>
      <c r="I61" s="37">
        <f>Source!U35</f>
        <v>0.61283200000000004</v>
      </c>
      <c r="J61" s="36"/>
      <c r="K61" s="37"/>
      <c r="AB61" s="32">
        <f>I61</f>
        <v>0.61283200000000004</v>
      </c>
    </row>
    <row r="62" spans="1:28" ht="15" x14ac:dyDescent="0.25">
      <c r="A62" s="39"/>
      <c r="B62" s="39"/>
      <c r="C62" s="40" t="s">
        <v>319</v>
      </c>
      <c r="D62" s="39"/>
      <c r="E62" s="39"/>
      <c r="F62" s="39"/>
      <c r="G62" s="39"/>
      <c r="H62" s="76">
        <f>I57+I59+I60+SUM(I58:I58)</f>
        <v>15.84</v>
      </c>
      <c r="I62" s="76"/>
      <c r="J62" s="76">
        <f>K57+K59+K60+SUM(K58:K58)</f>
        <v>375.31</v>
      </c>
      <c r="K62" s="76"/>
      <c r="O62" s="32">
        <f>I57+I59+I60+SUM(I58:I58)</f>
        <v>15.84</v>
      </c>
      <c r="P62" s="32">
        <f>K57+K59+K60+SUM(K58:K58)</f>
        <v>375.31</v>
      </c>
      <c r="X62">
        <f>IF(Source!BI35&lt;=1,I57+I59+I60-0, 0)</f>
        <v>15.84</v>
      </c>
      <c r="Y62">
        <f>IF(Source!BI35=2,I57+I59+I60-0, 0)</f>
        <v>0</v>
      </c>
      <c r="Z62">
        <f>IF(Source!BI35=3,I57+I59+I60-0, 0)</f>
        <v>0</v>
      </c>
      <c r="AA62">
        <f>IF(Source!BI35=4,I57+I59+I60,0)</f>
        <v>0</v>
      </c>
    </row>
    <row r="64" spans="1:28" ht="42.75" x14ac:dyDescent="0.2">
      <c r="A64" s="26">
        <v>4</v>
      </c>
      <c r="B64" s="26" t="str">
        <f>Source!F37</f>
        <v>6.65-24-1</v>
      </c>
      <c r="C64" s="26" t="s">
        <v>47</v>
      </c>
      <c r="D64" s="27" t="str">
        <f>Source!H37</f>
        <v>100 м</v>
      </c>
      <c r="E64" s="10">
        <f>Source!I37</f>
        <v>0.02</v>
      </c>
      <c r="F64" s="29"/>
      <c r="G64" s="28"/>
      <c r="H64" s="10"/>
      <c r="I64" s="29"/>
      <c r="J64" s="10"/>
      <c r="K64" s="29"/>
      <c r="Q64">
        <f>ROUND((Source!DN37/100)*ROUND((ROUND((Source!AF37*Source!AV37*Source!I37),2)),2), 2)</f>
        <v>5.0199999999999996</v>
      </c>
      <c r="R64">
        <f>Source!X37</f>
        <v>108.31</v>
      </c>
      <c r="S64">
        <f>ROUND((Source!DO37/100)*ROUND((ROUND((Source!AF37*Source!AV37*Source!I37),2)),2), 2)</f>
        <v>3.37</v>
      </c>
      <c r="T64">
        <f>Source!Y37</f>
        <v>49.34</v>
      </c>
      <c r="U64">
        <f>ROUND((175/100)*ROUND((ROUND((Source!AE37*Source!AV37*Source!I37),2)),2), 2)</f>
        <v>0</v>
      </c>
      <c r="V64">
        <f>ROUND((160/100)*ROUND(ROUND((ROUND((Source!AE37*Source!AV37*Source!I37),2)*Source!BS37),2), 2), 2)</f>
        <v>0</v>
      </c>
    </row>
    <row r="65" spans="1:28" x14ac:dyDescent="0.2">
      <c r="C65" s="30" t="str">
        <f>"Объем: "&amp;Source!I37&amp;"=2/"&amp;"100"</f>
        <v>Объем: 0,02=2/100</v>
      </c>
    </row>
    <row r="66" spans="1:28" ht="14.25" x14ac:dyDescent="0.2">
      <c r="A66" s="26"/>
      <c r="B66" s="26"/>
      <c r="C66" s="26" t="s">
        <v>313</v>
      </c>
      <c r="D66" s="27"/>
      <c r="E66" s="10"/>
      <c r="F66" s="29">
        <f>Source!AO37</f>
        <v>227.82</v>
      </c>
      <c r="G66" s="28" t="str">
        <f>Source!DG37</f>
        <v/>
      </c>
      <c r="H66" s="10">
        <f>Source!AV37</f>
        <v>1</v>
      </c>
      <c r="I66" s="29">
        <f>ROUND((ROUND((Source!AF37*Source!AV37*Source!I37),2)),2)</f>
        <v>4.5599999999999996</v>
      </c>
      <c r="J66" s="10">
        <f>IF(Source!BA37&lt;&gt; 0, Source!BA37, 1)</f>
        <v>26.39</v>
      </c>
      <c r="K66" s="29">
        <f>Source!S37</f>
        <v>120.34</v>
      </c>
      <c r="W66">
        <f>I66</f>
        <v>4.5599999999999996</v>
      </c>
    </row>
    <row r="67" spans="1:28" ht="14.25" x14ac:dyDescent="0.2">
      <c r="A67" s="26"/>
      <c r="B67" s="26"/>
      <c r="C67" s="26" t="s">
        <v>314</v>
      </c>
      <c r="D67" s="27" t="s">
        <v>315</v>
      </c>
      <c r="E67" s="10">
        <f>Source!DN37</f>
        <v>110</v>
      </c>
      <c r="F67" s="29"/>
      <c r="G67" s="28"/>
      <c r="H67" s="10"/>
      <c r="I67" s="29">
        <f>SUM(Q64:Q66)</f>
        <v>5.0199999999999996</v>
      </c>
      <c r="J67" s="10">
        <f>Source!BZ37</f>
        <v>90</v>
      </c>
      <c r="K67" s="29">
        <f>SUM(R64:R66)</f>
        <v>108.31</v>
      </c>
    </row>
    <row r="68" spans="1:28" ht="14.25" x14ac:dyDescent="0.2">
      <c r="A68" s="26"/>
      <c r="B68" s="26"/>
      <c r="C68" s="26" t="s">
        <v>316</v>
      </c>
      <c r="D68" s="27" t="s">
        <v>315</v>
      </c>
      <c r="E68" s="10">
        <f>Source!DO37</f>
        <v>74</v>
      </c>
      <c r="F68" s="29"/>
      <c r="G68" s="28"/>
      <c r="H68" s="10"/>
      <c r="I68" s="29">
        <f>SUM(S64:S67)</f>
        <v>3.37</v>
      </c>
      <c r="J68" s="10">
        <f>Source!CA37</f>
        <v>41</v>
      </c>
      <c r="K68" s="29">
        <f>SUM(T64:T67)</f>
        <v>49.34</v>
      </c>
    </row>
    <row r="69" spans="1:28" ht="14.25" x14ac:dyDescent="0.2">
      <c r="A69" s="34"/>
      <c r="B69" s="34"/>
      <c r="C69" s="34" t="s">
        <v>317</v>
      </c>
      <c r="D69" s="35" t="s">
        <v>318</v>
      </c>
      <c r="E69" s="36">
        <f>Source!AQ37</f>
        <v>20.73</v>
      </c>
      <c r="F69" s="37"/>
      <c r="G69" s="38" t="str">
        <f>Source!DI37</f>
        <v/>
      </c>
      <c r="H69" s="36">
        <f>Source!AV37</f>
        <v>1</v>
      </c>
      <c r="I69" s="37">
        <f>Source!U37</f>
        <v>0.41460000000000002</v>
      </c>
      <c r="J69" s="36"/>
      <c r="K69" s="37"/>
      <c r="AB69" s="32">
        <f>I69</f>
        <v>0.41460000000000002</v>
      </c>
    </row>
    <row r="70" spans="1:28" ht="15" x14ac:dyDescent="0.25">
      <c r="A70" s="39"/>
      <c r="B70" s="39"/>
      <c r="C70" s="40" t="s">
        <v>319</v>
      </c>
      <c r="D70" s="39"/>
      <c r="E70" s="39"/>
      <c r="F70" s="39"/>
      <c r="G70" s="39"/>
      <c r="H70" s="76">
        <f>I66+I67+I68</f>
        <v>12.95</v>
      </c>
      <c r="I70" s="76"/>
      <c r="J70" s="76">
        <f>K66+K67+K68</f>
        <v>277.99</v>
      </c>
      <c r="K70" s="76"/>
      <c r="O70" s="32">
        <f>I66+I67+I68</f>
        <v>12.95</v>
      </c>
      <c r="P70" s="32">
        <f>K66+K67+K68</f>
        <v>277.99</v>
      </c>
      <c r="X70">
        <f>IF(Source!BI37&lt;=1,I66+I67+I68-0, 0)</f>
        <v>12.95</v>
      </c>
      <c r="Y70">
        <f>IF(Source!BI37=2,I66+I67+I68-0, 0)</f>
        <v>0</v>
      </c>
      <c r="Z70">
        <f>IF(Source!BI37=3,I66+I67+I68-0, 0)</f>
        <v>0</v>
      </c>
      <c r="AA70">
        <f>IF(Source!BI37=4,I66+I67+I68,0)</f>
        <v>0</v>
      </c>
    </row>
    <row r="72" spans="1:28" ht="57" x14ac:dyDescent="0.2">
      <c r="A72" s="26">
        <v>5</v>
      </c>
      <c r="B72" s="26" t="str">
        <f>Source!F38</f>
        <v>6.62-31-1</v>
      </c>
      <c r="C72" s="26" t="s">
        <v>53</v>
      </c>
      <c r="D72" s="27" t="str">
        <f>Source!H38</f>
        <v>1 м2 поверхности</v>
      </c>
      <c r="E72" s="10">
        <f>Source!I38</f>
        <v>20.75</v>
      </c>
      <c r="F72" s="29"/>
      <c r="G72" s="28"/>
      <c r="H72" s="10"/>
      <c r="I72" s="29"/>
      <c r="J72" s="10"/>
      <c r="K72" s="29"/>
      <c r="Q72">
        <f>ROUND((Source!DN38/100)*ROUND((ROUND((Source!AF38*Source!AV38*Source!I38),2)),2), 2)</f>
        <v>127.2</v>
      </c>
      <c r="R72">
        <f>Source!X38</f>
        <v>2786.15</v>
      </c>
      <c r="S72">
        <f>ROUND((Source!DO38/100)*ROUND((ROUND((Source!AF38*Source!AV38*Source!I38),2)),2), 2)</f>
        <v>81.41</v>
      </c>
      <c r="T72">
        <f>Source!Y38</f>
        <v>1376.29</v>
      </c>
      <c r="U72">
        <f>ROUND((175/100)*ROUND((ROUND((Source!AE38*Source!AV38*Source!I38),2)),2), 2)</f>
        <v>0</v>
      </c>
      <c r="V72">
        <f>ROUND((160/100)*ROUND(ROUND((ROUND((Source!AE38*Source!AV38*Source!I38),2)*Source!BS38),2), 2), 2)</f>
        <v>0</v>
      </c>
    </row>
    <row r="73" spans="1:28" ht="14.25" x14ac:dyDescent="0.2">
      <c r="A73" s="26"/>
      <c r="B73" s="26"/>
      <c r="C73" s="26" t="s">
        <v>313</v>
      </c>
      <c r="D73" s="27"/>
      <c r="E73" s="10"/>
      <c r="F73" s="29">
        <f>Source!AO38</f>
        <v>6.13</v>
      </c>
      <c r="G73" s="28" t="str">
        <f>Source!DG38</f>
        <v/>
      </c>
      <c r="H73" s="10">
        <f>Source!AV38</f>
        <v>1</v>
      </c>
      <c r="I73" s="29">
        <f>ROUND((ROUND((Source!AF38*Source!AV38*Source!I38),2)),2)</f>
        <v>127.2</v>
      </c>
      <c r="J73" s="10">
        <f>IF(Source!BA38&lt;&gt; 0, Source!BA38, 1)</f>
        <v>26.39</v>
      </c>
      <c r="K73" s="29">
        <f>Source!S38</f>
        <v>3356.81</v>
      </c>
      <c r="W73">
        <f>I73</f>
        <v>127.2</v>
      </c>
    </row>
    <row r="74" spans="1:28" ht="14.25" x14ac:dyDescent="0.2">
      <c r="A74" s="26"/>
      <c r="B74" s="26"/>
      <c r="C74" s="26" t="s">
        <v>314</v>
      </c>
      <c r="D74" s="27" t="s">
        <v>315</v>
      </c>
      <c r="E74" s="10">
        <f>Source!DN38</f>
        <v>100</v>
      </c>
      <c r="F74" s="29"/>
      <c r="G74" s="28"/>
      <c r="H74" s="10"/>
      <c r="I74" s="29">
        <f>SUM(Q72:Q73)</f>
        <v>127.2</v>
      </c>
      <c r="J74" s="10">
        <f>Source!BZ38</f>
        <v>83</v>
      </c>
      <c r="K74" s="29">
        <f>SUM(R72:R73)</f>
        <v>2786.15</v>
      </c>
    </row>
    <row r="75" spans="1:28" ht="14.25" x14ac:dyDescent="0.2">
      <c r="A75" s="26"/>
      <c r="B75" s="26"/>
      <c r="C75" s="26" t="s">
        <v>316</v>
      </c>
      <c r="D75" s="27" t="s">
        <v>315</v>
      </c>
      <c r="E75" s="10">
        <f>Source!DO38</f>
        <v>64</v>
      </c>
      <c r="F75" s="29"/>
      <c r="G75" s="28"/>
      <c r="H75" s="10"/>
      <c r="I75" s="29">
        <f>SUM(S72:S74)</f>
        <v>81.41</v>
      </c>
      <c r="J75" s="10">
        <f>Source!CA38</f>
        <v>41</v>
      </c>
      <c r="K75" s="29">
        <f>SUM(T72:T74)</f>
        <v>1376.29</v>
      </c>
    </row>
    <row r="76" spans="1:28" ht="14.25" x14ac:dyDescent="0.2">
      <c r="A76" s="34"/>
      <c r="B76" s="34"/>
      <c r="C76" s="34" t="s">
        <v>317</v>
      </c>
      <c r="D76" s="35" t="s">
        <v>318</v>
      </c>
      <c r="E76" s="36">
        <f>Source!AQ38</f>
        <v>0.6</v>
      </c>
      <c r="F76" s="37"/>
      <c r="G76" s="38" t="str">
        <f>Source!DI38</f>
        <v/>
      </c>
      <c r="H76" s="36">
        <f>Source!AV38</f>
        <v>1</v>
      </c>
      <c r="I76" s="37">
        <f>Source!U38</f>
        <v>12.45</v>
      </c>
      <c r="J76" s="36"/>
      <c r="K76" s="37"/>
      <c r="AB76" s="32">
        <f>I76</f>
        <v>12.45</v>
      </c>
    </row>
    <row r="77" spans="1:28" ht="15" x14ac:dyDescent="0.25">
      <c r="A77" s="39"/>
      <c r="B77" s="39"/>
      <c r="C77" s="40" t="s">
        <v>319</v>
      </c>
      <c r="D77" s="39"/>
      <c r="E77" s="39"/>
      <c r="F77" s="39"/>
      <c r="G77" s="39"/>
      <c r="H77" s="76">
        <f>I73+I74+I75</f>
        <v>335.81</v>
      </c>
      <c r="I77" s="76"/>
      <c r="J77" s="76">
        <f>K73+K74+K75</f>
        <v>7519.25</v>
      </c>
      <c r="K77" s="76"/>
      <c r="O77" s="32">
        <f>I73+I74+I75</f>
        <v>335.81</v>
      </c>
      <c r="P77" s="32">
        <f>K73+K74+K75</f>
        <v>7519.25</v>
      </c>
      <c r="X77">
        <f>IF(Source!BI38&lt;=1,I73+I74+I75-0, 0)</f>
        <v>335.81</v>
      </c>
      <c r="Y77">
        <f>IF(Source!BI38=2,I73+I74+I75-0, 0)</f>
        <v>0</v>
      </c>
      <c r="Z77">
        <f>IF(Source!BI38=3,I73+I74+I75-0, 0)</f>
        <v>0</v>
      </c>
      <c r="AA77">
        <f>IF(Source!BI38=4,I73+I74+I75,0)</f>
        <v>0</v>
      </c>
    </row>
    <row r="80" spans="1:28" ht="15" x14ac:dyDescent="0.25">
      <c r="A80" s="81" t="str">
        <f>CONCATENATE("Итого по подразделу: ",IF(Source!G40&lt;&gt;"Новый подраздел", Source!G40, ""))</f>
        <v>Итого по подразделу: Демонтажные и подготовительные  работы</v>
      </c>
      <c r="B80" s="81"/>
      <c r="C80" s="81"/>
      <c r="D80" s="81"/>
      <c r="E80" s="81"/>
      <c r="F80" s="81"/>
      <c r="G80" s="81"/>
      <c r="H80" s="79">
        <f>SUM(O38:O79)</f>
        <v>414.06</v>
      </c>
      <c r="I80" s="80"/>
      <c r="J80" s="79">
        <f>SUM(P38:P79)</f>
        <v>9301.49</v>
      </c>
      <c r="K80" s="80"/>
    </row>
    <row r="81" spans="1:27" hidden="1" x14ac:dyDescent="0.2">
      <c r="A81" t="s">
        <v>320</v>
      </c>
      <c r="H81">
        <f>SUM(AC38:AC80)</f>
        <v>0</v>
      </c>
      <c r="J81">
        <f>SUM(AD38:AD80)</f>
        <v>0</v>
      </c>
    </row>
    <row r="82" spans="1:27" hidden="1" x14ac:dyDescent="0.2">
      <c r="A82" t="s">
        <v>321</v>
      </c>
      <c r="H82">
        <f>SUM(AE38:AE81)</f>
        <v>0</v>
      </c>
      <c r="J82">
        <f>SUM(AF38:AF81)</f>
        <v>0</v>
      </c>
    </row>
    <row r="84" spans="1:27" ht="15" x14ac:dyDescent="0.25">
      <c r="A84" s="81" t="str">
        <f>CONCATENATE("Итого по разделу: ",IF(Source!G70&lt;&gt;"Новый раздел", Source!G70, ""))</f>
        <v>Итого по разделу: Секция 1. Кровля в/о А-В/1-11</v>
      </c>
      <c r="B84" s="81"/>
      <c r="C84" s="81"/>
      <c r="D84" s="81"/>
      <c r="E84" s="81"/>
      <c r="F84" s="81"/>
      <c r="G84" s="81"/>
      <c r="H84" s="79">
        <f>SUM(O36:O83)</f>
        <v>414.06</v>
      </c>
      <c r="I84" s="80"/>
      <c r="J84" s="79">
        <f>SUM(P36:P83)</f>
        <v>9301.49</v>
      </c>
      <c r="K84" s="80"/>
    </row>
    <row r="85" spans="1:27" hidden="1" x14ac:dyDescent="0.2">
      <c r="A85" t="s">
        <v>320</v>
      </c>
      <c r="H85">
        <f>SUM(AC36:AC84)</f>
        <v>0</v>
      </c>
      <c r="J85">
        <f>SUM(AD36:AD84)</f>
        <v>0</v>
      </c>
    </row>
    <row r="86" spans="1:27" hidden="1" x14ac:dyDescent="0.2">
      <c r="A86" t="s">
        <v>321</v>
      </c>
      <c r="H86">
        <f>SUM(AE36:AE85)</f>
        <v>0</v>
      </c>
      <c r="J86">
        <f>SUM(AF36:AF85)</f>
        <v>0</v>
      </c>
    </row>
    <row r="88" spans="1:27" ht="16.5" x14ac:dyDescent="0.25">
      <c r="A88" s="75" t="str">
        <f>CONCATENATE("Раздел: ",IF(Source!G100&lt;&gt;"Новый раздел", Source!G100, ""))</f>
        <v>Раздел: Монтажные (кровельные) работы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27" ht="28.5" x14ac:dyDescent="0.2">
      <c r="A89" s="26">
        <v>1</v>
      </c>
      <c r="B89" s="26" t="str">
        <f>Source!F104</f>
        <v>6.58-31-3</v>
      </c>
      <c r="C89" s="26" t="s">
        <v>110</v>
      </c>
      <c r="D89" s="27" t="str">
        <f>Source!H104</f>
        <v>100 мест</v>
      </c>
      <c r="E89" s="10">
        <f>Source!I104</f>
        <v>0.02</v>
      </c>
      <c r="F89" s="29"/>
      <c r="G89" s="28"/>
      <c r="H89" s="10"/>
      <c r="I89" s="29"/>
      <c r="J89" s="10"/>
      <c r="K89" s="29"/>
      <c r="Q89">
        <f>ROUND((Source!DN104/100)*ROUND((ROUND((Source!AF104*Source!AV104*Source!I104),2)),2), 2)</f>
        <v>27.29</v>
      </c>
      <c r="R89">
        <f>Source!X104</f>
        <v>602.45000000000005</v>
      </c>
      <c r="S89">
        <f>ROUND((Source!DO104/100)*ROUND((ROUND((Source!AF104*Source!AV104*Source!I104),2)),2), 2)</f>
        <v>20.73</v>
      </c>
      <c r="T89">
        <f>Source!Y104</f>
        <v>283.91000000000003</v>
      </c>
      <c r="U89">
        <f>ROUND((175/100)*ROUND((ROUND((Source!AE104*Source!AV104*Source!I104),2)),2), 2)</f>
        <v>0.53</v>
      </c>
      <c r="V89">
        <f>ROUND((160/100)*ROUND(ROUND((ROUND((Source!AE104*Source!AV104*Source!I104),2)*Source!BS104),2), 2), 2)</f>
        <v>12.67</v>
      </c>
    </row>
    <row r="90" spans="1:27" x14ac:dyDescent="0.2">
      <c r="C90" s="30" t="str">
        <f>"Объем: "&amp;Source!I104&amp;"=2/"&amp;"100"</f>
        <v>Объем: 0,02=2/100</v>
      </c>
    </row>
    <row r="91" spans="1:27" ht="14.25" x14ac:dyDescent="0.2">
      <c r="A91" s="26"/>
      <c r="B91" s="26"/>
      <c r="C91" s="26" t="s">
        <v>313</v>
      </c>
      <c r="D91" s="27"/>
      <c r="E91" s="10"/>
      <c r="F91" s="29">
        <f>Source!AO104</f>
        <v>1311.93</v>
      </c>
      <c r="G91" s="28" t="str">
        <f>Source!DG104</f>
        <v/>
      </c>
      <c r="H91" s="10">
        <f>Source!AV104</f>
        <v>1</v>
      </c>
      <c r="I91" s="29">
        <f>ROUND((ROUND((Source!AF104*Source!AV104*Source!I104),2)),2)</f>
        <v>26.24</v>
      </c>
      <c r="J91" s="10">
        <f>IF(Source!BA104&lt;&gt; 0, Source!BA104, 1)</f>
        <v>26.39</v>
      </c>
      <c r="K91" s="29">
        <f>Source!S104</f>
        <v>692.47</v>
      </c>
      <c r="W91">
        <f>I91</f>
        <v>26.24</v>
      </c>
    </row>
    <row r="92" spans="1:27" ht="14.25" x14ac:dyDescent="0.2">
      <c r="A92" s="26"/>
      <c r="B92" s="26"/>
      <c r="C92" s="26" t="s">
        <v>322</v>
      </c>
      <c r="D92" s="27"/>
      <c r="E92" s="10"/>
      <c r="F92" s="29">
        <f>Source!AM104</f>
        <v>41.45</v>
      </c>
      <c r="G92" s="28" t="str">
        <f>Source!DE104</f>
        <v/>
      </c>
      <c r="H92" s="10">
        <f>Source!AV104</f>
        <v>1</v>
      </c>
      <c r="I92" s="29">
        <f>(ROUND((ROUND(((Source!ET104)*Source!AV104*Source!I104),2)),2)+ROUND((ROUND(((Source!AE104-(Source!EU104))*Source!AV104*Source!I104),2)),2))</f>
        <v>0.83</v>
      </c>
      <c r="J92" s="10">
        <f>IF(Source!BB104&lt;&gt; 0, Source!BB104, 1)</f>
        <v>14.75</v>
      </c>
      <c r="K92" s="29">
        <f>Source!Q104</f>
        <v>12.24</v>
      </c>
    </row>
    <row r="93" spans="1:27" ht="14.25" x14ac:dyDescent="0.2">
      <c r="A93" s="26"/>
      <c r="B93" s="26"/>
      <c r="C93" s="26" t="s">
        <v>323</v>
      </c>
      <c r="D93" s="27"/>
      <c r="E93" s="10"/>
      <c r="F93" s="29">
        <f>Source!AN104</f>
        <v>15.08</v>
      </c>
      <c r="G93" s="28" t="str">
        <f>Source!DF104</f>
        <v/>
      </c>
      <c r="H93" s="10">
        <f>Source!AV104</f>
        <v>1</v>
      </c>
      <c r="I93" s="41">
        <f>ROUND((ROUND((Source!AE104*Source!AV104*Source!I104),2)),2)</f>
        <v>0.3</v>
      </c>
      <c r="J93" s="10">
        <f>IF(Source!BS104&lt;&gt; 0, Source!BS104, 1)</f>
        <v>26.39</v>
      </c>
      <c r="K93" s="41">
        <f>Source!R104</f>
        <v>7.92</v>
      </c>
      <c r="W93">
        <f>I93</f>
        <v>0.3</v>
      </c>
    </row>
    <row r="94" spans="1:27" ht="14.25" x14ac:dyDescent="0.2">
      <c r="A94" s="26"/>
      <c r="B94" s="26"/>
      <c r="C94" s="26" t="s">
        <v>324</v>
      </c>
      <c r="D94" s="27"/>
      <c r="E94" s="10"/>
      <c r="F94" s="29">
        <f>Source!AL104</f>
        <v>972.06</v>
      </c>
      <c r="G94" s="28" t="str">
        <f>Source!DD104</f>
        <v/>
      </c>
      <c r="H94" s="10">
        <f>Source!AW104</f>
        <v>1</v>
      </c>
      <c r="I94" s="29">
        <f>ROUND((ROUND((Source!AC104*Source!AW104*Source!I104),2)),2)</f>
        <v>19.440000000000001</v>
      </c>
      <c r="J94" s="10">
        <f>IF(Source!BC104&lt;&gt; 0, Source!BC104, 1)</f>
        <v>8.3000000000000007</v>
      </c>
      <c r="K94" s="29">
        <f>Source!P104</f>
        <v>161.35</v>
      </c>
    </row>
    <row r="95" spans="1:27" ht="28.5" x14ac:dyDescent="0.2">
      <c r="A95" s="26" t="s">
        <v>27</v>
      </c>
      <c r="B95" s="26" t="str">
        <f>Source!F105</f>
        <v>9999990001</v>
      </c>
      <c r="C95" s="26" t="s">
        <v>29</v>
      </c>
      <c r="D95" s="27" t="str">
        <f>Source!H105</f>
        <v>т</v>
      </c>
      <c r="E95" s="10">
        <f>Source!I105</f>
        <v>-2.5600000000000001E-2</v>
      </c>
      <c r="F95" s="29">
        <f>Source!AK105</f>
        <v>0</v>
      </c>
      <c r="G95" s="31" t="s">
        <v>3</v>
      </c>
      <c r="H95" s="10">
        <f>Source!AW105</f>
        <v>1</v>
      </c>
      <c r="I95" s="29">
        <f>ROUND((ROUND((Source!AC105*Source!AW105*Source!I105),2)),2)+(ROUND((ROUND(((Source!ET105)*Source!AV105*Source!I105),2)),2)+ROUND((ROUND(((Source!AE105-(Source!EU105))*Source!AV105*Source!I105),2)),2))+ROUND((ROUND((Source!AF105*Source!AV105*Source!I105),2)),2)</f>
        <v>0</v>
      </c>
      <c r="J95" s="10">
        <f>IF(Source!BC105&lt;&gt; 0, Source!BC105, 1)</f>
        <v>1</v>
      </c>
      <c r="K95" s="29">
        <f>Source!O105</f>
        <v>0</v>
      </c>
      <c r="Q95">
        <f>ROUND((Source!DN105/100)*ROUND((ROUND((Source!AF105*Source!AV105*Source!I105),2)),2), 2)</f>
        <v>0</v>
      </c>
      <c r="R95">
        <f>Source!X105</f>
        <v>0</v>
      </c>
      <c r="S95">
        <f>ROUND((Source!DO105/100)*ROUND((ROUND((Source!AF105*Source!AV105*Source!I105),2)),2), 2)</f>
        <v>0</v>
      </c>
      <c r="T95">
        <f>Source!Y105</f>
        <v>0</v>
      </c>
      <c r="U95">
        <f>ROUND((175/100)*ROUND((ROUND((Source!AE105*Source!AV105*Source!I105),2)),2), 2)</f>
        <v>0</v>
      </c>
      <c r="V95">
        <f>ROUND((160/100)*ROUND(ROUND((ROUND((Source!AE105*Source!AV105*Source!I105),2)*Source!BS105),2), 2), 2)</f>
        <v>0</v>
      </c>
      <c r="X95">
        <f>IF(Source!BI105&lt;=1,I95, 0)</f>
        <v>0</v>
      </c>
      <c r="Y95">
        <f>IF(Source!BI105=2,I95, 0)</f>
        <v>0</v>
      </c>
      <c r="Z95">
        <f>IF(Source!BI105=3,I95, 0)</f>
        <v>0</v>
      </c>
      <c r="AA95">
        <f>IF(Source!BI105=4,I95, 0)</f>
        <v>0</v>
      </c>
    </row>
    <row r="96" spans="1:27" ht="14.25" x14ac:dyDescent="0.2">
      <c r="A96" s="26"/>
      <c r="B96" s="26"/>
      <c r="C96" s="26" t="s">
        <v>314</v>
      </c>
      <c r="D96" s="27" t="s">
        <v>315</v>
      </c>
      <c r="E96" s="10">
        <f>Source!DN104</f>
        <v>104</v>
      </c>
      <c r="F96" s="29"/>
      <c r="G96" s="28"/>
      <c r="H96" s="10"/>
      <c r="I96" s="29">
        <f>SUM(Q89:Q95)</f>
        <v>27.29</v>
      </c>
      <c r="J96" s="10">
        <f>Source!BZ104</f>
        <v>87</v>
      </c>
      <c r="K96" s="29">
        <f>SUM(R89:R95)</f>
        <v>602.45000000000005</v>
      </c>
    </row>
    <row r="97" spans="1:28" ht="14.25" x14ac:dyDescent="0.2">
      <c r="A97" s="26"/>
      <c r="B97" s="26"/>
      <c r="C97" s="26" t="s">
        <v>316</v>
      </c>
      <c r="D97" s="27" t="s">
        <v>315</v>
      </c>
      <c r="E97" s="10">
        <f>Source!DO104</f>
        <v>79</v>
      </c>
      <c r="F97" s="29"/>
      <c r="G97" s="28"/>
      <c r="H97" s="10"/>
      <c r="I97" s="29">
        <f>SUM(S89:S96)</f>
        <v>20.73</v>
      </c>
      <c r="J97" s="10">
        <f>Source!CA104</f>
        <v>41</v>
      </c>
      <c r="K97" s="29">
        <f>SUM(T89:T96)</f>
        <v>283.91000000000003</v>
      </c>
    </row>
    <row r="98" spans="1:28" ht="14.25" x14ac:dyDescent="0.2">
      <c r="A98" s="26"/>
      <c r="B98" s="26"/>
      <c r="C98" s="26" t="s">
        <v>325</v>
      </c>
      <c r="D98" s="27" t="s">
        <v>315</v>
      </c>
      <c r="E98" s="10">
        <f>175</f>
        <v>175</v>
      </c>
      <c r="F98" s="29"/>
      <c r="G98" s="28"/>
      <c r="H98" s="10"/>
      <c r="I98" s="29">
        <f>SUM(U89:U97)</f>
        <v>0.53</v>
      </c>
      <c r="J98" s="10">
        <f>160</f>
        <v>160</v>
      </c>
      <c r="K98" s="29">
        <f>SUM(V89:V97)</f>
        <v>12.67</v>
      </c>
    </row>
    <row r="99" spans="1:28" ht="14.25" x14ac:dyDescent="0.2">
      <c r="A99" s="34"/>
      <c r="B99" s="34"/>
      <c r="C99" s="34" t="s">
        <v>317</v>
      </c>
      <c r="D99" s="35" t="s">
        <v>318</v>
      </c>
      <c r="E99" s="36">
        <f>Source!AQ104</f>
        <v>113</v>
      </c>
      <c r="F99" s="37"/>
      <c r="G99" s="38" t="str">
        <f>Source!DI104</f>
        <v/>
      </c>
      <c r="H99" s="36">
        <f>Source!AV104</f>
        <v>1</v>
      </c>
      <c r="I99" s="37">
        <f>Source!U104</f>
        <v>2.2600000000000002</v>
      </c>
      <c r="J99" s="36"/>
      <c r="K99" s="37"/>
      <c r="AB99" s="32">
        <f>I99</f>
        <v>2.2600000000000002</v>
      </c>
    </row>
    <row r="100" spans="1:28" ht="15" x14ac:dyDescent="0.25">
      <c r="A100" s="39"/>
      <c r="B100" s="39"/>
      <c r="C100" s="40" t="s">
        <v>319</v>
      </c>
      <c r="D100" s="39"/>
      <c r="E100" s="39"/>
      <c r="F100" s="39"/>
      <c r="G100" s="39"/>
      <c r="H100" s="76">
        <f>I91+I92+I94+I96+I97+I98+SUM(I95:I95)</f>
        <v>95.06</v>
      </c>
      <c r="I100" s="76"/>
      <c r="J100" s="76">
        <f>K91+K92+K94+K96+K97+K98+SUM(K95:K95)</f>
        <v>1765.0900000000004</v>
      </c>
      <c r="K100" s="76"/>
      <c r="O100" s="32">
        <f>I91+I92+I94+I96+I97+I98+SUM(I95:I95)</f>
        <v>95.06</v>
      </c>
      <c r="P100" s="32">
        <f>K91+K92+K94+K96+K97+K98+SUM(K95:K95)</f>
        <v>1765.0900000000004</v>
      </c>
      <c r="X100">
        <f>IF(Source!BI104&lt;=1,I91+I92+I94+I96+I97+I98-0, 0)</f>
        <v>95.06</v>
      </c>
      <c r="Y100">
        <f>IF(Source!BI104=2,I91+I92+I94+I96+I97+I98-0, 0)</f>
        <v>0</v>
      </c>
      <c r="Z100">
        <f>IF(Source!BI104=3,I91+I92+I94+I96+I97+I98-0, 0)</f>
        <v>0</v>
      </c>
      <c r="AA100">
        <f>IF(Source!BI104=4,I91+I92+I94+I96+I97+I98,0)</f>
        <v>0</v>
      </c>
    </row>
    <row r="102" spans="1:28" ht="28.5" x14ac:dyDescent="0.2">
      <c r="A102" s="26">
        <v>2</v>
      </c>
      <c r="B102" s="26" t="str">
        <f>Source!F106</f>
        <v>6.58-31-1</v>
      </c>
      <c r="C102" s="26" t="s">
        <v>116</v>
      </c>
      <c r="D102" s="27" t="str">
        <f>Source!H106</f>
        <v>100 мест</v>
      </c>
      <c r="E102" s="10">
        <f>Source!I106</f>
        <v>0.02</v>
      </c>
      <c r="F102" s="29"/>
      <c r="G102" s="28"/>
      <c r="H102" s="10"/>
      <c r="I102" s="29"/>
      <c r="J102" s="10"/>
      <c r="K102" s="29"/>
      <c r="Q102">
        <f>ROUND((Source!DN106/100)*ROUND((ROUND((Source!AF106*Source!AV106*Source!I106),2)),2), 2)</f>
        <v>9.5399999999999991</v>
      </c>
      <c r="R102">
        <f>Source!X106</f>
        <v>210.54</v>
      </c>
      <c r="S102">
        <f>ROUND((Source!DO106/100)*ROUND((ROUND((Source!AF106*Source!AV106*Source!I106),2)),2), 2)</f>
        <v>7.24</v>
      </c>
      <c r="T102">
        <f>Source!Y106</f>
        <v>99.22</v>
      </c>
      <c r="U102">
        <f>ROUND((175/100)*ROUND((ROUND((Source!AE106*Source!AV106*Source!I106),2)),2), 2)</f>
        <v>0.12</v>
      </c>
      <c r="V102">
        <f>ROUND((160/100)*ROUND(ROUND((ROUND((Source!AE106*Source!AV106*Source!I106),2)*Source!BS106),2), 2), 2)</f>
        <v>2.96</v>
      </c>
    </row>
    <row r="103" spans="1:28" x14ac:dyDescent="0.2">
      <c r="C103" s="30" t="str">
        <f>"Объем: "&amp;Source!I106&amp;"=2/"&amp;"100"</f>
        <v>Объем: 0,02=2/100</v>
      </c>
    </row>
    <row r="104" spans="1:28" ht="14.25" x14ac:dyDescent="0.2">
      <c r="A104" s="26"/>
      <c r="B104" s="26"/>
      <c r="C104" s="26" t="s">
        <v>313</v>
      </c>
      <c r="D104" s="27"/>
      <c r="E104" s="10"/>
      <c r="F104" s="29">
        <f>Source!AO106</f>
        <v>458.59</v>
      </c>
      <c r="G104" s="28" t="str">
        <f>Source!DG106</f>
        <v/>
      </c>
      <c r="H104" s="10">
        <f>Source!AV106</f>
        <v>1</v>
      </c>
      <c r="I104" s="29">
        <f>ROUND((ROUND((Source!AF106*Source!AV106*Source!I106),2)),2)</f>
        <v>9.17</v>
      </c>
      <c r="J104" s="10">
        <f>IF(Source!BA106&lt;&gt; 0, Source!BA106, 1)</f>
        <v>26.39</v>
      </c>
      <c r="K104" s="29">
        <f>Source!S106</f>
        <v>242</v>
      </c>
      <c r="W104">
        <f>I104</f>
        <v>9.17</v>
      </c>
    </row>
    <row r="105" spans="1:28" ht="14.25" x14ac:dyDescent="0.2">
      <c r="A105" s="26"/>
      <c r="B105" s="26"/>
      <c r="C105" s="26" t="s">
        <v>322</v>
      </c>
      <c r="D105" s="27"/>
      <c r="E105" s="10"/>
      <c r="F105" s="29">
        <f>Source!AM106</f>
        <v>9.8699999999999992</v>
      </c>
      <c r="G105" s="28" t="str">
        <f>Source!DE106</f>
        <v/>
      </c>
      <c r="H105" s="10">
        <f>Source!AV106</f>
        <v>1</v>
      </c>
      <c r="I105" s="29">
        <f>(ROUND((ROUND(((Source!ET106)*Source!AV106*Source!I106),2)),2)+ROUND((ROUND(((Source!AE106-(Source!EU106))*Source!AV106*Source!I106),2)),2))</f>
        <v>0.2</v>
      </c>
      <c r="J105" s="10">
        <f>IF(Source!BB106&lt;&gt; 0, Source!BB106, 1)</f>
        <v>14.65</v>
      </c>
      <c r="K105" s="29">
        <f>Source!Q106</f>
        <v>2.93</v>
      </c>
    </row>
    <row r="106" spans="1:28" ht="14.25" x14ac:dyDescent="0.2">
      <c r="A106" s="26"/>
      <c r="B106" s="26"/>
      <c r="C106" s="26" t="s">
        <v>323</v>
      </c>
      <c r="D106" s="27"/>
      <c r="E106" s="10"/>
      <c r="F106" s="29">
        <f>Source!AN106</f>
        <v>3.55</v>
      </c>
      <c r="G106" s="28" t="str">
        <f>Source!DF106</f>
        <v/>
      </c>
      <c r="H106" s="10">
        <f>Source!AV106</f>
        <v>1</v>
      </c>
      <c r="I106" s="41">
        <f>ROUND((ROUND((Source!AE106*Source!AV106*Source!I106),2)),2)</f>
        <v>7.0000000000000007E-2</v>
      </c>
      <c r="J106" s="10">
        <f>IF(Source!BS106&lt;&gt; 0, Source!BS106, 1)</f>
        <v>26.39</v>
      </c>
      <c r="K106" s="41">
        <f>Source!R106</f>
        <v>1.85</v>
      </c>
      <c r="W106">
        <f>I106</f>
        <v>7.0000000000000007E-2</v>
      </c>
    </row>
    <row r="107" spans="1:28" ht="14.25" x14ac:dyDescent="0.2">
      <c r="A107" s="26"/>
      <c r="B107" s="26"/>
      <c r="C107" s="26" t="s">
        <v>324</v>
      </c>
      <c r="D107" s="27"/>
      <c r="E107" s="10"/>
      <c r="F107" s="29">
        <f>Source!AL106</f>
        <v>195.25</v>
      </c>
      <c r="G107" s="28" t="str">
        <f>Source!DD106</f>
        <v/>
      </c>
      <c r="H107" s="10">
        <f>Source!AW106</f>
        <v>1</v>
      </c>
      <c r="I107" s="29">
        <f>ROUND((ROUND((Source!AC106*Source!AW106*Source!I106),2)),2)</f>
        <v>3.91</v>
      </c>
      <c r="J107" s="10">
        <f>IF(Source!BC106&lt;&gt; 0, Source!BC106, 1)</f>
        <v>8.3000000000000007</v>
      </c>
      <c r="K107" s="29">
        <f>Source!P106</f>
        <v>32.450000000000003</v>
      </c>
    </row>
    <row r="108" spans="1:28" ht="28.5" x14ac:dyDescent="0.2">
      <c r="A108" s="26" t="s">
        <v>118</v>
      </c>
      <c r="B108" s="26" t="str">
        <f>Source!F107</f>
        <v>9999990001</v>
      </c>
      <c r="C108" s="26" t="s">
        <v>29</v>
      </c>
      <c r="D108" s="27" t="str">
        <f>Source!H107</f>
        <v>т</v>
      </c>
      <c r="E108" s="10">
        <f>Source!I107</f>
        <v>-6.0000000000000001E-3</v>
      </c>
      <c r="F108" s="29">
        <f>Source!AK107</f>
        <v>0</v>
      </c>
      <c r="G108" s="31" t="s">
        <v>3</v>
      </c>
      <c r="H108" s="10">
        <f>Source!AW107</f>
        <v>1</v>
      </c>
      <c r="I108" s="29">
        <f>ROUND((ROUND((Source!AC107*Source!AW107*Source!I107),2)),2)+(ROUND((ROUND(((Source!ET107)*Source!AV107*Source!I107),2)),2)+ROUND((ROUND(((Source!AE107-(Source!EU107))*Source!AV107*Source!I107),2)),2))+ROUND((ROUND((Source!AF107*Source!AV107*Source!I107),2)),2)</f>
        <v>0</v>
      </c>
      <c r="J108" s="10">
        <f>IF(Source!BC107&lt;&gt; 0, Source!BC107, 1)</f>
        <v>1</v>
      </c>
      <c r="K108" s="29">
        <f>Source!O107</f>
        <v>0</v>
      </c>
      <c r="Q108">
        <f>ROUND((Source!DN107/100)*ROUND((ROUND((Source!AF107*Source!AV107*Source!I107),2)),2), 2)</f>
        <v>0</v>
      </c>
      <c r="R108">
        <f>Source!X107</f>
        <v>0</v>
      </c>
      <c r="S108">
        <f>ROUND((Source!DO107/100)*ROUND((ROUND((Source!AF107*Source!AV107*Source!I107),2)),2), 2)</f>
        <v>0</v>
      </c>
      <c r="T108">
        <f>Source!Y107</f>
        <v>0</v>
      </c>
      <c r="U108">
        <f>ROUND((175/100)*ROUND((ROUND((Source!AE107*Source!AV107*Source!I107),2)),2), 2)</f>
        <v>0</v>
      </c>
      <c r="V108">
        <f>ROUND((160/100)*ROUND(ROUND((ROUND((Source!AE107*Source!AV107*Source!I107),2)*Source!BS107),2), 2), 2)</f>
        <v>0</v>
      </c>
      <c r="X108">
        <f>IF(Source!BI107&lt;=1,I108, 0)</f>
        <v>0</v>
      </c>
      <c r="Y108">
        <f>IF(Source!BI107=2,I108, 0)</f>
        <v>0</v>
      </c>
      <c r="Z108">
        <f>IF(Source!BI107=3,I108, 0)</f>
        <v>0</v>
      </c>
      <c r="AA108">
        <f>IF(Source!BI107=4,I108, 0)</f>
        <v>0</v>
      </c>
    </row>
    <row r="109" spans="1:28" ht="14.25" x14ac:dyDescent="0.2">
      <c r="A109" s="26"/>
      <c r="B109" s="26"/>
      <c r="C109" s="26" t="s">
        <v>314</v>
      </c>
      <c r="D109" s="27" t="s">
        <v>315</v>
      </c>
      <c r="E109" s="10">
        <f>Source!DN106</f>
        <v>104</v>
      </c>
      <c r="F109" s="29"/>
      <c r="G109" s="28"/>
      <c r="H109" s="10"/>
      <c r="I109" s="29">
        <f>SUM(Q102:Q108)</f>
        <v>9.5399999999999991</v>
      </c>
      <c r="J109" s="10">
        <f>Source!BZ106</f>
        <v>87</v>
      </c>
      <c r="K109" s="29">
        <f>SUM(R102:R108)</f>
        <v>210.54</v>
      </c>
    </row>
    <row r="110" spans="1:28" ht="14.25" x14ac:dyDescent="0.2">
      <c r="A110" s="26"/>
      <c r="B110" s="26"/>
      <c r="C110" s="26" t="s">
        <v>316</v>
      </c>
      <c r="D110" s="27" t="s">
        <v>315</v>
      </c>
      <c r="E110" s="10">
        <f>Source!DO106</f>
        <v>79</v>
      </c>
      <c r="F110" s="29"/>
      <c r="G110" s="28"/>
      <c r="H110" s="10"/>
      <c r="I110" s="29">
        <f>SUM(S102:S109)</f>
        <v>7.24</v>
      </c>
      <c r="J110" s="10">
        <f>Source!CA106</f>
        <v>41</v>
      </c>
      <c r="K110" s="29">
        <f>SUM(T102:T109)</f>
        <v>99.22</v>
      </c>
    </row>
    <row r="111" spans="1:28" ht="14.25" x14ac:dyDescent="0.2">
      <c r="A111" s="26"/>
      <c r="B111" s="26"/>
      <c r="C111" s="26" t="s">
        <v>325</v>
      </c>
      <c r="D111" s="27" t="s">
        <v>315</v>
      </c>
      <c r="E111" s="10">
        <f>175</f>
        <v>175</v>
      </c>
      <c r="F111" s="29"/>
      <c r="G111" s="28"/>
      <c r="H111" s="10"/>
      <c r="I111" s="29">
        <f>SUM(U102:U110)</f>
        <v>0.12</v>
      </c>
      <c r="J111" s="10">
        <f>160</f>
        <v>160</v>
      </c>
      <c r="K111" s="29">
        <f>SUM(V102:V110)</f>
        <v>2.96</v>
      </c>
    </row>
    <row r="112" spans="1:28" ht="14.25" x14ac:dyDescent="0.2">
      <c r="A112" s="34"/>
      <c r="B112" s="34"/>
      <c r="C112" s="34" t="s">
        <v>317</v>
      </c>
      <c r="D112" s="35" t="s">
        <v>318</v>
      </c>
      <c r="E112" s="36">
        <f>Source!AQ106</f>
        <v>39.5</v>
      </c>
      <c r="F112" s="37"/>
      <c r="G112" s="38" t="str">
        <f>Source!DI106</f>
        <v/>
      </c>
      <c r="H112" s="36">
        <f>Source!AV106</f>
        <v>1</v>
      </c>
      <c r="I112" s="37">
        <f>Source!U106</f>
        <v>0.79</v>
      </c>
      <c r="J112" s="36"/>
      <c r="K112" s="37"/>
      <c r="AB112" s="32">
        <f>I112</f>
        <v>0.79</v>
      </c>
    </row>
    <row r="113" spans="1:28" ht="15" x14ac:dyDescent="0.25">
      <c r="A113" s="39"/>
      <c r="B113" s="39"/>
      <c r="C113" s="40" t="s">
        <v>319</v>
      </c>
      <c r="D113" s="39"/>
      <c r="E113" s="39"/>
      <c r="F113" s="39"/>
      <c r="G113" s="39"/>
      <c r="H113" s="76">
        <f>I104+I105+I107+I109+I110+I111+SUM(I108:I108)</f>
        <v>30.180000000000003</v>
      </c>
      <c r="I113" s="76"/>
      <c r="J113" s="76">
        <f>K104+K105+K107+K109+K110+K111+SUM(K108:K108)</f>
        <v>590.1</v>
      </c>
      <c r="K113" s="76"/>
      <c r="O113" s="32">
        <f>I104+I105+I107+I109+I110+I111+SUM(I108:I108)</f>
        <v>30.180000000000003</v>
      </c>
      <c r="P113" s="32">
        <f>K104+K105+K107+K109+K110+K111+SUM(K108:K108)</f>
        <v>590.1</v>
      </c>
      <c r="X113">
        <f>IF(Source!BI106&lt;=1,I104+I105+I107+I109+I110+I111-0, 0)</f>
        <v>30.180000000000003</v>
      </c>
      <c r="Y113">
        <f>IF(Source!BI106=2,I104+I105+I107+I109+I110+I111-0, 0)</f>
        <v>0</v>
      </c>
      <c r="Z113">
        <f>IF(Source!BI106=3,I104+I105+I107+I109+I110+I111-0, 0)</f>
        <v>0</v>
      </c>
      <c r="AA113">
        <f>IF(Source!BI106=4,I104+I105+I107+I109+I110+I111,0)</f>
        <v>0</v>
      </c>
    </row>
    <row r="115" spans="1:28" ht="28.5" x14ac:dyDescent="0.2">
      <c r="A115" s="26">
        <v>3</v>
      </c>
      <c r="B115" s="26" t="str">
        <f>Source!F108</f>
        <v>6.54-9-2</v>
      </c>
      <c r="C115" s="26" t="s">
        <v>120</v>
      </c>
      <c r="D115" s="27" t="str">
        <f>Source!H108</f>
        <v>1 м3</v>
      </c>
      <c r="E115" s="10">
        <f>Source!I108</f>
        <v>1.2</v>
      </c>
      <c r="F115" s="29"/>
      <c r="G115" s="28"/>
      <c r="H115" s="10"/>
      <c r="I115" s="29"/>
      <c r="J115" s="10"/>
      <c r="K115" s="29"/>
      <c r="Q115">
        <f>ROUND((Source!DN108/100)*ROUND((ROUND((Source!AF108*Source!AV108*Source!I108),2)),2), 2)</f>
        <v>275.87</v>
      </c>
      <c r="R115">
        <f>Source!X108</f>
        <v>5995.41</v>
      </c>
      <c r="S115">
        <f>ROUND((Source!DO108/100)*ROUND((ROUND((Source!AF108*Source!AV108*Source!I108),2)),2), 2)</f>
        <v>227.19</v>
      </c>
      <c r="T115">
        <f>Source!Y108</f>
        <v>3511.6</v>
      </c>
      <c r="U115">
        <f>ROUND((175/100)*ROUND((ROUND((Source!AE108*Source!AV108*Source!I108),2)),2), 2)</f>
        <v>9.7799999999999994</v>
      </c>
      <c r="V115">
        <f>ROUND((160/100)*ROUND(ROUND((ROUND((Source!AE108*Source!AV108*Source!I108),2)*Source!BS108),2), 2), 2)</f>
        <v>236.03</v>
      </c>
    </row>
    <row r="116" spans="1:28" ht="14.25" x14ac:dyDescent="0.2">
      <c r="A116" s="26"/>
      <c r="B116" s="26"/>
      <c r="C116" s="26" t="s">
        <v>313</v>
      </c>
      <c r="D116" s="27"/>
      <c r="E116" s="10"/>
      <c r="F116" s="29">
        <f>Source!AO108</f>
        <v>270.45999999999998</v>
      </c>
      <c r="G116" s="28" t="str">
        <f>Source!DG108</f>
        <v/>
      </c>
      <c r="H116" s="10">
        <f>Source!AV108</f>
        <v>1</v>
      </c>
      <c r="I116" s="29">
        <f>ROUND((ROUND((Source!AF108*Source!AV108*Source!I108),2)),2)</f>
        <v>324.55</v>
      </c>
      <c r="J116" s="10">
        <f>IF(Source!BA108&lt;&gt; 0, Source!BA108, 1)</f>
        <v>26.39</v>
      </c>
      <c r="K116" s="29">
        <f>Source!S108</f>
        <v>8564.8700000000008</v>
      </c>
      <c r="W116">
        <f>I116</f>
        <v>324.55</v>
      </c>
    </row>
    <row r="117" spans="1:28" ht="14.25" x14ac:dyDescent="0.2">
      <c r="A117" s="26"/>
      <c r="B117" s="26"/>
      <c r="C117" s="26" t="s">
        <v>322</v>
      </c>
      <c r="D117" s="27"/>
      <c r="E117" s="10"/>
      <c r="F117" s="29">
        <f>Source!AM108</f>
        <v>18.57</v>
      </c>
      <c r="G117" s="28" t="str">
        <f>Source!DE108</f>
        <v/>
      </c>
      <c r="H117" s="10">
        <f>Source!AV108</f>
        <v>1</v>
      </c>
      <c r="I117" s="29">
        <f>(ROUND((ROUND(((Source!ET108)*Source!AV108*Source!I108),2)),2)+ROUND((ROUND(((Source!AE108-(Source!EU108))*Source!AV108*Source!I108),2)),2))</f>
        <v>22.28</v>
      </c>
      <c r="J117" s="10">
        <f>IF(Source!BB108&lt;&gt; 0, Source!BB108, 1)</f>
        <v>11.89</v>
      </c>
      <c r="K117" s="29">
        <f>Source!Q108</f>
        <v>264.91000000000003</v>
      </c>
    </row>
    <row r="118" spans="1:28" ht="14.25" x14ac:dyDescent="0.2">
      <c r="A118" s="26"/>
      <c r="B118" s="26"/>
      <c r="C118" s="26" t="s">
        <v>323</v>
      </c>
      <c r="D118" s="27"/>
      <c r="E118" s="10"/>
      <c r="F118" s="29">
        <f>Source!AN108</f>
        <v>4.66</v>
      </c>
      <c r="G118" s="28" t="str">
        <f>Source!DF108</f>
        <v/>
      </c>
      <c r="H118" s="10">
        <f>Source!AV108</f>
        <v>1</v>
      </c>
      <c r="I118" s="41">
        <f>ROUND((ROUND((Source!AE108*Source!AV108*Source!I108),2)),2)</f>
        <v>5.59</v>
      </c>
      <c r="J118" s="10">
        <f>IF(Source!BS108&lt;&gt; 0, Source!BS108, 1)</f>
        <v>26.39</v>
      </c>
      <c r="K118" s="41">
        <f>Source!R108</f>
        <v>147.52000000000001</v>
      </c>
      <c r="W118">
        <f>I118</f>
        <v>5.59</v>
      </c>
    </row>
    <row r="119" spans="1:28" ht="14.25" x14ac:dyDescent="0.2">
      <c r="A119" s="26"/>
      <c r="B119" s="26"/>
      <c r="C119" s="26" t="s">
        <v>324</v>
      </c>
      <c r="D119" s="27"/>
      <c r="E119" s="10"/>
      <c r="F119" s="29">
        <f>Source!AL108</f>
        <v>558.79</v>
      </c>
      <c r="G119" s="28" t="str">
        <f>Source!DD108</f>
        <v/>
      </c>
      <c r="H119" s="10">
        <f>Source!AW108</f>
        <v>1</v>
      </c>
      <c r="I119" s="29">
        <f>ROUND((ROUND((Source!AC108*Source!AW108*Source!I108),2)),2)</f>
        <v>670.55</v>
      </c>
      <c r="J119" s="10">
        <f>IF(Source!BC108&lt;&gt; 0, Source!BC108, 1)</f>
        <v>9.44</v>
      </c>
      <c r="K119" s="29">
        <f>Source!P108</f>
        <v>6329.99</v>
      </c>
    </row>
    <row r="120" spans="1:28" ht="14.25" x14ac:dyDescent="0.2">
      <c r="A120" s="26" t="s">
        <v>125</v>
      </c>
      <c r="B120" s="26" t="str">
        <f>Source!F109</f>
        <v>1.3-2-6</v>
      </c>
      <c r="C120" s="26" t="s">
        <v>127</v>
      </c>
      <c r="D120" s="27" t="str">
        <f>Source!H109</f>
        <v>м3</v>
      </c>
      <c r="E120" s="10">
        <f>Source!I109</f>
        <v>1.224</v>
      </c>
      <c r="F120" s="29">
        <f>Source!AK109</f>
        <v>478.96</v>
      </c>
      <c r="G120" s="31" t="s">
        <v>3</v>
      </c>
      <c r="H120" s="10">
        <f>Source!AW109</f>
        <v>1</v>
      </c>
      <c r="I120" s="29">
        <f>ROUND((ROUND((Source!AC109*Source!AW109*Source!I109),2)),2)+(ROUND((ROUND(((Source!ET109)*Source!AV109*Source!I109),2)),2)+ROUND((ROUND(((Source!AE109-(Source!EU109))*Source!AV109*Source!I109),2)),2))+ROUND((ROUND((Source!AF109*Source!AV109*Source!I109),2)),2)</f>
        <v>586.25</v>
      </c>
      <c r="J120" s="10">
        <f>IF(Source!BC109&lt;&gt; 0, Source!BC109, 1)</f>
        <v>7.8</v>
      </c>
      <c r="K120" s="29">
        <f>Source!O109</f>
        <v>4572.75</v>
      </c>
      <c r="Q120">
        <f>ROUND((Source!DN109/100)*ROUND((ROUND((Source!AF109*Source!AV109*Source!I109),2)),2), 2)</f>
        <v>0</v>
      </c>
      <c r="R120">
        <f>Source!X109</f>
        <v>0</v>
      </c>
      <c r="S120">
        <f>ROUND((Source!DO109/100)*ROUND((ROUND((Source!AF109*Source!AV109*Source!I109),2)),2), 2)</f>
        <v>0</v>
      </c>
      <c r="T120">
        <f>Source!Y109</f>
        <v>0</v>
      </c>
      <c r="U120">
        <f>ROUND((175/100)*ROUND((ROUND((Source!AE109*Source!AV109*Source!I109),2)),2), 2)</f>
        <v>0</v>
      </c>
      <c r="V120">
        <f>ROUND((160/100)*ROUND(ROUND((ROUND((Source!AE109*Source!AV109*Source!I109),2)*Source!BS109),2), 2), 2)</f>
        <v>0</v>
      </c>
      <c r="X120">
        <f>IF(Source!BI109&lt;=1,I120, 0)</f>
        <v>586.25</v>
      </c>
      <c r="Y120">
        <f>IF(Source!BI109=2,I120, 0)</f>
        <v>0</v>
      </c>
      <c r="Z120">
        <f>IF(Source!BI109=3,I120, 0)</f>
        <v>0</v>
      </c>
      <c r="AA120">
        <f>IF(Source!BI109=4,I120, 0)</f>
        <v>0</v>
      </c>
    </row>
    <row r="121" spans="1:28" ht="14.25" x14ac:dyDescent="0.2">
      <c r="A121" s="26"/>
      <c r="B121" s="26"/>
      <c r="C121" s="26" t="s">
        <v>314</v>
      </c>
      <c r="D121" s="27" t="s">
        <v>315</v>
      </c>
      <c r="E121" s="10">
        <f>Source!DN108</f>
        <v>85</v>
      </c>
      <c r="F121" s="29"/>
      <c r="G121" s="28"/>
      <c r="H121" s="10"/>
      <c r="I121" s="29">
        <f>SUM(Q115:Q120)</f>
        <v>275.87</v>
      </c>
      <c r="J121" s="10">
        <f>Source!BZ108</f>
        <v>70</v>
      </c>
      <c r="K121" s="29">
        <f>SUM(R115:R120)</f>
        <v>5995.41</v>
      </c>
    </row>
    <row r="122" spans="1:28" ht="14.25" x14ac:dyDescent="0.2">
      <c r="A122" s="26"/>
      <c r="B122" s="26"/>
      <c r="C122" s="26" t="s">
        <v>316</v>
      </c>
      <c r="D122" s="27" t="s">
        <v>315</v>
      </c>
      <c r="E122" s="10">
        <f>Source!DO108</f>
        <v>70</v>
      </c>
      <c r="F122" s="29"/>
      <c r="G122" s="28"/>
      <c r="H122" s="10"/>
      <c r="I122" s="29">
        <f>SUM(S115:S121)</f>
        <v>227.19</v>
      </c>
      <c r="J122" s="10">
        <f>Source!CA108</f>
        <v>41</v>
      </c>
      <c r="K122" s="29">
        <f>SUM(T115:T121)</f>
        <v>3511.6</v>
      </c>
    </row>
    <row r="123" spans="1:28" ht="14.25" x14ac:dyDescent="0.2">
      <c r="A123" s="26"/>
      <c r="B123" s="26"/>
      <c r="C123" s="26" t="s">
        <v>325</v>
      </c>
      <c r="D123" s="27" t="s">
        <v>315</v>
      </c>
      <c r="E123" s="10">
        <f>175</f>
        <v>175</v>
      </c>
      <c r="F123" s="29"/>
      <c r="G123" s="28"/>
      <c r="H123" s="10"/>
      <c r="I123" s="29">
        <f>SUM(U115:U122)</f>
        <v>9.7799999999999994</v>
      </c>
      <c r="J123" s="10">
        <f>160</f>
        <v>160</v>
      </c>
      <c r="K123" s="29">
        <f>SUM(V115:V122)</f>
        <v>236.03</v>
      </c>
    </row>
    <row r="124" spans="1:28" ht="14.25" x14ac:dyDescent="0.2">
      <c r="A124" s="34"/>
      <c r="B124" s="34"/>
      <c r="C124" s="34" t="s">
        <v>317</v>
      </c>
      <c r="D124" s="35" t="s">
        <v>318</v>
      </c>
      <c r="E124" s="36">
        <f>Source!AQ108</f>
        <v>24.61</v>
      </c>
      <c r="F124" s="37"/>
      <c r="G124" s="38" t="str">
        <f>Source!DI108</f>
        <v/>
      </c>
      <c r="H124" s="36">
        <f>Source!AV108</f>
        <v>1</v>
      </c>
      <c r="I124" s="37">
        <f>Source!U108</f>
        <v>29.531999999999996</v>
      </c>
      <c r="J124" s="36"/>
      <c r="K124" s="37"/>
      <c r="AB124" s="32">
        <f>I124</f>
        <v>29.531999999999996</v>
      </c>
    </row>
    <row r="125" spans="1:28" ht="15" x14ac:dyDescent="0.25">
      <c r="A125" s="39"/>
      <c r="B125" s="39"/>
      <c r="C125" s="40" t="s">
        <v>319</v>
      </c>
      <c r="D125" s="39"/>
      <c r="E125" s="39"/>
      <c r="F125" s="39"/>
      <c r="G125" s="39"/>
      <c r="H125" s="76">
        <f>I116+I117+I119+I121+I122+I123+SUM(I120:I120)</f>
        <v>2116.4700000000003</v>
      </c>
      <c r="I125" s="76"/>
      <c r="J125" s="76">
        <f>K116+K117+K119+K121+K122+K123+SUM(K120:K120)</f>
        <v>29475.559999999998</v>
      </c>
      <c r="K125" s="76"/>
      <c r="O125" s="32">
        <f>I116+I117+I119+I121+I122+I123+SUM(I120:I120)</f>
        <v>2116.4700000000003</v>
      </c>
      <c r="P125" s="32">
        <f>K116+K117+K119+K121+K122+K123+SUM(K120:K120)</f>
        <v>29475.559999999998</v>
      </c>
      <c r="X125">
        <f>IF(Source!BI108&lt;=1,I116+I117+I119+I121+I122+I123-0, 0)</f>
        <v>1530.22</v>
      </c>
      <c r="Y125">
        <f>IF(Source!BI108=2,I116+I117+I119+I121+I122+I123-0, 0)</f>
        <v>0</v>
      </c>
      <c r="Z125">
        <f>IF(Source!BI108=3,I116+I117+I119+I121+I122+I123-0, 0)</f>
        <v>0</v>
      </c>
      <c r="AA125">
        <f>IF(Source!BI108=4,I116+I117+I119+I121+I122+I123,0)</f>
        <v>0</v>
      </c>
    </row>
    <row r="127" spans="1:28" ht="28.5" x14ac:dyDescent="0.2">
      <c r="A127" s="26">
        <v>4</v>
      </c>
      <c r="B127" s="26" t="str">
        <f>Source!F110</f>
        <v>6.58-2-1</v>
      </c>
      <c r="C127" s="26" t="s">
        <v>40</v>
      </c>
      <c r="D127" s="27" t="str">
        <f>Source!H110</f>
        <v>100 м2</v>
      </c>
      <c r="E127" s="10">
        <f>Source!I110</f>
        <v>5.3482000000000003</v>
      </c>
      <c r="F127" s="29"/>
      <c r="G127" s="28"/>
      <c r="H127" s="10"/>
      <c r="I127" s="29"/>
      <c r="J127" s="10"/>
      <c r="K127" s="29"/>
      <c r="Q127">
        <f>ROUND((Source!DN110/100)*ROUND((ROUND((Source!AF110*Source!AV110*Source!I110),2)),2), 2)</f>
        <v>818.66</v>
      </c>
      <c r="R127">
        <f>Source!X110</f>
        <v>18903.79</v>
      </c>
      <c r="S127">
        <f>ROUND((Source!DO110/100)*ROUND((ROUND((Source!AF110*Source!AV110*Source!I110),2)),2), 2)</f>
        <v>562.83000000000004</v>
      </c>
      <c r="T127">
        <f>Source!Y110</f>
        <v>11072.22</v>
      </c>
      <c r="U127">
        <f>ROUND((175/100)*ROUND((ROUND((Source!AE110*Source!AV110*Source!I110),2)),2), 2)</f>
        <v>0</v>
      </c>
      <c r="V127">
        <f>ROUND((160/100)*ROUND(ROUND((ROUND((Source!AE110*Source!AV110*Source!I110),2)*Source!BS110),2), 2), 2)</f>
        <v>0</v>
      </c>
    </row>
    <row r="128" spans="1:28" x14ac:dyDescent="0.2">
      <c r="C128" s="30" t="str">
        <f>"Объем: "&amp;Source!I110&amp;"=534,82/"&amp;"100"</f>
        <v>Объем: 5,3482=534,82/100</v>
      </c>
    </row>
    <row r="129" spans="1:28" ht="14.25" x14ac:dyDescent="0.2">
      <c r="A129" s="26"/>
      <c r="B129" s="26"/>
      <c r="C129" s="26" t="s">
        <v>313</v>
      </c>
      <c r="D129" s="27"/>
      <c r="E129" s="10"/>
      <c r="F129" s="29">
        <f>Source!AO110</f>
        <v>191.34</v>
      </c>
      <c r="G129" s="28" t="str">
        <f>Source!DG110</f>
        <v/>
      </c>
      <c r="H129" s="10">
        <f>Source!AV110</f>
        <v>1</v>
      </c>
      <c r="I129" s="29">
        <f>ROUND((ROUND((Source!AF110*Source!AV110*Source!I110),2)),2)</f>
        <v>1023.32</v>
      </c>
      <c r="J129" s="10">
        <f>IF(Source!BA110&lt;&gt; 0, Source!BA110, 1)</f>
        <v>26.39</v>
      </c>
      <c r="K129" s="29">
        <f>Source!S110</f>
        <v>27005.41</v>
      </c>
      <c r="W129">
        <f>I129</f>
        <v>1023.32</v>
      </c>
    </row>
    <row r="130" spans="1:28" ht="28.5" x14ac:dyDescent="0.2">
      <c r="A130" s="26" t="s">
        <v>130</v>
      </c>
      <c r="B130" s="26" t="str">
        <f>Source!F111</f>
        <v>9999990001</v>
      </c>
      <c r="C130" s="26" t="s">
        <v>29</v>
      </c>
      <c r="D130" s="27" t="str">
        <f>Source!H111</f>
        <v>т</v>
      </c>
      <c r="E130" s="10">
        <f>Source!I111</f>
        <v>-5.4551640000000008</v>
      </c>
      <c r="F130" s="29">
        <f>Source!AK111</f>
        <v>0</v>
      </c>
      <c r="G130" s="31" t="s">
        <v>3</v>
      </c>
      <c r="H130" s="10">
        <f>Source!AW111</f>
        <v>1</v>
      </c>
      <c r="I130" s="29">
        <f>ROUND((ROUND((Source!AC111*Source!AW111*Source!I111),2)),2)+(ROUND((ROUND(((Source!ET111)*Source!AV111*Source!I111),2)),2)+ROUND((ROUND(((Source!AE111-(Source!EU111))*Source!AV111*Source!I111),2)),2))+ROUND((ROUND((Source!AF111*Source!AV111*Source!I111),2)),2)</f>
        <v>0</v>
      </c>
      <c r="J130" s="10">
        <f>IF(Source!BC111&lt;&gt; 0, Source!BC111, 1)</f>
        <v>1</v>
      </c>
      <c r="K130" s="29">
        <f>Source!O111</f>
        <v>0</v>
      </c>
      <c r="Q130">
        <f>ROUND((Source!DN111/100)*ROUND((ROUND((Source!AF111*Source!AV111*Source!I111),2)),2), 2)</f>
        <v>0</v>
      </c>
      <c r="R130">
        <f>Source!X111</f>
        <v>0</v>
      </c>
      <c r="S130">
        <f>ROUND((Source!DO111/100)*ROUND((ROUND((Source!AF111*Source!AV111*Source!I111),2)),2), 2)</f>
        <v>0</v>
      </c>
      <c r="T130">
        <f>Source!Y111</f>
        <v>0</v>
      </c>
      <c r="U130">
        <f>ROUND((175/100)*ROUND((ROUND((Source!AE111*Source!AV111*Source!I111),2)),2), 2)</f>
        <v>0</v>
      </c>
      <c r="V130">
        <f>ROUND((160/100)*ROUND(ROUND((ROUND((Source!AE111*Source!AV111*Source!I111),2)*Source!BS111),2), 2), 2)</f>
        <v>0</v>
      </c>
      <c r="X130">
        <f>IF(Source!BI111&lt;=1,I130, 0)</f>
        <v>0</v>
      </c>
      <c r="Y130">
        <f>IF(Source!BI111=2,I130, 0)</f>
        <v>0</v>
      </c>
      <c r="Z130">
        <f>IF(Source!BI111=3,I130, 0)</f>
        <v>0</v>
      </c>
      <c r="AA130">
        <f>IF(Source!BI111=4,I130, 0)</f>
        <v>0</v>
      </c>
    </row>
    <row r="131" spans="1:28" ht="14.25" x14ac:dyDescent="0.2">
      <c r="A131" s="26"/>
      <c r="B131" s="26"/>
      <c r="C131" s="26" t="s">
        <v>314</v>
      </c>
      <c r="D131" s="27" t="s">
        <v>315</v>
      </c>
      <c r="E131" s="10">
        <f>Source!DN110</f>
        <v>80</v>
      </c>
      <c r="F131" s="29"/>
      <c r="G131" s="28"/>
      <c r="H131" s="10"/>
      <c r="I131" s="29">
        <f>SUM(Q127:Q130)</f>
        <v>818.66</v>
      </c>
      <c r="J131" s="10">
        <f>Source!BZ110</f>
        <v>70</v>
      </c>
      <c r="K131" s="29">
        <f>SUM(R127:R130)</f>
        <v>18903.79</v>
      </c>
    </row>
    <row r="132" spans="1:28" ht="14.25" x14ac:dyDescent="0.2">
      <c r="A132" s="26"/>
      <c r="B132" s="26"/>
      <c r="C132" s="26" t="s">
        <v>316</v>
      </c>
      <c r="D132" s="27" t="s">
        <v>315</v>
      </c>
      <c r="E132" s="10">
        <f>Source!DO110</f>
        <v>55</v>
      </c>
      <c r="F132" s="29"/>
      <c r="G132" s="28"/>
      <c r="H132" s="10"/>
      <c r="I132" s="29">
        <f>SUM(S127:S131)</f>
        <v>562.83000000000004</v>
      </c>
      <c r="J132" s="10">
        <f>Source!CA110</f>
        <v>41</v>
      </c>
      <c r="K132" s="29">
        <f>SUM(T127:T131)</f>
        <v>11072.22</v>
      </c>
    </row>
    <row r="133" spans="1:28" ht="14.25" x14ac:dyDescent="0.2">
      <c r="A133" s="34"/>
      <c r="B133" s="34"/>
      <c r="C133" s="34" t="s">
        <v>317</v>
      </c>
      <c r="D133" s="35" t="s">
        <v>318</v>
      </c>
      <c r="E133" s="36">
        <f>Source!AQ110</f>
        <v>17.41</v>
      </c>
      <c r="F133" s="37"/>
      <c r="G133" s="38" t="str">
        <f>Source!DI110</f>
        <v/>
      </c>
      <c r="H133" s="36">
        <f>Source!AV110</f>
        <v>1</v>
      </c>
      <c r="I133" s="37">
        <f>Source!U110</f>
        <v>93.112162000000012</v>
      </c>
      <c r="J133" s="36"/>
      <c r="K133" s="37"/>
      <c r="AB133" s="32">
        <f>I133</f>
        <v>93.112162000000012</v>
      </c>
    </row>
    <row r="134" spans="1:28" ht="15" x14ac:dyDescent="0.25">
      <c r="A134" s="39"/>
      <c r="B134" s="39"/>
      <c r="C134" s="40" t="s">
        <v>319</v>
      </c>
      <c r="D134" s="39"/>
      <c r="E134" s="39"/>
      <c r="F134" s="39"/>
      <c r="G134" s="39"/>
      <c r="H134" s="76">
        <f>I129+I131+I132+SUM(I130:I130)</f>
        <v>2404.81</v>
      </c>
      <c r="I134" s="76"/>
      <c r="J134" s="76">
        <f>K129+K131+K132+SUM(K130:K130)</f>
        <v>56981.42</v>
      </c>
      <c r="K134" s="76"/>
      <c r="O134" s="32">
        <f>I129+I131+I132+SUM(I130:I130)</f>
        <v>2404.81</v>
      </c>
      <c r="P134" s="32">
        <f>K129+K131+K132+SUM(K130:K130)</f>
        <v>56981.42</v>
      </c>
      <c r="X134">
        <f>IF(Source!BI110&lt;=1,I129+I131+I132-0, 0)</f>
        <v>2404.81</v>
      </c>
      <c r="Y134">
        <f>IF(Source!BI110=2,I129+I131+I132-0, 0)</f>
        <v>0</v>
      </c>
      <c r="Z134">
        <f>IF(Source!BI110=3,I129+I131+I132-0, 0)</f>
        <v>0</v>
      </c>
      <c r="AA134">
        <f>IF(Source!BI110=4,I129+I131+I132,0)</f>
        <v>0</v>
      </c>
    </row>
    <row r="136" spans="1:28" ht="57" x14ac:dyDescent="0.2">
      <c r="A136" s="26">
        <v>5</v>
      </c>
      <c r="B136" s="26" t="str">
        <f>Source!F112</f>
        <v>3.12-3-4</v>
      </c>
      <c r="C136" s="26" t="s">
        <v>132</v>
      </c>
      <c r="D136" s="27" t="str">
        <f>Source!H112</f>
        <v>100 м2</v>
      </c>
      <c r="E136" s="10">
        <f>Source!I112</f>
        <v>5.3482000000000003</v>
      </c>
      <c r="F136" s="29"/>
      <c r="G136" s="28"/>
      <c r="H136" s="10"/>
      <c r="I136" s="29"/>
      <c r="J136" s="10"/>
      <c r="K136" s="29"/>
      <c r="Q136">
        <f>ROUND((Source!DN112/100)*ROUND((ROUND((Source!AF112*Source!AV112*Source!I112),2)),2), 2)</f>
        <v>4407.16</v>
      </c>
      <c r="R136">
        <f>Source!X112</f>
        <v>97293.47</v>
      </c>
      <c r="S136">
        <f>ROUND((Source!DO112/100)*ROUND((ROUND((Source!AF112*Source!AV112*Source!I112),2)),2), 2)</f>
        <v>3347.74</v>
      </c>
      <c r="T136">
        <f>Source!Y112</f>
        <v>45850.95</v>
      </c>
      <c r="U136">
        <f>ROUND((175/100)*ROUND((ROUND((Source!AE112*Source!AV112*Source!I112),2)),2), 2)</f>
        <v>831.46</v>
      </c>
      <c r="V136">
        <f>ROUND((160/100)*ROUND(ROUND((ROUND((Source!AE112*Source!AV112*Source!I112),2)*Source!BS112),2), 2), 2)</f>
        <v>20061.47</v>
      </c>
    </row>
    <row r="137" spans="1:28" x14ac:dyDescent="0.2">
      <c r="C137" s="30" t="str">
        <f>"Объем: "&amp;Source!I112&amp;"=534,82/"&amp;"100"</f>
        <v>Объем: 5,3482=534,82/100</v>
      </c>
    </row>
    <row r="138" spans="1:28" ht="14.25" x14ac:dyDescent="0.2">
      <c r="A138" s="26"/>
      <c r="B138" s="26"/>
      <c r="C138" s="26" t="s">
        <v>313</v>
      </c>
      <c r="D138" s="27"/>
      <c r="E138" s="10"/>
      <c r="F138" s="29">
        <f>Source!AO112</f>
        <v>689</v>
      </c>
      <c r="G138" s="28" t="str">
        <f>Source!DG112</f>
        <v>)*1,15</v>
      </c>
      <c r="H138" s="10">
        <f>Source!AV112</f>
        <v>1</v>
      </c>
      <c r="I138" s="29">
        <f>ROUND((ROUND((Source!AF112*Source!AV112*Source!I112),2)),2)</f>
        <v>4237.6499999999996</v>
      </c>
      <c r="J138" s="10">
        <f>IF(Source!BA112&lt;&gt; 0, Source!BA112, 1)</f>
        <v>26.39</v>
      </c>
      <c r="K138" s="29">
        <f>Source!S112</f>
        <v>111831.58</v>
      </c>
      <c r="W138">
        <f>I138</f>
        <v>4237.6499999999996</v>
      </c>
    </row>
    <row r="139" spans="1:28" ht="14.25" x14ac:dyDescent="0.2">
      <c r="A139" s="26"/>
      <c r="B139" s="26"/>
      <c r="C139" s="26" t="s">
        <v>322</v>
      </c>
      <c r="D139" s="27"/>
      <c r="E139" s="10"/>
      <c r="F139" s="29">
        <f>Source!AM112</f>
        <v>267.17</v>
      </c>
      <c r="G139" s="28" t="str">
        <f>Source!DE112</f>
        <v>)*1,25</v>
      </c>
      <c r="H139" s="10">
        <f>Source!AV112</f>
        <v>1</v>
      </c>
      <c r="I139" s="29">
        <f>(ROUND((ROUND((((Source!ET112*1.25))*Source!AV112*Source!I112),2)),2)+ROUND((ROUND(((Source!AE112-((Source!EU112*1.25)))*Source!AV112*Source!I112),2)),2))</f>
        <v>1786.1</v>
      </c>
      <c r="J139" s="10">
        <f>IF(Source!BB112&lt;&gt; 0, Source!BB112, 1)</f>
        <v>12.18</v>
      </c>
      <c r="K139" s="29">
        <f>Source!Q112</f>
        <v>21754.7</v>
      </c>
    </row>
    <row r="140" spans="1:28" ht="14.25" x14ac:dyDescent="0.2">
      <c r="A140" s="26"/>
      <c r="B140" s="26"/>
      <c r="C140" s="26" t="s">
        <v>323</v>
      </c>
      <c r="D140" s="27"/>
      <c r="E140" s="10"/>
      <c r="F140" s="29">
        <f>Source!AN112</f>
        <v>71.069999999999993</v>
      </c>
      <c r="G140" s="28" t="str">
        <f>Source!DF112</f>
        <v>)*1,25</v>
      </c>
      <c r="H140" s="10">
        <f>Source!AV112</f>
        <v>1</v>
      </c>
      <c r="I140" s="41">
        <f>ROUND((ROUND((Source!AE112*Source!AV112*Source!I112),2)),2)</f>
        <v>475.12</v>
      </c>
      <c r="J140" s="10">
        <f>IF(Source!BS112&lt;&gt; 0, Source!BS112, 1)</f>
        <v>26.39</v>
      </c>
      <c r="K140" s="41">
        <f>Source!R112</f>
        <v>12538.42</v>
      </c>
      <c r="W140">
        <f>I140</f>
        <v>475.12</v>
      </c>
    </row>
    <row r="141" spans="1:28" ht="14.25" x14ac:dyDescent="0.2">
      <c r="A141" s="26"/>
      <c r="B141" s="26"/>
      <c r="C141" s="26" t="s">
        <v>324</v>
      </c>
      <c r="D141" s="27"/>
      <c r="E141" s="10"/>
      <c r="F141" s="29">
        <f>Source!AL112</f>
        <v>705.14</v>
      </c>
      <c r="G141" s="28" t="str">
        <f>Source!DD112</f>
        <v/>
      </c>
      <c r="H141" s="10">
        <f>Source!AW112</f>
        <v>1</v>
      </c>
      <c r="I141" s="29">
        <f>ROUND((ROUND((Source!AC112*Source!AW112*Source!I112),2)),2)</f>
        <v>3771.23</v>
      </c>
      <c r="J141" s="10">
        <f>IF(Source!BC112&lt;&gt; 0, Source!BC112, 1)</f>
        <v>3.7</v>
      </c>
      <c r="K141" s="29">
        <f>Source!P112</f>
        <v>13953.55</v>
      </c>
    </row>
    <row r="142" spans="1:28" ht="199.5" x14ac:dyDescent="0.2">
      <c r="A142" s="26" t="s">
        <v>141</v>
      </c>
      <c r="B142" s="26" t="str">
        <f>Source!F113</f>
        <v>1.1-1-1312</v>
      </c>
      <c r="C142" s="26" t="s">
        <v>282</v>
      </c>
      <c r="D142" s="27" t="str">
        <f>Source!H113</f>
        <v>м2</v>
      </c>
      <c r="E142" s="10">
        <f>Source!I113</f>
        <v>722.00699999999983</v>
      </c>
      <c r="F142" s="29">
        <f>Source!AK113</f>
        <v>25.09</v>
      </c>
      <c r="G142" s="31" t="s">
        <v>3</v>
      </c>
      <c r="H142" s="10">
        <f>Source!AW113</f>
        <v>1</v>
      </c>
      <c r="I142" s="29">
        <f>ROUND((ROUND((Source!AC113*Source!AW113*Source!I113),2)),2)+(ROUND((ROUND(((Source!ET113)*Source!AV113*Source!I113),2)),2)+ROUND((ROUND(((Source!AE113-(Source!EU113))*Source!AV113*Source!I113),2)),2))+ROUND((ROUND((Source!AF113*Source!AV113*Source!I113),2)),2)</f>
        <v>18115.16</v>
      </c>
      <c r="J142" s="10">
        <f>IF(Source!BC113&lt;&gt; 0, Source!BC113, 1)</f>
        <v>10.5</v>
      </c>
      <c r="K142" s="29">
        <f>Source!O113</f>
        <v>190209.18</v>
      </c>
      <c r="Q142">
        <f>ROUND((Source!DN113/100)*ROUND((ROUND((Source!AF113*Source!AV113*Source!I113),2)),2), 2)</f>
        <v>0</v>
      </c>
      <c r="R142">
        <f>Source!X113</f>
        <v>0</v>
      </c>
      <c r="S142">
        <f>ROUND((Source!DO113/100)*ROUND((ROUND((Source!AF113*Source!AV113*Source!I113),2)),2), 2)</f>
        <v>0</v>
      </c>
      <c r="T142">
        <f>Source!Y113</f>
        <v>0</v>
      </c>
      <c r="U142">
        <f>ROUND((175/100)*ROUND((ROUND((Source!AE113*Source!AV113*Source!I113),2)),2), 2)</f>
        <v>0</v>
      </c>
      <c r="V142">
        <f>ROUND((160/100)*ROUND(ROUND((ROUND((Source!AE113*Source!AV113*Source!I113),2)*Source!BS113),2), 2), 2)</f>
        <v>0</v>
      </c>
      <c r="X142">
        <f>IF(Source!BI113&lt;=1,I142, 0)</f>
        <v>18115.16</v>
      </c>
      <c r="Y142">
        <f>IF(Source!BI113=2,I142, 0)</f>
        <v>0</v>
      </c>
      <c r="Z142">
        <f>IF(Source!BI113=3,I142, 0)</f>
        <v>0</v>
      </c>
      <c r="AA142">
        <f>IF(Source!BI113=4,I142, 0)</f>
        <v>0</v>
      </c>
    </row>
    <row r="143" spans="1:28" ht="228" x14ac:dyDescent="0.2">
      <c r="A143" s="26" t="s">
        <v>145</v>
      </c>
      <c r="B143" s="26" t="str">
        <f>Source!F114</f>
        <v>1.1-1-1313</v>
      </c>
      <c r="C143" s="26" t="s">
        <v>283</v>
      </c>
      <c r="D143" s="27" t="str">
        <f>Source!H114</f>
        <v>м2</v>
      </c>
      <c r="E143" s="10">
        <f>Source!I114</f>
        <v>707.56685999999991</v>
      </c>
      <c r="F143" s="29">
        <f>Source!AK114</f>
        <v>23.06</v>
      </c>
      <c r="G143" s="31" t="s">
        <v>3</v>
      </c>
      <c r="H143" s="10">
        <f>Source!AW114</f>
        <v>1</v>
      </c>
      <c r="I143" s="29">
        <f>ROUND((ROUND((Source!AC114*Source!AW114*Source!I114),2)),2)+(ROUND((ROUND(((Source!ET114)*Source!AV114*Source!I114),2)),2)+ROUND((ROUND(((Source!AE114-(Source!EU114))*Source!AV114*Source!I114),2)),2))+ROUND((ROUND((Source!AF114*Source!AV114*Source!I114),2)),2)</f>
        <v>16316.49</v>
      </c>
      <c r="J143" s="10">
        <f>IF(Source!BC114&lt;&gt; 0, Source!BC114, 1)</f>
        <v>10.74</v>
      </c>
      <c r="K143" s="29">
        <f>Source!O114</f>
        <v>175239.1</v>
      </c>
      <c r="Q143">
        <f>ROUND((Source!DN114/100)*ROUND((ROUND((Source!AF114*Source!AV114*Source!I114),2)),2), 2)</f>
        <v>0</v>
      </c>
      <c r="R143">
        <f>Source!X114</f>
        <v>0</v>
      </c>
      <c r="S143">
        <f>ROUND((Source!DO114/100)*ROUND((ROUND((Source!AF114*Source!AV114*Source!I114),2)),2), 2)</f>
        <v>0</v>
      </c>
      <c r="T143">
        <f>Source!Y114</f>
        <v>0</v>
      </c>
      <c r="U143">
        <f>ROUND((175/100)*ROUND((ROUND((Source!AE114*Source!AV114*Source!I114),2)),2), 2)</f>
        <v>0</v>
      </c>
      <c r="V143">
        <f>ROUND((160/100)*ROUND(ROUND((ROUND((Source!AE114*Source!AV114*Source!I114),2)*Source!BS114),2), 2), 2)</f>
        <v>0</v>
      </c>
      <c r="X143">
        <f>IF(Source!BI114&lt;=1,I143, 0)</f>
        <v>16316.49</v>
      </c>
      <c r="Y143">
        <f>IF(Source!BI114=2,I143, 0)</f>
        <v>0</v>
      </c>
      <c r="Z143">
        <f>IF(Source!BI114=3,I143, 0)</f>
        <v>0</v>
      </c>
      <c r="AA143">
        <f>IF(Source!BI114=4,I143, 0)</f>
        <v>0</v>
      </c>
    </row>
    <row r="144" spans="1:28" ht="14.25" x14ac:dyDescent="0.2">
      <c r="A144" s="26"/>
      <c r="B144" s="26"/>
      <c r="C144" s="26" t="s">
        <v>314</v>
      </c>
      <c r="D144" s="27" t="s">
        <v>315</v>
      </c>
      <c r="E144" s="10">
        <f>Source!DN112</f>
        <v>104</v>
      </c>
      <c r="F144" s="29"/>
      <c r="G144" s="28"/>
      <c r="H144" s="10"/>
      <c r="I144" s="29">
        <f>SUM(Q136:Q143)</f>
        <v>4407.16</v>
      </c>
      <c r="J144" s="10">
        <f>Source!BZ112</f>
        <v>87</v>
      </c>
      <c r="K144" s="29">
        <f>SUM(R136:R143)</f>
        <v>97293.47</v>
      </c>
    </row>
    <row r="145" spans="1:28" ht="14.25" x14ac:dyDescent="0.2">
      <c r="A145" s="26"/>
      <c r="B145" s="26"/>
      <c r="C145" s="26" t="s">
        <v>316</v>
      </c>
      <c r="D145" s="27" t="s">
        <v>315</v>
      </c>
      <c r="E145" s="10">
        <f>Source!DO112</f>
        <v>79</v>
      </c>
      <c r="F145" s="29"/>
      <c r="G145" s="28"/>
      <c r="H145" s="10"/>
      <c r="I145" s="29">
        <f>SUM(S136:S144)</f>
        <v>3347.74</v>
      </c>
      <c r="J145" s="10">
        <f>Source!CA112</f>
        <v>41</v>
      </c>
      <c r="K145" s="29">
        <f>SUM(T136:T144)</f>
        <v>45850.95</v>
      </c>
    </row>
    <row r="146" spans="1:28" ht="14.25" x14ac:dyDescent="0.2">
      <c r="A146" s="26"/>
      <c r="B146" s="26"/>
      <c r="C146" s="26" t="s">
        <v>325</v>
      </c>
      <c r="D146" s="27" t="s">
        <v>315</v>
      </c>
      <c r="E146" s="10">
        <f>175</f>
        <v>175</v>
      </c>
      <c r="F146" s="29"/>
      <c r="G146" s="28"/>
      <c r="H146" s="10"/>
      <c r="I146" s="29">
        <f>SUM(U136:U145)</f>
        <v>831.46</v>
      </c>
      <c r="J146" s="10">
        <f>160</f>
        <v>160</v>
      </c>
      <c r="K146" s="29">
        <f>SUM(V136:V145)</f>
        <v>20061.47</v>
      </c>
    </row>
    <row r="147" spans="1:28" ht="14.25" x14ac:dyDescent="0.2">
      <c r="A147" s="34"/>
      <c r="B147" s="34"/>
      <c r="C147" s="34" t="s">
        <v>317</v>
      </c>
      <c r="D147" s="35" t="s">
        <v>318</v>
      </c>
      <c r="E147" s="36">
        <f>Source!AQ112</f>
        <v>53</v>
      </c>
      <c r="F147" s="37"/>
      <c r="G147" s="38" t="str">
        <f>Source!DI112</f>
        <v>)*1,15</v>
      </c>
      <c r="H147" s="36">
        <f>Source!AV112</f>
        <v>1</v>
      </c>
      <c r="I147" s="37">
        <f>Source!U112</f>
        <v>325.97278999999997</v>
      </c>
      <c r="J147" s="36"/>
      <c r="K147" s="37"/>
      <c r="AB147" s="32">
        <f>I147</f>
        <v>325.97278999999997</v>
      </c>
    </row>
    <row r="148" spans="1:28" ht="15" x14ac:dyDescent="0.25">
      <c r="A148" s="39"/>
      <c r="B148" s="39"/>
      <c r="C148" s="40" t="s">
        <v>319</v>
      </c>
      <c r="D148" s="39"/>
      <c r="E148" s="39"/>
      <c r="F148" s="39"/>
      <c r="G148" s="39"/>
      <c r="H148" s="76">
        <f>I138+I139+I141+I144+I145+I146+SUM(I142:I143)</f>
        <v>52812.99</v>
      </c>
      <c r="I148" s="76"/>
      <c r="J148" s="76">
        <f>K138+K139+K141+K144+K145+K146+SUM(K142:K143)</f>
        <v>676194</v>
      </c>
      <c r="K148" s="76"/>
      <c r="O148" s="32">
        <f>I138+I139+I141+I144+I145+I146+SUM(I142:I143)</f>
        <v>52812.99</v>
      </c>
      <c r="P148" s="32">
        <f>K138+K139+K141+K144+K145+K146+SUM(K142:K143)</f>
        <v>676194</v>
      </c>
      <c r="X148">
        <f>IF(Source!BI112&lt;=1,I138+I139+I141+I144+I145+I146-0, 0)</f>
        <v>18381.339999999997</v>
      </c>
      <c r="Y148">
        <f>IF(Source!BI112=2,I138+I139+I141+I144+I145+I146-0, 0)</f>
        <v>0</v>
      </c>
      <c r="Z148">
        <f>IF(Source!BI112=3,I138+I139+I141+I144+I145+I146-0, 0)</f>
        <v>0</v>
      </c>
      <c r="AA148">
        <f>IF(Source!BI112=4,I138+I139+I141+I144+I145+I146,0)</f>
        <v>0</v>
      </c>
    </row>
    <row r="150" spans="1:28" ht="99.75" x14ac:dyDescent="0.2">
      <c r="A150" s="26">
        <v>6</v>
      </c>
      <c r="B150" s="26" t="str">
        <f>Source!F115</f>
        <v>3.12-3-10</v>
      </c>
      <c r="C150" s="26" t="s">
        <v>150</v>
      </c>
      <c r="D150" s="27" t="str">
        <f>Source!H115</f>
        <v>100 м2</v>
      </c>
      <c r="E150" s="10">
        <f>Source!I115</f>
        <v>2.0500000000000001E-2</v>
      </c>
      <c r="F150" s="29"/>
      <c r="G150" s="28"/>
      <c r="H150" s="10"/>
      <c r="I150" s="29"/>
      <c r="J150" s="10"/>
      <c r="K150" s="29"/>
      <c r="Q150">
        <f>ROUND((Source!DN115/100)*ROUND((ROUND((Source!AF115*Source!AV115*Source!I115),2)),2), 2)</f>
        <v>24.19</v>
      </c>
      <c r="R150">
        <f>Source!X115</f>
        <v>534.03</v>
      </c>
      <c r="S150">
        <f>ROUND((Source!DO115/100)*ROUND((ROUND((Source!AF115*Source!AV115*Source!I115),2)),2), 2)</f>
        <v>18.38</v>
      </c>
      <c r="T150">
        <f>Source!Y115</f>
        <v>251.67</v>
      </c>
      <c r="U150">
        <f>ROUND((175/100)*ROUND((ROUND((Source!AE115*Source!AV115*Source!I115),2)),2), 2)</f>
        <v>0.37</v>
      </c>
      <c r="V150">
        <f>ROUND((160/100)*ROUND(ROUND((ROUND((Source!AE115*Source!AV115*Source!I115),2)*Source!BS115),2), 2), 2)</f>
        <v>8.86</v>
      </c>
    </row>
    <row r="151" spans="1:28" x14ac:dyDescent="0.2">
      <c r="C151" s="30" t="str">
        <f>"Объем: "&amp;Source!I115&amp;"=2,05/"&amp;"100"</f>
        <v>Объем: 0,0205=2,05/100</v>
      </c>
    </row>
    <row r="152" spans="1:28" ht="14.25" x14ac:dyDescent="0.2">
      <c r="A152" s="26"/>
      <c r="B152" s="26"/>
      <c r="C152" s="26" t="s">
        <v>313</v>
      </c>
      <c r="D152" s="27"/>
      <c r="E152" s="10"/>
      <c r="F152" s="29">
        <f>Source!AO115</f>
        <v>986.85</v>
      </c>
      <c r="G152" s="28" t="str">
        <f>Source!DG115</f>
        <v>)*1,15</v>
      </c>
      <c r="H152" s="10">
        <f>Source!AV115</f>
        <v>1</v>
      </c>
      <c r="I152" s="29">
        <f>ROUND((ROUND((Source!AF115*Source!AV115*Source!I115),2)),2)</f>
        <v>23.26</v>
      </c>
      <c r="J152" s="10">
        <f>IF(Source!BA115&lt;&gt; 0, Source!BA115, 1)</f>
        <v>26.39</v>
      </c>
      <c r="K152" s="29">
        <f>Source!S115</f>
        <v>613.83000000000004</v>
      </c>
      <c r="W152">
        <f>I152</f>
        <v>23.26</v>
      </c>
    </row>
    <row r="153" spans="1:28" ht="14.25" x14ac:dyDescent="0.2">
      <c r="A153" s="26"/>
      <c r="B153" s="26"/>
      <c r="C153" s="26" t="s">
        <v>322</v>
      </c>
      <c r="D153" s="27"/>
      <c r="E153" s="10"/>
      <c r="F153" s="29">
        <f>Source!AM115</f>
        <v>50.84</v>
      </c>
      <c r="G153" s="28" t="str">
        <f>Source!DE115</f>
        <v>)*1,25</v>
      </c>
      <c r="H153" s="10">
        <f>Source!AV115</f>
        <v>1</v>
      </c>
      <c r="I153" s="29">
        <f>(ROUND((ROUND((((Source!ET115*1.25))*Source!AV115*Source!I115),2)),2)+ROUND((ROUND(((Source!AE115-((Source!EU115*1.25)))*Source!AV115*Source!I115),2)),2))</f>
        <v>1.3</v>
      </c>
      <c r="J153" s="10">
        <f>IF(Source!BB115&lt;&gt; 0, Source!BB115, 1)</f>
        <v>9.3800000000000008</v>
      </c>
      <c r="K153" s="29">
        <f>Source!Q115</f>
        <v>12.19</v>
      </c>
    </row>
    <row r="154" spans="1:28" ht="14.25" x14ac:dyDescent="0.2">
      <c r="A154" s="26"/>
      <c r="B154" s="26"/>
      <c r="C154" s="26" t="s">
        <v>323</v>
      </c>
      <c r="D154" s="27"/>
      <c r="E154" s="10"/>
      <c r="F154" s="29">
        <f>Source!AN115</f>
        <v>8.01</v>
      </c>
      <c r="G154" s="28" t="str">
        <f>Source!DF115</f>
        <v>)*1,25</v>
      </c>
      <c r="H154" s="10">
        <f>Source!AV115</f>
        <v>1</v>
      </c>
      <c r="I154" s="41">
        <f>ROUND((ROUND((Source!AE115*Source!AV115*Source!I115),2)),2)</f>
        <v>0.21</v>
      </c>
      <c r="J154" s="10">
        <f>IF(Source!BS115&lt;&gt; 0, Source!BS115, 1)</f>
        <v>26.39</v>
      </c>
      <c r="K154" s="41">
        <f>Source!R115</f>
        <v>5.54</v>
      </c>
      <c r="W154">
        <f>I154</f>
        <v>0.21</v>
      </c>
    </row>
    <row r="155" spans="1:28" ht="14.25" x14ac:dyDescent="0.2">
      <c r="A155" s="26"/>
      <c r="B155" s="26"/>
      <c r="C155" s="26" t="s">
        <v>324</v>
      </c>
      <c r="D155" s="27"/>
      <c r="E155" s="10"/>
      <c r="F155" s="29">
        <f>Source!AL115</f>
        <v>7205.92</v>
      </c>
      <c r="G155" s="28" t="str">
        <f>Source!DD115</f>
        <v/>
      </c>
      <c r="H155" s="10">
        <f>Source!AW115</f>
        <v>1</v>
      </c>
      <c r="I155" s="29">
        <f>ROUND((ROUND((Source!AC115*Source!AW115*Source!I115),2)),2)</f>
        <v>147.72</v>
      </c>
      <c r="J155" s="10">
        <f>IF(Source!BC115&lt;&gt; 0, Source!BC115, 1)</f>
        <v>1.95</v>
      </c>
      <c r="K155" s="29">
        <f>Source!P115</f>
        <v>288.05</v>
      </c>
    </row>
    <row r="156" spans="1:28" ht="199.5" x14ac:dyDescent="0.2">
      <c r="A156" s="26" t="s">
        <v>152</v>
      </c>
      <c r="B156" s="26" t="str">
        <f>Source!F116</f>
        <v>1.1-1-1312</v>
      </c>
      <c r="C156" s="26" t="s">
        <v>282</v>
      </c>
      <c r="D156" s="27" t="str">
        <f>Source!H116</f>
        <v>м2</v>
      </c>
      <c r="E156" s="10">
        <f>Source!I116</f>
        <v>2.7681150000000003</v>
      </c>
      <c r="F156" s="29">
        <f>Source!AK116</f>
        <v>25.09</v>
      </c>
      <c r="G156" s="31" t="s">
        <v>3</v>
      </c>
      <c r="H156" s="10">
        <f>Source!AW116</f>
        <v>1</v>
      </c>
      <c r="I156" s="29">
        <f>ROUND((ROUND((Source!AC116*Source!AW116*Source!I116),2)),2)+(ROUND((ROUND(((Source!ET116)*Source!AV116*Source!I116),2)),2)+ROUND((ROUND(((Source!AE116-(Source!EU116))*Source!AV116*Source!I116),2)),2))+ROUND((ROUND((Source!AF116*Source!AV116*Source!I116),2)),2)</f>
        <v>69.45</v>
      </c>
      <c r="J156" s="10">
        <f>IF(Source!BC116&lt;&gt; 0, Source!BC116, 1)</f>
        <v>10.5</v>
      </c>
      <c r="K156" s="29">
        <f>Source!O116</f>
        <v>729.23</v>
      </c>
      <c r="Q156">
        <f>ROUND((Source!DN116/100)*ROUND((ROUND((Source!AF116*Source!AV116*Source!I116),2)),2), 2)</f>
        <v>0</v>
      </c>
      <c r="R156">
        <f>Source!X116</f>
        <v>0</v>
      </c>
      <c r="S156">
        <f>ROUND((Source!DO116/100)*ROUND((ROUND((Source!AF116*Source!AV116*Source!I116),2)),2), 2)</f>
        <v>0</v>
      </c>
      <c r="T156">
        <f>Source!Y116</f>
        <v>0</v>
      </c>
      <c r="U156">
        <f>ROUND((175/100)*ROUND((ROUND((Source!AE116*Source!AV116*Source!I116),2)),2), 2)</f>
        <v>0</v>
      </c>
      <c r="V156">
        <f>ROUND((160/100)*ROUND(ROUND((ROUND((Source!AE116*Source!AV116*Source!I116),2)*Source!BS116),2), 2), 2)</f>
        <v>0</v>
      </c>
      <c r="X156">
        <f>IF(Source!BI116&lt;=1,I156, 0)</f>
        <v>69.45</v>
      </c>
      <c r="Y156">
        <f>IF(Source!BI116=2,I156, 0)</f>
        <v>0</v>
      </c>
      <c r="Z156">
        <f>IF(Source!BI116=3,I156, 0)</f>
        <v>0</v>
      </c>
      <c r="AA156">
        <f>IF(Source!BI116=4,I156, 0)</f>
        <v>0</v>
      </c>
    </row>
    <row r="157" spans="1:28" ht="228" x14ac:dyDescent="0.2">
      <c r="A157" s="26" t="s">
        <v>153</v>
      </c>
      <c r="B157" s="26" t="str">
        <f>Source!F117</f>
        <v>1.1-1-1313</v>
      </c>
      <c r="C157" s="26" t="s">
        <v>283</v>
      </c>
      <c r="D157" s="27" t="str">
        <f>Source!H117</f>
        <v>м2</v>
      </c>
      <c r="E157" s="10">
        <f>Source!I117</f>
        <v>1.235535</v>
      </c>
      <c r="F157" s="29">
        <f>Source!AK117</f>
        <v>23.06</v>
      </c>
      <c r="G157" s="31" t="s">
        <v>3</v>
      </c>
      <c r="H157" s="10">
        <f>Source!AW117</f>
        <v>1</v>
      </c>
      <c r="I157" s="29">
        <f>ROUND((ROUND((Source!AC117*Source!AW117*Source!I117),2)),2)+(ROUND((ROUND(((Source!ET117)*Source!AV117*Source!I117),2)),2)+ROUND((ROUND(((Source!AE117-(Source!EU117))*Source!AV117*Source!I117),2)),2))+ROUND((ROUND((Source!AF117*Source!AV117*Source!I117),2)),2)</f>
        <v>28.49</v>
      </c>
      <c r="J157" s="10">
        <f>IF(Source!BC117&lt;&gt; 0, Source!BC117, 1)</f>
        <v>10.74</v>
      </c>
      <c r="K157" s="29">
        <f>Source!O117</f>
        <v>305.98</v>
      </c>
      <c r="Q157">
        <f>ROUND((Source!DN117/100)*ROUND((ROUND((Source!AF117*Source!AV117*Source!I117),2)),2), 2)</f>
        <v>0</v>
      </c>
      <c r="R157">
        <f>Source!X117</f>
        <v>0</v>
      </c>
      <c r="S157">
        <f>ROUND((Source!DO117/100)*ROUND((ROUND((Source!AF117*Source!AV117*Source!I117),2)),2), 2)</f>
        <v>0</v>
      </c>
      <c r="T157">
        <f>Source!Y117</f>
        <v>0</v>
      </c>
      <c r="U157">
        <f>ROUND((175/100)*ROUND((ROUND((Source!AE117*Source!AV117*Source!I117),2)),2), 2)</f>
        <v>0</v>
      </c>
      <c r="V157">
        <f>ROUND((160/100)*ROUND(ROUND((ROUND((Source!AE117*Source!AV117*Source!I117),2)*Source!BS117),2), 2), 2)</f>
        <v>0</v>
      </c>
      <c r="X157">
        <f>IF(Source!BI117&lt;=1,I157, 0)</f>
        <v>28.49</v>
      </c>
      <c r="Y157">
        <f>IF(Source!BI117=2,I157, 0)</f>
        <v>0</v>
      </c>
      <c r="Z157">
        <f>IF(Source!BI117=3,I157, 0)</f>
        <v>0</v>
      </c>
      <c r="AA157">
        <f>IF(Source!BI117=4,I157, 0)</f>
        <v>0</v>
      </c>
    </row>
    <row r="158" spans="1:28" ht="14.25" x14ac:dyDescent="0.2">
      <c r="A158" s="26"/>
      <c r="B158" s="26"/>
      <c r="C158" s="26" t="s">
        <v>314</v>
      </c>
      <c r="D158" s="27" t="s">
        <v>315</v>
      </c>
      <c r="E158" s="10">
        <f>Source!DN115</f>
        <v>104</v>
      </c>
      <c r="F158" s="29"/>
      <c r="G158" s="28"/>
      <c r="H158" s="10"/>
      <c r="I158" s="29">
        <f>SUM(Q150:Q157)</f>
        <v>24.19</v>
      </c>
      <c r="J158" s="10">
        <f>Source!BZ115</f>
        <v>87</v>
      </c>
      <c r="K158" s="29">
        <f>SUM(R150:R157)</f>
        <v>534.03</v>
      </c>
    </row>
    <row r="159" spans="1:28" ht="14.25" x14ac:dyDescent="0.2">
      <c r="A159" s="26"/>
      <c r="B159" s="26"/>
      <c r="C159" s="26" t="s">
        <v>316</v>
      </c>
      <c r="D159" s="27" t="s">
        <v>315</v>
      </c>
      <c r="E159" s="10">
        <f>Source!DO115</f>
        <v>79</v>
      </c>
      <c r="F159" s="29"/>
      <c r="G159" s="28"/>
      <c r="H159" s="10"/>
      <c r="I159" s="29">
        <f>SUM(S150:S158)</f>
        <v>18.38</v>
      </c>
      <c r="J159" s="10">
        <f>Source!CA115</f>
        <v>41</v>
      </c>
      <c r="K159" s="29">
        <f>SUM(T150:T158)</f>
        <v>251.67</v>
      </c>
    </row>
    <row r="160" spans="1:28" ht="14.25" x14ac:dyDescent="0.2">
      <c r="A160" s="26"/>
      <c r="B160" s="26"/>
      <c r="C160" s="26" t="s">
        <v>325</v>
      </c>
      <c r="D160" s="27" t="s">
        <v>315</v>
      </c>
      <c r="E160" s="10">
        <f>175</f>
        <v>175</v>
      </c>
      <c r="F160" s="29"/>
      <c r="G160" s="28"/>
      <c r="H160" s="10"/>
      <c r="I160" s="29">
        <f>SUM(U150:U159)</f>
        <v>0.37</v>
      </c>
      <c r="J160" s="10">
        <f>160</f>
        <v>160</v>
      </c>
      <c r="K160" s="29">
        <f>SUM(V150:V159)</f>
        <v>8.86</v>
      </c>
    </row>
    <row r="161" spans="1:28" ht="14.25" x14ac:dyDescent="0.2">
      <c r="A161" s="34"/>
      <c r="B161" s="34"/>
      <c r="C161" s="34" t="s">
        <v>317</v>
      </c>
      <c r="D161" s="35" t="s">
        <v>318</v>
      </c>
      <c r="E161" s="36">
        <f>Source!AQ115</f>
        <v>85</v>
      </c>
      <c r="F161" s="37"/>
      <c r="G161" s="38" t="str">
        <f>Source!DI115</f>
        <v>)*1,15</v>
      </c>
      <c r="H161" s="36">
        <f>Source!AV115</f>
        <v>1</v>
      </c>
      <c r="I161" s="37">
        <f>Source!U115</f>
        <v>2.0038749999999999</v>
      </c>
      <c r="J161" s="36"/>
      <c r="K161" s="37"/>
      <c r="AB161" s="32">
        <f>I161</f>
        <v>2.0038749999999999</v>
      </c>
    </row>
    <row r="162" spans="1:28" ht="15" x14ac:dyDescent="0.25">
      <c r="A162" s="39"/>
      <c r="B162" s="39"/>
      <c r="C162" s="40" t="s">
        <v>319</v>
      </c>
      <c r="D162" s="39"/>
      <c r="E162" s="39"/>
      <c r="F162" s="39"/>
      <c r="G162" s="39"/>
      <c r="H162" s="76">
        <f>I152+I153+I155+I158+I159+I160+SUM(I156:I157)</f>
        <v>313.15999999999997</v>
      </c>
      <c r="I162" s="76"/>
      <c r="J162" s="76">
        <f>K152+K153+K155+K158+K159+K160+SUM(K156:K157)</f>
        <v>2743.84</v>
      </c>
      <c r="K162" s="76"/>
      <c r="O162" s="32">
        <f>I152+I153+I155+I158+I159+I160+SUM(I156:I157)</f>
        <v>313.15999999999997</v>
      </c>
      <c r="P162" s="32">
        <f>K152+K153+K155+K158+K159+K160+SUM(K156:K157)</f>
        <v>2743.84</v>
      </c>
      <c r="X162">
        <f>IF(Source!BI115&lt;=1,I152+I153+I155+I158+I159+I160-0, 0)</f>
        <v>215.22</v>
      </c>
      <c r="Y162">
        <f>IF(Source!BI115=2,I152+I153+I155+I158+I159+I160-0, 0)</f>
        <v>0</v>
      </c>
      <c r="Z162">
        <f>IF(Source!BI115=3,I152+I153+I155+I158+I159+I160-0, 0)</f>
        <v>0</v>
      </c>
      <c r="AA162">
        <f>IF(Source!BI115=4,I152+I153+I155+I158+I159+I160,0)</f>
        <v>0</v>
      </c>
    </row>
    <row r="165" spans="1:28" ht="16.5" x14ac:dyDescent="0.25">
      <c r="A165" s="75" t="str">
        <f>CONCATENATE("Подраздел: ",IF(Source!G119&lt;&gt;"Новый подраздел", Source!G119, ""))</f>
        <v>Подраздел: Кровля тех. этажа в/о В/5-9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</row>
    <row r="166" spans="1:28" ht="42.75" x14ac:dyDescent="0.2">
      <c r="A166" s="26">
        <v>1</v>
      </c>
      <c r="B166" s="26" t="str">
        <f>Source!F123</f>
        <v>6.61-26-1</v>
      </c>
      <c r="C166" s="26" t="s">
        <v>21</v>
      </c>
      <c r="D166" s="27" t="str">
        <f>Source!H123</f>
        <v>100 м2</v>
      </c>
      <c r="E166" s="10">
        <f>Source!I123</f>
        <v>3.3999999999999998E-3</v>
      </c>
      <c r="F166" s="29"/>
      <c r="G166" s="28"/>
      <c r="H166" s="10"/>
      <c r="I166" s="29"/>
      <c r="J166" s="10"/>
      <c r="K166" s="29"/>
      <c r="Q166">
        <f>ROUND((Source!DN123/100)*ROUND((ROUND((Source!AF123*Source!AV123*Source!I123),2)),2), 2)</f>
        <v>1.6</v>
      </c>
      <c r="R166">
        <f>Source!X123</f>
        <v>36.950000000000003</v>
      </c>
      <c r="S166">
        <f>ROUND((Source!DO123/100)*ROUND((ROUND((Source!AF123*Source!AV123*Source!I123),2)),2), 2)</f>
        <v>1.1000000000000001</v>
      </c>
      <c r="T166">
        <f>Source!Y123</f>
        <v>21.64</v>
      </c>
      <c r="U166">
        <f>ROUND((175/100)*ROUND((ROUND((Source!AE123*Source!AV123*Source!I123),2)),2), 2)</f>
        <v>0</v>
      </c>
      <c r="V166">
        <f>ROUND((160/100)*ROUND(ROUND((ROUND((Source!AE123*Source!AV123*Source!I123),2)*Source!BS123),2), 2), 2)</f>
        <v>0</v>
      </c>
    </row>
    <row r="167" spans="1:28" x14ac:dyDescent="0.2">
      <c r="C167" s="30" t="str">
        <f>"Объем: "&amp;Source!I123&amp;"=0,34/"&amp;"100"</f>
        <v>Объем: 0,0034=0,34/100</v>
      </c>
    </row>
    <row r="168" spans="1:28" ht="14.25" x14ac:dyDescent="0.2">
      <c r="A168" s="26"/>
      <c r="B168" s="26"/>
      <c r="C168" s="26" t="s">
        <v>313</v>
      </c>
      <c r="D168" s="27"/>
      <c r="E168" s="10"/>
      <c r="F168" s="29">
        <f>Source!AO123</f>
        <v>587.65</v>
      </c>
      <c r="G168" s="28" t="str">
        <f>Source!DG123</f>
        <v/>
      </c>
      <c r="H168" s="10">
        <f>Source!AV123</f>
        <v>1</v>
      </c>
      <c r="I168" s="29">
        <f>ROUND((ROUND((Source!AF123*Source!AV123*Source!I123),2)),2)</f>
        <v>2</v>
      </c>
      <c r="J168" s="10">
        <f>IF(Source!BA123&lt;&gt; 0, Source!BA123, 1)</f>
        <v>26.39</v>
      </c>
      <c r="K168" s="29">
        <f>Source!S123</f>
        <v>52.78</v>
      </c>
      <c r="W168">
        <f>I168</f>
        <v>2</v>
      </c>
    </row>
    <row r="169" spans="1:28" ht="28.5" x14ac:dyDescent="0.2">
      <c r="A169" s="26" t="s">
        <v>27</v>
      </c>
      <c r="B169" s="26" t="str">
        <f>Source!F124</f>
        <v>9999990001</v>
      </c>
      <c r="C169" s="26" t="s">
        <v>29</v>
      </c>
      <c r="D169" s="27" t="str">
        <f>Source!H124</f>
        <v>т</v>
      </c>
      <c r="E169" s="10">
        <f>Source!I124</f>
        <v>-1.5640000000000001E-2</v>
      </c>
      <c r="F169" s="29">
        <f>Source!AK124</f>
        <v>0</v>
      </c>
      <c r="G169" s="31" t="s">
        <v>3</v>
      </c>
      <c r="H169" s="10">
        <f>Source!AW124</f>
        <v>1</v>
      </c>
      <c r="I169" s="29">
        <f>ROUND((ROUND((Source!AC124*Source!AW124*Source!I124),2)),2)+(ROUND((ROUND(((Source!ET124)*Source!AV124*Source!I124),2)),2)+ROUND((ROUND(((Source!AE124-(Source!EU124))*Source!AV124*Source!I124),2)),2))+ROUND((ROUND((Source!AF124*Source!AV124*Source!I124),2)),2)</f>
        <v>0</v>
      </c>
      <c r="J169" s="10">
        <f>IF(Source!BC124&lt;&gt; 0, Source!BC124, 1)</f>
        <v>1</v>
      </c>
      <c r="K169" s="29">
        <f>Source!O124</f>
        <v>0</v>
      </c>
      <c r="Q169">
        <f>ROUND((Source!DN124/100)*ROUND((ROUND((Source!AF124*Source!AV124*Source!I124),2)),2), 2)</f>
        <v>0</v>
      </c>
      <c r="R169">
        <f>Source!X124</f>
        <v>0</v>
      </c>
      <c r="S169">
        <f>ROUND((Source!DO124/100)*ROUND((ROUND((Source!AF124*Source!AV124*Source!I124),2)),2), 2)</f>
        <v>0</v>
      </c>
      <c r="T169">
        <f>Source!Y124</f>
        <v>0</v>
      </c>
      <c r="U169">
        <f>ROUND((175/100)*ROUND((ROUND((Source!AE124*Source!AV124*Source!I124),2)),2), 2)</f>
        <v>0</v>
      </c>
      <c r="V169">
        <f>ROUND((160/100)*ROUND(ROUND((ROUND((Source!AE124*Source!AV124*Source!I124),2)*Source!BS124),2), 2), 2)</f>
        <v>0</v>
      </c>
      <c r="X169">
        <f>IF(Source!BI124&lt;=1,I169, 0)</f>
        <v>0</v>
      </c>
      <c r="Y169">
        <f>IF(Source!BI124=2,I169, 0)</f>
        <v>0</v>
      </c>
      <c r="Z169">
        <f>IF(Source!BI124=3,I169, 0)</f>
        <v>0</v>
      </c>
      <c r="AA169">
        <f>IF(Source!BI124=4,I169, 0)</f>
        <v>0</v>
      </c>
    </row>
    <row r="170" spans="1:28" ht="14.25" x14ac:dyDescent="0.2">
      <c r="A170" s="26"/>
      <c r="B170" s="26"/>
      <c r="C170" s="26" t="s">
        <v>314</v>
      </c>
      <c r="D170" s="27" t="s">
        <v>315</v>
      </c>
      <c r="E170" s="10">
        <f>Source!DN123</f>
        <v>80</v>
      </c>
      <c r="F170" s="29"/>
      <c r="G170" s="28"/>
      <c r="H170" s="10"/>
      <c r="I170" s="29">
        <f>SUM(Q166:Q169)</f>
        <v>1.6</v>
      </c>
      <c r="J170" s="10">
        <f>Source!BZ123</f>
        <v>70</v>
      </c>
      <c r="K170" s="29">
        <f>SUM(R166:R169)</f>
        <v>36.950000000000003</v>
      </c>
    </row>
    <row r="171" spans="1:28" ht="14.25" x14ac:dyDescent="0.2">
      <c r="A171" s="26"/>
      <c r="B171" s="26"/>
      <c r="C171" s="26" t="s">
        <v>316</v>
      </c>
      <c r="D171" s="27" t="s">
        <v>315</v>
      </c>
      <c r="E171" s="10">
        <f>Source!DO123</f>
        <v>55</v>
      </c>
      <c r="F171" s="29"/>
      <c r="G171" s="28"/>
      <c r="H171" s="10"/>
      <c r="I171" s="29">
        <f>SUM(S166:S170)</f>
        <v>1.1000000000000001</v>
      </c>
      <c r="J171" s="10">
        <f>Source!CA123</f>
        <v>41</v>
      </c>
      <c r="K171" s="29">
        <f>SUM(T166:T170)</f>
        <v>21.64</v>
      </c>
    </row>
    <row r="172" spans="1:28" ht="14.25" x14ac:dyDescent="0.2">
      <c r="A172" s="34"/>
      <c r="B172" s="34"/>
      <c r="C172" s="34" t="s">
        <v>317</v>
      </c>
      <c r="D172" s="35" t="s">
        <v>318</v>
      </c>
      <c r="E172" s="36">
        <f>Source!AQ123</f>
        <v>57.5</v>
      </c>
      <c r="F172" s="37"/>
      <c r="G172" s="38" t="str">
        <f>Source!DI123</f>
        <v/>
      </c>
      <c r="H172" s="36">
        <f>Source!AV123</f>
        <v>1</v>
      </c>
      <c r="I172" s="37">
        <f>Source!U123</f>
        <v>0.19549999999999998</v>
      </c>
      <c r="J172" s="36"/>
      <c r="K172" s="37"/>
      <c r="AB172" s="32">
        <f>I172</f>
        <v>0.19549999999999998</v>
      </c>
    </row>
    <row r="173" spans="1:28" ht="15" x14ac:dyDescent="0.25">
      <c r="A173" s="39"/>
      <c r="B173" s="39"/>
      <c r="C173" s="40" t="s">
        <v>319</v>
      </c>
      <c r="D173" s="39"/>
      <c r="E173" s="39"/>
      <c r="F173" s="39"/>
      <c r="G173" s="39"/>
      <c r="H173" s="76">
        <f>I168+I170+I171+SUM(I169:I169)</f>
        <v>4.7</v>
      </c>
      <c r="I173" s="76"/>
      <c r="J173" s="76">
        <f>K168+K170+K171+SUM(K169:K169)</f>
        <v>111.37</v>
      </c>
      <c r="K173" s="76"/>
      <c r="O173" s="32">
        <f>I168+I170+I171+SUM(I169:I169)</f>
        <v>4.7</v>
      </c>
      <c r="P173" s="32">
        <f>K168+K170+K171+SUM(K169:K169)</f>
        <v>111.37</v>
      </c>
      <c r="X173">
        <f>IF(Source!BI123&lt;=1,I168+I170+I171-0, 0)</f>
        <v>4.7</v>
      </c>
      <c r="Y173">
        <f>IF(Source!BI123=2,I168+I170+I171-0, 0)</f>
        <v>0</v>
      </c>
      <c r="Z173">
        <f>IF(Source!BI123=3,I168+I170+I171-0, 0)</f>
        <v>0</v>
      </c>
      <c r="AA173">
        <f>IF(Source!BI123=4,I168+I170+I171,0)</f>
        <v>0</v>
      </c>
    </row>
    <row r="175" spans="1:28" ht="42.75" x14ac:dyDescent="0.2">
      <c r="A175" s="26">
        <v>2</v>
      </c>
      <c r="B175" s="26" t="str">
        <f>Source!F125</f>
        <v>6.62-31-1</v>
      </c>
      <c r="C175" s="26" t="s">
        <v>33</v>
      </c>
      <c r="D175" s="27" t="str">
        <f>Source!H125</f>
        <v>1 м2 поверхности</v>
      </c>
      <c r="E175" s="10">
        <f>Source!I125</f>
        <v>0.35</v>
      </c>
      <c r="F175" s="29"/>
      <c r="G175" s="28"/>
      <c r="H175" s="10"/>
      <c r="I175" s="29"/>
      <c r="J175" s="10"/>
      <c r="K175" s="29"/>
      <c r="Q175">
        <f>ROUND((Source!DN125/100)*ROUND((ROUND((Source!AF125*Source!AV125*Source!I125),2)),2), 2)</f>
        <v>2.15</v>
      </c>
      <c r="R175">
        <f>Source!X125</f>
        <v>47.09</v>
      </c>
      <c r="S175">
        <f>ROUND((Source!DO125/100)*ROUND((ROUND((Source!AF125*Source!AV125*Source!I125),2)),2), 2)</f>
        <v>1.38</v>
      </c>
      <c r="T175">
        <f>Source!Y125</f>
        <v>23.26</v>
      </c>
      <c r="U175">
        <f>ROUND((175/100)*ROUND((ROUND((Source!AE125*Source!AV125*Source!I125),2)),2), 2)</f>
        <v>0</v>
      </c>
      <c r="V175">
        <f>ROUND((160/100)*ROUND(ROUND((ROUND((Source!AE125*Source!AV125*Source!I125),2)*Source!BS125),2), 2), 2)</f>
        <v>0</v>
      </c>
    </row>
    <row r="176" spans="1:28" ht="14.25" x14ac:dyDescent="0.2">
      <c r="A176" s="26"/>
      <c r="B176" s="26"/>
      <c r="C176" s="26" t="s">
        <v>313</v>
      </c>
      <c r="D176" s="27"/>
      <c r="E176" s="10"/>
      <c r="F176" s="29">
        <f>Source!AO125</f>
        <v>6.13</v>
      </c>
      <c r="G176" s="28" t="str">
        <f>Source!DG125</f>
        <v/>
      </c>
      <c r="H176" s="10">
        <f>Source!AV125</f>
        <v>1</v>
      </c>
      <c r="I176" s="29">
        <f>ROUND((ROUND((Source!AF125*Source!AV125*Source!I125),2)),2)</f>
        <v>2.15</v>
      </c>
      <c r="J176" s="10">
        <f>IF(Source!BA125&lt;&gt; 0, Source!BA125, 1)</f>
        <v>26.39</v>
      </c>
      <c r="K176" s="29">
        <f>Source!S125</f>
        <v>56.74</v>
      </c>
      <c r="W176">
        <f>I176</f>
        <v>2.15</v>
      </c>
    </row>
    <row r="177" spans="1:28" ht="14.25" x14ac:dyDescent="0.2">
      <c r="A177" s="26"/>
      <c r="B177" s="26"/>
      <c r="C177" s="26" t="s">
        <v>314</v>
      </c>
      <c r="D177" s="27" t="s">
        <v>315</v>
      </c>
      <c r="E177" s="10">
        <f>Source!DN125</f>
        <v>100</v>
      </c>
      <c r="F177" s="29"/>
      <c r="G177" s="28"/>
      <c r="H177" s="10"/>
      <c r="I177" s="29">
        <f>SUM(Q175:Q176)</f>
        <v>2.15</v>
      </c>
      <c r="J177" s="10">
        <f>Source!BZ125</f>
        <v>83</v>
      </c>
      <c r="K177" s="29">
        <f>SUM(R175:R176)</f>
        <v>47.09</v>
      </c>
    </row>
    <row r="178" spans="1:28" ht="14.25" x14ac:dyDescent="0.2">
      <c r="A178" s="26"/>
      <c r="B178" s="26"/>
      <c r="C178" s="26" t="s">
        <v>316</v>
      </c>
      <c r="D178" s="27" t="s">
        <v>315</v>
      </c>
      <c r="E178" s="10">
        <f>Source!DO125</f>
        <v>64</v>
      </c>
      <c r="F178" s="29"/>
      <c r="G178" s="28"/>
      <c r="H178" s="10"/>
      <c r="I178" s="29">
        <f>SUM(S175:S177)</f>
        <v>1.38</v>
      </c>
      <c r="J178" s="10">
        <f>Source!CA125</f>
        <v>41</v>
      </c>
      <c r="K178" s="29">
        <f>SUM(T175:T177)</f>
        <v>23.26</v>
      </c>
    </row>
    <row r="179" spans="1:28" ht="14.25" x14ac:dyDescent="0.2">
      <c r="A179" s="34"/>
      <c r="B179" s="34"/>
      <c r="C179" s="34" t="s">
        <v>317</v>
      </c>
      <c r="D179" s="35" t="s">
        <v>318</v>
      </c>
      <c r="E179" s="36">
        <f>Source!AQ125</f>
        <v>0.6</v>
      </c>
      <c r="F179" s="37"/>
      <c r="G179" s="38" t="str">
        <f>Source!DI125</f>
        <v/>
      </c>
      <c r="H179" s="36">
        <f>Source!AV125</f>
        <v>1</v>
      </c>
      <c r="I179" s="37">
        <f>Source!U125</f>
        <v>0.21</v>
      </c>
      <c r="J179" s="36"/>
      <c r="K179" s="37"/>
      <c r="AB179" s="32">
        <f>I179</f>
        <v>0.21</v>
      </c>
    </row>
    <row r="180" spans="1:28" ht="15" x14ac:dyDescent="0.25">
      <c r="A180" s="39"/>
      <c r="B180" s="39"/>
      <c r="C180" s="40" t="s">
        <v>319</v>
      </c>
      <c r="D180" s="39"/>
      <c r="E180" s="39"/>
      <c r="F180" s="39"/>
      <c r="G180" s="39"/>
      <c r="H180" s="76">
        <f>I176+I177+I178</f>
        <v>5.68</v>
      </c>
      <c r="I180" s="76"/>
      <c r="J180" s="76">
        <f>K176+K177+K178</f>
        <v>127.09000000000002</v>
      </c>
      <c r="K180" s="76"/>
      <c r="O180" s="32">
        <f>I176+I177+I178</f>
        <v>5.68</v>
      </c>
      <c r="P180" s="32">
        <f>K176+K177+K178</f>
        <v>127.09000000000002</v>
      </c>
      <c r="X180">
        <f>IF(Source!BI125&lt;=1,I176+I177+I178-0, 0)</f>
        <v>5.68</v>
      </c>
      <c r="Y180">
        <f>IF(Source!BI125=2,I176+I177+I178-0, 0)</f>
        <v>0</v>
      </c>
      <c r="Z180">
        <f>IF(Source!BI125=3,I176+I177+I178-0, 0)</f>
        <v>0</v>
      </c>
      <c r="AA180">
        <f>IF(Source!BI125=4,I176+I177+I178,0)</f>
        <v>0</v>
      </c>
    </row>
    <row r="182" spans="1:28" ht="28.5" x14ac:dyDescent="0.2">
      <c r="A182" s="26">
        <v>3</v>
      </c>
      <c r="B182" s="26" t="str">
        <f>Source!F126</f>
        <v>6.58-2-1</v>
      </c>
      <c r="C182" s="26" t="s">
        <v>40</v>
      </c>
      <c r="D182" s="27" t="str">
        <f>Source!H126</f>
        <v>100 м2</v>
      </c>
      <c r="E182" s="10">
        <f>Source!I126</f>
        <v>1.5900000000000001E-2</v>
      </c>
      <c r="F182" s="29"/>
      <c r="G182" s="28"/>
      <c r="H182" s="10"/>
      <c r="I182" s="29"/>
      <c r="J182" s="10"/>
      <c r="K182" s="29"/>
      <c r="Q182">
        <f>ROUND((Source!DN126/100)*ROUND((ROUND((Source!AF126*Source!AV126*Source!I126),2)),2), 2)</f>
        <v>2.4300000000000002</v>
      </c>
      <c r="R182">
        <f>Source!X126</f>
        <v>56.16</v>
      </c>
      <c r="S182">
        <f>ROUND((Source!DO126/100)*ROUND((ROUND((Source!AF126*Source!AV126*Source!I126),2)),2), 2)</f>
        <v>1.67</v>
      </c>
      <c r="T182">
        <f>Source!Y126</f>
        <v>32.89</v>
      </c>
      <c r="U182">
        <f>ROUND((175/100)*ROUND((ROUND((Source!AE126*Source!AV126*Source!I126),2)),2), 2)</f>
        <v>0</v>
      </c>
      <c r="V182">
        <f>ROUND((160/100)*ROUND(ROUND((ROUND((Source!AE126*Source!AV126*Source!I126),2)*Source!BS126),2), 2), 2)</f>
        <v>0</v>
      </c>
    </row>
    <row r="183" spans="1:28" x14ac:dyDescent="0.2">
      <c r="C183" s="30" t="str">
        <f>"Объем: "&amp;Source!I126&amp;"=1,59/"&amp;"100"</f>
        <v>Объем: 0,0159=1,59/100</v>
      </c>
    </row>
    <row r="184" spans="1:28" ht="14.25" x14ac:dyDescent="0.2">
      <c r="A184" s="26"/>
      <c r="B184" s="26"/>
      <c r="C184" s="26" t="s">
        <v>313</v>
      </c>
      <c r="D184" s="27"/>
      <c r="E184" s="10"/>
      <c r="F184" s="29">
        <f>Source!AO126</f>
        <v>191.34</v>
      </c>
      <c r="G184" s="28" t="str">
        <f>Source!DG126</f>
        <v/>
      </c>
      <c r="H184" s="10">
        <f>Source!AV126</f>
        <v>1</v>
      </c>
      <c r="I184" s="29">
        <f>ROUND((ROUND((Source!AF126*Source!AV126*Source!I126),2)),2)</f>
        <v>3.04</v>
      </c>
      <c r="J184" s="10">
        <f>IF(Source!BA126&lt;&gt; 0, Source!BA126, 1)</f>
        <v>26.39</v>
      </c>
      <c r="K184" s="29">
        <f>Source!S126</f>
        <v>80.23</v>
      </c>
      <c r="W184">
        <f>I184</f>
        <v>3.04</v>
      </c>
    </row>
    <row r="185" spans="1:28" ht="28.5" x14ac:dyDescent="0.2">
      <c r="A185" s="26" t="s">
        <v>44</v>
      </c>
      <c r="B185" s="26" t="str">
        <f>Source!F127</f>
        <v>9999990001</v>
      </c>
      <c r="C185" s="26" t="s">
        <v>29</v>
      </c>
      <c r="D185" s="27" t="str">
        <f>Source!H127</f>
        <v>т</v>
      </c>
      <c r="E185" s="10">
        <f>Source!I127</f>
        <v>-1.6218E-2</v>
      </c>
      <c r="F185" s="29">
        <f>Source!AK127</f>
        <v>0</v>
      </c>
      <c r="G185" s="31" t="s">
        <v>3</v>
      </c>
      <c r="H185" s="10">
        <f>Source!AW127</f>
        <v>1</v>
      </c>
      <c r="I185" s="29">
        <f>ROUND((ROUND((Source!AC127*Source!AW127*Source!I127),2)),2)+(ROUND((ROUND(((Source!ET127)*Source!AV127*Source!I127),2)),2)+ROUND((ROUND(((Source!AE127-(Source!EU127))*Source!AV127*Source!I127),2)),2))+ROUND((ROUND((Source!AF127*Source!AV127*Source!I127),2)),2)</f>
        <v>0</v>
      </c>
      <c r="J185" s="10">
        <f>IF(Source!BC127&lt;&gt; 0, Source!BC127, 1)</f>
        <v>1</v>
      </c>
      <c r="K185" s="29">
        <f>Source!O127</f>
        <v>0</v>
      </c>
      <c r="Q185">
        <f>ROUND((Source!DN127/100)*ROUND((ROUND((Source!AF127*Source!AV127*Source!I127),2)),2), 2)</f>
        <v>0</v>
      </c>
      <c r="R185">
        <f>Source!X127</f>
        <v>0</v>
      </c>
      <c r="S185">
        <f>ROUND((Source!DO127/100)*ROUND((ROUND((Source!AF127*Source!AV127*Source!I127),2)),2), 2)</f>
        <v>0</v>
      </c>
      <c r="T185">
        <f>Source!Y127</f>
        <v>0</v>
      </c>
      <c r="U185">
        <f>ROUND((175/100)*ROUND((ROUND((Source!AE127*Source!AV127*Source!I127),2)),2), 2)</f>
        <v>0</v>
      </c>
      <c r="V185">
        <f>ROUND((160/100)*ROUND(ROUND((ROUND((Source!AE127*Source!AV127*Source!I127),2)*Source!BS127),2), 2), 2)</f>
        <v>0</v>
      </c>
      <c r="X185">
        <f>IF(Source!BI127&lt;=1,I185, 0)</f>
        <v>0</v>
      </c>
      <c r="Y185">
        <f>IF(Source!BI127=2,I185, 0)</f>
        <v>0</v>
      </c>
      <c r="Z185">
        <f>IF(Source!BI127=3,I185, 0)</f>
        <v>0</v>
      </c>
      <c r="AA185">
        <f>IF(Source!BI127=4,I185, 0)</f>
        <v>0</v>
      </c>
    </row>
    <row r="186" spans="1:28" ht="14.25" x14ac:dyDescent="0.2">
      <c r="A186" s="26"/>
      <c r="B186" s="26"/>
      <c r="C186" s="26" t="s">
        <v>314</v>
      </c>
      <c r="D186" s="27" t="s">
        <v>315</v>
      </c>
      <c r="E186" s="10">
        <f>Source!DN126</f>
        <v>80</v>
      </c>
      <c r="F186" s="29"/>
      <c r="G186" s="28"/>
      <c r="H186" s="10"/>
      <c r="I186" s="29">
        <f>SUM(Q182:Q185)</f>
        <v>2.4300000000000002</v>
      </c>
      <c r="J186" s="10">
        <f>Source!BZ126</f>
        <v>70</v>
      </c>
      <c r="K186" s="29">
        <f>SUM(R182:R185)</f>
        <v>56.16</v>
      </c>
    </row>
    <row r="187" spans="1:28" ht="14.25" x14ac:dyDescent="0.2">
      <c r="A187" s="26"/>
      <c r="B187" s="26"/>
      <c r="C187" s="26" t="s">
        <v>316</v>
      </c>
      <c r="D187" s="27" t="s">
        <v>315</v>
      </c>
      <c r="E187" s="10">
        <f>Source!DO126</f>
        <v>55</v>
      </c>
      <c r="F187" s="29"/>
      <c r="G187" s="28"/>
      <c r="H187" s="10"/>
      <c r="I187" s="29">
        <f>SUM(S182:S186)</f>
        <v>1.67</v>
      </c>
      <c r="J187" s="10">
        <f>Source!CA126</f>
        <v>41</v>
      </c>
      <c r="K187" s="29">
        <f>SUM(T182:T186)</f>
        <v>32.89</v>
      </c>
    </row>
    <row r="188" spans="1:28" ht="14.25" x14ac:dyDescent="0.2">
      <c r="A188" s="34"/>
      <c r="B188" s="34"/>
      <c r="C188" s="34" t="s">
        <v>317</v>
      </c>
      <c r="D188" s="35" t="s">
        <v>318</v>
      </c>
      <c r="E188" s="36">
        <f>Source!AQ126</f>
        <v>17.41</v>
      </c>
      <c r="F188" s="37"/>
      <c r="G188" s="38" t="str">
        <f>Source!DI126</f>
        <v/>
      </c>
      <c r="H188" s="36">
        <f>Source!AV126</f>
        <v>1</v>
      </c>
      <c r="I188" s="37">
        <f>Source!U126</f>
        <v>0.27681900000000004</v>
      </c>
      <c r="J188" s="36"/>
      <c r="K188" s="37"/>
      <c r="AB188" s="32">
        <f>I188</f>
        <v>0.27681900000000004</v>
      </c>
    </row>
    <row r="189" spans="1:28" ht="15" x14ac:dyDescent="0.25">
      <c r="A189" s="39"/>
      <c r="B189" s="39"/>
      <c r="C189" s="40" t="s">
        <v>319</v>
      </c>
      <c r="D189" s="39"/>
      <c r="E189" s="39"/>
      <c r="F189" s="39"/>
      <c r="G189" s="39"/>
      <c r="H189" s="76">
        <f>I184+I186+I187+SUM(I185:I185)</f>
        <v>7.1400000000000006</v>
      </c>
      <c r="I189" s="76"/>
      <c r="J189" s="76">
        <f>K184+K186+K187+SUM(K185:K185)</f>
        <v>169.27999999999997</v>
      </c>
      <c r="K189" s="76"/>
      <c r="O189" s="32">
        <f>I184+I186+I187+SUM(I185:I185)</f>
        <v>7.1400000000000006</v>
      </c>
      <c r="P189" s="32">
        <f>K184+K186+K187+SUM(K185:K185)</f>
        <v>169.27999999999997</v>
      </c>
      <c r="X189">
        <f>IF(Source!BI126&lt;=1,I184+I186+I187-0, 0)</f>
        <v>7.1400000000000006</v>
      </c>
      <c r="Y189">
        <f>IF(Source!BI126=2,I184+I186+I187-0, 0)</f>
        <v>0</v>
      </c>
      <c r="Z189">
        <f>IF(Source!BI126=3,I184+I186+I187-0, 0)</f>
        <v>0</v>
      </c>
      <c r="AA189">
        <f>IF(Source!BI126=4,I184+I186+I187,0)</f>
        <v>0</v>
      </c>
    </row>
    <row r="192" spans="1:28" ht="15" x14ac:dyDescent="0.25">
      <c r="A192" s="81" t="str">
        <f>CONCATENATE("Итого по подразделу: ",IF(Source!G131&lt;&gt;"Новый подраздел", Source!G131, ""))</f>
        <v>Итого по подразделу: Кровля тех. этажа в/о В/5-9</v>
      </c>
      <c r="B192" s="81"/>
      <c r="C192" s="81"/>
      <c r="D192" s="81"/>
      <c r="E192" s="81"/>
      <c r="F192" s="81"/>
      <c r="G192" s="81"/>
      <c r="H192" s="79">
        <f>SUM(O165:O191)</f>
        <v>17.52</v>
      </c>
      <c r="I192" s="80"/>
      <c r="J192" s="79">
        <f>SUM(P165:P191)</f>
        <v>407.74</v>
      </c>
      <c r="K192" s="80"/>
    </row>
    <row r="193" spans="1:27" hidden="1" x14ac:dyDescent="0.2">
      <c r="A193" t="s">
        <v>320</v>
      </c>
      <c r="H193">
        <f>SUM(AC165:AC192)</f>
        <v>0</v>
      </c>
      <c r="J193">
        <f>SUM(AD165:AD192)</f>
        <v>0</v>
      </c>
    </row>
    <row r="194" spans="1:27" hidden="1" x14ac:dyDescent="0.2">
      <c r="A194" t="s">
        <v>321</v>
      </c>
      <c r="H194">
        <f>SUM(AE165:AE193)</f>
        <v>0</v>
      </c>
      <c r="J194">
        <f>SUM(AF165:AF193)</f>
        <v>0</v>
      </c>
    </row>
    <row r="196" spans="1:27" ht="15" x14ac:dyDescent="0.25">
      <c r="A196" s="81" t="str">
        <f>CONCATENATE("Итого по разделу: ",IF(Source!G161&lt;&gt;"Новый раздел", Source!G161, ""))</f>
        <v>Итого по разделу: Монтажные (кровельные) работы</v>
      </c>
      <c r="B196" s="81"/>
      <c r="C196" s="81"/>
      <c r="D196" s="81"/>
      <c r="E196" s="81"/>
      <c r="F196" s="81"/>
      <c r="G196" s="81"/>
      <c r="H196" s="79">
        <f>SUM(O88:O195)</f>
        <v>57790.189999999995</v>
      </c>
      <c r="I196" s="80"/>
      <c r="J196" s="79">
        <f>SUM(P88:P195)</f>
        <v>768157.75</v>
      </c>
      <c r="K196" s="80"/>
    </row>
    <row r="197" spans="1:27" hidden="1" x14ac:dyDescent="0.2">
      <c r="A197" t="s">
        <v>320</v>
      </c>
      <c r="H197">
        <f>SUM(AC88:AC196)</f>
        <v>0</v>
      </c>
      <c r="J197">
        <f>SUM(AD88:AD196)</f>
        <v>0</v>
      </c>
    </row>
    <row r="198" spans="1:27" hidden="1" x14ac:dyDescent="0.2">
      <c r="A198" t="s">
        <v>321</v>
      </c>
      <c r="H198">
        <f>SUM(AE88:AE197)</f>
        <v>0</v>
      </c>
      <c r="J198">
        <f>SUM(AF88:AF197)</f>
        <v>0</v>
      </c>
    </row>
    <row r="200" spans="1:27" ht="16.5" x14ac:dyDescent="0.25">
      <c r="A200" s="75" t="str">
        <f>CONCATENATE("Раздел: ",IF(Source!G191&lt;&gt;"Новый раздел", Source!G191, ""))</f>
        <v>Раздел: Монтажные  (кровельные) работы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</row>
    <row r="201" spans="1:27" ht="28.5" x14ac:dyDescent="0.2">
      <c r="A201" s="26">
        <v>1</v>
      </c>
      <c r="B201" s="26" t="str">
        <f>Source!F195</f>
        <v>6.58-31-3</v>
      </c>
      <c r="C201" s="26" t="s">
        <v>110</v>
      </c>
      <c r="D201" s="27" t="str">
        <f>Source!H195</f>
        <v>100 мест</v>
      </c>
      <c r="E201" s="10">
        <f>Source!I195</f>
        <v>0.01</v>
      </c>
      <c r="F201" s="29"/>
      <c r="G201" s="28"/>
      <c r="H201" s="10"/>
      <c r="I201" s="29"/>
      <c r="J201" s="10"/>
      <c r="K201" s="29"/>
      <c r="Q201">
        <f>ROUND((Source!DN195/100)*ROUND((ROUND((Source!AF195*Source!AV195*Source!I195),2)),2), 2)</f>
        <v>13.64</v>
      </c>
      <c r="R201">
        <f>Source!X195</f>
        <v>301.23</v>
      </c>
      <c r="S201">
        <f>ROUND((Source!DO195/100)*ROUND((ROUND((Source!AF195*Source!AV195*Source!I195),2)),2), 2)</f>
        <v>10.36</v>
      </c>
      <c r="T201">
        <f>Source!Y195</f>
        <v>141.96</v>
      </c>
      <c r="U201">
        <f>ROUND((175/100)*ROUND((ROUND((Source!AE195*Source!AV195*Source!I195),2)),2), 2)</f>
        <v>0.26</v>
      </c>
      <c r="V201">
        <f>ROUND((160/100)*ROUND(ROUND((ROUND((Source!AE195*Source!AV195*Source!I195),2)*Source!BS195),2), 2), 2)</f>
        <v>6.34</v>
      </c>
    </row>
    <row r="202" spans="1:27" x14ac:dyDescent="0.2">
      <c r="C202" s="30" t="str">
        <f>"Объем: "&amp;Source!I195&amp;"=1/"&amp;"100"</f>
        <v>Объем: 0,01=1/100</v>
      </c>
    </row>
    <row r="203" spans="1:27" ht="14.25" x14ac:dyDescent="0.2">
      <c r="A203" s="26"/>
      <c r="B203" s="26"/>
      <c r="C203" s="26" t="s">
        <v>313</v>
      </c>
      <c r="D203" s="27"/>
      <c r="E203" s="10"/>
      <c r="F203" s="29">
        <f>Source!AO195</f>
        <v>1311.93</v>
      </c>
      <c r="G203" s="28" t="str">
        <f>Source!DG195</f>
        <v/>
      </c>
      <c r="H203" s="10">
        <f>Source!AV195</f>
        <v>1</v>
      </c>
      <c r="I203" s="29">
        <f>ROUND((ROUND((Source!AF195*Source!AV195*Source!I195),2)),2)</f>
        <v>13.12</v>
      </c>
      <c r="J203" s="10">
        <f>IF(Source!BA195&lt;&gt; 0, Source!BA195, 1)</f>
        <v>26.39</v>
      </c>
      <c r="K203" s="29">
        <f>Source!S195</f>
        <v>346.24</v>
      </c>
      <c r="W203">
        <f>I203</f>
        <v>13.12</v>
      </c>
    </row>
    <row r="204" spans="1:27" ht="14.25" x14ac:dyDescent="0.2">
      <c r="A204" s="26"/>
      <c r="B204" s="26"/>
      <c r="C204" s="26" t="s">
        <v>322</v>
      </c>
      <c r="D204" s="27"/>
      <c r="E204" s="10"/>
      <c r="F204" s="29">
        <f>Source!AM195</f>
        <v>41.45</v>
      </c>
      <c r="G204" s="28" t="str">
        <f>Source!DE195</f>
        <v/>
      </c>
      <c r="H204" s="10">
        <f>Source!AV195</f>
        <v>1</v>
      </c>
      <c r="I204" s="29">
        <f>(ROUND((ROUND(((Source!ET195)*Source!AV195*Source!I195),2)),2)+ROUND((ROUND(((Source!AE195-(Source!EU195))*Source!AV195*Source!I195),2)),2))</f>
        <v>0.41</v>
      </c>
      <c r="J204" s="10">
        <f>IF(Source!BB195&lt;&gt; 0, Source!BB195, 1)</f>
        <v>14.75</v>
      </c>
      <c r="K204" s="29">
        <f>Source!Q195</f>
        <v>6.05</v>
      </c>
    </row>
    <row r="205" spans="1:27" ht="14.25" x14ac:dyDescent="0.2">
      <c r="A205" s="26"/>
      <c r="B205" s="26"/>
      <c r="C205" s="26" t="s">
        <v>323</v>
      </c>
      <c r="D205" s="27"/>
      <c r="E205" s="10"/>
      <c r="F205" s="29">
        <f>Source!AN195</f>
        <v>15.08</v>
      </c>
      <c r="G205" s="28" t="str">
        <f>Source!DF195</f>
        <v/>
      </c>
      <c r="H205" s="10">
        <f>Source!AV195</f>
        <v>1</v>
      </c>
      <c r="I205" s="41">
        <f>ROUND((ROUND((Source!AE195*Source!AV195*Source!I195),2)),2)</f>
        <v>0.15</v>
      </c>
      <c r="J205" s="10">
        <f>IF(Source!BS195&lt;&gt; 0, Source!BS195, 1)</f>
        <v>26.39</v>
      </c>
      <c r="K205" s="41">
        <f>Source!R195</f>
        <v>3.96</v>
      </c>
      <c r="W205">
        <f>I205</f>
        <v>0.15</v>
      </c>
    </row>
    <row r="206" spans="1:27" ht="14.25" x14ac:dyDescent="0.2">
      <c r="A206" s="26"/>
      <c r="B206" s="26"/>
      <c r="C206" s="26" t="s">
        <v>324</v>
      </c>
      <c r="D206" s="27"/>
      <c r="E206" s="10"/>
      <c r="F206" s="29">
        <f>Source!AL195</f>
        <v>972.06</v>
      </c>
      <c r="G206" s="28" t="str">
        <f>Source!DD195</f>
        <v/>
      </c>
      <c r="H206" s="10">
        <f>Source!AW195</f>
        <v>1</v>
      </c>
      <c r="I206" s="29">
        <f>ROUND((ROUND((Source!AC195*Source!AW195*Source!I195),2)),2)</f>
        <v>9.7200000000000006</v>
      </c>
      <c r="J206" s="10">
        <f>IF(Source!BC195&lt;&gt; 0, Source!BC195, 1)</f>
        <v>8.3000000000000007</v>
      </c>
      <c r="K206" s="29">
        <f>Source!P195</f>
        <v>80.680000000000007</v>
      </c>
    </row>
    <row r="207" spans="1:27" ht="28.5" x14ac:dyDescent="0.2">
      <c r="A207" s="26" t="s">
        <v>27</v>
      </c>
      <c r="B207" s="26" t="str">
        <f>Source!F196</f>
        <v>9999990001</v>
      </c>
      <c r="C207" s="26" t="s">
        <v>29</v>
      </c>
      <c r="D207" s="27" t="str">
        <f>Source!H196</f>
        <v>т</v>
      </c>
      <c r="E207" s="10">
        <f>Source!I196</f>
        <v>-1.2800000000000001E-2</v>
      </c>
      <c r="F207" s="29">
        <f>Source!AK196</f>
        <v>0</v>
      </c>
      <c r="G207" s="31" t="s">
        <v>3</v>
      </c>
      <c r="H207" s="10">
        <f>Source!AW196</f>
        <v>1</v>
      </c>
      <c r="I207" s="29">
        <f>ROUND((ROUND((Source!AC196*Source!AW196*Source!I196),2)),2)+(ROUND((ROUND(((Source!ET196)*Source!AV196*Source!I196),2)),2)+ROUND((ROUND(((Source!AE196-(Source!EU196))*Source!AV196*Source!I196),2)),2))+ROUND((ROUND((Source!AF196*Source!AV196*Source!I196),2)),2)</f>
        <v>0</v>
      </c>
      <c r="J207" s="10">
        <f>IF(Source!BC196&lt;&gt; 0, Source!BC196, 1)</f>
        <v>1</v>
      </c>
      <c r="K207" s="29">
        <f>Source!O196</f>
        <v>0</v>
      </c>
      <c r="Q207">
        <f>ROUND((Source!DN196/100)*ROUND((ROUND((Source!AF196*Source!AV196*Source!I196),2)),2), 2)</f>
        <v>0</v>
      </c>
      <c r="R207">
        <f>Source!X196</f>
        <v>0</v>
      </c>
      <c r="S207">
        <f>ROUND((Source!DO196/100)*ROUND((ROUND((Source!AF196*Source!AV196*Source!I196),2)),2), 2)</f>
        <v>0</v>
      </c>
      <c r="T207">
        <f>Source!Y196</f>
        <v>0</v>
      </c>
      <c r="U207">
        <f>ROUND((175/100)*ROUND((ROUND((Source!AE196*Source!AV196*Source!I196),2)),2), 2)</f>
        <v>0</v>
      </c>
      <c r="V207">
        <f>ROUND((160/100)*ROUND(ROUND((ROUND((Source!AE196*Source!AV196*Source!I196),2)*Source!BS196),2), 2), 2)</f>
        <v>0</v>
      </c>
      <c r="X207">
        <f>IF(Source!BI196&lt;=1,I207, 0)</f>
        <v>0</v>
      </c>
      <c r="Y207">
        <f>IF(Source!BI196=2,I207, 0)</f>
        <v>0</v>
      </c>
      <c r="Z207">
        <f>IF(Source!BI196=3,I207, 0)</f>
        <v>0</v>
      </c>
      <c r="AA207">
        <f>IF(Source!BI196=4,I207, 0)</f>
        <v>0</v>
      </c>
    </row>
    <row r="208" spans="1:27" ht="14.25" x14ac:dyDescent="0.2">
      <c r="A208" s="26"/>
      <c r="B208" s="26"/>
      <c r="C208" s="26" t="s">
        <v>314</v>
      </c>
      <c r="D208" s="27" t="s">
        <v>315</v>
      </c>
      <c r="E208" s="10">
        <f>Source!DN195</f>
        <v>104</v>
      </c>
      <c r="F208" s="29"/>
      <c r="G208" s="28"/>
      <c r="H208" s="10"/>
      <c r="I208" s="29">
        <f>SUM(Q201:Q207)</f>
        <v>13.64</v>
      </c>
      <c r="J208" s="10">
        <f>Source!BZ195</f>
        <v>87</v>
      </c>
      <c r="K208" s="29">
        <f>SUM(R201:R207)</f>
        <v>301.23</v>
      </c>
    </row>
    <row r="209" spans="1:28" ht="14.25" x14ac:dyDescent="0.2">
      <c r="A209" s="26"/>
      <c r="B209" s="26"/>
      <c r="C209" s="26" t="s">
        <v>316</v>
      </c>
      <c r="D209" s="27" t="s">
        <v>315</v>
      </c>
      <c r="E209" s="10">
        <f>Source!DO195</f>
        <v>79</v>
      </c>
      <c r="F209" s="29"/>
      <c r="G209" s="28"/>
      <c r="H209" s="10"/>
      <c r="I209" s="29">
        <f>SUM(S201:S208)</f>
        <v>10.36</v>
      </c>
      <c r="J209" s="10">
        <f>Source!CA195</f>
        <v>41</v>
      </c>
      <c r="K209" s="29">
        <f>SUM(T201:T208)</f>
        <v>141.96</v>
      </c>
    </row>
    <row r="210" spans="1:28" ht="14.25" x14ac:dyDescent="0.2">
      <c r="A210" s="26"/>
      <c r="B210" s="26"/>
      <c r="C210" s="26" t="s">
        <v>325</v>
      </c>
      <c r="D210" s="27" t="s">
        <v>315</v>
      </c>
      <c r="E210" s="10">
        <f>175</f>
        <v>175</v>
      </c>
      <c r="F210" s="29"/>
      <c r="G210" s="28"/>
      <c r="H210" s="10"/>
      <c r="I210" s="29">
        <f>SUM(U201:U209)</f>
        <v>0.26</v>
      </c>
      <c r="J210" s="10">
        <f>160</f>
        <v>160</v>
      </c>
      <c r="K210" s="29">
        <f>SUM(V201:V209)</f>
        <v>6.34</v>
      </c>
    </row>
    <row r="211" spans="1:28" ht="14.25" x14ac:dyDescent="0.2">
      <c r="A211" s="34"/>
      <c r="B211" s="34"/>
      <c r="C211" s="34" t="s">
        <v>317</v>
      </c>
      <c r="D211" s="35" t="s">
        <v>318</v>
      </c>
      <c r="E211" s="36">
        <f>Source!AQ195</f>
        <v>113</v>
      </c>
      <c r="F211" s="37"/>
      <c r="G211" s="38" t="str">
        <f>Source!DI195</f>
        <v/>
      </c>
      <c r="H211" s="36">
        <f>Source!AV195</f>
        <v>1</v>
      </c>
      <c r="I211" s="37">
        <f>Source!U195</f>
        <v>1.1300000000000001</v>
      </c>
      <c r="J211" s="36"/>
      <c r="K211" s="37"/>
      <c r="AB211" s="32">
        <f>I211</f>
        <v>1.1300000000000001</v>
      </c>
    </row>
    <row r="212" spans="1:28" ht="15" x14ac:dyDescent="0.25">
      <c r="A212" s="39"/>
      <c r="B212" s="39"/>
      <c r="C212" s="40" t="s">
        <v>319</v>
      </c>
      <c r="D212" s="39"/>
      <c r="E212" s="39"/>
      <c r="F212" s="39"/>
      <c r="G212" s="39"/>
      <c r="H212" s="76">
        <f>I203+I204+I206+I208+I209+I210+SUM(I207:I207)</f>
        <v>47.51</v>
      </c>
      <c r="I212" s="76"/>
      <c r="J212" s="76">
        <f>K203+K204+K206+K208+K209+K210+SUM(K207:K207)</f>
        <v>882.50000000000011</v>
      </c>
      <c r="K212" s="76"/>
      <c r="O212" s="32">
        <f>I203+I204+I206+I208+I209+I210+SUM(I207:I207)</f>
        <v>47.51</v>
      </c>
      <c r="P212" s="32">
        <f>K203+K204+K206+K208+K209+K210+SUM(K207:K207)</f>
        <v>882.50000000000011</v>
      </c>
      <c r="X212">
        <f>IF(Source!BI195&lt;=1,I203+I204+I206+I208+I209+I210-0, 0)</f>
        <v>47.51</v>
      </c>
      <c r="Y212">
        <f>IF(Source!BI195=2,I203+I204+I206+I208+I209+I210-0, 0)</f>
        <v>0</v>
      </c>
      <c r="Z212">
        <f>IF(Source!BI195=3,I203+I204+I206+I208+I209+I210-0, 0)</f>
        <v>0</v>
      </c>
      <c r="AA212">
        <f>IF(Source!BI195=4,I203+I204+I206+I208+I209+I210,0)</f>
        <v>0</v>
      </c>
    </row>
    <row r="214" spans="1:28" ht="28.5" x14ac:dyDescent="0.2">
      <c r="A214" s="26">
        <v>2</v>
      </c>
      <c r="B214" s="26" t="str">
        <f>Source!F197</f>
        <v>6.58-31-1</v>
      </c>
      <c r="C214" s="26" t="s">
        <v>116</v>
      </c>
      <c r="D214" s="27" t="str">
        <f>Source!H197</f>
        <v>100 мест</v>
      </c>
      <c r="E214" s="10">
        <f>Source!I197</f>
        <v>0.01</v>
      </c>
      <c r="F214" s="29"/>
      <c r="G214" s="28"/>
      <c r="H214" s="10"/>
      <c r="I214" s="29"/>
      <c r="J214" s="10"/>
      <c r="K214" s="29"/>
      <c r="Q214">
        <f>ROUND((Source!DN197/100)*ROUND((ROUND((Source!AF197*Source!AV197*Source!I197),2)),2), 2)</f>
        <v>4.7699999999999996</v>
      </c>
      <c r="R214">
        <f>Source!X197</f>
        <v>105.38</v>
      </c>
      <c r="S214">
        <f>ROUND((Source!DO197/100)*ROUND((ROUND((Source!AF197*Source!AV197*Source!I197),2)),2), 2)</f>
        <v>3.63</v>
      </c>
      <c r="T214">
        <f>Source!Y197</f>
        <v>49.66</v>
      </c>
      <c r="U214">
        <f>ROUND((175/100)*ROUND((ROUND((Source!AE197*Source!AV197*Source!I197),2)),2), 2)</f>
        <v>7.0000000000000007E-2</v>
      </c>
      <c r="V214">
        <f>ROUND((160/100)*ROUND(ROUND((ROUND((Source!AE197*Source!AV197*Source!I197),2)*Source!BS197),2), 2), 2)</f>
        <v>1.7</v>
      </c>
    </row>
    <row r="215" spans="1:28" x14ac:dyDescent="0.2">
      <c r="C215" s="30" t="str">
        <f>"Объем: "&amp;Source!I197&amp;"=1/"&amp;"100"</f>
        <v>Объем: 0,01=1/100</v>
      </c>
    </row>
    <row r="216" spans="1:28" ht="14.25" x14ac:dyDescent="0.2">
      <c r="A216" s="26"/>
      <c r="B216" s="26"/>
      <c r="C216" s="26" t="s">
        <v>313</v>
      </c>
      <c r="D216" s="27"/>
      <c r="E216" s="10"/>
      <c r="F216" s="29">
        <f>Source!AO197</f>
        <v>458.59</v>
      </c>
      <c r="G216" s="28" t="str">
        <f>Source!DG197</f>
        <v/>
      </c>
      <c r="H216" s="10">
        <f>Source!AV197</f>
        <v>1</v>
      </c>
      <c r="I216" s="29">
        <f>ROUND((ROUND((Source!AF197*Source!AV197*Source!I197),2)),2)</f>
        <v>4.59</v>
      </c>
      <c r="J216" s="10">
        <f>IF(Source!BA197&lt;&gt; 0, Source!BA197, 1)</f>
        <v>26.39</v>
      </c>
      <c r="K216" s="29">
        <f>Source!S197</f>
        <v>121.13</v>
      </c>
      <c r="W216">
        <f>I216</f>
        <v>4.59</v>
      </c>
    </row>
    <row r="217" spans="1:28" ht="14.25" x14ac:dyDescent="0.2">
      <c r="A217" s="26"/>
      <c r="B217" s="26"/>
      <c r="C217" s="26" t="s">
        <v>322</v>
      </c>
      <c r="D217" s="27"/>
      <c r="E217" s="10"/>
      <c r="F217" s="29">
        <f>Source!AM197</f>
        <v>9.8699999999999992</v>
      </c>
      <c r="G217" s="28" t="str">
        <f>Source!DE197</f>
        <v/>
      </c>
      <c r="H217" s="10">
        <f>Source!AV197</f>
        <v>1</v>
      </c>
      <c r="I217" s="29">
        <f>(ROUND((ROUND(((Source!ET197)*Source!AV197*Source!I197),2)),2)+ROUND((ROUND(((Source!AE197-(Source!EU197))*Source!AV197*Source!I197),2)),2))</f>
        <v>0.1</v>
      </c>
      <c r="J217" s="10">
        <f>IF(Source!BB197&lt;&gt; 0, Source!BB197, 1)</f>
        <v>14.65</v>
      </c>
      <c r="K217" s="29">
        <f>Source!Q197</f>
        <v>1.47</v>
      </c>
    </row>
    <row r="218" spans="1:28" ht="14.25" x14ac:dyDescent="0.2">
      <c r="A218" s="26"/>
      <c r="B218" s="26"/>
      <c r="C218" s="26" t="s">
        <v>323</v>
      </c>
      <c r="D218" s="27"/>
      <c r="E218" s="10"/>
      <c r="F218" s="29">
        <f>Source!AN197</f>
        <v>3.55</v>
      </c>
      <c r="G218" s="28" t="str">
        <f>Source!DF197</f>
        <v/>
      </c>
      <c r="H218" s="10">
        <f>Source!AV197</f>
        <v>1</v>
      </c>
      <c r="I218" s="41">
        <f>ROUND((ROUND((Source!AE197*Source!AV197*Source!I197),2)),2)</f>
        <v>0.04</v>
      </c>
      <c r="J218" s="10">
        <f>IF(Source!BS197&lt;&gt; 0, Source!BS197, 1)</f>
        <v>26.39</v>
      </c>
      <c r="K218" s="41">
        <f>Source!R197</f>
        <v>1.06</v>
      </c>
      <c r="W218">
        <f>I218</f>
        <v>0.04</v>
      </c>
    </row>
    <row r="219" spans="1:28" ht="14.25" x14ac:dyDescent="0.2">
      <c r="A219" s="26"/>
      <c r="B219" s="26"/>
      <c r="C219" s="26" t="s">
        <v>324</v>
      </c>
      <c r="D219" s="27"/>
      <c r="E219" s="10"/>
      <c r="F219" s="29">
        <f>Source!AL197</f>
        <v>195.25</v>
      </c>
      <c r="G219" s="28" t="str">
        <f>Source!DD197</f>
        <v/>
      </c>
      <c r="H219" s="10">
        <f>Source!AW197</f>
        <v>1</v>
      </c>
      <c r="I219" s="29">
        <f>ROUND((ROUND((Source!AC197*Source!AW197*Source!I197),2)),2)</f>
        <v>1.95</v>
      </c>
      <c r="J219" s="10">
        <f>IF(Source!BC197&lt;&gt; 0, Source!BC197, 1)</f>
        <v>8.3000000000000007</v>
      </c>
      <c r="K219" s="29">
        <f>Source!P197</f>
        <v>16.190000000000001</v>
      </c>
    </row>
    <row r="220" spans="1:28" ht="28.5" x14ac:dyDescent="0.2">
      <c r="A220" s="26" t="s">
        <v>118</v>
      </c>
      <c r="B220" s="26" t="str">
        <f>Source!F198</f>
        <v>9999990001</v>
      </c>
      <c r="C220" s="26" t="s">
        <v>29</v>
      </c>
      <c r="D220" s="27" t="str">
        <f>Source!H198</f>
        <v>т</v>
      </c>
      <c r="E220" s="10">
        <f>Source!I198</f>
        <v>-3.0000000000000001E-3</v>
      </c>
      <c r="F220" s="29">
        <f>Source!AK198</f>
        <v>0</v>
      </c>
      <c r="G220" s="31" t="s">
        <v>3</v>
      </c>
      <c r="H220" s="10">
        <f>Source!AW198</f>
        <v>1</v>
      </c>
      <c r="I220" s="29">
        <f>ROUND((ROUND((Source!AC198*Source!AW198*Source!I198),2)),2)+(ROUND((ROUND(((Source!ET198)*Source!AV198*Source!I198),2)),2)+ROUND((ROUND(((Source!AE198-(Source!EU198))*Source!AV198*Source!I198),2)),2))+ROUND((ROUND((Source!AF198*Source!AV198*Source!I198),2)),2)</f>
        <v>0</v>
      </c>
      <c r="J220" s="10">
        <f>IF(Source!BC198&lt;&gt; 0, Source!BC198, 1)</f>
        <v>1</v>
      </c>
      <c r="K220" s="29">
        <f>Source!O198</f>
        <v>0</v>
      </c>
      <c r="Q220">
        <f>ROUND((Source!DN198/100)*ROUND((ROUND((Source!AF198*Source!AV198*Source!I198),2)),2), 2)</f>
        <v>0</v>
      </c>
      <c r="R220">
        <f>Source!X198</f>
        <v>0</v>
      </c>
      <c r="S220">
        <f>ROUND((Source!DO198/100)*ROUND((ROUND((Source!AF198*Source!AV198*Source!I198),2)),2), 2)</f>
        <v>0</v>
      </c>
      <c r="T220">
        <f>Source!Y198</f>
        <v>0</v>
      </c>
      <c r="U220">
        <f>ROUND((175/100)*ROUND((ROUND((Source!AE198*Source!AV198*Source!I198),2)),2), 2)</f>
        <v>0</v>
      </c>
      <c r="V220">
        <f>ROUND((160/100)*ROUND(ROUND((ROUND((Source!AE198*Source!AV198*Source!I198),2)*Source!BS198),2), 2), 2)</f>
        <v>0</v>
      </c>
      <c r="X220">
        <f>IF(Source!BI198&lt;=1,I220, 0)</f>
        <v>0</v>
      </c>
      <c r="Y220">
        <f>IF(Source!BI198=2,I220, 0)</f>
        <v>0</v>
      </c>
      <c r="Z220">
        <f>IF(Source!BI198=3,I220, 0)</f>
        <v>0</v>
      </c>
      <c r="AA220">
        <f>IF(Source!BI198=4,I220, 0)</f>
        <v>0</v>
      </c>
    </row>
    <row r="221" spans="1:28" ht="14.25" x14ac:dyDescent="0.2">
      <c r="A221" s="26"/>
      <c r="B221" s="26"/>
      <c r="C221" s="26" t="s">
        <v>314</v>
      </c>
      <c r="D221" s="27" t="s">
        <v>315</v>
      </c>
      <c r="E221" s="10">
        <f>Source!DN197</f>
        <v>104</v>
      </c>
      <c r="F221" s="29"/>
      <c r="G221" s="28"/>
      <c r="H221" s="10"/>
      <c r="I221" s="29">
        <f>SUM(Q214:Q220)</f>
        <v>4.7699999999999996</v>
      </c>
      <c r="J221" s="10">
        <f>Source!BZ197</f>
        <v>87</v>
      </c>
      <c r="K221" s="29">
        <f>SUM(R214:R220)</f>
        <v>105.38</v>
      </c>
    </row>
    <row r="222" spans="1:28" ht="14.25" x14ac:dyDescent="0.2">
      <c r="A222" s="26"/>
      <c r="B222" s="26"/>
      <c r="C222" s="26" t="s">
        <v>316</v>
      </c>
      <c r="D222" s="27" t="s">
        <v>315</v>
      </c>
      <c r="E222" s="10">
        <f>Source!DO197</f>
        <v>79</v>
      </c>
      <c r="F222" s="29"/>
      <c r="G222" s="28"/>
      <c r="H222" s="10"/>
      <c r="I222" s="29">
        <f>SUM(S214:S221)</f>
        <v>3.63</v>
      </c>
      <c r="J222" s="10">
        <f>Source!CA197</f>
        <v>41</v>
      </c>
      <c r="K222" s="29">
        <f>SUM(T214:T221)</f>
        <v>49.66</v>
      </c>
    </row>
    <row r="223" spans="1:28" ht="14.25" x14ac:dyDescent="0.2">
      <c r="A223" s="26"/>
      <c r="B223" s="26"/>
      <c r="C223" s="26" t="s">
        <v>325</v>
      </c>
      <c r="D223" s="27" t="s">
        <v>315</v>
      </c>
      <c r="E223" s="10">
        <f>175</f>
        <v>175</v>
      </c>
      <c r="F223" s="29"/>
      <c r="G223" s="28"/>
      <c r="H223" s="10"/>
      <c r="I223" s="29">
        <f>SUM(U214:U222)</f>
        <v>7.0000000000000007E-2</v>
      </c>
      <c r="J223" s="10">
        <f>160</f>
        <v>160</v>
      </c>
      <c r="K223" s="29">
        <f>SUM(V214:V222)</f>
        <v>1.7</v>
      </c>
    </row>
    <row r="224" spans="1:28" ht="14.25" x14ac:dyDescent="0.2">
      <c r="A224" s="34"/>
      <c r="B224" s="34"/>
      <c r="C224" s="34" t="s">
        <v>317</v>
      </c>
      <c r="D224" s="35" t="s">
        <v>318</v>
      </c>
      <c r="E224" s="36">
        <f>Source!AQ197</f>
        <v>39.5</v>
      </c>
      <c r="F224" s="37"/>
      <c r="G224" s="38" t="str">
        <f>Source!DI197</f>
        <v/>
      </c>
      <c r="H224" s="36">
        <f>Source!AV197</f>
        <v>1</v>
      </c>
      <c r="I224" s="37">
        <f>Source!U197</f>
        <v>0.39500000000000002</v>
      </c>
      <c r="J224" s="36"/>
      <c r="K224" s="37"/>
      <c r="AB224" s="32">
        <f>I224</f>
        <v>0.39500000000000002</v>
      </c>
    </row>
    <row r="225" spans="1:28" ht="15" x14ac:dyDescent="0.25">
      <c r="A225" s="39"/>
      <c r="B225" s="39"/>
      <c r="C225" s="40" t="s">
        <v>319</v>
      </c>
      <c r="D225" s="39"/>
      <c r="E225" s="39"/>
      <c r="F225" s="39"/>
      <c r="G225" s="39"/>
      <c r="H225" s="76">
        <f>I216+I217+I219+I221+I222+I223+SUM(I220:I220)</f>
        <v>15.11</v>
      </c>
      <c r="I225" s="76"/>
      <c r="J225" s="76">
        <f>K216+K217+K219+K221+K222+K223+SUM(K220:K220)</f>
        <v>295.52999999999997</v>
      </c>
      <c r="K225" s="76"/>
      <c r="O225" s="32">
        <f>I216+I217+I219+I221+I222+I223+SUM(I220:I220)</f>
        <v>15.11</v>
      </c>
      <c r="P225" s="32">
        <f>K216+K217+K219+K221+K222+K223+SUM(K220:K220)</f>
        <v>295.52999999999997</v>
      </c>
      <c r="X225">
        <f>IF(Source!BI197&lt;=1,I216+I217+I219+I221+I222+I223-0, 0)</f>
        <v>15.11</v>
      </c>
      <c r="Y225">
        <f>IF(Source!BI197=2,I216+I217+I219+I221+I222+I223-0, 0)</f>
        <v>0</v>
      </c>
      <c r="Z225">
        <f>IF(Source!BI197=3,I216+I217+I219+I221+I222+I223-0, 0)</f>
        <v>0</v>
      </c>
      <c r="AA225">
        <f>IF(Source!BI197=4,I216+I217+I219+I221+I222+I223,0)</f>
        <v>0</v>
      </c>
    </row>
    <row r="227" spans="1:28" ht="28.5" x14ac:dyDescent="0.2">
      <c r="A227" s="26">
        <v>3</v>
      </c>
      <c r="B227" s="26" t="str">
        <f>Source!F199</f>
        <v>6.54-9-2</v>
      </c>
      <c r="C227" s="26" t="s">
        <v>120</v>
      </c>
      <c r="D227" s="27" t="str">
        <f>Source!H199</f>
        <v>1 м3</v>
      </c>
      <c r="E227" s="10">
        <f>Source!I199</f>
        <v>0.05</v>
      </c>
      <c r="F227" s="29"/>
      <c r="G227" s="28"/>
      <c r="H227" s="10"/>
      <c r="I227" s="29"/>
      <c r="J227" s="10"/>
      <c r="K227" s="29"/>
      <c r="Q227">
        <f>ROUND((Source!DN199/100)*ROUND((ROUND((Source!AF199*Source!AV199*Source!I199),2)),2), 2)</f>
        <v>11.49</v>
      </c>
      <c r="R227">
        <f>Source!X199</f>
        <v>249.75</v>
      </c>
      <c r="S227">
        <f>ROUND((Source!DO199/100)*ROUND((ROUND((Source!AF199*Source!AV199*Source!I199),2)),2), 2)</f>
        <v>9.4600000000000009</v>
      </c>
      <c r="T227">
        <f>Source!Y199</f>
        <v>146.28</v>
      </c>
      <c r="U227">
        <f>ROUND((175/100)*ROUND((ROUND((Source!AE199*Source!AV199*Source!I199),2)),2), 2)</f>
        <v>0.4</v>
      </c>
      <c r="V227">
        <f>ROUND((160/100)*ROUND(ROUND((ROUND((Source!AE199*Source!AV199*Source!I199),2)*Source!BS199),2), 2), 2)</f>
        <v>9.7100000000000009</v>
      </c>
    </row>
    <row r="228" spans="1:28" ht="14.25" x14ac:dyDescent="0.2">
      <c r="A228" s="26"/>
      <c r="B228" s="26"/>
      <c r="C228" s="26" t="s">
        <v>313</v>
      </c>
      <c r="D228" s="27"/>
      <c r="E228" s="10"/>
      <c r="F228" s="29">
        <f>Source!AO199</f>
        <v>270.45999999999998</v>
      </c>
      <c r="G228" s="28" t="str">
        <f>Source!DG199</f>
        <v/>
      </c>
      <c r="H228" s="10">
        <f>Source!AV199</f>
        <v>1</v>
      </c>
      <c r="I228" s="29">
        <f>ROUND((ROUND((Source!AF199*Source!AV199*Source!I199),2)),2)</f>
        <v>13.52</v>
      </c>
      <c r="J228" s="10">
        <f>IF(Source!BA199&lt;&gt; 0, Source!BA199, 1)</f>
        <v>26.39</v>
      </c>
      <c r="K228" s="29">
        <f>Source!S199</f>
        <v>356.79</v>
      </c>
      <c r="W228">
        <f>I228</f>
        <v>13.52</v>
      </c>
    </row>
    <row r="229" spans="1:28" ht="14.25" x14ac:dyDescent="0.2">
      <c r="A229" s="26"/>
      <c r="B229" s="26"/>
      <c r="C229" s="26" t="s">
        <v>322</v>
      </c>
      <c r="D229" s="27"/>
      <c r="E229" s="10"/>
      <c r="F229" s="29">
        <f>Source!AM199</f>
        <v>18.57</v>
      </c>
      <c r="G229" s="28" t="str">
        <f>Source!DE199</f>
        <v/>
      </c>
      <c r="H229" s="10">
        <f>Source!AV199</f>
        <v>1</v>
      </c>
      <c r="I229" s="29">
        <f>(ROUND((ROUND(((Source!ET199)*Source!AV199*Source!I199),2)),2)+ROUND((ROUND(((Source!AE199-(Source!EU199))*Source!AV199*Source!I199),2)),2))</f>
        <v>0.93</v>
      </c>
      <c r="J229" s="10">
        <f>IF(Source!BB199&lt;&gt; 0, Source!BB199, 1)</f>
        <v>11.89</v>
      </c>
      <c r="K229" s="29">
        <f>Source!Q199</f>
        <v>11.06</v>
      </c>
    </row>
    <row r="230" spans="1:28" ht="14.25" x14ac:dyDescent="0.2">
      <c r="A230" s="26"/>
      <c r="B230" s="26"/>
      <c r="C230" s="26" t="s">
        <v>323</v>
      </c>
      <c r="D230" s="27"/>
      <c r="E230" s="10"/>
      <c r="F230" s="29">
        <f>Source!AN199</f>
        <v>4.66</v>
      </c>
      <c r="G230" s="28" t="str">
        <f>Source!DF199</f>
        <v/>
      </c>
      <c r="H230" s="10">
        <f>Source!AV199</f>
        <v>1</v>
      </c>
      <c r="I230" s="41">
        <f>ROUND((ROUND((Source!AE199*Source!AV199*Source!I199),2)),2)</f>
        <v>0.23</v>
      </c>
      <c r="J230" s="10">
        <f>IF(Source!BS199&lt;&gt; 0, Source!BS199, 1)</f>
        <v>26.39</v>
      </c>
      <c r="K230" s="41">
        <f>Source!R199</f>
        <v>6.07</v>
      </c>
      <c r="W230">
        <f>I230</f>
        <v>0.23</v>
      </c>
    </row>
    <row r="231" spans="1:28" ht="14.25" x14ac:dyDescent="0.2">
      <c r="A231" s="26"/>
      <c r="B231" s="26"/>
      <c r="C231" s="26" t="s">
        <v>324</v>
      </c>
      <c r="D231" s="27"/>
      <c r="E231" s="10"/>
      <c r="F231" s="29">
        <f>Source!AL199</f>
        <v>558.79</v>
      </c>
      <c r="G231" s="28" t="str">
        <f>Source!DD199</f>
        <v/>
      </c>
      <c r="H231" s="10">
        <f>Source!AW199</f>
        <v>1</v>
      </c>
      <c r="I231" s="29">
        <f>ROUND((ROUND((Source!AC199*Source!AW199*Source!I199),2)),2)</f>
        <v>27.94</v>
      </c>
      <c r="J231" s="10">
        <f>IF(Source!BC199&lt;&gt; 0, Source!BC199, 1)</f>
        <v>9.44</v>
      </c>
      <c r="K231" s="29">
        <f>Source!P199</f>
        <v>263.75</v>
      </c>
    </row>
    <row r="232" spans="1:28" ht="14.25" x14ac:dyDescent="0.2">
      <c r="A232" s="26" t="s">
        <v>44</v>
      </c>
      <c r="B232" s="26" t="str">
        <f>Source!F200</f>
        <v>1.3-2-6</v>
      </c>
      <c r="C232" s="26" t="s">
        <v>127</v>
      </c>
      <c r="D232" s="27" t="str">
        <f>Source!H200</f>
        <v>м3</v>
      </c>
      <c r="E232" s="10">
        <f>Source!I200</f>
        <v>5.099999999999999E-2</v>
      </c>
      <c r="F232" s="29">
        <f>Source!AK200</f>
        <v>478.96</v>
      </c>
      <c r="G232" s="31" t="s">
        <v>3</v>
      </c>
      <c r="H232" s="10">
        <f>Source!AW200</f>
        <v>1</v>
      </c>
      <c r="I232" s="29">
        <f>ROUND((ROUND((Source!AC200*Source!AW200*Source!I200),2)),2)+(ROUND((ROUND(((Source!ET200)*Source!AV200*Source!I200),2)),2)+ROUND((ROUND(((Source!AE200-(Source!EU200))*Source!AV200*Source!I200),2)),2))+ROUND((ROUND((Source!AF200*Source!AV200*Source!I200),2)),2)</f>
        <v>24.43</v>
      </c>
      <c r="J232" s="10">
        <f>IF(Source!BC200&lt;&gt; 0, Source!BC200, 1)</f>
        <v>7.8</v>
      </c>
      <c r="K232" s="29">
        <f>Source!O200</f>
        <v>190.55</v>
      </c>
      <c r="Q232">
        <f>ROUND((Source!DN200/100)*ROUND((ROUND((Source!AF200*Source!AV200*Source!I200),2)),2), 2)</f>
        <v>0</v>
      </c>
      <c r="R232">
        <f>Source!X200</f>
        <v>0</v>
      </c>
      <c r="S232">
        <f>ROUND((Source!DO200/100)*ROUND((ROUND((Source!AF200*Source!AV200*Source!I200),2)),2), 2)</f>
        <v>0</v>
      </c>
      <c r="T232">
        <f>Source!Y200</f>
        <v>0</v>
      </c>
      <c r="U232">
        <f>ROUND((175/100)*ROUND((ROUND((Source!AE200*Source!AV200*Source!I200),2)),2), 2)</f>
        <v>0</v>
      </c>
      <c r="V232">
        <f>ROUND((160/100)*ROUND(ROUND((ROUND((Source!AE200*Source!AV200*Source!I200),2)*Source!BS200),2), 2), 2)</f>
        <v>0</v>
      </c>
      <c r="X232">
        <f>IF(Source!BI200&lt;=1,I232, 0)</f>
        <v>24.43</v>
      </c>
      <c r="Y232">
        <f>IF(Source!BI200=2,I232, 0)</f>
        <v>0</v>
      </c>
      <c r="Z232">
        <f>IF(Source!BI200=3,I232, 0)</f>
        <v>0</v>
      </c>
      <c r="AA232">
        <f>IF(Source!BI200=4,I232, 0)</f>
        <v>0</v>
      </c>
    </row>
    <row r="233" spans="1:28" ht="14.25" x14ac:dyDescent="0.2">
      <c r="A233" s="26"/>
      <c r="B233" s="26"/>
      <c r="C233" s="26" t="s">
        <v>314</v>
      </c>
      <c r="D233" s="27" t="s">
        <v>315</v>
      </c>
      <c r="E233" s="10">
        <f>Source!DN199</f>
        <v>85</v>
      </c>
      <c r="F233" s="29"/>
      <c r="G233" s="28"/>
      <c r="H233" s="10"/>
      <c r="I233" s="29">
        <f>SUM(Q227:Q232)</f>
        <v>11.49</v>
      </c>
      <c r="J233" s="10">
        <f>Source!BZ199</f>
        <v>70</v>
      </c>
      <c r="K233" s="29">
        <f>SUM(R227:R232)</f>
        <v>249.75</v>
      </c>
    </row>
    <row r="234" spans="1:28" ht="14.25" x14ac:dyDescent="0.2">
      <c r="A234" s="26"/>
      <c r="B234" s="26"/>
      <c r="C234" s="26" t="s">
        <v>316</v>
      </c>
      <c r="D234" s="27" t="s">
        <v>315</v>
      </c>
      <c r="E234" s="10">
        <f>Source!DO199</f>
        <v>70</v>
      </c>
      <c r="F234" s="29"/>
      <c r="G234" s="28"/>
      <c r="H234" s="10"/>
      <c r="I234" s="29">
        <f>SUM(S227:S233)</f>
        <v>9.4600000000000009</v>
      </c>
      <c r="J234" s="10">
        <f>Source!CA199</f>
        <v>41</v>
      </c>
      <c r="K234" s="29">
        <f>SUM(T227:T233)</f>
        <v>146.28</v>
      </c>
    </row>
    <row r="235" spans="1:28" ht="14.25" x14ac:dyDescent="0.2">
      <c r="A235" s="26"/>
      <c r="B235" s="26"/>
      <c r="C235" s="26" t="s">
        <v>325</v>
      </c>
      <c r="D235" s="27" t="s">
        <v>315</v>
      </c>
      <c r="E235" s="10">
        <f>175</f>
        <v>175</v>
      </c>
      <c r="F235" s="29"/>
      <c r="G235" s="28"/>
      <c r="H235" s="10"/>
      <c r="I235" s="29">
        <f>SUM(U227:U234)</f>
        <v>0.4</v>
      </c>
      <c r="J235" s="10">
        <f>160</f>
        <v>160</v>
      </c>
      <c r="K235" s="29">
        <f>SUM(V227:V234)</f>
        <v>9.7100000000000009</v>
      </c>
    </row>
    <row r="236" spans="1:28" ht="14.25" x14ac:dyDescent="0.2">
      <c r="A236" s="34"/>
      <c r="B236" s="34"/>
      <c r="C236" s="34" t="s">
        <v>317</v>
      </c>
      <c r="D236" s="35" t="s">
        <v>318</v>
      </c>
      <c r="E236" s="36">
        <f>Source!AQ199</f>
        <v>24.61</v>
      </c>
      <c r="F236" s="37"/>
      <c r="G236" s="38" t="str">
        <f>Source!DI199</f>
        <v/>
      </c>
      <c r="H236" s="36">
        <f>Source!AV199</f>
        <v>1</v>
      </c>
      <c r="I236" s="37">
        <f>Source!U199</f>
        <v>1.2305000000000001</v>
      </c>
      <c r="J236" s="36"/>
      <c r="K236" s="37"/>
      <c r="AB236" s="32">
        <f>I236</f>
        <v>1.2305000000000001</v>
      </c>
    </row>
    <row r="237" spans="1:28" ht="15" x14ac:dyDescent="0.25">
      <c r="A237" s="39"/>
      <c r="B237" s="39"/>
      <c r="C237" s="40" t="s">
        <v>319</v>
      </c>
      <c r="D237" s="39"/>
      <c r="E237" s="39"/>
      <c r="F237" s="39"/>
      <c r="G237" s="39"/>
      <c r="H237" s="76">
        <f>I228+I229+I231+I233+I234+I235+SUM(I232:I232)</f>
        <v>88.17</v>
      </c>
      <c r="I237" s="76"/>
      <c r="J237" s="76">
        <f>K228+K229+K231+K233+K234+K235+SUM(K232:K232)</f>
        <v>1227.8900000000001</v>
      </c>
      <c r="K237" s="76"/>
      <c r="O237" s="32">
        <f>I228+I229+I231+I233+I234+I235+SUM(I232:I232)</f>
        <v>88.17</v>
      </c>
      <c r="P237" s="32">
        <f>K228+K229+K231+K233+K234+K235+SUM(K232:K232)</f>
        <v>1227.8900000000001</v>
      </c>
      <c r="X237">
        <f>IF(Source!BI199&lt;=1,I228+I229+I231+I233+I234+I235-0, 0)</f>
        <v>63.74</v>
      </c>
      <c r="Y237">
        <f>IF(Source!BI199=2,I228+I229+I231+I233+I234+I235-0, 0)</f>
        <v>0</v>
      </c>
      <c r="Z237">
        <f>IF(Source!BI199=3,I228+I229+I231+I233+I234+I235-0, 0)</f>
        <v>0</v>
      </c>
      <c r="AA237">
        <f>IF(Source!BI199=4,I228+I229+I231+I233+I234+I235,0)</f>
        <v>0</v>
      </c>
    </row>
    <row r="239" spans="1:28" ht="28.5" x14ac:dyDescent="0.2">
      <c r="A239" s="26">
        <v>4</v>
      </c>
      <c r="B239" s="26" t="str">
        <f>Source!F201</f>
        <v>6.58-2-1</v>
      </c>
      <c r="C239" s="26" t="s">
        <v>40</v>
      </c>
      <c r="D239" s="27" t="str">
        <f>Source!H201</f>
        <v>100 м2</v>
      </c>
      <c r="E239" s="10">
        <f>Source!I201</f>
        <v>0.84619999999999995</v>
      </c>
      <c r="F239" s="29"/>
      <c r="G239" s="28"/>
      <c r="H239" s="10"/>
      <c r="I239" s="29"/>
      <c r="J239" s="10"/>
      <c r="K239" s="29"/>
      <c r="Q239">
        <f>ROUND((Source!DN201/100)*ROUND((ROUND((Source!AF201*Source!AV201*Source!I201),2)),2), 2)</f>
        <v>129.53</v>
      </c>
      <c r="R239">
        <f>Source!X201</f>
        <v>2990.96</v>
      </c>
      <c r="S239">
        <f>ROUND((Source!DO201/100)*ROUND((ROUND((Source!AF201*Source!AV201*Source!I201),2)),2), 2)</f>
        <v>89.05</v>
      </c>
      <c r="T239">
        <f>Source!Y201</f>
        <v>1751.85</v>
      </c>
      <c r="U239">
        <f>ROUND((175/100)*ROUND((ROUND((Source!AE201*Source!AV201*Source!I201),2)),2), 2)</f>
        <v>0</v>
      </c>
      <c r="V239">
        <f>ROUND((160/100)*ROUND(ROUND((ROUND((Source!AE201*Source!AV201*Source!I201),2)*Source!BS201),2), 2), 2)</f>
        <v>0</v>
      </c>
    </row>
    <row r="240" spans="1:28" x14ac:dyDescent="0.2">
      <c r="C240" s="30" t="str">
        <f>"Объем: "&amp;Source!I201&amp;"=84,62/"&amp;"100"</f>
        <v>Объем: 0,8462=84,62/100</v>
      </c>
    </row>
    <row r="241" spans="1:28" ht="14.25" x14ac:dyDescent="0.2">
      <c r="A241" s="26"/>
      <c r="B241" s="26"/>
      <c r="C241" s="26" t="s">
        <v>313</v>
      </c>
      <c r="D241" s="27"/>
      <c r="E241" s="10"/>
      <c r="F241" s="29">
        <f>Source!AO201</f>
        <v>191.34</v>
      </c>
      <c r="G241" s="28" t="str">
        <f>Source!DG201</f>
        <v/>
      </c>
      <c r="H241" s="10">
        <f>Source!AV201</f>
        <v>1</v>
      </c>
      <c r="I241" s="29">
        <f>ROUND((ROUND((Source!AF201*Source!AV201*Source!I201),2)),2)</f>
        <v>161.91</v>
      </c>
      <c r="J241" s="10">
        <f>IF(Source!BA201&lt;&gt; 0, Source!BA201, 1)</f>
        <v>26.39</v>
      </c>
      <c r="K241" s="29">
        <f>Source!S201</f>
        <v>4272.8</v>
      </c>
      <c r="W241">
        <f>I241</f>
        <v>161.91</v>
      </c>
    </row>
    <row r="242" spans="1:28" ht="28.5" x14ac:dyDescent="0.2">
      <c r="A242" s="26" t="s">
        <v>130</v>
      </c>
      <c r="B242" s="26" t="str">
        <f>Source!F202</f>
        <v>9999990001</v>
      </c>
      <c r="C242" s="26" t="s">
        <v>29</v>
      </c>
      <c r="D242" s="27" t="str">
        <f>Source!H202</f>
        <v>т</v>
      </c>
      <c r="E242" s="10">
        <f>Source!I202</f>
        <v>-0.863124</v>
      </c>
      <c r="F242" s="29">
        <f>Source!AK202</f>
        <v>0</v>
      </c>
      <c r="G242" s="31" t="s">
        <v>3</v>
      </c>
      <c r="H242" s="10">
        <f>Source!AW202</f>
        <v>1</v>
      </c>
      <c r="I242" s="29">
        <f>ROUND((ROUND((Source!AC202*Source!AW202*Source!I202),2)),2)+(ROUND((ROUND(((Source!ET202)*Source!AV202*Source!I202),2)),2)+ROUND((ROUND(((Source!AE202-(Source!EU202))*Source!AV202*Source!I202),2)),2))+ROUND((ROUND((Source!AF202*Source!AV202*Source!I202),2)),2)</f>
        <v>0</v>
      </c>
      <c r="J242" s="10">
        <f>IF(Source!BC202&lt;&gt; 0, Source!BC202, 1)</f>
        <v>1</v>
      </c>
      <c r="K242" s="29">
        <f>Source!O202</f>
        <v>0</v>
      </c>
      <c r="Q242">
        <f>ROUND((Source!DN202/100)*ROUND((ROUND((Source!AF202*Source!AV202*Source!I202),2)),2), 2)</f>
        <v>0</v>
      </c>
      <c r="R242">
        <f>Source!X202</f>
        <v>0</v>
      </c>
      <c r="S242">
        <f>ROUND((Source!DO202/100)*ROUND((ROUND((Source!AF202*Source!AV202*Source!I202),2)),2), 2)</f>
        <v>0</v>
      </c>
      <c r="T242">
        <f>Source!Y202</f>
        <v>0</v>
      </c>
      <c r="U242">
        <f>ROUND((175/100)*ROUND((ROUND((Source!AE202*Source!AV202*Source!I202),2)),2), 2)</f>
        <v>0</v>
      </c>
      <c r="V242">
        <f>ROUND((160/100)*ROUND(ROUND((ROUND((Source!AE202*Source!AV202*Source!I202),2)*Source!BS202),2), 2), 2)</f>
        <v>0</v>
      </c>
      <c r="X242">
        <f>IF(Source!BI202&lt;=1,I242, 0)</f>
        <v>0</v>
      </c>
      <c r="Y242">
        <f>IF(Source!BI202=2,I242, 0)</f>
        <v>0</v>
      </c>
      <c r="Z242">
        <f>IF(Source!BI202=3,I242, 0)</f>
        <v>0</v>
      </c>
      <c r="AA242">
        <f>IF(Source!BI202=4,I242, 0)</f>
        <v>0</v>
      </c>
    </row>
    <row r="243" spans="1:28" ht="14.25" x14ac:dyDescent="0.2">
      <c r="A243" s="26"/>
      <c r="B243" s="26"/>
      <c r="C243" s="26" t="s">
        <v>314</v>
      </c>
      <c r="D243" s="27" t="s">
        <v>315</v>
      </c>
      <c r="E243" s="10">
        <f>Source!DN201</f>
        <v>80</v>
      </c>
      <c r="F243" s="29"/>
      <c r="G243" s="28"/>
      <c r="H243" s="10"/>
      <c r="I243" s="29">
        <f>SUM(Q239:Q242)</f>
        <v>129.53</v>
      </c>
      <c r="J243" s="10">
        <f>Source!BZ201</f>
        <v>70</v>
      </c>
      <c r="K243" s="29">
        <f>SUM(R239:R242)</f>
        <v>2990.96</v>
      </c>
    </row>
    <row r="244" spans="1:28" ht="14.25" x14ac:dyDescent="0.2">
      <c r="A244" s="26"/>
      <c r="B244" s="26"/>
      <c r="C244" s="26" t="s">
        <v>316</v>
      </c>
      <c r="D244" s="27" t="s">
        <v>315</v>
      </c>
      <c r="E244" s="10">
        <f>Source!DO201</f>
        <v>55</v>
      </c>
      <c r="F244" s="29"/>
      <c r="G244" s="28"/>
      <c r="H244" s="10"/>
      <c r="I244" s="29">
        <f>SUM(S239:S243)</f>
        <v>89.05</v>
      </c>
      <c r="J244" s="10">
        <f>Source!CA201</f>
        <v>41</v>
      </c>
      <c r="K244" s="29">
        <f>SUM(T239:T243)</f>
        <v>1751.85</v>
      </c>
    </row>
    <row r="245" spans="1:28" ht="14.25" x14ac:dyDescent="0.2">
      <c r="A245" s="34"/>
      <c r="B245" s="34"/>
      <c r="C245" s="34" t="s">
        <v>317</v>
      </c>
      <c r="D245" s="35" t="s">
        <v>318</v>
      </c>
      <c r="E245" s="36">
        <f>Source!AQ201</f>
        <v>17.41</v>
      </c>
      <c r="F245" s="37"/>
      <c r="G245" s="38" t="str">
        <f>Source!DI201</f>
        <v/>
      </c>
      <c r="H245" s="36">
        <f>Source!AV201</f>
        <v>1</v>
      </c>
      <c r="I245" s="37">
        <f>Source!U201</f>
        <v>14.732341999999999</v>
      </c>
      <c r="J245" s="36"/>
      <c r="K245" s="37"/>
      <c r="AB245" s="32">
        <f>I245</f>
        <v>14.732341999999999</v>
      </c>
    </row>
    <row r="246" spans="1:28" ht="15" x14ac:dyDescent="0.25">
      <c r="A246" s="39"/>
      <c r="B246" s="39"/>
      <c r="C246" s="40" t="s">
        <v>319</v>
      </c>
      <c r="D246" s="39"/>
      <c r="E246" s="39"/>
      <c r="F246" s="39"/>
      <c r="G246" s="39"/>
      <c r="H246" s="76">
        <f>I241+I243+I244+SUM(I242:I242)</f>
        <v>380.49</v>
      </c>
      <c r="I246" s="76"/>
      <c r="J246" s="76">
        <f>K241+K243+K244+SUM(K242:K242)</f>
        <v>9015.61</v>
      </c>
      <c r="K246" s="76"/>
      <c r="O246" s="32">
        <f>I241+I243+I244+SUM(I242:I242)</f>
        <v>380.49</v>
      </c>
      <c r="P246" s="32">
        <f>K241+K243+K244+SUM(K242:K242)</f>
        <v>9015.61</v>
      </c>
      <c r="X246">
        <f>IF(Source!BI201&lt;=1,I241+I243+I244-0, 0)</f>
        <v>380.49</v>
      </c>
      <c r="Y246">
        <f>IF(Source!BI201=2,I241+I243+I244-0, 0)</f>
        <v>0</v>
      </c>
      <c r="Z246">
        <f>IF(Source!BI201=3,I241+I243+I244-0, 0)</f>
        <v>0</v>
      </c>
      <c r="AA246">
        <f>IF(Source!BI201=4,I241+I243+I244,0)</f>
        <v>0</v>
      </c>
    </row>
    <row r="248" spans="1:28" ht="57" x14ac:dyDescent="0.2">
      <c r="A248" s="26">
        <v>5</v>
      </c>
      <c r="B248" s="26" t="str">
        <f>Source!F203</f>
        <v>3.12-3-4</v>
      </c>
      <c r="C248" s="26" t="s">
        <v>132</v>
      </c>
      <c r="D248" s="27" t="str">
        <f>Source!H203</f>
        <v>100 м2</v>
      </c>
      <c r="E248" s="10">
        <f>Source!I203</f>
        <v>0.84619999999999995</v>
      </c>
      <c r="F248" s="29"/>
      <c r="G248" s="28"/>
      <c r="H248" s="10"/>
      <c r="I248" s="29"/>
      <c r="J248" s="10"/>
      <c r="K248" s="29"/>
      <c r="Q248">
        <f>ROUND((Source!DN203/100)*ROUND((ROUND((Source!AF203*Source!AV203*Source!I203),2)),2), 2)</f>
        <v>697.31</v>
      </c>
      <c r="R248">
        <f>Source!X203</f>
        <v>15393.98</v>
      </c>
      <c r="S248">
        <f>ROUND((Source!DO203/100)*ROUND((ROUND((Source!AF203*Source!AV203*Source!I203),2)),2), 2)</f>
        <v>529.69000000000005</v>
      </c>
      <c r="T248">
        <f>Source!Y203</f>
        <v>7254.63</v>
      </c>
      <c r="U248">
        <f>ROUND((175/100)*ROUND((ROUND((Source!AE203*Source!AV203*Source!I203),2)),2), 2)</f>
        <v>131.55000000000001</v>
      </c>
      <c r="V248">
        <f>ROUND((160/100)*ROUND(ROUND((ROUND((Source!AE203*Source!AV203*Source!I203),2)*Source!BS203),2), 2), 2)</f>
        <v>3173.98</v>
      </c>
    </row>
    <row r="249" spans="1:28" x14ac:dyDescent="0.2">
      <c r="C249" s="30" t="str">
        <f>"Объем: "&amp;Source!I203&amp;"=84,62/"&amp;"100"</f>
        <v>Объем: 0,8462=84,62/100</v>
      </c>
    </row>
    <row r="250" spans="1:28" ht="14.25" x14ac:dyDescent="0.2">
      <c r="A250" s="26"/>
      <c r="B250" s="26"/>
      <c r="C250" s="26" t="s">
        <v>313</v>
      </c>
      <c r="D250" s="27"/>
      <c r="E250" s="10"/>
      <c r="F250" s="29">
        <f>Source!AO203</f>
        <v>689</v>
      </c>
      <c r="G250" s="28" t="str">
        <f>Source!DG203</f>
        <v>)*1,15</v>
      </c>
      <c r="H250" s="10">
        <f>Source!AV203</f>
        <v>1</v>
      </c>
      <c r="I250" s="29">
        <f>ROUND((ROUND((Source!AF203*Source!AV203*Source!I203),2)),2)</f>
        <v>670.49</v>
      </c>
      <c r="J250" s="10">
        <f>IF(Source!BA203&lt;&gt; 0, Source!BA203, 1)</f>
        <v>26.39</v>
      </c>
      <c r="K250" s="29">
        <f>Source!S203</f>
        <v>17694.23</v>
      </c>
      <c r="W250">
        <f>I250</f>
        <v>670.49</v>
      </c>
    </row>
    <row r="251" spans="1:28" ht="14.25" x14ac:dyDescent="0.2">
      <c r="A251" s="26"/>
      <c r="B251" s="26"/>
      <c r="C251" s="26" t="s">
        <v>322</v>
      </c>
      <c r="D251" s="27"/>
      <c r="E251" s="10"/>
      <c r="F251" s="29">
        <f>Source!AM203</f>
        <v>267.17</v>
      </c>
      <c r="G251" s="28" t="str">
        <f>Source!DE203</f>
        <v>)*1,25</v>
      </c>
      <c r="H251" s="10">
        <f>Source!AV203</f>
        <v>1</v>
      </c>
      <c r="I251" s="29">
        <f>(ROUND((ROUND((((Source!ET203*1.25))*Source!AV203*Source!I203),2)),2)+ROUND((ROUND(((Source!AE203-((Source!EU203*1.25)))*Source!AV203*Source!I203),2)),2))</f>
        <v>282.60000000000002</v>
      </c>
      <c r="J251" s="10">
        <f>IF(Source!BB203&lt;&gt; 0, Source!BB203, 1)</f>
        <v>12.18</v>
      </c>
      <c r="K251" s="29">
        <f>Source!Q203</f>
        <v>3442.07</v>
      </c>
    </row>
    <row r="252" spans="1:28" ht="14.25" x14ac:dyDescent="0.2">
      <c r="A252" s="26"/>
      <c r="B252" s="26"/>
      <c r="C252" s="26" t="s">
        <v>323</v>
      </c>
      <c r="D252" s="27"/>
      <c r="E252" s="10"/>
      <c r="F252" s="29">
        <f>Source!AN203</f>
        <v>71.069999999999993</v>
      </c>
      <c r="G252" s="28" t="str">
        <f>Source!DF203</f>
        <v>)*1,25</v>
      </c>
      <c r="H252" s="10">
        <f>Source!AV203</f>
        <v>1</v>
      </c>
      <c r="I252" s="41">
        <f>ROUND((ROUND((Source!AE203*Source!AV203*Source!I203),2)),2)</f>
        <v>75.17</v>
      </c>
      <c r="J252" s="10">
        <f>IF(Source!BS203&lt;&gt; 0, Source!BS203, 1)</f>
        <v>26.39</v>
      </c>
      <c r="K252" s="41">
        <f>Source!R203</f>
        <v>1983.74</v>
      </c>
      <c r="W252">
        <f>I252</f>
        <v>75.17</v>
      </c>
    </row>
    <row r="253" spans="1:28" ht="14.25" x14ac:dyDescent="0.2">
      <c r="A253" s="26"/>
      <c r="B253" s="26"/>
      <c r="C253" s="26" t="s">
        <v>324</v>
      </c>
      <c r="D253" s="27"/>
      <c r="E253" s="10"/>
      <c r="F253" s="29">
        <f>Source!AL203</f>
        <v>705.14</v>
      </c>
      <c r="G253" s="28" t="str">
        <f>Source!DD203</f>
        <v/>
      </c>
      <c r="H253" s="10">
        <f>Source!AW203</f>
        <v>1</v>
      </c>
      <c r="I253" s="29">
        <f>ROUND((ROUND((Source!AC203*Source!AW203*Source!I203),2)),2)</f>
        <v>596.69000000000005</v>
      </c>
      <c r="J253" s="10">
        <f>IF(Source!BC203&lt;&gt; 0, Source!BC203, 1)</f>
        <v>3.7</v>
      </c>
      <c r="K253" s="29">
        <f>Source!P203</f>
        <v>2207.75</v>
      </c>
    </row>
    <row r="254" spans="1:28" ht="199.5" x14ac:dyDescent="0.2">
      <c r="A254" s="26" t="s">
        <v>141</v>
      </c>
      <c r="B254" s="26" t="str">
        <f>Source!F204</f>
        <v>1.1-1-1312</v>
      </c>
      <c r="C254" s="26" t="s">
        <v>282</v>
      </c>
      <c r="D254" s="27" t="str">
        <f>Source!H204</f>
        <v>м2</v>
      </c>
      <c r="E254" s="10">
        <f>Source!I204</f>
        <v>114.23699999999999</v>
      </c>
      <c r="F254" s="29">
        <f>Source!AK204</f>
        <v>25.09</v>
      </c>
      <c r="G254" s="31" t="s">
        <v>3</v>
      </c>
      <c r="H254" s="10">
        <f>Source!AW204</f>
        <v>1</v>
      </c>
      <c r="I254" s="29">
        <f>ROUND((ROUND((Source!AC204*Source!AW204*Source!I204),2)),2)+(ROUND((ROUND(((Source!ET204)*Source!AV204*Source!I204),2)),2)+ROUND((ROUND(((Source!AE204-(Source!EU204))*Source!AV204*Source!I204),2)),2))+ROUND((ROUND((Source!AF204*Source!AV204*Source!I204),2)),2)</f>
        <v>2866.21</v>
      </c>
      <c r="J254" s="10">
        <f>IF(Source!BC204&lt;&gt; 0, Source!BC204, 1)</f>
        <v>10.5</v>
      </c>
      <c r="K254" s="29">
        <f>Source!O204</f>
        <v>30095.21</v>
      </c>
      <c r="Q254">
        <f>ROUND((Source!DN204/100)*ROUND((ROUND((Source!AF204*Source!AV204*Source!I204),2)),2), 2)</f>
        <v>0</v>
      </c>
      <c r="R254">
        <f>Source!X204</f>
        <v>0</v>
      </c>
      <c r="S254">
        <f>ROUND((Source!DO204/100)*ROUND((ROUND((Source!AF204*Source!AV204*Source!I204),2)),2), 2)</f>
        <v>0</v>
      </c>
      <c r="T254">
        <f>Source!Y204</f>
        <v>0</v>
      </c>
      <c r="U254">
        <f>ROUND((175/100)*ROUND((ROUND((Source!AE204*Source!AV204*Source!I204),2)),2), 2)</f>
        <v>0</v>
      </c>
      <c r="V254">
        <f>ROUND((160/100)*ROUND(ROUND((ROUND((Source!AE204*Source!AV204*Source!I204),2)*Source!BS204),2), 2), 2)</f>
        <v>0</v>
      </c>
      <c r="X254">
        <f>IF(Source!BI204&lt;=1,I254, 0)</f>
        <v>2866.21</v>
      </c>
      <c r="Y254">
        <f>IF(Source!BI204=2,I254, 0)</f>
        <v>0</v>
      </c>
      <c r="Z254">
        <f>IF(Source!BI204=3,I254, 0)</f>
        <v>0</v>
      </c>
      <c r="AA254">
        <f>IF(Source!BI204=4,I254, 0)</f>
        <v>0</v>
      </c>
    </row>
    <row r="255" spans="1:28" ht="228" x14ac:dyDescent="0.2">
      <c r="A255" s="26" t="s">
        <v>145</v>
      </c>
      <c r="B255" s="26" t="str">
        <f>Source!F205</f>
        <v>1.1-1-1313</v>
      </c>
      <c r="C255" s="26" t="s">
        <v>283</v>
      </c>
      <c r="D255" s="27" t="str">
        <f>Source!H205</f>
        <v>м2</v>
      </c>
      <c r="E255" s="10">
        <f>Source!I205</f>
        <v>111.95226000000001</v>
      </c>
      <c r="F255" s="29">
        <f>Source!AK205</f>
        <v>23.06</v>
      </c>
      <c r="G255" s="31" t="s">
        <v>3</v>
      </c>
      <c r="H255" s="10">
        <f>Source!AW205</f>
        <v>1</v>
      </c>
      <c r="I255" s="29">
        <f>ROUND((ROUND((Source!AC205*Source!AW205*Source!I205),2)),2)+(ROUND((ROUND(((Source!ET205)*Source!AV205*Source!I205),2)),2)+ROUND((ROUND(((Source!AE205-(Source!EU205))*Source!AV205*Source!I205),2)),2))+ROUND((ROUND((Source!AF205*Source!AV205*Source!I205),2)),2)</f>
        <v>2581.62</v>
      </c>
      <c r="J255" s="10">
        <f>IF(Source!BC205&lt;&gt; 0, Source!BC205, 1)</f>
        <v>10.74</v>
      </c>
      <c r="K255" s="29">
        <f>Source!O205</f>
        <v>27726.6</v>
      </c>
      <c r="Q255">
        <f>ROUND((Source!DN205/100)*ROUND((ROUND((Source!AF205*Source!AV205*Source!I205),2)),2), 2)</f>
        <v>0</v>
      </c>
      <c r="R255">
        <f>Source!X205</f>
        <v>0</v>
      </c>
      <c r="S255">
        <f>ROUND((Source!DO205/100)*ROUND((ROUND((Source!AF205*Source!AV205*Source!I205),2)),2), 2)</f>
        <v>0</v>
      </c>
      <c r="T255">
        <f>Source!Y205</f>
        <v>0</v>
      </c>
      <c r="U255">
        <f>ROUND((175/100)*ROUND((ROUND((Source!AE205*Source!AV205*Source!I205),2)),2), 2)</f>
        <v>0</v>
      </c>
      <c r="V255">
        <f>ROUND((160/100)*ROUND(ROUND((ROUND((Source!AE205*Source!AV205*Source!I205),2)*Source!BS205),2), 2), 2)</f>
        <v>0</v>
      </c>
      <c r="X255">
        <f>IF(Source!BI205&lt;=1,I255, 0)</f>
        <v>2581.62</v>
      </c>
      <c r="Y255">
        <f>IF(Source!BI205=2,I255, 0)</f>
        <v>0</v>
      </c>
      <c r="Z255">
        <f>IF(Source!BI205=3,I255, 0)</f>
        <v>0</v>
      </c>
      <c r="AA255">
        <f>IF(Source!BI205=4,I255, 0)</f>
        <v>0</v>
      </c>
    </row>
    <row r="256" spans="1:28" ht="14.25" x14ac:dyDescent="0.2">
      <c r="A256" s="26"/>
      <c r="B256" s="26"/>
      <c r="C256" s="26" t="s">
        <v>314</v>
      </c>
      <c r="D256" s="27" t="s">
        <v>315</v>
      </c>
      <c r="E256" s="10">
        <f>Source!DN203</f>
        <v>104</v>
      </c>
      <c r="F256" s="29"/>
      <c r="G256" s="28"/>
      <c r="H256" s="10"/>
      <c r="I256" s="29">
        <f>SUM(Q248:Q255)</f>
        <v>697.31</v>
      </c>
      <c r="J256" s="10">
        <f>Source!BZ203</f>
        <v>87</v>
      </c>
      <c r="K256" s="29">
        <f>SUM(R248:R255)</f>
        <v>15393.98</v>
      </c>
    </row>
    <row r="257" spans="1:28" ht="14.25" x14ac:dyDescent="0.2">
      <c r="A257" s="26"/>
      <c r="B257" s="26"/>
      <c r="C257" s="26" t="s">
        <v>316</v>
      </c>
      <c r="D257" s="27" t="s">
        <v>315</v>
      </c>
      <c r="E257" s="10">
        <f>Source!DO203</f>
        <v>79</v>
      </c>
      <c r="F257" s="29"/>
      <c r="G257" s="28"/>
      <c r="H257" s="10"/>
      <c r="I257" s="29">
        <f>SUM(S248:S256)</f>
        <v>529.69000000000005</v>
      </c>
      <c r="J257" s="10">
        <f>Source!CA203</f>
        <v>41</v>
      </c>
      <c r="K257" s="29">
        <f>SUM(T248:T256)</f>
        <v>7254.63</v>
      </c>
    </row>
    <row r="258" spans="1:28" ht="14.25" x14ac:dyDescent="0.2">
      <c r="A258" s="26"/>
      <c r="B258" s="26"/>
      <c r="C258" s="26" t="s">
        <v>325</v>
      </c>
      <c r="D258" s="27" t="s">
        <v>315</v>
      </c>
      <c r="E258" s="10">
        <f>175</f>
        <v>175</v>
      </c>
      <c r="F258" s="29"/>
      <c r="G258" s="28"/>
      <c r="H258" s="10"/>
      <c r="I258" s="29">
        <f>SUM(U248:U257)</f>
        <v>131.55000000000001</v>
      </c>
      <c r="J258" s="10">
        <f>160</f>
        <v>160</v>
      </c>
      <c r="K258" s="29">
        <f>SUM(V248:V257)</f>
        <v>3173.98</v>
      </c>
    </row>
    <row r="259" spans="1:28" ht="14.25" x14ac:dyDescent="0.2">
      <c r="A259" s="34"/>
      <c r="B259" s="34"/>
      <c r="C259" s="34" t="s">
        <v>317</v>
      </c>
      <c r="D259" s="35" t="s">
        <v>318</v>
      </c>
      <c r="E259" s="36">
        <f>Source!AQ203</f>
        <v>53</v>
      </c>
      <c r="F259" s="37"/>
      <c r="G259" s="38" t="str">
        <f>Source!DI203</f>
        <v>)*1,15</v>
      </c>
      <c r="H259" s="36">
        <f>Source!AV203</f>
        <v>1</v>
      </c>
      <c r="I259" s="37">
        <f>Source!U203</f>
        <v>51.575889999999994</v>
      </c>
      <c r="J259" s="36"/>
      <c r="K259" s="37"/>
      <c r="AB259" s="32">
        <f>I259</f>
        <v>51.575889999999994</v>
      </c>
    </row>
    <row r="260" spans="1:28" ht="15" x14ac:dyDescent="0.25">
      <c r="A260" s="39"/>
      <c r="B260" s="39"/>
      <c r="C260" s="40" t="s">
        <v>319</v>
      </c>
      <c r="D260" s="39"/>
      <c r="E260" s="39"/>
      <c r="F260" s="39"/>
      <c r="G260" s="39"/>
      <c r="H260" s="76">
        <f>I250+I251+I253+I256+I257+I258+SUM(I254:I255)</f>
        <v>8356.16</v>
      </c>
      <c r="I260" s="76"/>
      <c r="J260" s="76">
        <f>K250+K251+K253+K256+K257+K258+SUM(K254:K255)</f>
        <v>106988.45</v>
      </c>
      <c r="K260" s="76"/>
      <c r="O260" s="32">
        <f>I250+I251+I253+I256+I257+I258+SUM(I254:I255)</f>
        <v>8356.16</v>
      </c>
      <c r="P260" s="32">
        <f>K250+K251+K253+K256+K257+K258+SUM(K254:K255)</f>
        <v>106988.45</v>
      </c>
      <c r="X260">
        <f>IF(Source!BI203&lt;=1,I250+I251+I253+I256+I257+I258-0, 0)</f>
        <v>2908.3300000000004</v>
      </c>
      <c r="Y260">
        <f>IF(Source!BI203=2,I250+I251+I253+I256+I257+I258-0, 0)</f>
        <v>0</v>
      </c>
      <c r="Z260">
        <f>IF(Source!BI203=3,I250+I251+I253+I256+I257+I258-0, 0)</f>
        <v>0</v>
      </c>
      <c r="AA260">
        <f>IF(Source!BI203=4,I250+I251+I253+I256+I257+I258,0)</f>
        <v>0</v>
      </c>
    </row>
    <row r="262" spans="1:28" ht="99.75" x14ac:dyDescent="0.2">
      <c r="A262" s="26">
        <v>6</v>
      </c>
      <c r="B262" s="26" t="str">
        <f>Source!F206</f>
        <v>3.12-3-10</v>
      </c>
      <c r="C262" s="26" t="s">
        <v>150</v>
      </c>
      <c r="D262" s="27" t="str">
        <f>Source!H206</f>
        <v>100 м2</v>
      </c>
      <c r="E262" s="10">
        <f>Source!I206</f>
        <v>3.5000000000000001E-3</v>
      </c>
      <c r="F262" s="29"/>
      <c r="G262" s="28"/>
      <c r="H262" s="10"/>
      <c r="I262" s="29"/>
      <c r="J262" s="10"/>
      <c r="K262" s="29"/>
      <c r="Q262">
        <f>ROUND((Source!DN206/100)*ROUND((ROUND((Source!AF206*Source!AV206*Source!I206),2)),2), 2)</f>
        <v>4.13</v>
      </c>
      <c r="R262">
        <f>Source!X206</f>
        <v>91.15</v>
      </c>
      <c r="S262">
        <f>ROUND((Source!DO206/100)*ROUND((ROUND((Source!AF206*Source!AV206*Source!I206),2)),2), 2)</f>
        <v>3.14</v>
      </c>
      <c r="T262">
        <f>Source!Y206</f>
        <v>42.96</v>
      </c>
      <c r="U262">
        <f>ROUND((175/100)*ROUND((ROUND((Source!AE206*Source!AV206*Source!I206),2)),2), 2)</f>
        <v>7.0000000000000007E-2</v>
      </c>
      <c r="V262">
        <f>ROUND((160/100)*ROUND(ROUND((ROUND((Source!AE206*Source!AV206*Source!I206),2)*Source!BS206),2), 2), 2)</f>
        <v>1.7</v>
      </c>
    </row>
    <row r="263" spans="1:28" x14ac:dyDescent="0.2">
      <c r="C263" s="30" t="str">
        <f>"Объем: "&amp;Source!I206&amp;"=0,35/"&amp;"100"</f>
        <v>Объем: 0,0035=0,35/100</v>
      </c>
    </row>
    <row r="264" spans="1:28" ht="14.25" x14ac:dyDescent="0.2">
      <c r="A264" s="26"/>
      <c r="B264" s="26"/>
      <c r="C264" s="26" t="s">
        <v>313</v>
      </c>
      <c r="D264" s="27"/>
      <c r="E264" s="10"/>
      <c r="F264" s="29">
        <f>Source!AO206</f>
        <v>986.85</v>
      </c>
      <c r="G264" s="28" t="str">
        <f>Source!DG206</f>
        <v>)*1,15</v>
      </c>
      <c r="H264" s="10">
        <f>Source!AV206</f>
        <v>1</v>
      </c>
      <c r="I264" s="29">
        <f>ROUND((ROUND((Source!AF206*Source!AV206*Source!I206),2)),2)</f>
        <v>3.97</v>
      </c>
      <c r="J264" s="10">
        <f>IF(Source!BA206&lt;&gt; 0, Source!BA206, 1)</f>
        <v>26.39</v>
      </c>
      <c r="K264" s="29">
        <f>Source!S206</f>
        <v>104.77</v>
      </c>
      <c r="W264">
        <f>I264</f>
        <v>3.97</v>
      </c>
    </row>
    <row r="265" spans="1:28" ht="14.25" x14ac:dyDescent="0.2">
      <c r="A265" s="26"/>
      <c r="B265" s="26"/>
      <c r="C265" s="26" t="s">
        <v>322</v>
      </c>
      <c r="D265" s="27"/>
      <c r="E265" s="10"/>
      <c r="F265" s="29">
        <f>Source!AM206</f>
        <v>50.84</v>
      </c>
      <c r="G265" s="28" t="str">
        <f>Source!DE206</f>
        <v>)*1,25</v>
      </c>
      <c r="H265" s="10">
        <f>Source!AV206</f>
        <v>1</v>
      </c>
      <c r="I265" s="29">
        <f>(ROUND((ROUND((((Source!ET206*1.25))*Source!AV206*Source!I206),2)),2)+ROUND((ROUND(((Source!AE206-((Source!EU206*1.25)))*Source!AV206*Source!I206),2)),2))</f>
        <v>0.22</v>
      </c>
      <c r="J265" s="10">
        <f>IF(Source!BB206&lt;&gt; 0, Source!BB206, 1)</f>
        <v>9.3800000000000008</v>
      </c>
      <c r="K265" s="29">
        <f>Source!Q206</f>
        <v>2.06</v>
      </c>
    </row>
    <row r="266" spans="1:28" ht="14.25" x14ac:dyDescent="0.2">
      <c r="A266" s="26"/>
      <c r="B266" s="26"/>
      <c r="C266" s="26" t="s">
        <v>323</v>
      </c>
      <c r="D266" s="27"/>
      <c r="E266" s="10"/>
      <c r="F266" s="29">
        <f>Source!AN206</f>
        <v>8.01</v>
      </c>
      <c r="G266" s="28" t="str">
        <f>Source!DF206</f>
        <v>)*1,25</v>
      </c>
      <c r="H266" s="10">
        <f>Source!AV206</f>
        <v>1</v>
      </c>
      <c r="I266" s="41">
        <f>ROUND((ROUND((Source!AE206*Source!AV206*Source!I206),2)),2)</f>
        <v>0.04</v>
      </c>
      <c r="J266" s="10">
        <f>IF(Source!BS206&lt;&gt; 0, Source!BS206, 1)</f>
        <v>26.39</v>
      </c>
      <c r="K266" s="41">
        <f>Source!R206</f>
        <v>1.06</v>
      </c>
      <c r="W266">
        <f>I266</f>
        <v>0.04</v>
      </c>
    </row>
    <row r="267" spans="1:28" ht="14.25" x14ac:dyDescent="0.2">
      <c r="A267" s="26"/>
      <c r="B267" s="26"/>
      <c r="C267" s="26" t="s">
        <v>324</v>
      </c>
      <c r="D267" s="27"/>
      <c r="E267" s="10"/>
      <c r="F267" s="29">
        <f>Source!AL206</f>
        <v>7205.92</v>
      </c>
      <c r="G267" s="28" t="str">
        <f>Source!DD206</f>
        <v/>
      </c>
      <c r="H267" s="10">
        <f>Source!AW206</f>
        <v>1</v>
      </c>
      <c r="I267" s="29">
        <f>ROUND((ROUND((Source!AC206*Source!AW206*Source!I206),2)),2)</f>
        <v>25.22</v>
      </c>
      <c r="J267" s="10">
        <f>IF(Source!BC206&lt;&gt; 0, Source!BC206, 1)</f>
        <v>1.95</v>
      </c>
      <c r="K267" s="29">
        <f>Source!P206</f>
        <v>49.18</v>
      </c>
    </row>
    <row r="268" spans="1:28" ht="199.5" x14ac:dyDescent="0.2">
      <c r="A268" s="26" t="s">
        <v>152</v>
      </c>
      <c r="B268" s="26" t="str">
        <f>Source!F207</f>
        <v>1.1-1-1312</v>
      </c>
      <c r="C268" s="26" t="s">
        <v>282</v>
      </c>
      <c r="D268" s="27" t="str">
        <f>Source!H207</f>
        <v>м2</v>
      </c>
      <c r="E268" s="10">
        <f>Source!I207</f>
        <v>0.472605</v>
      </c>
      <c r="F268" s="29">
        <f>Source!AK207</f>
        <v>25.09</v>
      </c>
      <c r="G268" s="31" t="s">
        <v>3</v>
      </c>
      <c r="H268" s="10">
        <f>Source!AW207</f>
        <v>1</v>
      </c>
      <c r="I268" s="29">
        <f>ROUND((ROUND((Source!AC207*Source!AW207*Source!I207),2)),2)+(ROUND((ROUND(((Source!ET207)*Source!AV207*Source!I207),2)),2)+ROUND((ROUND(((Source!AE207-(Source!EU207))*Source!AV207*Source!I207),2)),2))+ROUND((ROUND((Source!AF207*Source!AV207*Source!I207),2)),2)</f>
        <v>11.86</v>
      </c>
      <c r="J268" s="10">
        <f>IF(Source!BC207&lt;&gt; 0, Source!BC207, 1)</f>
        <v>10.5</v>
      </c>
      <c r="K268" s="29">
        <f>Source!O207</f>
        <v>124.53</v>
      </c>
      <c r="Q268">
        <f>ROUND((Source!DN207/100)*ROUND((ROUND((Source!AF207*Source!AV207*Source!I207),2)),2), 2)</f>
        <v>0</v>
      </c>
      <c r="R268">
        <f>Source!X207</f>
        <v>0</v>
      </c>
      <c r="S268">
        <f>ROUND((Source!DO207/100)*ROUND((ROUND((Source!AF207*Source!AV207*Source!I207),2)),2), 2)</f>
        <v>0</v>
      </c>
      <c r="T268">
        <f>Source!Y207</f>
        <v>0</v>
      </c>
      <c r="U268">
        <f>ROUND((175/100)*ROUND((ROUND((Source!AE207*Source!AV207*Source!I207),2)),2), 2)</f>
        <v>0</v>
      </c>
      <c r="V268">
        <f>ROUND((160/100)*ROUND(ROUND((ROUND((Source!AE207*Source!AV207*Source!I207),2)*Source!BS207),2), 2), 2)</f>
        <v>0</v>
      </c>
      <c r="X268">
        <f>IF(Source!BI207&lt;=1,I268, 0)</f>
        <v>11.86</v>
      </c>
      <c r="Y268">
        <f>IF(Source!BI207=2,I268, 0)</f>
        <v>0</v>
      </c>
      <c r="Z268">
        <f>IF(Source!BI207=3,I268, 0)</f>
        <v>0</v>
      </c>
      <c r="AA268">
        <f>IF(Source!BI207=4,I268, 0)</f>
        <v>0</v>
      </c>
    </row>
    <row r="269" spans="1:28" ht="228" x14ac:dyDescent="0.2">
      <c r="A269" s="26" t="s">
        <v>153</v>
      </c>
      <c r="B269" s="26" t="str">
        <f>Source!F208</f>
        <v>1.1-1-1313</v>
      </c>
      <c r="C269" s="26" t="s">
        <v>283</v>
      </c>
      <c r="D269" s="27" t="str">
        <f>Source!H208</f>
        <v>м2</v>
      </c>
      <c r="E269" s="10">
        <f>Source!I208</f>
        <v>0.21094499999999999</v>
      </c>
      <c r="F269" s="29">
        <f>Source!AK208</f>
        <v>23.06</v>
      </c>
      <c r="G269" s="31" t="s">
        <v>3</v>
      </c>
      <c r="H269" s="10">
        <f>Source!AW208</f>
        <v>1</v>
      </c>
      <c r="I269" s="29">
        <f>ROUND((ROUND((Source!AC208*Source!AW208*Source!I208),2)),2)+(ROUND((ROUND(((Source!ET208)*Source!AV208*Source!I208),2)),2)+ROUND((ROUND(((Source!AE208-(Source!EU208))*Source!AV208*Source!I208),2)),2))+ROUND((ROUND((Source!AF208*Source!AV208*Source!I208),2)),2)</f>
        <v>4.8600000000000003</v>
      </c>
      <c r="J269" s="10">
        <f>IF(Source!BC208&lt;&gt; 0, Source!BC208, 1)</f>
        <v>10.74</v>
      </c>
      <c r="K269" s="29">
        <f>Source!O208</f>
        <v>52.2</v>
      </c>
      <c r="Q269">
        <f>ROUND((Source!DN208/100)*ROUND((ROUND((Source!AF208*Source!AV208*Source!I208),2)),2), 2)</f>
        <v>0</v>
      </c>
      <c r="R269">
        <f>Source!X208</f>
        <v>0</v>
      </c>
      <c r="S269">
        <f>ROUND((Source!DO208/100)*ROUND((ROUND((Source!AF208*Source!AV208*Source!I208),2)),2), 2)</f>
        <v>0</v>
      </c>
      <c r="T269">
        <f>Source!Y208</f>
        <v>0</v>
      </c>
      <c r="U269">
        <f>ROUND((175/100)*ROUND((ROUND((Source!AE208*Source!AV208*Source!I208),2)),2), 2)</f>
        <v>0</v>
      </c>
      <c r="V269">
        <f>ROUND((160/100)*ROUND(ROUND((ROUND((Source!AE208*Source!AV208*Source!I208),2)*Source!BS208),2), 2), 2)</f>
        <v>0</v>
      </c>
      <c r="X269">
        <f>IF(Source!BI208&lt;=1,I269, 0)</f>
        <v>4.8600000000000003</v>
      </c>
      <c r="Y269">
        <f>IF(Source!BI208=2,I269, 0)</f>
        <v>0</v>
      </c>
      <c r="Z269">
        <f>IF(Source!BI208=3,I269, 0)</f>
        <v>0</v>
      </c>
      <c r="AA269">
        <f>IF(Source!BI208=4,I269, 0)</f>
        <v>0</v>
      </c>
    </row>
    <row r="270" spans="1:28" ht="14.25" x14ac:dyDescent="0.2">
      <c r="A270" s="26"/>
      <c r="B270" s="26"/>
      <c r="C270" s="26" t="s">
        <v>314</v>
      </c>
      <c r="D270" s="27" t="s">
        <v>315</v>
      </c>
      <c r="E270" s="10">
        <f>Source!DN206</f>
        <v>104</v>
      </c>
      <c r="F270" s="29"/>
      <c r="G270" s="28"/>
      <c r="H270" s="10"/>
      <c r="I270" s="29">
        <f>SUM(Q262:Q269)</f>
        <v>4.13</v>
      </c>
      <c r="J270" s="10">
        <f>Source!BZ206</f>
        <v>87</v>
      </c>
      <c r="K270" s="29">
        <f>SUM(R262:R269)</f>
        <v>91.15</v>
      </c>
    </row>
    <row r="271" spans="1:28" ht="14.25" x14ac:dyDescent="0.2">
      <c r="A271" s="26"/>
      <c r="B271" s="26"/>
      <c r="C271" s="26" t="s">
        <v>316</v>
      </c>
      <c r="D271" s="27" t="s">
        <v>315</v>
      </c>
      <c r="E271" s="10">
        <f>Source!DO206</f>
        <v>79</v>
      </c>
      <c r="F271" s="29"/>
      <c r="G271" s="28"/>
      <c r="H271" s="10"/>
      <c r="I271" s="29">
        <f>SUM(S262:S270)</f>
        <v>3.14</v>
      </c>
      <c r="J271" s="10">
        <f>Source!CA206</f>
        <v>41</v>
      </c>
      <c r="K271" s="29">
        <f>SUM(T262:T270)</f>
        <v>42.96</v>
      </c>
    </row>
    <row r="272" spans="1:28" ht="14.25" x14ac:dyDescent="0.2">
      <c r="A272" s="26"/>
      <c r="B272" s="26"/>
      <c r="C272" s="26" t="s">
        <v>325</v>
      </c>
      <c r="D272" s="27" t="s">
        <v>315</v>
      </c>
      <c r="E272" s="10">
        <f>175</f>
        <v>175</v>
      </c>
      <c r="F272" s="29"/>
      <c r="G272" s="28"/>
      <c r="H272" s="10"/>
      <c r="I272" s="29">
        <f>SUM(U262:U271)</f>
        <v>7.0000000000000007E-2</v>
      </c>
      <c r="J272" s="10">
        <f>160</f>
        <v>160</v>
      </c>
      <c r="K272" s="29">
        <f>SUM(V262:V271)</f>
        <v>1.7</v>
      </c>
    </row>
    <row r="273" spans="1:28" ht="14.25" x14ac:dyDescent="0.2">
      <c r="A273" s="34"/>
      <c r="B273" s="34"/>
      <c r="C273" s="34" t="s">
        <v>317</v>
      </c>
      <c r="D273" s="35" t="s">
        <v>318</v>
      </c>
      <c r="E273" s="36">
        <f>Source!AQ206</f>
        <v>85</v>
      </c>
      <c r="F273" s="37"/>
      <c r="G273" s="38" t="str">
        <f>Source!DI206</f>
        <v>)*1,15</v>
      </c>
      <c r="H273" s="36">
        <f>Source!AV206</f>
        <v>1</v>
      </c>
      <c r="I273" s="37">
        <f>Source!U206</f>
        <v>0.34212499999999996</v>
      </c>
      <c r="J273" s="36"/>
      <c r="K273" s="37"/>
      <c r="AB273" s="32">
        <f>I273</f>
        <v>0.34212499999999996</v>
      </c>
    </row>
    <row r="274" spans="1:28" ht="15" x14ac:dyDescent="0.25">
      <c r="A274" s="39"/>
      <c r="B274" s="39"/>
      <c r="C274" s="40" t="s">
        <v>319</v>
      </c>
      <c r="D274" s="39"/>
      <c r="E274" s="39"/>
      <c r="F274" s="39"/>
      <c r="G274" s="39"/>
      <c r="H274" s="76">
        <f>I264+I265+I267+I270+I271+I272+SUM(I268:I269)</f>
        <v>53.47</v>
      </c>
      <c r="I274" s="76"/>
      <c r="J274" s="76">
        <f>K264+K265+K267+K270+K271+K272+SUM(K268:K269)</f>
        <v>468.55</v>
      </c>
      <c r="K274" s="76"/>
      <c r="O274" s="32">
        <f>I264+I265+I267+I270+I271+I272+SUM(I268:I269)</f>
        <v>53.47</v>
      </c>
      <c r="P274" s="32">
        <f>K264+K265+K267+K270+K271+K272+SUM(K268:K269)</f>
        <v>468.55</v>
      </c>
      <c r="X274">
        <f>IF(Source!BI206&lt;=1,I264+I265+I267+I270+I271+I272-0, 0)</f>
        <v>36.75</v>
      </c>
      <c r="Y274">
        <f>IF(Source!BI206=2,I264+I265+I267+I270+I271+I272-0, 0)</f>
        <v>0</v>
      </c>
      <c r="Z274">
        <f>IF(Source!BI206=3,I264+I265+I267+I270+I271+I272-0, 0)</f>
        <v>0</v>
      </c>
      <c r="AA274">
        <f>IF(Source!BI206=4,I264+I265+I267+I270+I271+I272,0)</f>
        <v>0</v>
      </c>
    </row>
    <row r="277" spans="1:28" ht="15" x14ac:dyDescent="0.25">
      <c r="A277" s="81" t="str">
        <f>CONCATENATE("Итого по разделу: ",IF(Source!G210&lt;&gt;"Новый раздел", Source!G210, ""))</f>
        <v>Итого по разделу: Монтажные  (кровельные) работы</v>
      </c>
      <c r="B277" s="81"/>
      <c r="C277" s="81"/>
      <c r="D277" s="81"/>
      <c r="E277" s="81"/>
      <c r="F277" s="81"/>
      <c r="G277" s="81"/>
      <c r="H277" s="79">
        <f>SUM(O200:O276)</f>
        <v>8940.91</v>
      </c>
      <c r="I277" s="80"/>
      <c r="J277" s="79">
        <f>SUM(P200:P276)</f>
        <v>118878.53</v>
      </c>
      <c r="K277" s="80"/>
    </row>
    <row r="278" spans="1:28" hidden="1" x14ac:dyDescent="0.2">
      <c r="A278" t="s">
        <v>320</v>
      </c>
      <c r="H278">
        <f>SUM(AC200:AC277)</f>
        <v>0</v>
      </c>
      <c r="J278">
        <f>SUM(AD200:AD277)</f>
        <v>0</v>
      </c>
    </row>
    <row r="279" spans="1:28" hidden="1" x14ac:dyDescent="0.2">
      <c r="A279" t="s">
        <v>321</v>
      </c>
      <c r="H279">
        <f>SUM(AE200:AE278)</f>
        <v>0</v>
      </c>
      <c r="J279">
        <f>SUM(AF200:AF278)</f>
        <v>0</v>
      </c>
    </row>
    <row r="281" spans="1:28" ht="16.5" x14ac:dyDescent="0.25">
      <c r="A281" s="75" t="str">
        <f>CONCATENATE("Раздел: ",IF(Source!G240&lt;&gt;"Новый раздел", Source!G240, ""))</f>
        <v>Раздел: Секция в осях Б-В (подъезд №3)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</row>
    <row r="283" spans="1:28" ht="16.5" x14ac:dyDescent="0.25">
      <c r="A283" s="75" t="str">
        <f>CONCATENATE("Подраздел: ",IF(Source!G244&lt;&gt;"Новый подраздел", Source!G244, ""))</f>
        <v>Подраздел: Демонтажные и подготовительные  работы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</row>
    <row r="284" spans="1:28" ht="42.75" x14ac:dyDescent="0.2">
      <c r="A284" s="26">
        <v>1</v>
      </c>
      <c r="B284" s="26" t="str">
        <f>Source!F248</f>
        <v>6.61-26-1</v>
      </c>
      <c r="C284" s="26" t="s">
        <v>21</v>
      </c>
      <c r="D284" s="27" t="str">
        <f>Source!H248</f>
        <v>100 м2</v>
      </c>
      <c r="E284" s="10">
        <f>Source!I248</f>
        <v>1.9699999999999999E-2</v>
      </c>
      <c r="F284" s="29"/>
      <c r="G284" s="28"/>
      <c r="H284" s="10"/>
      <c r="I284" s="29"/>
      <c r="J284" s="10"/>
      <c r="K284" s="29"/>
      <c r="Q284">
        <f>ROUND((Source!DN248/100)*ROUND((ROUND((Source!AF248*Source!AV248*Source!I248),2)),2), 2)</f>
        <v>9.26</v>
      </c>
      <c r="R284">
        <f>Source!X248</f>
        <v>213.92</v>
      </c>
      <c r="S284">
        <f>ROUND((Source!DO248/100)*ROUND((ROUND((Source!AF248*Source!AV248*Source!I248),2)),2), 2)</f>
        <v>6.37</v>
      </c>
      <c r="T284">
        <f>Source!Y248</f>
        <v>125.3</v>
      </c>
      <c r="U284">
        <f>ROUND((175/100)*ROUND((ROUND((Source!AE248*Source!AV248*Source!I248),2)),2), 2)</f>
        <v>0</v>
      </c>
      <c r="V284">
        <f>ROUND((160/100)*ROUND(ROUND((ROUND((Source!AE248*Source!AV248*Source!I248),2)*Source!BS248),2), 2), 2)</f>
        <v>0</v>
      </c>
    </row>
    <row r="285" spans="1:28" x14ac:dyDescent="0.2">
      <c r="C285" s="30" t="str">
        <f>"Объем: "&amp;Source!I248&amp;"=1,97/"&amp;"100"</f>
        <v>Объем: 0,0197=1,97/100</v>
      </c>
    </row>
    <row r="286" spans="1:28" ht="14.25" x14ac:dyDescent="0.2">
      <c r="A286" s="26"/>
      <c r="B286" s="26"/>
      <c r="C286" s="26" t="s">
        <v>313</v>
      </c>
      <c r="D286" s="27"/>
      <c r="E286" s="10"/>
      <c r="F286" s="29">
        <f>Source!AO248</f>
        <v>587.65</v>
      </c>
      <c r="G286" s="28" t="str">
        <f>Source!DG248</f>
        <v/>
      </c>
      <c r="H286" s="10">
        <f>Source!AV248</f>
        <v>1</v>
      </c>
      <c r="I286" s="29">
        <f>ROUND((ROUND((Source!AF248*Source!AV248*Source!I248),2)),2)</f>
        <v>11.58</v>
      </c>
      <c r="J286" s="10">
        <f>IF(Source!BA248&lt;&gt; 0, Source!BA248, 1)</f>
        <v>26.39</v>
      </c>
      <c r="K286" s="29">
        <f>Source!S248</f>
        <v>305.60000000000002</v>
      </c>
      <c r="W286">
        <f>I286</f>
        <v>11.58</v>
      </c>
    </row>
    <row r="287" spans="1:28" ht="28.5" x14ac:dyDescent="0.2">
      <c r="A287" s="26" t="s">
        <v>27</v>
      </c>
      <c r="B287" s="26" t="str">
        <f>Source!F249</f>
        <v>9999990001</v>
      </c>
      <c r="C287" s="26" t="s">
        <v>29</v>
      </c>
      <c r="D287" s="27" t="str">
        <f>Source!H249</f>
        <v>т</v>
      </c>
      <c r="E287" s="10">
        <f>Source!I249</f>
        <v>-9.0620000000000006E-2</v>
      </c>
      <c r="F287" s="29">
        <f>Source!AK249</f>
        <v>0</v>
      </c>
      <c r="G287" s="31" t="s">
        <v>3</v>
      </c>
      <c r="H287" s="10">
        <f>Source!AW249</f>
        <v>1</v>
      </c>
      <c r="I287" s="29">
        <f>ROUND((ROUND((Source!AC249*Source!AW249*Source!I249),2)),2)+(ROUND((ROUND(((Source!ET249)*Source!AV249*Source!I249),2)),2)+ROUND((ROUND(((Source!AE249-(Source!EU249))*Source!AV249*Source!I249),2)),2))+ROUND((ROUND((Source!AF249*Source!AV249*Source!I249),2)),2)</f>
        <v>0</v>
      </c>
      <c r="J287" s="10">
        <f>IF(Source!BC249&lt;&gt; 0, Source!BC249, 1)</f>
        <v>1</v>
      </c>
      <c r="K287" s="29">
        <f>Source!O249</f>
        <v>0</v>
      </c>
      <c r="Q287">
        <f>ROUND((Source!DN249/100)*ROUND((ROUND((Source!AF249*Source!AV249*Source!I249),2)),2), 2)</f>
        <v>0</v>
      </c>
      <c r="R287">
        <f>Source!X249</f>
        <v>0</v>
      </c>
      <c r="S287">
        <f>ROUND((Source!DO249/100)*ROUND((ROUND((Source!AF249*Source!AV249*Source!I249),2)),2), 2)</f>
        <v>0</v>
      </c>
      <c r="T287">
        <f>Source!Y249</f>
        <v>0</v>
      </c>
      <c r="U287">
        <f>ROUND((175/100)*ROUND((ROUND((Source!AE249*Source!AV249*Source!I249),2)),2), 2)</f>
        <v>0</v>
      </c>
      <c r="V287">
        <f>ROUND((160/100)*ROUND(ROUND((ROUND((Source!AE249*Source!AV249*Source!I249),2)*Source!BS249),2), 2), 2)</f>
        <v>0</v>
      </c>
      <c r="X287">
        <f>IF(Source!BI249&lt;=1,I287, 0)</f>
        <v>0</v>
      </c>
      <c r="Y287">
        <f>IF(Source!BI249=2,I287, 0)</f>
        <v>0</v>
      </c>
      <c r="Z287">
        <f>IF(Source!BI249=3,I287, 0)</f>
        <v>0</v>
      </c>
      <c r="AA287">
        <f>IF(Source!BI249=4,I287, 0)</f>
        <v>0</v>
      </c>
    </row>
    <row r="288" spans="1:28" ht="14.25" x14ac:dyDescent="0.2">
      <c r="A288" s="26"/>
      <c r="B288" s="26"/>
      <c r="C288" s="26" t="s">
        <v>314</v>
      </c>
      <c r="D288" s="27" t="s">
        <v>315</v>
      </c>
      <c r="E288" s="10">
        <f>Source!DN248</f>
        <v>80</v>
      </c>
      <c r="F288" s="29"/>
      <c r="G288" s="28"/>
      <c r="H288" s="10"/>
      <c r="I288" s="29">
        <f>SUM(Q284:Q287)</f>
        <v>9.26</v>
      </c>
      <c r="J288" s="10">
        <f>Source!BZ248</f>
        <v>70</v>
      </c>
      <c r="K288" s="29">
        <f>SUM(R284:R287)</f>
        <v>213.92</v>
      </c>
    </row>
    <row r="289" spans="1:28" ht="14.25" x14ac:dyDescent="0.2">
      <c r="A289" s="26"/>
      <c r="B289" s="26"/>
      <c r="C289" s="26" t="s">
        <v>316</v>
      </c>
      <c r="D289" s="27" t="s">
        <v>315</v>
      </c>
      <c r="E289" s="10">
        <f>Source!DO248</f>
        <v>55</v>
      </c>
      <c r="F289" s="29"/>
      <c r="G289" s="28"/>
      <c r="H289" s="10"/>
      <c r="I289" s="29">
        <f>SUM(S284:S288)</f>
        <v>6.37</v>
      </c>
      <c r="J289" s="10">
        <f>Source!CA248</f>
        <v>41</v>
      </c>
      <c r="K289" s="29">
        <f>SUM(T284:T288)</f>
        <v>125.3</v>
      </c>
    </row>
    <row r="290" spans="1:28" ht="14.25" x14ac:dyDescent="0.2">
      <c r="A290" s="34"/>
      <c r="B290" s="34"/>
      <c r="C290" s="34" t="s">
        <v>317</v>
      </c>
      <c r="D290" s="35" t="s">
        <v>318</v>
      </c>
      <c r="E290" s="36">
        <f>Source!AQ248</f>
        <v>57.5</v>
      </c>
      <c r="F290" s="37"/>
      <c r="G290" s="38" t="str">
        <f>Source!DI248</f>
        <v/>
      </c>
      <c r="H290" s="36">
        <f>Source!AV248</f>
        <v>1</v>
      </c>
      <c r="I290" s="37">
        <f>Source!U248</f>
        <v>1.1327499999999999</v>
      </c>
      <c r="J290" s="36"/>
      <c r="K290" s="37"/>
      <c r="AB290" s="32">
        <f>I290</f>
        <v>1.1327499999999999</v>
      </c>
    </row>
    <row r="291" spans="1:28" ht="15" x14ac:dyDescent="0.25">
      <c r="A291" s="39"/>
      <c r="B291" s="39"/>
      <c r="C291" s="40" t="s">
        <v>319</v>
      </c>
      <c r="D291" s="39"/>
      <c r="E291" s="39"/>
      <c r="F291" s="39"/>
      <c r="G291" s="39"/>
      <c r="H291" s="76">
        <f>I286+I288+I289+SUM(I287:I287)</f>
        <v>27.21</v>
      </c>
      <c r="I291" s="76"/>
      <c r="J291" s="76">
        <f>K286+K288+K289+SUM(K287:K287)</f>
        <v>644.81999999999994</v>
      </c>
      <c r="K291" s="76"/>
      <c r="O291" s="32">
        <f>I286+I288+I289+SUM(I287:I287)</f>
        <v>27.21</v>
      </c>
      <c r="P291" s="32">
        <f>K286+K288+K289+SUM(K287:K287)</f>
        <v>644.81999999999994</v>
      </c>
      <c r="X291">
        <f>IF(Source!BI248&lt;=1,I286+I288+I289-0, 0)</f>
        <v>27.21</v>
      </c>
      <c r="Y291">
        <f>IF(Source!BI248=2,I286+I288+I289-0, 0)</f>
        <v>0</v>
      </c>
      <c r="Z291">
        <f>IF(Source!BI248=3,I286+I288+I289-0, 0)</f>
        <v>0</v>
      </c>
      <c r="AA291">
        <f>IF(Source!BI248=4,I286+I288+I289,0)</f>
        <v>0</v>
      </c>
    </row>
    <row r="293" spans="1:28" ht="42.75" x14ac:dyDescent="0.2">
      <c r="A293" s="26">
        <v>2</v>
      </c>
      <c r="B293" s="26" t="str">
        <f>Source!F250</f>
        <v>6.62-31-1</v>
      </c>
      <c r="C293" s="26" t="s">
        <v>33</v>
      </c>
      <c r="D293" s="27" t="str">
        <f>Source!H250</f>
        <v>1 м2 поверхности</v>
      </c>
      <c r="E293" s="10">
        <f>Source!I250</f>
        <v>2.0499999999999998</v>
      </c>
      <c r="F293" s="29"/>
      <c r="G293" s="28"/>
      <c r="H293" s="10"/>
      <c r="I293" s="29"/>
      <c r="J293" s="10"/>
      <c r="K293" s="29"/>
      <c r="Q293">
        <f>ROUND((Source!DN250/100)*ROUND((ROUND((Source!AF250*Source!AV250*Source!I250),2)),2), 2)</f>
        <v>12.57</v>
      </c>
      <c r="R293">
        <f>Source!X250</f>
        <v>275.33</v>
      </c>
      <c r="S293">
        <f>ROUND((Source!DO250/100)*ROUND((ROUND((Source!AF250*Source!AV250*Source!I250),2)),2), 2)</f>
        <v>8.0399999999999991</v>
      </c>
      <c r="T293">
        <f>Source!Y250</f>
        <v>136.01</v>
      </c>
      <c r="U293">
        <f>ROUND((175/100)*ROUND((ROUND((Source!AE250*Source!AV250*Source!I250),2)),2), 2)</f>
        <v>0</v>
      </c>
      <c r="V293">
        <f>ROUND((160/100)*ROUND(ROUND((ROUND((Source!AE250*Source!AV250*Source!I250),2)*Source!BS250),2), 2), 2)</f>
        <v>0</v>
      </c>
    </row>
    <row r="294" spans="1:28" ht="14.25" x14ac:dyDescent="0.2">
      <c r="A294" s="26"/>
      <c r="B294" s="26"/>
      <c r="C294" s="26" t="s">
        <v>313</v>
      </c>
      <c r="D294" s="27"/>
      <c r="E294" s="10"/>
      <c r="F294" s="29">
        <f>Source!AO250</f>
        <v>6.13</v>
      </c>
      <c r="G294" s="28" t="str">
        <f>Source!DG250</f>
        <v/>
      </c>
      <c r="H294" s="10">
        <f>Source!AV250</f>
        <v>1</v>
      </c>
      <c r="I294" s="29">
        <f>ROUND((ROUND((Source!AF250*Source!AV250*Source!I250),2)),2)</f>
        <v>12.57</v>
      </c>
      <c r="J294" s="10">
        <f>IF(Source!BA250&lt;&gt; 0, Source!BA250, 1)</f>
        <v>26.39</v>
      </c>
      <c r="K294" s="29">
        <f>Source!S250</f>
        <v>331.72</v>
      </c>
      <c r="W294">
        <f>I294</f>
        <v>12.57</v>
      </c>
    </row>
    <row r="295" spans="1:28" ht="14.25" x14ac:dyDescent="0.2">
      <c r="A295" s="26"/>
      <c r="B295" s="26"/>
      <c r="C295" s="26" t="s">
        <v>314</v>
      </c>
      <c r="D295" s="27" t="s">
        <v>315</v>
      </c>
      <c r="E295" s="10">
        <f>Source!DN250</f>
        <v>100</v>
      </c>
      <c r="F295" s="29"/>
      <c r="G295" s="28"/>
      <c r="H295" s="10"/>
      <c r="I295" s="29">
        <f>SUM(Q293:Q294)</f>
        <v>12.57</v>
      </c>
      <c r="J295" s="10">
        <f>Source!BZ250</f>
        <v>83</v>
      </c>
      <c r="K295" s="29">
        <f>SUM(R293:R294)</f>
        <v>275.33</v>
      </c>
    </row>
    <row r="296" spans="1:28" ht="14.25" x14ac:dyDescent="0.2">
      <c r="A296" s="26"/>
      <c r="B296" s="26"/>
      <c r="C296" s="26" t="s">
        <v>316</v>
      </c>
      <c r="D296" s="27" t="s">
        <v>315</v>
      </c>
      <c r="E296" s="10">
        <f>Source!DO250</f>
        <v>64</v>
      </c>
      <c r="F296" s="29"/>
      <c r="G296" s="28"/>
      <c r="H296" s="10"/>
      <c r="I296" s="29">
        <f>SUM(S293:S295)</f>
        <v>8.0399999999999991</v>
      </c>
      <c r="J296" s="10">
        <f>Source!CA250</f>
        <v>41</v>
      </c>
      <c r="K296" s="29">
        <f>SUM(T293:T295)</f>
        <v>136.01</v>
      </c>
    </row>
    <row r="297" spans="1:28" ht="14.25" x14ac:dyDescent="0.2">
      <c r="A297" s="34"/>
      <c r="B297" s="34"/>
      <c r="C297" s="34" t="s">
        <v>317</v>
      </c>
      <c r="D297" s="35" t="s">
        <v>318</v>
      </c>
      <c r="E297" s="36">
        <f>Source!AQ250</f>
        <v>0.6</v>
      </c>
      <c r="F297" s="37"/>
      <c r="G297" s="38" t="str">
        <f>Source!DI250</f>
        <v/>
      </c>
      <c r="H297" s="36">
        <f>Source!AV250</f>
        <v>1</v>
      </c>
      <c r="I297" s="37">
        <f>Source!U250</f>
        <v>1.2299999999999998</v>
      </c>
      <c r="J297" s="36"/>
      <c r="K297" s="37"/>
      <c r="AB297" s="32">
        <f>I297</f>
        <v>1.2299999999999998</v>
      </c>
    </row>
    <row r="298" spans="1:28" ht="15" x14ac:dyDescent="0.25">
      <c r="A298" s="39"/>
      <c r="B298" s="39"/>
      <c r="C298" s="40" t="s">
        <v>319</v>
      </c>
      <c r="D298" s="39"/>
      <c r="E298" s="39"/>
      <c r="F298" s="39"/>
      <c r="G298" s="39"/>
      <c r="H298" s="76">
        <f>I294+I295+I296</f>
        <v>33.18</v>
      </c>
      <c r="I298" s="76"/>
      <c r="J298" s="76">
        <f>K294+K295+K296</f>
        <v>743.06</v>
      </c>
      <c r="K298" s="76"/>
      <c r="O298" s="32">
        <f>I294+I295+I296</f>
        <v>33.18</v>
      </c>
      <c r="P298" s="32">
        <f>K294+K295+K296</f>
        <v>743.06</v>
      </c>
      <c r="X298">
        <f>IF(Source!BI250&lt;=1,I294+I295+I296-0, 0)</f>
        <v>33.18</v>
      </c>
      <c r="Y298">
        <f>IF(Source!BI250=2,I294+I295+I296-0, 0)</f>
        <v>0</v>
      </c>
      <c r="Z298">
        <f>IF(Source!BI250=3,I294+I295+I296-0, 0)</f>
        <v>0</v>
      </c>
      <c r="AA298">
        <f>IF(Source!BI250=4,I294+I295+I296,0)</f>
        <v>0</v>
      </c>
    </row>
    <row r="300" spans="1:28" ht="28.5" x14ac:dyDescent="0.2">
      <c r="A300" s="26">
        <v>3</v>
      </c>
      <c r="B300" s="26" t="str">
        <f>Source!F251</f>
        <v>6.58-2-1</v>
      </c>
      <c r="C300" s="26" t="s">
        <v>40</v>
      </c>
      <c r="D300" s="27" t="str">
        <f>Source!H251</f>
        <v>100 м2</v>
      </c>
      <c r="E300" s="10">
        <f>Source!I251</f>
        <v>2.7300000000000001E-2</v>
      </c>
      <c r="F300" s="29"/>
      <c r="G300" s="28"/>
      <c r="H300" s="10"/>
      <c r="I300" s="29"/>
      <c r="J300" s="10"/>
      <c r="K300" s="29"/>
      <c r="Q300">
        <f>ROUND((Source!DN251/100)*ROUND((ROUND((Source!AF251*Source!AV251*Source!I251),2)),2), 2)</f>
        <v>4.18</v>
      </c>
      <c r="R300">
        <f>Source!X251</f>
        <v>96.43</v>
      </c>
      <c r="S300">
        <f>ROUND((Source!DO251/100)*ROUND((ROUND((Source!AF251*Source!AV251*Source!I251),2)),2), 2)</f>
        <v>2.87</v>
      </c>
      <c r="T300">
        <f>Source!Y251</f>
        <v>56.48</v>
      </c>
      <c r="U300">
        <f>ROUND((175/100)*ROUND((ROUND((Source!AE251*Source!AV251*Source!I251),2)),2), 2)</f>
        <v>0</v>
      </c>
      <c r="V300">
        <f>ROUND((160/100)*ROUND(ROUND((ROUND((Source!AE251*Source!AV251*Source!I251),2)*Source!BS251),2), 2), 2)</f>
        <v>0</v>
      </c>
    </row>
    <row r="301" spans="1:28" x14ac:dyDescent="0.2">
      <c r="C301" s="30" t="str">
        <f>"Объем: "&amp;Source!I251&amp;"=2,73/"&amp;"100"</f>
        <v>Объем: 0,0273=2,73/100</v>
      </c>
    </row>
    <row r="302" spans="1:28" ht="14.25" x14ac:dyDescent="0.2">
      <c r="A302" s="26"/>
      <c r="B302" s="26"/>
      <c r="C302" s="26" t="s">
        <v>313</v>
      </c>
      <c r="D302" s="27"/>
      <c r="E302" s="10"/>
      <c r="F302" s="29">
        <f>Source!AO251</f>
        <v>191.34</v>
      </c>
      <c r="G302" s="28" t="str">
        <f>Source!DG251</f>
        <v/>
      </c>
      <c r="H302" s="10">
        <f>Source!AV251</f>
        <v>1</v>
      </c>
      <c r="I302" s="29">
        <f>ROUND((ROUND((Source!AF251*Source!AV251*Source!I251),2)),2)</f>
        <v>5.22</v>
      </c>
      <c r="J302" s="10">
        <f>IF(Source!BA251&lt;&gt; 0, Source!BA251, 1)</f>
        <v>26.39</v>
      </c>
      <c r="K302" s="29">
        <f>Source!S251</f>
        <v>137.76</v>
      </c>
      <c r="W302">
        <f>I302</f>
        <v>5.22</v>
      </c>
    </row>
    <row r="303" spans="1:28" ht="28.5" x14ac:dyDescent="0.2">
      <c r="A303" s="26" t="s">
        <v>44</v>
      </c>
      <c r="B303" s="26" t="str">
        <f>Source!F252</f>
        <v>9999990001</v>
      </c>
      <c r="C303" s="26" t="s">
        <v>29</v>
      </c>
      <c r="D303" s="27" t="str">
        <f>Source!H252</f>
        <v>т</v>
      </c>
      <c r="E303" s="10">
        <f>Source!I252</f>
        <v>-2.7846000000000003E-2</v>
      </c>
      <c r="F303" s="29">
        <f>Source!AK252</f>
        <v>0</v>
      </c>
      <c r="G303" s="31" t="s">
        <v>3</v>
      </c>
      <c r="H303" s="10">
        <f>Source!AW252</f>
        <v>1</v>
      </c>
      <c r="I303" s="29">
        <f>ROUND((ROUND((Source!AC252*Source!AW252*Source!I252),2)),2)+(ROUND((ROUND(((Source!ET252)*Source!AV252*Source!I252),2)),2)+ROUND((ROUND(((Source!AE252-(Source!EU252))*Source!AV252*Source!I252),2)),2))+ROUND((ROUND((Source!AF252*Source!AV252*Source!I252),2)),2)</f>
        <v>0</v>
      </c>
      <c r="J303" s="10">
        <f>IF(Source!BC252&lt;&gt; 0, Source!BC252, 1)</f>
        <v>1</v>
      </c>
      <c r="K303" s="29">
        <f>Source!O252</f>
        <v>0</v>
      </c>
      <c r="Q303">
        <f>ROUND((Source!DN252/100)*ROUND((ROUND((Source!AF252*Source!AV252*Source!I252),2)),2), 2)</f>
        <v>0</v>
      </c>
      <c r="R303">
        <f>Source!X252</f>
        <v>0</v>
      </c>
      <c r="S303">
        <f>ROUND((Source!DO252/100)*ROUND((ROUND((Source!AF252*Source!AV252*Source!I252),2)),2), 2)</f>
        <v>0</v>
      </c>
      <c r="T303">
        <f>Source!Y252</f>
        <v>0</v>
      </c>
      <c r="U303">
        <f>ROUND((175/100)*ROUND((ROUND((Source!AE252*Source!AV252*Source!I252),2)),2), 2)</f>
        <v>0</v>
      </c>
      <c r="V303">
        <f>ROUND((160/100)*ROUND(ROUND((ROUND((Source!AE252*Source!AV252*Source!I252),2)*Source!BS252),2), 2), 2)</f>
        <v>0</v>
      </c>
      <c r="X303">
        <f>IF(Source!BI252&lt;=1,I303, 0)</f>
        <v>0</v>
      </c>
      <c r="Y303">
        <f>IF(Source!BI252=2,I303, 0)</f>
        <v>0</v>
      </c>
      <c r="Z303">
        <f>IF(Source!BI252=3,I303, 0)</f>
        <v>0</v>
      </c>
      <c r="AA303">
        <f>IF(Source!BI252=4,I303, 0)</f>
        <v>0</v>
      </c>
    </row>
    <row r="304" spans="1:28" ht="14.25" x14ac:dyDescent="0.2">
      <c r="A304" s="26"/>
      <c r="B304" s="26"/>
      <c r="C304" s="26" t="s">
        <v>314</v>
      </c>
      <c r="D304" s="27" t="s">
        <v>315</v>
      </c>
      <c r="E304" s="10">
        <f>Source!DN251</f>
        <v>80</v>
      </c>
      <c r="F304" s="29"/>
      <c r="G304" s="28"/>
      <c r="H304" s="10"/>
      <c r="I304" s="29">
        <f>SUM(Q300:Q303)</f>
        <v>4.18</v>
      </c>
      <c r="J304" s="10">
        <f>Source!BZ251</f>
        <v>70</v>
      </c>
      <c r="K304" s="29">
        <f>SUM(R300:R303)</f>
        <v>96.43</v>
      </c>
    </row>
    <row r="305" spans="1:28" ht="14.25" x14ac:dyDescent="0.2">
      <c r="A305" s="26"/>
      <c r="B305" s="26"/>
      <c r="C305" s="26" t="s">
        <v>316</v>
      </c>
      <c r="D305" s="27" t="s">
        <v>315</v>
      </c>
      <c r="E305" s="10">
        <f>Source!DO251</f>
        <v>55</v>
      </c>
      <c r="F305" s="29"/>
      <c r="G305" s="28"/>
      <c r="H305" s="10"/>
      <c r="I305" s="29">
        <f>SUM(S300:S304)</f>
        <v>2.87</v>
      </c>
      <c r="J305" s="10">
        <f>Source!CA251</f>
        <v>41</v>
      </c>
      <c r="K305" s="29">
        <f>SUM(T300:T304)</f>
        <v>56.48</v>
      </c>
    </row>
    <row r="306" spans="1:28" ht="14.25" x14ac:dyDescent="0.2">
      <c r="A306" s="34"/>
      <c r="B306" s="34"/>
      <c r="C306" s="34" t="s">
        <v>317</v>
      </c>
      <c r="D306" s="35" t="s">
        <v>318</v>
      </c>
      <c r="E306" s="36">
        <f>Source!AQ251</f>
        <v>17.41</v>
      </c>
      <c r="F306" s="37"/>
      <c r="G306" s="38" t="str">
        <f>Source!DI251</f>
        <v/>
      </c>
      <c r="H306" s="36">
        <f>Source!AV251</f>
        <v>1</v>
      </c>
      <c r="I306" s="37">
        <f>Source!U251</f>
        <v>0.47529300000000002</v>
      </c>
      <c r="J306" s="36"/>
      <c r="K306" s="37"/>
      <c r="AB306" s="32">
        <f>I306</f>
        <v>0.47529300000000002</v>
      </c>
    </row>
    <row r="307" spans="1:28" ht="15" x14ac:dyDescent="0.25">
      <c r="A307" s="39"/>
      <c r="B307" s="39"/>
      <c r="C307" s="40" t="s">
        <v>319</v>
      </c>
      <c r="D307" s="39"/>
      <c r="E307" s="39"/>
      <c r="F307" s="39"/>
      <c r="G307" s="39"/>
      <c r="H307" s="76">
        <f>I302+I304+I305+SUM(I303:I303)</f>
        <v>12.27</v>
      </c>
      <c r="I307" s="76"/>
      <c r="J307" s="76">
        <f>K302+K304+K305+SUM(K303:K303)</f>
        <v>290.67</v>
      </c>
      <c r="K307" s="76"/>
      <c r="O307" s="32">
        <f>I302+I304+I305+SUM(I303:I303)</f>
        <v>12.27</v>
      </c>
      <c r="P307" s="32">
        <f>K302+K304+K305+SUM(K303:K303)</f>
        <v>290.67</v>
      </c>
      <c r="X307">
        <f>IF(Source!BI251&lt;=1,I302+I304+I305-0, 0)</f>
        <v>12.27</v>
      </c>
      <c r="Y307">
        <f>IF(Source!BI251=2,I302+I304+I305-0, 0)</f>
        <v>0</v>
      </c>
      <c r="Z307">
        <f>IF(Source!BI251=3,I302+I304+I305-0, 0)</f>
        <v>0</v>
      </c>
      <c r="AA307">
        <f>IF(Source!BI251=4,I302+I304+I305,0)</f>
        <v>0</v>
      </c>
    </row>
    <row r="309" spans="1:28" ht="42.75" x14ac:dyDescent="0.2">
      <c r="A309" s="26">
        <v>4</v>
      </c>
      <c r="B309" s="26" t="str">
        <f>Source!F253</f>
        <v>6.65-24-1</v>
      </c>
      <c r="C309" s="26" t="s">
        <v>47</v>
      </c>
      <c r="D309" s="27" t="str">
        <f>Source!H253</f>
        <v>100 м</v>
      </c>
      <c r="E309" s="10">
        <f>Source!I253</f>
        <v>0.02</v>
      </c>
      <c r="F309" s="29"/>
      <c r="G309" s="28"/>
      <c r="H309" s="10"/>
      <c r="I309" s="29"/>
      <c r="J309" s="10"/>
      <c r="K309" s="29"/>
      <c r="Q309">
        <f>ROUND((Source!DN253/100)*ROUND((ROUND((Source!AF253*Source!AV253*Source!I253),2)),2), 2)</f>
        <v>5.0199999999999996</v>
      </c>
      <c r="R309">
        <f>Source!X253</f>
        <v>108.31</v>
      </c>
      <c r="S309">
        <f>ROUND((Source!DO253/100)*ROUND((ROUND((Source!AF253*Source!AV253*Source!I253),2)),2), 2)</f>
        <v>3.37</v>
      </c>
      <c r="T309">
        <f>Source!Y253</f>
        <v>49.34</v>
      </c>
      <c r="U309">
        <f>ROUND((175/100)*ROUND((ROUND((Source!AE253*Source!AV253*Source!I253),2)),2), 2)</f>
        <v>0</v>
      </c>
      <c r="V309">
        <f>ROUND((160/100)*ROUND(ROUND((ROUND((Source!AE253*Source!AV253*Source!I253),2)*Source!BS253),2), 2), 2)</f>
        <v>0</v>
      </c>
    </row>
    <row r="310" spans="1:28" x14ac:dyDescent="0.2">
      <c r="C310" s="30" t="str">
        <f>"Объем: "&amp;Source!I253&amp;"=2/"&amp;"100"</f>
        <v>Объем: 0,02=2/100</v>
      </c>
    </row>
    <row r="311" spans="1:28" ht="14.25" x14ac:dyDescent="0.2">
      <c r="A311" s="26"/>
      <c r="B311" s="26"/>
      <c r="C311" s="26" t="s">
        <v>313</v>
      </c>
      <c r="D311" s="27"/>
      <c r="E311" s="10"/>
      <c r="F311" s="29">
        <f>Source!AO253</f>
        <v>227.82</v>
      </c>
      <c r="G311" s="28" t="str">
        <f>Source!DG253</f>
        <v/>
      </c>
      <c r="H311" s="10">
        <f>Source!AV253</f>
        <v>1</v>
      </c>
      <c r="I311" s="29">
        <f>ROUND((ROUND((Source!AF253*Source!AV253*Source!I253),2)),2)</f>
        <v>4.5599999999999996</v>
      </c>
      <c r="J311" s="10">
        <f>IF(Source!BA253&lt;&gt; 0, Source!BA253, 1)</f>
        <v>26.39</v>
      </c>
      <c r="K311" s="29">
        <f>Source!S253</f>
        <v>120.34</v>
      </c>
      <c r="W311">
        <f>I311</f>
        <v>4.5599999999999996</v>
      </c>
    </row>
    <row r="312" spans="1:28" ht="14.25" x14ac:dyDescent="0.2">
      <c r="A312" s="26"/>
      <c r="B312" s="26"/>
      <c r="C312" s="26" t="s">
        <v>314</v>
      </c>
      <c r="D312" s="27" t="s">
        <v>315</v>
      </c>
      <c r="E312" s="10">
        <f>Source!DN253</f>
        <v>110</v>
      </c>
      <c r="F312" s="29"/>
      <c r="G312" s="28"/>
      <c r="H312" s="10"/>
      <c r="I312" s="29">
        <f>SUM(Q309:Q311)</f>
        <v>5.0199999999999996</v>
      </c>
      <c r="J312" s="10">
        <f>Source!BZ253</f>
        <v>90</v>
      </c>
      <c r="K312" s="29">
        <f>SUM(R309:R311)</f>
        <v>108.31</v>
      </c>
    </row>
    <row r="313" spans="1:28" ht="14.25" x14ac:dyDescent="0.2">
      <c r="A313" s="26"/>
      <c r="B313" s="26"/>
      <c r="C313" s="26" t="s">
        <v>316</v>
      </c>
      <c r="D313" s="27" t="s">
        <v>315</v>
      </c>
      <c r="E313" s="10">
        <f>Source!DO253</f>
        <v>74</v>
      </c>
      <c r="F313" s="29"/>
      <c r="G313" s="28"/>
      <c r="H313" s="10"/>
      <c r="I313" s="29">
        <f>SUM(S309:S312)</f>
        <v>3.37</v>
      </c>
      <c r="J313" s="10">
        <f>Source!CA253</f>
        <v>41</v>
      </c>
      <c r="K313" s="29">
        <f>SUM(T309:T312)</f>
        <v>49.34</v>
      </c>
    </row>
    <row r="314" spans="1:28" ht="14.25" x14ac:dyDescent="0.2">
      <c r="A314" s="34"/>
      <c r="B314" s="34"/>
      <c r="C314" s="34" t="s">
        <v>317</v>
      </c>
      <c r="D314" s="35" t="s">
        <v>318</v>
      </c>
      <c r="E314" s="36">
        <f>Source!AQ253</f>
        <v>20.73</v>
      </c>
      <c r="F314" s="37"/>
      <c r="G314" s="38" t="str">
        <f>Source!DI253</f>
        <v/>
      </c>
      <c r="H314" s="36">
        <f>Source!AV253</f>
        <v>1</v>
      </c>
      <c r="I314" s="37">
        <f>Source!U253</f>
        <v>0.41460000000000002</v>
      </c>
      <c r="J314" s="36"/>
      <c r="K314" s="37"/>
      <c r="AB314" s="32">
        <f>I314</f>
        <v>0.41460000000000002</v>
      </c>
    </row>
    <row r="315" spans="1:28" ht="15" x14ac:dyDescent="0.25">
      <c r="A315" s="39"/>
      <c r="B315" s="39"/>
      <c r="C315" s="40" t="s">
        <v>319</v>
      </c>
      <c r="D315" s="39"/>
      <c r="E315" s="39"/>
      <c r="F315" s="39"/>
      <c r="G315" s="39"/>
      <c r="H315" s="76">
        <f>I311+I312+I313</f>
        <v>12.95</v>
      </c>
      <c r="I315" s="76"/>
      <c r="J315" s="76">
        <f>K311+K312+K313</f>
        <v>277.99</v>
      </c>
      <c r="K315" s="76"/>
      <c r="O315" s="32">
        <f>I311+I312+I313</f>
        <v>12.95</v>
      </c>
      <c r="P315" s="32">
        <f>K311+K312+K313</f>
        <v>277.99</v>
      </c>
      <c r="X315">
        <f>IF(Source!BI253&lt;=1,I311+I312+I313-0, 0)</f>
        <v>12.95</v>
      </c>
      <c r="Y315">
        <f>IF(Source!BI253=2,I311+I312+I313-0, 0)</f>
        <v>0</v>
      </c>
      <c r="Z315">
        <f>IF(Source!BI253=3,I311+I312+I313-0, 0)</f>
        <v>0</v>
      </c>
      <c r="AA315">
        <f>IF(Source!BI253=4,I311+I312+I313,0)</f>
        <v>0</v>
      </c>
    </row>
    <row r="317" spans="1:28" ht="57" x14ac:dyDescent="0.2">
      <c r="A317" s="26">
        <v>5</v>
      </c>
      <c r="B317" s="26" t="str">
        <f>Source!F254</f>
        <v>6.62-31-1</v>
      </c>
      <c r="C317" s="26" t="s">
        <v>53</v>
      </c>
      <c r="D317" s="27" t="str">
        <f>Source!H254</f>
        <v>1 м2 поверхности</v>
      </c>
      <c r="E317" s="10">
        <f>Source!I254</f>
        <v>20.75</v>
      </c>
      <c r="F317" s="29"/>
      <c r="G317" s="28"/>
      <c r="H317" s="10"/>
      <c r="I317" s="29"/>
      <c r="J317" s="10"/>
      <c r="K317" s="29"/>
      <c r="Q317">
        <f>ROUND((Source!DN254/100)*ROUND((ROUND((Source!AF254*Source!AV254*Source!I254),2)),2), 2)</f>
        <v>127.2</v>
      </c>
      <c r="R317">
        <f>Source!X254</f>
        <v>2786.15</v>
      </c>
      <c r="S317">
        <f>ROUND((Source!DO254/100)*ROUND((ROUND((Source!AF254*Source!AV254*Source!I254),2)),2), 2)</f>
        <v>81.41</v>
      </c>
      <c r="T317">
        <f>Source!Y254</f>
        <v>1376.29</v>
      </c>
      <c r="U317">
        <f>ROUND((175/100)*ROUND((ROUND((Source!AE254*Source!AV254*Source!I254),2)),2), 2)</f>
        <v>0</v>
      </c>
      <c r="V317">
        <f>ROUND((160/100)*ROUND(ROUND((ROUND((Source!AE254*Source!AV254*Source!I254),2)*Source!BS254),2), 2), 2)</f>
        <v>0</v>
      </c>
    </row>
    <row r="318" spans="1:28" ht="14.25" x14ac:dyDescent="0.2">
      <c r="A318" s="26"/>
      <c r="B318" s="26"/>
      <c r="C318" s="26" t="s">
        <v>313</v>
      </c>
      <c r="D318" s="27"/>
      <c r="E318" s="10"/>
      <c r="F318" s="29">
        <f>Source!AO254</f>
        <v>6.13</v>
      </c>
      <c r="G318" s="28" t="str">
        <f>Source!DG254</f>
        <v/>
      </c>
      <c r="H318" s="10">
        <f>Source!AV254</f>
        <v>1</v>
      </c>
      <c r="I318" s="29">
        <f>ROUND((ROUND((Source!AF254*Source!AV254*Source!I254),2)),2)</f>
        <v>127.2</v>
      </c>
      <c r="J318" s="10">
        <f>IF(Source!BA254&lt;&gt; 0, Source!BA254, 1)</f>
        <v>26.39</v>
      </c>
      <c r="K318" s="29">
        <f>Source!S254</f>
        <v>3356.81</v>
      </c>
      <c r="W318">
        <f>I318</f>
        <v>127.2</v>
      </c>
    </row>
    <row r="319" spans="1:28" ht="14.25" x14ac:dyDescent="0.2">
      <c r="A319" s="26"/>
      <c r="B319" s="26"/>
      <c r="C319" s="26" t="s">
        <v>314</v>
      </c>
      <c r="D319" s="27" t="s">
        <v>315</v>
      </c>
      <c r="E319" s="10">
        <f>Source!DN254</f>
        <v>100</v>
      </c>
      <c r="F319" s="29"/>
      <c r="G319" s="28"/>
      <c r="H319" s="10"/>
      <c r="I319" s="29">
        <f>SUM(Q317:Q318)</f>
        <v>127.2</v>
      </c>
      <c r="J319" s="10">
        <f>Source!BZ254</f>
        <v>83</v>
      </c>
      <c r="K319" s="29">
        <f>SUM(R317:R318)</f>
        <v>2786.15</v>
      </c>
    </row>
    <row r="320" spans="1:28" ht="14.25" x14ac:dyDescent="0.2">
      <c r="A320" s="26"/>
      <c r="B320" s="26"/>
      <c r="C320" s="26" t="s">
        <v>316</v>
      </c>
      <c r="D320" s="27" t="s">
        <v>315</v>
      </c>
      <c r="E320" s="10">
        <f>Source!DO254</f>
        <v>64</v>
      </c>
      <c r="F320" s="29"/>
      <c r="G320" s="28"/>
      <c r="H320" s="10"/>
      <c r="I320" s="29">
        <f>SUM(S317:S319)</f>
        <v>81.41</v>
      </c>
      <c r="J320" s="10">
        <f>Source!CA254</f>
        <v>41</v>
      </c>
      <c r="K320" s="29">
        <f>SUM(T317:T319)</f>
        <v>1376.29</v>
      </c>
    </row>
    <row r="321" spans="1:28" ht="14.25" x14ac:dyDescent="0.2">
      <c r="A321" s="34"/>
      <c r="B321" s="34"/>
      <c r="C321" s="34" t="s">
        <v>317</v>
      </c>
      <c r="D321" s="35" t="s">
        <v>318</v>
      </c>
      <c r="E321" s="36">
        <f>Source!AQ254</f>
        <v>0.6</v>
      </c>
      <c r="F321" s="37"/>
      <c r="G321" s="38" t="str">
        <f>Source!DI254</f>
        <v/>
      </c>
      <c r="H321" s="36">
        <f>Source!AV254</f>
        <v>1</v>
      </c>
      <c r="I321" s="37">
        <f>Source!U254</f>
        <v>12.45</v>
      </c>
      <c r="J321" s="36"/>
      <c r="K321" s="37"/>
      <c r="AB321" s="32">
        <f>I321</f>
        <v>12.45</v>
      </c>
    </row>
    <row r="322" spans="1:28" ht="15" x14ac:dyDescent="0.25">
      <c r="A322" s="39"/>
      <c r="B322" s="39"/>
      <c r="C322" s="40" t="s">
        <v>319</v>
      </c>
      <c r="D322" s="39"/>
      <c r="E322" s="39"/>
      <c r="F322" s="39"/>
      <c r="G322" s="39"/>
      <c r="H322" s="76">
        <f>I318+I319+I320</f>
        <v>335.81</v>
      </c>
      <c r="I322" s="76"/>
      <c r="J322" s="76">
        <f>K318+K319+K320</f>
        <v>7519.25</v>
      </c>
      <c r="K322" s="76"/>
      <c r="O322" s="32">
        <f>I318+I319+I320</f>
        <v>335.81</v>
      </c>
      <c r="P322" s="32">
        <f>K318+K319+K320</f>
        <v>7519.25</v>
      </c>
      <c r="X322">
        <f>IF(Source!BI254&lt;=1,I318+I319+I320-0, 0)</f>
        <v>335.81</v>
      </c>
      <c r="Y322">
        <f>IF(Source!BI254=2,I318+I319+I320-0, 0)</f>
        <v>0</v>
      </c>
      <c r="Z322">
        <f>IF(Source!BI254=3,I318+I319+I320-0, 0)</f>
        <v>0</v>
      </c>
      <c r="AA322">
        <f>IF(Source!BI254=4,I318+I319+I320,0)</f>
        <v>0</v>
      </c>
    </row>
    <row r="325" spans="1:28" ht="15" x14ac:dyDescent="0.25">
      <c r="A325" s="81" t="str">
        <f>CONCATENATE("Итого по подразделу: ",IF(Source!G256&lt;&gt;"Новый подраздел", Source!G256, ""))</f>
        <v>Итого по подразделу: Демонтажные и подготовительные  работы</v>
      </c>
      <c r="B325" s="81"/>
      <c r="C325" s="81"/>
      <c r="D325" s="81"/>
      <c r="E325" s="81"/>
      <c r="F325" s="81"/>
      <c r="G325" s="81"/>
      <c r="H325" s="79">
        <f>SUM(O283:O324)</f>
        <v>421.42</v>
      </c>
      <c r="I325" s="80"/>
      <c r="J325" s="79">
        <f>SUM(P283:P324)</f>
        <v>9475.7900000000009</v>
      </c>
      <c r="K325" s="80"/>
    </row>
    <row r="326" spans="1:28" hidden="1" x14ac:dyDescent="0.2">
      <c r="A326" t="s">
        <v>320</v>
      </c>
      <c r="H326">
        <f>SUM(AC283:AC325)</f>
        <v>0</v>
      </c>
      <c r="J326">
        <f>SUM(AD283:AD325)</f>
        <v>0</v>
      </c>
    </row>
    <row r="327" spans="1:28" hidden="1" x14ac:dyDescent="0.2">
      <c r="A327" t="s">
        <v>321</v>
      </c>
      <c r="H327">
        <f>SUM(AE283:AE326)</f>
        <v>0</v>
      </c>
      <c r="J327">
        <f>SUM(AF283:AF326)</f>
        <v>0</v>
      </c>
    </row>
    <row r="329" spans="1:28" ht="15" x14ac:dyDescent="0.25">
      <c r="A329" s="81" t="str">
        <f>CONCATENATE("Итого по разделу: ",IF(Source!G286&lt;&gt;"Новый раздел", Source!G286, ""))</f>
        <v>Итого по разделу: Секция в осях Б-В (подъезд №3)</v>
      </c>
      <c r="B329" s="81"/>
      <c r="C329" s="81"/>
      <c r="D329" s="81"/>
      <c r="E329" s="81"/>
      <c r="F329" s="81"/>
      <c r="G329" s="81"/>
      <c r="H329" s="79">
        <f>SUM(O281:O328)</f>
        <v>421.42</v>
      </c>
      <c r="I329" s="80"/>
      <c r="J329" s="79">
        <f>SUM(P281:P328)</f>
        <v>9475.7900000000009</v>
      </c>
      <c r="K329" s="80"/>
    </row>
    <row r="330" spans="1:28" hidden="1" x14ac:dyDescent="0.2">
      <c r="A330" t="s">
        <v>320</v>
      </c>
      <c r="H330">
        <f>SUM(AC281:AC329)</f>
        <v>0</v>
      </c>
      <c r="J330">
        <f>SUM(AD281:AD329)</f>
        <v>0</v>
      </c>
    </row>
    <row r="331" spans="1:28" hidden="1" x14ac:dyDescent="0.2">
      <c r="A331" t="s">
        <v>321</v>
      </c>
      <c r="H331">
        <f>SUM(AE281:AE330)</f>
        <v>0</v>
      </c>
      <c r="J331">
        <f>SUM(AF281:AF330)</f>
        <v>0</v>
      </c>
    </row>
    <row r="333" spans="1:28" ht="16.5" x14ac:dyDescent="0.25">
      <c r="A333" s="75" t="str">
        <f>CONCATENATE("Раздел: ",IF(Source!G316&lt;&gt;"Новый раздел", Source!G316, ""))</f>
        <v>Раздел: Монтажные (кровельные) работы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</row>
    <row r="334" spans="1:28" ht="28.5" x14ac:dyDescent="0.2">
      <c r="A334" s="26">
        <v>1</v>
      </c>
      <c r="B334" s="26" t="str">
        <f>Source!F320</f>
        <v>6.58-31-3</v>
      </c>
      <c r="C334" s="26" t="s">
        <v>110</v>
      </c>
      <c r="D334" s="27" t="str">
        <f>Source!H320</f>
        <v>100 мест</v>
      </c>
      <c r="E334" s="10">
        <f>Source!I320</f>
        <v>1.9800000000000002E-2</v>
      </c>
      <c r="F334" s="29"/>
      <c r="G334" s="28"/>
      <c r="H334" s="10"/>
      <c r="I334" s="29"/>
      <c r="J334" s="10"/>
      <c r="K334" s="29"/>
      <c r="Q334">
        <f>ROUND((Source!DN320/100)*ROUND((ROUND((Source!AF320*Source!AV320*Source!I320),2)),2), 2)</f>
        <v>27.02</v>
      </c>
      <c r="R334">
        <f>Source!X320</f>
        <v>596.48</v>
      </c>
      <c r="S334">
        <f>ROUND((Source!DO320/100)*ROUND((ROUND((Source!AF320*Source!AV320*Source!I320),2)),2), 2)</f>
        <v>20.52</v>
      </c>
      <c r="T334">
        <f>Source!Y320</f>
        <v>281.10000000000002</v>
      </c>
      <c r="U334">
        <f>ROUND((175/100)*ROUND((ROUND((Source!AE320*Source!AV320*Source!I320),2)),2), 2)</f>
        <v>0.53</v>
      </c>
      <c r="V334">
        <f>ROUND((160/100)*ROUND(ROUND((ROUND((Source!AE320*Source!AV320*Source!I320),2)*Source!BS320),2), 2), 2)</f>
        <v>12.67</v>
      </c>
    </row>
    <row r="335" spans="1:28" x14ac:dyDescent="0.2">
      <c r="C335" s="30" t="str">
        <f>"Объем: "&amp;Source!I320&amp;"=1,98/"&amp;"100"</f>
        <v>Объем: 0,0198=1,98/100</v>
      </c>
    </row>
    <row r="336" spans="1:28" ht="14.25" x14ac:dyDescent="0.2">
      <c r="A336" s="26"/>
      <c r="B336" s="26"/>
      <c r="C336" s="26" t="s">
        <v>313</v>
      </c>
      <c r="D336" s="27"/>
      <c r="E336" s="10"/>
      <c r="F336" s="29">
        <f>Source!AO320</f>
        <v>1311.93</v>
      </c>
      <c r="G336" s="28" t="str">
        <f>Source!DG320</f>
        <v/>
      </c>
      <c r="H336" s="10">
        <f>Source!AV320</f>
        <v>1</v>
      </c>
      <c r="I336" s="29">
        <f>ROUND((ROUND((Source!AF320*Source!AV320*Source!I320),2)),2)</f>
        <v>25.98</v>
      </c>
      <c r="J336" s="10">
        <f>IF(Source!BA320&lt;&gt; 0, Source!BA320, 1)</f>
        <v>26.39</v>
      </c>
      <c r="K336" s="29">
        <f>Source!S320</f>
        <v>685.61</v>
      </c>
      <c r="W336">
        <f>I336</f>
        <v>25.98</v>
      </c>
    </row>
    <row r="337" spans="1:28" ht="14.25" x14ac:dyDescent="0.2">
      <c r="A337" s="26"/>
      <c r="B337" s="26"/>
      <c r="C337" s="26" t="s">
        <v>322</v>
      </c>
      <c r="D337" s="27"/>
      <c r="E337" s="10"/>
      <c r="F337" s="29">
        <f>Source!AM320</f>
        <v>41.45</v>
      </c>
      <c r="G337" s="28" t="str">
        <f>Source!DE320</f>
        <v/>
      </c>
      <c r="H337" s="10">
        <f>Source!AV320</f>
        <v>1</v>
      </c>
      <c r="I337" s="29">
        <f>(ROUND((ROUND(((Source!ET320)*Source!AV320*Source!I320),2)),2)+ROUND((ROUND(((Source!AE320-(Source!EU320))*Source!AV320*Source!I320),2)),2))</f>
        <v>0.82</v>
      </c>
      <c r="J337" s="10">
        <f>IF(Source!BB320&lt;&gt; 0, Source!BB320, 1)</f>
        <v>14.75</v>
      </c>
      <c r="K337" s="29">
        <f>Source!Q320</f>
        <v>12.1</v>
      </c>
    </row>
    <row r="338" spans="1:28" ht="14.25" x14ac:dyDescent="0.2">
      <c r="A338" s="26"/>
      <c r="B338" s="26"/>
      <c r="C338" s="26" t="s">
        <v>323</v>
      </c>
      <c r="D338" s="27"/>
      <c r="E338" s="10"/>
      <c r="F338" s="29">
        <f>Source!AN320</f>
        <v>15.08</v>
      </c>
      <c r="G338" s="28" t="str">
        <f>Source!DF320</f>
        <v/>
      </c>
      <c r="H338" s="10">
        <f>Source!AV320</f>
        <v>1</v>
      </c>
      <c r="I338" s="41">
        <f>ROUND((ROUND((Source!AE320*Source!AV320*Source!I320),2)),2)</f>
        <v>0.3</v>
      </c>
      <c r="J338" s="10">
        <f>IF(Source!BS320&lt;&gt; 0, Source!BS320, 1)</f>
        <v>26.39</v>
      </c>
      <c r="K338" s="41">
        <f>Source!R320</f>
        <v>7.92</v>
      </c>
      <c r="W338">
        <f>I338</f>
        <v>0.3</v>
      </c>
    </row>
    <row r="339" spans="1:28" ht="14.25" x14ac:dyDescent="0.2">
      <c r="A339" s="26"/>
      <c r="B339" s="26"/>
      <c r="C339" s="26" t="s">
        <v>324</v>
      </c>
      <c r="D339" s="27"/>
      <c r="E339" s="10"/>
      <c r="F339" s="29">
        <f>Source!AL320</f>
        <v>972.06</v>
      </c>
      <c r="G339" s="28" t="str">
        <f>Source!DD320</f>
        <v/>
      </c>
      <c r="H339" s="10">
        <f>Source!AW320</f>
        <v>1</v>
      </c>
      <c r="I339" s="29">
        <f>ROUND((ROUND((Source!AC320*Source!AW320*Source!I320),2)),2)</f>
        <v>19.25</v>
      </c>
      <c r="J339" s="10">
        <f>IF(Source!BC320&lt;&gt; 0, Source!BC320, 1)</f>
        <v>8.3000000000000007</v>
      </c>
      <c r="K339" s="29">
        <f>Source!P320</f>
        <v>159.78</v>
      </c>
    </row>
    <row r="340" spans="1:28" ht="28.5" x14ac:dyDescent="0.2">
      <c r="A340" s="26" t="s">
        <v>27</v>
      </c>
      <c r="B340" s="26" t="str">
        <f>Source!F321</f>
        <v>9999990001</v>
      </c>
      <c r="C340" s="26" t="s">
        <v>29</v>
      </c>
      <c r="D340" s="27" t="str">
        <f>Source!H321</f>
        <v>т</v>
      </c>
      <c r="E340" s="10">
        <f>Source!I321</f>
        <v>-2.5343999999999998E-2</v>
      </c>
      <c r="F340" s="29">
        <f>Source!AK321</f>
        <v>0</v>
      </c>
      <c r="G340" s="31" t="s">
        <v>3</v>
      </c>
      <c r="H340" s="10">
        <f>Source!AW321</f>
        <v>1</v>
      </c>
      <c r="I340" s="29">
        <f>ROUND((ROUND((Source!AC321*Source!AW321*Source!I321),2)),2)+(ROUND((ROUND(((Source!ET321)*Source!AV321*Source!I321),2)),2)+ROUND((ROUND(((Source!AE321-(Source!EU321))*Source!AV321*Source!I321),2)),2))+ROUND((ROUND((Source!AF321*Source!AV321*Source!I321),2)),2)</f>
        <v>0</v>
      </c>
      <c r="J340" s="10">
        <f>IF(Source!BC321&lt;&gt; 0, Source!BC321, 1)</f>
        <v>1</v>
      </c>
      <c r="K340" s="29">
        <f>Source!O321</f>
        <v>0</v>
      </c>
      <c r="Q340">
        <f>ROUND((Source!DN321/100)*ROUND((ROUND((Source!AF321*Source!AV321*Source!I321),2)),2), 2)</f>
        <v>0</v>
      </c>
      <c r="R340">
        <f>Source!X321</f>
        <v>0</v>
      </c>
      <c r="S340">
        <f>ROUND((Source!DO321/100)*ROUND((ROUND((Source!AF321*Source!AV321*Source!I321),2)),2), 2)</f>
        <v>0</v>
      </c>
      <c r="T340">
        <f>Source!Y321</f>
        <v>0</v>
      </c>
      <c r="U340">
        <f>ROUND((175/100)*ROUND((ROUND((Source!AE321*Source!AV321*Source!I321),2)),2), 2)</f>
        <v>0</v>
      </c>
      <c r="V340">
        <f>ROUND((160/100)*ROUND(ROUND((ROUND((Source!AE321*Source!AV321*Source!I321),2)*Source!BS321),2), 2), 2)</f>
        <v>0</v>
      </c>
      <c r="X340">
        <f>IF(Source!BI321&lt;=1,I340, 0)</f>
        <v>0</v>
      </c>
      <c r="Y340">
        <f>IF(Source!BI321=2,I340, 0)</f>
        <v>0</v>
      </c>
      <c r="Z340">
        <f>IF(Source!BI321=3,I340, 0)</f>
        <v>0</v>
      </c>
      <c r="AA340">
        <f>IF(Source!BI321=4,I340, 0)</f>
        <v>0</v>
      </c>
    </row>
    <row r="341" spans="1:28" ht="14.25" x14ac:dyDescent="0.2">
      <c r="A341" s="26"/>
      <c r="B341" s="26"/>
      <c r="C341" s="26" t="s">
        <v>314</v>
      </c>
      <c r="D341" s="27" t="s">
        <v>315</v>
      </c>
      <c r="E341" s="10">
        <f>Source!DN320</f>
        <v>104</v>
      </c>
      <c r="F341" s="29"/>
      <c r="G341" s="28"/>
      <c r="H341" s="10"/>
      <c r="I341" s="29">
        <f>SUM(Q334:Q340)</f>
        <v>27.02</v>
      </c>
      <c r="J341" s="10">
        <f>Source!BZ320</f>
        <v>87</v>
      </c>
      <c r="K341" s="29">
        <f>SUM(R334:R340)</f>
        <v>596.48</v>
      </c>
    </row>
    <row r="342" spans="1:28" ht="14.25" x14ac:dyDescent="0.2">
      <c r="A342" s="26"/>
      <c r="B342" s="26"/>
      <c r="C342" s="26" t="s">
        <v>316</v>
      </c>
      <c r="D342" s="27" t="s">
        <v>315</v>
      </c>
      <c r="E342" s="10">
        <f>Source!DO320</f>
        <v>79</v>
      </c>
      <c r="F342" s="29"/>
      <c r="G342" s="28"/>
      <c r="H342" s="10"/>
      <c r="I342" s="29">
        <f>SUM(S334:S341)</f>
        <v>20.52</v>
      </c>
      <c r="J342" s="10">
        <f>Source!CA320</f>
        <v>41</v>
      </c>
      <c r="K342" s="29">
        <f>SUM(T334:T341)</f>
        <v>281.10000000000002</v>
      </c>
    </row>
    <row r="343" spans="1:28" ht="14.25" x14ac:dyDescent="0.2">
      <c r="A343" s="26"/>
      <c r="B343" s="26"/>
      <c r="C343" s="26" t="s">
        <v>325</v>
      </c>
      <c r="D343" s="27" t="s">
        <v>315</v>
      </c>
      <c r="E343" s="10">
        <f>175</f>
        <v>175</v>
      </c>
      <c r="F343" s="29"/>
      <c r="G343" s="28"/>
      <c r="H343" s="10"/>
      <c r="I343" s="29">
        <f>SUM(U334:U342)</f>
        <v>0.53</v>
      </c>
      <c r="J343" s="10">
        <f>160</f>
        <v>160</v>
      </c>
      <c r="K343" s="29">
        <f>SUM(V334:V342)</f>
        <v>12.67</v>
      </c>
    </row>
    <row r="344" spans="1:28" ht="14.25" x14ac:dyDescent="0.2">
      <c r="A344" s="34"/>
      <c r="B344" s="34"/>
      <c r="C344" s="34" t="s">
        <v>317</v>
      </c>
      <c r="D344" s="35" t="s">
        <v>318</v>
      </c>
      <c r="E344" s="36">
        <f>Source!AQ320</f>
        <v>113</v>
      </c>
      <c r="F344" s="37"/>
      <c r="G344" s="38" t="str">
        <f>Source!DI320</f>
        <v/>
      </c>
      <c r="H344" s="36">
        <f>Source!AV320</f>
        <v>1</v>
      </c>
      <c r="I344" s="37">
        <f>Source!U320</f>
        <v>2.2374000000000001</v>
      </c>
      <c r="J344" s="36"/>
      <c r="K344" s="37"/>
      <c r="AB344" s="32">
        <f>I344</f>
        <v>2.2374000000000001</v>
      </c>
    </row>
    <row r="345" spans="1:28" ht="15" x14ac:dyDescent="0.25">
      <c r="A345" s="39"/>
      <c r="B345" s="39"/>
      <c r="C345" s="40" t="s">
        <v>319</v>
      </c>
      <c r="D345" s="39"/>
      <c r="E345" s="39"/>
      <c r="F345" s="39"/>
      <c r="G345" s="39"/>
      <c r="H345" s="76">
        <f>I336+I337+I339+I341+I342+I343+SUM(I340:I340)</f>
        <v>94.11999999999999</v>
      </c>
      <c r="I345" s="76"/>
      <c r="J345" s="76">
        <f>K336+K337+K339+K341+K342+K343+SUM(K340:K340)</f>
        <v>1747.7400000000002</v>
      </c>
      <c r="K345" s="76"/>
      <c r="O345" s="32">
        <f>I336+I337+I339+I341+I342+I343+SUM(I340:I340)</f>
        <v>94.11999999999999</v>
      </c>
      <c r="P345" s="32">
        <f>K336+K337+K339+K341+K342+K343+SUM(K340:K340)</f>
        <v>1747.7400000000002</v>
      </c>
      <c r="X345">
        <f>IF(Source!BI320&lt;=1,I336+I337+I339+I341+I342+I343-0, 0)</f>
        <v>94.11999999999999</v>
      </c>
      <c r="Y345">
        <f>IF(Source!BI320=2,I336+I337+I339+I341+I342+I343-0, 0)</f>
        <v>0</v>
      </c>
      <c r="Z345">
        <f>IF(Source!BI320=3,I336+I337+I339+I341+I342+I343-0, 0)</f>
        <v>0</v>
      </c>
      <c r="AA345">
        <f>IF(Source!BI320=4,I336+I337+I339+I341+I342+I343,0)</f>
        <v>0</v>
      </c>
    </row>
    <row r="347" spans="1:28" ht="28.5" x14ac:dyDescent="0.2">
      <c r="A347" s="26">
        <v>2</v>
      </c>
      <c r="B347" s="26" t="str">
        <f>Source!F322</f>
        <v>6.58-31-1</v>
      </c>
      <c r="C347" s="26" t="s">
        <v>116</v>
      </c>
      <c r="D347" s="27" t="str">
        <f>Source!H322</f>
        <v>100 мест</v>
      </c>
      <c r="E347" s="10">
        <f>Source!I322</f>
        <v>8.3000000000000001E-3</v>
      </c>
      <c r="F347" s="29"/>
      <c r="G347" s="28"/>
      <c r="H347" s="10"/>
      <c r="I347" s="29"/>
      <c r="J347" s="10"/>
      <c r="K347" s="29"/>
      <c r="Q347">
        <f>ROUND((Source!DN322/100)*ROUND((ROUND((Source!AF322*Source!AV322*Source!I322),2)),2), 2)</f>
        <v>3.96</v>
      </c>
      <c r="R347">
        <f>Source!X322</f>
        <v>87.48</v>
      </c>
      <c r="S347">
        <f>ROUND((Source!DO322/100)*ROUND((ROUND((Source!AF322*Source!AV322*Source!I322),2)),2), 2)</f>
        <v>3.01</v>
      </c>
      <c r="T347">
        <f>Source!Y322</f>
        <v>41.23</v>
      </c>
      <c r="U347">
        <f>ROUND((175/100)*ROUND((ROUND((Source!AE322*Source!AV322*Source!I322),2)),2), 2)</f>
        <v>0.05</v>
      </c>
      <c r="V347">
        <f>ROUND((160/100)*ROUND(ROUND((ROUND((Source!AE322*Source!AV322*Source!I322),2)*Source!BS322),2), 2), 2)</f>
        <v>1.26</v>
      </c>
    </row>
    <row r="348" spans="1:28" x14ac:dyDescent="0.2">
      <c r="C348" s="30" t="str">
        <f>"Объем: "&amp;Source!I322&amp;"=0,83/"&amp;"100"</f>
        <v>Объем: 0,0083=0,83/100</v>
      </c>
    </row>
    <row r="349" spans="1:28" ht="14.25" x14ac:dyDescent="0.2">
      <c r="A349" s="26"/>
      <c r="B349" s="26"/>
      <c r="C349" s="26" t="s">
        <v>313</v>
      </c>
      <c r="D349" s="27"/>
      <c r="E349" s="10"/>
      <c r="F349" s="29">
        <f>Source!AO322</f>
        <v>458.59</v>
      </c>
      <c r="G349" s="28" t="str">
        <f>Source!DG322</f>
        <v/>
      </c>
      <c r="H349" s="10">
        <f>Source!AV322</f>
        <v>1</v>
      </c>
      <c r="I349" s="29">
        <f>ROUND((ROUND((Source!AF322*Source!AV322*Source!I322),2)),2)</f>
        <v>3.81</v>
      </c>
      <c r="J349" s="10">
        <f>IF(Source!BA322&lt;&gt; 0, Source!BA322, 1)</f>
        <v>26.39</v>
      </c>
      <c r="K349" s="29">
        <f>Source!S322</f>
        <v>100.55</v>
      </c>
      <c r="W349">
        <f>I349</f>
        <v>3.81</v>
      </c>
    </row>
    <row r="350" spans="1:28" ht="14.25" x14ac:dyDescent="0.2">
      <c r="A350" s="26"/>
      <c r="B350" s="26"/>
      <c r="C350" s="26" t="s">
        <v>322</v>
      </c>
      <c r="D350" s="27"/>
      <c r="E350" s="10"/>
      <c r="F350" s="29">
        <f>Source!AM322</f>
        <v>9.8699999999999992</v>
      </c>
      <c r="G350" s="28" t="str">
        <f>Source!DE322</f>
        <v/>
      </c>
      <c r="H350" s="10">
        <f>Source!AV322</f>
        <v>1</v>
      </c>
      <c r="I350" s="29">
        <f>(ROUND((ROUND(((Source!ET322)*Source!AV322*Source!I322),2)),2)+ROUND((ROUND(((Source!AE322-(Source!EU322))*Source!AV322*Source!I322),2)),2))</f>
        <v>0.08</v>
      </c>
      <c r="J350" s="10">
        <f>IF(Source!BB322&lt;&gt; 0, Source!BB322, 1)</f>
        <v>14.65</v>
      </c>
      <c r="K350" s="29">
        <f>Source!Q322</f>
        <v>1.17</v>
      </c>
    </row>
    <row r="351" spans="1:28" ht="14.25" x14ac:dyDescent="0.2">
      <c r="A351" s="26"/>
      <c r="B351" s="26"/>
      <c r="C351" s="26" t="s">
        <v>323</v>
      </c>
      <c r="D351" s="27"/>
      <c r="E351" s="10"/>
      <c r="F351" s="29">
        <f>Source!AN322</f>
        <v>3.55</v>
      </c>
      <c r="G351" s="28" t="str">
        <f>Source!DF322</f>
        <v/>
      </c>
      <c r="H351" s="10">
        <f>Source!AV322</f>
        <v>1</v>
      </c>
      <c r="I351" s="41">
        <f>ROUND((ROUND((Source!AE322*Source!AV322*Source!I322),2)),2)</f>
        <v>0.03</v>
      </c>
      <c r="J351" s="10">
        <f>IF(Source!BS322&lt;&gt; 0, Source!BS322, 1)</f>
        <v>26.39</v>
      </c>
      <c r="K351" s="41">
        <f>Source!R322</f>
        <v>0.79</v>
      </c>
      <c r="W351">
        <f>I351</f>
        <v>0.03</v>
      </c>
    </row>
    <row r="352" spans="1:28" ht="14.25" x14ac:dyDescent="0.2">
      <c r="A352" s="26"/>
      <c r="B352" s="26"/>
      <c r="C352" s="26" t="s">
        <v>324</v>
      </c>
      <c r="D352" s="27"/>
      <c r="E352" s="10"/>
      <c r="F352" s="29">
        <f>Source!AL322</f>
        <v>195.25</v>
      </c>
      <c r="G352" s="28" t="str">
        <f>Source!DD322</f>
        <v/>
      </c>
      <c r="H352" s="10">
        <f>Source!AW322</f>
        <v>1</v>
      </c>
      <c r="I352" s="29">
        <f>ROUND((ROUND((Source!AC322*Source!AW322*Source!I322),2)),2)</f>
        <v>1.62</v>
      </c>
      <c r="J352" s="10">
        <f>IF(Source!BC322&lt;&gt; 0, Source!BC322, 1)</f>
        <v>8.3000000000000007</v>
      </c>
      <c r="K352" s="29">
        <f>Source!P322</f>
        <v>13.45</v>
      </c>
    </row>
    <row r="353" spans="1:28" ht="28.5" x14ac:dyDescent="0.2">
      <c r="A353" s="26" t="s">
        <v>118</v>
      </c>
      <c r="B353" s="26" t="str">
        <f>Source!F323</f>
        <v>9999990001</v>
      </c>
      <c r="C353" s="26" t="s">
        <v>29</v>
      </c>
      <c r="D353" s="27" t="str">
        <f>Source!H323</f>
        <v>т</v>
      </c>
      <c r="E353" s="10">
        <f>Source!I323</f>
        <v>-2.49E-3</v>
      </c>
      <c r="F353" s="29">
        <f>Source!AK323</f>
        <v>0</v>
      </c>
      <c r="G353" s="31" t="s">
        <v>3</v>
      </c>
      <c r="H353" s="10">
        <f>Source!AW323</f>
        <v>1</v>
      </c>
      <c r="I353" s="29">
        <f>ROUND((ROUND((Source!AC323*Source!AW323*Source!I323),2)),2)+(ROUND((ROUND(((Source!ET323)*Source!AV323*Source!I323),2)),2)+ROUND((ROUND(((Source!AE323-(Source!EU323))*Source!AV323*Source!I323),2)),2))+ROUND((ROUND((Source!AF323*Source!AV323*Source!I323),2)),2)</f>
        <v>0</v>
      </c>
      <c r="J353" s="10">
        <f>IF(Source!BC323&lt;&gt; 0, Source!BC323, 1)</f>
        <v>1</v>
      </c>
      <c r="K353" s="29">
        <f>Source!O323</f>
        <v>0</v>
      </c>
      <c r="Q353">
        <f>ROUND((Source!DN323/100)*ROUND((ROUND((Source!AF323*Source!AV323*Source!I323),2)),2), 2)</f>
        <v>0</v>
      </c>
      <c r="R353">
        <f>Source!X323</f>
        <v>0</v>
      </c>
      <c r="S353">
        <f>ROUND((Source!DO323/100)*ROUND((ROUND((Source!AF323*Source!AV323*Source!I323),2)),2), 2)</f>
        <v>0</v>
      </c>
      <c r="T353">
        <f>Source!Y323</f>
        <v>0</v>
      </c>
      <c r="U353">
        <f>ROUND((175/100)*ROUND((ROUND((Source!AE323*Source!AV323*Source!I323),2)),2), 2)</f>
        <v>0</v>
      </c>
      <c r="V353">
        <f>ROUND((160/100)*ROUND(ROUND((ROUND((Source!AE323*Source!AV323*Source!I323),2)*Source!BS323),2), 2), 2)</f>
        <v>0</v>
      </c>
      <c r="X353">
        <f>IF(Source!BI323&lt;=1,I353, 0)</f>
        <v>0</v>
      </c>
      <c r="Y353">
        <f>IF(Source!BI323=2,I353, 0)</f>
        <v>0</v>
      </c>
      <c r="Z353">
        <f>IF(Source!BI323=3,I353, 0)</f>
        <v>0</v>
      </c>
      <c r="AA353">
        <f>IF(Source!BI323=4,I353, 0)</f>
        <v>0</v>
      </c>
    </row>
    <row r="354" spans="1:28" ht="14.25" x14ac:dyDescent="0.2">
      <c r="A354" s="26"/>
      <c r="B354" s="26"/>
      <c r="C354" s="26" t="s">
        <v>314</v>
      </c>
      <c r="D354" s="27" t="s">
        <v>315</v>
      </c>
      <c r="E354" s="10">
        <f>Source!DN322</f>
        <v>104</v>
      </c>
      <c r="F354" s="29"/>
      <c r="G354" s="28"/>
      <c r="H354" s="10"/>
      <c r="I354" s="29">
        <f>SUM(Q347:Q353)</f>
        <v>3.96</v>
      </c>
      <c r="J354" s="10">
        <f>Source!BZ322</f>
        <v>87</v>
      </c>
      <c r="K354" s="29">
        <f>SUM(R347:R353)</f>
        <v>87.48</v>
      </c>
    </row>
    <row r="355" spans="1:28" ht="14.25" x14ac:dyDescent="0.2">
      <c r="A355" s="26"/>
      <c r="B355" s="26"/>
      <c r="C355" s="26" t="s">
        <v>316</v>
      </c>
      <c r="D355" s="27" t="s">
        <v>315</v>
      </c>
      <c r="E355" s="10">
        <f>Source!DO322</f>
        <v>79</v>
      </c>
      <c r="F355" s="29"/>
      <c r="G355" s="28"/>
      <c r="H355" s="10"/>
      <c r="I355" s="29">
        <f>SUM(S347:S354)</f>
        <v>3.01</v>
      </c>
      <c r="J355" s="10">
        <f>Source!CA322</f>
        <v>41</v>
      </c>
      <c r="K355" s="29">
        <f>SUM(T347:T354)</f>
        <v>41.23</v>
      </c>
    </row>
    <row r="356" spans="1:28" ht="14.25" x14ac:dyDescent="0.2">
      <c r="A356" s="26"/>
      <c r="B356" s="26"/>
      <c r="C356" s="26" t="s">
        <v>325</v>
      </c>
      <c r="D356" s="27" t="s">
        <v>315</v>
      </c>
      <c r="E356" s="10">
        <f>175</f>
        <v>175</v>
      </c>
      <c r="F356" s="29"/>
      <c r="G356" s="28"/>
      <c r="H356" s="10"/>
      <c r="I356" s="29">
        <f>SUM(U347:U355)</f>
        <v>0.05</v>
      </c>
      <c r="J356" s="10">
        <f>160</f>
        <v>160</v>
      </c>
      <c r="K356" s="29">
        <f>SUM(V347:V355)</f>
        <v>1.26</v>
      </c>
    </row>
    <row r="357" spans="1:28" ht="14.25" x14ac:dyDescent="0.2">
      <c r="A357" s="34"/>
      <c r="B357" s="34"/>
      <c r="C357" s="34" t="s">
        <v>317</v>
      </c>
      <c r="D357" s="35" t="s">
        <v>318</v>
      </c>
      <c r="E357" s="36">
        <f>Source!AQ322</f>
        <v>39.5</v>
      </c>
      <c r="F357" s="37"/>
      <c r="G357" s="38" t="str">
        <f>Source!DI322</f>
        <v/>
      </c>
      <c r="H357" s="36">
        <f>Source!AV322</f>
        <v>1</v>
      </c>
      <c r="I357" s="37">
        <f>Source!U322</f>
        <v>0.32785000000000003</v>
      </c>
      <c r="J357" s="36"/>
      <c r="K357" s="37"/>
      <c r="AB357" s="32">
        <f>I357</f>
        <v>0.32785000000000003</v>
      </c>
    </row>
    <row r="358" spans="1:28" ht="15" x14ac:dyDescent="0.25">
      <c r="A358" s="39"/>
      <c r="B358" s="39"/>
      <c r="C358" s="40" t="s">
        <v>319</v>
      </c>
      <c r="D358" s="39"/>
      <c r="E358" s="39"/>
      <c r="F358" s="39"/>
      <c r="G358" s="39"/>
      <c r="H358" s="76">
        <f>I349+I350+I352+I354+I355+I356+SUM(I353:I353)</f>
        <v>12.53</v>
      </c>
      <c r="I358" s="76"/>
      <c r="J358" s="76">
        <f>K349+K350+K352+K354+K355+K356+SUM(K353:K353)</f>
        <v>245.14</v>
      </c>
      <c r="K358" s="76"/>
      <c r="O358" s="32">
        <f>I349+I350+I352+I354+I355+I356+SUM(I353:I353)</f>
        <v>12.53</v>
      </c>
      <c r="P358" s="32">
        <f>K349+K350+K352+K354+K355+K356+SUM(K353:K353)</f>
        <v>245.14</v>
      </c>
      <c r="X358">
        <f>IF(Source!BI322&lt;=1,I349+I350+I352+I354+I355+I356-0, 0)</f>
        <v>12.53</v>
      </c>
      <c r="Y358">
        <f>IF(Source!BI322=2,I349+I350+I352+I354+I355+I356-0, 0)</f>
        <v>0</v>
      </c>
      <c r="Z358">
        <f>IF(Source!BI322=3,I349+I350+I352+I354+I355+I356-0, 0)</f>
        <v>0</v>
      </c>
      <c r="AA358">
        <f>IF(Source!BI322=4,I349+I350+I352+I354+I355+I356,0)</f>
        <v>0</v>
      </c>
    </row>
    <row r="360" spans="1:28" ht="28.5" x14ac:dyDescent="0.2">
      <c r="A360" s="26">
        <v>3</v>
      </c>
      <c r="B360" s="26" t="str">
        <f>Source!F324</f>
        <v>6.54-9-2</v>
      </c>
      <c r="C360" s="26" t="s">
        <v>120</v>
      </c>
      <c r="D360" s="27" t="str">
        <f>Source!H324</f>
        <v>1 м3</v>
      </c>
      <c r="E360" s="10">
        <f>Source!I324</f>
        <v>1</v>
      </c>
      <c r="F360" s="29"/>
      <c r="G360" s="28"/>
      <c r="H360" s="10"/>
      <c r="I360" s="29"/>
      <c r="J360" s="10"/>
      <c r="K360" s="29"/>
      <c r="Q360">
        <f>ROUND((Source!DN324/100)*ROUND((ROUND((Source!AF324*Source!AV324*Source!I324),2)),2), 2)</f>
        <v>229.89</v>
      </c>
      <c r="R360">
        <f>Source!X324</f>
        <v>4996.21</v>
      </c>
      <c r="S360">
        <f>ROUND((Source!DO324/100)*ROUND((ROUND((Source!AF324*Source!AV324*Source!I324),2)),2), 2)</f>
        <v>189.32</v>
      </c>
      <c r="T360">
        <f>Source!Y324</f>
        <v>2926.35</v>
      </c>
      <c r="U360">
        <f>ROUND((175/100)*ROUND((ROUND((Source!AE324*Source!AV324*Source!I324),2)),2), 2)</f>
        <v>8.16</v>
      </c>
      <c r="V360">
        <f>ROUND((160/100)*ROUND(ROUND((ROUND((Source!AE324*Source!AV324*Source!I324),2)*Source!BS324),2), 2), 2)</f>
        <v>196.77</v>
      </c>
    </row>
    <row r="361" spans="1:28" ht="14.25" x14ac:dyDescent="0.2">
      <c r="A361" s="26"/>
      <c r="B361" s="26"/>
      <c r="C361" s="26" t="s">
        <v>313</v>
      </c>
      <c r="D361" s="27"/>
      <c r="E361" s="10"/>
      <c r="F361" s="29">
        <f>Source!AO324</f>
        <v>270.45999999999998</v>
      </c>
      <c r="G361" s="28" t="str">
        <f>Source!DG324</f>
        <v/>
      </c>
      <c r="H361" s="10">
        <f>Source!AV324</f>
        <v>1</v>
      </c>
      <c r="I361" s="29">
        <f>ROUND((ROUND((Source!AF324*Source!AV324*Source!I324),2)),2)</f>
        <v>270.45999999999998</v>
      </c>
      <c r="J361" s="10">
        <f>IF(Source!BA324&lt;&gt; 0, Source!BA324, 1)</f>
        <v>26.39</v>
      </c>
      <c r="K361" s="29">
        <f>Source!S324</f>
        <v>7137.44</v>
      </c>
      <c r="W361">
        <f>I361</f>
        <v>270.45999999999998</v>
      </c>
    </row>
    <row r="362" spans="1:28" ht="14.25" x14ac:dyDescent="0.2">
      <c r="A362" s="26"/>
      <c r="B362" s="26"/>
      <c r="C362" s="26" t="s">
        <v>322</v>
      </c>
      <c r="D362" s="27"/>
      <c r="E362" s="10"/>
      <c r="F362" s="29">
        <f>Source!AM324</f>
        <v>18.57</v>
      </c>
      <c r="G362" s="28" t="str">
        <f>Source!DE324</f>
        <v/>
      </c>
      <c r="H362" s="10">
        <f>Source!AV324</f>
        <v>1</v>
      </c>
      <c r="I362" s="29">
        <f>(ROUND((ROUND(((Source!ET324)*Source!AV324*Source!I324),2)),2)+ROUND((ROUND(((Source!AE324-(Source!EU324))*Source!AV324*Source!I324),2)),2))</f>
        <v>18.57</v>
      </c>
      <c r="J362" s="10">
        <f>IF(Source!BB324&lt;&gt; 0, Source!BB324, 1)</f>
        <v>11.89</v>
      </c>
      <c r="K362" s="29">
        <f>Source!Q324</f>
        <v>220.8</v>
      </c>
    </row>
    <row r="363" spans="1:28" ht="14.25" x14ac:dyDescent="0.2">
      <c r="A363" s="26"/>
      <c r="B363" s="26"/>
      <c r="C363" s="26" t="s">
        <v>323</v>
      </c>
      <c r="D363" s="27"/>
      <c r="E363" s="10"/>
      <c r="F363" s="29">
        <f>Source!AN324</f>
        <v>4.66</v>
      </c>
      <c r="G363" s="28" t="str">
        <f>Source!DF324</f>
        <v/>
      </c>
      <c r="H363" s="10">
        <f>Source!AV324</f>
        <v>1</v>
      </c>
      <c r="I363" s="41">
        <f>ROUND((ROUND((Source!AE324*Source!AV324*Source!I324),2)),2)</f>
        <v>4.66</v>
      </c>
      <c r="J363" s="10">
        <f>IF(Source!BS324&lt;&gt; 0, Source!BS324, 1)</f>
        <v>26.39</v>
      </c>
      <c r="K363" s="41">
        <f>Source!R324</f>
        <v>122.98</v>
      </c>
      <c r="W363">
        <f>I363</f>
        <v>4.66</v>
      </c>
    </row>
    <row r="364" spans="1:28" ht="14.25" x14ac:dyDescent="0.2">
      <c r="A364" s="26"/>
      <c r="B364" s="26"/>
      <c r="C364" s="26" t="s">
        <v>324</v>
      </c>
      <c r="D364" s="27"/>
      <c r="E364" s="10"/>
      <c r="F364" s="29">
        <f>Source!AL324</f>
        <v>558.79</v>
      </c>
      <c r="G364" s="28" t="str">
        <f>Source!DD324</f>
        <v/>
      </c>
      <c r="H364" s="10">
        <f>Source!AW324</f>
        <v>1</v>
      </c>
      <c r="I364" s="29">
        <f>ROUND((ROUND((Source!AC324*Source!AW324*Source!I324),2)),2)</f>
        <v>558.79</v>
      </c>
      <c r="J364" s="10">
        <f>IF(Source!BC324&lt;&gt; 0, Source!BC324, 1)</f>
        <v>9.44</v>
      </c>
      <c r="K364" s="29">
        <f>Source!P324</f>
        <v>5274.98</v>
      </c>
    </row>
    <row r="365" spans="1:28" ht="14.25" x14ac:dyDescent="0.2">
      <c r="A365" s="26" t="s">
        <v>44</v>
      </c>
      <c r="B365" s="26" t="str">
        <f>Source!F325</f>
        <v>1.3-2-6</v>
      </c>
      <c r="C365" s="26" t="s">
        <v>127</v>
      </c>
      <c r="D365" s="27" t="str">
        <f>Source!H325</f>
        <v>м3</v>
      </c>
      <c r="E365" s="10">
        <f>Source!I325</f>
        <v>1.02</v>
      </c>
      <c r="F365" s="29">
        <f>Source!AK325</f>
        <v>478.96</v>
      </c>
      <c r="G365" s="31" t="s">
        <v>3</v>
      </c>
      <c r="H365" s="10">
        <f>Source!AW325</f>
        <v>1</v>
      </c>
      <c r="I365" s="29">
        <f>ROUND((ROUND((Source!AC325*Source!AW325*Source!I325),2)),2)+(ROUND((ROUND(((Source!ET325)*Source!AV325*Source!I325),2)),2)+ROUND((ROUND(((Source!AE325-(Source!EU325))*Source!AV325*Source!I325),2)),2))+ROUND((ROUND((Source!AF325*Source!AV325*Source!I325),2)),2)</f>
        <v>488.54</v>
      </c>
      <c r="J365" s="10">
        <f>IF(Source!BC325&lt;&gt; 0, Source!BC325, 1)</f>
        <v>7.8</v>
      </c>
      <c r="K365" s="29">
        <f>Source!O325</f>
        <v>3810.61</v>
      </c>
      <c r="Q365">
        <f>ROUND((Source!DN325/100)*ROUND((ROUND((Source!AF325*Source!AV325*Source!I325),2)),2), 2)</f>
        <v>0</v>
      </c>
      <c r="R365">
        <f>Source!X325</f>
        <v>0</v>
      </c>
      <c r="S365">
        <f>ROUND((Source!DO325/100)*ROUND((ROUND((Source!AF325*Source!AV325*Source!I325),2)),2), 2)</f>
        <v>0</v>
      </c>
      <c r="T365">
        <f>Source!Y325</f>
        <v>0</v>
      </c>
      <c r="U365">
        <f>ROUND((175/100)*ROUND((ROUND((Source!AE325*Source!AV325*Source!I325),2)),2), 2)</f>
        <v>0</v>
      </c>
      <c r="V365">
        <f>ROUND((160/100)*ROUND(ROUND((ROUND((Source!AE325*Source!AV325*Source!I325),2)*Source!BS325),2), 2), 2)</f>
        <v>0</v>
      </c>
      <c r="X365">
        <f>IF(Source!BI325&lt;=1,I365, 0)</f>
        <v>488.54</v>
      </c>
      <c r="Y365">
        <f>IF(Source!BI325=2,I365, 0)</f>
        <v>0</v>
      </c>
      <c r="Z365">
        <f>IF(Source!BI325=3,I365, 0)</f>
        <v>0</v>
      </c>
      <c r="AA365">
        <f>IF(Source!BI325=4,I365, 0)</f>
        <v>0</v>
      </c>
    </row>
    <row r="366" spans="1:28" ht="14.25" x14ac:dyDescent="0.2">
      <c r="A366" s="26"/>
      <c r="B366" s="26"/>
      <c r="C366" s="26" t="s">
        <v>314</v>
      </c>
      <c r="D366" s="27" t="s">
        <v>315</v>
      </c>
      <c r="E366" s="10">
        <f>Source!DN324</f>
        <v>85</v>
      </c>
      <c r="F366" s="29"/>
      <c r="G366" s="28"/>
      <c r="H366" s="10"/>
      <c r="I366" s="29">
        <f>SUM(Q360:Q365)</f>
        <v>229.89</v>
      </c>
      <c r="J366" s="10">
        <f>Source!BZ324</f>
        <v>70</v>
      </c>
      <c r="K366" s="29">
        <f>SUM(R360:R365)</f>
        <v>4996.21</v>
      </c>
    </row>
    <row r="367" spans="1:28" ht="14.25" x14ac:dyDescent="0.2">
      <c r="A367" s="26"/>
      <c r="B367" s="26"/>
      <c r="C367" s="26" t="s">
        <v>316</v>
      </c>
      <c r="D367" s="27" t="s">
        <v>315</v>
      </c>
      <c r="E367" s="10">
        <f>Source!DO324</f>
        <v>70</v>
      </c>
      <c r="F367" s="29"/>
      <c r="G367" s="28"/>
      <c r="H367" s="10"/>
      <c r="I367" s="29">
        <f>SUM(S360:S366)</f>
        <v>189.32</v>
      </c>
      <c r="J367" s="10">
        <f>Source!CA324</f>
        <v>41</v>
      </c>
      <c r="K367" s="29">
        <f>SUM(T360:T366)</f>
        <v>2926.35</v>
      </c>
    </row>
    <row r="368" spans="1:28" ht="14.25" x14ac:dyDescent="0.2">
      <c r="A368" s="26"/>
      <c r="B368" s="26"/>
      <c r="C368" s="26" t="s">
        <v>325</v>
      </c>
      <c r="D368" s="27" t="s">
        <v>315</v>
      </c>
      <c r="E368" s="10">
        <f>175</f>
        <v>175</v>
      </c>
      <c r="F368" s="29"/>
      <c r="G368" s="28"/>
      <c r="H368" s="10"/>
      <c r="I368" s="29">
        <f>SUM(U360:U367)</f>
        <v>8.16</v>
      </c>
      <c r="J368" s="10">
        <f>160</f>
        <v>160</v>
      </c>
      <c r="K368" s="29">
        <f>SUM(V360:V367)</f>
        <v>196.77</v>
      </c>
    </row>
    <row r="369" spans="1:28" ht="14.25" x14ac:dyDescent="0.2">
      <c r="A369" s="34"/>
      <c r="B369" s="34"/>
      <c r="C369" s="34" t="s">
        <v>317</v>
      </c>
      <c r="D369" s="35" t="s">
        <v>318</v>
      </c>
      <c r="E369" s="36">
        <f>Source!AQ324</f>
        <v>24.61</v>
      </c>
      <c r="F369" s="37"/>
      <c r="G369" s="38" t="str">
        <f>Source!DI324</f>
        <v/>
      </c>
      <c r="H369" s="36">
        <f>Source!AV324</f>
        <v>1</v>
      </c>
      <c r="I369" s="37">
        <f>Source!U324</f>
        <v>24.61</v>
      </c>
      <c r="J369" s="36"/>
      <c r="K369" s="37"/>
      <c r="AB369" s="32">
        <f>I369</f>
        <v>24.61</v>
      </c>
    </row>
    <row r="370" spans="1:28" ht="15" x14ac:dyDescent="0.25">
      <c r="A370" s="39"/>
      <c r="B370" s="39"/>
      <c r="C370" s="40" t="s">
        <v>319</v>
      </c>
      <c r="D370" s="39"/>
      <c r="E370" s="39"/>
      <c r="F370" s="39"/>
      <c r="G370" s="39"/>
      <c r="H370" s="76">
        <f>I361+I362+I364+I366+I367+I368+SUM(I365:I365)</f>
        <v>1763.73</v>
      </c>
      <c r="I370" s="76"/>
      <c r="J370" s="76">
        <f>K361+K362+K364+K366+K367+K368+SUM(K365:K365)</f>
        <v>24563.16</v>
      </c>
      <c r="K370" s="76"/>
      <c r="O370" s="32">
        <f>I361+I362+I364+I366+I367+I368+SUM(I365:I365)</f>
        <v>1763.73</v>
      </c>
      <c r="P370" s="32">
        <f>K361+K362+K364+K366+K367+K368+SUM(K365:K365)</f>
        <v>24563.16</v>
      </c>
      <c r="X370">
        <f>IF(Source!BI324&lt;=1,I361+I362+I364+I366+I367+I368-0, 0)</f>
        <v>1275.19</v>
      </c>
      <c r="Y370">
        <f>IF(Source!BI324=2,I361+I362+I364+I366+I367+I368-0, 0)</f>
        <v>0</v>
      </c>
      <c r="Z370">
        <f>IF(Source!BI324=3,I361+I362+I364+I366+I367+I368-0, 0)</f>
        <v>0</v>
      </c>
      <c r="AA370">
        <f>IF(Source!BI324=4,I361+I362+I364+I366+I367+I368,0)</f>
        <v>0</v>
      </c>
    </row>
    <row r="372" spans="1:28" ht="28.5" x14ac:dyDescent="0.2">
      <c r="A372" s="26">
        <v>4</v>
      </c>
      <c r="B372" s="26" t="str">
        <f>Source!F326</f>
        <v>6.58-2-1</v>
      </c>
      <c r="C372" s="26" t="s">
        <v>40</v>
      </c>
      <c r="D372" s="27" t="str">
        <f>Source!H326</f>
        <v>100 м2</v>
      </c>
      <c r="E372" s="10">
        <f>Source!I326</f>
        <v>5.3262999999999998</v>
      </c>
      <c r="F372" s="29"/>
      <c r="G372" s="28"/>
      <c r="H372" s="10"/>
      <c r="I372" s="29"/>
      <c r="J372" s="10"/>
      <c r="K372" s="29"/>
      <c r="Q372">
        <f>ROUND((Source!DN326/100)*ROUND((ROUND((Source!AF326*Source!AV326*Source!I326),2)),2), 2)</f>
        <v>815.3</v>
      </c>
      <c r="R372">
        <f>Source!X326</f>
        <v>18826.39</v>
      </c>
      <c r="S372">
        <f>ROUND((Source!DO326/100)*ROUND((ROUND((Source!AF326*Source!AV326*Source!I326),2)),2), 2)</f>
        <v>560.52</v>
      </c>
      <c r="T372">
        <f>Source!Y326</f>
        <v>11026.88</v>
      </c>
      <c r="U372">
        <f>ROUND((175/100)*ROUND((ROUND((Source!AE326*Source!AV326*Source!I326),2)),2), 2)</f>
        <v>0</v>
      </c>
      <c r="V372">
        <f>ROUND((160/100)*ROUND(ROUND((ROUND((Source!AE326*Source!AV326*Source!I326),2)*Source!BS326),2), 2), 2)</f>
        <v>0</v>
      </c>
    </row>
    <row r="373" spans="1:28" x14ac:dyDescent="0.2">
      <c r="C373" s="30" t="str">
        <f>"Объем: "&amp;Source!I326&amp;"=532,63/"&amp;"100"</f>
        <v>Объем: 5,3263=532,63/100</v>
      </c>
    </row>
    <row r="374" spans="1:28" ht="14.25" x14ac:dyDescent="0.2">
      <c r="A374" s="26"/>
      <c r="B374" s="26"/>
      <c r="C374" s="26" t="s">
        <v>313</v>
      </c>
      <c r="D374" s="27"/>
      <c r="E374" s="10"/>
      <c r="F374" s="29">
        <f>Source!AO326</f>
        <v>191.34</v>
      </c>
      <c r="G374" s="28" t="str">
        <f>Source!DG326</f>
        <v/>
      </c>
      <c r="H374" s="10">
        <f>Source!AV326</f>
        <v>1</v>
      </c>
      <c r="I374" s="29">
        <f>ROUND((ROUND((Source!AF326*Source!AV326*Source!I326),2)),2)</f>
        <v>1019.13</v>
      </c>
      <c r="J374" s="10">
        <f>IF(Source!BA326&lt;&gt; 0, Source!BA326, 1)</f>
        <v>26.39</v>
      </c>
      <c r="K374" s="29">
        <f>Source!S326</f>
        <v>26894.84</v>
      </c>
      <c r="W374">
        <f>I374</f>
        <v>1019.13</v>
      </c>
    </row>
    <row r="375" spans="1:28" ht="28.5" x14ac:dyDescent="0.2">
      <c r="A375" s="26" t="s">
        <v>130</v>
      </c>
      <c r="B375" s="26" t="str">
        <f>Source!F327</f>
        <v>9999990001</v>
      </c>
      <c r="C375" s="26" t="s">
        <v>29</v>
      </c>
      <c r="D375" s="27" t="str">
        <f>Source!H327</f>
        <v>т</v>
      </c>
      <c r="E375" s="10">
        <f>Source!I327</f>
        <v>-5.4328259999999995</v>
      </c>
      <c r="F375" s="29">
        <f>Source!AK327</f>
        <v>0</v>
      </c>
      <c r="G375" s="31" t="s">
        <v>3</v>
      </c>
      <c r="H375" s="10">
        <f>Source!AW327</f>
        <v>1</v>
      </c>
      <c r="I375" s="29">
        <f>ROUND((ROUND((Source!AC327*Source!AW327*Source!I327),2)),2)+(ROUND((ROUND(((Source!ET327)*Source!AV327*Source!I327),2)),2)+ROUND((ROUND(((Source!AE327-(Source!EU327))*Source!AV327*Source!I327),2)),2))+ROUND((ROUND((Source!AF327*Source!AV327*Source!I327),2)),2)</f>
        <v>0</v>
      </c>
      <c r="J375" s="10">
        <f>IF(Source!BC327&lt;&gt; 0, Source!BC327, 1)</f>
        <v>1</v>
      </c>
      <c r="K375" s="29">
        <f>Source!O327</f>
        <v>0</v>
      </c>
      <c r="Q375">
        <f>ROUND((Source!DN327/100)*ROUND((ROUND((Source!AF327*Source!AV327*Source!I327),2)),2), 2)</f>
        <v>0</v>
      </c>
      <c r="R375">
        <f>Source!X327</f>
        <v>0</v>
      </c>
      <c r="S375">
        <f>ROUND((Source!DO327/100)*ROUND((ROUND((Source!AF327*Source!AV327*Source!I327),2)),2), 2)</f>
        <v>0</v>
      </c>
      <c r="T375">
        <f>Source!Y327</f>
        <v>0</v>
      </c>
      <c r="U375">
        <f>ROUND((175/100)*ROUND((ROUND((Source!AE327*Source!AV327*Source!I327),2)),2), 2)</f>
        <v>0</v>
      </c>
      <c r="V375">
        <f>ROUND((160/100)*ROUND(ROUND((ROUND((Source!AE327*Source!AV327*Source!I327),2)*Source!BS327),2), 2), 2)</f>
        <v>0</v>
      </c>
      <c r="X375">
        <f>IF(Source!BI327&lt;=1,I375, 0)</f>
        <v>0</v>
      </c>
      <c r="Y375">
        <f>IF(Source!BI327=2,I375, 0)</f>
        <v>0</v>
      </c>
      <c r="Z375">
        <f>IF(Source!BI327=3,I375, 0)</f>
        <v>0</v>
      </c>
      <c r="AA375">
        <f>IF(Source!BI327=4,I375, 0)</f>
        <v>0</v>
      </c>
    </row>
    <row r="376" spans="1:28" ht="14.25" x14ac:dyDescent="0.2">
      <c r="A376" s="26"/>
      <c r="B376" s="26"/>
      <c r="C376" s="26" t="s">
        <v>314</v>
      </c>
      <c r="D376" s="27" t="s">
        <v>315</v>
      </c>
      <c r="E376" s="10">
        <f>Source!DN326</f>
        <v>80</v>
      </c>
      <c r="F376" s="29"/>
      <c r="G376" s="28"/>
      <c r="H376" s="10"/>
      <c r="I376" s="29">
        <f>SUM(Q372:Q375)</f>
        <v>815.3</v>
      </c>
      <c r="J376" s="10">
        <f>Source!BZ326</f>
        <v>70</v>
      </c>
      <c r="K376" s="29">
        <f>SUM(R372:R375)</f>
        <v>18826.39</v>
      </c>
    </row>
    <row r="377" spans="1:28" ht="14.25" x14ac:dyDescent="0.2">
      <c r="A377" s="26"/>
      <c r="B377" s="26"/>
      <c r="C377" s="26" t="s">
        <v>316</v>
      </c>
      <c r="D377" s="27" t="s">
        <v>315</v>
      </c>
      <c r="E377" s="10">
        <f>Source!DO326</f>
        <v>55</v>
      </c>
      <c r="F377" s="29"/>
      <c r="G377" s="28"/>
      <c r="H377" s="10"/>
      <c r="I377" s="29">
        <f>SUM(S372:S376)</f>
        <v>560.52</v>
      </c>
      <c r="J377" s="10">
        <f>Source!CA326</f>
        <v>41</v>
      </c>
      <c r="K377" s="29">
        <f>SUM(T372:T376)</f>
        <v>11026.88</v>
      </c>
    </row>
    <row r="378" spans="1:28" ht="14.25" x14ac:dyDescent="0.2">
      <c r="A378" s="34"/>
      <c r="B378" s="34"/>
      <c r="C378" s="34" t="s">
        <v>317</v>
      </c>
      <c r="D378" s="35" t="s">
        <v>318</v>
      </c>
      <c r="E378" s="36">
        <f>Source!AQ326</f>
        <v>17.41</v>
      </c>
      <c r="F378" s="37"/>
      <c r="G378" s="38" t="str">
        <f>Source!DI326</f>
        <v/>
      </c>
      <c r="H378" s="36">
        <f>Source!AV326</f>
        <v>1</v>
      </c>
      <c r="I378" s="37">
        <f>Source!U326</f>
        <v>92.730882999999992</v>
      </c>
      <c r="J378" s="36"/>
      <c r="K378" s="37"/>
      <c r="AB378" s="32">
        <f>I378</f>
        <v>92.730882999999992</v>
      </c>
    </row>
    <row r="379" spans="1:28" ht="15" x14ac:dyDescent="0.25">
      <c r="A379" s="39"/>
      <c r="B379" s="39"/>
      <c r="C379" s="40" t="s">
        <v>319</v>
      </c>
      <c r="D379" s="39"/>
      <c r="E379" s="39"/>
      <c r="F379" s="39"/>
      <c r="G379" s="39"/>
      <c r="H379" s="76">
        <f>I374+I376+I377+SUM(I375:I375)</f>
        <v>2394.9499999999998</v>
      </c>
      <c r="I379" s="76"/>
      <c r="J379" s="76">
        <f>K374+K376+K377+SUM(K375:K375)</f>
        <v>56748.109999999993</v>
      </c>
      <c r="K379" s="76"/>
      <c r="O379" s="32">
        <f>I374+I376+I377+SUM(I375:I375)</f>
        <v>2394.9499999999998</v>
      </c>
      <c r="P379" s="32">
        <f>K374+K376+K377+SUM(K375:K375)</f>
        <v>56748.109999999993</v>
      </c>
      <c r="X379">
        <f>IF(Source!BI326&lt;=1,I374+I376+I377-0, 0)</f>
        <v>2394.9499999999998</v>
      </c>
      <c r="Y379">
        <f>IF(Source!BI326=2,I374+I376+I377-0, 0)</f>
        <v>0</v>
      </c>
      <c r="Z379">
        <f>IF(Source!BI326=3,I374+I376+I377-0, 0)</f>
        <v>0</v>
      </c>
      <c r="AA379">
        <f>IF(Source!BI326=4,I374+I376+I377,0)</f>
        <v>0</v>
      </c>
    </row>
    <row r="381" spans="1:28" ht="57" x14ac:dyDescent="0.2">
      <c r="A381" s="26">
        <v>5</v>
      </c>
      <c r="B381" s="26" t="str">
        <f>Source!F328</f>
        <v>3.12-3-4</v>
      </c>
      <c r="C381" s="26" t="s">
        <v>132</v>
      </c>
      <c r="D381" s="27" t="str">
        <f>Source!H328</f>
        <v>100 м2</v>
      </c>
      <c r="E381" s="10">
        <f>Source!I328</f>
        <v>5.3262999999999998</v>
      </c>
      <c r="F381" s="29"/>
      <c r="G381" s="28"/>
      <c r="H381" s="10"/>
      <c r="I381" s="29"/>
      <c r="J381" s="10"/>
      <c r="K381" s="29"/>
      <c r="Q381">
        <f>ROUND((Source!DN328/100)*ROUND((ROUND((Source!AF328*Source!AV328*Source!I328),2)),2), 2)</f>
        <v>4389.1000000000004</v>
      </c>
      <c r="R381">
        <f>Source!X328</f>
        <v>96894.9</v>
      </c>
      <c r="S381">
        <f>ROUND((Source!DO328/100)*ROUND((ROUND((Source!AF328*Source!AV328*Source!I328),2)),2), 2)</f>
        <v>3334.03</v>
      </c>
      <c r="T381">
        <f>Source!Y328</f>
        <v>45663.11</v>
      </c>
      <c r="U381">
        <f>ROUND((175/100)*ROUND((ROUND((Source!AE328*Source!AV328*Source!I328),2)),2), 2)</f>
        <v>828.07</v>
      </c>
      <c r="V381">
        <f>ROUND((160/100)*ROUND(ROUND((ROUND((Source!AE328*Source!AV328*Source!I328),2)*Source!BS328),2), 2), 2)</f>
        <v>19979.55</v>
      </c>
    </row>
    <row r="382" spans="1:28" ht="14.25" x14ac:dyDescent="0.2">
      <c r="A382" s="26"/>
      <c r="B382" s="26"/>
      <c r="C382" s="26" t="s">
        <v>313</v>
      </c>
      <c r="D382" s="27"/>
      <c r="E382" s="10"/>
      <c r="F382" s="29">
        <f>Source!AO328</f>
        <v>689</v>
      </c>
      <c r="G382" s="28" t="str">
        <f>Source!DG328</f>
        <v>)*1,15</v>
      </c>
      <c r="H382" s="10">
        <f>Source!AV328</f>
        <v>1</v>
      </c>
      <c r="I382" s="29">
        <f>ROUND((ROUND((Source!AF328*Source!AV328*Source!I328),2)),2)</f>
        <v>4220.29</v>
      </c>
      <c r="J382" s="10">
        <f>IF(Source!BA328&lt;&gt; 0, Source!BA328, 1)</f>
        <v>26.39</v>
      </c>
      <c r="K382" s="29">
        <f>Source!S328</f>
        <v>111373.45</v>
      </c>
      <c r="W382">
        <f>I382</f>
        <v>4220.29</v>
      </c>
    </row>
    <row r="383" spans="1:28" ht="14.25" x14ac:dyDescent="0.2">
      <c r="A383" s="26"/>
      <c r="B383" s="26"/>
      <c r="C383" s="26" t="s">
        <v>322</v>
      </c>
      <c r="D383" s="27"/>
      <c r="E383" s="10"/>
      <c r="F383" s="29">
        <f>Source!AM328</f>
        <v>267.17</v>
      </c>
      <c r="G383" s="28" t="str">
        <f>Source!DE328</f>
        <v>)*1,25</v>
      </c>
      <c r="H383" s="10">
        <f>Source!AV328</f>
        <v>1</v>
      </c>
      <c r="I383" s="29">
        <f>(ROUND((ROUND((((Source!ET328*1.25))*Source!AV328*Source!I328),2)),2)+ROUND((ROUND(((Source!AE328-((Source!EU328*1.25)))*Source!AV328*Source!I328),2)),2))</f>
        <v>1778.78</v>
      </c>
      <c r="J383" s="10">
        <f>IF(Source!BB328&lt;&gt; 0, Source!BB328, 1)</f>
        <v>12.18</v>
      </c>
      <c r="K383" s="29">
        <f>Source!Q328</f>
        <v>21665.54</v>
      </c>
    </row>
    <row r="384" spans="1:28" ht="14.25" x14ac:dyDescent="0.2">
      <c r="A384" s="26"/>
      <c r="B384" s="26"/>
      <c r="C384" s="26" t="s">
        <v>323</v>
      </c>
      <c r="D384" s="27"/>
      <c r="E384" s="10"/>
      <c r="F384" s="29">
        <f>Source!AN328</f>
        <v>71.069999999999993</v>
      </c>
      <c r="G384" s="28" t="str">
        <f>Source!DF328</f>
        <v>)*1,25</v>
      </c>
      <c r="H384" s="10">
        <f>Source!AV328</f>
        <v>1</v>
      </c>
      <c r="I384" s="41">
        <f>ROUND((ROUND((Source!AE328*Source!AV328*Source!I328),2)),2)</f>
        <v>473.18</v>
      </c>
      <c r="J384" s="10">
        <f>IF(Source!BS328&lt;&gt; 0, Source!BS328, 1)</f>
        <v>26.39</v>
      </c>
      <c r="K384" s="41">
        <f>Source!R328</f>
        <v>12487.22</v>
      </c>
      <c r="W384">
        <f>I384</f>
        <v>473.18</v>
      </c>
    </row>
    <row r="385" spans="1:28" ht="14.25" x14ac:dyDescent="0.2">
      <c r="A385" s="26"/>
      <c r="B385" s="26"/>
      <c r="C385" s="26" t="s">
        <v>324</v>
      </c>
      <c r="D385" s="27"/>
      <c r="E385" s="10"/>
      <c r="F385" s="29">
        <f>Source!AL328</f>
        <v>705.14</v>
      </c>
      <c r="G385" s="28" t="str">
        <f>Source!DD328</f>
        <v/>
      </c>
      <c r="H385" s="10">
        <f>Source!AW328</f>
        <v>1</v>
      </c>
      <c r="I385" s="29">
        <f>ROUND((ROUND((Source!AC328*Source!AW328*Source!I328),2)),2)</f>
        <v>3755.79</v>
      </c>
      <c r="J385" s="10">
        <f>IF(Source!BC328&lt;&gt; 0, Source!BC328, 1)</f>
        <v>3.7</v>
      </c>
      <c r="K385" s="29">
        <f>Source!P328</f>
        <v>13896.42</v>
      </c>
    </row>
    <row r="386" spans="1:28" ht="199.5" x14ac:dyDescent="0.2">
      <c r="A386" s="26" t="s">
        <v>141</v>
      </c>
      <c r="B386" s="26" t="str">
        <f>Source!F329</f>
        <v>1.1-1-1312</v>
      </c>
      <c r="C386" s="26" t="s">
        <v>282</v>
      </c>
      <c r="D386" s="27" t="str">
        <f>Source!H329</f>
        <v>м2</v>
      </c>
      <c r="E386" s="10">
        <f>Source!I329</f>
        <v>719.05050000000017</v>
      </c>
      <c r="F386" s="29">
        <f>Source!AK329</f>
        <v>25.09</v>
      </c>
      <c r="G386" s="31" t="s">
        <v>3</v>
      </c>
      <c r="H386" s="10">
        <f>Source!AW329</f>
        <v>1</v>
      </c>
      <c r="I386" s="29">
        <f>ROUND((ROUND((Source!AC329*Source!AW329*Source!I329),2)),2)+(ROUND((ROUND(((Source!ET329)*Source!AV329*Source!I329),2)),2)+ROUND((ROUND(((Source!AE329-(Source!EU329))*Source!AV329*Source!I329),2)),2))+ROUND((ROUND((Source!AF329*Source!AV329*Source!I329),2)),2)</f>
        <v>18040.98</v>
      </c>
      <c r="J386" s="10">
        <f>IF(Source!BC329&lt;&gt; 0, Source!BC329, 1)</f>
        <v>10.5</v>
      </c>
      <c r="K386" s="29">
        <f>Source!O329</f>
        <v>189430.29</v>
      </c>
      <c r="Q386">
        <f>ROUND((Source!DN329/100)*ROUND((ROUND((Source!AF329*Source!AV329*Source!I329),2)),2), 2)</f>
        <v>0</v>
      </c>
      <c r="R386">
        <f>Source!X329</f>
        <v>0</v>
      </c>
      <c r="S386">
        <f>ROUND((Source!DO329/100)*ROUND((ROUND((Source!AF329*Source!AV329*Source!I329),2)),2), 2)</f>
        <v>0</v>
      </c>
      <c r="T386">
        <f>Source!Y329</f>
        <v>0</v>
      </c>
      <c r="U386">
        <f>ROUND((175/100)*ROUND((ROUND((Source!AE329*Source!AV329*Source!I329),2)),2), 2)</f>
        <v>0</v>
      </c>
      <c r="V386">
        <f>ROUND((160/100)*ROUND(ROUND((ROUND((Source!AE329*Source!AV329*Source!I329),2)*Source!BS329),2), 2), 2)</f>
        <v>0</v>
      </c>
      <c r="X386">
        <f>IF(Source!BI329&lt;=1,I386, 0)</f>
        <v>18040.98</v>
      </c>
      <c r="Y386">
        <f>IF(Source!BI329=2,I386, 0)</f>
        <v>0</v>
      </c>
      <c r="Z386">
        <f>IF(Source!BI329=3,I386, 0)</f>
        <v>0</v>
      </c>
      <c r="AA386">
        <f>IF(Source!BI329=4,I386, 0)</f>
        <v>0</v>
      </c>
    </row>
    <row r="387" spans="1:28" ht="228" x14ac:dyDescent="0.2">
      <c r="A387" s="26" t="s">
        <v>145</v>
      </c>
      <c r="B387" s="26" t="str">
        <f>Source!F330</f>
        <v>1.1-1-1313</v>
      </c>
      <c r="C387" s="26" t="s">
        <v>283</v>
      </c>
      <c r="D387" s="27" t="str">
        <f>Source!H330</f>
        <v>м2</v>
      </c>
      <c r="E387" s="10">
        <f>Source!I330</f>
        <v>704.66949</v>
      </c>
      <c r="F387" s="29">
        <f>Source!AK330</f>
        <v>23.06</v>
      </c>
      <c r="G387" s="31" t="s">
        <v>3</v>
      </c>
      <c r="H387" s="10">
        <f>Source!AW330</f>
        <v>1</v>
      </c>
      <c r="I387" s="29">
        <f>ROUND((ROUND((Source!AC330*Source!AW330*Source!I330),2)),2)+(ROUND((ROUND(((Source!ET330)*Source!AV330*Source!I330),2)),2)+ROUND((ROUND(((Source!AE330-(Source!EU330))*Source!AV330*Source!I330),2)),2))+ROUND((ROUND((Source!AF330*Source!AV330*Source!I330),2)),2)</f>
        <v>16249.68</v>
      </c>
      <c r="J387" s="10">
        <f>IF(Source!BC330&lt;&gt; 0, Source!BC330, 1)</f>
        <v>10.74</v>
      </c>
      <c r="K387" s="29">
        <f>Source!O330</f>
        <v>174521.56</v>
      </c>
      <c r="Q387">
        <f>ROUND((Source!DN330/100)*ROUND((ROUND((Source!AF330*Source!AV330*Source!I330),2)),2), 2)</f>
        <v>0</v>
      </c>
      <c r="R387">
        <f>Source!X330</f>
        <v>0</v>
      </c>
      <c r="S387">
        <f>ROUND((Source!DO330/100)*ROUND((ROUND((Source!AF330*Source!AV330*Source!I330),2)),2), 2)</f>
        <v>0</v>
      </c>
      <c r="T387">
        <f>Source!Y330</f>
        <v>0</v>
      </c>
      <c r="U387">
        <f>ROUND((175/100)*ROUND((ROUND((Source!AE330*Source!AV330*Source!I330),2)),2), 2)</f>
        <v>0</v>
      </c>
      <c r="V387">
        <f>ROUND((160/100)*ROUND(ROUND((ROUND((Source!AE330*Source!AV330*Source!I330),2)*Source!BS330),2), 2), 2)</f>
        <v>0</v>
      </c>
      <c r="X387">
        <f>IF(Source!BI330&lt;=1,I387, 0)</f>
        <v>16249.68</v>
      </c>
      <c r="Y387">
        <f>IF(Source!BI330=2,I387, 0)</f>
        <v>0</v>
      </c>
      <c r="Z387">
        <f>IF(Source!BI330=3,I387, 0)</f>
        <v>0</v>
      </c>
      <c r="AA387">
        <f>IF(Source!BI330=4,I387, 0)</f>
        <v>0</v>
      </c>
    </row>
    <row r="388" spans="1:28" ht="14.25" x14ac:dyDescent="0.2">
      <c r="A388" s="26"/>
      <c r="B388" s="26"/>
      <c r="C388" s="26" t="s">
        <v>314</v>
      </c>
      <c r="D388" s="27" t="s">
        <v>315</v>
      </c>
      <c r="E388" s="10">
        <f>Source!DN328</f>
        <v>104</v>
      </c>
      <c r="F388" s="29"/>
      <c r="G388" s="28"/>
      <c r="H388" s="10"/>
      <c r="I388" s="29">
        <f>SUM(Q381:Q387)</f>
        <v>4389.1000000000004</v>
      </c>
      <c r="J388" s="10">
        <f>Source!BZ328</f>
        <v>87</v>
      </c>
      <c r="K388" s="29">
        <f>SUM(R381:R387)</f>
        <v>96894.9</v>
      </c>
    </row>
    <row r="389" spans="1:28" ht="14.25" x14ac:dyDescent="0.2">
      <c r="A389" s="26"/>
      <c r="B389" s="26"/>
      <c r="C389" s="26" t="s">
        <v>316</v>
      </c>
      <c r="D389" s="27" t="s">
        <v>315</v>
      </c>
      <c r="E389" s="10">
        <f>Source!DO328</f>
        <v>79</v>
      </c>
      <c r="F389" s="29"/>
      <c r="G389" s="28"/>
      <c r="H389" s="10"/>
      <c r="I389" s="29">
        <f>SUM(S381:S388)</f>
        <v>3334.03</v>
      </c>
      <c r="J389" s="10">
        <f>Source!CA328</f>
        <v>41</v>
      </c>
      <c r="K389" s="29">
        <f>SUM(T381:T388)</f>
        <v>45663.11</v>
      </c>
    </row>
    <row r="390" spans="1:28" ht="14.25" x14ac:dyDescent="0.2">
      <c r="A390" s="26"/>
      <c r="B390" s="26"/>
      <c r="C390" s="26" t="s">
        <v>325</v>
      </c>
      <c r="D390" s="27" t="s">
        <v>315</v>
      </c>
      <c r="E390" s="10">
        <f>175</f>
        <v>175</v>
      </c>
      <c r="F390" s="29"/>
      <c r="G390" s="28"/>
      <c r="H390" s="10"/>
      <c r="I390" s="29">
        <f>SUM(U381:U389)</f>
        <v>828.07</v>
      </c>
      <c r="J390" s="10">
        <f>160</f>
        <v>160</v>
      </c>
      <c r="K390" s="29">
        <f>SUM(V381:V389)</f>
        <v>19979.55</v>
      </c>
    </row>
    <row r="391" spans="1:28" ht="14.25" x14ac:dyDescent="0.2">
      <c r="A391" s="34"/>
      <c r="B391" s="34"/>
      <c r="C391" s="34" t="s">
        <v>317</v>
      </c>
      <c r="D391" s="35" t="s">
        <v>318</v>
      </c>
      <c r="E391" s="36">
        <f>Source!AQ328</f>
        <v>53</v>
      </c>
      <c r="F391" s="37"/>
      <c r="G391" s="38" t="str">
        <f>Source!DI328</f>
        <v>)*1,15</v>
      </c>
      <c r="H391" s="36">
        <f>Source!AV328</f>
        <v>1</v>
      </c>
      <c r="I391" s="37">
        <f>Source!U328</f>
        <v>324.63798499999996</v>
      </c>
      <c r="J391" s="36"/>
      <c r="K391" s="37"/>
      <c r="AB391" s="32">
        <f>I391</f>
        <v>324.63798499999996</v>
      </c>
    </row>
    <row r="392" spans="1:28" ht="15" x14ac:dyDescent="0.25">
      <c r="A392" s="39"/>
      <c r="B392" s="39"/>
      <c r="C392" s="40" t="s">
        <v>319</v>
      </c>
      <c r="D392" s="39"/>
      <c r="E392" s="39"/>
      <c r="F392" s="39"/>
      <c r="G392" s="39"/>
      <c r="H392" s="76">
        <f>I382+I383+I385+I388+I389+I390+SUM(I386:I387)</f>
        <v>52596.72</v>
      </c>
      <c r="I392" s="76"/>
      <c r="J392" s="76">
        <f>K382+K383+K385+K388+K389+K390+SUM(K386:K387)</f>
        <v>673424.82</v>
      </c>
      <c r="K392" s="76"/>
      <c r="O392" s="32">
        <f>I382+I383+I385+I388+I389+I390+SUM(I386:I387)</f>
        <v>52596.72</v>
      </c>
      <c r="P392" s="32">
        <f>K382+K383+K385+K388+K389+K390+SUM(K386:K387)</f>
        <v>673424.82</v>
      </c>
      <c r="X392">
        <f>IF(Source!BI328&lt;=1,I382+I383+I385+I388+I389+I390-0, 0)</f>
        <v>18306.060000000001</v>
      </c>
      <c r="Y392">
        <f>IF(Source!BI328=2,I382+I383+I385+I388+I389+I390-0, 0)</f>
        <v>0</v>
      </c>
      <c r="Z392">
        <f>IF(Source!BI328=3,I382+I383+I385+I388+I389+I390-0, 0)</f>
        <v>0</v>
      </c>
      <c r="AA392">
        <f>IF(Source!BI328=4,I382+I383+I385+I388+I389+I390,0)</f>
        <v>0</v>
      </c>
    </row>
    <row r="394" spans="1:28" ht="99.75" x14ac:dyDescent="0.2">
      <c r="A394" s="26">
        <v>6</v>
      </c>
      <c r="B394" s="26" t="str">
        <f>Source!F331</f>
        <v>3.12-3-10</v>
      </c>
      <c r="C394" s="26" t="s">
        <v>150</v>
      </c>
      <c r="D394" s="27" t="str">
        <f>Source!H331</f>
        <v>100 м2</v>
      </c>
      <c r="E394" s="10">
        <f>Source!I331</f>
        <v>2.0500000000000001E-2</v>
      </c>
      <c r="F394" s="29"/>
      <c r="G394" s="28"/>
      <c r="H394" s="10"/>
      <c r="I394" s="29"/>
      <c r="J394" s="10"/>
      <c r="K394" s="29"/>
      <c r="Q394">
        <f>ROUND((Source!DN331/100)*ROUND((ROUND((Source!AF331*Source!AV331*Source!I331),2)),2), 2)</f>
        <v>24.19</v>
      </c>
      <c r="R394">
        <f>Source!X331</f>
        <v>534.03</v>
      </c>
      <c r="S394">
        <f>ROUND((Source!DO331/100)*ROUND((ROUND((Source!AF331*Source!AV331*Source!I331),2)),2), 2)</f>
        <v>18.38</v>
      </c>
      <c r="T394">
        <f>Source!Y331</f>
        <v>251.67</v>
      </c>
      <c r="U394">
        <f>ROUND((175/100)*ROUND((ROUND((Source!AE331*Source!AV331*Source!I331),2)),2), 2)</f>
        <v>0.37</v>
      </c>
      <c r="V394">
        <f>ROUND((160/100)*ROUND(ROUND((ROUND((Source!AE331*Source!AV331*Source!I331),2)*Source!BS331),2), 2), 2)</f>
        <v>8.86</v>
      </c>
    </row>
    <row r="395" spans="1:28" x14ac:dyDescent="0.2">
      <c r="C395" s="30" t="str">
        <f>"Объем: "&amp;Source!I331&amp;"=2,05/"&amp;"100"</f>
        <v>Объем: 0,0205=2,05/100</v>
      </c>
    </row>
    <row r="396" spans="1:28" ht="14.25" x14ac:dyDescent="0.2">
      <c r="A396" s="26"/>
      <c r="B396" s="26"/>
      <c r="C396" s="26" t="s">
        <v>313</v>
      </c>
      <c r="D396" s="27"/>
      <c r="E396" s="10"/>
      <c r="F396" s="29">
        <f>Source!AO331</f>
        <v>986.85</v>
      </c>
      <c r="G396" s="28" t="str">
        <f>Source!DG331</f>
        <v>)*1,15</v>
      </c>
      <c r="H396" s="10">
        <f>Source!AV331</f>
        <v>1</v>
      </c>
      <c r="I396" s="29">
        <f>ROUND((ROUND((Source!AF331*Source!AV331*Source!I331),2)),2)</f>
        <v>23.26</v>
      </c>
      <c r="J396" s="10">
        <f>IF(Source!BA331&lt;&gt; 0, Source!BA331, 1)</f>
        <v>26.39</v>
      </c>
      <c r="K396" s="29">
        <f>Source!S331</f>
        <v>613.83000000000004</v>
      </c>
      <c r="W396">
        <f>I396</f>
        <v>23.26</v>
      </c>
    </row>
    <row r="397" spans="1:28" ht="14.25" x14ac:dyDescent="0.2">
      <c r="A397" s="26"/>
      <c r="B397" s="26"/>
      <c r="C397" s="26" t="s">
        <v>322</v>
      </c>
      <c r="D397" s="27"/>
      <c r="E397" s="10"/>
      <c r="F397" s="29">
        <f>Source!AM331</f>
        <v>50.84</v>
      </c>
      <c r="G397" s="28" t="str">
        <f>Source!DE331</f>
        <v>)*1,25</v>
      </c>
      <c r="H397" s="10">
        <f>Source!AV331</f>
        <v>1</v>
      </c>
      <c r="I397" s="29">
        <f>(ROUND((ROUND((((Source!ET331*1.25))*Source!AV331*Source!I331),2)),2)+ROUND((ROUND(((Source!AE331-((Source!EU331*1.25)))*Source!AV331*Source!I331),2)),2))</f>
        <v>1.3</v>
      </c>
      <c r="J397" s="10">
        <f>IF(Source!BB331&lt;&gt; 0, Source!BB331, 1)</f>
        <v>9.3800000000000008</v>
      </c>
      <c r="K397" s="29">
        <f>Source!Q331</f>
        <v>12.19</v>
      </c>
    </row>
    <row r="398" spans="1:28" ht="14.25" x14ac:dyDescent="0.2">
      <c r="A398" s="26"/>
      <c r="B398" s="26"/>
      <c r="C398" s="26" t="s">
        <v>323</v>
      </c>
      <c r="D398" s="27"/>
      <c r="E398" s="10"/>
      <c r="F398" s="29">
        <f>Source!AN331</f>
        <v>8.01</v>
      </c>
      <c r="G398" s="28" t="str">
        <f>Source!DF331</f>
        <v>)*1,25</v>
      </c>
      <c r="H398" s="10">
        <f>Source!AV331</f>
        <v>1</v>
      </c>
      <c r="I398" s="41">
        <f>ROUND((ROUND((Source!AE331*Source!AV331*Source!I331),2)),2)</f>
        <v>0.21</v>
      </c>
      <c r="J398" s="10">
        <f>IF(Source!BS331&lt;&gt; 0, Source!BS331, 1)</f>
        <v>26.39</v>
      </c>
      <c r="K398" s="41">
        <f>Source!R331</f>
        <v>5.54</v>
      </c>
      <c r="W398">
        <f>I398</f>
        <v>0.21</v>
      </c>
    </row>
    <row r="399" spans="1:28" ht="14.25" x14ac:dyDescent="0.2">
      <c r="A399" s="26"/>
      <c r="B399" s="26"/>
      <c r="C399" s="26" t="s">
        <v>324</v>
      </c>
      <c r="D399" s="27"/>
      <c r="E399" s="10"/>
      <c r="F399" s="29">
        <f>Source!AL331</f>
        <v>7205.92</v>
      </c>
      <c r="G399" s="28" t="str">
        <f>Source!DD331</f>
        <v/>
      </c>
      <c r="H399" s="10">
        <f>Source!AW331</f>
        <v>1</v>
      </c>
      <c r="I399" s="29">
        <f>ROUND((ROUND((Source!AC331*Source!AW331*Source!I331),2)),2)</f>
        <v>147.72</v>
      </c>
      <c r="J399" s="10">
        <f>IF(Source!BC331&lt;&gt; 0, Source!BC331, 1)</f>
        <v>1.95</v>
      </c>
      <c r="K399" s="29">
        <f>Source!P331</f>
        <v>288.05</v>
      </c>
    </row>
    <row r="400" spans="1:28" ht="199.5" x14ac:dyDescent="0.2">
      <c r="A400" s="26" t="s">
        <v>152</v>
      </c>
      <c r="B400" s="26" t="str">
        <f>Source!F332</f>
        <v>1.1-1-1312</v>
      </c>
      <c r="C400" s="26" t="s">
        <v>282</v>
      </c>
      <c r="D400" s="27" t="str">
        <f>Source!H332</f>
        <v>м2</v>
      </c>
      <c r="E400" s="10">
        <f>Source!I332</f>
        <v>2.7681150000000003</v>
      </c>
      <c r="F400" s="29">
        <f>Source!AK332</f>
        <v>25.09</v>
      </c>
      <c r="G400" s="31" t="s">
        <v>3</v>
      </c>
      <c r="H400" s="10">
        <f>Source!AW332</f>
        <v>1</v>
      </c>
      <c r="I400" s="29">
        <f>ROUND((ROUND((Source!AC332*Source!AW332*Source!I332),2)),2)+(ROUND((ROUND(((Source!ET332)*Source!AV332*Source!I332),2)),2)+ROUND((ROUND(((Source!AE332-(Source!EU332))*Source!AV332*Source!I332),2)),2))+ROUND((ROUND((Source!AF332*Source!AV332*Source!I332),2)),2)</f>
        <v>69.45</v>
      </c>
      <c r="J400" s="10">
        <f>IF(Source!BC332&lt;&gt; 0, Source!BC332, 1)</f>
        <v>10.5</v>
      </c>
      <c r="K400" s="29">
        <f>Source!O332</f>
        <v>729.23</v>
      </c>
      <c r="Q400">
        <f>ROUND((Source!DN332/100)*ROUND((ROUND((Source!AF332*Source!AV332*Source!I332),2)),2), 2)</f>
        <v>0</v>
      </c>
      <c r="R400">
        <f>Source!X332</f>
        <v>0</v>
      </c>
      <c r="S400">
        <f>ROUND((Source!DO332/100)*ROUND((ROUND((Source!AF332*Source!AV332*Source!I332),2)),2), 2)</f>
        <v>0</v>
      </c>
      <c r="T400">
        <f>Source!Y332</f>
        <v>0</v>
      </c>
      <c r="U400">
        <f>ROUND((175/100)*ROUND((ROUND((Source!AE332*Source!AV332*Source!I332),2)),2), 2)</f>
        <v>0</v>
      </c>
      <c r="V400">
        <f>ROUND((160/100)*ROUND(ROUND((ROUND((Source!AE332*Source!AV332*Source!I332),2)*Source!BS332),2), 2), 2)</f>
        <v>0</v>
      </c>
      <c r="X400">
        <f>IF(Source!BI332&lt;=1,I400, 0)</f>
        <v>69.45</v>
      </c>
      <c r="Y400">
        <f>IF(Source!BI332=2,I400, 0)</f>
        <v>0</v>
      </c>
      <c r="Z400">
        <f>IF(Source!BI332=3,I400, 0)</f>
        <v>0</v>
      </c>
      <c r="AA400">
        <f>IF(Source!BI332=4,I400, 0)</f>
        <v>0</v>
      </c>
    </row>
    <row r="401" spans="1:28" ht="228" x14ac:dyDescent="0.2">
      <c r="A401" s="26" t="s">
        <v>153</v>
      </c>
      <c r="B401" s="26" t="str">
        <f>Source!F333</f>
        <v>1.1-1-1313</v>
      </c>
      <c r="C401" s="26" t="s">
        <v>283</v>
      </c>
      <c r="D401" s="27" t="str">
        <f>Source!H333</f>
        <v>м2</v>
      </c>
      <c r="E401" s="10">
        <f>Source!I333</f>
        <v>1.235535</v>
      </c>
      <c r="F401" s="29">
        <f>Source!AK333</f>
        <v>23.06</v>
      </c>
      <c r="G401" s="31" t="s">
        <v>3</v>
      </c>
      <c r="H401" s="10">
        <f>Source!AW333</f>
        <v>1</v>
      </c>
      <c r="I401" s="29">
        <f>ROUND((ROUND((Source!AC333*Source!AW333*Source!I333),2)),2)+(ROUND((ROUND(((Source!ET333)*Source!AV333*Source!I333),2)),2)+ROUND((ROUND(((Source!AE333-(Source!EU333))*Source!AV333*Source!I333),2)),2))+ROUND((ROUND((Source!AF333*Source!AV333*Source!I333),2)),2)</f>
        <v>28.49</v>
      </c>
      <c r="J401" s="10">
        <f>IF(Source!BC333&lt;&gt; 0, Source!BC333, 1)</f>
        <v>10.74</v>
      </c>
      <c r="K401" s="29">
        <f>Source!O333</f>
        <v>305.98</v>
      </c>
      <c r="Q401">
        <f>ROUND((Source!DN333/100)*ROUND((ROUND((Source!AF333*Source!AV333*Source!I333),2)),2), 2)</f>
        <v>0</v>
      </c>
      <c r="R401">
        <f>Source!X333</f>
        <v>0</v>
      </c>
      <c r="S401">
        <f>ROUND((Source!DO333/100)*ROUND((ROUND((Source!AF333*Source!AV333*Source!I333),2)),2), 2)</f>
        <v>0</v>
      </c>
      <c r="T401">
        <f>Source!Y333</f>
        <v>0</v>
      </c>
      <c r="U401">
        <f>ROUND((175/100)*ROUND((ROUND((Source!AE333*Source!AV333*Source!I333),2)),2), 2)</f>
        <v>0</v>
      </c>
      <c r="V401">
        <f>ROUND((160/100)*ROUND(ROUND((ROUND((Source!AE333*Source!AV333*Source!I333),2)*Source!BS333),2), 2), 2)</f>
        <v>0</v>
      </c>
      <c r="X401">
        <f>IF(Source!BI333&lt;=1,I401, 0)</f>
        <v>28.49</v>
      </c>
      <c r="Y401">
        <f>IF(Source!BI333=2,I401, 0)</f>
        <v>0</v>
      </c>
      <c r="Z401">
        <f>IF(Source!BI333=3,I401, 0)</f>
        <v>0</v>
      </c>
      <c r="AA401">
        <f>IF(Source!BI333=4,I401, 0)</f>
        <v>0</v>
      </c>
    </row>
    <row r="402" spans="1:28" ht="14.25" x14ac:dyDescent="0.2">
      <c r="A402" s="26"/>
      <c r="B402" s="26"/>
      <c r="C402" s="26" t="s">
        <v>314</v>
      </c>
      <c r="D402" s="27" t="s">
        <v>315</v>
      </c>
      <c r="E402" s="10">
        <f>Source!DN331</f>
        <v>104</v>
      </c>
      <c r="F402" s="29"/>
      <c r="G402" s="28"/>
      <c r="H402" s="10"/>
      <c r="I402" s="29">
        <f>SUM(Q394:Q401)</f>
        <v>24.19</v>
      </c>
      <c r="J402" s="10">
        <f>Source!BZ331</f>
        <v>87</v>
      </c>
      <c r="K402" s="29">
        <f>SUM(R394:R401)</f>
        <v>534.03</v>
      </c>
    </row>
    <row r="403" spans="1:28" ht="14.25" x14ac:dyDescent="0.2">
      <c r="A403" s="26"/>
      <c r="B403" s="26"/>
      <c r="C403" s="26" t="s">
        <v>316</v>
      </c>
      <c r="D403" s="27" t="s">
        <v>315</v>
      </c>
      <c r="E403" s="10">
        <f>Source!DO331</f>
        <v>79</v>
      </c>
      <c r="F403" s="29"/>
      <c r="G403" s="28"/>
      <c r="H403" s="10"/>
      <c r="I403" s="29">
        <f>SUM(S394:S402)</f>
        <v>18.38</v>
      </c>
      <c r="J403" s="10">
        <f>Source!CA331</f>
        <v>41</v>
      </c>
      <c r="K403" s="29">
        <f>SUM(T394:T402)</f>
        <v>251.67</v>
      </c>
    </row>
    <row r="404" spans="1:28" ht="14.25" x14ac:dyDescent="0.2">
      <c r="A404" s="26"/>
      <c r="B404" s="26"/>
      <c r="C404" s="26" t="s">
        <v>325</v>
      </c>
      <c r="D404" s="27" t="s">
        <v>315</v>
      </c>
      <c r="E404" s="10">
        <f>175</f>
        <v>175</v>
      </c>
      <c r="F404" s="29"/>
      <c r="G404" s="28"/>
      <c r="H404" s="10"/>
      <c r="I404" s="29">
        <f>SUM(U394:U403)</f>
        <v>0.37</v>
      </c>
      <c r="J404" s="10">
        <f>160</f>
        <v>160</v>
      </c>
      <c r="K404" s="29">
        <f>SUM(V394:V403)</f>
        <v>8.86</v>
      </c>
    </row>
    <row r="405" spans="1:28" ht="14.25" x14ac:dyDescent="0.2">
      <c r="A405" s="34"/>
      <c r="B405" s="34"/>
      <c r="C405" s="34" t="s">
        <v>317</v>
      </c>
      <c r="D405" s="35" t="s">
        <v>318</v>
      </c>
      <c r="E405" s="36">
        <f>Source!AQ331</f>
        <v>85</v>
      </c>
      <c r="F405" s="37"/>
      <c r="G405" s="38" t="str">
        <f>Source!DI331</f>
        <v>)*1,15</v>
      </c>
      <c r="H405" s="36">
        <f>Source!AV331</f>
        <v>1</v>
      </c>
      <c r="I405" s="37">
        <f>Source!U331</f>
        <v>2.0038749999999999</v>
      </c>
      <c r="J405" s="36"/>
      <c r="K405" s="37"/>
      <c r="AB405" s="32">
        <f>I405</f>
        <v>2.0038749999999999</v>
      </c>
    </row>
    <row r="406" spans="1:28" ht="15" x14ac:dyDescent="0.25">
      <c r="A406" s="39"/>
      <c r="B406" s="39"/>
      <c r="C406" s="40" t="s">
        <v>319</v>
      </c>
      <c r="D406" s="39"/>
      <c r="E406" s="39"/>
      <c r="F406" s="39"/>
      <c r="G406" s="39"/>
      <c r="H406" s="76">
        <f>I396+I397+I399+I402+I403+I404+SUM(I400:I401)</f>
        <v>313.15999999999997</v>
      </c>
      <c r="I406" s="76"/>
      <c r="J406" s="76">
        <f>K396+K397+K399+K402+K403+K404+SUM(K400:K401)</f>
        <v>2743.84</v>
      </c>
      <c r="K406" s="76"/>
      <c r="O406" s="32">
        <f>I396+I397+I399+I402+I403+I404+SUM(I400:I401)</f>
        <v>313.15999999999997</v>
      </c>
      <c r="P406" s="32">
        <f>K396+K397+K399+K402+K403+K404+SUM(K400:K401)</f>
        <v>2743.84</v>
      </c>
      <c r="X406">
        <f>IF(Source!BI331&lt;=1,I396+I397+I399+I402+I403+I404-0, 0)</f>
        <v>215.22</v>
      </c>
      <c r="Y406">
        <f>IF(Source!BI331=2,I396+I397+I399+I402+I403+I404-0, 0)</f>
        <v>0</v>
      </c>
      <c r="Z406">
        <f>IF(Source!BI331=3,I396+I397+I399+I402+I403+I404-0, 0)</f>
        <v>0</v>
      </c>
      <c r="AA406">
        <f>IF(Source!BI331=4,I396+I397+I399+I402+I403+I404,0)</f>
        <v>0</v>
      </c>
    </row>
    <row r="409" spans="1:28" ht="16.5" x14ac:dyDescent="0.25">
      <c r="A409" s="75" t="str">
        <f>CONCATENATE("Подраздел: ",IF(Source!G335&lt;&gt;"Новый подраздел", Source!G335, ""))</f>
        <v>Подраздел: Кровля тех. этажа в/о В/5-9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</row>
    <row r="410" spans="1:28" ht="42.75" x14ac:dyDescent="0.2">
      <c r="A410" s="26">
        <v>1</v>
      </c>
      <c r="B410" s="26" t="str">
        <f>Source!F339</f>
        <v>6.61-26-1</v>
      </c>
      <c r="C410" s="26" t="s">
        <v>21</v>
      </c>
      <c r="D410" s="27" t="str">
        <f>Source!H339</f>
        <v>100 м2</v>
      </c>
      <c r="E410" s="10">
        <f>Source!I339</f>
        <v>3.3999999999999998E-3</v>
      </c>
      <c r="F410" s="29"/>
      <c r="G410" s="28"/>
      <c r="H410" s="10"/>
      <c r="I410" s="29"/>
      <c r="J410" s="10"/>
      <c r="K410" s="29"/>
      <c r="Q410">
        <f>ROUND((Source!DN339/100)*ROUND((ROUND((Source!AF339*Source!AV339*Source!I339),2)),2), 2)</f>
        <v>1.6</v>
      </c>
      <c r="R410">
        <f>Source!X339</f>
        <v>36.950000000000003</v>
      </c>
      <c r="S410">
        <f>ROUND((Source!DO339/100)*ROUND((ROUND((Source!AF339*Source!AV339*Source!I339),2)),2), 2)</f>
        <v>1.1000000000000001</v>
      </c>
      <c r="T410">
        <f>Source!Y339</f>
        <v>21.64</v>
      </c>
      <c r="U410">
        <f>ROUND((175/100)*ROUND((ROUND((Source!AE339*Source!AV339*Source!I339),2)),2), 2)</f>
        <v>0</v>
      </c>
      <c r="V410">
        <f>ROUND((160/100)*ROUND(ROUND((ROUND((Source!AE339*Source!AV339*Source!I339),2)*Source!BS339),2), 2), 2)</f>
        <v>0</v>
      </c>
    </row>
    <row r="411" spans="1:28" x14ac:dyDescent="0.2">
      <c r="C411" s="30" t="str">
        <f>"Объем: "&amp;Source!I339&amp;"=0,34/"&amp;"100"</f>
        <v>Объем: 0,0034=0,34/100</v>
      </c>
    </row>
    <row r="412" spans="1:28" ht="14.25" x14ac:dyDescent="0.2">
      <c r="A412" s="26"/>
      <c r="B412" s="26"/>
      <c r="C412" s="26" t="s">
        <v>313</v>
      </c>
      <c r="D412" s="27"/>
      <c r="E412" s="10"/>
      <c r="F412" s="29">
        <f>Source!AO339</f>
        <v>587.65</v>
      </c>
      <c r="G412" s="28" t="str">
        <f>Source!DG339</f>
        <v/>
      </c>
      <c r="H412" s="10">
        <f>Source!AV339</f>
        <v>1</v>
      </c>
      <c r="I412" s="29">
        <f>ROUND((ROUND((Source!AF339*Source!AV339*Source!I339),2)),2)</f>
        <v>2</v>
      </c>
      <c r="J412" s="10">
        <f>IF(Source!BA339&lt;&gt; 0, Source!BA339, 1)</f>
        <v>26.39</v>
      </c>
      <c r="K412" s="29">
        <f>Source!S339</f>
        <v>52.78</v>
      </c>
      <c r="W412">
        <f>I412</f>
        <v>2</v>
      </c>
    </row>
    <row r="413" spans="1:28" ht="28.5" x14ac:dyDescent="0.2">
      <c r="A413" s="26" t="s">
        <v>27</v>
      </c>
      <c r="B413" s="26" t="str">
        <f>Source!F340</f>
        <v>9999990001</v>
      </c>
      <c r="C413" s="26" t="s">
        <v>29</v>
      </c>
      <c r="D413" s="27" t="str">
        <f>Source!H340</f>
        <v>т</v>
      </c>
      <c r="E413" s="10">
        <f>Source!I340</f>
        <v>-1.5640000000000001E-2</v>
      </c>
      <c r="F413" s="29">
        <f>Source!AK340</f>
        <v>0</v>
      </c>
      <c r="G413" s="31" t="s">
        <v>3</v>
      </c>
      <c r="H413" s="10">
        <f>Source!AW340</f>
        <v>1</v>
      </c>
      <c r="I413" s="29">
        <f>ROUND((ROUND((Source!AC340*Source!AW340*Source!I340),2)),2)+(ROUND((ROUND(((Source!ET340)*Source!AV340*Source!I340),2)),2)+ROUND((ROUND(((Source!AE340-(Source!EU340))*Source!AV340*Source!I340),2)),2))+ROUND((ROUND((Source!AF340*Source!AV340*Source!I340),2)),2)</f>
        <v>0</v>
      </c>
      <c r="J413" s="10">
        <f>IF(Source!BC340&lt;&gt; 0, Source!BC340, 1)</f>
        <v>1</v>
      </c>
      <c r="K413" s="29">
        <f>Source!O340</f>
        <v>0</v>
      </c>
      <c r="Q413">
        <f>ROUND((Source!DN340/100)*ROUND((ROUND((Source!AF340*Source!AV340*Source!I340),2)),2), 2)</f>
        <v>0</v>
      </c>
      <c r="R413">
        <f>Source!X340</f>
        <v>0</v>
      </c>
      <c r="S413">
        <f>ROUND((Source!DO340/100)*ROUND((ROUND((Source!AF340*Source!AV340*Source!I340),2)),2), 2)</f>
        <v>0</v>
      </c>
      <c r="T413">
        <f>Source!Y340</f>
        <v>0</v>
      </c>
      <c r="U413">
        <f>ROUND((175/100)*ROUND((ROUND((Source!AE340*Source!AV340*Source!I340),2)),2), 2)</f>
        <v>0</v>
      </c>
      <c r="V413">
        <f>ROUND((160/100)*ROUND(ROUND((ROUND((Source!AE340*Source!AV340*Source!I340),2)*Source!BS340),2), 2), 2)</f>
        <v>0</v>
      </c>
      <c r="X413">
        <f>IF(Source!BI340&lt;=1,I413, 0)</f>
        <v>0</v>
      </c>
      <c r="Y413">
        <f>IF(Source!BI340=2,I413, 0)</f>
        <v>0</v>
      </c>
      <c r="Z413">
        <f>IF(Source!BI340=3,I413, 0)</f>
        <v>0</v>
      </c>
      <c r="AA413">
        <f>IF(Source!BI340=4,I413, 0)</f>
        <v>0</v>
      </c>
    </row>
    <row r="414" spans="1:28" ht="14.25" x14ac:dyDescent="0.2">
      <c r="A414" s="26"/>
      <c r="B414" s="26"/>
      <c r="C414" s="26" t="s">
        <v>314</v>
      </c>
      <c r="D414" s="27" t="s">
        <v>315</v>
      </c>
      <c r="E414" s="10">
        <f>Source!DN339</f>
        <v>80</v>
      </c>
      <c r="F414" s="29"/>
      <c r="G414" s="28"/>
      <c r="H414" s="10"/>
      <c r="I414" s="29">
        <f>SUM(Q410:Q413)</f>
        <v>1.6</v>
      </c>
      <c r="J414" s="10">
        <f>Source!BZ339</f>
        <v>70</v>
      </c>
      <c r="K414" s="29">
        <f>SUM(R410:R413)</f>
        <v>36.950000000000003</v>
      </c>
    </row>
    <row r="415" spans="1:28" ht="14.25" x14ac:dyDescent="0.2">
      <c r="A415" s="26"/>
      <c r="B415" s="26"/>
      <c r="C415" s="26" t="s">
        <v>316</v>
      </c>
      <c r="D415" s="27" t="s">
        <v>315</v>
      </c>
      <c r="E415" s="10">
        <f>Source!DO339</f>
        <v>55</v>
      </c>
      <c r="F415" s="29"/>
      <c r="G415" s="28"/>
      <c r="H415" s="10"/>
      <c r="I415" s="29">
        <f>SUM(S410:S414)</f>
        <v>1.1000000000000001</v>
      </c>
      <c r="J415" s="10">
        <f>Source!CA339</f>
        <v>41</v>
      </c>
      <c r="K415" s="29">
        <f>SUM(T410:T414)</f>
        <v>21.64</v>
      </c>
    </row>
    <row r="416" spans="1:28" ht="14.25" x14ac:dyDescent="0.2">
      <c r="A416" s="34"/>
      <c r="B416" s="34"/>
      <c r="C416" s="34" t="s">
        <v>317</v>
      </c>
      <c r="D416" s="35" t="s">
        <v>318</v>
      </c>
      <c r="E416" s="36">
        <f>Source!AQ339</f>
        <v>57.5</v>
      </c>
      <c r="F416" s="37"/>
      <c r="G416" s="38" t="str">
        <f>Source!DI339</f>
        <v/>
      </c>
      <c r="H416" s="36">
        <f>Source!AV339</f>
        <v>1</v>
      </c>
      <c r="I416" s="37">
        <f>Source!U339</f>
        <v>0.19549999999999998</v>
      </c>
      <c r="J416" s="36"/>
      <c r="K416" s="37"/>
      <c r="AB416" s="32">
        <f>I416</f>
        <v>0.19549999999999998</v>
      </c>
    </row>
    <row r="417" spans="1:28" ht="15" x14ac:dyDescent="0.25">
      <c r="A417" s="39"/>
      <c r="B417" s="39"/>
      <c r="C417" s="40" t="s">
        <v>319</v>
      </c>
      <c r="D417" s="39"/>
      <c r="E417" s="39"/>
      <c r="F417" s="39"/>
      <c r="G417" s="39"/>
      <c r="H417" s="76">
        <f>I412+I414+I415+SUM(I413:I413)</f>
        <v>4.7</v>
      </c>
      <c r="I417" s="76"/>
      <c r="J417" s="76">
        <f>K412+K414+K415+SUM(K413:K413)</f>
        <v>111.37</v>
      </c>
      <c r="K417" s="76"/>
      <c r="O417" s="32">
        <f>I412+I414+I415+SUM(I413:I413)</f>
        <v>4.7</v>
      </c>
      <c r="P417" s="32">
        <f>K412+K414+K415+SUM(K413:K413)</f>
        <v>111.37</v>
      </c>
      <c r="X417">
        <f>IF(Source!BI339&lt;=1,I412+I414+I415-0, 0)</f>
        <v>4.7</v>
      </c>
      <c r="Y417">
        <f>IF(Source!BI339=2,I412+I414+I415-0, 0)</f>
        <v>0</v>
      </c>
      <c r="Z417">
        <f>IF(Source!BI339=3,I412+I414+I415-0, 0)</f>
        <v>0</v>
      </c>
      <c r="AA417">
        <f>IF(Source!BI339=4,I412+I414+I415,0)</f>
        <v>0</v>
      </c>
    </row>
    <row r="419" spans="1:28" ht="42.75" x14ac:dyDescent="0.2">
      <c r="A419" s="26">
        <v>2</v>
      </c>
      <c r="B419" s="26" t="str">
        <f>Source!F341</f>
        <v>6.62-31-1</v>
      </c>
      <c r="C419" s="26" t="s">
        <v>33</v>
      </c>
      <c r="D419" s="27" t="str">
        <f>Source!H341</f>
        <v>1 м2 поверхности</v>
      </c>
      <c r="E419" s="10">
        <f>Source!I341</f>
        <v>0.35</v>
      </c>
      <c r="F419" s="29"/>
      <c r="G419" s="28"/>
      <c r="H419" s="10"/>
      <c r="I419" s="29"/>
      <c r="J419" s="10"/>
      <c r="K419" s="29"/>
      <c r="Q419">
        <f>ROUND((Source!DN341/100)*ROUND((ROUND((Source!AF341*Source!AV341*Source!I341),2)),2), 2)</f>
        <v>2.15</v>
      </c>
      <c r="R419">
        <f>Source!X341</f>
        <v>47.09</v>
      </c>
      <c r="S419">
        <f>ROUND((Source!DO341/100)*ROUND((ROUND((Source!AF341*Source!AV341*Source!I341),2)),2), 2)</f>
        <v>1.38</v>
      </c>
      <c r="T419">
        <f>Source!Y341</f>
        <v>23.26</v>
      </c>
      <c r="U419">
        <f>ROUND((175/100)*ROUND((ROUND((Source!AE341*Source!AV341*Source!I341),2)),2), 2)</f>
        <v>0</v>
      </c>
      <c r="V419">
        <f>ROUND((160/100)*ROUND(ROUND((ROUND((Source!AE341*Source!AV341*Source!I341),2)*Source!BS341),2), 2), 2)</f>
        <v>0</v>
      </c>
    </row>
    <row r="420" spans="1:28" ht="14.25" x14ac:dyDescent="0.2">
      <c r="A420" s="26"/>
      <c r="B420" s="26"/>
      <c r="C420" s="26" t="s">
        <v>313</v>
      </c>
      <c r="D420" s="27"/>
      <c r="E420" s="10"/>
      <c r="F420" s="29">
        <f>Source!AO341</f>
        <v>6.13</v>
      </c>
      <c r="G420" s="28" t="str">
        <f>Source!DG341</f>
        <v/>
      </c>
      <c r="H420" s="10">
        <f>Source!AV341</f>
        <v>1</v>
      </c>
      <c r="I420" s="29">
        <f>ROUND((ROUND((Source!AF341*Source!AV341*Source!I341),2)),2)</f>
        <v>2.15</v>
      </c>
      <c r="J420" s="10">
        <f>IF(Source!BA341&lt;&gt; 0, Source!BA341, 1)</f>
        <v>26.39</v>
      </c>
      <c r="K420" s="29">
        <f>Source!S341</f>
        <v>56.74</v>
      </c>
      <c r="W420">
        <f>I420</f>
        <v>2.15</v>
      </c>
    </row>
    <row r="421" spans="1:28" ht="14.25" x14ac:dyDescent="0.2">
      <c r="A421" s="26"/>
      <c r="B421" s="26"/>
      <c r="C421" s="26" t="s">
        <v>314</v>
      </c>
      <c r="D421" s="27" t="s">
        <v>315</v>
      </c>
      <c r="E421" s="10">
        <f>Source!DN341</f>
        <v>100</v>
      </c>
      <c r="F421" s="29"/>
      <c r="G421" s="28"/>
      <c r="H421" s="10"/>
      <c r="I421" s="29">
        <f>SUM(Q419:Q420)</f>
        <v>2.15</v>
      </c>
      <c r="J421" s="10">
        <f>Source!BZ341</f>
        <v>83</v>
      </c>
      <c r="K421" s="29">
        <f>SUM(R419:R420)</f>
        <v>47.09</v>
      </c>
    </row>
    <row r="422" spans="1:28" ht="14.25" x14ac:dyDescent="0.2">
      <c r="A422" s="26"/>
      <c r="B422" s="26"/>
      <c r="C422" s="26" t="s">
        <v>316</v>
      </c>
      <c r="D422" s="27" t="s">
        <v>315</v>
      </c>
      <c r="E422" s="10">
        <f>Source!DO341</f>
        <v>64</v>
      </c>
      <c r="F422" s="29"/>
      <c r="G422" s="28"/>
      <c r="H422" s="10"/>
      <c r="I422" s="29">
        <f>SUM(S419:S421)</f>
        <v>1.38</v>
      </c>
      <c r="J422" s="10">
        <f>Source!CA341</f>
        <v>41</v>
      </c>
      <c r="K422" s="29">
        <f>SUM(T419:T421)</f>
        <v>23.26</v>
      </c>
    </row>
    <row r="423" spans="1:28" ht="14.25" x14ac:dyDescent="0.2">
      <c r="A423" s="34"/>
      <c r="B423" s="34"/>
      <c r="C423" s="34" t="s">
        <v>317</v>
      </c>
      <c r="D423" s="35" t="s">
        <v>318</v>
      </c>
      <c r="E423" s="36">
        <f>Source!AQ341</f>
        <v>0.6</v>
      </c>
      <c r="F423" s="37"/>
      <c r="G423" s="38" t="str">
        <f>Source!DI341</f>
        <v/>
      </c>
      <c r="H423" s="36">
        <f>Source!AV341</f>
        <v>1</v>
      </c>
      <c r="I423" s="37">
        <f>Source!U341</f>
        <v>0.21</v>
      </c>
      <c r="J423" s="36"/>
      <c r="K423" s="37"/>
      <c r="AB423" s="32">
        <f>I423</f>
        <v>0.21</v>
      </c>
    </row>
    <row r="424" spans="1:28" ht="15" x14ac:dyDescent="0.25">
      <c r="A424" s="39"/>
      <c r="B424" s="39"/>
      <c r="C424" s="40" t="s">
        <v>319</v>
      </c>
      <c r="D424" s="39"/>
      <c r="E424" s="39"/>
      <c r="F424" s="39"/>
      <c r="G424" s="39"/>
      <c r="H424" s="76">
        <f>I420+I421+I422</f>
        <v>5.68</v>
      </c>
      <c r="I424" s="76"/>
      <c r="J424" s="76">
        <f>K420+K421+K422</f>
        <v>127.09000000000002</v>
      </c>
      <c r="K424" s="76"/>
      <c r="O424" s="32">
        <f>I420+I421+I422</f>
        <v>5.68</v>
      </c>
      <c r="P424" s="32">
        <f>K420+K421+K422</f>
        <v>127.09000000000002</v>
      </c>
      <c r="X424">
        <f>IF(Source!BI341&lt;=1,I420+I421+I422-0, 0)</f>
        <v>5.68</v>
      </c>
      <c r="Y424">
        <f>IF(Source!BI341=2,I420+I421+I422-0, 0)</f>
        <v>0</v>
      </c>
      <c r="Z424">
        <f>IF(Source!BI341=3,I420+I421+I422-0, 0)</f>
        <v>0</v>
      </c>
      <c r="AA424">
        <f>IF(Source!BI341=4,I420+I421+I422,0)</f>
        <v>0</v>
      </c>
    </row>
    <row r="426" spans="1:28" ht="28.5" x14ac:dyDescent="0.2">
      <c r="A426" s="26">
        <v>3</v>
      </c>
      <c r="B426" s="26" t="str">
        <f>Source!F342</f>
        <v>6.58-2-1</v>
      </c>
      <c r="C426" s="26" t="s">
        <v>40</v>
      </c>
      <c r="D426" s="27" t="str">
        <f>Source!H342</f>
        <v>100 м2</v>
      </c>
      <c r="E426" s="10">
        <f>Source!I342</f>
        <v>1.5900000000000001E-2</v>
      </c>
      <c r="F426" s="29"/>
      <c r="G426" s="28"/>
      <c r="H426" s="10"/>
      <c r="I426" s="29"/>
      <c r="J426" s="10"/>
      <c r="K426" s="29"/>
      <c r="Q426">
        <f>ROUND((Source!DN342/100)*ROUND((ROUND((Source!AF342*Source!AV342*Source!I342),2)),2), 2)</f>
        <v>2.4300000000000002</v>
      </c>
      <c r="R426">
        <f>Source!X342</f>
        <v>56.16</v>
      </c>
      <c r="S426">
        <f>ROUND((Source!DO342/100)*ROUND((ROUND((Source!AF342*Source!AV342*Source!I342),2)),2), 2)</f>
        <v>1.67</v>
      </c>
      <c r="T426">
        <f>Source!Y342</f>
        <v>32.89</v>
      </c>
      <c r="U426">
        <f>ROUND((175/100)*ROUND((ROUND((Source!AE342*Source!AV342*Source!I342),2)),2), 2)</f>
        <v>0</v>
      </c>
      <c r="V426">
        <f>ROUND((160/100)*ROUND(ROUND((ROUND((Source!AE342*Source!AV342*Source!I342),2)*Source!BS342),2), 2), 2)</f>
        <v>0</v>
      </c>
    </row>
    <row r="427" spans="1:28" x14ac:dyDescent="0.2">
      <c r="C427" s="30" t="str">
        <f>"Объем: "&amp;Source!I342&amp;"=1,59/"&amp;"100"</f>
        <v>Объем: 0,0159=1,59/100</v>
      </c>
    </row>
    <row r="428" spans="1:28" ht="14.25" x14ac:dyDescent="0.2">
      <c r="A428" s="26"/>
      <c r="B428" s="26"/>
      <c r="C428" s="26" t="s">
        <v>313</v>
      </c>
      <c r="D428" s="27"/>
      <c r="E428" s="10"/>
      <c r="F428" s="29">
        <f>Source!AO342</f>
        <v>191.34</v>
      </c>
      <c r="G428" s="28" t="str">
        <f>Source!DG342</f>
        <v/>
      </c>
      <c r="H428" s="10">
        <f>Source!AV342</f>
        <v>1</v>
      </c>
      <c r="I428" s="29">
        <f>ROUND((ROUND((Source!AF342*Source!AV342*Source!I342),2)),2)</f>
        <v>3.04</v>
      </c>
      <c r="J428" s="10">
        <f>IF(Source!BA342&lt;&gt; 0, Source!BA342, 1)</f>
        <v>26.39</v>
      </c>
      <c r="K428" s="29">
        <f>Source!S342</f>
        <v>80.23</v>
      </c>
      <c r="W428">
        <f>I428</f>
        <v>3.04</v>
      </c>
    </row>
    <row r="429" spans="1:28" ht="28.5" x14ac:dyDescent="0.2">
      <c r="A429" s="26" t="s">
        <v>44</v>
      </c>
      <c r="B429" s="26" t="str">
        <f>Source!F343</f>
        <v>9999990001</v>
      </c>
      <c r="C429" s="26" t="s">
        <v>29</v>
      </c>
      <c r="D429" s="27" t="str">
        <f>Source!H343</f>
        <v>т</v>
      </c>
      <c r="E429" s="10">
        <f>Source!I343</f>
        <v>-1.6218E-2</v>
      </c>
      <c r="F429" s="29">
        <f>Source!AK343</f>
        <v>0</v>
      </c>
      <c r="G429" s="31" t="s">
        <v>3</v>
      </c>
      <c r="H429" s="10">
        <f>Source!AW343</f>
        <v>1</v>
      </c>
      <c r="I429" s="29">
        <f>ROUND((ROUND((Source!AC343*Source!AW343*Source!I343),2)),2)+(ROUND((ROUND(((Source!ET343)*Source!AV343*Source!I343),2)),2)+ROUND((ROUND(((Source!AE343-(Source!EU343))*Source!AV343*Source!I343),2)),2))+ROUND((ROUND((Source!AF343*Source!AV343*Source!I343),2)),2)</f>
        <v>0</v>
      </c>
      <c r="J429" s="10">
        <f>IF(Source!BC343&lt;&gt; 0, Source!BC343, 1)</f>
        <v>1</v>
      </c>
      <c r="K429" s="29">
        <f>Source!O343</f>
        <v>0</v>
      </c>
      <c r="Q429">
        <f>ROUND((Source!DN343/100)*ROUND((ROUND((Source!AF343*Source!AV343*Source!I343),2)),2), 2)</f>
        <v>0</v>
      </c>
      <c r="R429">
        <f>Source!X343</f>
        <v>0</v>
      </c>
      <c r="S429">
        <f>ROUND((Source!DO343/100)*ROUND((ROUND((Source!AF343*Source!AV343*Source!I343),2)),2), 2)</f>
        <v>0</v>
      </c>
      <c r="T429">
        <f>Source!Y343</f>
        <v>0</v>
      </c>
      <c r="U429">
        <f>ROUND((175/100)*ROUND((ROUND((Source!AE343*Source!AV343*Source!I343),2)),2), 2)</f>
        <v>0</v>
      </c>
      <c r="V429">
        <f>ROUND((160/100)*ROUND(ROUND((ROUND((Source!AE343*Source!AV343*Source!I343),2)*Source!BS343),2), 2), 2)</f>
        <v>0</v>
      </c>
      <c r="X429">
        <f>IF(Source!BI343&lt;=1,I429, 0)</f>
        <v>0</v>
      </c>
      <c r="Y429">
        <f>IF(Source!BI343=2,I429, 0)</f>
        <v>0</v>
      </c>
      <c r="Z429">
        <f>IF(Source!BI343=3,I429, 0)</f>
        <v>0</v>
      </c>
      <c r="AA429">
        <f>IF(Source!BI343=4,I429, 0)</f>
        <v>0</v>
      </c>
    </row>
    <row r="430" spans="1:28" ht="14.25" x14ac:dyDescent="0.2">
      <c r="A430" s="26"/>
      <c r="B430" s="26"/>
      <c r="C430" s="26" t="s">
        <v>314</v>
      </c>
      <c r="D430" s="27" t="s">
        <v>315</v>
      </c>
      <c r="E430" s="10">
        <f>Source!DN342</f>
        <v>80</v>
      </c>
      <c r="F430" s="29"/>
      <c r="G430" s="28"/>
      <c r="H430" s="10"/>
      <c r="I430" s="29">
        <f>SUM(Q426:Q429)</f>
        <v>2.4300000000000002</v>
      </c>
      <c r="J430" s="10">
        <f>Source!BZ342</f>
        <v>70</v>
      </c>
      <c r="K430" s="29">
        <f>SUM(R426:R429)</f>
        <v>56.16</v>
      </c>
    </row>
    <row r="431" spans="1:28" ht="14.25" x14ac:dyDescent="0.2">
      <c r="A431" s="26"/>
      <c r="B431" s="26"/>
      <c r="C431" s="26" t="s">
        <v>316</v>
      </c>
      <c r="D431" s="27" t="s">
        <v>315</v>
      </c>
      <c r="E431" s="10">
        <f>Source!DO342</f>
        <v>55</v>
      </c>
      <c r="F431" s="29"/>
      <c r="G431" s="28"/>
      <c r="H431" s="10"/>
      <c r="I431" s="29">
        <f>SUM(S426:S430)</f>
        <v>1.67</v>
      </c>
      <c r="J431" s="10">
        <f>Source!CA342</f>
        <v>41</v>
      </c>
      <c r="K431" s="29">
        <f>SUM(T426:T430)</f>
        <v>32.89</v>
      </c>
    </row>
    <row r="432" spans="1:28" ht="14.25" x14ac:dyDescent="0.2">
      <c r="A432" s="34"/>
      <c r="B432" s="34"/>
      <c r="C432" s="34" t="s">
        <v>317</v>
      </c>
      <c r="D432" s="35" t="s">
        <v>318</v>
      </c>
      <c r="E432" s="36">
        <f>Source!AQ342</f>
        <v>17.41</v>
      </c>
      <c r="F432" s="37"/>
      <c r="G432" s="38" t="str">
        <f>Source!DI342</f>
        <v/>
      </c>
      <c r="H432" s="36">
        <f>Source!AV342</f>
        <v>1</v>
      </c>
      <c r="I432" s="37">
        <f>Source!U342</f>
        <v>0.27681900000000004</v>
      </c>
      <c r="J432" s="36"/>
      <c r="K432" s="37"/>
      <c r="AB432" s="32">
        <f>I432</f>
        <v>0.27681900000000004</v>
      </c>
    </row>
    <row r="433" spans="1:27" ht="15" x14ac:dyDescent="0.25">
      <c r="A433" s="39"/>
      <c r="B433" s="39"/>
      <c r="C433" s="40" t="s">
        <v>319</v>
      </c>
      <c r="D433" s="39"/>
      <c r="E433" s="39"/>
      <c r="F433" s="39"/>
      <c r="G433" s="39"/>
      <c r="H433" s="76">
        <f>I428+I430+I431+SUM(I429:I429)</f>
        <v>7.1400000000000006</v>
      </c>
      <c r="I433" s="76"/>
      <c r="J433" s="76">
        <f>K428+K430+K431+SUM(K429:K429)</f>
        <v>169.27999999999997</v>
      </c>
      <c r="K433" s="76"/>
      <c r="O433" s="32">
        <f>I428+I430+I431+SUM(I429:I429)</f>
        <v>7.1400000000000006</v>
      </c>
      <c r="P433" s="32">
        <f>K428+K430+K431+SUM(K429:K429)</f>
        <v>169.27999999999997</v>
      </c>
      <c r="X433">
        <f>IF(Source!BI342&lt;=1,I428+I430+I431-0, 0)</f>
        <v>7.1400000000000006</v>
      </c>
      <c r="Y433">
        <f>IF(Source!BI342=2,I428+I430+I431-0, 0)</f>
        <v>0</v>
      </c>
      <c r="Z433">
        <f>IF(Source!BI342=3,I428+I430+I431-0, 0)</f>
        <v>0</v>
      </c>
      <c r="AA433">
        <f>IF(Source!BI342=4,I428+I430+I431,0)</f>
        <v>0</v>
      </c>
    </row>
    <row r="436" spans="1:27" ht="15" x14ac:dyDescent="0.25">
      <c r="A436" s="81" t="str">
        <f>CONCATENATE("Итого по подразделу: ",IF(Source!G347&lt;&gt;"Новый подраздел", Source!G347, ""))</f>
        <v>Итого по подразделу: Кровля тех. этажа в/о В/5-9</v>
      </c>
      <c r="B436" s="81"/>
      <c r="C436" s="81"/>
      <c r="D436" s="81"/>
      <c r="E436" s="81"/>
      <c r="F436" s="81"/>
      <c r="G436" s="81"/>
      <c r="H436" s="79">
        <f>SUM(O409:O435)</f>
        <v>17.52</v>
      </c>
      <c r="I436" s="80"/>
      <c r="J436" s="79">
        <f>SUM(P409:P435)</f>
        <v>407.74</v>
      </c>
      <c r="K436" s="80"/>
    </row>
    <row r="437" spans="1:27" hidden="1" x14ac:dyDescent="0.2">
      <c r="A437" t="s">
        <v>320</v>
      </c>
      <c r="H437">
        <f>SUM(AC409:AC436)</f>
        <v>0</v>
      </c>
      <c r="J437">
        <f>SUM(AD409:AD436)</f>
        <v>0</v>
      </c>
    </row>
    <row r="438" spans="1:27" hidden="1" x14ac:dyDescent="0.2">
      <c r="A438" t="s">
        <v>321</v>
      </c>
      <c r="H438">
        <f>SUM(AE409:AE437)</f>
        <v>0</v>
      </c>
      <c r="J438">
        <f>SUM(AF409:AF437)</f>
        <v>0</v>
      </c>
    </row>
    <row r="440" spans="1:27" ht="16.5" x14ac:dyDescent="0.25">
      <c r="A440" s="75" t="str">
        <f>CONCATENATE("Подраздел: ",IF(Source!G377&lt;&gt;"Новый подраздел", Source!G377, ""))</f>
        <v>Подраздел: Монтажные (кровельные)работы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</row>
    <row r="441" spans="1:27" ht="28.5" x14ac:dyDescent="0.2">
      <c r="A441" s="26">
        <v>1</v>
      </c>
      <c r="B441" s="26" t="str">
        <f>Source!F381</f>
        <v>6.58-31-3</v>
      </c>
      <c r="C441" s="26" t="s">
        <v>110</v>
      </c>
      <c r="D441" s="27" t="str">
        <f>Source!H381</f>
        <v>100 мест</v>
      </c>
      <c r="E441" s="10">
        <f>Source!I381</f>
        <v>0.01</v>
      </c>
      <c r="F441" s="29"/>
      <c r="G441" s="28"/>
      <c r="H441" s="10"/>
      <c r="I441" s="29"/>
      <c r="J441" s="10"/>
      <c r="K441" s="29"/>
      <c r="Q441">
        <f>ROUND((Source!DN381/100)*ROUND((ROUND((Source!AF381*Source!AV381*Source!I381),2)),2), 2)</f>
        <v>13.64</v>
      </c>
      <c r="R441">
        <f>Source!X381</f>
        <v>301.23</v>
      </c>
      <c r="S441">
        <f>ROUND((Source!DO381/100)*ROUND((ROUND((Source!AF381*Source!AV381*Source!I381),2)),2), 2)</f>
        <v>10.36</v>
      </c>
      <c r="T441">
        <f>Source!Y381</f>
        <v>141.96</v>
      </c>
      <c r="U441">
        <f>ROUND((175/100)*ROUND((ROUND((Source!AE381*Source!AV381*Source!I381),2)),2), 2)</f>
        <v>0.26</v>
      </c>
      <c r="V441">
        <f>ROUND((160/100)*ROUND(ROUND((ROUND((Source!AE381*Source!AV381*Source!I381),2)*Source!BS381),2), 2), 2)</f>
        <v>6.34</v>
      </c>
    </row>
    <row r="442" spans="1:27" x14ac:dyDescent="0.2">
      <c r="C442" s="30" t="str">
        <f>"Объем: "&amp;Source!I381&amp;"=1/"&amp;"100"</f>
        <v>Объем: 0,01=1/100</v>
      </c>
    </row>
    <row r="443" spans="1:27" ht="14.25" x14ac:dyDescent="0.2">
      <c r="A443" s="26"/>
      <c r="B443" s="26"/>
      <c r="C443" s="26" t="s">
        <v>313</v>
      </c>
      <c r="D443" s="27"/>
      <c r="E443" s="10"/>
      <c r="F443" s="29">
        <f>Source!AO381</f>
        <v>1311.93</v>
      </c>
      <c r="G443" s="28" t="str">
        <f>Source!DG381</f>
        <v/>
      </c>
      <c r="H443" s="10">
        <f>Source!AV381</f>
        <v>1</v>
      </c>
      <c r="I443" s="29">
        <f>ROUND((ROUND((Source!AF381*Source!AV381*Source!I381),2)),2)</f>
        <v>13.12</v>
      </c>
      <c r="J443" s="10">
        <f>IF(Source!BA381&lt;&gt; 0, Source!BA381, 1)</f>
        <v>26.39</v>
      </c>
      <c r="K443" s="29">
        <f>Source!S381</f>
        <v>346.24</v>
      </c>
      <c r="W443">
        <f>I443</f>
        <v>13.12</v>
      </c>
    </row>
    <row r="444" spans="1:27" ht="14.25" x14ac:dyDescent="0.2">
      <c r="A444" s="26"/>
      <c r="B444" s="26"/>
      <c r="C444" s="26" t="s">
        <v>322</v>
      </c>
      <c r="D444" s="27"/>
      <c r="E444" s="10"/>
      <c r="F444" s="29">
        <f>Source!AM381</f>
        <v>41.45</v>
      </c>
      <c r="G444" s="28" t="str">
        <f>Source!DE381</f>
        <v/>
      </c>
      <c r="H444" s="10">
        <f>Source!AV381</f>
        <v>1</v>
      </c>
      <c r="I444" s="29">
        <f>(ROUND((ROUND(((Source!ET381)*Source!AV381*Source!I381),2)),2)+ROUND((ROUND(((Source!AE381-(Source!EU381))*Source!AV381*Source!I381),2)),2))</f>
        <v>0.41</v>
      </c>
      <c r="J444" s="10">
        <f>IF(Source!BB381&lt;&gt; 0, Source!BB381, 1)</f>
        <v>14.75</v>
      </c>
      <c r="K444" s="29">
        <f>Source!Q381</f>
        <v>6.05</v>
      </c>
    </row>
    <row r="445" spans="1:27" ht="14.25" x14ac:dyDescent="0.2">
      <c r="A445" s="26"/>
      <c r="B445" s="26"/>
      <c r="C445" s="26" t="s">
        <v>323</v>
      </c>
      <c r="D445" s="27"/>
      <c r="E445" s="10"/>
      <c r="F445" s="29">
        <f>Source!AN381</f>
        <v>15.08</v>
      </c>
      <c r="G445" s="28" t="str">
        <f>Source!DF381</f>
        <v/>
      </c>
      <c r="H445" s="10">
        <f>Source!AV381</f>
        <v>1</v>
      </c>
      <c r="I445" s="41">
        <f>ROUND((ROUND((Source!AE381*Source!AV381*Source!I381),2)),2)</f>
        <v>0.15</v>
      </c>
      <c r="J445" s="10">
        <f>IF(Source!BS381&lt;&gt; 0, Source!BS381, 1)</f>
        <v>26.39</v>
      </c>
      <c r="K445" s="41">
        <f>Source!R381</f>
        <v>3.96</v>
      </c>
      <c r="W445">
        <f>I445</f>
        <v>0.15</v>
      </c>
    </row>
    <row r="446" spans="1:27" ht="14.25" x14ac:dyDescent="0.2">
      <c r="A446" s="26"/>
      <c r="B446" s="26"/>
      <c r="C446" s="26" t="s">
        <v>324</v>
      </c>
      <c r="D446" s="27"/>
      <c r="E446" s="10"/>
      <c r="F446" s="29">
        <f>Source!AL381</f>
        <v>972.06</v>
      </c>
      <c r="G446" s="28" t="str">
        <f>Source!DD381</f>
        <v/>
      </c>
      <c r="H446" s="10">
        <f>Source!AW381</f>
        <v>1</v>
      </c>
      <c r="I446" s="29">
        <f>ROUND((ROUND((Source!AC381*Source!AW381*Source!I381),2)),2)</f>
        <v>9.7200000000000006</v>
      </c>
      <c r="J446" s="10">
        <f>IF(Source!BC381&lt;&gt; 0, Source!BC381, 1)</f>
        <v>8.3000000000000007</v>
      </c>
      <c r="K446" s="29">
        <f>Source!P381</f>
        <v>80.680000000000007</v>
      </c>
    </row>
    <row r="447" spans="1:27" ht="28.5" x14ac:dyDescent="0.2">
      <c r="A447" s="26" t="s">
        <v>27</v>
      </c>
      <c r="B447" s="26" t="str">
        <f>Source!F382</f>
        <v>9999990001</v>
      </c>
      <c r="C447" s="26" t="s">
        <v>29</v>
      </c>
      <c r="D447" s="27" t="str">
        <f>Source!H382</f>
        <v>т</v>
      </c>
      <c r="E447" s="10">
        <f>Source!I382</f>
        <v>-1.2800000000000001E-2</v>
      </c>
      <c r="F447" s="29">
        <f>Source!AK382</f>
        <v>0</v>
      </c>
      <c r="G447" s="31" t="s">
        <v>3</v>
      </c>
      <c r="H447" s="10">
        <f>Source!AW382</f>
        <v>1</v>
      </c>
      <c r="I447" s="29">
        <f>ROUND((ROUND((Source!AC382*Source!AW382*Source!I382),2)),2)+(ROUND((ROUND(((Source!ET382)*Source!AV382*Source!I382),2)),2)+ROUND((ROUND(((Source!AE382-(Source!EU382))*Source!AV382*Source!I382),2)),2))+ROUND((ROUND((Source!AF382*Source!AV382*Source!I382),2)),2)</f>
        <v>0</v>
      </c>
      <c r="J447" s="10">
        <f>IF(Source!BC382&lt;&gt; 0, Source!BC382, 1)</f>
        <v>1</v>
      </c>
      <c r="K447" s="29">
        <f>Source!O382</f>
        <v>0</v>
      </c>
      <c r="Q447">
        <f>ROUND((Source!DN382/100)*ROUND((ROUND((Source!AF382*Source!AV382*Source!I382),2)),2), 2)</f>
        <v>0</v>
      </c>
      <c r="R447">
        <f>Source!X382</f>
        <v>0</v>
      </c>
      <c r="S447">
        <f>ROUND((Source!DO382/100)*ROUND((ROUND((Source!AF382*Source!AV382*Source!I382),2)),2), 2)</f>
        <v>0</v>
      </c>
      <c r="T447">
        <f>Source!Y382</f>
        <v>0</v>
      </c>
      <c r="U447">
        <f>ROUND((175/100)*ROUND((ROUND((Source!AE382*Source!AV382*Source!I382),2)),2), 2)</f>
        <v>0</v>
      </c>
      <c r="V447">
        <f>ROUND((160/100)*ROUND(ROUND((ROUND((Source!AE382*Source!AV382*Source!I382),2)*Source!BS382),2), 2), 2)</f>
        <v>0</v>
      </c>
      <c r="X447">
        <f>IF(Source!BI382&lt;=1,I447, 0)</f>
        <v>0</v>
      </c>
      <c r="Y447">
        <f>IF(Source!BI382=2,I447, 0)</f>
        <v>0</v>
      </c>
      <c r="Z447">
        <f>IF(Source!BI382=3,I447, 0)</f>
        <v>0</v>
      </c>
      <c r="AA447">
        <f>IF(Source!BI382=4,I447, 0)</f>
        <v>0</v>
      </c>
    </row>
    <row r="448" spans="1:27" ht="14.25" x14ac:dyDescent="0.2">
      <c r="A448" s="26"/>
      <c r="B448" s="26"/>
      <c r="C448" s="26" t="s">
        <v>314</v>
      </c>
      <c r="D448" s="27" t="s">
        <v>315</v>
      </c>
      <c r="E448" s="10">
        <f>Source!DN381</f>
        <v>104</v>
      </c>
      <c r="F448" s="29"/>
      <c r="G448" s="28"/>
      <c r="H448" s="10"/>
      <c r="I448" s="29">
        <f>SUM(Q441:Q447)</f>
        <v>13.64</v>
      </c>
      <c r="J448" s="10">
        <f>Source!BZ381</f>
        <v>87</v>
      </c>
      <c r="K448" s="29">
        <f>SUM(R441:R447)</f>
        <v>301.23</v>
      </c>
    </row>
    <row r="449" spans="1:28" ht="14.25" x14ac:dyDescent="0.2">
      <c r="A449" s="26"/>
      <c r="B449" s="26"/>
      <c r="C449" s="26" t="s">
        <v>316</v>
      </c>
      <c r="D449" s="27" t="s">
        <v>315</v>
      </c>
      <c r="E449" s="10">
        <f>Source!DO381</f>
        <v>79</v>
      </c>
      <c r="F449" s="29"/>
      <c r="G449" s="28"/>
      <c r="H449" s="10"/>
      <c r="I449" s="29">
        <f>SUM(S441:S448)</f>
        <v>10.36</v>
      </c>
      <c r="J449" s="10">
        <f>Source!CA381</f>
        <v>41</v>
      </c>
      <c r="K449" s="29">
        <f>SUM(T441:T448)</f>
        <v>141.96</v>
      </c>
    </row>
    <row r="450" spans="1:28" ht="14.25" x14ac:dyDescent="0.2">
      <c r="A450" s="26"/>
      <c r="B450" s="26"/>
      <c r="C450" s="26" t="s">
        <v>325</v>
      </c>
      <c r="D450" s="27" t="s">
        <v>315</v>
      </c>
      <c r="E450" s="10">
        <f>175</f>
        <v>175</v>
      </c>
      <c r="F450" s="29"/>
      <c r="G450" s="28"/>
      <c r="H450" s="10"/>
      <c r="I450" s="29">
        <f>SUM(U441:U449)</f>
        <v>0.26</v>
      </c>
      <c r="J450" s="10">
        <f>160</f>
        <v>160</v>
      </c>
      <c r="K450" s="29">
        <f>SUM(V441:V449)</f>
        <v>6.34</v>
      </c>
    </row>
    <row r="451" spans="1:28" ht="14.25" x14ac:dyDescent="0.2">
      <c r="A451" s="34"/>
      <c r="B451" s="34"/>
      <c r="C451" s="34" t="s">
        <v>317</v>
      </c>
      <c r="D451" s="35" t="s">
        <v>318</v>
      </c>
      <c r="E451" s="36">
        <f>Source!AQ381</f>
        <v>113</v>
      </c>
      <c r="F451" s="37"/>
      <c r="G451" s="38" t="str">
        <f>Source!DI381</f>
        <v/>
      </c>
      <c r="H451" s="36">
        <f>Source!AV381</f>
        <v>1</v>
      </c>
      <c r="I451" s="37">
        <f>Source!U381</f>
        <v>1.1300000000000001</v>
      </c>
      <c r="J451" s="36"/>
      <c r="K451" s="37"/>
      <c r="AB451" s="32">
        <f>I451</f>
        <v>1.1300000000000001</v>
      </c>
    </row>
    <row r="452" spans="1:28" ht="15" x14ac:dyDescent="0.25">
      <c r="A452" s="39"/>
      <c r="B452" s="39"/>
      <c r="C452" s="40" t="s">
        <v>319</v>
      </c>
      <c r="D452" s="39"/>
      <c r="E452" s="39"/>
      <c r="F452" s="39"/>
      <c r="G452" s="39"/>
      <c r="H452" s="76">
        <f>I443+I444+I446+I448+I449+I450+SUM(I447:I447)</f>
        <v>47.51</v>
      </c>
      <c r="I452" s="76"/>
      <c r="J452" s="76">
        <f>K443+K444+K446+K448+K449+K450+SUM(K447:K447)</f>
        <v>882.50000000000011</v>
      </c>
      <c r="K452" s="76"/>
      <c r="O452" s="32">
        <f>I443+I444+I446+I448+I449+I450+SUM(I447:I447)</f>
        <v>47.51</v>
      </c>
      <c r="P452" s="32">
        <f>K443+K444+K446+K448+K449+K450+SUM(K447:K447)</f>
        <v>882.50000000000011</v>
      </c>
      <c r="X452">
        <f>IF(Source!BI381&lt;=1,I443+I444+I446+I448+I449+I450-0, 0)</f>
        <v>47.51</v>
      </c>
      <c r="Y452">
        <f>IF(Source!BI381=2,I443+I444+I446+I448+I449+I450-0, 0)</f>
        <v>0</v>
      </c>
      <c r="Z452">
        <f>IF(Source!BI381=3,I443+I444+I446+I448+I449+I450-0, 0)</f>
        <v>0</v>
      </c>
      <c r="AA452">
        <f>IF(Source!BI381=4,I443+I444+I446+I448+I449+I450,0)</f>
        <v>0</v>
      </c>
    </row>
    <row r="454" spans="1:28" ht="28.5" x14ac:dyDescent="0.2">
      <c r="A454" s="26">
        <v>2</v>
      </c>
      <c r="B454" s="26" t="str">
        <f>Source!F383</f>
        <v>6.58-31-1</v>
      </c>
      <c r="C454" s="26" t="s">
        <v>116</v>
      </c>
      <c r="D454" s="27" t="str">
        <f>Source!H383</f>
        <v>100 мест</v>
      </c>
      <c r="E454" s="10">
        <f>Source!I383</f>
        <v>0.02</v>
      </c>
      <c r="F454" s="29"/>
      <c r="G454" s="28"/>
      <c r="H454" s="10"/>
      <c r="I454" s="29"/>
      <c r="J454" s="10"/>
      <c r="K454" s="29"/>
      <c r="Q454">
        <f>ROUND((Source!DN383/100)*ROUND((ROUND((Source!AF383*Source!AV383*Source!I383),2)),2), 2)</f>
        <v>9.5399999999999991</v>
      </c>
      <c r="R454">
        <f>Source!X383</f>
        <v>210.54</v>
      </c>
      <c r="S454">
        <f>ROUND((Source!DO383/100)*ROUND((ROUND((Source!AF383*Source!AV383*Source!I383),2)),2), 2)</f>
        <v>7.24</v>
      </c>
      <c r="T454">
        <f>Source!Y383</f>
        <v>99.22</v>
      </c>
      <c r="U454">
        <f>ROUND((175/100)*ROUND((ROUND((Source!AE383*Source!AV383*Source!I383),2)),2), 2)</f>
        <v>0.12</v>
      </c>
      <c r="V454">
        <f>ROUND((160/100)*ROUND(ROUND((ROUND((Source!AE383*Source!AV383*Source!I383),2)*Source!BS383),2), 2), 2)</f>
        <v>2.96</v>
      </c>
    </row>
    <row r="455" spans="1:28" x14ac:dyDescent="0.2">
      <c r="C455" s="30" t="str">
        <f>"Объем: "&amp;Source!I383&amp;"=2/"&amp;"100"</f>
        <v>Объем: 0,02=2/100</v>
      </c>
    </row>
    <row r="456" spans="1:28" ht="14.25" x14ac:dyDescent="0.2">
      <c r="A456" s="26"/>
      <c r="B456" s="26"/>
      <c r="C456" s="26" t="s">
        <v>313</v>
      </c>
      <c r="D456" s="27"/>
      <c r="E456" s="10"/>
      <c r="F456" s="29">
        <f>Source!AO383</f>
        <v>458.59</v>
      </c>
      <c r="G456" s="28" t="str">
        <f>Source!DG383</f>
        <v/>
      </c>
      <c r="H456" s="10">
        <f>Source!AV383</f>
        <v>1</v>
      </c>
      <c r="I456" s="29">
        <f>ROUND((ROUND((Source!AF383*Source!AV383*Source!I383),2)),2)</f>
        <v>9.17</v>
      </c>
      <c r="J456" s="10">
        <f>IF(Source!BA383&lt;&gt; 0, Source!BA383, 1)</f>
        <v>26.39</v>
      </c>
      <c r="K456" s="29">
        <f>Source!S383</f>
        <v>242</v>
      </c>
      <c r="W456">
        <f>I456</f>
        <v>9.17</v>
      </c>
    </row>
    <row r="457" spans="1:28" ht="14.25" x14ac:dyDescent="0.2">
      <c r="A457" s="26"/>
      <c r="B457" s="26"/>
      <c r="C457" s="26" t="s">
        <v>322</v>
      </c>
      <c r="D457" s="27"/>
      <c r="E457" s="10"/>
      <c r="F457" s="29">
        <f>Source!AM383</f>
        <v>9.8699999999999992</v>
      </c>
      <c r="G457" s="28" t="str">
        <f>Source!DE383</f>
        <v/>
      </c>
      <c r="H457" s="10">
        <f>Source!AV383</f>
        <v>1</v>
      </c>
      <c r="I457" s="29">
        <f>(ROUND((ROUND(((Source!ET383)*Source!AV383*Source!I383),2)),2)+ROUND((ROUND(((Source!AE383-(Source!EU383))*Source!AV383*Source!I383),2)),2))</f>
        <v>0.2</v>
      </c>
      <c r="J457" s="10">
        <f>IF(Source!BB383&lt;&gt; 0, Source!BB383, 1)</f>
        <v>14.65</v>
      </c>
      <c r="K457" s="29">
        <f>Source!Q383</f>
        <v>2.93</v>
      </c>
    </row>
    <row r="458" spans="1:28" ht="14.25" x14ac:dyDescent="0.2">
      <c r="A458" s="26"/>
      <c r="B458" s="26"/>
      <c r="C458" s="26" t="s">
        <v>323</v>
      </c>
      <c r="D458" s="27"/>
      <c r="E458" s="10"/>
      <c r="F458" s="29">
        <f>Source!AN383</f>
        <v>3.55</v>
      </c>
      <c r="G458" s="28" t="str">
        <f>Source!DF383</f>
        <v/>
      </c>
      <c r="H458" s="10">
        <f>Source!AV383</f>
        <v>1</v>
      </c>
      <c r="I458" s="41">
        <f>ROUND((ROUND((Source!AE383*Source!AV383*Source!I383),2)),2)</f>
        <v>7.0000000000000007E-2</v>
      </c>
      <c r="J458" s="10">
        <f>IF(Source!BS383&lt;&gt; 0, Source!BS383, 1)</f>
        <v>26.39</v>
      </c>
      <c r="K458" s="41">
        <f>Source!R383</f>
        <v>1.85</v>
      </c>
      <c r="W458">
        <f>I458</f>
        <v>7.0000000000000007E-2</v>
      </c>
    </row>
    <row r="459" spans="1:28" ht="14.25" x14ac:dyDescent="0.2">
      <c r="A459" s="26"/>
      <c r="B459" s="26"/>
      <c r="C459" s="26" t="s">
        <v>324</v>
      </c>
      <c r="D459" s="27"/>
      <c r="E459" s="10"/>
      <c r="F459" s="29">
        <f>Source!AL383</f>
        <v>195.25</v>
      </c>
      <c r="G459" s="28" t="str">
        <f>Source!DD383</f>
        <v/>
      </c>
      <c r="H459" s="10">
        <f>Source!AW383</f>
        <v>1</v>
      </c>
      <c r="I459" s="29">
        <f>ROUND((ROUND((Source!AC383*Source!AW383*Source!I383),2)),2)</f>
        <v>3.91</v>
      </c>
      <c r="J459" s="10">
        <f>IF(Source!BC383&lt;&gt; 0, Source!BC383, 1)</f>
        <v>8.3000000000000007</v>
      </c>
      <c r="K459" s="29">
        <f>Source!P383</f>
        <v>32.450000000000003</v>
      </c>
    </row>
    <row r="460" spans="1:28" ht="28.5" x14ac:dyDescent="0.2">
      <c r="A460" s="26" t="s">
        <v>118</v>
      </c>
      <c r="B460" s="26" t="str">
        <f>Source!F384</f>
        <v>9999990001</v>
      </c>
      <c r="C460" s="26" t="s">
        <v>29</v>
      </c>
      <c r="D460" s="27" t="str">
        <f>Source!H384</f>
        <v>т</v>
      </c>
      <c r="E460" s="10">
        <f>Source!I384</f>
        <v>-6.0000000000000001E-3</v>
      </c>
      <c r="F460" s="29">
        <f>Source!AK384</f>
        <v>0</v>
      </c>
      <c r="G460" s="31" t="s">
        <v>3</v>
      </c>
      <c r="H460" s="10">
        <f>Source!AW384</f>
        <v>1</v>
      </c>
      <c r="I460" s="29">
        <f>ROUND((ROUND((Source!AC384*Source!AW384*Source!I384),2)),2)+(ROUND((ROUND(((Source!ET384)*Source!AV384*Source!I384),2)),2)+ROUND((ROUND(((Source!AE384-(Source!EU384))*Source!AV384*Source!I384),2)),2))+ROUND((ROUND((Source!AF384*Source!AV384*Source!I384),2)),2)</f>
        <v>0</v>
      </c>
      <c r="J460" s="10">
        <f>IF(Source!BC384&lt;&gt; 0, Source!BC384, 1)</f>
        <v>1</v>
      </c>
      <c r="K460" s="29">
        <f>Source!O384</f>
        <v>0</v>
      </c>
      <c r="Q460">
        <f>ROUND((Source!DN384/100)*ROUND((ROUND((Source!AF384*Source!AV384*Source!I384),2)),2), 2)</f>
        <v>0</v>
      </c>
      <c r="R460">
        <f>Source!X384</f>
        <v>0</v>
      </c>
      <c r="S460">
        <f>ROUND((Source!DO384/100)*ROUND((ROUND((Source!AF384*Source!AV384*Source!I384),2)),2), 2)</f>
        <v>0</v>
      </c>
      <c r="T460">
        <f>Source!Y384</f>
        <v>0</v>
      </c>
      <c r="U460">
        <f>ROUND((175/100)*ROUND((ROUND((Source!AE384*Source!AV384*Source!I384),2)),2), 2)</f>
        <v>0</v>
      </c>
      <c r="V460">
        <f>ROUND((160/100)*ROUND(ROUND((ROUND((Source!AE384*Source!AV384*Source!I384),2)*Source!BS384),2), 2), 2)</f>
        <v>0</v>
      </c>
      <c r="X460">
        <f>IF(Source!BI384&lt;=1,I460, 0)</f>
        <v>0</v>
      </c>
      <c r="Y460">
        <f>IF(Source!BI384=2,I460, 0)</f>
        <v>0</v>
      </c>
      <c r="Z460">
        <f>IF(Source!BI384=3,I460, 0)</f>
        <v>0</v>
      </c>
      <c r="AA460">
        <f>IF(Source!BI384=4,I460, 0)</f>
        <v>0</v>
      </c>
    </row>
    <row r="461" spans="1:28" ht="14.25" x14ac:dyDescent="0.2">
      <c r="A461" s="26"/>
      <c r="B461" s="26"/>
      <c r="C461" s="26" t="s">
        <v>314</v>
      </c>
      <c r="D461" s="27" t="s">
        <v>315</v>
      </c>
      <c r="E461" s="10">
        <f>Source!DN383</f>
        <v>104</v>
      </c>
      <c r="F461" s="29"/>
      <c r="G461" s="28"/>
      <c r="H461" s="10"/>
      <c r="I461" s="29">
        <f>SUM(Q454:Q460)</f>
        <v>9.5399999999999991</v>
      </c>
      <c r="J461" s="10">
        <f>Source!BZ383</f>
        <v>87</v>
      </c>
      <c r="K461" s="29">
        <f>SUM(R454:R460)</f>
        <v>210.54</v>
      </c>
    </row>
    <row r="462" spans="1:28" ht="14.25" x14ac:dyDescent="0.2">
      <c r="A462" s="26"/>
      <c r="B462" s="26"/>
      <c r="C462" s="26" t="s">
        <v>316</v>
      </c>
      <c r="D462" s="27" t="s">
        <v>315</v>
      </c>
      <c r="E462" s="10">
        <f>Source!DO383</f>
        <v>79</v>
      </c>
      <c r="F462" s="29"/>
      <c r="G462" s="28"/>
      <c r="H462" s="10"/>
      <c r="I462" s="29">
        <f>SUM(S454:S461)</f>
        <v>7.24</v>
      </c>
      <c r="J462" s="10">
        <f>Source!CA383</f>
        <v>41</v>
      </c>
      <c r="K462" s="29">
        <f>SUM(T454:T461)</f>
        <v>99.22</v>
      </c>
    </row>
    <row r="463" spans="1:28" ht="14.25" x14ac:dyDescent="0.2">
      <c r="A463" s="26"/>
      <c r="B463" s="26"/>
      <c r="C463" s="26" t="s">
        <v>325</v>
      </c>
      <c r="D463" s="27" t="s">
        <v>315</v>
      </c>
      <c r="E463" s="10">
        <f>175</f>
        <v>175</v>
      </c>
      <c r="F463" s="29"/>
      <c r="G463" s="28"/>
      <c r="H463" s="10"/>
      <c r="I463" s="29">
        <f>SUM(U454:U462)</f>
        <v>0.12</v>
      </c>
      <c r="J463" s="10">
        <f>160</f>
        <v>160</v>
      </c>
      <c r="K463" s="29">
        <f>SUM(V454:V462)</f>
        <v>2.96</v>
      </c>
    </row>
    <row r="464" spans="1:28" ht="14.25" x14ac:dyDescent="0.2">
      <c r="A464" s="34"/>
      <c r="B464" s="34"/>
      <c r="C464" s="34" t="s">
        <v>317</v>
      </c>
      <c r="D464" s="35" t="s">
        <v>318</v>
      </c>
      <c r="E464" s="36">
        <f>Source!AQ383</f>
        <v>39.5</v>
      </c>
      <c r="F464" s="37"/>
      <c r="G464" s="38" t="str">
        <f>Source!DI383</f>
        <v/>
      </c>
      <c r="H464" s="36">
        <f>Source!AV383</f>
        <v>1</v>
      </c>
      <c r="I464" s="37">
        <f>Source!U383</f>
        <v>0.79</v>
      </c>
      <c r="J464" s="36"/>
      <c r="K464" s="37"/>
      <c r="AB464" s="32">
        <f>I464</f>
        <v>0.79</v>
      </c>
    </row>
    <row r="465" spans="1:28" ht="15" x14ac:dyDescent="0.25">
      <c r="A465" s="39"/>
      <c r="B465" s="39"/>
      <c r="C465" s="40" t="s">
        <v>319</v>
      </c>
      <c r="D465" s="39"/>
      <c r="E465" s="39"/>
      <c r="F465" s="39"/>
      <c r="G465" s="39"/>
      <c r="H465" s="76">
        <f>I456+I457+I459+I461+I462+I463+SUM(I460:I460)</f>
        <v>30.180000000000003</v>
      </c>
      <c r="I465" s="76"/>
      <c r="J465" s="76">
        <f>K456+K457+K459+K461+K462+K463+SUM(K460:K460)</f>
        <v>590.1</v>
      </c>
      <c r="K465" s="76"/>
      <c r="O465" s="32">
        <f>I456+I457+I459+I461+I462+I463+SUM(I460:I460)</f>
        <v>30.180000000000003</v>
      </c>
      <c r="P465" s="32">
        <f>K456+K457+K459+K461+K462+K463+SUM(K460:K460)</f>
        <v>590.1</v>
      </c>
      <c r="X465">
        <f>IF(Source!BI383&lt;=1,I456+I457+I459+I461+I462+I463-0, 0)</f>
        <v>30.180000000000003</v>
      </c>
      <c r="Y465">
        <f>IF(Source!BI383=2,I456+I457+I459+I461+I462+I463-0, 0)</f>
        <v>0</v>
      </c>
      <c r="Z465">
        <f>IF(Source!BI383=3,I456+I457+I459+I461+I462+I463-0, 0)</f>
        <v>0</v>
      </c>
      <c r="AA465">
        <f>IF(Source!BI383=4,I456+I457+I459+I461+I462+I463,0)</f>
        <v>0</v>
      </c>
    </row>
    <row r="467" spans="1:28" ht="28.5" x14ac:dyDescent="0.2">
      <c r="A467" s="26">
        <v>3</v>
      </c>
      <c r="B467" s="26" t="str">
        <f>Source!F385</f>
        <v>6.54-9-2</v>
      </c>
      <c r="C467" s="26" t="s">
        <v>120</v>
      </c>
      <c r="D467" s="27" t="str">
        <f>Source!H385</f>
        <v>1 м3</v>
      </c>
      <c r="E467" s="10">
        <f>Source!I385</f>
        <v>0.05</v>
      </c>
      <c r="F467" s="29"/>
      <c r="G467" s="28"/>
      <c r="H467" s="10"/>
      <c r="I467" s="29"/>
      <c r="J467" s="10"/>
      <c r="K467" s="29"/>
      <c r="Q467">
        <f>ROUND((Source!DN385/100)*ROUND((ROUND((Source!AF385*Source!AV385*Source!I385),2)),2), 2)</f>
        <v>11.49</v>
      </c>
      <c r="R467">
        <f>Source!X385</f>
        <v>249.75</v>
      </c>
      <c r="S467">
        <f>ROUND((Source!DO385/100)*ROUND((ROUND((Source!AF385*Source!AV385*Source!I385),2)),2), 2)</f>
        <v>9.4600000000000009</v>
      </c>
      <c r="T467">
        <f>Source!Y385</f>
        <v>146.28</v>
      </c>
      <c r="U467">
        <f>ROUND((175/100)*ROUND((ROUND((Source!AE385*Source!AV385*Source!I385),2)),2), 2)</f>
        <v>0.4</v>
      </c>
      <c r="V467">
        <f>ROUND((160/100)*ROUND(ROUND((ROUND((Source!AE385*Source!AV385*Source!I385),2)*Source!BS385),2), 2), 2)</f>
        <v>9.7100000000000009</v>
      </c>
    </row>
    <row r="468" spans="1:28" ht="14.25" x14ac:dyDescent="0.2">
      <c r="A468" s="26"/>
      <c r="B468" s="26"/>
      <c r="C468" s="26" t="s">
        <v>313</v>
      </c>
      <c r="D468" s="27"/>
      <c r="E468" s="10"/>
      <c r="F468" s="29">
        <f>Source!AO385</f>
        <v>270.45999999999998</v>
      </c>
      <c r="G468" s="28" t="str">
        <f>Source!DG385</f>
        <v/>
      </c>
      <c r="H468" s="10">
        <f>Source!AV385</f>
        <v>1</v>
      </c>
      <c r="I468" s="29">
        <f>ROUND((ROUND((Source!AF385*Source!AV385*Source!I385),2)),2)</f>
        <v>13.52</v>
      </c>
      <c r="J468" s="10">
        <f>IF(Source!BA385&lt;&gt; 0, Source!BA385, 1)</f>
        <v>26.39</v>
      </c>
      <c r="K468" s="29">
        <f>Source!S385</f>
        <v>356.79</v>
      </c>
      <c r="W468">
        <f>I468</f>
        <v>13.52</v>
      </c>
    </row>
    <row r="469" spans="1:28" ht="14.25" x14ac:dyDescent="0.2">
      <c r="A469" s="26"/>
      <c r="B469" s="26"/>
      <c r="C469" s="26" t="s">
        <v>322</v>
      </c>
      <c r="D469" s="27"/>
      <c r="E469" s="10"/>
      <c r="F469" s="29">
        <f>Source!AM385</f>
        <v>18.57</v>
      </c>
      <c r="G469" s="28" t="str">
        <f>Source!DE385</f>
        <v/>
      </c>
      <c r="H469" s="10">
        <f>Source!AV385</f>
        <v>1</v>
      </c>
      <c r="I469" s="29">
        <f>(ROUND((ROUND(((Source!ET385)*Source!AV385*Source!I385),2)),2)+ROUND((ROUND(((Source!AE385-(Source!EU385))*Source!AV385*Source!I385),2)),2))</f>
        <v>0.93</v>
      </c>
      <c r="J469" s="10">
        <f>IF(Source!BB385&lt;&gt; 0, Source!BB385, 1)</f>
        <v>11.89</v>
      </c>
      <c r="K469" s="29">
        <f>Source!Q385</f>
        <v>11.06</v>
      </c>
    </row>
    <row r="470" spans="1:28" ht="14.25" x14ac:dyDescent="0.2">
      <c r="A470" s="26"/>
      <c r="B470" s="26"/>
      <c r="C470" s="26" t="s">
        <v>323</v>
      </c>
      <c r="D470" s="27"/>
      <c r="E470" s="10"/>
      <c r="F470" s="29">
        <f>Source!AN385</f>
        <v>4.66</v>
      </c>
      <c r="G470" s="28" t="str">
        <f>Source!DF385</f>
        <v/>
      </c>
      <c r="H470" s="10">
        <f>Source!AV385</f>
        <v>1</v>
      </c>
      <c r="I470" s="41">
        <f>ROUND((ROUND((Source!AE385*Source!AV385*Source!I385),2)),2)</f>
        <v>0.23</v>
      </c>
      <c r="J470" s="10">
        <f>IF(Source!BS385&lt;&gt; 0, Source!BS385, 1)</f>
        <v>26.39</v>
      </c>
      <c r="K470" s="41">
        <f>Source!R385</f>
        <v>6.07</v>
      </c>
      <c r="W470">
        <f>I470</f>
        <v>0.23</v>
      </c>
    </row>
    <row r="471" spans="1:28" ht="14.25" x14ac:dyDescent="0.2">
      <c r="A471" s="26"/>
      <c r="B471" s="26"/>
      <c r="C471" s="26" t="s">
        <v>324</v>
      </c>
      <c r="D471" s="27"/>
      <c r="E471" s="10"/>
      <c r="F471" s="29">
        <f>Source!AL385</f>
        <v>558.79</v>
      </c>
      <c r="G471" s="28" t="str">
        <f>Source!DD385</f>
        <v/>
      </c>
      <c r="H471" s="10">
        <f>Source!AW385</f>
        <v>1</v>
      </c>
      <c r="I471" s="29">
        <f>ROUND((ROUND((Source!AC385*Source!AW385*Source!I385),2)),2)</f>
        <v>27.94</v>
      </c>
      <c r="J471" s="10">
        <f>IF(Source!BC385&lt;&gt; 0, Source!BC385, 1)</f>
        <v>9.44</v>
      </c>
      <c r="K471" s="29">
        <f>Source!P385</f>
        <v>263.75</v>
      </c>
    </row>
    <row r="472" spans="1:28" ht="14.25" x14ac:dyDescent="0.2">
      <c r="A472" s="26" t="s">
        <v>44</v>
      </c>
      <c r="B472" s="26" t="str">
        <f>Source!F386</f>
        <v>1.3-2-6</v>
      </c>
      <c r="C472" s="26" t="s">
        <v>127</v>
      </c>
      <c r="D472" s="27" t="str">
        <f>Source!H386</f>
        <v>м3</v>
      </c>
      <c r="E472" s="10">
        <f>Source!I386</f>
        <v>5.099999999999999E-2</v>
      </c>
      <c r="F472" s="29">
        <f>Source!AK386</f>
        <v>478.96</v>
      </c>
      <c r="G472" s="31" t="s">
        <v>3</v>
      </c>
      <c r="H472" s="10">
        <f>Source!AW386</f>
        <v>1</v>
      </c>
      <c r="I472" s="29">
        <f>ROUND((ROUND((Source!AC386*Source!AW386*Source!I386),2)),2)+(ROUND((ROUND(((Source!ET386)*Source!AV386*Source!I386),2)),2)+ROUND((ROUND(((Source!AE386-(Source!EU386))*Source!AV386*Source!I386),2)),2))+ROUND((ROUND((Source!AF386*Source!AV386*Source!I386),2)),2)</f>
        <v>24.43</v>
      </c>
      <c r="J472" s="10">
        <f>IF(Source!BC386&lt;&gt; 0, Source!BC386, 1)</f>
        <v>7.8</v>
      </c>
      <c r="K472" s="29">
        <f>Source!O386</f>
        <v>190.55</v>
      </c>
      <c r="Q472">
        <f>ROUND((Source!DN386/100)*ROUND((ROUND((Source!AF386*Source!AV386*Source!I386),2)),2), 2)</f>
        <v>0</v>
      </c>
      <c r="R472">
        <f>Source!X386</f>
        <v>0</v>
      </c>
      <c r="S472">
        <f>ROUND((Source!DO386/100)*ROUND((ROUND((Source!AF386*Source!AV386*Source!I386),2)),2), 2)</f>
        <v>0</v>
      </c>
      <c r="T472">
        <f>Source!Y386</f>
        <v>0</v>
      </c>
      <c r="U472">
        <f>ROUND((175/100)*ROUND((ROUND((Source!AE386*Source!AV386*Source!I386),2)),2), 2)</f>
        <v>0</v>
      </c>
      <c r="V472">
        <f>ROUND((160/100)*ROUND(ROUND((ROUND((Source!AE386*Source!AV386*Source!I386),2)*Source!BS386),2), 2), 2)</f>
        <v>0</v>
      </c>
      <c r="X472">
        <f>IF(Source!BI386&lt;=1,I472, 0)</f>
        <v>24.43</v>
      </c>
      <c r="Y472">
        <f>IF(Source!BI386=2,I472, 0)</f>
        <v>0</v>
      </c>
      <c r="Z472">
        <f>IF(Source!BI386=3,I472, 0)</f>
        <v>0</v>
      </c>
      <c r="AA472">
        <f>IF(Source!BI386=4,I472, 0)</f>
        <v>0</v>
      </c>
    </row>
    <row r="473" spans="1:28" ht="14.25" x14ac:dyDescent="0.2">
      <c r="A473" s="26"/>
      <c r="B473" s="26"/>
      <c r="C473" s="26" t="s">
        <v>314</v>
      </c>
      <c r="D473" s="27" t="s">
        <v>315</v>
      </c>
      <c r="E473" s="10">
        <f>Source!DN385</f>
        <v>85</v>
      </c>
      <c r="F473" s="29"/>
      <c r="G473" s="28"/>
      <c r="H473" s="10"/>
      <c r="I473" s="29">
        <f>SUM(Q467:Q472)</f>
        <v>11.49</v>
      </c>
      <c r="J473" s="10">
        <f>Source!BZ385</f>
        <v>70</v>
      </c>
      <c r="K473" s="29">
        <f>SUM(R467:R472)</f>
        <v>249.75</v>
      </c>
    </row>
    <row r="474" spans="1:28" ht="14.25" x14ac:dyDescent="0.2">
      <c r="A474" s="26"/>
      <c r="B474" s="26"/>
      <c r="C474" s="26" t="s">
        <v>316</v>
      </c>
      <c r="D474" s="27" t="s">
        <v>315</v>
      </c>
      <c r="E474" s="10">
        <f>Source!DO385</f>
        <v>70</v>
      </c>
      <c r="F474" s="29"/>
      <c r="G474" s="28"/>
      <c r="H474" s="10"/>
      <c r="I474" s="29">
        <f>SUM(S467:S473)</f>
        <v>9.4600000000000009</v>
      </c>
      <c r="J474" s="10">
        <f>Source!CA385</f>
        <v>41</v>
      </c>
      <c r="K474" s="29">
        <f>SUM(T467:T473)</f>
        <v>146.28</v>
      </c>
    </row>
    <row r="475" spans="1:28" ht="14.25" x14ac:dyDescent="0.2">
      <c r="A475" s="26"/>
      <c r="B475" s="26"/>
      <c r="C475" s="26" t="s">
        <v>325</v>
      </c>
      <c r="D475" s="27" t="s">
        <v>315</v>
      </c>
      <c r="E475" s="10">
        <f>175</f>
        <v>175</v>
      </c>
      <c r="F475" s="29"/>
      <c r="G475" s="28"/>
      <c r="H475" s="10"/>
      <c r="I475" s="29">
        <f>SUM(U467:U474)</f>
        <v>0.4</v>
      </c>
      <c r="J475" s="10">
        <f>160</f>
        <v>160</v>
      </c>
      <c r="K475" s="29">
        <f>SUM(V467:V474)</f>
        <v>9.7100000000000009</v>
      </c>
    </row>
    <row r="476" spans="1:28" ht="14.25" x14ac:dyDescent="0.2">
      <c r="A476" s="34"/>
      <c r="B476" s="34"/>
      <c r="C476" s="34" t="s">
        <v>317</v>
      </c>
      <c r="D476" s="35" t="s">
        <v>318</v>
      </c>
      <c r="E476" s="36">
        <f>Source!AQ385</f>
        <v>24.61</v>
      </c>
      <c r="F476" s="37"/>
      <c r="G476" s="38" t="str">
        <f>Source!DI385</f>
        <v/>
      </c>
      <c r="H476" s="36">
        <f>Source!AV385</f>
        <v>1</v>
      </c>
      <c r="I476" s="37">
        <f>Source!U385</f>
        <v>1.2305000000000001</v>
      </c>
      <c r="J476" s="36"/>
      <c r="K476" s="37"/>
      <c r="AB476" s="32">
        <f>I476</f>
        <v>1.2305000000000001</v>
      </c>
    </row>
    <row r="477" spans="1:28" ht="15" x14ac:dyDescent="0.25">
      <c r="A477" s="39"/>
      <c r="B477" s="39"/>
      <c r="C477" s="40" t="s">
        <v>319</v>
      </c>
      <c r="D477" s="39"/>
      <c r="E477" s="39"/>
      <c r="F477" s="39"/>
      <c r="G477" s="39"/>
      <c r="H477" s="76">
        <f>I468+I469+I471+I473+I474+I475+SUM(I472:I472)</f>
        <v>88.17</v>
      </c>
      <c r="I477" s="76"/>
      <c r="J477" s="76">
        <f>K468+K469+K471+K473+K474+K475+SUM(K472:K472)</f>
        <v>1227.8900000000001</v>
      </c>
      <c r="K477" s="76"/>
      <c r="O477" s="32">
        <f>I468+I469+I471+I473+I474+I475+SUM(I472:I472)</f>
        <v>88.17</v>
      </c>
      <c r="P477" s="32">
        <f>K468+K469+K471+K473+K474+K475+SUM(K472:K472)</f>
        <v>1227.8900000000001</v>
      </c>
      <c r="X477">
        <f>IF(Source!BI385&lt;=1,I468+I469+I471+I473+I474+I475-0, 0)</f>
        <v>63.74</v>
      </c>
      <c r="Y477">
        <f>IF(Source!BI385=2,I468+I469+I471+I473+I474+I475-0, 0)</f>
        <v>0</v>
      </c>
      <c r="Z477">
        <f>IF(Source!BI385=3,I468+I469+I471+I473+I474+I475-0, 0)</f>
        <v>0</v>
      </c>
      <c r="AA477">
        <f>IF(Source!BI385=4,I468+I469+I471+I473+I474+I475,0)</f>
        <v>0</v>
      </c>
    </row>
    <row r="479" spans="1:28" ht="28.5" x14ac:dyDescent="0.2">
      <c r="A479" s="26">
        <v>4</v>
      </c>
      <c r="B479" s="26" t="str">
        <f>Source!F387</f>
        <v>6.58-2-1</v>
      </c>
      <c r="C479" s="26" t="s">
        <v>40</v>
      </c>
      <c r="D479" s="27" t="str">
        <f>Source!H387</f>
        <v>100 м2</v>
      </c>
      <c r="E479" s="10">
        <f>Source!I387</f>
        <v>0.8357</v>
      </c>
      <c r="F479" s="29"/>
      <c r="G479" s="28"/>
      <c r="H479" s="10"/>
      <c r="I479" s="29"/>
      <c r="J479" s="10"/>
      <c r="K479" s="29"/>
      <c r="Q479">
        <f>ROUND((Source!DN387/100)*ROUND((ROUND((Source!AF387*Source!AV387*Source!I387),2)),2), 2)</f>
        <v>127.92</v>
      </c>
      <c r="R479">
        <f>Source!X387</f>
        <v>2953.83</v>
      </c>
      <c r="S479">
        <f>ROUND((Source!DO387/100)*ROUND((ROUND((Source!AF387*Source!AV387*Source!I387),2)),2), 2)</f>
        <v>87.95</v>
      </c>
      <c r="T479">
        <f>Source!Y387</f>
        <v>1730.1</v>
      </c>
      <c r="U479">
        <f>ROUND((175/100)*ROUND((ROUND((Source!AE387*Source!AV387*Source!I387),2)),2), 2)</f>
        <v>0</v>
      </c>
      <c r="V479">
        <f>ROUND((160/100)*ROUND(ROUND((ROUND((Source!AE387*Source!AV387*Source!I387),2)*Source!BS387),2), 2), 2)</f>
        <v>0</v>
      </c>
    </row>
    <row r="480" spans="1:28" x14ac:dyDescent="0.2">
      <c r="C480" s="30" t="str">
        <f>"Объем: "&amp;Source!I387&amp;"=83,57/"&amp;"100"</f>
        <v>Объем: 0,8357=83,57/100</v>
      </c>
    </row>
    <row r="481" spans="1:28" ht="14.25" x14ac:dyDescent="0.2">
      <c r="A481" s="26"/>
      <c r="B481" s="26"/>
      <c r="C481" s="26" t="s">
        <v>313</v>
      </c>
      <c r="D481" s="27"/>
      <c r="E481" s="10"/>
      <c r="F481" s="29">
        <f>Source!AO387</f>
        <v>191.34</v>
      </c>
      <c r="G481" s="28" t="str">
        <f>Source!DG387</f>
        <v/>
      </c>
      <c r="H481" s="10">
        <f>Source!AV387</f>
        <v>1</v>
      </c>
      <c r="I481" s="29">
        <f>ROUND((ROUND((Source!AF387*Source!AV387*Source!I387),2)),2)</f>
        <v>159.9</v>
      </c>
      <c r="J481" s="10">
        <f>IF(Source!BA387&lt;&gt; 0, Source!BA387, 1)</f>
        <v>26.39</v>
      </c>
      <c r="K481" s="29">
        <f>Source!S387</f>
        <v>4219.76</v>
      </c>
      <c r="W481">
        <f>I481</f>
        <v>159.9</v>
      </c>
    </row>
    <row r="482" spans="1:28" ht="28.5" x14ac:dyDescent="0.2">
      <c r="A482" s="26" t="s">
        <v>130</v>
      </c>
      <c r="B482" s="26" t="str">
        <f>Source!F388</f>
        <v>9999990001</v>
      </c>
      <c r="C482" s="26" t="s">
        <v>29</v>
      </c>
      <c r="D482" s="27" t="str">
        <f>Source!H388</f>
        <v>т</v>
      </c>
      <c r="E482" s="10">
        <f>Source!I388</f>
        <v>-0.85241400000000001</v>
      </c>
      <c r="F482" s="29">
        <f>Source!AK388</f>
        <v>0</v>
      </c>
      <c r="G482" s="31" t="s">
        <v>3</v>
      </c>
      <c r="H482" s="10">
        <f>Source!AW388</f>
        <v>1</v>
      </c>
      <c r="I482" s="29">
        <f>ROUND((ROUND((Source!AC388*Source!AW388*Source!I388),2)),2)+(ROUND((ROUND(((Source!ET388)*Source!AV388*Source!I388),2)),2)+ROUND((ROUND(((Source!AE388-(Source!EU388))*Source!AV388*Source!I388),2)),2))+ROUND((ROUND((Source!AF388*Source!AV388*Source!I388),2)),2)</f>
        <v>0</v>
      </c>
      <c r="J482" s="10">
        <f>IF(Source!BC388&lt;&gt; 0, Source!BC388, 1)</f>
        <v>1</v>
      </c>
      <c r="K482" s="29">
        <f>Source!O388</f>
        <v>0</v>
      </c>
      <c r="Q482">
        <f>ROUND((Source!DN388/100)*ROUND((ROUND((Source!AF388*Source!AV388*Source!I388),2)),2), 2)</f>
        <v>0</v>
      </c>
      <c r="R482">
        <f>Source!X388</f>
        <v>0</v>
      </c>
      <c r="S482">
        <f>ROUND((Source!DO388/100)*ROUND((ROUND((Source!AF388*Source!AV388*Source!I388),2)),2), 2)</f>
        <v>0</v>
      </c>
      <c r="T482">
        <f>Source!Y388</f>
        <v>0</v>
      </c>
      <c r="U482">
        <f>ROUND((175/100)*ROUND((ROUND((Source!AE388*Source!AV388*Source!I388),2)),2), 2)</f>
        <v>0</v>
      </c>
      <c r="V482">
        <f>ROUND((160/100)*ROUND(ROUND((ROUND((Source!AE388*Source!AV388*Source!I388),2)*Source!BS388),2), 2), 2)</f>
        <v>0</v>
      </c>
      <c r="X482">
        <f>IF(Source!BI388&lt;=1,I482, 0)</f>
        <v>0</v>
      </c>
      <c r="Y482">
        <f>IF(Source!BI388=2,I482, 0)</f>
        <v>0</v>
      </c>
      <c r="Z482">
        <f>IF(Source!BI388=3,I482, 0)</f>
        <v>0</v>
      </c>
      <c r="AA482">
        <f>IF(Source!BI388=4,I482, 0)</f>
        <v>0</v>
      </c>
    </row>
    <row r="483" spans="1:28" ht="14.25" x14ac:dyDescent="0.2">
      <c r="A483" s="26"/>
      <c r="B483" s="26"/>
      <c r="C483" s="26" t="s">
        <v>314</v>
      </c>
      <c r="D483" s="27" t="s">
        <v>315</v>
      </c>
      <c r="E483" s="10">
        <f>Source!DN387</f>
        <v>80</v>
      </c>
      <c r="F483" s="29"/>
      <c r="G483" s="28"/>
      <c r="H483" s="10"/>
      <c r="I483" s="29">
        <f>SUM(Q479:Q482)</f>
        <v>127.92</v>
      </c>
      <c r="J483" s="10">
        <f>Source!BZ387</f>
        <v>70</v>
      </c>
      <c r="K483" s="29">
        <f>SUM(R479:R482)</f>
        <v>2953.83</v>
      </c>
    </row>
    <row r="484" spans="1:28" ht="14.25" x14ac:dyDescent="0.2">
      <c r="A484" s="26"/>
      <c r="B484" s="26"/>
      <c r="C484" s="26" t="s">
        <v>316</v>
      </c>
      <c r="D484" s="27" t="s">
        <v>315</v>
      </c>
      <c r="E484" s="10">
        <f>Source!DO387</f>
        <v>55</v>
      </c>
      <c r="F484" s="29"/>
      <c r="G484" s="28"/>
      <c r="H484" s="10"/>
      <c r="I484" s="29">
        <f>SUM(S479:S483)</f>
        <v>87.95</v>
      </c>
      <c r="J484" s="10">
        <f>Source!CA387</f>
        <v>41</v>
      </c>
      <c r="K484" s="29">
        <f>SUM(T479:T483)</f>
        <v>1730.1</v>
      </c>
    </row>
    <row r="485" spans="1:28" ht="14.25" x14ac:dyDescent="0.2">
      <c r="A485" s="34"/>
      <c r="B485" s="34"/>
      <c r="C485" s="34" t="s">
        <v>317</v>
      </c>
      <c r="D485" s="35" t="s">
        <v>318</v>
      </c>
      <c r="E485" s="36">
        <f>Source!AQ387</f>
        <v>17.41</v>
      </c>
      <c r="F485" s="37"/>
      <c r="G485" s="38" t="str">
        <f>Source!DI387</f>
        <v/>
      </c>
      <c r="H485" s="36">
        <f>Source!AV387</f>
        <v>1</v>
      </c>
      <c r="I485" s="37">
        <f>Source!U387</f>
        <v>14.549537000000001</v>
      </c>
      <c r="J485" s="36"/>
      <c r="K485" s="37"/>
      <c r="AB485" s="32">
        <f>I485</f>
        <v>14.549537000000001</v>
      </c>
    </row>
    <row r="486" spans="1:28" ht="15" x14ac:dyDescent="0.25">
      <c r="A486" s="39"/>
      <c r="B486" s="39"/>
      <c r="C486" s="40" t="s">
        <v>319</v>
      </c>
      <c r="D486" s="39"/>
      <c r="E486" s="39"/>
      <c r="F486" s="39"/>
      <c r="G486" s="39"/>
      <c r="H486" s="76">
        <f>I481+I483+I484+SUM(I482:I482)</f>
        <v>375.77</v>
      </c>
      <c r="I486" s="76"/>
      <c r="J486" s="76">
        <f>K481+K483+K484+SUM(K482:K482)</f>
        <v>8903.69</v>
      </c>
      <c r="K486" s="76"/>
      <c r="O486" s="32">
        <f>I481+I483+I484+SUM(I482:I482)</f>
        <v>375.77</v>
      </c>
      <c r="P486" s="32">
        <f>K481+K483+K484+SUM(K482:K482)</f>
        <v>8903.69</v>
      </c>
      <c r="X486">
        <f>IF(Source!BI387&lt;=1,I481+I483+I484-0, 0)</f>
        <v>375.77</v>
      </c>
      <c r="Y486">
        <f>IF(Source!BI387=2,I481+I483+I484-0, 0)</f>
        <v>0</v>
      </c>
      <c r="Z486">
        <f>IF(Source!BI387=3,I481+I483+I484-0, 0)</f>
        <v>0</v>
      </c>
      <c r="AA486">
        <f>IF(Source!BI387=4,I481+I483+I484,0)</f>
        <v>0</v>
      </c>
    </row>
    <row r="488" spans="1:28" ht="57" x14ac:dyDescent="0.2">
      <c r="A488" s="26">
        <v>5</v>
      </c>
      <c r="B488" s="26" t="str">
        <f>Source!F389</f>
        <v>3.12-3-4</v>
      </c>
      <c r="C488" s="26" t="s">
        <v>132</v>
      </c>
      <c r="D488" s="27" t="str">
        <f>Source!H389</f>
        <v>100 м2</v>
      </c>
      <c r="E488" s="10">
        <f>Source!I389</f>
        <v>0.8357</v>
      </c>
      <c r="F488" s="29"/>
      <c r="G488" s="28"/>
      <c r="H488" s="10"/>
      <c r="I488" s="29"/>
      <c r="J488" s="10"/>
      <c r="K488" s="29"/>
      <c r="Q488">
        <f>ROUND((Source!DN389/100)*ROUND((ROUND((Source!AF389*Source!AV389*Source!I389),2)),2), 2)</f>
        <v>688.66</v>
      </c>
      <c r="R488">
        <f>Source!X389</f>
        <v>15202.96</v>
      </c>
      <c r="S488">
        <f>ROUND((Source!DO389/100)*ROUND((ROUND((Source!AF389*Source!AV389*Source!I389),2)),2), 2)</f>
        <v>523.11</v>
      </c>
      <c r="T488">
        <f>Source!Y389</f>
        <v>7164.61</v>
      </c>
      <c r="U488">
        <f>ROUND((175/100)*ROUND((ROUND((Source!AE389*Source!AV389*Source!I389),2)),2), 2)</f>
        <v>129.91999999999999</v>
      </c>
      <c r="V488">
        <f>ROUND((160/100)*ROUND(ROUND((ROUND((Source!AE389*Source!AV389*Source!I389),2)*Source!BS389),2), 2), 2)</f>
        <v>3134.7</v>
      </c>
    </row>
    <row r="489" spans="1:28" ht="14.25" x14ac:dyDescent="0.2">
      <c r="A489" s="26"/>
      <c r="B489" s="26"/>
      <c r="C489" s="26" t="s">
        <v>313</v>
      </c>
      <c r="D489" s="27"/>
      <c r="E489" s="10"/>
      <c r="F489" s="29">
        <f>Source!AO389</f>
        <v>689</v>
      </c>
      <c r="G489" s="28" t="str">
        <f>Source!DG389</f>
        <v>)*1,15</v>
      </c>
      <c r="H489" s="10">
        <f>Source!AV389</f>
        <v>1</v>
      </c>
      <c r="I489" s="29">
        <f>ROUND((ROUND((Source!AF389*Source!AV389*Source!I389),2)),2)</f>
        <v>662.17</v>
      </c>
      <c r="J489" s="10">
        <f>IF(Source!BA389&lt;&gt; 0, Source!BA389, 1)</f>
        <v>26.39</v>
      </c>
      <c r="K489" s="29">
        <f>Source!S389</f>
        <v>17474.669999999998</v>
      </c>
      <c r="W489">
        <f>I489</f>
        <v>662.17</v>
      </c>
    </row>
    <row r="490" spans="1:28" ht="14.25" x14ac:dyDescent="0.2">
      <c r="A490" s="26"/>
      <c r="B490" s="26"/>
      <c r="C490" s="26" t="s">
        <v>322</v>
      </c>
      <c r="D490" s="27"/>
      <c r="E490" s="10"/>
      <c r="F490" s="29">
        <f>Source!AM389</f>
        <v>267.17</v>
      </c>
      <c r="G490" s="28" t="str">
        <f>Source!DE389</f>
        <v>)*1,25</v>
      </c>
      <c r="H490" s="10">
        <f>Source!AV389</f>
        <v>1</v>
      </c>
      <c r="I490" s="29">
        <f>(ROUND((ROUND((((Source!ET389*1.25))*Source!AV389*Source!I389),2)),2)+ROUND((ROUND(((Source!AE389-((Source!EU389*1.25)))*Source!AV389*Source!I389),2)),2))</f>
        <v>279.08999999999997</v>
      </c>
      <c r="J490" s="10">
        <f>IF(Source!BB389&lt;&gt; 0, Source!BB389, 1)</f>
        <v>12.18</v>
      </c>
      <c r="K490" s="29">
        <f>Source!Q389</f>
        <v>3399.32</v>
      </c>
    </row>
    <row r="491" spans="1:28" ht="14.25" x14ac:dyDescent="0.2">
      <c r="A491" s="26"/>
      <c r="B491" s="26"/>
      <c r="C491" s="26" t="s">
        <v>323</v>
      </c>
      <c r="D491" s="27"/>
      <c r="E491" s="10"/>
      <c r="F491" s="29">
        <f>Source!AN389</f>
        <v>71.069999999999993</v>
      </c>
      <c r="G491" s="28" t="str">
        <f>Source!DF389</f>
        <v>)*1,25</v>
      </c>
      <c r="H491" s="10">
        <f>Source!AV389</f>
        <v>1</v>
      </c>
      <c r="I491" s="41">
        <f>ROUND((ROUND((Source!AE389*Source!AV389*Source!I389),2)),2)</f>
        <v>74.239999999999995</v>
      </c>
      <c r="J491" s="10">
        <f>IF(Source!BS389&lt;&gt; 0, Source!BS389, 1)</f>
        <v>26.39</v>
      </c>
      <c r="K491" s="41">
        <f>Source!R389</f>
        <v>1959.19</v>
      </c>
      <c r="W491">
        <f>I491</f>
        <v>74.239999999999995</v>
      </c>
    </row>
    <row r="492" spans="1:28" ht="14.25" x14ac:dyDescent="0.2">
      <c r="A492" s="26"/>
      <c r="B492" s="26"/>
      <c r="C492" s="26" t="s">
        <v>324</v>
      </c>
      <c r="D492" s="27"/>
      <c r="E492" s="10"/>
      <c r="F492" s="29">
        <f>Source!AL389</f>
        <v>705.14</v>
      </c>
      <c r="G492" s="28" t="str">
        <f>Source!DD389</f>
        <v/>
      </c>
      <c r="H492" s="10">
        <f>Source!AW389</f>
        <v>1</v>
      </c>
      <c r="I492" s="29">
        <f>ROUND((ROUND((Source!AC389*Source!AW389*Source!I389),2)),2)</f>
        <v>589.29</v>
      </c>
      <c r="J492" s="10">
        <f>IF(Source!BC389&lt;&gt; 0, Source!BC389, 1)</f>
        <v>3.7</v>
      </c>
      <c r="K492" s="29">
        <f>Source!P389</f>
        <v>2180.37</v>
      </c>
    </row>
    <row r="493" spans="1:28" ht="199.5" x14ac:dyDescent="0.2">
      <c r="A493" s="26" t="s">
        <v>141</v>
      </c>
      <c r="B493" s="26" t="str">
        <f>Source!F390</f>
        <v>1.1-1-1312</v>
      </c>
      <c r="C493" s="26" t="s">
        <v>282</v>
      </c>
      <c r="D493" s="27" t="str">
        <f>Source!H390</f>
        <v>м2</v>
      </c>
      <c r="E493" s="10">
        <f>Source!I390</f>
        <v>112.81950000000001</v>
      </c>
      <c r="F493" s="29">
        <f>Source!AK390</f>
        <v>25.09</v>
      </c>
      <c r="G493" s="31" t="s">
        <v>3</v>
      </c>
      <c r="H493" s="10">
        <f>Source!AW390</f>
        <v>1</v>
      </c>
      <c r="I493" s="29">
        <f>ROUND((ROUND((Source!AC390*Source!AW390*Source!I390),2)),2)+(ROUND((ROUND(((Source!ET390)*Source!AV390*Source!I390),2)),2)+ROUND((ROUND(((Source!AE390-(Source!EU390))*Source!AV390*Source!I390),2)),2))+ROUND((ROUND((Source!AF390*Source!AV390*Source!I390),2)),2)</f>
        <v>2830.64</v>
      </c>
      <c r="J493" s="10">
        <f>IF(Source!BC390&lt;&gt; 0, Source!BC390, 1)</f>
        <v>10.5</v>
      </c>
      <c r="K493" s="29">
        <f>Source!O390</f>
        <v>29721.72</v>
      </c>
      <c r="Q493">
        <f>ROUND((Source!DN390/100)*ROUND((ROUND((Source!AF390*Source!AV390*Source!I390),2)),2), 2)</f>
        <v>0</v>
      </c>
      <c r="R493">
        <f>Source!X390</f>
        <v>0</v>
      </c>
      <c r="S493">
        <f>ROUND((Source!DO390/100)*ROUND((ROUND((Source!AF390*Source!AV390*Source!I390),2)),2), 2)</f>
        <v>0</v>
      </c>
      <c r="T493">
        <f>Source!Y390</f>
        <v>0</v>
      </c>
      <c r="U493">
        <f>ROUND((175/100)*ROUND((ROUND((Source!AE390*Source!AV390*Source!I390),2)),2), 2)</f>
        <v>0</v>
      </c>
      <c r="V493">
        <f>ROUND((160/100)*ROUND(ROUND((ROUND((Source!AE390*Source!AV390*Source!I390),2)*Source!BS390),2), 2), 2)</f>
        <v>0</v>
      </c>
      <c r="X493">
        <f>IF(Source!BI390&lt;=1,I493, 0)</f>
        <v>2830.64</v>
      </c>
      <c r="Y493">
        <f>IF(Source!BI390=2,I493, 0)</f>
        <v>0</v>
      </c>
      <c r="Z493">
        <f>IF(Source!BI390=3,I493, 0)</f>
        <v>0</v>
      </c>
      <c r="AA493">
        <f>IF(Source!BI390=4,I493, 0)</f>
        <v>0</v>
      </c>
    </row>
    <row r="494" spans="1:28" ht="228" x14ac:dyDescent="0.2">
      <c r="A494" s="26" t="s">
        <v>145</v>
      </c>
      <c r="B494" s="26" t="str">
        <f>Source!F391</f>
        <v>1.1-1-1313</v>
      </c>
      <c r="C494" s="26" t="s">
        <v>283</v>
      </c>
      <c r="D494" s="27" t="str">
        <f>Source!H391</f>
        <v>м2</v>
      </c>
      <c r="E494" s="10">
        <f>Source!I391</f>
        <v>110.56310999999998</v>
      </c>
      <c r="F494" s="29">
        <f>Source!AK391</f>
        <v>23.06</v>
      </c>
      <c r="G494" s="31" t="s">
        <v>3</v>
      </c>
      <c r="H494" s="10">
        <f>Source!AW391</f>
        <v>1</v>
      </c>
      <c r="I494" s="29">
        <f>ROUND((ROUND((Source!AC391*Source!AW391*Source!I391),2)),2)+(ROUND((ROUND(((Source!ET391)*Source!AV391*Source!I391),2)),2)+ROUND((ROUND(((Source!AE391-(Source!EU391))*Source!AV391*Source!I391),2)),2))+ROUND((ROUND((Source!AF391*Source!AV391*Source!I391),2)),2)</f>
        <v>2549.59</v>
      </c>
      <c r="J494" s="10">
        <f>IF(Source!BC391&lt;&gt; 0, Source!BC391, 1)</f>
        <v>10.74</v>
      </c>
      <c r="K494" s="29">
        <f>Source!O391</f>
        <v>27382.6</v>
      </c>
      <c r="Q494">
        <f>ROUND((Source!DN391/100)*ROUND((ROUND((Source!AF391*Source!AV391*Source!I391),2)),2), 2)</f>
        <v>0</v>
      </c>
      <c r="R494">
        <f>Source!X391</f>
        <v>0</v>
      </c>
      <c r="S494">
        <f>ROUND((Source!DO391/100)*ROUND((ROUND((Source!AF391*Source!AV391*Source!I391),2)),2), 2)</f>
        <v>0</v>
      </c>
      <c r="T494">
        <f>Source!Y391</f>
        <v>0</v>
      </c>
      <c r="U494">
        <f>ROUND((175/100)*ROUND((ROUND((Source!AE391*Source!AV391*Source!I391),2)),2), 2)</f>
        <v>0</v>
      </c>
      <c r="V494">
        <f>ROUND((160/100)*ROUND(ROUND((ROUND((Source!AE391*Source!AV391*Source!I391),2)*Source!BS391),2), 2), 2)</f>
        <v>0</v>
      </c>
      <c r="X494">
        <f>IF(Source!BI391&lt;=1,I494, 0)</f>
        <v>2549.59</v>
      </c>
      <c r="Y494">
        <f>IF(Source!BI391=2,I494, 0)</f>
        <v>0</v>
      </c>
      <c r="Z494">
        <f>IF(Source!BI391=3,I494, 0)</f>
        <v>0</v>
      </c>
      <c r="AA494">
        <f>IF(Source!BI391=4,I494, 0)</f>
        <v>0</v>
      </c>
    </row>
    <row r="495" spans="1:28" ht="14.25" x14ac:dyDescent="0.2">
      <c r="A495" s="26"/>
      <c r="B495" s="26"/>
      <c r="C495" s="26" t="s">
        <v>314</v>
      </c>
      <c r="D495" s="27" t="s">
        <v>315</v>
      </c>
      <c r="E495" s="10">
        <f>Source!DN389</f>
        <v>104</v>
      </c>
      <c r="F495" s="29"/>
      <c r="G495" s="28"/>
      <c r="H495" s="10"/>
      <c r="I495" s="29">
        <f>SUM(Q488:Q494)</f>
        <v>688.66</v>
      </c>
      <c r="J495" s="10">
        <f>Source!BZ389</f>
        <v>87</v>
      </c>
      <c r="K495" s="29">
        <f>SUM(R488:R494)</f>
        <v>15202.96</v>
      </c>
    </row>
    <row r="496" spans="1:28" ht="14.25" x14ac:dyDescent="0.2">
      <c r="A496" s="26"/>
      <c r="B496" s="26"/>
      <c r="C496" s="26" t="s">
        <v>316</v>
      </c>
      <c r="D496" s="27" t="s">
        <v>315</v>
      </c>
      <c r="E496" s="10">
        <f>Source!DO389</f>
        <v>79</v>
      </c>
      <c r="F496" s="29"/>
      <c r="G496" s="28"/>
      <c r="H496" s="10"/>
      <c r="I496" s="29">
        <f>SUM(S488:S495)</f>
        <v>523.11</v>
      </c>
      <c r="J496" s="10">
        <f>Source!CA389</f>
        <v>41</v>
      </c>
      <c r="K496" s="29">
        <f>SUM(T488:T495)</f>
        <v>7164.61</v>
      </c>
    </row>
    <row r="497" spans="1:28" ht="14.25" x14ac:dyDescent="0.2">
      <c r="A497" s="26"/>
      <c r="B497" s="26"/>
      <c r="C497" s="26" t="s">
        <v>325</v>
      </c>
      <c r="D497" s="27" t="s">
        <v>315</v>
      </c>
      <c r="E497" s="10">
        <f>175</f>
        <v>175</v>
      </c>
      <c r="F497" s="29"/>
      <c r="G497" s="28"/>
      <c r="H497" s="10"/>
      <c r="I497" s="29">
        <f>SUM(U488:U496)</f>
        <v>129.91999999999999</v>
      </c>
      <c r="J497" s="10">
        <f>160</f>
        <v>160</v>
      </c>
      <c r="K497" s="29">
        <f>SUM(V488:V496)</f>
        <v>3134.7</v>
      </c>
    </row>
    <row r="498" spans="1:28" ht="14.25" x14ac:dyDescent="0.2">
      <c r="A498" s="34"/>
      <c r="B498" s="34"/>
      <c r="C498" s="34" t="s">
        <v>317</v>
      </c>
      <c r="D498" s="35" t="s">
        <v>318</v>
      </c>
      <c r="E498" s="36">
        <f>Source!AQ389</f>
        <v>53</v>
      </c>
      <c r="F498" s="37"/>
      <c r="G498" s="38" t="str">
        <f>Source!DI389</f>
        <v>)*1,15</v>
      </c>
      <c r="H498" s="36">
        <f>Source!AV389</f>
        <v>1</v>
      </c>
      <c r="I498" s="37">
        <f>Source!U389</f>
        <v>50.935914999999994</v>
      </c>
      <c r="J498" s="36"/>
      <c r="K498" s="37"/>
      <c r="AB498" s="32">
        <f>I498</f>
        <v>50.935914999999994</v>
      </c>
    </row>
    <row r="499" spans="1:28" ht="15" x14ac:dyDescent="0.25">
      <c r="A499" s="39"/>
      <c r="B499" s="39"/>
      <c r="C499" s="40" t="s">
        <v>319</v>
      </c>
      <c r="D499" s="39"/>
      <c r="E499" s="39"/>
      <c r="F499" s="39"/>
      <c r="G499" s="39"/>
      <c r="H499" s="76">
        <f>I489+I490+I492+I495+I496+I497+SUM(I493:I494)</f>
        <v>8252.4699999999993</v>
      </c>
      <c r="I499" s="76"/>
      <c r="J499" s="76">
        <f>K489+K490+K492+K495+K496+K497+SUM(K493:K494)</f>
        <v>105660.94999999998</v>
      </c>
      <c r="K499" s="76"/>
      <c r="O499" s="32">
        <f>I489+I490+I492+I495+I496+I497+SUM(I493:I494)</f>
        <v>8252.4699999999993</v>
      </c>
      <c r="P499" s="32">
        <f>K489+K490+K492+K495+K496+K497+SUM(K493:K494)</f>
        <v>105660.94999999998</v>
      </c>
      <c r="X499">
        <f>IF(Source!BI389&lt;=1,I489+I490+I492+I495+I496+I497-0, 0)</f>
        <v>2872.2400000000002</v>
      </c>
      <c r="Y499">
        <f>IF(Source!BI389=2,I489+I490+I492+I495+I496+I497-0, 0)</f>
        <v>0</v>
      </c>
      <c r="Z499">
        <f>IF(Source!BI389=3,I489+I490+I492+I495+I496+I497-0, 0)</f>
        <v>0</v>
      </c>
      <c r="AA499">
        <f>IF(Source!BI389=4,I489+I490+I492+I495+I496+I497,0)</f>
        <v>0</v>
      </c>
    </row>
    <row r="501" spans="1:28" ht="99.75" x14ac:dyDescent="0.2">
      <c r="A501" s="26">
        <v>6</v>
      </c>
      <c r="B501" s="26" t="str">
        <f>Source!F392</f>
        <v>3.12-3-10</v>
      </c>
      <c r="C501" s="26" t="s">
        <v>150</v>
      </c>
      <c r="D501" s="27" t="str">
        <f>Source!H392</f>
        <v>100 м2</v>
      </c>
      <c r="E501" s="10">
        <f>Source!I392</f>
        <v>3.5000000000000001E-3</v>
      </c>
      <c r="F501" s="29"/>
      <c r="G501" s="28"/>
      <c r="H501" s="10"/>
      <c r="I501" s="29"/>
      <c r="J501" s="10"/>
      <c r="K501" s="29"/>
      <c r="Q501">
        <f>ROUND((Source!DN392/100)*ROUND((ROUND((Source!AF392*Source!AV392*Source!I392),2)),2), 2)</f>
        <v>4.13</v>
      </c>
      <c r="R501">
        <f>Source!X392</f>
        <v>91.15</v>
      </c>
      <c r="S501">
        <f>ROUND((Source!DO392/100)*ROUND((ROUND((Source!AF392*Source!AV392*Source!I392),2)),2), 2)</f>
        <v>3.14</v>
      </c>
      <c r="T501">
        <f>Source!Y392</f>
        <v>42.96</v>
      </c>
      <c r="U501">
        <f>ROUND((175/100)*ROUND((ROUND((Source!AE392*Source!AV392*Source!I392),2)),2), 2)</f>
        <v>7.0000000000000007E-2</v>
      </c>
      <c r="V501">
        <f>ROUND((160/100)*ROUND(ROUND((ROUND((Source!AE392*Source!AV392*Source!I392),2)*Source!BS392),2), 2), 2)</f>
        <v>1.7</v>
      </c>
    </row>
    <row r="502" spans="1:28" x14ac:dyDescent="0.2">
      <c r="C502" s="30" t="str">
        <f>"Объем: "&amp;Source!I392&amp;"=0,35/"&amp;"100"</f>
        <v>Объем: 0,0035=0,35/100</v>
      </c>
    </row>
    <row r="503" spans="1:28" ht="14.25" x14ac:dyDescent="0.2">
      <c r="A503" s="26"/>
      <c r="B503" s="26"/>
      <c r="C503" s="26" t="s">
        <v>313</v>
      </c>
      <c r="D503" s="27"/>
      <c r="E503" s="10"/>
      <c r="F503" s="29">
        <f>Source!AO392</f>
        <v>986.85</v>
      </c>
      <c r="G503" s="28" t="str">
        <f>Source!DG392</f>
        <v>)*1,15</v>
      </c>
      <c r="H503" s="10">
        <f>Source!AV392</f>
        <v>1</v>
      </c>
      <c r="I503" s="29">
        <f>ROUND((ROUND((Source!AF392*Source!AV392*Source!I392),2)),2)</f>
        <v>3.97</v>
      </c>
      <c r="J503" s="10">
        <f>IF(Source!BA392&lt;&gt; 0, Source!BA392, 1)</f>
        <v>26.39</v>
      </c>
      <c r="K503" s="29">
        <f>Source!S392</f>
        <v>104.77</v>
      </c>
      <c r="W503">
        <f>I503</f>
        <v>3.97</v>
      </c>
    </row>
    <row r="504" spans="1:28" ht="14.25" x14ac:dyDescent="0.2">
      <c r="A504" s="26"/>
      <c r="B504" s="26"/>
      <c r="C504" s="26" t="s">
        <v>322</v>
      </c>
      <c r="D504" s="27"/>
      <c r="E504" s="10"/>
      <c r="F504" s="29">
        <f>Source!AM392</f>
        <v>50.84</v>
      </c>
      <c r="G504" s="28" t="str">
        <f>Source!DE392</f>
        <v>)*1,25</v>
      </c>
      <c r="H504" s="10">
        <f>Source!AV392</f>
        <v>1</v>
      </c>
      <c r="I504" s="29">
        <f>(ROUND((ROUND((((Source!ET392*1.25))*Source!AV392*Source!I392),2)),2)+ROUND((ROUND(((Source!AE392-((Source!EU392*1.25)))*Source!AV392*Source!I392),2)),2))</f>
        <v>0.22</v>
      </c>
      <c r="J504" s="10">
        <f>IF(Source!BB392&lt;&gt; 0, Source!BB392, 1)</f>
        <v>9.3800000000000008</v>
      </c>
      <c r="K504" s="29">
        <f>Source!Q392</f>
        <v>2.06</v>
      </c>
    </row>
    <row r="505" spans="1:28" ht="14.25" x14ac:dyDescent="0.2">
      <c r="A505" s="26"/>
      <c r="B505" s="26"/>
      <c r="C505" s="26" t="s">
        <v>323</v>
      </c>
      <c r="D505" s="27"/>
      <c r="E505" s="10"/>
      <c r="F505" s="29">
        <f>Source!AN392</f>
        <v>8.01</v>
      </c>
      <c r="G505" s="28" t="str">
        <f>Source!DF392</f>
        <v>)*1,25</v>
      </c>
      <c r="H505" s="10">
        <f>Source!AV392</f>
        <v>1</v>
      </c>
      <c r="I505" s="41">
        <f>ROUND((ROUND((Source!AE392*Source!AV392*Source!I392),2)),2)</f>
        <v>0.04</v>
      </c>
      <c r="J505" s="10">
        <f>IF(Source!BS392&lt;&gt; 0, Source!BS392, 1)</f>
        <v>26.39</v>
      </c>
      <c r="K505" s="41">
        <f>Source!R392</f>
        <v>1.06</v>
      </c>
      <c r="W505">
        <f>I505</f>
        <v>0.04</v>
      </c>
    </row>
    <row r="506" spans="1:28" ht="14.25" x14ac:dyDescent="0.2">
      <c r="A506" s="26"/>
      <c r="B506" s="26"/>
      <c r="C506" s="26" t="s">
        <v>324</v>
      </c>
      <c r="D506" s="27"/>
      <c r="E506" s="10"/>
      <c r="F506" s="29">
        <f>Source!AL392</f>
        <v>7205.92</v>
      </c>
      <c r="G506" s="28" t="str">
        <f>Source!DD392</f>
        <v/>
      </c>
      <c r="H506" s="10">
        <f>Source!AW392</f>
        <v>1</v>
      </c>
      <c r="I506" s="29">
        <f>ROUND((ROUND((Source!AC392*Source!AW392*Source!I392),2)),2)</f>
        <v>25.22</v>
      </c>
      <c r="J506" s="10">
        <f>IF(Source!BC392&lt;&gt; 0, Source!BC392, 1)</f>
        <v>1.95</v>
      </c>
      <c r="K506" s="29">
        <f>Source!P392</f>
        <v>49.18</v>
      </c>
    </row>
    <row r="507" spans="1:28" ht="199.5" x14ac:dyDescent="0.2">
      <c r="A507" s="26" t="s">
        <v>152</v>
      </c>
      <c r="B507" s="26" t="str">
        <f>Source!F393</f>
        <v>1.1-1-1312</v>
      </c>
      <c r="C507" s="26" t="s">
        <v>282</v>
      </c>
      <c r="D507" s="27" t="str">
        <f>Source!H393</f>
        <v>м2</v>
      </c>
      <c r="E507" s="10">
        <f>Source!I393</f>
        <v>0.472605</v>
      </c>
      <c r="F507" s="29">
        <f>Source!AK393</f>
        <v>25.09</v>
      </c>
      <c r="G507" s="31" t="s">
        <v>3</v>
      </c>
      <c r="H507" s="10">
        <f>Source!AW393</f>
        <v>1</v>
      </c>
      <c r="I507" s="29">
        <f>ROUND((ROUND((Source!AC393*Source!AW393*Source!I393),2)),2)+(ROUND((ROUND(((Source!ET393)*Source!AV393*Source!I393),2)),2)+ROUND((ROUND(((Source!AE393-(Source!EU393))*Source!AV393*Source!I393),2)),2))+ROUND((ROUND((Source!AF393*Source!AV393*Source!I393),2)),2)</f>
        <v>11.86</v>
      </c>
      <c r="J507" s="10">
        <f>IF(Source!BC393&lt;&gt; 0, Source!BC393, 1)</f>
        <v>10.5</v>
      </c>
      <c r="K507" s="29">
        <f>Source!O393</f>
        <v>124.53</v>
      </c>
      <c r="Q507">
        <f>ROUND((Source!DN393/100)*ROUND((ROUND((Source!AF393*Source!AV393*Source!I393),2)),2), 2)</f>
        <v>0</v>
      </c>
      <c r="R507">
        <f>Source!X393</f>
        <v>0</v>
      </c>
      <c r="S507">
        <f>ROUND((Source!DO393/100)*ROUND((ROUND((Source!AF393*Source!AV393*Source!I393),2)),2), 2)</f>
        <v>0</v>
      </c>
      <c r="T507">
        <f>Source!Y393</f>
        <v>0</v>
      </c>
      <c r="U507">
        <f>ROUND((175/100)*ROUND((ROUND((Source!AE393*Source!AV393*Source!I393),2)),2), 2)</f>
        <v>0</v>
      </c>
      <c r="V507">
        <f>ROUND((160/100)*ROUND(ROUND((ROUND((Source!AE393*Source!AV393*Source!I393),2)*Source!BS393),2), 2), 2)</f>
        <v>0</v>
      </c>
      <c r="X507">
        <f>IF(Source!BI393&lt;=1,I507, 0)</f>
        <v>11.86</v>
      </c>
      <c r="Y507">
        <f>IF(Source!BI393=2,I507, 0)</f>
        <v>0</v>
      </c>
      <c r="Z507">
        <f>IF(Source!BI393=3,I507, 0)</f>
        <v>0</v>
      </c>
      <c r="AA507">
        <f>IF(Source!BI393=4,I507, 0)</f>
        <v>0</v>
      </c>
    </row>
    <row r="508" spans="1:28" ht="228" x14ac:dyDescent="0.2">
      <c r="A508" s="26" t="s">
        <v>153</v>
      </c>
      <c r="B508" s="26" t="str">
        <f>Source!F394</f>
        <v>1.1-1-1313</v>
      </c>
      <c r="C508" s="26" t="s">
        <v>283</v>
      </c>
      <c r="D508" s="27" t="str">
        <f>Source!H394</f>
        <v>м2</v>
      </c>
      <c r="E508" s="10">
        <f>Source!I394</f>
        <v>0.21094499999999999</v>
      </c>
      <c r="F508" s="29">
        <f>Source!AK394</f>
        <v>23.06</v>
      </c>
      <c r="G508" s="31" t="s">
        <v>3</v>
      </c>
      <c r="H508" s="10">
        <f>Source!AW394</f>
        <v>1</v>
      </c>
      <c r="I508" s="29">
        <f>ROUND((ROUND((Source!AC394*Source!AW394*Source!I394),2)),2)+(ROUND((ROUND(((Source!ET394)*Source!AV394*Source!I394),2)),2)+ROUND((ROUND(((Source!AE394-(Source!EU394))*Source!AV394*Source!I394),2)),2))+ROUND((ROUND((Source!AF394*Source!AV394*Source!I394),2)),2)</f>
        <v>4.8600000000000003</v>
      </c>
      <c r="J508" s="10">
        <f>IF(Source!BC394&lt;&gt; 0, Source!BC394, 1)</f>
        <v>10.74</v>
      </c>
      <c r="K508" s="29">
        <f>Source!O394</f>
        <v>52.2</v>
      </c>
      <c r="Q508">
        <f>ROUND((Source!DN394/100)*ROUND((ROUND((Source!AF394*Source!AV394*Source!I394),2)),2), 2)</f>
        <v>0</v>
      </c>
      <c r="R508">
        <f>Source!X394</f>
        <v>0</v>
      </c>
      <c r="S508">
        <f>ROUND((Source!DO394/100)*ROUND((ROUND((Source!AF394*Source!AV394*Source!I394),2)),2), 2)</f>
        <v>0</v>
      </c>
      <c r="T508">
        <f>Source!Y394</f>
        <v>0</v>
      </c>
      <c r="U508">
        <f>ROUND((175/100)*ROUND((ROUND((Source!AE394*Source!AV394*Source!I394),2)),2), 2)</f>
        <v>0</v>
      </c>
      <c r="V508">
        <f>ROUND((160/100)*ROUND(ROUND((ROUND((Source!AE394*Source!AV394*Source!I394),2)*Source!BS394),2), 2), 2)</f>
        <v>0</v>
      </c>
      <c r="X508">
        <f>IF(Source!BI394&lt;=1,I508, 0)</f>
        <v>4.8600000000000003</v>
      </c>
      <c r="Y508">
        <f>IF(Source!BI394=2,I508, 0)</f>
        <v>0</v>
      </c>
      <c r="Z508">
        <f>IF(Source!BI394=3,I508, 0)</f>
        <v>0</v>
      </c>
      <c r="AA508">
        <f>IF(Source!BI394=4,I508, 0)</f>
        <v>0</v>
      </c>
    </row>
    <row r="509" spans="1:28" ht="14.25" x14ac:dyDescent="0.2">
      <c r="A509" s="26"/>
      <c r="B509" s="26"/>
      <c r="C509" s="26" t="s">
        <v>314</v>
      </c>
      <c r="D509" s="27" t="s">
        <v>315</v>
      </c>
      <c r="E509" s="10">
        <f>Source!DN392</f>
        <v>104</v>
      </c>
      <c r="F509" s="29"/>
      <c r="G509" s="28"/>
      <c r="H509" s="10"/>
      <c r="I509" s="29">
        <f>SUM(Q501:Q508)</f>
        <v>4.13</v>
      </c>
      <c r="J509" s="10">
        <f>Source!BZ392</f>
        <v>87</v>
      </c>
      <c r="K509" s="29">
        <f>SUM(R501:R508)</f>
        <v>91.15</v>
      </c>
    </row>
    <row r="510" spans="1:28" ht="14.25" x14ac:dyDescent="0.2">
      <c r="A510" s="26"/>
      <c r="B510" s="26"/>
      <c r="C510" s="26" t="s">
        <v>316</v>
      </c>
      <c r="D510" s="27" t="s">
        <v>315</v>
      </c>
      <c r="E510" s="10">
        <f>Source!DO392</f>
        <v>79</v>
      </c>
      <c r="F510" s="29"/>
      <c r="G510" s="28"/>
      <c r="H510" s="10"/>
      <c r="I510" s="29">
        <f>SUM(S501:S509)</f>
        <v>3.14</v>
      </c>
      <c r="J510" s="10">
        <f>Source!CA392</f>
        <v>41</v>
      </c>
      <c r="K510" s="29">
        <f>SUM(T501:T509)</f>
        <v>42.96</v>
      </c>
    </row>
    <row r="511" spans="1:28" ht="14.25" x14ac:dyDescent="0.2">
      <c r="A511" s="26"/>
      <c r="B511" s="26"/>
      <c r="C511" s="26" t="s">
        <v>325</v>
      </c>
      <c r="D511" s="27" t="s">
        <v>315</v>
      </c>
      <c r="E511" s="10">
        <f>175</f>
        <v>175</v>
      </c>
      <c r="F511" s="29"/>
      <c r="G511" s="28"/>
      <c r="H511" s="10"/>
      <c r="I511" s="29">
        <f>SUM(U501:U510)</f>
        <v>7.0000000000000007E-2</v>
      </c>
      <c r="J511" s="10">
        <f>160</f>
        <v>160</v>
      </c>
      <c r="K511" s="29">
        <f>SUM(V501:V510)</f>
        <v>1.7</v>
      </c>
    </row>
    <row r="512" spans="1:28" ht="14.25" x14ac:dyDescent="0.2">
      <c r="A512" s="34"/>
      <c r="B512" s="34"/>
      <c r="C512" s="34" t="s">
        <v>317</v>
      </c>
      <c r="D512" s="35" t="s">
        <v>318</v>
      </c>
      <c r="E512" s="36">
        <f>Source!AQ392</f>
        <v>85</v>
      </c>
      <c r="F512" s="37"/>
      <c r="G512" s="38" t="str">
        <f>Source!DI392</f>
        <v>)*1,15</v>
      </c>
      <c r="H512" s="36">
        <f>Source!AV392</f>
        <v>1</v>
      </c>
      <c r="I512" s="37">
        <f>Source!U392</f>
        <v>0.34212499999999996</v>
      </c>
      <c r="J512" s="36"/>
      <c r="K512" s="37"/>
      <c r="AB512" s="32">
        <f>I512</f>
        <v>0.34212499999999996</v>
      </c>
    </row>
    <row r="513" spans="1:27" ht="15" x14ac:dyDescent="0.25">
      <c r="A513" s="39"/>
      <c r="B513" s="39"/>
      <c r="C513" s="40" t="s">
        <v>319</v>
      </c>
      <c r="D513" s="39"/>
      <c r="E513" s="39"/>
      <c r="F513" s="39"/>
      <c r="G513" s="39"/>
      <c r="H513" s="76">
        <f>I503+I504+I506+I509+I510+I511+SUM(I507:I508)</f>
        <v>53.47</v>
      </c>
      <c r="I513" s="76"/>
      <c r="J513" s="76">
        <f>K503+K504+K506+K509+K510+K511+SUM(K507:K508)</f>
        <v>468.55</v>
      </c>
      <c r="K513" s="76"/>
      <c r="O513" s="32">
        <f>I503+I504+I506+I509+I510+I511+SUM(I507:I508)</f>
        <v>53.47</v>
      </c>
      <c r="P513" s="32">
        <f>K503+K504+K506+K509+K510+K511+SUM(K507:K508)</f>
        <v>468.55</v>
      </c>
      <c r="X513">
        <f>IF(Source!BI392&lt;=1,I503+I504+I506+I509+I510+I511-0, 0)</f>
        <v>36.75</v>
      </c>
      <c r="Y513">
        <f>IF(Source!BI392=2,I503+I504+I506+I509+I510+I511-0, 0)</f>
        <v>0</v>
      </c>
      <c r="Z513">
        <f>IF(Source!BI392=3,I503+I504+I506+I509+I510+I511-0, 0)</f>
        <v>0</v>
      </c>
      <c r="AA513">
        <f>IF(Source!BI392=4,I503+I504+I506+I509+I510+I511,0)</f>
        <v>0</v>
      </c>
    </row>
    <row r="516" spans="1:27" ht="15" x14ac:dyDescent="0.25">
      <c r="A516" s="81" t="str">
        <f>CONCATENATE("Итого по подразделу: ",IF(Source!G396&lt;&gt;"Новый подраздел", Source!G396, ""))</f>
        <v>Итого по подразделу: Монтажные (кровельные)работы</v>
      </c>
      <c r="B516" s="81"/>
      <c r="C516" s="81"/>
      <c r="D516" s="81"/>
      <c r="E516" s="81"/>
      <c r="F516" s="81"/>
      <c r="G516" s="81"/>
      <c r="H516" s="79">
        <f>SUM(O440:O515)</f>
        <v>8847.5699999999979</v>
      </c>
      <c r="I516" s="80"/>
      <c r="J516" s="79">
        <f>SUM(P440:P515)</f>
        <v>117733.67999999998</v>
      </c>
      <c r="K516" s="80"/>
    </row>
    <row r="517" spans="1:27" hidden="1" x14ac:dyDescent="0.2">
      <c r="A517" t="s">
        <v>320</v>
      </c>
      <c r="H517">
        <f>SUM(AC440:AC516)</f>
        <v>0</v>
      </c>
      <c r="J517">
        <f>SUM(AD440:AD516)</f>
        <v>0</v>
      </c>
    </row>
    <row r="518" spans="1:27" hidden="1" x14ac:dyDescent="0.2">
      <c r="A518" t="s">
        <v>321</v>
      </c>
      <c r="H518">
        <f>SUM(AE440:AE517)</f>
        <v>0</v>
      </c>
      <c r="J518">
        <f>SUM(AF440:AF517)</f>
        <v>0</v>
      </c>
    </row>
    <row r="520" spans="1:27" ht="15" x14ac:dyDescent="0.25">
      <c r="A520" s="81" t="str">
        <f>CONCATENATE("Итого по разделу: ",IF(Source!G426&lt;&gt;"Новый раздел", Source!G426, ""))</f>
        <v>Итого по разделу: Монтажные (кровельные) работы</v>
      </c>
      <c r="B520" s="81"/>
      <c r="C520" s="81"/>
      <c r="D520" s="81"/>
      <c r="E520" s="81"/>
      <c r="F520" s="81"/>
      <c r="G520" s="81"/>
      <c r="H520" s="79">
        <f>SUM(O333:O519)</f>
        <v>66040.3</v>
      </c>
      <c r="I520" s="80"/>
      <c r="J520" s="79">
        <f>SUM(P333:P519)</f>
        <v>877614.22999999986</v>
      </c>
      <c r="K520" s="80"/>
    </row>
    <row r="521" spans="1:27" hidden="1" x14ac:dyDescent="0.2">
      <c r="A521" t="s">
        <v>320</v>
      </c>
      <c r="H521">
        <f>SUM(AC333:AC520)</f>
        <v>0</v>
      </c>
      <c r="J521">
        <f>SUM(AD333:AD520)</f>
        <v>0</v>
      </c>
    </row>
    <row r="522" spans="1:27" hidden="1" x14ac:dyDescent="0.2">
      <c r="A522" t="s">
        <v>321</v>
      </c>
      <c r="H522">
        <f>SUM(AE333:AE521)</f>
        <v>0</v>
      </c>
      <c r="J522">
        <f>SUM(AF333:AF521)</f>
        <v>0</v>
      </c>
    </row>
    <row r="524" spans="1:27" ht="16.5" x14ac:dyDescent="0.25">
      <c r="A524" s="75" t="str">
        <f>CONCATENATE("Раздел: ",IF(Source!G456&lt;&gt;"Новый раздел", Source!G456, ""))</f>
        <v>Раздел: Секция в осях Г-Д (Подьезд№2)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</row>
    <row r="526" spans="1:27" ht="16.5" x14ac:dyDescent="0.25">
      <c r="A526" s="75" t="str">
        <f>CONCATENATE("Подраздел: ",IF(Source!G460&lt;&gt;"Новый подраздел", Source!G460, ""))</f>
        <v>Подраздел: Демонтажные и подготовительные  работы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</row>
    <row r="527" spans="1:27" ht="42.75" x14ac:dyDescent="0.2">
      <c r="A527" s="26">
        <v>1</v>
      </c>
      <c r="B527" s="26" t="str">
        <f>Source!F464</f>
        <v>6.61-26-1</v>
      </c>
      <c r="C527" s="26" t="s">
        <v>21</v>
      </c>
      <c r="D527" s="27" t="str">
        <f>Source!H464</f>
        <v>100 м2</v>
      </c>
      <c r="E527" s="10">
        <f>Source!I464</f>
        <v>1.9699999999999999E-2</v>
      </c>
      <c r="F527" s="29"/>
      <c r="G527" s="28"/>
      <c r="H527" s="10"/>
      <c r="I527" s="29"/>
      <c r="J527" s="10"/>
      <c r="K527" s="29"/>
      <c r="Q527">
        <f>ROUND((Source!DN464/100)*ROUND((ROUND((Source!AF464*Source!AV464*Source!I464),2)),2), 2)</f>
        <v>9.26</v>
      </c>
      <c r="R527">
        <f>Source!X464</f>
        <v>213.92</v>
      </c>
      <c r="S527">
        <f>ROUND((Source!DO464/100)*ROUND((ROUND((Source!AF464*Source!AV464*Source!I464),2)),2), 2)</f>
        <v>6.37</v>
      </c>
      <c r="T527">
        <f>Source!Y464</f>
        <v>125.3</v>
      </c>
      <c r="U527">
        <f>ROUND((175/100)*ROUND((ROUND((Source!AE464*Source!AV464*Source!I464),2)),2), 2)</f>
        <v>0</v>
      </c>
      <c r="V527">
        <f>ROUND((160/100)*ROUND(ROUND((ROUND((Source!AE464*Source!AV464*Source!I464),2)*Source!BS464),2), 2), 2)</f>
        <v>0</v>
      </c>
    </row>
    <row r="528" spans="1:27" x14ac:dyDescent="0.2">
      <c r="C528" s="30" t="str">
        <f>"Объем: "&amp;Source!I464&amp;"=1,97/"&amp;"100"</f>
        <v>Объем: 0,0197=1,97/100</v>
      </c>
    </row>
    <row r="529" spans="1:28" ht="14.25" x14ac:dyDescent="0.2">
      <c r="A529" s="26"/>
      <c r="B529" s="26"/>
      <c r="C529" s="26" t="s">
        <v>313</v>
      </c>
      <c r="D529" s="27"/>
      <c r="E529" s="10"/>
      <c r="F529" s="29">
        <f>Source!AO464</f>
        <v>587.65</v>
      </c>
      <c r="G529" s="28" t="str">
        <f>Source!DG464</f>
        <v/>
      </c>
      <c r="H529" s="10">
        <f>Source!AV464</f>
        <v>1</v>
      </c>
      <c r="I529" s="29">
        <f>ROUND((ROUND((Source!AF464*Source!AV464*Source!I464),2)),2)</f>
        <v>11.58</v>
      </c>
      <c r="J529" s="10">
        <f>IF(Source!BA464&lt;&gt; 0, Source!BA464, 1)</f>
        <v>26.39</v>
      </c>
      <c r="K529" s="29">
        <f>Source!S464</f>
        <v>305.60000000000002</v>
      </c>
      <c r="W529">
        <f>I529</f>
        <v>11.58</v>
      </c>
    </row>
    <row r="530" spans="1:28" ht="28.5" x14ac:dyDescent="0.2">
      <c r="A530" s="26" t="s">
        <v>27</v>
      </c>
      <c r="B530" s="26" t="str">
        <f>Source!F465</f>
        <v>9999990001</v>
      </c>
      <c r="C530" s="26" t="s">
        <v>29</v>
      </c>
      <c r="D530" s="27" t="str">
        <f>Source!H465</f>
        <v>т</v>
      </c>
      <c r="E530" s="10">
        <f>Source!I465</f>
        <v>-9.0620000000000006E-2</v>
      </c>
      <c r="F530" s="29">
        <f>Source!AK465</f>
        <v>0</v>
      </c>
      <c r="G530" s="31" t="s">
        <v>3</v>
      </c>
      <c r="H530" s="10">
        <f>Source!AW465</f>
        <v>1</v>
      </c>
      <c r="I530" s="29">
        <f>ROUND((ROUND((Source!AC465*Source!AW465*Source!I465),2)),2)+(ROUND((ROUND(((Source!ET465)*Source!AV465*Source!I465),2)),2)+ROUND((ROUND(((Source!AE465-(Source!EU465))*Source!AV465*Source!I465),2)),2))+ROUND((ROUND((Source!AF465*Source!AV465*Source!I465),2)),2)</f>
        <v>0</v>
      </c>
      <c r="J530" s="10">
        <f>IF(Source!BC465&lt;&gt; 0, Source!BC465, 1)</f>
        <v>1</v>
      </c>
      <c r="K530" s="29">
        <f>Source!O465</f>
        <v>0</v>
      </c>
      <c r="Q530">
        <f>ROUND((Source!DN465/100)*ROUND((ROUND((Source!AF465*Source!AV465*Source!I465),2)),2), 2)</f>
        <v>0</v>
      </c>
      <c r="R530">
        <f>Source!X465</f>
        <v>0</v>
      </c>
      <c r="S530">
        <f>ROUND((Source!DO465/100)*ROUND((ROUND((Source!AF465*Source!AV465*Source!I465),2)),2), 2)</f>
        <v>0</v>
      </c>
      <c r="T530">
        <f>Source!Y465</f>
        <v>0</v>
      </c>
      <c r="U530">
        <f>ROUND((175/100)*ROUND((ROUND((Source!AE465*Source!AV465*Source!I465),2)),2), 2)</f>
        <v>0</v>
      </c>
      <c r="V530">
        <f>ROUND((160/100)*ROUND(ROUND((ROUND((Source!AE465*Source!AV465*Source!I465),2)*Source!BS465),2), 2), 2)</f>
        <v>0</v>
      </c>
      <c r="X530">
        <f>IF(Source!BI465&lt;=1,I530, 0)</f>
        <v>0</v>
      </c>
      <c r="Y530">
        <f>IF(Source!BI465=2,I530, 0)</f>
        <v>0</v>
      </c>
      <c r="Z530">
        <f>IF(Source!BI465=3,I530, 0)</f>
        <v>0</v>
      </c>
      <c r="AA530">
        <f>IF(Source!BI465=4,I530, 0)</f>
        <v>0</v>
      </c>
    </row>
    <row r="531" spans="1:28" ht="14.25" x14ac:dyDescent="0.2">
      <c r="A531" s="26"/>
      <c r="B531" s="26"/>
      <c r="C531" s="26" t="s">
        <v>314</v>
      </c>
      <c r="D531" s="27" t="s">
        <v>315</v>
      </c>
      <c r="E531" s="10">
        <f>Source!DN464</f>
        <v>80</v>
      </c>
      <c r="F531" s="29"/>
      <c r="G531" s="28"/>
      <c r="H531" s="10"/>
      <c r="I531" s="29">
        <f>SUM(Q527:Q530)</f>
        <v>9.26</v>
      </c>
      <c r="J531" s="10">
        <f>Source!BZ464</f>
        <v>70</v>
      </c>
      <c r="K531" s="29">
        <f>SUM(R527:R530)</f>
        <v>213.92</v>
      </c>
    </row>
    <row r="532" spans="1:28" ht="14.25" x14ac:dyDescent="0.2">
      <c r="A532" s="26"/>
      <c r="B532" s="26"/>
      <c r="C532" s="26" t="s">
        <v>316</v>
      </c>
      <c r="D532" s="27" t="s">
        <v>315</v>
      </c>
      <c r="E532" s="10">
        <f>Source!DO464</f>
        <v>55</v>
      </c>
      <c r="F532" s="29"/>
      <c r="G532" s="28"/>
      <c r="H532" s="10"/>
      <c r="I532" s="29">
        <f>SUM(S527:S531)</f>
        <v>6.37</v>
      </c>
      <c r="J532" s="10">
        <f>Source!CA464</f>
        <v>41</v>
      </c>
      <c r="K532" s="29">
        <f>SUM(T527:T531)</f>
        <v>125.3</v>
      </c>
    </row>
    <row r="533" spans="1:28" ht="14.25" x14ac:dyDescent="0.2">
      <c r="A533" s="34"/>
      <c r="B533" s="34"/>
      <c r="C533" s="34" t="s">
        <v>317</v>
      </c>
      <c r="D533" s="35" t="s">
        <v>318</v>
      </c>
      <c r="E533" s="36">
        <f>Source!AQ464</f>
        <v>57.5</v>
      </c>
      <c r="F533" s="37"/>
      <c r="G533" s="38" t="str">
        <f>Source!DI464</f>
        <v/>
      </c>
      <c r="H533" s="36">
        <f>Source!AV464</f>
        <v>1</v>
      </c>
      <c r="I533" s="37">
        <f>Source!U464</f>
        <v>1.1327499999999999</v>
      </c>
      <c r="J533" s="36"/>
      <c r="K533" s="37"/>
      <c r="AB533" s="32">
        <f>I533</f>
        <v>1.1327499999999999</v>
      </c>
    </row>
    <row r="534" spans="1:28" ht="15" x14ac:dyDescent="0.25">
      <c r="A534" s="39"/>
      <c r="B534" s="39"/>
      <c r="C534" s="40" t="s">
        <v>319</v>
      </c>
      <c r="D534" s="39"/>
      <c r="E534" s="39"/>
      <c r="F534" s="39"/>
      <c r="G534" s="39"/>
      <c r="H534" s="76">
        <f>I529+I531+I532+SUM(I530:I530)</f>
        <v>27.21</v>
      </c>
      <c r="I534" s="76"/>
      <c r="J534" s="76">
        <f>K529+K531+K532+SUM(K530:K530)</f>
        <v>644.81999999999994</v>
      </c>
      <c r="K534" s="76"/>
      <c r="O534" s="32">
        <f>I529+I531+I532+SUM(I530:I530)</f>
        <v>27.21</v>
      </c>
      <c r="P534" s="32">
        <f>K529+K531+K532+SUM(K530:K530)</f>
        <v>644.81999999999994</v>
      </c>
      <c r="X534">
        <f>IF(Source!BI464&lt;=1,I529+I531+I532-0, 0)</f>
        <v>27.21</v>
      </c>
      <c r="Y534">
        <f>IF(Source!BI464=2,I529+I531+I532-0, 0)</f>
        <v>0</v>
      </c>
      <c r="Z534">
        <f>IF(Source!BI464=3,I529+I531+I532-0, 0)</f>
        <v>0</v>
      </c>
      <c r="AA534">
        <f>IF(Source!BI464=4,I529+I531+I532,0)</f>
        <v>0</v>
      </c>
    </row>
    <row r="536" spans="1:28" ht="42.75" x14ac:dyDescent="0.2">
      <c r="A536" s="26">
        <v>2</v>
      </c>
      <c r="B536" s="26" t="str">
        <f>Source!F466</f>
        <v>6.62-31-1</v>
      </c>
      <c r="C536" s="26" t="s">
        <v>33</v>
      </c>
      <c r="D536" s="27" t="str">
        <f>Source!H466</f>
        <v>1 м2 поверхности</v>
      </c>
      <c r="E536" s="10">
        <f>Source!I466</f>
        <v>2.0499999999999998</v>
      </c>
      <c r="F536" s="29"/>
      <c r="G536" s="28"/>
      <c r="H536" s="10"/>
      <c r="I536" s="29"/>
      <c r="J536" s="10"/>
      <c r="K536" s="29"/>
      <c r="Q536">
        <f>ROUND((Source!DN466/100)*ROUND((ROUND((Source!AF466*Source!AV466*Source!I466),2)),2), 2)</f>
        <v>12.57</v>
      </c>
      <c r="R536">
        <f>Source!X466</f>
        <v>275.33</v>
      </c>
      <c r="S536">
        <f>ROUND((Source!DO466/100)*ROUND((ROUND((Source!AF466*Source!AV466*Source!I466),2)),2), 2)</f>
        <v>8.0399999999999991</v>
      </c>
      <c r="T536">
        <f>Source!Y466</f>
        <v>136.01</v>
      </c>
      <c r="U536">
        <f>ROUND((175/100)*ROUND((ROUND((Source!AE466*Source!AV466*Source!I466),2)),2), 2)</f>
        <v>0</v>
      </c>
      <c r="V536">
        <f>ROUND((160/100)*ROUND(ROUND((ROUND((Source!AE466*Source!AV466*Source!I466),2)*Source!BS466),2), 2), 2)</f>
        <v>0</v>
      </c>
    </row>
    <row r="537" spans="1:28" ht="14.25" x14ac:dyDescent="0.2">
      <c r="A537" s="26"/>
      <c r="B537" s="26"/>
      <c r="C537" s="26" t="s">
        <v>313</v>
      </c>
      <c r="D537" s="27"/>
      <c r="E537" s="10"/>
      <c r="F537" s="29">
        <f>Source!AO466</f>
        <v>6.13</v>
      </c>
      <c r="G537" s="28" t="str">
        <f>Source!DG466</f>
        <v/>
      </c>
      <c r="H537" s="10">
        <f>Source!AV466</f>
        <v>1</v>
      </c>
      <c r="I537" s="29">
        <f>ROUND((ROUND((Source!AF466*Source!AV466*Source!I466),2)),2)</f>
        <v>12.57</v>
      </c>
      <c r="J537" s="10">
        <f>IF(Source!BA466&lt;&gt; 0, Source!BA466, 1)</f>
        <v>26.39</v>
      </c>
      <c r="K537" s="29">
        <f>Source!S466</f>
        <v>331.72</v>
      </c>
      <c r="W537">
        <f>I537</f>
        <v>12.57</v>
      </c>
    </row>
    <row r="538" spans="1:28" ht="14.25" x14ac:dyDescent="0.2">
      <c r="A538" s="26"/>
      <c r="B538" s="26"/>
      <c r="C538" s="26" t="s">
        <v>314</v>
      </c>
      <c r="D538" s="27" t="s">
        <v>315</v>
      </c>
      <c r="E538" s="10">
        <f>Source!DN466</f>
        <v>100</v>
      </c>
      <c r="F538" s="29"/>
      <c r="G538" s="28"/>
      <c r="H538" s="10"/>
      <c r="I538" s="29">
        <f>SUM(Q536:Q537)</f>
        <v>12.57</v>
      </c>
      <c r="J538" s="10">
        <f>Source!BZ466</f>
        <v>83</v>
      </c>
      <c r="K538" s="29">
        <f>SUM(R536:R537)</f>
        <v>275.33</v>
      </c>
    </row>
    <row r="539" spans="1:28" ht="14.25" x14ac:dyDescent="0.2">
      <c r="A539" s="26"/>
      <c r="B539" s="26"/>
      <c r="C539" s="26" t="s">
        <v>316</v>
      </c>
      <c r="D539" s="27" t="s">
        <v>315</v>
      </c>
      <c r="E539" s="10">
        <f>Source!DO466</f>
        <v>64</v>
      </c>
      <c r="F539" s="29"/>
      <c r="G539" s="28"/>
      <c r="H539" s="10"/>
      <c r="I539" s="29">
        <f>SUM(S536:S538)</f>
        <v>8.0399999999999991</v>
      </c>
      <c r="J539" s="10">
        <f>Source!CA466</f>
        <v>41</v>
      </c>
      <c r="K539" s="29">
        <f>SUM(T536:T538)</f>
        <v>136.01</v>
      </c>
    </row>
    <row r="540" spans="1:28" ht="14.25" x14ac:dyDescent="0.2">
      <c r="A540" s="34"/>
      <c r="B540" s="34"/>
      <c r="C540" s="34" t="s">
        <v>317</v>
      </c>
      <c r="D540" s="35" t="s">
        <v>318</v>
      </c>
      <c r="E540" s="36">
        <f>Source!AQ466</f>
        <v>0.6</v>
      </c>
      <c r="F540" s="37"/>
      <c r="G540" s="38" t="str">
        <f>Source!DI466</f>
        <v/>
      </c>
      <c r="H540" s="36">
        <f>Source!AV466</f>
        <v>1</v>
      </c>
      <c r="I540" s="37">
        <f>Source!U466</f>
        <v>1.2299999999999998</v>
      </c>
      <c r="J540" s="36"/>
      <c r="K540" s="37"/>
      <c r="AB540" s="32">
        <f>I540</f>
        <v>1.2299999999999998</v>
      </c>
    </row>
    <row r="541" spans="1:28" ht="15" x14ac:dyDescent="0.25">
      <c r="A541" s="39"/>
      <c r="B541" s="39"/>
      <c r="C541" s="40" t="s">
        <v>319</v>
      </c>
      <c r="D541" s="39"/>
      <c r="E541" s="39"/>
      <c r="F541" s="39"/>
      <c r="G541" s="39"/>
      <c r="H541" s="76">
        <f>I537+I538+I539</f>
        <v>33.18</v>
      </c>
      <c r="I541" s="76"/>
      <c r="J541" s="76">
        <f>K537+K538+K539</f>
        <v>743.06</v>
      </c>
      <c r="K541" s="76"/>
      <c r="O541" s="32">
        <f>I537+I538+I539</f>
        <v>33.18</v>
      </c>
      <c r="P541" s="32">
        <f>K537+K538+K539</f>
        <v>743.06</v>
      </c>
      <c r="X541">
        <f>IF(Source!BI466&lt;=1,I537+I538+I539-0, 0)</f>
        <v>33.18</v>
      </c>
      <c r="Y541">
        <f>IF(Source!BI466=2,I537+I538+I539-0, 0)</f>
        <v>0</v>
      </c>
      <c r="Z541">
        <f>IF(Source!BI466=3,I537+I538+I539-0, 0)</f>
        <v>0</v>
      </c>
      <c r="AA541">
        <f>IF(Source!BI466=4,I537+I538+I539,0)</f>
        <v>0</v>
      </c>
    </row>
    <row r="543" spans="1:28" ht="28.5" x14ac:dyDescent="0.2">
      <c r="A543" s="26">
        <v>3</v>
      </c>
      <c r="B543" s="26" t="str">
        <f>Source!F467</f>
        <v>6.58-2-1</v>
      </c>
      <c r="C543" s="26" t="s">
        <v>40</v>
      </c>
      <c r="D543" s="27" t="str">
        <f>Source!H467</f>
        <v>100 м2</v>
      </c>
      <c r="E543" s="10">
        <f>Source!I467</f>
        <v>2.3199999999999998E-2</v>
      </c>
      <c r="F543" s="29"/>
      <c r="G543" s="28"/>
      <c r="H543" s="10"/>
      <c r="I543" s="29"/>
      <c r="J543" s="10"/>
      <c r="K543" s="29"/>
      <c r="Q543">
        <f>ROUND((Source!DN467/100)*ROUND((ROUND((Source!AF467*Source!AV467*Source!I467),2)),2), 2)</f>
        <v>3.55</v>
      </c>
      <c r="R543">
        <f>Source!X467</f>
        <v>82.02</v>
      </c>
      <c r="S543">
        <f>ROUND((Source!DO467/100)*ROUND((ROUND((Source!AF467*Source!AV467*Source!I467),2)),2), 2)</f>
        <v>2.44</v>
      </c>
      <c r="T543">
        <f>Source!Y467</f>
        <v>48.04</v>
      </c>
      <c r="U543">
        <f>ROUND((175/100)*ROUND((ROUND((Source!AE467*Source!AV467*Source!I467),2)),2), 2)</f>
        <v>0</v>
      </c>
      <c r="V543">
        <f>ROUND((160/100)*ROUND(ROUND((ROUND((Source!AE467*Source!AV467*Source!I467),2)*Source!BS467),2), 2), 2)</f>
        <v>0</v>
      </c>
    </row>
    <row r="544" spans="1:28" x14ac:dyDescent="0.2">
      <c r="C544" s="30" t="str">
        <f>"Объем: "&amp;Source!I467&amp;"=2,32/"&amp;"100"</f>
        <v>Объем: 0,0232=2,32/100</v>
      </c>
    </row>
    <row r="545" spans="1:28" ht="14.25" x14ac:dyDescent="0.2">
      <c r="A545" s="26"/>
      <c r="B545" s="26"/>
      <c r="C545" s="26" t="s">
        <v>313</v>
      </c>
      <c r="D545" s="27"/>
      <c r="E545" s="10"/>
      <c r="F545" s="29">
        <f>Source!AO467</f>
        <v>191.34</v>
      </c>
      <c r="G545" s="28" t="str">
        <f>Source!DG467</f>
        <v/>
      </c>
      <c r="H545" s="10">
        <f>Source!AV467</f>
        <v>1</v>
      </c>
      <c r="I545" s="29">
        <f>ROUND((ROUND((Source!AF467*Source!AV467*Source!I467),2)),2)</f>
        <v>4.4400000000000004</v>
      </c>
      <c r="J545" s="10">
        <f>IF(Source!BA467&lt;&gt; 0, Source!BA467, 1)</f>
        <v>26.39</v>
      </c>
      <c r="K545" s="29">
        <f>Source!S467</f>
        <v>117.17</v>
      </c>
      <c r="W545">
        <f>I545</f>
        <v>4.4400000000000004</v>
      </c>
    </row>
    <row r="546" spans="1:28" ht="28.5" x14ac:dyDescent="0.2">
      <c r="A546" s="26" t="s">
        <v>44</v>
      </c>
      <c r="B546" s="26" t="str">
        <f>Source!F468</f>
        <v>9999990001</v>
      </c>
      <c r="C546" s="26" t="s">
        <v>29</v>
      </c>
      <c r="D546" s="27" t="str">
        <f>Source!H468</f>
        <v>т</v>
      </c>
      <c r="E546" s="10">
        <f>Source!I468</f>
        <v>-2.3663999999999998E-2</v>
      </c>
      <c r="F546" s="29">
        <f>Source!AK468</f>
        <v>0</v>
      </c>
      <c r="G546" s="31" t="s">
        <v>3</v>
      </c>
      <c r="H546" s="10">
        <f>Source!AW468</f>
        <v>1</v>
      </c>
      <c r="I546" s="29">
        <f>ROUND((ROUND((Source!AC468*Source!AW468*Source!I468),2)),2)+(ROUND((ROUND(((Source!ET468)*Source!AV468*Source!I468),2)),2)+ROUND((ROUND(((Source!AE468-(Source!EU468))*Source!AV468*Source!I468),2)),2))+ROUND((ROUND((Source!AF468*Source!AV468*Source!I468),2)),2)</f>
        <v>0</v>
      </c>
      <c r="J546" s="10">
        <f>IF(Source!BC468&lt;&gt; 0, Source!BC468, 1)</f>
        <v>1</v>
      </c>
      <c r="K546" s="29">
        <f>Source!O468</f>
        <v>0</v>
      </c>
      <c r="Q546">
        <f>ROUND((Source!DN468/100)*ROUND((ROUND((Source!AF468*Source!AV468*Source!I468),2)),2), 2)</f>
        <v>0</v>
      </c>
      <c r="R546">
        <f>Source!X468</f>
        <v>0</v>
      </c>
      <c r="S546">
        <f>ROUND((Source!DO468/100)*ROUND((ROUND((Source!AF468*Source!AV468*Source!I468),2)),2), 2)</f>
        <v>0</v>
      </c>
      <c r="T546">
        <f>Source!Y468</f>
        <v>0</v>
      </c>
      <c r="U546">
        <f>ROUND((175/100)*ROUND((ROUND((Source!AE468*Source!AV468*Source!I468),2)),2), 2)</f>
        <v>0</v>
      </c>
      <c r="V546">
        <f>ROUND((160/100)*ROUND(ROUND((ROUND((Source!AE468*Source!AV468*Source!I468),2)*Source!BS468),2), 2), 2)</f>
        <v>0</v>
      </c>
      <c r="X546">
        <f>IF(Source!BI468&lt;=1,I546, 0)</f>
        <v>0</v>
      </c>
      <c r="Y546">
        <f>IF(Source!BI468=2,I546, 0)</f>
        <v>0</v>
      </c>
      <c r="Z546">
        <f>IF(Source!BI468=3,I546, 0)</f>
        <v>0</v>
      </c>
      <c r="AA546">
        <f>IF(Source!BI468=4,I546, 0)</f>
        <v>0</v>
      </c>
    </row>
    <row r="547" spans="1:28" ht="14.25" x14ac:dyDescent="0.2">
      <c r="A547" s="26"/>
      <c r="B547" s="26"/>
      <c r="C547" s="26" t="s">
        <v>314</v>
      </c>
      <c r="D547" s="27" t="s">
        <v>315</v>
      </c>
      <c r="E547" s="10">
        <f>Source!DN467</f>
        <v>80</v>
      </c>
      <c r="F547" s="29"/>
      <c r="G547" s="28"/>
      <c r="H547" s="10"/>
      <c r="I547" s="29">
        <f>SUM(Q543:Q546)</f>
        <v>3.55</v>
      </c>
      <c r="J547" s="10">
        <f>Source!BZ467</f>
        <v>70</v>
      </c>
      <c r="K547" s="29">
        <f>SUM(R543:R546)</f>
        <v>82.02</v>
      </c>
    </row>
    <row r="548" spans="1:28" ht="14.25" x14ac:dyDescent="0.2">
      <c r="A548" s="26"/>
      <c r="B548" s="26"/>
      <c r="C548" s="26" t="s">
        <v>316</v>
      </c>
      <c r="D548" s="27" t="s">
        <v>315</v>
      </c>
      <c r="E548" s="10">
        <f>Source!DO467</f>
        <v>55</v>
      </c>
      <c r="F548" s="29"/>
      <c r="G548" s="28"/>
      <c r="H548" s="10"/>
      <c r="I548" s="29">
        <f>SUM(S543:S547)</f>
        <v>2.44</v>
      </c>
      <c r="J548" s="10">
        <f>Source!CA467</f>
        <v>41</v>
      </c>
      <c r="K548" s="29">
        <f>SUM(T543:T547)</f>
        <v>48.04</v>
      </c>
    </row>
    <row r="549" spans="1:28" ht="14.25" x14ac:dyDescent="0.2">
      <c r="A549" s="34"/>
      <c r="B549" s="34"/>
      <c r="C549" s="34" t="s">
        <v>317</v>
      </c>
      <c r="D549" s="35" t="s">
        <v>318</v>
      </c>
      <c r="E549" s="36">
        <f>Source!AQ467</f>
        <v>17.41</v>
      </c>
      <c r="F549" s="37"/>
      <c r="G549" s="38" t="str">
        <f>Source!DI467</f>
        <v/>
      </c>
      <c r="H549" s="36">
        <f>Source!AV467</f>
        <v>1</v>
      </c>
      <c r="I549" s="37">
        <f>Source!U467</f>
        <v>0.40391199999999999</v>
      </c>
      <c r="J549" s="36"/>
      <c r="K549" s="37"/>
      <c r="AB549" s="32">
        <f>I549</f>
        <v>0.40391199999999999</v>
      </c>
    </row>
    <row r="550" spans="1:28" ht="15" x14ac:dyDescent="0.25">
      <c r="A550" s="39"/>
      <c r="B550" s="39"/>
      <c r="C550" s="40" t="s">
        <v>319</v>
      </c>
      <c r="D550" s="39"/>
      <c r="E550" s="39"/>
      <c r="F550" s="39"/>
      <c r="G550" s="39"/>
      <c r="H550" s="76">
        <f>I545+I547+I548+SUM(I546:I546)</f>
        <v>10.43</v>
      </c>
      <c r="I550" s="76"/>
      <c r="J550" s="76">
        <f>K545+K547+K548+SUM(K546:K546)</f>
        <v>247.23</v>
      </c>
      <c r="K550" s="76"/>
      <c r="O550" s="32">
        <f>I545+I547+I548+SUM(I546:I546)</f>
        <v>10.43</v>
      </c>
      <c r="P550" s="32">
        <f>K545+K547+K548+SUM(K546:K546)</f>
        <v>247.23</v>
      </c>
      <c r="X550">
        <f>IF(Source!BI467&lt;=1,I545+I547+I548-0, 0)</f>
        <v>10.43</v>
      </c>
      <c r="Y550">
        <f>IF(Source!BI467=2,I545+I547+I548-0, 0)</f>
        <v>0</v>
      </c>
      <c r="Z550">
        <f>IF(Source!BI467=3,I545+I547+I548-0, 0)</f>
        <v>0</v>
      </c>
      <c r="AA550">
        <f>IF(Source!BI467=4,I545+I547+I548,0)</f>
        <v>0</v>
      </c>
    </row>
    <row r="552" spans="1:28" ht="42.75" x14ac:dyDescent="0.2">
      <c r="A552" s="26">
        <v>4</v>
      </c>
      <c r="B552" s="26" t="str">
        <f>Source!F469</f>
        <v>6.65-24-1</v>
      </c>
      <c r="C552" s="26" t="s">
        <v>47</v>
      </c>
      <c r="D552" s="27" t="str">
        <f>Source!H469</f>
        <v>100 м</v>
      </c>
      <c r="E552" s="10">
        <f>Source!I469</f>
        <v>0.02</v>
      </c>
      <c r="F552" s="29"/>
      <c r="G552" s="28"/>
      <c r="H552" s="10"/>
      <c r="I552" s="29"/>
      <c r="J552" s="10"/>
      <c r="K552" s="29"/>
      <c r="Q552">
        <f>ROUND((Source!DN469/100)*ROUND((ROUND((Source!AF469*Source!AV469*Source!I469),2)),2), 2)</f>
        <v>5.0199999999999996</v>
      </c>
      <c r="R552">
        <f>Source!X469</f>
        <v>108.31</v>
      </c>
      <c r="S552">
        <f>ROUND((Source!DO469/100)*ROUND((ROUND((Source!AF469*Source!AV469*Source!I469),2)),2), 2)</f>
        <v>3.37</v>
      </c>
      <c r="T552">
        <f>Source!Y469</f>
        <v>49.34</v>
      </c>
      <c r="U552">
        <f>ROUND((175/100)*ROUND((ROUND((Source!AE469*Source!AV469*Source!I469),2)),2), 2)</f>
        <v>0</v>
      </c>
      <c r="V552">
        <f>ROUND((160/100)*ROUND(ROUND((ROUND((Source!AE469*Source!AV469*Source!I469),2)*Source!BS469),2), 2), 2)</f>
        <v>0</v>
      </c>
    </row>
    <row r="553" spans="1:28" x14ac:dyDescent="0.2">
      <c r="C553" s="30" t="str">
        <f>"Объем: "&amp;Source!I469&amp;"=2/"&amp;"100"</f>
        <v>Объем: 0,02=2/100</v>
      </c>
    </row>
    <row r="554" spans="1:28" ht="14.25" x14ac:dyDescent="0.2">
      <c r="A554" s="26"/>
      <c r="B554" s="26"/>
      <c r="C554" s="26" t="s">
        <v>313</v>
      </c>
      <c r="D554" s="27"/>
      <c r="E554" s="10"/>
      <c r="F554" s="29">
        <f>Source!AO469</f>
        <v>227.82</v>
      </c>
      <c r="G554" s="28" t="str">
        <f>Source!DG469</f>
        <v/>
      </c>
      <c r="H554" s="10">
        <f>Source!AV469</f>
        <v>1</v>
      </c>
      <c r="I554" s="29">
        <f>ROUND((ROUND((Source!AF469*Source!AV469*Source!I469),2)),2)</f>
        <v>4.5599999999999996</v>
      </c>
      <c r="J554" s="10">
        <f>IF(Source!BA469&lt;&gt; 0, Source!BA469, 1)</f>
        <v>26.39</v>
      </c>
      <c r="K554" s="29">
        <f>Source!S469</f>
        <v>120.34</v>
      </c>
      <c r="W554">
        <f>I554</f>
        <v>4.5599999999999996</v>
      </c>
    </row>
    <row r="555" spans="1:28" ht="14.25" x14ac:dyDescent="0.2">
      <c r="A555" s="26"/>
      <c r="B555" s="26"/>
      <c r="C555" s="26" t="s">
        <v>314</v>
      </c>
      <c r="D555" s="27" t="s">
        <v>315</v>
      </c>
      <c r="E555" s="10">
        <f>Source!DN469</f>
        <v>110</v>
      </c>
      <c r="F555" s="29"/>
      <c r="G555" s="28"/>
      <c r="H555" s="10"/>
      <c r="I555" s="29">
        <f>SUM(Q552:Q554)</f>
        <v>5.0199999999999996</v>
      </c>
      <c r="J555" s="10">
        <f>Source!BZ469</f>
        <v>90</v>
      </c>
      <c r="K555" s="29">
        <f>SUM(R552:R554)</f>
        <v>108.31</v>
      </c>
    </row>
    <row r="556" spans="1:28" ht="14.25" x14ac:dyDescent="0.2">
      <c r="A556" s="26"/>
      <c r="B556" s="26"/>
      <c r="C556" s="26" t="s">
        <v>316</v>
      </c>
      <c r="D556" s="27" t="s">
        <v>315</v>
      </c>
      <c r="E556" s="10">
        <f>Source!DO469</f>
        <v>74</v>
      </c>
      <c r="F556" s="29"/>
      <c r="G556" s="28"/>
      <c r="H556" s="10"/>
      <c r="I556" s="29">
        <f>SUM(S552:S555)</f>
        <v>3.37</v>
      </c>
      <c r="J556" s="10">
        <f>Source!CA469</f>
        <v>41</v>
      </c>
      <c r="K556" s="29">
        <f>SUM(T552:T555)</f>
        <v>49.34</v>
      </c>
    </row>
    <row r="557" spans="1:28" ht="14.25" x14ac:dyDescent="0.2">
      <c r="A557" s="34"/>
      <c r="B557" s="34"/>
      <c r="C557" s="34" t="s">
        <v>317</v>
      </c>
      <c r="D557" s="35" t="s">
        <v>318</v>
      </c>
      <c r="E557" s="36">
        <f>Source!AQ469</f>
        <v>20.73</v>
      </c>
      <c r="F557" s="37"/>
      <c r="G557" s="38" t="str">
        <f>Source!DI469</f>
        <v/>
      </c>
      <c r="H557" s="36">
        <f>Source!AV469</f>
        <v>1</v>
      </c>
      <c r="I557" s="37">
        <f>Source!U469</f>
        <v>0.41460000000000002</v>
      </c>
      <c r="J557" s="36"/>
      <c r="K557" s="37"/>
      <c r="AB557" s="32">
        <f>I557</f>
        <v>0.41460000000000002</v>
      </c>
    </row>
    <row r="558" spans="1:28" ht="15" x14ac:dyDescent="0.25">
      <c r="A558" s="39"/>
      <c r="B558" s="39"/>
      <c r="C558" s="40" t="s">
        <v>319</v>
      </c>
      <c r="D558" s="39"/>
      <c r="E558" s="39"/>
      <c r="F558" s="39"/>
      <c r="G558" s="39"/>
      <c r="H558" s="76">
        <f>I554+I555+I556</f>
        <v>12.95</v>
      </c>
      <c r="I558" s="76"/>
      <c r="J558" s="76">
        <f>K554+K555+K556</f>
        <v>277.99</v>
      </c>
      <c r="K558" s="76"/>
      <c r="O558" s="32">
        <f>I554+I555+I556</f>
        <v>12.95</v>
      </c>
      <c r="P558" s="32">
        <f>K554+K555+K556</f>
        <v>277.99</v>
      </c>
      <c r="X558">
        <f>IF(Source!BI469&lt;=1,I554+I555+I556-0, 0)</f>
        <v>12.95</v>
      </c>
      <c r="Y558">
        <f>IF(Source!BI469=2,I554+I555+I556-0, 0)</f>
        <v>0</v>
      </c>
      <c r="Z558">
        <f>IF(Source!BI469=3,I554+I555+I556-0, 0)</f>
        <v>0</v>
      </c>
      <c r="AA558">
        <f>IF(Source!BI469=4,I554+I555+I556,0)</f>
        <v>0</v>
      </c>
    </row>
    <row r="560" spans="1:28" ht="57" x14ac:dyDescent="0.2">
      <c r="A560" s="26">
        <v>5</v>
      </c>
      <c r="B560" s="26" t="str">
        <f>Source!F470</f>
        <v>6.62-31-1</v>
      </c>
      <c r="C560" s="26" t="s">
        <v>53</v>
      </c>
      <c r="D560" s="27" t="str">
        <f>Source!H470</f>
        <v>1 м2 поверхности</v>
      </c>
      <c r="E560" s="10">
        <f>Source!I470</f>
        <v>20.75</v>
      </c>
      <c r="F560" s="29"/>
      <c r="G560" s="28"/>
      <c r="H560" s="10"/>
      <c r="I560" s="29"/>
      <c r="J560" s="10"/>
      <c r="K560" s="29"/>
      <c r="Q560">
        <f>ROUND((Source!DN470/100)*ROUND((ROUND((Source!AF470*Source!AV470*Source!I470),2)),2), 2)</f>
        <v>127.2</v>
      </c>
      <c r="R560">
        <f>Source!X470</f>
        <v>2786.15</v>
      </c>
      <c r="S560">
        <f>ROUND((Source!DO470/100)*ROUND((ROUND((Source!AF470*Source!AV470*Source!I470),2)),2), 2)</f>
        <v>81.41</v>
      </c>
      <c r="T560">
        <f>Source!Y470</f>
        <v>1376.29</v>
      </c>
      <c r="U560">
        <f>ROUND((175/100)*ROUND((ROUND((Source!AE470*Source!AV470*Source!I470),2)),2), 2)</f>
        <v>0</v>
      </c>
      <c r="V560">
        <f>ROUND((160/100)*ROUND(ROUND((ROUND((Source!AE470*Source!AV470*Source!I470),2)*Source!BS470),2), 2), 2)</f>
        <v>0</v>
      </c>
    </row>
    <row r="561" spans="1:28" ht="14.25" x14ac:dyDescent="0.2">
      <c r="A561" s="26"/>
      <c r="B561" s="26"/>
      <c r="C561" s="26" t="s">
        <v>313</v>
      </c>
      <c r="D561" s="27"/>
      <c r="E561" s="10"/>
      <c r="F561" s="29">
        <f>Source!AO470</f>
        <v>6.13</v>
      </c>
      <c r="G561" s="28" t="str">
        <f>Source!DG470</f>
        <v/>
      </c>
      <c r="H561" s="10">
        <f>Source!AV470</f>
        <v>1</v>
      </c>
      <c r="I561" s="29">
        <f>ROUND((ROUND((Source!AF470*Source!AV470*Source!I470),2)),2)</f>
        <v>127.2</v>
      </c>
      <c r="J561" s="10">
        <f>IF(Source!BA470&lt;&gt; 0, Source!BA470, 1)</f>
        <v>26.39</v>
      </c>
      <c r="K561" s="29">
        <f>Source!S470</f>
        <v>3356.81</v>
      </c>
      <c r="W561">
        <f>I561</f>
        <v>127.2</v>
      </c>
    </row>
    <row r="562" spans="1:28" ht="14.25" x14ac:dyDescent="0.2">
      <c r="A562" s="26"/>
      <c r="B562" s="26"/>
      <c r="C562" s="26" t="s">
        <v>314</v>
      </c>
      <c r="D562" s="27" t="s">
        <v>315</v>
      </c>
      <c r="E562" s="10">
        <f>Source!DN470</f>
        <v>100</v>
      </c>
      <c r="F562" s="29"/>
      <c r="G562" s="28"/>
      <c r="H562" s="10"/>
      <c r="I562" s="29">
        <f>SUM(Q560:Q561)</f>
        <v>127.2</v>
      </c>
      <c r="J562" s="10">
        <f>Source!BZ470</f>
        <v>83</v>
      </c>
      <c r="K562" s="29">
        <f>SUM(R560:R561)</f>
        <v>2786.15</v>
      </c>
    </row>
    <row r="563" spans="1:28" ht="14.25" x14ac:dyDescent="0.2">
      <c r="A563" s="26"/>
      <c r="B563" s="26"/>
      <c r="C563" s="26" t="s">
        <v>316</v>
      </c>
      <c r="D563" s="27" t="s">
        <v>315</v>
      </c>
      <c r="E563" s="10">
        <f>Source!DO470</f>
        <v>64</v>
      </c>
      <c r="F563" s="29"/>
      <c r="G563" s="28"/>
      <c r="H563" s="10"/>
      <c r="I563" s="29">
        <f>SUM(S560:S562)</f>
        <v>81.41</v>
      </c>
      <c r="J563" s="10">
        <f>Source!CA470</f>
        <v>41</v>
      </c>
      <c r="K563" s="29">
        <f>SUM(T560:T562)</f>
        <v>1376.29</v>
      </c>
    </row>
    <row r="564" spans="1:28" ht="14.25" x14ac:dyDescent="0.2">
      <c r="A564" s="34"/>
      <c r="B564" s="34"/>
      <c r="C564" s="34" t="s">
        <v>317</v>
      </c>
      <c r="D564" s="35" t="s">
        <v>318</v>
      </c>
      <c r="E564" s="36">
        <f>Source!AQ470</f>
        <v>0.6</v>
      </c>
      <c r="F564" s="37"/>
      <c r="G564" s="38" t="str">
        <f>Source!DI470</f>
        <v/>
      </c>
      <c r="H564" s="36">
        <f>Source!AV470</f>
        <v>1</v>
      </c>
      <c r="I564" s="37">
        <f>Source!U470</f>
        <v>12.45</v>
      </c>
      <c r="J564" s="36"/>
      <c r="K564" s="37"/>
      <c r="AB564" s="32">
        <f>I564</f>
        <v>12.45</v>
      </c>
    </row>
    <row r="565" spans="1:28" ht="15" x14ac:dyDescent="0.25">
      <c r="A565" s="39"/>
      <c r="B565" s="39"/>
      <c r="C565" s="40" t="s">
        <v>319</v>
      </c>
      <c r="D565" s="39"/>
      <c r="E565" s="39"/>
      <c r="F565" s="39"/>
      <c r="G565" s="39"/>
      <c r="H565" s="76">
        <f>I561+I562+I563</f>
        <v>335.81</v>
      </c>
      <c r="I565" s="76"/>
      <c r="J565" s="76">
        <f>K561+K562+K563</f>
        <v>7519.25</v>
      </c>
      <c r="K565" s="76"/>
      <c r="O565" s="32">
        <f>I561+I562+I563</f>
        <v>335.81</v>
      </c>
      <c r="P565" s="32">
        <f>K561+K562+K563</f>
        <v>7519.25</v>
      </c>
      <c r="X565">
        <f>IF(Source!BI470&lt;=1,I561+I562+I563-0, 0)</f>
        <v>335.81</v>
      </c>
      <c r="Y565">
        <f>IF(Source!BI470=2,I561+I562+I563-0, 0)</f>
        <v>0</v>
      </c>
      <c r="Z565">
        <f>IF(Source!BI470=3,I561+I562+I563-0, 0)</f>
        <v>0</v>
      </c>
      <c r="AA565">
        <f>IF(Source!BI470=4,I561+I562+I563,0)</f>
        <v>0</v>
      </c>
    </row>
    <row r="568" spans="1:28" ht="15" x14ac:dyDescent="0.25">
      <c r="A568" s="81" t="str">
        <f>CONCATENATE("Итого по подразделу: ",IF(Source!G472&lt;&gt;"Новый подраздел", Source!G472, ""))</f>
        <v>Итого по подразделу: Демонтажные и подготовительные  работы</v>
      </c>
      <c r="B568" s="81"/>
      <c r="C568" s="81"/>
      <c r="D568" s="81"/>
      <c r="E568" s="81"/>
      <c r="F568" s="81"/>
      <c r="G568" s="81"/>
      <c r="H568" s="79">
        <f>SUM(O526:O567)</f>
        <v>419.58</v>
      </c>
      <c r="I568" s="80"/>
      <c r="J568" s="79">
        <f>SUM(P526:P567)</f>
        <v>9432.35</v>
      </c>
      <c r="K568" s="80"/>
    </row>
    <row r="569" spans="1:28" hidden="1" x14ac:dyDescent="0.2">
      <c r="A569" t="s">
        <v>320</v>
      </c>
      <c r="H569">
        <f>SUM(AC526:AC568)</f>
        <v>0</v>
      </c>
      <c r="J569">
        <f>SUM(AD526:AD568)</f>
        <v>0</v>
      </c>
    </row>
    <row r="570" spans="1:28" hidden="1" x14ac:dyDescent="0.2">
      <c r="A570" t="s">
        <v>321</v>
      </c>
      <c r="H570">
        <f>SUM(AE526:AE569)</f>
        <v>0</v>
      </c>
      <c r="J570">
        <f>SUM(AF526:AF569)</f>
        <v>0</v>
      </c>
    </row>
    <row r="572" spans="1:28" ht="15" x14ac:dyDescent="0.25">
      <c r="A572" s="81" t="str">
        <f>CONCATENATE("Итого по разделу: ",IF(Source!G502&lt;&gt;"Новый раздел", Source!G502, ""))</f>
        <v>Итого по разделу: Секция в осях Г-Д (Подьезд№2)</v>
      </c>
      <c r="B572" s="81"/>
      <c r="C572" s="81"/>
      <c r="D572" s="81"/>
      <c r="E572" s="81"/>
      <c r="F572" s="81"/>
      <c r="G572" s="81"/>
      <c r="H572" s="79">
        <f>SUM(O524:O571)</f>
        <v>419.58</v>
      </c>
      <c r="I572" s="80"/>
      <c r="J572" s="79">
        <f>SUM(P524:P571)</f>
        <v>9432.35</v>
      </c>
      <c r="K572" s="80"/>
    </row>
    <row r="573" spans="1:28" hidden="1" x14ac:dyDescent="0.2">
      <c r="A573" t="s">
        <v>320</v>
      </c>
      <c r="H573">
        <f>SUM(AC524:AC572)</f>
        <v>0</v>
      </c>
      <c r="J573">
        <f>SUM(AD524:AD572)</f>
        <v>0</v>
      </c>
    </row>
    <row r="574" spans="1:28" hidden="1" x14ac:dyDescent="0.2">
      <c r="A574" t="s">
        <v>321</v>
      </c>
      <c r="H574">
        <f>SUM(AE524:AE573)</f>
        <v>0</v>
      </c>
      <c r="J574">
        <f>SUM(AF524:AF573)</f>
        <v>0</v>
      </c>
    </row>
    <row r="576" spans="1:28" ht="16.5" x14ac:dyDescent="0.25">
      <c r="A576" s="75" t="str">
        <f>CONCATENATE("Раздел: ",IF(Source!G532&lt;&gt;"Новый раздел", Source!G532, ""))</f>
        <v>Раздел: Монтажные (кровельные) работы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</row>
    <row r="577" spans="1:28" ht="28.5" x14ac:dyDescent="0.2">
      <c r="A577" s="26">
        <v>1</v>
      </c>
      <c r="B577" s="26" t="str">
        <f>Source!F536</f>
        <v>6.58-31-3</v>
      </c>
      <c r="C577" s="26" t="s">
        <v>110</v>
      </c>
      <c r="D577" s="27" t="str">
        <f>Source!H536</f>
        <v>100 мест</v>
      </c>
      <c r="E577" s="10">
        <f>Source!I536</f>
        <v>0.02</v>
      </c>
      <c r="F577" s="29"/>
      <c r="G577" s="28"/>
      <c r="H577" s="10"/>
      <c r="I577" s="29"/>
      <c r="J577" s="10"/>
      <c r="K577" s="29"/>
      <c r="Q577">
        <f>ROUND((Source!DN536/100)*ROUND((ROUND((Source!AF536*Source!AV536*Source!I536),2)),2), 2)</f>
        <v>27.29</v>
      </c>
      <c r="R577">
        <f>Source!X536</f>
        <v>602.45000000000005</v>
      </c>
      <c r="S577">
        <f>ROUND((Source!DO536/100)*ROUND((ROUND((Source!AF536*Source!AV536*Source!I536),2)),2), 2)</f>
        <v>20.73</v>
      </c>
      <c r="T577">
        <f>Source!Y536</f>
        <v>283.91000000000003</v>
      </c>
      <c r="U577">
        <f>ROUND((175/100)*ROUND((ROUND((Source!AE536*Source!AV536*Source!I536),2)),2), 2)</f>
        <v>0.53</v>
      </c>
      <c r="V577">
        <f>ROUND((160/100)*ROUND(ROUND((ROUND((Source!AE536*Source!AV536*Source!I536),2)*Source!BS536),2), 2), 2)</f>
        <v>12.67</v>
      </c>
    </row>
    <row r="578" spans="1:28" x14ac:dyDescent="0.2">
      <c r="C578" s="30" t="str">
        <f>"Объем: "&amp;Source!I536&amp;"=2/"&amp;"100"</f>
        <v>Объем: 0,02=2/100</v>
      </c>
    </row>
    <row r="579" spans="1:28" ht="14.25" x14ac:dyDescent="0.2">
      <c r="A579" s="26"/>
      <c r="B579" s="26"/>
      <c r="C579" s="26" t="s">
        <v>313</v>
      </c>
      <c r="D579" s="27"/>
      <c r="E579" s="10"/>
      <c r="F579" s="29">
        <f>Source!AO536</f>
        <v>1311.93</v>
      </c>
      <c r="G579" s="28" t="str">
        <f>Source!DG536</f>
        <v/>
      </c>
      <c r="H579" s="10">
        <f>Source!AV536</f>
        <v>1</v>
      </c>
      <c r="I579" s="29">
        <f>ROUND((ROUND((Source!AF536*Source!AV536*Source!I536),2)),2)</f>
        <v>26.24</v>
      </c>
      <c r="J579" s="10">
        <f>IF(Source!BA536&lt;&gt; 0, Source!BA536, 1)</f>
        <v>26.39</v>
      </c>
      <c r="K579" s="29">
        <f>Source!S536</f>
        <v>692.47</v>
      </c>
      <c r="W579">
        <f>I579</f>
        <v>26.24</v>
      </c>
    </row>
    <row r="580" spans="1:28" ht="14.25" x14ac:dyDescent="0.2">
      <c r="A580" s="26"/>
      <c r="B580" s="26"/>
      <c r="C580" s="26" t="s">
        <v>322</v>
      </c>
      <c r="D580" s="27"/>
      <c r="E580" s="10"/>
      <c r="F580" s="29">
        <f>Source!AM536</f>
        <v>41.45</v>
      </c>
      <c r="G580" s="28" t="str">
        <f>Source!DE536</f>
        <v/>
      </c>
      <c r="H580" s="10">
        <f>Source!AV536</f>
        <v>1</v>
      </c>
      <c r="I580" s="29">
        <f>(ROUND((ROUND(((Source!ET536)*Source!AV536*Source!I536),2)),2)+ROUND((ROUND(((Source!AE536-(Source!EU536))*Source!AV536*Source!I536),2)),2))</f>
        <v>0.83</v>
      </c>
      <c r="J580" s="10">
        <f>IF(Source!BB536&lt;&gt; 0, Source!BB536, 1)</f>
        <v>14.75</v>
      </c>
      <c r="K580" s="29">
        <f>Source!Q536</f>
        <v>12.24</v>
      </c>
    </row>
    <row r="581" spans="1:28" ht="14.25" x14ac:dyDescent="0.2">
      <c r="A581" s="26"/>
      <c r="B581" s="26"/>
      <c r="C581" s="26" t="s">
        <v>323</v>
      </c>
      <c r="D581" s="27"/>
      <c r="E581" s="10"/>
      <c r="F581" s="29">
        <f>Source!AN536</f>
        <v>15.08</v>
      </c>
      <c r="G581" s="28" t="str">
        <f>Source!DF536</f>
        <v/>
      </c>
      <c r="H581" s="10">
        <f>Source!AV536</f>
        <v>1</v>
      </c>
      <c r="I581" s="41">
        <f>ROUND((ROUND((Source!AE536*Source!AV536*Source!I536),2)),2)</f>
        <v>0.3</v>
      </c>
      <c r="J581" s="10">
        <f>IF(Source!BS536&lt;&gt; 0, Source!BS536, 1)</f>
        <v>26.39</v>
      </c>
      <c r="K581" s="41">
        <f>Source!R536</f>
        <v>7.92</v>
      </c>
      <c r="W581">
        <f>I581</f>
        <v>0.3</v>
      </c>
    </row>
    <row r="582" spans="1:28" ht="14.25" x14ac:dyDescent="0.2">
      <c r="A582" s="26"/>
      <c r="B582" s="26"/>
      <c r="C582" s="26" t="s">
        <v>324</v>
      </c>
      <c r="D582" s="27"/>
      <c r="E582" s="10"/>
      <c r="F582" s="29">
        <f>Source!AL536</f>
        <v>972.06</v>
      </c>
      <c r="G582" s="28" t="str">
        <f>Source!DD536</f>
        <v/>
      </c>
      <c r="H582" s="10">
        <f>Source!AW536</f>
        <v>1</v>
      </c>
      <c r="I582" s="29">
        <f>ROUND((ROUND((Source!AC536*Source!AW536*Source!I536),2)),2)</f>
        <v>19.440000000000001</v>
      </c>
      <c r="J582" s="10">
        <f>IF(Source!BC536&lt;&gt; 0, Source!BC536, 1)</f>
        <v>8.3000000000000007</v>
      </c>
      <c r="K582" s="29">
        <f>Source!P536</f>
        <v>161.35</v>
      </c>
    </row>
    <row r="583" spans="1:28" ht="28.5" x14ac:dyDescent="0.2">
      <c r="A583" s="26" t="s">
        <v>27</v>
      </c>
      <c r="B583" s="26" t="str">
        <f>Source!F537</f>
        <v>9999990001</v>
      </c>
      <c r="C583" s="26" t="s">
        <v>29</v>
      </c>
      <c r="D583" s="27" t="str">
        <f>Source!H537</f>
        <v>т</v>
      </c>
      <c r="E583" s="10">
        <f>Source!I537</f>
        <v>-2.5600000000000001E-2</v>
      </c>
      <c r="F583" s="29">
        <f>Source!AK537</f>
        <v>0</v>
      </c>
      <c r="G583" s="31" t="s">
        <v>3</v>
      </c>
      <c r="H583" s="10">
        <f>Source!AW537</f>
        <v>1</v>
      </c>
      <c r="I583" s="29">
        <f>ROUND((ROUND((Source!AC537*Source!AW537*Source!I537),2)),2)+(ROUND((ROUND(((Source!ET537)*Source!AV537*Source!I537),2)),2)+ROUND((ROUND(((Source!AE537-(Source!EU537))*Source!AV537*Source!I537),2)),2))+ROUND((ROUND((Source!AF537*Source!AV537*Source!I537),2)),2)</f>
        <v>0</v>
      </c>
      <c r="J583" s="10">
        <f>IF(Source!BC537&lt;&gt; 0, Source!BC537, 1)</f>
        <v>1</v>
      </c>
      <c r="K583" s="29">
        <f>Source!O537</f>
        <v>0</v>
      </c>
      <c r="Q583">
        <f>ROUND((Source!DN537/100)*ROUND((ROUND((Source!AF537*Source!AV537*Source!I537),2)),2), 2)</f>
        <v>0</v>
      </c>
      <c r="R583">
        <f>Source!X537</f>
        <v>0</v>
      </c>
      <c r="S583">
        <f>ROUND((Source!DO537/100)*ROUND((ROUND((Source!AF537*Source!AV537*Source!I537),2)),2), 2)</f>
        <v>0</v>
      </c>
      <c r="T583">
        <f>Source!Y537</f>
        <v>0</v>
      </c>
      <c r="U583">
        <f>ROUND((175/100)*ROUND((ROUND((Source!AE537*Source!AV537*Source!I537),2)),2), 2)</f>
        <v>0</v>
      </c>
      <c r="V583">
        <f>ROUND((160/100)*ROUND(ROUND((ROUND((Source!AE537*Source!AV537*Source!I537),2)*Source!BS537),2), 2), 2)</f>
        <v>0</v>
      </c>
      <c r="X583">
        <f>IF(Source!BI537&lt;=1,I583, 0)</f>
        <v>0</v>
      </c>
      <c r="Y583">
        <f>IF(Source!BI537=2,I583, 0)</f>
        <v>0</v>
      </c>
      <c r="Z583">
        <f>IF(Source!BI537=3,I583, 0)</f>
        <v>0</v>
      </c>
      <c r="AA583">
        <f>IF(Source!BI537=4,I583, 0)</f>
        <v>0</v>
      </c>
    </row>
    <row r="584" spans="1:28" ht="14.25" x14ac:dyDescent="0.2">
      <c r="A584" s="26"/>
      <c r="B584" s="26"/>
      <c r="C584" s="26" t="s">
        <v>314</v>
      </c>
      <c r="D584" s="27" t="s">
        <v>315</v>
      </c>
      <c r="E584" s="10">
        <f>Source!DN536</f>
        <v>104</v>
      </c>
      <c r="F584" s="29"/>
      <c r="G584" s="28"/>
      <c r="H584" s="10"/>
      <c r="I584" s="29">
        <f>SUM(Q577:Q583)</f>
        <v>27.29</v>
      </c>
      <c r="J584" s="10">
        <f>Source!BZ536</f>
        <v>87</v>
      </c>
      <c r="K584" s="29">
        <f>SUM(R577:R583)</f>
        <v>602.45000000000005</v>
      </c>
    </row>
    <row r="585" spans="1:28" ht="14.25" x14ac:dyDescent="0.2">
      <c r="A585" s="26"/>
      <c r="B585" s="26"/>
      <c r="C585" s="26" t="s">
        <v>316</v>
      </c>
      <c r="D585" s="27" t="s">
        <v>315</v>
      </c>
      <c r="E585" s="10">
        <f>Source!DO536</f>
        <v>79</v>
      </c>
      <c r="F585" s="29"/>
      <c r="G585" s="28"/>
      <c r="H585" s="10"/>
      <c r="I585" s="29">
        <f>SUM(S577:S584)</f>
        <v>20.73</v>
      </c>
      <c r="J585" s="10">
        <f>Source!CA536</f>
        <v>41</v>
      </c>
      <c r="K585" s="29">
        <f>SUM(T577:T584)</f>
        <v>283.91000000000003</v>
      </c>
    </row>
    <row r="586" spans="1:28" ht="14.25" x14ac:dyDescent="0.2">
      <c r="A586" s="26"/>
      <c r="B586" s="26"/>
      <c r="C586" s="26" t="s">
        <v>325</v>
      </c>
      <c r="D586" s="27" t="s">
        <v>315</v>
      </c>
      <c r="E586" s="10">
        <f>175</f>
        <v>175</v>
      </c>
      <c r="F586" s="29"/>
      <c r="G586" s="28"/>
      <c r="H586" s="10"/>
      <c r="I586" s="29">
        <f>SUM(U577:U585)</f>
        <v>0.53</v>
      </c>
      <c r="J586" s="10">
        <f>160</f>
        <v>160</v>
      </c>
      <c r="K586" s="29">
        <f>SUM(V577:V585)</f>
        <v>12.67</v>
      </c>
    </row>
    <row r="587" spans="1:28" ht="14.25" x14ac:dyDescent="0.2">
      <c r="A587" s="34"/>
      <c r="B587" s="34"/>
      <c r="C587" s="34" t="s">
        <v>317</v>
      </c>
      <c r="D587" s="35" t="s">
        <v>318</v>
      </c>
      <c r="E587" s="36">
        <f>Source!AQ536</f>
        <v>113</v>
      </c>
      <c r="F587" s="37"/>
      <c r="G587" s="38" t="str">
        <f>Source!DI536</f>
        <v/>
      </c>
      <c r="H587" s="36">
        <f>Source!AV536</f>
        <v>1</v>
      </c>
      <c r="I587" s="37">
        <f>Source!U536</f>
        <v>2.2600000000000002</v>
      </c>
      <c r="J587" s="36"/>
      <c r="K587" s="37"/>
      <c r="AB587" s="32">
        <f>I587</f>
        <v>2.2600000000000002</v>
      </c>
    </row>
    <row r="588" spans="1:28" ht="15" x14ac:dyDescent="0.25">
      <c r="A588" s="39"/>
      <c r="B588" s="39"/>
      <c r="C588" s="40" t="s">
        <v>319</v>
      </c>
      <c r="D588" s="39"/>
      <c r="E588" s="39"/>
      <c r="F588" s="39"/>
      <c r="G588" s="39"/>
      <c r="H588" s="76">
        <f>I579+I580+I582+I584+I585+I586+SUM(I583:I583)</f>
        <v>95.06</v>
      </c>
      <c r="I588" s="76"/>
      <c r="J588" s="76">
        <f>K579+K580+K582+K584+K585+K586+SUM(K583:K583)</f>
        <v>1765.0900000000004</v>
      </c>
      <c r="K588" s="76"/>
      <c r="O588" s="32">
        <f>I579+I580+I582+I584+I585+I586+SUM(I583:I583)</f>
        <v>95.06</v>
      </c>
      <c r="P588" s="32">
        <f>K579+K580+K582+K584+K585+K586+SUM(K583:K583)</f>
        <v>1765.0900000000004</v>
      </c>
      <c r="X588">
        <f>IF(Source!BI536&lt;=1,I579+I580+I582+I584+I585+I586-0, 0)</f>
        <v>95.06</v>
      </c>
      <c r="Y588">
        <f>IF(Source!BI536=2,I579+I580+I582+I584+I585+I586-0, 0)</f>
        <v>0</v>
      </c>
      <c r="Z588">
        <f>IF(Source!BI536=3,I579+I580+I582+I584+I585+I586-0, 0)</f>
        <v>0</v>
      </c>
      <c r="AA588">
        <f>IF(Source!BI536=4,I579+I580+I582+I584+I585+I586,0)</f>
        <v>0</v>
      </c>
    </row>
    <row r="590" spans="1:28" ht="28.5" x14ac:dyDescent="0.2">
      <c r="A590" s="26">
        <v>2</v>
      </c>
      <c r="B590" s="26" t="str">
        <f>Source!F538</f>
        <v>6.58-31-1</v>
      </c>
      <c r="C590" s="26" t="s">
        <v>116</v>
      </c>
      <c r="D590" s="27" t="str">
        <f>Source!H538</f>
        <v>100 мест</v>
      </c>
      <c r="E590" s="10">
        <f>Source!I538</f>
        <v>0.02</v>
      </c>
      <c r="F590" s="29"/>
      <c r="G590" s="28"/>
      <c r="H590" s="10"/>
      <c r="I590" s="29"/>
      <c r="J590" s="10"/>
      <c r="K590" s="29"/>
      <c r="Q590">
        <f>ROUND((Source!DN538/100)*ROUND((ROUND((Source!AF538*Source!AV538*Source!I538),2)),2), 2)</f>
        <v>9.5399999999999991</v>
      </c>
      <c r="R590">
        <f>Source!X538</f>
        <v>210.54</v>
      </c>
      <c r="S590">
        <f>ROUND((Source!DO538/100)*ROUND((ROUND((Source!AF538*Source!AV538*Source!I538),2)),2), 2)</f>
        <v>7.24</v>
      </c>
      <c r="T590">
        <f>Source!Y538</f>
        <v>99.22</v>
      </c>
      <c r="U590">
        <f>ROUND((175/100)*ROUND((ROUND((Source!AE538*Source!AV538*Source!I538),2)),2), 2)</f>
        <v>0.12</v>
      </c>
      <c r="V590">
        <f>ROUND((160/100)*ROUND(ROUND((ROUND((Source!AE538*Source!AV538*Source!I538),2)*Source!BS538),2), 2), 2)</f>
        <v>2.96</v>
      </c>
    </row>
    <row r="591" spans="1:28" x14ac:dyDescent="0.2">
      <c r="C591" s="30" t="str">
        <f>"Объем: "&amp;Source!I538&amp;"=2/"&amp;"100"</f>
        <v>Объем: 0,02=2/100</v>
      </c>
    </row>
    <row r="592" spans="1:28" ht="14.25" x14ac:dyDescent="0.2">
      <c r="A592" s="26"/>
      <c r="B592" s="26"/>
      <c r="C592" s="26" t="s">
        <v>313</v>
      </c>
      <c r="D592" s="27"/>
      <c r="E592" s="10"/>
      <c r="F592" s="29">
        <f>Source!AO538</f>
        <v>458.59</v>
      </c>
      <c r="G592" s="28" t="str">
        <f>Source!DG538</f>
        <v/>
      </c>
      <c r="H592" s="10">
        <f>Source!AV538</f>
        <v>1</v>
      </c>
      <c r="I592" s="29">
        <f>ROUND((ROUND((Source!AF538*Source!AV538*Source!I538),2)),2)</f>
        <v>9.17</v>
      </c>
      <c r="J592" s="10">
        <f>IF(Source!BA538&lt;&gt; 0, Source!BA538, 1)</f>
        <v>26.39</v>
      </c>
      <c r="K592" s="29">
        <f>Source!S538</f>
        <v>242</v>
      </c>
      <c r="W592">
        <f>I592</f>
        <v>9.17</v>
      </c>
    </row>
    <row r="593" spans="1:28" ht="14.25" x14ac:dyDescent="0.2">
      <c r="A593" s="26"/>
      <c r="B593" s="26"/>
      <c r="C593" s="26" t="s">
        <v>322</v>
      </c>
      <c r="D593" s="27"/>
      <c r="E593" s="10"/>
      <c r="F593" s="29">
        <f>Source!AM538</f>
        <v>9.8699999999999992</v>
      </c>
      <c r="G593" s="28" t="str">
        <f>Source!DE538</f>
        <v/>
      </c>
      <c r="H593" s="10">
        <f>Source!AV538</f>
        <v>1</v>
      </c>
      <c r="I593" s="29">
        <f>(ROUND((ROUND(((Source!ET538)*Source!AV538*Source!I538),2)),2)+ROUND((ROUND(((Source!AE538-(Source!EU538))*Source!AV538*Source!I538),2)),2))</f>
        <v>0.2</v>
      </c>
      <c r="J593" s="10">
        <f>IF(Source!BB538&lt;&gt; 0, Source!BB538, 1)</f>
        <v>14.65</v>
      </c>
      <c r="K593" s="29">
        <f>Source!Q538</f>
        <v>2.93</v>
      </c>
    </row>
    <row r="594" spans="1:28" ht="14.25" x14ac:dyDescent="0.2">
      <c r="A594" s="26"/>
      <c r="B594" s="26"/>
      <c r="C594" s="26" t="s">
        <v>323</v>
      </c>
      <c r="D594" s="27"/>
      <c r="E594" s="10"/>
      <c r="F594" s="29">
        <f>Source!AN538</f>
        <v>3.55</v>
      </c>
      <c r="G594" s="28" t="str">
        <f>Source!DF538</f>
        <v/>
      </c>
      <c r="H594" s="10">
        <f>Source!AV538</f>
        <v>1</v>
      </c>
      <c r="I594" s="41">
        <f>ROUND((ROUND((Source!AE538*Source!AV538*Source!I538),2)),2)</f>
        <v>7.0000000000000007E-2</v>
      </c>
      <c r="J594" s="10">
        <f>IF(Source!BS538&lt;&gt; 0, Source!BS538, 1)</f>
        <v>26.39</v>
      </c>
      <c r="K594" s="41">
        <f>Source!R538</f>
        <v>1.85</v>
      </c>
      <c r="W594">
        <f>I594</f>
        <v>7.0000000000000007E-2</v>
      </c>
    </row>
    <row r="595" spans="1:28" ht="14.25" x14ac:dyDescent="0.2">
      <c r="A595" s="26"/>
      <c r="B595" s="26"/>
      <c r="C595" s="26" t="s">
        <v>324</v>
      </c>
      <c r="D595" s="27"/>
      <c r="E595" s="10"/>
      <c r="F595" s="29">
        <f>Source!AL538</f>
        <v>195.25</v>
      </c>
      <c r="G595" s="28" t="str">
        <f>Source!DD538</f>
        <v/>
      </c>
      <c r="H595" s="10">
        <f>Source!AW538</f>
        <v>1</v>
      </c>
      <c r="I595" s="29">
        <f>ROUND((ROUND((Source!AC538*Source!AW538*Source!I538),2)),2)</f>
        <v>3.91</v>
      </c>
      <c r="J595" s="10">
        <f>IF(Source!BC538&lt;&gt; 0, Source!BC538, 1)</f>
        <v>8.3000000000000007</v>
      </c>
      <c r="K595" s="29">
        <f>Source!P538</f>
        <v>32.450000000000003</v>
      </c>
    </row>
    <row r="596" spans="1:28" ht="28.5" x14ac:dyDescent="0.2">
      <c r="A596" s="26" t="s">
        <v>118</v>
      </c>
      <c r="B596" s="26" t="str">
        <f>Source!F539</f>
        <v>9999990001</v>
      </c>
      <c r="C596" s="26" t="s">
        <v>29</v>
      </c>
      <c r="D596" s="27" t="str">
        <f>Source!H539</f>
        <v>т</v>
      </c>
      <c r="E596" s="10">
        <f>Source!I539</f>
        <v>-6.0000000000000001E-3</v>
      </c>
      <c r="F596" s="29">
        <f>Source!AK539</f>
        <v>0</v>
      </c>
      <c r="G596" s="31" t="s">
        <v>3</v>
      </c>
      <c r="H596" s="10">
        <f>Source!AW539</f>
        <v>1</v>
      </c>
      <c r="I596" s="29">
        <f>ROUND((ROUND((Source!AC539*Source!AW539*Source!I539),2)),2)+(ROUND((ROUND(((Source!ET539)*Source!AV539*Source!I539),2)),2)+ROUND((ROUND(((Source!AE539-(Source!EU539))*Source!AV539*Source!I539),2)),2))+ROUND((ROUND((Source!AF539*Source!AV539*Source!I539),2)),2)</f>
        <v>0</v>
      </c>
      <c r="J596" s="10">
        <f>IF(Source!BC539&lt;&gt; 0, Source!BC539, 1)</f>
        <v>1</v>
      </c>
      <c r="K596" s="29">
        <f>Source!O539</f>
        <v>0</v>
      </c>
      <c r="Q596">
        <f>ROUND((Source!DN539/100)*ROUND((ROUND((Source!AF539*Source!AV539*Source!I539),2)),2), 2)</f>
        <v>0</v>
      </c>
      <c r="R596">
        <f>Source!X539</f>
        <v>0</v>
      </c>
      <c r="S596">
        <f>ROUND((Source!DO539/100)*ROUND((ROUND((Source!AF539*Source!AV539*Source!I539),2)),2), 2)</f>
        <v>0</v>
      </c>
      <c r="T596">
        <f>Source!Y539</f>
        <v>0</v>
      </c>
      <c r="U596">
        <f>ROUND((175/100)*ROUND((ROUND((Source!AE539*Source!AV539*Source!I539),2)),2), 2)</f>
        <v>0</v>
      </c>
      <c r="V596">
        <f>ROUND((160/100)*ROUND(ROUND((ROUND((Source!AE539*Source!AV539*Source!I539),2)*Source!BS539),2), 2), 2)</f>
        <v>0</v>
      </c>
      <c r="X596">
        <f>IF(Source!BI539&lt;=1,I596, 0)</f>
        <v>0</v>
      </c>
      <c r="Y596">
        <f>IF(Source!BI539=2,I596, 0)</f>
        <v>0</v>
      </c>
      <c r="Z596">
        <f>IF(Source!BI539=3,I596, 0)</f>
        <v>0</v>
      </c>
      <c r="AA596">
        <f>IF(Source!BI539=4,I596, 0)</f>
        <v>0</v>
      </c>
    </row>
    <row r="597" spans="1:28" ht="14.25" x14ac:dyDescent="0.2">
      <c r="A597" s="26"/>
      <c r="B597" s="26"/>
      <c r="C597" s="26" t="s">
        <v>314</v>
      </c>
      <c r="D597" s="27" t="s">
        <v>315</v>
      </c>
      <c r="E597" s="10">
        <f>Source!DN538</f>
        <v>104</v>
      </c>
      <c r="F597" s="29"/>
      <c r="G597" s="28"/>
      <c r="H597" s="10"/>
      <c r="I597" s="29">
        <f>SUM(Q590:Q596)</f>
        <v>9.5399999999999991</v>
      </c>
      <c r="J597" s="10">
        <f>Source!BZ538</f>
        <v>87</v>
      </c>
      <c r="K597" s="29">
        <f>SUM(R590:R596)</f>
        <v>210.54</v>
      </c>
    </row>
    <row r="598" spans="1:28" ht="14.25" x14ac:dyDescent="0.2">
      <c r="A598" s="26"/>
      <c r="B598" s="26"/>
      <c r="C598" s="26" t="s">
        <v>316</v>
      </c>
      <c r="D598" s="27" t="s">
        <v>315</v>
      </c>
      <c r="E598" s="10">
        <f>Source!DO538</f>
        <v>79</v>
      </c>
      <c r="F598" s="29"/>
      <c r="G598" s="28"/>
      <c r="H598" s="10"/>
      <c r="I598" s="29">
        <f>SUM(S590:S597)</f>
        <v>7.24</v>
      </c>
      <c r="J598" s="10">
        <f>Source!CA538</f>
        <v>41</v>
      </c>
      <c r="K598" s="29">
        <f>SUM(T590:T597)</f>
        <v>99.22</v>
      </c>
    </row>
    <row r="599" spans="1:28" ht="14.25" x14ac:dyDescent="0.2">
      <c r="A599" s="26"/>
      <c r="B599" s="26"/>
      <c r="C599" s="26" t="s">
        <v>325</v>
      </c>
      <c r="D599" s="27" t="s">
        <v>315</v>
      </c>
      <c r="E599" s="10">
        <f>175</f>
        <v>175</v>
      </c>
      <c r="F599" s="29"/>
      <c r="G599" s="28"/>
      <c r="H599" s="10"/>
      <c r="I599" s="29">
        <f>SUM(U590:U598)</f>
        <v>0.12</v>
      </c>
      <c r="J599" s="10">
        <f>160</f>
        <v>160</v>
      </c>
      <c r="K599" s="29">
        <f>SUM(V590:V598)</f>
        <v>2.96</v>
      </c>
    </row>
    <row r="600" spans="1:28" ht="14.25" x14ac:dyDescent="0.2">
      <c r="A600" s="34"/>
      <c r="B600" s="34"/>
      <c r="C600" s="34" t="s">
        <v>317</v>
      </c>
      <c r="D600" s="35" t="s">
        <v>318</v>
      </c>
      <c r="E600" s="36">
        <f>Source!AQ538</f>
        <v>39.5</v>
      </c>
      <c r="F600" s="37"/>
      <c r="G600" s="38" t="str">
        <f>Source!DI538</f>
        <v/>
      </c>
      <c r="H600" s="36">
        <f>Source!AV538</f>
        <v>1</v>
      </c>
      <c r="I600" s="37">
        <f>Source!U538</f>
        <v>0.79</v>
      </c>
      <c r="J600" s="36"/>
      <c r="K600" s="37"/>
      <c r="AB600" s="32">
        <f>I600</f>
        <v>0.79</v>
      </c>
    </row>
    <row r="601" spans="1:28" ht="15" x14ac:dyDescent="0.25">
      <c r="A601" s="39"/>
      <c r="B601" s="39"/>
      <c r="C601" s="40" t="s">
        <v>319</v>
      </c>
      <c r="D601" s="39"/>
      <c r="E601" s="39"/>
      <c r="F601" s="39"/>
      <c r="G601" s="39"/>
      <c r="H601" s="76">
        <f>I592+I593+I595+I597+I598+I599+SUM(I596:I596)</f>
        <v>30.180000000000003</v>
      </c>
      <c r="I601" s="76"/>
      <c r="J601" s="76">
        <f>K592+K593+K595+K597+K598+K599+SUM(K596:K596)</f>
        <v>590.1</v>
      </c>
      <c r="K601" s="76"/>
      <c r="O601" s="32">
        <f>I592+I593+I595+I597+I598+I599+SUM(I596:I596)</f>
        <v>30.180000000000003</v>
      </c>
      <c r="P601" s="32">
        <f>K592+K593+K595+K597+K598+K599+SUM(K596:K596)</f>
        <v>590.1</v>
      </c>
      <c r="X601">
        <f>IF(Source!BI538&lt;=1,I592+I593+I595+I597+I598+I599-0, 0)</f>
        <v>30.180000000000003</v>
      </c>
      <c r="Y601">
        <f>IF(Source!BI538=2,I592+I593+I595+I597+I598+I599-0, 0)</f>
        <v>0</v>
      </c>
      <c r="Z601">
        <f>IF(Source!BI538=3,I592+I593+I595+I597+I598+I599-0, 0)</f>
        <v>0</v>
      </c>
      <c r="AA601">
        <f>IF(Source!BI538=4,I592+I593+I595+I597+I598+I599,0)</f>
        <v>0</v>
      </c>
    </row>
    <row r="603" spans="1:28" ht="28.5" x14ac:dyDescent="0.2">
      <c r="A603" s="26">
        <v>3</v>
      </c>
      <c r="B603" s="26" t="str">
        <f>Source!F540</f>
        <v>6.54-9-2</v>
      </c>
      <c r="C603" s="26" t="s">
        <v>120</v>
      </c>
      <c r="D603" s="27" t="str">
        <f>Source!H540</f>
        <v>1 м3</v>
      </c>
      <c r="E603" s="10">
        <f>Source!I540</f>
        <v>1.2</v>
      </c>
      <c r="F603" s="29"/>
      <c r="G603" s="28"/>
      <c r="H603" s="10"/>
      <c r="I603" s="29"/>
      <c r="J603" s="10"/>
      <c r="K603" s="29"/>
      <c r="Q603">
        <f>ROUND((Source!DN540/100)*ROUND((ROUND((Source!AF540*Source!AV540*Source!I540),2)),2), 2)</f>
        <v>275.87</v>
      </c>
      <c r="R603">
        <f>Source!X540</f>
        <v>5995.41</v>
      </c>
      <c r="S603">
        <f>ROUND((Source!DO540/100)*ROUND((ROUND((Source!AF540*Source!AV540*Source!I540),2)),2), 2)</f>
        <v>227.19</v>
      </c>
      <c r="T603">
        <f>Source!Y540</f>
        <v>3511.6</v>
      </c>
      <c r="U603">
        <f>ROUND((175/100)*ROUND((ROUND((Source!AE540*Source!AV540*Source!I540),2)),2), 2)</f>
        <v>9.7799999999999994</v>
      </c>
      <c r="V603">
        <f>ROUND((160/100)*ROUND(ROUND((ROUND((Source!AE540*Source!AV540*Source!I540),2)*Source!BS540),2), 2), 2)</f>
        <v>236.03</v>
      </c>
    </row>
    <row r="604" spans="1:28" ht="14.25" x14ac:dyDescent="0.2">
      <c r="A604" s="26"/>
      <c r="B604" s="26"/>
      <c r="C604" s="26" t="s">
        <v>313</v>
      </c>
      <c r="D604" s="27"/>
      <c r="E604" s="10"/>
      <c r="F604" s="29">
        <f>Source!AO540</f>
        <v>270.45999999999998</v>
      </c>
      <c r="G604" s="28" t="str">
        <f>Source!DG540</f>
        <v/>
      </c>
      <c r="H604" s="10">
        <f>Source!AV540</f>
        <v>1</v>
      </c>
      <c r="I604" s="29">
        <f>ROUND((ROUND((Source!AF540*Source!AV540*Source!I540),2)),2)</f>
        <v>324.55</v>
      </c>
      <c r="J604" s="10">
        <f>IF(Source!BA540&lt;&gt; 0, Source!BA540, 1)</f>
        <v>26.39</v>
      </c>
      <c r="K604" s="29">
        <f>Source!S540</f>
        <v>8564.8700000000008</v>
      </c>
      <c r="W604">
        <f>I604</f>
        <v>324.55</v>
      </c>
    </row>
    <row r="605" spans="1:28" ht="14.25" x14ac:dyDescent="0.2">
      <c r="A605" s="26"/>
      <c r="B605" s="26"/>
      <c r="C605" s="26" t="s">
        <v>322</v>
      </c>
      <c r="D605" s="27"/>
      <c r="E605" s="10"/>
      <c r="F605" s="29">
        <f>Source!AM540</f>
        <v>18.57</v>
      </c>
      <c r="G605" s="28" t="str">
        <f>Source!DE540</f>
        <v/>
      </c>
      <c r="H605" s="10">
        <f>Source!AV540</f>
        <v>1</v>
      </c>
      <c r="I605" s="29">
        <f>(ROUND((ROUND(((Source!ET540)*Source!AV540*Source!I540),2)),2)+ROUND((ROUND(((Source!AE540-(Source!EU540))*Source!AV540*Source!I540),2)),2))</f>
        <v>22.28</v>
      </c>
      <c r="J605" s="10">
        <f>IF(Source!BB540&lt;&gt; 0, Source!BB540, 1)</f>
        <v>11.89</v>
      </c>
      <c r="K605" s="29">
        <f>Source!Q540</f>
        <v>264.91000000000003</v>
      </c>
    </row>
    <row r="606" spans="1:28" ht="14.25" x14ac:dyDescent="0.2">
      <c r="A606" s="26"/>
      <c r="B606" s="26"/>
      <c r="C606" s="26" t="s">
        <v>323</v>
      </c>
      <c r="D606" s="27"/>
      <c r="E606" s="10"/>
      <c r="F606" s="29">
        <f>Source!AN540</f>
        <v>4.66</v>
      </c>
      <c r="G606" s="28" t="str">
        <f>Source!DF540</f>
        <v/>
      </c>
      <c r="H606" s="10">
        <f>Source!AV540</f>
        <v>1</v>
      </c>
      <c r="I606" s="41">
        <f>ROUND((ROUND((Source!AE540*Source!AV540*Source!I540),2)),2)</f>
        <v>5.59</v>
      </c>
      <c r="J606" s="10">
        <f>IF(Source!BS540&lt;&gt; 0, Source!BS540, 1)</f>
        <v>26.39</v>
      </c>
      <c r="K606" s="41">
        <f>Source!R540</f>
        <v>147.52000000000001</v>
      </c>
      <c r="W606">
        <f>I606</f>
        <v>5.59</v>
      </c>
    </row>
    <row r="607" spans="1:28" ht="14.25" x14ac:dyDescent="0.2">
      <c r="A607" s="26"/>
      <c r="B607" s="26"/>
      <c r="C607" s="26" t="s">
        <v>324</v>
      </c>
      <c r="D607" s="27"/>
      <c r="E607" s="10"/>
      <c r="F607" s="29">
        <f>Source!AL540</f>
        <v>558.79</v>
      </c>
      <c r="G607" s="28" t="str">
        <f>Source!DD540</f>
        <v/>
      </c>
      <c r="H607" s="10">
        <f>Source!AW540</f>
        <v>1</v>
      </c>
      <c r="I607" s="29">
        <f>ROUND((ROUND((Source!AC540*Source!AW540*Source!I540),2)),2)</f>
        <v>670.55</v>
      </c>
      <c r="J607" s="10">
        <f>IF(Source!BC540&lt;&gt; 0, Source!BC540, 1)</f>
        <v>9.44</v>
      </c>
      <c r="K607" s="29">
        <f>Source!P540</f>
        <v>6329.99</v>
      </c>
    </row>
    <row r="608" spans="1:28" ht="14.25" x14ac:dyDescent="0.2">
      <c r="A608" s="26" t="s">
        <v>44</v>
      </c>
      <c r="B608" s="26" t="str">
        <f>Source!F541</f>
        <v>1.3-2-6</v>
      </c>
      <c r="C608" s="26" t="s">
        <v>127</v>
      </c>
      <c r="D608" s="27" t="str">
        <f>Source!H541</f>
        <v>м3</v>
      </c>
      <c r="E608" s="10">
        <f>Source!I541</f>
        <v>1.224</v>
      </c>
      <c r="F608" s="29">
        <f>Source!AK541</f>
        <v>478.96</v>
      </c>
      <c r="G608" s="31" t="s">
        <v>3</v>
      </c>
      <c r="H608" s="10">
        <f>Source!AW541</f>
        <v>1</v>
      </c>
      <c r="I608" s="29">
        <f>ROUND((ROUND((Source!AC541*Source!AW541*Source!I541),2)),2)+(ROUND((ROUND(((Source!ET541)*Source!AV541*Source!I541),2)),2)+ROUND((ROUND(((Source!AE541-(Source!EU541))*Source!AV541*Source!I541),2)),2))+ROUND((ROUND((Source!AF541*Source!AV541*Source!I541),2)),2)</f>
        <v>586.25</v>
      </c>
      <c r="J608" s="10">
        <f>IF(Source!BC541&lt;&gt; 0, Source!BC541, 1)</f>
        <v>7.8</v>
      </c>
      <c r="K608" s="29">
        <f>Source!O541</f>
        <v>4572.75</v>
      </c>
      <c r="Q608">
        <f>ROUND((Source!DN541/100)*ROUND((ROUND((Source!AF541*Source!AV541*Source!I541),2)),2), 2)</f>
        <v>0</v>
      </c>
      <c r="R608">
        <f>Source!X541</f>
        <v>0</v>
      </c>
      <c r="S608">
        <f>ROUND((Source!DO541/100)*ROUND((ROUND((Source!AF541*Source!AV541*Source!I541),2)),2), 2)</f>
        <v>0</v>
      </c>
      <c r="T608">
        <f>Source!Y541</f>
        <v>0</v>
      </c>
      <c r="U608">
        <f>ROUND((175/100)*ROUND((ROUND((Source!AE541*Source!AV541*Source!I541),2)),2), 2)</f>
        <v>0</v>
      </c>
      <c r="V608">
        <f>ROUND((160/100)*ROUND(ROUND((ROUND((Source!AE541*Source!AV541*Source!I541),2)*Source!BS541),2), 2), 2)</f>
        <v>0</v>
      </c>
      <c r="X608">
        <f>IF(Source!BI541&lt;=1,I608, 0)</f>
        <v>586.25</v>
      </c>
      <c r="Y608">
        <f>IF(Source!BI541=2,I608, 0)</f>
        <v>0</v>
      </c>
      <c r="Z608">
        <f>IF(Source!BI541=3,I608, 0)</f>
        <v>0</v>
      </c>
      <c r="AA608">
        <f>IF(Source!BI541=4,I608, 0)</f>
        <v>0</v>
      </c>
    </row>
    <row r="609" spans="1:28" ht="14.25" x14ac:dyDescent="0.2">
      <c r="A609" s="26"/>
      <c r="B609" s="26"/>
      <c r="C609" s="26" t="s">
        <v>314</v>
      </c>
      <c r="D609" s="27" t="s">
        <v>315</v>
      </c>
      <c r="E609" s="10">
        <f>Source!DN540</f>
        <v>85</v>
      </c>
      <c r="F609" s="29"/>
      <c r="G609" s="28"/>
      <c r="H609" s="10"/>
      <c r="I609" s="29">
        <f>SUM(Q603:Q608)</f>
        <v>275.87</v>
      </c>
      <c r="J609" s="10">
        <f>Source!BZ540</f>
        <v>70</v>
      </c>
      <c r="K609" s="29">
        <f>SUM(R603:R608)</f>
        <v>5995.41</v>
      </c>
    </row>
    <row r="610" spans="1:28" ht="14.25" x14ac:dyDescent="0.2">
      <c r="A610" s="26"/>
      <c r="B610" s="26"/>
      <c r="C610" s="26" t="s">
        <v>316</v>
      </c>
      <c r="D610" s="27" t="s">
        <v>315</v>
      </c>
      <c r="E610" s="10">
        <f>Source!DO540</f>
        <v>70</v>
      </c>
      <c r="F610" s="29"/>
      <c r="G610" s="28"/>
      <c r="H610" s="10"/>
      <c r="I610" s="29">
        <f>SUM(S603:S609)</f>
        <v>227.19</v>
      </c>
      <c r="J610" s="10">
        <f>Source!CA540</f>
        <v>41</v>
      </c>
      <c r="K610" s="29">
        <f>SUM(T603:T609)</f>
        <v>3511.6</v>
      </c>
    </row>
    <row r="611" spans="1:28" ht="14.25" x14ac:dyDescent="0.2">
      <c r="A611" s="26"/>
      <c r="B611" s="26"/>
      <c r="C611" s="26" t="s">
        <v>325</v>
      </c>
      <c r="D611" s="27" t="s">
        <v>315</v>
      </c>
      <c r="E611" s="10">
        <f>175</f>
        <v>175</v>
      </c>
      <c r="F611" s="29"/>
      <c r="G611" s="28"/>
      <c r="H611" s="10"/>
      <c r="I611" s="29">
        <f>SUM(U603:U610)</f>
        <v>9.7799999999999994</v>
      </c>
      <c r="J611" s="10">
        <f>160</f>
        <v>160</v>
      </c>
      <c r="K611" s="29">
        <f>SUM(V603:V610)</f>
        <v>236.03</v>
      </c>
    </row>
    <row r="612" spans="1:28" ht="14.25" x14ac:dyDescent="0.2">
      <c r="A612" s="34"/>
      <c r="B612" s="34"/>
      <c r="C612" s="34" t="s">
        <v>317</v>
      </c>
      <c r="D612" s="35" t="s">
        <v>318</v>
      </c>
      <c r="E612" s="36">
        <f>Source!AQ540</f>
        <v>24.61</v>
      </c>
      <c r="F612" s="37"/>
      <c r="G612" s="38" t="str">
        <f>Source!DI540</f>
        <v/>
      </c>
      <c r="H612" s="36">
        <f>Source!AV540</f>
        <v>1</v>
      </c>
      <c r="I612" s="37">
        <f>Source!U540</f>
        <v>29.531999999999996</v>
      </c>
      <c r="J612" s="36"/>
      <c r="K612" s="37"/>
      <c r="AB612" s="32">
        <f>I612</f>
        <v>29.531999999999996</v>
      </c>
    </row>
    <row r="613" spans="1:28" ht="15" x14ac:dyDescent="0.25">
      <c r="A613" s="39"/>
      <c r="B613" s="39"/>
      <c r="C613" s="40" t="s">
        <v>319</v>
      </c>
      <c r="D613" s="39"/>
      <c r="E613" s="39"/>
      <c r="F613" s="39"/>
      <c r="G613" s="39"/>
      <c r="H613" s="76">
        <f>I604+I605+I607+I609+I610+I611+SUM(I608:I608)</f>
        <v>2116.4700000000003</v>
      </c>
      <c r="I613" s="76"/>
      <c r="J613" s="76">
        <f>K604+K605+K607+K609+K610+K611+SUM(K608:K608)</f>
        <v>29475.559999999998</v>
      </c>
      <c r="K613" s="76"/>
      <c r="O613" s="32">
        <f>I604+I605+I607+I609+I610+I611+SUM(I608:I608)</f>
        <v>2116.4700000000003</v>
      </c>
      <c r="P613" s="32">
        <f>K604+K605+K607+K609+K610+K611+SUM(K608:K608)</f>
        <v>29475.559999999998</v>
      </c>
      <c r="X613">
        <f>IF(Source!BI540&lt;=1,I604+I605+I607+I609+I610+I611-0, 0)</f>
        <v>1530.22</v>
      </c>
      <c r="Y613">
        <f>IF(Source!BI540=2,I604+I605+I607+I609+I610+I611-0, 0)</f>
        <v>0</v>
      </c>
      <c r="Z613">
        <f>IF(Source!BI540=3,I604+I605+I607+I609+I610+I611-0, 0)</f>
        <v>0</v>
      </c>
      <c r="AA613">
        <f>IF(Source!BI540=4,I604+I605+I607+I609+I610+I611,0)</f>
        <v>0</v>
      </c>
    </row>
    <row r="615" spans="1:28" ht="28.5" x14ac:dyDescent="0.2">
      <c r="A615" s="26">
        <v>4</v>
      </c>
      <c r="B615" s="26" t="str">
        <f>Source!F542</f>
        <v>6.58-2-1</v>
      </c>
      <c r="C615" s="26" t="s">
        <v>40</v>
      </c>
      <c r="D615" s="27" t="str">
        <f>Source!H542</f>
        <v>100 м2</v>
      </c>
      <c r="E615" s="10">
        <f>Source!I542</f>
        <v>5.2946999999999997</v>
      </c>
      <c r="F615" s="29"/>
      <c r="G615" s="28"/>
      <c r="H615" s="10"/>
      <c r="I615" s="29"/>
      <c r="J615" s="10"/>
      <c r="K615" s="29"/>
      <c r="Q615">
        <f>ROUND((Source!DN542/100)*ROUND((ROUND((Source!AF542*Source!AV542*Source!I542),2)),2), 2)</f>
        <v>810.47</v>
      </c>
      <c r="R615">
        <f>Source!X542</f>
        <v>18714.82</v>
      </c>
      <c r="S615">
        <f>ROUND((Source!DO542/100)*ROUND((ROUND((Source!AF542*Source!AV542*Source!I542),2)),2), 2)</f>
        <v>557.20000000000005</v>
      </c>
      <c r="T615">
        <f>Source!Y542</f>
        <v>10961.53</v>
      </c>
      <c r="U615">
        <f>ROUND((175/100)*ROUND((ROUND((Source!AE542*Source!AV542*Source!I542),2)),2), 2)</f>
        <v>0</v>
      </c>
      <c r="V615">
        <f>ROUND((160/100)*ROUND(ROUND((ROUND((Source!AE542*Source!AV542*Source!I542),2)*Source!BS542),2), 2), 2)</f>
        <v>0</v>
      </c>
    </row>
    <row r="616" spans="1:28" x14ac:dyDescent="0.2">
      <c r="C616" s="30" t="str">
        <f>"Объем: "&amp;Source!I542&amp;"=529,47/"&amp;"100"</f>
        <v>Объем: 5,2947=529,47/100</v>
      </c>
    </row>
    <row r="617" spans="1:28" ht="14.25" x14ac:dyDescent="0.2">
      <c r="A617" s="26"/>
      <c r="B617" s="26"/>
      <c r="C617" s="26" t="s">
        <v>313</v>
      </c>
      <c r="D617" s="27"/>
      <c r="E617" s="10"/>
      <c r="F617" s="29">
        <f>Source!AO542</f>
        <v>191.34</v>
      </c>
      <c r="G617" s="28" t="str">
        <f>Source!DG542</f>
        <v/>
      </c>
      <c r="H617" s="10">
        <f>Source!AV542</f>
        <v>1</v>
      </c>
      <c r="I617" s="29">
        <f>ROUND((ROUND((Source!AF542*Source!AV542*Source!I542),2)),2)</f>
        <v>1013.09</v>
      </c>
      <c r="J617" s="10">
        <f>IF(Source!BA542&lt;&gt; 0, Source!BA542, 1)</f>
        <v>26.39</v>
      </c>
      <c r="K617" s="29">
        <f>Source!S542</f>
        <v>26735.45</v>
      </c>
      <c r="W617">
        <f>I617</f>
        <v>1013.09</v>
      </c>
    </row>
    <row r="618" spans="1:28" ht="28.5" x14ac:dyDescent="0.2">
      <c r="A618" s="26" t="s">
        <v>130</v>
      </c>
      <c r="B618" s="26" t="str">
        <f>Source!F543</f>
        <v>9999990001</v>
      </c>
      <c r="C618" s="26" t="s">
        <v>29</v>
      </c>
      <c r="D618" s="27" t="str">
        <f>Source!H543</f>
        <v>т</v>
      </c>
      <c r="E618" s="10">
        <f>Source!I543</f>
        <v>-5.4005939999999999</v>
      </c>
      <c r="F618" s="29">
        <f>Source!AK543</f>
        <v>0</v>
      </c>
      <c r="G618" s="31" t="s">
        <v>3</v>
      </c>
      <c r="H618" s="10">
        <f>Source!AW543</f>
        <v>1</v>
      </c>
      <c r="I618" s="29">
        <f>ROUND((ROUND((Source!AC543*Source!AW543*Source!I543),2)),2)+(ROUND((ROUND(((Source!ET543)*Source!AV543*Source!I543),2)),2)+ROUND((ROUND(((Source!AE543-(Source!EU543))*Source!AV543*Source!I543),2)),2))+ROUND((ROUND((Source!AF543*Source!AV543*Source!I543),2)),2)</f>
        <v>0</v>
      </c>
      <c r="J618" s="10">
        <f>IF(Source!BC543&lt;&gt; 0, Source!BC543, 1)</f>
        <v>1</v>
      </c>
      <c r="K618" s="29">
        <f>Source!O543</f>
        <v>0</v>
      </c>
      <c r="Q618">
        <f>ROUND((Source!DN543/100)*ROUND((ROUND((Source!AF543*Source!AV543*Source!I543),2)),2), 2)</f>
        <v>0</v>
      </c>
      <c r="R618">
        <f>Source!X543</f>
        <v>0</v>
      </c>
      <c r="S618">
        <f>ROUND((Source!DO543/100)*ROUND((ROUND((Source!AF543*Source!AV543*Source!I543),2)),2), 2)</f>
        <v>0</v>
      </c>
      <c r="T618">
        <f>Source!Y543</f>
        <v>0</v>
      </c>
      <c r="U618">
        <f>ROUND((175/100)*ROUND((ROUND((Source!AE543*Source!AV543*Source!I543),2)),2), 2)</f>
        <v>0</v>
      </c>
      <c r="V618">
        <f>ROUND((160/100)*ROUND(ROUND((ROUND((Source!AE543*Source!AV543*Source!I543),2)*Source!BS543),2), 2), 2)</f>
        <v>0</v>
      </c>
      <c r="X618">
        <f>IF(Source!BI543&lt;=1,I618, 0)</f>
        <v>0</v>
      </c>
      <c r="Y618">
        <f>IF(Source!BI543=2,I618, 0)</f>
        <v>0</v>
      </c>
      <c r="Z618">
        <f>IF(Source!BI543=3,I618, 0)</f>
        <v>0</v>
      </c>
      <c r="AA618">
        <f>IF(Source!BI543=4,I618, 0)</f>
        <v>0</v>
      </c>
    </row>
    <row r="619" spans="1:28" ht="14.25" x14ac:dyDescent="0.2">
      <c r="A619" s="26"/>
      <c r="B619" s="26"/>
      <c r="C619" s="26" t="s">
        <v>314</v>
      </c>
      <c r="D619" s="27" t="s">
        <v>315</v>
      </c>
      <c r="E619" s="10">
        <f>Source!DN542</f>
        <v>80</v>
      </c>
      <c r="F619" s="29"/>
      <c r="G619" s="28"/>
      <c r="H619" s="10"/>
      <c r="I619" s="29">
        <f>SUM(Q615:Q618)</f>
        <v>810.47</v>
      </c>
      <c r="J619" s="10">
        <f>Source!BZ542</f>
        <v>70</v>
      </c>
      <c r="K619" s="29">
        <f>SUM(R615:R618)</f>
        <v>18714.82</v>
      </c>
    </row>
    <row r="620" spans="1:28" ht="14.25" x14ac:dyDescent="0.2">
      <c r="A620" s="26"/>
      <c r="B620" s="26"/>
      <c r="C620" s="26" t="s">
        <v>316</v>
      </c>
      <c r="D620" s="27" t="s">
        <v>315</v>
      </c>
      <c r="E620" s="10">
        <f>Source!DO542</f>
        <v>55</v>
      </c>
      <c r="F620" s="29"/>
      <c r="G620" s="28"/>
      <c r="H620" s="10"/>
      <c r="I620" s="29">
        <f>SUM(S615:S619)</f>
        <v>557.20000000000005</v>
      </c>
      <c r="J620" s="10">
        <f>Source!CA542</f>
        <v>41</v>
      </c>
      <c r="K620" s="29">
        <f>SUM(T615:T619)</f>
        <v>10961.53</v>
      </c>
    </row>
    <row r="621" spans="1:28" ht="14.25" x14ac:dyDescent="0.2">
      <c r="A621" s="34"/>
      <c r="B621" s="34"/>
      <c r="C621" s="34" t="s">
        <v>317</v>
      </c>
      <c r="D621" s="35" t="s">
        <v>318</v>
      </c>
      <c r="E621" s="36">
        <f>Source!AQ542</f>
        <v>17.41</v>
      </c>
      <c r="F621" s="37"/>
      <c r="G621" s="38" t="str">
        <f>Source!DI542</f>
        <v/>
      </c>
      <c r="H621" s="36">
        <f>Source!AV542</f>
        <v>1</v>
      </c>
      <c r="I621" s="37">
        <f>Source!U542</f>
        <v>92.18072699999999</v>
      </c>
      <c r="J621" s="36"/>
      <c r="K621" s="37"/>
      <c r="AB621" s="32">
        <f>I621</f>
        <v>92.18072699999999</v>
      </c>
    </row>
    <row r="622" spans="1:28" ht="15" x14ac:dyDescent="0.25">
      <c r="A622" s="39"/>
      <c r="B622" s="39"/>
      <c r="C622" s="40" t="s">
        <v>319</v>
      </c>
      <c r="D622" s="39"/>
      <c r="E622" s="39"/>
      <c r="F622" s="39"/>
      <c r="G622" s="39"/>
      <c r="H622" s="76">
        <f>I617+I619+I620+SUM(I618:I618)</f>
        <v>2380.7600000000002</v>
      </c>
      <c r="I622" s="76"/>
      <c r="J622" s="76">
        <f>K617+K619+K620+SUM(K618:K618)</f>
        <v>56411.8</v>
      </c>
      <c r="K622" s="76"/>
      <c r="O622" s="32">
        <f>I617+I619+I620+SUM(I618:I618)</f>
        <v>2380.7600000000002</v>
      </c>
      <c r="P622" s="32">
        <f>K617+K619+K620+SUM(K618:K618)</f>
        <v>56411.8</v>
      </c>
      <c r="X622">
        <f>IF(Source!BI542&lt;=1,I617+I619+I620-0, 0)</f>
        <v>2380.7600000000002</v>
      </c>
      <c r="Y622">
        <f>IF(Source!BI542=2,I617+I619+I620-0, 0)</f>
        <v>0</v>
      </c>
      <c r="Z622">
        <f>IF(Source!BI542=3,I617+I619+I620-0, 0)</f>
        <v>0</v>
      </c>
      <c r="AA622">
        <f>IF(Source!BI542=4,I617+I619+I620,0)</f>
        <v>0</v>
      </c>
    </row>
    <row r="624" spans="1:28" ht="57" x14ac:dyDescent="0.2">
      <c r="A624" s="26">
        <v>5</v>
      </c>
      <c r="B624" s="26" t="str">
        <f>Source!F544</f>
        <v>3.12-3-4</v>
      </c>
      <c r="C624" s="26" t="s">
        <v>132</v>
      </c>
      <c r="D624" s="27" t="str">
        <f>Source!H544</f>
        <v>100 м2</v>
      </c>
      <c r="E624" s="10">
        <f>Source!I544</f>
        <v>5.2946999999999997</v>
      </c>
      <c r="F624" s="29"/>
      <c r="G624" s="28"/>
      <c r="H624" s="10"/>
      <c r="I624" s="29"/>
      <c r="J624" s="10"/>
      <c r="K624" s="29"/>
      <c r="Q624">
        <f>ROUND((Source!DN544/100)*ROUND((ROUND((Source!AF544*Source!AV544*Source!I544),2)),2), 2)</f>
        <v>4363.07</v>
      </c>
      <c r="R624">
        <f>Source!X544</f>
        <v>96320.23</v>
      </c>
      <c r="S624">
        <f>ROUND((Source!DO544/100)*ROUND((ROUND((Source!AF544*Source!AV544*Source!I544),2)),2), 2)</f>
        <v>3314.26</v>
      </c>
      <c r="T624">
        <f>Source!Y544</f>
        <v>45392.29</v>
      </c>
      <c r="U624">
        <f>ROUND((175/100)*ROUND((ROUND((Source!AE544*Source!AV544*Source!I544),2)),2), 2)</f>
        <v>823.15</v>
      </c>
      <c r="V624">
        <f>ROUND((160/100)*ROUND(ROUND((ROUND((Source!AE544*Source!AV544*Source!I544),2)*Source!BS544),2), 2), 2)</f>
        <v>19860.900000000001</v>
      </c>
    </row>
    <row r="625" spans="1:28" x14ac:dyDescent="0.2">
      <c r="C625" s="30" t="str">
        <f>"Объем: "&amp;Source!I544&amp;"=529,47/"&amp;"100"</f>
        <v>Объем: 5,2947=529,47/100</v>
      </c>
    </row>
    <row r="626" spans="1:28" ht="14.25" x14ac:dyDescent="0.2">
      <c r="A626" s="26"/>
      <c r="B626" s="26"/>
      <c r="C626" s="26" t="s">
        <v>313</v>
      </c>
      <c r="D626" s="27"/>
      <c r="E626" s="10"/>
      <c r="F626" s="29">
        <f>Source!AO544</f>
        <v>689</v>
      </c>
      <c r="G626" s="28" t="str">
        <f>Source!DG544</f>
        <v>)*1,15</v>
      </c>
      <c r="H626" s="10">
        <f>Source!AV544</f>
        <v>1</v>
      </c>
      <c r="I626" s="29">
        <f>ROUND((ROUND((Source!AF544*Source!AV544*Source!I544),2)),2)</f>
        <v>4195.26</v>
      </c>
      <c r="J626" s="10">
        <f>IF(Source!BA544&lt;&gt; 0, Source!BA544, 1)</f>
        <v>26.39</v>
      </c>
      <c r="K626" s="29">
        <f>Source!S544</f>
        <v>110712.91</v>
      </c>
      <c r="W626">
        <f>I626</f>
        <v>4195.26</v>
      </c>
    </row>
    <row r="627" spans="1:28" ht="14.25" x14ac:dyDescent="0.2">
      <c r="A627" s="26"/>
      <c r="B627" s="26"/>
      <c r="C627" s="26" t="s">
        <v>322</v>
      </c>
      <c r="D627" s="27"/>
      <c r="E627" s="10"/>
      <c r="F627" s="29">
        <f>Source!AM544</f>
        <v>267.17</v>
      </c>
      <c r="G627" s="28" t="str">
        <f>Source!DE544</f>
        <v>)*1,25</v>
      </c>
      <c r="H627" s="10">
        <f>Source!AV544</f>
        <v>1</v>
      </c>
      <c r="I627" s="29">
        <f>(ROUND((ROUND((((Source!ET544*1.25))*Source!AV544*Source!I544),2)),2)+ROUND((ROUND(((Source!AE544-((Source!EU544*1.25)))*Source!AV544*Source!I544),2)),2))</f>
        <v>1768.23</v>
      </c>
      <c r="J627" s="10">
        <f>IF(Source!BB544&lt;&gt; 0, Source!BB544, 1)</f>
        <v>12.18</v>
      </c>
      <c r="K627" s="29">
        <f>Source!Q544</f>
        <v>21537.040000000001</v>
      </c>
    </row>
    <row r="628" spans="1:28" ht="14.25" x14ac:dyDescent="0.2">
      <c r="A628" s="26"/>
      <c r="B628" s="26"/>
      <c r="C628" s="26" t="s">
        <v>323</v>
      </c>
      <c r="D628" s="27"/>
      <c r="E628" s="10"/>
      <c r="F628" s="29">
        <f>Source!AN544</f>
        <v>71.069999999999993</v>
      </c>
      <c r="G628" s="28" t="str">
        <f>Source!DF544</f>
        <v>)*1,25</v>
      </c>
      <c r="H628" s="10">
        <f>Source!AV544</f>
        <v>1</v>
      </c>
      <c r="I628" s="41">
        <f>ROUND((ROUND((Source!AE544*Source!AV544*Source!I544),2)),2)</f>
        <v>470.37</v>
      </c>
      <c r="J628" s="10">
        <f>IF(Source!BS544&lt;&gt; 0, Source!BS544, 1)</f>
        <v>26.39</v>
      </c>
      <c r="K628" s="41">
        <f>Source!R544</f>
        <v>12413.06</v>
      </c>
      <c r="W628">
        <f>I628</f>
        <v>470.37</v>
      </c>
    </row>
    <row r="629" spans="1:28" ht="14.25" x14ac:dyDescent="0.2">
      <c r="A629" s="26"/>
      <c r="B629" s="26"/>
      <c r="C629" s="26" t="s">
        <v>324</v>
      </c>
      <c r="D629" s="27"/>
      <c r="E629" s="10"/>
      <c r="F629" s="29">
        <f>Source!AL544</f>
        <v>705.14</v>
      </c>
      <c r="G629" s="28" t="str">
        <f>Source!DD544</f>
        <v/>
      </c>
      <c r="H629" s="10">
        <f>Source!AW544</f>
        <v>1</v>
      </c>
      <c r="I629" s="29">
        <f>ROUND((ROUND((Source!AC544*Source!AW544*Source!I544),2)),2)</f>
        <v>3733.5</v>
      </c>
      <c r="J629" s="10">
        <f>IF(Source!BC544&lt;&gt; 0, Source!BC544, 1)</f>
        <v>3.7</v>
      </c>
      <c r="K629" s="29">
        <f>Source!P544</f>
        <v>13813.95</v>
      </c>
    </row>
    <row r="630" spans="1:28" ht="199.5" x14ac:dyDescent="0.2">
      <c r="A630" s="26" t="s">
        <v>141</v>
      </c>
      <c r="B630" s="26" t="str">
        <f>Source!F545</f>
        <v>1.1-1-1312</v>
      </c>
      <c r="C630" s="26" t="s">
        <v>282</v>
      </c>
      <c r="D630" s="27" t="str">
        <f>Source!H545</f>
        <v>м2</v>
      </c>
      <c r="E630" s="10">
        <f>Source!I545</f>
        <v>714.78449999999998</v>
      </c>
      <c r="F630" s="29">
        <f>Source!AK545</f>
        <v>25.09</v>
      </c>
      <c r="G630" s="31" t="s">
        <v>3</v>
      </c>
      <c r="H630" s="10">
        <f>Source!AW545</f>
        <v>1</v>
      </c>
      <c r="I630" s="29">
        <f>ROUND((ROUND((Source!AC545*Source!AW545*Source!I545),2)),2)+(ROUND((ROUND(((Source!ET545)*Source!AV545*Source!I545),2)),2)+ROUND((ROUND(((Source!AE545-(Source!EU545))*Source!AV545*Source!I545),2)),2))+ROUND((ROUND((Source!AF545*Source!AV545*Source!I545),2)),2)</f>
        <v>17933.939999999999</v>
      </c>
      <c r="J630" s="10">
        <f>IF(Source!BC545&lt;&gt; 0, Source!BC545, 1)</f>
        <v>10.5</v>
      </c>
      <c r="K630" s="29">
        <f>Source!O545</f>
        <v>188306.37</v>
      </c>
      <c r="Q630">
        <f>ROUND((Source!DN545/100)*ROUND((ROUND((Source!AF545*Source!AV545*Source!I545),2)),2), 2)</f>
        <v>0</v>
      </c>
      <c r="R630">
        <f>Source!X545</f>
        <v>0</v>
      </c>
      <c r="S630">
        <f>ROUND((Source!DO545/100)*ROUND((ROUND((Source!AF545*Source!AV545*Source!I545),2)),2), 2)</f>
        <v>0</v>
      </c>
      <c r="T630">
        <f>Source!Y545</f>
        <v>0</v>
      </c>
      <c r="U630">
        <f>ROUND((175/100)*ROUND((ROUND((Source!AE545*Source!AV545*Source!I545),2)),2), 2)</f>
        <v>0</v>
      </c>
      <c r="V630">
        <f>ROUND((160/100)*ROUND(ROUND((ROUND((Source!AE545*Source!AV545*Source!I545),2)*Source!BS545),2), 2), 2)</f>
        <v>0</v>
      </c>
      <c r="X630">
        <f>IF(Source!BI545&lt;=1,I630, 0)</f>
        <v>17933.939999999999</v>
      </c>
      <c r="Y630">
        <f>IF(Source!BI545=2,I630, 0)</f>
        <v>0</v>
      </c>
      <c r="Z630">
        <f>IF(Source!BI545=3,I630, 0)</f>
        <v>0</v>
      </c>
      <c r="AA630">
        <f>IF(Source!BI545=4,I630, 0)</f>
        <v>0</v>
      </c>
    </row>
    <row r="631" spans="1:28" ht="228" x14ac:dyDescent="0.2">
      <c r="A631" s="26" t="s">
        <v>145</v>
      </c>
      <c r="B631" s="26" t="str">
        <f>Source!F546</f>
        <v>1.1-1-1313</v>
      </c>
      <c r="C631" s="26" t="s">
        <v>283</v>
      </c>
      <c r="D631" s="27" t="str">
        <f>Source!H546</f>
        <v>м2</v>
      </c>
      <c r="E631" s="10">
        <f>Source!I546</f>
        <v>700.48880999999983</v>
      </c>
      <c r="F631" s="29">
        <f>Source!AK546</f>
        <v>23.06</v>
      </c>
      <c r="G631" s="31" t="s">
        <v>3</v>
      </c>
      <c r="H631" s="10">
        <f>Source!AW546</f>
        <v>1</v>
      </c>
      <c r="I631" s="29">
        <f>ROUND((ROUND((Source!AC546*Source!AW546*Source!I546),2)),2)+(ROUND((ROUND(((Source!ET546)*Source!AV546*Source!I546),2)),2)+ROUND((ROUND(((Source!AE546-(Source!EU546))*Source!AV546*Source!I546),2)),2))+ROUND((ROUND((Source!AF546*Source!AV546*Source!I546),2)),2)</f>
        <v>16153.27</v>
      </c>
      <c r="J631" s="10">
        <f>IF(Source!BC546&lt;&gt; 0, Source!BC546, 1)</f>
        <v>10.74</v>
      </c>
      <c r="K631" s="29">
        <f>Source!O546</f>
        <v>173486.12</v>
      </c>
      <c r="Q631">
        <f>ROUND((Source!DN546/100)*ROUND((ROUND((Source!AF546*Source!AV546*Source!I546),2)),2), 2)</f>
        <v>0</v>
      </c>
      <c r="R631">
        <f>Source!X546</f>
        <v>0</v>
      </c>
      <c r="S631">
        <f>ROUND((Source!DO546/100)*ROUND((ROUND((Source!AF546*Source!AV546*Source!I546),2)),2), 2)</f>
        <v>0</v>
      </c>
      <c r="T631">
        <f>Source!Y546</f>
        <v>0</v>
      </c>
      <c r="U631">
        <f>ROUND((175/100)*ROUND((ROUND((Source!AE546*Source!AV546*Source!I546),2)),2), 2)</f>
        <v>0</v>
      </c>
      <c r="V631">
        <f>ROUND((160/100)*ROUND(ROUND((ROUND((Source!AE546*Source!AV546*Source!I546),2)*Source!BS546),2), 2), 2)</f>
        <v>0</v>
      </c>
      <c r="X631">
        <f>IF(Source!BI546&lt;=1,I631, 0)</f>
        <v>16153.27</v>
      </c>
      <c r="Y631">
        <f>IF(Source!BI546=2,I631, 0)</f>
        <v>0</v>
      </c>
      <c r="Z631">
        <f>IF(Source!BI546=3,I631, 0)</f>
        <v>0</v>
      </c>
      <c r="AA631">
        <f>IF(Source!BI546=4,I631, 0)</f>
        <v>0</v>
      </c>
    </row>
    <row r="632" spans="1:28" ht="14.25" x14ac:dyDescent="0.2">
      <c r="A632" s="26"/>
      <c r="B632" s="26"/>
      <c r="C632" s="26" t="s">
        <v>314</v>
      </c>
      <c r="D632" s="27" t="s">
        <v>315</v>
      </c>
      <c r="E632" s="10">
        <f>Source!DN544</f>
        <v>104</v>
      </c>
      <c r="F632" s="29"/>
      <c r="G632" s="28"/>
      <c r="H632" s="10"/>
      <c r="I632" s="29">
        <f>SUM(Q624:Q631)</f>
        <v>4363.07</v>
      </c>
      <c r="J632" s="10">
        <f>Source!BZ544</f>
        <v>87</v>
      </c>
      <c r="K632" s="29">
        <f>SUM(R624:R631)</f>
        <v>96320.23</v>
      </c>
    </row>
    <row r="633" spans="1:28" ht="14.25" x14ac:dyDescent="0.2">
      <c r="A633" s="26"/>
      <c r="B633" s="26"/>
      <c r="C633" s="26" t="s">
        <v>316</v>
      </c>
      <c r="D633" s="27" t="s">
        <v>315</v>
      </c>
      <c r="E633" s="10">
        <f>Source!DO544</f>
        <v>79</v>
      </c>
      <c r="F633" s="29"/>
      <c r="G633" s="28"/>
      <c r="H633" s="10"/>
      <c r="I633" s="29">
        <f>SUM(S624:S632)</f>
        <v>3314.26</v>
      </c>
      <c r="J633" s="10">
        <f>Source!CA544</f>
        <v>41</v>
      </c>
      <c r="K633" s="29">
        <f>SUM(T624:T632)</f>
        <v>45392.29</v>
      </c>
    </row>
    <row r="634" spans="1:28" ht="14.25" x14ac:dyDescent="0.2">
      <c r="A634" s="26"/>
      <c r="B634" s="26"/>
      <c r="C634" s="26" t="s">
        <v>325</v>
      </c>
      <c r="D634" s="27" t="s">
        <v>315</v>
      </c>
      <c r="E634" s="10">
        <f>175</f>
        <v>175</v>
      </c>
      <c r="F634" s="29"/>
      <c r="G634" s="28"/>
      <c r="H634" s="10"/>
      <c r="I634" s="29">
        <f>SUM(U624:U633)</f>
        <v>823.15</v>
      </c>
      <c r="J634" s="10">
        <f>160</f>
        <v>160</v>
      </c>
      <c r="K634" s="29">
        <f>SUM(V624:V633)</f>
        <v>19860.900000000001</v>
      </c>
    </row>
    <row r="635" spans="1:28" ht="14.25" x14ac:dyDescent="0.2">
      <c r="A635" s="34"/>
      <c r="B635" s="34"/>
      <c r="C635" s="34" t="s">
        <v>317</v>
      </c>
      <c r="D635" s="35" t="s">
        <v>318</v>
      </c>
      <c r="E635" s="36">
        <f>Source!AQ544</f>
        <v>53</v>
      </c>
      <c r="F635" s="37"/>
      <c r="G635" s="38" t="str">
        <f>Source!DI544</f>
        <v>)*1,15</v>
      </c>
      <c r="H635" s="36">
        <f>Source!AV544</f>
        <v>1</v>
      </c>
      <c r="I635" s="37">
        <f>Source!U544</f>
        <v>322.71196499999996</v>
      </c>
      <c r="J635" s="36"/>
      <c r="K635" s="37"/>
      <c r="AB635" s="32">
        <f>I635</f>
        <v>322.71196499999996</v>
      </c>
    </row>
    <row r="636" spans="1:28" ht="15" x14ac:dyDescent="0.25">
      <c r="A636" s="39"/>
      <c r="B636" s="39"/>
      <c r="C636" s="40" t="s">
        <v>319</v>
      </c>
      <c r="D636" s="39"/>
      <c r="E636" s="39"/>
      <c r="F636" s="39"/>
      <c r="G636" s="39"/>
      <c r="H636" s="76">
        <f>I626+I627+I629+I632+I633+I634+SUM(I630:I631)</f>
        <v>52284.68</v>
      </c>
      <c r="I636" s="76"/>
      <c r="J636" s="76">
        <f>K626+K627+K629+K632+K633+K634+SUM(K630:K631)</f>
        <v>669429.81000000006</v>
      </c>
      <c r="K636" s="76"/>
      <c r="O636" s="32">
        <f>I626+I627+I629+I632+I633+I634+SUM(I630:I631)</f>
        <v>52284.68</v>
      </c>
      <c r="P636" s="32">
        <f>K626+K627+K629+K632+K633+K634+SUM(K630:K631)</f>
        <v>669429.81000000006</v>
      </c>
      <c r="X636">
        <f>IF(Source!BI544&lt;=1,I626+I627+I629+I632+I633+I634-0, 0)</f>
        <v>18197.47</v>
      </c>
      <c r="Y636">
        <f>IF(Source!BI544=2,I626+I627+I629+I632+I633+I634-0, 0)</f>
        <v>0</v>
      </c>
      <c r="Z636">
        <f>IF(Source!BI544=3,I626+I627+I629+I632+I633+I634-0, 0)</f>
        <v>0</v>
      </c>
      <c r="AA636">
        <f>IF(Source!BI544=4,I626+I627+I629+I632+I633+I634,0)</f>
        <v>0</v>
      </c>
    </row>
    <row r="638" spans="1:28" ht="99.75" x14ac:dyDescent="0.2">
      <c r="A638" s="26">
        <v>6</v>
      </c>
      <c r="B638" s="26" t="str">
        <f>Source!F547</f>
        <v>3.12-3-10</v>
      </c>
      <c r="C638" s="26" t="s">
        <v>150</v>
      </c>
      <c r="D638" s="27" t="str">
        <f>Source!H547</f>
        <v>100 м2</v>
      </c>
      <c r="E638" s="10">
        <f>Source!I547</f>
        <v>2.0500000000000001E-2</v>
      </c>
      <c r="F638" s="29"/>
      <c r="G638" s="28"/>
      <c r="H638" s="10"/>
      <c r="I638" s="29"/>
      <c r="J638" s="10"/>
      <c r="K638" s="29"/>
      <c r="Q638">
        <f>ROUND((Source!DN547/100)*ROUND((ROUND((Source!AF547*Source!AV547*Source!I547),2)),2), 2)</f>
        <v>24.19</v>
      </c>
      <c r="R638">
        <f>Source!X547</f>
        <v>534.03</v>
      </c>
      <c r="S638">
        <f>ROUND((Source!DO547/100)*ROUND((ROUND((Source!AF547*Source!AV547*Source!I547),2)),2), 2)</f>
        <v>18.38</v>
      </c>
      <c r="T638">
        <f>Source!Y547</f>
        <v>251.67</v>
      </c>
      <c r="U638">
        <f>ROUND((175/100)*ROUND((ROUND((Source!AE547*Source!AV547*Source!I547),2)),2), 2)</f>
        <v>0.37</v>
      </c>
      <c r="V638">
        <f>ROUND((160/100)*ROUND(ROUND((ROUND((Source!AE547*Source!AV547*Source!I547),2)*Source!BS547),2), 2), 2)</f>
        <v>8.86</v>
      </c>
    </row>
    <row r="639" spans="1:28" x14ac:dyDescent="0.2">
      <c r="C639" s="30" t="str">
        <f>"Объем: "&amp;Source!I547&amp;"=2,05/"&amp;"100"</f>
        <v>Объем: 0,0205=2,05/100</v>
      </c>
    </row>
    <row r="640" spans="1:28" ht="14.25" x14ac:dyDescent="0.2">
      <c r="A640" s="26"/>
      <c r="B640" s="26"/>
      <c r="C640" s="26" t="s">
        <v>313</v>
      </c>
      <c r="D640" s="27"/>
      <c r="E640" s="10"/>
      <c r="F640" s="29">
        <f>Source!AO547</f>
        <v>986.85</v>
      </c>
      <c r="G640" s="28" t="str">
        <f>Source!DG547</f>
        <v>)*1,15</v>
      </c>
      <c r="H640" s="10">
        <f>Source!AV547</f>
        <v>1</v>
      </c>
      <c r="I640" s="29">
        <f>ROUND((ROUND((Source!AF547*Source!AV547*Source!I547),2)),2)</f>
        <v>23.26</v>
      </c>
      <c r="J640" s="10">
        <f>IF(Source!BA547&lt;&gt; 0, Source!BA547, 1)</f>
        <v>26.39</v>
      </c>
      <c r="K640" s="29">
        <f>Source!S547</f>
        <v>613.83000000000004</v>
      </c>
      <c r="W640">
        <f>I640</f>
        <v>23.26</v>
      </c>
    </row>
    <row r="641" spans="1:28" ht="14.25" x14ac:dyDescent="0.2">
      <c r="A641" s="26"/>
      <c r="B641" s="26"/>
      <c r="C641" s="26" t="s">
        <v>322</v>
      </c>
      <c r="D641" s="27"/>
      <c r="E641" s="10"/>
      <c r="F641" s="29">
        <f>Source!AM547</f>
        <v>50.84</v>
      </c>
      <c r="G641" s="28" t="str">
        <f>Source!DE547</f>
        <v>)*1,25</v>
      </c>
      <c r="H641" s="10">
        <f>Source!AV547</f>
        <v>1</v>
      </c>
      <c r="I641" s="29">
        <f>(ROUND((ROUND((((Source!ET547*1.25))*Source!AV547*Source!I547),2)),2)+ROUND((ROUND(((Source!AE547-((Source!EU547*1.25)))*Source!AV547*Source!I547),2)),2))</f>
        <v>1.3</v>
      </c>
      <c r="J641" s="10">
        <f>IF(Source!BB547&lt;&gt; 0, Source!BB547, 1)</f>
        <v>9.3800000000000008</v>
      </c>
      <c r="K641" s="29">
        <f>Source!Q547</f>
        <v>12.19</v>
      </c>
    </row>
    <row r="642" spans="1:28" ht="14.25" x14ac:dyDescent="0.2">
      <c r="A642" s="26"/>
      <c r="B642" s="26"/>
      <c r="C642" s="26" t="s">
        <v>323</v>
      </c>
      <c r="D642" s="27"/>
      <c r="E642" s="10"/>
      <c r="F642" s="29">
        <f>Source!AN547</f>
        <v>8.01</v>
      </c>
      <c r="G642" s="28" t="str">
        <f>Source!DF547</f>
        <v>)*1,25</v>
      </c>
      <c r="H642" s="10">
        <f>Source!AV547</f>
        <v>1</v>
      </c>
      <c r="I642" s="41">
        <f>ROUND((ROUND((Source!AE547*Source!AV547*Source!I547),2)),2)</f>
        <v>0.21</v>
      </c>
      <c r="J642" s="10">
        <f>IF(Source!BS547&lt;&gt; 0, Source!BS547, 1)</f>
        <v>26.39</v>
      </c>
      <c r="K642" s="41">
        <f>Source!R547</f>
        <v>5.54</v>
      </c>
      <c r="W642">
        <f>I642</f>
        <v>0.21</v>
      </c>
    </row>
    <row r="643" spans="1:28" ht="14.25" x14ac:dyDescent="0.2">
      <c r="A643" s="26"/>
      <c r="B643" s="26"/>
      <c r="C643" s="26" t="s">
        <v>324</v>
      </c>
      <c r="D643" s="27"/>
      <c r="E643" s="10"/>
      <c r="F643" s="29">
        <f>Source!AL547</f>
        <v>7205.92</v>
      </c>
      <c r="G643" s="28" t="str">
        <f>Source!DD547</f>
        <v/>
      </c>
      <c r="H643" s="10">
        <f>Source!AW547</f>
        <v>1</v>
      </c>
      <c r="I643" s="29">
        <f>ROUND((ROUND((Source!AC547*Source!AW547*Source!I547),2)),2)</f>
        <v>147.72</v>
      </c>
      <c r="J643" s="10">
        <f>IF(Source!BC547&lt;&gt; 0, Source!BC547, 1)</f>
        <v>1.95</v>
      </c>
      <c r="K643" s="29">
        <f>Source!P547</f>
        <v>288.05</v>
      </c>
    </row>
    <row r="644" spans="1:28" ht="199.5" x14ac:dyDescent="0.2">
      <c r="A644" s="26" t="s">
        <v>152</v>
      </c>
      <c r="B644" s="26" t="str">
        <f>Source!F548</f>
        <v>1.1-1-1312</v>
      </c>
      <c r="C644" s="26" t="s">
        <v>282</v>
      </c>
      <c r="D644" s="27" t="str">
        <f>Source!H548</f>
        <v>м2</v>
      </c>
      <c r="E644" s="10">
        <f>Source!I548</f>
        <v>2.7681150000000003</v>
      </c>
      <c r="F644" s="29">
        <f>Source!AK548</f>
        <v>25.09</v>
      </c>
      <c r="G644" s="31" t="s">
        <v>3</v>
      </c>
      <c r="H644" s="10">
        <f>Source!AW548</f>
        <v>1</v>
      </c>
      <c r="I644" s="29">
        <f>ROUND((ROUND((Source!AC548*Source!AW548*Source!I548),2)),2)+(ROUND((ROUND(((Source!ET548)*Source!AV548*Source!I548),2)),2)+ROUND((ROUND(((Source!AE548-(Source!EU548))*Source!AV548*Source!I548),2)),2))+ROUND((ROUND((Source!AF548*Source!AV548*Source!I548),2)),2)</f>
        <v>69.45</v>
      </c>
      <c r="J644" s="10">
        <f>IF(Source!BC548&lt;&gt; 0, Source!BC548, 1)</f>
        <v>10.5</v>
      </c>
      <c r="K644" s="29">
        <f>Source!O548</f>
        <v>729.23</v>
      </c>
      <c r="Q644">
        <f>ROUND((Source!DN548/100)*ROUND((ROUND((Source!AF548*Source!AV548*Source!I548),2)),2), 2)</f>
        <v>0</v>
      </c>
      <c r="R644">
        <f>Source!X548</f>
        <v>0</v>
      </c>
      <c r="S644">
        <f>ROUND((Source!DO548/100)*ROUND((ROUND((Source!AF548*Source!AV548*Source!I548),2)),2), 2)</f>
        <v>0</v>
      </c>
      <c r="T644">
        <f>Source!Y548</f>
        <v>0</v>
      </c>
      <c r="U644">
        <f>ROUND((175/100)*ROUND((ROUND((Source!AE548*Source!AV548*Source!I548),2)),2), 2)</f>
        <v>0</v>
      </c>
      <c r="V644">
        <f>ROUND((160/100)*ROUND(ROUND((ROUND((Source!AE548*Source!AV548*Source!I548),2)*Source!BS548),2), 2), 2)</f>
        <v>0</v>
      </c>
      <c r="X644">
        <f>IF(Source!BI548&lt;=1,I644, 0)</f>
        <v>69.45</v>
      </c>
      <c r="Y644">
        <f>IF(Source!BI548=2,I644, 0)</f>
        <v>0</v>
      </c>
      <c r="Z644">
        <f>IF(Source!BI548=3,I644, 0)</f>
        <v>0</v>
      </c>
      <c r="AA644">
        <f>IF(Source!BI548=4,I644, 0)</f>
        <v>0</v>
      </c>
    </row>
    <row r="645" spans="1:28" ht="228" x14ac:dyDescent="0.2">
      <c r="A645" s="26" t="s">
        <v>153</v>
      </c>
      <c r="B645" s="26" t="str">
        <f>Source!F549</f>
        <v>1.1-1-1313</v>
      </c>
      <c r="C645" s="26" t="s">
        <v>283</v>
      </c>
      <c r="D645" s="27" t="str">
        <f>Source!H549</f>
        <v>м2</v>
      </c>
      <c r="E645" s="10">
        <f>Source!I549</f>
        <v>1.235535</v>
      </c>
      <c r="F645" s="29">
        <f>Source!AK549</f>
        <v>23.06</v>
      </c>
      <c r="G645" s="31" t="s">
        <v>3</v>
      </c>
      <c r="H645" s="10">
        <f>Source!AW549</f>
        <v>1</v>
      </c>
      <c r="I645" s="29">
        <f>ROUND((ROUND((Source!AC549*Source!AW549*Source!I549),2)),2)+(ROUND((ROUND(((Source!ET549)*Source!AV549*Source!I549),2)),2)+ROUND((ROUND(((Source!AE549-(Source!EU549))*Source!AV549*Source!I549),2)),2))+ROUND((ROUND((Source!AF549*Source!AV549*Source!I549),2)),2)</f>
        <v>28.49</v>
      </c>
      <c r="J645" s="10">
        <f>IF(Source!BC549&lt;&gt; 0, Source!BC549, 1)</f>
        <v>10.74</v>
      </c>
      <c r="K645" s="29">
        <f>Source!O549</f>
        <v>305.98</v>
      </c>
      <c r="Q645">
        <f>ROUND((Source!DN549/100)*ROUND((ROUND((Source!AF549*Source!AV549*Source!I549),2)),2), 2)</f>
        <v>0</v>
      </c>
      <c r="R645">
        <f>Source!X549</f>
        <v>0</v>
      </c>
      <c r="S645">
        <f>ROUND((Source!DO549/100)*ROUND((ROUND((Source!AF549*Source!AV549*Source!I549),2)),2), 2)</f>
        <v>0</v>
      </c>
      <c r="T645">
        <f>Source!Y549</f>
        <v>0</v>
      </c>
      <c r="U645">
        <f>ROUND((175/100)*ROUND((ROUND((Source!AE549*Source!AV549*Source!I549),2)),2), 2)</f>
        <v>0</v>
      </c>
      <c r="V645">
        <f>ROUND((160/100)*ROUND(ROUND((ROUND((Source!AE549*Source!AV549*Source!I549),2)*Source!BS549),2), 2), 2)</f>
        <v>0</v>
      </c>
      <c r="X645">
        <f>IF(Source!BI549&lt;=1,I645, 0)</f>
        <v>28.49</v>
      </c>
      <c r="Y645">
        <f>IF(Source!BI549=2,I645, 0)</f>
        <v>0</v>
      </c>
      <c r="Z645">
        <f>IF(Source!BI549=3,I645, 0)</f>
        <v>0</v>
      </c>
      <c r="AA645">
        <f>IF(Source!BI549=4,I645, 0)</f>
        <v>0</v>
      </c>
    </row>
    <row r="646" spans="1:28" ht="14.25" x14ac:dyDescent="0.2">
      <c r="A646" s="26"/>
      <c r="B646" s="26"/>
      <c r="C646" s="26" t="s">
        <v>314</v>
      </c>
      <c r="D646" s="27" t="s">
        <v>315</v>
      </c>
      <c r="E646" s="10">
        <f>Source!DN547</f>
        <v>104</v>
      </c>
      <c r="F646" s="29"/>
      <c r="G646" s="28"/>
      <c r="H646" s="10"/>
      <c r="I646" s="29">
        <f>SUM(Q638:Q645)</f>
        <v>24.19</v>
      </c>
      <c r="J646" s="10">
        <f>Source!BZ547</f>
        <v>87</v>
      </c>
      <c r="K646" s="29">
        <f>SUM(R638:R645)</f>
        <v>534.03</v>
      </c>
    </row>
    <row r="647" spans="1:28" ht="14.25" x14ac:dyDescent="0.2">
      <c r="A647" s="26"/>
      <c r="B647" s="26"/>
      <c r="C647" s="26" t="s">
        <v>316</v>
      </c>
      <c r="D647" s="27" t="s">
        <v>315</v>
      </c>
      <c r="E647" s="10">
        <f>Source!DO547</f>
        <v>79</v>
      </c>
      <c r="F647" s="29"/>
      <c r="G647" s="28"/>
      <c r="H647" s="10"/>
      <c r="I647" s="29">
        <f>SUM(S638:S646)</f>
        <v>18.38</v>
      </c>
      <c r="J647" s="10">
        <f>Source!CA547</f>
        <v>41</v>
      </c>
      <c r="K647" s="29">
        <f>SUM(T638:T646)</f>
        <v>251.67</v>
      </c>
    </row>
    <row r="648" spans="1:28" ht="14.25" x14ac:dyDescent="0.2">
      <c r="A648" s="26"/>
      <c r="B648" s="26"/>
      <c r="C648" s="26" t="s">
        <v>325</v>
      </c>
      <c r="D648" s="27" t="s">
        <v>315</v>
      </c>
      <c r="E648" s="10">
        <f>175</f>
        <v>175</v>
      </c>
      <c r="F648" s="29"/>
      <c r="G648" s="28"/>
      <c r="H648" s="10"/>
      <c r="I648" s="29">
        <f>SUM(U638:U647)</f>
        <v>0.37</v>
      </c>
      <c r="J648" s="10">
        <f>160</f>
        <v>160</v>
      </c>
      <c r="K648" s="29">
        <f>SUM(V638:V647)</f>
        <v>8.86</v>
      </c>
    </row>
    <row r="649" spans="1:28" ht="14.25" x14ac:dyDescent="0.2">
      <c r="A649" s="34"/>
      <c r="B649" s="34"/>
      <c r="C649" s="34" t="s">
        <v>317</v>
      </c>
      <c r="D649" s="35" t="s">
        <v>318</v>
      </c>
      <c r="E649" s="36">
        <f>Source!AQ547</f>
        <v>85</v>
      </c>
      <c r="F649" s="37"/>
      <c r="G649" s="38" t="str">
        <f>Source!DI547</f>
        <v>)*1,15</v>
      </c>
      <c r="H649" s="36">
        <f>Source!AV547</f>
        <v>1</v>
      </c>
      <c r="I649" s="37">
        <f>Source!U547</f>
        <v>2.0038749999999999</v>
      </c>
      <c r="J649" s="36"/>
      <c r="K649" s="37"/>
      <c r="AB649" s="32">
        <f>I649</f>
        <v>2.0038749999999999</v>
      </c>
    </row>
    <row r="650" spans="1:28" ht="15" x14ac:dyDescent="0.25">
      <c r="A650" s="39"/>
      <c r="B650" s="39"/>
      <c r="C650" s="40" t="s">
        <v>319</v>
      </c>
      <c r="D650" s="39"/>
      <c r="E650" s="39"/>
      <c r="F650" s="39"/>
      <c r="G650" s="39"/>
      <c r="H650" s="76">
        <f>I640+I641+I643+I646+I647+I648+SUM(I644:I645)</f>
        <v>313.15999999999997</v>
      </c>
      <c r="I650" s="76"/>
      <c r="J650" s="76">
        <f>K640+K641+K643+K646+K647+K648+SUM(K644:K645)</f>
        <v>2743.84</v>
      </c>
      <c r="K650" s="76"/>
      <c r="O650" s="32">
        <f>I640+I641+I643+I646+I647+I648+SUM(I644:I645)</f>
        <v>313.15999999999997</v>
      </c>
      <c r="P650" s="32">
        <f>K640+K641+K643+K646+K647+K648+SUM(K644:K645)</f>
        <v>2743.84</v>
      </c>
      <c r="X650">
        <f>IF(Source!BI547&lt;=1,I640+I641+I643+I646+I647+I648-0, 0)</f>
        <v>215.22</v>
      </c>
      <c r="Y650">
        <f>IF(Source!BI547=2,I640+I641+I643+I646+I647+I648-0, 0)</f>
        <v>0</v>
      </c>
      <c r="Z650">
        <f>IF(Source!BI547=3,I640+I641+I643+I646+I647+I648-0, 0)</f>
        <v>0</v>
      </c>
      <c r="AA650">
        <f>IF(Source!BI547=4,I640+I641+I643+I646+I647+I648,0)</f>
        <v>0</v>
      </c>
    </row>
    <row r="653" spans="1:28" ht="16.5" x14ac:dyDescent="0.25">
      <c r="A653" s="75" t="str">
        <f>CONCATENATE("Подраздел: ",IF(Source!G551&lt;&gt;"Новый подраздел", Source!G551, ""))</f>
        <v>Подраздел: Кровля тех. этажа в/о В/5-9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</row>
    <row r="654" spans="1:28" ht="42.75" x14ac:dyDescent="0.2">
      <c r="A654" s="26">
        <v>1</v>
      </c>
      <c r="B654" s="26" t="str">
        <f>Source!F555</f>
        <v>6.61-26-1</v>
      </c>
      <c r="C654" s="26" t="s">
        <v>21</v>
      </c>
      <c r="D654" s="27" t="str">
        <f>Source!H555</f>
        <v>100 м2</v>
      </c>
      <c r="E654" s="10">
        <f>Source!I555</f>
        <v>6.4000000000000003E-3</v>
      </c>
      <c r="F654" s="29"/>
      <c r="G654" s="28"/>
      <c r="H654" s="10"/>
      <c r="I654" s="29"/>
      <c r="J654" s="10"/>
      <c r="K654" s="29"/>
      <c r="Q654">
        <f>ROUND((Source!DN555/100)*ROUND((ROUND((Source!AF555*Source!AV555*Source!I555),2)),2), 2)</f>
        <v>3.01</v>
      </c>
      <c r="R654">
        <f>Source!X555</f>
        <v>69.459999999999994</v>
      </c>
      <c r="S654">
        <f>ROUND((Source!DO555/100)*ROUND((ROUND((Source!AF555*Source!AV555*Source!I555),2)),2), 2)</f>
        <v>2.0699999999999998</v>
      </c>
      <c r="T654">
        <f>Source!Y555</f>
        <v>40.68</v>
      </c>
      <c r="U654">
        <f>ROUND((175/100)*ROUND((ROUND((Source!AE555*Source!AV555*Source!I555),2)),2), 2)</f>
        <v>0</v>
      </c>
      <c r="V654">
        <f>ROUND((160/100)*ROUND(ROUND((ROUND((Source!AE555*Source!AV555*Source!I555),2)*Source!BS555),2), 2), 2)</f>
        <v>0</v>
      </c>
    </row>
    <row r="655" spans="1:28" x14ac:dyDescent="0.2">
      <c r="C655" s="30" t="str">
        <f>"Объем: "&amp;Source!I555&amp;"=0,64/"&amp;"100"</f>
        <v>Объем: 0,0064=0,64/100</v>
      </c>
    </row>
    <row r="656" spans="1:28" ht="14.25" x14ac:dyDescent="0.2">
      <c r="A656" s="26"/>
      <c r="B656" s="26"/>
      <c r="C656" s="26" t="s">
        <v>313</v>
      </c>
      <c r="D656" s="27"/>
      <c r="E656" s="10"/>
      <c r="F656" s="29">
        <f>Source!AO555</f>
        <v>587.65</v>
      </c>
      <c r="G656" s="28" t="str">
        <f>Source!DG555</f>
        <v/>
      </c>
      <c r="H656" s="10">
        <f>Source!AV555</f>
        <v>1</v>
      </c>
      <c r="I656" s="29">
        <f>ROUND((ROUND((Source!AF555*Source!AV555*Source!I555),2)),2)</f>
        <v>3.76</v>
      </c>
      <c r="J656" s="10">
        <f>IF(Source!BA555&lt;&gt; 0, Source!BA555, 1)</f>
        <v>26.39</v>
      </c>
      <c r="K656" s="29">
        <f>Source!S555</f>
        <v>99.23</v>
      </c>
      <c r="W656">
        <f>I656</f>
        <v>3.76</v>
      </c>
    </row>
    <row r="657" spans="1:28" ht="28.5" x14ac:dyDescent="0.2">
      <c r="A657" s="26" t="s">
        <v>27</v>
      </c>
      <c r="B657" s="26" t="str">
        <f>Source!F556</f>
        <v>9999990001</v>
      </c>
      <c r="C657" s="26" t="s">
        <v>29</v>
      </c>
      <c r="D657" s="27" t="str">
        <f>Source!H556</f>
        <v>т</v>
      </c>
      <c r="E657" s="10">
        <f>Source!I556</f>
        <v>-2.9439999999999997E-2</v>
      </c>
      <c r="F657" s="29">
        <f>Source!AK556</f>
        <v>0</v>
      </c>
      <c r="G657" s="31" t="s">
        <v>3</v>
      </c>
      <c r="H657" s="10">
        <f>Source!AW556</f>
        <v>1</v>
      </c>
      <c r="I657" s="29">
        <f>ROUND((ROUND((Source!AC556*Source!AW556*Source!I556),2)),2)+(ROUND((ROUND(((Source!ET556)*Source!AV556*Source!I556),2)),2)+ROUND((ROUND(((Source!AE556-(Source!EU556))*Source!AV556*Source!I556),2)),2))+ROUND((ROUND((Source!AF556*Source!AV556*Source!I556),2)),2)</f>
        <v>0</v>
      </c>
      <c r="J657" s="10">
        <f>IF(Source!BC556&lt;&gt; 0, Source!BC556, 1)</f>
        <v>1</v>
      </c>
      <c r="K657" s="29">
        <f>Source!O556</f>
        <v>0</v>
      </c>
      <c r="Q657">
        <f>ROUND((Source!DN556/100)*ROUND((ROUND((Source!AF556*Source!AV556*Source!I556),2)),2), 2)</f>
        <v>0</v>
      </c>
      <c r="R657">
        <f>Source!X556</f>
        <v>0</v>
      </c>
      <c r="S657">
        <f>ROUND((Source!DO556/100)*ROUND((ROUND((Source!AF556*Source!AV556*Source!I556),2)),2), 2)</f>
        <v>0</v>
      </c>
      <c r="T657">
        <f>Source!Y556</f>
        <v>0</v>
      </c>
      <c r="U657">
        <f>ROUND((175/100)*ROUND((ROUND((Source!AE556*Source!AV556*Source!I556),2)),2), 2)</f>
        <v>0</v>
      </c>
      <c r="V657">
        <f>ROUND((160/100)*ROUND(ROUND((ROUND((Source!AE556*Source!AV556*Source!I556),2)*Source!BS556),2), 2), 2)</f>
        <v>0</v>
      </c>
      <c r="X657">
        <f>IF(Source!BI556&lt;=1,I657, 0)</f>
        <v>0</v>
      </c>
      <c r="Y657">
        <f>IF(Source!BI556=2,I657, 0)</f>
        <v>0</v>
      </c>
      <c r="Z657">
        <f>IF(Source!BI556=3,I657, 0)</f>
        <v>0</v>
      </c>
      <c r="AA657">
        <f>IF(Source!BI556=4,I657, 0)</f>
        <v>0</v>
      </c>
    </row>
    <row r="658" spans="1:28" ht="14.25" x14ac:dyDescent="0.2">
      <c r="A658" s="26"/>
      <c r="B658" s="26"/>
      <c r="C658" s="26" t="s">
        <v>314</v>
      </c>
      <c r="D658" s="27" t="s">
        <v>315</v>
      </c>
      <c r="E658" s="10">
        <f>Source!DN555</f>
        <v>80</v>
      </c>
      <c r="F658" s="29"/>
      <c r="G658" s="28"/>
      <c r="H658" s="10"/>
      <c r="I658" s="29">
        <f>SUM(Q654:Q657)</f>
        <v>3.01</v>
      </c>
      <c r="J658" s="10">
        <f>Source!BZ555</f>
        <v>70</v>
      </c>
      <c r="K658" s="29">
        <f>SUM(R654:R657)</f>
        <v>69.459999999999994</v>
      </c>
    </row>
    <row r="659" spans="1:28" ht="14.25" x14ac:dyDescent="0.2">
      <c r="A659" s="26"/>
      <c r="B659" s="26"/>
      <c r="C659" s="26" t="s">
        <v>316</v>
      </c>
      <c r="D659" s="27" t="s">
        <v>315</v>
      </c>
      <c r="E659" s="10">
        <f>Source!DO555</f>
        <v>55</v>
      </c>
      <c r="F659" s="29"/>
      <c r="G659" s="28"/>
      <c r="H659" s="10"/>
      <c r="I659" s="29">
        <f>SUM(S654:S658)</f>
        <v>2.0699999999999998</v>
      </c>
      <c r="J659" s="10">
        <f>Source!CA555</f>
        <v>41</v>
      </c>
      <c r="K659" s="29">
        <f>SUM(T654:T658)</f>
        <v>40.68</v>
      </c>
    </row>
    <row r="660" spans="1:28" ht="14.25" x14ac:dyDescent="0.2">
      <c r="A660" s="34"/>
      <c r="B660" s="34"/>
      <c r="C660" s="34" t="s">
        <v>317</v>
      </c>
      <c r="D660" s="35" t="s">
        <v>318</v>
      </c>
      <c r="E660" s="36">
        <f>Source!AQ555</f>
        <v>57.5</v>
      </c>
      <c r="F660" s="37"/>
      <c r="G660" s="38" t="str">
        <f>Source!DI555</f>
        <v/>
      </c>
      <c r="H660" s="36">
        <f>Source!AV555</f>
        <v>1</v>
      </c>
      <c r="I660" s="37">
        <f>Source!U555</f>
        <v>0.36799999999999999</v>
      </c>
      <c r="J660" s="36"/>
      <c r="K660" s="37"/>
      <c r="AB660" s="32">
        <f>I660</f>
        <v>0.36799999999999999</v>
      </c>
    </row>
    <row r="661" spans="1:28" ht="15" x14ac:dyDescent="0.25">
      <c r="A661" s="39"/>
      <c r="B661" s="39"/>
      <c r="C661" s="40" t="s">
        <v>319</v>
      </c>
      <c r="D661" s="39"/>
      <c r="E661" s="39"/>
      <c r="F661" s="39"/>
      <c r="G661" s="39"/>
      <c r="H661" s="76">
        <f>I656+I658+I659+SUM(I657:I657)</f>
        <v>8.84</v>
      </c>
      <c r="I661" s="76"/>
      <c r="J661" s="76">
        <f>K656+K658+K659+SUM(K657:K657)</f>
        <v>209.37</v>
      </c>
      <c r="K661" s="76"/>
      <c r="O661" s="32">
        <f>I656+I658+I659+SUM(I657:I657)</f>
        <v>8.84</v>
      </c>
      <c r="P661" s="32">
        <f>K656+K658+K659+SUM(K657:K657)</f>
        <v>209.37</v>
      </c>
      <c r="X661">
        <f>IF(Source!BI555&lt;=1,I656+I658+I659-0, 0)</f>
        <v>8.84</v>
      </c>
      <c r="Y661">
        <f>IF(Source!BI555=2,I656+I658+I659-0, 0)</f>
        <v>0</v>
      </c>
      <c r="Z661">
        <f>IF(Source!BI555=3,I656+I658+I659-0, 0)</f>
        <v>0</v>
      </c>
      <c r="AA661">
        <f>IF(Source!BI555=4,I656+I658+I659,0)</f>
        <v>0</v>
      </c>
    </row>
    <row r="663" spans="1:28" ht="42.75" x14ac:dyDescent="0.2">
      <c r="A663" s="26">
        <v>2</v>
      </c>
      <c r="B663" s="26" t="str">
        <f>Source!F557</f>
        <v>6.62-31-1</v>
      </c>
      <c r="C663" s="26" t="s">
        <v>33</v>
      </c>
      <c r="D663" s="27" t="str">
        <f>Source!H557</f>
        <v>1 м2 поверхности</v>
      </c>
      <c r="E663" s="10">
        <f>Source!I557</f>
        <v>0.35</v>
      </c>
      <c r="F663" s="29"/>
      <c r="G663" s="28"/>
      <c r="H663" s="10"/>
      <c r="I663" s="29"/>
      <c r="J663" s="10"/>
      <c r="K663" s="29"/>
      <c r="Q663">
        <f>ROUND((Source!DN557/100)*ROUND((ROUND((Source!AF557*Source!AV557*Source!I557),2)),2), 2)</f>
        <v>2.15</v>
      </c>
      <c r="R663">
        <f>Source!X557</f>
        <v>47.09</v>
      </c>
      <c r="S663">
        <f>ROUND((Source!DO557/100)*ROUND((ROUND((Source!AF557*Source!AV557*Source!I557),2)),2), 2)</f>
        <v>1.38</v>
      </c>
      <c r="T663">
        <f>Source!Y557</f>
        <v>23.26</v>
      </c>
      <c r="U663">
        <f>ROUND((175/100)*ROUND((ROUND((Source!AE557*Source!AV557*Source!I557),2)),2), 2)</f>
        <v>0</v>
      </c>
      <c r="V663">
        <f>ROUND((160/100)*ROUND(ROUND((ROUND((Source!AE557*Source!AV557*Source!I557),2)*Source!BS557),2), 2), 2)</f>
        <v>0</v>
      </c>
    </row>
    <row r="664" spans="1:28" ht="14.25" x14ac:dyDescent="0.2">
      <c r="A664" s="26"/>
      <c r="B664" s="26"/>
      <c r="C664" s="26" t="s">
        <v>313</v>
      </c>
      <c r="D664" s="27"/>
      <c r="E664" s="10"/>
      <c r="F664" s="29">
        <f>Source!AO557</f>
        <v>6.13</v>
      </c>
      <c r="G664" s="28" t="str">
        <f>Source!DG557</f>
        <v/>
      </c>
      <c r="H664" s="10">
        <f>Source!AV557</f>
        <v>1</v>
      </c>
      <c r="I664" s="29">
        <f>ROUND((ROUND((Source!AF557*Source!AV557*Source!I557),2)),2)</f>
        <v>2.15</v>
      </c>
      <c r="J664" s="10">
        <f>IF(Source!BA557&lt;&gt; 0, Source!BA557, 1)</f>
        <v>26.39</v>
      </c>
      <c r="K664" s="29">
        <f>Source!S557</f>
        <v>56.74</v>
      </c>
      <c r="W664">
        <f>I664</f>
        <v>2.15</v>
      </c>
    </row>
    <row r="665" spans="1:28" ht="14.25" x14ac:dyDescent="0.2">
      <c r="A665" s="26"/>
      <c r="B665" s="26"/>
      <c r="C665" s="26" t="s">
        <v>314</v>
      </c>
      <c r="D665" s="27" t="s">
        <v>315</v>
      </c>
      <c r="E665" s="10">
        <f>Source!DN557</f>
        <v>100</v>
      </c>
      <c r="F665" s="29"/>
      <c r="G665" s="28"/>
      <c r="H665" s="10"/>
      <c r="I665" s="29">
        <f>SUM(Q663:Q664)</f>
        <v>2.15</v>
      </c>
      <c r="J665" s="10">
        <f>Source!BZ557</f>
        <v>83</v>
      </c>
      <c r="K665" s="29">
        <f>SUM(R663:R664)</f>
        <v>47.09</v>
      </c>
    </row>
    <row r="666" spans="1:28" ht="14.25" x14ac:dyDescent="0.2">
      <c r="A666" s="26"/>
      <c r="B666" s="26"/>
      <c r="C666" s="26" t="s">
        <v>316</v>
      </c>
      <c r="D666" s="27" t="s">
        <v>315</v>
      </c>
      <c r="E666" s="10">
        <f>Source!DO557</f>
        <v>64</v>
      </c>
      <c r="F666" s="29"/>
      <c r="G666" s="28"/>
      <c r="H666" s="10"/>
      <c r="I666" s="29">
        <f>SUM(S663:S665)</f>
        <v>1.38</v>
      </c>
      <c r="J666" s="10">
        <f>Source!CA557</f>
        <v>41</v>
      </c>
      <c r="K666" s="29">
        <f>SUM(T663:T665)</f>
        <v>23.26</v>
      </c>
    </row>
    <row r="667" spans="1:28" ht="14.25" x14ac:dyDescent="0.2">
      <c r="A667" s="34"/>
      <c r="B667" s="34"/>
      <c r="C667" s="34" t="s">
        <v>317</v>
      </c>
      <c r="D667" s="35" t="s">
        <v>318</v>
      </c>
      <c r="E667" s="36">
        <f>Source!AQ557</f>
        <v>0.6</v>
      </c>
      <c r="F667" s="37"/>
      <c r="G667" s="38" t="str">
        <f>Source!DI557</f>
        <v/>
      </c>
      <c r="H667" s="36">
        <f>Source!AV557</f>
        <v>1</v>
      </c>
      <c r="I667" s="37">
        <f>Source!U557</f>
        <v>0.21</v>
      </c>
      <c r="J667" s="36"/>
      <c r="K667" s="37"/>
      <c r="AB667" s="32">
        <f>I667</f>
        <v>0.21</v>
      </c>
    </row>
    <row r="668" spans="1:28" ht="15" x14ac:dyDescent="0.25">
      <c r="A668" s="39"/>
      <c r="B668" s="39"/>
      <c r="C668" s="40" t="s">
        <v>319</v>
      </c>
      <c r="D668" s="39"/>
      <c r="E668" s="39"/>
      <c r="F668" s="39"/>
      <c r="G668" s="39"/>
      <c r="H668" s="76">
        <f>I664+I665+I666</f>
        <v>5.68</v>
      </c>
      <c r="I668" s="76"/>
      <c r="J668" s="76">
        <f>K664+K665+K666</f>
        <v>127.09000000000002</v>
      </c>
      <c r="K668" s="76"/>
      <c r="O668" s="32">
        <f>I664+I665+I666</f>
        <v>5.68</v>
      </c>
      <c r="P668" s="32">
        <f>K664+K665+K666</f>
        <v>127.09000000000002</v>
      </c>
      <c r="X668">
        <f>IF(Source!BI557&lt;=1,I664+I665+I666-0, 0)</f>
        <v>5.68</v>
      </c>
      <c r="Y668">
        <f>IF(Source!BI557=2,I664+I665+I666-0, 0)</f>
        <v>0</v>
      </c>
      <c r="Z668">
        <f>IF(Source!BI557=3,I664+I665+I666-0, 0)</f>
        <v>0</v>
      </c>
      <c r="AA668">
        <f>IF(Source!BI557=4,I664+I665+I666,0)</f>
        <v>0</v>
      </c>
    </row>
    <row r="670" spans="1:28" ht="28.5" x14ac:dyDescent="0.2">
      <c r="A670" s="26">
        <v>3</v>
      </c>
      <c r="B670" s="26" t="str">
        <f>Source!F558</f>
        <v>6.58-2-1</v>
      </c>
      <c r="C670" s="26" t="s">
        <v>40</v>
      </c>
      <c r="D670" s="27" t="str">
        <f>Source!H558</f>
        <v>100 м2</v>
      </c>
      <c r="E670" s="10">
        <f>Source!I558</f>
        <v>1.4800000000000001E-2</v>
      </c>
      <c r="F670" s="29"/>
      <c r="G670" s="28"/>
      <c r="H670" s="10"/>
      <c r="I670" s="29"/>
      <c r="J670" s="10"/>
      <c r="K670" s="29"/>
      <c r="Q670">
        <f>ROUND((Source!DN558/100)*ROUND((ROUND((Source!AF558*Source!AV558*Source!I558),2)),2), 2)</f>
        <v>2.2599999999999998</v>
      </c>
      <c r="R670">
        <f>Source!X558</f>
        <v>52.28</v>
      </c>
      <c r="S670">
        <f>ROUND((Source!DO558/100)*ROUND((ROUND((Source!AF558*Source!AV558*Source!I558),2)),2), 2)</f>
        <v>1.56</v>
      </c>
      <c r="T670">
        <f>Source!Y558</f>
        <v>30.62</v>
      </c>
      <c r="U670">
        <f>ROUND((175/100)*ROUND((ROUND((Source!AE558*Source!AV558*Source!I558),2)),2), 2)</f>
        <v>0</v>
      </c>
      <c r="V670">
        <f>ROUND((160/100)*ROUND(ROUND((ROUND((Source!AE558*Source!AV558*Source!I558),2)*Source!BS558),2), 2), 2)</f>
        <v>0</v>
      </c>
    </row>
    <row r="671" spans="1:28" x14ac:dyDescent="0.2">
      <c r="C671" s="30" t="str">
        <f>"Объем: "&amp;Source!I558&amp;"=1,48/"&amp;"100"</f>
        <v>Объем: 0,0148=1,48/100</v>
      </c>
    </row>
    <row r="672" spans="1:28" ht="14.25" x14ac:dyDescent="0.2">
      <c r="A672" s="26"/>
      <c r="B672" s="26"/>
      <c r="C672" s="26" t="s">
        <v>313</v>
      </c>
      <c r="D672" s="27"/>
      <c r="E672" s="10"/>
      <c r="F672" s="29">
        <f>Source!AO558</f>
        <v>191.34</v>
      </c>
      <c r="G672" s="28" t="str">
        <f>Source!DG558</f>
        <v/>
      </c>
      <c r="H672" s="10">
        <f>Source!AV558</f>
        <v>1</v>
      </c>
      <c r="I672" s="29">
        <f>ROUND((ROUND((Source!AF558*Source!AV558*Source!I558),2)),2)</f>
        <v>2.83</v>
      </c>
      <c r="J672" s="10">
        <f>IF(Source!BA558&lt;&gt; 0, Source!BA558, 1)</f>
        <v>26.39</v>
      </c>
      <c r="K672" s="29">
        <f>Source!S558</f>
        <v>74.680000000000007</v>
      </c>
      <c r="W672">
        <f>I672</f>
        <v>2.83</v>
      </c>
    </row>
    <row r="673" spans="1:28" ht="28.5" x14ac:dyDescent="0.2">
      <c r="A673" s="26" t="s">
        <v>44</v>
      </c>
      <c r="B673" s="26" t="str">
        <f>Source!F559</f>
        <v>9999990001</v>
      </c>
      <c r="C673" s="26" t="s">
        <v>29</v>
      </c>
      <c r="D673" s="27" t="str">
        <f>Source!H559</f>
        <v>т</v>
      </c>
      <c r="E673" s="10">
        <f>Source!I559</f>
        <v>-1.5096000000000002E-2</v>
      </c>
      <c r="F673" s="29">
        <f>Source!AK559</f>
        <v>0</v>
      </c>
      <c r="G673" s="31" t="s">
        <v>3</v>
      </c>
      <c r="H673" s="10">
        <f>Source!AW559</f>
        <v>1</v>
      </c>
      <c r="I673" s="29">
        <f>ROUND((ROUND((Source!AC559*Source!AW559*Source!I559),2)),2)+(ROUND((ROUND(((Source!ET559)*Source!AV559*Source!I559),2)),2)+ROUND((ROUND(((Source!AE559-(Source!EU559))*Source!AV559*Source!I559),2)),2))+ROUND((ROUND((Source!AF559*Source!AV559*Source!I559),2)),2)</f>
        <v>0</v>
      </c>
      <c r="J673" s="10">
        <f>IF(Source!BC559&lt;&gt; 0, Source!BC559, 1)</f>
        <v>1</v>
      </c>
      <c r="K673" s="29">
        <f>Source!O559</f>
        <v>0</v>
      </c>
      <c r="Q673">
        <f>ROUND((Source!DN559/100)*ROUND((ROUND((Source!AF559*Source!AV559*Source!I559),2)),2), 2)</f>
        <v>0</v>
      </c>
      <c r="R673">
        <f>Source!X559</f>
        <v>0</v>
      </c>
      <c r="S673">
        <f>ROUND((Source!DO559/100)*ROUND((ROUND((Source!AF559*Source!AV559*Source!I559),2)),2), 2)</f>
        <v>0</v>
      </c>
      <c r="T673">
        <f>Source!Y559</f>
        <v>0</v>
      </c>
      <c r="U673">
        <f>ROUND((175/100)*ROUND((ROUND((Source!AE559*Source!AV559*Source!I559),2)),2), 2)</f>
        <v>0</v>
      </c>
      <c r="V673">
        <f>ROUND((160/100)*ROUND(ROUND((ROUND((Source!AE559*Source!AV559*Source!I559),2)*Source!BS559),2), 2), 2)</f>
        <v>0</v>
      </c>
      <c r="X673">
        <f>IF(Source!BI559&lt;=1,I673, 0)</f>
        <v>0</v>
      </c>
      <c r="Y673">
        <f>IF(Source!BI559=2,I673, 0)</f>
        <v>0</v>
      </c>
      <c r="Z673">
        <f>IF(Source!BI559=3,I673, 0)</f>
        <v>0</v>
      </c>
      <c r="AA673">
        <f>IF(Source!BI559=4,I673, 0)</f>
        <v>0</v>
      </c>
    </row>
    <row r="674" spans="1:28" ht="14.25" x14ac:dyDescent="0.2">
      <c r="A674" s="26"/>
      <c r="B674" s="26"/>
      <c r="C674" s="26" t="s">
        <v>314</v>
      </c>
      <c r="D674" s="27" t="s">
        <v>315</v>
      </c>
      <c r="E674" s="10">
        <f>Source!DN558</f>
        <v>80</v>
      </c>
      <c r="F674" s="29"/>
      <c r="G674" s="28"/>
      <c r="H674" s="10"/>
      <c r="I674" s="29">
        <f>SUM(Q670:Q673)</f>
        <v>2.2599999999999998</v>
      </c>
      <c r="J674" s="10">
        <f>Source!BZ558</f>
        <v>70</v>
      </c>
      <c r="K674" s="29">
        <f>SUM(R670:R673)</f>
        <v>52.28</v>
      </c>
    </row>
    <row r="675" spans="1:28" ht="14.25" x14ac:dyDescent="0.2">
      <c r="A675" s="26"/>
      <c r="B675" s="26"/>
      <c r="C675" s="26" t="s">
        <v>316</v>
      </c>
      <c r="D675" s="27" t="s">
        <v>315</v>
      </c>
      <c r="E675" s="10">
        <f>Source!DO558</f>
        <v>55</v>
      </c>
      <c r="F675" s="29"/>
      <c r="G675" s="28"/>
      <c r="H675" s="10"/>
      <c r="I675" s="29">
        <f>SUM(S670:S674)</f>
        <v>1.56</v>
      </c>
      <c r="J675" s="10">
        <f>Source!CA558</f>
        <v>41</v>
      </c>
      <c r="K675" s="29">
        <f>SUM(T670:T674)</f>
        <v>30.62</v>
      </c>
    </row>
    <row r="676" spans="1:28" ht="14.25" x14ac:dyDescent="0.2">
      <c r="A676" s="34"/>
      <c r="B676" s="34"/>
      <c r="C676" s="34" t="s">
        <v>317</v>
      </c>
      <c r="D676" s="35" t="s">
        <v>318</v>
      </c>
      <c r="E676" s="36">
        <f>Source!AQ558</f>
        <v>17.41</v>
      </c>
      <c r="F676" s="37"/>
      <c r="G676" s="38" t="str">
        <f>Source!DI558</f>
        <v/>
      </c>
      <c r="H676" s="36">
        <f>Source!AV558</f>
        <v>1</v>
      </c>
      <c r="I676" s="37">
        <f>Source!U558</f>
        <v>0.25766800000000001</v>
      </c>
      <c r="J676" s="36"/>
      <c r="K676" s="37"/>
      <c r="AB676" s="32">
        <f>I676</f>
        <v>0.25766800000000001</v>
      </c>
    </row>
    <row r="677" spans="1:28" ht="15" x14ac:dyDescent="0.25">
      <c r="A677" s="39"/>
      <c r="B677" s="39"/>
      <c r="C677" s="40" t="s">
        <v>319</v>
      </c>
      <c r="D677" s="39"/>
      <c r="E677" s="39"/>
      <c r="F677" s="39"/>
      <c r="G677" s="39"/>
      <c r="H677" s="76">
        <f>I672+I674+I675+SUM(I673:I673)</f>
        <v>6.65</v>
      </c>
      <c r="I677" s="76"/>
      <c r="J677" s="76">
        <f>K672+K674+K675+SUM(K673:K673)</f>
        <v>157.58000000000001</v>
      </c>
      <c r="K677" s="76"/>
      <c r="O677" s="32">
        <f>I672+I674+I675+SUM(I673:I673)</f>
        <v>6.65</v>
      </c>
      <c r="P677" s="32">
        <f>K672+K674+K675+SUM(K673:K673)</f>
        <v>157.58000000000001</v>
      </c>
      <c r="X677">
        <f>IF(Source!BI558&lt;=1,I672+I674+I675-0, 0)</f>
        <v>6.65</v>
      </c>
      <c r="Y677">
        <f>IF(Source!BI558=2,I672+I674+I675-0, 0)</f>
        <v>0</v>
      </c>
      <c r="Z677">
        <f>IF(Source!BI558=3,I672+I674+I675-0, 0)</f>
        <v>0</v>
      </c>
      <c r="AA677">
        <f>IF(Source!BI558=4,I672+I674+I675,0)</f>
        <v>0</v>
      </c>
    </row>
    <row r="680" spans="1:28" ht="15" x14ac:dyDescent="0.25">
      <c r="A680" s="81" t="str">
        <f>CONCATENATE("Итого по подразделу: ",IF(Source!G563&lt;&gt;"Новый подраздел", Source!G563, ""))</f>
        <v>Итого по подразделу: Кровля тех. этажа в/о В/5-9</v>
      </c>
      <c r="B680" s="81"/>
      <c r="C680" s="81"/>
      <c r="D680" s="81"/>
      <c r="E680" s="81"/>
      <c r="F680" s="81"/>
      <c r="G680" s="81"/>
      <c r="H680" s="79">
        <f>SUM(O653:O679)</f>
        <v>21.17</v>
      </c>
      <c r="I680" s="80"/>
      <c r="J680" s="79">
        <f>SUM(P653:P679)</f>
        <v>494.04000000000008</v>
      </c>
      <c r="K680" s="80"/>
    </row>
    <row r="681" spans="1:28" hidden="1" x14ac:dyDescent="0.2">
      <c r="A681" t="s">
        <v>320</v>
      </c>
      <c r="H681">
        <f>SUM(AC653:AC680)</f>
        <v>0</v>
      </c>
      <c r="J681">
        <f>SUM(AD653:AD680)</f>
        <v>0</v>
      </c>
    </row>
    <row r="682" spans="1:28" hidden="1" x14ac:dyDescent="0.2">
      <c r="A682" t="s">
        <v>321</v>
      </c>
      <c r="H682">
        <f>SUM(AE653:AE681)</f>
        <v>0</v>
      </c>
      <c r="J682">
        <f>SUM(AF653:AF681)</f>
        <v>0</v>
      </c>
    </row>
    <row r="684" spans="1:28" ht="16.5" x14ac:dyDescent="0.25">
      <c r="A684" s="75" t="str">
        <f>CONCATENATE("Подраздел: ",IF(Source!G593&lt;&gt;"Новый подраздел", Source!G593, ""))</f>
        <v>Подраздел: Монтажные (кровельные)работы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</row>
    <row r="685" spans="1:28" ht="28.5" x14ac:dyDescent="0.2">
      <c r="A685" s="26">
        <v>1</v>
      </c>
      <c r="B685" s="26" t="str">
        <f>Source!F597</f>
        <v>6.58-31-3</v>
      </c>
      <c r="C685" s="26" t="s">
        <v>110</v>
      </c>
      <c r="D685" s="27" t="str">
        <f>Source!H597</f>
        <v>100 мест</v>
      </c>
      <c r="E685" s="10">
        <f>Source!I597</f>
        <v>0.02</v>
      </c>
      <c r="F685" s="29"/>
      <c r="G685" s="28"/>
      <c r="H685" s="10"/>
      <c r="I685" s="29"/>
      <c r="J685" s="10"/>
      <c r="K685" s="29"/>
      <c r="Q685">
        <f>ROUND((Source!DN597/100)*ROUND((ROUND((Source!AF597*Source!AV597*Source!I597),2)),2), 2)</f>
        <v>27.29</v>
      </c>
      <c r="R685">
        <f>Source!X597</f>
        <v>602.45000000000005</v>
      </c>
      <c r="S685">
        <f>ROUND((Source!DO597/100)*ROUND((ROUND((Source!AF597*Source!AV597*Source!I597),2)),2), 2)</f>
        <v>20.73</v>
      </c>
      <c r="T685">
        <f>Source!Y597</f>
        <v>283.91000000000003</v>
      </c>
      <c r="U685">
        <f>ROUND((175/100)*ROUND((ROUND((Source!AE597*Source!AV597*Source!I597),2)),2), 2)</f>
        <v>0.53</v>
      </c>
      <c r="V685">
        <f>ROUND((160/100)*ROUND(ROUND((ROUND((Source!AE597*Source!AV597*Source!I597),2)*Source!BS597),2), 2), 2)</f>
        <v>12.67</v>
      </c>
    </row>
    <row r="686" spans="1:28" x14ac:dyDescent="0.2">
      <c r="C686" s="30" t="str">
        <f>"Объем: "&amp;Source!I597&amp;"=2/"&amp;"100"</f>
        <v>Объем: 0,02=2/100</v>
      </c>
    </row>
    <row r="687" spans="1:28" ht="14.25" x14ac:dyDescent="0.2">
      <c r="A687" s="26"/>
      <c r="B687" s="26"/>
      <c r="C687" s="26" t="s">
        <v>313</v>
      </c>
      <c r="D687" s="27"/>
      <c r="E687" s="10"/>
      <c r="F687" s="29">
        <f>Source!AO597</f>
        <v>1311.93</v>
      </c>
      <c r="G687" s="28" t="str">
        <f>Source!DG597</f>
        <v/>
      </c>
      <c r="H687" s="10">
        <f>Source!AV597</f>
        <v>1</v>
      </c>
      <c r="I687" s="29">
        <f>ROUND((ROUND((Source!AF597*Source!AV597*Source!I597),2)),2)</f>
        <v>26.24</v>
      </c>
      <c r="J687" s="10">
        <f>IF(Source!BA597&lt;&gt; 0, Source!BA597, 1)</f>
        <v>26.39</v>
      </c>
      <c r="K687" s="29">
        <f>Source!S597</f>
        <v>692.47</v>
      </c>
      <c r="W687">
        <f>I687</f>
        <v>26.24</v>
      </c>
    </row>
    <row r="688" spans="1:28" ht="14.25" x14ac:dyDescent="0.2">
      <c r="A688" s="26"/>
      <c r="B688" s="26"/>
      <c r="C688" s="26" t="s">
        <v>322</v>
      </c>
      <c r="D688" s="27"/>
      <c r="E688" s="10"/>
      <c r="F688" s="29">
        <f>Source!AM597</f>
        <v>41.45</v>
      </c>
      <c r="G688" s="28" t="str">
        <f>Source!DE597</f>
        <v/>
      </c>
      <c r="H688" s="10">
        <f>Source!AV597</f>
        <v>1</v>
      </c>
      <c r="I688" s="29">
        <f>(ROUND((ROUND(((Source!ET597)*Source!AV597*Source!I597),2)),2)+ROUND((ROUND(((Source!AE597-(Source!EU597))*Source!AV597*Source!I597),2)),2))</f>
        <v>0.83</v>
      </c>
      <c r="J688" s="10">
        <f>IF(Source!BB597&lt;&gt; 0, Source!BB597, 1)</f>
        <v>14.75</v>
      </c>
      <c r="K688" s="29">
        <f>Source!Q597</f>
        <v>12.24</v>
      </c>
    </row>
    <row r="689" spans="1:28" ht="14.25" x14ac:dyDescent="0.2">
      <c r="A689" s="26"/>
      <c r="B689" s="26"/>
      <c r="C689" s="26" t="s">
        <v>323</v>
      </c>
      <c r="D689" s="27"/>
      <c r="E689" s="10"/>
      <c r="F689" s="29">
        <f>Source!AN597</f>
        <v>15.08</v>
      </c>
      <c r="G689" s="28" t="str">
        <f>Source!DF597</f>
        <v/>
      </c>
      <c r="H689" s="10">
        <f>Source!AV597</f>
        <v>1</v>
      </c>
      <c r="I689" s="41">
        <f>ROUND((ROUND((Source!AE597*Source!AV597*Source!I597),2)),2)</f>
        <v>0.3</v>
      </c>
      <c r="J689" s="10">
        <f>IF(Source!BS597&lt;&gt; 0, Source!BS597, 1)</f>
        <v>26.39</v>
      </c>
      <c r="K689" s="41">
        <f>Source!R597</f>
        <v>7.92</v>
      </c>
      <c r="W689">
        <f>I689</f>
        <v>0.3</v>
      </c>
    </row>
    <row r="690" spans="1:28" ht="14.25" x14ac:dyDescent="0.2">
      <c r="A690" s="26"/>
      <c r="B690" s="26"/>
      <c r="C690" s="26" t="s">
        <v>324</v>
      </c>
      <c r="D690" s="27"/>
      <c r="E690" s="10"/>
      <c r="F690" s="29">
        <f>Source!AL597</f>
        <v>972.06</v>
      </c>
      <c r="G690" s="28" t="str">
        <f>Source!DD597</f>
        <v/>
      </c>
      <c r="H690" s="10">
        <f>Source!AW597</f>
        <v>1</v>
      </c>
      <c r="I690" s="29">
        <f>ROUND((ROUND((Source!AC597*Source!AW597*Source!I597),2)),2)</f>
        <v>19.440000000000001</v>
      </c>
      <c r="J690" s="10">
        <f>IF(Source!BC597&lt;&gt; 0, Source!BC597, 1)</f>
        <v>8.3000000000000007</v>
      </c>
      <c r="K690" s="29">
        <f>Source!P597</f>
        <v>161.35</v>
      </c>
    </row>
    <row r="691" spans="1:28" ht="28.5" x14ac:dyDescent="0.2">
      <c r="A691" s="26" t="s">
        <v>27</v>
      </c>
      <c r="B691" s="26" t="str">
        <f>Source!F598</f>
        <v>9999990001</v>
      </c>
      <c r="C691" s="26" t="s">
        <v>29</v>
      </c>
      <c r="D691" s="27" t="str">
        <f>Source!H598</f>
        <v>т</v>
      </c>
      <c r="E691" s="10">
        <f>Source!I598</f>
        <v>-2.5600000000000001E-2</v>
      </c>
      <c r="F691" s="29">
        <f>Source!AK598</f>
        <v>0</v>
      </c>
      <c r="G691" s="31" t="s">
        <v>3</v>
      </c>
      <c r="H691" s="10">
        <f>Source!AW598</f>
        <v>1</v>
      </c>
      <c r="I691" s="29">
        <f>ROUND((ROUND((Source!AC598*Source!AW598*Source!I598),2)),2)+(ROUND((ROUND(((Source!ET598)*Source!AV598*Source!I598),2)),2)+ROUND((ROUND(((Source!AE598-(Source!EU598))*Source!AV598*Source!I598),2)),2))+ROUND((ROUND((Source!AF598*Source!AV598*Source!I598),2)),2)</f>
        <v>0</v>
      </c>
      <c r="J691" s="10">
        <f>IF(Source!BC598&lt;&gt; 0, Source!BC598, 1)</f>
        <v>1</v>
      </c>
      <c r="K691" s="29">
        <f>Source!O598</f>
        <v>0</v>
      </c>
      <c r="Q691">
        <f>ROUND((Source!DN598/100)*ROUND((ROUND((Source!AF598*Source!AV598*Source!I598),2)),2), 2)</f>
        <v>0</v>
      </c>
      <c r="R691">
        <f>Source!X598</f>
        <v>0</v>
      </c>
      <c r="S691">
        <f>ROUND((Source!DO598/100)*ROUND((ROUND((Source!AF598*Source!AV598*Source!I598),2)),2), 2)</f>
        <v>0</v>
      </c>
      <c r="T691">
        <f>Source!Y598</f>
        <v>0</v>
      </c>
      <c r="U691">
        <f>ROUND((175/100)*ROUND((ROUND((Source!AE598*Source!AV598*Source!I598),2)),2), 2)</f>
        <v>0</v>
      </c>
      <c r="V691">
        <f>ROUND((160/100)*ROUND(ROUND((ROUND((Source!AE598*Source!AV598*Source!I598),2)*Source!BS598),2), 2), 2)</f>
        <v>0</v>
      </c>
      <c r="X691">
        <f>IF(Source!BI598&lt;=1,I691, 0)</f>
        <v>0</v>
      </c>
      <c r="Y691">
        <f>IF(Source!BI598=2,I691, 0)</f>
        <v>0</v>
      </c>
      <c r="Z691">
        <f>IF(Source!BI598=3,I691, 0)</f>
        <v>0</v>
      </c>
      <c r="AA691">
        <f>IF(Source!BI598=4,I691, 0)</f>
        <v>0</v>
      </c>
    </row>
    <row r="692" spans="1:28" ht="14.25" x14ac:dyDescent="0.2">
      <c r="A692" s="26"/>
      <c r="B692" s="26"/>
      <c r="C692" s="26" t="s">
        <v>314</v>
      </c>
      <c r="D692" s="27" t="s">
        <v>315</v>
      </c>
      <c r="E692" s="10">
        <f>Source!DN597</f>
        <v>104</v>
      </c>
      <c r="F692" s="29"/>
      <c r="G692" s="28"/>
      <c r="H692" s="10"/>
      <c r="I692" s="29">
        <f>SUM(Q685:Q691)</f>
        <v>27.29</v>
      </c>
      <c r="J692" s="10">
        <f>Source!BZ597</f>
        <v>87</v>
      </c>
      <c r="K692" s="29">
        <f>SUM(R685:R691)</f>
        <v>602.45000000000005</v>
      </c>
    </row>
    <row r="693" spans="1:28" ht="14.25" x14ac:dyDescent="0.2">
      <c r="A693" s="26"/>
      <c r="B693" s="26"/>
      <c r="C693" s="26" t="s">
        <v>316</v>
      </c>
      <c r="D693" s="27" t="s">
        <v>315</v>
      </c>
      <c r="E693" s="10">
        <f>Source!DO597</f>
        <v>79</v>
      </c>
      <c r="F693" s="29"/>
      <c r="G693" s="28"/>
      <c r="H693" s="10"/>
      <c r="I693" s="29">
        <f>SUM(S685:S692)</f>
        <v>20.73</v>
      </c>
      <c r="J693" s="10">
        <f>Source!CA597</f>
        <v>41</v>
      </c>
      <c r="K693" s="29">
        <f>SUM(T685:T692)</f>
        <v>283.91000000000003</v>
      </c>
    </row>
    <row r="694" spans="1:28" ht="14.25" x14ac:dyDescent="0.2">
      <c r="A694" s="26"/>
      <c r="B694" s="26"/>
      <c r="C694" s="26" t="s">
        <v>325</v>
      </c>
      <c r="D694" s="27" t="s">
        <v>315</v>
      </c>
      <c r="E694" s="10">
        <f>175</f>
        <v>175</v>
      </c>
      <c r="F694" s="29"/>
      <c r="G694" s="28"/>
      <c r="H694" s="10"/>
      <c r="I694" s="29">
        <f>SUM(U685:U693)</f>
        <v>0.53</v>
      </c>
      <c r="J694" s="10">
        <f>160</f>
        <v>160</v>
      </c>
      <c r="K694" s="29">
        <f>SUM(V685:V693)</f>
        <v>12.67</v>
      </c>
    </row>
    <row r="695" spans="1:28" ht="14.25" x14ac:dyDescent="0.2">
      <c r="A695" s="34"/>
      <c r="B695" s="34"/>
      <c r="C695" s="34" t="s">
        <v>317</v>
      </c>
      <c r="D695" s="35" t="s">
        <v>318</v>
      </c>
      <c r="E695" s="36">
        <f>Source!AQ597</f>
        <v>113</v>
      </c>
      <c r="F695" s="37"/>
      <c r="G695" s="38" t="str">
        <f>Source!DI597</f>
        <v/>
      </c>
      <c r="H695" s="36">
        <f>Source!AV597</f>
        <v>1</v>
      </c>
      <c r="I695" s="37">
        <f>Source!U597</f>
        <v>2.2600000000000002</v>
      </c>
      <c r="J695" s="36"/>
      <c r="K695" s="37"/>
      <c r="AB695" s="32">
        <f>I695</f>
        <v>2.2600000000000002</v>
      </c>
    </row>
    <row r="696" spans="1:28" ht="15" x14ac:dyDescent="0.25">
      <c r="A696" s="39"/>
      <c r="B696" s="39"/>
      <c r="C696" s="40" t="s">
        <v>319</v>
      </c>
      <c r="D696" s="39"/>
      <c r="E696" s="39"/>
      <c r="F696" s="39"/>
      <c r="G696" s="39"/>
      <c r="H696" s="76">
        <f>I687+I688+I690+I692+I693+I694+SUM(I691:I691)</f>
        <v>95.06</v>
      </c>
      <c r="I696" s="76"/>
      <c r="J696" s="76">
        <f>K687+K688+K690+K692+K693+K694+SUM(K691:K691)</f>
        <v>1765.0900000000004</v>
      </c>
      <c r="K696" s="76"/>
      <c r="O696" s="32">
        <f>I687+I688+I690+I692+I693+I694+SUM(I691:I691)</f>
        <v>95.06</v>
      </c>
      <c r="P696" s="32">
        <f>K687+K688+K690+K692+K693+K694+SUM(K691:K691)</f>
        <v>1765.0900000000004</v>
      </c>
      <c r="X696">
        <f>IF(Source!BI597&lt;=1,I687+I688+I690+I692+I693+I694-0, 0)</f>
        <v>95.06</v>
      </c>
      <c r="Y696">
        <f>IF(Source!BI597=2,I687+I688+I690+I692+I693+I694-0, 0)</f>
        <v>0</v>
      </c>
      <c r="Z696">
        <f>IF(Source!BI597=3,I687+I688+I690+I692+I693+I694-0, 0)</f>
        <v>0</v>
      </c>
      <c r="AA696">
        <f>IF(Source!BI597=4,I687+I688+I690+I692+I693+I694,0)</f>
        <v>0</v>
      </c>
    </row>
    <row r="698" spans="1:28" ht="28.5" x14ac:dyDescent="0.2">
      <c r="A698" s="26">
        <v>2</v>
      </c>
      <c r="B698" s="26" t="str">
        <f>Source!F599</f>
        <v>6.58-31-1</v>
      </c>
      <c r="C698" s="26" t="s">
        <v>116</v>
      </c>
      <c r="D698" s="27" t="str">
        <f>Source!H599</f>
        <v>100 мест</v>
      </c>
      <c r="E698" s="10">
        <f>Source!I599</f>
        <v>0.02</v>
      </c>
      <c r="F698" s="29"/>
      <c r="G698" s="28"/>
      <c r="H698" s="10"/>
      <c r="I698" s="29"/>
      <c r="J698" s="10"/>
      <c r="K698" s="29"/>
      <c r="Q698">
        <f>ROUND((Source!DN599/100)*ROUND((ROUND((Source!AF599*Source!AV599*Source!I599),2)),2), 2)</f>
        <v>9.5399999999999991</v>
      </c>
      <c r="R698">
        <f>Source!X599</f>
        <v>210.54</v>
      </c>
      <c r="S698">
        <f>ROUND((Source!DO599/100)*ROUND((ROUND((Source!AF599*Source!AV599*Source!I599),2)),2), 2)</f>
        <v>7.24</v>
      </c>
      <c r="T698">
        <f>Source!Y599</f>
        <v>99.22</v>
      </c>
      <c r="U698">
        <f>ROUND((175/100)*ROUND((ROUND((Source!AE599*Source!AV599*Source!I599),2)),2), 2)</f>
        <v>0.12</v>
      </c>
      <c r="V698">
        <f>ROUND((160/100)*ROUND(ROUND((ROUND((Source!AE599*Source!AV599*Source!I599),2)*Source!BS599),2), 2), 2)</f>
        <v>2.96</v>
      </c>
    </row>
    <row r="699" spans="1:28" x14ac:dyDescent="0.2">
      <c r="C699" s="30" t="str">
        <f>"Объем: "&amp;Source!I599&amp;"=2/"&amp;"100"</f>
        <v>Объем: 0,02=2/100</v>
      </c>
    </row>
    <row r="700" spans="1:28" ht="14.25" x14ac:dyDescent="0.2">
      <c r="A700" s="26"/>
      <c r="B700" s="26"/>
      <c r="C700" s="26" t="s">
        <v>313</v>
      </c>
      <c r="D700" s="27"/>
      <c r="E700" s="10"/>
      <c r="F700" s="29">
        <f>Source!AO599</f>
        <v>458.59</v>
      </c>
      <c r="G700" s="28" t="str">
        <f>Source!DG599</f>
        <v/>
      </c>
      <c r="H700" s="10">
        <f>Source!AV599</f>
        <v>1</v>
      </c>
      <c r="I700" s="29">
        <f>ROUND((ROUND((Source!AF599*Source!AV599*Source!I599),2)),2)</f>
        <v>9.17</v>
      </c>
      <c r="J700" s="10">
        <f>IF(Source!BA599&lt;&gt; 0, Source!BA599, 1)</f>
        <v>26.39</v>
      </c>
      <c r="K700" s="29">
        <f>Source!S599</f>
        <v>242</v>
      </c>
      <c r="W700">
        <f>I700</f>
        <v>9.17</v>
      </c>
    </row>
    <row r="701" spans="1:28" ht="14.25" x14ac:dyDescent="0.2">
      <c r="A701" s="26"/>
      <c r="B701" s="26"/>
      <c r="C701" s="26" t="s">
        <v>322</v>
      </c>
      <c r="D701" s="27"/>
      <c r="E701" s="10"/>
      <c r="F701" s="29">
        <f>Source!AM599</f>
        <v>9.8699999999999992</v>
      </c>
      <c r="G701" s="28" t="str">
        <f>Source!DE599</f>
        <v/>
      </c>
      <c r="H701" s="10">
        <f>Source!AV599</f>
        <v>1</v>
      </c>
      <c r="I701" s="29">
        <f>(ROUND((ROUND(((Source!ET599)*Source!AV599*Source!I599),2)),2)+ROUND((ROUND(((Source!AE599-(Source!EU599))*Source!AV599*Source!I599),2)),2))</f>
        <v>0.2</v>
      </c>
      <c r="J701" s="10">
        <f>IF(Source!BB599&lt;&gt; 0, Source!BB599, 1)</f>
        <v>14.65</v>
      </c>
      <c r="K701" s="29">
        <f>Source!Q599</f>
        <v>2.93</v>
      </c>
    </row>
    <row r="702" spans="1:28" ht="14.25" x14ac:dyDescent="0.2">
      <c r="A702" s="26"/>
      <c r="B702" s="26"/>
      <c r="C702" s="26" t="s">
        <v>323</v>
      </c>
      <c r="D702" s="27"/>
      <c r="E702" s="10"/>
      <c r="F702" s="29">
        <f>Source!AN599</f>
        <v>3.55</v>
      </c>
      <c r="G702" s="28" t="str">
        <f>Source!DF599</f>
        <v/>
      </c>
      <c r="H702" s="10">
        <f>Source!AV599</f>
        <v>1</v>
      </c>
      <c r="I702" s="41">
        <f>ROUND((ROUND((Source!AE599*Source!AV599*Source!I599),2)),2)</f>
        <v>7.0000000000000007E-2</v>
      </c>
      <c r="J702" s="10">
        <f>IF(Source!BS599&lt;&gt; 0, Source!BS599, 1)</f>
        <v>26.39</v>
      </c>
      <c r="K702" s="41">
        <f>Source!R599</f>
        <v>1.85</v>
      </c>
      <c r="W702">
        <f>I702</f>
        <v>7.0000000000000007E-2</v>
      </c>
    </row>
    <row r="703" spans="1:28" ht="14.25" x14ac:dyDescent="0.2">
      <c r="A703" s="26"/>
      <c r="B703" s="26"/>
      <c r="C703" s="26" t="s">
        <v>324</v>
      </c>
      <c r="D703" s="27"/>
      <c r="E703" s="10"/>
      <c r="F703" s="29">
        <f>Source!AL599</f>
        <v>195.25</v>
      </c>
      <c r="G703" s="28" t="str">
        <f>Source!DD599</f>
        <v/>
      </c>
      <c r="H703" s="10">
        <f>Source!AW599</f>
        <v>1</v>
      </c>
      <c r="I703" s="29">
        <f>ROUND((ROUND((Source!AC599*Source!AW599*Source!I599),2)),2)</f>
        <v>3.91</v>
      </c>
      <c r="J703" s="10">
        <f>IF(Source!BC599&lt;&gt; 0, Source!BC599, 1)</f>
        <v>8.3000000000000007</v>
      </c>
      <c r="K703" s="29">
        <f>Source!P599</f>
        <v>32.450000000000003</v>
      </c>
    </row>
    <row r="704" spans="1:28" ht="28.5" x14ac:dyDescent="0.2">
      <c r="A704" s="26" t="s">
        <v>118</v>
      </c>
      <c r="B704" s="26" t="str">
        <f>Source!F600</f>
        <v>9999990001</v>
      </c>
      <c r="C704" s="26" t="s">
        <v>29</v>
      </c>
      <c r="D704" s="27" t="str">
        <f>Source!H600</f>
        <v>т</v>
      </c>
      <c r="E704" s="10">
        <f>Source!I600</f>
        <v>-6.0000000000000001E-3</v>
      </c>
      <c r="F704" s="29">
        <f>Source!AK600</f>
        <v>0</v>
      </c>
      <c r="G704" s="31" t="s">
        <v>3</v>
      </c>
      <c r="H704" s="10">
        <f>Source!AW600</f>
        <v>1</v>
      </c>
      <c r="I704" s="29">
        <f>ROUND((ROUND((Source!AC600*Source!AW600*Source!I600),2)),2)+(ROUND((ROUND(((Source!ET600)*Source!AV600*Source!I600),2)),2)+ROUND((ROUND(((Source!AE600-(Source!EU600))*Source!AV600*Source!I600),2)),2))+ROUND((ROUND((Source!AF600*Source!AV600*Source!I600),2)),2)</f>
        <v>0</v>
      </c>
      <c r="J704" s="10">
        <f>IF(Source!BC600&lt;&gt; 0, Source!BC600, 1)</f>
        <v>1</v>
      </c>
      <c r="K704" s="29">
        <f>Source!O600</f>
        <v>0</v>
      </c>
      <c r="Q704">
        <f>ROUND((Source!DN600/100)*ROUND((ROUND((Source!AF600*Source!AV600*Source!I600),2)),2), 2)</f>
        <v>0</v>
      </c>
      <c r="R704">
        <f>Source!X600</f>
        <v>0</v>
      </c>
      <c r="S704">
        <f>ROUND((Source!DO600/100)*ROUND((ROUND((Source!AF600*Source!AV600*Source!I600),2)),2), 2)</f>
        <v>0</v>
      </c>
      <c r="T704">
        <f>Source!Y600</f>
        <v>0</v>
      </c>
      <c r="U704">
        <f>ROUND((175/100)*ROUND((ROUND((Source!AE600*Source!AV600*Source!I600),2)),2), 2)</f>
        <v>0</v>
      </c>
      <c r="V704">
        <f>ROUND((160/100)*ROUND(ROUND((ROUND((Source!AE600*Source!AV600*Source!I600),2)*Source!BS600),2), 2), 2)</f>
        <v>0</v>
      </c>
      <c r="X704">
        <f>IF(Source!BI600&lt;=1,I704, 0)</f>
        <v>0</v>
      </c>
      <c r="Y704">
        <f>IF(Source!BI600=2,I704, 0)</f>
        <v>0</v>
      </c>
      <c r="Z704">
        <f>IF(Source!BI600=3,I704, 0)</f>
        <v>0</v>
      </c>
      <c r="AA704">
        <f>IF(Source!BI600=4,I704, 0)</f>
        <v>0</v>
      </c>
    </row>
    <row r="705" spans="1:28" ht="14.25" x14ac:dyDescent="0.2">
      <c r="A705" s="26"/>
      <c r="B705" s="26"/>
      <c r="C705" s="26" t="s">
        <v>314</v>
      </c>
      <c r="D705" s="27" t="s">
        <v>315</v>
      </c>
      <c r="E705" s="10">
        <f>Source!DN599</f>
        <v>104</v>
      </c>
      <c r="F705" s="29"/>
      <c r="G705" s="28"/>
      <c r="H705" s="10"/>
      <c r="I705" s="29">
        <f>SUM(Q698:Q704)</f>
        <v>9.5399999999999991</v>
      </c>
      <c r="J705" s="10">
        <f>Source!BZ599</f>
        <v>87</v>
      </c>
      <c r="K705" s="29">
        <f>SUM(R698:R704)</f>
        <v>210.54</v>
      </c>
    </row>
    <row r="706" spans="1:28" ht="14.25" x14ac:dyDescent="0.2">
      <c r="A706" s="26"/>
      <c r="B706" s="26"/>
      <c r="C706" s="26" t="s">
        <v>316</v>
      </c>
      <c r="D706" s="27" t="s">
        <v>315</v>
      </c>
      <c r="E706" s="10">
        <f>Source!DO599</f>
        <v>79</v>
      </c>
      <c r="F706" s="29"/>
      <c r="G706" s="28"/>
      <c r="H706" s="10"/>
      <c r="I706" s="29">
        <f>SUM(S698:S705)</f>
        <v>7.24</v>
      </c>
      <c r="J706" s="10">
        <f>Source!CA599</f>
        <v>41</v>
      </c>
      <c r="K706" s="29">
        <f>SUM(T698:T705)</f>
        <v>99.22</v>
      </c>
    </row>
    <row r="707" spans="1:28" ht="14.25" x14ac:dyDescent="0.2">
      <c r="A707" s="26"/>
      <c r="B707" s="26"/>
      <c r="C707" s="26" t="s">
        <v>325</v>
      </c>
      <c r="D707" s="27" t="s">
        <v>315</v>
      </c>
      <c r="E707" s="10">
        <f>175</f>
        <v>175</v>
      </c>
      <c r="F707" s="29"/>
      <c r="G707" s="28"/>
      <c r="H707" s="10"/>
      <c r="I707" s="29">
        <f>SUM(U698:U706)</f>
        <v>0.12</v>
      </c>
      <c r="J707" s="10">
        <f>160</f>
        <v>160</v>
      </c>
      <c r="K707" s="29">
        <f>SUM(V698:V706)</f>
        <v>2.96</v>
      </c>
    </row>
    <row r="708" spans="1:28" ht="14.25" x14ac:dyDescent="0.2">
      <c r="A708" s="34"/>
      <c r="B708" s="34"/>
      <c r="C708" s="34" t="s">
        <v>317</v>
      </c>
      <c r="D708" s="35" t="s">
        <v>318</v>
      </c>
      <c r="E708" s="36">
        <f>Source!AQ599</f>
        <v>39.5</v>
      </c>
      <c r="F708" s="37"/>
      <c r="G708" s="38" t="str">
        <f>Source!DI599</f>
        <v/>
      </c>
      <c r="H708" s="36">
        <f>Source!AV599</f>
        <v>1</v>
      </c>
      <c r="I708" s="37">
        <f>Source!U599</f>
        <v>0.79</v>
      </c>
      <c r="J708" s="36"/>
      <c r="K708" s="37"/>
      <c r="AB708" s="32">
        <f>I708</f>
        <v>0.79</v>
      </c>
    </row>
    <row r="709" spans="1:28" ht="15" x14ac:dyDescent="0.25">
      <c r="A709" s="39"/>
      <c r="B709" s="39"/>
      <c r="C709" s="40" t="s">
        <v>319</v>
      </c>
      <c r="D709" s="39"/>
      <c r="E709" s="39"/>
      <c r="F709" s="39"/>
      <c r="G709" s="39"/>
      <c r="H709" s="76">
        <f>I700+I701+I703+I705+I706+I707+SUM(I704:I704)</f>
        <v>30.180000000000003</v>
      </c>
      <c r="I709" s="76"/>
      <c r="J709" s="76">
        <f>K700+K701+K703+K705+K706+K707+SUM(K704:K704)</f>
        <v>590.1</v>
      </c>
      <c r="K709" s="76"/>
      <c r="O709" s="32">
        <f>I700+I701+I703+I705+I706+I707+SUM(I704:I704)</f>
        <v>30.180000000000003</v>
      </c>
      <c r="P709" s="32">
        <f>K700+K701+K703+K705+K706+K707+SUM(K704:K704)</f>
        <v>590.1</v>
      </c>
      <c r="X709">
        <f>IF(Source!BI599&lt;=1,I700+I701+I703+I705+I706+I707-0, 0)</f>
        <v>30.180000000000003</v>
      </c>
      <c r="Y709">
        <f>IF(Source!BI599=2,I700+I701+I703+I705+I706+I707-0, 0)</f>
        <v>0</v>
      </c>
      <c r="Z709">
        <f>IF(Source!BI599=3,I700+I701+I703+I705+I706+I707-0, 0)</f>
        <v>0</v>
      </c>
      <c r="AA709">
        <f>IF(Source!BI599=4,I700+I701+I703+I705+I706+I707,0)</f>
        <v>0</v>
      </c>
    </row>
    <row r="711" spans="1:28" ht="28.5" x14ac:dyDescent="0.2">
      <c r="A711" s="26">
        <v>3</v>
      </c>
      <c r="B711" s="26" t="str">
        <f>Source!F601</f>
        <v>6.54-9-2</v>
      </c>
      <c r="C711" s="26" t="s">
        <v>120</v>
      </c>
      <c r="D711" s="27" t="str">
        <f>Source!H601</f>
        <v>1 м3</v>
      </c>
      <c r="E711" s="10">
        <f>Source!I601</f>
        <v>0.05</v>
      </c>
      <c r="F711" s="29"/>
      <c r="G711" s="28"/>
      <c r="H711" s="10"/>
      <c r="I711" s="29"/>
      <c r="J711" s="10"/>
      <c r="K711" s="29"/>
      <c r="Q711">
        <f>ROUND((Source!DN601/100)*ROUND((ROUND((Source!AF601*Source!AV601*Source!I601),2)),2), 2)</f>
        <v>11.49</v>
      </c>
      <c r="R711">
        <f>Source!X601</f>
        <v>249.75</v>
      </c>
      <c r="S711">
        <f>ROUND((Source!DO601/100)*ROUND((ROUND((Source!AF601*Source!AV601*Source!I601),2)),2), 2)</f>
        <v>9.4600000000000009</v>
      </c>
      <c r="T711">
        <f>Source!Y601</f>
        <v>146.28</v>
      </c>
      <c r="U711">
        <f>ROUND((175/100)*ROUND((ROUND((Source!AE601*Source!AV601*Source!I601),2)),2), 2)</f>
        <v>0.4</v>
      </c>
      <c r="V711">
        <f>ROUND((160/100)*ROUND(ROUND((ROUND((Source!AE601*Source!AV601*Source!I601),2)*Source!BS601),2), 2), 2)</f>
        <v>9.7100000000000009</v>
      </c>
    </row>
    <row r="712" spans="1:28" ht="14.25" x14ac:dyDescent="0.2">
      <c r="A712" s="26"/>
      <c r="B712" s="26"/>
      <c r="C712" s="26" t="s">
        <v>313</v>
      </c>
      <c r="D712" s="27"/>
      <c r="E712" s="10"/>
      <c r="F712" s="29">
        <f>Source!AO601</f>
        <v>270.45999999999998</v>
      </c>
      <c r="G712" s="28" t="str">
        <f>Source!DG601</f>
        <v/>
      </c>
      <c r="H712" s="10">
        <f>Source!AV601</f>
        <v>1</v>
      </c>
      <c r="I712" s="29">
        <f>ROUND((ROUND((Source!AF601*Source!AV601*Source!I601),2)),2)</f>
        <v>13.52</v>
      </c>
      <c r="J712" s="10">
        <f>IF(Source!BA601&lt;&gt; 0, Source!BA601, 1)</f>
        <v>26.39</v>
      </c>
      <c r="K712" s="29">
        <f>Source!S601</f>
        <v>356.79</v>
      </c>
      <c r="W712">
        <f>I712</f>
        <v>13.52</v>
      </c>
    </row>
    <row r="713" spans="1:28" ht="14.25" x14ac:dyDescent="0.2">
      <c r="A713" s="26"/>
      <c r="B713" s="26"/>
      <c r="C713" s="26" t="s">
        <v>322</v>
      </c>
      <c r="D713" s="27"/>
      <c r="E713" s="10"/>
      <c r="F713" s="29">
        <f>Source!AM601</f>
        <v>18.57</v>
      </c>
      <c r="G713" s="28" t="str">
        <f>Source!DE601</f>
        <v/>
      </c>
      <c r="H713" s="10">
        <f>Source!AV601</f>
        <v>1</v>
      </c>
      <c r="I713" s="29">
        <f>(ROUND((ROUND(((Source!ET601)*Source!AV601*Source!I601),2)),2)+ROUND((ROUND(((Source!AE601-(Source!EU601))*Source!AV601*Source!I601),2)),2))</f>
        <v>0.93</v>
      </c>
      <c r="J713" s="10">
        <f>IF(Source!BB601&lt;&gt; 0, Source!BB601, 1)</f>
        <v>11.89</v>
      </c>
      <c r="K713" s="29">
        <f>Source!Q601</f>
        <v>11.06</v>
      </c>
    </row>
    <row r="714" spans="1:28" ht="14.25" x14ac:dyDescent="0.2">
      <c r="A714" s="26"/>
      <c r="B714" s="26"/>
      <c r="C714" s="26" t="s">
        <v>323</v>
      </c>
      <c r="D714" s="27"/>
      <c r="E714" s="10"/>
      <c r="F714" s="29">
        <f>Source!AN601</f>
        <v>4.66</v>
      </c>
      <c r="G714" s="28" t="str">
        <f>Source!DF601</f>
        <v/>
      </c>
      <c r="H714" s="10">
        <f>Source!AV601</f>
        <v>1</v>
      </c>
      <c r="I714" s="41">
        <f>ROUND((ROUND((Source!AE601*Source!AV601*Source!I601),2)),2)</f>
        <v>0.23</v>
      </c>
      <c r="J714" s="10">
        <f>IF(Source!BS601&lt;&gt; 0, Source!BS601, 1)</f>
        <v>26.39</v>
      </c>
      <c r="K714" s="41">
        <f>Source!R601</f>
        <v>6.07</v>
      </c>
      <c r="W714">
        <f>I714</f>
        <v>0.23</v>
      </c>
    </row>
    <row r="715" spans="1:28" ht="14.25" x14ac:dyDescent="0.2">
      <c r="A715" s="26"/>
      <c r="B715" s="26"/>
      <c r="C715" s="26" t="s">
        <v>324</v>
      </c>
      <c r="D715" s="27"/>
      <c r="E715" s="10"/>
      <c r="F715" s="29">
        <f>Source!AL601</f>
        <v>558.79</v>
      </c>
      <c r="G715" s="28" t="str">
        <f>Source!DD601</f>
        <v/>
      </c>
      <c r="H715" s="10">
        <f>Source!AW601</f>
        <v>1</v>
      </c>
      <c r="I715" s="29">
        <f>ROUND((ROUND((Source!AC601*Source!AW601*Source!I601),2)),2)</f>
        <v>27.94</v>
      </c>
      <c r="J715" s="10">
        <f>IF(Source!BC601&lt;&gt; 0, Source!BC601, 1)</f>
        <v>9.44</v>
      </c>
      <c r="K715" s="29">
        <f>Source!P601</f>
        <v>263.75</v>
      </c>
    </row>
    <row r="716" spans="1:28" ht="14.25" x14ac:dyDescent="0.2">
      <c r="A716" s="26" t="s">
        <v>44</v>
      </c>
      <c r="B716" s="26" t="str">
        <f>Source!F602</f>
        <v>1.3-2-6</v>
      </c>
      <c r="C716" s="26" t="s">
        <v>127</v>
      </c>
      <c r="D716" s="27" t="str">
        <f>Source!H602</f>
        <v>м3</v>
      </c>
      <c r="E716" s="10">
        <f>Source!I602</f>
        <v>5.099999999999999E-2</v>
      </c>
      <c r="F716" s="29">
        <f>Source!AK602</f>
        <v>478.96</v>
      </c>
      <c r="G716" s="31" t="s">
        <v>3</v>
      </c>
      <c r="H716" s="10">
        <f>Source!AW602</f>
        <v>1</v>
      </c>
      <c r="I716" s="29">
        <f>ROUND((ROUND((Source!AC602*Source!AW602*Source!I602),2)),2)+(ROUND((ROUND(((Source!ET602)*Source!AV602*Source!I602),2)),2)+ROUND((ROUND(((Source!AE602-(Source!EU602))*Source!AV602*Source!I602),2)),2))+ROUND((ROUND((Source!AF602*Source!AV602*Source!I602),2)),2)</f>
        <v>24.43</v>
      </c>
      <c r="J716" s="10">
        <f>IF(Source!BC602&lt;&gt; 0, Source!BC602, 1)</f>
        <v>7.8</v>
      </c>
      <c r="K716" s="29">
        <f>Source!O602</f>
        <v>190.55</v>
      </c>
      <c r="Q716">
        <f>ROUND((Source!DN602/100)*ROUND((ROUND((Source!AF602*Source!AV602*Source!I602),2)),2), 2)</f>
        <v>0</v>
      </c>
      <c r="R716">
        <f>Source!X602</f>
        <v>0</v>
      </c>
      <c r="S716">
        <f>ROUND((Source!DO602/100)*ROUND((ROUND((Source!AF602*Source!AV602*Source!I602),2)),2), 2)</f>
        <v>0</v>
      </c>
      <c r="T716">
        <f>Source!Y602</f>
        <v>0</v>
      </c>
      <c r="U716">
        <f>ROUND((175/100)*ROUND((ROUND((Source!AE602*Source!AV602*Source!I602),2)),2), 2)</f>
        <v>0</v>
      </c>
      <c r="V716">
        <f>ROUND((160/100)*ROUND(ROUND((ROUND((Source!AE602*Source!AV602*Source!I602),2)*Source!BS602),2), 2), 2)</f>
        <v>0</v>
      </c>
      <c r="X716">
        <f>IF(Source!BI602&lt;=1,I716, 0)</f>
        <v>24.43</v>
      </c>
      <c r="Y716">
        <f>IF(Source!BI602=2,I716, 0)</f>
        <v>0</v>
      </c>
      <c r="Z716">
        <f>IF(Source!BI602=3,I716, 0)</f>
        <v>0</v>
      </c>
      <c r="AA716">
        <f>IF(Source!BI602=4,I716, 0)</f>
        <v>0</v>
      </c>
    </row>
    <row r="717" spans="1:28" ht="14.25" x14ac:dyDescent="0.2">
      <c r="A717" s="26"/>
      <c r="B717" s="26"/>
      <c r="C717" s="26" t="s">
        <v>314</v>
      </c>
      <c r="D717" s="27" t="s">
        <v>315</v>
      </c>
      <c r="E717" s="10">
        <f>Source!DN601</f>
        <v>85</v>
      </c>
      <c r="F717" s="29"/>
      <c r="G717" s="28"/>
      <c r="H717" s="10"/>
      <c r="I717" s="29">
        <f>SUM(Q711:Q716)</f>
        <v>11.49</v>
      </c>
      <c r="J717" s="10">
        <f>Source!BZ601</f>
        <v>70</v>
      </c>
      <c r="K717" s="29">
        <f>SUM(R711:R716)</f>
        <v>249.75</v>
      </c>
    </row>
    <row r="718" spans="1:28" ht="14.25" x14ac:dyDescent="0.2">
      <c r="A718" s="26"/>
      <c r="B718" s="26"/>
      <c r="C718" s="26" t="s">
        <v>316</v>
      </c>
      <c r="D718" s="27" t="s">
        <v>315</v>
      </c>
      <c r="E718" s="10">
        <f>Source!DO601</f>
        <v>70</v>
      </c>
      <c r="F718" s="29"/>
      <c r="G718" s="28"/>
      <c r="H718" s="10"/>
      <c r="I718" s="29">
        <f>SUM(S711:S717)</f>
        <v>9.4600000000000009</v>
      </c>
      <c r="J718" s="10">
        <f>Source!CA601</f>
        <v>41</v>
      </c>
      <c r="K718" s="29">
        <f>SUM(T711:T717)</f>
        <v>146.28</v>
      </c>
    </row>
    <row r="719" spans="1:28" ht="14.25" x14ac:dyDescent="0.2">
      <c r="A719" s="26"/>
      <c r="B719" s="26"/>
      <c r="C719" s="26" t="s">
        <v>325</v>
      </c>
      <c r="D719" s="27" t="s">
        <v>315</v>
      </c>
      <c r="E719" s="10">
        <f>175</f>
        <v>175</v>
      </c>
      <c r="F719" s="29"/>
      <c r="G719" s="28"/>
      <c r="H719" s="10"/>
      <c r="I719" s="29">
        <f>SUM(U711:U718)</f>
        <v>0.4</v>
      </c>
      <c r="J719" s="10">
        <f>160</f>
        <v>160</v>
      </c>
      <c r="K719" s="29">
        <f>SUM(V711:V718)</f>
        <v>9.7100000000000009</v>
      </c>
    </row>
    <row r="720" spans="1:28" ht="14.25" x14ac:dyDescent="0.2">
      <c r="A720" s="34"/>
      <c r="B720" s="34"/>
      <c r="C720" s="34" t="s">
        <v>317</v>
      </c>
      <c r="D720" s="35" t="s">
        <v>318</v>
      </c>
      <c r="E720" s="36">
        <f>Source!AQ601</f>
        <v>24.61</v>
      </c>
      <c r="F720" s="37"/>
      <c r="G720" s="38" t="str">
        <f>Source!DI601</f>
        <v/>
      </c>
      <c r="H720" s="36">
        <f>Source!AV601</f>
        <v>1</v>
      </c>
      <c r="I720" s="37">
        <f>Source!U601</f>
        <v>1.2305000000000001</v>
      </c>
      <c r="J720" s="36"/>
      <c r="K720" s="37"/>
      <c r="AB720" s="32">
        <f>I720</f>
        <v>1.2305000000000001</v>
      </c>
    </row>
    <row r="721" spans="1:28" ht="15" x14ac:dyDescent="0.25">
      <c r="A721" s="39"/>
      <c r="B721" s="39"/>
      <c r="C721" s="40" t="s">
        <v>319</v>
      </c>
      <c r="D721" s="39"/>
      <c r="E721" s="39"/>
      <c r="F721" s="39"/>
      <c r="G721" s="39"/>
      <c r="H721" s="76">
        <f>I712+I713+I715+I717+I718+I719+SUM(I716:I716)</f>
        <v>88.17</v>
      </c>
      <c r="I721" s="76"/>
      <c r="J721" s="76">
        <f>K712+K713+K715+K717+K718+K719+SUM(K716:K716)</f>
        <v>1227.8900000000001</v>
      </c>
      <c r="K721" s="76"/>
      <c r="O721" s="32">
        <f>I712+I713+I715+I717+I718+I719+SUM(I716:I716)</f>
        <v>88.17</v>
      </c>
      <c r="P721" s="32">
        <f>K712+K713+K715+K717+K718+K719+SUM(K716:K716)</f>
        <v>1227.8900000000001</v>
      </c>
      <c r="X721">
        <f>IF(Source!BI601&lt;=1,I712+I713+I715+I717+I718+I719-0, 0)</f>
        <v>63.74</v>
      </c>
      <c r="Y721">
        <f>IF(Source!BI601=2,I712+I713+I715+I717+I718+I719-0, 0)</f>
        <v>0</v>
      </c>
      <c r="Z721">
        <f>IF(Source!BI601=3,I712+I713+I715+I717+I718+I719-0, 0)</f>
        <v>0</v>
      </c>
      <c r="AA721">
        <f>IF(Source!BI601=4,I712+I713+I715+I717+I718+I719,0)</f>
        <v>0</v>
      </c>
    </row>
    <row r="723" spans="1:28" ht="28.5" x14ac:dyDescent="0.2">
      <c r="A723" s="26">
        <v>4</v>
      </c>
      <c r="B723" s="26" t="str">
        <f>Source!F603</f>
        <v>6.58-2-1</v>
      </c>
      <c r="C723" s="26" t="s">
        <v>40</v>
      </c>
      <c r="D723" s="27" t="str">
        <f>Source!H603</f>
        <v>100 м2</v>
      </c>
      <c r="E723" s="10">
        <f>Source!I603</f>
        <v>0.84279999999999999</v>
      </c>
      <c r="F723" s="29"/>
      <c r="G723" s="28"/>
      <c r="H723" s="10"/>
      <c r="I723" s="29"/>
      <c r="J723" s="10"/>
      <c r="K723" s="29"/>
      <c r="Q723">
        <f>ROUND((Source!DN603/100)*ROUND((ROUND((Source!AF603*Source!AV603*Source!I603),2)),2), 2)</f>
        <v>129.01</v>
      </c>
      <c r="R723">
        <f>Source!X603</f>
        <v>2978.96</v>
      </c>
      <c r="S723">
        <f>ROUND((Source!DO603/100)*ROUND((ROUND((Source!AF603*Source!AV603*Source!I603),2)),2), 2)</f>
        <v>88.69</v>
      </c>
      <c r="T723">
        <f>Source!Y603</f>
        <v>1744.82</v>
      </c>
      <c r="U723">
        <f>ROUND((175/100)*ROUND((ROUND((Source!AE603*Source!AV603*Source!I603),2)),2), 2)</f>
        <v>0</v>
      </c>
      <c r="V723">
        <f>ROUND((160/100)*ROUND(ROUND((ROUND((Source!AE603*Source!AV603*Source!I603),2)*Source!BS603),2), 2), 2)</f>
        <v>0</v>
      </c>
    </row>
    <row r="724" spans="1:28" x14ac:dyDescent="0.2">
      <c r="C724" s="30" t="str">
        <f>"Объем: "&amp;Source!I603&amp;"=84,28/"&amp;"100"</f>
        <v>Объем: 0,8428=84,28/100</v>
      </c>
    </row>
    <row r="725" spans="1:28" ht="14.25" x14ac:dyDescent="0.2">
      <c r="A725" s="26"/>
      <c r="B725" s="26"/>
      <c r="C725" s="26" t="s">
        <v>313</v>
      </c>
      <c r="D725" s="27"/>
      <c r="E725" s="10"/>
      <c r="F725" s="29">
        <f>Source!AO603</f>
        <v>191.34</v>
      </c>
      <c r="G725" s="28" t="str">
        <f>Source!DG603</f>
        <v/>
      </c>
      <c r="H725" s="10">
        <f>Source!AV603</f>
        <v>1</v>
      </c>
      <c r="I725" s="29">
        <f>ROUND((ROUND((Source!AF603*Source!AV603*Source!I603),2)),2)</f>
        <v>161.26</v>
      </c>
      <c r="J725" s="10">
        <f>IF(Source!BA603&lt;&gt; 0, Source!BA603, 1)</f>
        <v>26.39</v>
      </c>
      <c r="K725" s="29">
        <f>Source!S603</f>
        <v>4255.6499999999996</v>
      </c>
      <c r="W725">
        <f>I725</f>
        <v>161.26</v>
      </c>
    </row>
    <row r="726" spans="1:28" ht="28.5" x14ac:dyDescent="0.2">
      <c r="A726" s="26" t="s">
        <v>130</v>
      </c>
      <c r="B726" s="26" t="str">
        <f>Source!F604</f>
        <v>9999990001</v>
      </c>
      <c r="C726" s="26" t="s">
        <v>29</v>
      </c>
      <c r="D726" s="27" t="str">
        <f>Source!H604</f>
        <v>т</v>
      </c>
      <c r="E726" s="10">
        <f>Source!I604</f>
        <v>-0.85965599999999998</v>
      </c>
      <c r="F726" s="29">
        <f>Source!AK604</f>
        <v>0</v>
      </c>
      <c r="G726" s="31" t="s">
        <v>3</v>
      </c>
      <c r="H726" s="10">
        <f>Source!AW604</f>
        <v>1</v>
      </c>
      <c r="I726" s="29">
        <f>ROUND((ROUND((Source!AC604*Source!AW604*Source!I604),2)),2)+(ROUND((ROUND(((Source!ET604)*Source!AV604*Source!I604),2)),2)+ROUND((ROUND(((Source!AE604-(Source!EU604))*Source!AV604*Source!I604),2)),2))+ROUND((ROUND((Source!AF604*Source!AV604*Source!I604),2)),2)</f>
        <v>0</v>
      </c>
      <c r="J726" s="10">
        <f>IF(Source!BC604&lt;&gt; 0, Source!BC604, 1)</f>
        <v>1</v>
      </c>
      <c r="K726" s="29">
        <f>Source!O604</f>
        <v>0</v>
      </c>
      <c r="Q726">
        <f>ROUND((Source!DN604/100)*ROUND((ROUND((Source!AF604*Source!AV604*Source!I604),2)),2), 2)</f>
        <v>0</v>
      </c>
      <c r="R726">
        <f>Source!X604</f>
        <v>0</v>
      </c>
      <c r="S726">
        <f>ROUND((Source!DO604/100)*ROUND((ROUND((Source!AF604*Source!AV604*Source!I604),2)),2), 2)</f>
        <v>0</v>
      </c>
      <c r="T726">
        <f>Source!Y604</f>
        <v>0</v>
      </c>
      <c r="U726">
        <f>ROUND((175/100)*ROUND((ROUND((Source!AE604*Source!AV604*Source!I604),2)),2), 2)</f>
        <v>0</v>
      </c>
      <c r="V726">
        <f>ROUND((160/100)*ROUND(ROUND((ROUND((Source!AE604*Source!AV604*Source!I604),2)*Source!BS604),2), 2), 2)</f>
        <v>0</v>
      </c>
      <c r="X726">
        <f>IF(Source!BI604&lt;=1,I726, 0)</f>
        <v>0</v>
      </c>
      <c r="Y726">
        <f>IF(Source!BI604=2,I726, 0)</f>
        <v>0</v>
      </c>
      <c r="Z726">
        <f>IF(Source!BI604=3,I726, 0)</f>
        <v>0</v>
      </c>
      <c r="AA726">
        <f>IF(Source!BI604=4,I726, 0)</f>
        <v>0</v>
      </c>
    </row>
    <row r="727" spans="1:28" ht="14.25" x14ac:dyDescent="0.2">
      <c r="A727" s="26"/>
      <c r="B727" s="26"/>
      <c r="C727" s="26" t="s">
        <v>314</v>
      </c>
      <c r="D727" s="27" t="s">
        <v>315</v>
      </c>
      <c r="E727" s="10">
        <f>Source!DN603</f>
        <v>80</v>
      </c>
      <c r="F727" s="29"/>
      <c r="G727" s="28"/>
      <c r="H727" s="10"/>
      <c r="I727" s="29">
        <f>SUM(Q723:Q726)</f>
        <v>129.01</v>
      </c>
      <c r="J727" s="10">
        <f>Source!BZ603</f>
        <v>70</v>
      </c>
      <c r="K727" s="29">
        <f>SUM(R723:R726)</f>
        <v>2978.96</v>
      </c>
    </row>
    <row r="728" spans="1:28" ht="14.25" x14ac:dyDescent="0.2">
      <c r="A728" s="26"/>
      <c r="B728" s="26"/>
      <c r="C728" s="26" t="s">
        <v>316</v>
      </c>
      <c r="D728" s="27" t="s">
        <v>315</v>
      </c>
      <c r="E728" s="10">
        <f>Source!DO603</f>
        <v>55</v>
      </c>
      <c r="F728" s="29"/>
      <c r="G728" s="28"/>
      <c r="H728" s="10"/>
      <c r="I728" s="29">
        <f>SUM(S723:S727)</f>
        <v>88.69</v>
      </c>
      <c r="J728" s="10">
        <f>Source!CA603</f>
        <v>41</v>
      </c>
      <c r="K728" s="29">
        <f>SUM(T723:T727)</f>
        <v>1744.82</v>
      </c>
    </row>
    <row r="729" spans="1:28" ht="14.25" x14ac:dyDescent="0.2">
      <c r="A729" s="34"/>
      <c r="B729" s="34"/>
      <c r="C729" s="34" t="s">
        <v>317</v>
      </c>
      <c r="D729" s="35" t="s">
        <v>318</v>
      </c>
      <c r="E729" s="36">
        <f>Source!AQ603</f>
        <v>17.41</v>
      </c>
      <c r="F729" s="37"/>
      <c r="G729" s="38" t="str">
        <f>Source!DI603</f>
        <v/>
      </c>
      <c r="H729" s="36">
        <f>Source!AV603</f>
        <v>1</v>
      </c>
      <c r="I729" s="37">
        <f>Source!U603</f>
        <v>14.673147999999999</v>
      </c>
      <c r="J729" s="36"/>
      <c r="K729" s="37"/>
      <c r="AB729" s="32">
        <f>I729</f>
        <v>14.673147999999999</v>
      </c>
    </row>
    <row r="730" spans="1:28" ht="15" x14ac:dyDescent="0.25">
      <c r="A730" s="39"/>
      <c r="B730" s="39"/>
      <c r="C730" s="40" t="s">
        <v>319</v>
      </c>
      <c r="D730" s="39"/>
      <c r="E730" s="39"/>
      <c r="F730" s="39"/>
      <c r="G730" s="39"/>
      <c r="H730" s="76">
        <f>I725+I727+I728+SUM(I726:I726)</f>
        <v>378.96</v>
      </c>
      <c r="I730" s="76"/>
      <c r="J730" s="76">
        <f>K725+K727+K728+SUM(K726:K726)</f>
        <v>8979.43</v>
      </c>
      <c r="K730" s="76"/>
      <c r="O730" s="32">
        <f>I725+I727+I728+SUM(I726:I726)</f>
        <v>378.96</v>
      </c>
      <c r="P730" s="32">
        <f>K725+K727+K728+SUM(K726:K726)</f>
        <v>8979.43</v>
      </c>
      <c r="X730">
        <f>IF(Source!BI603&lt;=1,I725+I727+I728-0, 0)</f>
        <v>378.96</v>
      </c>
      <c r="Y730">
        <f>IF(Source!BI603=2,I725+I727+I728-0, 0)</f>
        <v>0</v>
      </c>
      <c r="Z730">
        <f>IF(Source!BI603=3,I725+I727+I728-0, 0)</f>
        <v>0</v>
      </c>
      <c r="AA730">
        <f>IF(Source!BI603=4,I725+I727+I728,0)</f>
        <v>0</v>
      </c>
    </row>
    <row r="732" spans="1:28" ht="57" x14ac:dyDescent="0.2">
      <c r="A732" s="26">
        <v>5</v>
      </c>
      <c r="B732" s="26" t="str">
        <f>Source!F605</f>
        <v>3.12-3-4</v>
      </c>
      <c r="C732" s="26" t="s">
        <v>132</v>
      </c>
      <c r="D732" s="27" t="str">
        <f>Source!H605</f>
        <v>100 м2</v>
      </c>
      <c r="E732" s="10">
        <f>Source!I605</f>
        <v>0.84279999999999999</v>
      </c>
      <c r="F732" s="29"/>
      <c r="G732" s="28"/>
      <c r="H732" s="10"/>
      <c r="I732" s="29"/>
      <c r="J732" s="10"/>
      <c r="K732" s="29"/>
      <c r="Q732">
        <f>ROUND((Source!DN605/100)*ROUND((ROUND((Source!AF605*Source!AV605*Source!I605),2)),2), 2)</f>
        <v>694.5</v>
      </c>
      <c r="R732">
        <f>Source!X605</f>
        <v>15331.99</v>
      </c>
      <c r="S732">
        <f>ROUND((Source!DO605/100)*ROUND((ROUND((Source!AF605*Source!AV605*Source!I605),2)),2), 2)</f>
        <v>527.54999999999995</v>
      </c>
      <c r="T732">
        <f>Source!Y605</f>
        <v>7225.42</v>
      </c>
      <c r="U732">
        <f>ROUND((175/100)*ROUND((ROUND((Source!AE605*Source!AV605*Source!I605),2)),2), 2)</f>
        <v>131.02000000000001</v>
      </c>
      <c r="V732">
        <f>ROUND((160/100)*ROUND(ROUND((ROUND((Source!AE605*Source!AV605*Source!I605),2)*Source!BS605),2), 2), 2)</f>
        <v>3161.31</v>
      </c>
    </row>
    <row r="733" spans="1:28" x14ac:dyDescent="0.2">
      <c r="C733" s="30" t="str">
        <f>"Объем: "&amp;Source!I605&amp;"=84,28/"&amp;"100"</f>
        <v>Объем: 0,8428=84,28/100</v>
      </c>
    </row>
    <row r="734" spans="1:28" ht="14.25" x14ac:dyDescent="0.2">
      <c r="A734" s="26"/>
      <c r="B734" s="26"/>
      <c r="C734" s="26" t="s">
        <v>313</v>
      </c>
      <c r="D734" s="27"/>
      <c r="E734" s="10"/>
      <c r="F734" s="29">
        <f>Source!AO605</f>
        <v>689</v>
      </c>
      <c r="G734" s="28" t="str">
        <f>Source!DG605</f>
        <v>)*1,15</v>
      </c>
      <c r="H734" s="10">
        <f>Source!AV605</f>
        <v>1</v>
      </c>
      <c r="I734" s="29">
        <f>ROUND((ROUND((Source!AF605*Source!AV605*Source!I605),2)),2)</f>
        <v>667.79</v>
      </c>
      <c r="J734" s="10">
        <f>IF(Source!BA605&lt;&gt; 0, Source!BA605, 1)</f>
        <v>26.39</v>
      </c>
      <c r="K734" s="29">
        <f>Source!S605</f>
        <v>17622.98</v>
      </c>
      <c r="W734">
        <f>I734</f>
        <v>667.79</v>
      </c>
    </row>
    <row r="735" spans="1:28" ht="14.25" x14ac:dyDescent="0.2">
      <c r="A735" s="26"/>
      <c r="B735" s="26"/>
      <c r="C735" s="26" t="s">
        <v>322</v>
      </c>
      <c r="D735" s="27"/>
      <c r="E735" s="10"/>
      <c r="F735" s="29">
        <f>Source!AM605</f>
        <v>267.17</v>
      </c>
      <c r="G735" s="28" t="str">
        <f>Source!DE605</f>
        <v>)*1,25</v>
      </c>
      <c r="H735" s="10">
        <f>Source!AV605</f>
        <v>1</v>
      </c>
      <c r="I735" s="29">
        <f>(ROUND((ROUND((((Source!ET605*1.25))*Source!AV605*Source!I605),2)),2)+ROUND((ROUND(((Source!AE605-((Source!EU605*1.25)))*Source!AV605*Source!I605),2)),2))</f>
        <v>281.45999999999998</v>
      </c>
      <c r="J735" s="10">
        <f>IF(Source!BB605&lt;&gt; 0, Source!BB605, 1)</f>
        <v>12.18</v>
      </c>
      <c r="K735" s="29">
        <f>Source!Q605</f>
        <v>3428.18</v>
      </c>
    </row>
    <row r="736" spans="1:28" ht="14.25" x14ac:dyDescent="0.2">
      <c r="A736" s="26"/>
      <c r="B736" s="26"/>
      <c r="C736" s="26" t="s">
        <v>323</v>
      </c>
      <c r="D736" s="27"/>
      <c r="E736" s="10"/>
      <c r="F736" s="29">
        <f>Source!AN605</f>
        <v>71.069999999999993</v>
      </c>
      <c r="G736" s="28" t="str">
        <f>Source!DF605</f>
        <v>)*1,25</v>
      </c>
      <c r="H736" s="10">
        <f>Source!AV605</f>
        <v>1</v>
      </c>
      <c r="I736" s="41">
        <f>ROUND((ROUND((Source!AE605*Source!AV605*Source!I605),2)),2)</f>
        <v>74.87</v>
      </c>
      <c r="J736" s="10">
        <f>IF(Source!BS605&lt;&gt; 0, Source!BS605, 1)</f>
        <v>26.39</v>
      </c>
      <c r="K736" s="41">
        <f>Source!R605</f>
        <v>1975.82</v>
      </c>
      <c r="W736">
        <f>I736</f>
        <v>74.87</v>
      </c>
    </row>
    <row r="737" spans="1:28" ht="14.25" x14ac:dyDescent="0.2">
      <c r="A737" s="26"/>
      <c r="B737" s="26"/>
      <c r="C737" s="26" t="s">
        <v>324</v>
      </c>
      <c r="D737" s="27"/>
      <c r="E737" s="10"/>
      <c r="F737" s="29">
        <f>Source!AL605</f>
        <v>705.14</v>
      </c>
      <c r="G737" s="28" t="str">
        <f>Source!DD605</f>
        <v/>
      </c>
      <c r="H737" s="10">
        <f>Source!AW605</f>
        <v>1</v>
      </c>
      <c r="I737" s="29">
        <f>ROUND((ROUND((Source!AC605*Source!AW605*Source!I605),2)),2)</f>
        <v>594.29</v>
      </c>
      <c r="J737" s="10">
        <f>IF(Source!BC605&lt;&gt; 0, Source!BC605, 1)</f>
        <v>3.7</v>
      </c>
      <c r="K737" s="29">
        <f>Source!P605</f>
        <v>2198.87</v>
      </c>
    </row>
    <row r="738" spans="1:28" ht="199.5" x14ac:dyDescent="0.2">
      <c r="A738" s="26" t="s">
        <v>141</v>
      </c>
      <c r="B738" s="26" t="str">
        <f>Source!F606</f>
        <v>1.1-1-1312</v>
      </c>
      <c r="C738" s="26" t="s">
        <v>282</v>
      </c>
      <c r="D738" s="27" t="str">
        <f>Source!H606</f>
        <v>м2</v>
      </c>
      <c r="E738" s="10">
        <f>Source!I606</f>
        <v>113.77800000000001</v>
      </c>
      <c r="F738" s="29">
        <f>Source!AK606</f>
        <v>25.09</v>
      </c>
      <c r="G738" s="31" t="s">
        <v>3</v>
      </c>
      <c r="H738" s="10">
        <f>Source!AW606</f>
        <v>1</v>
      </c>
      <c r="I738" s="29">
        <f>ROUND((ROUND((Source!AC606*Source!AW606*Source!I606),2)),2)+(ROUND((ROUND(((Source!ET606)*Source!AV606*Source!I606),2)),2)+ROUND((ROUND(((Source!AE606-(Source!EU606))*Source!AV606*Source!I606),2)),2))+ROUND((ROUND((Source!AF606*Source!AV606*Source!I606),2)),2)</f>
        <v>2854.69</v>
      </c>
      <c r="J738" s="10">
        <f>IF(Source!BC606&lt;&gt; 0, Source!BC606, 1)</f>
        <v>10.5</v>
      </c>
      <c r="K738" s="29">
        <f>Source!O606</f>
        <v>29974.25</v>
      </c>
      <c r="Q738">
        <f>ROUND((Source!DN606/100)*ROUND((ROUND((Source!AF606*Source!AV606*Source!I606),2)),2), 2)</f>
        <v>0</v>
      </c>
      <c r="R738">
        <f>Source!X606</f>
        <v>0</v>
      </c>
      <c r="S738">
        <f>ROUND((Source!DO606/100)*ROUND((ROUND((Source!AF606*Source!AV606*Source!I606),2)),2), 2)</f>
        <v>0</v>
      </c>
      <c r="T738">
        <f>Source!Y606</f>
        <v>0</v>
      </c>
      <c r="U738">
        <f>ROUND((175/100)*ROUND((ROUND((Source!AE606*Source!AV606*Source!I606),2)),2), 2)</f>
        <v>0</v>
      </c>
      <c r="V738">
        <f>ROUND((160/100)*ROUND(ROUND((ROUND((Source!AE606*Source!AV606*Source!I606),2)*Source!BS606),2), 2), 2)</f>
        <v>0</v>
      </c>
      <c r="X738">
        <f>IF(Source!BI606&lt;=1,I738, 0)</f>
        <v>2854.69</v>
      </c>
      <c r="Y738">
        <f>IF(Source!BI606=2,I738, 0)</f>
        <v>0</v>
      </c>
      <c r="Z738">
        <f>IF(Source!BI606=3,I738, 0)</f>
        <v>0</v>
      </c>
      <c r="AA738">
        <f>IF(Source!BI606=4,I738, 0)</f>
        <v>0</v>
      </c>
    </row>
    <row r="739" spans="1:28" ht="228" x14ac:dyDescent="0.2">
      <c r="A739" s="26" t="s">
        <v>145</v>
      </c>
      <c r="B739" s="26" t="str">
        <f>Source!F607</f>
        <v>1.1-1-1313</v>
      </c>
      <c r="C739" s="26" t="s">
        <v>283</v>
      </c>
      <c r="D739" s="27" t="str">
        <f>Source!H607</f>
        <v>м2</v>
      </c>
      <c r="E739" s="10">
        <f>Source!I607</f>
        <v>111.50244000000001</v>
      </c>
      <c r="F739" s="29">
        <f>Source!AK607</f>
        <v>23.06</v>
      </c>
      <c r="G739" s="31" t="s">
        <v>3</v>
      </c>
      <c r="H739" s="10">
        <f>Source!AW607</f>
        <v>1</v>
      </c>
      <c r="I739" s="29">
        <f>ROUND((ROUND((Source!AC607*Source!AW607*Source!I607),2)),2)+(ROUND((ROUND(((Source!ET607)*Source!AV607*Source!I607),2)),2)+ROUND((ROUND(((Source!AE607-(Source!EU607))*Source!AV607*Source!I607),2)),2))+ROUND((ROUND((Source!AF607*Source!AV607*Source!I607),2)),2)</f>
        <v>2571.25</v>
      </c>
      <c r="J739" s="10">
        <f>IF(Source!BC607&lt;&gt; 0, Source!BC607, 1)</f>
        <v>10.74</v>
      </c>
      <c r="K739" s="29">
        <f>Source!O607</f>
        <v>27615.23</v>
      </c>
      <c r="Q739">
        <f>ROUND((Source!DN607/100)*ROUND((ROUND((Source!AF607*Source!AV607*Source!I607),2)),2), 2)</f>
        <v>0</v>
      </c>
      <c r="R739">
        <f>Source!X607</f>
        <v>0</v>
      </c>
      <c r="S739">
        <f>ROUND((Source!DO607/100)*ROUND((ROUND((Source!AF607*Source!AV607*Source!I607),2)),2), 2)</f>
        <v>0</v>
      </c>
      <c r="T739">
        <f>Source!Y607</f>
        <v>0</v>
      </c>
      <c r="U739">
        <f>ROUND((175/100)*ROUND((ROUND((Source!AE607*Source!AV607*Source!I607),2)),2), 2)</f>
        <v>0</v>
      </c>
      <c r="V739">
        <f>ROUND((160/100)*ROUND(ROUND((ROUND((Source!AE607*Source!AV607*Source!I607),2)*Source!BS607),2), 2), 2)</f>
        <v>0</v>
      </c>
      <c r="X739">
        <f>IF(Source!BI607&lt;=1,I739, 0)</f>
        <v>2571.25</v>
      </c>
      <c r="Y739">
        <f>IF(Source!BI607=2,I739, 0)</f>
        <v>0</v>
      </c>
      <c r="Z739">
        <f>IF(Source!BI607=3,I739, 0)</f>
        <v>0</v>
      </c>
      <c r="AA739">
        <f>IF(Source!BI607=4,I739, 0)</f>
        <v>0</v>
      </c>
    </row>
    <row r="740" spans="1:28" ht="14.25" x14ac:dyDescent="0.2">
      <c r="A740" s="26"/>
      <c r="B740" s="26"/>
      <c r="C740" s="26" t="s">
        <v>314</v>
      </c>
      <c r="D740" s="27" t="s">
        <v>315</v>
      </c>
      <c r="E740" s="10">
        <f>Source!DN605</f>
        <v>104</v>
      </c>
      <c r="F740" s="29"/>
      <c r="G740" s="28"/>
      <c r="H740" s="10"/>
      <c r="I740" s="29">
        <f>SUM(Q732:Q739)</f>
        <v>694.5</v>
      </c>
      <c r="J740" s="10">
        <f>Source!BZ605</f>
        <v>87</v>
      </c>
      <c r="K740" s="29">
        <f>SUM(R732:R739)</f>
        <v>15331.99</v>
      </c>
    </row>
    <row r="741" spans="1:28" ht="14.25" x14ac:dyDescent="0.2">
      <c r="A741" s="26"/>
      <c r="B741" s="26"/>
      <c r="C741" s="26" t="s">
        <v>316</v>
      </c>
      <c r="D741" s="27" t="s">
        <v>315</v>
      </c>
      <c r="E741" s="10">
        <f>Source!DO605</f>
        <v>79</v>
      </c>
      <c r="F741" s="29"/>
      <c r="G741" s="28"/>
      <c r="H741" s="10"/>
      <c r="I741" s="29">
        <f>SUM(S732:S740)</f>
        <v>527.54999999999995</v>
      </c>
      <c r="J741" s="10">
        <f>Source!CA605</f>
        <v>41</v>
      </c>
      <c r="K741" s="29">
        <f>SUM(T732:T740)</f>
        <v>7225.42</v>
      </c>
    </row>
    <row r="742" spans="1:28" ht="14.25" x14ac:dyDescent="0.2">
      <c r="A742" s="26"/>
      <c r="B742" s="26"/>
      <c r="C742" s="26" t="s">
        <v>325</v>
      </c>
      <c r="D742" s="27" t="s">
        <v>315</v>
      </c>
      <c r="E742" s="10">
        <f>175</f>
        <v>175</v>
      </c>
      <c r="F742" s="29"/>
      <c r="G742" s="28"/>
      <c r="H742" s="10"/>
      <c r="I742" s="29">
        <f>SUM(U732:U741)</f>
        <v>131.02000000000001</v>
      </c>
      <c r="J742" s="10">
        <f>160</f>
        <v>160</v>
      </c>
      <c r="K742" s="29">
        <f>SUM(V732:V741)</f>
        <v>3161.31</v>
      </c>
    </row>
    <row r="743" spans="1:28" ht="14.25" x14ac:dyDescent="0.2">
      <c r="A743" s="34"/>
      <c r="B743" s="34"/>
      <c r="C743" s="34" t="s">
        <v>317</v>
      </c>
      <c r="D743" s="35" t="s">
        <v>318</v>
      </c>
      <c r="E743" s="36">
        <f>Source!AQ605</f>
        <v>53</v>
      </c>
      <c r="F743" s="37"/>
      <c r="G743" s="38" t="str">
        <f>Source!DI605</f>
        <v>)*1,15</v>
      </c>
      <c r="H743" s="36">
        <f>Source!AV605</f>
        <v>1</v>
      </c>
      <c r="I743" s="37">
        <f>Source!U605</f>
        <v>51.368659999999998</v>
      </c>
      <c r="J743" s="36"/>
      <c r="K743" s="37"/>
      <c r="AB743" s="32">
        <f>I743</f>
        <v>51.368659999999998</v>
      </c>
    </row>
    <row r="744" spans="1:28" ht="15" x14ac:dyDescent="0.25">
      <c r="A744" s="39"/>
      <c r="B744" s="39"/>
      <c r="C744" s="40" t="s">
        <v>319</v>
      </c>
      <c r="D744" s="39"/>
      <c r="E744" s="39"/>
      <c r="F744" s="39"/>
      <c r="G744" s="39"/>
      <c r="H744" s="76">
        <f>I734+I735+I737+I740+I741+I742+SUM(I738:I739)</f>
        <v>8322.5500000000011</v>
      </c>
      <c r="I744" s="76"/>
      <c r="J744" s="76">
        <f>K734+K735+K737+K740+K741+K742+SUM(K738:K739)</f>
        <v>106558.22999999998</v>
      </c>
      <c r="K744" s="76"/>
      <c r="O744" s="32">
        <f>I734+I735+I737+I740+I741+I742+SUM(I738:I739)</f>
        <v>8322.5500000000011</v>
      </c>
      <c r="P744" s="32">
        <f>K734+K735+K737+K740+K741+K742+SUM(K738:K739)</f>
        <v>106558.22999999998</v>
      </c>
      <c r="X744">
        <f>IF(Source!BI605&lt;=1,I734+I735+I737+I740+I741+I742-0, 0)</f>
        <v>2896.61</v>
      </c>
      <c r="Y744">
        <f>IF(Source!BI605=2,I734+I735+I737+I740+I741+I742-0, 0)</f>
        <v>0</v>
      </c>
      <c r="Z744">
        <f>IF(Source!BI605=3,I734+I735+I737+I740+I741+I742-0, 0)</f>
        <v>0</v>
      </c>
      <c r="AA744">
        <f>IF(Source!BI605=4,I734+I735+I737+I740+I741+I742,0)</f>
        <v>0</v>
      </c>
    </row>
    <row r="746" spans="1:28" ht="99.75" x14ac:dyDescent="0.2">
      <c r="A746" s="26">
        <v>6</v>
      </c>
      <c r="B746" s="26" t="str">
        <f>Source!F608</f>
        <v>3.12-3-10</v>
      </c>
      <c r="C746" s="26" t="s">
        <v>150</v>
      </c>
      <c r="D746" s="27" t="str">
        <f>Source!H608</f>
        <v>100 м2</v>
      </c>
      <c r="E746" s="10">
        <f>Source!I608</f>
        <v>3.5000000000000001E-3</v>
      </c>
      <c r="F746" s="29"/>
      <c r="G746" s="28"/>
      <c r="H746" s="10"/>
      <c r="I746" s="29"/>
      <c r="J746" s="10"/>
      <c r="K746" s="29"/>
      <c r="Q746">
        <f>ROUND((Source!DN608/100)*ROUND((ROUND((Source!AF608*Source!AV608*Source!I608),2)),2), 2)</f>
        <v>4.13</v>
      </c>
      <c r="R746">
        <f>Source!X608</f>
        <v>91.15</v>
      </c>
      <c r="S746">
        <f>ROUND((Source!DO608/100)*ROUND((ROUND((Source!AF608*Source!AV608*Source!I608),2)),2), 2)</f>
        <v>3.14</v>
      </c>
      <c r="T746">
        <f>Source!Y608</f>
        <v>42.96</v>
      </c>
      <c r="U746">
        <f>ROUND((175/100)*ROUND((ROUND((Source!AE608*Source!AV608*Source!I608),2)),2), 2)</f>
        <v>7.0000000000000007E-2</v>
      </c>
      <c r="V746">
        <f>ROUND((160/100)*ROUND(ROUND((ROUND((Source!AE608*Source!AV608*Source!I608),2)*Source!BS608),2), 2), 2)</f>
        <v>1.7</v>
      </c>
    </row>
    <row r="747" spans="1:28" x14ac:dyDescent="0.2">
      <c r="C747" s="30" t="str">
        <f>"Объем: "&amp;Source!I608&amp;"=0,35/"&amp;"100"</f>
        <v>Объем: 0,0035=0,35/100</v>
      </c>
    </row>
    <row r="748" spans="1:28" ht="14.25" x14ac:dyDescent="0.2">
      <c r="A748" s="26"/>
      <c r="B748" s="26"/>
      <c r="C748" s="26" t="s">
        <v>313</v>
      </c>
      <c r="D748" s="27"/>
      <c r="E748" s="10"/>
      <c r="F748" s="29">
        <f>Source!AO608</f>
        <v>986.85</v>
      </c>
      <c r="G748" s="28" t="str">
        <f>Source!DG608</f>
        <v>)*1,15</v>
      </c>
      <c r="H748" s="10">
        <f>Source!AV608</f>
        <v>1</v>
      </c>
      <c r="I748" s="29">
        <f>ROUND((ROUND((Source!AF608*Source!AV608*Source!I608),2)),2)</f>
        <v>3.97</v>
      </c>
      <c r="J748" s="10">
        <f>IF(Source!BA608&lt;&gt; 0, Source!BA608, 1)</f>
        <v>26.39</v>
      </c>
      <c r="K748" s="29">
        <f>Source!S608</f>
        <v>104.77</v>
      </c>
      <c r="W748">
        <f>I748</f>
        <v>3.97</v>
      </c>
    </row>
    <row r="749" spans="1:28" ht="14.25" x14ac:dyDescent="0.2">
      <c r="A749" s="26"/>
      <c r="B749" s="26"/>
      <c r="C749" s="26" t="s">
        <v>322</v>
      </c>
      <c r="D749" s="27"/>
      <c r="E749" s="10"/>
      <c r="F749" s="29">
        <f>Source!AM608</f>
        <v>50.84</v>
      </c>
      <c r="G749" s="28" t="str">
        <f>Source!DE608</f>
        <v>)*1,25</v>
      </c>
      <c r="H749" s="10">
        <f>Source!AV608</f>
        <v>1</v>
      </c>
      <c r="I749" s="29">
        <f>(ROUND((ROUND((((Source!ET608*1.25))*Source!AV608*Source!I608),2)),2)+ROUND((ROUND(((Source!AE608-((Source!EU608*1.25)))*Source!AV608*Source!I608),2)),2))</f>
        <v>0.22</v>
      </c>
      <c r="J749" s="10">
        <f>IF(Source!BB608&lt;&gt; 0, Source!BB608, 1)</f>
        <v>9.3800000000000008</v>
      </c>
      <c r="K749" s="29">
        <f>Source!Q608</f>
        <v>2.06</v>
      </c>
    </row>
    <row r="750" spans="1:28" ht="14.25" x14ac:dyDescent="0.2">
      <c r="A750" s="26"/>
      <c r="B750" s="26"/>
      <c r="C750" s="26" t="s">
        <v>323</v>
      </c>
      <c r="D750" s="27"/>
      <c r="E750" s="10"/>
      <c r="F750" s="29">
        <f>Source!AN608</f>
        <v>8.01</v>
      </c>
      <c r="G750" s="28" t="str">
        <f>Source!DF608</f>
        <v>)*1,25</v>
      </c>
      <c r="H750" s="10">
        <f>Source!AV608</f>
        <v>1</v>
      </c>
      <c r="I750" s="41">
        <f>ROUND((ROUND((Source!AE608*Source!AV608*Source!I608),2)),2)</f>
        <v>0.04</v>
      </c>
      <c r="J750" s="10">
        <f>IF(Source!BS608&lt;&gt; 0, Source!BS608, 1)</f>
        <v>26.39</v>
      </c>
      <c r="K750" s="41">
        <f>Source!R608</f>
        <v>1.06</v>
      </c>
      <c r="W750">
        <f>I750</f>
        <v>0.04</v>
      </c>
    </row>
    <row r="751" spans="1:28" ht="14.25" x14ac:dyDescent="0.2">
      <c r="A751" s="26"/>
      <c r="B751" s="26"/>
      <c r="C751" s="26" t="s">
        <v>324</v>
      </c>
      <c r="D751" s="27"/>
      <c r="E751" s="10"/>
      <c r="F751" s="29">
        <f>Source!AL608</f>
        <v>7205.92</v>
      </c>
      <c r="G751" s="28" t="str">
        <f>Source!DD608</f>
        <v/>
      </c>
      <c r="H751" s="10">
        <f>Source!AW608</f>
        <v>1</v>
      </c>
      <c r="I751" s="29">
        <f>ROUND((ROUND((Source!AC608*Source!AW608*Source!I608),2)),2)</f>
        <v>25.22</v>
      </c>
      <c r="J751" s="10">
        <f>IF(Source!BC608&lt;&gt; 0, Source!BC608, 1)</f>
        <v>1.95</v>
      </c>
      <c r="K751" s="29">
        <f>Source!P608</f>
        <v>49.18</v>
      </c>
    </row>
    <row r="752" spans="1:28" ht="199.5" x14ac:dyDescent="0.2">
      <c r="A752" s="26" t="s">
        <v>152</v>
      </c>
      <c r="B752" s="26" t="str">
        <f>Source!F609</f>
        <v>1.1-1-1312</v>
      </c>
      <c r="C752" s="26" t="s">
        <v>282</v>
      </c>
      <c r="D752" s="27" t="str">
        <f>Source!H609</f>
        <v>м2</v>
      </c>
      <c r="E752" s="10">
        <f>Source!I609</f>
        <v>0.472605</v>
      </c>
      <c r="F752" s="29">
        <f>Source!AK609</f>
        <v>25.09</v>
      </c>
      <c r="G752" s="31" t="s">
        <v>3</v>
      </c>
      <c r="H752" s="10">
        <f>Source!AW609</f>
        <v>1</v>
      </c>
      <c r="I752" s="29">
        <f>ROUND((ROUND((Source!AC609*Source!AW609*Source!I609),2)),2)+(ROUND((ROUND(((Source!ET609)*Source!AV609*Source!I609),2)),2)+ROUND((ROUND(((Source!AE609-(Source!EU609))*Source!AV609*Source!I609),2)),2))+ROUND((ROUND((Source!AF609*Source!AV609*Source!I609),2)),2)</f>
        <v>11.86</v>
      </c>
      <c r="J752" s="10">
        <f>IF(Source!BC609&lt;&gt; 0, Source!BC609, 1)</f>
        <v>10.5</v>
      </c>
      <c r="K752" s="29">
        <f>Source!O609</f>
        <v>124.53</v>
      </c>
      <c r="Q752">
        <f>ROUND((Source!DN609/100)*ROUND((ROUND((Source!AF609*Source!AV609*Source!I609),2)),2), 2)</f>
        <v>0</v>
      </c>
      <c r="R752">
        <f>Source!X609</f>
        <v>0</v>
      </c>
      <c r="S752">
        <f>ROUND((Source!DO609/100)*ROUND((ROUND((Source!AF609*Source!AV609*Source!I609),2)),2), 2)</f>
        <v>0</v>
      </c>
      <c r="T752">
        <f>Source!Y609</f>
        <v>0</v>
      </c>
      <c r="U752">
        <f>ROUND((175/100)*ROUND((ROUND((Source!AE609*Source!AV609*Source!I609),2)),2), 2)</f>
        <v>0</v>
      </c>
      <c r="V752">
        <f>ROUND((160/100)*ROUND(ROUND((ROUND((Source!AE609*Source!AV609*Source!I609),2)*Source!BS609),2), 2), 2)</f>
        <v>0</v>
      </c>
      <c r="X752">
        <f>IF(Source!BI609&lt;=1,I752, 0)</f>
        <v>11.86</v>
      </c>
      <c r="Y752">
        <f>IF(Source!BI609=2,I752, 0)</f>
        <v>0</v>
      </c>
      <c r="Z752">
        <f>IF(Source!BI609=3,I752, 0)</f>
        <v>0</v>
      </c>
      <c r="AA752">
        <f>IF(Source!BI609=4,I752, 0)</f>
        <v>0</v>
      </c>
    </row>
    <row r="753" spans="1:28" ht="228" x14ac:dyDescent="0.2">
      <c r="A753" s="26" t="s">
        <v>153</v>
      </c>
      <c r="B753" s="26" t="str">
        <f>Source!F610</f>
        <v>1.1-1-1313</v>
      </c>
      <c r="C753" s="26" t="s">
        <v>283</v>
      </c>
      <c r="D753" s="27" t="str">
        <f>Source!H610</f>
        <v>м2</v>
      </c>
      <c r="E753" s="10">
        <f>Source!I610</f>
        <v>0.21094499999999999</v>
      </c>
      <c r="F753" s="29">
        <f>Source!AK610</f>
        <v>23.06</v>
      </c>
      <c r="G753" s="31" t="s">
        <v>3</v>
      </c>
      <c r="H753" s="10">
        <f>Source!AW610</f>
        <v>1</v>
      </c>
      <c r="I753" s="29">
        <f>ROUND((ROUND((Source!AC610*Source!AW610*Source!I610),2)),2)+(ROUND((ROUND(((Source!ET610)*Source!AV610*Source!I610),2)),2)+ROUND((ROUND(((Source!AE610-(Source!EU610))*Source!AV610*Source!I610),2)),2))+ROUND((ROUND((Source!AF610*Source!AV610*Source!I610),2)),2)</f>
        <v>4.8600000000000003</v>
      </c>
      <c r="J753" s="10">
        <f>IF(Source!BC610&lt;&gt; 0, Source!BC610, 1)</f>
        <v>10.74</v>
      </c>
      <c r="K753" s="29">
        <f>Source!O610</f>
        <v>52.2</v>
      </c>
      <c r="Q753">
        <f>ROUND((Source!DN610/100)*ROUND((ROUND((Source!AF610*Source!AV610*Source!I610),2)),2), 2)</f>
        <v>0</v>
      </c>
      <c r="R753">
        <f>Source!X610</f>
        <v>0</v>
      </c>
      <c r="S753">
        <f>ROUND((Source!DO610/100)*ROUND((ROUND((Source!AF610*Source!AV610*Source!I610),2)),2), 2)</f>
        <v>0</v>
      </c>
      <c r="T753">
        <f>Source!Y610</f>
        <v>0</v>
      </c>
      <c r="U753">
        <f>ROUND((175/100)*ROUND((ROUND((Source!AE610*Source!AV610*Source!I610),2)),2), 2)</f>
        <v>0</v>
      </c>
      <c r="V753">
        <f>ROUND((160/100)*ROUND(ROUND((ROUND((Source!AE610*Source!AV610*Source!I610),2)*Source!BS610),2), 2), 2)</f>
        <v>0</v>
      </c>
      <c r="X753">
        <f>IF(Source!BI610&lt;=1,I753, 0)</f>
        <v>4.8600000000000003</v>
      </c>
      <c r="Y753">
        <f>IF(Source!BI610=2,I753, 0)</f>
        <v>0</v>
      </c>
      <c r="Z753">
        <f>IF(Source!BI610=3,I753, 0)</f>
        <v>0</v>
      </c>
      <c r="AA753">
        <f>IF(Source!BI610=4,I753, 0)</f>
        <v>0</v>
      </c>
    </row>
    <row r="754" spans="1:28" ht="14.25" x14ac:dyDescent="0.2">
      <c r="A754" s="26"/>
      <c r="B754" s="26"/>
      <c r="C754" s="26" t="s">
        <v>314</v>
      </c>
      <c r="D754" s="27" t="s">
        <v>315</v>
      </c>
      <c r="E754" s="10">
        <f>Source!DN608</f>
        <v>104</v>
      </c>
      <c r="F754" s="29"/>
      <c r="G754" s="28"/>
      <c r="H754" s="10"/>
      <c r="I754" s="29">
        <f>SUM(Q746:Q753)</f>
        <v>4.13</v>
      </c>
      <c r="J754" s="10">
        <f>Source!BZ608</f>
        <v>87</v>
      </c>
      <c r="K754" s="29">
        <f>SUM(R746:R753)</f>
        <v>91.15</v>
      </c>
    </row>
    <row r="755" spans="1:28" ht="14.25" x14ac:dyDescent="0.2">
      <c r="A755" s="26"/>
      <c r="B755" s="26"/>
      <c r="C755" s="26" t="s">
        <v>316</v>
      </c>
      <c r="D755" s="27" t="s">
        <v>315</v>
      </c>
      <c r="E755" s="10">
        <f>Source!DO608</f>
        <v>79</v>
      </c>
      <c r="F755" s="29"/>
      <c r="G755" s="28"/>
      <c r="H755" s="10"/>
      <c r="I755" s="29">
        <f>SUM(S746:S754)</f>
        <v>3.14</v>
      </c>
      <c r="J755" s="10">
        <f>Source!CA608</f>
        <v>41</v>
      </c>
      <c r="K755" s="29">
        <f>SUM(T746:T754)</f>
        <v>42.96</v>
      </c>
    </row>
    <row r="756" spans="1:28" ht="14.25" x14ac:dyDescent="0.2">
      <c r="A756" s="26"/>
      <c r="B756" s="26"/>
      <c r="C756" s="26" t="s">
        <v>325</v>
      </c>
      <c r="D756" s="27" t="s">
        <v>315</v>
      </c>
      <c r="E756" s="10">
        <f>175</f>
        <v>175</v>
      </c>
      <c r="F756" s="29"/>
      <c r="G756" s="28"/>
      <c r="H756" s="10"/>
      <c r="I756" s="29">
        <f>SUM(U746:U755)</f>
        <v>7.0000000000000007E-2</v>
      </c>
      <c r="J756" s="10">
        <f>160</f>
        <v>160</v>
      </c>
      <c r="K756" s="29">
        <f>SUM(V746:V755)</f>
        <v>1.7</v>
      </c>
    </row>
    <row r="757" spans="1:28" ht="14.25" x14ac:dyDescent="0.2">
      <c r="A757" s="34"/>
      <c r="B757" s="34"/>
      <c r="C757" s="34" t="s">
        <v>317</v>
      </c>
      <c r="D757" s="35" t="s">
        <v>318</v>
      </c>
      <c r="E757" s="36">
        <f>Source!AQ608</f>
        <v>85</v>
      </c>
      <c r="F757" s="37"/>
      <c r="G757" s="38" t="str">
        <f>Source!DI608</f>
        <v>)*1,15</v>
      </c>
      <c r="H757" s="36">
        <f>Source!AV608</f>
        <v>1</v>
      </c>
      <c r="I757" s="37">
        <f>Source!U608</f>
        <v>0.34212499999999996</v>
      </c>
      <c r="J757" s="36"/>
      <c r="K757" s="37"/>
      <c r="AB757" s="32">
        <f>I757</f>
        <v>0.34212499999999996</v>
      </c>
    </row>
    <row r="758" spans="1:28" ht="15" x14ac:dyDescent="0.25">
      <c r="A758" s="39"/>
      <c r="B758" s="39"/>
      <c r="C758" s="40" t="s">
        <v>319</v>
      </c>
      <c r="D758" s="39"/>
      <c r="E758" s="39"/>
      <c r="F758" s="39"/>
      <c r="G758" s="39"/>
      <c r="H758" s="76">
        <f>I748+I749+I751+I754+I755+I756+SUM(I752:I753)</f>
        <v>53.47</v>
      </c>
      <c r="I758" s="76"/>
      <c r="J758" s="76">
        <f>K748+K749+K751+K754+K755+K756+SUM(K752:K753)</f>
        <v>468.55</v>
      </c>
      <c r="K758" s="76"/>
      <c r="O758" s="32">
        <f>I748+I749+I751+I754+I755+I756+SUM(I752:I753)</f>
        <v>53.47</v>
      </c>
      <c r="P758" s="32">
        <f>K748+K749+K751+K754+K755+K756+SUM(K752:K753)</f>
        <v>468.55</v>
      </c>
      <c r="X758">
        <f>IF(Source!BI608&lt;=1,I748+I749+I751+I754+I755+I756-0, 0)</f>
        <v>36.75</v>
      </c>
      <c r="Y758">
        <f>IF(Source!BI608=2,I748+I749+I751+I754+I755+I756-0, 0)</f>
        <v>0</v>
      </c>
      <c r="Z758">
        <f>IF(Source!BI608=3,I748+I749+I751+I754+I755+I756-0, 0)</f>
        <v>0</v>
      </c>
      <c r="AA758">
        <f>IF(Source!BI608=4,I748+I749+I751+I754+I755+I756,0)</f>
        <v>0</v>
      </c>
    </row>
    <row r="761" spans="1:28" ht="15" x14ac:dyDescent="0.25">
      <c r="A761" s="81" t="str">
        <f>CONCATENATE("Итого по подразделу: ",IF(Source!G612&lt;&gt;"Новый подраздел", Source!G612, ""))</f>
        <v>Итого по подразделу: Монтажные (кровельные)работы</v>
      </c>
      <c r="B761" s="81"/>
      <c r="C761" s="81"/>
      <c r="D761" s="81"/>
      <c r="E761" s="81"/>
      <c r="F761" s="81"/>
      <c r="G761" s="81"/>
      <c r="H761" s="79">
        <f>SUM(O684:O760)</f>
        <v>8968.3900000000012</v>
      </c>
      <c r="I761" s="80"/>
      <c r="J761" s="79">
        <f>SUM(P684:P760)</f>
        <v>119589.29</v>
      </c>
      <c r="K761" s="80"/>
    </row>
    <row r="762" spans="1:28" hidden="1" x14ac:dyDescent="0.2">
      <c r="A762" t="s">
        <v>320</v>
      </c>
      <c r="H762">
        <f>SUM(AC684:AC761)</f>
        <v>0</v>
      </c>
      <c r="J762">
        <f>SUM(AD684:AD761)</f>
        <v>0</v>
      </c>
    </row>
    <row r="763" spans="1:28" hidden="1" x14ac:dyDescent="0.2">
      <c r="A763" t="s">
        <v>321</v>
      </c>
      <c r="H763">
        <f>SUM(AE684:AE762)</f>
        <v>0</v>
      </c>
      <c r="J763">
        <f>SUM(AF684:AF762)</f>
        <v>0</v>
      </c>
    </row>
    <row r="765" spans="1:28" ht="15" x14ac:dyDescent="0.25">
      <c r="A765" s="81" t="str">
        <f>CONCATENATE("Итого по разделу: ",IF(Source!G642&lt;&gt;"Новый раздел", Source!G642, ""))</f>
        <v>Итого по разделу: Монтажные (кровельные) работы</v>
      </c>
      <c r="B765" s="81"/>
      <c r="C765" s="81"/>
      <c r="D765" s="81"/>
      <c r="E765" s="81"/>
      <c r="F765" s="81"/>
      <c r="G765" s="81"/>
      <c r="H765" s="79">
        <f>SUM(O576:O764)</f>
        <v>66209.87</v>
      </c>
      <c r="I765" s="80"/>
      <c r="J765" s="79">
        <f>SUM(P576:P764)</f>
        <v>880499.53</v>
      </c>
      <c r="K765" s="80"/>
    </row>
    <row r="766" spans="1:28" hidden="1" x14ac:dyDescent="0.2">
      <c r="A766" t="s">
        <v>320</v>
      </c>
      <c r="H766">
        <f>SUM(AC576:AC765)</f>
        <v>0</v>
      </c>
      <c r="J766">
        <f>SUM(AD576:AD765)</f>
        <v>0</v>
      </c>
    </row>
    <row r="767" spans="1:28" hidden="1" x14ac:dyDescent="0.2">
      <c r="A767" t="s">
        <v>321</v>
      </c>
      <c r="H767">
        <f>SUM(AE576:AE766)</f>
        <v>0</v>
      </c>
      <c r="J767">
        <f>SUM(AF576:AF766)</f>
        <v>0</v>
      </c>
    </row>
    <row r="769" spans="1:28" ht="16.5" x14ac:dyDescent="0.25">
      <c r="A769" s="75" t="str">
        <f>CONCATENATE("Раздел: ",IF(Source!G672&lt;&gt;"Новый раздел", Source!G672, ""))</f>
        <v>Раздел: Секция в осях Д-Е (Подъезд №1)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</row>
    <row r="771" spans="1:28" ht="16.5" x14ac:dyDescent="0.25">
      <c r="A771" s="75" t="str">
        <f>CONCATENATE("Подраздел: ",IF(Source!G676&lt;&gt;"Новый подраздел", Source!G676, ""))</f>
        <v>Подраздел: Демонтажные и подготовительные  работы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</row>
    <row r="772" spans="1:28" ht="42.75" x14ac:dyDescent="0.2">
      <c r="A772" s="26">
        <v>1</v>
      </c>
      <c r="B772" s="26" t="str">
        <f>Source!F680</f>
        <v>6.61-26-1</v>
      </c>
      <c r="C772" s="26" t="s">
        <v>21</v>
      </c>
      <c r="D772" s="27" t="str">
        <f>Source!H680</f>
        <v>100 м2</v>
      </c>
      <c r="E772" s="10">
        <f>Source!I680</f>
        <v>1.8200000000000001E-2</v>
      </c>
      <c r="F772" s="29"/>
      <c r="G772" s="28"/>
      <c r="H772" s="10"/>
      <c r="I772" s="29"/>
      <c r="J772" s="10"/>
      <c r="K772" s="29"/>
      <c r="Q772">
        <f>ROUND((Source!DN680/100)*ROUND((ROUND((Source!AF680*Source!AV680*Source!I680),2)),2), 2)</f>
        <v>8.56</v>
      </c>
      <c r="R772">
        <f>Source!X680</f>
        <v>197.66</v>
      </c>
      <c r="S772">
        <f>ROUND((Source!DO680/100)*ROUND((ROUND((Source!AF680*Source!AV680*Source!I680),2)),2), 2)</f>
        <v>5.89</v>
      </c>
      <c r="T772">
        <f>Source!Y680</f>
        <v>115.77</v>
      </c>
      <c r="U772">
        <f>ROUND((175/100)*ROUND((ROUND((Source!AE680*Source!AV680*Source!I680),2)),2), 2)</f>
        <v>0</v>
      </c>
      <c r="V772">
        <f>ROUND((160/100)*ROUND(ROUND((ROUND((Source!AE680*Source!AV680*Source!I680),2)*Source!BS680),2), 2), 2)</f>
        <v>0</v>
      </c>
    </row>
    <row r="773" spans="1:28" x14ac:dyDescent="0.2">
      <c r="C773" s="30" t="str">
        <f>"Объем: "&amp;Source!I680&amp;"=1,82/"&amp;"100"</f>
        <v>Объем: 0,0182=1,82/100</v>
      </c>
    </row>
    <row r="774" spans="1:28" ht="14.25" x14ac:dyDescent="0.2">
      <c r="A774" s="26"/>
      <c r="B774" s="26"/>
      <c r="C774" s="26" t="s">
        <v>313</v>
      </c>
      <c r="D774" s="27"/>
      <c r="E774" s="10"/>
      <c r="F774" s="29">
        <f>Source!AO680</f>
        <v>587.65</v>
      </c>
      <c r="G774" s="28" t="str">
        <f>Source!DG680</f>
        <v/>
      </c>
      <c r="H774" s="10">
        <f>Source!AV680</f>
        <v>1</v>
      </c>
      <c r="I774" s="29">
        <f>ROUND((ROUND((Source!AF680*Source!AV680*Source!I680),2)),2)</f>
        <v>10.7</v>
      </c>
      <c r="J774" s="10">
        <f>IF(Source!BA680&lt;&gt; 0, Source!BA680, 1)</f>
        <v>26.39</v>
      </c>
      <c r="K774" s="29">
        <f>Source!S680</f>
        <v>282.37</v>
      </c>
      <c r="W774">
        <f>I774</f>
        <v>10.7</v>
      </c>
    </row>
    <row r="775" spans="1:28" ht="28.5" x14ac:dyDescent="0.2">
      <c r="A775" s="26" t="s">
        <v>27</v>
      </c>
      <c r="B775" s="26" t="str">
        <f>Source!F681</f>
        <v>9999990001</v>
      </c>
      <c r="C775" s="26" t="s">
        <v>29</v>
      </c>
      <c r="D775" s="27" t="str">
        <f>Source!H681</f>
        <v>т</v>
      </c>
      <c r="E775" s="10">
        <f>Source!I681</f>
        <v>-8.3720000000000003E-2</v>
      </c>
      <c r="F775" s="29">
        <f>Source!AK681</f>
        <v>0</v>
      </c>
      <c r="G775" s="31" t="s">
        <v>3</v>
      </c>
      <c r="H775" s="10">
        <f>Source!AW681</f>
        <v>1</v>
      </c>
      <c r="I775" s="29">
        <f>ROUND((ROUND((Source!AC681*Source!AW681*Source!I681),2)),2)+(ROUND((ROUND(((Source!ET681)*Source!AV681*Source!I681),2)),2)+ROUND((ROUND(((Source!AE681-(Source!EU681))*Source!AV681*Source!I681),2)),2))+ROUND((ROUND((Source!AF681*Source!AV681*Source!I681),2)),2)</f>
        <v>0</v>
      </c>
      <c r="J775" s="10">
        <f>IF(Source!BC681&lt;&gt; 0, Source!BC681, 1)</f>
        <v>1</v>
      </c>
      <c r="K775" s="29">
        <f>Source!O681</f>
        <v>0</v>
      </c>
      <c r="Q775">
        <f>ROUND((Source!DN681/100)*ROUND((ROUND((Source!AF681*Source!AV681*Source!I681),2)),2), 2)</f>
        <v>0</v>
      </c>
      <c r="R775">
        <f>Source!X681</f>
        <v>0</v>
      </c>
      <c r="S775">
        <f>ROUND((Source!DO681/100)*ROUND((ROUND((Source!AF681*Source!AV681*Source!I681),2)),2), 2)</f>
        <v>0</v>
      </c>
      <c r="T775">
        <f>Source!Y681</f>
        <v>0</v>
      </c>
      <c r="U775">
        <f>ROUND((175/100)*ROUND((ROUND((Source!AE681*Source!AV681*Source!I681),2)),2), 2)</f>
        <v>0</v>
      </c>
      <c r="V775">
        <f>ROUND((160/100)*ROUND(ROUND((ROUND((Source!AE681*Source!AV681*Source!I681),2)*Source!BS681),2), 2), 2)</f>
        <v>0</v>
      </c>
      <c r="X775">
        <f>IF(Source!BI681&lt;=1,I775, 0)</f>
        <v>0</v>
      </c>
      <c r="Y775">
        <f>IF(Source!BI681=2,I775, 0)</f>
        <v>0</v>
      </c>
      <c r="Z775">
        <f>IF(Source!BI681=3,I775, 0)</f>
        <v>0</v>
      </c>
      <c r="AA775">
        <f>IF(Source!BI681=4,I775, 0)</f>
        <v>0</v>
      </c>
    </row>
    <row r="776" spans="1:28" ht="14.25" x14ac:dyDescent="0.2">
      <c r="A776" s="26"/>
      <c r="B776" s="26"/>
      <c r="C776" s="26" t="s">
        <v>314</v>
      </c>
      <c r="D776" s="27" t="s">
        <v>315</v>
      </c>
      <c r="E776" s="10">
        <f>Source!DN680</f>
        <v>80</v>
      </c>
      <c r="F776" s="29"/>
      <c r="G776" s="28"/>
      <c r="H776" s="10"/>
      <c r="I776" s="29">
        <f>SUM(Q772:Q775)</f>
        <v>8.56</v>
      </c>
      <c r="J776" s="10">
        <f>Source!BZ680</f>
        <v>70</v>
      </c>
      <c r="K776" s="29">
        <f>SUM(R772:R775)</f>
        <v>197.66</v>
      </c>
    </row>
    <row r="777" spans="1:28" ht="14.25" x14ac:dyDescent="0.2">
      <c r="A777" s="26"/>
      <c r="B777" s="26"/>
      <c r="C777" s="26" t="s">
        <v>316</v>
      </c>
      <c r="D777" s="27" t="s">
        <v>315</v>
      </c>
      <c r="E777" s="10">
        <f>Source!DO680</f>
        <v>55</v>
      </c>
      <c r="F777" s="29"/>
      <c r="G777" s="28"/>
      <c r="H777" s="10"/>
      <c r="I777" s="29">
        <f>SUM(S772:S776)</f>
        <v>5.89</v>
      </c>
      <c r="J777" s="10">
        <f>Source!CA680</f>
        <v>41</v>
      </c>
      <c r="K777" s="29">
        <f>SUM(T772:T776)</f>
        <v>115.77</v>
      </c>
    </row>
    <row r="778" spans="1:28" ht="14.25" x14ac:dyDescent="0.2">
      <c r="A778" s="34"/>
      <c r="B778" s="34"/>
      <c r="C778" s="34" t="s">
        <v>317</v>
      </c>
      <c r="D778" s="35" t="s">
        <v>318</v>
      </c>
      <c r="E778" s="36">
        <f>Source!AQ680</f>
        <v>57.5</v>
      </c>
      <c r="F778" s="37"/>
      <c r="G778" s="38" t="str">
        <f>Source!DI680</f>
        <v/>
      </c>
      <c r="H778" s="36">
        <f>Source!AV680</f>
        <v>1</v>
      </c>
      <c r="I778" s="37">
        <f>Source!U680</f>
        <v>1.0465</v>
      </c>
      <c r="J778" s="36"/>
      <c r="K778" s="37"/>
      <c r="AB778" s="32">
        <f>I778</f>
        <v>1.0465</v>
      </c>
    </row>
    <row r="779" spans="1:28" ht="15" x14ac:dyDescent="0.25">
      <c r="A779" s="39"/>
      <c r="B779" s="39"/>
      <c r="C779" s="40" t="s">
        <v>319</v>
      </c>
      <c r="D779" s="39"/>
      <c r="E779" s="39"/>
      <c r="F779" s="39"/>
      <c r="G779" s="39"/>
      <c r="H779" s="76">
        <f>I774+I776+I777+SUM(I775:I775)</f>
        <v>25.15</v>
      </c>
      <c r="I779" s="76"/>
      <c r="J779" s="76">
        <f>K774+K776+K777+SUM(K775:K775)</f>
        <v>595.79999999999995</v>
      </c>
      <c r="K779" s="76"/>
      <c r="O779" s="32">
        <f>I774+I776+I777+SUM(I775:I775)</f>
        <v>25.15</v>
      </c>
      <c r="P779" s="32">
        <f>K774+K776+K777+SUM(K775:K775)</f>
        <v>595.79999999999995</v>
      </c>
      <c r="X779">
        <f>IF(Source!BI680&lt;=1,I774+I776+I777-0, 0)</f>
        <v>25.15</v>
      </c>
      <c r="Y779">
        <f>IF(Source!BI680=2,I774+I776+I777-0, 0)</f>
        <v>0</v>
      </c>
      <c r="Z779">
        <f>IF(Source!BI680=3,I774+I776+I777-0, 0)</f>
        <v>0</v>
      </c>
      <c r="AA779">
        <f>IF(Source!BI680=4,I774+I776+I777,0)</f>
        <v>0</v>
      </c>
    </row>
    <row r="781" spans="1:28" ht="42.75" x14ac:dyDescent="0.2">
      <c r="A781" s="26">
        <v>2</v>
      </c>
      <c r="B781" s="26" t="str">
        <f>Source!F682</f>
        <v>6.62-31-1</v>
      </c>
      <c r="C781" s="26" t="s">
        <v>33</v>
      </c>
      <c r="D781" s="27" t="str">
        <f>Source!H682</f>
        <v>1 м2 поверхности</v>
      </c>
      <c r="E781" s="10">
        <f>Source!I682</f>
        <v>2.0499999999999998</v>
      </c>
      <c r="F781" s="29"/>
      <c r="G781" s="28"/>
      <c r="H781" s="10"/>
      <c r="I781" s="29"/>
      <c r="J781" s="10"/>
      <c r="K781" s="29"/>
      <c r="Q781">
        <f>ROUND((Source!DN682/100)*ROUND((ROUND((Source!AF682*Source!AV682*Source!I682),2)),2), 2)</f>
        <v>12.57</v>
      </c>
      <c r="R781">
        <f>Source!X682</f>
        <v>275.33</v>
      </c>
      <c r="S781">
        <f>ROUND((Source!DO682/100)*ROUND((ROUND((Source!AF682*Source!AV682*Source!I682),2)),2), 2)</f>
        <v>8.0399999999999991</v>
      </c>
      <c r="T781">
        <f>Source!Y682</f>
        <v>136.01</v>
      </c>
      <c r="U781">
        <f>ROUND((175/100)*ROUND((ROUND((Source!AE682*Source!AV682*Source!I682),2)),2), 2)</f>
        <v>0</v>
      </c>
      <c r="V781">
        <f>ROUND((160/100)*ROUND(ROUND((ROUND((Source!AE682*Source!AV682*Source!I682),2)*Source!BS682),2), 2), 2)</f>
        <v>0</v>
      </c>
    </row>
    <row r="782" spans="1:28" ht="14.25" x14ac:dyDescent="0.2">
      <c r="A782" s="26"/>
      <c r="B782" s="26"/>
      <c r="C782" s="26" t="s">
        <v>313</v>
      </c>
      <c r="D782" s="27"/>
      <c r="E782" s="10"/>
      <c r="F782" s="29">
        <f>Source!AO682</f>
        <v>6.13</v>
      </c>
      <c r="G782" s="28" t="str">
        <f>Source!DG682</f>
        <v/>
      </c>
      <c r="H782" s="10">
        <f>Source!AV682</f>
        <v>1</v>
      </c>
      <c r="I782" s="29">
        <f>ROUND((ROUND((Source!AF682*Source!AV682*Source!I682),2)),2)</f>
        <v>12.57</v>
      </c>
      <c r="J782" s="10">
        <f>IF(Source!BA682&lt;&gt; 0, Source!BA682, 1)</f>
        <v>26.39</v>
      </c>
      <c r="K782" s="29">
        <f>Source!S682</f>
        <v>331.72</v>
      </c>
      <c r="W782">
        <f>I782</f>
        <v>12.57</v>
      </c>
    </row>
    <row r="783" spans="1:28" ht="14.25" x14ac:dyDescent="0.2">
      <c r="A783" s="26"/>
      <c r="B783" s="26"/>
      <c r="C783" s="26" t="s">
        <v>314</v>
      </c>
      <c r="D783" s="27" t="s">
        <v>315</v>
      </c>
      <c r="E783" s="10">
        <f>Source!DN682</f>
        <v>100</v>
      </c>
      <c r="F783" s="29"/>
      <c r="G783" s="28"/>
      <c r="H783" s="10"/>
      <c r="I783" s="29">
        <f>SUM(Q781:Q782)</f>
        <v>12.57</v>
      </c>
      <c r="J783" s="10">
        <f>Source!BZ682</f>
        <v>83</v>
      </c>
      <c r="K783" s="29">
        <f>SUM(R781:R782)</f>
        <v>275.33</v>
      </c>
    </row>
    <row r="784" spans="1:28" ht="14.25" x14ac:dyDescent="0.2">
      <c r="A784" s="26"/>
      <c r="B784" s="26"/>
      <c r="C784" s="26" t="s">
        <v>316</v>
      </c>
      <c r="D784" s="27" t="s">
        <v>315</v>
      </c>
      <c r="E784" s="10">
        <f>Source!DO682</f>
        <v>64</v>
      </c>
      <c r="F784" s="29"/>
      <c r="G784" s="28"/>
      <c r="H784" s="10"/>
      <c r="I784" s="29">
        <f>SUM(S781:S783)</f>
        <v>8.0399999999999991</v>
      </c>
      <c r="J784" s="10">
        <f>Source!CA682</f>
        <v>41</v>
      </c>
      <c r="K784" s="29">
        <f>SUM(T781:T783)</f>
        <v>136.01</v>
      </c>
    </row>
    <row r="785" spans="1:28" ht="14.25" x14ac:dyDescent="0.2">
      <c r="A785" s="34"/>
      <c r="B785" s="34"/>
      <c r="C785" s="34" t="s">
        <v>317</v>
      </c>
      <c r="D785" s="35" t="s">
        <v>318</v>
      </c>
      <c r="E785" s="36">
        <f>Source!AQ682</f>
        <v>0.6</v>
      </c>
      <c r="F785" s="37"/>
      <c r="G785" s="38" t="str">
        <f>Source!DI682</f>
        <v/>
      </c>
      <c r="H785" s="36">
        <f>Source!AV682</f>
        <v>1</v>
      </c>
      <c r="I785" s="37">
        <f>Source!U682</f>
        <v>1.2299999999999998</v>
      </c>
      <c r="J785" s="36"/>
      <c r="K785" s="37"/>
      <c r="AB785" s="32">
        <f>I785</f>
        <v>1.2299999999999998</v>
      </c>
    </row>
    <row r="786" spans="1:28" ht="15" x14ac:dyDescent="0.25">
      <c r="A786" s="39"/>
      <c r="B786" s="39"/>
      <c r="C786" s="40" t="s">
        <v>319</v>
      </c>
      <c r="D786" s="39"/>
      <c r="E786" s="39"/>
      <c r="F786" s="39"/>
      <c r="G786" s="39"/>
      <c r="H786" s="76">
        <f>I782+I783+I784</f>
        <v>33.18</v>
      </c>
      <c r="I786" s="76"/>
      <c r="J786" s="76">
        <f>K782+K783+K784</f>
        <v>743.06</v>
      </c>
      <c r="K786" s="76"/>
      <c r="O786" s="32">
        <f>I782+I783+I784</f>
        <v>33.18</v>
      </c>
      <c r="P786" s="32">
        <f>K782+K783+K784</f>
        <v>743.06</v>
      </c>
      <c r="X786">
        <f>IF(Source!BI682&lt;=1,I782+I783+I784-0, 0)</f>
        <v>33.18</v>
      </c>
      <c r="Y786">
        <f>IF(Source!BI682=2,I782+I783+I784-0, 0)</f>
        <v>0</v>
      </c>
      <c r="Z786">
        <f>IF(Source!BI682=3,I782+I783+I784-0, 0)</f>
        <v>0</v>
      </c>
      <c r="AA786">
        <f>IF(Source!BI682=4,I782+I783+I784,0)</f>
        <v>0</v>
      </c>
    </row>
    <row r="788" spans="1:28" ht="28.5" x14ac:dyDescent="0.2">
      <c r="A788" s="26">
        <v>3</v>
      </c>
      <c r="B788" s="26" t="str">
        <f>Source!F683</f>
        <v>6.58-2-1</v>
      </c>
      <c r="C788" s="26" t="s">
        <v>40</v>
      </c>
      <c r="D788" s="27" t="str">
        <f>Source!H683</f>
        <v>100 м2</v>
      </c>
      <c r="E788" s="10">
        <f>Source!I683</f>
        <v>1.8700000000000001E-2</v>
      </c>
      <c r="F788" s="29"/>
      <c r="G788" s="28"/>
      <c r="H788" s="10"/>
      <c r="I788" s="29"/>
      <c r="J788" s="10"/>
      <c r="K788" s="29"/>
      <c r="Q788">
        <f>ROUND((Source!DN683/100)*ROUND((ROUND((Source!AF683*Source!AV683*Source!I683),2)),2), 2)</f>
        <v>2.86</v>
      </c>
      <c r="R788">
        <f>Source!X683</f>
        <v>66.14</v>
      </c>
      <c r="S788">
        <f>ROUND((Source!DO683/100)*ROUND((ROUND((Source!AF683*Source!AV683*Source!I683),2)),2), 2)</f>
        <v>1.97</v>
      </c>
      <c r="T788">
        <f>Source!Y683</f>
        <v>38.74</v>
      </c>
      <c r="U788">
        <f>ROUND((175/100)*ROUND((ROUND((Source!AE683*Source!AV683*Source!I683),2)),2), 2)</f>
        <v>0</v>
      </c>
      <c r="V788">
        <f>ROUND((160/100)*ROUND(ROUND((ROUND((Source!AE683*Source!AV683*Source!I683),2)*Source!BS683),2), 2), 2)</f>
        <v>0</v>
      </c>
    </row>
    <row r="789" spans="1:28" x14ac:dyDescent="0.2">
      <c r="C789" s="30" t="str">
        <f>"Объем: "&amp;Source!I683&amp;"=1,87/"&amp;"100"</f>
        <v>Объем: 0,0187=1,87/100</v>
      </c>
    </row>
    <row r="790" spans="1:28" ht="14.25" x14ac:dyDescent="0.2">
      <c r="A790" s="26"/>
      <c r="B790" s="26"/>
      <c r="C790" s="26" t="s">
        <v>313</v>
      </c>
      <c r="D790" s="27"/>
      <c r="E790" s="10"/>
      <c r="F790" s="29">
        <f>Source!AO683</f>
        <v>191.34</v>
      </c>
      <c r="G790" s="28" t="str">
        <f>Source!DG683</f>
        <v/>
      </c>
      <c r="H790" s="10">
        <f>Source!AV683</f>
        <v>1</v>
      </c>
      <c r="I790" s="29">
        <f>ROUND((ROUND((Source!AF683*Source!AV683*Source!I683),2)),2)</f>
        <v>3.58</v>
      </c>
      <c r="J790" s="10">
        <f>IF(Source!BA683&lt;&gt; 0, Source!BA683, 1)</f>
        <v>26.39</v>
      </c>
      <c r="K790" s="29">
        <f>Source!S683</f>
        <v>94.48</v>
      </c>
      <c r="W790">
        <f>I790</f>
        <v>3.58</v>
      </c>
    </row>
    <row r="791" spans="1:28" ht="28.5" x14ac:dyDescent="0.2">
      <c r="A791" s="26" t="s">
        <v>44</v>
      </c>
      <c r="B791" s="26" t="str">
        <f>Source!F684</f>
        <v>9999990001</v>
      </c>
      <c r="C791" s="26" t="s">
        <v>29</v>
      </c>
      <c r="D791" s="27" t="str">
        <f>Source!H684</f>
        <v>т</v>
      </c>
      <c r="E791" s="10">
        <f>Source!I684</f>
        <v>-1.9074000000000001E-2</v>
      </c>
      <c r="F791" s="29">
        <f>Source!AK684</f>
        <v>0</v>
      </c>
      <c r="G791" s="31" t="s">
        <v>3</v>
      </c>
      <c r="H791" s="10">
        <f>Source!AW684</f>
        <v>1</v>
      </c>
      <c r="I791" s="29">
        <f>ROUND((ROUND((Source!AC684*Source!AW684*Source!I684),2)),2)+(ROUND((ROUND(((Source!ET684)*Source!AV684*Source!I684),2)),2)+ROUND((ROUND(((Source!AE684-(Source!EU684))*Source!AV684*Source!I684),2)),2))+ROUND((ROUND((Source!AF684*Source!AV684*Source!I684),2)),2)</f>
        <v>0</v>
      </c>
      <c r="J791" s="10">
        <f>IF(Source!BC684&lt;&gt; 0, Source!BC684, 1)</f>
        <v>1</v>
      </c>
      <c r="K791" s="29">
        <f>Source!O684</f>
        <v>0</v>
      </c>
      <c r="Q791">
        <f>ROUND((Source!DN684/100)*ROUND((ROUND((Source!AF684*Source!AV684*Source!I684),2)),2), 2)</f>
        <v>0</v>
      </c>
      <c r="R791">
        <f>Source!X684</f>
        <v>0</v>
      </c>
      <c r="S791">
        <f>ROUND((Source!DO684/100)*ROUND((ROUND((Source!AF684*Source!AV684*Source!I684),2)),2), 2)</f>
        <v>0</v>
      </c>
      <c r="T791">
        <f>Source!Y684</f>
        <v>0</v>
      </c>
      <c r="U791">
        <f>ROUND((175/100)*ROUND((ROUND((Source!AE684*Source!AV684*Source!I684),2)),2), 2)</f>
        <v>0</v>
      </c>
      <c r="V791">
        <f>ROUND((160/100)*ROUND(ROUND((ROUND((Source!AE684*Source!AV684*Source!I684),2)*Source!BS684),2), 2), 2)</f>
        <v>0</v>
      </c>
      <c r="X791">
        <f>IF(Source!BI684&lt;=1,I791, 0)</f>
        <v>0</v>
      </c>
      <c r="Y791">
        <f>IF(Source!BI684=2,I791, 0)</f>
        <v>0</v>
      </c>
      <c r="Z791">
        <f>IF(Source!BI684=3,I791, 0)</f>
        <v>0</v>
      </c>
      <c r="AA791">
        <f>IF(Source!BI684=4,I791, 0)</f>
        <v>0</v>
      </c>
    </row>
    <row r="792" spans="1:28" ht="14.25" x14ac:dyDescent="0.2">
      <c r="A792" s="26"/>
      <c r="B792" s="26"/>
      <c r="C792" s="26" t="s">
        <v>314</v>
      </c>
      <c r="D792" s="27" t="s">
        <v>315</v>
      </c>
      <c r="E792" s="10">
        <f>Source!DN683</f>
        <v>80</v>
      </c>
      <c r="F792" s="29"/>
      <c r="G792" s="28"/>
      <c r="H792" s="10"/>
      <c r="I792" s="29">
        <f>SUM(Q788:Q791)</f>
        <v>2.86</v>
      </c>
      <c r="J792" s="10">
        <f>Source!BZ683</f>
        <v>70</v>
      </c>
      <c r="K792" s="29">
        <f>SUM(R788:R791)</f>
        <v>66.14</v>
      </c>
    </row>
    <row r="793" spans="1:28" ht="14.25" x14ac:dyDescent="0.2">
      <c r="A793" s="26"/>
      <c r="B793" s="26"/>
      <c r="C793" s="26" t="s">
        <v>316</v>
      </c>
      <c r="D793" s="27" t="s">
        <v>315</v>
      </c>
      <c r="E793" s="10">
        <f>Source!DO683</f>
        <v>55</v>
      </c>
      <c r="F793" s="29"/>
      <c r="G793" s="28"/>
      <c r="H793" s="10"/>
      <c r="I793" s="29">
        <f>SUM(S788:S792)</f>
        <v>1.97</v>
      </c>
      <c r="J793" s="10">
        <f>Source!CA683</f>
        <v>41</v>
      </c>
      <c r="K793" s="29">
        <f>SUM(T788:T792)</f>
        <v>38.74</v>
      </c>
    </row>
    <row r="794" spans="1:28" ht="14.25" x14ac:dyDescent="0.2">
      <c r="A794" s="34"/>
      <c r="B794" s="34"/>
      <c r="C794" s="34" t="s">
        <v>317</v>
      </c>
      <c r="D794" s="35" t="s">
        <v>318</v>
      </c>
      <c r="E794" s="36">
        <f>Source!AQ683</f>
        <v>17.41</v>
      </c>
      <c r="F794" s="37"/>
      <c r="G794" s="38" t="str">
        <f>Source!DI683</f>
        <v/>
      </c>
      <c r="H794" s="36">
        <f>Source!AV683</f>
        <v>1</v>
      </c>
      <c r="I794" s="37">
        <f>Source!U683</f>
        <v>0.32556700000000005</v>
      </c>
      <c r="J794" s="36"/>
      <c r="K794" s="37"/>
      <c r="AB794" s="32">
        <f>I794</f>
        <v>0.32556700000000005</v>
      </c>
    </row>
    <row r="795" spans="1:28" ht="15" x14ac:dyDescent="0.25">
      <c r="A795" s="39"/>
      <c r="B795" s="39"/>
      <c r="C795" s="40" t="s">
        <v>319</v>
      </c>
      <c r="D795" s="39"/>
      <c r="E795" s="39"/>
      <c r="F795" s="39"/>
      <c r="G795" s="39"/>
      <c r="H795" s="76">
        <f>I790+I792+I793+SUM(I791:I791)</f>
        <v>8.41</v>
      </c>
      <c r="I795" s="76"/>
      <c r="J795" s="76">
        <f>K790+K792+K793+SUM(K791:K791)</f>
        <v>199.36</v>
      </c>
      <c r="K795" s="76"/>
      <c r="O795" s="32">
        <f>I790+I792+I793+SUM(I791:I791)</f>
        <v>8.41</v>
      </c>
      <c r="P795" s="32">
        <f>K790+K792+K793+SUM(K791:K791)</f>
        <v>199.36</v>
      </c>
      <c r="X795">
        <f>IF(Source!BI683&lt;=1,I790+I792+I793-0, 0)</f>
        <v>8.41</v>
      </c>
      <c r="Y795">
        <f>IF(Source!BI683=2,I790+I792+I793-0, 0)</f>
        <v>0</v>
      </c>
      <c r="Z795">
        <f>IF(Source!BI683=3,I790+I792+I793-0, 0)</f>
        <v>0</v>
      </c>
      <c r="AA795">
        <f>IF(Source!BI683=4,I790+I792+I793,0)</f>
        <v>0</v>
      </c>
    </row>
    <row r="797" spans="1:28" ht="42.75" x14ac:dyDescent="0.2">
      <c r="A797" s="26">
        <v>4</v>
      </c>
      <c r="B797" s="26" t="str">
        <f>Source!F685</f>
        <v>6.65-24-1</v>
      </c>
      <c r="C797" s="26" t="s">
        <v>47</v>
      </c>
      <c r="D797" s="27" t="str">
        <f>Source!H685</f>
        <v>100 м</v>
      </c>
      <c r="E797" s="10">
        <f>Source!I685</f>
        <v>0.02</v>
      </c>
      <c r="F797" s="29"/>
      <c r="G797" s="28"/>
      <c r="H797" s="10"/>
      <c r="I797" s="29"/>
      <c r="J797" s="10"/>
      <c r="K797" s="29"/>
      <c r="Q797">
        <f>ROUND((Source!DN685/100)*ROUND((ROUND((Source!AF685*Source!AV685*Source!I685),2)),2), 2)</f>
        <v>5.0199999999999996</v>
      </c>
      <c r="R797">
        <f>Source!X685</f>
        <v>108.31</v>
      </c>
      <c r="S797">
        <f>ROUND((Source!DO685/100)*ROUND((ROUND((Source!AF685*Source!AV685*Source!I685),2)),2), 2)</f>
        <v>3.37</v>
      </c>
      <c r="T797">
        <f>Source!Y685</f>
        <v>49.34</v>
      </c>
      <c r="U797">
        <f>ROUND((175/100)*ROUND((ROUND((Source!AE685*Source!AV685*Source!I685),2)),2), 2)</f>
        <v>0</v>
      </c>
      <c r="V797">
        <f>ROUND((160/100)*ROUND(ROUND((ROUND((Source!AE685*Source!AV685*Source!I685),2)*Source!BS685),2), 2), 2)</f>
        <v>0</v>
      </c>
    </row>
    <row r="798" spans="1:28" x14ac:dyDescent="0.2">
      <c r="C798" s="30" t="str">
        <f>"Объем: "&amp;Source!I685&amp;"=2/"&amp;"100"</f>
        <v>Объем: 0,02=2/100</v>
      </c>
    </row>
    <row r="799" spans="1:28" ht="14.25" x14ac:dyDescent="0.2">
      <c r="A799" s="26"/>
      <c r="B799" s="26"/>
      <c r="C799" s="26" t="s">
        <v>313</v>
      </c>
      <c r="D799" s="27"/>
      <c r="E799" s="10"/>
      <c r="F799" s="29">
        <f>Source!AO685</f>
        <v>227.82</v>
      </c>
      <c r="G799" s="28" t="str">
        <f>Source!DG685</f>
        <v/>
      </c>
      <c r="H799" s="10">
        <f>Source!AV685</f>
        <v>1</v>
      </c>
      <c r="I799" s="29">
        <f>ROUND((ROUND((Source!AF685*Source!AV685*Source!I685),2)),2)</f>
        <v>4.5599999999999996</v>
      </c>
      <c r="J799" s="10">
        <f>IF(Source!BA685&lt;&gt; 0, Source!BA685, 1)</f>
        <v>26.39</v>
      </c>
      <c r="K799" s="29">
        <f>Source!S685</f>
        <v>120.34</v>
      </c>
      <c r="W799">
        <f>I799</f>
        <v>4.5599999999999996</v>
      </c>
    </row>
    <row r="800" spans="1:28" ht="14.25" x14ac:dyDescent="0.2">
      <c r="A800" s="26"/>
      <c r="B800" s="26"/>
      <c r="C800" s="26" t="s">
        <v>314</v>
      </c>
      <c r="D800" s="27" t="s">
        <v>315</v>
      </c>
      <c r="E800" s="10">
        <f>Source!DN685</f>
        <v>110</v>
      </c>
      <c r="F800" s="29"/>
      <c r="G800" s="28"/>
      <c r="H800" s="10"/>
      <c r="I800" s="29">
        <f>SUM(Q797:Q799)</f>
        <v>5.0199999999999996</v>
      </c>
      <c r="J800" s="10">
        <f>Source!BZ685</f>
        <v>90</v>
      </c>
      <c r="K800" s="29">
        <f>SUM(R797:R799)</f>
        <v>108.31</v>
      </c>
    </row>
    <row r="801" spans="1:28" ht="14.25" x14ac:dyDescent="0.2">
      <c r="A801" s="26"/>
      <c r="B801" s="26"/>
      <c r="C801" s="26" t="s">
        <v>316</v>
      </c>
      <c r="D801" s="27" t="s">
        <v>315</v>
      </c>
      <c r="E801" s="10">
        <f>Source!DO685</f>
        <v>74</v>
      </c>
      <c r="F801" s="29"/>
      <c r="G801" s="28"/>
      <c r="H801" s="10"/>
      <c r="I801" s="29">
        <f>SUM(S797:S800)</f>
        <v>3.37</v>
      </c>
      <c r="J801" s="10">
        <f>Source!CA685</f>
        <v>41</v>
      </c>
      <c r="K801" s="29">
        <f>SUM(T797:T800)</f>
        <v>49.34</v>
      </c>
    </row>
    <row r="802" spans="1:28" ht="14.25" x14ac:dyDescent="0.2">
      <c r="A802" s="34"/>
      <c r="B802" s="34"/>
      <c r="C802" s="34" t="s">
        <v>317</v>
      </c>
      <c r="D802" s="35" t="s">
        <v>318</v>
      </c>
      <c r="E802" s="36">
        <f>Source!AQ685</f>
        <v>20.73</v>
      </c>
      <c r="F802" s="37"/>
      <c r="G802" s="38" t="str">
        <f>Source!DI685</f>
        <v/>
      </c>
      <c r="H802" s="36">
        <f>Source!AV685</f>
        <v>1</v>
      </c>
      <c r="I802" s="37">
        <f>Source!U685</f>
        <v>0.41460000000000002</v>
      </c>
      <c r="J802" s="36"/>
      <c r="K802" s="37"/>
      <c r="AB802" s="32">
        <f>I802</f>
        <v>0.41460000000000002</v>
      </c>
    </row>
    <row r="803" spans="1:28" ht="15" x14ac:dyDescent="0.25">
      <c r="A803" s="39"/>
      <c r="B803" s="39"/>
      <c r="C803" s="40" t="s">
        <v>319</v>
      </c>
      <c r="D803" s="39"/>
      <c r="E803" s="39"/>
      <c r="F803" s="39"/>
      <c r="G803" s="39"/>
      <c r="H803" s="76">
        <f>I799+I800+I801</f>
        <v>12.95</v>
      </c>
      <c r="I803" s="76"/>
      <c r="J803" s="76">
        <f>K799+K800+K801</f>
        <v>277.99</v>
      </c>
      <c r="K803" s="76"/>
      <c r="O803" s="32">
        <f>I799+I800+I801</f>
        <v>12.95</v>
      </c>
      <c r="P803" s="32">
        <f>K799+K800+K801</f>
        <v>277.99</v>
      </c>
      <c r="X803">
        <f>IF(Source!BI685&lt;=1,I799+I800+I801-0, 0)</f>
        <v>12.95</v>
      </c>
      <c r="Y803">
        <f>IF(Source!BI685=2,I799+I800+I801-0, 0)</f>
        <v>0</v>
      </c>
      <c r="Z803">
        <f>IF(Source!BI685=3,I799+I800+I801-0, 0)</f>
        <v>0</v>
      </c>
      <c r="AA803">
        <f>IF(Source!BI685=4,I799+I800+I801,0)</f>
        <v>0</v>
      </c>
    </row>
    <row r="805" spans="1:28" ht="57" x14ac:dyDescent="0.2">
      <c r="A805" s="26">
        <v>5</v>
      </c>
      <c r="B805" s="26" t="str">
        <f>Source!F686</f>
        <v>6.62-31-1</v>
      </c>
      <c r="C805" s="26" t="s">
        <v>53</v>
      </c>
      <c r="D805" s="27" t="str">
        <f>Source!H686</f>
        <v>1 м2 поверхности</v>
      </c>
      <c r="E805" s="10">
        <f>Source!I686</f>
        <v>20.75</v>
      </c>
      <c r="F805" s="29"/>
      <c r="G805" s="28"/>
      <c r="H805" s="10"/>
      <c r="I805" s="29"/>
      <c r="J805" s="10"/>
      <c r="K805" s="29"/>
      <c r="Q805">
        <f>ROUND((Source!DN686/100)*ROUND((ROUND((Source!AF686*Source!AV686*Source!I686),2)),2), 2)</f>
        <v>127.2</v>
      </c>
      <c r="R805">
        <f>Source!X686</f>
        <v>2786.15</v>
      </c>
      <c r="S805">
        <f>ROUND((Source!DO686/100)*ROUND((ROUND((Source!AF686*Source!AV686*Source!I686),2)),2), 2)</f>
        <v>81.41</v>
      </c>
      <c r="T805">
        <f>Source!Y686</f>
        <v>1376.29</v>
      </c>
      <c r="U805">
        <f>ROUND((175/100)*ROUND((ROUND((Source!AE686*Source!AV686*Source!I686),2)),2), 2)</f>
        <v>0</v>
      </c>
      <c r="V805">
        <f>ROUND((160/100)*ROUND(ROUND((ROUND((Source!AE686*Source!AV686*Source!I686),2)*Source!BS686),2), 2), 2)</f>
        <v>0</v>
      </c>
    </row>
    <row r="806" spans="1:28" ht="14.25" x14ac:dyDescent="0.2">
      <c r="A806" s="26"/>
      <c r="B806" s="26"/>
      <c r="C806" s="26" t="s">
        <v>313</v>
      </c>
      <c r="D806" s="27"/>
      <c r="E806" s="10"/>
      <c r="F806" s="29">
        <f>Source!AO686</f>
        <v>6.13</v>
      </c>
      <c r="G806" s="28" t="str">
        <f>Source!DG686</f>
        <v/>
      </c>
      <c r="H806" s="10">
        <f>Source!AV686</f>
        <v>1</v>
      </c>
      <c r="I806" s="29">
        <f>ROUND((ROUND((Source!AF686*Source!AV686*Source!I686),2)),2)</f>
        <v>127.2</v>
      </c>
      <c r="J806" s="10">
        <f>IF(Source!BA686&lt;&gt; 0, Source!BA686, 1)</f>
        <v>26.39</v>
      </c>
      <c r="K806" s="29">
        <f>Source!S686</f>
        <v>3356.81</v>
      </c>
      <c r="W806">
        <f>I806</f>
        <v>127.2</v>
      </c>
    </row>
    <row r="807" spans="1:28" ht="14.25" x14ac:dyDescent="0.2">
      <c r="A807" s="26"/>
      <c r="B807" s="26"/>
      <c r="C807" s="26" t="s">
        <v>314</v>
      </c>
      <c r="D807" s="27" t="s">
        <v>315</v>
      </c>
      <c r="E807" s="10">
        <f>Source!DN686</f>
        <v>100</v>
      </c>
      <c r="F807" s="29"/>
      <c r="G807" s="28"/>
      <c r="H807" s="10"/>
      <c r="I807" s="29">
        <f>SUM(Q805:Q806)</f>
        <v>127.2</v>
      </c>
      <c r="J807" s="10">
        <f>Source!BZ686</f>
        <v>83</v>
      </c>
      <c r="K807" s="29">
        <f>SUM(R805:R806)</f>
        <v>2786.15</v>
      </c>
    </row>
    <row r="808" spans="1:28" ht="14.25" x14ac:dyDescent="0.2">
      <c r="A808" s="26"/>
      <c r="B808" s="26"/>
      <c r="C808" s="26" t="s">
        <v>316</v>
      </c>
      <c r="D808" s="27" t="s">
        <v>315</v>
      </c>
      <c r="E808" s="10">
        <f>Source!DO686</f>
        <v>64</v>
      </c>
      <c r="F808" s="29"/>
      <c r="G808" s="28"/>
      <c r="H808" s="10"/>
      <c r="I808" s="29">
        <f>SUM(S805:S807)</f>
        <v>81.41</v>
      </c>
      <c r="J808" s="10">
        <f>Source!CA686</f>
        <v>41</v>
      </c>
      <c r="K808" s="29">
        <f>SUM(T805:T807)</f>
        <v>1376.29</v>
      </c>
    </row>
    <row r="809" spans="1:28" ht="14.25" x14ac:dyDescent="0.2">
      <c r="A809" s="34"/>
      <c r="B809" s="34"/>
      <c r="C809" s="34" t="s">
        <v>317</v>
      </c>
      <c r="D809" s="35" t="s">
        <v>318</v>
      </c>
      <c r="E809" s="36">
        <f>Source!AQ686</f>
        <v>0.6</v>
      </c>
      <c r="F809" s="37"/>
      <c r="G809" s="38" t="str">
        <f>Source!DI686</f>
        <v/>
      </c>
      <c r="H809" s="36">
        <f>Source!AV686</f>
        <v>1</v>
      </c>
      <c r="I809" s="37">
        <f>Source!U686</f>
        <v>12.45</v>
      </c>
      <c r="J809" s="36"/>
      <c r="K809" s="37"/>
      <c r="AB809" s="32">
        <f>I809</f>
        <v>12.45</v>
      </c>
    </row>
    <row r="810" spans="1:28" ht="15" x14ac:dyDescent="0.25">
      <c r="A810" s="39"/>
      <c r="B810" s="39"/>
      <c r="C810" s="40" t="s">
        <v>319</v>
      </c>
      <c r="D810" s="39"/>
      <c r="E810" s="39"/>
      <c r="F810" s="39"/>
      <c r="G810" s="39"/>
      <c r="H810" s="76">
        <f>I806+I807+I808</f>
        <v>335.81</v>
      </c>
      <c r="I810" s="76"/>
      <c r="J810" s="76">
        <f>K806+K807+K808</f>
        <v>7519.25</v>
      </c>
      <c r="K810" s="76"/>
      <c r="O810" s="32">
        <f>I806+I807+I808</f>
        <v>335.81</v>
      </c>
      <c r="P810" s="32">
        <f>K806+K807+K808</f>
        <v>7519.25</v>
      </c>
      <c r="X810">
        <f>IF(Source!BI686&lt;=1,I806+I807+I808-0, 0)</f>
        <v>335.81</v>
      </c>
      <c r="Y810">
        <f>IF(Source!BI686=2,I806+I807+I808-0, 0)</f>
        <v>0</v>
      </c>
      <c r="Z810">
        <f>IF(Source!BI686=3,I806+I807+I808-0, 0)</f>
        <v>0</v>
      </c>
      <c r="AA810">
        <f>IF(Source!BI686=4,I806+I807+I808,0)</f>
        <v>0</v>
      </c>
    </row>
    <row r="813" spans="1:28" ht="15" x14ac:dyDescent="0.25">
      <c r="A813" s="81" t="str">
        <f>CONCATENATE("Итого по подразделу: ",IF(Source!G688&lt;&gt;"Новый подраздел", Source!G688, ""))</f>
        <v>Итого по подразделу: Демонтажные и подготовительные  работы</v>
      </c>
      <c r="B813" s="81"/>
      <c r="C813" s="81"/>
      <c r="D813" s="81"/>
      <c r="E813" s="81"/>
      <c r="F813" s="81"/>
      <c r="G813" s="81"/>
      <c r="H813" s="79">
        <f>SUM(O771:O812)</f>
        <v>415.5</v>
      </c>
      <c r="I813" s="80"/>
      <c r="J813" s="79">
        <f>SUM(P771:P812)</f>
        <v>9335.4599999999991</v>
      </c>
      <c r="K813" s="80"/>
    </row>
    <row r="814" spans="1:28" hidden="1" x14ac:dyDescent="0.2">
      <c r="A814" t="s">
        <v>320</v>
      </c>
      <c r="H814">
        <f>SUM(AC771:AC813)</f>
        <v>0</v>
      </c>
      <c r="J814">
        <f>SUM(AD771:AD813)</f>
        <v>0</v>
      </c>
    </row>
    <row r="815" spans="1:28" hidden="1" x14ac:dyDescent="0.2">
      <c r="A815" t="s">
        <v>321</v>
      </c>
      <c r="H815">
        <f>SUM(AE771:AE814)</f>
        <v>0</v>
      </c>
      <c r="J815">
        <f>SUM(AF771:AF814)</f>
        <v>0</v>
      </c>
    </row>
    <row r="817" spans="1:28" ht="15" x14ac:dyDescent="0.25">
      <c r="A817" s="81" t="str">
        <f>CONCATENATE("Итого по разделу: ",IF(Source!G718&lt;&gt;"Новый раздел", Source!G718, ""))</f>
        <v>Итого по разделу: Секция в осях Д-Е (Подъезд №1)</v>
      </c>
      <c r="B817" s="81"/>
      <c r="C817" s="81"/>
      <c r="D817" s="81"/>
      <c r="E817" s="81"/>
      <c r="F817" s="81"/>
      <c r="G817" s="81"/>
      <c r="H817" s="79">
        <f>SUM(O769:O816)</f>
        <v>415.5</v>
      </c>
      <c r="I817" s="80"/>
      <c r="J817" s="79">
        <f>SUM(P769:P816)</f>
        <v>9335.4599999999991</v>
      </c>
      <c r="K817" s="80"/>
    </row>
    <row r="818" spans="1:28" hidden="1" x14ac:dyDescent="0.2">
      <c r="A818" t="s">
        <v>320</v>
      </c>
      <c r="H818">
        <f>SUM(AC769:AC817)</f>
        <v>0</v>
      </c>
      <c r="J818">
        <f>SUM(AD769:AD817)</f>
        <v>0</v>
      </c>
    </row>
    <row r="819" spans="1:28" hidden="1" x14ac:dyDescent="0.2">
      <c r="A819" t="s">
        <v>321</v>
      </c>
      <c r="H819">
        <f>SUM(AE769:AE818)</f>
        <v>0</v>
      </c>
      <c r="J819">
        <f>SUM(AF769:AF818)</f>
        <v>0</v>
      </c>
    </row>
    <row r="821" spans="1:28" ht="16.5" x14ac:dyDescent="0.25">
      <c r="A821" s="75" t="str">
        <f>CONCATENATE("Раздел: ",IF(Source!G748&lt;&gt;"Новый раздел", Source!G748, ""))</f>
        <v>Раздел: Монтажные (кровельные) работы</v>
      </c>
      <c r="B821" s="75"/>
      <c r="C821" s="75"/>
      <c r="D821" s="75"/>
      <c r="E821" s="75"/>
      <c r="F821" s="75"/>
      <c r="G821" s="75"/>
      <c r="H821" s="75"/>
      <c r="I821" s="75"/>
      <c r="J821" s="75"/>
      <c r="K821" s="75"/>
    </row>
    <row r="822" spans="1:28" ht="28.5" x14ac:dyDescent="0.2">
      <c r="A822" s="26">
        <v>1</v>
      </c>
      <c r="B822" s="26" t="str">
        <f>Source!F752</f>
        <v>6.58-31-3</v>
      </c>
      <c r="C822" s="26" t="s">
        <v>110</v>
      </c>
      <c r="D822" s="27" t="str">
        <f>Source!H752</f>
        <v>100 мест</v>
      </c>
      <c r="E822" s="10">
        <f>Source!I752</f>
        <v>0.03</v>
      </c>
      <c r="F822" s="29"/>
      <c r="G822" s="28"/>
      <c r="H822" s="10"/>
      <c r="I822" s="29"/>
      <c r="J822" s="10"/>
      <c r="K822" s="29"/>
      <c r="Q822">
        <f>ROUND((Source!DN752/100)*ROUND((ROUND((Source!AF752*Source!AV752*Source!I752),2)),2), 2)</f>
        <v>40.93</v>
      </c>
      <c r="R822">
        <f>Source!X752</f>
        <v>903.68</v>
      </c>
      <c r="S822">
        <f>ROUND((Source!DO752/100)*ROUND((ROUND((Source!AF752*Source!AV752*Source!I752),2)),2), 2)</f>
        <v>31.09</v>
      </c>
      <c r="T822">
        <f>Source!Y752</f>
        <v>425.87</v>
      </c>
      <c r="U822">
        <f>ROUND((175/100)*ROUND((ROUND((Source!AE752*Source!AV752*Source!I752),2)),2), 2)</f>
        <v>0.79</v>
      </c>
      <c r="V822">
        <f>ROUND((160/100)*ROUND(ROUND((ROUND((Source!AE752*Source!AV752*Source!I752),2)*Source!BS752),2), 2), 2)</f>
        <v>19.010000000000002</v>
      </c>
    </row>
    <row r="823" spans="1:28" x14ac:dyDescent="0.2">
      <c r="C823" s="30" t="str">
        <f>"Объем: "&amp;Source!I752&amp;"=3/"&amp;"100"</f>
        <v>Объем: 0,03=3/100</v>
      </c>
    </row>
    <row r="824" spans="1:28" ht="14.25" x14ac:dyDescent="0.2">
      <c r="A824" s="26"/>
      <c r="B824" s="26"/>
      <c r="C824" s="26" t="s">
        <v>313</v>
      </c>
      <c r="D824" s="27"/>
      <c r="E824" s="10"/>
      <c r="F824" s="29">
        <f>Source!AO752</f>
        <v>1311.93</v>
      </c>
      <c r="G824" s="28" t="str">
        <f>Source!DG752</f>
        <v/>
      </c>
      <c r="H824" s="10">
        <f>Source!AV752</f>
        <v>1</v>
      </c>
      <c r="I824" s="29">
        <f>ROUND((ROUND((Source!AF752*Source!AV752*Source!I752),2)),2)</f>
        <v>39.36</v>
      </c>
      <c r="J824" s="10">
        <f>IF(Source!BA752&lt;&gt; 0, Source!BA752, 1)</f>
        <v>26.39</v>
      </c>
      <c r="K824" s="29">
        <f>Source!S752</f>
        <v>1038.71</v>
      </c>
      <c r="W824">
        <f>I824</f>
        <v>39.36</v>
      </c>
    </row>
    <row r="825" spans="1:28" ht="14.25" x14ac:dyDescent="0.2">
      <c r="A825" s="26"/>
      <c r="B825" s="26"/>
      <c r="C825" s="26" t="s">
        <v>322</v>
      </c>
      <c r="D825" s="27"/>
      <c r="E825" s="10"/>
      <c r="F825" s="29">
        <f>Source!AM752</f>
        <v>41.45</v>
      </c>
      <c r="G825" s="28" t="str">
        <f>Source!DE752</f>
        <v/>
      </c>
      <c r="H825" s="10">
        <f>Source!AV752</f>
        <v>1</v>
      </c>
      <c r="I825" s="29">
        <f>(ROUND((ROUND(((Source!ET752)*Source!AV752*Source!I752),2)),2)+ROUND((ROUND(((Source!AE752-(Source!EU752))*Source!AV752*Source!I752),2)),2))</f>
        <v>1.24</v>
      </c>
      <c r="J825" s="10">
        <f>IF(Source!BB752&lt;&gt; 0, Source!BB752, 1)</f>
        <v>14.75</v>
      </c>
      <c r="K825" s="29">
        <f>Source!Q752</f>
        <v>18.29</v>
      </c>
    </row>
    <row r="826" spans="1:28" ht="14.25" x14ac:dyDescent="0.2">
      <c r="A826" s="26"/>
      <c r="B826" s="26"/>
      <c r="C826" s="26" t="s">
        <v>323</v>
      </c>
      <c r="D826" s="27"/>
      <c r="E826" s="10"/>
      <c r="F826" s="29">
        <f>Source!AN752</f>
        <v>15.08</v>
      </c>
      <c r="G826" s="28" t="str">
        <f>Source!DF752</f>
        <v/>
      </c>
      <c r="H826" s="10">
        <f>Source!AV752</f>
        <v>1</v>
      </c>
      <c r="I826" s="41">
        <f>ROUND((ROUND((Source!AE752*Source!AV752*Source!I752),2)),2)</f>
        <v>0.45</v>
      </c>
      <c r="J826" s="10">
        <f>IF(Source!BS752&lt;&gt; 0, Source!BS752, 1)</f>
        <v>26.39</v>
      </c>
      <c r="K826" s="41">
        <f>Source!R752</f>
        <v>11.88</v>
      </c>
      <c r="W826">
        <f>I826</f>
        <v>0.45</v>
      </c>
    </row>
    <row r="827" spans="1:28" ht="14.25" x14ac:dyDescent="0.2">
      <c r="A827" s="26"/>
      <c r="B827" s="26"/>
      <c r="C827" s="26" t="s">
        <v>324</v>
      </c>
      <c r="D827" s="27"/>
      <c r="E827" s="10"/>
      <c r="F827" s="29">
        <f>Source!AL752</f>
        <v>972.06</v>
      </c>
      <c r="G827" s="28" t="str">
        <f>Source!DD752</f>
        <v/>
      </c>
      <c r="H827" s="10">
        <f>Source!AW752</f>
        <v>1</v>
      </c>
      <c r="I827" s="29">
        <f>ROUND((ROUND((Source!AC752*Source!AW752*Source!I752),2)),2)</f>
        <v>29.16</v>
      </c>
      <c r="J827" s="10">
        <f>IF(Source!BC752&lt;&gt; 0, Source!BC752, 1)</f>
        <v>8.3000000000000007</v>
      </c>
      <c r="K827" s="29">
        <f>Source!P752</f>
        <v>242.03</v>
      </c>
    </row>
    <row r="828" spans="1:28" ht="28.5" x14ac:dyDescent="0.2">
      <c r="A828" s="26" t="s">
        <v>27</v>
      </c>
      <c r="B828" s="26" t="str">
        <f>Source!F753</f>
        <v>9999990001</v>
      </c>
      <c r="C828" s="26" t="s">
        <v>29</v>
      </c>
      <c r="D828" s="27" t="str">
        <f>Source!H753</f>
        <v>т</v>
      </c>
      <c r="E828" s="10">
        <f>Source!I753</f>
        <v>-3.8399999999999997E-2</v>
      </c>
      <c r="F828" s="29">
        <f>Source!AK753</f>
        <v>0</v>
      </c>
      <c r="G828" s="31" t="s">
        <v>3</v>
      </c>
      <c r="H828" s="10">
        <f>Source!AW753</f>
        <v>1</v>
      </c>
      <c r="I828" s="29">
        <f>ROUND((ROUND((Source!AC753*Source!AW753*Source!I753),2)),2)+(ROUND((ROUND(((Source!ET753)*Source!AV753*Source!I753),2)),2)+ROUND((ROUND(((Source!AE753-(Source!EU753))*Source!AV753*Source!I753),2)),2))+ROUND((ROUND((Source!AF753*Source!AV753*Source!I753),2)),2)</f>
        <v>0</v>
      </c>
      <c r="J828" s="10">
        <f>IF(Source!BC753&lt;&gt; 0, Source!BC753, 1)</f>
        <v>1</v>
      </c>
      <c r="K828" s="29">
        <f>Source!O753</f>
        <v>0</v>
      </c>
      <c r="Q828">
        <f>ROUND((Source!DN753/100)*ROUND((ROUND((Source!AF753*Source!AV753*Source!I753),2)),2), 2)</f>
        <v>0</v>
      </c>
      <c r="R828">
        <f>Source!X753</f>
        <v>0</v>
      </c>
      <c r="S828">
        <f>ROUND((Source!DO753/100)*ROUND((ROUND((Source!AF753*Source!AV753*Source!I753),2)),2), 2)</f>
        <v>0</v>
      </c>
      <c r="T828">
        <f>Source!Y753</f>
        <v>0</v>
      </c>
      <c r="U828">
        <f>ROUND((175/100)*ROUND((ROUND((Source!AE753*Source!AV753*Source!I753),2)),2), 2)</f>
        <v>0</v>
      </c>
      <c r="V828">
        <f>ROUND((160/100)*ROUND(ROUND((ROUND((Source!AE753*Source!AV753*Source!I753),2)*Source!BS753),2), 2), 2)</f>
        <v>0</v>
      </c>
      <c r="X828">
        <f>IF(Source!BI753&lt;=1,I828, 0)</f>
        <v>0</v>
      </c>
      <c r="Y828">
        <f>IF(Source!BI753=2,I828, 0)</f>
        <v>0</v>
      </c>
      <c r="Z828">
        <f>IF(Source!BI753=3,I828, 0)</f>
        <v>0</v>
      </c>
      <c r="AA828">
        <f>IF(Source!BI753=4,I828, 0)</f>
        <v>0</v>
      </c>
    </row>
    <row r="829" spans="1:28" ht="14.25" x14ac:dyDescent="0.2">
      <c r="A829" s="26"/>
      <c r="B829" s="26"/>
      <c r="C829" s="26" t="s">
        <v>314</v>
      </c>
      <c r="D829" s="27" t="s">
        <v>315</v>
      </c>
      <c r="E829" s="10">
        <f>Source!DN752</f>
        <v>104</v>
      </c>
      <c r="F829" s="29"/>
      <c r="G829" s="28"/>
      <c r="H829" s="10"/>
      <c r="I829" s="29">
        <f>SUM(Q822:Q828)</f>
        <v>40.93</v>
      </c>
      <c r="J829" s="10">
        <f>Source!BZ752</f>
        <v>87</v>
      </c>
      <c r="K829" s="29">
        <f>SUM(R822:R828)</f>
        <v>903.68</v>
      </c>
    </row>
    <row r="830" spans="1:28" ht="14.25" x14ac:dyDescent="0.2">
      <c r="A830" s="26"/>
      <c r="B830" s="26"/>
      <c r="C830" s="26" t="s">
        <v>316</v>
      </c>
      <c r="D830" s="27" t="s">
        <v>315</v>
      </c>
      <c r="E830" s="10">
        <f>Source!DO752</f>
        <v>79</v>
      </c>
      <c r="F830" s="29"/>
      <c r="G830" s="28"/>
      <c r="H830" s="10"/>
      <c r="I830" s="29">
        <f>SUM(S822:S829)</f>
        <v>31.09</v>
      </c>
      <c r="J830" s="10">
        <f>Source!CA752</f>
        <v>41</v>
      </c>
      <c r="K830" s="29">
        <f>SUM(T822:T829)</f>
        <v>425.87</v>
      </c>
    </row>
    <row r="831" spans="1:28" ht="14.25" x14ac:dyDescent="0.2">
      <c r="A831" s="26"/>
      <c r="B831" s="26"/>
      <c r="C831" s="26" t="s">
        <v>325</v>
      </c>
      <c r="D831" s="27" t="s">
        <v>315</v>
      </c>
      <c r="E831" s="10">
        <f>175</f>
        <v>175</v>
      </c>
      <c r="F831" s="29"/>
      <c r="G831" s="28"/>
      <c r="H831" s="10"/>
      <c r="I831" s="29">
        <f>SUM(U822:U830)</f>
        <v>0.79</v>
      </c>
      <c r="J831" s="10">
        <f>160</f>
        <v>160</v>
      </c>
      <c r="K831" s="29">
        <f>SUM(V822:V830)</f>
        <v>19.010000000000002</v>
      </c>
    </row>
    <row r="832" spans="1:28" ht="14.25" x14ac:dyDescent="0.2">
      <c r="A832" s="34"/>
      <c r="B832" s="34"/>
      <c r="C832" s="34" t="s">
        <v>317</v>
      </c>
      <c r="D832" s="35" t="s">
        <v>318</v>
      </c>
      <c r="E832" s="36">
        <f>Source!AQ752</f>
        <v>113</v>
      </c>
      <c r="F832" s="37"/>
      <c r="G832" s="38" t="str">
        <f>Source!DI752</f>
        <v/>
      </c>
      <c r="H832" s="36">
        <f>Source!AV752</f>
        <v>1</v>
      </c>
      <c r="I832" s="37">
        <f>Source!U752</f>
        <v>3.3899999999999997</v>
      </c>
      <c r="J832" s="36"/>
      <c r="K832" s="37"/>
      <c r="AB832" s="32">
        <f>I832</f>
        <v>3.3899999999999997</v>
      </c>
    </row>
    <row r="833" spans="1:28" ht="15" x14ac:dyDescent="0.25">
      <c r="A833" s="39"/>
      <c r="B833" s="39"/>
      <c r="C833" s="40" t="s">
        <v>319</v>
      </c>
      <c r="D833" s="39"/>
      <c r="E833" s="39"/>
      <c r="F833" s="39"/>
      <c r="G833" s="39"/>
      <c r="H833" s="76">
        <f>I824+I825+I827+I829+I830+I831+SUM(I828:I828)</f>
        <v>142.57</v>
      </c>
      <c r="I833" s="76"/>
      <c r="J833" s="76">
        <f>K824+K825+K827+K829+K830+K831+SUM(K828:K828)</f>
        <v>2647.59</v>
      </c>
      <c r="K833" s="76"/>
      <c r="O833" s="32">
        <f>I824+I825+I827+I829+I830+I831+SUM(I828:I828)</f>
        <v>142.57</v>
      </c>
      <c r="P833" s="32">
        <f>K824+K825+K827+K829+K830+K831+SUM(K828:K828)</f>
        <v>2647.59</v>
      </c>
      <c r="X833">
        <f>IF(Source!BI752&lt;=1,I824+I825+I827+I829+I830+I831-0, 0)</f>
        <v>142.57</v>
      </c>
      <c r="Y833">
        <f>IF(Source!BI752=2,I824+I825+I827+I829+I830+I831-0, 0)</f>
        <v>0</v>
      </c>
      <c r="Z833">
        <f>IF(Source!BI752=3,I824+I825+I827+I829+I830+I831-0, 0)</f>
        <v>0</v>
      </c>
      <c r="AA833">
        <f>IF(Source!BI752=4,I824+I825+I827+I829+I830+I831,0)</f>
        <v>0</v>
      </c>
    </row>
    <row r="835" spans="1:28" ht="28.5" x14ac:dyDescent="0.2">
      <c r="A835" s="26">
        <v>2</v>
      </c>
      <c r="B835" s="26" t="str">
        <f>Source!F754</f>
        <v>6.58-31-1</v>
      </c>
      <c r="C835" s="26" t="s">
        <v>116</v>
      </c>
      <c r="D835" s="27" t="str">
        <f>Source!H754</f>
        <v>100 мест</v>
      </c>
      <c r="E835" s="10">
        <f>Source!I754</f>
        <v>0.05</v>
      </c>
      <c r="F835" s="29"/>
      <c r="G835" s="28"/>
      <c r="H835" s="10"/>
      <c r="I835" s="29"/>
      <c r="J835" s="10"/>
      <c r="K835" s="29"/>
      <c r="Q835">
        <f>ROUND((Source!DN754/100)*ROUND((ROUND((Source!AF754*Source!AV754*Source!I754),2)),2), 2)</f>
        <v>23.85</v>
      </c>
      <c r="R835">
        <f>Source!X754</f>
        <v>526.45000000000005</v>
      </c>
      <c r="S835">
        <f>ROUND((Source!DO754/100)*ROUND((ROUND((Source!AF754*Source!AV754*Source!I754),2)),2), 2)</f>
        <v>18.11</v>
      </c>
      <c r="T835">
        <f>Source!Y754</f>
        <v>248.1</v>
      </c>
      <c r="U835">
        <f>ROUND((175/100)*ROUND((ROUND((Source!AE754*Source!AV754*Source!I754),2)),2), 2)</f>
        <v>0.32</v>
      </c>
      <c r="V835">
        <f>ROUND((160/100)*ROUND(ROUND((ROUND((Source!AE754*Source!AV754*Source!I754),2)*Source!BS754),2), 2), 2)</f>
        <v>7.6</v>
      </c>
    </row>
    <row r="836" spans="1:28" x14ac:dyDescent="0.2">
      <c r="C836" s="30" t="str">
        <f>"Объем: "&amp;Source!I754&amp;"=5/"&amp;"100"</f>
        <v>Объем: 0,05=5/100</v>
      </c>
    </row>
    <row r="837" spans="1:28" ht="14.25" x14ac:dyDescent="0.2">
      <c r="A837" s="26"/>
      <c r="B837" s="26"/>
      <c r="C837" s="26" t="s">
        <v>313</v>
      </c>
      <c r="D837" s="27"/>
      <c r="E837" s="10"/>
      <c r="F837" s="29">
        <f>Source!AO754</f>
        <v>458.59</v>
      </c>
      <c r="G837" s="28" t="str">
        <f>Source!DG754</f>
        <v/>
      </c>
      <c r="H837" s="10">
        <f>Source!AV754</f>
        <v>1</v>
      </c>
      <c r="I837" s="29">
        <f>ROUND((ROUND((Source!AF754*Source!AV754*Source!I754),2)),2)</f>
        <v>22.93</v>
      </c>
      <c r="J837" s="10">
        <f>IF(Source!BA754&lt;&gt; 0, Source!BA754, 1)</f>
        <v>26.39</v>
      </c>
      <c r="K837" s="29">
        <f>Source!S754</f>
        <v>605.12</v>
      </c>
      <c r="W837">
        <f>I837</f>
        <v>22.93</v>
      </c>
    </row>
    <row r="838" spans="1:28" ht="14.25" x14ac:dyDescent="0.2">
      <c r="A838" s="26"/>
      <c r="B838" s="26"/>
      <c r="C838" s="26" t="s">
        <v>322</v>
      </c>
      <c r="D838" s="27"/>
      <c r="E838" s="10"/>
      <c r="F838" s="29">
        <f>Source!AM754</f>
        <v>9.8699999999999992</v>
      </c>
      <c r="G838" s="28" t="str">
        <f>Source!DE754</f>
        <v/>
      </c>
      <c r="H838" s="10">
        <f>Source!AV754</f>
        <v>1</v>
      </c>
      <c r="I838" s="29">
        <f>(ROUND((ROUND(((Source!ET754)*Source!AV754*Source!I754),2)),2)+ROUND((ROUND(((Source!AE754-(Source!EU754))*Source!AV754*Source!I754),2)),2))</f>
        <v>0.49</v>
      </c>
      <c r="J838" s="10">
        <f>IF(Source!BB754&lt;&gt; 0, Source!BB754, 1)</f>
        <v>14.65</v>
      </c>
      <c r="K838" s="29">
        <f>Source!Q754</f>
        <v>7.18</v>
      </c>
    </row>
    <row r="839" spans="1:28" ht="14.25" x14ac:dyDescent="0.2">
      <c r="A839" s="26"/>
      <c r="B839" s="26"/>
      <c r="C839" s="26" t="s">
        <v>323</v>
      </c>
      <c r="D839" s="27"/>
      <c r="E839" s="10"/>
      <c r="F839" s="29">
        <f>Source!AN754</f>
        <v>3.55</v>
      </c>
      <c r="G839" s="28" t="str">
        <f>Source!DF754</f>
        <v/>
      </c>
      <c r="H839" s="10">
        <f>Source!AV754</f>
        <v>1</v>
      </c>
      <c r="I839" s="41">
        <f>ROUND((ROUND((Source!AE754*Source!AV754*Source!I754),2)),2)</f>
        <v>0.18</v>
      </c>
      <c r="J839" s="10">
        <f>IF(Source!BS754&lt;&gt; 0, Source!BS754, 1)</f>
        <v>26.39</v>
      </c>
      <c r="K839" s="41">
        <f>Source!R754</f>
        <v>4.75</v>
      </c>
      <c r="W839">
        <f>I839</f>
        <v>0.18</v>
      </c>
    </row>
    <row r="840" spans="1:28" ht="14.25" x14ac:dyDescent="0.2">
      <c r="A840" s="26"/>
      <c r="B840" s="26"/>
      <c r="C840" s="26" t="s">
        <v>324</v>
      </c>
      <c r="D840" s="27"/>
      <c r="E840" s="10"/>
      <c r="F840" s="29">
        <f>Source!AL754</f>
        <v>195.25</v>
      </c>
      <c r="G840" s="28" t="str">
        <f>Source!DD754</f>
        <v/>
      </c>
      <c r="H840" s="10">
        <f>Source!AW754</f>
        <v>1</v>
      </c>
      <c r="I840" s="29">
        <f>ROUND((ROUND((Source!AC754*Source!AW754*Source!I754),2)),2)</f>
        <v>9.76</v>
      </c>
      <c r="J840" s="10">
        <f>IF(Source!BC754&lt;&gt; 0, Source!BC754, 1)</f>
        <v>8.3000000000000007</v>
      </c>
      <c r="K840" s="29">
        <f>Source!P754</f>
        <v>81.010000000000005</v>
      </c>
    </row>
    <row r="841" spans="1:28" ht="28.5" x14ac:dyDescent="0.2">
      <c r="A841" s="26" t="s">
        <v>118</v>
      </c>
      <c r="B841" s="26" t="str">
        <f>Source!F755</f>
        <v>9999990001</v>
      </c>
      <c r="C841" s="26" t="s">
        <v>29</v>
      </c>
      <c r="D841" s="27" t="str">
        <f>Source!H755</f>
        <v>т</v>
      </c>
      <c r="E841" s="10">
        <f>Source!I755</f>
        <v>-1.4999999999999999E-2</v>
      </c>
      <c r="F841" s="29">
        <f>Source!AK755</f>
        <v>0</v>
      </c>
      <c r="G841" s="31" t="s">
        <v>3</v>
      </c>
      <c r="H841" s="10">
        <f>Source!AW755</f>
        <v>1</v>
      </c>
      <c r="I841" s="29">
        <f>ROUND((ROUND((Source!AC755*Source!AW755*Source!I755),2)),2)+(ROUND((ROUND(((Source!ET755)*Source!AV755*Source!I755),2)),2)+ROUND((ROUND(((Source!AE755-(Source!EU755))*Source!AV755*Source!I755),2)),2))+ROUND((ROUND((Source!AF755*Source!AV755*Source!I755),2)),2)</f>
        <v>0</v>
      </c>
      <c r="J841" s="10">
        <f>IF(Source!BC755&lt;&gt; 0, Source!BC755, 1)</f>
        <v>1</v>
      </c>
      <c r="K841" s="29">
        <f>Source!O755</f>
        <v>0</v>
      </c>
      <c r="Q841">
        <f>ROUND((Source!DN755/100)*ROUND((ROUND((Source!AF755*Source!AV755*Source!I755),2)),2), 2)</f>
        <v>0</v>
      </c>
      <c r="R841">
        <f>Source!X755</f>
        <v>0</v>
      </c>
      <c r="S841">
        <f>ROUND((Source!DO755/100)*ROUND((ROUND((Source!AF755*Source!AV755*Source!I755),2)),2), 2)</f>
        <v>0</v>
      </c>
      <c r="T841">
        <f>Source!Y755</f>
        <v>0</v>
      </c>
      <c r="U841">
        <f>ROUND((175/100)*ROUND((ROUND((Source!AE755*Source!AV755*Source!I755),2)),2), 2)</f>
        <v>0</v>
      </c>
      <c r="V841">
        <f>ROUND((160/100)*ROUND(ROUND((ROUND((Source!AE755*Source!AV755*Source!I755),2)*Source!BS755),2), 2), 2)</f>
        <v>0</v>
      </c>
      <c r="X841">
        <f>IF(Source!BI755&lt;=1,I841, 0)</f>
        <v>0</v>
      </c>
      <c r="Y841">
        <f>IF(Source!BI755=2,I841, 0)</f>
        <v>0</v>
      </c>
      <c r="Z841">
        <f>IF(Source!BI755=3,I841, 0)</f>
        <v>0</v>
      </c>
      <c r="AA841">
        <f>IF(Source!BI755=4,I841, 0)</f>
        <v>0</v>
      </c>
    </row>
    <row r="842" spans="1:28" ht="14.25" x14ac:dyDescent="0.2">
      <c r="A842" s="26"/>
      <c r="B842" s="26"/>
      <c r="C842" s="26" t="s">
        <v>314</v>
      </c>
      <c r="D842" s="27" t="s">
        <v>315</v>
      </c>
      <c r="E842" s="10">
        <f>Source!DN754</f>
        <v>104</v>
      </c>
      <c r="F842" s="29"/>
      <c r="G842" s="28"/>
      <c r="H842" s="10"/>
      <c r="I842" s="29">
        <f>SUM(Q835:Q841)</f>
        <v>23.85</v>
      </c>
      <c r="J842" s="10">
        <f>Source!BZ754</f>
        <v>87</v>
      </c>
      <c r="K842" s="29">
        <f>SUM(R835:R841)</f>
        <v>526.45000000000005</v>
      </c>
    </row>
    <row r="843" spans="1:28" ht="14.25" x14ac:dyDescent="0.2">
      <c r="A843" s="26"/>
      <c r="B843" s="26"/>
      <c r="C843" s="26" t="s">
        <v>316</v>
      </c>
      <c r="D843" s="27" t="s">
        <v>315</v>
      </c>
      <c r="E843" s="10">
        <f>Source!DO754</f>
        <v>79</v>
      </c>
      <c r="F843" s="29"/>
      <c r="G843" s="28"/>
      <c r="H843" s="10"/>
      <c r="I843" s="29">
        <f>SUM(S835:S842)</f>
        <v>18.11</v>
      </c>
      <c r="J843" s="10">
        <f>Source!CA754</f>
        <v>41</v>
      </c>
      <c r="K843" s="29">
        <f>SUM(T835:T842)</f>
        <v>248.1</v>
      </c>
    </row>
    <row r="844" spans="1:28" ht="14.25" x14ac:dyDescent="0.2">
      <c r="A844" s="26"/>
      <c r="B844" s="26"/>
      <c r="C844" s="26" t="s">
        <v>325</v>
      </c>
      <c r="D844" s="27" t="s">
        <v>315</v>
      </c>
      <c r="E844" s="10">
        <f>175</f>
        <v>175</v>
      </c>
      <c r="F844" s="29"/>
      <c r="G844" s="28"/>
      <c r="H844" s="10"/>
      <c r="I844" s="29">
        <f>SUM(U835:U843)</f>
        <v>0.32</v>
      </c>
      <c r="J844" s="10">
        <f>160</f>
        <v>160</v>
      </c>
      <c r="K844" s="29">
        <f>SUM(V835:V843)</f>
        <v>7.6</v>
      </c>
    </row>
    <row r="845" spans="1:28" ht="14.25" x14ac:dyDescent="0.2">
      <c r="A845" s="34"/>
      <c r="B845" s="34"/>
      <c r="C845" s="34" t="s">
        <v>317</v>
      </c>
      <c r="D845" s="35" t="s">
        <v>318</v>
      </c>
      <c r="E845" s="36">
        <f>Source!AQ754</f>
        <v>39.5</v>
      </c>
      <c r="F845" s="37"/>
      <c r="G845" s="38" t="str">
        <f>Source!DI754</f>
        <v/>
      </c>
      <c r="H845" s="36">
        <f>Source!AV754</f>
        <v>1</v>
      </c>
      <c r="I845" s="37">
        <f>Source!U754</f>
        <v>1.9750000000000001</v>
      </c>
      <c r="J845" s="36"/>
      <c r="K845" s="37"/>
      <c r="AB845" s="32">
        <f>I845</f>
        <v>1.9750000000000001</v>
      </c>
    </row>
    <row r="846" spans="1:28" ht="15" x14ac:dyDescent="0.25">
      <c r="A846" s="39"/>
      <c r="B846" s="39"/>
      <c r="C846" s="40" t="s">
        <v>319</v>
      </c>
      <c r="D846" s="39"/>
      <c r="E846" s="39"/>
      <c r="F846" s="39"/>
      <c r="G846" s="39"/>
      <c r="H846" s="76">
        <f>I837+I838+I840+I842+I843+I844+SUM(I841:I841)</f>
        <v>75.459999999999994</v>
      </c>
      <c r="I846" s="76"/>
      <c r="J846" s="76">
        <f>K837+K838+K840+K842+K843+K844+SUM(K841:K841)</f>
        <v>1475.4599999999998</v>
      </c>
      <c r="K846" s="76"/>
      <c r="O846" s="32">
        <f>I837+I838+I840+I842+I843+I844+SUM(I841:I841)</f>
        <v>75.459999999999994</v>
      </c>
      <c r="P846" s="32">
        <f>K837+K838+K840+K842+K843+K844+SUM(K841:K841)</f>
        <v>1475.4599999999998</v>
      </c>
      <c r="X846">
        <f>IF(Source!BI754&lt;=1,I837+I838+I840+I842+I843+I844-0, 0)</f>
        <v>75.459999999999994</v>
      </c>
      <c r="Y846">
        <f>IF(Source!BI754=2,I837+I838+I840+I842+I843+I844-0, 0)</f>
        <v>0</v>
      </c>
      <c r="Z846">
        <f>IF(Source!BI754=3,I837+I838+I840+I842+I843+I844-0, 0)</f>
        <v>0</v>
      </c>
      <c r="AA846">
        <f>IF(Source!BI754=4,I837+I838+I840+I842+I843+I844,0)</f>
        <v>0</v>
      </c>
    </row>
    <row r="848" spans="1:28" ht="28.5" x14ac:dyDescent="0.2">
      <c r="A848" s="26">
        <v>3</v>
      </c>
      <c r="B848" s="26" t="str">
        <f>Source!F756</f>
        <v>6.54-9-2</v>
      </c>
      <c r="C848" s="26" t="s">
        <v>120</v>
      </c>
      <c r="D848" s="27" t="str">
        <f>Source!H756</f>
        <v>1 м3</v>
      </c>
      <c r="E848" s="10">
        <f>Source!I756</f>
        <v>1.35</v>
      </c>
      <c r="F848" s="29"/>
      <c r="G848" s="28"/>
      <c r="H848" s="10"/>
      <c r="I848" s="29"/>
      <c r="J848" s="10"/>
      <c r="K848" s="29"/>
      <c r="Q848">
        <f>ROUND((Source!DN756/100)*ROUND((ROUND((Source!AF756*Source!AV756*Source!I756),2)),2), 2)</f>
        <v>310.35000000000002</v>
      </c>
      <c r="R848">
        <f>Source!X756</f>
        <v>6744.86</v>
      </c>
      <c r="S848">
        <f>ROUND((Source!DO756/100)*ROUND((ROUND((Source!AF756*Source!AV756*Source!I756),2)),2), 2)</f>
        <v>255.58</v>
      </c>
      <c r="T848">
        <f>Source!Y756</f>
        <v>3950.56</v>
      </c>
      <c r="U848">
        <f>ROUND((175/100)*ROUND((ROUND((Source!AE756*Source!AV756*Source!I756),2)),2), 2)</f>
        <v>11.01</v>
      </c>
      <c r="V848">
        <f>ROUND((160/100)*ROUND(ROUND((ROUND((Source!AE756*Source!AV756*Source!I756),2)*Source!BS756),2), 2), 2)</f>
        <v>265.58</v>
      </c>
    </row>
    <row r="849" spans="1:28" ht="14.25" x14ac:dyDescent="0.2">
      <c r="A849" s="26"/>
      <c r="B849" s="26"/>
      <c r="C849" s="26" t="s">
        <v>313</v>
      </c>
      <c r="D849" s="27"/>
      <c r="E849" s="10"/>
      <c r="F849" s="29">
        <f>Source!AO756</f>
        <v>270.45999999999998</v>
      </c>
      <c r="G849" s="28" t="str">
        <f>Source!DG756</f>
        <v/>
      </c>
      <c r="H849" s="10">
        <f>Source!AV756</f>
        <v>1</v>
      </c>
      <c r="I849" s="29">
        <f>ROUND((ROUND((Source!AF756*Source!AV756*Source!I756),2)),2)</f>
        <v>365.12</v>
      </c>
      <c r="J849" s="10">
        <f>IF(Source!BA756&lt;&gt; 0, Source!BA756, 1)</f>
        <v>26.39</v>
      </c>
      <c r="K849" s="29">
        <f>Source!S756</f>
        <v>9635.52</v>
      </c>
      <c r="W849">
        <f>I849</f>
        <v>365.12</v>
      </c>
    </row>
    <row r="850" spans="1:28" ht="14.25" x14ac:dyDescent="0.2">
      <c r="A850" s="26"/>
      <c r="B850" s="26"/>
      <c r="C850" s="26" t="s">
        <v>322</v>
      </c>
      <c r="D850" s="27"/>
      <c r="E850" s="10"/>
      <c r="F850" s="29">
        <f>Source!AM756</f>
        <v>18.57</v>
      </c>
      <c r="G850" s="28" t="str">
        <f>Source!DE756</f>
        <v/>
      </c>
      <c r="H850" s="10">
        <f>Source!AV756</f>
        <v>1</v>
      </c>
      <c r="I850" s="29">
        <f>(ROUND((ROUND(((Source!ET756)*Source!AV756*Source!I756),2)),2)+ROUND((ROUND(((Source!AE756-(Source!EU756))*Source!AV756*Source!I756),2)),2))</f>
        <v>25.07</v>
      </c>
      <c r="J850" s="10">
        <f>IF(Source!BB756&lt;&gt; 0, Source!BB756, 1)</f>
        <v>11.89</v>
      </c>
      <c r="K850" s="29">
        <f>Source!Q756</f>
        <v>298.08</v>
      </c>
    </row>
    <row r="851" spans="1:28" ht="14.25" x14ac:dyDescent="0.2">
      <c r="A851" s="26"/>
      <c r="B851" s="26"/>
      <c r="C851" s="26" t="s">
        <v>323</v>
      </c>
      <c r="D851" s="27"/>
      <c r="E851" s="10"/>
      <c r="F851" s="29">
        <f>Source!AN756</f>
        <v>4.66</v>
      </c>
      <c r="G851" s="28" t="str">
        <f>Source!DF756</f>
        <v/>
      </c>
      <c r="H851" s="10">
        <f>Source!AV756</f>
        <v>1</v>
      </c>
      <c r="I851" s="41">
        <f>ROUND((ROUND((Source!AE756*Source!AV756*Source!I756),2)),2)</f>
        <v>6.29</v>
      </c>
      <c r="J851" s="10">
        <f>IF(Source!BS756&lt;&gt; 0, Source!BS756, 1)</f>
        <v>26.39</v>
      </c>
      <c r="K851" s="41">
        <f>Source!R756</f>
        <v>165.99</v>
      </c>
      <c r="W851">
        <f>I851</f>
        <v>6.29</v>
      </c>
    </row>
    <row r="852" spans="1:28" ht="14.25" x14ac:dyDescent="0.2">
      <c r="A852" s="26"/>
      <c r="B852" s="26"/>
      <c r="C852" s="26" t="s">
        <v>324</v>
      </c>
      <c r="D852" s="27"/>
      <c r="E852" s="10"/>
      <c r="F852" s="29">
        <f>Source!AL756</f>
        <v>558.79</v>
      </c>
      <c r="G852" s="28" t="str">
        <f>Source!DD756</f>
        <v/>
      </c>
      <c r="H852" s="10">
        <f>Source!AW756</f>
        <v>1</v>
      </c>
      <c r="I852" s="29">
        <f>ROUND((ROUND((Source!AC756*Source!AW756*Source!I756),2)),2)</f>
        <v>754.37</v>
      </c>
      <c r="J852" s="10">
        <f>IF(Source!BC756&lt;&gt; 0, Source!BC756, 1)</f>
        <v>9.44</v>
      </c>
      <c r="K852" s="29">
        <f>Source!P756</f>
        <v>7121.25</v>
      </c>
    </row>
    <row r="853" spans="1:28" ht="14.25" x14ac:dyDescent="0.2">
      <c r="A853" s="26" t="s">
        <v>44</v>
      </c>
      <c r="B853" s="26" t="str">
        <f>Source!F757</f>
        <v>1.3-2-6</v>
      </c>
      <c r="C853" s="26" t="s">
        <v>127</v>
      </c>
      <c r="D853" s="27" t="str">
        <f>Source!H757</f>
        <v>м3</v>
      </c>
      <c r="E853" s="10">
        <f>Source!I757</f>
        <v>1.3770000000000002</v>
      </c>
      <c r="F853" s="29">
        <f>Source!AK757</f>
        <v>478.96</v>
      </c>
      <c r="G853" s="31" t="s">
        <v>3</v>
      </c>
      <c r="H853" s="10">
        <f>Source!AW757</f>
        <v>1</v>
      </c>
      <c r="I853" s="29">
        <f>ROUND((ROUND((Source!AC757*Source!AW757*Source!I757),2)),2)+(ROUND((ROUND(((Source!ET757)*Source!AV757*Source!I757),2)),2)+ROUND((ROUND(((Source!AE757-(Source!EU757))*Source!AV757*Source!I757),2)),2))+ROUND((ROUND((Source!AF757*Source!AV757*Source!I757),2)),2)</f>
        <v>659.53</v>
      </c>
      <c r="J853" s="10">
        <f>IF(Source!BC757&lt;&gt; 0, Source!BC757, 1)</f>
        <v>7.8</v>
      </c>
      <c r="K853" s="29">
        <f>Source!O757</f>
        <v>5144.33</v>
      </c>
      <c r="Q853">
        <f>ROUND((Source!DN757/100)*ROUND((ROUND((Source!AF757*Source!AV757*Source!I757),2)),2), 2)</f>
        <v>0</v>
      </c>
      <c r="R853">
        <f>Source!X757</f>
        <v>0</v>
      </c>
      <c r="S853">
        <f>ROUND((Source!DO757/100)*ROUND((ROUND((Source!AF757*Source!AV757*Source!I757),2)),2), 2)</f>
        <v>0</v>
      </c>
      <c r="T853">
        <f>Source!Y757</f>
        <v>0</v>
      </c>
      <c r="U853">
        <f>ROUND((175/100)*ROUND((ROUND((Source!AE757*Source!AV757*Source!I757),2)),2), 2)</f>
        <v>0</v>
      </c>
      <c r="V853">
        <f>ROUND((160/100)*ROUND(ROUND((ROUND((Source!AE757*Source!AV757*Source!I757),2)*Source!BS757),2), 2), 2)</f>
        <v>0</v>
      </c>
      <c r="X853">
        <f>IF(Source!BI757&lt;=1,I853, 0)</f>
        <v>659.53</v>
      </c>
      <c r="Y853">
        <f>IF(Source!BI757=2,I853, 0)</f>
        <v>0</v>
      </c>
      <c r="Z853">
        <f>IF(Source!BI757=3,I853, 0)</f>
        <v>0</v>
      </c>
      <c r="AA853">
        <f>IF(Source!BI757=4,I853, 0)</f>
        <v>0</v>
      </c>
    </row>
    <row r="854" spans="1:28" ht="14.25" x14ac:dyDescent="0.2">
      <c r="A854" s="26"/>
      <c r="B854" s="26"/>
      <c r="C854" s="26" t="s">
        <v>314</v>
      </c>
      <c r="D854" s="27" t="s">
        <v>315</v>
      </c>
      <c r="E854" s="10">
        <f>Source!DN756</f>
        <v>85</v>
      </c>
      <c r="F854" s="29"/>
      <c r="G854" s="28"/>
      <c r="H854" s="10"/>
      <c r="I854" s="29">
        <f>SUM(Q848:Q853)</f>
        <v>310.35000000000002</v>
      </c>
      <c r="J854" s="10">
        <f>Source!BZ756</f>
        <v>70</v>
      </c>
      <c r="K854" s="29">
        <f>SUM(R848:R853)</f>
        <v>6744.86</v>
      </c>
    </row>
    <row r="855" spans="1:28" ht="14.25" x14ac:dyDescent="0.2">
      <c r="A855" s="26"/>
      <c r="B855" s="26"/>
      <c r="C855" s="26" t="s">
        <v>316</v>
      </c>
      <c r="D855" s="27" t="s">
        <v>315</v>
      </c>
      <c r="E855" s="10">
        <f>Source!DO756</f>
        <v>70</v>
      </c>
      <c r="F855" s="29"/>
      <c r="G855" s="28"/>
      <c r="H855" s="10"/>
      <c r="I855" s="29">
        <f>SUM(S848:S854)</f>
        <v>255.58</v>
      </c>
      <c r="J855" s="10">
        <f>Source!CA756</f>
        <v>41</v>
      </c>
      <c r="K855" s="29">
        <f>SUM(T848:T854)</f>
        <v>3950.56</v>
      </c>
    </row>
    <row r="856" spans="1:28" ht="14.25" x14ac:dyDescent="0.2">
      <c r="A856" s="26"/>
      <c r="B856" s="26"/>
      <c r="C856" s="26" t="s">
        <v>325</v>
      </c>
      <c r="D856" s="27" t="s">
        <v>315</v>
      </c>
      <c r="E856" s="10">
        <f>175</f>
        <v>175</v>
      </c>
      <c r="F856" s="29"/>
      <c r="G856" s="28"/>
      <c r="H856" s="10"/>
      <c r="I856" s="29">
        <f>SUM(U848:U855)</f>
        <v>11.01</v>
      </c>
      <c r="J856" s="10">
        <f>160</f>
        <v>160</v>
      </c>
      <c r="K856" s="29">
        <f>SUM(V848:V855)</f>
        <v>265.58</v>
      </c>
    </row>
    <row r="857" spans="1:28" ht="14.25" x14ac:dyDescent="0.2">
      <c r="A857" s="34"/>
      <c r="B857" s="34"/>
      <c r="C857" s="34" t="s">
        <v>317</v>
      </c>
      <c r="D857" s="35" t="s">
        <v>318</v>
      </c>
      <c r="E857" s="36">
        <f>Source!AQ756</f>
        <v>24.61</v>
      </c>
      <c r="F857" s="37"/>
      <c r="G857" s="38" t="str">
        <f>Source!DI756</f>
        <v/>
      </c>
      <c r="H857" s="36">
        <f>Source!AV756</f>
        <v>1</v>
      </c>
      <c r="I857" s="37">
        <f>Source!U756</f>
        <v>33.223500000000001</v>
      </c>
      <c r="J857" s="36"/>
      <c r="K857" s="37"/>
      <c r="AB857" s="32">
        <f>I857</f>
        <v>33.223500000000001</v>
      </c>
    </row>
    <row r="858" spans="1:28" ht="15" x14ac:dyDescent="0.25">
      <c r="A858" s="39"/>
      <c r="B858" s="39"/>
      <c r="C858" s="40" t="s">
        <v>319</v>
      </c>
      <c r="D858" s="39"/>
      <c r="E858" s="39"/>
      <c r="F858" s="39"/>
      <c r="G858" s="39"/>
      <c r="H858" s="76">
        <f>I849+I850+I852+I854+I855+I856+SUM(I853:I853)</f>
        <v>2381.0299999999997</v>
      </c>
      <c r="I858" s="76"/>
      <c r="J858" s="76">
        <f>K849+K850+K852+K854+K855+K856+SUM(K853:K853)</f>
        <v>33160.18</v>
      </c>
      <c r="K858" s="76"/>
      <c r="O858" s="32">
        <f>I849+I850+I852+I854+I855+I856+SUM(I853:I853)</f>
        <v>2381.0299999999997</v>
      </c>
      <c r="P858" s="32">
        <f>K849+K850+K852+K854+K855+K856+SUM(K853:K853)</f>
        <v>33160.18</v>
      </c>
      <c r="X858">
        <f>IF(Source!BI756&lt;=1,I849+I850+I852+I854+I855+I856-0, 0)</f>
        <v>1721.4999999999998</v>
      </c>
      <c r="Y858">
        <f>IF(Source!BI756=2,I849+I850+I852+I854+I855+I856-0, 0)</f>
        <v>0</v>
      </c>
      <c r="Z858">
        <f>IF(Source!BI756=3,I849+I850+I852+I854+I855+I856-0, 0)</f>
        <v>0</v>
      </c>
      <c r="AA858">
        <f>IF(Source!BI756=4,I849+I850+I852+I854+I855+I856,0)</f>
        <v>0</v>
      </c>
    </row>
    <row r="860" spans="1:28" ht="28.5" x14ac:dyDescent="0.2">
      <c r="A860" s="26">
        <v>4</v>
      </c>
      <c r="B860" s="26" t="str">
        <f>Source!F758</f>
        <v>6.58-2-1</v>
      </c>
      <c r="C860" s="26" t="s">
        <v>40</v>
      </c>
      <c r="D860" s="27" t="str">
        <f>Source!H758</f>
        <v>100 м2</v>
      </c>
      <c r="E860" s="10">
        <f>Source!I758</f>
        <v>4.2515000000000001</v>
      </c>
      <c r="F860" s="29"/>
      <c r="G860" s="28"/>
      <c r="H860" s="10"/>
      <c r="I860" s="29"/>
      <c r="J860" s="10"/>
      <c r="K860" s="29"/>
      <c r="Q860">
        <f>ROUND((Source!DN758/100)*ROUND((ROUND((Source!AF758*Source!AV758*Source!I758),2)),2), 2)</f>
        <v>650.78</v>
      </c>
      <c r="R860">
        <f>Source!X758</f>
        <v>15027.42</v>
      </c>
      <c r="S860">
        <f>ROUND((Source!DO758/100)*ROUND((ROUND((Source!AF758*Source!AV758*Source!I758),2)),2), 2)</f>
        <v>447.41</v>
      </c>
      <c r="T860">
        <f>Source!Y758</f>
        <v>8801.77</v>
      </c>
      <c r="U860">
        <f>ROUND((175/100)*ROUND((ROUND((Source!AE758*Source!AV758*Source!I758),2)),2), 2)</f>
        <v>0</v>
      </c>
      <c r="V860">
        <f>ROUND((160/100)*ROUND(ROUND((ROUND((Source!AE758*Source!AV758*Source!I758),2)*Source!BS758),2), 2), 2)</f>
        <v>0</v>
      </c>
    </row>
    <row r="861" spans="1:28" x14ac:dyDescent="0.2">
      <c r="C861" s="30" t="str">
        <f>"Объем: "&amp;Source!I758&amp;"=425,15/"&amp;"100"</f>
        <v>Объем: 4,2515=425,15/100</v>
      </c>
    </row>
    <row r="862" spans="1:28" ht="14.25" x14ac:dyDescent="0.2">
      <c r="A862" s="26"/>
      <c r="B862" s="26"/>
      <c r="C862" s="26" t="s">
        <v>313</v>
      </c>
      <c r="D862" s="27"/>
      <c r="E862" s="10"/>
      <c r="F862" s="29">
        <f>Source!AO758</f>
        <v>191.34</v>
      </c>
      <c r="G862" s="28" t="str">
        <f>Source!DG758</f>
        <v/>
      </c>
      <c r="H862" s="10">
        <f>Source!AV758</f>
        <v>1</v>
      </c>
      <c r="I862" s="29">
        <f>ROUND((ROUND((Source!AF758*Source!AV758*Source!I758),2)),2)</f>
        <v>813.48</v>
      </c>
      <c r="J862" s="10">
        <f>IF(Source!BA758&lt;&gt; 0, Source!BA758, 1)</f>
        <v>26.39</v>
      </c>
      <c r="K862" s="29">
        <f>Source!S758</f>
        <v>21467.74</v>
      </c>
      <c r="W862">
        <f>I862</f>
        <v>813.48</v>
      </c>
    </row>
    <row r="863" spans="1:28" ht="28.5" x14ac:dyDescent="0.2">
      <c r="A863" s="26" t="s">
        <v>130</v>
      </c>
      <c r="B863" s="26" t="str">
        <f>Source!F759</f>
        <v>9999990001</v>
      </c>
      <c r="C863" s="26" t="s">
        <v>29</v>
      </c>
      <c r="D863" s="27" t="str">
        <f>Source!H759</f>
        <v>т</v>
      </c>
      <c r="E863" s="10">
        <f>Source!I759</f>
        <v>-4.3365299999999998</v>
      </c>
      <c r="F863" s="29">
        <f>Source!AK759</f>
        <v>0</v>
      </c>
      <c r="G863" s="31" t="s">
        <v>3</v>
      </c>
      <c r="H863" s="10">
        <f>Source!AW759</f>
        <v>1</v>
      </c>
      <c r="I863" s="29">
        <f>ROUND((ROUND((Source!AC759*Source!AW759*Source!I759),2)),2)+(ROUND((ROUND(((Source!ET759)*Source!AV759*Source!I759),2)),2)+ROUND((ROUND(((Source!AE759-(Source!EU759))*Source!AV759*Source!I759),2)),2))+ROUND((ROUND((Source!AF759*Source!AV759*Source!I759),2)),2)</f>
        <v>0</v>
      </c>
      <c r="J863" s="10">
        <f>IF(Source!BC759&lt;&gt; 0, Source!BC759, 1)</f>
        <v>1</v>
      </c>
      <c r="K863" s="29">
        <f>Source!O759</f>
        <v>0</v>
      </c>
      <c r="Q863">
        <f>ROUND((Source!DN759/100)*ROUND((ROUND((Source!AF759*Source!AV759*Source!I759),2)),2), 2)</f>
        <v>0</v>
      </c>
      <c r="R863">
        <f>Source!X759</f>
        <v>0</v>
      </c>
      <c r="S863">
        <f>ROUND((Source!DO759/100)*ROUND((ROUND((Source!AF759*Source!AV759*Source!I759),2)),2), 2)</f>
        <v>0</v>
      </c>
      <c r="T863">
        <f>Source!Y759</f>
        <v>0</v>
      </c>
      <c r="U863">
        <f>ROUND((175/100)*ROUND((ROUND((Source!AE759*Source!AV759*Source!I759),2)),2), 2)</f>
        <v>0</v>
      </c>
      <c r="V863">
        <f>ROUND((160/100)*ROUND(ROUND((ROUND((Source!AE759*Source!AV759*Source!I759),2)*Source!BS759),2), 2), 2)</f>
        <v>0</v>
      </c>
      <c r="X863">
        <f>IF(Source!BI759&lt;=1,I863, 0)</f>
        <v>0</v>
      </c>
      <c r="Y863">
        <f>IF(Source!BI759=2,I863, 0)</f>
        <v>0</v>
      </c>
      <c r="Z863">
        <f>IF(Source!BI759=3,I863, 0)</f>
        <v>0</v>
      </c>
      <c r="AA863">
        <f>IF(Source!BI759=4,I863, 0)</f>
        <v>0</v>
      </c>
    </row>
    <row r="864" spans="1:28" ht="14.25" x14ac:dyDescent="0.2">
      <c r="A864" s="26"/>
      <c r="B864" s="26"/>
      <c r="C864" s="26" t="s">
        <v>314</v>
      </c>
      <c r="D864" s="27" t="s">
        <v>315</v>
      </c>
      <c r="E864" s="10">
        <f>Source!DN758</f>
        <v>80</v>
      </c>
      <c r="F864" s="29"/>
      <c r="G864" s="28"/>
      <c r="H864" s="10"/>
      <c r="I864" s="29">
        <f>SUM(Q860:Q863)</f>
        <v>650.78</v>
      </c>
      <c r="J864" s="10">
        <f>Source!BZ758</f>
        <v>70</v>
      </c>
      <c r="K864" s="29">
        <f>SUM(R860:R863)</f>
        <v>15027.42</v>
      </c>
    </row>
    <row r="865" spans="1:28" ht="14.25" x14ac:dyDescent="0.2">
      <c r="A865" s="26"/>
      <c r="B865" s="26"/>
      <c r="C865" s="26" t="s">
        <v>316</v>
      </c>
      <c r="D865" s="27" t="s">
        <v>315</v>
      </c>
      <c r="E865" s="10">
        <f>Source!DO758</f>
        <v>55</v>
      </c>
      <c r="F865" s="29"/>
      <c r="G865" s="28"/>
      <c r="H865" s="10"/>
      <c r="I865" s="29">
        <f>SUM(S860:S864)</f>
        <v>447.41</v>
      </c>
      <c r="J865" s="10">
        <f>Source!CA758</f>
        <v>41</v>
      </c>
      <c r="K865" s="29">
        <f>SUM(T860:T864)</f>
        <v>8801.77</v>
      </c>
    </row>
    <row r="866" spans="1:28" ht="14.25" x14ac:dyDescent="0.2">
      <c r="A866" s="34"/>
      <c r="B866" s="34"/>
      <c r="C866" s="34" t="s">
        <v>317</v>
      </c>
      <c r="D866" s="35" t="s">
        <v>318</v>
      </c>
      <c r="E866" s="36">
        <f>Source!AQ758</f>
        <v>17.41</v>
      </c>
      <c r="F866" s="37"/>
      <c r="G866" s="38" t="str">
        <f>Source!DI758</f>
        <v/>
      </c>
      <c r="H866" s="36">
        <f>Source!AV758</f>
        <v>1</v>
      </c>
      <c r="I866" s="37">
        <f>Source!U758</f>
        <v>74.018614999999997</v>
      </c>
      <c r="J866" s="36"/>
      <c r="K866" s="37"/>
      <c r="AB866" s="32">
        <f>I866</f>
        <v>74.018614999999997</v>
      </c>
    </row>
    <row r="867" spans="1:28" ht="15" x14ac:dyDescent="0.25">
      <c r="A867" s="39"/>
      <c r="B867" s="39"/>
      <c r="C867" s="40" t="s">
        <v>319</v>
      </c>
      <c r="D867" s="39"/>
      <c r="E867" s="39"/>
      <c r="F867" s="39"/>
      <c r="G867" s="39"/>
      <c r="H867" s="76">
        <f>I862+I864+I865+SUM(I863:I863)</f>
        <v>1911.67</v>
      </c>
      <c r="I867" s="76"/>
      <c r="J867" s="76">
        <f>K862+K864+K865+SUM(K863:K863)</f>
        <v>45296.930000000008</v>
      </c>
      <c r="K867" s="76"/>
      <c r="O867" s="32">
        <f>I862+I864+I865+SUM(I863:I863)</f>
        <v>1911.67</v>
      </c>
      <c r="P867" s="32">
        <f>K862+K864+K865+SUM(K863:K863)</f>
        <v>45296.930000000008</v>
      </c>
      <c r="X867">
        <f>IF(Source!BI758&lt;=1,I862+I864+I865-0, 0)</f>
        <v>1911.67</v>
      </c>
      <c r="Y867">
        <f>IF(Source!BI758=2,I862+I864+I865-0, 0)</f>
        <v>0</v>
      </c>
      <c r="Z867">
        <f>IF(Source!BI758=3,I862+I864+I865-0, 0)</f>
        <v>0</v>
      </c>
      <c r="AA867">
        <f>IF(Source!BI758=4,I862+I864+I865,0)</f>
        <v>0</v>
      </c>
    </row>
    <row r="869" spans="1:28" ht="57" x14ac:dyDescent="0.2">
      <c r="A869" s="26">
        <v>5</v>
      </c>
      <c r="B869" s="26" t="str">
        <f>Source!F760</f>
        <v>3.12-3-4</v>
      </c>
      <c r="C869" s="26" t="s">
        <v>132</v>
      </c>
      <c r="D869" s="27" t="str">
        <f>Source!H760</f>
        <v>100 м2</v>
      </c>
      <c r="E869" s="10">
        <f>Source!I760</f>
        <v>4.2515000000000001</v>
      </c>
      <c r="F869" s="29"/>
      <c r="G869" s="28"/>
      <c r="H869" s="10"/>
      <c r="I869" s="29"/>
      <c r="J869" s="10"/>
      <c r="K869" s="29"/>
      <c r="Q869">
        <f>ROUND((Source!DN760/100)*ROUND((ROUND((Source!AF760*Source!AV760*Source!I760),2)),2), 2)</f>
        <v>3503.43</v>
      </c>
      <c r="R869">
        <f>Source!X760</f>
        <v>77342.539999999994</v>
      </c>
      <c r="S869">
        <f>ROUND((Source!DO760/100)*ROUND((ROUND((Source!AF760*Source!AV760*Source!I760),2)),2), 2)</f>
        <v>2661.26</v>
      </c>
      <c r="T869">
        <f>Source!Y760</f>
        <v>36448.78</v>
      </c>
      <c r="U869">
        <f>ROUND((175/100)*ROUND((ROUND((Source!AE760*Source!AV760*Source!I760),2)),2), 2)</f>
        <v>660.96</v>
      </c>
      <c r="V869">
        <f>ROUND((160/100)*ROUND(ROUND((ROUND((Source!AE760*Source!AV760*Source!I760),2)*Source!BS760),2), 2), 2)</f>
        <v>15947.58</v>
      </c>
    </row>
    <row r="870" spans="1:28" x14ac:dyDescent="0.2">
      <c r="C870" s="30" t="str">
        <f>"Объем: "&amp;Source!I760&amp;"=425,15/"&amp;"100"</f>
        <v>Объем: 4,2515=425,15/100</v>
      </c>
    </row>
    <row r="871" spans="1:28" ht="14.25" x14ac:dyDescent="0.2">
      <c r="A871" s="26"/>
      <c r="B871" s="26"/>
      <c r="C871" s="26" t="s">
        <v>313</v>
      </c>
      <c r="D871" s="27"/>
      <c r="E871" s="10"/>
      <c r="F871" s="29">
        <f>Source!AO760</f>
        <v>689</v>
      </c>
      <c r="G871" s="28" t="str">
        <f>Source!DG760</f>
        <v>)*1,15</v>
      </c>
      <c r="H871" s="10">
        <f>Source!AV760</f>
        <v>1</v>
      </c>
      <c r="I871" s="29">
        <f>ROUND((ROUND((Source!AF760*Source!AV760*Source!I760),2)),2)</f>
        <v>3368.68</v>
      </c>
      <c r="J871" s="10">
        <f>IF(Source!BA760&lt;&gt; 0, Source!BA760, 1)</f>
        <v>26.39</v>
      </c>
      <c r="K871" s="29">
        <f>Source!S760</f>
        <v>88899.47</v>
      </c>
      <c r="W871">
        <f>I871</f>
        <v>3368.68</v>
      </c>
    </row>
    <row r="872" spans="1:28" ht="14.25" x14ac:dyDescent="0.2">
      <c r="A872" s="26"/>
      <c r="B872" s="26"/>
      <c r="C872" s="26" t="s">
        <v>322</v>
      </c>
      <c r="D872" s="27"/>
      <c r="E872" s="10"/>
      <c r="F872" s="29">
        <f>Source!AM760</f>
        <v>267.17</v>
      </c>
      <c r="G872" s="28" t="str">
        <f>Source!DE760</f>
        <v>)*1,25</v>
      </c>
      <c r="H872" s="10">
        <f>Source!AV760</f>
        <v>1</v>
      </c>
      <c r="I872" s="29">
        <f>(ROUND((ROUND((((Source!ET760*1.25))*Source!AV760*Source!I760),2)),2)+ROUND((ROUND(((Source!AE760-((Source!EU760*1.25)))*Source!AV760*Source!I760),2)),2))</f>
        <v>1419.84</v>
      </c>
      <c r="J872" s="10">
        <f>IF(Source!BB760&lt;&gt; 0, Source!BB760, 1)</f>
        <v>12.18</v>
      </c>
      <c r="K872" s="29">
        <f>Source!Q760</f>
        <v>17293.650000000001</v>
      </c>
    </row>
    <row r="873" spans="1:28" ht="14.25" x14ac:dyDescent="0.2">
      <c r="A873" s="26"/>
      <c r="B873" s="26"/>
      <c r="C873" s="26" t="s">
        <v>323</v>
      </c>
      <c r="D873" s="27"/>
      <c r="E873" s="10"/>
      <c r="F873" s="29">
        <f>Source!AN760</f>
        <v>71.069999999999993</v>
      </c>
      <c r="G873" s="28" t="str">
        <f>Source!DF760</f>
        <v>)*1,25</v>
      </c>
      <c r="H873" s="10">
        <f>Source!AV760</f>
        <v>1</v>
      </c>
      <c r="I873" s="41">
        <f>ROUND((ROUND((Source!AE760*Source!AV760*Source!I760),2)),2)</f>
        <v>377.69</v>
      </c>
      <c r="J873" s="10">
        <f>IF(Source!BS760&lt;&gt; 0, Source!BS760, 1)</f>
        <v>26.39</v>
      </c>
      <c r="K873" s="41">
        <f>Source!R760</f>
        <v>9967.24</v>
      </c>
      <c r="W873">
        <f>I873</f>
        <v>377.69</v>
      </c>
    </row>
    <row r="874" spans="1:28" ht="14.25" x14ac:dyDescent="0.2">
      <c r="A874" s="26"/>
      <c r="B874" s="26"/>
      <c r="C874" s="26" t="s">
        <v>324</v>
      </c>
      <c r="D874" s="27"/>
      <c r="E874" s="10"/>
      <c r="F874" s="29">
        <f>Source!AL760</f>
        <v>705.14</v>
      </c>
      <c r="G874" s="28" t="str">
        <f>Source!DD760</f>
        <v/>
      </c>
      <c r="H874" s="10">
        <f>Source!AW760</f>
        <v>1</v>
      </c>
      <c r="I874" s="29">
        <f>ROUND((ROUND((Source!AC760*Source!AW760*Source!I760),2)),2)</f>
        <v>2997.9</v>
      </c>
      <c r="J874" s="10">
        <f>IF(Source!BC760&lt;&gt; 0, Source!BC760, 1)</f>
        <v>3.7</v>
      </c>
      <c r="K874" s="29">
        <f>Source!P760</f>
        <v>11092.23</v>
      </c>
    </row>
    <row r="875" spans="1:28" ht="199.5" x14ac:dyDescent="0.2">
      <c r="A875" s="26" t="s">
        <v>141</v>
      </c>
      <c r="B875" s="26" t="str">
        <f>Source!F761</f>
        <v>1.1-1-1312</v>
      </c>
      <c r="C875" s="26" t="s">
        <v>282</v>
      </c>
      <c r="D875" s="27" t="str">
        <f>Source!H761</f>
        <v>м2</v>
      </c>
      <c r="E875" s="10">
        <f>Source!I761</f>
        <v>573.95249999999999</v>
      </c>
      <c r="F875" s="29">
        <f>Source!AK761</f>
        <v>25.09</v>
      </c>
      <c r="G875" s="31" t="s">
        <v>3</v>
      </c>
      <c r="H875" s="10">
        <f>Source!AW761</f>
        <v>1</v>
      </c>
      <c r="I875" s="29">
        <f>ROUND((ROUND((Source!AC761*Source!AW761*Source!I761),2)),2)+(ROUND((ROUND(((Source!ET761)*Source!AV761*Source!I761),2)),2)+ROUND((ROUND(((Source!AE761-(Source!EU761))*Source!AV761*Source!I761),2)),2))+ROUND((ROUND((Source!AF761*Source!AV761*Source!I761),2)),2)</f>
        <v>14400.47</v>
      </c>
      <c r="J875" s="10">
        <f>IF(Source!BC761&lt;&gt; 0, Source!BC761, 1)</f>
        <v>10.5</v>
      </c>
      <c r="K875" s="29">
        <f>Source!O761</f>
        <v>151204.94</v>
      </c>
      <c r="Q875">
        <f>ROUND((Source!DN761/100)*ROUND((ROUND((Source!AF761*Source!AV761*Source!I761),2)),2), 2)</f>
        <v>0</v>
      </c>
      <c r="R875">
        <f>Source!X761</f>
        <v>0</v>
      </c>
      <c r="S875">
        <f>ROUND((Source!DO761/100)*ROUND((ROUND((Source!AF761*Source!AV761*Source!I761),2)),2), 2)</f>
        <v>0</v>
      </c>
      <c r="T875">
        <f>Source!Y761</f>
        <v>0</v>
      </c>
      <c r="U875">
        <f>ROUND((175/100)*ROUND((ROUND((Source!AE761*Source!AV761*Source!I761),2)),2), 2)</f>
        <v>0</v>
      </c>
      <c r="V875">
        <f>ROUND((160/100)*ROUND(ROUND((ROUND((Source!AE761*Source!AV761*Source!I761),2)*Source!BS761),2), 2), 2)</f>
        <v>0</v>
      </c>
      <c r="X875">
        <f>IF(Source!BI761&lt;=1,I875, 0)</f>
        <v>14400.47</v>
      </c>
      <c r="Y875">
        <f>IF(Source!BI761=2,I875, 0)</f>
        <v>0</v>
      </c>
      <c r="Z875">
        <f>IF(Source!BI761=3,I875, 0)</f>
        <v>0</v>
      </c>
      <c r="AA875">
        <f>IF(Source!BI761=4,I875, 0)</f>
        <v>0</v>
      </c>
    </row>
    <row r="876" spans="1:28" ht="228" x14ac:dyDescent="0.2">
      <c r="A876" s="26" t="s">
        <v>145</v>
      </c>
      <c r="B876" s="26" t="str">
        <f>Source!F762</f>
        <v>1.1-1-1313</v>
      </c>
      <c r="C876" s="26" t="s">
        <v>283</v>
      </c>
      <c r="D876" s="27" t="str">
        <f>Source!H762</f>
        <v>м2</v>
      </c>
      <c r="E876" s="10">
        <f>Source!I762</f>
        <v>562.47344999999996</v>
      </c>
      <c r="F876" s="29">
        <f>Source!AK762</f>
        <v>23.06</v>
      </c>
      <c r="G876" s="31" t="s">
        <v>3</v>
      </c>
      <c r="H876" s="10">
        <f>Source!AW762</f>
        <v>1</v>
      </c>
      <c r="I876" s="29">
        <f>ROUND((ROUND((Source!AC762*Source!AW762*Source!I762),2)),2)+(ROUND((ROUND(((Source!ET762)*Source!AV762*Source!I762),2)),2)+ROUND((ROUND(((Source!AE762-(Source!EU762))*Source!AV762*Source!I762),2)),2))+ROUND((ROUND((Source!AF762*Source!AV762*Source!I762),2)),2)</f>
        <v>12970.64</v>
      </c>
      <c r="J876" s="10">
        <f>IF(Source!BC762&lt;&gt; 0, Source!BC762, 1)</f>
        <v>10.74</v>
      </c>
      <c r="K876" s="29">
        <f>Source!O762</f>
        <v>139304.67000000001</v>
      </c>
      <c r="Q876">
        <f>ROUND((Source!DN762/100)*ROUND((ROUND((Source!AF762*Source!AV762*Source!I762),2)),2), 2)</f>
        <v>0</v>
      </c>
      <c r="R876">
        <f>Source!X762</f>
        <v>0</v>
      </c>
      <c r="S876">
        <f>ROUND((Source!DO762/100)*ROUND((ROUND((Source!AF762*Source!AV762*Source!I762),2)),2), 2)</f>
        <v>0</v>
      </c>
      <c r="T876">
        <f>Source!Y762</f>
        <v>0</v>
      </c>
      <c r="U876">
        <f>ROUND((175/100)*ROUND((ROUND((Source!AE762*Source!AV762*Source!I762),2)),2), 2)</f>
        <v>0</v>
      </c>
      <c r="V876">
        <f>ROUND((160/100)*ROUND(ROUND((ROUND((Source!AE762*Source!AV762*Source!I762),2)*Source!BS762),2), 2), 2)</f>
        <v>0</v>
      </c>
      <c r="X876">
        <f>IF(Source!BI762&lt;=1,I876, 0)</f>
        <v>12970.64</v>
      </c>
      <c r="Y876">
        <f>IF(Source!BI762=2,I876, 0)</f>
        <v>0</v>
      </c>
      <c r="Z876">
        <f>IF(Source!BI762=3,I876, 0)</f>
        <v>0</v>
      </c>
      <c r="AA876">
        <f>IF(Source!BI762=4,I876, 0)</f>
        <v>0</v>
      </c>
    </row>
    <row r="877" spans="1:28" ht="14.25" x14ac:dyDescent="0.2">
      <c r="A877" s="26"/>
      <c r="B877" s="26"/>
      <c r="C877" s="26" t="s">
        <v>314</v>
      </c>
      <c r="D877" s="27" t="s">
        <v>315</v>
      </c>
      <c r="E877" s="10">
        <f>Source!DN760</f>
        <v>104</v>
      </c>
      <c r="F877" s="29"/>
      <c r="G877" s="28"/>
      <c r="H877" s="10"/>
      <c r="I877" s="29">
        <f>SUM(Q869:Q876)</f>
        <v>3503.43</v>
      </c>
      <c r="J877" s="10">
        <f>Source!BZ760</f>
        <v>87</v>
      </c>
      <c r="K877" s="29">
        <f>SUM(R869:R876)</f>
        <v>77342.539999999994</v>
      </c>
    </row>
    <row r="878" spans="1:28" ht="14.25" x14ac:dyDescent="0.2">
      <c r="A878" s="26"/>
      <c r="B878" s="26"/>
      <c r="C878" s="26" t="s">
        <v>316</v>
      </c>
      <c r="D878" s="27" t="s">
        <v>315</v>
      </c>
      <c r="E878" s="10">
        <f>Source!DO760</f>
        <v>79</v>
      </c>
      <c r="F878" s="29"/>
      <c r="G878" s="28"/>
      <c r="H878" s="10"/>
      <c r="I878" s="29">
        <f>SUM(S869:S877)</f>
        <v>2661.26</v>
      </c>
      <c r="J878" s="10">
        <f>Source!CA760</f>
        <v>41</v>
      </c>
      <c r="K878" s="29">
        <f>SUM(T869:T877)</f>
        <v>36448.78</v>
      </c>
    </row>
    <row r="879" spans="1:28" ht="14.25" x14ac:dyDescent="0.2">
      <c r="A879" s="26"/>
      <c r="B879" s="26"/>
      <c r="C879" s="26" t="s">
        <v>325</v>
      </c>
      <c r="D879" s="27" t="s">
        <v>315</v>
      </c>
      <c r="E879" s="10">
        <f>175</f>
        <v>175</v>
      </c>
      <c r="F879" s="29"/>
      <c r="G879" s="28"/>
      <c r="H879" s="10"/>
      <c r="I879" s="29">
        <f>SUM(U869:U878)</f>
        <v>660.96</v>
      </c>
      <c r="J879" s="10">
        <f>160</f>
        <v>160</v>
      </c>
      <c r="K879" s="29">
        <f>SUM(V869:V878)</f>
        <v>15947.58</v>
      </c>
    </row>
    <row r="880" spans="1:28" ht="14.25" x14ac:dyDescent="0.2">
      <c r="A880" s="34"/>
      <c r="B880" s="34"/>
      <c r="C880" s="34" t="s">
        <v>317</v>
      </c>
      <c r="D880" s="35" t="s">
        <v>318</v>
      </c>
      <c r="E880" s="36">
        <f>Source!AQ760</f>
        <v>53</v>
      </c>
      <c r="F880" s="37"/>
      <c r="G880" s="38" t="str">
        <f>Source!DI760</f>
        <v>)*1,15</v>
      </c>
      <c r="H880" s="36">
        <f>Source!AV760</f>
        <v>1</v>
      </c>
      <c r="I880" s="37">
        <f>Source!U760</f>
        <v>259.12892499999998</v>
      </c>
      <c r="J880" s="36"/>
      <c r="K880" s="37"/>
      <c r="AB880" s="32">
        <f>I880</f>
        <v>259.12892499999998</v>
      </c>
    </row>
    <row r="881" spans="1:28" ht="15" x14ac:dyDescent="0.25">
      <c r="A881" s="39"/>
      <c r="B881" s="39"/>
      <c r="C881" s="40" t="s">
        <v>319</v>
      </c>
      <c r="D881" s="39"/>
      <c r="E881" s="39"/>
      <c r="F881" s="39"/>
      <c r="G881" s="39"/>
      <c r="H881" s="76">
        <f>I871+I872+I874+I877+I878+I879+SUM(I875:I876)</f>
        <v>41983.18</v>
      </c>
      <c r="I881" s="76"/>
      <c r="J881" s="76">
        <f>K871+K872+K874+K877+K878+K879+SUM(K875:K876)</f>
        <v>537533.86</v>
      </c>
      <c r="K881" s="76"/>
      <c r="O881" s="32">
        <f>I871+I872+I874+I877+I878+I879+SUM(I875:I876)</f>
        <v>41983.18</v>
      </c>
      <c r="P881" s="32">
        <f>K871+K872+K874+K877+K878+K879+SUM(K875:K876)</f>
        <v>537533.86</v>
      </c>
      <c r="X881">
        <f>IF(Source!BI760&lt;=1,I871+I872+I874+I877+I878+I879-0, 0)</f>
        <v>14612.07</v>
      </c>
      <c r="Y881">
        <f>IF(Source!BI760=2,I871+I872+I874+I877+I878+I879-0, 0)</f>
        <v>0</v>
      </c>
      <c r="Z881">
        <f>IF(Source!BI760=3,I871+I872+I874+I877+I878+I879-0, 0)</f>
        <v>0</v>
      </c>
      <c r="AA881">
        <f>IF(Source!BI760=4,I871+I872+I874+I877+I878+I879,0)</f>
        <v>0</v>
      </c>
    </row>
    <row r="883" spans="1:28" ht="99.75" x14ac:dyDescent="0.2">
      <c r="A883" s="26">
        <v>6</v>
      </c>
      <c r="B883" s="26" t="str">
        <f>Source!F763</f>
        <v>3.12-3-10</v>
      </c>
      <c r="C883" s="26" t="s">
        <v>150</v>
      </c>
      <c r="D883" s="27" t="str">
        <f>Source!H763</f>
        <v>100 м2</v>
      </c>
      <c r="E883" s="10">
        <f>Source!I763</f>
        <v>2.0500000000000001E-2</v>
      </c>
      <c r="F883" s="29"/>
      <c r="G883" s="28"/>
      <c r="H883" s="10"/>
      <c r="I883" s="29"/>
      <c r="J883" s="10"/>
      <c r="K883" s="29"/>
      <c r="Q883">
        <f>ROUND((Source!DN763/100)*ROUND((ROUND((Source!AF763*Source!AV763*Source!I763),2)),2), 2)</f>
        <v>24.19</v>
      </c>
      <c r="R883">
        <f>Source!X763</f>
        <v>534.03</v>
      </c>
      <c r="S883">
        <f>ROUND((Source!DO763/100)*ROUND((ROUND((Source!AF763*Source!AV763*Source!I763),2)),2), 2)</f>
        <v>18.38</v>
      </c>
      <c r="T883">
        <f>Source!Y763</f>
        <v>251.67</v>
      </c>
      <c r="U883">
        <f>ROUND((175/100)*ROUND((ROUND((Source!AE763*Source!AV763*Source!I763),2)),2), 2)</f>
        <v>0.37</v>
      </c>
      <c r="V883">
        <f>ROUND((160/100)*ROUND(ROUND((ROUND((Source!AE763*Source!AV763*Source!I763),2)*Source!BS763),2), 2), 2)</f>
        <v>8.86</v>
      </c>
    </row>
    <row r="884" spans="1:28" x14ac:dyDescent="0.2">
      <c r="C884" s="30" t="str">
        <f>"Объем: "&amp;Source!I763&amp;"=2,05/"&amp;"100"</f>
        <v>Объем: 0,0205=2,05/100</v>
      </c>
    </row>
    <row r="885" spans="1:28" ht="14.25" x14ac:dyDescent="0.2">
      <c r="A885" s="26"/>
      <c r="B885" s="26"/>
      <c r="C885" s="26" t="s">
        <v>313</v>
      </c>
      <c r="D885" s="27"/>
      <c r="E885" s="10"/>
      <c r="F885" s="29">
        <f>Source!AO763</f>
        <v>986.85</v>
      </c>
      <c r="G885" s="28" t="str">
        <f>Source!DG763</f>
        <v>)*1,15</v>
      </c>
      <c r="H885" s="10">
        <f>Source!AV763</f>
        <v>1</v>
      </c>
      <c r="I885" s="29">
        <f>ROUND((ROUND((Source!AF763*Source!AV763*Source!I763),2)),2)</f>
        <v>23.26</v>
      </c>
      <c r="J885" s="10">
        <f>IF(Source!BA763&lt;&gt; 0, Source!BA763, 1)</f>
        <v>26.39</v>
      </c>
      <c r="K885" s="29">
        <f>Source!S763</f>
        <v>613.83000000000004</v>
      </c>
      <c r="W885">
        <f>I885</f>
        <v>23.26</v>
      </c>
    </row>
    <row r="886" spans="1:28" ht="14.25" x14ac:dyDescent="0.2">
      <c r="A886" s="26"/>
      <c r="B886" s="26"/>
      <c r="C886" s="26" t="s">
        <v>322</v>
      </c>
      <c r="D886" s="27"/>
      <c r="E886" s="10"/>
      <c r="F886" s="29">
        <f>Source!AM763</f>
        <v>50.84</v>
      </c>
      <c r="G886" s="28" t="str">
        <f>Source!DE763</f>
        <v>)*1,25</v>
      </c>
      <c r="H886" s="10">
        <f>Source!AV763</f>
        <v>1</v>
      </c>
      <c r="I886" s="29">
        <f>(ROUND((ROUND((((Source!ET763*1.25))*Source!AV763*Source!I763),2)),2)+ROUND((ROUND(((Source!AE763-((Source!EU763*1.25)))*Source!AV763*Source!I763),2)),2))</f>
        <v>1.3</v>
      </c>
      <c r="J886" s="10">
        <f>IF(Source!BB763&lt;&gt; 0, Source!BB763, 1)</f>
        <v>9.3800000000000008</v>
      </c>
      <c r="K886" s="29">
        <f>Source!Q763</f>
        <v>12.19</v>
      </c>
    </row>
    <row r="887" spans="1:28" ht="14.25" x14ac:dyDescent="0.2">
      <c r="A887" s="26"/>
      <c r="B887" s="26"/>
      <c r="C887" s="26" t="s">
        <v>323</v>
      </c>
      <c r="D887" s="27"/>
      <c r="E887" s="10"/>
      <c r="F887" s="29">
        <f>Source!AN763</f>
        <v>8.01</v>
      </c>
      <c r="G887" s="28" t="str">
        <f>Source!DF763</f>
        <v>)*1,25</v>
      </c>
      <c r="H887" s="10">
        <f>Source!AV763</f>
        <v>1</v>
      </c>
      <c r="I887" s="41">
        <f>ROUND((ROUND((Source!AE763*Source!AV763*Source!I763),2)),2)</f>
        <v>0.21</v>
      </c>
      <c r="J887" s="10">
        <f>IF(Source!BS763&lt;&gt; 0, Source!BS763, 1)</f>
        <v>26.39</v>
      </c>
      <c r="K887" s="41">
        <f>Source!R763</f>
        <v>5.54</v>
      </c>
      <c r="W887">
        <f>I887</f>
        <v>0.21</v>
      </c>
    </row>
    <row r="888" spans="1:28" ht="14.25" x14ac:dyDescent="0.2">
      <c r="A888" s="26"/>
      <c r="B888" s="26"/>
      <c r="C888" s="26" t="s">
        <v>324</v>
      </c>
      <c r="D888" s="27"/>
      <c r="E888" s="10"/>
      <c r="F888" s="29">
        <f>Source!AL763</f>
        <v>7205.92</v>
      </c>
      <c r="G888" s="28" t="str">
        <f>Source!DD763</f>
        <v/>
      </c>
      <c r="H888" s="10">
        <f>Source!AW763</f>
        <v>1</v>
      </c>
      <c r="I888" s="29">
        <f>ROUND((ROUND((Source!AC763*Source!AW763*Source!I763),2)),2)</f>
        <v>147.72</v>
      </c>
      <c r="J888" s="10">
        <f>IF(Source!BC763&lt;&gt; 0, Source!BC763, 1)</f>
        <v>1.95</v>
      </c>
      <c r="K888" s="29">
        <f>Source!P763</f>
        <v>288.05</v>
      </c>
    </row>
    <row r="889" spans="1:28" ht="199.5" x14ac:dyDescent="0.2">
      <c r="A889" s="26" t="s">
        <v>152</v>
      </c>
      <c r="B889" s="26" t="str">
        <f>Source!F764</f>
        <v>1.1-1-1312</v>
      </c>
      <c r="C889" s="26" t="s">
        <v>282</v>
      </c>
      <c r="D889" s="27" t="str">
        <f>Source!H764</f>
        <v>м2</v>
      </c>
      <c r="E889" s="10">
        <f>Source!I764</f>
        <v>2.7681150000000003</v>
      </c>
      <c r="F889" s="29">
        <f>Source!AK764</f>
        <v>25.09</v>
      </c>
      <c r="G889" s="31" t="s">
        <v>3</v>
      </c>
      <c r="H889" s="10">
        <f>Source!AW764</f>
        <v>1</v>
      </c>
      <c r="I889" s="29">
        <f>ROUND((ROUND((Source!AC764*Source!AW764*Source!I764),2)),2)+(ROUND((ROUND(((Source!ET764)*Source!AV764*Source!I764),2)),2)+ROUND((ROUND(((Source!AE764-(Source!EU764))*Source!AV764*Source!I764),2)),2))+ROUND((ROUND((Source!AF764*Source!AV764*Source!I764),2)),2)</f>
        <v>69.45</v>
      </c>
      <c r="J889" s="10">
        <f>IF(Source!BC764&lt;&gt; 0, Source!BC764, 1)</f>
        <v>10.5</v>
      </c>
      <c r="K889" s="29">
        <f>Source!O764</f>
        <v>729.23</v>
      </c>
      <c r="Q889">
        <f>ROUND((Source!DN764/100)*ROUND((ROUND((Source!AF764*Source!AV764*Source!I764),2)),2), 2)</f>
        <v>0</v>
      </c>
      <c r="R889">
        <f>Source!X764</f>
        <v>0</v>
      </c>
      <c r="S889">
        <f>ROUND((Source!DO764/100)*ROUND((ROUND((Source!AF764*Source!AV764*Source!I764),2)),2), 2)</f>
        <v>0</v>
      </c>
      <c r="T889">
        <f>Source!Y764</f>
        <v>0</v>
      </c>
      <c r="U889">
        <f>ROUND((175/100)*ROUND((ROUND((Source!AE764*Source!AV764*Source!I764),2)),2), 2)</f>
        <v>0</v>
      </c>
      <c r="V889">
        <f>ROUND((160/100)*ROUND(ROUND((ROUND((Source!AE764*Source!AV764*Source!I764),2)*Source!BS764),2), 2), 2)</f>
        <v>0</v>
      </c>
      <c r="X889">
        <f>IF(Source!BI764&lt;=1,I889, 0)</f>
        <v>69.45</v>
      </c>
      <c r="Y889">
        <f>IF(Source!BI764=2,I889, 0)</f>
        <v>0</v>
      </c>
      <c r="Z889">
        <f>IF(Source!BI764=3,I889, 0)</f>
        <v>0</v>
      </c>
      <c r="AA889">
        <f>IF(Source!BI764=4,I889, 0)</f>
        <v>0</v>
      </c>
    </row>
    <row r="890" spans="1:28" ht="228" x14ac:dyDescent="0.2">
      <c r="A890" s="26" t="s">
        <v>153</v>
      </c>
      <c r="B890" s="26" t="str">
        <f>Source!F765</f>
        <v>1.1-1-1313</v>
      </c>
      <c r="C890" s="26" t="s">
        <v>283</v>
      </c>
      <c r="D890" s="27" t="str">
        <f>Source!H765</f>
        <v>м2</v>
      </c>
      <c r="E890" s="10">
        <f>Source!I765</f>
        <v>1.235535</v>
      </c>
      <c r="F890" s="29">
        <f>Source!AK765</f>
        <v>23.06</v>
      </c>
      <c r="G890" s="31" t="s">
        <v>3</v>
      </c>
      <c r="H890" s="10">
        <f>Source!AW765</f>
        <v>1</v>
      </c>
      <c r="I890" s="29">
        <f>ROUND((ROUND((Source!AC765*Source!AW765*Source!I765),2)),2)+(ROUND((ROUND(((Source!ET765)*Source!AV765*Source!I765),2)),2)+ROUND((ROUND(((Source!AE765-(Source!EU765))*Source!AV765*Source!I765),2)),2))+ROUND((ROUND((Source!AF765*Source!AV765*Source!I765),2)),2)</f>
        <v>28.49</v>
      </c>
      <c r="J890" s="10">
        <f>IF(Source!BC765&lt;&gt; 0, Source!BC765, 1)</f>
        <v>10.74</v>
      </c>
      <c r="K890" s="29">
        <f>Source!O765</f>
        <v>305.98</v>
      </c>
      <c r="Q890">
        <f>ROUND((Source!DN765/100)*ROUND((ROUND((Source!AF765*Source!AV765*Source!I765),2)),2), 2)</f>
        <v>0</v>
      </c>
      <c r="R890">
        <f>Source!X765</f>
        <v>0</v>
      </c>
      <c r="S890">
        <f>ROUND((Source!DO765/100)*ROUND((ROUND((Source!AF765*Source!AV765*Source!I765),2)),2), 2)</f>
        <v>0</v>
      </c>
      <c r="T890">
        <f>Source!Y765</f>
        <v>0</v>
      </c>
      <c r="U890">
        <f>ROUND((175/100)*ROUND((ROUND((Source!AE765*Source!AV765*Source!I765),2)),2), 2)</f>
        <v>0</v>
      </c>
      <c r="V890">
        <f>ROUND((160/100)*ROUND(ROUND((ROUND((Source!AE765*Source!AV765*Source!I765),2)*Source!BS765),2), 2), 2)</f>
        <v>0</v>
      </c>
      <c r="X890">
        <f>IF(Source!BI765&lt;=1,I890, 0)</f>
        <v>28.49</v>
      </c>
      <c r="Y890">
        <f>IF(Source!BI765=2,I890, 0)</f>
        <v>0</v>
      </c>
      <c r="Z890">
        <f>IF(Source!BI765=3,I890, 0)</f>
        <v>0</v>
      </c>
      <c r="AA890">
        <f>IF(Source!BI765=4,I890, 0)</f>
        <v>0</v>
      </c>
    </row>
    <row r="891" spans="1:28" ht="14.25" x14ac:dyDescent="0.2">
      <c r="A891" s="26"/>
      <c r="B891" s="26"/>
      <c r="C891" s="26" t="s">
        <v>314</v>
      </c>
      <c r="D891" s="27" t="s">
        <v>315</v>
      </c>
      <c r="E891" s="10">
        <f>Source!DN763</f>
        <v>104</v>
      </c>
      <c r="F891" s="29"/>
      <c r="G891" s="28"/>
      <c r="H891" s="10"/>
      <c r="I891" s="29">
        <f>SUM(Q883:Q890)</f>
        <v>24.19</v>
      </c>
      <c r="J891" s="10">
        <f>Source!BZ763</f>
        <v>87</v>
      </c>
      <c r="K891" s="29">
        <f>SUM(R883:R890)</f>
        <v>534.03</v>
      </c>
    </row>
    <row r="892" spans="1:28" ht="14.25" x14ac:dyDescent="0.2">
      <c r="A892" s="26"/>
      <c r="B892" s="26"/>
      <c r="C892" s="26" t="s">
        <v>316</v>
      </c>
      <c r="D892" s="27" t="s">
        <v>315</v>
      </c>
      <c r="E892" s="10">
        <f>Source!DO763</f>
        <v>79</v>
      </c>
      <c r="F892" s="29"/>
      <c r="G892" s="28"/>
      <c r="H892" s="10"/>
      <c r="I892" s="29">
        <f>SUM(S883:S891)</f>
        <v>18.38</v>
      </c>
      <c r="J892" s="10">
        <f>Source!CA763</f>
        <v>41</v>
      </c>
      <c r="K892" s="29">
        <f>SUM(T883:T891)</f>
        <v>251.67</v>
      </c>
    </row>
    <row r="893" spans="1:28" ht="14.25" x14ac:dyDescent="0.2">
      <c r="A893" s="26"/>
      <c r="B893" s="26"/>
      <c r="C893" s="26" t="s">
        <v>325</v>
      </c>
      <c r="D893" s="27" t="s">
        <v>315</v>
      </c>
      <c r="E893" s="10">
        <f>175</f>
        <v>175</v>
      </c>
      <c r="F893" s="29"/>
      <c r="G893" s="28"/>
      <c r="H893" s="10"/>
      <c r="I893" s="29">
        <f>SUM(U883:U892)</f>
        <v>0.37</v>
      </c>
      <c r="J893" s="10">
        <f>160</f>
        <v>160</v>
      </c>
      <c r="K893" s="29">
        <f>SUM(V883:V892)</f>
        <v>8.86</v>
      </c>
    </row>
    <row r="894" spans="1:28" ht="14.25" x14ac:dyDescent="0.2">
      <c r="A894" s="34"/>
      <c r="B894" s="34"/>
      <c r="C894" s="34" t="s">
        <v>317</v>
      </c>
      <c r="D894" s="35" t="s">
        <v>318</v>
      </c>
      <c r="E894" s="36">
        <f>Source!AQ763</f>
        <v>85</v>
      </c>
      <c r="F894" s="37"/>
      <c r="G894" s="38" t="str">
        <f>Source!DI763</f>
        <v>)*1,15</v>
      </c>
      <c r="H894" s="36">
        <f>Source!AV763</f>
        <v>1</v>
      </c>
      <c r="I894" s="37">
        <f>Source!U763</f>
        <v>2.0038749999999999</v>
      </c>
      <c r="J894" s="36"/>
      <c r="K894" s="37"/>
      <c r="AB894" s="32">
        <f>I894</f>
        <v>2.0038749999999999</v>
      </c>
    </row>
    <row r="895" spans="1:28" ht="15" x14ac:dyDescent="0.25">
      <c r="A895" s="39"/>
      <c r="B895" s="39"/>
      <c r="C895" s="40" t="s">
        <v>319</v>
      </c>
      <c r="D895" s="39"/>
      <c r="E895" s="39"/>
      <c r="F895" s="39"/>
      <c r="G895" s="39"/>
      <c r="H895" s="76">
        <f>I885+I886+I888+I891+I892+I893+SUM(I889:I890)</f>
        <v>313.15999999999997</v>
      </c>
      <c r="I895" s="76"/>
      <c r="J895" s="76">
        <f>K885+K886+K888+K891+K892+K893+SUM(K889:K890)</f>
        <v>2743.84</v>
      </c>
      <c r="K895" s="76"/>
      <c r="O895" s="32">
        <f>I885+I886+I888+I891+I892+I893+SUM(I889:I890)</f>
        <v>313.15999999999997</v>
      </c>
      <c r="P895" s="32">
        <f>K885+K886+K888+K891+K892+K893+SUM(K889:K890)</f>
        <v>2743.84</v>
      </c>
      <c r="X895">
        <f>IF(Source!BI763&lt;=1,I885+I886+I888+I891+I892+I893-0, 0)</f>
        <v>215.22</v>
      </c>
      <c r="Y895">
        <f>IF(Source!BI763=2,I885+I886+I888+I891+I892+I893-0, 0)</f>
        <v>0</v>
      </c>
      <c r="Z895">
        <f>IF(Source!BI763=3,I885+I886+I888+I891+I892+I893-0, 0)</f>
        <v>0</v>
      </c>
      <c r="AA895">
        <f>IF(Source!BI763=4,I885+I886+I888+I891+I892+I893,0)</f>
        <v>0</v>
      </c>
    </row>
    <row r="898" spans="1:28" ht="16.5" x14ac:dyDescent="0.25">
      <c r="A898" s="75" t="str">
        <f>CONCATENATE("Подраздел: ",IF(Source!G767&lt;&gt;"Новый подраздел", Source!G767, ""))</f>
        <v>Подраздел: Кровля тех. этажа в/о В/5-9</v>
      </c>
      <c r="B898" s="75"/>
      <c r="C898" s="75"/>
      <c r="D898" s="75"/>
      <c r="E898" s="75"/>
      <c r="F898" s="75"/>
      <c r="G898" s="75"/>
      <c r="H898" s="75"/>
      <c r="I898" s="75"/>
      <c r="J898" s="75"/>
      <c r="K898" s="75"/>
    </row>
    <row r="899" spans="1:28" ht="42.75" x14ac:dyDescent="0.2">
      <c r="A899" s="26">
        <v>1</v>
      </c>
      <c r="B899" s="26" t="str">
        <f>Source!F771</f>
        <v>6.61-26-1</v>
      </c>
      <c r="C899" s="26" t="s">
        <v>21</v>
      </c>
      <c r="D899" s="27" t="str">
        <f>Source!H771</f>
        <v>100 м2</v>
      </c>
      <c r="E899" s="10">
        <f>Source!I771</f>
        <v>7.1999999999999998E-3</v>
      </c>
      <c r="F899" s="29"/>
      <c r="G899" s="28"/>
      <c r="H899" s="10"/>
      <c r="I899" s="29"/>
      <c r="J899" s="10"/>
      <c r="K899" s="29"/>
      <c r="Q899">
        <f>ROUND((Source!DN771/100)*ROUND((ROUND((Source!AF771*Source!AV771*Source!I771),2)),2), 2)</f>
        <v>3.38</v>
      </c>
      <c r="R899">
        <f>Source!X771</f>
        <v>78.14</v>
      </c>
      <c r="S899">
        <f>ROUND((Source!DO771/100)*ROUND((ROUND((Source!AF771*Source!AV771*Source!I771),2)),2), 2)</f>
        <v>2.33</v>
      </c>
      <c r="T899">
        <f>Source!Y771</f>
        <v>45.77</v>
      </c>
      <c r="U899">
        <f>ROUND((175/100)*ROUND((ROUND((Source!AE771*Source!AV771*Source!I771),2)),2), 2)</f>
        <v>0</v>
      </c>
      <c r="V899">
        <f>ROUND((160/100)*ROUND(ROUND((ROUND((Source!AE771*Source!AV771*Source!I771),2)*Source!BS771),2), 2), 2)</f>
        <v>0</v>
      </c>
    </row>
    <row r="900" spans="1:28" x14ac:dyDescent="0.2">
      <c r="C900" s="30" t="str">
        <f>"Объем: "&amp;Source!I771&amp;"=0,72/"&amp;"100"</f>
        <v>Объем: 0,0072=0,72/100</v>
      </c>
    </row>
    <row r="901" spans="1:28" ht="14.25" x14ac:dyDescent="0.2">
      <c r="A901" s="26"/>
      <c r="B901" s="26"/>
      <c r="C901" s="26" t="s">
        <v>313</v>
      </c>
      <c r="D901" s="27"/>
      <c r="E901" s="10"/>
      <c r="F901" s="29">
        <f>Source!AO771</f>
        <v>587.65</v>
      </c>
      <c r="G901" s="28" t="str">
        <f>Source!DG771</f>
        <v/>
      </c>
      <c r="H901" s="10">
        <f>Source!AV771</f>
        <v>1</v>
      </c>
      <c r="I901" s="29">
        <f>ROUND((ROUND((Source!AF771*Source!AV771*Source!I771),2)),2)</f>
        <v>4.2300000000000004</v>
      </c>
      <c r="J901" s="10">
        <f>IF(Source!BA771&lt;&gt; 0, Source!BA771, 1)</f>
        <v>26.39</v>
      </c>
      <c r="K901" s="29">
        <f>Source!S771</f>
        <v>111.63</v>
      </c>
      <c r="W901">
        <f>I901</f>
        <v>4.2300000000000004</v>
      </c>
    </row>
    <row r="902" spans="1:28" ht="28.5" x14ac:dyDescent="0.2">
      <c r="A902" s="26" t="s">
        <v>27</v>
      </c>
      <c r="B902" s="26" t="str">
        <f>Source!F772</f>
        <v>9999990001</v>
      </c>
      <c r="C902" s="26" t="s">
        <v>29</v>
      </c>
      <c r="D902" s="27" t="str">
        <f>Source!H772</f>
        <v>т</v>
      </c>
      <c r="E902" s="10">
        <f>Source!I772</f>
        <v>-3.3119999999999997E-2</v>
      </c>
      <c r="F902" s="29">
        <f>Source!AK772</f>
        <v>0</v>
      </c>
      <c r="G902" s="31" t="s">
        <v>3</v>
      </c>
      <c r="H902" s="10">
        <f>Source!AW772</f>
        <v>1</v>
      </c>
      <c r="I902" s="29">
        <f>ROUND((ROUND((Source!AC772*Source!AW772*Source!I772),2)),2)+(ROUND((ROUND(((Source!ET772)*Source!AV772*Source!I772),2)),2)+ROUND((ROUND(((Source!AE772-(Source!EU772))*Source!AV772*Source!I772),2)),2))+ROUND((ROUND((Source!AF772*Source!AV772*Source!I772),2)),2)</f>
        <v>0</v>
      </c>
      <c r="J902" s="10">
        <f>IF(Source!BC772&lt;&gt; 0, Source!BC772, 1)</f>
        <v>1</v>
      </c>
      <c r="K902" s="29">
        <f>Source!O772</f>
        <v>0</v>
      </c>
      <c r="Q902">
        <f>ROUND((Source!DN772/100)*ROUND((ROUND((Source!AF772*Source!AV772*Source!I772),2)),2), 2)</f>
        <v>0</v>
      </c>
      <c r="R902">
        <f>Source!X772</f>
        <v>0</v>
      </c>
      <c r="S902">
        <f>ROUND((Source!DO772/100)*ROUND((ROUND((Source!AF772*Source!AV772*Source!I772),2)),2), 2)</f>
        <v>0</v>
      </c>
      <c r="T902">
        <f>Source!Y772</f>
        <v>0</v>
      </c>
      <c r="U902">
        <f>ROUND((175/100)*ROUND((ROUND((Source!AE772*Source!AV772*Source!I772),2)),2), 2)</f>
        <v>0</v>
      </c>
      <c r="V902">
        <f>ROUND((160/100)*ROUND(ROUND((ROUND((Source!AE772*Source!AV772*Source!I772),2)*Source!BS772),2), 2), 2)</f>
        <v>0</v>
      </c>
      <c r="X902">
        <f>IF(Source!BI772&lt;=1,I902, 0)</f>
        <v>0</v>
      </c>
      <c r="Y902">
        <f>IF(Source!BI772=2,I902, 0)</f>
        <v>0</v>
      </c>
      <c r="Z902">
        <f>IF(Source!BI772=3,I902, 0)</f>
        <v>0</v>
      </c>
      <c r="AA902">
        <f>IF(Source!BI772=4,I902, 0)</f>
        <v>0</v>
      </c>
    </row>
    <row r="903" spans="1:28" ht="14.25" x14ac:dyDescent="0.2">
      <c r="A903" s="26"/>
      <c r="B903" s="26"/>
      <c r="C903" s="26" t="s">
        <v>314</v>
      </c>
      <c r="D903" s="27" t="s">
        <v>315</v>
      </c>
      <c r="E903" s="10">
        <f>Source!DN771</f>
        <v>80</v>
      </c>
      <c r="F903" s="29"/>
      <c r="G903" s="28"/>
      <c r="H903" s="10"/>
      <c r="I903" s="29">
        <f>SUM(Q899:Q902)</f>
        <v>3.38</v>
      </c>
      <c r="J903" s="10">
        <f>Source!BZ771</f>
        <v>70</v>
      </c>
      <c r="K903" s="29">
        <f>SUM(R899:R902)</f>
        <v>78.14</v>
      </c>
    </row>
    <row r="904" spans="1:28" ht="14.25" x14ac:dyDescent="0.2">
      <c r="A904" s="26"/>
      <c r="B904" s="26"/>
      <c r="C904" s="26" t="s">
        <v>316</v>
      </c>
      <c r="D904" s="27" t="s">
        <v>315</v>
      </c>
      <c r="E904" s="10">
        <f>Source!DO771</f>
        <v>55</v>
      </c>
      <c r="F904" s="29"/>
      <c r="G904" s="28"/>
      <c r="H904" s="10"/>
      <c r="I904" s="29">
        <f>SUM(S899:S903)</f>
        <v>2.33</v>
      </c>
      <c r="J904" s="10">
        <f>Source!CA771</f>
        <v>41</v>
      </c>
      <c r="K904" s="29">
        <f>SUM(T899:T903)</f>
        <v>45.77</v>
      </c>
    </row>
    <row r="905" spans="1:28" ht="14.25" x14ac:dyDescent="0.2">
      <c r="A905" s="34"/>
      <c r="B905" s="34"/>
      <c r="C905" s="34" t="s">
        <v>317</v>
      </c>
      <c r="D905" s="35" t="s">
        <v>318</v>
      </c>
      <c r="E905" s="36">
        <f>Source!AQ771</f>
        <v>57.5</v>
      </c>
      <c r="F905" s="37"/>
      <c r="G905" s="38" t="str">
        <f>Source!DI771</f>
        <v/>
      </c>
      <c r="H905" s="36">
        <f>Source!AV771</f>
        <v>1</v>
      </c>
      <c r="I905" s="37">
        <f>Source!U771</f>
        <v>0.41399999999999998</v>
      </c>
      <c r="J905" s="36"/>
      <c r="K905" s="37"/>
      <c r="AB905" s="32">
        <f>I905</f>
        <v>0.41399999999999998</v>
      </c>
    </row>
    <row r="906" spans="1:28" ht="15" x14ac:dyDescent="0.25">
      <c r="A906" s="39"/>
      <c r="B906" s="39"/>
      <c r="C906" s="40" t="s">
        <v>319</v>
      </c>
      <c r="D906" s="39"/>
      <c r="E906" s="39"/>
      <c r="F906" s="39"/>
      <c r="G906" s="39"/>
      <c r="H906" s="76">
        <f>I901+I903+I904+SUM(I902:I902)</f>
        <v>9.9400000000000013</v>
      </c>
      <c r="I906" s="76"/>
      <c r="J906" s="76">
        <f>K901+K903+K904+SUM(K902:K902)</f>
        <v>235.54</v>
      </c>
      <c r="K906" s="76"/>
      <c r="O906" s="32">
        <f>I901+I903+I904+SUM(I902:I902)</f>
        <v>9.9400000000000013</v>
      </c>
      <c r="P906" s="32">
        <f>K901+K903+K904+SUM(K902:K902)</f>
        <v>235.54</v>
      </c>
      <c r="X906">
        <f>IF(Source!BI771&lt;=1,I901+I903+I904-0, 0)</f>
        <v>9.9400000000000013</v>
      </c>
      <c r="Y906">
        <f>IF(Source!BI771=2,I901+I903+I904-0, 0)</f>
        <v>0</v>
      </c>
      <c r="Z906">
        <f>IF(Source!BI771=3,I901+I903+I904-0, 0)</f>
        <v>0</v>
      </c>
      <c r="AA906">
        <f>IF(Source!BI771=4,I901+I903+I904,0)</f>
        <v>0</v>
      </c>
    </row>
    <row r="908" spans="1:28" ht="42.75" x14ac:dyDescent="0.2">
      <c r="A908" s="26">
        <v>2</v>
      </c>
      <c r="B908" s="26" t="str">
        <f>Source!F773</f>
        <v>6.62-31-1</v>
      </c>
      <c r="C908" s="26" t="s">
        <v>33</v>
      </c>
      <c r="D908" s="27" t="str">
        <f>Source!H773</f>
        <v>1 м2 поверхности</v>
      </c>
      <c r="E908" s="10">
        <f>Source!I773</f>
        <v>0.35</v>
      </c>
      <c r="F908" s="29"/>
      <c r="G908" s="28"/>
      <c r="H908" s="10"/>
      <c r="I908" s="29"/>
      <c r="J908" s="10"/>
      <c r="K908" s="29"/>
      <c r="Q908">
        <f>ROUND((Source!DN773/100)*ROUND((ROUND((Source!AF773*Source!AV773*Source!I773),2)),2), 2)</f>
        <v>2.15</v>
      </c>
      <c r="R908">
        <f>Source!X773</f>
        <v>47.09</v>
      </c>
      <c r="S908">
        <f>ROUND((Source!DO773/100)*ROUND((ROUND((Source!AF773*Source!AV773*Source!I773),2)),2), 2)</f>
        <v>1.38</v>
      </c>
      <c r="T908">
        <f>Source!Y773</f>
        <v>23.26</v>
      </c>
      <c r="U908">
        <f>ROUND((175/100)*ROUND((ROUND((Source!AE773*Source!AV773*Source!I773),2)),2), 2)</f>
        <v>0</v>
      </c>
      <c r="V908">
        <f>ROUND((160/100)*ROUND(ROUND((ROUND((Source!AE773*Source!AV773*Source!I773),2)*Source!BS773),2), 2), 2)</f>
        <v>0</v>
      </c>
    </row>
    <row r="909" spans="1:28" ht="14.25" x14ac:dyDescent="0.2">
      <c r="A909" s="26"/>
      <c r="B909" s="26"/>
      <c r="C909" s="26" t="s">
        <v>313</v>
      </c>
      <c r="D909" s="27"/>
      <c r="E909" s="10"/>
      <c r="F909" s="29">
        <f>Source!AO773</f>
        <v>6.13</v>
      </c>
      <c r="G909" s="28" t="str">
        <f>Source!DG773</f>
        <v/>
      </c>
      <c r="H909" s="10">
        <f>Source!AV773</f>
        <v>1</v>
      </c>
      <c r="I909" s="29">
        <f>ROUND((ROUND((Source!AF773*Source!AV773*Source!I773),2)),2)</f>
        <v>2.15</v>
      </c>
      <c r="J909" s="10">
        <f>IF(Source!BA773&lt;&gt; 0, Source!BA773, 1)</f>
        <v>26.39</v>
      </c>
      <c r="K909" s="29">
        <f>Source!S773</f>
        <v>56.74</v>
      </c>
      <c r="W909">
        <f>I909</f>
        <v>2.15</v>
      </c>
    </row>
    <row r="910" spans="1:28" ht="14.25" x14ac:dyDescent="0.2">
      <c r="A910" s="26"/>
      <c r="B910" s="26"/>
      <c r="C910" s="26" t="s">
        <v>314</v>
      </c>
      <c r="D910" s="27" t="s">
        <v>315</v>
      </c>
      <c r="E910" s="10">
        <f>Source!DN773</f>
        <v>100</v>
      </c>
      <c r="F910" s="29"/>
      <c r="G910" s="28"/>
      <c r="H910" s="10"/>
      <c r="I910" s="29">
        <f>SUM(Q908:Q909)</f>
        <v>2.15</v>
      </c>
      <c r="J910" s="10">
        <f>Source!BZ773</f>
        <v>83</v>
      </c>
      <c r="K910" s="29">
        <f>SUM(R908:R909)</f>
        <v>47.09</v>
      </c>
    </row>
    <row r="911" spans="1:28" ht="14.25" x14ac:dyDescent="0.2">
      <c r="A911" s="26"/>
      <c r="B911" s="26"/>
      <c r="C911" s="26" t="s">
        <v>316</v>
      </c>
      <c r="D911" s="27" t="s">
        <v>315</v>
      </c>
      <c r="E911" s="10">
        <f>Source!DO773</f>
        <v>64</v>
      </c>
      <c r="F911" s="29"/>
      <c r="G911" s="28"/>
      <c r="H911" s="10"/>
      <c r="I911" s="29">
        <f>SUM(S908:S910)</f>
        <v>1.38</v>
      </c>
      <c r="J911" s="10">
        <f>Source!CA773</f>
        <v>41</v>
      </c>
      <c r="K911" s="29">
        <f>SUM(T908:T910)</f>
        <v>23.26</v>
      </c>
    </row>
    <row r="912" spans="1:28" ht="14.25" x14ac:dyDescent="0.2">
      <c r="A912" s="34"/>
      <c r="B912" s="34"/>
      <c r="C912" s="34" t="s">
        <v>317</v>
      </c>
      <c r="D912" s="35" t="s">
        <v>318</v>
      </c>
      <c r="E912" s="36">
        <f>Source!AQ773</f>
        <v>0.6</v>
      </c>
      <c r="F912" s="37"/>
      <c r="G912" s="38" t="str">
        <f>Source!DI773</f>
        <v/>
      </c>
      <c r="H912" s="36">
        <f>Source!AV773</f>
        <v>1</v>
      </c>
      <c r="I912" s="37">
        <f>Source!U773</f>
        <v>0.21</v>
      </c>
      <c r="J912" s="36"/>
      <c r="K912" s="37"/>
      <c r="AB912" s="32">
        <f>I912</f>
        <v>0.21</v>
      </c>
    </row>
    <row r="913" spans="1:28" ht="15" x14ac:dyDescent="0.25">
      <c r="A913" s="39"/>
      <c r="B913" s="39"/>
      <c r="C913" s="40" t="s">
        <v>319</v>
      </c>
      <c r="D913" s="39"/>
      <c r="E913" s="39"/>
      <c r="F913" s="39"/>
      <c r="G913" s="39"/>
      <c r="H913" s="76">
        <f>I909+I910+I911</f>
        <v>5.68</v>
      </c>
      <c r="I913" s="76"/>
      <c r="J913" s="76">
        <f>K909+K910+K911</f>
        <v>127.09000000000002</v>
      </c>
      <c r="K913" s="76"/>
      <c r="O913" s="32">
        <f>I909+I910+I911</f>
        <v>5.68</v>
      </c>
      <c r="P913" s="32">
        <f>K909+K910+K911</f>
        <v>127.09000000000002</v>
      </c>
      <c r="X913">
        <f>IF(Source!BI773&lt;=1,I909+I910+I911-0, 0)</f>
        <v>5.68</v>
      </c>
      <c r="Y913">
        <f>IF(Source!BI773=2,I909+I910+I911-0, 0)</f>
        <v>0</v>
      </c>
      <c r="Z913">
        <f>IF(Source!BI773=3,I909+I910+I911-0, 0)</f>
        <v>0</v>
      </c>
      <c r="AA913">
        <f>IF(Source!BI773=4,I909+I910+I911,0)</f>
        <v>0</v>
      </c>
    </row>
    <row r="915" spans="1:28" ht="28.5" x14ac:dyDescent="0.2">
      <c r="A915" s="26">
        <v>3</v>
      </c>
      <c r="B915" s="26" t="str">
        <f>Source!F774</f>
        <v>6.58-2-1</v>
      </c>
      <c r="C915" s="26" t="s">
        <v>40</v>
      </c>
      <c r="D915" s="27" t="str">
        <f>Source!H774</f>
        <v>100 м2</v>
      </c>
      <c r="E915" s="10">
        <f>Source!I774</f>
        <v>1.52E-2</v>
      </c>
      <c r="F915" s="29"/>
      <c r="G915" s="28"/>
      <c r="H915" s="10"/>
      <c r="I915" s="29"/>
      <c r="J915" s="10"/>
      <c r="K915" s="29"/>
      <c r="Q915">
        <f>ROUND((Source!DN774/100)*ROUND((ROUND((Source!AF774*Source!AV774*Source!I774),2)),2), 2)</f>
        <v>2.33</v>
      </c>
      <c r="R915">
        <f>Source!X774</f>
        <v>53.75</v>
      </c>
      <c r="S915">
        <f>ROUND((Source!DO774/100)*ROUND((ROUND((Source!AF774*Source!AV774*Source!I774),2)),2), 2)</f>
        <v>1.6</v>
      </c>
      <c r="T915">
        <f>Source!Y774</f>
        <v>31.48</v>
      </c>
      <c r="U915">
        <f>ROUND((175/100)*ROUND((ROUND((Source!AE774*Source!AV774*Source!I774),2)),2), 2)</f>
        <v>0</v>
      </c>
      <c r="V915">
        <f>ROUND((160/100)*ROUND(ROUND((ROUND((Source!AE774*Source!AV774*Source!I774),2)*Source!BS774),2), 2), 2)</f>
        <v>0</v>
      </c>
    </row>
    <row r="916" spans="1:28" x14ac:dyDescent="0.2">
      <c r="C916" s="30" t="str">
        <f>"Объем: "&amp;Source!I774&amp;"=1,52/"&amp;"100"</f>
        <v>Объем: 0,0152=1,52/100</v>
      </c>
    </row>
    <row r="917" spans="1:28" ht="14.25" x14ac:dyDescent="0.2">
      <c r="A917" s="26"/>
      <c r="B917" s="26"/>
      <c r="C917" s="26" t="s">
        <v>313</v>
      </c>
      <c r="D917" s="27"/>
      <c r="E917" s="10"/>
      <c r="F917" s="29">
        <f>Source!AO774</f>
        <v>191.34</v>
      </c>
      <c r="G917" s="28" t="str">
        <f>Source!DG774</f>
        <v/>
      </c>
      <c r="H917" s="10">
        <f>Source!AV774</f>
        <v>1</v>
      </c>
      <c r="I917" s="29">
        <f>ROUND((ROUND((Source!AF774*Source!AV774*Source!I774),2)),2)</f>
        <v>2.91</v>
      </c>
      <c r="J917" s="10">
        <f>IF(Source!BA774&lt;&gt; 0, Source!BA774, 1)</f>
        <v>26.39</v>
      </c>
      <c r="K917" s="29">
        <f>Source!S774</f>
        <v>76.790000000000006</v>
      </c>
      <c r="W917">
        <f>I917</f>
        <v>2.91</v>
      </c>
    </row>
    <row r="918" spans="1:28" ht="28.5" x14ac:dyDescent="0.2">
      <c r="A918" s="26" t="s">
        <v>44</v>
      </c>
      <c r="B918" s="26" t="str">
        <f>Source!F775</f>
        <v>9999990001</v>
      </c>
      <c r="C918" s="26" t="s">
        <v>29</v>
      </c>
      <c r="D918" s="27" t="str">
        <f>Source!H775</f>
        <v>т</v>
      </c>
      <c r="E918" s="10">
        <f>Source!I775</f>
        <v>-1.5504E-2</v>
      </c>
      <c r="F918" s="29">
        <f>Source!AK775</f>
        <v>0</v>
      </c>
      <c r="G918" s="31" t="s">
        <v>3</v>
      </c>
      <c r="H918" s="10">
        <f>Source!AW775</f>
        <v>1</v>
      </c>
      <c r="I918" s="29">
        <f>ROUND((ROUND((Source!AC775*Source!AW775*Source!I775),2)),2)+(ROUND((ROUND(((Source!ET775)*Source!AV775*Source!I775),2)),2)+ROUND((ROUND(((Source!AE775-(Source!EU775))*Source!AV775*Source!I775),2)),2))+ROUND((ROUND((Source!AF775*Source!AV775*Source!I775),2)),2)</f>
        <v>0</v>
      </c>
      <c r="J918" s="10">
        <f>IF(Source!BC775&lt;&gt; 0, Source!BC775, 1)</f>
        <v>1</v>
      </c>
      <c r="K918" s="29">
        <f>Source!O775</f>
        <v>0</v>
      </c>
      <c r="Q918">
        <f>ROUND((Source!DN775/100)*ROUND((ROUND((Source!AF775*Source!AV775*Source!I775),2)),2), 2)</f>
        <v>0</v>
      </c>
      <c r="R918">
        <f>Source!X775</f>
        <v>0</v>
      </c>
      <c r="S918">
        <f>ROUND((Source!DO775/100)*ROUND((ROUND((Source!AF775*Source!AV775*Source!I775),2)),2), 2)</f>
        <v>0</v>
      </c>
      <c r="T918">
        <f>Source!Y775</f>
        <v>0</v>
      </c>
      <c r="U918">
        <f>ROUND((175/100)*ROUND((ROUND((Source!AE775*Source!AV775*Source!I775),2)),2), 2)</f>
        <v>0</v>
      </c>
      <c r="V918">
        <f>ROUND((160/100)*ROUND(ROUND((ROUND((Source!AE775*Source!AV775*Source!I775),2)*Source!BS775),2), 2), 2)</f>
        <v>0</v>
      </c>
      <c r="X918">
        <f>IF(Source!BI775&lt;=1,I918, 0)</f>
        <v>0</v>
      </c>
      <c r="Y918">
        <f>IF(Source!BI775=2,I918, 0)</f>
        <v>0</v>
      </c>
      <c r="Z918">
        <f>IF(Source!BI775=3,I918, 0)</f>
        <v>0</v>
      </c>
      <c r="AA918">
        <f>IF(Source!BI775=4,I918, 0)</f>
        <v>0</v>
      </c>
    </row>
    <row r="919" spans="1:28" ht="14.25" x14ac:dyDescent="0.2">
      <c r="A919" s="26"/>
      <c r="B919" s="26"/>
      <c r="C919" s="26" t="s">
        <v>314</v>
      </c>
      <c r="D919" s="27" t="s">
        <v>315</v>
      </c>
      <c r="E919" s="10">
        <f>Source!DN774</f>
        <v>80</v>
      </c>
      <c r="F919" s="29"/>
      <c r="G919" s="28"/>
      <c r="H919" s="10"/>
      <c r="I919" s="29">
        <f>SUM(Q915:Q918)</f>
        <v>2.33</v>
      </c>
      <c r="J919" s="10">
        <f>Source!BZ774</f>
        <v>70</v>
      </c>
      <c r="K919" s="29">
        <f>SUM(R915:R918)</f>
        <v>53.75</v>
      </c>
    </row>
    <row r="920" spans="1:28" ht="14.25" x14ac:dyDescent="0.2">
      <c r="A920" s="26"/>
      <c r="B920" s="26"/>
      <c r="C920" s="26" t="s">
        <v>316</v>
      </c>
      <c r="D920" s="27" t="s">
        <v>315</v>
      </c>
      <c r="E920" s="10">
        <f>Source!DO774</f>
        <v>55</v>
      </c>
      <c r="F920" s="29"/>
      <c r="G920" s="28"/>
      <c r="H920" s="10"/>
      <c r="I920" s="29">
        <f>SUM(S915:S919)</f>
        <v>1.6</v>
      </c>
      <c r="J920" s="10">
        <f>Source!CA774</f>
        <v>41</v>
      </c>
      <c r="K920" s="29">
        <f>SUM(T915:T919)</f>
        <v>31.48</v>
      </c>
    </row>
    <row r="921" spans="1:28" ht="14.25" x14ac:dyDescent="0.2">
      <c r="A921" s="34"/>
      <c r="B921" s="34"/>
      <c r="C921" s="34" t="s">
        <v>317</v>
      </c>
      <c r="D921" s="35" t="s">
        <v>318</v>
      </c>
      <c r="E921" s="36">
        <f>Source!AQ774</f>
        <v>17.41</v>
      </c>
      <c r="F921" s="37"/>
      <c r="G921" s="38" t="str">
        <f>Source!DI774</f>
        <v/>
      </c>
      <c r="H921" s="36">
        <f>Source!AV774</f>
        <v>1</v>
      </c>
      <c r="I921" s="37">
        <f>Source!U774</f>
        <v>0.26463199999999998</v>
      </c>
      <c r="J921" s="36"/>
      <c r="K921" s="37"/>
      <c r="AB921" s="32">
        <f>I921</f>
        <v>0.26463199999999998</v>
      </c>
    </row>
    <row r="922" spans="1:28" ht="15" x14ac:dyDescent="0.25">
      <c r="A922" s="39"/>
      <c r="B922" s="39"/>
      <c r="C922" s="40" t="s">
        <v>319</v>
      </c>
      <c r="D922" s="39"/>
      <c r="E922" s="39"/>
      <c r="F922" s="39"/>
      <c r="G922" s="39"/>
      <c r="H922" s="76">
        <f>I917+I919+I920+SUM(I918:I918)</f>
        <v>6.84</v>
      </c>
      <c r="I922" s="76"/>
      <c r="J922" s="76">
        <f>K917+K919+K920+SUM(K918:K918)</f>
        <v>162.02000000000001</v>
      </c>
      <c r="K922" s="76"/>
      <c r="O922" s="32">
        <f>I917+I919+I920+SUM(I918:I918)</f>
        <v>6.84</v>
      </c>
      <c r="P922" s="32">
        <f>K917+K919+K920+SUM(K918:K918)</f>
        <v>162.02000000000001</v>
      </c>
      <c r="X922">
        <f>IF(Source!BI774&lt;=1,I917+I919+I920-0, 0)</f>
        <v>6.84</v>
      </c>
      <c r="Y922">
        <f>IF(Source!BI774=2,I917+I919+I920-0, 0)</f>
        <v>0</v>
      </c>
      <c r="Z922">
        <f>IF(Source!BI774=3,I917+I919+I920-0, 0)</f>
        <v>0</v>
      </c>
      <c r="AA922">
        <f>IF(Source!BI774=4,I917+I919+I920,0)</f>
        <v>0</v>
      </c>
    </row>
    <row r="925" spans="1:28" ht="15" x14ac:dyDescent="0.25">
      <c r="A925" s="81" t="str">
        <f>CONCATENATE("Итого по подразделу: ",IF(Source!G779&lt;&gt;"Новый подраздел", Source!G779, ""))</f>
        <v>Итого по подразделу: Кровля тех. этажа в/о В/5-9</v>
      </c>
      <c r="B925" s="81"/>
      <c r="C925" s="81"/>
      <c r="D925" s="81"/>
      <c r="E925" s="81"/>
      <c r="F925" s="81"/>
      <c r="G925" s="81"/>
      <c r="H925" s="79">
        <f>SUM(O898:O924)</f>
        <v>22.46</v>
      </c>
      <c r="I925" s="80"/>
      <c r="J925" s="79">
        <f>SUM(P898:P924)</f>
        <v>524.65</v>
      </c>
      <c r="K925" s="80"/>
    </row>
    <row r="926" spans="1:28" hidden="1" x14ac:dyDescent="0.2">
      <c r="A926" t="s">
        <v>320</v>
      </c>
      <c r="H926">
        <f>SUM(AC898:AC925)</f>
        <v>0</v>
      </c>
      <c r="J926">
        <f>SUM(AD898:AD925)</f>
        <v>0</v>
      </c>
    </row>
    <row r="927" spans="1:28" hidden="1" x14ac:dyDescent="0.2">
      <c r="A927" t="s">
        <v>321</v>
      </c>
      <c r="H927">
        <f>SUM(AE898:AE926)</f>
        <v>0</v>
      </c>
      <c r="J927">
        <f>SUM(AF898:AF926)</f>
        <v>0</v>
      </c>
    </row>
    <row r="929" spans="1:28" ht="16.5" x14ac:dyDescent="0.25">
      <c r="A929" s="75" t="str">
        <f>CONCATENATE("Подраздел: ",IF(Source!G809&lt;&gt;"Новый подраздел", Source!G809, ""))</f>
        <v>Подраздел: Монтажные (кровельные)работы</v>
      </c>
      <c r="B929" s="75"/>
      <c r="C929" s="75"/>
      <c r="D929" s="75"/>
      <c r="E929" s="75"/>
      <c r="F929" s="75"/>
      <c r="G929" s="75"/>
      <c r="H929" s="75"/>
      <c r="I929" s="75"/>
      <c r="J929" s="75"/>
      <c r="K929" s="75"/>
    </row>
    <row r="930" spans="1:28" ht="28.5" x14ac:dyDescent="0.2">
      <c r="A930" s="26">
        <v>1</v>
      </c>
      <c r="B930" s="26" t="str">
        <f>Source!F813</f>
        <v>6.58-31-3</v>
      </c>
      <c r="C930" s="26" t="s">
        <v>110</v>
      </c>
      <c r="D930" s="27" t="str">
        <f>Source!H813</f>
        <v>100 мест</v>
      </c>
      <c r="E930" s="10">
        <f>Source!I813</f>
        <v>0.01</v>
      </c>
      <c r="F930" s="29"/>
      <c r="G930" s="28"/>
      <c r="H930" s="10"/>
      <c r="I930" s="29"/>
      <c r="J930" s="10"/>
      <c r="K930" s="29"/>
      <c r="Q930">
        <f>ROUND((Source!DN813/100)*ROUND((ROUND((Source!AF813*Source!AV813*Source!I813),2)),2), 2)</f>
        <v>13.64</v>
      </c>
      <c r="R930">
        <f>Source!X813</f>
        <v>301.23</v>
      </c>
      <c r="S930">
        <f>ROUND((Source!DO813/100)*ROUND((ROUND((Source!AF813*Source!AV813*Source!I813),2)),2), 2)</f>
        <v>10.36</v>
      </c>
      <c r="T930">
        <f>Source!Y813</f>
        <v>141.96</v>
      </c>
      <c r="U930">
        <f>ROUND((175/100)*ROUND((ROUND((Source!AE813*Source!AV813*Source!I813),2)),2), 2)</f>
        <v>0.26</v>
      </c>
      <c r="V930">
        <f>ROUND((160/100)*ROUND(ROUND((ROUND((Source!AE813*Source!AV813*Source!I813),2)*Source!BS813),2), 2), 2)</f>
        <v>6.34</v>
      </c>
    </row>
    <row r="931" spans="1:28" x14ac:dyDescent="0.2">
      <c r="C931" s="30" t="str">
        <f>"Объем: "&amp;Source!I813&amp;"=1/"&amp;"100"</f>
        <v>Объем: 0,01=1/100</v>
      </c>
    </row>
    <row r="932" spans="1:28" ht="14.25" x14ac:dyDescent="0.2">
      <c r="A932" s="26"/>
      <c r="B932" s="26"/>
      <c r="C932" s="26" t="s">
        <v>313</v>
      </c>
      <c r="D932" s="27"/>
      <c r="E932" s="10"/>
      <c r="F932" s="29">
        <f>Source!AO813</f>
        <v>1311.93</v>
      </c>
      <c r="G932" s="28" t="str">
        <f>Source!DG813</f>
        <v/>
      </c>
      <c r="H932" s="10">
        <f>Source!AV813</f>
        <v>1</v>
      </c>
      <c r="I932" s="29">
        <f>ROUND((ROUND((Source!AF813*Source!AV813*Source!I813),2)),2)</f>
        <v>13.12</v>
      </c>
      <c r="J932" s="10">
        <f>IF(Source!BA813&lt;&gt; 0, Source!BA813, 1)</f>
        <v>26.39</v>
      </c>
      <c r="K932" s="29">
        <f>Source!S813</f>
        <v>346.24</v>
      </c>
      <c r="W932">
        <f>I932</f>
        <v>13.12</v>
      </c>
    </row>
    <row r="933" spans="1:28" ht="14.25" x14ac:dyDescent="0.2">
      <c r="A933" s="26"/>
      <c r="B933" s="26"/>
      <c r="C933" s="26" t="s">
        <v>322</v>
      </c>
      <c r="D933" s="27"/>
      <c r="E933" s="10"/>
      <c r="F933" s="29">
        <f>Source!AM813</f>
        <v>41.45</v>
      </c>
      <c r="G933" s="28" t="str">
        <f>Source!DE813</f>
        <v/>
      </c>
      <c r="H933" s="10">
        <f>Source!AV813</f>
        <v>1</v>
      </c>
      <c r="I933" s="29">
        <f>(ROUND((ROUND(((Source!ET813)*Source!AV813*Source!I813),2)),2)+ROUND((ROUND(((Source!AE813-(Source!EU813))*Source!AV813*Source!I813),2)),2))</f>
        <v>0.41</v>
      </c>
      <c r="J933" s="10">
        <f>IF(Source!BB813&lt;&gt; 0, Source!BB813, 1)</f>
        <v>14.75</v>
      </c>
      <c r="K933" s="29">
        <f>Source!Q813</f>
        <v>6.05</v>
      </c>
    </row>
    <row r="934" spans="1:28" ht="14.25" x14ac:dyDescent="0.2">
      <c r="A934" s="26"/>
      <c r="B934" s="26"/>
      <c r="C934" s="26" t="s">
        <v>323</v>
      </c>
      <c r="D934" s="27"/>
      <c r="E934" s="10"/>
      <c r="F934" s="29">
        <f>Source!AN813</f>
        <v>15.08</v>
      </c>
      <c r="G934" s="28" t="str">
        <f>Source!DF813</f>
        <v/>
      </c>
      <c r="H934" s="10">
        <f>Source!AV813</f>
        <v>1</v>
      </c>
      <c r="I934" s="41">
        <f>ROUND((ROUND((Source!AE813*Source!AV813*Source!I813),2)),2)</f>
        <v>0.15</v>
      </c>
      <c r="J934" s="10">
        <f>IF(Source!BS813&lt;&gt; 0, Source!BS813, 1)</f>
        <v>26.39</v>
      </c>
      <c r="K934" s="41">
        <f>Source!R813</f>
        <v>3.96</v>
      </c>
      <c r="W934">
        <f>I934</f>
        <v>0.15</v>
      </c>
    </row>
    <row r="935" spans="1:28" ht="14.25" x14ac:dyDescent="0.2">
      <c r="A935" s="26"/>
      <c r="B935" s="26"/>
      <c r="C935" s="26" t="s">
        <v>324</v>
      </c>
      <c r="D935" s="27"/>
      <c r="E935" s="10"/>
      <c r="F935" s="29">
        <f>Source!AL813</f>
        <v>972.06</v>
      </c>
      <c r="G935" s="28" t="str">
        <f>Source!DD813</f>
        <v/>
      </c>
      <c r="H935" s="10">
        <f>Source!AW813</f>
        <v>1</v>
      </c>
      <c r="I935" s="29">
        <f>ROUND((ROUND((Source!AC813*Source!AW813*Source!I813),2)),2)</f>
        <v>9.7200000000000006</v>
      </c>
      <c r="J935" s="10">
        <f>IF(Source!BC813&lt;&gt; 0, Source!BC813, 1)</f>
        <v>8.3000000000000007</v>
      </c>
      <c r="K935" s="29">
        <f>Source!P813</f>
        <v>80.680000000000007</v>
      </c>
    </row>
    <row r="936" spans="1:28" ht="28.5" x14ac:dyDescent="0.2">
      <c r="A936" s="26" t="s">
        <v>27</v>
      </c>
      <c r="B936" s="26" t="str">
        <f>Source!F814</f>
        <v>9999990001</v>
      </c>
      <c r="C936" s="26" t="s">
        <v>29</v>
      </c>
      <c r="D936" s="27" t="str">
        <f>Source!H814</f>
        <v>т</v>
      </c>
      <c r="E936" s="10">
        <f>Source!I814</f>
        <v>-1.2800000000000001E-2</v>
      </c>
      <c r="F936" s="29">
        <f>Source!AK814</f>
        <v>0</v>
      </c>
      <c r="G936" s="31" t="s">
        <v>3</v>
      </c>
      <c r="H936" s="10">
        <f>Source!AW814</f>
        <v>1</v>
      </c>
      <c r="I936" s="29">
        <f>ROUND((ROUND((Source!AC814*Source!AW814*Source!I814),2)),2)+(ROUND((ROUND(((Source!ET814)*Source!AV814*Source!I814),2)),2)+ROUND((ROUND(((Source!AE814-(Source!EU814))*Source!AV814*Source!I814),2)),2))+ROUND((ROUND((Source!AF814*Source!AV814*Source!I814),2)),2)</f>
        <v>0</v>
      </c>
      <c r="J936" s="10">
        <f>IF(Source!BC814&lt;&gt; 0, Source!BC814, 1)</f>
        <v>1</v>
      </c>
      <c r="K936" s="29">
        <f>Source!O814</f>
        <v>0</v>
      </c>
      <c r="Q936">
        <f>ROUND((Source!DN814/100)*ROUND((ROUND((Source!AF814*Source!AV814*Source!I814),2)),2), 2)</f>
        <v>0</v>
      </c>
      <c r="R936">
        <f>Source!X814</f>
        <v>0</v>
      </c>
      <c r="S936">
        <f>ROUND((Source!DO814/100)*ROUND((ROUND((Source!AF814*Source!AV814*Source!I814),2)),2), 2)</f>
        <v>0</v>
      </c>
      <c r="T936">
        <f>Source!Y814</f>
        <v>0</v>
      </c>
      <c r="U936">
        <f>ROUND((175/100)*ROUND((ROUND((Source!AE814*Source!AV814*Source!I814),2)),2), 2)</f>
        <v>0</v>
      </c>
      <c r="V936">
        <f>ROUND((160/100)*ROUND(ROUND((ROUND((Source!AE814*Source!AV814*Source!I814),2)*Source!BS814),2), 2), 2)</f>
        <v>0</v>
      </c>
      <c r="X936">
        <f>IF(Source!BI814&lt;=1,I936, 0)</f>
        <v>0</v>
      </c>
      <c r="Y936">
        <f>IF(Source!BI814=2,I936, 0)</f>
        <v>0</v>
      </c>
      <c r="Z936">
        <f>IF(Source!BI814=3,I936, 0)</f>
        <v>0</v>
      </c>
      <c r="AA936">
        <f>IF(Source!BI814=4,I936, 0)</f>
        <v>0</v>
      </c>
    </row>
    <row r="937" spans="1:28" ht="14.25" x14ac:dyDescent="0.2">
      <c r="A937" s="26"/>
      <c r="B937" s="26"/>
      <c r="C937" s="26" t="s">
        <v>314</v>
      </c>
      <c r="D937" s="27" t="s">
        <v>315</v>
      </c>
      <c r="E937" s="10">
        <f>Source!DN813</f>
        <v>104</v>
      </c>
      <c r="F937" s="29"/>
      <c r="G937" s="28"/>
      <c r="H937" s="10"/>
      <c r="I937" s="29">
        <f>SUM(Q930:Q936)</f>
        <v>13.64</v>
      </c>
      <c r="J937" s="10">
        <f>Source!BZ813</f>
        <v>87</v>
      </c>
      <c r="K937" s="29">
        <f>SUM(R930:R936)</f>
        <v>301.23</v>
      </c>
    </row>
    <row r="938" spans="1:28" ht="14.25" x14ac:dyDescent="0.2">
      <c r="A938" s="26"/>
      <c r="B938" s="26"/>
      <c r="C938" s="26" t="s">
        <v>316</v>
      </c>
      <c r="D938" s="27" t="s">
        <v>315</v>
      </c>
      <c r="E938" s="10">
        <f>Source!DO813</f>
        <v>79</v>
      </c>
      <c r="F938" s="29"/>
      <c r="G938" s="28"/>
      <c r="H938" s="10"/>
      <c r="I938" s="29">
        <f>SUM(S930:S937)</f>
        <v>10.36</v>
      </c>
      <c r="J938" s="10">
        <f>Source!CA813</f>
        <v>41</v>
      </c>
      <c r="K938" s="29">
        <f>SUM(T930:T937)</f>
        <v>141.96</v>
      </c>
    </row>
    <row r="939" spans="1:28" ht="14.25" x14ac:dyDescent="0.2">
      <c r="A939" s="26"/>
      <c r="B939" s="26"/>
      <c r="C939" s="26" t="s">
        <v>325</v>
      </c>
      <c r="D939" s="27" t="s">
        <v>315</v>
      </c>
      <c r="E939" s="10">
        <f>175</f>
        <v>175</v>
      </c>
      <c r="F939" s="29"/>
      <c r="G939" s="28"/>
      <c r="H939" s="10"/>
      <c r="I939" s="29">
        <f>SUM(U930:U938)</f>
        <v>0.26</v>
      </c>
      <c r="J939" s="10">
        <f>160</f>
        <v>160</v>
      </c>
      <c r="K939" s="29">
        <f>SUM(V930:V938)</f>
        <v>6.34</v>
      </c>
    </row>
    <row r="940" spans="1:28" ht="14.25" x14ac:dyDescent="0.2">
      <c r="A940" s="34"/>
      <c r="B940" s="34"/>
      <c r="C940" s="34" t="s">
        <v>317</v>
      </c>
      <c r="D940" s="35" t="s">
        <v>318</v>
      </c>
      <c r="E940" s="36">
        <f>Source!AQ813</f>
        <v>113</v>
      </c>
      <c r="F940" s="37"/>
      <c r="G940" s="38" t="str">
        <f>Source!DI813</f>
        <v/>
      </c>
      <c r="H940" s="36">
        <f>Source!AV813</f>
        <v>1</v>
      </c>
      <c r="I940" s="37">
        <f>Source!U813</f>
        <v>1.1300000000000001</v>
      </c>
      <c r="J940" s="36"/>
      <c r="K940" s="37"/>
      <c r="AB940" s="32">
        <f>I940</f>
        <v>1.1300000000000001</v>
      </c>
    </row>
    <row r="941" spans="1:28" ht="15" x14ac:dyDescent="0.25">
      <c r="A941" s="39"/>
      <c r="B941" s="39"/>
      <c r="C941" s="40" t="s">
        <v>319</v>
      </c>
      <c r="D941" s="39"/>
      <c r="E941" s="39"/>
      <c r="F941" s="39"/>
      <c r="G941" s="39"/>
      <c r="H941" s="76">
        <f>I932+I933+I935+I937+I938+I939+SUM(I936:I936)</f>
        <v>47.51</v>
      </c>
      <c r="I941" s="76"/>
      <c r="J941" s="76">
        <f>K932+K933+K935+K937+K938+K939+SUM(K936:K936)</f>
        <v>882.50000000000011</v>
      </c>
      <c r="K941" s="76"/>
      <c r="O941" s="32">
        <f>I932+I933+I935+I937+I938+I939+SUM(I936:I936)</f>
        <v>47.51</v>
      </c>
      <c r="P941" s="32">
        <f>K932+K933+K935+K937+K938+K939+SUM(K936:K936)</f>
        <v>882.50000000000011</v>
      </c>
      <c r="X941">
        <f>IF(Source!BI813&lt;=1,I932+I933+I935+I937+I938+I939-0, 0)</f>
        <v>47.51</v>
      </c>
      <c r="Y941">
        <f>IF(Source!BI813=2,I932+I933+I935+I937+I938+I939-0, 0)</f>
        <v>0</v>
      </c>
      <c r="Z941">
        <f>IF(Source!BI813=3,I932+I933+I935+I937+I938+I939-0, 0)</f>
        <v>0</v>
      </c>
      <c r="AA941">
        <f>IF(Source!BI813=4,I932+I933+I935+I937+I938+I939,0)</f>
        <v>0</v>
      </c>
    </row>
    <row r="943" spans="1:28" ht="28.5" x14ac:dyDescent="0.2">
      <c r="A943" s="26">
        <v>2</v>
      </c>
      <c r="B943" s="26" t="str">
        <f>Source!F815</f>
        <v>6.58-31-1</v>
      </c>
      <c r="C943" s="26" t="s">
        <v>116</v>
      </c>
      <c r="D943" s="27" t="str">
        <f>Source!H815</f>
        <v>100 мест</v>
      </c>
      <c r="E943" s="10">
        <f>Source!I815</f>
        <v>0.02</v>
      </c>
      <c r="F943" s="29"/>
      <c r="G943" s="28"/>
      <c r="H943" s="10"/>
      <c r="I943" s="29"/>
      <c r="J943" s="10"/>
      <c r="K943" s="29"/>
      <c r="Q943">
        <f>ROUND((Source!DN815/100)*ROUND((ROUND((Source!AF815*Source!AV815*Source!I815),2)),2), 2)</f>
        <v>9.5399999999999991</v>
      </c>
      <c r="R943">
        <f>Source!X815</f>
        <v>210.54</v>
      </c>
      <c r="S943">
        <f>ROUND((Source!DO815/100)*ROUND((ROUND((Source!AF815*Source!AV815*Source!I815),2)),2), 2)</f>
        <v>7.24</v>
      </c>
      <c r="T943">
        <f>Source!Y815</f>
        <v>99.22</v>
      </c>
      <c r="U943">
        <f>ROUND((175/100)*ROUND((ROUND((Source!AE815*Source!AV815*Source!I815),2)),2), 2)</f>
        <v>0.12</v>
      </c>
      <c r="V943">
        <f>ROUND((160/100)*ROUND(ROUND((ROUND((Source!AE815*Source!AV815*Source!I815),2)*Source!BS815),2), 2), 2)</f>
        <v>2.96</v>
      </c>
    </row>
    <row r="944" spans="1:28" x14ac:dyDescent="0.2">
      <c r="C944" s="30" t="str">
        <f>"Объем: "&amp;Source!I815&amp;"=2/"&amp;"100"</f>
        <v>Объем: 0,02=2/100</v>
      </c>
    </row>
    <row r="945" spans="1:28" ht="14.25" x14ac:dyDescent="0.2">
      <c r="A945" s="26"/>
      <c r="B945" s="26"/>
      <c r="C945" s="26" t="s">
        <v>313</v>
      </c>
      <c r="D945" s="27"/>
      <c r="E945" s="10"/>
      <c r="F945" s="29">
        <f>Source!AO815</f>
        <v>458.59</v>
      </c>
      <c r="G945" s="28" t="str">
        <f>Source!DG815</f>
        <v/>
      </c>
      <c r="H945" s="10">
        <f>Source!AV815</f>
        <v>1</v>
      </c>
      <c r="I945" s="29">
        <f>ROUND((ROUND((Source!AF815*Source!AV815*Source!I815),2)),2)</f>
        <v>9.17</v>
      </c>
      <c r="J945" s="10">
        <f>IF(Source!BA815&lt;&gt; 0, Source!BA815, 1)</f>
        <v>26.39</v>
      </c>
      <c r="K945" s="29">
        <f>Source!S815</f>
        <v>242</v>
      </c>
      <c r="W945">
        <f>I945</f>
        <v>9.17</v>
      </c>
    </row>
    <row r="946" spans="1:28" ht="14.25" x14ac:dyDescent="0.2">
      <c r="A946" s="26"/>
      <c r="B946" s="26"/>
      <c r="C946" s="26" t="s">
        <v>322</v>
      </c>
      <c r="D946" s="27"/>
      <c r="E946" s="10"/>
      <c r="F946" s="29">
        <f>Source!AM815</f>
        <v>9.8699999999999992</v>
      </c>
      <c r="G946" s="28" t="str">
        <f>Source!DE815</f>
        <v/>
      </c>
      <c r="H946" s="10">
        <f>Source!AV815</f>
        <v>1</v>
      </c>
      <c r="I946" s="29">
        <f>(ROUND((ROUND(((Source!ET815)*Source!AV815*Source!I815),2)),2)+ROUND((ROUND(((Source!AE815-(Source!EU815))*Source!AV815*Source!I815),2)),2))</f>
        <v>0.2</v>
      </c>
      <c r="J946" s="10">
        <f>IF(Source!BB815&lt;&gt; 0, Source!BB815, 1)</f>
        <v>14.65</v>
      </c>
      <c r="K946" s="29">
        <f>Source!Q815</f>
        <v>2.93</v>
      </c>
    </row>
    <row r="947" spans="1:28" ht="14.25" x14ac:dyDescent="0.2">
      <c r="A947" s="26"/>
      <c r="B947" s="26"/>
      <c r="C947" s="26" t="s">
        <v>323</v>
      </c>
      <c r="D947" s="27"/>
      <c r="E947" s="10"/>
      <c r="F947" s="29">
        <f>Source!AN815</f>
        <v>3.55</v>
      </c>
      <c r="G947" s="28" t="str">
        <f>Source!DF815</f>
        <v/>
      </c>
      <c r="H947" s="10">
        <f>Source!AV815</f>
        <v>1</v>
      </c>
      <c r="I947" s="41">
        <f>ROUND((ROUND((Source!AE815*Source!AV815*Source!I815),2)),2)</f>
        <v>7.0000000000000007E-2</v>
      </c>
      <c r="J947" s="10">
        <f>IF(Source!BS815&lt;&gt; 0, Source!BS815, 1)</f>
        <v>26.39</v>
      </c>
      <c r="K947" s="41">
        <f>Source!R815</f>
        <v>1.85</v>
      </c>
      <c r="W947">
        <f>I947</f>
        <v>7.0000000000000007E-2</v>
      </c>
    </row>
    <row r="948" spans="1:28" ht="14.25" x14ac:dyDescent="0.2">
      <c r="A948" s="26"/>
      <c r="B948" s="26"/>
      <c r="C948" s="26" t="s">
        <v>324</v>
      </c>
      <c r="D948" s="27"/>
      <c r="E948" s="10"/>
      <c r="F948" s="29">
        <f>Source!AL815</f>
        <v>195.25</v>
      </c>
      <c r="G948" s="28" t="str">
        <f>Source!DD815</f>
        <v/>
      </c>
      <c r="H948" s="10">
        <f>Source!AW815</f>
        <v>1</v>
      </c>
      <c r="I948" s="29">
        <f>ROUND((ROUND((Source!AC815*Source!AW815*Source!I815),2)),2)</f>
        <v>3.91</v>
      </c>
      <c r="J948" s="10">
        <f>IF(Source!BC815&lt;&gt; 0, Source!BC815, 1)</f>
        <v>8.3000000000000007</v>
      </c>
      <c r="K948" s="29">
        <f>Source!P815</f>
        <v>32.450000000000003</v>
      </c>
    </row>
    <row r="949" spans="1:28" ht="28.5" x14ac:dyDescent="0.2">
      <c r="A949" s="26" t="s">
        <v>118</v>
      </c>
      <c r="B949" s="26" t="str">
        <f>Source!F816</f>
        <v>9999990001</v>
      </c>
      <c r="C949" s="26" t="s">
        <v>29</v>
      </c>
      <c r="D949" s="27" t="str">
        <f>Source!H816</f>
        <v>т</v>
      </c>
      <c r="E949" s="10">
        <f>Source!I816</f>
        <v>-6.0000000000000001E-3</v>
      </c>
      <c r="F949" s="29">
        <f>Source!AK816</f>
        <v>0</v>
      </c>
      <c r="G949" s="31" t="s">
        <v>3</v>
      </c>
      <c r="H949" s="10">
        <f>Source!AW816</f>
        <v>1</v>
      </c>
      <c r="I949" s="29">
        <f>ROUND((ROUND((Source!AC816*Source!AW816*Source!I816),2)),2)+(ROUND((ROUND(((Source!ET816)*Source!AV816*Source!I816),2)),2)+ROUND((ROUND(((Source!AE816-(Source!EU816))*Source!AV816*Source!I816),2)),2))+ROUND((ROUND((Source!AF816*Source!AV816*Source!I816),2)),2)</f>
        <v>0</v>
      </c>
      <c r="J949" s="10">
        <f>IF(Source!BC816&lt;&gt; 0, Source!BC816, 1)</f>
        <v>1</v>
      </c>
      <c r="K949" s="29">
        <f>Source!O816</f>
        <v>0</v>
      </c>
      <c r="Q949">
        <f>ROUND((Source!DN816/100)*ROUND((ROUND((Source!AF816*Source!AV816*Source!I816),2)),2), 2)</f>
        <v>0</v>
      </c>
      <c r="R949">
        <f>Source!X816</f>
        <v>0</v>
      </c>
      <c r="S949">
        <f>ROUND((Source!DO816/100)*ROUND((ROUND((Source!AF816*Source!AV816*Source!I816),2)),2), 2)</f>
        <v>0</v>
      </c>
      <c r="T949">
        <f>Source!Y816</f>
        <v>0</v>
      </c>
      <c r="U949">
        <f>ROUND((175/100)*ROUND((ROUND((Source!AE816*Source!AV816*Source!I816),2)),2), 2)</f>
        <v>0</v>
      </c>
      <c r="V949">
        <f>ROUND((160/100)*ROUND(ROUND((ROUND((Source!AE816*Source!AV816*Source!I816),2)*Source!BS816),2), 2), 2)</f>
        <v>0</v>
      </c>
      <c r="X949">
        <f>IF(Source!BI816&lt;=1,I949, 0)</f>
        <v>0</v>
      </c>
      <c r="Y949">
        <f>IF(Source!BI816=2,I949, 0)</f>
        <v>0</v>
      </c>
      <c r="Z949">
        <f>IF(Source!BI816=3,I949, 0)</f>
        <v>0</v>
      </c>
      <c r="AA949">
        <f>IF(Source!BI816=4,I949, 0)</f>
        <v>0</v>
      </c>
    </row>
    <row r="950" spans="1:28" ht="14.25" x14ac:dyDescent="0.2">
      <c r="A950" s="26"/>
      <c r="B950" s="26"/>
      <c r="C950" s="26" t="s">
        <v>314</v>
      </c>
      <c r="D950" s="27" t="s">
        <v>315</v>
      </c>
      <c r="E950" s="10">
        <f>Source!DN815</f>
        <v>104</v>
      </c>
      <c r="F950" s="29"/>
      <c r="G950" s="28"/>
      <c r="H950" s="10"/>
      <c r="I950" s="29">
        <f>SUM(Q943:Q949)</f>
        <v>9.5399999999999991</v>
      </c>
      <c r="J950" s="10">
        <f>Source!BZ815</f>
        <v>87</v>
      </c>
      <c r="K950" s="29">
        <f>SUM(R943:R949)</f>
        <v>210.54</v>
      </c>
    </row>
    <row r="951" spans="1:28" ht="14.25" x14ac:dyDescent="0.2">
      <c r="A951" s="26"/>
      <c r="B951" s="26"/>
      <c r="C951" s="26" t="s">
        <v>316</v>
      </c>
      <c r="D951" s="27" t="s">
        <v>315</v>
      </c>
      <c r="E951" s="10">
        <f>Source!DO815</f>
        <v>79</v>
      </c>
      <c r="F951" s="29"/>
      <c r="G951" s="28"/>
      <c r="H951" s="10"/>
      <c r="I951" s="29">
        <f>SUM(S943:S950)</f>
        <v>7.24</v>
      </c>
      <c r="J951" s="10">
        <f>Source!CA815</f>
        <v>41</v>
      </c>
      <c r="K951" s="29">
        <f>SUM(T943:T950)</f>
        <v>99.22</v>
      </c>
    </row>
    <row r="952" spans="1:28" ht="14.25" x14ac:dyDescent="0.2">
      <c r="A952" s="26"/>
      <c r="B952" s="26"/>
      <c r="C952" s="26" t="s">
        <v>325</v>
      </c>
      <c r="D952" s="27" t="s">
        <v>315</v>
      </c>
      <c r="E952" s="10">
        <f>175</f>
        <v>175</v>
      </c>
      <c r="F952" s="29"/>
      <c r="G952" s="28"/>
      <c r="H952" s="10"/>
      <c r="I952" s="29">
        <f>SUM(U943:U951)</f>
        <v>0.12</v>
      </c>
      <c r="J952" s="10">
        <f>160</f>
        <v>160</v>
      </c>
      <c r="K952" s="29">
        <f>SUM(V943:V951)</f>
        <v>2.96</v>
      </c>
    </row>
    <row r="953" spans="1:28" ht="14.25" x14ac:dyDescent="0.2">
      <c r="A953" s="34"/>
      <c r="B953" s="34"/>
      <c r="C953" s="34" t="s">
        <v>317</v>
      </c>
      <c r="D953" s="35" t="s">
        <v>318</v>
      </c>
      <c r="E953" s="36">
        <f>Source!AQ815</f>
        <v>39.5</v>
      </c>
      <c r="F953" s="37"/>
      <c r="G953" s="38" t="str">
        <f>Source!DI815</f>
        <v/>
      </c>
      <c r="H953" s="36">
        <f>Source!AV815</f>
        <v>1</v>
      </c>
      <c r="I953" s="37">
        <f>Source!U815</f>
        <v>0.79</v>
      </c>
      <c r="J953" s="36"/>
      <c r="K953" s="37"/>
      <c r="AB953" s="32">
        <f>I953</f>
        <v>0.79</v>
      </c>
    </row>
    <row r="954" spans="1:28" ht="15" x14ac:dyDescent="0.25">
      <c r="A954" s="39"/>
      <c r="B954" s="39"/>
      <c r="C954" s="40" t="s">
        <v>319</v>
      </c>
      <c r="D954" s="39"/>
      <c r="E954" s="39"/>
      <c r="F954" s="39"/>
      <c r="G954" s="39"/>
      <c r="H954" s="76">
        <f>I945+I946+I948+I950+I951+I952+SUM(I949:I949)</f>
        <v>30.180000000000003</v>
      </c>
      <c r="I954" s="76"/>
      <c r="J954" s="76">
        <f>K945+K946+K948+K950+K951+K952+SUM(K949:K949)</f>
        <v>590.1</v>
      </c>
      <c r="K954" s="76"/>
      <c r="O954" s="32">
        <f>I945+I946+I948+I950+I951+I952+SUM(I949:I949)</f>
        <v>30.180000000000003</v>
      </c>
      <c r="P954" s="32">
        <f>K945+K946+K948+K950+K951+K952+SUM(K949:K949)</f>
        <v>590.1</v>
      </c>
      <c r="X954">
        <f>IF(Source!BI815&lt;=1,I945+I946+I948+I950+I951+I952-0, 0)</f>
        <v>30.180000000000003</v>
      </c>
      <c r="Y954">
        <f>IF(Source!BI815=2,I945+I946+I948+I950+I951+I952-0, 0)</f>
        <v>0</v>
      </c>
      <c r="Z954">
        <f>IF(Source!BI815=3,I945+I946+I948+I950+I951+I952-0, 0)</f>
        <v>0</v>
      </c>
      <c r="AA954">
        <f>IF(Source!BI815=4,I945+I946+I948+I950+I951+I952,0)</f>
        <v>0</v>
      </c>
    </row>
    <row r="956" spans="1:28" ht="28.5" x14ac:dyDescent="0.2">
      <c r="A956" s="26">
        <v>3</v>
      </c>
      <c r="B956" s="26" t="str">
        <f>Source!F817</f>
        <v>6.54-9-2</v>
      </c>
      <c r="C956" s="26" t="s">
        <v>120</v>
      </c>
      <c r="D956" s="27" t="str">
        <f>Source!H817</f>
        <v>1 м3</v>
      </c>
      <c r="E956" s="10">
        <f>Source!I817</f>
        <v>7.0000000000000007E-2</v>
      </c>
      <c r="F956" s="29"/>
      <c r="G956" s="28"/>
      <c r="H956" s="10"/>
      <c r="I956" s="29"/>
      <c r="J956" s="10"/>
      <c r="K956" s="29"/>
      <c r="Q956">
        <f>ROUND((Source!DN817/100)*ROUND((ROUND((Source!AF817*Source!AV817*Source!I817),2)),2), 2)</f>
        <v>16.09</v>
      </c>
      <c r="R956">
        <f>Source!X817</f>
        <v>349.69</v>
      </c>
      <c r="S956">
        <f>ROUND((Source!DO817/100)*ROUND((ROUND((Source!AF817*Source!AV817*Source!I817),2)),2), 2)</f>
        <v>13.25</v>
      </c>
      <c r="T956">
        <f>Source!Y817</f>
        <v>204.82</v>
      </c>
      <c r="U956">
        <f>ROUND((175/100)*ROUND((ROUND((Source!AE817*Source!AV817*Source!I817),2)),2), 2)</f>
        <v>0.57999999999999996</v>
      </c>
      <c r="V956">
        <f>ROUND((160/100)*ROUND(ROUND((ROUND((Source!AE817*Source!AV817*Source!I817),2)*Source!BS817),2), 2), 2)</f>
        <v>13.94</v>
      </c>
    </row>
    <row r="957" spans="1:28" ht="14.25" x14ac:dyDescent="0.2">
      <c r="A957" s="26"/>
      <c r="B957" s="26"/>
      <c r="C957" s="26" t="s">
        <v>313</v>
      </c>
      <c r="D957" s="27"/>
      <c r="E957" s="10"/>
      <c r="F957" s="29">
        <f>Source!AO817</f>
        <v>270.45999999999998</v>
      </c>
      <c r="G957" s="28" t="str">
        <f>Source!DG817</f>
        <v/>
      </c>
      <c r="H957" s="10">
        <f>Source!AV817</f>
        <v>1</v>
      </c>
      <c r="I957" s="29">
        <f>ROUND((ROUND((Source!AF817*Source!AV817*Source!I817),2)),2)</f>
        <v>18.93</v>
      </c>
      <c r="J957" s="10">
        <f>IF(Source!BA817&lt;&gt; 0, Source!BA817, 1)</f>
        <v>26.39</v>
      </c>
      <c r="K957" s="29">
        <f>Source!S817</f>
        <v>499.56</v>
      </c>
      <c r="W957">
        <f>I957</f>
        <v>18.93</v>
      </c>
    </row>
    <row r="958" spans="1:28" ht="14.25" x14ac:dyDescent="0.2">
      <c r="A958" s="26"/>
      <c r="B958" s="26"/>
      <c r="C958" s="26" t="s">
        <v>322</v>
      </c>
      <c r="D958" s="27"/>
      <c r="E958" s="10"/>
      <c r="F958" s="29">
        <f>Source!AM817</f>
        <v>18.57</v>
      </c>
      <c r="G958" s="28" t="str">
        <f>Source!DE817</f>
        <v/>
      </c>
      <c r="H958" s="10">
        <f>Source!AV817</f>
        <v>1</v>
      </c>
      <c r="I958" s="29">
        <f>(ROUND((ROUND(((Source!ET817)*Source!AV817*Source!I817),2)),2)+ROUND((ROUND(((Source!AE817-(Source!EU817))*Source!AV817*Source!I817),2)),2))</f>
        <v>1.3</v>
      </c>
      <c r="J958" s="10">
        <f>IF(Source!BB817&lt;&gt; 0, Source!BB817, 1)</f>
        <v>11.89</v>
      </c>
      <c r="K958" s="29">
        <f>Source!Q817</f>
        <v>15.46</v>
      </c>
    </row>
    <row r="959" spans="1:28" ht="14.25" x14ac:dyDescent="0.2">
      <c r="A959" s="26"/>
      <c r="B959" s="26"/>
      <c r="C959" s="26" t="s">
        <v>323</v>
      </c>
      <c r="D959" s="27"/>
      <c r="E959" s="10"/>
      <c r="F959" s="29">
        <f>Source!AN817</f>
        <v>4.66</v>
      </c>
      <c r="G959" s="28" t="str">
        <f>Source!DF817</f>
        <v/>
      </c>
      <c r="H959" s="10">
        <f>Source!AV817</f>
        <v>1</v>
      </c>
      <c r="I959" s="41">
        <f>ROUND((ROUND((Source!AE817*Source!AV817*Source!I817),2)),2)</f>
        <v>0.33</v>
      </c>
      <c r="J959" s="10">
        <f>IF(Source!BS817&lt;&gt; 0, Source!BS817, 1)</f>
        <v>26.39</v>
      </c>
      <c r="K959" s="41">
        <f>Source!R817</f>
        <v>8.7100000000000009</v>
      </c>
      <c r="W959">
        <f>I959</f>
        <v>0.33</v>
      </c>
    </row>
    <row r="960" spans="1:28" ht="14.25" x14ac:dyDescent="0.2">
      <c r="A960" s="26"/>
      <c r="B960" s="26"/>
      <c r="C960" s="26" t="s">
        <v>324</v>
      </c>
      <c r="D960" s="27"/>
      <c r="E960" s="10"/>
      <c r="F960" s="29">
        <f>Source!AL817</f>
        <v>558.79</v>
      </c>
      <c r="G960" s="28" t="str">
        <f>Source!DD817</f>
        <v/>
      </c>
      <c r="H960" s="10">
        <f>Source!AW817</f>
        <v>1</v>
      </c>
      <c r="I960" s="29">
        <f>ROUND((ROUND((Source!AC817*Source!AW817*Source!I817),2)),2)</f>
        <v>39.119999999999997</v>
      </c>
      <c r="J960" s="10">
        <f>IF(Source!BC817&lt;&gt; 0, Source!BC817, 1)</f>
        <v>9.44</v>
      </c>
      <c r="K960" s="29">
        <f>Source!P817</f>
        <v>369.29</v>
      </c>
    </row>
    <row r="961" spans="1:28" ht="14.25" x14ac:dyDescent="0.2">
      <c r="A961" s="26" t="s">
        <v>44</v>
      </c>
      <c r="B961" s="26" t="str">
        <f>Source!F818</f>
        <v>1.3-2-6</v>
      </c>
      <c r="C961" s="26" t="s">
        <v>127</v>
      </c>
      <c r="D961" s="27" t="str">
        <f>Source!H818</f>
        <v>м3</v>
      </c>
      <c r="E961" s="10">
        <f>Source!I818</f>
        <v>7.1400000000000005E-2</v>
      </c>
      <c r="F961" s="29">
        <f>Source!AK818</f>
        <v>478.96</v>
      </c>
      <c r="G961" s="31" t="s">
        <v>3</v>
      </c>
      <c r="H961" s="10">
        <f>Source!AW818</f>
        <v>1</v>
      </c>
      <c r="I961" s="29">
        <f>ROUND((ROUND((Source!AC818*Source!AW818*Source!I818),2)),2)+(ROUND((ROUND(((Source!ET818)*Source!AV818*Source!I818),2)),2)+ROUND((ROUND(((Source!AE818-(Source!EU818))*Source!AV818*Source!I818),2)),2))+ROUND((ROUND((Source!AF818*Source!AV818*Source!I818),2)),2)</f>
        <v>34.200000000000003</v>
      </c>
      <c r="J961" s="10">
        <f>IF(Source!BC818&lt;&gt; 0, Source!BC818, 1)</f>
        <v>7.8</v>
      </c>
      <c r="K961" s="29">
        <f>Source!O818</f>
        <v>266.76</v>
      </c>
      <c r="Q961">
        <f>ROUND((Source!DN818/100)*ROUND((ROUND((Source!AF818*Source!AV818*Source!I818),2)),2), 2)</f>
        <v>0</v>
      </c>
      <c r="R961">
        <f>Source!X818</f>
        <v>0</v>
      </c>
      <c r="S961">
        <f>ROUND((Source!DO818/100)*ROUND((ROUND((Source!AF818*Source!AV818*Source!I818),2)),2), 2)</f>
        <v>0</v>
      </c>
      <c r="T961">
        <f>Source!Y818</f>
        <v>0</v>
      </c>
      <c r="U961">
        <f>ROUND((175/100)*ROUND((ROUND((Source!AE818*Source!AV818*Source!I818),2)),2), 2)</f>
        <v>0</v>
      </c>
      <c r="V961">
        <f>ROUND((160/100)*ROUND(ROUND((ROUND((Source!AE818*Source!AV818*Source!I818),2)*Source!BS818),2), 2), 2)</f>
        <v>0</v>
      </c>
      <c r="X961">
        <f>IF(Source!BI818&lt;=1,I961, 0)</f>
        <v>34.200000000000003</v>
      </c>
      <c r="Y961">
        <f>IF(Source!BI818=2,I961, 0)</f>
        <v>0</v>
      </c>
      <c r="Z961">
        <f>IF(Source!BI818=3,I961, 0)</f>
        <v>0</v>
      </c>
      <c r="AA961">
        <f>IF(Source!BI818=4,I961, 0)</f>
        <v>0</v>
      </c>
    </row>
    <row r="962" spans="1:28" ht="14.25" x14ac:dyDescent="0.2">
      <c r="A962" s="26"/>
      <c r="B962" s="26"/>
      <c r="C962" s="26" t="s">
        <v>314</v>
      </c>
      <c r="D962" s="27" t="s">
        <v>315</v>
      </c>
      <c r="E962" s="10">
        <f>Source!DN817</f>
        <v>85</v>
      </c>
      <c r="F962" s="29"/>
      <c r="G962" s="28"/>
      <c r="H962" s="10"/>
      <c r="I962" s="29">
        <f>SUM(Q956:Q961)</f>
        <v>16.09</v>
      </c>
      <c r="J962" s="10">
        <f>Source!BZ817</f>
        <v>70</v>
      </c>
      <c r="K962" s="29">
        <f>SUM(R956:R961)</f>
        <v>349.69</v>
      </c>
    </row>
    <row r="963" spans="1:28" ht="14.25" x14ac:dyDescent="0.2">
      <c r="A963" s="26"/>
      <c r="B963" s="26"/>
      <c r="C963" s="26" t="s">
        <v>316</v>
      </c>
      <c r="D963" s="27" t="s">
        <v>315</v>
      </c>
      <c r="E963" s="10">
        <f>Source!DO817</f>
        <v>70</v>
      </c>
      <c r="F963" s="29"/>
      <c r="G963" s="28"/>
      <c r="H963" s="10"/>
      <c r="I963" s="29">
        <f>SUM(S956:S962)</f>
        <v>13.25</v>
      </c>
      <c r="J963" s="10">
        <f>Source!CA817</f>
        <v>41</v>
      </c>
      <c r="K963" s="29">
        <f>SUM(T956:T962)</f>
        <v>204.82</v>
      </c>
    </row>
    <row r="964" spans="1:28" ht="14.25" x14ac:dyDescent="0.2">
      <c r="A964" s="26"/>
      <c r="B964" s="26"/>
      <c r="C964" s="26" t="s">
        <v>325</v>
      </c>
      <c r="D964" s="27" t="s">
        <v>315</v>
      </c>
      <c r="E964" s="10">
        <f>175</f>
        <v>175</v>
      </c>
      <c r="F964" s="29"/>
      <c r="G964" s="28"/>
      <c r="H964" s="10"/>
      <c r="I964" s="29">
        <f>SUM(U956:U963)</f>
        <v>0.57999999999999996</v>
      </c>
      <c r="J964" s="10">
        <f>160</f>
        <v>160</v>
      </c>
      <c r="K964" s="29">
        <f>SUM(V956:V963)</f>
        <v>13.94</v>
      </c>
    </row>
    <row r="965" spans="1:28" ht="14.25" x14ac:dyDescent="0.2">
      <c r="A965" s="34"/>
      <c r="B965" s="34"/>
      <c r="C965" s="34" t="s">
        <v>317</v>
      </c>
      <c r="D965" s="35" t="s">
        <v>318</v>
      </c>
      <c r="E965" s="36">
        <f>Source!AQ817</f>
        <v>24.61</v>
      </c>
      <c r="F965" s="37"/>
      <c r="G965" s="38" t="str">
        <f>Source!DI817</f>
        <v/>
      </c>
      <c r="H965" s="36">
        <f>Source!AV817</f>
        <v>1</v>
      </c>
      <c r="I965" s="37">
        <f>Source!U817</f>
        <v>1.7227000000000001</v>
      </c>
      <c r="J965" s="36"/>
      <c r="K965" s="37"/>
      <c r="AB965" s="32">
        <f>I965</f>
        <v>1.7227000000000001</v>
      </c>
    </row>
    <row r="966" spans="1:28" ht="15" x14ac:dyDescent="0.25">
      <c r="A966" s="39"/>
      <c r="B966" s="39"/>
      <c r="C966" s="40" t="s">
        <v>319</v>
      </c>
      <c r="D966" s="39"/>
      <c r="E966" s="39"/>
      <c r="F966" s="39"/>
      <c r="G966" s="39"/>
      <c r="H966" s="76">
        <f>I957+I958+I960+I962+I963+I964+SUM(I961:I961)</f>
        <v>123.47</v>
      </c>
      <c r="I966" s="76"/>
      <c r="J966" s="76">
        <f>K957+K958+K960+K962+K963+K964+SUM(K961:K961)</f>
        <v>1719.52</v>
      </c>
      <c r="K966" s="76"/>
      <c r="O966" s="32">
        <f>I957+I958+I960+I962+I963+I964+SUM(I961:I961)</f>
        <v>123.47</v>
      </c>
      <c r="P966" s="32">
        <f>K957+K958+K960+K962+K963+K964+SUM(K961:K961)</f>
        <v>1719.52</v>
      </c>
      <c r="X966">
        <f>IF(Source!BI817&lt;=1,I957+I958+I960+I962+I963+I964-0, 0)</f>
        <v>89.27</v>
      </c>
      <c r="Y966">
        <f>IF(Source!BI817=2,I957+I958+I960+I962+I963+I964-0, 0)</f>
        <v>0</v>
      </c>
      <c r="Z966">
        <f>IF(Source!BI817=3,I957+I958+I960+I962+I963+I964-0, 0)</f>
        <v>0</v>
      </c>
      <c r="AA966">
        <f>IF(Source!BI817=4,I957+I958+I960+I962+I963+I964,0)</f>
        <v>0</v>
      </c>
    </row>
    <row r="968" spans="1:28" ht="28.5" x14ac:dyDescent="0.2">
      <c r="A968" s="26">
        <v>4</v>
      </c>
      <c r="B968" s="26" t="str">
        <f>Source!F819</f>
        <v>6.58-2-1</v>
      </c>
      <c r="C968" s="26" t="s">
        <v>40</v>
      </c>
      <c r="D968" s="27" t="str">
        <f>Source!H819</f>
        <v>100 м2</v>
      </c>
      <c r="E968" s="10">
        <f>Source!I819</f>
        <v>1.3048</v>
      </c>
      <c r="F968" s="29"/>
      <c r="G968" s="28"/>
      <c r="H968" s="10"/>
      <c r="I968" s="29"/>
      <c r="J968" s="10"/>
      <c r="K968" s="29"/>
      <c r="Q968">
        <f>ROUND((Source!DN819/100)*ROUND((ROUND((Source!AF819*Source!AV819*Source!I819),2)),2), 2)</f>
        <v>199.73</v>
      </c>
      <c r="R968">
        <f>Source!X819</f>
        <v>4611.97</v>
      </c>
      <c r="S968">
        <f>ROUND((Source!DO819/100)*ROUND((ROUND((Source!AF819*Source!AV819*Source!I819),2)),2), 2)</f>
        <v>137.31</v>
      </c>
      <c r="T968">
        <f>Source!Y819</f>
        <v>2701.3</v>
      </c>
      <c r="U968">
        <f>ROUND((175/100)*ROUND((ROUND((Source!AE819*Source!AV819*Source!I819),2)),2), 2)</f>
        <v>0</v>
      </c>
      <c r="V968">
        <f>ROUND((160/100)*ROUND(ROUND((ROUND((Source!AE819*Source!AV819*Source!I819),2)*Source!BS819),2), 2), 2)</f>
        <v>0</v>
      </c>
    </row>
    <row r="969" spans="1:28" x14ac:dyDescent="0.2">
      <c r="C969" s="30" t="str">
        <f>"Объем: "&amp;Source!I819&amp;"=130,48/"&amp;"100"</f>
        <v>Объем: 1,3048=130,48/100</v>
      </c>
    </row>
    <row r="970" spans="1:28" ht="14.25" x14ac:dyDescent="0.2">
      <c r="A970" s="26"/>
      <c r="B970" s="26"/>
      <c r="C970" s="26" t="s">
        <v>313</v>
      </c>
      <c r="D970" s="27"/>
      <c r="E970" s="10"/>
      <c r="F970" s="29">
        <f>Source!AO819</f>
        <v>191.34</v>
      </c>
      <c r="G970" s="28" t="str">
        <f>Source!DG819</f>
        <v/>
      </c>
      <c r="H970" s="10">
        <f>Source!AV819</f>
        <v>1</v>
      </c>
      <c r="I970" s="29">
        <f>ROUND((ROUND((Source!AF819*Source!AV819*Source!I819),2)),2)</f>
        <v>249.66</v>
      </c>
      <c r="J970" s="10">
        <f>IF(Source!BA819&lt;&gt; 0, Source!BA819, 1)</f>
        <v>26.39</v>
      </c>
      <c r="K970" s="29">
        <f>Source!S819</f>
        <v>6588.53</v>
      </c>
      <c r="W970">
        <f>I970</f>
        <v>249.66</v>
      </c>
    </row>
    <row r="971" spans="1:28" ht="28.5" x14ac:dyDescent="0.2">
      <c r="A971" s="26" t="s">
        <v>130</v>
      </c>
      <c r="B971" s="26" t="str">
        <f>Source!F820</f>
        <v>9999990001</v>
      </c>
      <c r="C971" s="26" t="s">
        <v>29</v>
      </c>
      <c r="D971" s="27" t="str">
        <f>Source!H820</f>
        <v>т</v>
      </c>
      <c r="E971" s="10">
        <f>Source!I820</f>
        <v>-1.3308960000000001</v>
      </c>
      <c r="F971" s="29">
        <f>Source!AK820</f>
        <v>0</v>
      </c>
      <c r="G971" s="31" t="s">
        <v>3</v>
      </c>
      <c r="H971" s="10">
        <f>Source!AW820</f>
        <v>1</v>
      </c>
      <c r="I971" s="29">
        <f>ROUND((ROUND((Source!AC820*Source!AW820*Source!I820),2)),2)+(ROUND((ROUND(((Source!ET820)*Source!AV820*Source!I820),2)),2)+ROUND((ROUND(((Source!AE820-(Source!EU820))*Source!AV820*Source!I820),2)),2))+ROUND((ROUND((Source!AF820*Source!AV820*Source!I820),2)),2)</f>
        <v>0</v>
      </c>
      <c r="J971" s="10">
        <f>IF(Source!BC820&lt;&gt; 0, Source!BC820, 1)</f>
        <v>1</v>
      </c>
      <c r="K971" s="29">
        <f>Source!O820</f>
        <v>0</v>
      </c>
      <c r="Q971">
        <f>ROUND((Source!DN820/100)*ROUND((ROUND((Source!AF820*Source!AV820*Source!I820),2)),2), 2)</f>
        <v>0</v>
      </c>
      <c r="R971">
        <f>Source!X820</f>
        <v>0</v>
      </c>
      <c r="S971">
        <f>ROUND((Source!DO820/100)*ROUND((ROUND((Source!AF820*Source!AV820*Source!I820),2)),2), 2)</f>
        <v>0</v>
      </c>
      <c r="T971">
        <f>Source!Y820</f>
        <v>0</v>
      </c>
      <c r="U971">
        <f>ROUND((175/100)*ROUND((ROUND((Source!AE820*Source!AV820*Source!I820),2)),2), 2)</f>
        <v>0</v>
      </c>
      <c r="V971">
        <f>ROUND((160/100)*ROUND(ROUND((ROUND((Source!AE820*Source!AV820*Source!I820),2)*Source!BS820),2), 2), 2)</f>
        <v>0</v>
      </c>
      <c r="X971">
        <f>IF(Source!BI820&lt;=1,I971, 0)</f>
        <v>0</v>
      </c>
      <c r="Y971">
        <f>IF(Source!BI820=2,I971, 0)</f>
        <v>0</v>
      </c>
      <c r="Z971">
        <f>IF(Source!BI820=3,I971, 0)</f>
        <v>0</v>
      </c>
      <c r="AA971">
        <f>IF(Source!BI820=4,I971, 0)</f>
        <v>0</v>
      </c>
    </row>
    <row r="972" spans="1:28" ht="14.25" x14ac:dyDescent="0.2">
      <c r="A972" s="26"/>
      <c r="B972" s="26"/>
      <c r="C972" s="26" t="s">
        <v>314</v>
      </c>
      <c r="D972" s="27" t="s">
        <v>315</v>
      </c>
      <c r="E972" s="10">
        <f>Source!DN819</f>
        <v>80</v>
      </c>
      <c r="F972" s="29"/>
      <c r="G972" s="28"/>
      <c r="H972" s="10"/>
      <c r="I972" s="29">
        <f>SUM(Q968:Q971)</f>
        <v>199.73</v>
      </c>
      <c r="J972" s="10">
        <f>Source!BZ819</f>
        <v>70</v>
      </c>
      <c r="K972" s="29">
        <f>SUM(R968:R971)</f>
        <v>4611.97</v>
      </c>
    </row>
    <row r="973" spans="1:28" ht="14.25" x14ac:dyDescent="0.2">
      <c r="A973" s="26"/>
      <c r="B973" s="26"/>
      <c r="C973" s="26" t="s">
        <v>316</v>
      </c>
      <c r="D973" s="27" t="s">
        <v>315</v>
      </c>
      <c r="E973" s="10">
        <f>Source!DO819</f>
        <v>55</v>
      </c>
      <c r="F973" s="29"/>
      <c r="G973" s="28"/>
      <c r="H973" s="10"/>
      <c r="I973" s="29">
        <f>SUM(S968:S972)</f>
        <v>137.31</v>
      </c>
      <c r="J973" s="10">
        <f>Source!CA819</f>
        <v>41</v>
      </c>
      <c r="K973" s="29">
        <f>SUM(T968:T972)</f>
        <v>2701.3</v>
      </c>
    </row>
    <row r="974" spans="1:28" ht="14.25" x14ac:dyDescent="0.2">
      <c r="A974" s="34"/>
      <c r="B974" s="34"/>
      <c r="C974" s="34" t="s">
        <v>317</v>
      </c>
      <c r="D974" s="35" t="s">
        <v>318</v>
      </c>
      <c r="E974" s="36">
        <f>Source!AQ819</f>
        <v>17.41</v>
      </c>
      <c r="F974" s="37"/>
      <c r="G974" s="38" t="str">
        <f>Source!DI819</f>
        <v/>
      </c>
      <c r="H974" s="36">
        <f>Source!AV819</f>
        <v>1</v>
      </c>
      <c r="I974" s="37">
        <f>Source!U819</f>
        <v>22.716567999999999</v>
      </c>
      <c r="J974" s="36"/>
      <c r="K974" s="37"/>
      <c r="AB974" s="32">
        <f>I974</f>
        <v>22.716567999999999</v>
      </c>
    </row>
    <row r="975" spans="1:28" ht="15" x14ac:dyDescent="0.25">
      <c r="A975" s="39"/>
      <c r="B975" s="39"/>
      <c r="C975" s="40" t="s">
        <v>319</v>
      </c>
      <c r="D975" s="39"/>
      <c r="E975" s="39"/>
      <c r="F975" s="39"/>
      <c r="G975" s="39"/>
      <c r="H975" s="76">
        <f>I970+I972+I973+SUM(I971:I971)</f>
        <v>586.70000000000005</v>
      </c>
      <c r="I975" s="76"/>
      <c r="J975" s="76">
        <f>K970+K972+K973+SUM(K971:K971)</f>
        <v>13901.8</v>
      </c>
      <c r="K975" s="76"/>
      <c r="O975" s="32">
        <f>I970+I972+I973+SUM(I971:I971)</f>
        <v>586.70000000000005</v>
      </c>
      <c r="P975" s="32">
        <f>K970+K972+K973+SUM(K971:K971)</f>
        <v>13901.8</v>
      </c>
      <c r="X975">
        <f>IF(Source!BI819&lt;=1,I970+I972+I973-0, 0)</f>
        <v>586.70000000000005</v>
      </c>
      <c r="Y975">
        <f>IF(Source!BI819=2,I970+I972+I973-0, 0)</f>
        <v>0</v>
      </c>
      <c r="Z975">
        <f>IF(Source!BI819=3,I970+I972+I973-0, 0)</f>
        <v>0</v>
      </c>
      <c r="AA975">
        <f>IF(Source!BI819=4,I970+I972+I973,0)</f>
        <v>0</v>
      </c>
    </row>
    <row r="977" spans="1:28" ht="57" x14ac:dyDescent="0.2">
      <c r="A977" s="26">
        <v>5</v>
      </c>
      <c r="B977" s="26" t="str">
        <f>Source!F821</f>
        <v>3.12-3-4</v>
      </c>
      <c r="C977" s="26" t="s">
        <v>132</v>
      </c>
      <c r="D977" s="27" t="str">
        <f>Source!H821</f>
        <v>100 м2</v>
      </c>
      <c r="E977" s="10">
        <f>Source!I821</f>
        <v>1.3048</v>
      </c>
      <c r="F977" s="29"/>
      <c r="G977" s="28"/>
      <c r="H977" s="10"/>
      <c r="I977" s="29"/>
      <c r="J977" s="10"/>
      <c r="K977" s="29"/>
      <c r="Q977">
        <f>ROUND((Source!DN821/100)*ROUND((ROUND((Source!AF821*Source!AV821*Source!I821),2)),2), 2)</f>
        <v>1075.21</v>
      </c>
      <c r="R977">
        <f>Source!X821</f>
        <v>23736.71</v>
      </c>
      <c r="S977">
        <f>ROUND((Source!DO821/100)*ROUND((ROUND((Source!AF821*Source!AV821*Source!I821),2)),2), 2)</f>
        <v>816.75</v>
      </c>
      <c r="T977">
        <f>Source!Y821</f>
        <v>11186.26</v>
      </c>
      <c r="U977">
        <f>ROUND((175/100)*ROUND((ROUND((Source!AE821*Source!AV821*Source!I821),2)),2), 2)</f>
        <v>202.86</v>
      </c>
      <c r="V977">
        <f>ROUND((160/100)*ROUND(ROUND((ROUND((Source!AE821*Source!AV821*Source!I821),2)*Source!BS821),2), 2), 2)</f>
        <v>4894.6099999999997</v>
      </c>
    </row>
    <row r="978" spans="1:28" x14ac:dyDescent="0.2">
      <c r="C978" s="30" t="str">
        <f>"Объем: "&amp;Source!I821&amp;"=130,48/"&amp;"100"</f>
        <v>Объем: 1,3048=130,48/100</v>
      </c>
    </row>
    <row r="979" spans="1:28" ht="14.25" x14ac:dyDescent="0.2">
      <c r="A979" s="26"/>
      <c r="B979" s="26"/>
      <c r="C979" s="26" t="s">
        <v>313</v>
      </c>
      <c r="D979" s="27"/>
      <c r="E979" s="10"/>
      <c r="F979" s="29">
        <f>Source!AO821</f>
        <v>689</v>
      </c>
      <c r="G979" s="28" t="str">
        <f>Source!DG821</f>
        <v>)*1,15</v>
      </c>
      <c r="H979" s="10">
        <f>Source!AV821</f>
        <v>1</v>
      </c>
      <c r="I979" s="29">
        <f>ROUND((ROUND((Source!AF821*Source!AV821*Source!I821),2)),2)</f>
        <v>1033.8599999999999</v>
      </c>
      <c r="J979" s="10">
        <f>IF(Source!BA821&lt;&gt; 0, Source!BA821, 1)</f>
        <v>26.39</v>
      </c>
      <c r="K979" s="29">
        <f>Source!S821</f>
        <v>27283.57</v>
      </c>
      <c r="W979">
        <f>I979</f>
        <v>1033.8599999999999</v>
      </c>
    </row>
    <row r="980" spans="1:28" ht="14.25" x14ac:dyDescent="0.2">
      <c r="A980" s="26"/>
      <c r="B980" s="26"/>
      <c r="C980" s="26" t="s">
        <v>322</v>
      </c>
      <c r="D980" s="27"/>
      <c r="E980" s="10"/>
      <c r="F980" s="29">
        <f>Source!AM821</f>
        <v>267.17</v>
      </c>
      <c r="G980" s="28" t="str">
        <f>Source!DE821</f>
        <v>)*1,25</v>
      </c>
      <c r="H980" s="10">
        <f>Source!AV821</f>
        <v>1</v>
      </c>
      <c r="I980" s="29">
        <f>(ROUND((ROUND((((Source!ET821*1.25))*Source!AV821*Source!I821),2)),2)+ROUND((ROUND(((Source!AE821-((Source!EU821*1.25)))*Source!AV821*Source!I821),2)),2))</f>
        <v>435.75</v>
      </c>
      <c r="J980" s="10">
        <f>IF(Source!BB821&lt;&gt; 0, Source!BB821, 1)</f>
        <v>12.18</v>
      </c>
      <c r="K980" s="29">
        <f>Source!Q821</f>
        <v>5307.44</v>
      </c>
    </row>
    <row r="981" spans="1:28" ht="14.25" x14ac:dyDescent="0.2">
      <c r="A981" s="26"/>
      <c r="B981" s="26"/>
      <c r="C981" s="26" t="s">
        <v>323</v>
      </c>
      <c r="D981" s="27"/>
      <c r="E981" s="10"/>
      <c r="F981" s="29">
        <f>Source!AN821</f>
        <v>71.069999999999993</v>
      </c>
      <c r="G981" s="28" t="str">
        <f>Source!DF821</f>
        <v>)*1,25</v>
      </c>
      <c r="H981" s="10">
        <f>Source!AV821</f>
        <v>1</v>
      </c>
      <c r="I981" s="41">
        <f>ROUND((ROUND((Source!AE821*Source!AV821*Source!I821),2)),2)</f>
        <v>115.92</v>
      </c>
      <c r="J981" s="10">
        <f>IF(Source!BS821&lt;&gt; 0, Source!BS821, 1)</f>
        <v>26.39</v>
      </c>
      <c r="K981" s="41">
        <f>Source!R821</f>
        <v>3059.13</v>
      </c>
      <c r="W981">
        <f>I981</f>
        <v>115.92</v>
      </c>
    </row>
    <row r="982" spans="1:28" ht="14.25" x14ac:dyDescent="0.2">
      <c r="A982" s="26"/>
      <c r="B982" s="26"/>
      <c r="C982" s="26" t="s">
        <v>324</v>
      </c>
      <c r="D982" s="27"/>
      <c r="E982" s="10"/>
      <c r="F982" s="29">
        <f>Source!AL821</f>
        <v>705.14</v>
      </c>
      <c r="G982" s="28" t="str">
        <f>Source!DD821</f>
        <v/>
      </c>
      <c r="H982" s="10">
        <f>Source!AW821</f>
        <v>1</v>
      </c>
      <c r="I982" s="29">
        <f>ROUND((ROUND((Source!AC821*Source!AW821*Source!I821),2)),2)</f>
        <v>920.07</v>
      </c>
      <c r="J982" s="10">
        <f>IF(Source!BC821&lt;&gt; 0, Source!BC821, 1)</f>
        <v>3.7</v>
      </c>
      <c r="K982" s="29">
        <f>Source!P821</f>
        <v>3404.26</v>
      </c>
    </row>
    <row r="983" spans="1:28" ht="199.5" x14ac:dyDescent="0.2">
      <c r="A983" s="26" t="s">
        <v>141</v>
      </c>
      <c r="B983" s="26" t="str">
        <f>Source!F822</f>
        <v>1.1-1-1312</v>
      </c>
      <c r="C983" s="26" t="s">
        <v>282</v>
      </c>
      <c r="D983" s="27" t="str">
        <f>Source!H822</f>
        <v>м2</v>
      </c>
      <c r="E983" s="10">
        <f>Source!I822</f>
        <v>176.148</v>
      </c>
      <c r="F983" s="29">
        <f>Source!AK822</f>
        <v>25.09</v>
      </c>
      <c r="G983" s="31" t="s">
        <v>3</v>
      </c>
      <c r="H983" s="10">
        <f>Source!AW822</f>
        <v>1</v>
      </c>
      <c r="I983" s="29">
        <f>ROUND((ROUND((Source!AC822*Source!AW822*Source!I822),2)),2)+(ROUND((ROUND(((Source!ET822)*Source!AV822*Source!I822),2)),2)+ROUND((ROUND(((Source!AE822-(Source!EU822))*Source!AV822*Source!I822),2)),2))+ROUND((ROUND((Source!AF822*Source!AV822*Source!I822),2)),2)</f>
        <v>4419.55</v>
      </c>
      <c r="J983" s="10">
        <f>IF(Source!BC822&lt;&gt; 0, Source!BC822, 1)</f>
        <v>10.5</v>
      </c>
      <c r="K983" s="29">
        <f>Source!O822</f>
        <v>46405.279999999999</v>
      </c>
      <c r="Q983">
        <f>ROUND((Source!DN822/100)*ROUND((ROUND((Source!AF822*Source!AV822*Source!I822),2)),2), 2)</f>
        <v>0</v>
      </c>
      <c r="R983">
        <f>Source!X822</f>
        <v>0</v>
      </c>
      <c r="S983">
        <f>ROUND((Source!DO822/100)*ROUND((ROUND((Source!AF822*Source!AV822*Source!I822),2)),2), 2)</f>
        <v>0</v>
      </c>
      <c r="T983">
        <f>Source!Y822</f>
        <v>0</v>
      </c>
      <c r="U983">
        <f>ROUND((175/100)*ROUND((ROUND((Source!AE822*Source!AV822*Source!I822),2)),2), 2)</f>
        <v>0</v>
      </c>
      <c r="V983">
        <f>ROUND((160/100)*ROUND(ROUND((ROUND((Source!AE822*Source!AV822*Source!I822),2)*Source!BS822),2), 2), 2)</f>
        <v>0</v>
      </c>
      <c r="X983">
        <f>IF(Source!BI822&lt;=1,I983, 0)</f>
        <v>4419.55</v>
      </c>
      <c r="Y983">
        <f>IF(Source!BI822=2,I983, 0)</f>
        <v>0</v>
      </c>
      <c r="Z983">
        <f>IF(Source!BI822=3,I983, 0)</f>
        <v>0</v>
      </c>
      <c r="AA983">
        <f>IF(Source!BI822=4,I983, 0)</f>
        <v>0</v>
      </c>
    </row>
    <row r="984" spans="1:28" ht="228" x14ac:dyDescent="0.2">
      <c r="A984" s="26" t="s">
        <v>145</v>
      </c>
      <c r="B984" s="26" t="str">
        <f>Source!F823</f>
        <v>1.1-1-1313</v>
      </c>
      <c r="C984" s="26" t="s">
        <v>283</v>
      </c>
      <c r="D984" s="27" t="str">
        <f>Source!H823</f>
        <v>м2</v>
      </c>
      <c r="E984" s="10">
        <f>Source!I823</f>
        <v>172.62504000000001</v>
      </c>
      <c r="F984" s="29">
        <f>Source!AK823</f>
        <v>23.06</v>
      </c>
      <c r="G984" s="31" t="s">
        <v>3</v>
      </c>
      <c r="H984" s="10">
        <f>Source!AW823</f>
        <v>1</v>
      </c>
      <c r="I984" s="29">
        <f>ROUND((ROUND((Source!AC823*Source!AW823*Source!I823),2)),2)+(ROUND((ROUND(((Source!ET823)*Source!AV823*Source!I823),2)),2)+ROUND((ROUND(((Source!AE823-(Source!EU823))*Source!AV823*Source!I823),2)),2))+ROUND((ROUND((Source!AF823*Source!AV823*Source!I823),2)),2)</f>
        <v>3980.73</v>
      </c>
      <c r="J984" s="10">
        <f>IF(Source!BC823&lt;&gt; 0, Source!BC823, 1)</f>
        <v>10.74</v>
      </c>
      <c r="K984" s="29">
        <f>Source!O823</f>
        <v>42753.04</v>
      </c>
      <c r="Q984">
        <f>ROUND((Source!DN823/100)*ROUND((ROUND((Source!AF823*Source!AV823*Source!I823),2)),2), 2)</f>
        <v>0</v>
      </c>
      <c r="R984">
        <f>Source!X823</f>
        <v>0</v>
      </c>
      <c r="S984">
        <f>ROUND((Source!DO823/100)*ROUND((ROUND((Source!AF823*Source!AV823*Source!I823),2)),2), 2)</f>
        <v>0</v>
      </c>
      <c r="T984">
        <f>Source!Y823</f>
        <v>0</v>
      </c>
      <c r="U984">
        <f>ROUND((175/100)*ROUND((ROUND((Source!AE823*Source!AV823*Source!I823),2)),2), 2)</f>
        <v>0</v>
      </c>
      <c r="V984">
        <f>ROUND((160/100)*ROUND(ROUND((ROUND((Source!AE823*Source!AV823*Source!I823),2)*Source!BS823),2), 2), 2)</f>
        <v>0</v>
      </c>
      <c r="X984">
        <f>IF(Source!BI823&lt;=1,I984, 0)</f>
        <v>3980.73</v>
      </c>
      <c r="Y984">
        <f>IF(Source!BI823=2,I984, 0)</f>
        <v>0</v>
      </c>
      <c r="Z984">
        <f>IF(Source!BI823=3,I984, 0)</f>
        <v>0</v>
      </c>
      <c r="AA984">
        <f>IF(Source!BI823=4,I984, 0)</f>
        <v>0</v>
      </c>
    </row>
    <row r="985" spans="1:28" ht="14.25" x14ac:dyDescent="0.2">
      <c r="A985" s="26"/>
      <c r="B985" s="26"/>
      <c r="C985" s="26" t="s">
        <v>314</v>
      </c>
      <c r="D985" s="27" t="s">
        <v>315</v>
      </c>
      <c r="E985" s="10">
        <f>Source!DN821</f>
        <v>104</v>
      </c>
      <c r="F985" s="29"/>
      <c r="G985" s="28"/>
      <c r="H985" s="10"/>
      <c r="I985" s="29">
        <f>SUM(Q977:Q984)</f>
        <v>1075.21</v>
      </c>
      <c r="J985" s="10">
        <f>Source!BZ821</f>
        <v>87</v>
      </c>
      <c r="K985" s="29">
        <f>SUM(R977:R984)</f>
        <v>23736.71</v>
      </c>
    </row>
    <row r="986" spans="1:28" ht="14.25" x14ac:dyDescent="0.2">
      <c r="A986" s="26"/>
      <c r="B986" s="26"/>
      <c r="C986" s="26" t="s">
        <v>316</v>
      </c>
      <c r="D986" s="27" t="s">
        <v>315</v>
      </c>
      <c r="E986" s="10">
        <f>Source!DO821</f>
        <v>79</v>
      </c>
      <c r="F986" s="29"/>
      <c r="G986" s="28"/>
      <c r="H986" s="10"/>
      <c r="I986" s="29">
        <f>SUM(S977:S985)</f>
        <v>816.75</v>
      </c>
      <c r="J986" s="10">
        <f>Source!CA821</f>
        <v>41</v>
      </c>
      <c r="K986" s="29">
        <f>SUM(T977:T985)</f>
        <v>11186.26</v>
      </c>
    </row>
    <row r="987" spans="1:28" ht="14.25" x14ac:dyDescent="0.2">
      <c r="A987" s="26"/>
      <c r="B987" s="26"/>
      <c r="C987" s="26" t="s">
        <v>325</v>
      </c>
      <c r="D987" s="27" t="s">
        <v>315</v>
      </c>
      <c r="E987" s="10">
        <f>175</f>
        <v>175</v>
      </c>
      <c r="F987" s="29"/>
      <c r="G987" s="28"/>
      <c r="H987" s="10"/>
      <c r="I987" s="29">
        <f>SUM(U977:U986)</f>
        <v>202.86</v>
      </c>
      <c r="J987" s="10">
        <f>160</f>
        <v>160</v>
      </c>
      <c r="K987" s="29">
        <f>SUM(V977:V986)</f>
        <v>4894.6099999999997</v>
      </c>
    </row>
    <row r="988" spans="1:28" ht="14.25" x14ac:dyDescent="0.2">
      <c r="A988" s="34"/>
      <c r="B988" s="34"/>
      <c r="C988" s="34" t="s">
        <v>317</v>
      </c>
      <c r="D988" s="35" t="s">
        <v>318</v>
      </c>
      <c r="E988" s="36">
        <f>Source!AQ821</f>
        <v>53</v>
      </c>
      <c r="F988" s="37"/>
      <c r="G988" s="38" t="str">
        <f>Source!DI821</f>
        <v>)*1,15</v>
      </c>
      <c r="H988" s="36">
        <f>Source!AV821</f>
        <v>1</v>
      </c>
      <c r="I988" s="37">
        <f>Source!U821</f>
        <v>79.527559999999994</v>
      </c>
      <c r="J988" s="36"/>
      <c r="K988" s="37"/>
      <c r="AB988" s="32">
        <f>I988</f>
        <v>79.527559999999994</v>
      </c>
    </row>
    <row r="989" spans="1:28" ht="15" x14ac:dyDescent="0.25">
      <c r="A989" s="39"/>
      <c r="B989" s="39"/>
      <c r="C989" s="40" t="s">
        <v>319</v>
      </c>
      <c r="D989" s="39"/>
      <c r="E989" s="39"/>
      <c r="F989" s="39"/>
      <c r="G989" s="39"/>
      <c r="H989" s="76">
        <f>I979+I980+I982+I985+I986+I987+SUM(I983:I984)</f>
        <v>12884.779999999999</v>
      </c>
      <c r="I989" s="76"/>
      <c r="J989" s="76">
        <f>K979+K980+K982+K985+K986+K987+SUM(K983:K984)</f>
        <v>164971.16999999998</v>
      </c>
      <c r="K989" s="76"/>
      <c r="O989" s="32">
        <f>I979+I980+I982+I985+I986+I987+SUM(I983:I984)</f>
        <v>12884.779999999999</v>
      </c>
      <c r="P989" s="32">
        <f>K979+K980+K982+K985+K986+K987+SUM(K983:K984)</f>
        <v>164971.16999999998</v>
      </c>
      <c r="X989">
        <f>IF(Source!BI821&lt;=1,I979+I980+I982+I985+I986+I987-0, 0)</f>
        <v>4484.4999999999991</v>
      </c>
      <c r="Y989">
        <f>IF(Source!BI821=2,I979+I980+I982+I985+I986+I987-0, 0)</f>
        <v>0</v>
      </c>
      <c r="Z989">
        <f>IF(Source!BI821=3,I979+I980+I982+I985+I986+I987-0, 0)</f>
        <v>0</v>
      </c>
      <c r="AA989">
        <f>IF(Source!BI821=4,I979+I980+I982+I985+I986+I987,0)</f>
        <v>0</v>
      </c>
    </row>
    <row r="991" spans="1:28" ht="99.75" x14ac:dyDescent="0.2">
      <c r="A991" s="26">
        <v>6</v>
      </c>
      <c r="B991" s="26" t="str">
        <f>Source!F824</f>
        <v>3.12-3-10</v>
      </c>
      <c r="C991" s="26" t="s">
        <v>150</v>
      </c>
      <c r="D991" s="27" t="str">
        <f>Source!H824</f>
        <v>100 м2</v>
      </c>
      <c r="E991" s="10">
        <f>Source!I824</f>
        <v>3.5000000000000001E-3</v>
      </c>
      <c r="F991" s="29"/>
      <c r="G991" s="28"/>
      <c r="H991" s="10"/>
      <c r="I991" s="29"/>
      <c r="J991" s="10"/>
      <c r="K991" s="29"/>
      <c r="Q991">
        <f>ROUND((Source!DN824/100)*ROUND((ROUND((Source!AF824*Source!AV824*Source!I824),2)),2), 2)</f>
        <v>4.13</v>
      </c>
      <c r="R991">
        <f>Source!X824</f>
        <v>91.15</v>
      </c>
      <c r="S991">
        <f>ROUND((Source!DO824/100)*ROUND((ROUND((Source!AF824*Source!AV824*Source!I824),2)),2), 2)</f>
        <v>3.14</v>
      </c>
      <c r="T991">
        <f>Source!Y824</f>
        <v>42.96</v>
      </c>
      <c r="U991">
        <f>ROUND((175/100)*ROUND((ROUND((Source!AE824*Source!AV824*Source!I824),2)),2), 2)</f>
        <v>7.0000000000000007E-2</v>
      </c>
      <c r="V991">
        <f>ROUND((160/100)*ROUND(ROUND((ROUND((Source!AE824*Source!AV824*Source!I824),2)*Source!BS824),2), 2), 2)</f>
        <v>1.7</v>
      </c>
    </row>
    <row r="992" spans="1:28" x14ac:dyDescent="0.2">
      <c r="C992" s="30" t="str">
        <f>"Объем: "&amp;Source!I824&amp;"=0,35/"&amp;"100"</f>
        <v>Объем: 0,0035=0,35/100</v>
      </c>
    </row>
    <row r="993" spans="1:28" ht="14.25" x14ac:dyDescent="0.2">
      <c r="A993" s="26"/>
      <c r="B993" s="26"/>
      <c r="C993" s="26" t="s">
        <v>313</v>
      </c>
      <c r="D993" s="27"/>
      <c r="E993" s="10"/>
      <c r="F993" s="29">
        <f>Source!AO824</f>
        <v>986.85</v>
      </c>
      <c r="G993" s="28" t="str">
        <f>Source!DG824</f>
        <v>)*1,15</v>
      </c>
      <c r="H993" s="10">
        <f>Source!AV824</f>
        <v>1</v>
      </c>
      <c r="I993" s="29">
        <f>ROUND((ROUND((Source!AF824*Source!AV824*Source!I824),2)),2)</f>
        <v>3.97</v>
      </c>
      <c r="J993" s="10">
        <f>IF(Source!BA824&lt;&gt; 0, Source!BA824, 1)</f>
        <v>26.39</v>
      </c>
      <c r="K993" s="29">
        <f>Source!S824</f>
        <v>104.77</v>
      </c>
      <c r="W993">
        <f>I993</f>
        <v>3.97</v>
      </c>
    </row>
    <row r="994" spans="1:28" ht="14.25" x14ac:dyDescent="0.2">
      <c r="A994" s="26"/>
      <c r="B994" s="26"/>
      <c r="C994" s="26" t="s">
        <v>322</v>
      </c>
      <c r="D994" s="27"/>
      <c r="E994" s="10"/>
      <c r="F994" s="29">
        <f>Source!AM824</f>
        <v>50.84</v>
      </c>
      <c r="G994" s="28" t="str">
        <f>Source!DE824</f>
        <v>)*1,25</v>
      </c>
      <c r="H994" s="10">
        <f>Source!AV824</f>
        <v>1</v>
      </c>
      <c r="I994" s="29">
        <f>(ROUND((ROUND((((Source!ET824*1.25))*Source!AV824*Source!I824),2)),2)+ROUND((ROUND(((Source!AE824-((Source!EU824*1.25)))*Source!AV824*Source!I824),2)),2))</f>
        <v>0.22</v>
      </c>
      <c r="J994" s="10">
        <f>IF(Source!BB824&lt;&gt; 0, Source!BB824, 1)</f>
        <v>9.3800000000000008</v>
      </c>
      <c r="K994" s="29">
        <f>Source!Q824</f>
        <v>2.06</v>
      </c>
    </row>
    <row r="995" spans="1:28" ht="14.25" x14ac:dyDescent="0.2">
      <c r="A995" s="26"/>
      <c r="B995" s="26"/>
      <c r="C995" s="26" t="s">
        <v>323</v>
      </c>
      <c r="D995" s="27"/>
      <c r="E995" s="10"/>
      <c r="F995" s="29">
        <f>Source!AN824</f>
        <v>8.01</v>
      </c>
      <c r="G995" s="28" t="str">
        <f>Source!DF824</f>
        <v>)*1,25</v>
      </c>
      <c r="H995" s="10">
        <f>Source!AV824</f>
        <v>1</v>
      </c>
      <c r="I995" s="41">
        <f>ROUND((ROUND((Source!AE824*Source!AV824*Source!I824),2)),2)</f>
        <v>0.04</v>
      </c>
      <c r="J995" s="10">
        <f>IF(Source!BS824&lt;&gt; 0, Source!BS824, 1)</f>
        <v>26.39</v>
      </c>
      <c r="K995" s="41">
        <f>Source!R824</f>
        <v>1.06</v>
      </c>
      <c r="W995">
        <f>I995</f>
        <v>0.04</v>
      </c>
    </row>
    <row r="996" spans="1:28" ht="14.25" x14ac:dyDescent="0.2">
      <c r="A996" s="26"/>
      <c r="B996" s="26"/>
      <c r="C996" s="26" t="s">
        <v>324</v>
      </c>
      <c r="D996" s="27"/>
      <c r="E996" s="10"/>
      <c r="F996" s="29">
        <f>Source!AL824</f>
        <v>7205.92</v>
      </c>
      <c r="G996" s="28" t="str">
        <f>Source!DD824</f>
        <v/>
      </c>
      <c r="H996" s="10">
        <f>Source!AW824</f>
        <v>1</v>
      </c>
      <c r="I996" s="29">
        <f>ROUND((ROUND((Source!AC824*Source!AW824*Source!I824),2)),2)</f>
        <v>25.22</v>
      </c>
      <c r="J996" s="10">
        <f>IF(Source!BC824&lt;&gt; 0, Source!BC824, 1)</f>
        <v>1.95</v>
      </c>
      <c r="K996" s="29">
        <f>Source!P824</f>
        <v>49.18</v>
      </c>
    </row>
    <row r="997" spans="1:28" ht="199.5" x14ac:dyDescent="0.2">
      <c r="A997" s="26" t="s">
        <v>152</v>
      </c>
      <c r="B997" s="26" t="str">
        <f>Source!F825</f>
        <v>1.1-1-1312</v>
      </c>
      <c r="C997" s="26" t="s">
        <v>282</v>
      </c>
      <c r="D997" s="27" t="str">
        <f>Source!H825</f>
        <v>м2</v>
      </c>
      <c r="E997" s="10">
        <f>Source!I825</f>
        <v>0.472605</v>
      </c>
      <c r="F997" s="29">
        <f>Source!AK825</f>
        <v>25.09</v>
      </c>
      <c r="G997" s="31" t="s">
        <v>3</v>
      </c>
      <c r="H997" s="10">
        <f>Source!AW825</f>
        <v>1</v>
      </c>
      <c r="I997" s="29">
        <f>ROUND((ROUND((Source!AC825*Source!AW825*Source!I825),2)),2)+(ROUND((ROUND(((Source!ET825)*Source!AV825*Source!I825),2)),2)+ROUND((ROUND(((Source!AE825-(Source!EU825))*Source!AV825*Source!I825),2)),2))+ROUND((ROUND((Source!AF825*Source!AV825*Source!I825),2)),2)</f>
        <v>11.86</v>
      </c>
      <c r="J997" s="10">
        <f>IF(Source!BC825&lt;&gt; 0, Source!BC825, 1)</f>
        <v>10.5</v>
      </c>
      <c r="K997" s="29">
        <f>Source!O825</f>
        <v>124.53</v>
      </c>
      <c r="Q997">
        <f>ROUND((Source!DN825/100)*ROUND((ROUND((Source!AF825*Source!AV825*Source!I825),2)),2), 2)</f>
        <v>0</v>
      </c>
      <c r="R997">
        <f>Source!X825</f>
        <v>0</v>
      </c>
      <c r="S997">
        <f>ROUND((Source!DO825/100)*ROUND((ROUND((Source!AF825*Source!AV825*Source!I825),2)),2), 2)</f>
        <v>0</v>
      </c>
      <c r="T997">
        <f>Source!Y825</f>
        <v>0</v>
      </c>
      <c r="U997">
        <f>ROUND((175/100)*ROUND((ROUND((Source!AE825*Source!AV825*Source!I825),2)),2), 2)</f>
        <v>0</v>
      </c>
      <c r="V997">
        <f>ROUND((160/100)*ROUND(ROUND((ROUND((Source!AE825*Source!AV825*Source!I825),2)*Source!BS825),2), 2), 2)</f>
        <v>0</v>
      </c>
      <c r="X997">
        <f>IF(Source!BI825&lt;=1,I997, 0)</f>
        <v>11.86</v>
      </c>
      <c r="Y997">
        <f>IF(Source!BI825=2,I997, 0)</f>
        <v>0</v>
      </c>
      <c r="Z997">
        <f>IF(Source!BI825=3,I997, 0)</f>
        <v>0</v>
      </c>
      <c r="AA997">
        <f>IF(Source!BI825=4,I997, 0)</f>
        <v>0</v>
      </c>
    </row>
    <row r="998" spans="1:28" ht="228" x14ac:dyDescent="0.2">
      <c r="A998" s="26" t="s">
        <v>153</v>
      </c>
      <c r="B998" s="26" t="str">
        <f>Source!F826</f>
        <v>1.1-1-1313</v>
      </c>
      <c r="C998" s="26" t="s">
        <v>283</v>
      </c>
      <c r="D998" s="27" t="str">
        <f>Source!H826</f>
        <v>м2</v>
      </c>
      <c r="E998" s="10">
        <f>Source!I826</f>
        <v>0.21094499999999999</v>
      </c>
      <c r="F998" s="29">
        <f>Source!AK826</f>
        <v>23.06</v>
      </c>
      <c r="G998" s="31" t="s">
        <v>3</v>
      </c>
      <c r="H998" s="10">
        <f>Source!AW826</f>
        <v>1</v>
      </c>
      <c r="I998" s="29">
        <f>ROUND((ROUND((Source!AC826*Source!AW826*Source!I826),2)),2)+(ROUND((ROUND(((Source!ET826)*Source!AV826*Source!I826),2)),2)+ROUND((ROUND(((Source!AE826-(Source!EU826))*Source!AV826*Source!I826),2)),2))+ROUND((ROUND((Source!AF826*Source!AV826*Source!I826),2)),2)</f>
        <v>4.8600000000000003</v>
      </c>
      <c r="J998" s="10">
        <f>IF(Source!BC826&lt;&gt; 0, Source!BC826, 1)</f>
        <v>10.74</v>
      </c>
      <c r="K998" s="29">
        <f>Source!O826</f>
        <v>52.2</v>
      </c>
      <c r="Q998">
        <f>ROUND((Source!DN826/100)*ROUND((ROUND((Source!AF826*Source!AV826*Source!I826),2)),2), 2)</f>
        <v>0</v>
      </c>
      <c r="R998">
        <f>Source!X826</f>
        <v>0</v>
      </c>
      <c r="S998">
        <f>ROUND((Source!DO826/100)*ROUND((ROUND((Source!AF826*Source!AV826*Source!I826),2)),2), 2)</f>
        <v>0</v>
      </c>
      <c r="T998">
        <f>Source!Y826</f>
        <v>0</v>
      </c>
      <c r="U998">
        <f>ROUND((175/100)*ROUND((ROUND((Source!AE826*Source!AV826*Source!I826),2)),2), 2)</f>
        <v>0</v>
      </c>
      <c r="V998">
        <f>ROUND((160/100)*ROUND(ROUND((ROUND((Source!AE826*Source!AV826*Source!I826),2)*Source!BS826),2), 2), 2)</f>
        <v>0</v>
      </c>
      <c r="X998">
        <f>IF(Source!BI826&lt;=1,I998, 0)</f>
        <v>4.8600000000000003</v>
      </c>
      <c r="Y998">
        <f>IF(Source!BI826=2,I998, 0)</f>
        <v>0</v>
      </c>
      <c r="Z998">
        <f>IF(Source!BI826=3,I998, 0)</f>
        <v>0</v>
      </c>
      <c r="AA998">
        <f>IF(Source!BI826=4,I998, 0)</f>
        <v>0</v>
      </c>
    </row>
    <row r="999" spans="1:28" ht="14.25" x14ac:dyDescent="0.2">
      <c r="A999" s="26"/>
      <c r="B999" s="26"/>
      <c r="C999" s="26" t="s">
        <v>314</v>
      </c>
      <c r="D999" s="27" t="s">
        <v>315</v>
      </c>
      <c r="E999" s="10">
        <f>Source!DN824</f>
        <v>104</v>
      </c>
      <c r="F999" s="29"/>
      <c r="G999" s="28"/>
      <c r="H999" s="10"/>
      <c r="I999" s="29">
        <f>SUM(Q991:Q998)</f>
        <v>4.13</v>
      </c>
      <c r="J999" s="10">
        <f>Source!BZ824</f>
        <v>87</v>
      </c>
      <c r="K999" s="29">
        <f>SUM(R991:R998)</f>
        <v>91.15</v>
      </c>
    </row>
    <row r="1000" spans="1:28" ht="14.25" x14ac:dyDescent="0.2">
      <c r="A1000" s="26"/>
      <c r="B1000" s="26"/>
      <c r="C1000" s="26" t="s">
        <v>316</v>
      </c>
      <c r="D1000" s="27" t="s">
        <v>315</v>
      </c>
      <c r="E1000" s="10">
        <f>Source!DO824</f>
        <v>79</v>
      </c>
      <c r="F1000" s="29"/>
      <c r="G1000" s="28"/>
      <c r="H1000" s="10"/>
      <c r="I1000" s="29">
        <f>SUM(S991:S999)</f>
        <v>3.14</v>
      </c>
      <c r="J1000" s="10">
        <f>Source!CA824</f>
        <v>41</v>
      </c>
      <c r="K1000" s="29">
        <f>SUM(T991:T999)</f>
        <v>42.96</v>
      </c>
    </row>
    <row r="1001" spans="1:28" ht="14.25" x14ac:dyDescent="0.2">
      <c r="A1001" s="26"/>
      <c r="B1001" s="26"/>
      <c r="C1001" s="26" t="s">
        <v>325</v>
      </c>
      <c r="D1001" s="27" t="s">
        <v>315</v>
      </c>
      <c r="E1001" s="10">
        <f>175</f>
        <v>175</v>
      </c>
      <c r="F1001" s="29"/>
      <c r="G1001" s="28"/>
      <c r="H1001" s="10"/>
      <c r="I1001" s="29">
        <f>SUM(U991:U1000)</f>
        <v>7.0000000000000007E-2</v>
      </c>
      <c r="J1001" s="10">
        <f>160</f>
        <v>160</v>
      </c>
      <c r="K1001" s="29">
        <f>SUM(V991:V1000)</f>
        <v>1.7</v>
      </c>
    </row>
    <row r="1002" spans="1:28" ht="14.25" x14ac:dyDescent="0.2">
      <c r="A1002" s="34"/>
      <c r="B1002" s="34"/>
      <c r="C1002" s="34" t="s">
        <v>317</v>
      </c>
      <c r="D1002" s="35" t="s">
        <v>318</v>
      </c>
      <c r="E1002" s="36">
        <f>Source!AQ824</f>
        <v>85</v>
      </c>
      <c r="F1002" s="37"/>
      <c r="G1002" s="38" t="str">
        <f>Source!DI824</f>
        <v>)*1,15</v>
      </c>
      <c r="H1002" s="36">
        <f>Source!AV824</f>
        <v>1</v>
      </c>
      <c r="I1002" s="37">
        <f>Source!U824</f>
        <v>0.34212499999999996</v>
      </c>
      <c r="J1002" s="36"/>
      <c r="K1002" s="37"/>
      <c r="AB1002" s="32">
        <f>I1002</f>
        <v>0.34212499999999996</v>
      </c>
    </row>
    <row r="1003" spans="1:28" ht="15" x14ac:dyDescent="0.25">
      <c r="A1003" s="39"/>
      <c r="B1003" s="39"/>
      <c r="C1003" s="40" t="s">
        <v>319</v>
      </c>
      <c r="D1003" s="39"/>
      <c r="E1003" s="39"/>
      <c r="F1003" s="39"/>
      <c r="G1003" s="39"/>
      <c r="H1003" s="76">
        <f>I993+I994+I996+I999+I1000+I1001+SUM(I997:I998)</f>
        <v>53.47</v>
      </c>
      <c r="I1003" s="76"/>
      <c r="J1003" s="76">
        <f>K993+K994+K996+K999+K1000+K1001+SUM(K997:K998)</f>
        <v>468.55</v>
      </c>
      <c r="K1003" s="76"/>
      <c r="O1003" s="32">
        <f>I993+I994+I996+I999+I1000+I1001+SUM(I997:I998)</f>
        <v>53.47</v>
      </c>
      <c r="P1003" s="32">
        <f>K993+K994+K996+K999+K1000+K1001+SUM(K997:K998)</f>
        <v>468.55</v>
      </c>
      <c r="X1003">
        <f>IF(Source!BI824&lt;=1,I993+I994+I996+I999+I1000+I1001-0, 0)</f>
        <v>36.75</v>
      </c>
      <c r="Y1003">
        <f>IF(Source!BI824=2,I993+I994+I996+I999+I1000+I1001-0, 0)</f>
        <v>0</v>
      </c>
      <c r="Z1003">
        <f>IF(Source!BI824=3,I993+I994+I996+I999+I1000+I1001-0, 0)</f>
        <v>0</v>
      </c>
      <c r="AA1003">
        <f>IF(Source!BI824=4,I993+I994+I996+I999+I1000+I1001,0)</f>
        <v>0</v>
      </c>
    </row>
    <row r="1006" spans="1:28" ht="15" x14ac:dyDescent="0.25">
      <c r="A1006" s="81" t="str">
        <f>CONCATENATE("Итого по подразделу: ",IF(Source!G828&lt;&gt;"Новый подраздел", Source!G828, ""))</f>
        <v>Итого по подразделу: Монтажные (кровельные)работы</v>
      </c>
      <c r="B1006" s="81"/>
      <c r="C1006" s="81"/>
      <c r="D1006" s="81"/>
      <c r="E1006" s="81"/>
      <c r="F1006" s="81"/>
      <c r="G1006" s="81"/>
      <c r="H1006" s="79">
        <f>SUM(O929:O1005)</f>
        <v>13726.109999999999</v>
      </c>
      <c r="I1006" s="80"/>
      <c r="J1006" s="79">
        <f>SUM(P929:P1005)</f>
        <v>182533.63999999996</v>
      </c>
      <c r="K1006" s="80"/>
    </row>
    <row r="1007" spans="1:28" hidden="1" x14ac:dyDescent="0.2">
      <c r="A1007" t="s">
        <v>320</v>
      </c>
      <c r="H1007">
        <f>SUM(AC929:AC1006)</f>
        <v>0</v>
      </c>
      <c r="J1007">
        <f>SUM(AD929:AD1006)</f>
        <v>0</v>
      </c>
    </row>
    <row r="1008" spans="1:28" hidden="1" x14ac:dyDescent="0.2">
      <c r="A1008" t="s">
        <v>321</v>
      </c>
      <c r="H1008">
        <f>SUM(AE929:AE1007)</f>
        <v>0</v>
      </c>
      <c r="J1008">
        <f>SUM(AF929:AF1007)</f>
        <v>0</v>
      </c>
    </row>
    <row r="1010" spans="1:28" ht="15" x14ac:dyDescent="0.25">
      <c r="A1010" s="81" t="str">
        <f>CONCATENATE("Итого по разделу: ",IF(Source!G858&lt;&gt;"Новый раздел", Source!G858, ""))</f>
        <v>Итого по разделу: Монтажные (кровельные) работы</v>
      </c>
      <c r="B1010" s="81"/>
      <c r="C1010" s="81"/>
      <c r="D1010" s="81"/>
      <c r="E1010" s="81"/>
      <c r="F1010" s="81"/>
      <c r="G1010" s="81"/>
      <c r="H1010" s="79">
        <f>SUM(O821:O1009)</f>
        <v>60555.640000000007</v>
      </c>
      <c r="I1010" s="80"/>
      <c r="J1010" s="79">
        <f>SUM(P821:P1009)</f>
        <v>805916.15000000014</v>
      </c>
      <c r="K1010" s="80"/>
    </row>
    <row r="1011" spans="1:28" hidden="1" x14ac:dyDescent="0.2">
      <c r="A1011" t="s">
        <v>320</v>
      </c>
      <c r="H1011">
        <f>SUM(AC821:AC1010)</f>
        <v>0</v>
      </c>
      <c r="J1011">
        <f>SUM(AD821:AD1010)</f>
        <v>0</v>
      </c>
    </row>
    <row r="1012" spans="1:28" hidden="1" x14ac:dyDescent="0.2">
      <c r="A1012" t="s">
        <v>321</v>
      </c>
      <c r="H1012">
        <f>SUM(AE821:AE1011)</f>
        <v>0</v>
      </c>
      <c r="J1012">
        <f>SUM(AF821:AF1011)</f>
        <v>0</v>
      </c>
    </row>
    <row r="1014" spans="1:28" ht="16.5" x14ac:dyDescent="0.25">
      <c r="A1014" s="75" t="str">
        <f>CONCATENATE("Раздел: ",IF(Source!G888&lt;&gt;"Новый раздел", Source!G888, ""))</f>
        <v>Раздел: Секция в осях Е-Ж (Подъезд №5)</v>
      </c>
      <c r="B1014" s="75"/>
      <c r="C1014" s="75"/>
      <c r="D1014" s="75"/>
      <c r="E1014" s="75"/>
      <c r="F1014" s="75"/>
      <c r="G1014" s="75"/>
      <c r="H1014" s="75"/>
      <c r="I1014" s="75"/>
      <c r="J1014" s="75"/>
      <c r="K1014" s="75"/>
    </row>
    <row r="1016" spans="1:28" ht="16.5" x14ac:dyDescent="0.25">
      <c r="A1016" s="75" t="str">
        <f>CONCATENATE("Подраздел: ",IF(Source!G892&lt;&gt;"Новый подраздел", Source!G892, ""))</f>
        <v>Подраздел: Демонтажные и подготовительные  работы</v>
      </c>
      <c r="B1016" s="75"/>
      <c r="C1016" s="75"/>
      <c r="D1016" s="75"/>
      <c r="E1016" s="75"/>
      <c r="F1016" s="75"/>
      <c r="G1016" s="75"/>
      <c r="H1016" s="75"/>
      <c r="I1016" s="75"/>
      <c r="J1016" s="75"/>
      <c r="K1016" s="75"/>
    </row>
    <row r="1017" spans="1:28" ht="42.75" x14ac:dyDescent="0.2">
      <c r="A1017" s="26">
        <v>1</v>
      </c>
      <c r="B1017" s="26" t="str">
        <f>Source!F896</f>
        <v>6.61-26-1</v>
      </c>
      <c r="C1017" s="26" t="s">
        <v>21</v>
      </c>
      <c r="D1017" s="27" t="str">
        <f>Source!H896</f>
        <v>100 м2</v>
      </c>
      <c r="E1017" s="10">
        <f>Source!I896</f>
        <v>1.3599999999999999E-2</v>
      </c>
      <c r="F1017" s="29"/>
      <c r="G1017" s="28"/>
      <c r="H1017" s="10"/>
      <c r="I1017" s="29"/>
      <c r="J1017" s="10"/>
      <c r="K1017" s="29"/>
      <c r="Q1017">
        <f>ROUND((Source!DN896/100)*ROUND((ROUND((Source!AF896*Source!AV896*Source!I896),2)),2), 2)</f>
        <v>6.39</v>
      </c>
      <c r="R1017">
        <f>Source!X896</f>
        <v>147.6</v>
      </c>
      <c r="S1017">
        <f>ROUND((Source!DO896/100)*ROUND((ROUND((Source!AF896*Source!AV896*Source!I896),2)),2), 2)</f>
        <v>4.3899999999999997</v>
      </c>
      <c r="T1017">
        <f>Source!Y896</f>
        <v>86.45</v>
      </c>
      <c r="U1017">
        <f>ROUND((175/100)*ROUND((ROUND((Source!AE896*Source!AV896*Source!I896),2)),2), 2)</f>
        <v>0</v>
      </c>
      <c r="V1017">
        <f>ROUND((160/100)*ROUND(ROUND((ROUND((Source!AE896*Source!AV896*Source!I896),2)*Source!BS896),2), 2), 2)</f>
        <v>0</v>
      </c>
    </row>
    <row r="1018" spans="1:28" x14ac:dyDescent="0.2">
      <c r="C1018" s="30" t="str">
        <f>"Объем: "&amp;Source!I896&amp;"=1,36/"&amp;"100"</f>
        <v>Объем: 0,0136=1,36/100</v>
      </c>
    </row>
    <row r="1019" spans="1:28" ht="14.25" x14ac:dyDescent="0.2">
      <c r="A1019" s="26"/>
      <c r="B1019" s="26"/>
      <c r="C1019" s="26" t="s">
        <v>313</v>
      </c>
      <c r="D1019" s="27"/>
      <c r="E1019" s="10"/>
      <c r="F1019" s="29">
        <f>Source!AO896</f>
        <v>587.65</v>
      </c>
      <c r="G1019" s="28" t="str">
        <f>Source!DG896</f>
        <v/>
      </c>
      <c r="H1019" s="10">
        <f>Source!AV896</f>
        <v>1</v>
      </c>
      <c r="I1019" s="29">
        <f>ROUND((ROUND((Source!AF896*Source!AV896*Source!I896),2)),2)</f>
        <v>7.99</v>
      </c>
      <c r="J1019" s="10">
        <f>IF(Source!BA896&lt;&gt; 0, Source!BA896, 1)</f>
        <v>26.39</v>
      </c>
      <c r="K1019" s="29">
        <f>Source!S896</f>
        <v>210.86</v>
      </c>
      <c r="W1019">
        <f>I1019</f>
        <v>7.99</v>
      </c>
    </row>
    <row r="1020" spans="1:28" ht="28.5" x14ac:dyDescent="0.2">
      <c r="A1020" s="26" t="s">
        <v>27</v>
      </c>
      <c r="B1020" s="26" t="str">
        <f>Source!F897</f>
        <v>9999990001</v>
      </c>
      <c r="C1020" s="26" t="s">
        <v>29</v>
      </c>
      <c r="D1020" s="27" t="str">
        <f>Source!H897</f>
        <v>т</v>
      </c>
      <c r="E1020" s="10">
        <f>Source!I897</f>
        <v>-6.2560000000000004E-2</v>
      </c>
      <c r="F1020" s="29">
        <f>Source!AK897</f>
        <v>0</v>
      </c>
      <c r="G1020" s="31" t="s">
        <v>3</v>
      </c>
      <c r="H1020" s="10">
        <f>Source!AW897</f>
        <v>1</v>
      </c>
      <c r="I1020" s="29">
        <f>ROUND((ROUND((Source!AC897*Source!AW897*Source!I897),2)),2)+(ROUND((ROUND(((Source!ET897)*Source!AV897*Source!I897),2)),2)+ROUND((ROUND(((Source!AE897-(Source!EU897))*Source!AV897*Source!I897),2)),2))+ROUND((ROUND((Source!AF897*Source!AV897*Source!I897),2)),2)</f>
        <v>0</v>
      </c>
      <c r="J1020" s="10">
        <f>IF(Source!BC897&lt;&gt; 0, Source!BC897, 1)</f>
        <v>1</v>
      </c>
      <c r="K1020" s="29">
        <f>Source!O897</f>
        <v>0</v>
      </c>
      <c r="Q1020">
        <f>ROUND((Source!DN897/100)*ROUND((ROUND((Source!AF897*Source!AV897*Source!I897),2)),2), 2)</f>
        <v>0</v>
      </c>
      <c r="R1020">
        <f>Source!X897</f>
        <v>0</v>
      </c>
      <c r="S1020">
        <f>ROUND((Source!DO897/100)*ROUND((ROUND((Source!AF897*Source!AV897*Source!I897),2)),2), 2)</f>
        <v>0</v>
      </c>
      <c r="T1020">
        <f>Source!Y897</f>
        <v>0</v>
      </c>
      <c r="U1020">
        <f>ROUND((175/100)*ROUND((ROUND((Source!AE897*Source!AV897*Source!I897),2)),2), 2)</f>
        <v>0</v>
      </c>
      <c r="V1020">
        <f>ROUND((160/100)*ROUND(ROUND((ROUND((Source!AE897*Source!AV897*Source!I897),2)*Source!BS897),2), 2), 2)</f>
        <v>0</v>
      </c>
      <c r="X1020">
        <f>IF(Source!BI897&lt;=1,I1020, 0)</f>
        <v>0</v>
      </c>
      <c r="Y1020">
        <f>IF(Source!BI897=2,I1020, 0)</f>
        <v>0</v>
      </c>
      <c r="Z1020">
        <f>IF(Source!BI897=3,I1020, 0)</f>
        <v>0</v>
      </c>
      <c r="AA1020">
        <f>IF(Source!BI897=4,I1020, 0)</f>
        <v>0</v>
      </c>
    </row>
    <row r="1021" spans="1:28" ht="14.25" x14ac:dyDescent="0.2">
      <c r="A1021" s="26"/>
      <c r="B1021" s="26"/>
      <c r="C1021" s="26" t="s">
        <v>314</v>
      </c>
      <c r="D1021" s="27" t="s">
        <v>315</v>
      </c>
      <c r="E1021" s="10">
        <f>Source!DN896</f>
        <v>80</v>
      </c>
      <c r="F1021" s="29"/>
      <c r="G1021" s="28"/>
      <c r="H1021" s="10"/>
      <c r="I1021" s="29">
        <f>SUM(Q1017:Q1020)</f>
        <v>6.39</v>
      </c>
      <c r="J1021" s="10">
        <f>Source!BZ896</f>
        <v>70</v>
      </c>
      <c r="K1021" s="29">
        <f>SUM(R1017:R1020)</f>
        <v>147.6</v>
      </c>
    </row>
    <row r="1022" spans="1:28" ht="14.25" x14ac:dyDescent="0.2">
      <c r="A1022" s="26"/>
      <c r="B1022" s="26"/>
      <c r="C1022" s="26" t="s">
        <v>316</v>
      </c>
      <c r="D1022" s="27" t="s">
        <v>315</v>
      </c>
      <c r="E1022" s="10">
        <f>Source!DO896</f>
        <v>55</v>
      </c>
      <c r="F1022" s="29"/>
      <c r="G1022" s="28"/>
      <c r="H1022" s="10"/>
      <c r="I1022" s="29">
        <f>SUM(S1017:S1021)</f>
        <v>4.3899999999999997</v>
      </c>
      <c r="J1022" s="10">
        <f>Source!CA896</f>
        <v>41</v>
      </c>
      <c r="K1022" s="29">
        <f>SUM(T1017:T1021)</f>
        <v>86.45</v>
      </c>
    </row>
    <row r="1023" spans="1:28" ht="14.25" x14ac:dyDescent="0.2">
      <c r="A1023" s="34"/>
      <c r="B1023" s="34"/>
      <c r="C1023" s="34" t="s">
        <v>317</v>
      </c>
      <c r="D1023" s="35" t="s">
        <v>318</v>
      </c>
      <c r="E1023" s="36">
        <f>Source!AQ896</f>
        <v>57.5</v>
      </c>
      <c r="F1023" s="37"/>
      <c r="G1023" s="38" t="str">
        <f>Source!DI896</f>
        <v/>
      </c>
      <c r="H1023" s="36">
        <f>Source!AV896</f>
        <v>1</v>
      </c>
      <c r="I1023" s="37">
        <f>Source!U896</f>
        <v>0.78199999999999992</v>
      </c>
      <c r="J1023" s="36"/>
      <c r="K1023" s="37"/>
      <c r="AB1023" s="32">
        <f>I1023</f>
        <v>0.78199999999999992</v>
      </c>
    </row>
    <row r="1024" spans="1:28" ht="15" x14ac:dyDescent="0.25">
      <c r="A1024" s="39"/>
      <c r="B1024" s="39"/>
      <c r="C1024" s="40" t="s">
        <v>319</v>
      </c>
      <c r="D1024" s="39"/>
      <c r="E1024" s="39"/>
      <c r="F1024" s="39"/>
      <c r="G1024" s="39"/>
      <c r="H1024" s="76">
        <f>I1019+I1021+I1022+SUM(I1020:I1020)</f>
        <v>18.77</v>
      </c>
      <c r="I1024" s="76"/>
      <c r="J1024" s="76">
        <f>K1019+K1021+K1022+SUM(K1020:K1020)</f>
        <v>444.91</v>
      </c>
      <c r="K1024" s="76"/>
      <c r="O1024" s="32">
        <f>I1019+I1021+I1022+SUM(I1020:I1020)</f>
        <v>18.77</v>
      </c>
      <c r="P1024" s="32">
        <f>K1019+K1021+K1022+SUM(K1020:K1020)</f>
        <v>444.91</v>
      </c>
      <c r="X1024">
        <f>IF(Source!BI896&lt;=1,I1019+I1021+I1022-0, 0)</f>
        <v>18.77</v>
      </c>
      <c r="Y1024">
        <f>IF(Source!BI896=2,I1019+I1021+I1022-0, 0)</f>
        <v>0</v>
      </c>
      <c r="Z1024">
        <f>IF(Source!BI896=3,I1019+I1021+I1022-0, 0)</f>
        <v>0</v>
      </c>
      <c r="AA1024">
        <f>IF(Source!BI896=4,I1019+I1021+I1022,0)</f>
        <v>0</v>
      </c>
    </row>
    <row r="1026" spans="1:28" ht="42.75" x14ac:dyDescent="0.2">
      <c r="A1026" s="26">
        <v>2</v>
      </c>
      <c r="B1026" s="26" t="str">
        <f>Source!F898</f>
        <v>6.62-31-1</v>
      </c>
      <c r="C1026" s="26" t="s">
        <v>33</v>
      </c>
      <c r="D1026" s="27" t="str">
        <f>Source!H898</f>
        <v>1 м2 поверхности</v>
      </c>
      <c r="E1026" s="10">
        <f>Source!I898</f>
        <v>2.0499999999999998</v>
      </c>
      <c r="F1026" s="29"/>
      <c r="G1026" s="28"/>
      <c r="H1026" s="10"/>
      <c r="I1026" s="29"/>
      <c r="J1026" s="10"/>
      <c r="K1026" s="29"/>
      <c r="Q1026">
        <f>ROUND((Source!DN898/100)*ROUND((ROUND((Source!AF898*Source!AV898*Source!I898),2)),2), 2)</f>
        <v>12.57</v>
      </c>
      <c r="R1026">
        <f>Source!X898</f>
        <v>275.33</v>
      </c>
      <c r="S1026">
        <f>ROUND((Source!DO898/100)*ROUND((ROUND((Source!AF898*Source!AV898*Source!I898),2)),2), 2)</f>
        <v>8.0399999999999991</v>
      </c>
      <c r="T1026">
        <f>Source!Y898</f>
        <v>136.01</v>
      </c>
      <c r="U1026">
        <f>ROUND((175/100)*ROUND((ROUND((Source!AE898*Source!AV898*Source!I898),2)),2), 2)</f>
        <v>0</v>
      </c>
      <c r="V1026">
        <f>ROUND((160/100)*ROUND(ROUND((ROUND((Source!AE898*Source!AV898*Source!I898),2)*Source!BS898),2), 2), 2)</f>
        <v>0</v>
      </c>
    </row>
    <row r="1027" spans="1:28" ht="14.25" x14ac:dyDescent="0.2">
      <c r="A1027" s="26"/>
      <c r="B1027" s="26"/>
      <c r="C1027" s="26" t="s">
        <v>313</v>
      </c>
      <c r="D1027" s="27"/>
      <c r="E1027" s="10"/>
      <c r="F1027" s="29">
        <f>Source!AO898</f>
        <v>6.13</v>
      </c>
      <c r="G1027" s="28" t="str">
        <f>Source!DG898</f>
        <v/>
      </c>
      <c r="H1027" s="10">
        <f>Source!AV898</f>
        <v>1</v>
      </c>
      <c r="I1027" s="29">
        <f>ROUND((ROUND((Source!AF898*Source!AV898*Source!I898),2)),2)</f>
        <v>12.57</v>
      </c>
      <c r="J1027" s="10">
        <f>IF(Source!BA898&lt;&gt; 0, Source!BA898, 1)</f>
        <v>26.39</v>
      </c>
      <c r="K1027" s="29">
        <f>Source!S898</f>
        <v>331.72</v>
      </c>
      <c r="W1027">
        <f>I1027</f>
        <v>12.57</v>
      </c>
    </row>
    <row r="1028" spans="1:28" ht="14.25" x14ac:dyDescent="0.2">
      <c r="A1028" s="26"/>
      <c r="B1028" s="26"/>
      <c r="C1028" s="26" t="s">
        <v>314</v>
      </c>
      <c r="D1028" s="27" t="s">
        <v>315</v>
      </c>
      <c r="E1028" s="10">
        <f>Source!DN898</f>
        <v>100</v>
      </c>
      <c r="F1028" s="29"/>
      <c r="G1028" s="28"/>
      <c r="H1028" s="10"/>
      <c r="I1028" s="29">
        <f>SUM(Q1026:Q1027)</f>
        <v>12.57</v>
      </c>
      <c r="J1028" s="10">
        <f>Source!BZ898</f>
        <v>83</v>
      </c>
      <c r="K1028" s="29">
        <f>SUM(R1026:R1027)</f>
        <v>275.33</v>
      </c>
    </row>
    <row r="1029" spans="1:28" ht="14.25" x14ac:dyDescent="0.2">
      <c r="A1029" s="26"/>
      <c r="B1029" s="26"/>
      <c r="C1029" s="26" t="s">
        <v>316</v>
      </c>
      <c r="D1029" s="27" t="s">
        <v>315</v>
      </c>
      <c r="E1029" s="10">
        <f>Source!DO898</f>
        <v>64</v>
      </c>
      <c r="F1029" s="29"/>
      <c r="G1029" s="28"/>
      <c r="H1029" s="10"/>
      <c r="I1029" s="29">
        <f>SUM(S1026:S1028)</f>
        <v>8.0399999999999991</v>
      </c>
      <c r="J1029" s="10">
        <f>Source!CA898</f>
        <v>41</v>
      </c>
      <c r="K1029" s="29">
        <f>SUM(T1026:T1028)</f>
        <v>136.01</v>
      </c>
    </row>
    <row r="1030" spans="1:28" ht="14.25" x14ac:dyDescent="0.2">
      <c r="A1030" s="34"/>
      <c r="B1030" s="34"/>
      <c r="C1030" s="34" t="s">
        <v>317</v>
      </c>
      <c r="D1030" s="35" t="s">
        <v>318</v>
      </c>
      <c r="E1030" s="36">
        <f>Source!AQ898</f>
        <v>0.6</v>
      </c>
      <c r="F1030" s="37"/>
      <c r="G1030" s="38" t="str">
        <f>Source!DI898</f>
        <v/>
      </c>
      <c r="H1030" s="36">
        <f>Source!AV898</f>
        <v>1</v>
      </c>
      <c r="I1030" s="37">
        <f>Source!U898</f>
        <v>1.2299999999999998</v>
      </c>
      <c r="J1030" s="36"/>
      <c r="K1030" s="37"/>
      <c r="AB1030" s="32">
        <f>I1030</f>
        <v>1.2299999999999998</v>
      </c>
    </row>
    <row r="1031" spans="1:28" ht="15" x14ac:dyDescent="0.25">
      <c r="A1031" s="39"/>
      <c r="B1031" s="39"/>
      <c r="C1031" s="40" t="s">
        <v>319</v>
      </c>
      <c r="D1031" s="39"/>
      <c r="E1031" s="39"/>
      <c r="F1031" s="39"/>
      <c r="G1031" s="39"/>
      <c r="H1031" s="76">
        <f>I1027+I1028+I1029</f>
        <v>33.18</v>
      </c>
      <c r="I1031" s="76"/>
      <c r="J1031" s="76">
        <f>K1027+K1028+K1029</f>
        <v>743.06</v>
      </c>
      <c r="K1031" s="76"/>
      <c r="O1031" s="32">
        <f>I1027+I1028+I1029</f>
        <v>33.18</v>
      </c>
      <c r="P1031" s="32">
        <f>K1027+K1028+K1029</f>
        <v>743.06</v>
      </c>
      <c r="X1031">
        <f>IF(Source!BI898&lt;=1,I1027+I1028+I1029-0, 0)</f>
        <v>33.18</v>
      </c>
      <c r="Y1031">
        <f>IF(Source!BI898=2,I1027+I1028+I1029-0, 0)</f>
        <v>0</v>
      </c>
      <c r="Z1031">
        <f>IF(Source!BI898=3,I1027+I1028+I1029-0, 0)</f>
        <v>0</v>
      </c>
      <c r="AA1031">
        <f>IF(Source!BI898=4,I1027+I1028+I1029,0)</f>
        <v>0</v>
      </c>
    </row>
    <row r="1033" spans="1:28" ht="28.5" x14ac:dyDescent="0.2">
      <c r="A1033" s="26">
        <v>3</v>
      </c>
      <c r="B1033" s="26" t="str">
        <f>Source!F899</f>
        <v>6.58-2-1</v>
      </c>
      <c r="C1033" s="26" t="s">
        <v>40</v>
      </c>
      <c r="D1033" s="27" t="str">
        <f>Source!H899</f>
        <v>100 м2</v>
      </c>
      <c r="E1033" s="10">
        <f>Source!I899</f>
        <v>2.98E-2</v>
      </c>
      <c r="F1033" s="29"/>
      <c r="G1033" s="28"/>
      <c r="H1033" s="10"/>
      <c r="I1033" s="29"/>
      <c r="J1033" s="10"/>
      <c r="K1033" s="29"/>
      <c r="Q1033">
        <f>ROUND((Source!DN899/100)*ROUND((ROUND((Source!AF899*Source!AV899*Source!I899),2)),2), 2)</f>
        <v>4.5599999999999996</v>
      </c>
      <c r="R1033">
        <f>Source!X899</f>
        <v>105.29</v>
      </c>
      <c r="S1033">
        <f>ROUND((Source!DO899/100)*ROUND((ROUND((Source!AF899*Source!AV899*Source!I899),2)),2), 2)</f>
        <v>3.14</v>
      </c>
      <c r="T1033">
        <f>Source!Y899</f>
        <v>61.67</v>
      </c>
      <c r="U1033">
        <f>ROUND((175/100)*ROUND((ROUND((Source!AE899*Source!AV899*Source!I899),2)),2), 2)</f>
        <v>0</v>
      </c>
      <c r="V1033">
        <f>ROUND((160/100)*ROUND(ROUND((ROUND((Source!AE899*Source!AV899*Source!I899),2)*Source!BS899),2), 2), 2)</f>
        <v>0</v>
      </c>
    </row>
    <row r="1034" spans="1:28" x14ac:dyDescent="0.2">
      <c r="C1034" s="30" t="str">
        <f>"Объем: "&amp;Source!I899&amp;"=2,98/"&amp;"100"</f>
        <v>Объем: 0,0298=2,98/100</v>
      </c>
    </row>
    <row r="1035" spans="1:28" ht="14.25" x14ac:dyDescent="0.2">
      <c r="A1035" s="26"/>
      <c r="B1035" s="26"/>
      <c r="C1035" s="26" t="s">
        <v>313</v>
      </c>
      <c r="D1035" s="27"/>
      <c r="E1035" s="10"/>
      <c r="F1035" s="29">
        <f>Source!AO899</f>
        <v>191.34</v>
      </c>
      <c r="G1035" s="28" t="str">
        <f>Source!DG899</f>
        <v/>
      </c>
      <c r="H1035" s="10">
        <f>Source!AV899</f>
        <v>1</v>
      </c>
      <c r="I1035" s="29">
        <f>ROUND((ROUND((Source!AF899*Source!AV899*Source!I899),2)),2)</f>
        <v>5.7</v>
      </c>
      <c r="J1035" s="10">
        <f>IF(Source!BA899&lt;&gt; 0, Source!BA899, 1)</f>
        <v>26.39</v>
      </c>
      <c r="K1035" s="29">
        <f>Source!S899</f>
        <v>150.41999999999999</v>
      </c>
      <c r="W1035">
        <f>I1035</f>
        <v>5.7</v>
      </c>
    </row>
    <row r="1036" spans="1:28" ht="28.5" x14ac:dyDescent="0.2">
      <c r="A1036" s="26" t="s">
        <v>44</v>
      </c>
      <c r="B1036" s="26" t="str">
        <f>Source!F900</f>
        <v>9999990001</v>
      </c>
      <c r="C1036" s="26" t="s">
        <v>29</v>
      </c>
      <c r="D1036" s="27" t="str">
        <f>Source!H900</f>
        <v>т</v>
      </c>
      <c r="E1036" s="10">
        <f>Source!I900</f>
        <v>-3.0395999999999999E-2</v>
      </c>
      <c r="F1036" s="29">
        <f>Source!AK900</f>
        <v>0</v>
      </c>
      <c r="G1036" s="31" t="s">
        <v>3</v>
      </c>
      <c r="H1036" s="10">
        <f>Source!AW900</f>
        <v>1</v>
      </c>
      <c r="I1036" s="29">
        <f>ROUND((ROUND((Source!AC900*Source!AW900*Source!I900),2)),2)+(ROUND((ROUND(((Source!ET900)*Source!AV900*Source!I900),2)),2)+ROUND((ROUND(((Source!AE900-(Source!EU900))*Source!AV900*Source!I900),2)),2))+ROUND((ROUND((Source!AF900*Source!AV900*Source!I900),2)),2)</f>
        <v>0</v>
      </c>
      <c r="J1036" s="10">
        <f>IF(Source!BC900&lt;&gt; 0, Source!BC900, 1)</f>
        <v>1</v>
      </c>
      <c r="K1036" s="29">
        <f>Source!O900</f>
        <v>0</v>
      </c>
      <c r="Q1036">
        <f>ROUND((Source!DN900/100)*ROUND((ROUND((Source!AF900*Source!AV900*Source!I900),2)),2), 2)</f>
        <v>0</v>
      </c>
      <c r="R1036">
        <f>Source!X900</f>
        <v>0</v>
      </c>
      <c r="S1036">
        <f>ROUND((Source!DO900/100)*ROUND((ROUND((Source!AF900*Source!AV900*Source!I900),2)),2), 2)</f>
        <v>0</v>
      </c>
      <c r="T1036">
        <f>Source!Y900</f>
        <v>0</v>
      </c>
      <c r="U1036">
        <f>ROUND((175/100)*ROUND((ROUND((Source!AE900*Source!AV900*Source!I900),2)),2), 2)</f>
        <v>0</v>
      </c>
      <c r="V1036">
        <f>ROUND((160/100)*ROUND(ROUND((ROUND((Source!AE900*Source!AV900*Source!I900),2)*Source!BS900),2), 2), 2)</f>
        <v>0</v>
      </c>
      <c r="X1036">
        <f>IF(Source!BI900&lt;=1,I1036, 0)</f>
        <v>0</v>
      </c>
      <c r="Y1036">
        <f>IF(Source!BI900=2,I1036, 0)</f>
        <v>0</v>
      </c>
      <c r="Z1036">
        <f>IF(Source!BI900=3,I1036, 0)</f>
        <v>0</v>
      </c>
      <c r="AA1036">
        <f>IF(Source!BI900=4,I1036, 0)</f>
        <v>0</v>
      </c>
    </row>
    <row r="1037" spans="1:28" ht="14.25" x14ac:dyDescent="0.2">
      <c r="A1037" s="26"/>
      <c r="B1037" s="26"/>
      <c r="C1037" s="26" t="s">
        <v>314</v>
      </c>
      <c r="D1037" s="27" t="s">
        <v>315</v>
      </c>
      <c r="E1037" s="10">
        <f>Source!DN899</f>
        <v>80</v>
      </c>
      <c r="F1037" s="29"/>
      <c r="G1037" s="28"/>
      <c r="H1037" s="10"/>
      <c r="I1037" s="29">
        <f>SUM(Q1033:Q1036)</f>
        <v>4.5599999999999996</v>
      </c>
      <c r="J1037" s="10">
        <f>Source!BZ899</f>
        <v>70</v>
      </c>
      <c r="K1037" s="29">
        <f>SUM(R1033:R1036)</f>
        <v>105.29</v>
      </c>
    </row>
    <row r="1038" spans="1:28" ht="14.25" x14ac:dyDescent="0.2">
      <c r="A1038" s="26"/>
      <c r="B1038" s="26"/>
      <c r="C1038" s="26" t="s">
        <v>316</v>
      </c>
      <c r="D1038" s="27" t="s">
        <v>315</v>
      </c>
      <c r="E1038" s="10">
        <f>Source!DO899</f>
        <v>55</v>
      </c>
      <c r="F1038" s="29"/>
      <c r="G1038" s="28"/>
      <c r="H1038" s="10"/>
      <c r="I1038" s="29">
        <f>SUM(S1033:S1037)</f>
        <v>3.14</v>
      </c>
      <c r="J1038" s="10">
        <f>Source!CA899</f>
        <v>41</v>
      </c>
      <c r="K1038" s="29">
        <f>SUM(T1033:T1037)</f>
        <v>61.67</v>
      </c>
    </row>
    <row r="1039" spans="1:28" ht="14.25" x14ac:dyDescent="0.2">
      <c r="A1039" s="34"/>
      <c r="B1039" s="34"/>
      <c r="C1039" s="34" t="s">
        <v>317</v>
      </c>
      <c r="D1039" s="35" t="s">
        <v>318</v>
      </c>
      <c r="E1039" s="36">
        <f>Source!AQ899</f>
        <v>17.41</v>
      </c>
      <c r="F1039" s="37"/>
      <c r="G1039" s="38" t="str">
        <f>Source!DI899</f>
        <v/>
      </c>
      <c r="H1039" s="36">
        <f>Source!AV899</f>
        <v>1</v>
      </c>
      <c r="I1039" s="37">
        <f>Source!U899</f>
        <v>0.518818</v>
      </c>
      <c r="J1039" s="36"/>
      <c r="K1039" s="37"/>
      <c r="AB1039" s="32">
        <f>I1039</f>
        <v>0.518818</v>
      </c>
    </row>
    <row r="1040" spans="1:28" ht="15" x14ac:dyDescent="0.25">
      <c r="A1040" s="39"/>
      <c r="B1040" s="39"/>
      <c r="C1040" s="40" t="s">
        <v>319</v>
      </c>
      <c r="D1040" s="39"/>
      <c r="E1040" s="39"/>
      <c r="F1040" s="39"/>
      <c r="G1040" s="39"/>
      <c r="H1040" s="76">
        <f>I1035+I1037+I1038+SUM(I1036:I1036)</f>
        <v>13.4</v>
      </c>
      <c r="I1040" s="76"/>
      <c r="J1040" s="76">
        <f>K1035+K1037+K1038+SUM(K1036:K1036)</f>
        <v>317.38</v>
      </c>
      <c r="K1040" s="76"/>
      <c r="O1040" s="32">
        <f>I1035+I1037+I1038+SUM(I1036:I1036)</f>
        <v>13.4</v>
      </c>
      <c r="P1040" s="32">
        <f>K1035+K1037+K1038+SUM(K1036:K1036)</f>
        <v>317.38</v>
      </c>
      <c r="X1040">
        <f>IF(Source!BI899&lt;=1,I1035+I1037+I1038-0, 0)</f>
        <v>13.4</v>
      </c>
      <c r="Y1040">
        <f>IF(Source!BI899=2,I1035+I1037+I1038-0, 0)</f>
        <v>0</v>
      </c>
      <c r="Z1040">
        <f>IF(Source!BI899=3,I1035+I1037+I1038-0, 0)</f>
        <v>0</v>
      </c>
      <c r="AA1040">
        <f>IF(Source!BI899=4,I1035+I1037+I1038,0)</f>
        <v>0</v>
      </c>
    </row>
    <row r="1042" spans="1:28" ht="42.75" x14ac:dyDescent="0.2">
      <c r="A1042" s="26">
        <v>4</v>
      </c>
      <c r="B1042" s="26" t="str">
        <f>Source!F901</f>
        <v>6.65-24-1</v>
      </c>
      <c r="C1042" s="26" t="s">
        <v>47</v>
      </c>
      <c r="D1042" s="27" t="str">
        <f>Source!H901</f>
        <v>100 м</v>
      </c>
      <c r="E1042" s="10">
        <f>Source!I901</f>
        <v>0.02</v>
      </c>
      <c r="F1042" s="29"/>
      <c r="G1042" s="28"/>
      <c r="H1042" s="10"/>
      <c r="I1042" s="29"/>
      <c r="J1042" s="10"/>
      <c r="K1042" s="29"/>
      <c r="Q1042">
        <f>ROUND((Source!DN901/100)*ROUND((ROUND((Source!AF901*Source!AV901*Source!I901),2)),2), 2)</f>
        <v>5.0199999999999996</v>
      </c>
      <c r="R1042">
        <f>Source!X901</f>
        <v>108.31</v>
      </c>
      <c r="S1042">
        <f>ROUND((Source!DO901/100)*ROUND((ROUND((Source!AF901*Source!AV901*Source!I901),2)),2), 2)</f>
        <v>3.37</v>
      </c>
      <c r="T1042">
        <f>Source!Y901</f>
        <v>49.34</v>
      </c>
      <c r="U1042">
        <f>ROUND((175/100)*ROUND((ROUND((Source!AE901*Source!AV901*Source!I901),2)),2), 2)</f>
        <v>0</v>
      </c>
      <c r="V1042">
        <f>ROUND((160/100)*ROUND(ROUND((ROUND((Source!AE901*Source!AV901*Source!I901),2)*Source!BS901),2), 2), 2)</f>
        <v>0</v>
      </c>
    </row>
    <row r="1043" spans="1:28" x14ac:dyDescent="0.2">
      <c r="C1043" s="30" t="str">
        <f>"Объем: "&amp;Source!I901&amp;"=2/"&amp;"100"</f>
        <v>Объем: 0,02=2/100</v>
      </c>
    </row>
    <row r="1044" spans="1:28" ht="14.25" x14ac:dyDescent="0.2">
      <c r="A1044" s="26"/>
      <c r="B1044" s="26"/>
      <c r="C1044" s="26" t="s">
        <v>313</v>
      </c>
      <c r="D1044" s="27"/>
      <c r="E1044" s="10"/>
      <c r="F1044" s="29">
        <f>Source!AO901</f>
        <v>227.82</v>
      </c>
      <c r="G1044" s="28" t="str">
        <f>Source!DG901</f>
        <v/>
      </c>
      <c r="H1044" s="10">
        <f>Source!AV901</f>
        <v>1</v>
      </c>
      <c r="I1044" s="29">
        <f>ROUND((ROUND((Source!AF901*Source!AV901*Source!I901),2)),2)</f>
        <v>4.5599999999999996</v>
      </c>
      <c r="J1044" s="10">
        <f>IF(Source!BA901&lt;&gt; 0, Source!BA901, 1)</f>
        <v>26.39</v>
      </c>
      <c r="K1044" s="29">
        <f>Source!S901</f>
        <v>120.34</v>
      </c>
      <c r="W1044">
        <f>I1044</f>
        <v>4.5599999999999996</v>
      </c>
    </row>
    <row r="1045" spans="1:28" ht="14.25" x14ac:dyDescent="0.2">
      <c r="A1045" s="26"/>
      <c r="B1045" s="26"/>
      <c r="C1045" s="26" t="s">
        <v>314</v>
      </c>
      <c r="D1045" s="27" t="s">
        <v>315</v>
      </c>
      <c r="E1045" s="10">
        <f>Source!DN901</f>
        <v>110</v>
      </c>
      <c r="F1045" s="29"/>
      <c r="G1045" s="28"/>
      <c r="H1045" s="10"/>
      <c r="I1045" s="29">
        <f>SUM(Q1042:Q1044)</f>
        <v>5.0199999999999996</v>
      </c>
      <c r="J1045" s="10">
        <f>Source!BZ901</f>
        <v>90</v>
      </c>
      <c r="K1045" s="29">
        <f>SUM(R1042:R1044)</f>
        <v>108.31</v>
      </c>
    </row>
    <row r="1046" spans="1:28" ht="14.25" x14ac:dyDescent="0.2">
      <c r="A1046" s="26"/>
      <c r="B1046" s="26"/>
      <c r="C1046" s="26" t="s">
        <v>316</v>
      </c>
      <c r="D1046" s="27" t="s">
        <v>315</v>
      </c>
      <c r="E1046" s="10">
        <f>Source!DO901</f>
        <v>74</v>
      </c>
      <c r="F1046" s="29"/>
      <c r="G1046" s="28"/>
      <c r="H1046" s="10"/>
      <c r="I1046" s="29">
        <f>SUM(S1042:S1045)</f>
        <v>3.37</v>
      </c>
      <c r="J1046" s="10">
        <f>Source!CA901</f>
        <v>41</v>
      </c>
      <c r="K1046" s="29">
        <f>SUM(T1042:T1045)</f>
        <v>49.34</v>
      </c>
    </row>
    <row r="1047" spans="1:28" ht="14.25" x14ac:dyDescent="0.2">
      <c r="A1047" s="34"/>
      <c r="B1047" s="34"/>
      <c r="C1047" s="34" t="s">
        <v>317</v>
      </c>
      <c r="D1047" s="35" t="s">
        <v>318</v>
      </c>
      <c r="E1047" s="36">
        <f>Source!AQ901</f>
        <v>20.73</v>
      </c>
      <c r="F1047" s="37"/>
      <c r="G1047" s="38" t="str">
        <f>Source!DI901</f>
        <v/>
      </c>
      <c r="H1047" s="36">
        <f>Source!AV901</f>
        <v>1</v>
      </c>
      <c r="I1047" s="37">
        <f>Source!U901</f>
        <v>0.41460000000000002</v>
      </c>
      <c r="J1047" s="36"/>
      <c r="K1047" s="37"/>
      <c r="AB1047" s="32">
        <f>I1047</f>
        <v>0.41460000000000002</v>
      </c>
    </row>
    <row r="1048" spans="1:28" ht="15" x14ac:dyDescent="0.25">
      <c r="A1048" s="39"/>
      <c r="B1048" s="39"/>
      <c r="C1048" s="40" t="s">
        <v>319</v>
      </c>
      <c r="D1048" s="39"/>
      <c r="E1048" s="39"/>
      <c r="F1048" s="39"/>
      <c r="G1048" s="39"/>
      <c r="H1048" s="76">
        <f>I1044+I1045+I1046</f>
        <v>12.95</v>
      </c>
      <c r="I1048" s="76"/>
      <c r="J1048" s="76">
        <f>K1044+K1045+K1046</f>
        <v>277.99</v>
      </c>
      <c r="K1048" s="76"/>
      <c r="O1048" s="32">
        <f>I1044+I1045+I1046</f>
        <v>12.95</v>
      </c>
      <c r="P1048" s="32">
        <f>K1044+K1045+K1046</f>
        <v>277.99</v>
      </c>
      <c r="X1048">
        <f>IF(Source!BI901&lt;=1,I1044+I1045+I1046-0, 0)</f>
        <v>12.95</v>
      </c>
      <c r="Y1048">
        <f>IF(Source!BI901=2,I1044+I1045+I1046-0, 0)</f>
        <v>0</v>
      </c>
      <c r="Z1048">
        <f>IF(Source!BI901=3,I1044+I1045+I1046-0, 0)</f>
        <v>0</v>
      </c>
      <c r="AA1048">
        <f>IF(Source!BI901=4,I1044+I1045+I1046,0)</f>
        <v>0</v>
      </c>
    </row>
    <row r="1050" spans="1:28" ht="57" x14ac:dyDescent="0.2">
      <c r="A1050" s="26">
        <v>5</v>
      </c>
      <c r="B1050" s="26" t="str">
        <f>Source!F902</f>
        <v>6.62-31-1</v>
      </c>
      <c r="C1050" s="26" t="s">
        <v>53</v>
      </c>
      <c r="D1050" s="27" t="str">
        <f>Source!H902</f>
        <v>1 м2 поверхности</v>
      </c>
      <c r="E1050" s="10">
        <f>Source!I902</f>
        <v>20.75</v>
      </c>
      <c r="F1050" s="29"/>
      <c r="G1050" s="28"/>
      <c r="H1050" s="10"/>
      <c r="I1050" s="29"/>
      <c r="J1050" s="10"/>
      <c r="K1050" s="29"/>
      <c r="Q1050">
        <f>ROUND((Source!DN902/100)*ROUND((ROUND((Source!AF902*Source!AV902*Source!I902),2)),2), 2)</f>
        <v>127.2</v>
      </c>
      <c r="R1050">
        <f>Source!X902</f>
        <v>2786.15</v>
      </c>
      <c r="S1050">
        <f>ROUND((Source!DO902/100)*ROUND((ROUND((Source!AF902*Source!AV902*Source!I902),2)),2), 2)</f>
        <v>81.41</v>
      </c>
      <c r="T1050">
        <f>Source!Y902</f>
        <v>1376.29</v>
      </c>
      <c r="U1050">
        <f>ROUND((175/100)*ROUND((ROUND((Source!AE902*Source!AV902*Source!I902),2)),2), 2)</f>
        <v>0</v>
      </c>
      <c r="V1050">
        <f>ROUND((160/100)*ROUND(ROUND((ROUND((Source!AE902*Source!AV902*Source!I902),2)*Source!BS902),2), 2), 2)</f>
        <v>0</v>
      </c>
    </row>
    <row r="1051" spans="1:28" ht="14.25" x14ac:dyDescent="0.2">
      <c r="A1051" s="26"/>
      <c r="B1051" s="26"/>
      <c r="C1051" s="26" t="s">
        <v>313</v>
      </c>
      <c r="D1051" s="27"/>
      <c r="E1051" s="10"/>
      <c r="F1051" s="29">
        <f>Source!AO902</f>
        <v>6.13</v>
      </c>
      <c r="G1051" s="28" t="str">
        <f>Source!DG902</f>
        <v/>
      </c>
      <c r="H1051" s="10">
        <f>Source!AV902</f>
        <v>1</v>
      </c>
      <c r="I1051" s="29">
        <f>ROUND((ROUND((Source!AF902*Source!AV902*Source!I902),2)),2)</f>
        <v>127.2</v>
      </c>
      <c r="J1051" s="10">
        <f>IF(Source!BA902&lt;&gt; 0, Source!BA902, 1)</f>
        <v>26.39</v>
      </c>
      <c r="K1051" s="29">
        <f>Source!S902</f>
        <v>3356.81</v>
      </c>
      <c r="W1051">
        <f>I1051</f>
        <v>127.2</v>
      </c>
    </row>
    <row r="1052" spans="1:28" ht="14.25" x14ac:dyDescent="0.2">
      <c r="A1052" s="26"/>
      <c r="B1052" s="26"/>
      <c r="C1052" s="26" t="s">
        <v>314</v>
      </c>
      <c r="D1052" s="27" t="s">
        <v>315</v>
      </c>
      <c r="E1052" s="10">
        <f>Source!DN902</f>
        <v>100</v>
      </c>
      <c r="F1052" s="29"/>
      <c r="G1052" s="28"/>
      <c r="H1052" s="10"/>
      <c r="I1052" s="29">
        <f>SUM(Q1050:Q1051)</f>
        <v>127.2</v>
      </c>
      <c r="J1052" s="10">
        <f>Source!BZ902</f>
        <v>83</v>
      </c>
      <c r="K1052" s="29">
        <f>SUM(R1050:R1051)</f>
        <v>2786.15</v>
      </c>
    </row>
    <row r="1053" spans="1:28" ht="14.25" x14ac:dyDescent="0.2">
      <c r="A1053" s="26"/>
      <c r="B1053" s="26"/>
      <c r="C1053" s="26" t="s">
        <v>316</v>
      </c>
      <c r="D1053" s="27" t="s">
        <v>315</v>
      </c>
      <c r="E1053" s="10">
        <f>Source!DO902</f>
        <v>64</v>
      </c>
      <c r="F1053" s="29"/>
      <c r="G1053" s="28"/>
      <c r="H1053" s="10"/>
      <c r="I1053" s="29">
        <f>SUM(S1050:S1052)</f>
        <v>81.41</v>
      </c>
      <c r="J1053" s="10">
        <f>Source!CA902</f>
        <v>41</v>
      </c>
      <c r="K1053" s="29">
        <f>SUM(T1050:T1052)</f>
        <v>1376.29</v>
      </c>
    </row>
    <row r="1054" spans="1:28" ht="14.25" x14ac:dyDescent="0.2">
      <c r="A1054" s="34"/>
      <c r="B1054" s="34"/>
      <c r="C1054" s="34" t="s">
        <v>317</v>
      </c>
      <c r="D1054" s="35" t="s">
        <v>318</v>
      </c>
      <c r="E1054" s="36">
        <f>Source!AQ902</f>
        <v>0.6</v>
      </c>
      <c r="F1054" s="37"/>
      <c r="G1054" s="38" t="str">
        <f>Source!DI902</f>
        <v/>
      </c>
      <c r="H1054" s="36">
        <f>Source!AV902</f>
        <v>1</v>
      </c>
      <c r="I1054" s="37">
        <f>Source!U902</f>
        <v>12.45</v>
      </c>
      <c r="J1054" s="36"/>
      <c r="K1054" s="37"/>
      <c r="AB1054" s="32">
        <f>I1054</f>
        <v>12.45</v>
      </c>
    </row>
    <row r="1055" spans="1:28" ht="15" x14ac:dyDescent="0.25">
      <c r="A1055" s="39"/>
      <c r="B1055" s="39"/>
      <c r="C1055" s="40" t="s">
        <v>319</v>
      </c>
      <c r="D1055" s="39"/>
      <c r="E1055" s="39"/>
      <c r="F1055" s="39"/>
      <c r="G1055" s="39"/>
      <c r="H1055" s="76">
        <f>I1051+I1052+I1053</f>
        <v>335.81</v>
      </c>
      <c r="I1055" s="76"/>
      <c r="J1055" s="76">
        <f>K1051+K1052+K1053</f>
        <v>7519.25</v>
      </c>
      <c r="K1055" s="76"/>
      <c r="O1055" s="32">
        <f>I1051+I1052+I1053</f>
        <v>335.81</v>
      </c>
      <c r="P1055" s="32">
        <f>K1051+K1052+K1053</f>
        <v>7519.25</v>
      </c>
      <c r="X1055">
        <f>IF(Source!BI902&lt;=1,I1051+I1052+I1053-0, 0)</f>
        <v>335.81</v>
      </c>
      <c r="Y1055">
        <f>IF(Source!BI902=2,I1051+I1052+I1053-0, 0)</f>
        <v>0</v>
      </c>
      <c r="Z1055">
        <f>IF(Source!BI902=3,I1051+I1052+I1053-0, 0)</f>
        <v>0</v>
      </c>
      <c r="AA1055">
        <f>IF(Source!BI902=4,I1051+I1052+I1053,0)</f>
        <v>0</v>
      </c>
    </row>
    <row r="1058" spans="1:23" ht="15" x14ac:dyDescent="0.25">
      <c r="A1058" s="81" t="str">
        <f>CONCATENATE("Итого по подразделу: ",IF(Source!G904&lt;&gt;"Новый подраздел", Source!G904, ""))</f>
        <v>Итого по подразделу: Демонтажные и подготовительные  работы</v>
      </c>
      <c r="B1058" s="81"/>
      <c r="C1058" s="81"/>
      <c r="D1058" s="81"/>
      <c r="E1058" s="81"/>
      <c r="F1058" s="81"/>
      <c r="G1058" s="81"/>
      <c r="H1058" s="79">
        <f>SUM(O1016:O1057)</f>
        <v>414.11</v>
      </c>
      <c r="I1058" s="80"/>
      <c r="J1058" s="79">
        <f>SUM(P1016:P1057)</f>
        <v>9302.59</v>
      </c>
      <c r="K1058" s="80"/>
    </row>
    <row r="1059" spans="1:23" hidden="1" x14ac:dyDescent="0.2">
      <c r="A1059" t="s">
        <v>320</v>
      </c>
      <c r="H1059">
        <f>SUM(AC1016:AC1058)</f>
        <v>0</v>
      </c>
      <c r="J1059">
        <f>SUM(AD1016:AD1058)</f>
        <v>0</v>
      </c>
    </row>
    <row r="1060" spans="1:23" hidden="1" x14ac:dyDescent="0.2">
      <c r="A1060" t="s">
        <v>321</v>
      </c>
      <c r="H1060">
        <f>SUM(AE1016:AE1059)</f>
        <v>0</v>
      </c>
      <c r="J1060">
        <f>SUM(AF1016:AF1059)</f>
        <v>0</v>
      </c>
    </row>
    <row r="1062" spans="1:23" ht="15" x14ac:dyDescent="0.25">
      <c r="A1062" s="81" t="str">
        <f>CONCATENATE("Итого по разделу: ",IF(Source!G934&lt;&gt;"Новый раздел", Source!G934, ""))</f>
        <v>Итого по разделу: Секция в осях Е-Ж (Подъезд №5)</v>
      </c>
      <c r="B1062" s="81"/>
      <c r="C1062" s="81"/>
      <c r="D1062" s="81"/>
      <c r="E1062" s="81"/>
      <c r="F1062" s="81"/>
      <c r="G1062" s="81"/>
      <c r="H1062" s="79">
        <f>SUM(O1014:O1061)</f>
        <v>414.11</v>
      </c>
      <c r="I1062" s="80"/>
      <c r="J1062" s="79">
        <f>SUM(P1014:P1061)</f>
        <v>9302.59</v>
      </c>
      <c r="K1062" s="80"/>
    </row>
    <row r="1063" spans="1:23" hidden="1" x14ac:dyDescent="0.2">
      <c r="A1063" t="s">
        <v>320</v>
      </c>
      <c r="H1063">
        <f>SUM(AC1014:AC1062)</f>
        <v>0</v>
      </c>
      <c r="J1063">
        <f>SUM(AD1014:AD1062)</f>
        <v>0</v>
      </c>
    </row>
    <row r="1064" spans="1:23" hidden="1" x14ac:dyDescent="0.2">
      <c r="A1064" t="s">
        <v>321</v>
      </c>
      <c r="H1064">
        <f>SUM(AE1014:AE1063)</f>
        <v>0</v>
      </c>
      <c r="J1064">
        <f>SUM(AF1014:AF1063)</f>
        <v>0</v>
      </c>
    </row>
    <row r="1066" spans="1:23" ht="16.5" x14ac:dyDescent="0.25">
      <c r="A1066" s="75" t="str">
        <f>CONCATENATE("Раздел: ",IF(Source!G964&lt;&gt;"Новый раздел", Source!G964, ""))</f>
        <v>Раздел: Монтажные (кровельные) работы</v>
      </c>
      <c r="B1066" s="75"/>
      <c r="C1066" s="75"/>
      <c r="D1066" s="75"/>
      <c r="E1066" s="75"/>
      <c r="F1066" s="75"/>
      <c r="G1066" s="75"/>
      <c r="H1066" s="75"/>
      <c r="I1066" s="75"/>
      <c r="J1066" s="75"/>
      <c r="K1066" s="75"/>
    </row>
    <row r="1067" spans="1:23" ht="28.5" x14ac:dyDescent="0.2">
      <c r="A1067" s="26">
        <v>1</v>
      </c>
      <c r="B1067" s="26" t="str">
        <f>Source!F968</f>
        <v>6.58-31-3</v>
      </c>
      <c r="C1067" s="26" t="s">
        <v>110</v>
      </c>
      <c r="D1067" s="27" t="str">
        <f>Source!H968</f>
        <v>100 мест</v>
      </c>
      <c r="E1067" s="10">
        <f>Source!I968</f>
        <v>0.03</v>
      </c>
      <c r="F1067" s="29"/>
      <c r="G1067" s="28"/>
      <c r="H1067" s="10"/>
      <c r="I1067" s="29"/>
      <c r="J1067" s="10"/>
      <c r="K1067" s="29"/>
      <c r="Q1067">
        <f>ROUND((Source!DN968/100)*ROUND((ROUND((Source!AF968*Source!AV968*Source!I968),2)),2), 2)</f>
        <v>40.93</v>
      </c>
      <c r="R1067">
        <f>Source!X968</f>
        <v>903.68</v>
      </c>
      <c r="S1067">
        <f>ROUND((Source!DO968/100)*ROUND((ROUND((Source!AF968*Source!AV968*Source!I968),2)),2), 2)</f>
        <v>31.09</v>
      </c>
      <c r="T1067">
        <f>Source!Y968</f>
        <v>425.87</v>
      </c>
      <c r="U1067">
        <f>ROUND((175/100)*ROUND((ROUND((Source!AE968*Source!AV968*Source!I968),2)),2), 2)</f>
        <v>0.79</v>
      </c>
      <c r="V1067">
        <f>ROUND((160/100)*ROUND(ROUND((ROUND((Source!AE968*Source!AV968*Source!I968),2)*Source!BS968),2), 2), 2)</f>
        <v>19.010000000000002</v>
      </c>
    </row>
    <row r="1068" spans="1:23" x14ac:dyDescent="0.2">
      <c r="C1068" s="30" t="str">
        <f>"Объем: "&amp;Source!I968&amp;"=3/"&amp;"100"</f>
        <v>Объем: 0,03=3/100</v>
      </c>
    </row>
    <row r="1069" spans="1:23" ht="14.25" x14ac:dyDescent="0.2">
      <c r="A1069" s="26"/>
      <c r="B1069" s="26"/>
      <c r="C1069" s="26" t="s">
        <v>313</v>
      </c>
      <c r="D1069" s="27"/>
      <c r="E1069" s="10"/>
      <c r="F1069" s="29">
        <f>Source!AO968</f>
        <v>1311.93</v>
      </c>
      <c r="G1069" s="28" t="str">
        <f>Source!DG968</f>
        <v/>
      </c>
      <c r="H1069" s="10">
        <f>Source!AV968</f>
        <v>1</v>
      </c>
      <c r="I1069" s="29">
        <f>ROUND((ROUND((Source!AF968*Source!AV968*Source!I968),2)),2)</f>
        <v>39.36</v>
      </c>
      <c r="J1069" s="10">
        <f>IF(Source!BA968&lt;&gt; 0, Source!BA968, 1)</f>
        <v>26.39</v>
      </c>
      <c r="K1069" s="29">
        <f>Source!S968</f>
        <v>1038.71</v>
      </c>
      <c r="W1069">
        <f>I1069</f>
        <v>39.36</v>
      </c>
    </row>
    <row r="1070" spans="1:23" ht="14.25" x14ac:dyDescent="0.2">
      <c r="A1070" s="26"/>
      <c r="B1070" s="26"/>
      <c r="C1070" s="26" t="s">
        <v>322</v>
      </c>
      <c r="D1070" s="27"/>
      <c r="E1070" s="10"/>
      <c r="F1070" s="29">
        <f>Source!AM968</f>
        <v>41.45</v>
      </c>
      <c r="G1070" s="28" t="str">
        <f>Source!DE968</f>
        <v/>
      </c>
      <c r="H1070" s="10">
        <f>Source!AV968</f>
        <v>1</v>
      </c>
      <c r="I1070" s="29">
        <f>(ROUND((ROUND(((Source!ET968)*Source!AV968*Source!I968),2)),2)+ROUND((ROUND(((Source!AE968-(Source!EU968))*Source!AV968*Source!I968),2)),2))</f>
        <v>1.24</v>
      </c>
      <c r="J1070" s="10">
        <f>IF(Source!BB968&lt;&gt; 0, Source!BB968, 1)</f>
        <v>14.75</v>
      </c>
      <c r="K1070" s="29">
        <f>Source!Q968</f>
        <v>18.29</v>
      </c>
    </row>
    <row r="1071" spans="1:23" ht="14.25" x14ac:dyDescent="0.2">
      <c r="A1071" s="26"/>
      <c r="B1071" s="26"/>
      <c r="C1071" s="26" t="s">
        <v>323</v>
      </c>
      <c r="D1071" s="27"/>
      <c r="E1071" s="10"/>
      <c r="F1071" s="29">
        <f>Source!AN968</f>
        <v>15.08</v>
      </c>
      <c r="G1071" s="28" t="str">
        <f>Source!DF968</f>
        <v/>
      </c>
      <c r="H1071" s="10">
        <f>Source!AV968</f>
        <v>1</v>
      </c>
      <c r="I1071" s="41">
        <f>ROUND((ROUND((Source!AE968*Source!AV968*Source!I968),2)),2)</f>
        <v>0.45</v>
      </c>
      <c r="J1071" s="10">
        <f>IF(Source!BS968&lt;&gt; 0, Source!BS968, 1)</f>
        <v>26.39</v>
      </c>
      <c r="K1071" s="41">
        <f>Source!R968</f>
        <v>11.88</v>
      </c>
      <c r="W1071">
        <f>I1071</f>
        <v>0.45</v>
      </c>
    </row>
    <row r="1072" spans="1:23" ht="14.25" x14ac:dyDescent="0.2">
      <c r="A1072" s="26"/>
      <c r="B1072" s="26"/>
      <c r="C1072" s="26" t="s">
        <v>324</v>
      </c>
      <c r="D1072" s="27"/>
      <c r="E1072" s="10"/>
      <c r="F1072" s="29">
        <f>Source!AL968</f>
        <v>972.06</v>
      </c>
      <c r="G1072" s="28" t="str">
        <f>Source!DD968</f>
        <v/>
      </c>
      <c r="H1072" s="10">
        <f>Source!AW968</f>
        <v>1</v>
      </c>
      <c r="I1072" s="29">
        <f>ROUND((ROUND((Source!AC968*Source!AW968*Source!I968),2)),2)</f>
        <v>29.16</v>
      </c>
      <c r="J1072" s="10">
        <f>IF(Source!BC968&lt;&gt; 0, Source!BC968, 1)</f>
        <v>8.3000000000000007</v>
      </c>
      <c r="K1072" s="29">
        <f>Source!P968</f>
        <v>242.03</v>
      </c>
    </row>
    <row r="1073" spans="1:28" ht="28.5" x14ac:dyDescent="0.2">
      <c r="A1073" s="26" t="s">
        <v>27</v>
      </c>
      <c r="B1073" s="26" t="str">
        <f>Source!F969</f>
        <v>9999990001</v>
      </c>
      <c r="C1073" s="26" t="s">
        <v>29</v>
      </c>
      <c r="D1073" s="27" t="str">
        <f>Source!H969</f>
        <v>т</v>
      </c>
      <c r="E1073" s="10">
        <f>Source!I969</f>
        <v>-3.8399999999999997E-2</v>
      </c>
      <c r="F1073" s="29">
        <f>Source!AK969</f>
        <v>0</v>
      </c>
      <c r="G1073" s="31" t="s">
        <v>3</v>
      </c>
      <c r="H1073" s="10">
        <f>Source!AW969</f>
        <v>1</v>
      </c>
      <c r="I1073" s="29">
        <f>ROUND((ROUND((Source!AC969*Source!AW969*Source!I969),2)),2)+(ROUND((ROUND(((Source!ET969)*Source!AV969*Source!I969),2)),2)+ROUND((ROUND(((Source!AE969-(Source!EU969))*Source!AV969*Source!I969),2)),2))+ROUND((ROUND((Source!AF969*Source!AV969*Source!I969),2)),2)</f>
        <v>0</v>
      </c>
      <c r="J1073" s="10">
        <f>IF(Source!BC969&lt;&gt; 0, Source!BC969, 1)</f>
        <v>1</v>
      </c>
      <c r="K1073" s="29">
        <f>Source!O969</f>
        <v>0</v>
      </c>
      <c r="Q1073">
        <f>ROUND((Source!DN969/100)*ROUND((ROUND((Source!AF969*Source!AV969*Source!I969),2)),2), 2)</f>
        <v>0</v>
      </c>
      <c r="R1073">
        <f>Source!X969</f>
        <v>0</v>
      </c>
      <c r="S1073">
        <f>ROUND((Source!DO969/100)*ROUND((ROUND((Source!AF969*Source!AV969*Source!I969),2)),2), 2)</f>
        <v>0</v>
      </c>
      <c r="T1073">
        <f>Source!Y969</f>
        <v>0</v>
      </c>
      <c r="U1073">
        <f>ROUND((175/100)*ROUND((ROUND((Source!AE969*Source!AV969*Source!I969),2)),2), 2)</f>
        <v>0</v>
      </c>
      <c r="V1073">
        <f>ROUND((160/100)*ROUND(ROUND((ROUND((Source!AE969*Source!AV969*Source!I969),2)*Source!BS969),2), 2), 2)</f>
        <v>0</v>
      </c>
      <c r="X1073">
        <f>IF(Source!BI969&lt;=1,I1073, 0)</f>
        <v>0</v>
      </c>
      <c r="Y1073">
        <f>IF(Source!BI969=2,I1073, 0)</f>
        <v>0</v>
      </c>
      <c r="Z1073">
        <f>IF(Source!BI969=3,I1073, 0)</f>
        <v>0</v>
      </c>
      <c r="AA1073">
        <f>IF(Source!BI969=4,I1073, 0)</f>
        <v>0</v>
      </c>
    </row>
    <row r="1074" spans="1:28" ht="14.25" x14ac:dyDescent="0.2">
      <c r="A1074" s="26"/>
      <c r="B1074" s="26"/>
      <c r="C1074" s="26" t="s">
        <v>314</v>
      </c>
      <c r="D1074" s="27" t="s">
        <v>315</v>
      </c>
      <c r="E1074" s="10">
        <f>Source!DN968</f>
        <v>104</v>
      </c>
      <c r="F1074" s="29"/>
      <c r="G1074" s="28"/>
      <c r="H1074" s="10"/>
      <c r="I1074" s="29">
        <f>SUM(Q1067:Q1073)</f>
        <v>40.93</v>
      </c>
      <c r="J1074" s="10">
        <f>Source!BZ968</f>
        <v>87</v>
      </c>
      <c r="K1074" s="29">
        <f>SUM(R1067:R1073)</f>
        <v>903.68</v>
      </c>
    </row>
    <row r="1075" spans="1:28" ht="14.25" x14ac:dyDescent="0.2">
      <c r="A1075" s="26"/>
      <c r="B1075" s="26"/>
      <c r="C1075" s="26" t="s">
        <v>316</v>
      </c>
      <c r="D1075" s="27" t="s">
        <v>315</v>
      </c>
      <c r="E1075" s="10">
        <f>Source!DO968</f>
        <v>79</v>
      </c>
      <c r="F1075" s="29"/>
      <c r="G1075" s="28"/>
      <c r="H1075" s="10"/>
      <c r="I1075" s="29">
        <f>SUM(S1067:S1074)</f>
        <v>31.09</v>
      </c>
      <c r="J1075" s="10">
        <f>Source!CA968</f>
        <v>41</v>
      </c>
      <c r="K1075" s="29">
        <f>SUM(T1067:T1074)</f>
        <v>425.87</v>
      </c>
    </row>
    <row r="1076" spans="1:28" ht="14.25" x14ac:dyDescent="0.2">
      <c r="A1076" s="26"/>
      <c r="B1076" s="26"/>
      <c r="C1076" s="26" t="s">
        <v>325</v>
      </c>
      <c r="D1076" s="27" t="s">
        <v>315</v>
      </c>
      <c r="E1076" s="10">
        <f>175</f>
        <v>175</v>
      </c>
      <c r="F1076" s="29"/>
      <c r="G1076" s="28"/>
      <c r="H1076" s="10"/>
      <c r="I1076" s="29">
        <f>SUM(U1067:U1075)</f>
        <v>0.79</v>
      </c>
      <c r="J1076" s="10">
        <f>160</f>
        <v>160</v>
      </c>
      <c r="K1076" s="29">
        <f>SUM(V1067:V1075)</f>
        <v>19.010000000000002</v>
      </c>
    </row>
    <row r="1077" spans="1:28" ht="14.25" x14ac:dyDescent="0.2">
      <c r="A1077" s="34"/>
      <c r="B1077" s="34"/>
      <c r="C1077" s="34" t="s">
        <v>317</v>
      </c>
      <c r="D1077" s="35" t="s">
        <v>318</v>
      </c>
      <c r="E1077" s="36">
        <f>Source!AQ968</f>
        <v>113</v>
      </c>
      <c r="F1077" s="37"/>
      <c r="G1077" s="38" t="str">
        <f>Source!DI968</f>
        <v/>
      </c>
      <c r="H1077" s="36">
        <f>Source!AV968</f>
        <v>1</v>
      </c>
      <c r="I1077" s="37">
        <f>Source!U968</f>
        <v>3.3899999999999997</v>
      </c>
      <c r="J1077" s="36"/>
      <c r="K1077" s="37"/>
      <c r="AB1077" s="32">
        <f>I1077</f>
        <v>3.3899999999999997</v>
      </c>
    </row>
    <row r="1078" spans="1:28" ht="15" x14ac:dyDescent="0.25">
      <c r="A1078" s="39"/>
      <c r="B1078" s="39"/>
      <c r="C1078" s="40" t="s">
        <v>319</v>
      </c>
      <c r="D1078" s="39"/>
      <c r="E1078" s="39"/>
      <c r="F1078" s="39"/>
      <c r="G1078" s="39"/>
      <c r="H1078" s="76">
        <f>I1069+I1070+I1072+I1074+I1075+I1076+SUM(I1073:I1073)</f>
        <v>142.57</v>
      </c>
      <c r="I1078" s="76"/>
      <c r="J1078" s="76">
        <f>K1069+K1070+K1072+K1074+K1075+K1076+SUM(K1073:K1073)</f>
        <v>2647.59</v>
      </c>
      <c r="K1078" s="76"/>
      <c r="O1078" s="32">
        <f>I1069+I1070+I1072+I1074+I1075+I1076+SUM(I1073:I1073)</f>
        <v>142.57</v>
      </c>
      <c r="P1078" s="32">
        <f>K1069+K1070+K1072+K1074+K1075+K1076+SUM(K1073:K1073)</f>
        <v>2647.59</v>
      </c>
      <c r="X1078">
        <f>IF(Source!BI968&lt;=1,I1069+I1070+I1072+I1074+I1075+I1076-0, 0)</f>
        <v>142.57</v>
      </c>
      <c r="Y1078">
        <f>IF(Source!BI968=2,I1069+I1070+I1072+I1074+I1075+I1076-0, 0)</f>
        <v>0</v>
      </c>
      <c r="Z1078">
        <f>IF(Source!BI968=3,I1069+I1070+I1072+I1074+I1075+I1076-0, 0)</f>
        <v>0</v>
      </c>
      <c r="AA1078">
        <f>IF(Source!BI968=4,I1069+I1070+I1072+I1074+I1075+I1076,0)</f>
        <v>0</v>
      </c>
    </row>
    <row r="1080" spans="1:28" ht="28.5" x14ac:dyDescent="0.2">
      <c r="A1080" s="26">
        <v>2</v>
      </c>
      <c r="B1080" s="26" t="str">
        <f>Source!F970</f>
        <v>6.58-31-1</v>
      </c>
      <c r="C1080" s="26" t="s">
        <v>116</v>
      </c>
      <c r="D1080" s="27" t="str">
        <f>Source!H970</f>
        <v>100 мест</v>
      </c>
      <c r="E1080" s="10">
        <f>Source!I970</f>
        <v>0.03</v>
      </c>
      <c r="F1080" s="29"/>
      <c r="G1080" s="28"/>
      <c r="H1080" s="10"/>
      <c r="I1080" s="29"/>
      <c r="J1080" s="10"/>
      <c r="K1080" s="29"/>
      <c r="Q1080">
        <f>ROUND((Source!DN970/100)*ROUND((ROUND((Source!AF970*Source!AV970*Source!I970),2)),2), 2)</f>
        <v>14.31</v>
      </c>
      <c r="R1080">
        <f>Source!X970</f>
        <v>315.92</v>
      </c>
      <c r="S1080">
        <f>ROUND((Source!DO970/100)*ROUND((ROUND((Source!AF970*Source!AV970*Source!I970),2)),2), 2)</f>
        <v>10.87</v>
      </c>
      <c r="T1080">
        <f>Source!Y970</f>
        <v>148.88</v>
      </c>
      <c r="U1080">
        <f>ROUND((175/100)*ROUND((ROUND((Source!AE970*Source!AV970*Source!I970),2)),2), 2)</f>
        <v>0.19</v>
      </c>
      <c r="V1080">
        <f>ROUND((160/100)*ROUND(ROUND((ROUND((Source!AE970*Source!AV970*Source!I970),2)*Source!BS970),2), 2), 2)</f>
        <v>4.6399999999999997</v>
      </c>
    </row>
    <row r="1081" spans="1:28" x14ac:dyDescent="0.2">
      <c r="C1081" s="30" t="str">
        <f>"Объем: "&amp;Source!I970&amp;"=3/"&amp;"100"</f>
        <v>Объем: 0,03=3/100</v>
      </c>
    </row>
    <row r="1082" spans="1:28" ht="14.25" x14ac:dyDescent="0.2">
      <c r="A1082" s="26"/>
      <c r="B1082" s="26"/>
      <c r="C1082" s="26" t="s">
        <v>313</v>
      </c>
      <c r="D1082" s="27"/>
      <c r="E1082" s="10"/>
      <c r="F1082" s="29">
        <f>Source!AO970</f>
        <v>458.59</v>
      </c>
      <c r="G1082" s="28" t="str">
        <f>Source!DG970</f>
        <v/>
      </c>
      <c r="H1082" s="10">
        <f>Source!AV970</f>
        <v>1</v>
      </c>
      <c r="I1082" s="29">
        <f>ROUND((ROUND((Source!AF970*Source!AV970*Source!I970),2)),2)</f>
        <v>13.76</v>
      </c>
      <c r="J1082" s="10">
        <f>IF(Source!BA970&lt;&gt; 0, Source!BA970, 1)</f>
        <v>26.39</v>
      </c>
      <c r="K1082" s="29">
        <f>Source!S970</f>
        <v>363.13</v>
      </c>
      <c r="W1082">
        <f>I1082</f>
        <v>13.76</v>
      </c>
    </row>
    <row r="1083" spans="1:28" ht="14.25" x14ac:dyDescent="0.2">
      <c r="A1083" s="26"/>
      <c r="B1083" s="26"/>
      <c r="C1083" s="26" t="s">
        <v>322</v>
      </c>
      <c r="D1083" s="27"/>
      <c r="E1083" s="10"/>
      <c r="F1083" s="29">
        <f>Source!AM970</f>
        <v>9.8699999999999992</v>
      </c>
      <c r="G1083" s="28" t="str">
        <f>Source!DE970</f>
        <v/>
      </c>
      <c r="H1083" s="10">
        <f>Source!AV970</f>
        <v>1</v>
      </c>
      <c r="I1083" s="29">
        <f>(ROUND((ROUND(((Source!ET970)*Source!AV970*Source!I970),2)),2)+ROUND((ROUND(((Source!AE970-(Source!EU970))*Source!AV970*Source!I970),2)),2))</f>
        <v>0.3</v>
      </c>
      <c r="J1083" s="10">
        <f>IF(Source!BB970&lt;&gt; 0, Source!BB970, 1)</f>
        <v>14.65</v>
      </c>
      <c r="K1083" s="29">
        <f>Source!Q970</f>
        <v>4.4000000000000004</v>
      </c>
    </row>
    <row r="1084" spans="1:28" ht="14.25" x14ac:dyDescent="0.2">
      <c r="A1084" s="26"/>
      <c r="B1084" s="26"/>
      <c r="C1084" s="26" t="s">
        <v>323</v>
      </c>
      <c r="D1084" s="27"/>
      <c r="E1084" s="10"/>
      <c r="F1084" s="29">
        <f>Source!AN970</f>
        <v>3.55</v>
      </c>
      <c r="G1084" s="28" t="str">
        <f>Source!DF970</f>
        <v/>
      </c>
      <c r="H1084" s="10">
        <f>Source!AV970</f>
        <v>1</v>
      </c>
      <c r="I1084" s="41">
        <f>ROUND((ROUND((Source!AE970*Source!AV970*Source!I970),2)),2)</f>
        <v>0.11</v>
      </c>
      <c r="J1084" s="10">
        <f>IF(Source!BS970&lt;&gt; 0, Source!BS970, 1)</f>
        <v>26.39</v>
      </c>
      <c r="K1084" s="41">
        <f>Source!R970</f>
        <v>2.9</v>
      </c>
      <c r="W1084">
        <f>I1084</f>
        <v>0.11</v>
      </c>
    </row>
    <row r="1085" spans="1:28" ht="14.25" x14ac:dyDescent="0.2">
      <c r="A1085" s="26"/>
      <c r="B1085" s="26"/>
      <c r="C1085" s="26" t="s">
        <v>324</v>
      </c>
      <c r="D1085" s="27"/>
      <c r="E1085" s="10"/>
      <c r="F1085" s="29">
        <f>Source!AL970</f>
        <v>195.25</v>
      </c>
      <c r="G1085" s="28" t="str">
        <f>Source!DD970</f>
        <v/>
      </c>
      <c r="H1085" s="10">
        <f>Source!AW970</f>
        <v>1</v>
      </c>
      <c r="I1085" s="29">
        <f>ROUND((ROUND((Source!AC970*Source!AW970*Source!I970),2)),2)</f>
        <v>5.86</v>
      </c>
      <c r="J1085" s="10">
        <f>IF(Source!BC970&lt;&gt; 0, Source!BC970, 1)</f>
        <v>8.3000000000000007</v>
      </c>
      <c r="K1085" s="29">
        <f>Source!P970</f>
        <v>48.64</v>
      </c>
    </row>
    <row r="1086" spans="1:28" ht="28.5" x14ac:dyDescent="0.2">
      <c r="A1086" s="26" t="s">
        <v>118</v>
      </c>
      <c r="B1086" s="26" t="str">
        <f>Source!F971</f>
        <v>9999990001</v>
      </c>
      <c r="C1086" s="26" t="s">
        <v>29</v>
      </c>
      <c r="D1086" s="27" t="str">
        <f>Source!H971</f>
        <v>т</v>
      </c>
      <c r="E1086" s="10">
        <f>Source!I971</f>
        <v>-8.9999999999999993E-3</v>
      </c>
      <c r="F1086" s="29">
        <f>Source!AK971</f>
        <v>0</v>
      </c>
      <c r="G1086" s="31" t="s">
        <v>3</v>
      </c>
      <c r="H1086" s="10">
        <f>Source!AW971</f>
        <v>1</v>
      </c>
      <c r="I1086" s="29">
        <f>ROUND((ROUND((Source!AC971*Source!AW971*Source!I971),2)),2)+(ROUND((ROUND(((Source!ET971)*Source!AV971*Source!I971),2)),2)+ROUND((ROUND(((Source!AE971-(Source!EU971))*Source!AV971*Source!I971),2)),2))+ROUND((ROUND((Source!AF971*Source!AV971*Source!I971),2)),2)</f>
        <v>0</v>
      </c>
      <c r="J1086" s="10">
        <f>IF(Source!BC971&lt;&gt; 0, Source!BC971, 1)</f>
        <v>1</v>
      </c>
      <c r="K1086" s="29">
        <f>Source!O971</f>
        <v>0</v>
      </c>
      <c r="Q1086">
        <f>ROUND((Source!DN971/100)*ROUND((ROUND((Source!AF971*Source!AV971*Source!I971),2)),2), 2)</f>
        <v>0</v>
      </c>
      <c r="R1086">
        <f>Source!X971</f>
        <v>0</v>
      </c>
      <c r="S1086">
        <f>ROUND((Source!DO971/100)*ROUND((ROUND((Source!AF971*Source!AV971*Source!I971),2)),2), 2)</f>
        <v>0</v>
      </c>
      <c r="T1086">
        <f>Source!Y971</f>
        <v>0</v>
      </c>
      <c r="U1086">
        <f>ROUND((175/100)*ROUND((ROUND((Source!AE971*Source!AV971*Source!I971),2)),2), 2)</f>
        <v>0</v>
      </c>
      <c r="V1086">
        <f>ROUND((160/100)*ROUND(ROUND((ROUND((Source!AE971*Source!AV971*Source!I971),2)*Source!BS971),2), 2), 2)</f>
        <v>0</v>
      </c>
      <c r="X1086">
        <f>IF(Source!BI971&lt;=1,I1086, 0)</f>
        <v>0</v>
      </c>
      <c r="Y1086">
        <f>IF(Source!BI971=2,I1086, 0)</f>
        <v>0</v>
      </c>
      <c r="Z1086">
        <f>IF(Source!BI971=3,I1086, 0)</f>
        <v>0</v>
      </c>
      <c r="AA1086">
        <f>IF(Source!BI971=4,I1086, 0)</f>
        <v>0</v>
      </c>
    </row>
    <row r="1087" spans="1:28" ht="14.25" x14ac:dyDescent="0.2">
      <c r="A1087" s="26"/>
      <c r="B1087" s="26"/>
      <c r="C1087" s="26" t="s">
        <v>314</v>
      </c>
      <c r="D1087" s="27" t="s">
        <v>315</v>
      </c>
      <c r="E1087" s="10">
        <f>Source!DN970</f>
        <v>104</v>
      </c>
      <c r="F1087" s="29"/>
      <c r="G1087" s="28"/>
      <c r="H1087" s="10"/>
      <c r="I1087" s="29">
        <f>SUM(Q1080:Q1086)</f>
        <v>14.31</v>
      </c>
      <c r="J1087" s="10">
        <f>Source!BZ970</f>
        <v>87</v>
      </c>
      <c r="K1087" s="29">
        <f>SUM(R1080:R1086)</f>
        <v>315.92</v>
      </c>
    </row>
    <row r="1088" spans="1:28" ht="14.25" x14ac:dyDescent="0.2">
      <c r="A1088" s="26"/>
      <c r="B1088" s="26"/>
      <c r="C1088" s="26" t="s">
        <v>316</v>
      </c>
      <c r="D1088" s="27" t="s">
        <v>315</v>
      </c>
      <c r="E1088" s="10">
        <f>Source!DO970</f>
        <v>79</v>
      </c>
      <c r="F1088" s="29"/>
      <c r="G1088" s="28"/>
      <c r="H1088" s="10"/>
      <c r="I1088" s="29">
        <f>SUM(S1080:S1087)</f>
        <v>10.87</v>
      </c>
      <c r="J1088" s="10">
        <f>Source!CA970</f>
        <v>41</v>
      </c>
      <c r="K1088" s="29">
        <f>SUM(T1080:T1087)</f>
        <v>148.88</v>
      </c>
    </row>
    <row r="1089" spans="1:28" ht="14.25" x14ac:dyDescent="0.2">
      <c r="A1089" s="26"/>
      <c r="B1089" s="26"/>
      <c r="C1089" s="26" t="s">
        <v>325</v>
      </c>
      <c r="D1089" s="27" t="s">
        <v>315</v>
      </c>
      <c r="E1089" s="10">
        <f>175</f>
        <v>175</v>
      </c>
      <c r="F1089" s="29"/>
      <c r="G1089" s="28"/>
      <c r="H1089" s="10"/>
      <c r="I1089" s="29">
        <f>SUM(U1080:U1088)</f>
        <v>0.19</v>
      </c>
      <c r="J1089" s="10">
        <f>160</f>
        <v>160</v>
      </c>
      <c r="K1089" s="29">
        <f>SUM(V1080:V1088)</f>
        <v>4.6399999999999997</v>
      </c>
    </row>
    <row r="1090" spans="1:28" ht="14.25" x14ac:dyDescent="0.2">
      <c r="A1090" s="34"/>
      <c r="B1090" s="34"/>
      <c r="C1090" s="34" t="s">
        <v>317</v>
      </c>
      <c r="D1090" s="35" t="s">
        <v>318</v>
      </c>
      <c r="E1090" s="36">
        <f>Source!AQ970</f>
        <v>39.5</v>
      </c>
      <c r="F1090" s="37"/>
      <c r="G1090" s="38" t="str">
        <f>Source!DI970</f>
        <v/>
      </c>
      <c r="H1090" s="36">
        <f>Source!AV970</f>
        <v>1</v>
      </c>
      <c r="I1090" s="37">
        <f>Source!U970</f>
        <v>1.1850000000000001</v>
      </c>
      <c r="J1090" s="36"/>
      <c r="K1090" s="37"/>
      <c r="AB1090" s="32">
        <f>I1090</f>
        <v>1.1850000000000001</v>
      </c>
    </row>
    <row r="1091" spans="1:28" ht="15" x14ac:dyDescent="0.25">
      <c r="A1091" s="39"/>
      <c r="B1091" s="39"/>
      <c r="C1091" s="40" t="s">
        <v>319</v>
      </c>
      <c r="D1091" s="39"/>
      <c r="E1091" s="39"/>
      <c r="F1091" s="39"/>
      <c r="G1091" s="39"/>
      <c r="H1091" s="76">
        <f>I1082+I1083+I1085+I1087+I1088+I1089+SUM(I1086:I1086)</f>
        <v>45.29</v>
      </c>
      <c r="I1091" s="76"/>
      <c r="J1091" s="76">
        <f>K1082+K1083+K1085+K1087+K1088+K1089+SUM(K1086:K1086)</f>
        <v>885.6099999999999</v>
      </c>
      <c r="K1091" s="76"/>
      <c r="O1091" s="32">
        <f>I1082+I1083+I1085+I1087+I1088+I1089+SUM(I1086:I1086)</f>
        <v>45.29</v>
      </c>
      <c r="P1091" s="32">
        <f>K1082+K1083+K1085+K1087+K1088+K1089+SUM(K1086:K1086)</f>
        <v>885.6099999999999</v>
      </c>
      <c r="X1091">
        <f>IF(Source!BI970&lt;=1,I1082+I1083+I1085+I1087+I1088+I1089-0, 0)</f>
        <v>45.29</v>
      </c>
      <c r="Y1091">
        <f>IF(Source!BI970=2,I1082+I1083+I1085+I1087+I1088+I1089-0, 0)</f>
        <v>0</v>
      </c>
      <c r="Z1091">
        <f>IF(Source!BI970=3,I1082+I1083+I1085+I1087+I1088+I1089-0, 0)</f>
        <v>0</v>
      </c>
      <c r="AA1091">
        <f>IF(Source!BI970=4,I1082+I1083+I1085+I1087+I1088+I1089,0)</f>
        <v>0</v>
      </c>
    </row>
    <row r="1093" spans="1:28" ht="28.5" x14ac:dyDescent="0.2">
      <c r="A1093" s="26">
        <v>3</v>
      </c>
      <c r="B1093" s="26" t="str">
        <f>Source!F972</f>
        <v>6.54-9-2</v>
      </c>
      <c r="C1093" s="26" t="s">
        <v>120</v>
      </c>
      <c r="D1093" s="27" t="str">
        <f>Source!H972</f>
        <v>1 м3</v>
      </c>
      <c r="E1093" s="10">
        <f>Source!I972</f>
        <v>1.05</v>
      </c>
      <c r="F1093" s="29"/>
      <c r="G1093" s="28"/>
      <c r="H1093" s="10"/>
      <c r="I1093" s="29"/>
      <c r="J1093" s="10"/>
      <c r="K1093" s="29"/>
      <c r="Q1093">
        <f>ROUND((Source!DN972/100)*ROUND((ROUND((Source!AF972*Source!AV972*Source!I972),2)),2), 2)</f>
        <v>241.38</v>
      </c>
      <c r="R1093">
        <f>Source!X972</f>
        <v>5245.96</v>
      </c>
      <c r="S1093">
        <f>ROUND((Source!DO972/100)*ROUND((ROUND((Source!AF972*Source!AV972*Source!I972),2)),2), 2)</f>
        <v>198.79</v>
      </c>
      <c r="T1093">
        <f>Source!Y972</f>
        <v>3072.63</v>
      </c>
      <c r="U1093">
        <f>ROUND((175/100)*ROUND((ROUND((Source!AE972*Source!AV972*Source!I972),2)),2), 2)</f>
        <v>8.56</v>
      </c>
      <c r="V1093">
        <f>ROUND((160/100)*ROUND(ROUND((ROUND((Source!AE972*Source!AV972*Source!I972),2)*Source!BS972),2), 2), 2)</f>
        <v>206.48</v>
      </c>
    </row>
    <row r="1094" spans="1:28" ht="14.25" x14ac:dyDescent="0.2">
      <c r="A1094" s="26"/>
      <c r="B1094" s="26"/>
      <c r="C1094" s="26" t="s">
        <v>313</v>
      </c>
      <c r="D1094" s="27"/>
      <c r="E1094" s="10"/>
      <c r="F1094" s="29">
        <f>Source!AO972</f>
        <v>270.45999999999998</v>
      </c>
      <c r="G1094" s="28" t="str">
        <f>Source!DG972</f>
        <v/>
      </c>
      <c r="H1094" s="10">
        <f>Source!AV972</f>
        <v>1</v>
      </c>
      <c r="I1094" s="29">
        <f>ROUND((ROUND((Source!AF972*Source!AV972*Source!I972),2)),2)</f>
        <v>283.98</v>
      </c>
      <c r="J1094" s="10">
        <f>IF(Source!BA972&lt;&gt; 0, Source!BA972, 1)</f>
        <v>26.39</v>
      </c>
      <c r="K1094" s="29">
        <f>Source!S972</f>
        <v>7494.23</v>
      </c>
      <c r="W1094">
        <f>I1094</f>
        <v>283.98</v>
      </c>
    </row>
    <row r="1095" spans="1:28" ht="14.25" x14ac:dyDescent="0.2">
      <c r="A1095" s="26"/>
      <c r="B1095" s="26"/>
      <c r="C1095" s="26" t="s">
        <v>322</v>
      </c>
      <c r="D1095" s="27"/>
      <c r="E1095" s="10"/>
      <c r="F1095" s="29">
        <f>Source!AM972</f>
        <v>18.57</v>
      </c>
      <c r="G1095" s="28" t="str">
        <f>Source!DE972</f>
        <v/>
      </c>
      <c r="H1095" s="10">
        <f>Source!AV972</f>
        <v>1</v>
      </c>
      <c r="I1095" s="29">
        <f>(ROUND((ROUND(((Source!ET972)*Source!AV972*Source!I972),2)),2)+ROUND((ROUND(((Source!AE972-(Source!EU972))*Source!AV972*Source!I972),2)),2))</f>
        <v>19.5</v>
      </c>
      <c r="J1095" s="10">
        <f>IF(Source!BB972&lt;&gt; 0, Source!BB972, 1)</f>
        <v>11.89</v>
      </c>
      <c r="K1095" s="29">
        <f>Source!Q972</f>
        <v>231.86</v>
      </c>
    </row>
    <row r="1096" spans="1:28" ht="14.25" x14ac:dyDescent="0.2">
      <c r="A1096" s="26"/>
      <c r="B1096" s="26"/>
      <c r="C1096" s="26" t="s">
        <v>323</v>
      </c>
      <c r="D1096" s="27"/>
      <c r="E1096" s="10"/>
      <c r="F1096" s="29">
        <f>Source!AN972</f>
        <v>4.66</v>
      </c>
      <c r="G1096" s="28" t="str">
        <f>Source!DF972</f>
        <v/>
      </c>
      <c r="H1096" s="10">
        <f>Source!AV972</f>
        <v>1</v>
      </c>
      <c r="I1096" s="41">
        <f>ROUND((ROUND((Source!AE972*Source!AV972*Source!I972),2)),2)</f>
        <v>4.8899999999999997</v>
      </c>
      <c r="J1096" s="10">
        <f>IF(Source!BS972&lt;&gt; 0, Source!BS972, 1)</f>
        <v>26.39</v>
      </c>
      <c r="K1096" s="41">
        <f>Source!R972</f>
        <v>129.05000000000001</v>
      </c>
      <c r="W1096">
        <f>I1096</f>
        <v>4.8899999999999997</v>
      </c>
    </row>
    <row r="1097" spans="1:28" ht="14.25" x14ac:dyDescent="0.2">
      <c r="A1097" s="26"/>
      <c r="B1097" s="26"/>
      <c r="C1097" s="26" t="s">
        <v>324</v>
      </c>
      <c r="D1097" s="27"/>
      <c r="E1097" s="10"/>
      <c r="F1097" s="29">
        <f>Source!AL972</f>
        <v>558.79</v>
      </c>
      <c r="G1097" s="28" t="str">
        <f>Source!DD972</f>
        <v/>
      </c>
      <c r="H1097" s="10">
        <f>Source!AW972</f>
        <v>1</v>
      </c>
      <c r="I1097" s="29">
        <f>ROUND((ROUND((Source!AC972*Source!AW972*Source!I972),2)),2)</f>
        <v>586.73</v>
      </c>
      <c r="J1097" s="10">
        <f>IF(Source!BC972&lt;&gt; 0, Source!BC972, 1)</f>
        <v>9.44</v>
      </c>
      <c r="K1097" s="29">
        <f>Source!P972</f>
        <v>5538.73</v>
      </c>
    </row>
    <row r="1098" spans="1:28" ht="14.25" x14ac:dyDescent="0.2">
      <c r="A1098" s="26" t="s">
        <v>44</v>
      </c>
      <c r="B1098" s="26" t="str">
        <f>Source!F973</f>
        <v>1.3-2-6</v>
      </c>
      <c r="C1098" s="26" t="s">
        <v>127</v>
      </c>
      <c r="D1098" s="27" t="str">
        <f>Source!H973</f>
        <v>м3</v>
      </c>
      <c r="E1098" s="10">
        <f>Source!I973</f>
        <v>1.0710000000000002</v>
      </c>
      <c r="F1098" s="29">
        <f>Source!AK973</f>
        <v>478.96</v>
      </c>
      <c r="G1098" s="31" t="s">
        <v>3</v>
      </c>
      <c r="H1098" s="10">
        <f>Source!AW973</f>
        <v>1</v>
      </c>
      <c r="I1098" s="29">
        <f>ROUND((ROUND((Source!AC973*Source!AW973*Source!I973),2)),2)+(ROUND((ROUND(((Source!ET973)*Source!AV973*Source!I973),2)),2)+ROUND((ROUND(((Source!AE973-(Source!EU973))*Source!AV973*Source!I973),2)),2))+ROUND((ROUND((Source!AF973*Source!AV973*Source!I973),2)),2)</f>
        <v>512.97</v>
      </c>
      <c r="J1098" s="10">
        <f>IF(Source!BC973&lt;&gt; 0, Source!BC973, 1)</f>
        <v>7.8</v>
      </c>
      <c r="K1098" s="29">
        <f>Source!O973</f>
        <v>4001.17</v>
      </c>
      <c r="Q1098">
        <f>ROUND((Source!DN973/100)*ROUND((ROUND((Source!AF973*Source!AV973*Source!I973),2)),2), 2)</f>
        <v>0</v>
      </c>
      <c r="R1098">
        <f>Source!X973</f>
        <v>0</v>
      </c>
      <c r="S1098">
        <f>ROUND((Source!DO973/100)*ROUND((ROUND((Source!AF973*Source!AV973*Source!I973),2)),2), 2)</f>
        <v>0</v>
      </c>
      <c r="T1098">
        <f>Source!Y973</f>
        <v>0</v>
      </c>
      <c r="U1098">
        <f>ROUND((175/100)*ROUND((ROUND((Source!AE973*Source!AV973*Source!I973),2)),2), 2)</f>
        <v>0</v>
      </c>
      <c r="V1098">
        <f>ROUND((160/100)*ROUND(ROUND((ROUND((Source!AE973*Source!AV973*Source!I973),2)*Source!BS973),2), 2), 2)</f>
        <v>0</v>
      </c>
      <c r="X1098">
        <f>IF(Source!BI973&lt;=1,I1098, 0)</f>
        <v>512.97</v>
      </c>
      <c r="Y1098">
        <f>IF(Source!BI973=2,I1098, 0)</f>
        <v>0</v>
      </c>
      <c r="Z1098">
        <f>IF(Source!BI973=3,I1098, 0)</f>
        <v>0</v>
      </c>
      <c r="AA1098">
        <f>IF(Source!BI973=4,I1098, 0)</f>
        <v>0</v>
      </c>
    </row>
    <row r="1099" spans="1:28" ht="14.25" x14ac:dyDescent="0.2">
      <c r="A1099" s="26"/>
      <c r="B1099" s="26"/>
      <c r="C1099" s="26" t="s">
        <v>314</v>
      </c>
      <c r="D1099" s="27" t="s">
        <v>315</v>
      </c>
      <c r="E1099" s="10">
        <f>Source!DN972</f>
        <v>85</v>
      </c>
      <c r="F1099" s="29"/>
      <c r="G1099" s="28"/>
      <c r="H1099" s="10"/>
      <c r="I1099" s="29">
        <f>SUM(Q1093:Q1098)</f>
        <v>241.38</v>
      </c>
      <c r="J1099" s="10">
        <f>Source!BZ972</f>
        <v>70</v>
      </c>
      <c r="K1099" s="29">
        <f>SUM(R1093:R1098)</f>
        <v>5245.96</v>
      </c>
    </row>
    <row r="1100" spans="1:28" ht="14.25" x14ac:dyDescent="0.2">
      <c r="A1100" s="26"/>
      <c r="B1100" s="26"/>
      <c r="C1100" s="26" t="s">
        <v>316</v>
      </c>
      <c r="D1100" s="27" t="s">
        <v>315</v>
      </c>
      <c r="E1100" s="10">
        <f>Source!DO972</f>
        <v>70</v>
      </c>
      <c r="F1100" s="29"/>
      <c r="G1100" s="28"/>
      <c r="H1100" s="10"/>
      <c r="I1100" s="29">
        <f>SUM(S1093:S1099)</f>
        <v>198.79</v>
      </c>
      <c r="J1100" s="10">
        <f>Source!CA972</f>
        <v>41</v>
      </c>
      <c r="K1100" s="29">
        <f>SUM(T1093:T1099)</f>
        <v>3072.63</v>
      </c>
    </row>
    <row r="1101" spans="1:28" ht="14.25" x14ac:dyDescent="0.2">
      <c r="A1101" s="26"/>
      <c r="B1101" s="26"/>
      <c r="C1101" s="26" t="s">
        <v>325</v>
      </c>
      <c r="D1101" s="27" t="s">
        <v>315</v>
      </c>
      <c r="E1101" s="10">
        <f>175</f>
        <v>175</v>
      </c>
      <c r="F1101" s="29"/>
      <c r="G1101" s="28"/>
      <c r="H1101" s="10"/>
      <c r="I1101" s="29">
        <f>SUM(U1093:U1100)</f>
        <v>8.56</v>
      </c>
      <c r="J1101" s="10">
        <f>160</f>
        <v>160</v>
      </c>
      <c r="K1101" s="29">
        <f>SUM(V1093:V1100)</f>
        <v>206.48</v>
      </c>
    </row>
    <row r="1102" spans="1:28" ht="14.25" x14ac:dyDescent="0.2">
      <c r="A1102" s="34"/>
      <c r="B1102" s="34"/>
      <c r="C1102" s="34" t="s">
        <v>317</v>
      </c>
      <c r="D1102" s="35" t="s">
        <v>318</v>
      </c>
      <c r="E1102" s="36">
        <f>Source!AQ972</f>
        <v>24.61</v>
      </c>
      <c r="F1102" s="37"/>
      <c r="G1102" s="38" t="str">
        <f>Source!DI972</f>
        <v/>
      </c>
      <c r="H1102" s="36">
        <f>Source!AV972</f>
        <v>1</v>
      </c>
      <c r="I1102" s="37">
        <f>Source!U972</f>
        <v>25.840500000000002</v>
      </c>
      <c r="J1102" s="36"/>
      <c r="K1102" s="37"/>
      <c r="AB1102" s="32">
        <f>I1102</f>
        <v>25.840500000000002</v>
      </c>
    </row>
    <row r="1103" spans="1:28" ht="15" x14ac:dyDescent="0.25">
      <c r="A1103" s="39"/>
      <c r="B1103" s="39"/>
      <c r="C1103" s="40" t="s">
        <v>319</v>
      </c>
      <c r="D1103" s="39"/>
      <c r="E1103" s="39"/>
      <c r="F1103" s="39"/>
      <c r="G1103" s="39"/>
      <c r="H1103" s="76">
        <f>I1094+I1095+I1097+I1099+I1100+I1101+SUM(I1098:I1098)</f>
        <v>1851.91</v>
      </c>
      <c r="I1103" s="76"/>
      <c r="J1103" s="76">
        <f>K1094+K1095+K1097+K1099+K1100+K1101+SUM(K1098:K1098)</f>
        <v>25791.059999999998</v>
      </c>
      <c r="K1103" s="76"/>
      <c r="O1103" s="32">
        <f>I1094+I1095+I1097+I1099+I1100+I1101+SUM(I1098:I1098)</f>
        <v>1851.91</v>
      </c>
      <c r="P1103" s="32">
        <f>K1094+K1095+K1097+K1099+K1100+K1101+SUM(K1098:K1098)</f>
        <v>25791.059999999998</v>
      </c>
      <c r="X1103">
        <f>IF(Source!BI972&lt;=1,I1094+I1095+I1097+I1099+I1100+I1101-0, 0)</f>
        <v>1338.94</v>
      </c>
      <c r="Y1103">
        <f>IF(Source!BI972=2,I1094+I1095+I1097+I1099+I1100+I1101-0, 0)</f>
        <v>0</v>
      </c>
      <c r="Z1103">
        <f>IF(Source!BI972=3,I1094+I1095+I1097+I1099+I1100+I1101-0, 0)</f>
        <v>0</v>
      </c>
      <c r="AA1103">
        <f>IF(Source!BI972=4,I1094+I1095+I1097+I1099+I1100+I1101,0)</f>
        <v>0</v>
      </c>
    </row>
    <row r="1105" spans="1:28" ht="28.5" x14ac:dyDescent="0.2">
      <c r="A1105" s="26">
        <v>4</v>
      </c>
      <c r="B1105" s="26" t="str">
        <f>Source!F974</f>
        <v>6.58-2-1</v>
      </c>
      <c r="C1105" s="26" t="s">
        <v>40</v>
      </c>
      <c r="D1105" s="27" t="str">
        <f>Source!H974</f>
        <v>100 м2</v>
      </c>
      <c r="E1105" s="10">
        <f>Source!I974</f>
        <v>5.3517000000000001</v>
      </c>
      <c r="F1105" s="29"/>
      <c r="G1105" s="28"/>
      <c r="H1105" s="10"/>
      <c r="I1105" s="29"/>
      <c r="J1105" s="10"/>
      <c r="K1105" s="29"/>
      <c r="Q1105">
        <f>ROUND((Source!DN974/100)*ROUND((ROUND((Source!AF974*Source!AV974*Source!I974),2)),2), 2)</f>
        <v>819.19</v>
      </c>
      <c r="R1105">
        <f>Source!X974</f>
        <v>18916.169999999998</v>
      </c>
      <c r="S1105">
        <f>ROUND((Source!DO974/100)*ROUND((ROUND((Source!AF974*Source!AV974*Source!I974),2)),2), 2)</f>
        <v>563.19000000000005</v>
      </c>
      <c r="T1105">
        <f>Source!Y974</f>
        <v>11079.47</v>
      </c>
      <c r="U1105">
        <f>ROUND((175/100)*ROUND((ROUND((Source!AE974*Source!AV974*Source!I974),2)),2), 2)</f>
        <v>0</v>
      </c>
      <c r="V1105">
        <f>ROUND((160/100)*ROUND(ROUND((ROUND((Source!AE974*Source!AV974*Source!I974),2)*Source!BS974),2), 2), 2)</f>
        <v>0</v>
      </c>
    </row>
    <row r="1106" spans="1:28" x14ac:dyDescent="0.2">
      <c r="C1106" s="30" t="str">
        <f>"Объем: "&amp;Source!I974&amp;"=535,17/"&amp;"100"</f>
        <v>Объем: 5,3517=535,17/100</v>
      </c>
    </row>
    <row r="1107" spans="1:28" ht="14.25" x14ac:dyDescent="0.2">
      <c r="A1107" s="26"/>
      <c r="B1107" s="26"/>
      <c r="C1107" s="26" t="s">
        <v>313</v>
      </c>
      <c r="D1107" s="27"/>
      <c r="E1107" s="10"/>
      <c r="F1107" s="29">
        <f>Source!AO974</f>
        <v>191.34</v>
      </c>
      <c r="G1107" s="28" t="str">
        <f>Source!DG974</f>
        <v/>
      </c>
      <c r="H1107" s="10">
        <f>Source!AV974</f>
        <v>1</v>
      </c>
      <c r="I1107" s="29">
        <f>ROUND((ROUND((Source!AF974*Source!AV974*Source!I974),2)),2)</f>
        <v>1023.99</v>
      </c>
      <c r="J1107" s="10">
        <f>IF(Source!BA974&lt;&gt; 0, Source!BA974, 1)</f>
        <v>26.39</v>
      </c>
      <c r="K1107" s="29">
        <f>Source!S974</f>
        <v>27023.1</v>
      </c>
      <c r="W1107">
        <f>I1107</f>
        <v>1023.99</v>
      </c>
    </row>
    <row r="1108" spans="1:28" ht="28.5" x14ac:dyDescent="0.2">
      <c r="A1108" s="26" t="s">
        <v>130</v>
      </c>
      <c r="B1108" s="26" t="str">
        <f>Source!F975</f>
        <v>9999990001</v>
      </c>
      <c r="C1108" s="26" t="s">
        <v>29</v>
      </c>
      <c r="D1108" s="27" t="str">
        <f>Source!H975</f>
        <v>т</v>
      </c>
      <c r="E1108" s="10">
        <f>Source!I975</f>
        <v>-5.4587340000000006</v>
      </c>
      <c r="F1108" s="29">
        <f>Source!AK975</f>
        <v>0</v>
      </c>
      <c r="G1108" s="31" t="s">
        <v>3</v>
      </c>
      <c r="H1108" s="10">
        <f>Source!AW975</f>
        <v>1</v>
      </c>
      <c r="I1108" s="29">
        <f>ROUND((ROUND((Source!AC975*Source!AW975*Source!I975),2)),2)+(ROUND((ROUND(((Source!ET975)*Source!AV975*Source!I975),2)),2)+ROUND((ROUND(((Source!AE975-(Source!EU975))*Source!AV975*Source!I975),2)),2))+ROUND((ROUND((Source!AF975*Source!AV975*Source!I975),2)),2)</f>
        <v>0</v>
      </c>
      <c r="J1108" s="10">
        <f>IF(Source!BC975&lt;&gt; 0, Source!BC975, 1)</f>
        <v>1</v>
      </c>
      <c r="K1108" s="29">
        <f>Source!O975</f>
        <v>0</v>
      </c>
      <c r="Q1108">
        <f>ROUND((Source!DN975/100)*ROUND((ROUND((Source!AF975*Source!AV975*Source!I975),2)),2), 2)</f>
        <v>0</v>
      </c>
      <c r="R1108">
        <f>Source!X975</f>
        <v>0</v>
      </c>
      <c r="S1108">
        <f>ROUND((Source!DO975/100)*ROUND((ROUND((Source!AF975*Source!AV975*Source!I975),2)),2), 2)</f>
        <v>0</v>
      </c>
      <c r="T1108">
        <f>Source!Y975</f>
        <v>0</v>
      </c>
      <c r="U1108">
        <f>ROUND((175/100)*ROUND((ROUND((Source!AE975*Source!AV975*Source!I975),2)),2), 2)</f>
        <v>0</v>
      </c>
      <c r="V1108">
        <f>ROUND((160/100)*ROUND(ROUND((ROUND((Source!AE975*Source!AV975*Source!I975),2)*Source!BS975),2), 2), 2)</f>
        <v>0</v>
      </c>
      <c r="X1108">
        <f>IF(Source!BI975&lt;=1,I1108, 0)</f>
        <v>0</v>
      </c>
      <c r="Y1108">
        <f>IF(Source!BI975=2,I1108, 0)</f>
        <v>0</v>
      </c>
      <c r="Z1108">
        <f>IF(Source!BI975=3,I1108, 0)</f>
        <v>0</v>
      </c>
      <c r="AA1108">
        <f>IF(Source!BI975=4,I1108, 0)</f>
        <v>0</v>
      </c>
    </row>
    <row r="1109" spans="1:28" ht="14.25" x14ac:dyDescent="0.2">
      <c r="A1109" s="26"/>
      <c r="B1109" s="26"/>
      <c r="C1109" s="26" t="s">
        <v>314</v>
      </c>
      <c r="D1109" s="27" t="s">
        <v>315</v>
      </c>
      <c r="E1109" s="10">
        <f>Source!DN974</f>
        <v>80</v>
      </c>
      <c r="F1109" s="29"/>
      <c r="G1109" s="28"/>
      <c r="H1109" s="10"/>
      <c r="I1109" s="29">
        <f>SUM(Q1105:Q1108)</f>
        <v>819.19</v>
      </c>
      <c r="J1109" s="10">
        <f>Source!BZ974</f>
        <v>70</v>
      </c>
      <c r="K1109" s="29">
        <f>SUM(R1105:R1108)</f>
        <v>18916.169999999998</v>
      </c>
    </row>
    <row r="1110" spans="1:28" ht="14.25" x14ac:dyDescent="0.2">
      <c r="A1110" s="26"/>
      <c r="B1110" s="26"/>
      <c r="C1110" s="26" t="s">
        <v>316</v>
      </c>
      <c r="D1110" s="27" t="s">
        <v>315</v>
      </c>
      <c r="E1110" s="10">
        <f>Source!DO974</f>
        <v>55</v>
      </c>
      <c r="F1110" s="29"/>
      <c r="G1110" s="28"/>
      <c r="H1110" s="10"/>
      <c r="I1110" s="29">
        <f>SUM(S1105:S1109)</f>
        <v>563.19000000000005</v>
      </c>
      <c r="J1110" s="10">
        <f>Source!CA974</f>
        <v>41</v>
      </c>
      <c r="K1110" s="29">
        <f>SUM(T1105:T1109)</f>
        <v>11079.47</v>
      </c>
    </row>
    <row r="1111" spans="1:28" ht="14.25" x14ac:dyDescent="0.2">
      <c r="A1111" s="34"/>
      <c r="B1111" s="34"/>
      <c r="C1111" s="34" t="s">
        <v>317</v>
      </c>
      <c r="D1111" s="35" t="s">
        <v>318</v>
      </c>
      <c r="E1111" s="36">
        <f>Source!AQ974</f>
        <v>17.41</v>
      </c>
      <c r="F1111" s="37"/>
      <c r="G1111" s="38" t="str">
        <f>Source!DI974</f>
        <v/>
      </c>
      <c r="H1111" s="36">
        <f>Source!AV974</f>
        <v>1</v>
      </c>
      <c r="I1111" s="37">
        <f>Source!U974</f>
        <v>93.173096999999999</v>
      </c>
      <c r="J1111" s="36"/>
      <c r="K1111" s="37"/>
      <c r="AB1111" s="32">
        <f>I1111</f>
        <v>93.173096999999999</v>
      </c>
    </row>
    <row r="1112" spans="1:28" ht="15" x14ac:dyDescent="0.25">
      <c r="A1112" s="39"/>
      <c r="B1112" s="39"/>
      <c r="C1112" s="40" t="s">
        <v>319</v>
      </c>
      <c r="D1112" s="39"/>
      <c r="E1112" s="39"/>
      <c r="F1112" s="39"/>
      <c r="G1112" s="39"/>
      <c r="H1112" s="76">
        <f>I1107+I1109+I1110+SUM(I1108:I1108)</f>
        <v>2406.37</v>
      </c>
      <c r="I1112" s="76"/>
      <c r="J1112" s="76">
        <f>K1107+K1109+K1110+SUM(K1108:K1108)</f>
        <v>57018.74</v>
      </c>
      <c r="K1112" s="76"/>
      <c r="O1112" s="32">
        <f>I1107+I1109+I1110+SUM(I1108:I1108)</f>
        <v>2406.37</v>
      </c>
      <c r="P1112" s="32">
        <f>K1107+K1109+K1110+SUM(K1108:K1108)</f>
        <v>57018.74</v>
      </c>
      <c r="X1112">
        <f>IF(Source!BI974&lt;=1,I1107+I1109+I1110-0, 0)</f>
        <v>2406.37</v>
      </c>
      <c r="Y1112">
        <f>IF(Source!BI974=2,I1107+I1109+I1110-0, 0)</f>
        <v>0</v>
      </c>
      <c r="Z1112">
        <f>IF(Source!BI974=3,I1107+I1109+I1110-0, 0)</f>
        <v>0</v>
      </c>
      <c r="AA1112">
        <f>IF(Source!BI974=4,I1107+I1109+I1110,0)</f>
        <v>0</v>
      </c>
    </row>
    <row r="1114" spans="1:28" ht="57" x14ac:dyDescent="0.2">
      <c r="A1114" s="26">
        <v>5</v>
      </c>
      <c r="B1114" s="26" t="str">
        <f>Source!F976</f>
        <v>3.12-3-4</v>
      </c>
      <c r="C1114" s="26" t="s">
        <v>132</v>
      </c>
      <c r="D1114" s="27" t="str">
        <f>Source!H976</f>
        <v>100 м2</v>
      </c>
      <c r="E1114" s="10">
        <f>Source!I976</f>
        <v>5.3517000000000001</v>
      </c>
      <c r="F1114" s="29"/>
      <c r="G1114" s="28"/>
      <c r="H1114" s="10"/>
      <c r="I1114" s="29"/>
      <c r="J1114" s="10"/>
      <c r="K1114" s="29"/>
      <c r="Q1114">
        <f>ROUND((Source!DN976/100)*ROUND((ROUND((Source!AF976*Source!AV976*Source!I976),2)),2), 2)</f>
        <v>4410.04</v>
      </c>
      <c r="R1114">
        <f>Source!X976</f>
        <v>97357.07</v>
      </c>
      <c r="S1114">
        <f>ROUND((Source!DO976/100)*ROUND((ROUND((Source!AF976*Source!AV976*Source!I976),2)),2), 2)</f>
        <v>3349.93</v>
      </c>
      <c r="T1114">
        <f>Source!Y976</f>
        <v>45880.92</v>
      </c>
      <c r="U1114">
        <f>ROUND((175/100)*ROUND((ROUND((Source!AE976*Source!AV976*Source!I976),2)),2), 2)</f>
        <v>832</v>
      </c>
      <c r="V1114">
        <f>ROUND((160/100)*ROUND(ROUND((ROUND((Source!AE976*Source!AV976*Source!I976),2)*Source!BS976),2), 2), 2)</f>
        <v>20074.560000000001</v>
      </c>
    </row>
    <row r="1115" spans="1:28" x14ac:dyDescent="0.2">
      <c r="C1115" s="30" t="str">
        <f>"Объем: "&amp;Source!I976&amp;"=535,17/"&amp;"100"</f>
        <v>Объем: 5,3517=535,17/100</v>
      </c>
    </row>
    <row r="1116" spans="1:28" ht="14.25" x14ac:dyDescent="0.2">
      <c r="A1116" s="26"/>
      <c r="B1116" s="26"/>
      <c r="C1116" s="26" t="s">
        <v>313</v>
      </c>
      <c r="D1116" s="27"/>
      <c r="E1116" s="10"/>
      <c r="F1116" s="29">
        <f>Source!AO976</f>
        <v>689</v>
      </c>
      <c r="G1116" s="28" t="str">
        <f>Source!DG976</f>
        <v>)*1,15</v>
      </c>
      <c r="H1116" s="10">
        <f>Source!AV976</f>
        <v>1</v>
      </c>
      <c r="I1116" s="29">
        <f>ROUND((ROUND((Source!AF976*Source!AV976*Source!I976),2)),2)</f>
        <v>4240.42</v>
      </c>
      <c r="J1116" s="10">
        <f>IF(Source!BA976&lt;&gt; 0, Source!BA976, 1)</f>
        <v>26.39</v>
      </c>
      <c r="K1116" s="29">
        <f>Source!S976</f>
        <v>111904.68</v>
      </c>
      <c r="W1116">
        <f>I1116</f>
        <v>4240.42</v>
      </c>
    </row>
    <row r="1117" spans="1:28" ht="14.25" x14ac:dyDescent="0.2">
      <c r="A1117" s="26"/>
      <c r="B1117" s="26"/>
      <c r="C1117" s="26" t="s">
        <v>322</v>
      </c>
      <c r="D1117" s="27"/>
      <c r="E1117" s="10"/>
      <c r="F1117" s="29">
        <f>Source!AM976</f>
        <v>267.17</v>
      </c>
      <c r="G1117" s="28" t="str">
        <f>Source!DE976</f>
        <v>)*1,25</v>
      </c>
      <c r="H1117" s="10">
        <f>Source!AV976</f>
        <v>1</v>
      </c>
      <c r="I1117" s="29">
        <f>(ROUND((ROUND((((Source!ET976*1.25))*Source!AV976*Source!I976),2)),2)+ROUND((ROUND(((Source!AE976-((Source!EU976*1.25)))*Source!AV976*Source!I976),2)),2))</f>
        <v>1787.27</v>
      </c>
      <c r="J1117" s="10">
        <f>IF(Source!BB976&lt;&gt; 0, Source!BB976, 1)</f>
        <v>12.18</v>
      </c>
      <c r="K1117" s="29">
        <f>Source!Q976</f>
        <v>21768.95</v>
      </c>
    </row>
    <row r="1118" spans="1:28" ht="14.25" x14ac:dyDescent="0.2">
      <c r="A1118" s="26"/>
      <c r="B1118" s="26"/>
      <c r="C1118" s="26" t="s">
        <v>323</v>
      </c>
      <c r="D1118" s="27"/>
      <c r="E1118" s="10"/>
      <c r="F1118" s="29">
        <f>Source!AN976</f>
        <v>71.069999999999993</v>
      </c>
      <c r="G1118" s="28" t="str">
        <f>Source!DF976</f>
        <v>)*1,25</v>
      </c>
      <c r="H1118" s="10">
        <f>Source!AV976</f>
        <v>1</v>
      </c>
      <c r="I1118" s="41">
        <f>ROUND((ROUND((Source!AE976*Source!AV976*Source!I976),2)),2)</f>
        <v>475.43</v>
      </c>
      <c r="J1118" s="10">
        <f>IF(Source!BS976&lt;&gt; 0, Source!BS976, 1)</f>
        <v>26.39</v>
      </c>
      <c r="K1118" s="41">
        <f>Source!R976</f>
        <v>12546.6</v>
      </c>
      <c r="W1118">
        <f>I1118</f>
        <v>475.43</v>
      </c>
    </row>
    <row r="1119" spans="1:28" ht="14.25" x14ac:dyDescent="0.2">
      <c r="A1119" s="26"/>
      <c r="B1119" s="26"/>
      <c r="C1119" s="26" t="s">
        <v>324</v>
      </c>
      <c r="D1119" s="27"/>
      <c r="E1119" s="10"/>
      <c r="F1119" s="29">
        <f>Source!AL976</f>
        <v>705.14</v>
      </c>
      <c r="G1119" s="28" t="str">
        <f>Source!DD976</f>
        <v/>
      </c>
      <c r="H1119" s="10">
        <f>Source!AW976</f>
        <v>1</v>
      </c>
      <c r="I1119" s="29">
        <f>ROUND((ROUND((Source!AC976*Source!AW976*Source!I976),2)),2)</f>
        <v>3773.7</v>
      </c>
      <c r="J1119" s="10">
        <f>IF(Source!BC976&lt;&gt; 0, Source!BC976, 1)</f>
        <v>3.7</v>
      </c>
      <c r="K1119" s="29">
        <f>Source!P976</f>
        <v>13962.69</v>
      </c>
    </row>
    <row r="1120" spans="1:28" ht="199.5" x14ac:dyDescent="0.2">
      <c r="A1120" s="26" t="s">
        <v>141</v>
      </c>
      <c r="B1120" s="26" t="str">
        <f>Source!F977</f>
        <v>1.1-1-1312</v>
      </c>
      <c r="C1120" s="26" t="s">
        <v>282</v>
      </c>
      <c r="D1120" s="27" t="str">
        <f>Source!H977</f>
        <v>м2</v>
      </c>
      <c r="E1120" s="10">
        <f>Source!I977</f>
        <v>722.47950000000003</v>
      </c>
      <c r="F1120" s="29">
        <f>Source!AK977</f>
        <v>25.09</v>
      </c>
      <c r="G1120" s="31" t="s">
        <v>3</v>
      </c>
      <c r="H1120" s="10">
        <f>Source!AW977</f>
        <v>1</v>
      </c>
      <c r="I1120" s="29">
        <f>ROUND((ROUND((Source!AC977*Source!AW977*Source!I977),2)),2)+(ROUND((ROUND(((Source!ET977)*Source!AV977*Source!I977),2)),2)+ROUND((ROUND(((Source!AE977-(Source!EU977))*Source!AV977*Source!I977),2)),2))+ROUND((ROUND((Source!AF977*Source!AV977*Source!I977),2)),2)</f>
        <v>18127.009999999998</v>
      </c>
      <c r="J1120" s="10">
        <f>IF(Source!BC977&lt;&gt; 0, Source!BC977, 1)</f>
        <v>10.5</v>
      </c>
      <c r="K1120" s="29">
        <f>Source!O977</f>
        <v>190333.61</v>
      </c>
      <c r="Q1120">
        <f>ROUND((Source!DN977/100)*ROUND((ROUND((Source!AF977*Source!AV977*Source!I977),2)),2), 2)</f>
        <v>0</v>
      </c>
      <c r="R1120">
        <f>Source!X977</f>
        <v>0</v>
      </c>
      <c r="S1120">
        <f>ROUND((Source!DO977/100)*ROUND((ROUND((Source!AF977*Source!AV977*Source!I977),2)),2), 2)</f>
        <v>0</v>
      </c>
      <c r="T1120">
        <f>Source!Y977</f>
        <v>0</v>
      </c>
      <c r="U1120">
        <f>ROUND((175/100)*ROUND((ROUND((Source!AE977*Source!AV977*Source!I977),2)),2), 2)</f>
        <v>0</v>
      </c>
      <c r="V1120">
        <f>ROUND((160/100)*ROUND(ROUND((ROUND((Source!AE977*Source!AV977*Source!I977),2)*Source!BS977),2), 2), 2)</f>
        <v>0</v>
      </c>
      <c r="X1120">
        <f>IF(Source!BI977&lt;=1,I1120, 0)</f>
        <v>18127.009999999998</v>
      </c>
      <c r="Y1120">
        <f>IF(Source!BI977=2,I1120, 0)</f>
        <v>0</v>
      </c>
      <c r="Z1120">
        <f>IF(Source!BI977=3,I1120, 0)</f>
        <v>0</v>
      </c>
      <c r="AA1120">
        <f>IF(Source!BI977=4,I1120, 0)</f>
        <v>0</v>
      </c>
    </row>
    <row r="1121" spans="1:28" ht="228" x14ac:dyDescent="0.2">
      <c r="A1121" s="26" t="s">
        <v>145</v>
      </c>
      <c r="B1121" s="26" t="str">
        <f>Source!F978</f>
        <v>1.1-1-1313</v>
      </c>
      <c r="C1121" s="26" t="s">
        <v>283</v>
      </c>
      <c r="D1121" s="27" t="str">
        <f>Source!H978</f>
        <v>м2</v>
      </c>
      <c r="E1121" s="10">
        <f>Source!I978</f>
        <v>708.02990999999997</v>
      </c>
      <c r="F1121" s="29">
        <f>Source!AK978</f>
        <v>23.06</v>
      </c>
      <c r="G1121" s="31" t="s">
        <v>3</v>
      </c>
      <c r="H1121" s="10">
        <f>Source!AW978</f>
        <v>1</v>
      </c>
      <c r="I1121" s="29">
        <f>ROUND((ROUND((Source!AC978*Source!AW978*Source!I978),2)),2)+(ROUND((ROUND(((Source!ET978)*Source!AV978*Source!I978),2)),2)+ROUND((ROUND(((Source!AE978-(Source!EU978))*Source!AV978*Source!I978),2)),2))+ROUND((ROUND((Source!AF978*Source!AV978*Source!I978),2)),2)</f>
        <v>16327.17</v>
      </c>
      <c r="J1121" s="10">
        <f>IF(Source!BC978&lt;&gt; 0, Source!BC978, 1)</f>
        <v>10.74</v>
      </c>
      <c r="K1121" s="29">
        <f>Source!O978</f>
        <v>175353.81</v>
      </c>
      <c r="Q1121">
        <f>ROUND((Source!DN978/100)*ROUND((ROUND((Source!AF978*Source!AV978*Source!I978),2)),2), 2)</f>
        <v>0</v>
      </c>
      <c r="R1121">
        <f>Source!X978</f>
        <v>0</v>
      </c>
      <c r="S1121">
        <f>ROUND((Source!DO978/100)*ROUND((ROUND((Source!AF978*Source!AV978*Source!I978),2)),2), 2)</f>
        <v>0</v>
      </c>
      <c r="T1121">
        <f>Source!Y978</f>
        <v>0</v>
      </c>
      <c r="U1121">
        <f>ROUND((175/100)*ROUND((ROUND((Source!AE978*Source!AV978*Source!I978),2)),2), 2)</f>
        <v>0</v>
      </c>
      <c r="V1121">
        <f>ROUND((160/100)*ROUND(ROUND((ROUND((Source!AE978*Source!AV978*Source!I978),2)*Source!BS978),2), 2), 2)</f>
        <v>0</v>
      </c>
      <c r="X1121">
        <f>IF(Source!BI978&lt;=1,I1121, 0)</f>
        <v>16327.17</v>
      </c>
      <c r="Y1121">
        <f>IF(Source!BI978=2,I1121, 0)</f>
        <v>0</v>
      </c>
      <c r="Z1121">
        <f>IF(Source!BI978=3,I1121, 0)</f>
        <v>0</v>
      </c>
      <c r="AA1121">
        <f>IF(Source!BI978=4,I1121, 0)</f>
        <v>0</v>
      </c>
    </row>
    <row r="1122" spans="1:28" ht="14.25" x14ac:dyDescent="0.2">
      <c r="A1122" s="26"/>
      <c r="B1122" s="26"/>
      <c r="C1122" s="26" t="s">
        <v>314</v>
      </c>
      <c r="D1122" s="27" t="s">
        <v>315</v>
      </c>
      <c r="E1122" s="10">
        <f>Source!DN976</f>
        <v>104</v>
      </c>
      <c r="F1122" s="29"/>
      <c r="G1122" s="28"/>
      <c r="H1122" s="10"/>
      <c r="I1122" s="29">
        <f>SUM(Q1114:Q1121)</f>
        <v>4410.04</v>
      </c>
      <c r="J1122" s="10">
        <f>Source!BZ976</f>
        <v>87</v>
      </c>
      <c r="K1122" s="29">
        <f>SUM(R1114:R1121)</f>
        <v>97357.07</v>
      </c>
    </row>
    <row r="1123" spans="1:28" ht="14.25" x14ac:dyDescent="0.2">
      <c r="A1123" s="26"/>
      <c r="B1123" s="26"/>
      <c r="C1123" s="26" t="s">
        <v>316</v>
      </c>
      <c r="D1123" s="27" t="s">
        <v>315</v>
      </c>
      <c r="E1123" s="10">
        <f>Source!DO976</f>
        <v>79</v>
      </c>
      <c r="F1123" s="29"/>
      <c r="G1123" s="28"/>
      <c r="H1123" s="10"/>
      <c r="I1123" s="29">
        <f>SUM(S1114:S1122)</f>
        <v>3349.93</v>
      </c>
      <c r="J1123" s="10">
        <f>Source!CA976</f>
        <v>41</v>
      </c>
      <c r="K1123" s="29">
        <f>SUM(T1114:T1122)</f>
        <v>45880.92</v>
      </c>
    </row>
    <row r="1124" spans="1:28" ht="14.25" x14ac:dyDescent="0.2">
      <c r="A1124" s="26"/>
      <c r="B1124" s="26"/>
      <c r="C1124" s="26" t="s">
        <v>325</v>
      </c>
      <c r="D1124" s="27" t="s">
        <v>315</v>
      </c>
      <c r="E1124" s="10">
        <f>175</f>
        <v>175</v>
      </c>
      <c r="F1124" s="29"/>
      <c r="G1124" s="28"/>
      <c r="H1124" s="10"/>
      <c r="I1124" s="29">
        <f>SUM(U1114:U1123)</f>
        <v>832</v>
      </c>
      <c r="J1124" s="10">
        <f>160</f>
        <v>160</v>
      </c>
      <c r="K1124" s="29">
        <f>SUM(V1114:V1123)</f>
        <v>20074.560000000001</v>
      </c>
    </row>
    <row r="1125" spans="1:28" ht="14.25" x14ac:dyDescent="0.2">
      <c r="A1125" s="34"/>
      <c r="B1125" s="34"/>
      <c r="C1125" s="34" t="s">
        <v>317</v>
      </c>
      <c r="D1125" s="35" t="s">
        <v>318</v>
      </c>
      <c r="E1125" s="36">
        <f>Source!AQ976</f>
        <v>53</v>
      </c>
      <c r="F1125" s="37"/>
      <c r="G1125" s="38" t="str">
        <f>Source!DI976</f>
        <v>)*1,15</v>
      </c>
      <c r="H1125" s="36">
        <f>Source!AV976</f>
        <v>1</v>
      </c>
      <c r="I1125" s="37">
        <f>Source!U976</f>
        <v>326.18611499999997</v>
      </c>
      <c r="J1125" s="36"/>
      <c r="K1125" s="37"/>
      <c r="AB1125" s="32">
        <f>I1125</f>
        <v>326.18611499999997</v>
      </c>
    </row>
    <row r="1126" spans="1:28" ht="15" x14ac:dyDescent="0.25">
      <c r="A1126" s="39"/>
      <c r="B1126" s="39"/>
      <c r="C1126" s="40" t="s">
        <v>319</v>
      </c>
      <c r="D1126" s="39"/>
      <c r="E1126" s="39"/>
      <c r="F1126" s="39"/>
      <c r="G1126" s="39"/>
      <c r="H1126" s="76">
        <f>I1116+I1117+I1119+I1122+I1123+I1124+SUM(I1120:I1121)</f>
        <v>52847.54</v>
      </c>
      <c r="I1126" s="76"/>
      <c r="J1126" s="76">
        <f>K1116+K1117+K1119+K1122+K1123+K1124+SUM(K1120:K1121)</f>
        <v>676636.29</v>
      </c>
      <c r="K1126" s="76"/>
      <c r="O1126" s="32">
        <f>I1116+I1117+I1119+I1122+I1123+I1124+SUM(I1120:I1121)</f>
        <v>52847.54</v>
      </c>
      <c r="P1126" s="32">
        <f>K1116+K1117+K1119+K1122+K1123+K1124+SUM(K1120:K1121)</f>
        <v>676636.29</v>
      </c>
      <c r="X1126">
        <f>IF(Source!BI976&lt;=1,I1116+I1117+I1119+I1122+I1123+I1124-0, 0)</f>
        <v>18393.36</v>
      </c>
      <c r="Y1126">
        <f>IF(Source!BI976=2,I1116+I1117+I1119+I1122+I1123+I1124-0, 0)</f>
        <v>0</v>
      </c>
      <c r="Z1126">
        <f>IF(Source!BI976=3,I1116+I1117+I1119+I1122+I1123+I1124-0, 0)</f>
        <v>0</v>
      </c>
      <c r="AA1126">
        <f>IF(Source!BI976=4,I1116+I1117+I1119+I1122+I1123+I1124,0)</f>
        <v>0</v>
      </c>
    </row>
    <row r="1128" spans="1:28" ht="99.75" x14ac:dyDescent="0.2">
      <c r="A1128" s="26">
        <v>6</v>
      </c>
      <c r="B1128" s="26" t="str">
        <f>Source!F979</f>
        <v>3.12-3-10</v>
      </c>
      <c r="C1128" s="26" t="s">
        <v>150</v>
      </c>
      <c r="D1128" s="27" t="str">
        <f>Source!H979</f>
        <v>100 м2</v>
      </c>
      <c r="E1128" s="10">
        <f>Source!I979</f>
        <v>2.0500000000000001E-2</v>
      </c>
      <c r="F1128" s="29"/>
      <c r="G1128" s="28"/>
      <c r="H1128" s="10"/>
      <c r="I1128" s="29"/>
      <c r="J1128" s="10"/>
      <c r="K1128" s="29"/>
      <c r="Q1128">
        <f>ROUND((Source!DN979/100)*ROUND((ROUND((Source!AF979*Source!AV979*Source!I979),2)),2), 2)</f>
        <v>24.19</v>
      </c>
      <c r="R1128">
        <f>Source!X979</f>
        <v>534.03</v>
      </c>
      <c r="S1128">
        <f>ROUND((Source!DO979/100)*ROUND((ROUND((Source!AF979*Source!AV979*Source!I979),2)),2), 2)</f>
        <v>18.38</v>
      </c>
      <c r="T1128">
        <f>Source!Y979</f>
        <v>251.67</v>
      </c>
      <c r="U1128">
        <f>ROUND((175/100)*ROUND((ROUND((Source!AE979*Source!AV979*Source!I979),2)),2), 2)</f>
        <v>0.37</v>
      </c>
      <c r="V1128">
        <f>ROUND((160/100)*ROUND(ROUND((ROUND((Source!AE979*Source!AV979*Source!I979),2)*Source!BS979),2), 2), 2)</f>
        <v>8.86</v>
      </c>
    </row>
    <row r="1129" spans="1:28" x14ac:dyDescent="0.2">
      <c r="C1129" s="30" t="str">
        <f>"Объем: "&amp;Source!I979&amp;"=2,05/"&amp;"100"</f>
        <v>Объем: 0,0205=2,05/100</v>
      </c>
    </row>
    <row r="1130" spans="1:28" ht="14.25" x14ac:dyDescent="0.2">
      <c r="A1130" s="26"/>
      <c r="B1130" s="26"/>
      <c r="C1130" s="26" t="s">
        <v>313</v>
      </c>
      <c r="D1130" s="27"/>
      <c r="E1130" s="10"/>
      <c r="F1130" s="29">
        <f>Source!AO979</f>
        <v>986.85</v>
      </c>
      <c r="G1130" s="28" t="str">
        <f>Source!DG979</f>
        <v>)*1,15</v>
      </c>
      <c r="H1130" s="10">
        <f>Source!AV979</f>
        <v>1</v>
      </c>
      <c r="I1130" s="29">
        <f>ROUND((ROUND((Source!AF979*Source!AV979*Source!I979),2)),2)</f>
        <v>23.26</v>
      </c>
      <c r="J1130" s="10">
        <f>IF(Source!BA979&lt;&gt; 0, Source!BA979, 1)</f>
        <v>26.39</v>
      </c>
      <c r="K1130" s="29">
        <f>Source!S979</f>
        <v>613.83000000000004</v>
      </c>
      <c r="W1130">
        <f>I1130</f>
        <v>23.26</v>
      </c>
    </row>
    <row r="1131" spans="1:28" ht="14.25" x14ac:dyDescent="0.2">
      <c r="A1131" s="26"/>
      <c r="B1131" s="26"/>
      <c r="C1131" s="26" t="s">
        <v>322</v>
      </c>
      <c r="D1131" s="27"/>
      <c r="E1131" s="10"/>
      <c r="F1131" s="29">
        <f>Source!AM979</f>
        <v>50.84</v>
      </c>
      <c r="G1131" s="28" t="str">
        <f>Source!DE979</f>
        <v>)*1,25</v>
      </c>
      <c r="H1131" s="10">
        <f>Source!AV979</f>
        <v>1</v>
      </c>
      <c r="I1131" s="29">
        <f>(ROUND((ROUND((((Source!ET979*1.25))*Source!AV979*Source!I979),2)),2)+ROUND((ROUND(((Source!AE979-((Source!EU979*1.25)))*Source!AV979*Source!I979),2)),2))</f>
        <v>1.3</v>
      </c>
      <c r="J1131" s="10">
        <f>IF(Source!BB979&lt;&gt; 0, Source!BB979, 1)</f>
        <v>9.3800000000000008</v>
      </c>
      <c r="K1131" s="29">
        <f>Source!Q979</f>
        <v>12.19</v>
      </c>
    </row>
    <row r="1132" spans="1:28" ht="14.25" x14ac:dyDescent="0.2">
      <c r="A1132" s="26"/>
      <c r="B1132" s="26"/>
      <c r="C1132" s="26" t="s">
        <v>323</v>
      </c>
      <c r="D1132" s="27"/>
      <c r="E1132" s="10"/>
      <c r="F1132" s="29">
        <f>Source!AN979</f>
        <v>8.01</v>
      </c>
      <c r="G1132" s="28" t="str">
        <f>Source!DF979</f>
        <v>)*1,25</v>
      </c>
      <c r="H1132" s="10">
        <f>Source!AV979</f>
        <v>1</v>
      </c>
      <c r="I1132" s="41">
        <f>ROUND((ROUND((Source!AE979*Source!AV979*Source!I979),2)),2)</f>
        <v>0.21</v>
      </c>
      <c r="J1132" s="10">
        <f>IF(Source!BS979&lt;&gt; 0, Source!BS979, 1)</f>
        <v>26.39</v>
      </c>
      <c r="K1132" s="41">
        <f>Source!R979</f>
        <v>5.54</v>
      </c>
      <c r="W1132">
        <f>I1132</f>
        <v>0.21</v>
      </c>
    </row>
    <row r="1133" spans="1:28" ht="14.25" x14ac:dyDescent="0.2">
      <c r="A1133" s="26"/>
      <c r="B1133" s="26"/>
      <c r="C1133" s="26" t="s">
        <v>324</v>
      </c>
      <c r="D1133" s="27"/>
      <c r="E1133" s="10"/>
      <c r="F1133" s="29">
        <f>Source!AL979</f>
        <v>7205.92</v>
      </c>
      <c r="G1133" s="28" t="str">
        <f>Source!DD979</f>
        <v/>
      </c>
      <c r="H1133" s="10">
        <f>Source!AW979</f>
        <v>1</v>
      </c>
      <c r="I1133" s="29">
        <f>ROUND((ROUND((Source!AC979*Source!AW979*Source!I979),2)),2)</f>
        <v>147.72</v>
      </c>
      <c r="J1133" s="10">
        <f>IF(Source!BC979&lt;&gt; 0, Source!BC979, 1)</f>
        <v>1.95</v>
      </c>
      <c r="K1133" s="29">
        <f>Source!P979</f>
        <v>288.05</v>
      </c>
    </row>
    <row r="1134" spans="1:28" ht="199.5" x14ac:dyDescent="0.2">
      <c r="A1134" s="26" t="s">
        <v>152</v>
      </c>
      <c r="B1134" s="26" t="str">
        <f>Source!F980</f>
        <v>1.1-1-1312</v>
      </c>
      <c r="C1134" s="26" t="s">
        <v>282</v>
      </c>
      <c r="D1134" s="27" t="str">
        <f>Source!H980</f>
        <v>м2</v>
      </c>
      <c r="E1134" s="10">
        <f>Source!I980</f>
        <v>2.7681150000000003</v>
      </c>
      <c r="F1134" s="29">
        <f>Source!AK980</f>
        <v>25.09</v>
      </c>
      <c r="G1134" s="31" t="s">
        <v>3</v>
      </c>
      <c r="H1134" s="10">
        <f>Source!AW980</f>
        <v>1</v>
      </c>
      <c r="I1134" s="29">
        <f>ROUND((ROUND((Source!AC980*Source!AW980*Source!I980),2)),2)+(ROUND((ROUND(((Source!ET980)*Source!AV980*Source!I980),2)),2)+ROUND((ROUND(((Source!AE980-(Source!EU980))*Source!AV980*Source!I980),2)),2))+ROUND((ROUND((Source!AF980*Source!AV980*Source!I980),2)),2)</f>
        <v>69.45</v>
      </c>
      <c r="J1134" s="10">
        <f>IF(Source!BC980&lt;&gt; 0, Source!BC980, 1)</f>
        <v>10.5</v>
      </c>
      <c r="K1134" s="29">
        <f>Source!O980</f>
        <v>729.23</v>
      </c>
      <c r="Q1134">
        <f>ROUND((Source!DN980/100)*ROUND((ROUND((Source!AF980*Source!AV980*Source!I980),2)),2), 2)</f>
        <v>0</v>
      </c>
      <c r="R1134">
        <f>Source!X980</f>
        <v>0</v>
      </c>
      <c r="S1134">
        <f>ROUND((Source!DO980/100)*ROUND((ROUND((Source!AF980*Source!AV980*Source!I980),2)),2), 2)</f>
        <v>0</v>
      </c>
      <c r="T1134">
        <f>Source!Y980</f>
        <v>0</v>
      </c>
      <c r="U1134">
        <f>ROUND((175/100)*ROUND((ROUND((Source!AE980*Source!AV980*Source!I980),2)),2), 2)</f>
        <v>0</v>
      </c>
      <c r="V1134">
        <f>ROUND((160/100)*ROUND(ROUND((ROUND((Source!AE980*Source!AV980*Source!I980),2)*Source!BS980),2), 2), 2)</f>
        <v>0</v>
      </c>
      <c r="X1134">
        <f>IF(Source!BI980&lt;=1,I1134, 0)</f>
        <v>69.45</v>
      </c>
      <c r="Y1134">
        <f>IF(Source!BI980=2,I1134, 0)</f>
        <v>0</v>
      </c>
      <c r="Z1134">
        <f>IF(Source!BI980=3,I1134, 0)</f>
        <v>0</v>
      </c>
      <c r="AA1134">
        <f>IF(Source!BI980=4,I1134, 0)</f>
        <v>0</v>
      </c>
    </row>
    <row r="1135" spans="1:28" ht="228" x14ac:dyDescent="0.2">
      <c r="A1135" s="26" t="s">
        <v>153</v>
      </c>
      <c r="B1135" s="26" t="str">
        <f>Source!F981</f>
        <v>1.1-1-1313</v>
      </c>
      <c r="C1135" s="26" t="s">
        <v>283</v>
      </c>
      <c r="D1135" s="27" t="str">
        <f>Source!H981</f>
        <v>м2</v>
      </c>
      <c r="E1135" s="10">
        <f>Source!I981</f>
        <v>1.235535</v>
      </c>
      <c r="F1135" s="29">
        <f>Source!AK981</f>
        <v>23.06</v>
      </c>
      <c r="G1135" s="31" t="s">
        <v>3</v>
      </c>
      <c r="H1135" s="10">
        <f>Source!AW981</f>
        <v>1</v>
      </c>
      <c r="I1135" s="29">
        <f>ROUND((ROUND((Source!AC981*Source!AW981*Source!I981),2)),2)+(ROUND((ROUND(((Source!ET981)*Source!AV981*Source!I981),2)),2)+ROUND((ROUND(((Source!AE981-(Source!EU981))*Source!AV981*Source!I981),2)),2))+ROUND((ROUND((Source!AF981*Source!AV981*Source!I981),2)),2)</f>
        <v>28.49</v>
      </c>
      <c r="J1135" s="10">
        <f>IF(Source!BC981&lt;&gt; 0, Source!BC981, 1)</f>
        <v>10.74</v>
      </c>
      <c r="K1135" s="29">
        <f>Source!O981</f>
        <v>305.98</v>
      </c>
      <c r="Q1135">
        <f>ROUND((Source!DN981/100)*ROUND((ROUND((Source!AF981*Source!AV981*Source!I981),2)),2), 2)</f>
        <v>0</v>
      </c>
      <c r="R1135">
        <f>Source!X981</f>
        <v>0</v>
      </c>
      <c r="S1135">
        <f>ROUND((Source!DO981/100)*ROUND((ROUND((Source!AF981*Source!AV981*Source!I981),2)),2), 2)</f>
        <v>0</v>
      </c>
      <c r="T1135">
        <f>Source!Y981</f>
        <v>0</v>
      </c>
      <c r="U1135">
        <f>ROUND((175/100)*ROUND((ROUND((Source!AE981*Source!AV981*Source!I981),2)),2), 2)</f>
        <v>0</v>
      </c>
      <c r="V1135">
        <f>ROUND((160/100)*ROUND(ROUND((ROUND((Source!AE981*Source!AV981*Source!I981),2)*Source!BS981),2), 2), 2)</f>
        <v>0</v>
      </c>
      <c r="X1135">
        <f>IF(Source!BI981&lt;=1,I1135, 0)</f>
        <v>28.49</v>
      </c>
      <c r="Y1135">
        <f>IF(Source!BI981=2,I1135, 0)</f>
        <v>0</v>
      </c>
      <c r="Z1135">
        <f>IF(Source!BI981=3,I1135, 0)</f>
        <v>0</v>
      </c>
      <c r="AA1135">
        <f>IF(Source!BI981=4,I1135, 0)</f>
        <v>0</v>
      </c>
    </row>
    <row r="1136" spans="1:28" ht="14.25" x14ac:dyDescent="0.2">
      <c r="A1136" s="26"/>
      <c r="B1136" s="26"/>
      <c r="C1136" s="26" t="s">
        <v>314</v>
      </c>
      <c r="D1136" s="27" t="s">
        <v>315</v>
      </c>
      <c r="E1136" s="10">
        <f>Source!DN979</f>
        <v>104</v>
      </c>
      <c r="F1136" s="29"/>
      <c r="G1136" s="28"/>
      <c r="H1136" s="10"/>
      <c r="I1136" s="29">
        <f>SUM(Q1128:Q1135)</f>
        <v>24.19</v>
      </c>
      <c r="J1136" s="10">
        <f>Source!BZ979</f>
        <v>87</v>
      </c>
      <c r="K1136" s="29">
        <f>SUM(R1128:R1135)</f>
        <v>534.03</v>
      </c>
    </row>
    <row r="1137" spans="1:28" ht="14.25" x14ac:dyDescent="0.2">
      <c r="A1137" s="26"/>
      <c r="B1137" s="26"/>
      <c r="C1137" s="26" t="s">
        <v>316</v>
      </c>
      <c r="D1137" s="27" t="s">
        <v>315</v>
      </c>
      <c r="E1137" s="10">
        <f>Source!DO979</f>
        <v>79</v>
      </c>
      <c r="F1137" s="29"/>
      <c r="G1137" s="28"/>
      <c r="H1137" s="10"/>
      <c r="I1137" s="29">
        <f>SUM(S1128:S1136)</f>
        <v>18.38</v>
      </c>
      <c r="J1137" s="10">
        <f>Source!CA979</f>
        <v>41</v>
      </c>
      <c r="K1137" s="29">
        <f>SUM(T1128:T1136)</f>
        <v>251.67</v>
      </c>
    </row>
    <row r="1138" spans="1:28" ht="14.25" x14ac:dyDescent="0.2">
      <c r="A1138" s="26"/>
      <c r="B1138" s="26"/>
      <c r="C1138" s="26" t="s">
        <v>325</v>
      </c>
      <c r="D1138" s="27" t="s">
        <v>315</v>
      </c>
      <c r="E1138" s="10">
        <f>175</f>
        <v>175</v>
      </c>
      <c r="F1138" s="29"/>
      <c r="G1138" s="28"/>
      <c r="H1138" s="10"/>
      <c r="I1138" s="29">
        <f>SUM(U1128:U1137)</f>
        <v>0.37</v>
      </c>
      <c r="J1138" s="10">
        <f>160</f>
        <v>160</v>
      </c>
      <c r="K1138" s="29">
        <f>SUM(V1128:V1137)</f>
        <v>8.86</v>
      </c>
    </row>
    <row r="1139" spans="1:28" ht="14.25" x14ac:dyDescent="0.2">
      <c r="A1139" s="34"/>
      <c r="B1139" s="34"/>
      <c r="C1139" s="34" t="s">
        <v>317</v>
      </c>
      <c r="D1139" s="35" t="s">
        <v>318</v>
      </c>
      <c r="E1139" s="36">
        <f>Source!AQ979</f>
        <v>85</v>
      </c>
      <c r="F1139" s="37"/>
      <c r="G1139" s="38" t="str">
        <f>Source!DI979</f>
        <v>)*1,15</v>
      </c>
      <c r="H1139" s="36">
        <f>Source!AV979</f>
        <v>1</v>
      </c>
      <c r="I1139" s="37">
        <f>Source!U979</f>
        <v>2.0038749999999999</v>
      </c>
      <c r="J1139" s="36"/>
      <c r="K1139" s="37"/>
      <c r="AB1139" s="32">
        <f>I1139</f>
        <v>2.0038749999999999</v>
      </c>
    </row>
    <row r="1140" spans="1:28" ht="15" x14ac:dyDescent="0.25">
      <c r="A1140" s="39"/>
      <c r="B1140" s="39"/>
      <c r="C1140" s="40" t="s">
        <v>319</v>
      </c>
      <c r="D1140" s="39"/>
      <c r="E1140" s="39"/>
      <c r="F1140" s="39"/>
      <c r="G1140" s="39"/>
      <c r="H1140" s="76">
        <f>I1130+I1131+I1133+I1136+I1137+I1138+SUM(I1134:I1135)</f>
        <v>313.15999999999997</v>
      </c>
      <c r="I1140" s="76"/>
      <c r="J1140" s="76">
        <f>K1130+K1131+K1133+K1136+K1137+K1138+SUM(K1134:K1135)</f>
        <v>2743.84</v>
      </c>
      <c r="K1140" s="76"/>
      <c r="O1140" s="32">
        <f>I1130+I1131+I1133+I1136+I1137+I1138+SUM(I1134:I1135)</f>
        <v>313.15999999999997</v>
      </c>
      <c r="P1140" s="32">
        <f>K1130+K1131+K1133+K1136+K1137+K1138+SUM(K1134:K1135)</f>
        <v>2743.84</v>
      </c>
      <c r="X1140">
        <f>IF(Source!BI979&lt;=1,I1130+I1131+I1133+I1136+I1137+I1138-0, 0)</f>
        <v>215.22</v>
      </c>
      <c r="Y1140">
        <f>IF(Source!BI979=2,I1130+I1131+I1133+I1136+I1137+I1138-0, 0)</f>
        <v>0</v>
      </c>
      <c r="Z1140">
        <f>IF(Source!BI979=3,I1130+I1131+I1133+I1136+I1137+I1138-0, 0)</f>
        <v>0</v>
      </c>
      <c r="AA1140">
        <f>IF(Source!BI979=4,I1130+I1131+I1133+I1136+I1137+I1138,0)</f>
        <v>0</v>
      </c>
    </row>
    <row r="1143" spans="1:28" ht="16.5" x14ac:dyDescent="0.25">
      <c r="A1143" s="75" t="str">
        <f>CONCATENATE("Подраздел: ",IF(Source!G983&lt;&gt;"Новый подраздел", Source!G983, ""))</f>
        <v>Подраздел: Кровля тех. этажа в/о В/5-9</v>
      </c>
      <c r="B1143" s="75"/>
      <c r="C1143" s="75"/>
      <c r="D1143" s="75"/>
      <c r="E1143" s="75"/>
      <c r="F1143" s="75"/>
      <c r="G1143" s="75"/>
      <c r="H1143" s="75"/>
      <c r="I1143" s="75"/>
      <c r="J1143" s="75"/>
      <c r="K1143" s="75"/>
    </row>
    <row r="1144" spans="1:28" ht="42.75" x14ac:dyDescent="0.2">
      <c r="A1144" s="26">
        <v>1</v>
      </c>
      <c r="B1144" s="26" t="str">
        <f>Source!F987</f>
        <v>6.61-26-1</v>
      </c>
      <c r="C1144" s="26" t="s">
        <v>21</v>
      </c>
      <c r="D1144" s="27" t="str">
        <f>Source!H987</f>
        <v>100 м2</v>
      </c>
      <c r="E1144" s="10">
        <f>Source!I987</f>
        <v>2.3999999999999998E-3</v>
      </c>
      <c r="F1144" s="29"/>
      <c r="G1144" s="28"/>
      <c r="H1144" s="10"/>
      <c r="I1144" s="29"/>
      <c r="J1144" s="10"/>
      <c r="K1144" s="29"/>
      <c r="Q1144">
        <f>ROUND((Source!DN987/100)*ROUND((ROUND((Source!AF987*Source!AV987*Source!I987),2)),2), 2)</f>
        <v>1.1299999999999999</v>
      </c>
      <c r="R1144">
        <f>Source!X987</f>
        <v>26.05</v>
      </c>
      <c r="S1144">
        <f>ROUND((Source!DO987/100)*ROUND((ROUND((Source!AF987*Source!AV987*Source!I987),2)),2), 2)</f>
        <v>0.78</v>
      </c>
      <c r="T1144">
        <f>Source!Y987</f>
        <v>15.26</v>
      </c>
      <c r="U1144">
        <f>ROUND((175/100)*ROUND((ROUND((Source!AE987*Source!AV987*Source!I987),2)),2), 2)</f>
        <v>0</v>
      </c>
      <c r="V1144">
        <f>ROUND((160/100)*ROUND(ROUND((ROUND((Source!AE987*Source!AV987*Source!I987),2)*Source!BS987),2), 2), 2)</f>
        <v>0</v>
      </c>
    </row>
    <row r="1145" spans="1:28" x14ac:dyDescent="0.2">
      <c r="C1145" s="30" t="str">
        <f>"Объем: "&amp;Source!I987&amp;"=0,24/"&amp;"100"</f>
        <v>Объем: 0,0024=0,24/100</v>
      </c>
    </row>
    <row r="1146" spans="1:28" ht="14.25" x14ac:dyDescent="0.2">
      <c r="A1146" s="26"/>
      <c r="B1146" s="26"/>
      <c r="C1146" s="26" t="s">
        <v>313</v>
      </c>
      <c r="D1146" s="27"/>
      <c r="E1146" s="10"/>
      <c r="F1146" s="29">
        <f>Source!AO987</f>
        <v>587.65</v>
      </c>
      <c r="G1146" s="28" t="str">
        <f>Source!DG987</f>
        <v/>
      </c>
      <c r="H1146" s="10">
        <f>Source!AV987</f>
        <v>1</v>
      </c>
      <c r="I1146" s="29">
        <f>ROUND((ROUND((Source!AF987*Source!AV987*Source!I987),2)),2)</f>
        <v>1.41</v>
      </c>
      <c r="J1146" s="10">
        <f>IF(Source!BA987&lt;&gt; 0, Source!BA987, 1)</f>
        <v>26.39</v>
      </c>
      <c r="K1146" s="29">
        <f>Source!S987</f>
        <v>37.21</v>
      </c>
      <c r="W1146">
        <f>I1146</f>
        <v>1.41</v>
      </c>
    </row>
    <row r="1147" spans="1:28" ht="28.5" x14ac:dyDescent="0.2">
      <c r="A1147" s="26" t="s">
        <v>27</v>
      </c>
      <c r="B1147" s="26" t="str">
        <f>Source!F988</f>
        <v>9999990001</v>
      </c>
      <c r="C1147" s="26" t="s">
        <v>29</v>
      </c>
      <c r="D1147" s="27" t="str">
        <f>Source!H988</f>
        <v>т</v>
      </c>
      <c r="E1147" s="10">
        <f>Source!I988</f>
        <v>-1.1039999999999999E-2</v>
      </c>
      <c r="F1147" s="29">
        <f>Source!AK988</f>
        <v>0</v>
      </c>
      <c r="G1147" s="31" t="s">
        <v>3</v>
      </c>
      <c r="H1147" s="10">
        <f>Source!AW988</f>
        <v>1</v>
      </c>
      <c r="I1147" s="29">
        <f>ROUND((ROUND((Source!AC988*Source!AW988*Source!I988),2)),2)+(ROUND((ROUND(((Source!ET988)*Source!AV988*Source!I988),2)),2)+ROUND((ROUND(((Source!AE988-(Source!EU988))*Source!AV988*Source!I988),2)),2))+ROUND((ROUND((Source!AF988*Source!AV988*Source!I988),2)),2)</f>
        <v>0</v>
      </c>
      <c r="J1147" s="10">
        <f>IF(Source!BC988&lt;&gt; 0, Source!BC988, 1)</f>
        <v>1</v>
      </c>
      <c r="K1147" s="29">
        <f>Source!O988</f>
        <v>0</v>
      </c>
      <c r="Q1147">
        <f>ROUND((Source!DN988/100)*ROUND((ROUND((Source!AF988*Source!AV988*Source!I988),2)),2), 2)</f>
        <v>0</v>
      </c>
      <c r="R1147">
        <f>Source!X988</f>
        <v>0</v>
      </c>
      <c r="S1147">
        <f>ROUND((Source!DO988/100)*ROUND((ROUND((Source!AF988*Source!AV988*Source!I988),2)),2), 2)</f>
        <v>0</v>
      </c>
      <c r="T1147">
        <f>Source!Y988</f>
        <v>0</v>
      </c>
      <c r="U1147">
        <f>ROUND((175/100)*ROUND((ROUND((Source!AE988*Source!AV988*Source!I988),2)),2), 2)</f>
        <v>0</v>
      </c>
      <c r="V1147">
        <f>ROUND((160/100)*ROUND(ROUND((ROUND((Source!AE988*Source!AV988*Source!I988),2)*Source!BS988),2), 2), 2)</f>
        <v>0</v>
      </c>
      <c r="X1147">
        <f>IF(Source!BI988&lt;=1,I1147, 0)</f>
        <v>0</v>
      </c>
      <c r="Y1147">
        <f>IF(Source!BI988=2,I1147, 0)</f>
        <v>0</v>
      </c>
      <c r="Z1147">
        <f>IF(Source!BI988=3,I1147, 0)</f>
        <v>0</v>
      </c>
      <c r="AA1147">
        <f>IF(Source!BI988=4,I1147, 0)</f>
        <v>0</v>
      </c>
    </row>
    <row r="1148" spans="1:28" ht="14.25" x14ac:dyDescent="0.2">
      <c r="A1148" s="26"/>
      <c r="B1148" s="26"/>
      <c r="C1148" s="26" t="s">
        <v>314</v>
      </c>
      <c r="D1148" s="27" t="s">
        <v>315</v>
      </c>
      <c r="E1148" s="10">
        <f>Source!DN987</f>
        <v>80</v>
      </c>
      <c r="F1148" s="29"/>
      <c r="G1148" s="28"/>
      <c r="H1148" s="10"/>
      <c r="I1148" s="29">
        <f>SUM(Q1144:Q1147)</f>
        <v>1.1299999999999999</v>
      </c>
      <c r="J1148" s="10">
        <f>Source!BZ987</f>
        <v>70</v>
      </c>
      <c r="K1148" s="29">
        <f>SUM(R1144:R1147)</f>
        <v>26.05</v>
      </c>
    </row>
    <row r="1149" spans="1:28" ht="14.25" x14ac:dyDescent="0.2">
      <c r="A1149" s="26"/>
      <c r="B1149" s="26"/>
      <c r="C1149" s="26" t="s">
        <v>316</v>
      </c>
      <c r="D1149" s="27" t="s">
        <v>315</v>
      </c>
      <c r="E1149" s="10">
        <f>Source!DO987</f>
        <v>55</v>
      </c>
      <c r="F1149" s="29"/>
      <c r="G1149" s="28"/>
      <c r="H1149" s="10"/>
      <c r="I1149" s="29">
        <f>SUM(S1144:S1148)</f>
        <v>0.78</v>
      </c>
      <c r="J1149" s="10">
        <f>Source!CA987</f>
        <v>41</v>
      </c>
      <c r="K1149" s="29">
        <f>SUM(T1144:T1148)</f>
        <v>15.26</v>
      </c>
    </row>
    <row r="1150" spans="1:28" ht="14.25" x14ac:dyDescent="0.2">
      <c r="A1150" s="34"/>
      <c r="B1150" s="34"/>
      <c r="C1150" s="34" t="s">
        <v>317</v>
      </c>
      <c r="D1150" s="35" t="s">
        <v>318</v>
      </c>
      <c r="E1150" s="36">
        <f>Source!AQ987</f>
        <v>57.5</v>
      </c>
      <c r="F1150" s="37"/>
      <c r="G1150" s="38" t="str">
        <f>Source!DI987</f>
        <v/>
      </c>
      <c r="H1150" s="36">
        <f>Source!AV987</f>
        <v>1</v>
      </c>
      <c r="I1150" s="37">
        <f>Source!U987</f>
        <v>0.13799999999999998</v>
      </c>
      <c r="J1150" s="36"/>
      <c r="K1150" s="37"/>
      <c r="AB1150" s="32">
        <f>I1150</f>
        <v>0.13799999999999998</v>
      </c>
    </row>
    <row r="1151" spans="1:28" ht="15" x14ac:dyDescent="0.25">
      <c r="A1151" s="39"/>
      <c r="B1151" s="39"/>
      <c r="C1151" s="40" t="s">
        <v>319</v>
      </c>
      <c r="D1151" s="39"/>
      <c r="E1151" s="39"/>
      <c r="F1151" s="39"/>
      <c r="G1151" s="39"/>
      <c r="H1151" s="76">
        <f>I1146+I1148+I1149+SUM(I1147:I1147)</f>
        <v>3.3200000000000003</v>
      </c>
      <c r="I1151" s="76"/>
      <c r="J1151" s="76">
        <f>K1146+K1148+K1149+SUM(K1147:K1147)</f>
        <v>78.52000000000001</v>
      </c>
      <c r="K1151" s="76"/>
      <c r="O1151" s="32">
        <f>I1146+I1148+I1149+SUM(I1147:I1147)</f>
        <v>3.3200000000000003</v>
      </c>
      <c r="P1151" s="32">
        <f>K1146+K1148+K1149+SUM(K1147:K1147)</f>
        <v>78.52000000000001</v>
      </c>
      <c r="X1151">
        <f>IF(Source!BI987&lt;=1,I1146+I1148+I1149-0, 0)</f>
        <v>3.3200000000000003</v>
      </c>
      <c r="Y1151">
        <f>IF(Source!BI987=2,I1146+I1148+I1149-0, 0)</f>
        <v>0</v>
      </c>
      <c r="Z1151">
        <f>IF(Source!BI987=3,I1146+I1148+I1149-0, 0)</f>
        <v>0</v>
      </c>
      <c r="AA1151">
        <f>IF(Source!BI987=4,I1146+I1148+I1149,0)</f>
        <v>0</v>
      </c>
    </row>
    <row r="1153" spans="1:28" ht="42.75" x14ac:dyDescent="0.2">
      <c r="A1153" s="26">
        <v>2</v>
      </c>
      <c r="B1153" s="26" t="str">
        <f>Source!F989</f>
        <v>6.62-31-1</v>
      </c>
      <c r="C1153" s="26" t="s">
        <v>33</v>
      </c>
      <c r="D1153" s="27" t="str">
        <f>Source!H989</f>
        <v>1 м2 поверхности</v>
      </c>
      <c r="E1153" s="10">
        <f>Source!I989</f>
        <v>0.35</v>
      </c>
      <c r="F1153" s="29"/>
      <c r="G1153" s="28"/>
      <c r="H1153" s="10"/>
      <c r="I1153" s="29"/>
      <c r="J1153" s="10"/>
      <c r="K1153" s="29"/>
      <c r="Q1153">
        <f>ROUND((Source!DN989/100)*ROUND((ROUND((Source!AF989*Source!AV989*Source!I989),2)),2), 2)</f>
        <v>2.15</v>
      </c>
      <c r="R1153">
        <f>Source!X989</f>
        <v>47.09</v>
      </c>
      <c r="S1153">
        <f>ROUND((Source!DO989/100)*ROUND((ROUND((Source!AF989*Source!AV989*Source!I989),2)),2), 2)</f>
        <v>1.38</v>
      </c>
      <c r="T1153">
        <f>Source!Y989</f>
        <v>23.26</v>
      </c>
      <c r="U1153">
        <f>ROUND((175/100)*ROUND((ROUND((Source!AE989*Source!AV989*Source!I989),2)),2), 2)</f>
        <v>0</v>
      </c>
      <c r="V1153">
        <f>ROUND((160/100)*ROUND(ROUND((ROUND((Source!AE989*Source!AV989*Source!I989),2)*Source!BS989),2), 2), 2)</f>
        <v>0</v>
      </c>
    </row>
    <row r="1154" spans="1:28" ht="14.25" x14ac:dyDescent="0.2">
      <c r="A1154" s="26"/>
      <c r="B1154" s="26"/>
      <c r="C1154" s="26" t="s">
        <v>313</v>
      </c>
      <c r="D1154" s="27"/>
      <c r="E1154" s="10"/>
      <c r="F1154" s="29">
        <f>Source!AO989</f>
        <v>6.13</v>
      </c>
      <c r="G1154" s="28" t="str">
        <f>Source!DG989</f>
        <v/>
      </c>
      <c r="H1154" s="10">
        <f>Source!AV989</f>
        <v>1</v>
      </c>
      <c r="I1154" s="29">
        <f>ROUND((ROUND((Source!AF989*Source!AV989*Source!I989),2)),2)</f>
        <v>2.15</v>
      </c>
      <c r="J1154" s="10">
        <f>IF(Source!BA989&lt;&gt; 0, Source!BA989, 1)</f>
        <v>26.39</v>
      </c>
      <c r="K1154" s="29">
        <f>Source!S989</f>
        <v>56.74</v>
      </c>
      <c r="W1154">
        <f>I1154</f>
        <v>2.15</v>
      </c>
    </row>
    <row r="1155" spans="1:28" ht="14.25" x14ac:dyDescent="0.2">
      <c r="A1155" s="26"/>
      <c r="B1155" s="26"/>
      <c r="C1155" s="26" t="s">
        <v>314</v>
      </c>
      <c r="D1155" s="27" t="s">
        <v>315</v>
      </c>
      <c r="E1155" s="10">
        <f>Source!DN989</f>
        <v>100</v>
      </c>
      <c r="F1155" s="29"/>
      <c r="G1155" s="28"/>
      <c r="H1155" s="10"/>
      <c r="I1155" s="29">
        <f>SUM(Q1153:Q1154)</f>
        <v>2.15</v>
      </c>
      <c r="J1155" s="10">
        <f>Source!BZ989</f>
        <v>83</v>
      </c>
      <c r="K1155" s="29">
        <f>SUM(R1153:R1154)</f>
        <v>47.09</v>
      </c>
    </row>
    <row r="1156" spans="1:28" ht="14.25" x14ac:dyDescent="0.2">
      <c r="A1156" s="26"/>
      <c r="B1156" s="26"/>
      <c r="C1156" s="26" t="s">
        <v>316</v>
      </c>
      <c r="D1156" s="27" t="s">
        <v>315</v>
      </c>
      <c r="E1156" s="10">
        <f>Source!DO989</f>
        <v>64</v>
      </c>
      <c r="F1156" s="29"/>
      <c r="G1156" s="28"/>
      <c r="H1156" s="10"/>
      <c r="I1156" s="29">
        <f>SUM(S1153:S1155)</f>
        <v>1.38</v>
      </c>
      <c r="J1156" s="10">
        <f>Source!CA989</f>
        <v>41</v>
      </c>
      <c r="K1156" s="29">
        <f>SUM(T1153:T1155)</f>
        <v>23.26</v>
      </c>
    </row>
    <row r="1157" spans="1:28" ht="14.25" x14ac:dyDescent="0.2">
      <c r="A1157" s="34"/>
      <c r="B1157" s="34"/>
      <c r="C1157" s="34" t="s">
        <v>317</v>
      </c>
      <c r="D1157" s="35" t="s">
        <v>318</v>
      </c>
      <c r="E1157" s="36">
        <f>Source!AQ989</f>
        <v>0.6</v>
      </c>
      <c r="F1157" s="37"/>
      <c r="G1157" s="38" t="str">
        <f>Source!DI989</f>
        <v/>
      </c>
      <c r="H1157" s="36">
        <f>Source!AV989</f>
        <v>1</v>
      </c>
      <c r="I1157" s="37">
        <f>Source!U989</f>
        <v>0.21</v>
      </c>
      <c r="J1157" s="36"/>
      <c r="K1157" s="37"/>
      <c r="AB1157" s="32">
        <f>I1157</f>
        <v>0.21</v>
      </c>
    </row>
    <row r="1158" spans="1:28" ht="15" x14ac:dyDescent="0.25">
      <c r="A1158" s="39"/>
      <c r="B1158" s="39"/>
      <c r="C1158" s="40" t="s">
        <v>319</v>
      </c>
      <c r="D1158" s="39"/>
      <c r="E1158" s="39"/>
      <c r="F1158" s="39"/>
      <c r="G1158" s="39"/>
      <c r="H1158" s="76">
        <f>I1154+I1155+I1156</f>
        <v>5.68</v>
      </c>
      <c r="I1158" s="76"/>
      <c r="J1158" s="76">
        <f>K1154+K1155+K1156</f>
        <v>127.09000000000002</v>
      </c>
      <c r="K1158" s="76"/>
      <c r="O1158" s="32">
        <f>I1154+I1155+I1156</f>
        <v>5.68</v>
      </c>
      <c r="P1158" s="32">
        <f>K1154+K1155+K1156</f>
        <v>127.09000000000002</v>
      </c>
      <c r="X1158">
        <f>IF(Source!BI989&lt;=1,I1154+I1155+I1156-0, 0)</f>
        <v>5.68</v>
      </c>
      <c r="Y1158">
        <f>IF(Source!BI989=2,I1154+I1155+I1156-0, 0)</f>
        <v>0</v>
      </c>
      <c r="Z1158">
        <f>IF(Source!BI989=3,I1154+I1155+I1156-0, 0)</f>
        <v>0</v>
      </c>
      <c r="AA1158">
        <f>IF(Source!BI989=4,I1154+I1155+I1156,0)</f>
        <v>0</v>
      </c>
    </row>
    <row r="1160" spans="1:28" ht="28.5" x14ac:dyDescent="0.2">
      <c r="A1160" s="26">
        <v>3</v>
      </c>
      <c r="B1160" s="26" t="str">
        <f>Source!F990</f>
        <v>6.58-2-1</v>
      </c>
      <c r="C1160" s="26" t="s">
        <v>40</v>
      </c>
      <c r="D1160" s="27" t="str">
        <f>Source!H990</f>
        <v>100 м2</v>
      </c>
      <c r="E1160" s="10">
        <f>Source!I990</f>
        <v>1.77E-2</v>
      </c>
      <c r="F1160" s="29"/>
      <c r="G1160" s="28"/>
      <c r="H1160" s="10"/>
      <c r="I1160" s="29"/>
      <c r="J1160" s="10"/>
      <c r="K1160" s="29"/>
      <c r="Q1160">
        <f>ROUND((Source!DN990/100)*ROUND((ROUND((Source!AF990*Source!AV990*Source!I990),2)),2), 2)</f>
        <v>2.71</v>
      </c>
      <c r="R1160">
        <f>Source!X990</f>
        <v>62.62</v>
      </c>
      <c r="S1160">
        <f>ROUND((Source!DO990/100)*ROUND((ROUND((Source!AF990*Source!AV990*Source!I990),2)),2), 2)</f>
        <v>1.86</v>
      </c>
      <c r="T1160">
        <f>Source!Y990</f>
        <v>36.68</v>
      </c>
      <c r="U1160">
        <f>ROUND((175/100)*ROUND((ROUND((Source!AE990*Source!AV990*Source!I990),2)),2), 2)</f>
        <v>0</v>
      </c>
      <c r="V1160">
        <f>ROUND((160/100)*ROUND(ROUND((ROUND((Source!AE990*Source!AV990*Source!I990),2)*Source!BS990),2), 2), 2)</f>
        <v>0</v>
      </c>
    </row>
    <row r="1161" spans="1:28" x14ac:dyDescent="0.2">
      <c r="C1161" s="30" t="str">
        <f>"Объем: "&amp;Source!I990&amp;"=1,77/"&amp;"100"</f>
        <v>Объем: 0,0177=1,77/100</v>
      </c>
    </row>
    <row r="1162" spans="1:28" ht="14.25" x14ac:dyDescent="0.2">
      <c r="A1162" s="26"/>
      <c r="B1162" s="26"/>
      <c r="C1162" s="26" t="s">
        <v>313</v>
      </c>
      <c r="D1162" s="27"/>
      <c r="E1162" s="10"/>
      <c r="F1162" s="29">
        <f>Source!AO990</f>
        <v>191.34</v>
      </c>
      <c r="G1162" s="28" t="str">
        <f>Source!DG990</f>
        <v/>
      </c>
      <c r="H1162" s="10">
        <f>Source!AV990</f>
        <v>1</v>
      </c>
      <c r="I1162" s="29">
        <f>ROUND((ROUND((Source!AF990*Source!AV990*Source!I990),2)),2)</f>
        <v>3.39</v>
      </c>
      <c r="J1162" s="10">
        <f>IF(Source!BA990&lt;&gt; 0, Source!BA990, 1)</f>
        <v>26.39</v>
      </c>
      <c r="K1162" s="29">
        <f>Source!S990</f>
        <v>89.46</v>
      </c>
      <c r="W1162">
        <f>I1162</f>
        <v>3.39</v>
      </c>
    </row>
    <row r="1163" spans="1:28" ht="28.5" x14ac:dyDescent="0.2">
      <c r="A1163" s="26" t="s">
        <v>44</v>
      </c>
      <c r="B1163" s="26" t="str">
        <f>Source!F991</f>
        <v>9999990001</v>
      </c>
      <c r="C1163" s="26" t="s">
        <v>29</v>
      </c>
      <c r="D1163" s="27" t="str">
        <f>Source!H991</f>
        <v>т</v>
      </c>
      <c r="E1163" s="10">
        <f>Source!I991</f>
        <v>-1.8054000000000001E-2</v>
      </c>
      <c r="F1163" s="29">
        <f>Source!AK991</f>
        <v>0</v>
      </c>
      <c r="G1163" s="31" t="s">
        <v>3</v>
      </c>
      <c r="H1163" s="10">
        <f>Source!AW991</f>
        <v>1</v>
      </c>
      <c r="I1163" s="29">
        <f>ROUND((ROUND((Source!AC991*Source!AW991*Source!I991),2)),2)+(ROUND((ROUND(((Source!ET991)*Source!AV991*Source!I991),2)),2)+ROUND((ROUND(((Source!AE991-(Source!EU991))*Source!AV991*Source!I991),2)),2))+ROUND((ROUND((Source!AF991*Source!AV991*Source!I991),2)),2)</f>
        <v>0</v>
      </c>
      <c r="J1163" s="10">
        <f>IF(Source!BC991&lt;&gt; 0, Source!BC991, 1)</f>
        <v>1</v>
      </c>
      <c r="K1163" s="29">
        <f>Source!O991</f>
        <v>0</v>
      </c>
      <c r="Q1163">
        <f>ROUND((Source!DN991/100)*ROUND((ROUND((Source!AF991*Source!AV991*Source!I991),2)),2), 2)</f>
        <v>0</v>
      </c>
      <c r="R1163">
        <f>Source!X991</f>
        <v>0</v>
      </c>
      <c r="S1163">
        <f>ROUND((Source!DO991/100)*ROUND((ROUND((Source!AF991*Source!AV991*Source!I991),2)),2), 2)</f>
        <v>0</v>
      </c>
      <c r="T1163">
        <f>Source!Y991</f>
        <v>0</v>
      </c>
      <c r="U1163">
        <f>ROUND((175/100)*ROUND((ROUND((Source!AE991*Source!AV991*Source!I991),2)),2), 2)</f>
        <v>0</v>
      </c>
      <c r="V1163">
        <f>ROUND((160/100)*ROUND(ROUND((ROUND((Source!AE991*Source!AV991*Source!I991),2)*Source!BS991),2), 2), 2)</f>
        <v>0</v>
      </c>
      <c r="X1163">
        <f>IF(Source!BI991&lt;=1,I1163, 0)</f>
        <v>0</v>
      </c>
      <c r="Y1163">
        <f>IF(Source!BI991=2,I1163, 0)</f>
        <v>0</v>
      </c>
      <c r="Z1163">
        <f>IF(Source!BI991=3,I1163, 0)</f>
        <v>0</v>
      </c>
      <c r="AA1163">
        <f>IF(Source!BI991=4,I1163, 0)</f>
        <v>0</v>
      </c>
    </row>
    <row r="1164" spans="1:28" ht="14.25" x14ac:dyDescent="0.2">
      <c r="A1164" s="26"/>
      <c r="B1164" s="26"/>
      <c r="C1164" s="26" t="s">
        <v>314</v>
      </c>
      <c r="D1164" s="27" t="s">
        <v>315</v>
      </c>
      <c r="E1164" s="10">
        <f>Source!DN990</f>
        <v>80</v>
      </c>
      <c r="F1164" s="29"/>
      <c r="G1164" s="28"/>
      <c r="H1164" s="10"/>
      <c r="I1164" s="29">
        <f>SUM(Q1160:Q1163)</f>
        <v>2.71</v>
      </c>
      <c r="J1164" s="10">
        <f>Source!BZ990</f>
        <v>70</v>
      </c>
      <c r="K1164" s="29">
        <f>SUM(R1160:R1163)</f>
        <v>62.62</v>
      </c>
    </row>
    <row r="1165" spans="1:28" ht="14.25" x14ac:dyDescent="0.2">
      <c r="A1165" s="26"/>
      <c r="B1165" s="26"/>
      <c r="C1165" s="26" t="s">
        <v>316</v>
      </c>
      <c r="D1165" s="27" t="s">
        <v>315</v>
      </c>
      <c r="E1165" s="10">
        <f>Source!DO990</f>
        <v>55</v>
      </c>
      <c r="F1165" s="29"/>
      <c r="G1165" s="28"/>
      <c r="H1165" s="10"/>
      <c r="I1165" s="29">
        <f>SUM(S1160:S1164)</f>
        <v>1.86</v>
      </c>
      <c r="J1165" s="10">
        <f>Source!CA990</f>
        <v>41</v>
      </c>
      <c r="K1165" s="29">
        <f>SUM(T1160:T1164)</f>
        <v>36.68</v>
      </c>
    </row>
    <row r="1166" spans="1:28" ht="14.25" x14ac:dyDescent="0.2">
      <c r="A1166" s="34"/>
      <c r="B1166" s="34"/>
      <c r="C1166" s="34" t="s">
        <v>317</v>
      </c>
      <c r="D1166" s="35" t="s">
        <v>318</v>
      </c>
      <c r="E1166" s="36">
        <f>Source!AQ990</f>
        <v>17.41</v>
      </c>
      <c r="F1166" s="37"/>
      <c r="G1166" s="38" t="str">
        <f>Source!DI990</f>
        <v/>
      </c>
      <c r="H1166" s="36">
        <f>Source!AV990</f>
        <v>1</v>
      </c>
      <c r="I1166" s="37">
        <f>Source!U990</f>
        <v>0.30815700000000001</v>
      </c>
      <c r="J1166" s="36"/>
      <c r="K1166" s="37"/>
      <c r="AB1166" s="32">
        <f>I1166</f>
        <v>0.30815700000000001</v>
      </c>
    </row>
    <row r="1167" spans="1:28" ht="15" x14ac:dyDescent="0.25">
      <c r="A1167" s="39"/>
      <c r="B1167" s="39"/>
      <c r="C1167" s="40" t="s">
        <v>319</v>
      </c>
      <c r="D1167" s="39"/>
      <c r="E1167" s="39"/>
      <c r="F1167" s="39"/>
      <c r="G1167" s="39"/>
      <c r="H1167" s="76">
        <f>I1162+I1164+I1165+SUM(I1163:I1163)</f>
        <v>7.96</v>
      </c>
      <c r="I1167" s="76"/>
      <c r="J1167" s="76">
        <f>K1162+K1164+K1165+SUM(K1163:K1163)</f>
        <v>188.76</v>
      </c>
      <c r="K1167" s="76"/>
      <c r="O1167" s="32">
        <f>I1162+I1164+I1165+SUM(I1163:I1163)</f>
        <v>7.96</v>
      </c>
      <c r="P1167" s="32">
        <f>K1162+K1164+K1165+SUM(K1163:K1163)</f>
        <v>188.76</v>
      </c>
      <c r="X1167">
        <f>IF(Source!BI990&lt;=1,I1162+I1164+I1165-0, 0)</f>
        <v>7.96</v>
      </c>
      <c r="Y1167">
        <f>IF(Source!BI990=2,I1162+I1164+I1165-0, 0)</f>
        <v>0</v>
      </c>
      <c r="Z1167">
        <f>IF(Source!BI990=3,I1162+I1164+I1165-0, 0)</f>
        <v>0</v>
      </c>
      <c r="AA1167">
        <f>IF(Source!BI990=4,I1162+I1164+I1165,0)</f>
        <v>0</v>
      </c>
    </row>
    <row r="1170" spans="1:27" ht="15" x14ac:dyDescent="0.25">
      <c r="A1170" s="81" t="str">
        <f>CONCATENATE("Итого по подразделу: ",IF(Source!G995&lt;&gt;"Новый подраздел", Source!G995, ""))</f>
        <v>Итого по подразделу: Кровля тех. этажа в/о В/5-9</v>
      </c>
      <c r="B1170" s="81"/>
      <c r="C1170" s="81"/>
      <c r="D1170" s="81"/>
      <c r="E1170" s="81"/>
      <c r="F1170" s="81"/>
      <c r="G1170" s="81"/>
      <c r="H1170" s="79">
        <f>SUM(O1143:O1169)</f>
        <v>16.96</v>
      </c>
      <c r="I1170" s="80"/>
      <c r="J1170" s="79">
        <f>SUM(P1143:P1169)</f>
        <v>394.37</v>
      </c>
      <c r="K1170" s="80"/>
    </row>
    <row r="1171" spans="1:27" hidden="1" x14ac:dyDescent="0.2">
      <c r="A1171" t="s">
        <v>320</v>
      </c>
      <c r="H1171">
        <f>SUM(AC1143:AC1170)</f>
        <v>0</v>
      </c>
      <c r="J1171">
        <f>SUM(AD1143:AD1170)</f>
        <v>0</v>
      </c>
    </row>
    <row r="1172" spans="1:27" hidden="1" x14ac:dyDescent="0.2">
      <c r="A1172" t="s">
        <v>321</v>
      </c>
      <c r="H1172">
        <f>SUM(AE1143:AE1171)</f>
        <v>0</v>
      </c>
      <c r="J1172">
        <f>SUM(AF1143:AF1171)</f>
        <v>0</v>
      </c>
    </row>
    <row r="1174" spans="1:27" ht="16.5" x14ac:dyDescent="0.25">
      <c r="A1174" s="75" t="str">
        <f>CONCATENATE("Подраздел: ",IF(Source!G1025&lt;&gt;"Новый подраздел", Source!G1025, ""))</f>
        <v>Подраздел: Монтажные (кровельные)работы</v>
      </c>
      <c r="B1174" s="75"/>
      <c r="C1174" s="75"/>
      <c r="D1174" s="75"/>
      <c r="E1174" s="75"/>
      <c r="F1174" s="75"/>
      <c r="G1174" s="75"/>
      <c r="H1174" s="75"/>
      <c r="I1174" s="75"/>
      <c r="J1174" s="75"/>
      <c r="K1174" s="75"/>
    </row>
    <row r="1175" spans="1:27" ht="28.5" x14ac:dyDescent="0.2">
      <c r="A1175" s="26">
        <v>1</v>
      </c>
      <c r="B1175" s="26" t="str">
        <f>Source!F1029</f>
        <v>6.58-31-3</v>
      </c>
      <c r="C1175" s="26" t="s">
        <v>110</v>
      </c>
      <c r="D1175" s="27" t="str">
        <f>Source!H1029</f>
        <v>100 мест</v>
      </c>
      <c r="E1175" s="10">
        <f>Source!I1029</f>
        <v>0.02</v>
      </c>
      <c r="F1175" s="29"/>
      <c r="G1175" s="28"/>
      <c r="H1175" s="10"/>
      <c r="I1175" s="29"/>
      <c r="J1175" s="10"/>
      <c r="K1175" s="29"/>
      <c r="Q1175">
        <f>ROUND((Source!DN1029/100)*ROUND((ROUND((Source!AF1029*Source!AV1029*Source!I1029),2)),2), 2)</f>
        <v>27.29</v>
      </c>
      <c r="R1175">
        <f>Source!X1029</f>
        <v>602.45000000000005</v>
      </c>
      <c r="S1175">
        <f>ROUND((Source!DO1029/100)*ROUND((ROUND((Source!AF1029*Source!AV1029*Source!I1029),2)),2), 2)</f>
        <v>20.73</v>
      </c>
      <c r="T1175">
        <f>Source!Y1029</f>
        <v>283.91000000000003</v>
      </c>
      <c r="U1175">
        <f>ROUND((175/100)*ROUND((ROUND((Source!AE1029*Source!AV1029*Source!I1029),2)),2), 2)</f>
        <v>0.53</v>
      </c>
      <c r="V1175">
        <f>ROUND((160/100)*ROUND(ROUND((ROUND((Source!AE1029*Source!AV1029*Source!I1029),2)*Source!BS1029),2), 2), 2)</f>
        <v>12.67</v>
      </c>
    </row>
    <row r="1176" spans="1:27" x14ac:dyDescent="0.2">
      <c r="C1176" s="30" t="str">
        <f>"Объем: "&amp;Source!I1029&amp;"=2/"&amp;"100"</f>
        <v>Объем: 0,02=2/100</v>
      </c>
    </row>
    <row r="1177" spans="1:27" ht="14.25" x14ac:dyDescent="0.2">
      <c r="A1177" s="26"/>
      <c r="B1177" s="26"/>
      <c r="C1177" s="26" t="s">
        <v>313</v>
      </c>
      <c r="D1177" s="27"/>
      <c r="E1177" s="10"/>
      <c r="F1177" s="29">
        <f>Source!AO1029</f>
        <v>1311.93</v>
      </c>
      <c r="G1177" s="28" t="str">
        <f>Source!DG1029</f>
        <v/>
      </c>
      <c r="H1177" s="10">
        <f>Source!AV1029</f>
        <v>1</v>
      </c>
      <c r="I1177" s="29">
        <f>ROUND((ROUND((Source!AF1029*Source!AV1029*Source!I1029),2)),2)</f>
        <v>26.24</v>
      </c>
      <c r="J1177" s="10">
        <f>IF(Source!BA1029&lt;&gt; 0, Source!BA1029, 1)</f>
        <v>26.39</v>
      </c>
      <c r="K1177" s="29">
        <f>Source!S1029</f>
        <v>692.47</v>
      </c>
      <c r="W1177">
        <f>I1177</f>
        <v>26.24</v>
      </c>
    </row>
    <row r="1178" spans="1:27" ht="14.25" x14ac:dyDescent="0.2">
      <c r="A1178" s="26"/>
      <c r="B1178" s="26"/>
      <c r="C1178" s="26" t="s">
        <v>322</v>
      </c>
      <c r="D1178" s="27"/>
      <c r="E1178" s="10"/>
      <c r="F1178" s="29">
        <f>Source!AM1029</f>
        <v>41.45</v>
      </c>
      <c r="G1178" s="28" t="str">
        <f>Source!DE1029</f>
        <v/>
      </c>
      <c r="H1178" s="10">
        <f>Source!AV1029</f>
        <v>1</v>
      </c>
      <c r="I1178" s="29">
        <f>(ROUND((ROUND(((Source!ET1029)*Source!AV1029*Source!I1029),2)),2)+ROUND((ROUND(((Source!AE1029-(Source!EU1029))*Source!AV1029*Source!I1029),2)),2))</f>
        <v>0.83</v>
      </c>
      <c r="J1178" s="10">
        <f>IF(Source!BB1029&lt;&gt; 0, Source!BB1029, 1)</f>
        <v>14.75</v>
      </c>
      <c r="K1178" s="29">
        <f>Source!Q1029</f>
        <v>12.24</v>
      </c>
    </row>
    <row r="1179" spans="1:27" ht="14.25" x14ac:dyDescent="0.2">
      <c r="A1179" s="26"/>
      <c r="B1179" s="26"/>
      <c r="C1179" s="26" t="s">
        <v>323</v>
      </c>
      <c r="D1179" s="27"/>
      <c r="E1179" s="10"/>
      <c r="F1179" s="29">
        <f>Source!AN1029</f>
        <v>15.08</v>
      </c>
      <c r="G1179" s="28" t="str">
        <f>Source!DF1029</f>
        <v/>
      </c>
      <c r="H1179" s="10">
        <f>Source!AV1029</f>
        <v>1</v>
      </c>
      <c r="I1179" s="41">
        <f>ROUND((ROUND((Source!AE1029*Source!AV1029*Source!I1029),2)),2)</f>
        <v>0.3</v>
      </c>
      <c r="J1179" s="10">
        <f>IF(Source!BS1029&lt;&gt; 0, Source!BS1029, 1)</f>
        <v>26.39</v>
      </c>
      <c r="K1179" s="41">
        <f>Source!R1029</f>
        <v>7.92</v>
      </c>
      <c r="W1179">
        <f>I1179</f>
        <v>0.3</v>
      </c>
    </row>
    <row r="1180" spans="1:27" ht="14.25" x14ac:dyDescent="0.2">
      <c r="A1180" s="26"/>
      <c r="B1180" s="26"/>
      <c r="C1180" s="26" t="s">
        <v>324</v>
      </c>
      <c r="D1180" s="27"/>
      <c r="E1180" s="10"/>
      <c r="F1180" s="29">
        <f>Source!AL1029</f>
        <v>972.06</v>
      </c>
      <c r="G1180" s="28" t="str">
        <f>Source!DD1029</f>
        <v/>
      </c>
      <c r="H1180" s="10">
        <f>Source!AW1029</f>
        <v>1</v>
      </c>
      <c r="I1180" s="29">
        <f>ROUND((ROUND((Source!AC1029*Source!AW1029*Source!I1029),2)),2)</f>
        <v>19.440000000000001</v>
      </c>
      <c r="J1180" s="10">
        <f>IF(Source!BC1029&lt;&gt; 0, Source!BC1029, 1)</f>
        <v>8.3000000000000007</v>
      </c>
      <c r="K1180" s="29">
        <f>Source!P1029</f>
        <v>161.35</v>
      </c>
    </row>
    <row r="1181" spans="1:27" ht="28.5" x14ac:dyDescent="0.2">
      <c r="A1181" s="26" t="s">
        <v>27</v>
      </c>
      <c r="B1181" s="26" t="str">
        <f>Source!F1030</f>
        <v>9999990001</v>
      </c>
      <c r="C1181" s="26" t="s">
        <v>29</v>
      </c>
      <c r="D1181" s="27" t="str">
        <f>Source!H1030</f>
        <v>т</v>
      </c>
      <c r="E1181" s="10">
        <f>Source!I1030</f>
        <v>-2.5600000000000001E-2</v>
      </c>
      <c r="F1181" s="29">
        <f>Source!AK1030</f>
        <v>0</v>
      </c>
      <c r="G1181" s="31" t="s">
        <v>3</v>
      </c>
      <c r="H1181" s="10">
        <f>Source!AW1030</f>
        <v>1</v>
      </c>
      <c r="I1181" s="29">
        <f>ROUND((ROUND((Source!AC1030*Source!AW1030*Source!I1030),2)),2)+(ROUND((ROUND(((Source!ET1030)*Source!AV1030*Source!I1030),2)),2)+ROUND((ROUND(((Source!AE1030-(Source!EU1030))*Source!AV1030*Source!I1030),2)),2))+ROUND((ROUND((Source!AF1030*Source!AV1030*Source!I1030),2)),2)</f>
        <v>0</v>
      </c>
      <c r="J1181" s="10">
        <f>IF(Source!BC1030&lt;&gt; 0, Source!BC1030, 1)</f>
        <v>1</v>
      </c>
      <c r="K1181" s="29">
        <f>Source!O1030</f>
        <v>0</v>
      </c>
      <c r="Q1181">
        <f>ROUND((Source!DN1030/100)*ROUND((ROUND((Source!AF1030*Source!AV1030*Source!I1030),2)),2), 2)</f>
        <v>0</v>
      </c>
      <c r="R1181">
        <f>Source!X1030</f>
        <v>0</v>
      </c>
      <c r="S1181">
        <f>ROUND((Source!DO1030/100)*ROUND((ROUND((Source!AF1030*Source!AV1030*Source!I1030),2)),2), 2)</f>
        <v>0</v>
      </c>
      <c r="T1181">
        <f>Source!Y1030</f>
        <v>0</v>
      </c>
      <c r="U1181">
        <f>ROUND((175/100)*ROUND((ROUND((Source!AE1030*Source!AV1030*Source!I1030),2)),2), 2)</f>
        <v>0</v>
      </c>
      <c r="V1181">
        <f>ROUND((160/100)*ROUND(ROUND((ROUND((Source!AE1030*Source!AV1030*Source!I1030),2)*Source!BS1030),2), 2), 2)</f>
        <v>0</v>
      </c>
      <c r="X1181">
        <f>IF(Source!BI1030&lt;=1,I1181, 0)</f>
        <v>0</v>
      </c>
      <c r="Y1181">
        <f>IF(Source!BI1030=2,I1181, 0)</f>
        <v>0</v>
      </c>
      <c r="Z1181">
        <f>IF(Source!BI1030=3,I1181, 0)</f>
        <v>0</v>
      </c>
      <c r="AA1181">
        <f>IF(Source!BI1030=4,I1181, 0)</f>
        <v>0</v>
      </c>
    </row>
    <row r="1182" spans="1:27" ht="14.25" x14ac:dyDescent="0.2">
      <c r="A1182" s="26"/>
      <c r="B1182" s="26"/>
      <c r="C1182" s="26" t="s">
        <v>314</v>
      </c>
      <c r="D1182" s="27" t="s">
        <v>315</v>
      </c>
      <c r="E1182" s="10">
        <f>Source!DN1029</f>
        <v>104</v>
      </c>
      <c r="F1182" s="29"/>
      <c r="G1182" s="28"/>
      <c r="H1182" s="10"/>
      <c r="I1182" s="29">
        <f>SUM(Q1175:Q1181)</f>
        <v>27.29</v>
      </c>
      <c r="J1182" s="10">
        <f>Source!BZ1029</f>
        <v>87</v>
      </c>
      <c r="K1182" s="29">
        <f>SUM(R1175:R1181)</f>
        <v>602.45000000000005</v>
      </c>
    </row>
    <row r="1183" spans="1:27" ht="14.25" x14ac:dyDescent="0.2">
      <c r="A1183" s="26"/>
      <c r="B1183" s="26"/>
      <c r="C1183" s="26" t="s">
        <v>316</v>
      </c>
      <c r="D1183" s="27" t="s">
        <v>315</v>
      </c>
      <c r="E1183" s="10">
        <f>Source!DO1029</f>
        <v>79</v>
      </c>
      <c r="F1183" s="29"/>
      <c r="G1183" s="28"/>
      <c r="H1183" s="10"/>
      <c r="I1183" s="29">
        <f>SUM(S1175:S1182)</f>
        <v>20.73</v>
      </c>
      <c r="J1183" s="10">
        <f>Source!CA1029</f>
        <v>41</v>
      </c>
      <c r="K1183" s="29">
        <f>SUM(T1175:T1182)</f>
        <v>283.91000000000003</v>
      </c>
    </row>
    <row r="1184" spans="1:27" ht="14.25" x14ac:dyDescent="0.2">
      <c r="A1184" s="26"/>
      <c r="B1184" s="26"/>
      <c r="C1184" s="26" t="s">
        <v>325</v>
      </c>
      <c r="D1184" s="27" t="s">
        <v>315</v>
      </c>
      <c r="E1184" s="10">
        <f>175</f>
        <v>175</v>
      </c>
      <c r="F1184" s="29"/>
      <c r="G1184" s="28"/>
      <c r="H1184" s="10"/>
      <c r="I1184" s="29">
        <f>SUM(U1175:U1183)</f>
        <v>0.53</v>
      </c>
      <c r="J1184" s="10">
        <f>160</f>
        <v>160</v>
      </c>
      <c r="K1184" s="29">
        <f>SUM(V1175:V1183)</f>
        <v>12.67</v>
      </c>
    </row>
    <row r="1185" spans="1:28" ht="14.25" x14ac:dyDescent="0.2">
      <c r="A1185" s="34"/>
      <c r="B1185" s="34"/>
      <c r="C1185" s="34" t="s">
        <v>317</v>
      </c>
      <c r="D1185" s="35" t="s">
        <v>318</v>
      </c>
      <c r="E1185" s="36">
        <f>Source!AQ1029</f>
        <v>113</v>
      </c>
      <c r="F1185" s="37"/>
      <c r="G1185" s="38" t="str">
        <f>Source!DI1029</f>
        <v/>
      </c>
      <c r="H1185" s="36">
        <f>Source!AV1029</f>
        <v>1</v>
      </c>
      <c r="I1185" s="37">
        <f>Source!U1029</f>
        <v>2.2600000000000002</v>
      </c>
      <c r="J1185" s="36"/>
      <c r="K1185" s="37"/>
      <c r="AB1185" s="32">
        <f>I1185</f>
        <v>2.2600000000000002</v>
      </c>
    </row>
    <row r="1186" spans="1:28" ht="15" x14ac:dyDescent="0.25">
      <c r="A1186" s="39"/>
      <c r="B1186" s="39"/>
      <c r="C1186" s="40" t="s">
        <v>319</v>
      </c>
      <c r="D1186" s="39"/>
      <c r="E1186" s="39"/>
      <c r="F1186" s="39"/>
      <c r="G1186" s="39"/>
      <c r="H1186" s="76">
        <f>I1177+I1178+I1180+I1182+I1183+I1184+SUM(I1181:I1181)</f>
        <v>95.06</v>
      </c>
      <c r="I1186" s="76"/>
      <c r="J1186" s="76">
        <f>K1177+K1178+K1180+K1182+K1183+K1184+SUM(K1181:K1181)</f>
        <v>1765.0900000000004</v>
      </c>
      <c r="K1186" s="76"/>
      <c r="O1186" s="32">
        <f>I1177+I1178+I1180+I1182+I1183+I1184+SUM(I1181:I1181)</f>
        <v>95.06</v>
      </c>
      <c r="P1186" s="32">
        <f>K1177+K1178+K1180+K1182+K1183+K1184+SUM(K1181:K1181)</f>
        <v>1765.0900000000004</v>
      </c>
      <c r="X1186">
        <f>IF(Source!BI1029&lt;=1,I1177+I1178+I1180+I1182+I1183+I1184-0, 0)</f>
        <v>95.06</v>
      </c>
      <c r="Y1186">
        <f>IF(Source!BI1029=2,I1177+I1178+I1180+I1182+I1183+I1184-0, 0)</f>
        <v>0</v>
      </c>
      <c r="Z1186">
        <f>IF(Source!BI1029=3,I1177+I1178+I1180+I1182+I1183+I1184-0, 0)</f>
        <v>0</v>
      </c>
      <c r="AA1186">
        <f>IF(Source!BI1029=4,I1177+I1178+I1180+I1182+I1183+I1184,0)</f>
        <v>0</v>
      </c>
    </row>
    <row r="1188" spans="1:28" ht="28.5" x14ac:dyDescent="0.2">
      <c r="A1188" s="26">
        <v>2</v>
      </c>
      <c r="B1188" s="26" t="str">
        <f>Source!F1031</f>
        <v>6.58-31-1</v>
      </c>
      <c r="C1188" s="26" t="s">
        <v>116</v>
      </c>
      <c r="D1188" s="27" t="str">
        <f>Source!H1031</f>
        <v>100 мест</v>
      </c>
      <c r="E1188" s="10">
        <f>Source!I1031</f>
        <v>0.02</v>
      </c>
      <c r="F1188" s="29"/>
      <c r="G1188" s="28"/>
      <c r="H1188" s="10"/>
      <c r="I1188" s="29"/>
      <c r="J1188" s="10"/>
      <c r="K1188" s="29"/>
      <c r="Q1188">
        <f>ROUND((Source!DN1031/100)*ROUND((ROUND((Source!AF1031*Source!AV1031*Source!I1031),2)),2), 2)</f>
        <v>9.5399999999999991</v>
      </c>
      <c r="R1188">
        <f>Source!X1031</f>
        <v>210.54</v>
      </c>
      <c r="S1188">
        <f>ROUND((Source!DO1031/100)*ROUND((ROUND((Source!AF1031*Source!AV1031*Source!I1031),2)),2), 2)</f>
        <v>7.24</v>
      </c>
      <c r="T1188">
        <f>Source!Y1031</f>
        <v>99.22</v>
      </c>
      <c r="U1188">
        <f>ROUND((175/100)*ROUND((ROUND((Source!AE1031*Source!AV1031*Source!I1031),2)),2), 2)</f>
        <v>0.12</v>
      </c>
      <c r="V1188">
        <f>ROUND((160/100)*ROUND(ROUND((ROUND((Source!AE1031*Source!AV1031*Source!I1031),2)*Source!BS1031),2), 2), 2)</f>
        <v>2.96</v>
      </c>
    </row>
    <row r="1189" spans="1:28" x14ac:dyDescent="0.2">
      <c r="C1189" s="30" t="str">
        <f>"Объем: "&amp;Source!I1031&amp;"=2/"&amp;"100"</f>
        <v>Объем: 0,02=2/100</v>
      </c>
    </row>
    <row r="1190" spans="1:28" ht="14.25" x14ac:dyDescent="0.2">
      <c r="A1190" s="26"/>
      <c r="B1190" s="26"/>
      <c r="C1190" s="26" t="s">
        <v>313</v>
      </c>
      <c r="D1190" s="27"/>
      <c r="E1190" s="10"/>
      <c r="F1190" s="29">
        <f>Source!AO1031</f>
        <v>458.59</v>
      </c>
      <c r="G1190" s="28" t="str">
        <f>Source!DG1031</f>
        <v/>
      </c>
      <c r="H1190" s="10">
        <f>Source!AV1031</f>
        <v>1</v>
      </c>
      <c r="I1190" s="29">
        <f>ROUND((ROUND((Source!AF1031*Source!AV1031*Source!I1031),2)),2)</f>
        <v>9.17</v>
      </c>
      <c r="J1190" s="10">
        <f>IF(Source!BA1031&lt;&gt; 0, Source!BA1031, 1)</f>
        <v>26.39</v>
      </c>
      <c r="K1190" s="29">
        <f>Source!S1031</f>
        <v>242</v>
      </c>
      <c r="W1190">
        <f>I1190</f>
        <v>9.17</v>
      </c>
    </row>
    <row r="1191" spans="1:28" ht="14.25" x14ac:dyDescent="0.2">
      <c r="A1191" s="26"/>
      <c r="B1191" s="26"/>
      <c r="C1191" s="26" t="s">
        <v>322</v>
      </c>
      <c r="D1191" s="27"/>
      <c r="E1191" s="10"/>
      <c r="F1191" s="29">
        <f>Source!AM1031</f>
        <v>9.8699999999999992</v>
      </c>
      <c r="G1191" s="28" t="str">
        <f>Source!DE1031</f>
        <v/>
      </c>
      <c r="H1191" s="10">
        <f>Source!AV1031</f>
        <v>1</v>
      </c>
      <c r="I1191" s="29">
        <f>(ROUND((ROUND(((Source!ET1031)*Source!AV1031*Source!I1031),2)),2)+ROUND((ROUND(((Source!AE1031-(Source!EU1031))*Source!AV1031*Source!I1031),2)),2))</f>
        <v>0.2</v>
      </c>
      <c r="J1191" s="10">
        <f>IF(Source!BB1031&lt;&gt; 0, Source!BB1031, 1)</f>
        <v>14.65</v>
      </c>
      <c r="K1191" s="29">
        <f>Source!Q1031</f>
        <v>2.93</v>
      </c>
    </row>
    <row r="1192" spans="1:28" ht="14.25" x14ac:dyDescent="0.2">
      <c r="A1192" s="26"/>
      <c r="B1192" s="26"/>
      <c r="C1192" s="26" t="s">
        <v>323</v>
      </c>
      <c r="D1192" s="27"/>
      <c r="E1192" s="10"/>
      <c r="F1192" s="29">
        <f>Source!AN1031</f>
        <v>3.55</v>
      </c>
      <c r="G1192" s="28" t="str">
        <f>Source!DF1031</f>
        <v/>
      </c>
      <c r="H1192" s="10">
        <f>Source!AV1031</f>
        <v>1</v>
      </c>
      <c r="I1192" s="41">
        <f>ROUND((ROUND((Source!AE1031*Source!AV1031*Source!I1031),2)),2)</f>
        <v>7.0000000000000007E-2</v>
      </c>
      <c r="J1192" s="10">
        <f>IF(Source!BS1031&lt;&gt; 0, Source!BS1031, 1)</f>
        <v>26.39</v>
      </c>
      <c r="K1192" s="41">
        <f>Source!R1031</f>
        <v>1.85</v>
      </c>
      <c r="W1192">
        <f>I1192</f>
        <v>7.0000000000000007E-2</v>
      </c>
    </row>
    <row r="1193" spans="1:28" ht="14.25" x14ac:dyDescent="0.2">
      <c r="A1193" s="26"/>
      <c r="B1193" s="26"/>
      <c r="C1193" s="26" t="s">
        <v>324</v>
      </c>
      <c r="D1193" s="27"/>
      <c r="E1193" s="10"/>
      <c r="F1193" s="29">
        <f>Source!AL1031</f>
        <v>195.25</v>
      </c>
      <c r="G1193" s="28" t="str">
        <f>Source!DD1031</f>
        <v/>
      </c>
      <c r="H1193" s="10">
        <f>Source!AW1031</f>
        <v>1</v>
      </c>
      <c r="I1193" s="29">
        <f>ROUND((ROUND((Source!AC1031*Source!AW1031*Source!I1031),2)),2)</f>
        <v>3.91</v>
      </c>
      <c r="J1193" s="10">
        <f>IF(Source!BC1031&lt;&gt; 0, Source!BC1031, 1)</f>
        <v>8.3000000000000007</v>
      </c>
      <c r="K1193" s="29">
        <f>Source!P1031</f>
        <v>32.450000000000003</v>
      </c>
    </row>
    <row r="1194" spans="1:28" ht="28.5" x14ac:dyDescent="0.2">
      <c r="A1194" s="26" t="s">
        <v>118</v>
      </c>
      <c r="B1194" s="26" t="str">
        <f>Source!F1032</f>
        <v>9999990001</v>
      </c>
      <c r="C1194" s="26" t="s">
        <v>29</v>
      </c>
      <c r="D1194" s="27" t="str">
        <f>Source!H1032</f>
        <v>т</v>
      </c>
      <c r="E1194" s="10">
        <f>Source!I1032</f>
        <v>-6.0000000000000001E-3</v>
      </c>
      <c r="F1194" s="29">
        <f>Source!AK1032</f>
        <v>0</v>
      </c>
      <c r="G1194" s="31" t="s">
        <v>3</v>
      </c>
      <c r="H1194" s="10">
        <f>Source!AW1032</f>
        <v>1</v>
      </c>
      <c r="I1194" s="29">
        <f>ROUND((ROUND((Source!AC1032*Source!AW1032*Source!I1032),2)),2)+(ROUND((ROUND(((Source!ET1032)*Source!AV1032*Source!I1032),2)),2)+ROUND((ROUND(((Source!AE1032-(Source!EU1032))*Source!AV1032*Source!I1032),2)),2))+ROUND((ROUND((Source!AF1032*Source!AV1032*Source!I1032),2)),2)</f>
        <v>0</v>
      </c>
      <c r="J1194" s="10">
        <f>IF(Source!BC1032&lt;&gt; 0, Source!BC1032, 1)</f>
        <v>1</v>
      </c>
      <c r="K1194" s="29">
        <f>Source!O1032</f>
        <v>0</v>
      </c>
      <c r="Q1194">
        <f>ROUND((Source!DN1032/100)*ROUND((ROUND((Source!AF1032*Source!AV1032*Source!I1032),2)),2), 2)</f>
        <v>0</v>
      </c>
      <c r="R1194">
        <f>Source!X1032</f>
        <v>0</v>
      </c>
      <c r="S1194">
        <f>ROUND((Source!DO1032/100)*ROUND((ROUND((Source!AF1032*Source!AV1032*Source!I1032),2)),2), 2)</f>
        <v>0</v>
      </c>
      <c r="T1194">
        <f>Source!Y1032</f>
        <v>0</v>
      </c>
      <c r="U1194">
        <f>ROUND((175/100)*ROUND((ROUND((Source!AE1032*Source!AV1032*Source!I1032),2)),2), 2)</f>
        <v>0</v>
      </c>
      <c r="V1194">
        <f>ROUND((160/100)*ROUND(ROUND((ROUND((Source!AE1032*Source!AV1032*Source!I1032),2)*Source!BS1032),2), 2), 2)</f>
        <v>0</v>
      </c>
      <c r="X1194">
        <f>IF(Source!BI1032&lt;=1,I1194, 0)</f>
        <v>0</v>
      </c>
      <c r="Y1194">
        <f>IF(Source!BI1032=2,I1194, 0)</f>
        <v>0</v>
      </c>
      <c r="Z1194">
        <f>IF(Source!BI1032=3,I1194, 0)</f>
        <v>0</v>
      </c>
      <c r="AA1194">
        <f>IF(Source!BI1032=4,I1194, 0)</f>
        <v>0</v>
      </c>
    </row>
    <row r="1195" spans="1:28" ht="14.25" x14ac:dyDescent="0.2">
      <c r="A1195" s="26"/>
      <c r="B1195" s="26"/>
      <c r="C1195" s="26" t="s">
        <v>314</v>
      </c>
      <c r="D1195" s="27" t="s">
        <v>315</v>
      </c>
      <c r="E1195" s="10">
        <f>Source!DN1031</f>
        <v>104</v>
      </c>
      <c r="F1195" s="29"/>
      <c r="G1195" s="28"/>
      <c r="H1195" s="10"/>
      <c r="I1195" s="29">
        <f>SUM(Q1188:Q1194)</f>
        <v>9.5399999999999991</v>
      </c>
      <c r="J1195" s="10">
        <f>Source!BZ1031</f>
        <v>87</v>
      </c>
      <c r="K1195" s="29">
        <f>SUM(R1188:R1194)</f>
        <v>210.54</v>
      </c>
    </row>
    <row r="1196" spans="1:28" ht="14.25" x14ac:dyDescent="0.2">
      <c r="A1196" s="26"/>
      <c r="B1196" s="26"/>
      <c r="C1196" s="26" t="s">
        <v>316</v>
      </c>
      <c r="D1196" s="27" t="s">
        <v>315</v>
      </c>
      <c r="E1196" s="10">
        <f>Source!DO1031</f>
        <v>79</v>
      </c>
      <c r="F1196" s="29"/>
      <c r="G1196" s="28"/>
      <c r="H1196" s="10"/>
      <c r="I1196" s="29">
        <f>SUM(S1188:S1195)</f>
        <v>7.24</v>
      </c>
      <c r="J1196" s="10">
        <f>Source!CA1031</f>
        <v>41</v>
      </c>
      <c r="K1196" s="29">
        <f>SUM(T1188:T1195)</f>
        <v>99.22</v>
      </c>
    </row>
    <row r="1197" spans="1:28" ht="14.25" x14ac:dyDescent="0.2">
      <c r="A1197" s="26"/>
      <c r="B1197" s="26"/>
      <c r="C1197" s="26" t="s">
        <v>325</v>
      </c>
      <c r="D1197" s="27" t="s">
        <v>315</v>
      </c>
      <c r="E1197" s="10">
        <f>175</f>
        <v>175</v>
      </c>
      <c r="F1197" s="29"/>
      <c r="G1197" s="28"/>
      <c r="H1197" s="10"/>
      <c r="I1197" s="29">
        <f>SUM(U1188:U1196)</f>
        <v>0.12</v>
      </c>
      <c r="J1197" s="10">
        <f>160</f>
        <v>160</v>
      </c>
      <c r="K1197" s="29">
        <f>SUM(V1188:V1196)</f>
        <v>2.96</v>
      </c>
    </row>
    <row r="1198" spans="1:28" ht="14.25" x14ac:dyDescent="0.2">
      <c r="A1198" s="34"/>
      <c r="B1198" s="34"/>
      <c r="C1198" s="34" t="s">
        <v>317</v>
      </c>
      <c r="D1198" s="35" t="s">
        <v>318</v>
      </c>
      <c r="E1198" s="36">
        <f>Source!AQ1031</f>
        <v>39.5</v>
      </c>
      <c r="F1198" s="37"/>
      <c r="G1198" s="38" t="str">
        <f>Source!DI1031</f>
        <v/>
      </c>
      <c r="H1198" s="36">
        <f>Source!AV1031</f>
        <v>1</v>
      </c>
      <c r="I1198" s="37">
        <f>Source!U1031</f>
        <v>0.79</v>
      </c>
      <c r="J1198" s="36"/>
      <c r="K1198" s="37"/>
      <c r="AB1198" s="32">
        <f>I1198</f>
        <v>0.79</v>
      </c>
    </row>
    <row r="1199" spans="1:28" ht="15" x14ac:dyDescent="0.25">
      <c r="A1199" s="39"/>
      <c r="B1199" s="39"/>
      <c r="C1199" s="40" t="s">
        <v>319</v>
      </c>
      <c r="D1199" s="39"/>
      <c r="E1199" s="39"/>
      <c r="F1199" s="39"/>
      <c r="G1199" s="39"/>
      <c r="H1199" s="76">
        <f>I1190+I1191+I1193+I1195+I1196+I1197+SUM(I1194:I1194)</f>
        <v>30.180000000000003</v>
      </c>
      <c r="I1199" s="76"/>
      <c r="J1199" s="76">
        <f>K1190+K1191+K1193+K1195+K1196+K1197+SUM(K1194:K1194)</f>
        <v>590.1</v>
      </c>
      <c r="K1199" s="76"/>
      <c r="O1199" s="32">
        <f>I1190+I1191+I1193+I1195+I1196+I1197+SUM(I1194:I1194)</f>
        <v>30.180000000000003</v>
      </c>
      <c r="P1199" s="32">
        <f>K1190+K1191+K1193+K1195+K1196+K1197+SUM(K1194:K1194)</f>
        <v>590.1</v>
      </c>
      <c r="X1199">
        <f>IF(Source!BI1031&lt;=1,I1190+I1191+I1193+I1195+I1196+I1197-0, 0)</f>
        <v>30.180000000000003</v>
      </c>
      <c r="Y1199">
        <f>IF(Source!BI1031=2,I1190+I1191+I1193+I1195+I1196+I1197-0, 0)</f>
        <v>0</v>
      </c>
      <c r="Z1199">
        <f>IF(Source!BI1031=3,I1190+I1191+I1193+I1195+I1196+I1197-0, 0)</f>
        <v>0</v>
      </c>
      <c r="AA1199">
        <f>IF(Source!BI1031=4,I1190+I1191+I1193+I1195+I1196+I1197,0)</f>
        <v>0</v>
      </c>
    </row>
    <row r="1201" spans="1:28" ht="28.5" x14ac:dyDescent="0.2">
      <c r="A1201" s="26">
        <v>3</v>
      </c>
      <c r="B1201" s="26" t="str">
        <f>Source!F1033</f>
        <v>6.54-9-2</v>
      </c>
      <c r="C1201" s="26" t="s">
        <v>120</v>
      </c>
      <c r="D1201" s="27" t="str">
        <f>Source!H1033</f>
        <v>1 м3</v>
      </c>
      <c r="E1201" s="10">
        <f>Source!I1033</f>
        <v>0.05</v>
      </c>
      <c r="F1201" s="29"/>
      <c r="G1201" s="28"/>
      <c r="H1201" s="10"/>
      <c r="I1201" s="29"/>
      <c r="J1201" s="10"/>
      <c r="K1201" s="29"/>
      <c r="Q1201">
        <f>ROUND((Source!DN1033/100)*ROUND((ROUND((Source!AF1033*Source!AV1033*Source!I1033),2)),2), 2)</f>
        <v>11.49</v>
      </c>
      <c r="R1201">
        <f>Source!X1033</f>
        <v>249.75</v>
      </c>
      <c r="S1201">
        <f>ROUND((Source!DO1033/100)*ROUND((ROUND((Source!AF1033*Source!AV1033*Source!I1033),2)),2), 2)</f>
        <v>9.4600000000000009</v>
      </c>
      <c r="T1201">
        <f>Source!Y1033</f>
        <v>146.28</v>
      </c>
      <c r="U1201">
        <f>ROUND((175/100)*ROUND((ROUND((Source!AE1033*Source!AV1033*Source!I1033),2)),2), 2)</f>
        <v>0.4</v>
      </c>
      <c r="V1201">
        <f>ROUND((160/100)*ROUND(ROUND((ROUND((Source!AE1033*Source!AV1033*Source!I1033),2)*Source!BS1033),2), 2), 2)</f>
        <v>9.7100000000000009</v>
      </c>
    </row>
    <row r="1202" spans="1:28" ht="14.25" x14ac:dyDescent="0.2">
      <c r="A1202" s="26"/>
      <c r="B1202" s="26"/>
      <c r="C1202" s="26" t="s">
        <v>313</v>
      </c>
      <c r="D1202" s="27"/>
      <c r="E1202" s="10"/>
      <c r="F1202" s="29">
        <f>Source!AO1033</f>
        <v>270.45999999999998</v>
      </c>
      <c r="G1202" s="28" t="str">
        <f>Source!DG1033</f>
        <v/>
      </c>
      <c r="H1202" s="10">
        <f>Source!AV1033</f>
        <v>1</v>
      </c>
      <c r="I1202" s="29">
        <f>ROUND((ROUND((Source!AF1033*Source!AV1033*Source!I1033),2)),2)</f>
        <v>13.52</v>
      </c>
      <c r="J1202" s="10">
        <f>IF(Source!BA1033&lt;&gt; 0, Source!BA1033, 1)</f>
        <v>26.39</v>
      </c>
      <c r="K1202" s="29">
        <f>Source!S1033</f>
        <v>356.79</v>
      </c>
      <c r="W1202">
        <f>I1202</f>
        <v>13.52</v>
      </c>
    </row>
    <row r="1203" spans="1:28" ht="14.25" x14ac:dyDescent="0.2">
      <c r="A1203" s="26"/>
      <c r="B1203" s="26"/>
      <c r="C1203" s="26" t="s">
        <v>322</v>
      </c>
      <c r="D1203" s="27"/>
      <c r="E1203" s="10"/>
      <c r="F1203" s="29">
        <f>Source!AM1033</f>
        <v>18.57</v>
      </c>
      <c r="G1203" s="28" t="str">
        <f>Source!DE1033</f>
        <v/>
      </c>
      <c r="H1203" s="10">
        <f>Source!AV1033</f>
        <v>1</v>
      </c>
      <c r="I1203" s="29">
        <f>(ROUND((ROUND(((Source!ET1033)*Source!AV1033*Source!I1033),2)),2)+ROUND((ROUND(((Source!AE1033-(Source!EU1033))*Source!AV1033*Source!I1033),2)),2))</f>
        <v>0.93</v>
      </c>
      <c r="J1203" s="10">
        <f>IF(Source!BB1033&lt;&gt; 0, Source!BB1033, 1)</f>
        <v>11.89</v>
      </c>
      <c r="K1203" s="29">
        <f>Source!Q1033</f>
        <v>11.06</v>
      </c>
    </row>
    <row r="1204" spans="1:28" ht="14.25" x14ac:dyDescent="0.2">
      <c r="A1204" s="26"/>
      <c r="B1204" s="26"/>
      <c r="C1204" s="26" t="s">
        <v>323</v>
      </c>
      <c r="D1204" s="27"/>
      <c r="E1204" s="10"/>
      <c r="F1204" s="29">
        <f>Source!AN1033</f>
        <v>4.66</v>
      </c>
      <c r="G1204" s="28" t="str">
        <f>Source!DF1033</f>
        <v/>
      </c>
      <c r="H1204" s="10">
        <f>Source!AV1033</f>
        <v>1</v>
      </c>
      <c r="I1204" s="41">
        <f>ROUND((ROUND((Source!AE1033*Source!AV1033*Source!I1033),2)),2)</f>
        <v>0.23</v>
      </c>
      <c r="J1204" s="10">
        <f>IF(Source!BS1033&lt;&gt; 0, Source!BS1033, 1)</f>
        <v>26.39</v>
      </c>
      <c r="K1204" s="41">
        <f>Source!R1033</f>
        <v>6.07</v>
      </c>
      <c r="W1204">
        <f>I1204</f>
        <v>0.23</v>
      </c>
    </row>
    <row r="1205" spans="1:28" ht="14.25" x14ac:dyDescent="0.2">
      <c r="A1205" s="26"/>
      <c r="B1205" s="26"/>
      <c r="C1205" s="26" t="s">
        <v>324</v>
      </c>
      <c r="D1205" s="27"/>
      <c r="E1205" s="10"/>
      <c r="F1205" s="29">
        <f>Source!AL1033</f>
        <v>558.79</v>
      </c>
      <c r="G1205" s="28" t="str">
        <f>Source!DD1033</f>
        <v/>
      </c>
      <c r="H1205" s="10">
        <f>Source!AW1033</f>
        <v>1</v>
      </c>
      <c r="I1205" s="29">
        <f>ROUND((ROUND((Source!AC1033*Source!AW1033*Source!I1033),2)),2)</f>
        <v>27.94</v>
      </c>
      <c r="J1205" s="10">
        <f>IF(Source!BC1033&lt;&gt; 0, Source!BC1033, 1)</f>
        <v>9.44</v>
      </c>
      <c r="K1205" s="29">
        <f>Source!P1033</f>
        <v>263.75</v>
      </c>
    </row>
    <row r="1206" spans="1:28" ht="14.25" x14ac:dyDescent="0.2">
      <c r="A1206" s="26" t="s">
        <v>44</v>
      </c>
      <c r="B1206" s="26" t="str">
        <f>Source!F1034</f>
        <v>1.3-2-6</v>
      </c>
      <c r="C1206" s="26" t="s">
        <v>127</v>
      </c>
      <c r="D1206" s="27" t="str">
        <f>Source!H1034</f>
        <v>м3</v>
      </c>
      <c r="E1206" s="10">
        <f>Source!I1034</f>
        <v>5.099999999999999E-2</v>
      </c>
      <c r="F1206" s="29">
        <f>Source!AK1034</f>
        <v>478.96</v>
      </c>
      <c r="G1206" s="31" t="s">
        <v>3</v>
      </c>
      <c r="H1206" s="10">
        <f>Source!AW1034</f>
        <v>1</v>
      </c>
      <c r="I1206" s="29">
        <f>ROUND((ROUND((Source!AC1034*Source!AW1034*Source!I1034),2)),2)+(ROUND((ROUND(((Source!ET1034)*Source!AV1034*Source!I1034),2)),2)+ROUND((ROUND(((Source!AE1034-(Source!EU1034))*Source!AV1034*Source!I1034),2)),2))+ROUND((ROUND((Source!AF1034*Source!AV1034*Source!I1034),2)),2)</f>
        <v>24.43</v>
      </c>
      <c r="J1206" s="10">
        <f>IF(Source!BC1034&lt;&gt; 0, Source!BC1034, 1)</f>
        <v>7.8</v>
      </c>
      <c r="K1206" s="29">
        <f>Source!O1034</f>
        <v>190.55</v>
      </c>
      <c r="Q1206">
        <f>ROUND((Source!DN1034/100)*ROUND((ROUND((Source!AF1034*Source!AV1034*Source!I1034),2)),2), 2)</f>
        <v>0</v>
      </c>
      <c r="R1206">
        <f>Source!X1034</f>
        <v>0</v>
      </c>
      <c r="S1206">
        <f>ROUND((Source!DO1034/100)*ROUND((ROUND((Source!AF1034*Source!AV1034*Source!I1034),2)),2), 2)</f>
        <v>0</v>
      </c>
      <c r="T1206">
        <f>Source!Y1034</f>
        <v>0</v>
      </c>
      <c r="U1206">
        <f>ROUND((175/100)*ROUND((ROUND((Source!AE1034*Source!AV1034*Source!I1034),2)),2), 2)</f>
        <v>0</v>
      </c>
      <c r="V1206">
        <f>ROUND((160/100)*ROUND(ROUND((ROUND((Source!AE1034*Source!AV1034*Source!I1034),2)*Source!BS1034),2), 2), 2)</f>
        <v>0</v>
      </c>
      <c r="X1206">
        <f>IF(Source!BI1034&lt;=1,I1206, 0)</f>
        <v>24.43</v>
      </c>
      <c r="Y1206">
        <f>IF(Source!BI1034=2,I1206, 0)</f>
        <v>0</v>
      </c>
      <c r="Z1206">
        <f>IF(Source!BI1034=3,I1206, 0)</f>
        <v>0</v>
      </c>
      <c r="AA1206">
        <f>IF(Source!BI1034=4,I1206, 0)</f>
        <v>0</v>
      </c>
    </row>
    <row r="1207" spans="1:28" ht="14.25" x14ac:dyDescent="0.2">
      <c r="A1207" s="26"/>
      <c r="B1207" s="26"/>
      <c r="C1207" s="26" t="s">
        <v>314</v>
      </c>
      <c r="D1207" s="27" t="s">
        <v>315</v>
      </c>
      <c r="E1207" s="10">
        <f>Source!DN1033</f>
        <v>85</v>
      </c>
      <c r="F1207" s="29"/>
      <c r="G1207" s="28"/>
      <c r="H1207" s="10"/>
      <c r="I1207" s="29">
        <f>SUM(Q1201:Q1206)</f>
        <v>11.49</v>
      </c>
      <c r="J1207" s="10">
        <f>Source!BZ1033</f>
        <v>70</v>
      </c>
      <c r="K1207" s="29">
        <f>SUM(R1201:R1206)</f>
        <v>249.75</v>
      </c>
    </row>
    <row r="1208" spans="1:28" ht="14.25" x14ac:dyDescent="0.2">
      <c r="A1208" s="26"/>
      <c r="B1208" s="26"/>
      <c r="C1208" s="26" t="s">
        <v>316</v>
      </c>
      <c r="D1208" s="27" t="s">
        <v>315</v>
      </c>
      <c r="E1208" s="10">
        <f>Source!DO1033</f>
        <v>70</v>
      </c>
      <c r="F1208" s="29"/>
      <c r="G1208" s="28"/>
      <c r="H1208" s="10"/>
      <c r="I1208" s="29">
        <f>SUM(S1201:S1207)</f>
        <v>9.4600000000000009</v>
      </c>
      <c r="J1208" s="10">
        <f>Source!CA1033</f>
        <v>41</v>
      </c>
      <c r="K1208" s="29">
        <f>SUM(T1201:T1207)</f>
        <v>146.28</v>
      </c>
    </row>
    <row r="1209" spans="1:28" ht="14.25" x14ac:dyDescent="0.2">
      <c r="A1209" s="26"/>
      <c r="B1209" s="26"/>
      <c r="C1209" s="26" t="s">
        <v>325</v>
      </c>
      <c r="D1209" s="27" t="s">
        <v>315</v>
      </c>
      <c r="E1209" s="10">
        <f>175</f>
        <v>175</v>
      </c>
      <c r="F1209" s="29"/>
      <c r="G1209" s="28"/>
      <c r="H1209" s="10"/>
      <c r="I1209" s="29">
        <f>SUM(U1201:U1208)</f>
        <v>0.4</v>
      </c>
      <c r="J1209" s="10">
        <f>160</f>
        <v>160</v>
      </c>
      <c r="K1209" s="29">
        <f>SUM(V1201:V1208)</f>
        <v>9.7100000000000009</v>
      </c>
    </row>
    <row r="1210" spans="1:28" ht="14.25" x14ac:dyDescent="0.2">
      <c r="A1210" s="34"/>
      <c r="B1210" s="34"/>
      <c r="C1210" s="34" t="s">
        <v>317</v>
      </c>
      <c r="D1210" s="35" t="s">
        <v>318</v>
      </c>
      <c r="E1210" s="36">
        <f>Source!AQ1033</f>
        <v>24.61</v>
      </c>
      <c r="F1210" s="37"/>
      <c r="G1210" s="38" t="str">
        <f>Source!DI1033</f>
        <v/>
      </c>
      <c r="H1210" s="36">
        <f>Source!AV1033</f>
        <v>1</v>
      </c>
      <c r="I1210" s="37">
        <f>Source!U1033</f>
        <v>1.2305000000000001</v>
      </c>
      <c r="J1210" s="36"/>
      <c r="K1210" s="37"/>
      <c r="AB1210" s="32">
        <f>I1210</f>
        <v>1.2305000000000001</v>
      </c>
    </row>
    <row r="1211" spans="1:28" ht="15" x14ac:dyDescent="0.25">
      <c r="A1211" s="39"/>
      <c r="B1211" s="39"/>
      <c r="C1211" s="40" t="s">
        <v>319</v>
      </c>
      <c r="D1211" s="39"/>
      <c r="E1211" s="39"/>
      <c r="F1211" s="39"/>
      <c r="G1211" s="39"/>
      <c r="H1211" s="76">
        <f>I1202+I1203+I1205+I1207+I1208+I1209+SUM(I1206:I1206)</f>
        <v>88.17</v>
      </c>
      <c r="I1211" s="76"/>
      <c r="J1211" s="76">
        <f>K1202+K1203+K1205+K1207+K1208+K1209+SUM(K1206:K1206)</f>
        <v>1227.8900000000001</v>
      </c>
      <c r="K1211" s="76"/>
      <c r="O1211" s="32">
        <f>I1202+I1203+I1205+I1207+I1208+I1209+SUM(I1206:I1206)</f>
        <v>88.17</v>
      </c>
      <c r="P1211" s="32">
        <f>K1202+K1203+K1205+K1207+K1208+K1209+SUM(K1206:K1206)</f>
        <v>1227.8900000000001</v>
      </c>
      <c r="X1211">
        <f>IF(Source!BI1033&lt;=1,I1202+I1203+I1205+I1207+I1208+I1209-0, 0)</f>
        <v>63.74</v>
      </c>
      <c r="Y1211">
        <f>IF(Source!BI1033=2,I1202+I1203+I1205+I1207+I1208+I1209-0, 0)</f>
        <v>0</v>
      </c>
      <c r="Z1211">
        <f>IF(Source!BI1033=3,I1202+I1203+I1205+I1207+I1208+I1209-0, 0)</f>
        <v>0</v>
      </c>
      <c r="AA1211">
        <f>IF(Source!BI1033=4,I1202+I1203+I1205+I1207+I1208+I1209,0)</f>
        <v>0</v>
      </c>
    </row>
    <row r="1213" spans="1:28" ht="28.5" x14ac:dyDescent="0.2">
      <c r="A1213" s="26">
        <v>4</v>
      </c>
      <c r="B1213" s="26" t="str">
        <f>Source!F1035</f>
        <v>6.58-2-1</v>
      </c>
      <c r="C1213" s="26" t="s">
        <v>40</v>
      </c>
      <c r="D1213" s="27" t="str">
        <f>Source!H1035</f>
        <v>100 м2</v>
      </c>
      <c r="E1213" s="10">
        <f>Source!I1035</f>
        <v>0.85209999999999997</v>
      </c>
      <c r="F1213" s="29"/>
      <c r="G1213" s="28"/>
      <c r="H1213" s="10"/>
      <c r="I1213" s="29"/>
      <c r="J1213" s="10"/>
      <c r="K1213" s="29"/>
      <c r="Q1213">
        <f>ROUND((Source!DN1035/100)*ROUND((ROUND((Source!AF1035*Source!AV1035*Source!I1035),2)),2), 2)</f>
        <v>130.43</v>
      </c>
      <c r="R1213">
        <f>Source!X1035</f>
        <v>3011.84</v>
      </c>
      <c r="S1213">
        <f>ROUND((Source!DO1035/100)*ROUND((ROUND((Source!AF1035*Source!AV1035*Source!I1035),2)),2), 2)</f>
        <v>89.67</v>
      </c>
      <c r="T1213">
        <f>Source!Y1035</f>
        <v>1764.08</v>
      </c>
      <c r="U1213">
        <f>ROUND((175/100)*ROUND((ROUND((Source!AE1035*Source!AV1035*Source!I1035),2)),2), 2)</f>
        <v>0</v>
      </c>
      <c r="V1213">
        <f>ROUND((160/100)*ROUND(ROUND((ROUND((Source!AE1035*Source!AV1035*Source!I1035),2)*Source!BS1035),2), 2), 2)</f>
        <v>0</v>
      </c>
    </row>
    <row r="1214" spans="1:28" x14ac:dyDescent="0.2">
      <c r="C1214" s="30" t="str">
        <f>"Объем: "&amp;Source!I1035&amp;"=85,21/"&amp;"100"</f>
        <v>Объем: 0,8521=85,21/100</v>
      </c>
    </row>
    <row r="1215" spans="1:28" ht="14.25" x14ac:dyDescent="0.2">
      <c r="A1215" s="26"/>
      <c r="B1215" s="26"/>
      <c r="C1215" s="26" t="s">
        <v>313</v>
      </c>
      <c r="D1215" s="27"/>
      <c r="E1215" s="10"/>
      <c r="F1215" s="29">
        <f>Source!AO1035</f>
        <v>191.34</v>
      </c>
      <c r="G1215" s="28" t="str">
        <f>Source!DG1035</f>
        <v/>
      </c>
      <c r="H1215" s="10">
        <f>Source!AV1035</f>
        <v>1</v>
      </c>
      <c r="I1215" s="29">
        <f>ROUND((ROUND((Source!AF1035*Source!AV1035*Source!I1035),2)),2)</f>
        <v>163.04</v>
      </c>
      <c r="J1215" s="10">
        <f>IF(Source!BA1035&lt;&gt; 0, Source!BA1035, 1)</f>
        <v>26.39</v>
      </c>
      <c r="K1215" s="29">
        <f>Source!S1035</f>
        <v>4302.63</v>
      </c>
      <c r="W1215">
        <f>I1215</f>
        <v>163.04</v>
      </c>
    </row>
    <row r="1216" spans="1:28" ht="28.5" x14ac:dyDescent="0.2">
      <c r="A1216" s="26" t="s">
        <v>130</v>
      </c>
      <c r="B1216" s="26" t="str">
        <f>Source!F1036</f>
        <v>9999990001</v>
      </c>
      <c r="C1216" s="26" t="s">
        <v>29</v>
      </c>
      <c r="D1216" s="27" t="str">
        <f>Source!H1036</f>
        <v>т</v>
      </c>
      <c r="E1216" s="10">
        <f>Source!I1036</f>
        <v>-0.86914199999999997</v>
      </c>
      <c r="F1216" s="29">
        <f>Source!AK1036</f>
        <v>0</v>
      </c>
      <c r="G1216" s="31" t="s">
        <v>3</v>
      </c>
      <c r="H1216" s="10">
        <f>Source!AW1036</f>
        <v>1</v>
      </c>
      <c r="I1216" s="29">
        <f>ROUND((ROUND((Source!AC1036*Source!AW1036*Source!I1036),2)),2)+(ROUND((ROUND(((Source!ET1036)*Source!AV1036*Source!I1036),2)),2)+ROUND((ROUND(((Source!AE1036-(Source!EU1036))*Source!AV1036*Source!I1036),2)),2))+ROUND((ROUND((Source!AF1036*Source!AV1036*Source!I1036),2)),2)</f>
        <v>0</v>
      </c>
      <c r="J1216" s="10">
        <f>IF(Source!BC1036&lt;&gt; 0, Source!BC1036, 1)</f>
        <v>1</v>
      </c>
      <c r="K1216" s="29">
        <f>Source!O1036</f>
        <v>0</v>
      </c>
      <c r="Q1216">
        <f>ROUND((Source!DN1036/100)*ROUND((ROUND((Source!AF1036*Source!AV1036*Source!I1036),2)),2), 2)</f>
        <v>0</v>
      </c>
      <c r="R1216">
        <f>Source!X1036</f>
        <v>0</v>
      </c>
      <c r="S1216">
        <f>ROUND((Source!DO1036/100)*ROUND((ROUND((Source!AF1036*Source!AV1036*Source!I1036),2)),2), 2)</f>
        <v>0</v>
      </c>
      <c r="T1216">
        <f>Source!Y1036</f>
        <v>0</v>
      </c>
      <c r="U1216">
        <f>ROUND((175/100)*ROUND((ROUND((Source!AE1036*Source!AV1036*Source!I1036),2)),2), 2)</f>
        <v>0</v>
      </c>
      <c r="V1216">
        <f>ROUND((160/100)*ROUND(ROUND((ROUND((Source!AE1036*Source!AV1036*Source!I1036),2)*Source!BS1036),2), 2), 2)</f>
        <v>0</v>
      </c>
      <c r="X1216">
        <f>IF(Source!BI1036&lt;=1,I1216, 0)</f>
        <v>0</v>
      </c>
      <c r="Y1216">
        <f>IF(Source!BI1036=2,I1216, 0)</f>
        <v>0</v>
      </c>
      <c r="Z1216">
        <f>IF(Source!BI1036=3,I1216, 0)</f>
        <v>0</v>
      </c>
      <c r="AA1216">
        <f>IF(Source!BI1036=4,I1216, 0)</f>
        <v>0</v>
      </c>
    </row>
    <row r="1217" spans="1:28" ht="14.25" x14ac:dyDescent="0.2">
      <c r="A1217" s="26"/>
      <c r="B1217" s="26"/>
      <c r="C1217" s="26" t="s">
        <v>314</v>
      </c>
      <c r="D1217" s="27" t="s">
        <v>315</v>
      </c>
      <c r="E1217" s="10">
        <f>Source!DN1035</f>
        <v>80</v>
      </c>
      <c r="F1217" s="29"/>
      <c r="G1217" s="28"/>
      <c r="H1217" s="10"/>
      <c r="I1217" s="29">
        <f>SUM(Q1213:Q1216)</f>
        <v>130.43</v>
      </c>
      <c r="J1217" s="10">
        <f>Source!BZ1035</f>
        <v>70</v>
      </c>
      <c r="K1217" s="29">
        <f>SUM(R1213:R1216)</f>
        <v>3011.84</v>
      </c>
    </row>
    <row r="1218" spans="1:28" ht="14.25" x14ac:dyDescent="0.2">
      <c r="A1218" s="26"/>
      <c r="B1218" s="26"/>
      <c r="C1218" s="26" t="s">
        <v>316</v>
      </c>
      <c r="D1218" s="27" t="s">
        <v>315</v>
      </c>
      <c r="E1218" s="10">
        <f>Source!DO1035</f>
        <v>55</v>
      </c>
      <c r="F1218" s="29"/>
      <c r="G1218" s="28"/>
      <c r="H1218" s="10"/>
      <c r="I1218" s="29">
        <f>SUM(S1213:S1217)</f>
        <v>89.67</v>
      </c>
      <c r="J1218" s="10">
        <f>Source!CA1035</f>
        <v>41</v>
      </c>
      <c r="K1218" s="29">
        <f>SUM(T1213:T1217)</f>
        <v>1764.08</v>
      </c>
    </row>
    <row r="1219" spans="1:28" ht="14.25" x14ac:dyDescent="0.2">
      <c r="A1219" s="34"/>
      <c r="B1219" s="34"/>
      <c r="C1219" s="34" t="s">
        <v>317</v>
      </c>
      <c r="D1219" s="35" t="s">
        <v>318</v>
      </c>
      <c r="E1219" s="36">
        <f>Source!AQ1035</f>
        <v>17.41</v>
      </c>
      <c r="F1219" s="37"/>
      <c r="G1219" s="38" t="str">
        <f>Source!DI1035</f>
        <v/>
      </c>
      <c r="H1219" s="36">
        <f>Source!AV1035</f>
        <v>1</v>
      </c>
      <c r="I1219" s="37">
        <f>Source!U1035</f>
        <v>14.835061</v>
      </c>
      <c r="J1219" s="36"/>
      <c r="K1219" s="37"/>
      <c r="AB1219" s="32">
        <f>I1219</f>
        <v>14.835061</v>
      </c>
    </row>
    <row r="1220" spans="1:28" ht="15" x14ac:dyDescent="0.25">
      <c r="A1220" s="39"/>
      <c r="B1220" s="39"/>
      <c r="C1220" s="40" t="s">
        <v>319</v>
      </c>
      <c r="D1220" s="39"/>
      <c r="E1220" s="39"/>
      <c r="F1220" s="39"/>
      <c r="G1220" s="39"/>
      <c r="H1220" s="76">
        <f>I1215+I1217+I1218+SUM(I1216:I1216)</f>
        <v>383.14000000000004</v>
      </c>
      <c r="I1220" s="76"/>
      <c r="J1220" s="76">
        <f>K1215+K1217+K1218+SUM(K1216:K1216)</f>
        <v>9078.5499999999993</v>
      </c>
      <c r="K1220" s="76"/>
      <c r="O1220" s="32">
        <f>I1215+I1217+I1218+SUM(I1216:I1216)</f>
        <v>383.14000000000004</v>
      </c>
      <c r="P1220" s="32">
        <f>K1215+K1217+K1218+SUM(K1216:K1216)</f>
        <v>9078.5499999999993</v>
      </c>
      <c r="X1220">
        <f>IF(Source!BI1035&lt;=1,I1215+I1217+I1218-0, 0)</f>
        <v>383.14000000000004</v>
      </c>
      <c r="Y1220">
        <f>IF(Source!BI1035=2,I1215+I1217+I1218-0, 0)</f>
        <v>0</v>
      </c>
      <c r="Z1220">
        <f>IF(Source!BI1035=3,I1215+I1217+I1218-0, 0)</f>
        <v>0</v>
      </c>
      <c r="AA1220">
        <f>IF(Source!BI1035=4,I1215+I1217+I1218,0)</f>
        <v>0</v>
      </c>
    </row>
    <row r="1222" spans="1:28" ht="57" x14ac:dyDescent="0.2">
      <c r="A1222" s="26">
        <v>5</v>
      </c>
      <c r="B1222" s="26" t="str">
        <f>Source!F1037</f>
        <v>3.12-3-4</v>
      </c>
      <c r="C1222" s="26" t="s">
        <v>132</v>
      </c>
      <c r="D1222" s="27" t="str">
        <f>Source!H1037</f>
        <v>100 м2</v>
      </c>
      <c r="E1222" s="10">
        <f>Source!I1037</f>
        <v>0.85209999999999997</v>
      </c>
      <c r="F1222" s="29"/>
      <c r="G1222" s="28"/>
      <c r="H1222" s="10"/>
      <c r="I1222" s="29"/>
      <c r="J1222" s="10"/>
      <c r="K1222" s="29"/>
      <c r="Q1222">
        <f>ROUND((Source!DN1037/100)*ROUND((ROUND((Source!AF1037*Source!AV1037*Source!I1037),2)),2), 2)</f>
        <v>702.17</v>
      </c>
      <c r="R1222">
        <f>Source!X1037</f>
        <v>15501.2</v>
      </c>
      <c r="S1222">
        <f>ROUND((Source!DO1037/100)*ROUND((ROUND((Source!AF1037*Source!AV1037*Source!I1037),2)),2), 2)</f>
        <v>533.38</v>
      </c>
      <c r="T1222">
        <f>Source!Y1037</f>
        <v>7305.16</v>
      </c>
      <c r="U1222">
        <f>ROUND((175/100)*ROUND((ROUND((Source!AE1037*Source!AV1037*Source!I1037),2)),2), 2)</f>
        <v>132.47999999999999</v>
      </c>
      <c r="V1222">
        <f>ROUND((160/100)*ROUND(ROUND((ROUND((Source!AE1037*Source!AV1037*Source!I1037),2)*Source!BS1037),2), 2), 2)</f>
        <v>3196.35</v>
      </c>
    </row>
    <row r="1223" spans="1:28" x14ac:dyDescent="0.2">
      <c r="C1223" s="30" t="str">
        <f>"Объем: "&amp;Source!I1037&amp;"=85,21/"&amp;"100"</f>
        <v>Объем: 0,8521=85,21/100</v>
      </c>
    </row>
    <row r="1224" spans="1:28" ht="14.25" x14ac:dyDescent="0.2">
      <c r="A1224" s="26"/>
      <c r="B1224" s="26"/>
      <c r="C1224" s="26" t="s">
        <v>313</v>
      </c>
      <c r="D1224" s="27"/>
      <c r="E1224" s="10"/>
      <c r="F1224" s="29">
        <f>Source!AO1037</f>
        <v>689</v>
      </c>
      <c r="G1224" s="28" t="str">
        <f>Source!DG1037</f>
        <v>)*1,15</v>
      </c>
      <c r="H1224" s="10">
        <f>Source!AV1037</f>
        <v>1</v>
      </c>
      <c r="I1224" s="29">
        <f>ROUND((ROUND((Source!AF1037*Source!AV1037*Source!I1037),2)),2)</f>
        <v>675.16</v>
      </c>
      <c r="J1224" s="10">
        <f>IF(Source!BA1037&lt;&gt; 0, Source!BA1037, 1)</f>
        <v>26.39</v>
      </c>
      <c r="K1224" s="29">
        <f>Source!S1037</f>
        <v>17817.47</v>
      </c>
      <c r="W1224">
        <f>I1224</f>
        <v>675.16</v>
      </c>
    </row>
    <row r="1225" spans="1:28" ht="14.25" x14ac:dyDescent="0.2">
      <c r="A1225" s="26"/>
      <c r="B1225" s="26"/>
      <c r="C1225" s="26" t="s">
        <v>322</v>
      </c>
      <c r="D1225" s="27"/>
      <c r="E1225" s="10"/>
      <c r="F1225" s="29">
        <f>Source!AM1037</f>
        <v>267.17</v>
      </c>
      <c r="G1225" s="28" t="str">
        <f>Source!DE1037</f>
        <v>)*1,25</v>
      </c>
      <c r="H1225" s="10">
        <f>Source!AV1037</f>
        <v>1</v>
      </c>
      <c r="I1225" s="29">
        <f>(ROUND((ROUND((((Source!ET1037*1.25))*Source!AV1037*Source!I1037),2)),2)+ROUND((ROUND(((Source!AE1037-((Source!EU1037*1.25)))*Source!AV1037*Source!I1037),2)),2))</f>
        <v>284.57</v>
      </c>
      <c r="J1225" s="10">
        <f>IF(Source!BB1037&lt;&gt; 0, Source!BB1037, 1)</f>
        <v>12.18</v>
      </c>
      <c r="K1225" s="29">
        <f>Source!Q1037</f>
        <v>3466.06</v>
      </c>
    </row>
    <row r="1226" spans="1:28" ht="14.25" x14ac:dyDescent="0.2">
      <c r="A1226" s="26"/>
      <c r="B1226" s="26"/>
      <c r="C1226" s="26" t="s">
        <v>323</v>
      </c>
      <c r="D1226" s="27"/>
      <c r="E1226" s="10"/>
      <c r="F1226" s="29">
        <f>Source!AN1037</f>
        <v>71.069999999999993</v>
      </c>
      <c r="G1226" s="28" t="str">
        <f>Source!DF1037</f>
        <v>)*1,25</v>
      </c>
      <c r="H1226" s="10">
        <f>Source!AV1037</f>
        <v>1</v>
      </c>
      <c r="I1226" s="41">
        <f>ROUND((ROUND((Source!AE1037*Source!AV1037*Source!I1037),2)),2)</f>
        <v>75.7</v>
      </c>
      <c r="J1226" s="10">
        <f>IF(Source!BS1037&lt;&gt; 0, Source!BS1037, 1)</f>
        <v>26.39</v>
      </c>
      <c r="K1226" s="41">
        <f>Source!R1037</f>
        <v>1997.72</v>
      </c>
      <c r="W1226">
        <f>I1226</f>
        <v>75.7</v>
      </c>
    </row>
    <row r="1227" spans="1:28" ht="14.25" x14ac:dyDescent="0.2">
      <c r="A1227" s="26"/>
      <c r="B1227" s="26"/>
      <c r="C1227" s="26" t="s">
        <v>324</v>
      </c>
      <c r="D1227" s="27"/>
      <c r="E1227" s="10"/>
      <c r="F1227" s="29">
        <f>Source!AL1037</f>
        <v>705.14</v>
      </c>
      <c r="G1227" s="28" t="str">
        <f>Source!DD1037</f>
        <v/>
      </c>
      <c r="H1227" s="10">
        <f>Source!AW1037</f>
        <v>1</v>
      </c>
      <c r="I1227" s="29">
        <f>ROUND((ROUND((Source!AC1037*Source!AW1037*Source!I1037),2)),2)</f>
        <v>600.85</v>
      </c>
      <c r="J1227" s="10">
        <f>IF(Source!BC1037&lt;&gt; 0, Source!BC1037, 1)</f>
        <v>3.7</v>
      </c>
      <c r="K1227" s="29">
        <f>Source!P1037</f>
        <v>2223.15</v>
      </c>
    </row>
    <row r="1228" spans="1:28" ht="199.5" x14ac:dyDescent="0.2">
      <c r="A1228" s="26" t="s">
        <v>141</v>
      </c>
      <c r="B1228" s="26" t="str">
        <f>Source!F1038</f>
        <v>1.1-1-1312</v>
      </c>
      <c r="C1228" s="26" t="s">
        <v>282</v>
      </c>
      <c r="D1228" s="27" t="str">
        <f>Source!H1038</f>
        <v>м2</v>
      </c>
      <c r="E1228" s="10">
        <f>Source!I1038</f>
        <v>115.03349999999999</v>
      </c>
      <c r="F1228" s="29">
        <f>Source!AK1038</f>
        <v>25.09</v>
      </c>
      <c r="G1228" s="31" t="s">
        <v>3</v>
      </c>
      <c r="H1228" s="10">
        <f>Source!AW1038</f>
        <v>1</v>
      </c>
      <c r="I1228" s="29">
        <f>ROUND((ROUND((Source!AC1038*Source!AW1038*Source!I1038),2)),2)+(ROUND((ROUND(((Source!ET1038)*Source!AV1038*Source!I1038),2)),2)+ROUND((ROUND(((Source!AE1038-(Source!EU1038))*Source!AV1038*Source!I1038),2)),2))+ROUND((ROUND((Source!AF1038*Source!AV1038*Source!I1038),2)),2)</f>
        <v>2886.19</v>
      </c>
      <c r="J1228" s="10">
        <f>IF(Source!BC1038&lt;&gt; 0, Source!BC1038, 1)</f>
        <v>10.5</v>
      </c>
      <c r="K1228" s="29">
        <f>Source!O1038</f>
        <v>30305</v>
      </c>
      <c r="Q1228">
        <f>ROUND((Source!DN1038/100)*ROUND((ROUND((Source!AF1038*Source!AV1038*Source!I1038),2)),2), 2)</f>
        <v>0</v>
      </c>
      <c r="R1228">
        <f>Source!X1038</f>
        <v>0</v>
      </c>
      <c r="S1228">
        <f>ROUND((Source!DO1038/100)*ROUND((ROUND((Source!AF1038*Source!AV1038*Source!I1038),2)),2), 2)</f>
        <v>0</v>
      </c>
      <c r="T1228">
        <f>Source!Y1038</f>
        <v>0</v>
      </c>
      <c r="U1228">
        <f>ROUND((175/100)*ROUND((ROUND((Source!AE1038*Source!AV1038*Source!I1038),2)),2), 2)</f>
        <v>0</v>
      </c>
      <c r="V1228">
        <f>ROUND((160/100)*ROUND(ROUND((ROUND((Source!AE1038*Source!AV1038*Source!I1038),2)*Source!BS1038),2), 2), 2)</f>
        <v>0</v>
      </c>
      <c r="X1228">
        <f>IF(Source!BI1038&lt;=1,I1228, 0)</f>
        <v>2886.19</v>
      </c>
      <c r="Y1228">
        <f>IF(Source!BI1038=2,I1228, 0)</f>
        <v>0</v>
      </c>
      <c r="Z1228">
        <f>IF(Source!BI1038=3,I1228, 0)</f>
        <v>0</v>
      </c>
      <c r="AA1228">
        <f>IF(Source!BI1038=4,I1228, 0)</f>
        <v>0</v>
      </c>
    </row>
    <row r="1229" spans="1:28" ht="228" x14ac:dyDescent="0.2">
      <c r="A1229" s="26" t="s">
        <v>145</v>
      </c>
      <c r="B1229" s="26" t="str">
        <f>Source!F1039</f>
        <v>1.1-1-1313</v>
      </c>
      <c r="C1229" s="26" t="s">
        <v>283</v>
      </c>
      <c r="D1229" s="27" t="str">
        <f>Source!H1039</f>
        <v>м2</v>
      </c>
      <c r="E1229" s="10">
        <f>Source!I1039</f>
        <v>112.73283000000001</v>
      </c>
      <c r="F1229" s="29">
        <f>Source!AK1039</f>
        <v>23.06</v>
      </c>
      <c r="G1229" s="31" t="s">
        <v>3</v>
      </c>
      <c r="H1229" s="10">
        <f>Source!AW1039</f>
        <v>1</v>
      </c>
      <c r="I1229" s="29">
        <f>ROUND((ROUND((Source!AC1039*Source!AW1039*Source!I1039),2)),2)+(ROUND((ROUND(((Source!ET1039)*Source!AV1039*Source!I1039),2)),2)+ROUND((ROUND(((Source!AE1039-(Source!EU1039))*Source!AV1039*Source!I1039),2)),2))+ROUND((ROUND((Source!AF1039*Source!AV1039*Source!I1039),2)),2)</f>
        <v>2599.62</v>
      </c>
      <c r="J1229" s="10">
        <f>IF(Source!BC1039&lt;&gt; 0, Source!BC1039, 1)</f>
        <v>10.74</v>
      </c>
      <c r="K1229" s="29">
        <f>Source!O1039</f>
        <v>27919.919999999998</v>
      </c>
      <c r="Q1229">
        <f>ROUND((Source!DN1039/100)*ROUND((ROUND((Source!AF1039*Source!AV1039*Source!I1039),2)),2), 2)</f>
        <v>0</v>
      </c>
      <c r="R1229">
        <f>Source!X1039</f>
        <v>0</v>
      </c>
      <c r="S1229">
        <f>ROUND((Source!DO1039/100)*ROUND((ROUND((Source!AF1039*Source!AV1039*Source!I1039),2)),2), 2)</f>
        <v>0</v>
      </c>
      <c r="T1229">
        <f>Source!Y1039</f>
        <v>0</v>
      </c>
      <c r="U1229">
        <f>ROUND((175/100)*ROUND((ROUND((Source!AE1039*Source!AV1039*Source!I1039),2)),2), 2)</f>
        <v>0</v>
      </c>
      <c r="V1229">
        <f>ROUND((160/100)*ROUND(ROUND((ROUND((Source!AE1039*Source!AV1039*Source!I1039),2)*Source!BS1039),2), 2), 2)</f>
        <v>0</v>
      </c>
      <c r="X1229">
        <f>IF(Source!BI1039&lt;=1,I1229, 0)</f>
        <v>2599.62</v>
      </c>
      <c r="Y1229">
        <f>IF(Source!BI1039=2,I1229, 0)</f>
        <v>0</v>
      </c>
      <c r="Z1229">
        <f>IF(Source!BI1039=3,I1229, 0)</f>
        <v>0</v>
      </c>
      <c r="AA1229">
        <f>IF(Source!BI1039=4,I1229, 0)</f>
        <v>0</v>
      </c>
    </row>
    <row r="1230" spans="1:28" ht="14.25" x14ac:dyDescent="0.2">
      <c r="A1230" s="26"/>
      <c r="B1230" s="26"/>
      <c r="C1230" s="26" t="s">
        <v>314</v>
      </c>
      <c r="D1230" s="27" t="s">
        <v>315</v>
      </c>
      <c r="E1230" s="10">
        <f>Source!DN1037</f>
        <v>104</v>
      </c>
      <c r="F1230" s="29"/>
      <c r="G1230" s="28"/>
      <c r="H1230" s="10"/>
      <c r="I1230" s="29">
        <f>SUM(Q1222:Q1229)</f>
        <v>702.17</v>
      </c>
      <c r="J1230" s="10">
        <f>Source!BZ1037</f>
        <v>87</v>
      </c>
      <c r="K1230" s="29">
        <f>SUM(R1222:R1229)</f>
        <v>15501.2</v>
      </c>
    </row>
    <row r="1231" spans="1:28" ht="14.25" x14ac:dyDescent="0.2">
      <c r="A1231" s="26"/>
      <c r="B1231" s="26"/>
      <c r="C1231" s="26" t="s">
        <v>316</v>
      </c>
      <c r="D1231" s="27" t="s">
        <v>315</v>
      </c>
      <c r="E1231" s="10">
        <f>Source!DO1037</f>
        <v>79</v>
      </c>
      <c r="F1231" s="29"/>
      <c r="G1231" s="28"/>
      <c r="H1231" s="10"/>
      <c r="I1231" s="29">
        <f>SUM(S1222:S1230)</f>
        <v>533.38</v>
      </c>
      <c r="J1231" s="10">
        <f>Source!CA1037</f>
        <v>41</v>
      </c>
      <c r="K1231" s="29">
        <f>SUM(T1222:T1230)</f>
        <v>7305.16</v>
      </c>
    </row>
    <row r="1232" spans="1:28" ht="14.25" x14ac:dyDescent="0.2">
      <c r="A1232" s="26"/>
      <c r="B1232" s="26"/>
      <c r="C1232" s="26" t="s">
        <v>325</v>
      </c>
      <c r="D1232" s="27" t="s">
        <v>315</v>
      </c>
      <c r="E1232" s="10">
        <f>175</f>
        <v>175</v>
      </c>
      <c r="F1232" s="29"/>
      <c r="G1232" s="28"/>
      <c r="H1232" s="10"/>
      <c r="I1232" s="29">
        <f>SUM(U1222:U1231)</f>
        <v>132.47999999999999</v>
      </c>
      <c r="J1232" s="10">
        <f>160</f>
        <v>160</v>
      </c>
      <c r="K1232" s="29">
        <f>SUM(V1222:V1231)</f>
        <v>3196.35</v>
      </c>
    </row>
    <row r="1233" spans="1:28" ht="14.25" x14ac:dyDescent="0.2">
      <c r="A1233" s="34"/>
      <c r="B1233" s="34"/>
      <c r="C1233" s="34" t="s">
        <v>317</v>
      </c>
      <c r="D1233" s="35" t="s">
        <v>318</v>
      </c>
      <c r="E1233" s="36">
        <f>Source!AQ1037</f>
        <v>53</v>
      </c>
      <c r="F1233" s="37"/>
      <c r="G1233" s="38" t="str">
        <f>Source!DI1037</f>
        <v>)*1,15</v>
      </c>
      <c r="H1233" s="36">
        <f>Source!AV1037</f>
        <v>1</v>
      </c>
      <c r="I1233" s="37">
        <f>Source!U1037</f>
        <v>51.935494999999996</v>
      </c>
      <c r="J1233" s="36"/>
      <c r="K1233" s="37"/>
      <c r="AB1233" s="32">
        <f>I1233</f>
        <v>51.935494999999996</v>
      </c>
    </row>
    <row r="1234" spans="1:28" ht="15" x14ac:dyDescent="0.25">
      <c r="A1234" s="39"/>
      <c r="B1234" s="39"/>
      <c r="C1234" s="40" t="s">
        <v>319</v>
      </c>
      <c r="D1234" s="39"/>
      <c r="E1234" s="39"/>
      <c r="F1234" s="39"/>
      <c r="G1234" s="39"/>
      <c r="H1234" s="76">
        <f>I1224+I1225+I1227+I1230+I1231+I1232+SUM(I1228:I1229)</f>
        <v>8414.42</v>
      </c>
      <c r="I1234" s="76"/>
      <c r="J1234" s="76">
        <f>K1224+K1225+K1227+K1230+K1231+K1232+SUM(K1228:K1229)</f>
        <v>107734.31</v>
      </c>
      <c r="K1234" s="76"/>
      <c r="O1234" s="32">
        <f>I1224+I1225+I1227+I1230+I1231+I1232+SUM(I1228:I1229)</f>
        <v>8414.42</v>
      </c>
      <c r="P1234" s="32">
        <f>K1224+K1225+K1227+K1230+K1231+K1232+SUM(K1228:K1229)</f>
        <v>107734.31</v>
      </c>
      <c r="X1234">
        <f>IF(Source!BI1037&lt;=1,I1224+I1225+I1227+I1230+I1231+I1232-0, 0)</f>
        <v>2928.61</v>
      </c>
      <c r="Y1234">
        <f>IF(Source!BI1037=2,I1224+I1225+I1227+I1230+I1231+I1232-0, 0)</f>
        <v>0</v>
      </c>
      <c r="Z1234">
        <f>IF(Source!BI1037=3,I1224+I1225+I1227+I1230+I1231+I1232-0, 0)</f>
        <v>0</v>
      </c>
      <c r="AA1234">
        <f>IF(Source!BI1037=4,I1224+I1225+I1227+I1230+I1231+I1232,0)</f>
        <v>0</v>
      </c>
    </row>
    <row r="1236" spans="1:28" ht="99.75" x14ac:dyDescent="0.2">
      <c r="A1236" s="26">
        <v>6</v>
      </c>
      <c r="B1236" s="26" t="str">
        <f>Source!F1040</f>
        <v>3.12-3-10</v>
      </c>
      <c r="C1236" s="26" t="s">
        <v>150</v>
      </c>
      <c r="D1236" s="27" t="str">
        <f>Source!H1040</f>
        <v>100 м2</v>
      </c>
      <c r="E1236" s="10">
        <f>Source!I1040</f>
        <v>3.5000000000000001E-3</v>
      </c>
      <c r="F1236" s="29"/>
      <c r="G1236" s="28"/>
      <c r="H1236" s="10"/>
      <c r="I1236" s="29"/>
      <c r="J1236" s="10"/>
      <c r="K1236" s="29"/>
      <c r="Q1236">
        <f>ROUND((Source!DN1040/100)*ROUND((ROUND((Source!AF1040*Source!AV1040*Source!I1040),2)),2), 2)</f>
        <v>4.13</v>
      </c>
      <c r="R1236">
        <f>Source!X1040</f>
        <v>91.15</v>
      </c>
      <c r="S1236">
        <f>ROUND((Source!DO1040/100)*ROUND((ROUND((Source!AF1040*Source!AV1040*Source!I1040),2)),2), 2)</f>
        <v>3.14</v>
      </c>
      <c r="T1236">
        <f>Source!Y1040</f>
        <v>42.96</v>
      </c>
      <c r="U1236">
        <f>ROUND((175/100)*ROUND((ROUND((Source!AE1040*Source!AV1040*Source!I1040),2)),2), 2)</f>
        <v>7.0000000000000007E-2</v>
      </c>
      <c r="V1236">
        <f>ROUND((160/100)*ROUND(ROUND((ROUND((Source!AE1040*Source!AV1040*Source!I1040),2)*Source!BS1040),2), 2), 2)</f>
        <v>1.7</v>
      </c>
    </row>
    <row r="1237" spans="1:28" x14ac:dyDescent="0.2">
      <c r="C1237" s="30" t="str">
        <f>"Объем: "&amp;Source!I1040&amp;"=0,35/"&amp;"100"</f>
        <v>Объем: 0,0035=0,35/100</v>
      </c>
    </row>
    <row r="1238" spans="1:28" ht="14.25" x14ac:dyDescent="0.2">
      <c r="A1238" s="26"/>
      <c r="B1238" s="26"/>
      <c r="C1238" s="26" t="s">
        <v>313</v>
      </c>
      <c r="D1238" s="27"/>
      <c r="E1238" s="10"/>
      <c r="F1238" s="29">
        <f>Source!AO1040</f>
        <v>986.85</v>
      </c>
      <c r="G1238" s="28" t="str">
        <f>Source!DG1040</f>
        <v>)*1,15</v>
      </c>
      <c r="H1238" s="10">
        <f>Source!AV1040</f>
        <v>1</v>
      </c>
      <c r="I1238" s="29">
        <f>ROUND((ROUND((Source!AF1040*Source!AV1040*Source!I1040),2)),2)</f>
        <v>3.97</v>
      </c>
      <c r="J1238" s="10">
        <f>IF(Source!BA1040&lt;&gt; 0, Source!BA1040, 1)</f>
        <v>26.39</v>
      </c>
      <c r="K1238" s="29">
        <f>Source!S1040</f>
        <v>104.77</v>
      </c>
      <c r="W1238">
        <f>I1238</f>
        <v>3.97</v>
      </c>
    </row>
    <row r="1239" spans="1:28" ht="14.25" x14ac:dyDescent="0.2">
      <c r="A1239" s="26"/>
      <c r="B1239" s="26"/>
      <c r="C1239" s="26" t="s">
        <v>322</v>
      </c>
      <c r="D1239" s="27"/>
      <c r="E1239" s="10"/>
      <c r="F1239" s="29">
        <f>Source!AM1040</f>
        <v>50.84</v>
      </c>
      <c r="G1239" s="28" t="str">
        <f>Source!DE1040</f>
        <v>)*1,25</v>
      </c>
      <c r="H1239" s="10">
        <f>Source!AV1040</f>
        <v>1</v>
      </c>
      <c r="I1239" s="29">
        <f>(ROUND((ROUND((((Source!ET1040*1.25))*Source!AV1040*Source!I1040),2)),2)+ROUND((ROUND(((Source!AE1040-((Source!EU1040*1.25)))*Source!AV1040*Source!I1040),2)),2))</f>
        <v>0.22</v>
      </c>
      <c r="J1239" s="10">
        <f>IF(Source!BB1040&lt;&gt; 0, Source!BB1040, 1)</f>
        <v>9.3800000000000008</v>
      </c>
      <c r="K1239" s="29">
        <f>Source!Q1040</f>
        <v>2.06</v>
      </c>
    </row>
    <row r="1240" spans="1:28" ht="14.25" x14ac:dyDescent="0.2">
      <c r="A1240" s="26"/>
      <c r="B1240" s="26"/>
      <c r="C1240" s="26" t="s">
        <v>323</v>
      </c>
      <c r="D1240" s="27"/>
      <c r="E1240" s="10"/>
      <c r="F1240" s="29">
        <f>Source!AN1040</f>
        <v>8.01</v>
      </c>
      <c r="G1240" s="28" t="str">
        <f>Source!DF1040</f>
        <v>)*1,25</v>
      </c>
      <c r="H1240" s="10">
        <f>Source!AV1040</f>
        <v>1</v>
      </c>
      <c r="I1240" s="41">
        <f>ROUND((ROUND((Source!AE1040*Source!AV1040*Source!I1040),2)),2)</f>
        <v>0.04</v>
      </c>
      <c r="J1240" s="10">
        <f>IF(Source!BS1040&lt;&gt; 0, Source!BS1040, 1)</f>
        <v>26.39</v>
      </c>
      <c r="K1240" s="41">
        <f>Source!R1040</f>
        <v>1.06</v>
      </c>
      <c r="W1240">
        <f>I1240</f>
        <v>0.04</v>
      </c>
    </row>
    <row r="1241" spans="1:28" ht="14.25" x14ac:dyDescent="0.2">
      <c r="A1241" s="26"/>
      <c r="B1241" s="26"/>
      <c r="C1241" s="26" t="s">
        <v>324</v>
      </c>
      <c r="D1241" s="27"/>
      <c r="E1241" s="10"/>
      <c r="F1241" s="29">
        <f>Source!AL1040</f>
        <v>7205.92</v>
      </c>
      <c r="G1241" s="28" t="str">
        <f>Source!DD1040</f>
        <v/>
      </c>
      <c r="H1241" s="10">
        <f>Source!AW1040</f>
        <v>1</v>
      </c>
      <c r="I1241" s="29">
        <f>ROUND((ROUND((Source!AC1040*Source!AW1040*Source!I1040),2)),2)</f>
        <v>25.22</v>
      </c>
      <c r="J1241" s="10">
        <f>IF(Source!BC1040&lt;&gt; 0, Source!BC1040, 1)</f>
        <v>1.95</v>
      </c>
      <c r="K1241" s="29">
        <f>Source!P1040</f>
        <v>49.18</v>
      </c>
    </row>
    <row r="1242" spans="1:28" ht="199.5" x14ac:dyDescent="0.2">
      <c r="A1242" s="26" t="s">
        <v>152</v>
      </c>
      <c r="B1242" s="26" t="str">
        <f>Source!F1041</f>
        <v>1.1-1-1312</v>
      </c>
      <c r="C1242" s="26" t="s">
        <v>282</v>
      </c>
      <c r="D1242" s="27" t="str">
        <f>Source!H1041</f>
        <v>м2</v>
      </c>
      <c r="E1242" s="10">
        <f>Source!I1041</f>
        <v>0.472605</v>
      </c>
      <c r="F1242" s="29">
        <f>Source!AK1041</f>
        <v>25.09</v>
      </c>
      <c r="G1242" s="31" t="s">
        <v>3</v>
      </c>
      <c r="H1242" s="10">
        <f>Source!AW1041</f>
        <v>1</v>
      </c>
      <c r="I1242" s="29">
        <f>ROUND((ROUND((Source!AC1041*Source!AW1041*Source!I1041),2)),2)+(ROUND((ROUND(((Source!ET1041)*Source!AV1041*Source!I1041),2)),2)+ROUND((ROUND(((Source!AE1041-(Source!EU1041))*Source!AV1041*Source!I1041),2)),2))+ROUND((ROUND((Source!AF1041*Source!AV1041*Source!I1041),2)),2)</f>
        <v>11.86</v>
      </c>
      <c r="J1242" s="10">
        <f>IF(Source!BC1041&lt;&gt; 0, Source!BC1041, 1)</f>
        <v>10.5</v>
      </c>
      <c r="K1242" s="29">
        <f>Source!O1041</f>
        <v>124.53</v>
      </c>
      <c r="Q1242">
        <f>ROUND((Source!DN1041/100)*ROUND((ROUND((Source!AF1041*Source!AV1041*Source!I1041),2)),2), 2)</f>
        <v>0</v>
      </c>
      <c r="R1242">
        <f>Source!X1041</f>
        <v>0</v>
      </c>
      <c r="S1242">
        <f>ROUND((Source!DO1041/100)*ROUND((ROUND((Source!AF1041*Source!AV1041*Source!I1041),2)),2), 2)</f>
        <v>0</v>
      </c>
      <c r="T1242">
        <f>Source!Y1041</f>
        <v>0</v>
      </c>
      <c r="U1242">
        <f>ROUND((175/100)*ROUND((ROUND((Source!AE1041*Source!AV1041*Source!I1041),2)),2), 2)</f>
        <v>0</v>
      </c>
      <c r="V1242">
        <f>ROUND((160/100)*ROUND(ROUND((ROUND((Source!AE1041*Source!AV1041*Source!I1041),2)*Source!BS1041),2), 2), 2)</f>
        <v>0</v>
      </c>
      <c r="X1242">
        <f>IF(Source!BI1041&lt;=1,I1242, 0)</f>
        <v>11.86</v>
      </c>
      <c r="Y1242">
        <f>IF(Source!BI1041=2,I1242, 0)</f>
        <v>0</v>
      </c>
      <c r="Z1242">
        <f>IF(Source!BI1041=3,I1242, 0)</f>
        <v>0</v>
      </c>
      <c r="AA1242">
        <f>IF(Source!BI1041=4,I1242, 0)</f>
        <v>0</v>
      </c>
    </row>
    <row r="1243" spans="1:28" ht="228" x14ac:dyDescent="0.2">
      <c r="A1243" s="26" t="s">
        <v>153</v>
      </c>
      <c r="B1243" s="26" t="str">
        <f>Source!F1042</f>
        <v>1.1-1-1313</v>
      </c>
      <c r="C1243" s="26" t="s">
        <v>283</v>
      </c>
      <c r="D1243" s="27" t="str">
        <f>Source!H1042</f>
        <v>м2</v>
      </c>
      <c r="E1243" s="10">
        <f>Source!I1042</f>
        <v>0.21094499999999999</v>
      </c>
      <c r="F1243" s="29">
        <f>Source!AK1042</f>
        <v>23.06</v>
      </c>
      <c r="G1243" s="31" t="s">
        <v>3</v>
      </c>
      <c r="H1243" s="10">
        <f>Source!AW1042</f>
        <v>1</v>
      </c>
      <c r="I1243" s="29">
        <f>ROUND((ROUND((Source!AC1042*Source!AW1042*Source!I1042),2)),2)+(ROUND((ROUND(((Source!ET1042)*Source!AV1042*Source!I1042),2)),2)+ROUND((ROUND(((Source!AE1042-(Source!EU1042))*Source!AV1042*Source!I1042),2)),2))+ROUND((ROUND((Source!AF1042*Source!AV1042*Source!I1042),2)),2)</f>
        <v>4.8600000000000003</v>
      </c>
      <c r="J1243" s="10">
        <f>IF(Source!BC1042&lt;&gt; 0, Source!BC1042, 1)</f>
        <v>10.74</v>
      </c>
      <c r="K1243" s="29">
        <f>Source!O1042</f>
        <v>52.2</v>
      </c>
      <c r="Q1243">
        <f>ROUND((Source!DN1042/100)*ROUND((ROUND((Source!AF1042*Source!AV1042*Source!I1042),2)),2), 2)</f>
        <v>0</v>
      </c>
      <c r="R1243">
        <f>Source!X1042</f>
        <v>0</v>
      </c>
      <c r="S1243">
        <f>ROUND((Source!DO1042/100)*ROUND((ROUND((Source!AF1042*Source!AV1042*Source!I1042),2)),2), 2)</f>
        <v>0</v>
      </c>
      <c r="T1243">
        <f>Source!Y1042</f>
        <v>0</v>
      </c>
      <c r="U1243">
        <f>ROUND((175/100)*ROUND((ROUND((Source!AE1042*Source!AV1042*Source!I1042),2)),2), 2)</f>
        <v>0</v>
      </c>
      <c r="V1243">
        <f>ROUND((160/100)*ROUND(ROUND((ROUND((Source!AE1042*Source!AV1042*Source!I1042),2)*Source!BS1042),2), 2), 2)</f>
        <v>0</v>
      </c>
      <c r="X1243">
        <f>IF(Source!BI1042&lt;=1,I1243, 0)</f>
        <v>4.8600000000000003</v>
      </c>
      <c r="Y1243">
        <f>IF(Source!BI1042=2,I1243, 0)</f>
        <v>0</v>
      </c>
      <c r="Z1243">
        <f>IF(Source!BI1042=3,I1243, 0)</f>
        <v>0</v>
      </c>
      <c r="AA1243">
        <f>IF(Source!BI1042=4,I1243, 0)</f>
        <v>0</v>
      </c>
    </row>
    <row r="1244" spans="1:28" ht="14.25" x14ac:dyDescent="0.2">
      <c r="A1244" s="26"/>
      <c r="B1244" s="26"/>
      <c r="C1244" s="26" t="s">
        <v>314</v>
      </c>
      <c r="D1244" s="27" t="s">
        <v>315</v>
      </c>
      <c r="E1244" s="10">
        <f>Source!DN1040</f>
        <v>104</v>
      </c>
      <c r="F1244" s="29"/>
      <c r="G1244" s="28"/>
      <c r="H1244" s="10"/>
      <c r="I1244" s="29">
        <f>SUM(Q1236:Q1243)</f>
        <v>4.13</v>
      </c>
      <c r="J1244" s="10">
        <f>Source!BZ1040</f>
        <v>87</v>
      </c>
      <c r="K1244" s="29">
        <f>SUM(R1236:R1243)</f>
        <v>91.15</v>
      </c>
    </row>
    <row r="1245" spans="1:28" ht="14.25" x14ac:dyDescent="0.2">
      <c r="A1245" s="26"/>
      <c r="B1245" s="26"/>
      <c r="C1245" s="26" t="s">
        <v>316</v>
      </c>
      <c r="D1245" s="27" t="s">
        <v>315</v>
      </c>
      <c r="E1245" s="10">
        <f>Source!DO1040</f>
        <v>79</v>
      </c>
      <c r="F1245" s="29"/>
      <c r="G1245" s="28"/>
      <c r="H1245" s="10"/>
      <c r="I1245" s="29">
        <f>SUM(S1236:S1244)</f>
        <v>3.14</v>
      </c>
      <c r="J1245" s="10">
        <f>Source!CA1040</f>
        <v>41</v>
      </c>
      <c r="K1245" s="29">
        <f>SUM(T1236:T1244)</f>
        <v>42.96</v>
      </c>
    </row>
    <row r="1246" spans="1:28" ht="14.25" x14ac:dyDescent="0.2">
      <c r="A1246" s="26"/>
      <c r="B1246" s="26"/>
      <c r="C1246" s="26" t="s">
        <v>325</v>
      </c>
      <c r="D1246" s="27" t="s">
        <v>315</v>
      </c>
      <c r="E1246" s="10">
        <f>175</f>
        <v>175</v>
      </c>
      <c r="F1246" s="29"/>
      <c r="G1246" s="28"/>
      <c r="H1246" s="10"/>
      <c r="I1246" s="29">
        <f>SUM(U1236:U1245)</f>
        <v>7.0000000000000007E-2</v>
      </c>
      <c r="J1246" s="10">
        <f>160</f>
        <v>160</v>
      </c>
      <c r="K1246" s="29">
        <f>SUM(V1236:V1245)</f>
        <v>1.7</v>
      </c>
    </row>
    <row r="1247" spans="1:28" ht="14.25" x14ac:dyDescent="0.2">
      <c r="A1247" s="34"/>
      <c r="B1247" s="34"/>
      <c r="C1247" s="34" t="s">
        <v>317</v>
      </c>
      <c r="D1247" s="35" t="s">
        <v>318</v>
      </c>
      <c r="E1247" s="36">
        <f>Source!AQ1040</f>
        <v>85</v>
      </c>
      <c r="F1247" s="37"/>
      <c r="G1247" s="38" t="str">
        <f>Source!DI1040</f>
        <v>)*1,15</v>
      </c>
      <c r="H1247" s="36">
        <f>Source!AV1040</f>
        <v>1</v>
      </c>
      <c r="I1247" s="37">
        <f>Source!U1040</f>
        <v>0.34212499999999996</v>
      </c>
      <c r="J1247" s="36"/>
      <c r="K1247" s="37"/>
      <c r="AB1247" s="32">
        <f>I1247</f>
        <v>0.34212499999999996</v>
      </c>
    </row>
    <row r="1248" spans="1:28" ht="15" x14ac:dyDescent="0.25">
      <c r="A1248" s="39"/>
      <c r="B1248" s="39"/>
      <c r="C1248" s="40" t="s">
        <v>319</v>
      </c>
      <c r="D1248" s="39"/>
      <c r="E1248" s="39"/>
      <c r="F1248" s="39"/>
      <c r="G1248" s="39"/>
      <c r="H1248" s="76">
        <f>I1238+I1239+I1241+I1244+I1245+I1246+SUM(I1242:I1243)</f>
        <v>53.47</v>
      </c>
      <c r="I1248" s="76"/>
      <c r="J1248" s="76">
        <f>K1238+K1239+K1241+K1244+K1245+K1246+SUM(K1242:K1243)</f>
        <v>468.55</v>
      </c>
      <c r="K1248" s="76"/>
      <c r="O1248" s="32">
        <f>I1238+I1239+I1241+I1244+I1245+I1246+SUM(I1242:I1243)</f>
        <v>53.47</v>
      </c>
      <c r="P1248" s="32">
        <f>K1238+K1239+K1241+K1244+K1245+K1246+SUM(K1242:K1243)</f>
        <v>468.55</v>
      </c>
      <c r="X1248">
        <f>IF(Source!BI1040&lt;=1,I1238+I1239+I1241+I1244+I1245+I1246-0, 0)</f>
        <v>36.75</v>
      </c>
      <c r="Y1248">
        <f>IF(Source!BI1040=2,I1238+I1239+I1241+I1244+I1245+I1246-0, 0)</f>
        <v>0</v>
      </c>
      <c r="Z1248">
        <f>IF(Source!BI1040=3,I1238+I1239+I1241+I1244+I1245+I1246-0, 0)</f>
        <v>0</v>
      </c>
      <c r="AA1248">
        <f>IF(Source!BI1040=4,I1238+I1239+I1241+I1244+I1245+I1246,0)</f>
        <v>0</v>
      </c>
    </row>
    <row r="1251" spans="1:23" ht="15" x14ac:dyDescent="0.25">
      <c r="A1251" s="81" t="str">
        <f>CONCATENATE("Итого по подразделу: ",IF(Source!G1044&lt;&gt;"Новый подраздел", Source!G1044, ""))</f>
        <v>Итого по подразделу: Монтажные (кровельные)работы</v>
      </c>
      <c r="B1251" s="81"/>
      <c r="C1251" s="81"/>
      <c r="D1251" s="81"/>
      <c r="E1251" s="81"/>
      <c r="F1251" s="81"/>
      <c r="G1251" s="81"/>
      <c r="H1251" s="79">
        <f>SUM(O1174:O1250)</f>
        <v>9064.4399999999987</v>
      </c>
      <c r="I1251" s="80"/>
      <c r="J1251" s="79">
        <f>SUM(P1174:P1250)</f>
        <v>120864.49</v>
      </c>
      <c r="K1251" s="80"/>
    </row>
    <row r="1252" spans="1:23" hidden="1" x14ac:dyDescent="0.2">
      <c r="A1252" t="s">
        <v>320</v>
      </c>
      <c r="H1252">
        <f>SUM(AC1174:AC1251)</f>
        <v>0</v>
      </c>
      <c r="J1252">
        <f>SUM(AD1174:AD1251)</f>
        <v>0</v>
      </c>
    </row>
    <row r="1253" spans="1:23" hidden="1" x14ac:dyDescent="0.2">
      <c r="A1253" t="s">
        <v>321</v>
      </c>
      <c r="H1253">
        <f>SUM(AE1174:AE1252)</f>
        <v>0</v>
      </c>
      <c r="J1253">
        <f>SUM(AF1174:AF1252)</f>
        <v>0</v>
      </c>
    </row>
    <row r="1255" spans="1:23" ht="15" x14ac:dyDescent="0.25">
      <c r="A1255" s="81" t="str">
        <f>CONCATENATE("Итого по разделу: ",IF(Source!G1074&lt;&gt;"Новый раздел", Source!G1074, ""))</f>
        <v>Итого по разделу: Монтажные (кровельные) работы</v>
      </c>
      <c r="B1255" s="81"/>
      <c r="C1255" s="81"/>
      <c r="D1255" s="81"/>
      <c r="E1255" s="81"/>
      <c r="F1255" s="81"/>
      <c r="G1255" s="81"/>
      <c r="H1255" s="79">
        <f>SUM(O1066:O1254)</f>
        <v>66688.240000000005</v>
      </c>
      <c r="I1255" s="80"/>
      <c r="J1255" s="79">
        <f>SUM(P1066:P1254)</f>
        <v>886981.99</v>
      </c>
      <c r="K1255" s="80"/>
    </row>
    <row r="1256" spans="1:23" hidden="1" x14ac:dyDescent="0.2">
      <c r="A1256" t="s">
        <v>320</v>
      </c>
      <c r="H1256">
        <f>SUM(AC1066:AC1255)</f>
        <v>0</v>
      </c>
      <c r="J1256">
        <f>SUM(AD1066:AD1255)</f>
        <v>0</v>
      </c>
    </row>
    <row r="1257" spans="1:23" hidden="1" x14ac:dyDescent="0.2">
      <c r="A1257" t="s">
        <v>321</v>
      </c>
      <c r="H1257">
        <f>SUM(AE1066:AE1256)</f>
        <v>0</v>
      </c>
      <c r="J1257">
        <f>SUM(AF1066:AF1256)</f>
        <v>0</v>
      </c>
    </row>
    <row r="1259" spans="1:23" ht="16.5" x14ac:dyDescent="0.25">
      <c r="A1259" s="75" t="str">
        <f>CONCATENATE("Раздел: ",IF(Source!G1104&lt;&gt;"Новый раздел", Source!G1104, ""))</f>
        <v>Раздел: Секция  в осях Ж-З (Подъезд №6)</v>
      </c>
      <c r="B1259" s="75"/>
      <c r="C1259" s="75"/>
      <c r="D1259" s="75"/>
      <c r="E1259" s="75"/>
      <c r="F1259" s="75"/>
      <c r="G1259" s="75"/>
      <c r="H1259" s="75"/>
      <c r="I1259" s="75"/>
      <c r="J1259" s="75"/>
      <c r="K1259" s="75"/>
    </row>
    <row r="1261" spans="1:23" ht="16.5" x14ac:dyDescent="0.25">
      <c r="A1261" s="75" t="str">
        <f>CONCATENATE("Подраздел: ",IF(Source!G1108&lt;&gt;"Новый подраздел", Source!G1108, ""))</f>
        <v>Подраздел: Демонтажные и подготовительные  работы</v>
      </c>
      <c r="B1261" s="75"/>
      <c r="C1261" s="75"/>
      <c r="D1261" s="75"/>
      <c r="E1261" s="75"/>
      <c r="F1261" s="75"/>
      <c r="G1261" s="75"/>
      <c r="H1261" s="75"/>
      <c r="I1261" s="75"/>
      <c r="J1261" s="75"/>
      <c r="K1261" s="75"/>
    </row>
    <row r="1262" spans="1:23" ht="42.75" x14ac:dyDescent="0.2">
      <c r="A1262" s="26">
        <v>1</v>
      </c>
      <c r="B1262" s="26" t="str">
        <f>Source!F1112</f>
        <v>6.61-26-1</v>
      </c>
      <c r="C1262" s="26" t="s">
        <v>21</v>
      </c>
      <c r="D1262" s="27" t="str">
        <f>Source!H1112</f>
        <v>100 м2</v>
      </c>
      <c r="E1262" s="10">
        <f>Source!I1112</f>
        <v>1.83E-2</v>
      </c>
      <c r="F1262" s="29"/>
      <c r="G1262" s="28"/>
      <c r="H1262" s="10"/>
      <c r="I1262" s="29"/>
      <c r="J1262" s="10"/>
      <c r="K1262" s="29"/>
      <c r="Q1262">
        <f>ROUND((Source!DN1112/100)*ROUND((ROUND((Source!AF1112*Source!AV1112*Source!I1112),2)),2), 2)</f>
        <v>8.6</v>
      </c>
      <c r="R1262">
        <f>Source!X1112</f>
        <v>198.58</v>
      </c>
      <c r="S1262">
        <f>ROUND((Source!DO1112/100)*ROUND((ROUND((Source!AF1112*Source!AV1112*Source!I1112),2)),2), 2)</f>
        <v>5.91</v>
      </c>
      <c r="T1262">
        <f>Source!Y1112</f>
        <v>116.31</v>
      </c>
      <c r="U1262">
        <f>ROUND((175/100)*ROUND((ROUND((Source!AE1112*Source!AV1112*Source!I1112),2)),2), 2)</f>
        <v>0</v>
      </c>
      <c r="V1262">
        <f>ROUND((160/100)*ROUND(ROUND((ROUND((Source!AE1112*Source!AV1112*Source!I1112),2)*Source!BS1112),2), 2), 2)</f>
        <v>0</v>
      </c>
    </row>
    <row r="1263" spans="1:23" x14ac:dyDescent="0.2">
      <c r="C1263" s="30" t="str">
        <f>"Объем: "&amp;Source!I1112&amp;"=1,83/"&amp;"100"</f>
        <v>Объем: 0,0183=1,83/100</v>
      </c>
    </row>
    <row r="1264" spans="1:23" ht="14.25" x14ac:dyDescent="0.2">
      <c r="A1264" s="26"/>
      <c r="B1264" s="26"/>
      <c r="C1264" s="26" t="s">
        <v>313</v>
      </c>
      <c r="D1264" s="27"/>
      <c r="E1264" s="10"/>
      <c r="F1264" s="29">
        <f>Source!AO1112</f>
        <v>587.65</v>
      </c>
      <c r="G1264" s="28" t="str">
        <f>Source!DG1112</f>
        <v/>
      </c>
      <c r="H1264" s="10">
        <f>Source!AV1112</f>
        <v>1</v>
      </c>
      <c r="I1264" s="29">
        <f>ROUND((ROUND((Source!AF1112*Source!AV1112*Source!I1112),2)),2)</f>
        <v>10.75</v>
      </c>
      <c r="J1264" s="10">
        <f>IF(Source!BA1112&lt;&gt; 0, Source!BA1112, 1)</f>
        <v>26.39</v>
      </c>
      <c r="K1264" s="29">
        <f>Source!S1112</f>
        <v>283.69</v>
      </c>
      <c r="W1264">
        <f>I1264</f>
        <v>10.75</v>
      </c>
    </row>
    <row r="1265" spans="1:28" ht="28.5" x14ac:dyDescent="0.2">
      <c r="A1265" s="26" t="s">
        <v>27</v>
      </c>
      <c r="B1265" s="26" t="str">
        <f>Source!F1113</f>
        <v>9999990001</v>
      </c>
      <c r="C1265" s="26" t="s">
        <v>29</v>
      </c>
      <c r="D1265" s="27" t="str">
        <f>Source!H1113</f>
        <v>т</v>
      </c>
      <c r="E1265" s="10">
        <f>Source!I1113</f>
        <v>-8.4180000000000005E-2</v>
      </c>
      <c r="F1265" s="29">
        <f>Source!AK1113</f>
        <v>0</v>
      </c>
      <c r="G1265" s="31" t="s">
        <v>3</v>
      </c>
      <c r="H1265" s="10">
        <f>Source!AW1113</f>
        <v>1</v>
      </c>
      <c r="I1265" s="29">
        <f>ROUND((ROUND((Source!AC1113*Source!AW1113*Source!I1113),2)),2)+(ROUND((ROUND(((Source!ET1113)*Source!AV1113*Source!I1113),2)),2)+ROUND((ROUND(((Source!AE1113-(Source!EU1113))*Source!AV1113*Source!I1113),2)),2))+ROUND((ROUND((Source!AF1113*Source!AV1113*Source!I1113),2)),2)</f>
        <v>0</v>
      </c>
      <c r="J1265" s="10">
        <f>IF(Source!BC1113&lt;&gt; 0, Source!BC1113, 1)</f>
        <v>1</v>
      </c>
      <c r="K1265" s="29">
        <f>Source!O1113</f>
        <v>0</v>
      </c>
      <c r="Q1265">
        <f>ROUND((Source!DN1113/100)*ROUND((ROUND((Source!AF1113*Source!AV1113*Source!I1113),2)),2), 2)</f>
        <v>0</v>
      </c>
      <c r="R1265">
        <f>Source!X1113</f>
        <v>0</v>
      </c>
      <c r="S1265">
        <f>ROUND((Source!DO1113/100)*ROUND((ROUND((Source!AF1113*Source!AV1113*Source!I1113),2)),2), 2)</f>
        <v>0</v>
      </c>
      <c r="T1265">
        <f>Source!Y1113</f>
        <v>0</v>
      </c>
      <c r="U1265">
        <f>ROUND((175/100)*ROUND((ROUND((Source!AE1113*Source!AV1113*Source!I1113),2)),2), 2)</f>
        <v>0</v>
      </c>
      <c r="V1265">
        <f>ROUND((160/100)*ROUND(ROUND((ROUND((Source!AE1113*Source!AV1113*Source!I1113),2)*Source!BS1113),2), 2), 2)</f>
        <v>0</v>
      </c>
      <c r="X1265">
        <f>IF(Source!BI1113&lt;=1,I1265, 0)</f>
        <v>0</v>
      </c>
      <c r="Y1265">
        <f>IF(Source!BI1113=2,I1265, 0)</f>
        <v>0</v>
      </c>
      <c r="Z1265">
        <f>IF(Source!BI1113=3,I1265, 0)</f>
        <v>0</v>
      </c>
      <c r="AA1265">
        <f>IF(Source!BI1113=4,I1265, 0)</f>
        <v>0</v>
      </c>
    </row>
    <row r="1266" spans="1:28" ht="14.25" x14ac:dyDescent="0.2">
      <c r="A1266" s="26"/>
      <c r="B1266" s="26"/>
      <c r="C1266" s="26" t="s">
        <v>314</v>
      </c>
      <c r="D1266" s="27" t="s">
        <v>315</v>
      </c>
      <c r="E1266" s="10">
        <f>Source!DN1112</f>
        <v>80</v>
      </c>
      <c r="F1266" s="29"/>
      <c r="G1266" s="28"/>
      <c r="H1266" s="10"/>
      <c r="I1266" s="29">
        <f>SUM(Q1262:Q1265)</f>
        <v>8.6</v>
      </c>
      <c r="J1266" s="10">
        <f>Source!BZ1112</f>
        <v>70</v>
      </c>
      <c r="K1266" s="29">
        <f>SUM(R1262:R1265)</f>
        <v>198.58</v>
      </c>
    </row>
    <row r="1267" spans="1:28" ht="14.25" x14ac:dyDescent="0.2">
      <c r="A1267" s="26"/>
      <c r="B1267" s="26"/>
      <c r="C1267" s="26" t="s">
        <v>316</v>
      </c>
      <c r="D1267" s="27" t="s">
        <v>315</v>
      </c>
      <c r="E1267" s="10">
        <f>Source!DO1112</f>
        <v>55</v>
      </c>
      <c r="F1267" s="29"/>
      <c r="G1267" s="28"/>
      <c r="H1267" s="10"/>
      <c r="I1267" s="29">
        <f>SUM(S1262:S1266)</f>
        <v>5.91</v>
      </c>
      <c r="J1267" s="10">
        <f>Source!CA1112</f>
        <v>41</v>
      </c>
      <c r="K1267" s="29">
        <f>SUM(T1262:T1266)</f>
        <v>116.31</v>
      </c>
    </row>
    <row r="1268" spans="1:28" ht="14.25" x14ac:dyDescent="0.2">
      <c r="A1268" s="34"/>
      <c r="B1268" s="34"/>
      <c r="C1268" s="34" t="s">
        <v>317</v>
      </c>
      <c r="D1268" s="35" t="s">
        <v>318</v>
      </c>
      <c r="E1268" s="36">
        <f>Source!AQ1112</f>
        <v>57.5</v>
      </c>
      <c r="F1268" s="37"/>
      <c r="G1268" s="38" t="str">
        <f>Source!DI1112</f>
        <v/>
      </c>
      <c r="H1268" s="36">
        <f>Source!AV1112</f>
        <v>1</v>
      </c>
      <c r="I1268" s="37">
        <f>Source!U1112</f>
        <v>1.0522499999999999</v>
      </c>
      <c r="J1268" s="36"/>
      <c r="K1268" s="37"/>
      <c r="AB1268" s="32">
        <f>I1268</f>
        <v>1.0522499999999999</v>
      </c>
    </row>
    <row r="1269" spans="1:28" ht="15" x14ac:dyDescent="0.25">
      <c r="A1269" s="39"/>
      <c r="B1269" s="39"/>
      <c r="C1269" s="40" t="s">
        <v>319</v>
      </c>
      <c r="D1269" s="39"/>
      <c r="E1269" s="39"/>
      <c r="F1269" s="39"/>
      <c r="G1269" s="39"/>
      <c r="H1269" s="76">
        <f>I1264+I1266+I1267+SUM(I1265:I1265)</f>
        <v>25.26</v>
      </c>
      <c r="I1269" s="76"/>
      <c r="J1269" s="76">
        <f>K1264+K1266+K1267+SUM(K1265:K1265)</f>
        <v>598.57999999999993</v>
      </c>
      <c r="K1269" s="76"/>
      <c r="O1269" s="32">
        <f>I1264+I1266+I1267+SUM(I1265:I1265)</f>
        <v>25.26</v>
      </c>
      <c r="P1269" s="32">
        <f>K1264+K1266+K1267+SUM(K1265:K1265)</f>
        <v>598.57999999999993</v>
      </c>
      <c r="X1269">
        <f>IF(Source!BI1112&lt;=1,I1264+I1266+I1267-0, 0)</f>
        <v>25.26</v>
      </c>
      <c r="Y1269">
        <f>IF(Source!BI1112=2,I1264+I1266+I1267-0, 0)</f>
        <v>0</v>
      </c>
      <c r="Z1269">
        <f>IF(Source!BI1112=3,I1264+I1266+I1267-0, 0)</f>
        <v>0</v>
      </c>
      <c r="AA1269">
        <f>IF(Source!BI1112=4,I1264+I1266+I1267,0)</f>
        <v>0</v>
      </c>
    </row>
    <row r="1271" spans="1:28" ht="42.75" x14ac:dyDescent="0.2">
      <c r="A1271" s="26">
        <v>2</v>
      </c>
      <c r="B1271" s="26" t="str">
        <f>Source!F1114</f>
        <v>6.62-31-1</v>
      </c>
      <c r="C1271" s="26" t="s">
        <v>33</v>
      </c>
      <c r="D1271" s="27" t="str">
        <f>Source!H1114</f>
        <v>1 м2 поверхности</v>
      </c>
      <c r="E1271" s="10">
        <f>Source!I1114</f>
        <v>2.0499999999999998</v>
      </c>
      <c r="F1271" s="29"/>
      <c r="G1271" s="28"/>
      <c r="H1271" s="10"/>
      <c r="I1271" s="29"/>
      <c r="J1271" s="10"/>
      <c r="K1271" s="29"/>
      <c r="Q1271">
        <f>ROUND((Source!DN1114/100)*ROUND((ROUND((Source!AF1114*Source!AV1114*Source!I1114),2)),2), 2)</f>
        <v>12.57</v>
      </c>
      <c r="R1271">
        <f>Source!X1114</f>
        <v>275.33</v>
      </c>
      <c r="S1271">
        <f>ROUND((Source!DO1114/100)*ROUND((ROUND((Source!AF1114*Source!AV1114*Source!I1114),2)),2), 2)</f>
        <v>8.0399999999999991</v>
      </c>
      <c r="T1271">
        <f>Source!Y1114</f>
        <v>136.01</v>
      </c>
      <c r="U1271">
        <f>ROUND((175/100)*ROUND((ROUND((Source!AE1114*Source!AV1114*Source!I1114),2)),2), 2)</f>
        <v>0</v>
      </c>
      <c r="V1271">
        <f>ROUND((160/100)*ROUND(ROUND((ROUND((Source!AE1114*Source!AV1114*Source!I1114),2)*Source!BS1114),2), 2), 2)</f>
        <v>0</v>
      </c>
    </row>
    <row r="1272" spans="1:28" ht="14.25" x14ac:dyDescent="0.2">
      <c r="A1272" s="26"/>
      <c r="B1272" s="26"/>
      <c r="C1272" s="26" t="s">
        <v>313</v>
      </c>
      <c r="D1272" s="27"/>
      <c r="E1272" s="10"/>
      <c r="F1272" s="29">
        <f>Source!AO1114</f>
        <v>6.13</v>
      </c>
      <c r="G1272" s="28" t="str">
        <f>Source!DG1114</f>
        <v/>
      </c>
      <c r="H1272" s="10">
        <f>Source!AV1114</f>
        <v>1</v>
      </c>
      <c r="I1272" s="29">
        <f>ROUND((ROUND((Source!AF1114*Source!AV1114*Source!I1114),2)),2)</f>
        <v>12.57</v>
      </c>
      <c r="J1272" s="10">
        <f>IF(Source!BA1114&lt;&gt; 0, Source!BA1114, 1)</f>
        <v>26.39</v>
      </c>
      <c r="K1272" s="29">
        <f>Source!S1114</f>
        <v>331.72</v>
      </c>
      <c r="W1272">
        <f>I1272</f>
        <v>12.57</v>
      </c>
    </row>
    <row r="1273" spans="1:28" ht="14.25" x14ac:dyDescent="0.2">
      <c r="A1273" s="26"/>
      <c r="B1273" s="26"/>
      <c r="C1273" s="26" t="s">
        <v>314</v>
      </c>
      <c r="D1273" s="27" t="s">
        <v>315</v>
      </c>
      <c r="E1273" s="10">
        <f>Source!DN1114</f>
        <v>100</v>
      </c>
      <c r="F1273" s="29"/>
      <c r="G1273" s="28"/>
      <c r="H1273" s="10"/>
      <c r="I1273" s="29">
        <f>SUM(Q1271:Q1272)</f>
        <v>12.57</v>
      </c>
      <c r="J1273" s="10">
        <f>Source!BZ1114</f>
        <v>83</v>
      </c>
      <c r="K1273" s="29">
        <f>SUM(R1271:R1272)</f>
        <v>275.33</v>
      </c>
    </row>
    <row r="1274" spans="1:28" ht="14.25" x14ac:dyDescent="0.2">
      <c r="A1274" s="26"/>
      <c r="B1274" s="26"/>
      <c r="C1274" s="26" t="s">
        <v>316</v>
      </c>
      <c r="D1274" s="27" t="s">
        <v>315</v>
      </c>
      <c r="E1274" s="10">
        <f>Source!DO1114</f>
        <v>64</v>
      </c>
      <c r="F1274" s="29"/>
      <c r="G1274" s="28"/>
      <c r="H1274" s="10"/>
      <c r="I1274" s="29">
        <f>SUM(S1271:S1273)</f>
        <v>8.0399999999999991</v>
      </c>
      <c r="J1274" s="10">
        <f>Source!CA1114</f>
        <v>41</v>
      </c>
      <c r="K1274" s="29">
        <f>SUM(T1271:T1273)</f>
        <v>136.01</v>
      </c>
    </row>
    <row r="1275" spans="1:28" ht="14.25" x14ac:dyDescent="0.2">
      <c r="A1275" s="34"/>
      <c r="B1275" s="34"/>
      <c r="C1275" s="34" t="s">
        <v>317</v>
      </c>
      <c r="D1275" s="35" t="s">
        <v>318</v>
      </c>
      <c r="E1275" s="36">
        <f>Source!AQ1114</f>
        <v>0.6</v>
      </c>
      <c r="F1275" s="37"/>
      <c r="G1275" s="38" t="str">
        <f>Source!DI1114</f>
        <v/>
      </c>
      <c r="H1275" s="36">
        <f>Source!AV1114</f>
        <v>1</v>
      </c>
      <c r="I1275" s="37">
        <f>Source!U1114</f>
        <v>1.2299999999999998</v>
      </c>
      <c r="J1275" s="36"/>
      <c r="K1275" s="37"/>
      <c r="AB1275" s="32">
        <f>I1275</f>
        <v>1.2299999999999998</v>
      </c>
    </row>
    <row r="1276" spans="1:28" ht="15" x14ac:dyDescent="0.25">
      <c r="A1276" s="39"/>
      <c r="B1276" s="39"/>
      <c r="C1276" s="40" t="s">
        <v>319</v>
      </c>
      <c r="D1276" s="39"/>
      <c r="E1276" s="39"/>
      <c r="F1276" s="39"/>
      <c r="G1276" s="39"/>
      <c r="H1276" s="76">
        <f>I1272+I1273+I1274</f>
        <v>33.18</v>
      </c>
      <c r="I1276" s="76"/>
      <c r="J1276" s="76">
        <f>K1272+K1273+K1274</f>
        <v>743.06</v>
      </c>
      <c r="K1276" s="76"/>
      <c r="O1276" s="32">
        <f>I1272+I1273+I1274</f>
        <v>33.18</v>
      </c>
      <c r="P1276" s="32">
        <f>K1272+K1273+K1274</f>
        <v>743.06</v>
      </c>
      <c r="X1276">
        <f>IF(Source!BI1114&lt;=1,I1272+I1273+I1274-0, 0)</f>
        <v>33.18</v>
      </c>
      <c r="Y1276">
        <f>IF(Source!BI1114=2,I1272+I1273+I1274-0, 0)</f>
        <v>0</v>
      </c>
      <c r="Z1276">
        <f>IF(Source!BI1114=3,I1272+I1273+I1274-0, 0)</f>
        <v>0</v>
      </c>
      <c r="AA1276">
        <f>IF(Source!BI1114=4,I1272+I1273+I1274,0)</f>
        <v>0</v>
      </c>
    </row>
    <row r="1278" spans="1:28" ht="28.5" x14ac:dyDescent="0.2">
      <c r="A1278" s="26">
        <v>3</v>
      </c>
      <c r="B1278" s="26" t="str">
        <f>Source!F1115</f>
        <v>6.58-2-1</v>
      </c>
      <c r="C1278" s="26" t="s">
        <v>40</v>
      </c>
      <c r="D1278" s="27" t="str">
        <f>Source!H1115</f>
        <v>100 м2</v>
      </c>
      <c r="E1278" s="10">
        <f>Source!I1115</f>
        <v>2.6499999999999999E-2</v>
      </c>
      <c r="F1278" s="29"/>
      <c r="G1278" s="28"/>
      <c r="H1278" s="10"/>
      <c r="I1278" s="29"/>
      <c r="J1278" s="10"/>
      <c r="K1278" s="29"/>
      <c r="Q1278">
        <f>ROUND((Source!DN1115/100)*ROUND((ROUND((Source!AF1115*Source!AV1115*Source!I1115),2)),2), 2)</f>
        <v>4.0599999999999996</v>
      </c>
      <c r="R1278">
        <f>Source!X1115</f>
        <v>93.66</v>
      </c>
      <c r="S1278">
        <f>ROUND((Source!DO1115/100)*ROUND((ROUND((Source!AF1115*Source!AV1115*Source!I1115),2)),2), 2)</f>
        <v>2.79</v>
      </c>
      <c r="T1278">
        <f>Source!Y1115</f>
        <v>54.86</v>
      </c>
      <c r="U1278">
        <f>ROUND((175/100)*ROUND((ROUND((Source!AE1115*Source!AV1115*Source!I1115),2)),2), 2)</f>
        <v>0</v>
      </c>
      <c r="V1278">
        <f>ROUND((160/100)*ROUND(ROUND((ROUND((Source!AE1115*Source!AV1115*Source!I1115),2)*Source!BS1115),2), 2), 2)</f>
        <v>0</v>
      </c>
    </row>
    <row r="1279" spans="1:28" x14ac:dyDescent="0.2">
      <c r="C1279" s="30" t="str">
        <f>"Объем: "&amp;Source!I1115&amp;"=2,65/"&amp;"100"</f>
        <v>Объем: 0,0265=2,65/100</v>
      </c>
    </row>
    <row r="1280" spans="1:28" ht="14.25" x14ac:dyDescent="0.2">
      <c r="A1280" s="26"/>
      <c r="B1280" s="26"/>
      <c r="C1280" s="26" t="s">
        <v>313</v>
      </c>
      <c r="D1280" s="27"/>
      <c r="E1280" s="10"/>
      <c r="F1280" s="29">
        <f>Source!AO1115</f>
        <v>191.34</v>
      </c>
      <c r="G1280" s="28" t="str">
        <f>Source!DG1115</f>
        <v/>
      </c>
      <c r="H1280" s="10">
        <f>Source!AV1115</f>
        <v>1</v>
      </c>
      <c r="I1280" s="29">
        <f>ROUND((ROUND((Source!AF1115*Source!AV1115*Source!I1115),2)),2)</f>
        <v>5.07</v>
      </c>
      <c r="J1280" s="10">
        <f>IF(Source!BA1115&lt;&gt; 0, Source!BA1115, 1)</f>
        <v>26.39</v>
      </c>
      <c r="K1280" s="29">
        <f>Source!S1115</f>
        <v>133.80000000000001</v>
      </c>
      <c r="W1280">
        <f>I1280</f>
        <v>5.07</v>
      </c>
    </row>
    <row r="1281" spans="1:28" ht="28.5" x14ac:dyDescent="0.2">
      <c r="A1281" s="26" t="s">
        <v>44</v>
      </c>
      <c r="B1281" s="26" t="str">
        <f>Source!F1116</f>
        <v>9999990001</v>
      </c>
      <c r="C1281" s="26" t="s">
        <v>29</v>
      </c>
      <c r="D1281" s="27" t="str">
        <f>Source!H1116</f>
        <v>т</v>
      </c>
      <c r="E1281" s="10">
        <f>Source!I1116</f>
        <v>-2.7029999999999998E-2</v>
      </c>
      <c r="F1281" s="29">
        <f>Source!AK1116</f>
        <v>0</v>
      </c>
      <c r="G1281" s="31" t="s">
        <v>3</v>
      </c>
      <c r="H1281" s="10">
        <f>Source!AW1116</f>
        <v>1</v>
      </c>
      <c r="I1281" s="29">
        <f>ROUND((ROUND((Source!AC1116*Source!AW1116*Source!I1116),2)),2)+(ROUND((ROUND(((Source!ET1116)*Source!AV1116*Source!I1116),2)),2)+ROUND((ROUND(((Source!AE1116-(Source!EU1116))*Source!AV1116*Source!I1116),2)),2))+ROUND((ROUND((Source!AF1116*Source!AV1116*Source!I1116),2)),2)</f>
        <v>0</v>
      </c>
      <c r="J1281" s="10">
        <f>IF(Source!BC1116&lt;&gt; 0, Source!BC1116, 1)</f>
        <v>1</v>
      </c>
      <c r="K1281" s="29">
        <f>Source!O1116</f>
        <v>0</v>
      </c>
      <c r="Q1281">
        <f>ROUND((Source!DN1116/100)*ROUND((ROUND((Source!AF1116*Source!AV1116*Source!I1116),2)),2), 2)</f>
        <v>0</v>
      </c>
      <c r="R1281">
        <f>Source!X1116</f>
        <v>0</v>
      </c>
      <c r="S1281">
        <f>ROUND((Source!DO1116/100)*ROUND((ROUND((Source!AF1116*Source!AV1116*Source!I1116),2)),2), 2)</f>
        <v>0</v>
      </c>
      <c r="T1281">
        <f>Source!Y1116</f>
        <v>0</v>
      </c>
      <c r="U1281">
        <f>ROUND((175/100)*ROUND((ROUND((Source!AE1116*Source!AV1116*Source!I1116),2)),2), 2)</f>
        <v>0</v>
      </c>
      <c r="V1281">
        <f>ROUND((160/100)*ROUND(ROUND((ROUND((Source!AE1116*Source!AV1116*Source!I1116),2)*Source!BS1116),2), 2), 2)</f>
        <v>0</v>
      </c>
      <c r="X1281">
        <f>IF(Source!BI1116&lt;=1,I1281, 0)</f>
        <v>0</v>
      </c>
      <c r="Y1281">
        <f>IF(Source!BI1116=2,I1281, 0)</f>
        <v>0</v>
      </c>
      <c r="Z1281">
        <f>IF(Source!BI1116=3,I1281, 0)</f>
        <v>0</v>
      </c>
      <c r="AA1281">
        <f>IF(Source!BI1116=4,I1281, 0)</f>
        <v>0</v>
      </c>
    </row>
    <row r="1282" spans="1:28" ht="14.25" x14ac:dyDescent="0.2">
      <c r="A1282" s="26"/>
      <c r="B1282" s="26"/>
      <c r="C1282" s="26" t="s">
        <v>314</v>
      </c>
      <c r="D1282" s="27" t="s">
        <v>315</v>
      </c>
      <c r="E1282" s="10">
        <f>Source!DN1115</f>
        <v>80</v>
      </c>
      <c r="F1282" s="29"/>
      <c r="G1282" s="28"/>
      <c r="H1282" s="10"/>
      <c r="I1282" s="29">
        <f>SUM(Q1278:Q1281)</f>
        <v>4.0599999999999996</v>
      </c>
      <c r="J1282" s="10">
        <f>Source!BZ1115</f>
        <v>70</v>
      </c>
      <c r="K1282" s="29">
        <f>SUM(R1278:R1281)</f>
        <v>93.66</v>
      </c>
    </row>
    <row r="1283" spans="1:28" ht="14.25" x14ac:dyDescent="0.2">
      <c r="A1283" s="26"/>
      <c r="B1283" s="26"/>
      <c r="C1283" s="26" t="s">
        <v>316</v>
      </c>
      <c r="D1283" s="27" t="s">
        <v>315</v>
      </c>
      <c r="E1283" s="10">
        <f>Source!DO1115</f>
        <v>55</v>
      </c>
      <c r="F1283" s="29"/>
      <c r="G1283" s="28"/>
      <c r="H1283" s="10"/>
      <c r="I1283" s="29">
        <f>SUM(S1278:S1282)</f>
        <v>2.79</v>
      </c>
      <c r="J1283" s="10">
        <f>Source!CA1115</f>
        <v>41</v>
      </c>
      <c r="K1283" s="29">
        <f>SUM(T1278:T1282)</f>
        <v>54.86</v>
      </c>
    </row>
    <row r="1284" spans="1:28" ht="14.25" x14ac:dyDescent="0.2">
      <c r="A1284" s="34"/>
      <c r="B1284" s="34"/>
      <c r="C1284" s="34" t="s">
        <v>317</v>
      </c>
      <c r="D1284" s="35" t="s">
        <v>318</v>
      </c>
      <c r="E1284" s="36">
        <f>Source!AQ1115</f>
        <v>17.41</v>
      </c>
      <c r="F1284" s="37"/>
      <c r="G1284" s="38" t="str">
        <f>Source!DI1115</f>
        <v/>
      </c>
      <c r="H1284" s="36">
        <f>Source!AV1115</f>
        <v>1</v>
      </c>
      <c r="I1284" s="37">
        <f>Source!U1115</f>
        <v>0.46136499999999997</v>
      </c>
      <c r="J1284" s="36"/>
      <c r="K1284" s="37"/>
      <c r="AB1284" s="32">
        <f>I1284</f>
        <v>0.46136499999999997</v>
      </c>
    </row>
    <row r="1285" spans="1:28" ht="15" x14ac:dyDescent="0.25">
      <c r="A1285" s="39"/>
      <c r="B1285" s="39"/>
      <c r="C1285" s="40" t="s">
        <v>319</v>
      </c>
      <c r="D1285" s="39"/>
      <c r="E1285" s="39"/>
      <c r="F1285" s="39"/>
      <c r="G1285" s="39"/>
      <c r="H1285" s="76">
        <f>I1280+I1282+I1283+SUM(I1281:I1281)</f>
        <v>11.919999999999998</v>
      </c>
      <c r="I1285" s="76"/>
      <c r="J1285" s="76">
        <f>K1280+K1282+K1283+SUM(K1281:K1281)</f>
        <v>282.32</v>
      </c>
      <c r="K1285" s="76"/>
      <c r="O1285" s="32">
        <f>I1280+I1282+I1283+SUM(I1281:I1281)</f>
        <v>11.919999999999998</v>
      </c>
      <c r="P1285" s="32">
        <f>K1280+K1282+K1283+SUM(K1281:K1281)</f>
        <v>282.32</v>
      </c>
      <c r="X1285">
        <f>IF(Source!BI1115&lt;=1,I1280+I1282+I1283-0, 0)</f>
        <v>11.919999999999998</v>
      </c>
      <c r="Y1285">
        <f>IF(Source!BI1115=2,I1280+I1282+I1283-0, 0)</f>
        <v>0</v>
      </c>
      <c r="Z1285">
        <f>IF(Source!BI1115=3,I1280+I1282+I1283-0, 0)</f>
        <v>0</v>
      </c>
      <c r="AA1285">
        <f>IF(Source!BI1115=4,I1280+I1282+I1283,0)</f>
        <v>0</v>
      </c>
    </row>
    <row r="1287" spans="1:28" ht="42.75" x14ac:dyDescent="0.2">
      <c r="A1287" s="26">
        <v>4</v>
      </c>
      <c r="B1287" s="26" t="str">
        <f>Source!F1117</f>
        <v>6.65-24-1</v>
      </c>
      <c r="C1287" s="26" t="s">
        <v>47</v>
      </c>
      <c r="D1287" s="27" t="str">
        <f>Source!H1117</f>
        <v>100 м</v>
      </c>
      <c r="E1287" s="10">
        <f>Source!I1117</f>
        <v>0.02</v>
      </c>
      <c r="F1287" s="29"/>
      <c r="G1287" s="28"/>
      <c r="H1287" s="10"/>
      <c r="I1287" s="29"/>
      <c r="J1287" s="10"/>
      <c r="K1287" s="29"/>
      <c r="Q1287">
        <f>ROUND((Source!DN1117/100)*ROUND((ROUND((Source!AF1117*Source!AV1117*Source!I1117),2)),2), 2)</f>
        <v>5.0199999999999996</v>
      </c>
      <c r="R1287">
        <f>Source!X1117</f>
        <v>108.31</v>
      </c>
      <c r="S1287">
        <f>ROUND((Source!DO1117/100)*ROUND((ROUND((Source!AF1117*Source!AV1117*Source!I1117),2)),2), 2)</f>
        <v>3.37</v>
      </c>
      <c r="T1287">
        <f>Source!Y1117</f>
        <v>49.34</v>
      </c>
      <c r="U1287">
        <f>ROUND((175/100)*ROUND((ROUND((Source!AE1117*Source!AV1117*Source!I1117),2)),2), 2)</f>
        <v>0</v>
      </c>
      <c r="V1287">
        <f>ROUND((160/100)*ROUND(ROUND((ROUND((Source!AE1117*Source!AV1117*Source!I1117),2)*Source!BS1117),2), 2), 2)</f>
        <v>0</v>
      </c>
    </row>
    <row r="1288" spans="1:28" x14ac:dyDescent="0.2">
      <c r="C1288" s="30" t="str">
        <f>"Объем: "&amp;Source!I1117&amp;"=2/"&amp;"100"</f>
        <v>Объем: 0,02=2/100</v>
      </c>
    </row>
    <row r="1289" spans="1:28" ht="14.25" x14ac:dyDescent="0.2">
      <c r="A1289" s="26"/>
      <c r="B1289" s="26"/>
      <c r="C1289" s="26" t="s">
        <v>313</v>
      </c>
      <c r="D1289" s="27"/>
      <c r="E1289" s="10"/>
      <c r="F1289" s="29">
        <f>Source!AO1117</f>
        <v>227.82</v>
      </c>
      <c r="G1289" s="28" t="str">
        <f>Source!DG1117</f>
        <v/>
      </c>
      <c r="H1289" s="10">
        <f>Source!AV1117</f>
        <v>1</v>
      </c>
      <c r="I1289" s="29">
        <f>ROUND((ROUND((Source!AF1117*Source!AV1117*Source!I1117),2)),2)</f>
        <v>4.5599999999999996</v>
      </c>
      <c r="J1289" s="10">
        <f>IF(Source!BA1117&lt;&gt; 0, Source!BA1117, 1)</f>
        <v>26.39</v>
      </c>
      <c r="K1289" s="29">
        <f>Source!S1117</f>
        <v>120.34</v>
      </c>
      <c r="W1289">
        <f>I1289</f>
        <v>4.5599999999999996</v>
      </c>
    </row>
    <row r="1290" spans="1:28" ht="14.25" x14ac:dyDescent="0.2">
      <c r="A1290" s="26"/>
      <c r="B1290" s="26"/>
      <c r="C1290" s="26" t="s">
        <v>314</v>
      </c>
      <c r="D1290" s="27" t="s">
        <v>315</v>
      </c>
      <c r="E1290" s="10">
        <f>Source!DN1117</f>
        <v>110</v>
      </c>
      <c r="F1290" s="29"/>
      <c r="G1290" s="28"/>
      <c r="H1290" s="10"/>
      <c r="I1290" s="29">
        <f>SUM(Q1287:Q1289)</f>
        <v>5.0199999999999996</v>
      </c>
      <c r="J1290" s="10">
        <f>Source!BZ1117</f>
        <v>90</v>
      </c>
      <c r="K1290" s="29">
        <f>SUM(R1287:R1289)</f>
        <v>108.31</v>
      </c>
    </row>
    <row r="1291" spans="1:28" ht="14.25" x14ac:dyDescent="0.2">
      <c r="A1291" s="26"/>
      <c r="B1291" s="26"/>
      <c r="C1291" s="26" t="s">
        <v>316</v>
      </c>
      <c r="D1291" s="27" t="s">
        <v>315</v>
      </c>
      <c r="E1291" s="10">
        <f>Source!DO1117</f>
        <v>74</v>
      </c>
      <c r="F1291" s="29"/>
      <c r="G1291" s="28"/>
      <c r="H1291" s="10"/>
      <c r="I1291" s="29">
        <f>SUM(S1287:S1290)</f>
        <v>3.37</v>
      </c>
      <c r="J1291" s="10">
        <f>Source!CA1117</f>
        <v>41</v>
      </c>
      <c r="K1291" s="29">
        <f>SUM(T1287:T1290)</f>
        <v>49.34</v>
      </c>
    </row>
    <row r="1292" spans="1:28" ht="14.25" x14ac:dyDescent="0.2">
      <c r="A1292" s="34"/>
      <c r="B1292" s="34"/>
      <c r="C1292" s="34" t="s">
        <v>317</v>
      </c>
      <c r="D1292" s="35" t="s">
        <v>318</v>
      </c>
      <c r="E1292" s="36">
        <f>Source!AQ1117</f>
        <v>20.73</v>
      </c>
      <c r="F1292" s="37"/>
      <c r="G1292" s="38" t="str">
        <f>Source!DI1117</f>
        <v/>
      </c>
      <c r="H1292" s="36">
        <f>Source!AV1117</f>
        <v>1</v>
      </c>
      <c r="I1292" s="37">
        <f>Source!U1117</f>
        <v>0.41460000000000002</v>
      </c>
      <c r="J1292" s="36"/>
      <c r="K1292" s="37"/>
      <c r="AB1292" s="32">
        <f>I1292</f>
        <v>0.41460000000000002</v>
      </c>
    </row>
    <row r="1293" spans="1:28" ht="15" x14ac:dyDescent="0.25">
      <c r="A1293" s="39"/>
      <c r="B1293" s="39"/>
      <c r="C1293" s="40" t="s">
        <v>319</v>
      </c>
      <c r="D1293" s="39"/>
      <c r="E1293" s="39"/>
      <c r="F1293" s="39"/>
      <c r="G1293" s="39"/>
      <c r="H1293" s="76">
        <f>I1289+I1290+I1291</f>
        <v>12.95</v>
      </c>
      <c r="I1293" s="76"/>
      <c r="J1293" s="76">
        <f>K1289+K1290+K1291</f>
        <v>277.99</v>
      </c>
      <c r="K1293" s="76"/>
      <c r="O1293" s="32">
        <f>I1289+I1290+I1291</f>
        <v>12.95</v>
      </c>
      <c r="P1293" s="32">
        <f>K1289+K1290+K1291</f>
        <v>277.99</v>
      </c>
      <c r="X1293">
        <f>IF(Source!BI1117&lt;=1,I1289+I1290+I1291-0, 0)</f>
        <v>12.95</v>
      </c>
      <c r="Y1293">
        <f>IF(Source!BI1117=2,I1289+I1290+I1291-0, 0)</f>
        <v>0</v>
      </c>
      <c r="Z1293">
        <f>IF(Source!BI1117=3,I1289+I1290+I1291-0, 0)</f>
        <v>0</v>
      </c>
      <c r="AA1293">
        <f>IF(Source!BI1117=4,I1289+I1290+I1291,0)</f>
        <v>0</v>
      </c>
    </row>
    <row r="1295" spans="1:28" ht="57" x14ac:dyDescent="0.2">
      <c r="A1295" s="26">
        <v>5</v>
      </c>
      <c r="B1295" s="26" t="str">
        <f>Source!F1118</f>
        <v>6.62-31-1</v>
      </c>
      <c r="C1295" s="26" t="s">
        <v>53</v>
      </c>
      <c r="D1295" s="27" t="str">
        <f>Source!H1118</f>
        <v>1 м2 поверхности</v>
      </c>
      <c r="E1295" s="10">
        <f>Source!I1118</f>
        <v>20.75</v>
      </c>
      <c r="F1295" s="29"/>
      <c r="G1295" s="28"/>
      <c r="H1295" s="10"/>
      <c r="I1295" s="29"/>
      <c r="J1295" s="10"/>
      <c r="K1295" s="29"/>
      <c r="Q1295">
        <f>ROUND((Source!DN1118/100)*ROUND((ROUND((Source!AF1118*Source!AV1118*Source!I1118),2)),2), 2)</f>
        <v>127.2</v>
      </c>
      <c r="R1295">
        <f>Source!X1118</f>
        <v>2786.15</v>
      </c>
      <c r="S1295">
        <f>ROUND((Source!DO1118/100)*ROUND((ROUND((Source!AF1118*Source!AV1118*Source!I1118),2)),2), 2)</f>
        <v>81.41</v>
      </c>
      <c r="T1295">
        <f>Source!Y1118</f>
        <v>1376.29</v>
      </c>
      <c r="U1295">
        <f>ROUND((175/100)*ROUND((ROUND((Source!AE1118*Source!AV1118*Source!I1118),2)),2), 2)</f>
        <v>0</v>
      </c>
      <c r="V1295">
        <f>ROUND((160/100)*ROUND(ROUND((ROUND((Source!AE1118*Source!AV1118*Source!I1118),2)*Source!BS1118),2), 2), 2)</f>
        <v>0</v>
      </c>
    </row>
    <row r="1296" spans="1:28" ht="14.25" x14ac:dyDescent="0.2">
      <c r="A1296" s="26"/>
      <c r="B1296" s="26"/>
      <c r="C1296" s="26" t="s">
        <v>313</v>
      </c>
      <c r="D1296" s="27"/>
      <c r="E1296" s="10"/>
      <c r="F1296" s="29">
        <f>Source!AO1118</f>
        <v>6.13</v>
      </c>
      <c r="G1296" s="28" t="str">
        <f>Source!DG1118</f>
        <v/>
      </c>
      <c r="H1296" s="10">
        <f>Source!AV1118</f>
        <v>1</v>
      </c>
      <c r="I1296" s="29">
        <f>ROUND((ROUND((Source!AF1118*Source!AV1118*Source!I1118),2)),2)</f>
        <v>127.2</v>
      </c>
      <c r="J1296" s="10">
        <f>IF(Source!BA1118&lt;&gt; 0, Source!BA1118, 1)</f>
        <v>26.39</v>
      </c>
      <c r="K1296" s="29">
        <f>Source!S1118</f>
        <v>3356.81</v>
      </c>
      <c r="W1296">
        <f>I1296</f>
        <v>127.2</v>
      </c>
    </row>
    <row r="1297" spans="1:28" ht="14.25" x14ac:dyDescent="0.2">
      <c r="A1297" s="26"/>
      <c r="B1297" s="26"/>
      <c r="C1297" s="26" t="s">
        <v>314</v>
      </c>
      <c r="D1297" s="27" t="s">
        <v>315</v>
      </c>
      <c r="E1297" s="10">
        <f>Source!DN1118</f>
        <v>100</v>
      </c>
      <c r="F1297" s="29"/>
      <c r="G1297" s="28"/>
      <c r="H1297" s="10"/>
      <c r="I1297" s="29">
        <f>SUM(Q1295:Q1296)</f>
        <v>127.2</v>
      </c>
      <c r="J1297" s="10">
        <f>Source!BZ1118</f>
        <v>83</v>
      </c>
      <c r="K1297" s="29">
        <f>SUM(R1295:R1296)</f>
        <v>2786.15</v>
      </c>
    </row>
    <row r="1298" spans="1:28" ht="14.25" x14ac:dyDescent="0.2">
      <c r="A1298" s="26"/>
      <c r="B1298" s="26"/>
      <c r="C1298" s="26" t="s">
        <v>316</v>
      </c>
      <c r="D1298" s="27" t="s">
        <v>315</v>
      </c>
      <c r="E1298" s="10">
        <f>Source!DO1118</f>
        <v>64</v>
      </c>
      <c r="F1298" s="29"/>
      <c r="G1298" s="28"/>
      <c r="H1298" s="10"/>
      <c r="I1298" s="29">
        <f>SUM(S1295:S1297)</f>
        <v>81.41</v>
      </c>
      <c r="J1298" s="10">
        <f>Source!CA1118</f>
        <v>41</v>
      </c>
      <c r="K1298" s="29">
        <f>SUM(T1295:T1297)</f>
        <v>1376.29</v>
      </c>
    </row>
    <row r="1299" spans="1:28" ht="14.25" x14ac:dyDescent="0.2">
      <c r="A1299" s="34"/>
      <c r="B1299" s="34"/>
      <c r="C1299" s="34" t="s">
        <v>317</v>
      </c>
      <c r="D1299" s="35" t="s">
        <v>318</v>
      </c>
      <c r="E1299" s="36">
        <f>Source!AQ1118</f>
        <v>0.6</v>
      </c>
      <c r="F1299" s="37"/>
      <c r="G1299" s="38" t="str">
        <f>Source!DI1118</f>
        <v/>
      </c>
      <c r="H1299" s="36">
        <f>Source!AV1118</f>
        <v>1</v>
      </c>
      <c r="I1299" s="37">
        <f>Source!U1118</f>
        <v>12.45</v>
      </c>
      <c r="J1299" s="36"/>
      <c r="K1299" s="37"/>
      <c r="AB1299" s="32">
        <f>I1299</f>
        <v>12.45</v>
      </c>
    </row>
    <row r="1300" spans="1:28" ht="15" x14ac:dyDescent="0.25">
      <c r="A1300" s="39"/>
      <c r="B1300" s="39"/>
      <c r="C1300" s="40" t="s">
        <v>319</v>
      </c>
      <c r="D1300" s="39"/>
      <c r="E1300" s="39"/>
      <c r="F1300" s="39"/>
      <c r="G1300" s="39"/>
      <c r="H1300" s="76">
        <f>I1296+I1297+I1298</f>
        <v>335.81</v>
      </c>
      <c r="I1300" s="76"/>
      <c r="J1300" s="76">
        <f>K1296+K1297+K1298</f>
        <v>7519.25</v>
      </c>
      <c r="K1300" s="76"/>
      <c r="O1300" s="32">
        <f>I1296+I1297+I1298</f>
        <v>335.81</v>
      </c>
      <c r="P1300" s="32">
        <f>K1296+K1297+K1298</f>
        <v>7519.25</v>
      </c>
      <c r="X1300">
        <f>IF(Source!BI1118&lt;=1,I1296+I1297+I1298-0, 0)</f>
        <v>335.81</v>
      </c>
      <c r="Y1300">
        <f>IF(Source!BI1118=2,I1296+I1297+I1298-0, 0)</f>
        <v>0</v>
      </c>
      <c r="Z1300">
        <f>IF(Source!BI1118=3,I1296+I1297+I1298-0, 0)</f>
        <v>0</v>
      </c>
      <c r="AA1300">
        <f>IF(Source!BI1118=4,I1296+I1297+I1298,0)</f>
        <v>0</v>
      </c>
    </row>
    <row r="1303" spans="1:28" ht="15" x14ac:dyDescent="0.25">
      <c r="A1303" s="81" t="str">
        <f>CONCATENATE("Итого по подразделу: ",IF(Source!G1120&lt;&gt;"Новый подраздел", Source!G1120, ""))</f>
        <v>Итого по подразделу: Демонтажные и подготовительные  работы</v>
      </c>
      <c r="B1303" s="81"/>
      <c r="C1303" s="81"/>
      <c r="D1303" s="81"/>
      <c r="E1303" s="81"/>
      <c r="F1303" s="81"/>
      <c r="G1303" s="81"/>
      <c r="H1303" s="79">
        <f>SUM(O1261:O1302)</f>
        <v>419.12</v>
      </c>
      <c r="I1303" s="80"/>
      <c r="J1303" s="79">
        <f>SUM(P1261:P1302)</f>
        <v>9421.2000000000007</v>
      </c>
      <c r="K1303" s="80"/>
    </row>
    <row r="1304" spans="1:28" hidden="1" x14ac:dyDescent="0.2">
      <c r="A1304" t="s">
        <v>320</v>
      </c>
      <c r="H1304">
        <f>SUM(AC1261:AC1303)</f>
        <v>0</v>
      </c>
      <c r="J1304">
        <f>SUM(AD1261:AD1303)</f>
        <v>0</v>
      </c>
    </row>
    <row r="1305" spans="1:28" hidden="1" x14ac:dyDescent="0.2">
      <c r="A1305" t="s">
        <v>321</v>
      </c>
      <c r="H1305">
        <f>SUM(AE1261:AE1304)</f>
        <v>0</v>
      </c>
      <c r="J1305">
        <f>SUM(AF1261:AF1304)</f>
        <v>0</v>
      </c>
    </row>
    <row r="1307" spans="1:28" ht="15" x14ac:dyDescent="0.25">
      <c r="A1307" s="81" t="str">
        <f>CONCATENATE("Итого по разделу: ",IF(Source!G1150&lt;&gt;"Новый раздел", Source!G1150, ""))</f>
        <v>Итого по разделу: Секция  в осях Ж-З (Подъезд №6)</v>
      </c>
      <c r="B1307" s="81"/>
      <c r="C1307" s="81"/>
      <c r="D1307" s="81"/>
      <c r="E1307" s="81"/>
      <c r="F1307" s="81"/>
      <c r="G1307" s="81"/>
      <c r="H1307" s="79">
        <f>SUM(O1259:O1306)</f>
        <v>419.12</v>
      </c>
      <c r="I1307" s="80"/>
      <c r="J1307" s="79">
        <f>SUM(P1259:P1306)</f>
        <v>9421.2000000000007</v>
      </c>
      <c r="K1307" s="80"/>
    </row>
    <row r="1308" spans="1:28" hidden="1" x14ac:dyDescent="0.2">
      <c r="A1308" t="s">
        <v>320</v>
      </c>
      <c r="H1308">
        <f>SUM(AC1259:AC1307)</f>
        <v>0</v>
      </c>
      <c r="J1308">
        <f>SUM(AD1259:AD1307)</f>
        <v>0</v>
      </c>
    </row>
    <row r="1309" spans="1:28" hidden="1" x14ac:dyDescent="0.2">
      <c r="A1309" t="s">
        <v>321</v>
      </c>
      <c r="H1309">
        <f>SUM(AE1259:AE1308)</f>
        <v>0</v>
      </c>
      <c r="J1309">
        <f>SUM(AF1259:AF1308)</f>
        <v>0</v>
      </c>
    </row>
    <row r="1311" spans="1:28" ht="16.5" x14ac:dyDescent="0.25">
      <c r="A1311" s="75" t="str">
        <f>CONCATENATE("Раздел: ",IF(Source!G1180&lt;&gt;"Новый раздел", Source!G1180, ""))</f>
        <v>Раздел: Монтажные (кровельные) работы</v>
      </c>
      <c r="B1311" s="75"/>
      <c r="C1311" s="75"/>
      <c r="D1311" s="75"/>
      <c r="E1311" s="75"/>
      <c r="F1311" s="75"/>
      <c r="G1311" s="75"/>
      <c r="H1311" s="75"/>
      <c r="I1311" s="75"/>
      <c r="J1311" s="75"/>
      <c r="K1311" s="75"/>
    </row>
    <row r="1312" spans="1:28" ht="28.5" x14ac:dyDescent="0.2">
      <c r="A1312" s="26">
        <v>1</v>
      </c>
      <c r="B1312" s="26" t="str">
        <f>Source!F1184</f>
        <v>6.58-31-3</v>
      </c>
      <c r="C1312" s="26" t="s">
        <v>110</v>
      </c>
      <c r="D1312" s="27" t="str">
        <f>Source!H1184</f>
        <v>100 мест</v>
      </c>
      <c r="E1312" s="10">
        <f>Source!I1184</f>
        <v>0.03</v>
      </c>
      <c r="F1312" s="29"/>
      <c r="G1312" s="28"/>
      <c r="H1312" s="10"/>
      <c r="I1312" s="29"/>
      <c r="J1312" s="10"/>
      <c r="K1312" s="29"/>
      <c r="Q1312">
        <f>ROUND((Source!DN1184/100)*ROUND((ROUND((Source!AF1184*Source!AV1184*Source!I1184),2)),2), 2)</f>
        <v>40.93</v>
      </c>
      <c r="R1312">
        <f>Source!X1184</f>
        <v>903.68</v>
      </c>
      <c r="S1312">
        <f>ROUND((Source!DO1184/100)*ROUND((ROUND((Source!AF1184*Source!AV1184*Source!I1184),2)),2), 2)</f>
        <v>31.09</v>
      </c>
      <c r="T1312">
        <f>Source!Y1184</f>
        <v>425.87</v>
      </c>
      <c r="U1312">
        <f>ROUND((175/100)*ROUND((ROUND((Source!AE1184*Source!AV1184*Source!I1184),2)),2), 2)</f>
        <v>0.79</v>
      </c>
      <c r="V1312">
        <f>ROUND((160/100)*ROUND(ROUND((ROUND((Source!AE1184*Source!AV1184*Source!I1184),2)*Source!BS1184),2), 2), 2)</f>
        <v>19.010000000000002</v>
      </c>
    </row>
    <row r="1313" spans="1:28" x14ac:dyDescent="0.2">
      <c r="C1313" s="30" t="str">
        <f>"Объем: "&amp;Source!I1184&amp;"=3/"&amp;"100"</f>
        <v>Объем: 0,03=3/100</v>
      </c>
    </row>
    <row r="1314" spans="1:28" ht="14.25" x14ac:dyDescent="0.2">
      <c r="A1314" s="26"/>
      <c r="B1314" s="26"/>
      <c r="C1314" s="26" t="s">
        <v>313</v>
      </c>
      <c r="D1314" s="27"/>
      <c r="E1314" s="10"/>
      <c r="F1314" s="29">
        <f>Source!AO1184</f>
        <v>1311.93</v>
      </c>
      <c r="G1314" s="28" t="str">
        <f>Source!DG1184</f>
        <v/>
      </c>
      <c r="H1314" s="10">
        <f>Source!AV1184</f>
        <v>1</v>
      </c>
      <c r="I1314" s="29">
        <f>ROUND((ROUND((Source!AF1184*Source!AV1184*Source!I1184),2)),2)</f>
        <v>39.36</v>
      </c>
      <c r="J1314" s="10">
        <f>IF(Source!BA1184&lt;&gt; 0, Source!BA1184, 1)</f>
        <v>26.39</v>
      </c>
      <c r="K1314" s="29">
        <f>Source!S1184</f>
        <v>1038.71</v>
      </c>
      <c r="W1314">
        <f>I1314</f>
        <v>39.36</v>
      </c>
    </row>
    <row r="1315" spans="1:28" ht="14.25" x14ac:dyDescent="0.2">
      <c r="A1315" s="26"/>
      <c r="B1315" s="26"/>
      <c r="C1315" s="26" t="s">
        <v>322</v>
      </c>
      <c r="D1315" s="27"/>
      <c r="E1315" s="10"/>
      <c r="F1315" s="29">
        <f>Source!AM1184</f>
        <v>41.45</v>
      </c>
      <c r="G1315" s="28" t="str">
        <f>Source!DE1184</f>
        <v/>
      </c>
      <c r="H1315" s="10">
        <f>Source!AV1184</f>
        <v>1</v>
      </c>
      <c r="I1315" s="29">
        <f>(ROUND((ROUND(((Source!ET1184)*Source!AV1184*Source!I1184),2)),2)+ROUND((ROUND(((Source!AE1184-(Source!EU1184))*Source!AV1184*Source!I1184),2)),2))</f>
        <v>1.24</v>
      </c>
      <c r="J1315" s="10">
        <f>IF(Source!BB1184&lt;&gt; 0, Source!BB1184, 1)</f>
        <v>14.75</v>
      </c>
      <c r="K1315" s="29">
        <f>Source!Q1184</f>
        <v>18.29</v>
      </c>
    </row>
    <row r="1316" spans="1:28" ht="14.25" x14ac:dyDescent="0.2">
      <c r="A1316" s="26"/>
      <c r="B1316" s="26"/>
      <c r="C1316" s="26" t="s">
        <v>323</v>
      </c>
      <c r="D1316" s="27"/>
      <c r="E1316" s="10"/>
      <c r="F1316" s="29">
        <f>Source!AN1184</f>
        <v>15.08</v>
      </c>
      <c r="G1316" s="28" t="str">
        <f>Source!DF1184</f>
        <v/>
      </c>
      <c r="H1316" s="10">
        <f>Source!AV1184</f>
        <v>1</v>
      </c>
      <c r="I1316" s="41">
        <f>ROUND((ROUND((Source!AE1184*Source!AV1184*Source!I1184),2)),2)</f>
        <v>0.45</v>
      </c>
      <c r="J1316" s="10">
        <f>IF(Source!BS1184&lt;&gt; 0, Source!BS1184, 1)</f>
        <v>26.39</v>
      </c>
      <c r="K1316" s="41">
        <f>Source!R1184</f>
        <v>11.88</v>
      </c>
      <c r="W1316">
        <f>I1316</f>
        <v>0.45</v>
      </c>
    </row>
    <row r="1317" spans="1:28" ht="14.25" x14ac:dyDescent="0.2">
      <c r="A1317" s="26"/>
      <c r="B1317" s="26"/>
      <c r="C1317" s="26" t="s">
        <v>324</v>
      </c>
      <c r="D1317" s="27"/>
      <c r="E1317" s="10"/>
      <c r="F1317" s="29">
        <f>Source!AL1184</f>
        <v>972.06</v>
      </c>
      <c r="G1317" s="28" t="str">
        <f>Source!DD1184</f>
        <v/>
      </c>
      <c r="H1317" s="10">
        <f>Source!AW1184</f>
        <v>1</v>
      </c>
      <c r="I1317" s="29">
        <f>ROUND((ROUND((Source!AC1184*Source!AW1184*Source!I1184),2)),2)</f>
        <v>29.16</v>
      </c>
      <c r="J1317" s="10">
        <f>IF(Source!BC1184&lt;&gt; 0, Source!BC1184, 1)</f>
        <v>8.3000000000000007</v>
      </c>
      <c r="K1317" s="29">
        <f>Source!P1184</f>
        <v>242.03</v>
      </c>
    </row>
    <row r="1318" spans="1:28" ht="28.5" x14ac:dyDescent="0.2">
      <c r="A1318" s="26" t="s">
        <v>27</v>
      </c>
      <c r="B1318" s="26" t="str">
        <f>Source!F1185</f>
        <v>9999990001</v>
      </c>
      <c r="C1318" s="26" t="s">
        <v>29</v>
      </c>
      <c r="D1318" s="27" t="str">
        <f>Source!H1185</f>
        <v>т</v>
      </c>
      <c r="E1318" s="10">
        <f>Source!I1185</f>
        <v>-3.8399999999999997E-2</v>
      </c>
      <c r="F1318" s="29">
        <f>Source!AK1185</f>
        <v>0</v>
      </c>
      <c r="G1318" s="31" t="s">
        <v>3</v>
      </c>
      <c r="H1318" s="10">
        <f>Source!AW1185</f>
        <v>1</v>
      </c>
      <c r="I1318" s="29">
        <f>ROUND((ROUND((Source!AC1185*Source!AW1185*Source!I1185),2)),2)+(ROUND((ROUND(((Source!ET1185)*Source!AV1185*Source!I1185),2)),2)+ROUND((ROUND(((Source!AE1185-(Source!EU1185))*Source!AV1185*Source!I1185),2)),2))+ROUND((ROUND((Source!AF1185*Source!AV1185*Source!I1185),2)),2)</f>
        <v>0</v>
      </c>
      <c r="J1318" s="10">
        <f>IF(Source!BC1185&lt;&gt; 0, Source!BC1185, 1)</f>
        <v>1</v>
      </c>
      <c r="K1318" s="29">
        <f>Source!O1185</f>
        <v>0</v>
      </c>
      <c r="Q1318">
        <f>ROUND((Source!DN1185/100)*ROUND((ROUND((Source!AF1185*Source!AV1185*Source!I1185),2)),2), 2)</f>
        <v>0</v>
      </c>
      <c r="R1318">
        <f>Source!X1185</f>
        <v>0</v>
      </c>
      <c r="S1318">
        <f>ROUND((Source!DO1185/100)*ROUND((ROUND((Source!AF1185*Source!AV1185*Source!I1185),2)),2), 2)</f>
        <v>0</v>
      </c>
      <c r="T1318">
        <f>Source!Y1185</f>
        <v>0</v>
      </c>
      <c r="U1318">
        <f>ROUND((175/100)*ROUND((ROUND((Source!AE1185*Source!AV1185*Source!I1185),2)),2), 2)</f>
        <v>0</v>
      </c>
      <c r="V1318">
        <f>ROUND((160/100)*ROUND(ROUND((ROUND((Source!AE1185*Source!AV1185*Source!I1185),2)*Source!BS1185),2), 2), 2)</f>
        <v>0</v>
      </c>
      <c r="X1318">
        <f>IF(Source!BI1185&lt;=1,I1318, 0)</f>
        <v>0</v>
      </c>
      <c r="Y1318">
        <f>IF(Source!BI1185=2,I1318, 0)</f>
        <v>0</v>
      </c>
      <c r="Z1318">
        <f>IF(Source!BI1185=3,I1318, 0)</f>
        <v>0</v>
      </c>
      <c r="AA1318">
        <f>IF(Source!BI1185=4,I1318, 0)</f>
        <v>0</v>
      </c>
    </row>
    <row r="1319" spans="1:28" ht="14.25" x14ac:dyDescent="0.2">
      <c r="A1319" s="26"/>
      <c r="B1319" s="26"/>
      <c r="C1319" s="26" t="s">
        <v>314</v>
      </c>
      <c r="D1319" s="27" t="s">
        <v>315</v>
      </c>
      <c r="E1319" s="10">
        <f>Source!DN1184</f>
        <v>104</v>
      </c>
      <c r="F1319" s="29"/>
      <c r="G1319" s="28"/>
      <c r="H1319" s="10"/>
      <c r="I1319" s="29">
        <f>SUM(Q1312:Q1318)</f>
        <v>40.93</v>
      </c>
      <c r="J1319" s="10">
        <f>Source!BZ1184</f>
        <v>87</v>
      </c>
      <c r="K1319" s="29">
        <f>SUM(R1312:R1318)</f>
        <v>903.68</v>
      </c>
    </row>
    <row r="1320" spans="1:28" ht="14.25" x14ac:dyDescent="0.2">
      <c r="A1320" s="26"/>
      <c r="B1320" s="26"/>
      <c r="C1320" s="26" t="s">
        <v>316</v>
      </c>
      <c r="D1320" s="27" t="s">
        <v>315</v>
      </c>
      <c r="E1320" s="10">
        <f>Source!DO1184</f>
        <v>79</v>
      </c>
      <c r="F1320" s="29"/>
      <c r="G1320" s="28"/>
      <c r="H1320" s="10"/>
      <c r="I1320" s="29">
        <f>SUM(S1312:S1319)</f>
        <v>31.09</v>
      </c>
      <c r="J1320" s="10">
        <f>Source!CA1184</f>
        <v>41</v>
      </c>
      <c r="K1320" s="29">
        <f>SUM(T1312:T1319)</f>
        <v>425.87</v>
      </c>
    </row>
    <row r="1321" spans="1:28" ht="14.25" x14ac:dyDescent="0.2">
      <c r="A1321" s="26"/>
      <c r="B1321" s="26"/>
      <c r="C1321" s="26" t="s">
        <v>325</v>
      </c>
      <c r="D1321" s="27" t="s">
        <v>315</v>
      </c>
      <c r="E1321" s="10">
        <f>175</f>
        <v>175</v>
      </c>
      <c r="F1321" s="29"/>
      <c r="G1321" s="28"/>
      <c r="H1321" s="10"/>
      <c r="I1321" s="29">
        <f>SUM(U1312:U1320)</f>
        <v>0.79</v>
      </c>
      <c r="J1321" s="10">
        <f>160</f>
        <v>160</v>
      </c>
      <c r="K1321" s="29">
        <f>SUM(V1312:V1320)</f>
        <v>19.010000000000002</v>
      </c>
    </row>
    <row r="1322" spans="1:28" ht="14.25" x14ac:dyDescent="0.2">
      <c r="A1322" s="34"/>
      <c r="B1322" s="34"/>
      <c r="C1322" s="34" t="s">
        <v>317</v>
      </c>
      <c r="D1322" s="35" t="s">
        <v>318</v>
      </c>
      <c r="E1322" s="36">
        <f>Source!AQ1184</f>
        <v>113</v>
      </c>
      <c r="F1322" s="37"/>
      <c r="G1322" s="38" t="str">
        <f>Source!DI1184</f>
        <v/>
      </c>
      <c r="H1322" s="36">
        <f>Source!AV1184</f>
        <v>1</v>
      </c>
      <c r="I1322" s="37">
        <f>Source!U1184</f>
        <v>3.3899999999999997</v>
      </c>
      <c r="J1322" s="36"/>
      <c r="K1322" s="37"/>
      <c r="AB1322" s="32">
        <f>I1322</f>
        <v>3.3899999999999997</v>
      </c>
    </row>
    <row r="1323" spans="1:28" ht="15" x14ac:dyDescent="0.25">
      <c r="A1323" s="39"/>
      <c r="B1323" s="39"/>
      <c r="C1323" s="40" t="s">
        <v>319</v>
      </c>
      <c r="D1323" s="39"/>
      <c r="E1323" s="39"/>
      <c r="F1323" s="39"/>
      <c r="G1323" s="39"/>
      <c r="H1323" s="76">
        <f>I1314+I1315+I1317+I1319+I1320+I1321+SUM(I1318:I1318)</f>
        <v>142.57</v>
      </c>
      <c r="I1323" s="76"/>
      <c r="J1323" s="76">
        <f>K1314+K1315+K1317+K1319+K1320+K1321+SUM(K1318:K1318)</f>
        <v>2647.59</v>
      </c>
      <c r="K1323" s="76"/>
      <c r="O1323" s="32">
        <f>I1314+I1315+I1317+I1319+I1320+I1321+SUM(I1318:I1318)</f>
        <v>142.57</v>
      </c>
      <c r="P1323" s="32">
        <f>K1314+K1315+K1317+K1319+K1320+K1321+SUM(K1318:K1318)</f>
        <v>2647.59</v>
      </c>
      <c r="X1323">
        <f>IF(Source!BI1184&lt;=1,I1314+I1315+I1317+I1319+I1320+I1321-0, 0)</f>
        <v>142.57</v>
      </c>
      <c r="Y1323">
        <f>IF(Source!BI1184=2,I1314+I1315+I1317+I1319+I1320+I1321-0, 0)</f>
        <v>0</v>
      </c>
      <c r="Z1323">
        <f>IF(Source!BI1184=3,I1314+I1315+I1317+I1319+I1320+I1321-0, 0)</f>
        <v>0</v>
      </c>
      <c r="AA1323">
        <f>IF(Source!BI1184=4,I1314+I1315+I1317+I1319+I1320+I1321,0)</f>
        <v>0</v>
      </c>
    </row>
    <row r="1325" spans="1:28" ht="28.5" x14ac:dyDescent="0.2">
      <c r="A1325" s="26">
        <v>2</v>
      </c>
      <c r="B1325" s="26" t="str">
        <f>Source!F1186</f>
        <v>6.58-31-1</v>
      </c>
      <c r="C1325" s="26" t="s">
        <v>116</v>
      </c>
      <c r="D1325" s="27" t="str">
        <f>Source!H1186</f>
        <v>100 мест</v>
      </c>
      <c r="E1325" s="10">
        <f>Source!I1186</f>
        <v>0.04</v>
      </c>
      <c r="F1325" s="29"/>
      <c r="G1325" s="28"/>
      <c r="H1325" s="10"/>
      <c r="I1325" s="29"/>
      <c r="J1325" s="10"/>
      <c r="K1325" s="29"/>
      <c r="Q1325">
        <f>ROUND((Source!DN1186/100)*ROUND((ROUND((Source!AF1186*Source!AV1186*Source!I1186),2)),2), 2)</f>
        <v>19.07</v>
      </c>
      <c r="R1325">
        <f>Source!X1186</f>
        <v>421.07</v>
      </c>
      <c r="S1325">
        <f>ROUND((Source!DO1186/100)*ROUND((ROUND((Source!AF1186*Source!AV1186*Source!I1186),2)),2), 2)</f>
        <v>14.49</v>
      </c>
      <c r="T1325">
        <f>Source!Y1186</f>
        <v>198.44</v>
      </c>
      <c r="U1325">
        <f>ROUND((175/100)*ROUND((ROUND((Source!AE1186*Source!AV1186*Source!I1186),2)),2), 2)</f>
        <v>0.25</v>
      </c>
      <c r="V1325">
        <f>ROUND((160/100)*ROUND(ROUND((ROUND((Source!AE1186*Source!AV1186*Source!I1186),2)*Source!BS1186),2), 2), 2)</f>
        <v>5.9</v>
      </c>
    </row>
    <row r="1326" spans="1:28" x14ac:dyDescent="0.2">
      <c r="C1326" s="30" t="str">
        <f>"Объем: "&amp;Source!I1186&amp;"=4/"&amp;"100"</f>
        <v>Объем: 0,04=4/100</v>
      </c>
    </row>
    <row r="1327" spans="1:28" ht="14.25" x14ac:dyDescent="0.2">
      <c r="A1327" s="26"/>
      <c r="B1327" s="26"/>
      <c r="C1327" s="26" t="s">
        <v>313</v>
      </c>
      <c r="D1327" s="27"/>
      <c r="E1327" s="10"/>
      <c r="F1327" s="29">
        <f>Source!AO1186</f>
        <v>458.59</v>
      </c>
      <c r="G1327" s="28" t="str">
        <f>Source!DG1186</f>
        <v/>
      </c>
      <c r="H1327" s="10">
        <f>Source!AV1186</f>
        <v>1</v>
      </c>
      <c r="I1327" s="29">
        <f>ROUND((ROUND((Source!AF1186*Source!AV1186*Source!I1186),2)),2)</f>
        <v>18.34</v>
      </c>
      <c r="J1327" s="10">
        <f>IF(Source!BA1186&lt;&gt; 0, Source!BA1186, 1)</f>
        <v>26.39</v>
      </c>
      <c r="K1327" s="29">
        <f>Source!S1186</f>
        <v>483.99</v>
      </c>
      <c r="W1327">
        <f>I1327</f>
        <v>18.34</v>
      </c>
    </row>
    <row r="1328" spans="1:28" ht="14.25" x14ac:dyDescent="0.2">
      <c r="A1328" s="26"/>
      <c r="B1328" s="26"/>
      <c r="C1328" s="26" t="s">
        <v>322</v>
      </c>
      <c r="D1328" s="27"/>
      <c r="E1328" s="10"/>
      <c r="F1328" s="29">
        <f>Source!AM1186</f>
        <v>9.8699999999999992</v>
      </c>
      <c r="G1328" s="28" t="str">
        <f>Source!DE1186</f>
        <v/>
      </c>
      <c r="H1328" s="10">
        <f>Source!AV1186</f>
        <v>1</v>
      </c>
      <c r="I1328" s="29">
        <f>(ROUND((ROUND(((Source!ET1186)*Source!AV1186*Source!I1186),2)),2)+ROUND((ROUND(((Source!AE1186-(Source!EU1186))*Source!AV1186*Source!I1186),2)),2))</f>
        <v>0.39</v>
      </c>
      <c r="J1328" s="10">
        <f>IF(Source!BB1186&lt;&gt; 0, Source!BB1186, 1)</f>
        <v>14.65</v>
      </c>
      <c r="K1328" s="29">
        <f>Source!Q1186</f>
        <v>5.71</v>
      </c>
    </row>
    <row r="1329" spans="1:28" ht="14.25" x14ac:dyDescent="0.2">
      <c r="A1329" s="26"/>
      <c r="B1329" s="26"/>
      <c r="C1329" s="26" t="s">
        <v>323</v>
      </c>
      <c r="D1329" s="27"/>
      <c r="E1329" s="10"/>
      <c r="F1329" s="29">
        <f>Source!AN1186</f>
        <v>3.55</v>
      </c>
      <c r="G1329" s="28" t="str">
        <f>Source!DF1186</f>
        <v/>
      </c>
      <c r="H1329" s="10">
        <f>Source!AV1186</f>
        <v>1</v>
      </c>
      <c r="I1329" s="41">
        <f>ROUND((ROUND((Source!AE1186*Source!AV1186*Source!I1186),2)),2)</f>
        <v>0.14000000000000001</v>
      </c>
      <c r="J1329" s="10">
        <f>IF(Source!BS1186&lt;&gt; 0, Source!BS1186, 1)</f>
        <v>26.39</v>
      </c>
      <c r="K1329" s="41">
        <f>Source!R1186</f>
        <v>3.69</v>
      </c>
      <c r="W1329">
        <f>I1329</f>
        <v>0.14000000000000001</v>
      </c>
    </row>
    <row r="1330" spans="1:28" ht="14.25" x14ac:dyDescent="0.2">
      <c r="A1330" s="26"/>
      <c r="B1330" s="26"/>
      <c r="C1330" s="26" t="s">
        <v>324</v>
      </c>
      <c r="D1330" s="27"/>
      <c r="E1330" s="10"/>
      <c r="F1330" s="29">
        <f>Source!AL1186</f>
        <v>195.25</v>
      </c>
      <c r="G1330" s="28" t="str">
        <f>Source!DD1186</f>
        <v/>
      </c>
      <c r="H1330" s="10">
        <f>Source!AW1186</f>
        <v>1</v>
      </c>
      <c r="I1330" s="29">
        <f>ROUND((ROUND((Source!AC1186*Source!AW1186*Source!I1186),2)),2)</f>
        <v>7.81</v>
      </c>
      <c r="J1330" s="10">
        <f>IF(Source!BC1186&lt;&gt; 0, Source!BC1186, 1)</f>
        <v>8.3000000000000007</v>
      </c>
      <c r="K1330" s="29">
        <f>Source!P1186</f>
        <v>64.819999999999993</v>
      </c>
    </row>
    <row r="1331" spans="1:28" ht="28.5" x14ac:dyDescent="0.2">
      <c r="A1331" s="26" t="s">
        <v>118</v>
      </c>
      <c r="B1331" s="26" t="str">
        <f>Source!F1187</f>
        <v>9999990001</v>
      </c>
      <c r="C1331" s="26" t="s">
        <v>29</v>
      </c>
      <c r="D1331" s="27" t="str">
        <f>Source!H1187</f>
        <v>т</v>
      </c>
      <c r="E1331" s="10">
        <f>Source!I1187</f>
        <v>-1.2E-2</v>
      </c>
      <c r="F1331" s="29">
        <f>Source!AK1187</f>
        <v>0</v>
      </c>
      <c r="G1331" s="31" t="s">
        <v>3</v>
      </c>
      <c r="H1331" s="10">
        <f>Source!AW1187</f>
        <v>1</v>
      </c>
      <c r="I1331" s="29">
        <f>ROUND((ROUND((Source!AC1187*Source!AW1187*Source!I1187),2)),2)+(ROUND((ROUND(((Source!ET1187)*Source!AV1187*Source!I1187),2)),2)+ROUND((ROUND(((Source!AE1187-(Source!EU1187))*Source!AV1187*Source!I1187),2)),2))+ROUND((ROUND((Source!AF1187*Source!AV1187*Source!I1187),2)),2)</f>
        <v>0</v>
      </c>
      <c r="J1331" s="10">
        <f>IF(Source!BC1187&lt;&gt; 0, Source!BC1187, 1)</f>
        <v>1</v>
      </c>
      <c r="K1331" s="29">
        <f>Source!O1187</f>
        <v>0</v>
      </c>
      <c r="Q1331">
        <f>ROUND((Source!DN1187/100)*ROUND((ROUND((Source!AF1187*Source!AV1187*Source!I1187),2)),2), 2)</f>
        <v>0</v>
      </c>
      <c r="R1331">
        <f>Source!X1187</f>
        <v>0</v>
      </c>
      <c r="S1331">
        <f>ROUND((Source!DO1187/100)*ROUND((ROUND((Source!AF1187*Source!AV1187*Source!I1187),2)),2), 2)</f>
        <v>0</v>
      </c>
      <c r="T1331">
        <f>Source!Y1187</f>
        <v>0</v>
      </c>
      <c r="U1331">
        <f>ROUND((175/100)*ROUND((ROUND((Source!AE1187*Source!AV1187*Source!I1187),2)),2), 2)</f>
        <v>0</v>
      </c>
      <c r="V1331">
        <f>ROUND((160/100)*ROUND(ROUND((ROUND((Source!AE1187*Source!AV1187*Source!I1187),2)*Source!BS1187),2), 2), 2)</f>
        <v>0</v>
      </c>
      <c r="X1331">
        <f>IF(Source!BI1187&lt;=1,I1331, 0)</f>
        <v>0</v>
      </c>
      <c r="Y1331">
        <f>IF(Source!BI1187=2,I1331, 0)</f>
        <v>0</v>
      </c>
      <c r="Z1331">
        <f>IF(Source!BI1187=3,I1331, 0)</f>
        <v>0</v>
      </c>
      <c r="AA1331">
        <f>IF(Source!BI1187=4,I1331, 0)</f>
        <v>0</v>
      </c>
    </row>
    <row r="1332" spans="1:28" ht="14.25" x14ac:dyDescent="0.2">
      <c r="A1332" s="26"/>
      <c r="B1332" s="26"/>
      <c r="C1332" s="26" t="s">
        <v>314</v>
      </c>
      <c r="D1332" s="27" t="s">
        <v>315</v>
      </c>
      <c r="E1332" s="10">
        <f>Source!DN1186</f>
        <v>104</v>
      </c>
      <c r="F1332" s="29"/>
      <c r="G1332" s="28"/>
      <c r="H1332" s="10"/>
      <c r="I1332" s="29">
        <f>SUM(Q1325:Q1331)</f>
        <v>19.07</v>
      </c>
      <c r="J1332" s="10">
        <f>Source!BZ1186</f>
        <v>87</v>
      </c>
      <c r="K1332" s="29">
        <f>SUM(R1325:R1331)</f>
        <v>421.07</v>
      </c>
    </row>
    <row r="1333" spans="1:28" ht="14.25" x14ac:dyDescent="0.2">
      <c r="A1333" s="26"/>
      <c r="B1333" s="26"/>
      <c r="C1333" s="26" t="s">
        <v>316</v>
      </c>
      <c r="D1333" s="27" t="s">
        <v>315</v>
      </c>
      <c r="E1333" s="10">
        <f>Source!DO1186</f>
        <v>79</v>
      </c>
      <c r="F1333" s="29"/>
      <c r="G1333" s="28"/>
      <c r="H1333" s="10"/>
      <c r="I1333" s="29">
        <f>SUM(S1325:S1332)</f>
        <v>14.49</v>
      </c>
      <c r="J1333" s="10">
        <f>Source!CA1186</f>
        <v>41</v>
      </c>
      <c r="K1333" s="29">
        <f>SUM(T1325:T1332)</f>
        <v>198.44</v>
      </c>
    </row>
    <row r="1334" spans="1:28" ht="14.25" x14ac:dyDescent="0.2">
      <c r="A1334" s="26"/>
      <c r="B1334" s="26"/>
      <c r="C1334" s="26" t="s">
        <v>325</v>
      </c>
      <c r="D1334" s="27" t="s">
        <v>315</v>
      </c>
      <c r="E1334" s="10">
        <f>175</f>
        <v>175</v>
      </c>
      <c r="F1334" s="29"/>
      <c r="G1334" s="28"/>
      <c r="H1334" s="10"/>
      <c r="I1334" s="29">
        <f>SUM(U1325:U1333)</f>
        <v>0.25</v>
      </c>
      <c r="J1334" s="10">
        <f>160</f>
        <v>160</v>
      </c>
      <c r="K1334" s="29">
        <f>SUM(V1325:V1333)</f>
        <v>5.9</v>
      </c>
    </row>
    <row r="1335" spans="1:28" ht="14.25" x14ac:dyDescent="0.2">
      <c r="A1335" s="34"/>
      <c r="B1335" s="34"/>
      <c r="C1335" s="34" t="s">
        <v>317</v>
      </c>
      <c r="D1335" s="35" t="s">
        <v>318</v>
      </c>
      <c r="E1335" s="36">
        <f>Source!AQ1186</f>
        <v>39.5</v>
      </c>
      <c r="F1335" s="37"/>
      <c r="G1335" s="38" t="str">
        <f>Source!DI1186</f>
        <v/>
      </c>
      <c r="H1335" s="36">
        <f>Source!AV1186</f>
        <v>1</v>
      </c>
      <c r="I1335" s="37">
        <f>Source!U1186</f>
        <v>1.58</v>
      </c>
      <c r="J1335" s="36"/>
      <c r="K1335" s="37"/>
      <c r="AB1335" s="32">
        <f>I1335</f>
        <v>1.58</v>
      </c>
    </row>
    <row r="1336" spans="1:28" ht="15" x14ac:dyDescent="0.25">
      <c r="A1336" s="39"/>
      <c r="B1336" s="39"/>
      <c r="C1336" s="40" t="s">
        <v>319</v>
      </c>
      <c r="D1336" s="39"/>
      <c r="E1336" s="39"/>
      <c r="F1336" s="39"/>
      <c r="G1336" s="39"/>
      <c r="H1336" s="76">
        <f>I1327+I1328+I1330+I1332+I1333+I1334+SUM(I1331:I1331)</f>
        <v>60.35</v>
      </c>
      <c r="I1336" s="76"/>
      <c r="J1336" s="76">
        <f>K1327+K1328+K1330+K1332+K1333+K1334+SUM(K1331:K1331)</f>
        <v>1179.93</v>
      </c>
      <c r="K1336" s="76"/>
      <c r="O1336" s="32">
        <f>I1327+I1328+I1330+I1332+I1333+I1334+SUM(I1331:I1331)</f>
        <v>60.35</v>
      </c>
      <c r="P1336" s="32">
        <f>K1327+K1328+K1330+K1332+K1333+K1334+SUM(K1331:K1331)</f>
        <v>1179.93</v>
      </c>
      <c r="X1336">
        <f>IF(Source!BI1186&lt;=1,I1327+I1328+I1330+I1332+I1333+I1334-0, 0)</f>
        <v>60.35</v>
      </c>
      <c r="Y1336">
        <f>IF(Source!BI1186=2,I1327+I1328+I1330+I1332+I1333+I1334-0, 0)</f>
        <v>0</v>
      </c>
      <c r="Z1336">
        <f>IF(Source!BI1186=3,I1327+I1328+I1330+I1332+I1333+I1334-0, 0)</f>
        <v>0</v>
      </c>
      <c r="AA1336">
        <f>IF(Source!BI1186=4,I1327+I1328+I1330+I1332+I1333+I1334,0)</f>
        <v>0</v>
      </c>
    </row>
    <row r="1338" spans="1:28" ht="28.5" x14ac:dyDescent="0.2">
      <c r="A1338" s="26">
        <v>3</v>
      </c>
      <c r="B1338" s="26" t="str">
        <f>Source!F1188</f>
        <v>6.54-9-2</v>
      </c>
      <c r="C1338" s="26" t="s">
        <v>120</v>
      </c>
      <c r="D1338" s="27" t="str">
        <f>Source!H1188</f>
        <v>1 м3</v>
      </c>
      <c r="E1338" s="10">
        <f>Source!I1188</f>
        <v>1.05</v>
      </c>
      <c r="F1338" s="29"/>
      <c r="G1338" s="28"/>
      <c r="H1338" s="10"/>
      <c r="I1338" s="29"/>
      <c r="J1338" s="10"/>
      <c r="K1338" s="29"/>
      <c r="Q1338">
        <f>ROUND((Source!DN1188/100)*ROUND((ROUND((Source!AF1188*Source!AV1188*Source!I1188),2)),2), 2)</f>
        <v>241.38</v>
      </c>
      <c r="R1338">
        <f>Source!X1188</f>
        <v>5245.96</v>
      </c>
      <c r="S1338">
        <f>ROUND((Source!DO1188/100)*ROUND((ROUND((Source!AF1188*Source!AV1188*Source!I1188),2)),2), 2)</f>
        <v>198.79</v>
      </c>
      <c r="T1338">
        <f>Source!Y1188</f>
        <v>3072.63</v>
      </c>
      <c r="U1338">
        <f>ROUND((175/100)*ROUND((ROUND((Source!AE1188*Source!AV1188*Source!I1188),2)),2), 2)</f>
        <v>8.56</v>
      </c>
      <c r="V1338">
        <f>ROUND((160/100)*ROUND(ROUND((ROUND((Source!AE1188*Source!AV1188*Source!I1188),2)*Source!BS1188),2), 2), 2)</f>
        <v>206.48</v>
      </c>
    </row>
    <row r="1339" spans="1:28" ht="14.25" x14ac:dyDescent="0.2">
      <c r="A1339" s="26"/>
      <c r="B1339" s="26"/>
      <c r="C1339" s="26" t="s">
        <v>313</v>
      </c>
      <c r="D1339" s="27"/>
      <c r="E1339" s="10"/>
      <c r="F1339" s="29">
        <f>Source!AO1188</f>
        <v>270.45999999999998</v>
      </c>
      <c r="G1339" s="28" t="str">
        <f>Source!DG1188</f>
        <v/>
      </c>
      <c r="H1339" s="10">
        <f>Source!AV1188</f>
        <v>1</v>
      </c>
      <c r="I1339" s="29">
        <f>ROUND((ROUND((Source!AF1188*Source!AV1188*Source!I1188),2)),2)</f>
        <v>283.98</v>
      </c>
      <c r="J1339" s="10">
        <f>IF(Source!BA1188&lt;&gt; 0, Source!BA1188, 1)</f>
        <v>26.39</v>
      </c>
      <c r="K1339" s="29">
        <f>Source!S1188</f>
        <v>7494.23</v>
      </c>
      <c r="W1339">
        <f>I1339</f>
        <v>283.98</v>
      </c>
    </row>
    <row r="1340" spans="1:28" ht="14.25" x14ac:dyDescent="0.2">
      <c r="A1340" s="26"/>
      <c r="B1340" s="26"/>
      <c r="C1340" s="26" t="s">
        <v>322</v>
      </c>
      <c r="D1340" s="27"/>
      <c r="E1340" s="10"/>
      <c r="F1340" s="29">
        <f>Source!AM1188</f>
        <v>18.57</v>
      </c>
      <c r="G1340" s="28" t="str">
        <f>Source!DE1188</f>
        <v/>
      </c>
      <c r="H1340" s="10">
        <f>Source!AV1188</f>
        <v>1</v>
      </c>
      <c r="I1340" s="29">
        <f>(ROUND((ROUND(((Source!ET1188)*Source!AV1188*Source!I1188),2)),2)+ROUND((ROUND(((Source!AE1188-(Source!EU1188))*Source!AV1188*Source!I1188),2)),2))</f>
        <v>19.5</v>
      </c>
      <c r="J1340" s="10">
        <f>IF(Source!BB1188&lt;&gt; 0, Source!BB1188, 1)</f>
        <v>11.89</v>
      </c>
      <c r="K1340" s="29">
        <f>Source!Q1188</f>
        <v>231.86</v>
      </c>
    </row>
    <row r="1341" spans="1:28" ht="14.25" x14ac:dyDescent="0.2">
      <c r="A1341" s="26"/>
      <c r="B1341" s="26"/>
      <c r="C1341" s="26" t="s">
        <v>323</v>
      </c>
      <c r="D1341" s="27"/>
      <c r="E1341" s="10"/>
      <c r="F1341" s="29">
        <f>Source!AN1188</f>
        <v>4.66</v>
      </c>
      <c r="G1341" s="28" t="str">
        <f>Source!DF1188</f>
        <v/>
      </c>
      <c r="H1341" s="10">
        <f>Source!AV1188</f>
        <v>1</v>
      </c>
      <c r="I1341" s="41">
        <f>ROUND((ROUND((Source!AE1188*Source!AV1188*Source!I1188),2)),2)</f>
        <v>4.8899999999999997</v>
      </c>
      <c r="J1341" s="10">
        <f>IF(Source!BS1188&lt;&gt; 0, Source!BS1188, 1)</f>
        <v>26.39</v>
      </c>
      <c r="K1341" s="41">
        <f>Source!R1188</f>
        <v>129.05000000000001</v>
      </c>
      <c r="W1341">
        <f>I1341</f>
        <v>4.8899999999999997</v>
      </c>
    </row>
    <row r="1342" spans="1:28" ht="14.25" x14ac:dyDescent="0.2">
      <c r="A1342" s="26"/>
      <c r="B1342" s="26"/>
      <c r="C1342" s="26" t="s">
        <v>324</v>
      </c>
      <c r="D1342" s="27"/>
      <c r="E1342" s="10"/>
      <c r="F1342" s="29">
        <f>Source!AL1188</f>
        <v>558.79</v>
      </c>
      <c r="G1342" s="28" t="str">
        <f>Source!DD1188</f>
        <v/>
      </c>
      <c r="H1342" s="10">
        <f>Source!AW1188</f>
        <v>1</v>
      </c>
      <c r="I1342" s="29">
        <f>ROUND((ROUND((Source!AC1188*Source!AW1188*Source!I1188),2)),2)</f>
        <v>586.73</v>
      </c>
      <c r="J1342" s="10">
        <f>IF(Source!BC1188&lt;&gt; 0, Source!BC1188, 1)</f>
        <v>9.44</v>
      </c>
      <c r="K1342" s="29">
        <f>Source!P1188</f>
        <v>5538.73</v>
      </c>
    </row>
    <row r="1343" spans="1:28" ht="14.25" x14ac:dyDescent="0.2">
      <c r="A1343" s="26" t="s">
        <v>44</v>
      </c>
      <c r="B1343" s="26" t="str">
        <f>Source!F1189</f>
        <v>1.3-2-6</v>
      </c>
      <c r="C1343" s="26" t="s">
        <v>127</v>
      </c>
      <c r="D1343" s="27" t="str">
        <f>Source!H1189</f>
        <v>м3</v>
      </c>
      <c r="E1343" s="10">
        <f>Source!I1189</f>
        <v>1.0710000000000002</v>
      </c>
      <c r="F1343" s="29">
        <f>Source!AK1189</f>
        <v>478.96</v>
      </c>
      <c r="G1343" s="31" t="s">
        <v>3</v>
      </c>
      <c r="H1343" s="10">
        <f>Source!AW1189</f>
        <v>1</v>
      </c>
      <c r="I1343" s="29">
        <f>ROUND((ROUND((Source!AC1189*Source!AW1189*Source!I1189),2)),2)+(ROUND((ROUND(((Source!ET1189)*Source!AV1189*Source!I1189),2)),2)+ROUND((ROUND(((Source!AE1189-(Source!EU1189))*Source!AV1189*Source!I1189),2)),2))+ROUND((ROUND((Source!AF1189*Source!AV1189*Source!I1189),2)),2)</f>
        <v>512.97</v>
      </c>
      <c r="J1343" s="10">
        <f>IF(Source!BC1189&lt;&gt; 0, Source!BC1189, 1)</f>
        <v>7.8</v>
      </c>
      <c r="K1343" s="29">
        <f>Source!O1189</f>
        <v>4001.17</v>
      </c>
      <c r="Q1343">
        <f>ROUND((Source!DN1189/100)*ROUND((ROUND((Source!AF1189*Source!AV1189*Source!I1189),2)),2), 2)</f>
        <v>0</v>
      </c>
      <c r="R1343">
        <f>Source!X1189</f>
        <v>0</v>
      </c>
      <c r="S1343">
        <f>ROUND((Source!DO1189/100)*ROUND((ROUND((Source!AF1189*Source!AV1189*Source!I1189),2)),2), 2)</f>
        <v>0</v>
      </c>
      <c r="T1343">
        <f>Source!Y1189</f>
        <v>0</v>
      </c>
      <c r="U1343">
        <f>ROUND((175/100)*ROUND((ROUND((Source!AE1189*Source!AV1189*Source!I1189),2)),2), 2)</f>
        <v>0</v>
      </c>
      <c r="V1343">
        <f>ROUND((160/100)*ROUND(ROUND((ROUND((Source!AE1189*Source!AV1189*Source!I1189),2)*Source!BS1189),2), 2), 2)</f>
        <v>0</v>
      </c>
      <c r="X1343">
        <f>IF(Source!BI1189&lt;=1,I1343, 0)</f>
        <v>512.97</v>
      </c>
      <c r="Y1343">
        <f>IF(Source!BI1189=2,I1343, 0)</f>
        <v>0</v>
      </c>
      <c r="Z1343">
        <f>IF(Source!BI1189=3,I1343, 0)</f>
        <v>0</v>
      </c>
      <c r="AA1343">
        <f>IF(Source!BI1189=4,I1343, 0)</f>
        <v>0</v>
      </c>
    </row>
    <row r="1344" spans="1:28" ht="14.25" x14ac:dyDescent="0.2">
      <c r="A1344" s="26"/>
      <c r="B1344" s="26"/>
      <c r="C1344" s="26" t="s">
        <v>314</v>
      </c>
      <c r="D1344" s="27" t="s">
        <v>315</v>
      </c>
      <c r="E1344" s="10">
        <f>Source!DN1188</f>
        <v>85</v>
      </c>
      <c r="F1344" s="29"/>
      <c r="G1344" s="28"/>
      <c r="H1344" s="10"/>
      <c r="I1344" s="29">
        <f>SUM(Q1338:Q1343)</f>
        <v>241.38</v>
      </c>
      <c r="J1344" s="10">
        <f>Source!BZ1188</f>
        <v>70</v>
      </c>
      <c r="K1344" s="29">
        <f>SUM(R1338:R1343)</f>
        <v>5245.96</v>
      </c>
    </row>
    <row r="1345" spans="1:28" ht="14.25" x14ac:dyDescent="0.2">
      <c r="A1345" s="26"/>
      <c r="B1345" s="26"/>
      <c r="C1345" s="26" t="s">
        <v>316</v>
      </c>
      <c r="D1345" s="27" t="s">
        <v>315</v>
      </c>
      <c r="E1345" s="10">
        <f>Source!DO1188</f>
        <v>70</v>
      </c>
      <c r="F1345" s="29"/>
      <c r="G1345" s="28"/>
      <c r="H1345" s="10"/>
      <c r="I1345" s="29">
        <f>SUM(S1338:S1344)</f>
        <v>198.79</v>
      </c>
      <c r="J1345" s="10">
        <f>Source!CA1188</f>
        <v>41</v>
      </c>
      <c r="K1345" s="29">
        <f>SUM(T1338:T1344)</f>
        <v>3072.63</v>
      </c>
    </row>
    <row r="1346" spans="1:28" ht="14.25" x14ac:dyDescent="0.2">
      <c r="A1346" s="26"/>
      <c r="B1346" s="26"/>
      <c r="C1346" s="26" t="s">
        <v>325</v>
      </c>
      <c r="D1346" s="27" t="s">
        <v>315</v>
      </c>
      <c r="E1346" s="10">
        <f>175</f>
        <v>175</v>
      </c>
      <c r="F1346" s="29"/>
      <c r="G1346" s="28"/>
      <c r="H1346" s="10"/>
      <c r="I1346" s="29">
        <f>SUM(U1338:U1345)</f>
        <v>8.56</v>
      </c>
      <c r="J1346" s="10">
        <f>160</f>
        <v>160</v>
      </c>
      <c r="K1346" s="29">
        <f>SUM(V1338:V1345)</f>
        <v>206.48</v>
      </c>
    </row>
    <row r="1347" spans="1:28" ht="14.25" x14ac:dyDescent="0.2">
      <c r="A1347" s="34"/>
      <c r="B1347" s="34"/>
      <c r="C1347" s="34" t="s">
        <v>317</v>
      </c>
      <c r="D1347" s="35" t="s">
        <v>318</v>
      </c>
      <c r="E1347" s="36">
        <f>Source!AQ1188</f>
        <v>24.61</v>
      </c>
      <c r="F1347" s="37"/>
      <c r="G1347" s="38" t="str">
        <f>Source!DI1188</f>
        <v/>
      </c>
      <c r="H1347" s="36">
        <f>Source!AV1188</f>
        <v>1</v>
      </c>
      <c r="I1347" s="37">
        <f>Source!U1188</f>
        <v>25.840500000000002</v>
      </c>
      <c r="J1347" s="36"/>
      <c r="K1347" s="37"/>
      <c r="AB1347" s="32">
        <f>I1347</f>
        <v>25.840500000000002</v>
      </c>
    </row>
    <row r="1348" spans="1:28" ht="15" x14ac:dyDescent="0.25">
      <c r="A1348" s="39"/>
      <c r="B1348" s="39"/>
      <c r="C1348" s="40" t="s">
        <v>319</v>
      </c>
      <c r="D1348" s="39"/>
      <c r="E1348" s="39"/>
      <c r="F1348" s="39"/>
      <c r="G1348" s="39"/>
      <c r="H1348" s="76">
        <f>I1339+I1340+I1342+I1344+I1345+I1346+SUM(I1343:I1343)</f>
        <v>1851.91</v>
      </c>
      <c r="I1348" s="76"/>
      <c r="J1348" s="76">
        <f>K1339+K1340+K1342+K1344+K1345+K1346+SUM(K1343:K1343)</f>
        <v>25791.059999999998</v>
      </c>
      <c r="K1348" s="76"/>
      <c r="O1348" s="32">
        <f>I1339+I1340+I1342+I1344+I1345+I1346+SUM(I1343:I1343)</f>
        <v>1851.91</v>
      </c>
      <c r="P1348" s="32">
        <f>K1339+K1340+K1342+K1344+K1345+K1346+SUM(K1343:K1343)</f>
        <v>25791.059999999998</v>
      </c>
      <c r="X1348">
        <f>IF(Source!BI1188&lt;=1,I1339+I1340+I1342+I1344+I1345+I1346-0, 0)</f>
        <v>1338.94</v>
      </c>
      <c r="Y1348">
        <f>IF(Source!BI1188=2,I1339+I1340+I1342+I1344+I1345+I1346-0, 0)</f>
        <v>0</v>
      </c>
      <c r="Z1348">
        <f>IF(Source!BI1188=3,I1339+I1340+I1342+I1344+I1345+I1346-0, 0)</f>
        <v>0</v>
      </c>
      <c r="AA1348">
        <f>IF(Source!BI1188=4,I1339+I1340+I1342+I1344+I1345+I1346,0)</f>
        <v>0</v>
      </c>
    </row>
    <row r="1350" spans="1:28" ht="28.5" x14ac:dyDescent="0.2">
      <c r="A1350" s="26">
        <v>4</v>
      </c>
      <c r="B1350" s="26" t="str">
        <f>Source!F1190</f>
        <v>6.58-2-1</v>
      </c>
      <c r="C1350" s="26" t="s">
        <v>40</v>
      </c>
      <c r="D1350" s="27" t="str">
        <f>Source!H1190</f>
        <v>100 м2</v>
      </c>
      <c r="E1350" s="10">
        <f>Source!I1190</f>
        <v>5.3472999999999997</v>
      </c>
      <c r="F1350" s="29"/>
      <c r="G1350" s="28"/>
      <c r="H1350" s="10"/>
      <c r="I1350" s="29"/>
      <c r="J1350" s="10"/>
      <c r="K1350" s="29"/>
      <c r="Q1350">
        <f>ROUND((Source!DN1190/100)*ROUND((ROUND((Source!AF1190*Source!AV1190*Source!I1190),2)),2), 2)</f>
        <v>818.52</v>
      </c>
      <c r="R1350">
        <f>Source!X1190</f>
        <v>18900.650000000001</v>
      </c>
      <c r="S1350">
        <f>ROUND((Source!DO1190/100)*ROUND((ROUND((Source!AF1190*Source!AV1190*Source!I1190),2)),2), 2)</f>
        <v>562.73</v>
      </c>
      <c r="T1350">
        <f>Source!Y1190</f>
        <v>11070.38</v>
      </c>
      <c r="U1350">
        <f>ROUND((175/100)*ROUND((ROUND((Source!AE1190*Source!AV1190*Source!I1190),2)),2), 2)</f>
        <v>0</v>
      </c>
      <c r="V1350">
        <f>ROUND((160/100)*ROUND(ROUND((ROUND((Source!AE1190*Source!AV1190*Source!I1190),2)*Source!BS1190),2), 2), 2)</f>
        <v>0</v>
      </c>
    </row>
    <row r="1351" spans="1:28" x14ac:dyDescent="0.2">
      <c r="C1351" s="30" t="str">
        <f>"Объем: "&amp;Source!I1190&amp;"=534,73/"&amp;"100"</f>
        <v>Объем: 5,3473=534,73/100</v>
      </c>
    </row>
    <row r="1352" spans="1:28" ht="14.25" x14ac:dyDescent="0.2">
      <c r="A1352" s="26"/>
      <c r="B1352" s="26"/>
      <c r="C1352" s="26" t="s">
        <v>313</v>
      </c>
      <c r="D1352" s="27"/>
      <c r="E1352" s="10"/>
      <c r="F1352" s="29">
        <f>Source!AO1190</f>
        <v>191.34</v>
      </c>
      <c r="G1352" s="28" t="str">
        <f>Source!DG1190</f>
        <v/>
      </c>
      <c r="H1352" s="10">
        <f>Source!AV1190</f>
        <v>1</v>
      </c>
      <c r="I1352" s="29">
        <f>ROUND((ROUND((Source!AF1190*Source!AV1190*Source!I1190),2)),2)</f>
        <v>1023.15</v>
      </c>
      <c r="J1352" s="10">
        <f>IF(Source!BA1190&lt;&gt; 0, Source!BA1190, 1)</f>
        <v>26.39</v>
      </c>
      <c r="K1352" s="29">
        <f>Source!S1190</f>
        <v>27000.93</v>
      </c>
      <c r="W1352">
        <f>I1352</f>
        <v>1023.15</v>
      </c>
    </row>
    <row r="1353" spans="1:28" ht="28.5" x14ac:dyDescent="0.2">
      <c r="A1353" s="26" t="s">
        <v>130</v>
      </c>
      <c r="B1353" s="26" t="str">
        <f>Source!F1191</f>
        <v>9999990001</v>
      </c>
      <c r="C1353" s="26" t="s">
        <v>29</v>
      </c>
      <c r="D1353" s="27" t="str">
        <f>Source!H1191</f>
        <v>т</v>
      </c>
      <c r="E1353" s="10">
        <f>Source!I1191</f>
        <v>-5.4542459999999995</v>
      </c>
      <c r="F1353" s="29">
        <f>Source!AK1191</f>
        <v>0</v>
      </c>
      <c r="G1353" s="31" t="s">
        <v>3</v>
      </c>
      <c r="H1353" s="10">
        <f>Source!AW1191</f>
        <v>1</v>
      </c>
      <c r="I1353" s="29">
        <f>ROUND((ROUND((Source!AC1191*Source!AW1191*Source!I1191),2)),2)+(ROUND((ROUND(((Source!ET1191)*Source!AV1191*Source!I1191),2)),2)+ROUND((ROUND(((Source!AE1191-(Source!EU1191))*Source!AV1191*Source!I1191),2)),2))+ROUND((ROUND((Source!AF1191*Source!AV1191*Source!I1191),2)),2)</f>
        <v>0</v>
      </c>
      <c r="J1353" s="10">
        <f>IF(Source!BC1191&lt;&gt; 0, Source!BC1191, 1)</f>
        <v>1</v>
      </c>
      <c r="K1353" s="29">
        <f>Source!O1191</f>
        <v>0</v>
      </c>
      <c r="Q1353">
        <f>ROUND((Source!DN1191/100)*ROUND((ROUND((Source!AF1191*Source!AV1191*Source!I1191),2)),2), 2)</f>
        <v>0</v>
      </c>
      <c r="R1353">
        <f>Source!X1191</f>
        <v>0</v>
      </c>
      <c r="S1353">
        <f>ROUND((Source!DO1191/100)*ROUND((ROUND((Source!AF1191*Source!AV1191*Source!I1191),2)),2), 2)</f>
        <v>0</v>
      </c>
      <c r="T1353">
        <f>Source!Y1191</f>
        <v>0</v>
      </c>
      <c r="U1353">
        <f>ROUND((175/100)*ROUND((ROUND((Source!AE1191*Source!AV1191*Source!I1191),2)),2), 2)</f>
        <v>0</v>
      </c>
      <c r="V1353">
        <f>ROUND((160/100)*ROUND(ROUND((ROUND((Source!AE1191*Source!AV1191*Source!I1191),2)*Source!BS1191),2), 2), 2)</f>
        <v>0</v>
      </c>
      <c r="X1353">
        <f>IF(Source!BI1191&lt;=1,I1353, 0)</f>
        <v>0</v>
      </c>
      <c r="Y1353">
        <f>IF(Source!BI1191=2,I1353, 0)</f>
        <v>0</v>
      </c>
      <c r="Z1353">
        <f>IF(Source!BI1191=3,I1353, 0)</f>
        <v>0</v>
      </c>
      <c r="AA1353">
        <f>IF(Source!BI1191=4,I1353, 0)</f>
        <v>0</v>
      </c>
    </row>
    <row r="1354" spans="1:28" ht="14.25" x14ac:dyDescent="0.2">
      <c r="A1354" s="26"/>
      <c r="B1354" s="26"/>
      <c r="C1354" s="26" t="s">
        <v>314</v>
      </c>
      <c r="D1354" s="27" t="s">
        <v>315</v>
      </c>
      <c r="E1354" s="10">
        <f>Source!DN1190</f>
        <v>80</v>
      </c>
      <c r="F1354" s="29"/>
      <c r="G1354" s="28"/>
      <c r="H1354" s="10"/>
      <c r="I1354" s="29">
        <f>SUM(Q1350:Q1353)</f>
        <v>818.52</v>
      </c>
      <c r="J1354" s="10">
        <f>Source!BZ1190</f>
        <v>70</v>
      </c>
      <c r="K1354" s="29">
        <f>SUM(R1350:R1353)</f>
        <v>18900.650000000001</v>
      </c>
    </row>
    <row r="1355" spans="1:28" ht="14.25" x14ac:dyDescent="0.2">
      <c r="A1355" s="26"/>
      <c r="B1355" s="26"/>
      <c r="C1355" s="26" t="s">
        <v>316</v>
      </c>
      <c r="D1355" s="27" t="s">
        <v>315</v>
      </c>
      <c r="E1355" s="10">
        <f>Source!DO1190</f>
        <v>55</v>
      </c>
      <c r="F1355" s="29"/>
      <c r="G1355" s="28"/>
      <c r="H1355" s="10"/>
      <c r="I1355" s="29">
        <f>SUM(S1350:S1354)</f>
        <v>562.73</v>
      </c>
      <c r="J1355" s="10">
        <f>Source!CA1190</f>
        <v>41</v>
      </c>
      <c r="K1355" s="29">
        <f>SUM(T1350:T1354)</f>
        <v>11070.38</v>
      </c>
    </row>
    <row r="1356" spans="1:28" ht="14.25" x14ac:dyDescent="0.2">
      <c r="A1356" s="34"/>
      <c r="B1356" s="34"/>
      <c r="C1356" s="34" t="s">
        <v>317</v>
      </c>
      <c r="D1356" s="35" t="s">
        <v>318</v>
      </c>
      <c r="E1356" s="36">
        <f>Source!AQ1190</f>
        <v>17.41</v>
      </c>
      <c r="F1356" s="37"/>
      <c r="G1356" s="38" t="str">
        <f>Source!DI1190</f>
        <v/>
      </c>
      <c r="H1356" s="36">
        <f>Source!AV1190</f>
        <v>1</v>
      </c>
      <c r="I1356" s="37">
        <f>Source!U1190</f>
        <v>93.096492999999995</v>
      </c>
      <c r="J1356" s="36"/>
      <c r="K1356" s="37"/>
      <c r="AB1356" s="32">
        <f>I1356</f>
        <v>93.096492999999995</v>
      </c>
    </row>
    <row r="1357" spans="1:28" ht="15" x14ac:dyDescent="0.25">
      <c r="A1357" s="39"/>
      <c r="B1357" s="39"/>
      <c r="C1357" s="40" t="s">
        <v>319</v>
      </c>
      <c r="D1357" s="39"/>
      <c r="E1357" s="39"/>
      <c r="F1357" s="39"/>
      <c r="G1357" s="39"/>
      <c r="H1357" s="76">
        <f>I1352+I1354+I1355+SUM(I1353:I1353)</f>
        <v>2404.4</v>
      </c>
      <c r="I1357" s="76"/>
      <c r="J1357" s="76">
        <f>K1352+K1354+K1355+SUM(K1353:K1353)</f>
        <v>56971.96</v>
      </c>
      <c r="K1357" s="76"/>
      <c r="O1357" s="32">
        <f>I1352+I1354+I1355+SUM(I1353:I1353)</f>
        <v>2404.4</v>
      </c>
      <c r="P1357" s="32">
        <f>K1352+K1354+K1355+SUM(K1353:K1353)</f>
        <v>56971.96</v>
      </c>
      <c r="X1357">
        <f>IF(Source!BI1190&lt;=1,I1352+I1354+I1355-0, 0)</f>
        <v>2404.4</v>
      </c>
      <c r="Y1357">
        <f>IF(Source!BI1190=2,I1352+I1354+I1355-0, 0)</f>
        <v>0</v>
      </c>
      <c r="Z1357">
        <f>IF(Source!BI1190=3,I1352+I1354+I1355-0, 0)</f>
        <v>0</v>
      </c>
      <c r="AA1357">
        <f>IF(Source!BI1190=4,I1352+I1354+I1355,0)</f>
        <v>0</v>
      </c>
    </row>
    <row r="1359" spans="1:28" ht="57" x14ac:dyDescent="0.2">
      <c r="A1359" s="26">
        <v>5</v>
      </c>
      <c r="B1359" s="26" t="str">
        <f>Source!F1192</f>
        <v>3.12-3-4</v>
      </c>
      <c r="C1359" s="26" t="s">
        <v>132</v>
      </c>
      <c r="D1359" s="27" t="str">
        <f>Source!H1192</f>
        <v>100 м2</v>
      </c>
      <c r="E1359" s="10">
        <f>Source!I1192</f>
        <v>5.3472999999999997</v>
      </c>
      <c r="F1359" s="29"/>
      <c r="G1359" s="28"/>
      <c r="H1359" s="10"/>
      <c r="I1359" s="29"/>
      <c r="J1359" s="10"/>
      <c r="K1359" s="29"/>
      <c r="Q1359">
        <f>ROUND((Source!DN1192/100)*ROUND((ROUND((Source!AF1192*Source!AV1192*Source!I1192),2)),2), 2)</f>
        <v>4406.41</v>
      </c>
      <c r="R1359">
        <f>Source!X1192</f>
        <v>97276.94</v>
      </c>
      <c r="S1359">
        <f>ROUND((Source!DO1192/100)*ROUND((ROUND((Source!AF1192*Source!AV1192*Source!I1192),2)),2), 2)</f>
        <v>3347.17</v>
      </c>
      <c r="T1359">
        <f>Source!Y1192</f>
        <v>45843.16</v>
      </c>
      <c r="U1359">
        <f>ROUND((175/100)*ROUND((ROUND((Source!AE1192*Source!AV1192*Source!I1192),2)),2), 2)</f>
        <v>831.32</v>
      </c>
      <c r="V1359">
        <f>ROUND((160/100)*ROUND(ROUND((ROUND((Source!AE1192*Source!AV1192*Source!I1192),2)*Source!BS1192),2), 2), 2)</f>
        <v>20058.099999999999</v>
      </c>
    </row>
    <row r="1360" spans="1:28" x14ac:dyDescent="0.2">
      <c r="C1360" s="30" t="str">
        <f>"Объем: "&amp;Source!I1192&amp;"=534,73/"&amp;"100"</f>
        <v>Объем: 5,3473=534,73/100</v>
      </c>
    </row>
    <row r="1361" spans="1:28" ht="14.25" x14ac:dyDescent="0.2">
      <c r="A1361" s="26"/>
      <c r="B1361" s="26"/>
      <c r="C1361" s="26" t="s">
        <v>313</v>
      </c>
      <c r="D1361" s="27"/>
      <c r="E1361" s="10"/>
      <c r="F1361" s="29">
        <f>Source!AO1192</f>
        <v>689</v>
      </c>
      <c r="G1361" s="28" t="str">
        <f>Source!DG1192</f>
        <v>)*1,15</v>
      </c>
      <c r="H1361" s="10">
        <f>Source!AV1192</f>
        <v>1</v>
      </c>
      <c r="I1361" s="29">
        <f>ROUND((ROUND((Source!AF1192*Source!AV1192*Source!I1192),2)),2)</f>
        <v>4236.93</v>
      </c>
      <c r="J1361" s="10">
        <f>IF(Source!BA1192&lt;&gt; 0, Source!BA1192, 1)</f>
        <v>26.39</v>
      </c>
      <c r="K1361" s="29">
        <f>Source!S1192</f>
        <v>111812.58</v>
      </c>
      <c r="W1361">
        <f>I1361</f>
        <v>4236.93</v>
      </c>
    </row>
    <row r="1362" spans="1:28" ht="14.25" x14ac:dyDescent="0.2">
      <c r="A1362" s="26"/>
      <c r="B1362" s="26"/>
      <c r="C1362" s="26" t="s">
        <v>322</v>
      </c>
      <c r="D1362" s="27"/>
      <c r="E1362" s="10"/>
      <c r="F1362" s="29">
        <f>Source!AM1192</f>
        <v>267.17</v>
      </c>
      <c r="G1362" s="28" t="str">
        <f>Source!DE1192</f>
        <v>)*1,25</v>
      </c>
      <c r="H1362" s="10">
        <f>Source!AV1192</f>
        <v>1</v>
      </c>
      <c r="I1362" s="29">
        <f>(ROUND((ROUND((((Source!ET1192*1.25))*Source!AV1192*Source!I1192),2)),2)+ROUND((ROUND(((Source!AE1192-((Source!EU1192*1.25)))*Source!AV1192*Source!I1192),2)),2))</f>
        <v>1785.8</v>
      </c>
      <c r="J1362" s="10">
        <f>IF(Source!BB1192&lt;&gt; 0, Source!BB1192, 1)</f>
        <v>12.18</v>
      </c>
      <c r="K1362" s="29">
        <f>Source!Q1192</f>
        <v>21751.040000000001</v>
      </c>
    </row>
    <row r="1363" spans="1:28" ht="14.25" x14ac:dyDescent="0.2">
      <c r="A1363" s="26"/>
      <c r="B1363" s="26"/>
      <c r="C1363" s="26" t="s">
        <v>323</v>
      </c>
      <c r="D1363" s="27"/>
      <c r="E1363" s="10"/>
      <c r="F1363" s="29">
        <f>Source!AN1192</f>
        <v>71.069999999999993</v>
      </c>
      <c r="G1363" s="28" t="str">
        <f>Source!DF1192</f>
        <v>)*1,25</v>
      </c>
      <c r="H1363" s="10">
        <f>Source!AV1192</f>
        <v>1</v>
      </c>
      <c r="I1363" s="41">
        <f>ROUND((ROUND((Source!AE1192*Source!AV1192*Source!I1192),2)),2)</f>
        <v>475.04</v>
      </c>
      <c r="J1363" s="10">
        <f>IF(Source!BS1192&lt;&gt; 0, Source!BS1192, 1)</f>
        <v>26.39</v>
      </c>
      <c r="K1363" s="41">
        <f>Source!R1192</f>
        <v>12536.31</v>
      </c>
      <c r="W1363">
        <f>I1363</f>
        <v>475.04</v>
      </c>
    </row>
    <row r="1364" spans="1:28" ht="14.25" x14ac:dyDescent="0.2">
      <c r="A1364" s="26"/>
      <c r="B1364" s="26"/>
      <c r="C1364" s="26" t="s">
        <v>324</v>
      </c>
      <c r="D1364" s="27"/>
      <c r="E1364" s="10"/>
      <c r="F1364" s="29">
        <f>Source!AL1192</f>
        <v>705.14</v>
      </c>
      <c r="G1364" s="28" t="str">
        <f>Source!DD1192</f>
        <v/>
      </c>
      <c r="H1364" s="10">
        <f>Source!AW1192</f>
        <v>1</v>
      </c>
      <c r="I1364" s="29">
        <f>ROUND((ROUND((Source!AC1192*Source!AW1192*Source!I1192),2)),2)</f>
        <v>3770.6</v>
      </c>
      <c r="J1364" s="10">
        <f>IF(Source!BC1192&lt;&gt; 0, Source!BC1192, 1)</f>
        <v>3.7</v>
      </c>
      <c r="K1364" s="29">
        <f>Source!P1192</f>
        <v>13951.22</v>
      </c>
    </row>
    <row r="1365" spans="1:28" ht="199.5" x14ac:dyDescent="0.2">
      <c r="A1365" s="26" t="s">
        <v>141</v>
      </c>
      <c r="B1365" s="26" t="str">
        <f>Source!F1193</f>
        <v>1.1-1-1312</v>
      </c>
      <c r="C1365" s="26" t="s">
        <v>282</v>
      </c>
      <c r="D1365" s="27" t="str">
        <f>Source!H1193</f>
        <v>м2</v>
      </c>
      <c r="E1365" s="10">
        <f>Source!I1193</f>
        <v>721.88549999999998</v>
      </c>
      <c r="F1365" s="29">
        <f>Source!AK1193</f>
        <v>25.09</v>
      </c>
      <c r="G1365" s="31" t="s">
        <v>3</v>
      </c>
      <c r="H1365" s="10">
        <f>Source!AW1193</f>
        <v>1</v>
      </c>
      <c r="I1365" s="29">
        <f>ROUND((ROUND((Source!AC1193*Source!AW1193*Source!I1193),2)),2)+(ROUND((ROUND(((Source!ET1193)*Source!AV1193*Source!I1193),2)),2)+ROUND((ROUND(((Source!AE1193-(Source!EU1193))*Source!AV1193*Source!I1193),2)),2))+ROUND((ROUND((Source!AF1193*Source!AV1193*Source!I1193),2)),2)</f>
        <v>18112.11</v>
      </c>
      <c r="J1365" s="10">
        <f>IF(Source!BC1193&lt;&gt; 0, Source!BC1193, 1)</f>
        <v>10.5</v>
      </c>
      <c r="K1365" s="29">
        <f>Source!O1193</f>
        <v>190177.16</v>
      </c>
      <c r="Q1365">
        <f>ROUND((Source!DN1193/100)*ROUND((ROUND((Source!AF1193*Source!AV1193*Source!I1193),2)),2), 2)</f>
        <v>0</v>
      </c>
      <c r="R1365">
        <f>Source!X1193</f>
        <v>0</v>
      </c>
      <c r="S1365">
        <f>ROUND((Source!DO1193/100)*ROUND((ROUND((Source!AF1193*Source!AV1193*Source!I1193),2)),2), 2)</f>
        <v>0</v>
      </c>
      <c r="T1365">
        <f>Source!Y1193</f>
        <v>0</v>
      </c>
      <c r="U1365">
        <f>ROUND((175/100)*ROUND((ROUND((Source!AE1193*Source!AV1193*Source!I1193),2)),2), 2)</f>
        <v>0</v>
      </c>
      <c r="V1365">
        <f>ROUND((160/100)*ROUND(ROUND((ROUND((Source!AE1193*Source!AV1193*Source!I1193),2)*Source!BS1193),2), 2), 2)</f>
        <v>0</v>
      </c>
      <c r="X1365">
        <f>IF(Source!BI1193&lt;=1,I1365, 0)</f>
        <v>18112.11</v>
      </c>
      <c r="Y1365">
        <f>IF(Source!BI1193=2,I1365, 0)</f>
        <v>0</v>
      </c>
      <c r="Z1365">
        <f>IF(Source!BI1193=3,I1365, 0)</f>
        <v>0</v>
      </c>
      <c r="AA1365">
        <f>IF(Source!BI1193=4,I1365, 0)</f>
        <v>0</v>
      </c>
    </row>
    <row r="1366" spans="1:28" ht="228" x14ac:dyDescent="0.2">
      <c r="A1366" s="26" t="s">
        <v>145</v>
      </c>
      <c r="B1366" s="26" t="str">
        <f>Source!F1194</f>
        <v>1.1-1-1313</v>
      </c>
      <c r="C1366" s="26" t="s">
        <v>283</v>
      </c>
      <c r="D1366" s="27" t="str">
        <f>Source!H1194</f>
        <v>м2</v>
      </c>
      <c r="E1366" s="10">
        <f>Source!I1194</f>
        <v>707.44779000000005</v>
      </c>
      <c r="F1366" s="29">
        <f>Source!AK1194</f>
        <v>23.06</v>
      </c>
      <c r="G1366" s="31" t="s">
        <v>3</v>
      </c>
      <c r="H1366" s="10">
        <f>Source!AW1194</f>
        <v>1</v>
      </c>
      <c r="I1366" s="29">
        <f>ROUND((ROUND((Source!AC1194*Source!AW1194*Source!I1194),2)),2)+(ROUND((ROUND(((Source!ET1194)*Source!AV1194*Source!I1194),2)),2)+ROUND((ROUND(((Source!AE1194-(Source!EU1194))*Source!AV1194*Source!I1194),2)),2))+ROUND((ROUND((Source!AF1194*Source!AV1194*Source!I1194),2)),2)</f>
        <v>16313.75</v>
      </c>
      <c r="J1366" s="10">
        <f>IF(Source!BC1194&lt;&gt; 0, Source!BC1194, 1)</f>
        <v>10.74</v>
      </c>
      <c r="K1366" s="29">
        <f>Source!O1194</f>
        <v>175209.68</v>
      </c>
      <c r="Q1366">
        <f>ROUND((Source!DN1194/100)*ROUND((ROUND((Source!AF1194*Source!AV1194*Source!I1194),2)),2), 2)</f>
        <v>0</v>
      </c>
      <c r="R1366">
        <f>Source!X1194</f>
        <v>0</v>
      </c>
      <c r="S1366">
        <f>ROUND((Source!DO1194/100)*ROUND((ROUND((Source!AF1194*Source!AV1194*Source!I1194),2)),2), 2)</f>
        <v>0</v>
      </c>
      <c r="T1366">
        <f>Source!Y1194</f>
        <v>0</v>
      </c>
      <c r="U1366">
        <f>ROUND((175/100)*ROUND((ROUND((Source!AE1194*Source!AV1194*Source!I1194),2)),2), 2)</f>
        <v>0</v>
      </c>
      <c r="V1366">
        <f>ROUND((160/100)*ROUND(ROUND((ROUND((Source!AE1194*Source!AV1194*Source!I1194),2)*Source!BS1194),2), 2), 2)</f>
        <v>0</v>
      </c>
      <c r="X1366">
        <f>IF(Source!BI1194&lt;=1,I1366, 0)</f>
        <v>16313.75</v>
      </c>
      <c r="Y1366">
        <f>IF(Source!BI1194=2,I1366, 0)</f>
        <v>0</v>
      </c>
      <c r="Z1366">
        <f>IF(Source!BI1194=3,I1366, 0)</f>
        <v>0</v>
      </c>
      <c r="AA1366">
        <f>IF(Source!BI1194=4,I1366, 0)</f>
        <v>0</v>
      </c>
    </row>
    <row r="1367" spans="1:28" ht="14.25" x14ac:dyDescent="0.2">
      <c r="A1367" s="26"/>
      <c r="B1367" s="26"/>
      <c r="C1367" s="26" t="s">
        <v>314</v>
      </c>
      <c r="D1367" s="27" t="s">
        <v>315</v>
      </c>
      <c r="E1367" s="10">
        <f>Source!DN1192</f>
        <v>104</v>
      </c>
      <c r="F1367" s="29"/>
      <c r="G1367" s="28"/>
      <c r="H1367" s="10"/>
      <c r="I1367" s="29">
        <f>SUM(Q1359:Q1366)</f>
        <v>4406.41</v>
      </c>
      <c r="J1367" s="10">
        <f>Source!BZ1192</f>
        <v>87</v>
      </c>
      <c r="K1367" s="29">
        <f>SUM(R1359:R1366)</f>
        <v>97276.94</v>
      </c>
    </row>
    <row r="1368" spans="1:28" ht="14.25" x14ac:dyDescent="0.2">
      <c r="A1368" s="26"/>
      <c r="B1368" s="26"/>
      <c r="C1368" s="26" t="s">
        <v>316</v>
      </c>
      <c r="D1368" s="27" t="s">
        <v>315</v>
      </c>
      <c r="E1368" s="10">
        <f>Source!DO1192</f>
        <v>79</v>
      </c>
      <c r="F1368" s="29"/>
      <c r="G1368" s="28"/>
      <c r="H1368" s="10"/>
      <c r="I1368" s="29">
        <f>SUM(S1359:S1367)</f>
        <v>3347.17</v>
      </c>
      <c r="J1368" s="10">
        <f>Source!CA1192</f>
        <v>41</v>
      </c>
      <c r="K1368" s="29">
        <f>SUM(T1359:T1367)</f>
        <v>45843.16</v>
      </c>
    </row>
    <row r="1369" spans="1:28" ht="14.25" x14ac:dyDescent="0.2">
      <c r="A1369" s="26"/>
      <c r="B1369" s="26"/>
      <c r="C1369" s="26" t="s">
        <v>325</v>
      </c>
      <c r="D1369" s="27" t="s">
        <v>315</v>
      </c>
      <c r="E1369" s="10">
        <f>175</f>
        <v>175</v>
      </c>
      <c r="F1369" s="29"/>
      <c r="G1369" s="28"/>
      <c r="H1369" s="10"/>
      <c r="I1369" s="29">
        <f>SUM(U1359:U1368)</f>
        <v>831.32</v>
      </c>
      <c r="J1369" s="10">
        <f>160</f>
        <v>160</v>
      </c>
      <c r="K1369" s="29">
        <f>SUM(V1359:V1368)</f>
        <v>20058.099999999999</v>
      </c>
    </row>
    <row r="1370" spans="1:28" ht="14.25" x14ac:dyDescent="0.2">
      <c r="A1370" s="34"/>
      <c r="B1370" s="34"/>
      <c r="C1370" s="34" t="s">
        <v>317</v>
      </c>
      <c r="D1370" s="35" t="s">
        <v>318</v>
      </c>
      <c r="E1370" s="36">
        <f>Source!AQ1192</f>
        <v>53</v>
      </c>
      <c r="F1370" s="37"/>
      <c r="G1370" s="38" t="str">
        <f>Source!DI1192</f>
        <v>)*1,15</v>
      </c>
      <c r="H1370" s="36">
        <f>Source!AV1192</f>
        <v>1</v>
      </c>
      <c r="I1370" s="37">
        <f>Source!U1192</f>
        <v>325.91793499999994</v>
      </c>
      <c r="J1370" s="36"/>
      <c r="K1370" s="37"/>
      <c r="AB1370" s="32">
        <f>I1370</f>
        <v>325.91793499999994</v>
      </c>
    </row>
    <row r="1371" spans="1:28" ht="15" x14ac:dyDescent="0.25">
      <c r="A1371" s="39"/>
      <c r="B1371" s="39"/>
      <c r="C1371" s="40" t="s">
        <v>319</v>
      </c>
      <c r="D1371" s="39"/>
      <c r="E1371" s="39"/>
      <c r="F1371" s="39"/>
      <c r="G1371" s="39"/>
      <c r="H1371" s="76">
        <f>I1361+I1362+I1364+I1367+I1368+I1369+SUM(I1365:I1366)</f>
        <v>52804.09</v>
      </c>
      <c r="I1371" s="76"/>
      <c r="J1371" s="76">
        <f>K1361+K1362+K1364+K1367+K1368+K1369+SUM(K1365:K1366)</f>
        <v>676079.87999999989</v>
      </c>
      <c r="K1371" s="76"/>
      <c r="O1371" s="32">
        <f>I1361+I1362+I1364+I1367+I1368+I1369+SUM(I1365:I1366)</f>
        <v>52804.09</v>
      </c>
      <c r="P1371" s="32">
        <f>K1361+K1362+K1364+K1367+K1368+K1369+SUM(K1365:K1366)</f>
        <v>676079.87999999989</v>
      </c>
      <c r="X1371">
        <f>IF(Source!BI1192&lt;=1,I1361+I1362+I1364+I1367+I1368+I1369-0, 0)</f>
        <v>18378.23</v>
      </c>
      <c r="Y1371">
        <f>IF(Source!BI1192=2,I1361+I1362+I1364+I1367+I1368+I1369-0, 0)</f>
        <v>0</v>
      </c>
      <c r="Z1371">
        <f>IF(Source!BI1192=3,I1361+I1362+I1364+I1367+I1368+I1369-0, 0)</f>
        <v>0</v>
      </c>
      <c r="AA1371">
        <f>IF(Source!BI1192=4,I1361+I1362+I1364+I1367+I1368+I1369,0)</f>
        <v>0</v>
      </c>
    </row>
    <row r="1373" spans="1:28" ht="99.75" x14ac:dyDescent="0.2">
      <c r="A1373" s="26">
        <v>6</v>
      </c>
      <c r="B1373" s="26" t="str">
        <f>Source!F1195</f>
        <v>3.12-3-10</v>
      </c>
      <c r="C1373" s="26" t="s">
        <v>150</v>
      </c>
      <c r="D1373" s="27" t="str">
        <f>Source!H1195</f>
        <v>100 м2</v>
      </c>
      <c r="E1373" s="10">
        <f>Source!I1195</f>
        <v>2.0500000000000001E-2</v>
      </c>
      <c r="F1373" s="29"/>
      <c r="G1373" s="28"/>
      <c r="H1373" s="10"/>
      <c r="I1373" s="29"/>
      <c r="J1373" s="10"/>
      <c r="K1373" s="29"/>
      <c r="Q1373">
        <f>ROUND((Source!DN1195/100)*ROUND((ROUND((Source!AF1195*Source!AV1195*Source!I1195),2)),2), 2)</f>
        <v>24.19</v>
      </c>
      <c r="R1373">
        <f>Source!X1195</f>
        <v>534.03</v>
      </c>
      <c r="S1373">
        <f>ROUND((Source!DO1195/100)*ROUND((ROUND((Source!AF1195*Source!AV1195*Source!I1195),2)),2), 2)</f>
        <v>18.38</v>
      </c>
      <c r="T1373">
        <f>Source!Y1195</f>
        <v>251.67</v>
      </c>
      <c r="U1373">
        <f>ROUND((175/100)*ROUND((ROUND((Source!AE1195*Source!AV1195*Source!I1195),2)),2), 2)</f>
        <v>0.37</v>
      </c>
      <c r="V1373">
        <f>ROUND((160/100)*ROUND(ROUND((ROUND((Source!AE1195*Source!AV1195*Source!I1195),2)*Source!BS1195),2), 2), 2)</f>
        <v>8.86</v>
      </c>
    </row>
    <row r="1374" spans="1:28" x14ac:dyDescent="0.2">
      <c r="C1374" s="30" t="str">
        <f>"Объем: "&amp;Source!I1195&amp;"=2,05/"&amp;"100"</f>
        <v>Объем: 0,0205=2,05/100</v>
      </c>
    </row>
    <row r="1375" spans="1:28" ht="14.25" x14ac:dyDescent="0.2">
      <c r="A1375" s="26"/>
      <c r="B1375" s="26"/>
      <c r="C1375" s="26" t="s">
        <v>313</v>
      </c>
      <c r="D1375" s="27"/>
      <c r="E1375" s="10"/>
      <c r="F1375" s="29">
        <f>Source!AO1195</f>
        <v>986.85</v>
      </c>
      <c r="G1375" s="28" t="str">
        <f>Source!DG1195</f>
        <v>)*1,15</v>
      </c>
      <c r="H1375" s="10">
        <f>Source!AV1195</f>
        <v>1</v>
      </c>
      <c r="I1375" s="29">
        <f>ROUND((ROUND((Source!AF1195*Source!AV1195*Source!I1195),2)),2)</f>
        <v>23.26</v>
      </c>
      <c r="J1375" s="10">
        <f>IF(Source!BA1195&lt;&gt; 0, Source!BA1195, 1)</f>
        <v>26.39</v>
      </c>
      <c r="K1375" s="29">
        <f>Source!S1195</f>
        <v>613.83000000000004</v>
      </c>
      <c r="W1375">
        <f>I1375</f>
        <v>23.26</v>
      </c>
    </row>
    <row r="1376" spans="1:28" ht="14.25" x14ac:dyDescent="0.2">
      <c r="A1376" s="26"/>
      <c r="B1376" s="26"/>
      <c r="C1376" s="26" t="s">
        <v>322</v>
      </c>
      <c r="D1376" s="27"/>
      <c r="E1376" s="10"/>
      <c r="F1376" s="29">
        <f>Source!AM1195</f>
        <v>50.84</v>
      </c>
      <c r="G1376" s="28" t="str">
        <f>Source!DE1195</f>
        <v>)*1,25</v>
      </c>
      <c r="H1376" s="10">
        <f>Source!AV1195</f>
        <v>1</v>
      </c>
      <c r="I1376" s="29">
        <f>(ROUND((ROUND((((Source!ET1195*1.25))*Source!AV1195*Source!I1195),2)),2)+ROUND((ROUND(((Source!AE1195-((Source!EU1195*1.25)))*Source!AV1195*Source!I1195),2)),2))</f>
        <v>1.3</v>
      </c>
      <c r="J1376" s="10">
        <f>IF(Source!BB1195&lt;&gt; 0, Source!BB1195, 1)</f>
        <v>9.3800000000000008</v>
      </c>
      <c r="K1376" s="29">
        <f>Source!Q1195</f>
        <v>12.19</v>
      </c>
    </row>
    <row r="1377" spans="1:28" ht="14.25" x14ac:dyDescent="0.2">
      <c r="A1377" s="26"/>
      <c r="B1377" s="26"/>
      <c r="C1377" s="26" t="s">
        <v>323</v>
      </c>
      <c r="D1377" s="27"/>
      <c r="E1377" s="10"/>
      <c r="F1377" s="29">
        <f>Source!AN1195</f>
        <v>8.01</v>
      </c>
      <c r="G1377" s="28" t="str">
        <f>Source!DF1195</f>
        <v>)*1,25</v>
      </c>
      <c r="H1377" s="10">
        <f>Source!AV1195</f>
        <v>1</v>
      </c>
      <c r="I1377" s="41">
        <f>ROUND((ROUND((Source!AE1195*Source!AV1195*Source!I1195),2)),2)</f>
        <v>0.21</v>
      </c>
      <c r="J1377" s="10">
        <f>IF(Source!BS1195&lt;&gt; 0, Source!BS1195, 1)</f>
        <v>26.39</v>
      </c>
      <c r="K1377" s="41">
        <f>Source!R1195</f>
        <v>5.54</v>
      </c>
      <c r="W1377">
        <f>I1377</f>
        <v>0.21</v>
      </c>
    </row>
    <row r="1378" spans="1:28" ht="14.25" x14ac:dyDescent="0.2">
      <c r="A1378" s="26"/>
      <c r="B1378" s="26"/>
      <c r="C1378" s="26" t="s">
        <v>324</v>
      </c>
      <c r="D1378" s="27"/>
      <c r="E1378" s="10"/>
      <c r="F1378" s="29">
        <f>Source!AL1195</f>
        <v>7205.92</v>
      </c>
      <c r="G1378" s="28" t="str">
        <f>Source!DD1195</f>
        <v/>
      </c>
      <c r="H1378" s="10">
        <f>Source!AW1195</f>
        <v>1</v>
      </c>
      <c r="I1378" s="29">
        <f>ROUND((ROUND((Source!AC1195*Source!AW1195*Source!I1195),2)),2)</f>
        <v>147.72</v>
      </c>
      <c r="J1378" s="10">
        <f>IF(Source!BC1195&lt;&gt; 0, Source!BC1195, 1)</f>
        <v>1.95</v>
      </c>
      <c r="K1378" s="29">
        <f>Source!P1195</f>
        <v>288.05</v>
      </c>
    </row>
    <row r="1379" spans="1:28" ht="199.5" x14ac:dyDescent="0.2">
      <c r="A1379" s="26" t="s">
        <v>152</v>
      </c>
      <c r="B1379" s="26" t="str">
        <f>Source!F1196</f>
        <v>1.1-1-1312</v>
      </c>
      <c r="C1379" s="26" t="s">
        <v>282</v>
      </c>
      <c r="D1379" s="27" t="str">
        <f>Source!H1196</f>
        <v>м2</v>
      </c>
      <c r="E1379" s="10">
        <f>Source!I1196</f>
        <v>2.7681150000000003</v>
      </c>
      <c r="F1379" s="29">
        <f>Source!AK1196</f>
        <v>25.09</v>
      </c>
      <c r="G1379" s="31" t="s">
        <v>3</v>
      </c>
      <c r="H1379" s="10">
        <f>Source!AW1196</f>
        <v>1</v>
      </c>
      <c r="I1379" s="29">
        <f>ROUND((ROUND((Source!AC1196*Source!AW1196*Source!I1196),2)),2)+(ROUND((ROUND(((Source!ET1196)*Source!AV1196*Source!I1196),2)),2)+ROUND((ROUND(((Source!AE1196-(Source!EU1196))*Source!AV1196*Source!I1196),2)),2))+ROUND((ROUND((Source!AF1196*Source!AV1196*Source!I1196),2)),2)</f>
        <v>69.45</v>
      </c>
      <c r="J1379" s="10">
        <f>IF(Source!BC1196&lt;&gt; 0, Source!BC1196, 1)</f>
        <v>10.5</v>
      </c>
      <c r="K1379" s="29">
        <f>Source!O1196</f>
        <v>729.23</v>
      </c>
      <c r="Q1379">
        <f>ROUND((Source!DN1196/100)*ROUND((ROUND((Source!AF1196*Source!AV1196*Source!I1196),2)),2), 2)</f>
        <v>0</v>
      </c>
      <c r="R1379">
        <f>Source!X1196</f>
        <v>0</v>
      </c>
      <c r="S1379">
        <f>ROUND((Source!DO1196/100)*ROUND((ROUND((Source!AF1196*Source!AV1196*Source!I1196),2)),2), 2)</f>
        <v>0</v>
      </c>
      <c r="T1379">
        <f>Source!Y1196</f>
        <v>0</v>
      </c>
      <c r="U1379">
        <f>ROUND((175/100)*ROUND((ROUND((Source!AE1196*Source!AV1196*Source!I1196),2)),2), 2)</f>
        <v>0</v>
      </c>
      <c r="V1379">
        <f>ROUND((160/100)*ROUND(ROUND((ROUND((Source!AE1196*Source!AV1196*Source!I1196),2)*Source!BS1196),2), 2), 2)</f>
        <v>0</v>
      </c>
      <c r="X1379">
        <f>IF(Source!BI1196&lt;=1,I1379, 0)</f>
        <v>69.45</v>
      </c>
      <c r="Y1379">
        <f>IF(Source!BI1196=2,I1379, 0)</f>
        <v>0</v>
      </c>
      <c r="Z1379">
        <f>IF(Source!BI1196=3,I1379, 0)</f>
        <v>0</v>
      </c>
      <c r="AA1379">
        <f>IF(Source!BI1196=4,I1379, 0)</f>
        <v>0</v>
      </c>
    </row>
    <row r="1380" spans="1:28" ht="228" x14ac:dyDescent="0.2">
      <c r="A1380" s="26" t="s">
        <v>153</v>
      </c>
      <c r="B1380" s="26" t="str">
        <f>Source!F1197</f>
        <v>1.1-1-1313</v>
      </c>
      <c r="C1380" s="26" t="s">
        <v>283</v>
      </c>
      <c r="D1380" s="27" t="str">
        <f>Source!H1197</f>
        <v>м2</v>
      </c>
      <c r="E1380" s="10">
        <f>Source!I1197</f>
        <v>1.235535</v>
      </c>
      <c r="F1380" s="29">
        <f>Source!AK1197</f>
        <v>23.06</v>
      </c>
      <c r="G1380" s="31" t="s">
        <v>3</v>
      </c>
      <c r="H1380" s="10">
        <f>Source!AW1197</f>
        <v>1</v>
      </c>
      <c r="I1380" s="29">
        <f>ROUND((ROUND((Source!AC1197*Source!AW1197*Source!I1197),2)),2)+(ROUND((ROUND(((Source!ET1197)*Source!AV1197*Source!I1197),2)),2)+ROUND((ROUND(((Source!AE1197-(Source!EU1197))*Source!AV1197*Source!I1197),2)),2))+ROUND((ROUND((Source!AF1197*Source!AV1197*Source!I1197),2)),2)</f>
        <v>28.49</v>
      </c>
      <c r="J1380" s="10">
        <f>IF(Source!BC1197&lt;&gt; 0, Source!BC1197, 1)</f>
        <v>10.74</v>
      </c>
      <c r="K1380" s="29">
        <f>Source!O1197</f>
        <v>305.98</v>
      </c>
      <c r="Q1380">
        <f>ROUND((Source!DN1197/100)*ROUND((ROUND((Source!AF1197*Source!AV1197*Source!I1197),2)),2), 2)</f>
        <v>0</v>
      </c>
      <c r="R1380">
        <f>Source!X1197</f>
        <v>0</v>
      </c>
      <c r="S1380">
        <f>ROUND((Source!DO1197/100)*ROUND((ROUND((Source!AF1197*Source!AV1197*Source!I1197),2)),2), 2)</f>
        <v>0</v>
      </c>
      <c r="T1380">
        <f>Source!Y1197</f>
        <v>0</v>
      </c>
      <c r="U1380">
        <f>ROUND((175/100)*ROUND((ROUND((Source!AE1197*Source!AV1197*Source!I1197),2)),2), 2)</f>
        <v>0</v>
      </c>
      <c r="V1380">
        <f>ROUND((160/100)*ROUND(ROUND((ROUND((Source!AE1197*Source!AV1197*Source!I1197),2)*Source!BS1197),2), 2), 2)</f>
        <v>0</v>
      </c>
      <c r="X1380">
        <f>IF(Source!BI1197&lt;=1,I1380, 0)</f>
        <v>28.49</v>
      </c>
      <c r="Y1380">
        <f>IF(Source!BI1197=2,I1380, 0)</f>
        <v>0</v>
      </c>
      <c r="Z1380">
        <f>IF(Source!BI1197=3,I1380, 0)</f>
        <v>0</v>
      </c>
      <c r="AA1380">
        <f>IF(Source!BI1197=4,I1380, 0)</f>
        <v>0</v>
      </c>
    </row>
    <row r="1381" spans="1:28" ht="14.25" x14ac:dyDescent="0.2">
      <c r="A1381" s="26"/>
      <c r="B1381" s="26"/>
      <c r="C1381" s="26" t="s">
        <v>314</v>
      </c>
      <c r="D1381" s="27" t="s">
        <v>315</v>
      </c>
      <c r="E1381" s="10">
        <f>Source!DN1195</f>
        <v>104</v>
      </c>
      <c r="F1381" s="29"/>
      <c r="G1381" s="28"/>
      <c r="H1381" s="10"/>
      <c r="I1381" s="29">
        <f>SUM(Q1373:Q1380)</f>
        <v>24.19</v>
      </c>
      <c r="J1381" s="10">
        <f>Source!BZ1195</f>
        <v>87</v>
      </c>
      <c r="K1381" s="29">
        <f>SUM(R1373:R1380)</f>
        <v>534.03</v>
      </c>
    </row>
    <row r="1382" spans="1:28" ht="14.25" x14ac:dyDescent="0.2">
      <c r="A1382" s="26"/>
      <c r="B1382" s="26"/>
      <c r="C1382" s="26" t="s">
        <v>316</v>
      </c>
      <c r="D1382" s="27" t="s">
        <v>315</v>
      </c>
      <c r="E1382" s="10">
        <f>Source!DO1195</f>
        <v>79</v>
      </c>
      <c r="F1382" s="29"/>
      <c r="G1382" s="28"/>
      <c r="H1382" s="10"/>
      <c r="I1382" s="29">
        <f>SUM(S1373:S1381)</f>
        <v>18.38</v>
      </c>
      <c r="J1382" s="10">
        <f>Source!CA1195</f>
        <v>41</v>
      </c>
      <c r="K1382" s="29">
        <f>SUM(T1373:T1381)</f>
        <v>251.67</v>
      </c>
    </row>
    <row r="1383" spans="1:28" ht="14.25" x14ac:dyDescent="0.2">
      <c r="A1383" s="26"/>
      <c r="B1383" s="26"/>
      <c r="C1383" s="26" t="s">
        <v>325</v>
      </c>
      <c r="D1383" s="27" t="s">
        <v>315</v>
      </c>
      <c r="E1383" s="10">
        <f>175</f>
        <v>175</v>
      </c>
      <c r="F1383" s="29"/>
      <c r="G1383" s="28"/>
      <c r="H1383" s="10"/>
      <c r="I1383" s="29">
        <f>SUM(U1373:U1382)</f>
        <v>0.37</v>
      </c>
      <c r="J1383" s="10">
        <f>160</f>
        <v>160</v>
      </c>
      <c r="K1383" s="29">
        <f>SUM(V1373:V1382)</f>
        <v>8.86</v>
      </c>
    </row>
    <row r="1384" spans="1:28" ht="14.25" x14ac:dyDescent="0.2">
      <c r="A1384" s="34"/>
      <c r="B1384" s="34"/>
      <c r="C1384" s="34" t="s">
        <v>317</v>
      </c>
      <c r="D1384" s="35" t="s">
        <v>318</v>
      </c>
      <c r="E1384" s="36">
        <f>Source!AQ1195</f>
        <v>85</v>
      </c>
      <c r="F1384" s="37"/>
      <c r="G1384" s="38" t="str">
        <f>Source!DI1195</f>
        <v>)*1,15</v>
      </c>
      <c r="H1384" s="36">
        <f>Source!AV1195</f>
        <v>1</v>
      </c>
      <c r="I1384" s="37">
        <f>Source!U1195</f>
        <v>2.0038749999999999</v>
      </c>
      <c r="J1384" s="36"/>
      <c r="K1384" s="37"/>
      <c r="AB1384" s="32">
        <f>I1384</f>
        <v>2.0038749999999999</v>
      </c>
    </row>
    <row r="1385" spans="1:28" ht="15" x14ac:dyDescent="0.25">
      <c r="A1385" s="39"/>
      <c r="B1385" s="39"/>
      <c r="C1385" s="40" t="s">
        <v>319</v>
      </c>
      <c r="D1385" s="39"/>
      <c r="E1385" s="39"/>
      <c r="F1385" s="39"/>
      <c r="G1385" s="39"/>
      <c r="H1385" s="76">
        <f>I1375+I1376+I1378+I1381+I1382+I1383+SUM(I1379:I1380)</f>
        <v>313.15999999999997</v>
      </c>
      <c r="I1385" s="76"/>
      <c r="J1385" s="76">
        <f>K1375+K1376+K1378+K1381+K1382+K1383+SUM(K1379:K1380)</f>
        <v>2743.84</v>
      </c>
      <c r="K1385" s="76"/>
      <c r="O1385" s="32">
        <f>I1375+I1376+I1378+I1381+I1382+I1383+SUM(I1379:I1380)</f>
        <v>313.15999999999997</v>
      </c>
      <c r="P1385" s="32">
        <f>K1375+K1376+K1378+K1381+K1382+K1383+SUM(K1379:K1380)</f>
        <v>2743.84</v>
      </c>
      <c r="X1385">
        <f>IF(Source!BI1195&lt;=1,I1375+I1376+I1378+I1381+I1382+I1383-0, 0)</f>
        <v>215.22</v>
      </c>
      <c r="Y1385">
        <f>IF(Source!BI1195=2,I1375+I1376+I1378+I1381+I1382+I1383-0, 0)</f>
        <v>0</v>
      </c>
      <c r="Z1385">
        <f>IF(Source!BI1195=3,I1375+I1376+I1378+I1381+I1382+I1383-0, 0)</f>
        <v>0</v>
      </c>
      <c r="AA1385">
        <f>IF(Source!BI1195=4,I1375+I1376+I1378+I1381+I1382+I1383,0)</f>
        <v>0</v>
      </c>
    </row>
    <row r="1388" spans="1:28" ht="16.5" x14ac:dyDescent="0.25">
      <c r="A1388" s="75" t="str">
        <f>CONCATENATE("Подраздел: ",IF(Source!G1199&lt;&gt;"Новый подраздел", Source!G1199, ""))</f>
        <v>Подраздел: Кровля тех. этажа в/о В/5-9</v>
      </c>
      <c r="B1388" s="75"/>
      <c r="C1388" s="75"/>
      <c r="D1388" s="75"/>
      <c r="E1388" s="75"/>
      <c r="F1388" s="75"/>
      <c r="G1388" s="75"/>
      <c r="H1388" s="75"/>
      <c r="I1388" s="75"/>
      <c r="J1388" s="75"/>
      <c r="K1388" s="75"/>
    </row>
    <row r="1389" spans="1:28" ht="42.75" x14ac:dyDescent="0.2">
      <c r="A1389" s="26">
        <v>1</v>
      </c>
      <c r="B1389" s="26" t="str">
        <f>Source!F1203</f>
        <v>6.61-26-1</v>
      </c>
      <c r="C1389" s="26" t="s">
        <v>21</v>
      </c>
      <c r="D1389" s="27" t="str">
        <f>Source!H1203</f>
        <v>100 м2</v>
      </c>
      <c r="E1389" s="10">
        <f>Source!I1203</f>
        <v>6.4999999999999997E-3</v>
      </c>
      <c r="F1389" s="29"/>
      <c r="G1389" s="28"/>
      <c r="H1389" s="10"/>
      <c r="I1389" s="29"/>
      <c r="J1389" s="10"/>
      <c r="K1389" s="29"/>
      <c r="Q1389">
        <f>ROUND((Source!DN1203/100)*ROUND((ROUND((Source!AF1203*Source!AV1203*Source!I1203),2)),2), 2)</f>
        <v>3.06</v>
      </c>
      <c r="R1389">
        <f>Source!X1203</f>
        <v>70.569999999999993</v>
      </c>
      <c r="S1389">
        <f>ROUND((Source!DO1203/100)*ROUND((ROUND((Source!AF1203*Source!AV1203*Source!I1203),2)),2), 2)</f>
        <v>2.1</v>
      </c>
      <c r="T1389">
        <f>Source!Y1203</f>
        <v>41.33</v>
      </c>
      <c r="U1389">
        <f>ROUND((175/100)*ROUND((ROUND((Source!AE1203*Source!AV1203*Source!I1203),2)),2), 2)</f>
        <v>0</v>
      </c>
      <c r="V1389">
        <f>ROUND((160/100)*ROUND(ROUND((ROUND((Source!AE1203*Source!AV1203*Source!I1203),2)*Source!BS1203),2), 2), 2)</f>
        <v>0</v>
      </c>
    </row>
    <row r="1390" spans="1:28" x14ac:dyDescent="0.2">
      <c r="C1390" s="30" t="str">
        <f>"Объем: "&amp;Source!I1203&amp;"=0,65/"&amp;"100"</f>
        <v>Объем: 0,0065=0,65/100</v>
      </c>
    </row>
    <row r="1391" spans="1:28" ht="14.25" x14ac:dyDescent="0.2">
      <c r="A1391" s="26"/>
      <c r="B1391" s="26"/>
      <c r="C1391" s="26" t="s">
        <v>313</v>
      </c>
      <c r="D1391" s="27"/>
      <c r="E1391" s="10"/>
      <c r="F1391" s="29">
        <f>Source!AO1203</f>
        <v>587.65</v>
      </c>
      <c r="G1391" s="28" t="str">
        <f>Source!DG1203</f>
        <v/>
      </c>
      <c r="H1391" s="10">
        <f>Source!AV1203</f>
        <v>1</v>
      </c>
      <c r="I1391" s="29">
        <f>ROUND((ROUND((Source!AF1203*Source!AV1203*Source!I1203),2)),2)</f>
        <v>3.82</v>
      </c>
      <c r="J1391" s="10">
        <f>IF(Source!BA1203&lt;&gt; 0, Source!BA1203, 1)</f>
        <v>26.39</v>
      </c>
      <c r="K1391" s="29">
        <f>Source!S1203</f>
        <v>100.81</v>
      </c>
      <c r="W1391">
        <f>I1391</f>
        <v>3.82</v>
      </c>
    </row>
    <row r="1392" spans="1:28" ht="28.5" x14ac:dyDescent="0.2">
      <c r="A1392" s="26" t="s">
        <v>27</v>
      </c>
      <c r="B1392" s="26" t="str">
        <f>Source!F1204</f>
        <v>9999990001</v>
      </c>
      <c r="C1392" s="26" t="s">
        <v>29</v>
      </c>
      <c r="D1392" s="27" t="str">
        <f>Source!H1204</f>
        <v>т</v>
      </c>
      <c r="E1392" s="10">
        <f>Source!I1204</f>
        <v>-2.9900000000000003E-2</v>
      </c>
      <c r="F1392" s="29">
        <f>Source!AK1204</f>
        <v>0</v>
      </c>
      <c r="G1392" s="31" t="s">
        <v>3</v>
      </c>
      <c r="H1392" s="10">
        <f>Source!AW1204</f>
        <v>1</v>
      </c>
      <c r="I1392" s="29">
        <f>ROUND((ROUND((Source!AC1204*Source!AW1204*Source!I1204),2)),2)+(ROUND((ROUND(((Source!ET1204)*Source!AV1204*Source!I1204),2)),2)+ROUND((ROUND(((Source!AE1204-(Source!EU1204))*Source!AV1204*Source!I1204),2)),2))+ROUND((ROUND((Source!AF1204*Source!AV1204*Source!I1204),2)),2)</f>
        <v>0</v>
      </c>
      <c r="J1392" s="10">
        <f>IF(Source!BC1204&lt;&gt; 0, Source!BC1204, 1)</f>
        <v>1</v>
      </c>
      <c r="K1392" s="29">
        <f>Source!O1204</f>
        <v>0</v>
      </c>
      <c r="Q1392">
        <f>ROUND((Source!DN1204/100)*ROUND((ROUND((Source!AF1204*Source!AV1204*Source!I1204),2)),2), 2)</f>
        <v>0</v>
      </c>
      <c r="R1392">
        <f>Source!X1204</f>
        <v>0</v>
      </c>
      <c r="S1392">
        <f>ROUND((Source!DO1204/100)*ROUND((ROUND((Source!AF1204*Source!AV1204*Source!I1204),2)),2), 2)</f>
        <v>0</v>
      </c>
      <c r="T1392">
        <f>Source!Y1204</f>
        <v>0</v>
      </c>
      <c r="U1392">
        <f>ROUND((175/100)*ROUND((ROUND((Source!AE1204*Source!AV1204*Source!I1204),2)),2), 2)</f>
        <v>0</v>
      </c>
      <c r="V1392">
        <f>ROUND((160/100)*ROUND(ROUND((ROUND((Source!AE1204*Source!AV1204*Source!I1204),2)*Source!BS1204),2), 2), 2)</f>
        <v>0</v>
      </c>
      <c r="X1392">
        <f>IF(Source!BI1204&lt;=1,I1392, 0)</f>
        <v>0</v>
      </c>
      <c r="Y1392">
        <f>IF(Source!BI1204=2,I1392, 0)</f>
        <v>0</v>
      </c>
      <c r="Z1392">
        <f>IF(Source!BI1204=3,I1392, 0)</f>
        <v>0</v>
      </c>
      <c r="AA1392">
        <f>IF(Source!BI1204=4,I1392, 0)</f>
        <v>0</v>
      </c>
    </row>
    <row r="1393" spans="1:28" ht="14.25" x14ac:dyDescent="0.2">
      <c r="A1393" s="26"/>
      <c r="B1393" s="26"/>
      <c r="C1393" s="26" t="s">
        <v>314</v>
      </c>
      <c r="D1393" s="27" t="s">
        <v>315</v>
      </c>
      <c r="E1393" s="10">
        <f>Source!DN1203</f>
        <v>80</v>
      </c>
      <c r="F1393" s="29"/>
      <c r="G1393" s="28"/>
      <c r="H1393" s="10"/>
      <c r="I1393" s="29">
        <f>SUM(Q1389:Q1392)</f>
        <v>3.06</v>
      </c>
      <c r="J1393" s="10">
        <f>Source!BZ1203</f>
        <v>70</v>
      </c>
      <c r="K1393" s="29">
        <f>SUM(R1389:R1392)</f>
        <v>70.569999999999993</v>
      </c>
    </row>
    <row r="1394" spans="1:28" ht="14.25" x14ac:dyDescent="0.2">
      <c r="A1394" s="26"/>
      <c r="B1394" s="26"/>
      <c r="C1394" s="26" t="s">
        <v>316</v>
      </c>
      <c r="D1394" s="27" t="s">
        <v>315</v>
      </c>
      <c r="E1394" s="10">
        <f>Source!DO1203</f>
        <v>55</v>
      </c>
      <c r="F1394" s="29"/>
      <c r="G1394" s="28"/>
      <c r="H1394" s="10"/>
      <c r="I1394" s="29">
        <f>SUM(S1389:S1393)</f>
        <v>2.1</v>
      </c>
      <c r="J1394" s="10">
        <f>Source!CA1203</f>
        <v>41</v>
      </c>
      <c r="K1394" s="29">
        <f>SUM(T1389:T1393)</f>
        <v>41.33</v>
      </c>
    </row>
    <row r="1395" spans="1:28" ht="14.25" x14ac:dyDescent="0.2">
      <c r="A1395" s="34"/>
      <c r="B1395" s="34"/>
      <c r="C1395" s="34" t="s">
        <v>317</v>
      </c>
      <c r="D1395" s="35" t="s">
        <v>318</v>
      </c>
      <c r="E1395" s="36">
        <f>Source!AQ1203</f>
        <v>57.5</v>
      </c>
      <c r="F1395" s="37"/>
      <c r="G1395" s="38" t="str">
        <f>Source!DI1203</f>
        <v/>
      </c>
      <c r="H1395" s="36">
        <f>Source!AV1203</f>
        <v>1</v>
      </c>
      <c r="I1395" s="37">
        <f>Source!U1203</f>
        <v>0.37374999999999997</v>
      </c>
      <c r="J1395" s="36"/>
      <c r="K1395" s="37"/>
      <c r="AB1395" s="32">
        <f>I1395</f>
        <v>0.37374999999999997</v>
      </c>
    </row>
    <row r="1396" spans="1:28" ht="15" x14ac:dyDescent="0.25">
      <c r="A1396" s="39"/>
      <c r="B1396" s="39"/>
      <c r="C1396" s="40" t="s">
        <v>319</v>
      </c>
      <c r="D1396" s="39"/>
      <c r="E1396" s="39"/>
      <c r="F1396" s="39"/>
      <c r="G1396" s="39"/>
      <c r="H1396" s="76">
        <f>I1391+I1393+I1394+SUM(I1392:I1392)</f>
        <v>8.98</v>
      </c>
      <c r="I1396" s="76"/>
      <c r="J1396" s="76">
        <f>K1391+K1393+K1394+SUM(K1392:K1392)</f>
        <v>212.70999999999998</v>
      </c>
      <c r="K1396" s="76"/>
      <c r="O1396" s="32">
        <f>I1391+I1393+I1394+SUM(I1392:I1392)</f>
        <v>8.98</v>
      </c>
      <c r="P1396" s="32">
        <f>K1391+K1393+K1394+SUM(K1392:K1392)</f>
        <v>212.70999999999998</v>
      </c>
      <c r="X1396">
        <f>IF(Source!BI1203&lt;=1,I1391+I1393+I1394-0, 0)</f>
        <v>8.98</v>
      </c>
      <c r="Y1396">
        <f>IF(Source!BI1203=2,I1391+I1393+I1394-0, 0)</f>
        <v>0</v>
      </c>
      <c r="Z1396">
        <f>IF(Source!BI1203=3,I1391+I1393+I1394-0, 0)</f>
        <v>0</v>
      </c>
      <c r="AA1396">
        <f>IF(Source!BI1203=4,I1391+I1393+I1394,0)</f>
        <v>0</v>
      </c>
    </row>
    <row r="1398" spans="1:28" ht="42.75" x14ac:dyDescent="0.2">
      <c r="A1398" s="26">
        <v>2</v>
      </c>
      <c r="B1398" s="26" t="str">
        <f>Source!F1205</f>
        <v>6.62-31-1</v>
      </c>
      <c r="C1398" s="26" t="s">
        <v>33</v>
      </c>
      <c r="D1398" s="27" t="str">
        <f>Source!H1205</f>
        <v>1 м2 поверхности</v>
      </c>
      <c r="E1398" s="10">
        <f>Source!I1205</f>
        <v>0.35</v>
      </c>
      <c r="F1398" s="29"/>
      <c r="G1398" s="28"/>
      <c r="H1398" s="10"/>
      <c r="I1398" s="29"/>
      <c r="J1398" s="10"/>
      <c r="K1398" s="29"/>
      <c r="Q1398">
        <f>ROUND((Source!DN1205/100)*ROUND((ROUND((Source!AF1205*Source!AV1205*Source!I1205),2)),2), 2)</f>
        <v>2.15</v>
      </c>
      <c r="R1398">
        <f>Source!X1205</f>
        <v>47.09</v>
      </c>
      <c r="S1398">
        <f>ROUND((Source!DO1205/100)*ROUND((ROUND((Source!AF1205*Source!AV1205*Source!I1205),2)),2), 2)</f>
        <v>1.38</v>
      </c>
      <c r="T1398">
        <f>Source!Y1205</f>
        <v>23.26</v>
      </c>
      <c r="U1398">
        <f>ROUND((175/100)*ROUND((ROUND((Source!AE1205*Source!AV1205*Source!I1205),2)),2), 2)</f>
        <v>0</v>
      </c>
      <c r="V1398">
        <f>ROUND((160/100)*ROUND(ROUND((ROUND((Source!AE1205*Source!AV1205*Source!I1205),2)*Source!BS1205),2), 2), 2)</f>
        <v>0</v>
      </c>
    </row>
    <row r="1399" spans="1:28" ht="14.25" x14ac:dyDescent="0.2">
      <c r="A1399" s="26"/>
      <c r="B1399" s="26"/>
      <c r="C1399" s="26" t="s">
        <v>313</v>
      </c>
      <c r="D1399" s="27"/>
      <c r="E1399" s="10"/>
      <c r="F1399" s="29">
        <f>Source!AO1205</f>
        <v>6.13</v>
      </c>
      <c r="G1399" s="28" t="str">
        <f>Source!DG1205</f>
        <v/>
      </c>
      <c r="H1399" s="10">
        <f>Source!AV1205</f>
        <v>1</v>
      </c>
      <c r="I1399" s="29">
        <f>ROUND((ROUND((Source!AF1205*Source!AV1205*Source!I1205),2)),2)</f>
        <v>2.15</v>
      </c>
      <c r="J1399" s="10">
        <f>IF(Source!BA1205&lt;&gt; 0, Source!BA1205, 1)</f>
        <v>26.39</v>
      </c>
      <c r="K1399" s="29">
        <f>Source!S1205</f>
        <v>56.74</v>
      </c>
      <c r="W1399">
        <f>I1399</f>
        <v>2.15</v>
      </c>
    </row>
    <row r="1400" spans="1:28" ht="14.25" x14ac:dyDescent="0.2">
      <c r="A1400" s="26"/>
      <c r="B1400" s="26"/>
      <c r="C1400" s="26" t="s">
        <v>314</v>
      </c>
      <c r="D1400" s="27" t="s">
        <v>315</v>
      </c>
      <c r="E1400" s="10">
        <f>Source!DN1205</f>
        <v>100</v>
      </c>
      <c r="F1400" s="29"/>
      <c r="G1400" s="28"/>
      <c r="H1400" s="10"/>
      <c r="I1400" s="29">
        <f>SUM(Q1398:Q1399)</f>
        <v>2.15</v>
      </c>
      <c r="J1400" s="10">
        <f>Source!BZ1205</f>
        <v>83</v>
      </c>
      <c r="K1400" s="29">
        <f>SUM(R1398:R1399)</f>
        <v>47.09</v>
      </c>
    </row>
    <row r="1401" spans="1:28" ht="14.25" x14ac:dyDescent="0.2">
      <c r="A1401" s="26"/>
      <c r="B1401" s="26"/>
      <c r="C1401" s="26" t="s">
        <v>316</v>
      </c>
      <c r="D1401" s="27" t="s">
        <v>315</v>
      </c>
      <c r="E1401" s="10">
        <f>Source!DO1205</f>
        <v>64</v>
      </c>
      <c r="F1401" s="29"/>
      <c r="G1401" s="28"/>
      <c r="H1401" s="10"/>
      <c r="I1401" s="29">
        <f>SUM(S1398:S1400)</f>
        <v>1.38</v>
      </c>
      <c r="J1401" s="10">
        <f>Source!CA1205</f>
        <v>41</v>
      </c>
      <c r="K1401" s="29">
        <f>SUM(T1398:T1400)</f>
        <v>23.26</v>
      </c>
    </row>
    <row r="1402" spans="1:28" ht="14.25" x14ac:dyDescent="0.2">
      <c r="A1402" s="34"/>
      <c r="B1402" s="34"/>
      <c r="C1402" s="34" t="s">
        <v>317</v>
      </c>
      <c r="D1402" s="35" t="s">
        <v>318</v>
      </c>
      <c r="E1402" s="36">
        <f>Source!AQ1205</f>
        <v>0.6</v>
      </c>
      <c r="F1402" s="37"/>
      <c r="G1402" s="38" t="str">
        <f>Source!DI1205</f>
        <v/>
      </c>
      <c r="H1402" s="36">
        <f>Source!AV1205</f>
        <v>1</v>
      </c>
      <c r="I1402" s="37">
        <f>Source!U1205</f>
        <v>0.21</v>
      </c>
      <c r="J1402" s="36"/>
      <c r="K1402" s="37"/>
      <c r="AB1402" s="32">
        <f>I1402</f>
        <v>0.21</v>
      </c>
    </row>
    <row r="1403" spans="1:28" ht="15" x14ac:dyDescent="0.25">
      <c r="A1403" s="39"/>
      <c r="B1403" s="39"/>
      <c r="C1403" s="40" t="s">
        <v>319</v>
      </c>
      <c r="D1403" s="39"/>
      <c r="E1403" s="39"/>
      <c r="F1403" s="39"/>
      <c r="G1403" s="39"/>
      <c r="H1403" s="76">
        <f>I1399+I1400+I1401</f>
        <v>5.68</v>
      </c>
      <c r="I1403" s="76"/>
      <c r="J1403" s="76">
        <f>K1399+K1400+K1401</f>
        <v>127.09000000000002</v>
      </c>
      <c r="K1403" s="76"/>
      <c r="O1403" s="32">
        <f>I1399+I1400+I1401</f>
        <v>5.68</v>
      </c>
      <c r="P1403" s="32">
        <f>K1399+K1400+K1401</f>
        <v>127.09000000000002</v>
      </c>
      <c r="X1403">
        <f>IF(Source!BI1205&lt;=1,I1399+I1400+I1401-0, 0)</f>
        <v>5.68</v>
      </c>
      <c r="Y1403">
        <f>IF(Source!BI1205=2,I1399+I1400+I1401-0, 0)</f>
        <v>0</v>
      </c>
      <c r="Z1403">
        <f>IF(Source!BI1205=3,I1399+I1400+I1401-0, 0)</f>
        <v>0</v>
      </c>
      <c r="AA1403">
        <f>IF(Source!BI1205=4,I1399+I1400+I1401,0)</f>
        <v>0</v>
      </c>
    </row>
    <row r="1405" spans="1:28" ht="28.5" x14ac:dyDescent="0.2">
      <c r="A1405" s="26">
        <v>3</v>
      </c>
      <c r="B1405" s="26" t="str">
        <f>Source!F1206</f>
        <v>6.58-2-1</v>
      </c>
      <c r="C1405" s="26" t="s">
        <v>40</v>
      </c>
      <c r="D1405" s="27" t="str">
        <f>Source!H1206</f>
        <v>100 м2</v>
      </c>
      <c r="E1405" s="10">
        <f>Source!I1206</f>
        <v>1.83E-2</v>
      </c>
      <c r="F1405" s="29"/>
      <c r="G1405" s="28"/>
      <c r="H1405" s="10"/>
      <c r="I1405" s="29"/>
      <c r="J1405" s="10"/>
      <c r="K1405" s="29"/>
      <c r="Q1405">
        <f>ROUND((Source!DN1206/100)*ROUND((ROUND((Source!AF1206*Source!AV1206*Source!I1206),2)),2), 2)</f>
        <v>2.8</v>
      </c>
      <c r="R1405">
        <f>Source!X1206</f>
        <v>64.66</v>
      </c>
      <c r="S1405">
        <f>ROUND((Source!DO1206/100)*ROUND((ROUND((Source!AF1206*Source!AV1206*Source!I1206),2)),2), 2)</f>
        <v>1.93</v>
      </c>
      <c r="T1405">
        <f>Source!Y1206</f>
        <v>37.869999999999997</v>
      </c>
      <c r="U1405">
        <f>ROUND((175/100)*ROUND((ROUND((Source!AE1206*Source!AV1206*Source!I1206),2)),2), 2)</f>
        <v>0</v>
      </c>
      <c r="V1405">
        <f>ROUND((160/100)*ROUND(ROUND((ROUND((Source!AE1206*Source!AV1206*Source!I1206),2)*Source!BS1206),2), 2), 2)</f>
        <v>0</v>
      </c>
    </row>
    <row r="1406" spans="1:28" x14ac:dyDescent="0.2">
      <c r="C1406" s="30" t="str">
        <f>"Объем: "&amp;Source!I1206&amp;"=1,83/"&amp;"100"</f>
        <v>Объем: 0,0183=1,83/100</v>
      </c>
    </row>
    <row r="1407" spans="1:28" ht="14.25" x14ac:dyDescent="0.2">
      <c r="A1407" s="26"/>
      <c r="B1407" s="26"/>
      <c r="C1407" s="26" t="s">
        <v>313</v>
      </c>
      <c r="D1407" s="27"/>
      <c r="E1407" s="10"/>
      <c r="F1407" s="29">
        <f>Source!AO1206</f>
        <v>191.34</v>
      </c>
      <c r="G1407" s="28" t="str">
        <f>Source!DG1206</f>
        <v/>
      </c>
      <c r="H1407" s="10">
        <f>Source!AV1206</f>
        <v>1</v>
      </c>
      <c r="I1407" s="29">
        <f>ROUND((ROUND((Source!AF1206*Source!AV1206*Source!I1206),2)),2)</f>
        <v>3.5</v>
      </c>
      <c r="J1407" s="10">
        <f>IF(Source!BA1206&lt;&gt; 0, Source!BA1206, 1)</f>
        <v>26.39</v>
      </c>
      <c r="K1407" s="29">
        <f>Source!S1206</f>
        <v>92.37</v>
      </c>
      <c r="W1407">
        <f>I1407</f>
        <v>3.5</v>
      </c>
    </row>
    <row r="1408" spans="1:28" ht="28.5" x14ac:dyDescent="0.2">
      <c r="A1408" s="26" t="s">
        <v>44</v>
      </c>
      <c r="B1408" s="26" t="str">
        <f>Source!F1207</f>
        <v>9999990001</v>
      </c>
      <c r="C1408" s="26" t="s">
        <v>29</v>
      </c>
      <c r="D1408" s="27" t="str">
        <f>Source!H1207</f>
        <v>т</v>
      </c>
      <c r="E1408" s="10">
        <f>Source!I1207</f>
        <v>-1.8665999999999995E-2</v>
      </c>
      <c r="F1408" s="29">
        <f>Source!AK1207</f>
        <v>0</v>
      </c>
      <c r="G1408" s="31" t="s">
        <v>3</v>
      </c>
      <c r="H1408" s="10">
        <f>Source!AW1207</f>
        <v>1</v>
      </c>
      <c r="I1408" s="29">
        <f>ROUND((ROUND((Source!AC1207*Source!AW1207*Source!I1207),2)),2)+(ROUND((ROUND(((Source!ET1207)*Source!AV1207*Source!I1207),2)),2)+ROUND((ROUND(((Source!AE1207-(Source!EU1207))*Source!AV1207*Source!I1207),2)),2))+ROUND((ROUND((Source!AF1207*Source!AV1207*Source!I1207),2)),2)</f>
        <v>0</v>
      </c>
      <c r="J1408" s="10">
        <f>IF(Source!BC1207&lt;&gt; 0, Source!BC1207, 1)</f>
        <v>1</v>
      </c>
      <c r="K1408" s="29">
        <f>Source!O1207</f>
        <v>0</v>
      </c>
      <c r="Q1408">
        <f>ROUND((Source!DN1207/100)*ROUND((ROUND((Source!AF1207*Source!AV1207*Source!I1207),2)),2), 2)</f>
        <v>0</v>
      </c>
      <c r="R1408">
        <f>Source!X1207</f>
        <v>0</v>
      </c>
      <c r="S1408">
        <f>ROUND((Source!DO1207/100)*ROUND((ROUND((Source!AF1207*Source!AV1207*Source!I1207),2)),2), 2)</f>
        <v>0</v>
      </c>
      <c r="T1408">
        <f>Source!Y1207</f>
        <v>0</v>
      </c>
      <c r="U1408">
        <f>ROUND((175/100)*ROUND((ROUND((Source!AE1207*Source!AV1207*Source!I1207),2)),2), 2)</f>
        <v>0</v>
      </c>
      <c r="V1408">
        <f>ROUND((160/100)*ROUND(ROUND((ROUND((Source!AE1207*Source!AV1207*Source!I1207),2)*Source!BS1207),2), 2), 2)</f>
        <v>0</v>
      </c>
      <c r="X1408">
        <f>IF(Source!BI1207&lt;=1,I1408, 0)</f>
        <v>0</v>
      </c>
      <c r="Y1408">
        <f>IF(Source!BI1207=2,I1408, 0)</f>
        <v>0</v>
      </c>
      <c r="Z1408">
        <f>IF(Source!BI1207=3,I1408, 0)</f>
        <v>0</v>
      </c>
      <c r="AA1408">
        <f>IF(Source!BI1207=4,I1408, 0)</f>
        <v>0</v>
      </c>
    </row>
    <row r="1409" spans="1:28" ht="14.25" x14ac:dyDescent="0.2">
      <c r="A1409" s="26"/>
      <c r="B1409" s="26"/>
      <c r="C1409" s="26" t="s">
        <v>314</v>
      </c>
      <c r="D1409" s="27" t="s">
        <v>315</v>
      </c>
      <c r="E1409" s="10">
        <f>Source!DN1206</f>
        <v>80</v>
      </c>
      <c r="F1409" s="29"/>
      <c r="G1409" s="28"/>
      <c r="H1409" s="10"/>
      <c r="I1409" s="29">
        <f>SUM(Q1405:Q1408)</f>
        <v>2.8</v>
      </c>
      <c r="J1409" s="10">
        <f>Source!BZ1206</f>
        <v>70</v>
      </c>
      <c r="K1409" s="29">
        <f>SUM(R1405:R1408)</f>
        <v>64.66</v>
      </c>
    </row>
    <row r="1410" spans="1:28" ht="14.25" x14ac:dyDescent="0.2">
      <c r="A1410" s="26"/>
      <c r="B1410" s="26"/>
      <c r="C1410" s="26" t="s">
        <v>316</v>
      </c>
      <c r="D1410" s="27" t="s">
        <v>315</v>
      </c>
      <c r="E1410" s="10">
        <f>Source!DO1206</f>
        <v>55</v>
      </c>
      <c r="F1410" s="29"/>
      <c r="G1410" s="28"/>
      <c r="H1410" s="10"/>
      <c r="I1410" s="29">
        <f>SUM(S1405:S1409)</f>
        <v>1.93</v>
      </c>
      <c r="J1410" s="10">
        <f>Source!CA1206</f>
        <v>41</v>
      </c>
      <c r="K1410" s="29">
        <f>SUM(T1405:T1409)</f>
        <v>37.869999999999997</v>
      </c>
    </row>
    <row r="1411" spans="1:28" ht="14.25" x14ac:dyDescent="0.2">
      <c r="A1411" s="34"/>
      <c r="B1411" s="34"/>
      <c r="C1411" s="34" t="s">
        <v>317</v>
      </c>
      <c r="D1411" s="35" t="s">
        <v>318</v>
      </c>
      <c r="E1411" s="36">
        <f>Source!AQ1206</f>
        <v>17.41</v>
      </c>
      <c r="F1411" s="37"/>
      <c r="G1411" s="38" t="str">
        <f>Source!DI1206</f>
        <v/>
      </c>
      <c r="H1411" s="36">
        <f>Source!AV1206</f>
        <v>1</v>
      </c>
      <c r="I1411" s="37">
        <f>Source!U1206</f>
        <v>0.31860300000000003</v>
      </c>
      <c r="J1411" s="36"/>
      <c r="K1411" s="37"/>
      <c r="AB1411" s="32">
        <f>I1411</f>
        <v>0.31860300000000003</v>
      </c>
    </row>
    <row r="1412" spans="1:28" ht="15" x14ac:dyDescent="0.25">
      <c r="A1412" s="39"/>
      <c r="B1412" s="39"/>
      <c r="C1412" s="40" t="s">
        <v>319</v>
      </c>
      <c r="D1412" s="39"/>
      <c r="E1412" s="39"/>
      <c r="F1412" s="39"/>
      <c r="G1412" s="39"/>
      <c r="H1412" s="76">
        <f>I1407+I1409+I1410+SUM(I1408:I1408)</f>
        <v>8.23</v>
      </c>
      <c r="I1412" s="76"/>
      <c r="J1412" s="76">
        <f>K1407+K1409+K1410+SUM(K1408:K1408)</f>
        <v>194.9</v>
      </c>
      <c r="K1412" s="76"/>
      <c r="O1412" s="32">
        <f>I1407+I1409+I1410+SUM(I1408:I1408)</f>
        <v>8.23</v>
      </c>
      <c r="P1412" s="32">
        <f>K1407+K1409+K1410+SUM(K1408:K1408)</f>
        <v>194.9</v>
      </c>
      <c r="X1412">
        <f>IF(Source!BI1206&lt;=1,I1407+I1409+I1410-0, 0)</f>
        <v>8.23</v>
      </c>
      <c r="Y1412">
        <f>IF(Source!BI1206=2,I1407+I1409+I1410-0, 0)</f>
        <v>0</v>
      </c>
      <c r="Z1412">
        <f>IF(Source!BI1206=3,I1407+I1409+I1410-0, 0)</f>
        <v>0</v>
      </c>
      <c r="AA1412">
        <f>IF(Source!BI1206=4,I1407+I1409+I1410,0)</f>
        <v>0</v>
      </c>
    </row>
    <row r="1415" spans="1:28" ht="15" x14ac:dyDescent="0.25">
      <c r="A1415" s="81" t="str">
        <f>CONCATENATE("Итого по подразделу: ",IF(Source!G1211&lt;&gt;"Новый подраздел", Source!G1211, ""))</f>
        <v>Итого по подразделу: Кровля тех. этажа в/о В/5-9</v>
      </c>
      <c r="B1415" s="81"/>
      <c r="C1415" s="81"/>
      <c r="D1415" s="81"/>
      <c r="E1415" s="81"/>
      <c r="F1415" s="81"/>
      <c r="G1415" s="81"/>
      <c r="H1415" s="79">
        <f>SUM(O1388:O1414)</f>
        <v>22.89</v>
      </c>
      <c r="I1415" s="80"/>
      <c r="J1415" s="79">
        <f>SUM(P1388:P1414)</f>
        <v>534.70000000000005</v>
      </c>
      <c r="K1415" s="80"/>
    </row>
    <row r="1416" spans="1:28" hidden="1" x14ac:dyDescent="0.2">
      <c r="A1416" t="s">
        <v>320</v>
      </c>
      <c r="H1416">
        <f>SUM(AC1388:AC1415)</f>
        <v>0</v>
      </c>
      <c r="J1416">
        <f>SUM(AD1388:AD1415)</f>
        <v>0</v>
      </c>
    </row>
    <row r="1417" spans="1:28" hidden="1" x14ac:dyDescent="0.2">
      <c r="A1417" t="s">
        <v>321</v>
      </c>
      <c r="H1417">
        <f>SUM(AE1388:AE1416)</f>
        <v>0</v>
      </c>
      <c r="J1417">
        <f>SUM(AF1388:AF1416)</f>
        <v>0</v>
      </c>
    </row>
    <row r="1419" spans="1:28" ht="16.5" x14ac:dyDescent="0.25">
      <c r="A1419" s="75" t="str">
        <f>CONCATENATE("Подраздел: ",IF(Source!G1241&lt;&gt;"Новый подраздел", Source!G1241, ""))</f>
        <v>Подраздел: Монтажные (кровельные)работы</v>
      </c>
      <c r="B1419" s="75"/>
      <c r="C1419" s="75"/>
      <c r="D1419" s="75"/>
      <c r="E1419" s="75"/>
      <c r="F1419" s="75"/>
      <c r="G1419" s="75"/>
      <c r="H1419" s="75"/>
      <c r="I1419" s="75"/>
      <c r="J1419" s="75"/>
      <c r="K1419" s="75"/>
    </row>
    <row r="1420" spans="1:28" ht="28.5" x14ac:dyDescent="0.2">
      <c r="A1420" s="26">
        <v>1</v>
      </c>
      <c r="B1420" s="26" t="str">
        <f>Source!F1245</f>
        <v>6.58-31-3</v>
      </c>
      <c r="C1420" s="26" t="s">
        <v>110</v>
      </c>
      <c r="D1420" s="27" t="str">
        <f>Source!H1245</f>
        <v>100 мест</v>
      </c>
      <c r="E1420" s="10">
        <f>Source!I1245</f>
        <v>0.02</v>
      </c>
      <c r="F1420" s="29"/>
      <c r="G1420" s="28"/>
      <c r="H1420" s="10"/>
      <c r="I1420" s="29"/>
      <c r="J1420" s="10"/>
      <c r="K1420" s="29"/>
      <c r="Q1420">
        <f>ROUND((Source!DN1245/100)*ROUND((ROUND((Source!AF1245*Source!AV1245*Source!I1245),2)),2), 2)</f>
        <v>27.29</v>
      </c>
      <c r="R1420">
        <f>Source!X1245</f>
        <v>602.45000000000005</v>
      </c>
      <c r="S1420">
        <f>ROUND((Source!DO1245/100)*ROUND((ROUND((Source!AF1245*Source!AV1245*Source!I1245),2)),2), 2)</f>
        <v>20.73</v>
      </c>
      <c r="T1420">
        <f>Source!Y1245</f>
        <v>283.91000000000003</v>
      </c>
      <c r="U1420">
        <f>ROUND((175/100)*ROUND((ROUND((Source!AE1245*Source!AV1245*Source!I1245),2)),2), 2)</f>
        <v>0.53</v>
      </c>
      <c r="V1420">
        <f>ROUND((160/100)*ROUND(ROUND((ROUND((Source!AE1245*Source!AV1245*Source!I1245),2)*Source!BS1245),2), 2), 2)</f>
        <v>12.67</v>
      </c>
    </row>
    <row r="1421" spans="1:28" x14ac:dyDescent="0.2">
      <c r="C1421" s="30" t="str">
        <f>"Объем: "&amp;Source!I1245&amp;"=2/"&amp;"100"</f>
        <v>Объем: 0,02=2/100</v>
      </c>
    </row>
    <row r="1422" spans="1:28" ht="14.25" x14ac:dyDescent="0.2">
      <c r="A1422" s="26"/>
      <c r="B1422" s="26"/>
      <c r="C1422" s="26" t="s">
        <v>313</v>
      </c>
      <c r="D1422" s="27"/>
      <c r="E1422" s="10"/>
      <c r="F1422" s="29">
        <f>Source!AO1245</f>
        <v>1311.93</v>
      </c>
      <c r="G1422" s="28" t="str">
        <f>Source!DG1245</f>
        <v/>
      </c>
      <c r="H1422" s="10">
        <f>Source!AV1245</f>
        <v>1</v>
      </c>
      <c r="I1422" s="29">
        <f>ROUND((ROUND((Source!AF1245*Source!AV1245*Source!I1245),2)),2)</f>
        <v>26.24</v>
      </c>
      <c r="J1422" s="10">
        <f>IF(Source!BA1245&lt;&gt; 0, Source!BA1245, 1)</f>
        <v>26.39</v>
      </c>
      <c r="K1422" s="29">
        <f>Source!S1245</f>
        <v>692.47</v>
      </c>
      <c r="W1422">
        <f>I1422</f>
        <v>26.24</v>
      </c>
    </row>
    <row r="1423" spans="1:28" ht="14.25" x14ac:dyDescent="0.2">
      <c r="A1423" s="26"/>
      <c r="B1423" s="26"/>
      <c r="C1423" s="26" t="s">
        <v>322</v>
      </c>
      <c r="D1423" s="27"/>
      <c r="E1423" s="10"/>
      <c r="F1423" s="29">
        <f>Source!AM1245</f>
        <v>41.45</v>
      </c>
      <c r="G1423" s="28" t="str">
        <f>Source!DE1245</f>
        <v/>
      </c>
      <c r="H1423" s="10">
        <f>Source!AV1245</f>
        <v>1</v>
      </c>
      <c r="I1423" s="29">
        <f>(ROUND((ROUND(((Source!ET1245)*Source!AV1245*Source!I1245),2)),2)+ROUND((ROUND(((Source!AE1245-(Source!EU1245))*Source!AV1245*Source!I1245),2)),2))</f>
        <v>0.83</v>
      </c>
      <c r="J1423" s="10">
        <f>IF(Source!BB1245&lt;&gt; 0, Source!BB1245, 1)</f>
        <v>14.75</v>
      </c>
      <c r="K1423" s="29">
        <f>Source!Q1245</f>
        <v>12.24</v>
      </c>
    </row>
    <row r="1424" spans="1:28" ht="14.25" x14ac:dyDescent="0.2">
      <c r="A1424" s="26"/>
      <c r="B1424" s="26"/>
      <c r="C1424" s="26" t="s">
        <v>323</v>
      </c>
      <c r="D1424" s="27"/>
      <c r="E1424" s="10"/>
      <c r="F1424" s="29">
        <f>Source!AN1245</f>
        <v>15.08</v>
      </c>
      <c r="G1424" s="28" t="str">
        <f>Source!DF1245</f>
        <v/>
      </c>
      <c r="H1424" s="10">
        <f>Source!AV1245</f>
        <v>1</v>
      </c>
      <c r="I1424" s="41">
        <f>ROUND((ROUND((Source!AE1245*Source!AV1245*Source!I1245),2)),2)</f>
        <v>0.3</v>
      </c>
      <c r="J1424" s="10">
        <f>IF(Source!BS1245&lt;&gt; 0, Source!BS1245, 1)</f>
        <v>26.39</v>
      </c>
      <c r="K1424" s="41">
        <f>Source!R1245</f>
        <v>7.92</v>
      </c>
      <c r="W1424">
        <f>I1424</f>
        <v>0.3</v>
      </c>
    </row>
    <row r="1425" spans="1:28" ht="14.25" x14ac:dyDescent="0.2">
      <c r="A1425" s="26"/>
      <c r="B1425" s="26"/>
      <c r="C1425" s="26" t="s">
        <v>324</v>
      </c>
      <c r="D1425" s="27"/>
      <c r="E1425" s="10"/>
      <c r="F1425" s="29">
        <f>Source!AL1245</f>
        <v>972.06</v>
      </c>
      <c r="G1425" s="28" t="str">
        <f>Source!DD1245</f>
        <v/>
      </c>
      <c r="H1425" s="10">
        <f>Source!AW1245</f>
        <v>1</v>
      </c>
      <c r="I1425" s="29">
        <f>ROUND((ROUND((Source!AC1245*Source!AW1245*Source!I1245),2)),2)</f>
        <v>19.440000000000001</v>
      </c>
      <c r="J1425" s="10">
        <f>IF(Source!BC1245&lt;&gt; 0, Source!BC1245, 1)</f>
        <v>8.3000000000000007</v>
      </c>
      <c r="K1425" s="29">
        <f>Source!P1245</f>
        <v>161.35</v>
      </c>
    </row>
    <row r="1426" spans="1:28" ht="28.5" x14ac:dyDescent="0.2">
      <c r="A1426" s="26" t="s">
        <v>27</v>
      </c>
      <c r="B1426" s="26" t="str">
        <f>Source!F1246</f>
        <v>9999990001</v>
      </c>
      <c r="C1426" s="26" t="s">
        <v>29</v>
      </c>
      <c r="D1426" s="27" t="str">
        <f>Source!H1246</f>
        <v>т</v>
      </c>
      <c r="E1426" s="10">
        <f>Source!I1246</f>
        <v>-2.5600000000000001E-2</v>
      </c>
      <c r="F1426" s="29">
        <f>Source!AK1246</f>
        <v>0</v>
      </c>
      <c r="G1426" s="31" t="s">
        <v>3</v>
      </c>
      <c r="H1426" s="10">
        <f>Source!AW1246</f>
        <v>1</v>
      </c>
      <c r="I1426" s="29">
        <f>ROUND((ROUND((Source!AC1246*Source!AW1246*Source!I1246),2)),2)+(ROUND((ROUND(((Source!ET1246)*Source!AV1246*Source!I1246),2)),2)+ROUND((ROUND(((Source!AE1246-(Source!EU1246))*Source!AV1246*Source!I1246),2)),2))+ROUND((ROUND((Source!AF1246*Source!AV1246*Source!I1246),2)),2)</f>
        <v>0</v>
      </c>
      <c r="J1426" s="10">
        <f>IF(Source!BC1246&lt;&gt; 0, Source!BC1246, 1)</f>
        <v>1</v>
      </c>
      <c r="K1426" s="29">
        <f>Source!O1246</f>
        <v>0</v>
      </c>
      <c r="Q1426">
        <f>ROUND((Source!DN1246/100)*ROUND((ROUND((Source!AF1246*Source!AV1246*Source!I1246),2)),2), 2)</f>
        <v>0</v>
      </c>
      <c r="R1426">
        <f>Source!X1246</f>
        <v>0</v>
      </c>
      <c r="S1426">
        <f>ROUND((Source!DO1246/100)*ROUND((ROUND((Source!AF1246*Source!AV1246*Source!I1246),2)),2), 2)</f>
        <v>0</v>
      </c>
      <c r="T1426">
        <f>Source!Y1246</f>
        <v>0</v>
      </c>
      <c r="U1426">
        <f>ROUND((175/100)*ROUND((ROUND((Source!AE1246*Source!AV1246*Source!I1246),2)),2), 2)</f>
        <v>0</v>
      </c>
      <c r="V1426">
        <f>ROUND((160/100)*ROUND(ROUND((ROUND((Source!AE1246*Source!AV1246*Source!I1246),2)*Source!BS1246),2), 2), 2)</f>
        <v>0</v>
      </c>
      <c r="X1426">
        <f>IF(Source!BI1246&lt;=1,I1426, 0)</f>
        <v>0</v>
      </c>
      <c r="Y1426">
        <f>IF(Source!BI1246=2,I1426, 0)</f>
        <v>0</v>
      </c>
      <c r="Z1426">
        <f>IF(Source!BI1246=3,I1426, 0)</f>
        <v>0</v>
      </c>
      <c r="AA1426">
        <f>IF(Source!BI1246=4,I1426, 0)</f>
        <v>0</v>
      </c>
    </row>
    <row r="1427" spans="1:28" ht="14.25" x14ac:dyDescent="0.2">
      <c r="A1427" s="26"/>
      <c r="B1427" s="26"/>
      <c r="C1427" s="26" t="s">
        <v>314</v>
      </c>
      <c r="D1427" s="27" t="s">
        <v>315</v>
      </c>
      <c r="E1427" s="10">
        <f>Source!DN1245</f>
        <v>104</v>
      </c>
      <c r="F1427" s="29"/>
      <c r="G1427" s="28"/>
      <c r="H1427" s="10"/>
      <c r="I1427" s="29">
        <f>SUM(Q1420:Q1426)</f>
        <v>27.29</v>
      </c>
      <c r="J1427" s="10">
        <f>Source!BZ1245</f>
        <v>87</v>
      </c>
      <c r="K1427" s="29">
        <f>SUM(R1420:R1426)</f>
        <v>602.45000000000005</v>
      </c>
    </row>
    <row r="1428" spans="1:28" ht="14.25" x14ac:dyDescent="0.2">
      <c r="A1428" s="26"/>
      <c r="B1428" s="26"/>
      <c r="C1428" s="26" t="s">
        <v>316</v>
      </c>
      <c r="D1428" s="27" t="s">
        <v>315</v>
      </c>
      <c r="E1428" s="10">
        <f>Source!DO1245</f>
        <v>79</v>
      </c>
      <c r="F1428" s="29"/>
      <c r="G1428" s="28"/>
      <c r="H1428" s="10"/>
      <c r="I1428" s="29">
        <f>SUM(S1420:S1427)</f>
        <v>20.73</v>
      </c>
      <c r="J1428" s="10">
        <f>Source!CA1245</f>
        <v>41</v>
      </c>
      <c r="K1428" s="29">
        <f>SUM(T1420:T1427)</f>
        <v>283.91000000000003</v>
      </c>
    </row>
    <row r="1429" spans="1:28" ht="14.25" x14ac:dyDescent="0.2">
      <c r="A1429" s="26"/>
      <c r="B1429" s="26"/>
      <c r="C1429" s="26" t="s">
        <v>325</v>
      </c>
      <c r="D1429" s="27" t="s">
        <v>315</v>
      </c>
      <c r="E1429" s="10">
        <f>175</f>
        <v>175</v>
      </c>
      <c r="F1429" s="29"/>
      <c r="G1429" s="28"/>
      <c r="H1429" s="10"/>
      <c r="I1429" s="29">
        <f>SUM(U1420:U1428)</f>
        <v>0.53</v>
      </c>
      <c r="J1429" s="10">
        <f>160</f>
        <v>160</v>
      </c>
      <c r="K1429" s="29">
        <f>SUM(V1420:V1428)</f>
        <v>12.67</v>
      </c>
    </row>
    <row r="1430" spans="1:28" ht="14.25" x14ac:dyDescent="0.2">
      <c r="A1430" s="34"/>
      <c r="B1430" s="34"/>
      <c r="C1430" s="34" t="s">
        <v>317</v>
      </c>
      <c r="D1430" s="35" t="s">
        <v>318</v>
      </c>
      <c r="E1430" s="36">
        <f>Source!AQ1245</f>
        <v>113</v>
      </c>
      <c r="F1430" s="37"/>
      <c r="G1430" s="38" t="str">
        <f>Source!DI1245</f>
        <v/>
      </c>
      <c r="H1430" s="36">
        <f>Source!AV1245</f>
        <v>1</v>
      </c>
      <c r="I1430" s="37">
        <f>Source!U1245</f>
        <v>2.2600000000000002</v>
      </c>
      <c r="J1430" s="36"/>
      <c r="K1430" s="37"/>
      <c r="AB1430" s="32">
        <f>I1430</f>
        <v>2.2600000000000002</v>
      </c>
    </row>
    <row r="1431" spans="1:28" ht="15" x14ac:dyDescent="0.25">
      <c r="A1431" s="39"/>
      <c r="B1431" s="39"/>
      <c r="C1431" s="40" t="s">
        <v>319</v>
      </c>
      <c r="D1431" s="39"/>
      <c r="E1431" s="39"/>
      <c r="F1431" s="39"/>
      <c r="G1431" s="39"/>
      <c r="H1431" s="76">
        <f>I1422+I1423+I1425+I1427+I1428+I1429+SUM(I1426:I1426)</f>
        <v>95.06</v>
      </c>
      <c r="I1431" s="76"/>
      <c r="J1431" s="76">
        <f>K1422+K1423+K1425+K1427+K1428+K1429+SUM(K1426:K1426)</f>
        <v>1765.0900000000004</v>
      </c>
      <c r="K1431" s="76"/>
      <c r="O1431" s="32">
        <f>I1422+I1423+I1425+I1427+I1428+I1429+SUM(I1426:I1426)</f>
        <v>95.06</v>
      </c>
      <c r="P1431" s="32">
        <f>K1422+K1423+K1425+K1427+K1428+K1429+SUM(K1426:K1426)</f>
        <v>1765.0900000000004</v>
      </c>
      <c r="X1431">
        <f>IF(Source!BI1245&lt;=1,I1422+I1423+I1425+I1427+I1428+I1429-0, 0)</f>
        <v>95.06</v>
      </c>
      <c r="Y1431">
        <f>IF(Source!BI1245=2,I1422+I1423+I1425+I1427+I1428+I1429-0, 0)</f>
        <v>0</v>
      </c>
      <c r="Z1431">
        <f>IF(Source!BI1245=3,I1422+I1423+I1425+I1427+I1428+I1429-0, 0)</f>
        <v>0</v>
      </c>
      <c r="AA1431">
        <f>IF(Source!BI1245=4,I1422+I1423+I1425+I1427+I1428+I1429,0)</f>
        <v>0</v>
      </c>
    </row>
    <row r="1433" spans="1:28" ht="28.5" x14ac:dyDescent="0.2">
      <c r="A1433" s="26">
        <v>2</v>
      </c>
      <c r="B1433" s="26" t="str">
        <f>Source!F1247</f>
        <v>6.58-31-1</v>
      </c>
      <c r="C1433" s="26" t="s">
        <v>116</v>
      </c>
      <c r="D1433" s="27" t="str">
        <f>Source!H1247</f>
        <v>100 мест</v>
      </c>
      <c r="E1433" s="10">
        <f>Source!I1247</f>
        <v>0.04</v>
      </c>
      <c r="F1433" s="29"/>
      <c r="G1433" s="28"/>
      <c r="H1433" s="10"/>
      <c r="I1433" s="29"/>
      <c r="J1433" s="10"/>
      <c r="K1433" s="29"/>
      <c r="Q1433">
        <f>ROUND((Source!DN1247/100)*ROUND((ROUND((Source!AF1247*Source!AV1247*Source!I1247),2)),2), 2)</f>
        <v>19.07</v>
      </c>
      <c r="R1433">
        <f>Source!X1247</f>
        <v>421.07</v>
      </c>
      <c r="S1433">
        <f>ROUND((Source!DO1247/100)*ROUND((ROUND((Source!AF1247*Source!AV1247*Source!I1247),2)),2), 2)</f>
        <v>14.49</v>
      </c>
      <c r="T1433">
        <f>Source!Y1247</f>
        <v>198.44</v>
      </c>
      <c r="U1433">
        <f>ROUND((175/100)*ROUND((ROUND((Source!AE1247*Source!AV1247*Source!I1247),2)),2), 2)</f>
        <v>0.25</v>
      </c>
      <c r="V1433">
        <f>ROUND((160/100)*ROUND(ROUND((ROUND((Source!AE1247*Source!AV1247*Source!I1247),2)*Source!BS1247),2), 2), 2)</f>
        <v>5.9</v>
      </c>
    </row>
    <row r="1434" spans="1:28" x14ac:dyDescent="0.2">
      <c r="C1434" s="30" t="str">
        <f>"Объем: "&amp;Source!I1247&amp;"=4/"&amp;"100"</f>
        <v>Объем: 0,04=4/100</v>
      </c>
    </row>
    <row r="1435" spans="1:28" ht="14.25" x14ac:dyDescent="0.2">
      <c r="A1435" s="26"/>
      <c r="B1435" s="26"/>
      <c r="C1435" s="26" t="s">
        <v>313</v>
      </c>
      <c r="D1435" s="27"/>
      <c r="E1435" s="10"/>
      <c r="F1435" s="29">
        <f>Source!AO1247</f>
        <v>458.59</v>
      </c>
      <c r="G1435" s="28" t="str">
        <f>Source!DG1247</f>
        <v/>
      </c>
      <c r="H1435" s="10">
        <f>Source!AV1247</f>
        <v>1</v>
      </c>
      <c r="I1435" s="29">
        <f>ROUND((ROUND((Source!AF1247*Source!AV1247*Source!I1247),2)),2)</f>
        <v>18.34</v>
      </c>
      <c r="J1435" s="10">
        <f>IF(Source!BA1247&lt;&gt; 0, Source!BA1247, 1)</f>
        <v>26.39</v>
      </c>
      <c r="K1435" s="29">
        <f>Source!S1247</f>
        <v>483.99</v>
      </c>
      <c r="W1435">
        <f>I1435</f>
        <v>18.34</v>
      </c>
    </row>
    <row r="1436" spans="1:28" ht="14.25" x14ac:dyDescent="0.2">
      <c r="A1436" s="26"/>
      <c r="B1436" s="26"/>
      <c r="C1436" s="26" t="s">
        <v>322</v>
      </c>
      <c r="D1436" s="27"/>
      <c r="E1436" s="10"/>
      <c r="F1436" s="29">
        <f>Source!AM1247</f>
        <v>9.8699999999999992</v>
      </c>
      <c r="G1436" s="28" t="str">
        <f>Source!DE1247</f>
        <v/>
      </c>
      <c r="H1436" s="10">
        <f>Source!AV1247</f>
        <v>1</v>
      </c>
      <c r="I1436" s="29">
        <f>(ROUND((ROUND(((Source!ET1247)*Source!AV1247*Source!I1247),2)),2)+ROUND((ROUND(((Source!AE1247-(Source!EU1247))*Source!AV1247*Source!I1247),2)),2))</f>
        <v>0.39</v>
      </c>
      <c r="J1436" s="10">
        <f>IF(Source!BB1247&lt;&gt; 0, Source!BB1247, 1)</f>
        <v>14.65</v>
      </c>
      <c r="K1436" s="29">
        <f>Source!Q1247</f>
        <v>5.71</v>
      </c>
    </row>
    <row r="1437" spans="1:28" ht="14.25" x14ac:dyDescent="0.2">
      <c r="A1437" s="26"/>
      <c r="B1437" s="26"/>
      <c r="C1437" s="26" t="s">
        <v>323</v>
      </c>
      <c r="D1437" s="27"/>
      <c r="E1437" s="10"/>
      <c r="F1437" s="29">
        <f>Source!AN1247</f>
        <v>3.55</v>
      </c>
      <c r="G1437" s="28" t="str">
        <f>Source!DF1247</f>
        <v/>
      </c>
      <c r="H1437" s="10">
        <f>Source!AV1247</f>
        <v>1</v>
      </c>
      <c r="I1437" s="41">
        <f>ROUND((ROUND((Source!AE1247*Source!AV1247*Source!I1247),2)),2)</f>
        <v>0.14000000000000001</v>
      </c>
      <c r="J1437" s="10">
        <f>IF(Source!BS1247&lt;&gt; 0, Source!BS1247, 1)</f>
        <v>26.39</v>
      </c>
      <c r="K1437" s="41">
        <f>Source!R1247</f>
        <v>3.69</v>
      </c>
      <c r="W1437">
        <f>I1437</f>
        <v>0.14000000000000001</v>
      </c>
    </row>
    <row r="1438" spans="1:28" ht="14.25" x14ac:dyDescent="0.2">
      <c r="A1438" s="26"/>
      <c r="B1438" s="26"/>
      <c r="C1438" s="26" t="s">
        <v>324</v>
      </c>
      <c r="D1438" s="27"/>
      <c r="E1438" s="10"/>
      <c r="F1438" s="29">
        <f>Source!AL1247</f>
        <v>195.25</v>
      </c>
      <c r="G1438" s="28" t="str">
        <f>Source!DD1247</f>
        <v/>
      </c>
      <c r="H1438" s="10">
        <f>Source!AW1247</f>
        <v>1</v>
      </c>
      <c r="I1438" s="29">
        <f>ROUND((ROUND((Source!AC1247*Source!AW1247*Source!I1247),2)),2)</f>
        <v>7.81</v>
      </c>
      <c r="J1438" s="10">
        <f>IF(Source!BC1247&lt;&gt; 0, Source!BC1247, 1)</f>
        <v>8.3000000000000007</v>
      </c>
      <c r="K1438" s="29">
        <f>Source!P1247</f>
        <v>64.819999999999993</v>
      </c>
    </row>
    <row r="1439" spans="1:28" ht="28.5" x14ac:dyDescent="0.2">
      <c r="A1439" s="26" t="s">
        <v>118</v>
      </c>
      <c r="B1439" s="26" t="str">
        <f>Source!F1248</f>
        <v>9999990001</v>
      </c>
      <c r="C1439" s="26" t="s">
        <v>29</v>
      </c>
      <c r="D1439" s="27" t="str">
        <f>Source!H1248</f>
        <v>т</v>
      </c>
      <c r="E1439" s="10">
        <f>Source!I1248</f>
        <v>-1.2E-2</v>
      </c>
      <c r="F1439" s="29">
        <f>Source!AK1248</f>
        <v>0</v>
      </c>
      <c r="G1439" s="31" t="s">
        <v>3</v>
      </c>
      <c r="H1439" s="10">
        <f>Source!AW1248</f>
        <v>1</v>
      </c>
      <c r="I1439" s="29">
        <f>ROUND((ROUND((Source!AC1248*Source!AW1248*Source!I1248),2)),2)+(ROUND((ROUND(((Source!ET1248)*Source!AV1248*Source!I1248),2)),2)+ROUND((ROUND(((Source!AE1248-(Source!EU1248))*Source!AV1248*Source!I1248),2)),2))+ROUND((ROUND((Source!AF1248*Source!AV1248*Source!I1248),2)),2)</f>
        <v>0</v>
      </c>
      <c r="J1439" s="10">
        <f>IF(Source!BC1248&lt;&gt; 0, Source!BC1248, 1)</f>
        <v>1</v>
      </c>
      <c r="K1439" s="29">
        <f>Source!O1248</f>
        <v>0</v>
      </c>
      <c r="Q1439">
        <f>ROUND((Source!DN1248/100)*ROUND((ROUND((Source!AF1248*Source!AV1248*Source!I1248),2)),2), 2)</f>
        <v>0</v>
      </c>
      <c r="R1439">
        <f>Source!X1248</f>
        <v>0</v>
      </c>
      <c r="S1439">
        <f>ROUND((Source!DO1248/100)*ROUND((ROUND((Source!AF1248*Source!AV1248*Source!I1248),2)),2), 2)</f>
        <v>0</v>
      </c>
      <c r="T1439">
        <f>Source!Y1248</f>
        <v>0</v>
      </c>
      <c r="U1439">
        <f>ROUND((175/100)*ROUND((ROUND((Source!AE1248*Source!AV1248*Source!I1248),2)),2), 2)</f>
        <v>0</v>
      </c>
      <c r="V1439">
        <f>ROUND((160/100)*ROUND(ROUND((ROUND((Source!AE1248*Source!AV1248*Source!I1248),2)*Source!BS1248),2), 2), 2)</f>
        <v>0</v>
      </c>
      <c r="X1439">
        <f>IF(Source!BI1248&lt;=1,I1439, 0)</f>
        <v>0</v>
      </c>
      <c r="Y1439">
        <f>IF(Source!BI1248=2,I1439, 0)</f>
        <v>0</v>
      </c>
      <c r="Z1439">
        <f>IF(Source!BI1248=3,I1439, 0)</f>
        <v>0</v>
      </c>
      <c r="AA1439">
        <f>IF(Source!BI1248=4,I1439, 0)</f>
        <v>0</v>
      </c>
    </row>
    <row r="1440" spans="1:28" ht="14.25" x14ac:dyDescent="0.2">
      <c r="A1440" s="26"/>
      <c r="B1440" s="26"/>
      <c r="C1440" s="26" t="s">
        <v>314</v>
      </c>
      <c r="D1440" s="27" t="s">
        <v>315</v>
      </c>
      <c r="E1440" s="10">
        <f>Source!DN1247</f>
        <v>104</v>
      </c>
      <c r="F1440" s="29"/>
      <c r="G1440" s="28"/>
      <c r="H1440" s="10"/>
      <c r="I1440" s="29">
        <f>SUM(Q1433:Q1439)</f>
        <v>19.07</v>
      </c>
      <c r="J1440" s="10">
        <f>Source!BZ1247</f>
        <v>87</v>
      </c>
      <c r="K1440" s="29">
        <f>SUM(R1433:R1439)</f>
        <v>421.07</v>
      </c>
    </row>
    <row r="1441" spans="1:28" ht="14.25" x14ac:dyDescent="0.2">
      <c r="A1441" s="26"/>
      <c r="B1441" s="26"/>
      <c r="C1441" s="26" t="s">
        <v>316</v>
      </c>
      <c r="D1441" s="27" t="s">
        <v>315</v>
      </c>
      <c r="E1441" s="10">
        <f>Source!DO1247</f>
        <v>79</v>
      </c>
      <c r="F1441" s="29"/>
      <c r="G1441" s="28"/>
      <c r="H1441" s="10"/>
      <c r="I1441" s="29">
        <f>SUM(S1433:S1440)</f>
        <v>14.49</v>
      </c>
      <c r="J1441" s="10">
        <f>Source!CA1247</f>
        <v>41</v>
      </c>
      <c r="K1441" s="29">
        <f>SUM(T1433:T1440)</f>
        <v>198.44</v>
      </c>
    </row>
    <row r="1442" spans="1:28" ht="14.25" x14ac:dyDescent="0.2">
      <c r="A1442" s="26"/>
      <c r="B1442" s="26"/>
      <c r="C1442" s="26" t="s">
        <v>325</v>
      </c>
      <c r="D1442" s="27" t="s">
        <v>315</v>
      </c>
      <c r="E1442" s="10">
        <f>175</f>
        <v>175</v>
      </c>
      <c r="F1442" s="29"/>
      <c r="G1442" s="28"/>
      <c r="H1442" s="10"/>
      <c r="I1442" s="29">
        <f>SUM(U1433:U1441)</f>
        <v>0.25</v>
      </c>
      <c r="J1442" s="10">
        <f>160</f>
        <v>160</v>
      </c>
      <c r="K1442" s="29">
        <f>SUM(V1433:V1441)</f>
        <v>5.9</v>
      </c>
    </row>
    <row r="1443" spans="1:28" ht="14.25" x14ac:dyDescent="0.2">
      <c r="A1443" s="34"/>
      <c r="B1443" s="34"/>
      <c r="C1443" s="34" t="s">
        <v>317</v>
      </c>
      <c r="D1443" s="35" t="s">
        <v>318</v>
      </c>
      <c r="E1443" s="36">
        <f>Source!AQ1247</f>
        <v>39.5</v>
      </c>
      <c r="F1443" s="37"/>
      <c r="G1443" s="38" t="str">
        <f>Source!DI1247</f>
        <v/>
      </c>
      <c r="H1443" s="36">
        <f>Source!AV1247</f>
        <v>1</v>
      </c>
      <c r="I1443" s="37">
        <f>Source!U1247</f>
        <v>1.58</v>
      </c>
      <c r="J1443" s="36"/>
      <c r="K1443" s="37"/>
      <c r="AB1443" s="32">
        <f>I1443</f>
        <v>1.58</v>
      </c>
    </row>
    <row r="1444" spans="1:28" ht="15" x14ac:dyDescent="0.25">
      <c r="A1444" s="39"/>
      <c r="B1444" s="39"/>
      <c r="C1444" s="40" t="s">
        <v>319</v>
      </c>
      <c r="D1444" s="39"/>
      <c r="E1444" s="39"/>
      <c r="F1444" s="39"/>
      <c r="G1444" s="39"/>
      <c r="H1444" s="76">
        <f>I1435+I1436+I1438+I1440+I1441+I1442+SUM(I1439:I1439)</f>
        <v>60.35</v>
      </c>
      <c r="I1444" s="76"/>
      <c r="J1444" s="76">
        <f>K1435+K1436+K1438+K1440+K1441+K1442+SUM(K1439:K1439)</f>
        <v>1179.93</v>
      </c>
      <c r="K1444" s="76"/>
      <c r="O1444" s="32">
        <f>I1435+I1436+I1438+I1440+I1441+I1442+SUM(I1439:I1439)</f>
        <v>60.35</v>
      </c>
      <c r="P1444" s="32">
        <f>K1435+K1436+K1438+K1440+K1441+K1442+SUM(K1439:K1439)</f>
        <v>1179.93</v>
      </c>
      <c r="X1444">
        <f>IF(Source!BI1247&lt;=1,I1435+I1436+I1438+I1440+I1441+I1442-0, 0)</f>
        <v>60.35</v>
      </c>
      <c r="Y1444">
        <f>IF(Source!BI1247=2,I1435+I1436+I1438+I1440+I1441+I1442-0, 0)</f>
        <v>0</v>
      </c>
      <c r="Z1444">
        <f>IF(Source!BI1247=3,I1435+I1436+I1438+I1440+I1441+I1442-0, 0)</f>
        <v>0</v>
      </c>
      <c r="AA1444">
        <f>IF(Source!BI1247=4,I1435+I1436+I1438+I1440+I1441+I1442,0)</f>
        <v>0</v>
      </c>
    </row>
    <row r="1446" spans="1:28" ht="28.5" x14ac:dyDescent="0.2">
      <c r="A1446" s="26">
        <v>3</v>
      </c>
      <c r="B1446" s="26" t="str">
        <f>Source!F1249</f>
        <v>6.54-9-2</v>
      </c>
      <c r="C1446" s="26" t="s">
        <v>120</v>
      </c>
      <c r="D1446" s="27" t="str">
        <f>Source!H1249</f>
        <v>1 м3</v>
      </c>
      <c r="E1446" s="10">
        <f>Source!I1249</f>
        <v>0.05</v>
      </c>
      <c r="F1446" s="29"/>
      <c r="G1446" s="28"/>
      <c r="H1446" s="10"/>
      <c r="I1446" s="29"/>
      <c r="J1446" s="10"/>
      <c r="K1446" s="29"/>
      <c r="Q1446">
        <f>ROUND((Source!DN1249/100)*ROUND((ROUND((Source!AF1249*Source!AV1249*Source!I1249),2)),2), 2)</f>
        <v>11.49</v>
      </c>
      <c r="R1446">
        <f>Source!X1249</f>
        <v>249.75</v>
      </c>
      <c r="S1446">
        <f>ROUND((Source!DO1249/100)*ROUND((ROUND((Source!AF1249*Source!AV1249*Source!I1249),2)),2), 2)</f>
        <v>9.4600000000000009</v>
      </c>
      <c r="T1446">
        <f>Source!Y1249</f>
        <v>146.28</v>
      </c>
      <c r="U1446">
        <f>ROUND((175/100)*ROUND((ROUND((Source!AE1249*Source!AV1249*Source!I1249),2)),2), 2)</f>
        <v>0.4</v>
      </c>
      <c r="V1446">
        <f>ROUND((160/100)*ROUND(ROUND((ROUND((Source!AE1249*Source!AV1249*Source!I1249),2)*Source!BS1249),2), 2), 2)</f>
        <v>9.7100000000000009</v>
      </c>
    </row>
    <row r="1447" spans="1:28" ht="14.25" x14ac:dyDescent="0.2">
      <c r="A1447" s="26"/>
      <c r="B1447" s="26"/>
      <c r="C1447" s="26" t="s">
        <v>313</v>
      </c>
      <c r="D1447" s="27"/>
      <c r="E1447" s="10"/>
      <c r="F1447" s="29">
        <f>Source!AO1249</f>
        <v>270.45999999999998</v>
      </c>
      <c r="G1447" s="28" t="str">
        <f>Source!DG1249</f>
        <v/>
      </c>
      <c r="H1447" s="10">
        <f>Source!AV1249</f>
        <v>1</v>
      </c>
      <c r="I1447" s="29">
        <f>ROUND((ROUND((Source!AF1249*Source!AV1249*Source!I1249),2)),2)</f>
        <v>13.52</v>
      </c>
      <c r="J1447" s="10">
        <f>IF(Source!BA1249&lt;&gt; 0, Source!BA1249, 1)</f>
        <v>26.39</v>
      </c>
      <c r="K1447" s="29">
        <f>Source!S1249</f>
        <v>356.79</v>
      </c>
      <c r="W1447">
        <f>I1447</f>
        <v>13.52</v>
      </c>
    </row>
    <row r="1448" spans="1:28" ht="14.25" x14ac:dyDescent="0.2">
      <c r="A1448" s="26"/>
      <c r="B1448" s="26"/>
      <c r="C1448" s="26" t="s">
        <v>322</v>
      </c>
      <c r="D1448" s="27"/>
      <c r="E1448" s="10"/>
      <c r="F1448" s="29">
        <f>Source!AM1249</f>
        <v>18.57</v>
      </c>
      <c r="G1448" s="28" t="str">
        <f>Source!DE1249</f>
        <v/>
      </c>
      <c r="H1448" s="10">
        <f>Source!AV1249</f>
        <v>1</v>
      </c>
      <c r="I1448" s="29">
        <f>(ROUND((ROUND(((Source!ET1249)*Source!AV1249*Source!I1249),2)),2)+ROUND((ROUND(((Source!AE1249-(Source!EU1249))*Source!AV1249*Source!I1249),2)),2))</f>
        <v>0.93</v>
      </c>
      <c r="J1448" s="10">
        <f>IF(Source!BB1249&lt;&gt; 0, Source!BB1249, 1)</f>
        <v>11.89</v>
      </c>
      <c r="K1448" s="29">
        <f>Source!Q1249</f>
        <v>11.06</v>
      </c>
    </row>
    <row r="1449" spans="1:28" ht="14.25" x14ac:dyDescent="0.2">
      <c r="A1449" s="26"/>
      <c r="B1449" s="26"/>
      <c r="C1449" s="26" t="s">
        <v>323</v>
      </c>
      <c r="D1449" s="27"/>
      <c r="E1449" s="10"/>
      <c r="F1449" s="29">
        <f>Source!AN1249</f>
        <v>4.66</v>
      </c>
      <c r="G1449" s="28" t="str">
        <f>Source!DF1249</f>
        <v/>
      </c>
      <c r="H1449" s="10">
        <f>Source!AV1249</f>
        <v>1</v>
      </c>
      <c r="I1449" s="41">
        <f>ROUND((ROUND((Source!AE1249*Source!AV1249*Source!I1249),2)),2)</f>
        <v>0.23</v>
      </c>
      <c r="J1449" s="10">
        <f>IF(Source!BS1249&lt;&gt; 0, Source!BS1249, 1)</f>
        <v>26.39</v>
      </c>
      <c r="K1449" s="41">
        <f>Source!R1249</f>
        <v>6.07</v>
      </c>
      <c r="W1449">
        <f>I1449</f>
        <v>0.23</v>
      </c>
    </row>
    <row r="1450" spans="1:28" ht="14.25" x14ac:dyDescent="0.2">
      <c r="A1450" s="26"/>
      <c r="B1450" s="26"/>
      <c r="C1450" s="26" t="s">
        <v>324</v>
      </c>
      <c r="D1450" s="27"/>
      <c r="E1450" s="10"/>
      <c r="F1450" s="29">
        <f>Source!AL1249</f>
        <v>558.79</v>
      </c>
      <c r="G1450" s="28" t="str">
        <f>Source!DD1249</f>
        <v/>
      </c>
      <c r="H1450" s="10">
        <f>Source!AW1249</f>
        <v>1</v>
      </c>
      <c r="I1450" s="29">
        <f>ROUND((ROUND((Source!AC1249*Source!AW1249*Source!I1249),2)),2)</f>
        <v>27.94</v>
      </c>
      <c r="J1450" s="10">
        <f>IF(Source!BC1249&lt;&gt; 0, Source!BC1249, 1)</f>
        <v>9.44</v>
      </c>
      <c r="K1450" s="29">
        <f>Source!P1249</f>
        <v>263.75</v>
      </c>
    </row>
    <row r="1451" spans="1:28" ht="14.25" x14ac:dyDescent="0.2">
      <c r="A1451" s="26" t="s">
        <v>44</v>
      </c>
      <c r="B1451" s="26" t="str">
        <f>Source!F1250</f>
        <v>1.3-2-6</v>
      </c>
      <c r="C1451" s="26" t="s">
        <v>127</v>
      </c>
      <c r="D1451" s="27" t="str">
        <f>Source!H1250</f>
        <v>м3</v>
      </c>
      <c r="E1451" s="10">
        <f>Source!I1250</f>
        <v>5.099999999999999E-2</v>
      </c>
      <c r="F1451" s="29">
        <f>Source!AK1250</f>
        <v>478.96</v>
      </c>
      <c r="G1451" s="31" t="s">
        <v>3</v>
      </c>
      <c r="H1451" s="10">
        <f>Source!AW1250</f>
        <v>1</v>
      </c>
      <c r="I1451" s="29">
        <f>ROUND((ROUND((Source!AC1250*Source!AW1250*Source!I1250),2)),2)+(ROUND((ROUND(((Source!ET1250)*Source!AV1250*Source!I1250),2)),2)+ROUND((ROUND(((Source!AE1250-(Source!EU1250))*Source!AV1250*Source!I1250),2)),2))+ROUND((ROUND((Source!AF1250*Source!AV1250*Source!I1250),2)),2)</f>
        <v>24.43</v>
      </c>
      <c r="J1451" s="10">
        <f>IF(Source!BC1250&lt;&gt; 0, Source!BC1250, 1)</f>
        <v>7.8</v>
      </c>
      <c r="K1451" s="29">
        <f>Source!O1250</f>
        <v>190.55</v>
      </c>
      <c r="Q1451">
        <f>ROUND((Source!DN1250/100)*ROUND((ROUND((Source!AF1250*Source!AV1250*Source!I1250),2)),2), 2)</f>
        <v>0</v>
      </c>
      <c r="R1451">
        <f>Source!X1250</f>
        <v>0</v>
      </c>
      <c r="S1451">
        <f>ROUND((Source!DO1250/100)*ROUND((ROUND((Source!AF1250*Source!AV1250*Source!I1250),2)),2), 2)</f>
        <v>0</v>
      </c>
      <c r="T1451">
        <f>Source!Y1250</f>
        <v>0</v>
      </c>
      <c r="U1451">
        <f>ROUND((175/100)*ROUND((ROUND((Source!AE1250*Source!AV1250*Source!I1250),2)),2), 2)</f>
        <v>0</v>
      </c>
      <c r="V1451">
        <f>ROUND((160/100)*ROUND(ROUND((ROUND((Source!AE1250*Source!AV1250*Source!I1250),2)*Source!BS1250),2), 2), 2)</f>
        <v>0</v>
      </c>
      <c r="X1451">
        <f>IF(Source!BI1250&lt;=1,I1451, 0)</f>
        <v>24.43</v>
      </c>
      <c r="Y1451">
        <f>IF(Source!BI1250=2,I1451, 0)</f>
        <v>0</v>
      </c>
      <c r="Z1451">
        <f>IF(Source!BI1250=3,I1451, 0)</f>
        <v>0</v>
      </c>
      <c r="AA1451">
        <f>IF(Source!BI1250=4,I1451, 0)</f>
        <v>0</v>
      </c>
    </row>
    <row r="1452" spans="1:28" ht="14.25" x14ac:dyDescent="0.2">
      <c r="A1452" s="26"/>
      <c r="B1452" s="26"/>
      <c r="C1452" s="26" t="s">
        <v>314</v>
      </c>
      <c r="D1452" s="27" t="s">
        <v>315</v>
      </c>
      <c r="E1452" s="10">
        <f>Source!DN1249</f>
        <v>85</v>
      </c>
      <c r="F1452" s="29"/>
      <c r="G1452" s="28"/>
      <c r="H1452" s="10"/>
      <c r="I1452" s="29">
        <f>SUM(Q1446:Q1451)</f>
        <v>11.49</v>
      </c>
      <c r="J1452" s="10">
        <f>Source!BZ1249</f>
        <v>70</v>
      </c>
      <c r="K1452" s="29">
        <f>SUM(R1446:R1451)</f>
        <v>249.75</v>
      </c>
    </row>
    <row r="1453" spans="1:28" ht="14.25" x14ac:dyDescent="0.2">
      <c r="A1453" s="26"/>
      <c r="B1453" s="26"/>
      <c r="C1453" s="26" t="s">
        <v>316</v>
      </c>
      <c r="D1453" s="27" t="s">
        <v>315</v>
      </c>
      <c r="E1453" s="10">
        <f>Source!DO1249</f>
        <v>70</v>
      </c>
      <c r="F1453" s="29"/>
      <c r="G1453" s="28"/>
      <c r="H1453" s="10"/>
      <c r="I1453" s="29">
        <f>SUM(S1446:S1452)</f>
        <v>9.4600000000000009</v>
      </c>
      <c r="J1453" s="10">
        <f>Source!CA1249</f>
        <v>41</v>
      </c>
      <c r="K1453" s="29">
        <f>SUM(T1446:T1452)</f>
        <v>146.28</v>
      </c>
    </row>
    <row r="1454" spans="1:28" ht="14.25" x14ac:dyDescent="0.2">
      <c r="A1454" s="26"/>
      <c r="B1454" s="26"/>
      <c r="C1454" s="26" t="s">
        <v>325</v>
      </c>
      <c r="D1454" s="27" t="s">
        <v>315</v>
      </c>
      <c r="E1454" s="10">
        <f>175</f>
        <v>175</v>
      </c>
      <c r="F1454" s="29"/>
      <c r="G1454" s="28"/>
      <c r="H1454" s="10"/>
      <c r="I1454" s="29">
        <f>SUM(U1446:U1453)</f>
        <v>0.4</v>
      </c>
      <c r="J1454" s="10">
        <f>160</f>
        <v>160</v>
      </c>
      <c r="K1454" s="29">
        <f>SUM(V1446:V1453)</f>
        <v>9.7100000000000009</v>
      </c>
    </row>
    <row r="1455" spans="1:28" ht="14.25" x14ac:dyDescent="0.2">
      <c r="A1455" s="34"/>
      <c r="B1455" s="34"/>
      <c r="C1455" s="34" t="s">
        <v>317</v>
      </c>
      <c r="D1455" s="35" t="s">
        <v>318</v>
      </c>
      <c r="E1455" s="36">
        <f>Source!AQ1249</f>
        <v>24.61</v>
      </c>
      <c r="F1455" s="37"/>
      <c r="G1455" s="38" t="str">
        <f>Source!DI1249</f>
        <v/>
      </c>
      <c r="H1455" s="36">
        <f>Source!AV1249</f>
        <v>1</v>
      </c>
      <c r="I1455" s="37">
        <f>Source!U1249</f>
        <v>1.2305000000000001</v>
      </c>
      <c r="J1455" s="36"/>
      <c r="K1455" s="37"/>
      <c r="AB1455" s="32">
        <f>I1455</f>
        <v>1.2305000000000001</v>
      </c>
    </row>
    <row r="1456" spans="1:28" ht="15" x14ac:dyDescent="0.25">
      <c r="A1456" s="39"/>
      <c r="B1456" s="39"/>
      <c r="C1456" s="40" t="s">
        <v>319</v>
      </c>
      <c r="D1456" s="39"/>
      <c r="E1456" s="39"/>
      <c r="F1456" s="39"/>
      <c r="G1456" s="39"/>
      <c r="H1456" s="76">
        <f>I1447+I1448+I1450+I1452+I1453+I1454+SUM(I1451:I1451)</f>
        <v>88.17</v>
      </c>
      <c r="I1456" s="76"/>
      <c r="J1456" s="76">
        <f>K1447+K1448+K1450+K1452+K1453+K1454+SUM(K1451:K1451)</f>
        <v>1227.8900000000001</v>
      </c>
      <c r="K1456" s="76"/>
      <c r="O1456" s="32">
        <f>I1447+I1448+I1450+I1452+I1453+I1454+SUM(I1451:I1451)</f>
        <v>88.17</v>
      </c>
      <c r="P1456" s="32">
        <f>K1447+K1448+K1450+K1452+K1453+K1454+SUM(K1451:K1451)</f>
        <v>1227.8900000000001</v>
      </c>
      <c r="X1456">
        <f>IF(Source!BI1249&lt;=1,I1447+I1448+I1450+I1452+I1453+I1454-0, 0)</f>
        <v>63.74</v>
      </c>
      <c r="Y1456">
        <f>IF(Source!BI1249=2,I1447+I1448+I1450+I1452+I1453+I1454-0, 0)</f>
        <v>0</v>
      </c>
      <c r="Z1456">
        <f>IF(Source!BI1249=3,I1447+I1448+I1450+I1452+I1453+I1454-0, 0)</f>
        <v>0</v>
      </c>
      <c r="AA1456">
        <f>IF(Source!BI1249=4,I1447+I1448+I1450+I1452+I1453+I1454,0)</f>
        <v>0</v>
      </c>
    </row>
    <row r="1458" spans="1:28" ht="28.5" x14ac:dyDescent="0.2">
      <c r="A1458" s="26">
        <v>4</v>
      </c>
      <c r="B1458" s="26" t="str">
        <f>Source!F1251</f>
        <v>6.58-2-1</v>
      </c>
      <c r="C1458" s="26" t="s">
        <v>40</v>
      </c>
      <c r="D1458" s="27" t="str">
        <f>Source!H1251</f>
        <v>100 м2</v>
      </c>
      <c r="E1458" s="10">
        <f>Source!I1251</f>
        <v>0.84370000000000001</v>
      </c>
      <c r="F1458" s="29"/>
      <c r="G1458" s="28"/>
      <c r="H1458" s="10"/>
      <c r="I1458" s="29"/>
      <c r="J1458" s="10"/>
      <c r="K1458" s="29"/>
      <c r="Q1458">
        <f>ROUND((Source!DN1251/100)*ROUND((ROUND((Source!AF1251*Source!AV1251*Source!I1251),2)),2), 2)</f>
        <v>129.13999999999999</v>
      </c>
      <c r="R1458">
        <f>Source!X1251</f>
        <v>2982.1</v>
      </c>
      <c r="S1458">
        <f>ROUND((Source!DO1251/100)*ROUND((ROUND((Source!AF1251*Source!AV1251*Source!I1251),2)),2), 2)</f>
        <v>88.79</v>
      </c>
      <c r="T1458">
        <f>Source!Y1251</f>
        <v>1746.66</v>
      </c>
      <c r="U1458">
        <f>ROUND((175/100)*ROUND((ROUND((Source!AE1251*Source!AV1251*Source!I1251),2)),2), 2)</f>
        <v>0</v>
      </c>
      <c r="V1458">
        <f>ROUND((160/100)*ROUND(ROUND((ROUND((Source!AE1251*Source!AV1251*Source!I1251),2)*Source!BS1251),2), 2), 2)</f>
        <v>0</v>
      </c>
    </row>
    <row r="1459" spans="1:28" x14ac:dyDescent="0.2">
      <c r="C1459" s="30" t="str">
        <f>"Объем: "&amp;Source!I1251&amp;"=84,37/"&amp;"100"</f>
        <v>Объем: 0,8437=84,37/100</v>
      </c>
    </row>
    <row r="1460" spans="1:28" ht="14.25" x14ac:dyDescent="0.2">
      <c r="A1460" s="26"/>
      <c r="B1460" s="26"/>
      <c r="C1460" s="26" t="s">
        <v>313</v>
      </c>
      <c r="D1460" s="27"/>
      <c r="E1460" s="10"/>
      <c r="F1460" s="29">
        <f>Source!AO1251</f>
        <v>191.34</v>
      </c>
      <c r="G1460" s="28" t="str">
        <f>Source!DG1251</f>
        <v/>
      </c>
      <c r="H1460" s="10">
        <f>Source!AV1251</f>
        <v>1</v>
      </c>
      <c r="I1460" s="29">
        <f>ROUND((ROUND((Source!AF1251*Source!AV1251*Source!I1251),2)),2)</f>
        <v>161.43</v>
      </c>
      <c r="J1460" s="10">
        <f>IF(Source!BA1251&lt;&gt; 0, Source!BA1251, 1)</f>
        <v>26.39</v>
      </c>
      <c r="K1460" s="29">
        <f>Source!S1251</f>
        <v>4260.1400000000003</v>
      </c>
      <c r="W1460">
        <f>I1460</f>
        <v>161.43</v>
      </c>
    </row>
    <row r="1461" spans="1:28" ht="28.5" x14ac:dyDescent="0.2">
      <c r="A1461" s="26" t="s">
        <v>130</v>
      </c>
      <c r="B1461" s="26" t="str">
        <f>Source!F1252</f>
        <v>9999990001</v>
      </c>
      <c r="C1461" s="26" t="s">
        <v>29</v>
      </c>
      <c r="D1461" s="27" t="str">
        <f>Source!H1252</f>
        <v>т</v>
      </c>
      <c r="E1461" s="10">
        <f>Source!I1252</f>
        <v>-0.86057400000000006</v>
      </c>
      <c r="F1461" s="29">
        <f>Source!AK1252</f>
        <v>0</v>
      </c>
      <c r="G1461" s="31" t="s">
        <v>3</v>
      </c>
      <c r="H1461" s="10">
        <f>Source!AW1252</f>
        <v>1</v>
      </c>
      <c r="I1461" s="29">
        <f>ROUND((ROUND((Source!AC1252*Source!AW1252*Source!I1252),2)),2)+(ROUND((ROUND(((Source!ET1252)*Source!AV1252*Source!I1252),2)),2)+ROUND((ROUND(((Source!AE1252-(Source!EU1252))*Source!AV1252*Source!I1252),2)),2))+ROUND((ROUND((Source!AF1252*Source!AV1252*Source!I1252),2)),2)</f>
        <v>0</v>
      </c>
      <c r="J1461" s="10">
        <f>IF(Source!BC1252&lt;&gt; 0, Source!BC1252, 1)</f>
        <v>1</v>
      </c>
      <c r="K1461" s="29">
        <f>Source!O1252</f>
        <v>0</v>
      </c>
      <c r="Q1461">
        <f>ROUND((Source!DN1252/100)*ROUND((ROUND((Source!AF1252*Source!AV1252*Source!I1252),2)),2), 2)</f>
        <v>0</v>
      </c>
      <c r="R1461">
        <f>Source!X1252</f>
        <v>0</v>
      </c>
      <c r="S1461">
        <f>ROUND((Source!DO1252/100)*ROUND((ROUND((Source!AF1252*Source!AV1252*Source!I1252),2)),2), 2)</f>
        <v>0</v>
      </c>
      <c r="T1461">
        <f>Source!Y1252</f>
        <v>0</v>
      </c>
      <c r="U1461">
        <f>ROUND((175/100)*ROUND((ROUND((Source!AE1252*Source!AV1252*Source!I1252),2)),2), 2)</f>
        <v>0</v>
      </c>
      <c r="V1461">
        <f>ROUND((160/100)*ROUND(ROUND((ROUND((Source!AE1252*Source!AV1252*Source!I1252),2)*Source!BS1252),2), 2), 2)</f>
        <v>0</v>
      </c>
      <c r="X1461">
        <f>IF(Source!BI1252&lt;=1,I1461, 0)</f>
        <v>0</v>
      </c>
      <c r="Y1461">
        <f>IF(Source!BI1252=2,I1461, 0)</f>
        <v>0</v>
      </c>
      <c r="Z1461">
        <f>IF(Source!BI1252=3,I1461, 0)</f>
        <v>0</v>
      </c>
      <c r="AA1461">
        <f>IF(Source!BI1252=4,I1461, 0)</f>
        <v>0</v>
      </c>
    </row>
    <row r="1462" spans="1:28" ht="14.25" x14ac:dyDescent="0.2">
      <c r="A1462" s="26"/>
      <c r="B1462" s="26"/>
      <c r="C1462" s="26" t="s">
        <v>314</v>
      </c>
      <c r="D1462" s="27" t="s">
        <v>315</v>
      </c>
      <c r="E1462" s="10">
        <f>Source!DN1251</f>
        <v>80</v>
      </c>
      <c r="F1462" s="29"/>
      <c r="G1462" s="28"/>
      <c r="H1462" s="10"/>
      <c r="I1462" s="29">
        <f>SUM(Q1458:Q1461)</f>
        <v>129.13999999999999</v>
      </c>
      <c r="J1462" s="10">
        <f>Source!BZ1251</f>
        <v>70</v>
      </c>
      <c r="K1462" s="29">
        <f>SUM(R1458:R1461)</f>
        <v>2982.1</v>
      </c>
    </row>
    <row r="1463" spans="1:28" ht="14.25" x14ac:dyDescent="0.2">
      <c r="A1463" s="26"/>
      <c r="B1463" s="26"/>
      <c r="C1463" s="26" t="s">
        <v>316</v>
      </c>
      <c r="D1463" s="27" t="s">
        <v>315</v>
      </c>
      <c r="E1463" s="10">
        <f>Source!DO1251</f>
        <v>55</v>
      </c>
      <c r="F1463" s="29"/>
      <c r="G1463" s="28"/>
      <c r="H1463" s="10"/>
      <c r="I1463" s="29">
        <f>SUM(S1458:S1462)</f>
        <v>88.79</v>
      </c>
      <c r="J1463" s="10">
        <f>Source!CA1251</f>
        <v>41</v>
      </c>
      <c r="K1463" s="29">
        <f>SUM(T1458:T1462)</f>
        <v>1746.66</v>
      </c>
    </row>
    <row r="1464" spans="1:28" ht="14.25" x14ac:dyDescent="0.2">
      <c r="A1464" s="34"/>
      <c r="B1464" s="34"/>
      <c r="C1464" s="34" t="s">
        <v>317</v>
      </c>
      <c r="D1464" s="35" t="s">
        <v>318</v>
      </c>
      <c r="E1464" s="36">
        <f>Source!AQ1251</f>
        <v>17.41</v>
      </c>
      <c r="F1464" s="37"/>
      <c r="G1464" s="38" t="str">
        <f>Source!DI1251</f>
        <v/>
      </c>
      <c r="H1464" s="36">
        <f>Source!AV1251</f>
        <v>1</v>
      </c>
      <c r="I1464" s="37">
        <f>Source!U1251</f>
        <v>14.688817</v>
      </c>
      <c r="J1464" s="36"/>
      <c r="K1464" s="37"/>
      <c r="AB1464" s="32">
        <f>I1464</f>
        <v>14.688817</v>
      </c>
    </row>
    <row r="1465" spans="1:28" ht="15" x14ac:dyDescent="0.25">
      <c r="A1465" s="39"/>
      <c r="B1465" s="39"/>
      <c r="C1465" s="40" t="s">
        <v>319</v>
      </c>
      <c r="D1465" s="39"/>
      <c r="E1465" s="39"/>
      <c r="F1465" s="39"/>
      <c r="G1465" s="39"/>
      <c r="H1465" s="76">
        <f>I1460+I1462+I1463+SUM(I1461:I1461)</f>
        <v>379.36</v>
      </c>
      <c r="I1465" s="76"/>
      <c r="J1465" s="76">
        <f>K1460+K1462+K1463+SUM(K1461:K1461)</f>
        <v>8988.9</v>
      </c>
      <c r="K1465" s="76"/>
      <c r="O1465" s="32">
        <f>I1460+I1462+I1463+SUM(I1461:I1461)</f>
        <v>379.36</v>
      </c>
      <c r="P1465" s="32">
        <f>K1460+K1462+K1463+SUM(K1461:K1461)</f>
        <v>8988.9</v>
      </c>
      <c r="X1465">
        <f>IF(Source!BI1251&lt;=1,I1460+I1462+I1463-0, 0)</f>
        <v>379.36</v>
      </c>
      <c r="Y1465">
        <f>IF(Source!BI1251=2,I1460+I1462+I1463-0, 0)</f>
        <v>0</v>
      </c>
      <c r="Z1465">
        <f>IF(Source!BI1251=3,I1460+I1462+I1463-0, 0)</f>
        <v>0</v>
      </c>
      <c r="AA1465">
        <f>IF(Source!BI1251=4,I1460+I1462+I1463,0)</f>
        <v>0</v>
      </c>
    </row>
    <row r="1467" spans="1:28" ht="57" x14ac:dyDescent="0.2">
      <c r="A1467" s="26">
        <v>5</v>
      </c>
      <c r="B1467" s="26" t="str">
        <f>Source!F1253</f>
        <v>3.12-3-4</v>
      </c>
      <c r="C1467" s="26" t="s">
        <v>132</v>
      </c>
      <c r="D1467" s="27" t="str">
        <f>Source!H1253</f>
        <v>100 м2</v>
      </c>
      <c r="E1467" s="10">
        <f>Source!I1253</f>
        <v>0.84370000000000001</v>
      </c>
      <c r="F1467" s="29"/>
      <c r="G1467" s="28"/>
      <c r="H1467" s="10"/>
      <c r="I1467" s="29"/>
      <c r="J1467" s="10"/>
      <c r="K1467" s="29"/>
      <c r="Q1467">
        <f>ROUND((Source!DN1253/100)*ROUND((ROUND((Source!AF1253*Source!AV1253*Source!I1253),2)),2), 2)</f>
        <v>695.25</v>
      </c>
      <c r="R1467">
        <f>Source!X1253</f>
        <v>15348.52</v>
      </c>
      <c r="S1467">
        <f>ROUND((Source!DO1253/100)*ROUND((ROUND((Source!AF1253*Source!AV1253*Source!I1253),2)),2), 2)</f>
        <v>528.12</v>
      </c>
      <c r="T1467">
        <f>Source!Y1253</f>
        <v>7233.21</v>
      </c>
      <c r="U1467">
        <f>ROUND((175/100)*ROUND((ROUND((Source!AE1253*Source!AV1253*Source!I1253),2)),2), 2)</f>
        <v>131.16</v>
      </c>
      <c r="V1467">
        <f>ROUND((160/100)*ROUND(ROUND((ROUND((Source!AE1253*Source!AV1253*Source!I1253),2)*Source!BS1253),2), 2), 2)</f>
        <v>3164.69</v>
      </c>
    </row>
    <row r="1468" spans="1:28" x14ac:dyDescent="0.2">
      <c r="C1468" s="30" t="str">
        <f>"Объем: "&amp;Source!I1253&amp;"=84,37/"&amp;"100"</f>
        <v>Объем: 0,8437=84,37/100</v>
      </c>
    </row>
    <row r="1469" spans="1:28" ht="14.25" x14ac:dyDescent="0.2">
      <c r="A1469" s="26"/>
      <c r="B1469" s="26"/>
      <c r="C1469" s="26" t="s">
        <v>313</v>
      </c>
      <c r="D1469" s="27"/>
      <c r="E1469" s="10"/>
      <c r="F1469" s="29">
        <f>Source!AO1253</f>
        <v>689</v>
      </c>
      <c r="G1469" s="28" t="str">
        <f>Source!DG1253</f>
        <v>)*1,15</v>
      </c>
      <c r="H1469" s="10">
        <f>Source!AV1253</f>
        <v>1</v>
      </c>
      <c r="I1469" s="29">
        <f>ROUND((ROUND((Source!AF1253*Source!AV1253*Source!I1253),2)),2)</f>
        <v>668.51</v>
      </c>
      <c r="J1469" s="10">
        <f>IF(Source!BA1253&lt;&gt; 0, Source!BA1253, 1)</f>
        <v>26.39</v>
      </c>
      <c r="K1469" s="29">
        <f>Source!S1253</f>
        <v>17641.98</v>
      </c>
      <c r="W1469">
        <f>I1469</f>
        <v>668.51</v>
      </c>
    </row>
    <row r="1470" spans="1:28" ht="14.25" x14ac:dyDescent="0.2">
      <c r="A1470" s="26"/>
      <c r="B1470" s="26"/>
      <c r="C1470" s="26" t="s">
        <v>322</v>
      </c>
      <c r="D1470" s="27"/>
      <c r="E1470" s="10"/>
      <c r="F1470" s="29">
        <f>Source!AM1253</f>
        <v>267.17</v>
      </c>
      <c r="G1470" s="28" t="str">
        <f>Source!DE1253</f>
        <v>)*1,25</v>
      </c>
      <c r="H1470" s="10">
        <f>Source!AV1253</f>
        <v>1</v>
      </c>
      <c r="I1470" s="29">
        <f>(ROUND((ROUND((((Source!ET1253*1.25))*Source!AV1253*Source!I1253),2)),2)+ROUND((ROUND(((Source!AE1253-((Source!EU1253*1.25)))*Source!AV1253*Source!I1253),2)),2))</f>
        <v>281.76</v>
      </c>
      <c r="J1470" s="10">
        <f>IF(Source!BB1253&lt;&gt; 0, Source!BB1253, 1)</f>
        <v>12.18</v>
      </c>
      <c r="K1470" s="29">
        <f>Source!Q1253</f>
        <v>3431.84</v>
      </c>
    </row>
    <row r="1471" spans="1:28" ht="14.25" x14ac:dyDescent="0.2">
      <c r="A1471" s="26"/>
      <c r="B1471" s="26"/>
      <c r="C1471" s="26" t="s">
        <v>323</v>
      </c>
      <c r="D1471" s="27"/>
      <c r="E1471" s="10"/>
      <c r="F1471" s="29">
        <f>Source!AN1253</f>
        <v>71.069999999999993</v>
      </c>
      <c r="G1471" s="28" t="str">
        <f>Source!DF1253</f>
        <v>)*1,25</v>
      </c>
      <c r="H1471" s="10">
        <f>Source!AV1253</f>
        <v>1</v>
      </c>
      <c r="I1471" s="41">
        <f>ROUND((ROUND((Source!AE1253*Source!AV1253*Source!I1253),2)),2)</f>
        <v>74.95</v>
      </c>
      <c r="J1471" s="10">
        <f>IF(Source!BS1253&lt;&gt; 0, Source!BS1253, 1)</f>
        <v>26.39</v>
      </c>
      <c r="K1471" s="41">
        <f>Source!R1253</f>
        <v>1977.93</v>
      </c>
      <c r="W1471">
        <f>I1471</f>
        <v>74.95</v>
      </c>
    </row>
    <row r="1472" spans="1:28" ht="14.25" x14ac:dyDescent="0.2">
      <c r="A1472" s="26"/>
      <c r="B1472" s="26"/>
      <c r="C1472" s="26" t="s">
        <v>324</v>
      </c>
      <c r="D1472" s="27"/>
      <c r="E1472" s="10"/>
      <c r="F1472" s="29">
        <f>Source!AL1253</f>
        <v>705.14</v>
      </c>
      <c r="G1472" s="28" t="str">
        <f>Source!DD1253</f>
        <v/>
      </c>
      <c r="H1472" s="10">
        <f>Source!AW1253</f>
        <v>1</v>
      </c>
      <c r="I1472" s="29">
        <f>ROUND((ROUND((Source!AC1253*Source!AW1253*Source!I1253),2)),2)</f>
        <v>594.92999999999995</v>
      </c>
      <c r="J1472" s="10">
        <f>IF(Source!BC1253&lt;&gt; 0, Source!BC1253, 1)</f>
        <v>3.7</v>
      </c>
      <c r="K1472" s="29">
        <f>Source!P1253</f>
        <v>2201.2399999999998</v>
      </c>
    </row>
    <row r="1473" spans="1:28" ht="199.5" x14ac:dyDescent="0.2">
      <c r="A1473" s="26" t="s">
        <v>141</v>
      </c>
      <c r="B1473" s="26" t="str">
        <f>Source!F1254</f>
        <v>1.1-1-1312</v>
      </c>
      <c r="C1473" s="26" t="s">
        <v>282</v>
      </c>
      <c r="D1473" s="27" t="str">
        <f>Source!H1254</f>
        <v>м2</v>
      </c>
      <c r="E1473" s="10">
        <f>Source!I1254</f>
        <v>113.8995</v>
      </c>
      <c r="F1473" s="29">
        <f>Source!AK1254</f>
        <v>25.09</v>
      </c>
      <c r="G1473" s="31" t="s">
        <v>3</v>
      </c>
      <c r="H1473" s="10">
        <f>Source!AW1254</f>
        <v>1</v>
      </c>
      <c r="I1473" s="29">
        <f>ROUND((ROUND((Source!AC1254*Source!AW1254*Source!I1254),2)),2)+(ROUND((ROUND(((Source!ET1254)*Source!AV1254*Source!I1254),2)),2)+ROUND((ROUND(((Source!AE1254-(Source!EU1254))*Source!AV1254*Source!I1254),2)),2))+ROUND((ROUND((Source!AF1254*Source!AV1254*Source!I1254),2)),2)</f>
        <v>2857.74</v>
      </c>
      <c r="J1473" s="10">
        <f>IF(Source!BC1254&lt;&gt; 0, Source!BC1254, 1)</f>
        <v>10.5</v>
      </c>
      <c r="K1473" s="29">
        <f>Source!O1254</f>
        <v>30006.27</v>
      </c>
      <c r="Q1473">
        <f>ROUND((Source!DN1254/100)*ROUND((ROUND((Source!AF1254*Source!AV1254*Source!I1254),2)),2), 2)</f>
        <v>0</v>
      </c>
      <c r="R1473">
        <f>Source!X1254</f>
        <v>0</v>
      </c>
      <c r="S1473">
        <f>ROUND((Source!DO1254/100)*ROUND((ROUND((Source!AF1254*Source!AV1254*Source!I1254),2)),2), 2)</f>
        <v>0</v>
      </c>
      <c r="T1473">
        <f>Source!Y1254</f>
        <v>0</v>
      </c>
      <c r="U1473">
        <f>ROUND((175/100)*ROUND((ROUND((Source!AE1254*Source!AV1254*Source!I1254),2)),2), 2)</f>
        <v>0</v>
      </c>
      <c r="V1473">
        <f>ROUND((160/100)*ROUND(ROUND((ROUND((Source!AE1254*Source!AV1254*Source!I1254),2)*Source!BS1254),2), 2), 2)</f>
        <v>0</v>
      </c>
      <c r="X1473">
        <f>IF(Source!BI1254&lt;=1,I1473, 0)</f>
        <v>2857.74</v>
      </c>
      <c r="Y1473">
        <f>IF(Source!BI1254=2,I1473, 0)</f>
        <v>0</v>
      </c>
      <c r="Z1473">
        <f>IF(Source!BI1254=3,I1473, 0)</f>
        <v>0</v>
      </c>
      <c r="AA1473">
        <f>IF(Source!BI1254=4,I1473, 0)</f>
        <v>0</v>
      </c>
    </row>
    <row r="1474" spans="1:28" ht="228" x14ac:dyDescent="0.2">
      <c r="A1474" s="26" t="s">
        <v>145</v>
      </c>
      <c r="B1474" s="26" t="str">
        <f>Source!F1255</f>
        <v>1.1-1-1313</v>
      </c>
      <c r="C1474" s="26" t="s">
        <v>283</v>
      </c>
      <c r="D1474" s="27" t="str">
        <f>Source!H1255</f>
        <v>м2</v>
      </c>
      <c r="E1474" s="10">
        <f>Source!I1255</f>
        <v>111.62151000000001</v>
      </c>
      <c r="F1474" s="29">
        <f>Source!AK1255</f>
        <v>23.06</v>
      </c>
      <c r="G1474" s="31" t="s">
        <v>3</v>
      </c>
      <c r="H1474" s="10">
        <f>Source!AW1255</f>
        <v>1</v>
      </c>
      <c r="I1474" s="29">
        <f>ROUND((ROUND((Source!AC1255*Source!AW1255*Source!I1255),2)),2)+(ROUND((ROUND(((Source!ET1255)*Source!AV1255*Source!I1255),2)),2)+ROUND((ROUND(((Source!AE1255-(Source!EU1255))*Source!AV1255*Source!I1255),2)),2))+ROUND((ROUND((Source!AF1255*Source!AV1255*Source!I1255),2)),2)</f>
        <v>2573.9899999999998</v>
      </c>
      <c r="J1474" s="10">
        <f>IF(Source!BC1255&lt;&gt; 0, Source!BC1255, 1)</f>
        <v>10.74</v>
      </c>
      <c r="K1474" s="29">
        <f>Source!O1255</f>
        <v>27644.65</v>
      </c>
      <c r="Q1474">
        <f>ROUND((Source!DN1255/100)*ROUND((ROUND((Source!AF1255*Source!AV1255*Source!I1255),2)),2), 2)</f>
        <v>0</v>
      </c>
      <c r="R1474">
        <f>Source!X1255</f>
        <v>0</v>
      </c>
      <c r="S1474">
        <f>ROUND((Source!DO1255/100)*ROUND((ROUND((Source!AF1255*Source!AV1255*Source!I1255),2)),2), 2)</f>
        <v>0</v>
      </c>
      <c r="T1474">
        <f>Source!Y1255</f>
        <v>0</v>
      </c>
      <c r="U1474">
        <f>ROUND((175/100)*ROUND((ROUND((Source!AE1255*Source!AV1255*Source!I1255),2)),2), 2)</f>
        <v>0</v>
      </c>
      <c r="V1474">
        <f>ROUND((160/100)*ROUND(ROUND((ROUND((Source!AE1255*Source!AV1255*Source!I1255),2)*Source!BS1255),2), 2), 2)</f>
        <v>0</v>
      </c>
      <c r="X1474">
        <f>IF(Source!BI1255&lt;=1,I1474, 0)</f>
        <v>2573.9899999999998</v>
      </c>
      <c r="Y1474">
        <f>IF(Source!BI1255=2,I1474, 0)</f>
        <v>0</v>
      </c>
      <c r="Z1474">
        <f>IF(Source!BI1255=3,I1474, 0)</f>
        <v>0</v>
      </c>
      <c r="AA1474">
        <f>IF(Source!BI1255=4,I1474, 0)</f>
        <v>0</v>
      </c>
    </row>
    <row r="1475" spans="1:28" ht="14.25" x14ac:dyDescent="0.2">
      <c r="A1475" s="26"/>
      <c r="B1475" s="26"/>
      <c r="C1475" s="26" t="s">
        <v>314</v>
      </c>
      <c r="D1475" s="27" t="s">
        <v>315</v>
      </c>
      <c r="E1475" s="10">
        <f>Source!DN1253</f>
        <v>104</v>
      </c>
      <c r="F1475" s="29"/>
      <c r="G1475" s="28"/>
      <c r="H1475" s="10"/>
      <c r="I1475" s="29">
        <f>SUM(Q1467:Q1474)</f>
        <v>695.25</v>
      </c>
      <c r="J1475" s="10">
        <f>Source!BZ1253</f>
        <v>87</v>
      </c>
      <c r="K1475" s="29">
        <f>SUM(R1467:R1474)</f>
        <v>15348.52</v>
      </c>
    </row>
    <row r="1476" spans="1:28" ht="14.25" x14ac:dyDescent="0.2">
      <c r="A1476" s="26"/>
      <c r="B1476" s="26"/>
      <c r="C1476" s="26" t="s">
        <v>316</v>
      </c>
      <c r="D1476" s="27" t="s">
        <v>315</v>
      </c>
      <c r="E1476" s="10">
        <f>Source!DO1253</f>
        <v>79</v>
      </c>
      <c r="F1476" s="29"/>
      <c r="G1476" s="28"/>
      <c r="H1476" s="10"/>
      <c r="I1476" s="29">
        <f>SUM(S1467:S1475)</f>
        <v>528.12</v>
      </c>
      <c r="J1476" s="10">
        <f>Source!CA1253</f>
        <v>41</v>
      </c>
      <c r="K1476" s="29">
        <f>SUM(T1467:T1475)</f>
        <v>7233.21</v>
      </c>
    </row>
    <row r="1477" spans="1:28" ht="14.25" x14ac:dyDescent="0.2">
      <c r="A1477" s="26"/>
      <c r="B1477" s="26"/>
      <c r="C1477" s="26" t="s">
        <v>325</v>
      </c>
      <c r="D1477" s="27" t="s">
        <v>315</v>
      </c>
      <c r="E1477" s="10">
        <f>175</f>
        <v>175</v>
      </c>
      <c r="F1477" s="29"/>
      <c r="G1477" s="28"/>
      <c r="H1477" s="10"/>
      <c r="I1477" s="29">
        <f>SUM(U1467:U1476)</f>
        <v>131.16</v>
      </c>
      <c r="J1477" s="10">
        <f>160</f>
        <v>160</v>
      </c>
      <c r="K1477" s="29">
        <f>SUM(V1467:V1476)</f>
        <v>3164.69</v>
      </c>
    </row>
    <row r="1478" spans="1:28" ht="14.25" x14ac:dyDescent="0.2">
      <c r="A1478" s="34"/>
      <c r="B1478" s="34"/>
      <c r="C1478" s="34" t="s">
        <v>317</v>
      </c>
      <c r="D1478" s="35" t="s">
        <v>318</v>
      </c>
      <c r="E1478" s="36">
        <f>Source!AQ1253</f>
        <v>53</v>
      </c>
      <c r="F1478" s="37"/>
      <c r="G1478" s="38" t="str">
        <f>Source!DI1253</f>
        <v>)*1,15</v>
      </c>
      <c r="H1478" s="36">
        <f>Source!AV1253</f>
        <v>1</v>
      </c>
      <c r="I1478" s="37">
        <f>Source!U1253</f>
        <v>51.423514999999995</v>
      </c>
      <c r="J1478" s="36"/>
      <c r="K1478" s="37"/>
      <c r="AB1478" s="32">
        <f>I1478</f>
        <v>51.423514999999995</v>
      </c>
    </row>
    <row r="1479" spans="1:28" ht="15" x14ac:dyDescent="0.25">
      <c r="A1479" s="39"/>
      <c r="B1479" s="39"/>
      <c r="C1479" s="40" t="s">
        <v>319</v>
      </c>
      <c r="D1479" s="39"/>
      <c r="E1479" s="39"/>
      <c r="F1479" s="39"/>
      <c r="G1479" s="39"/>
      <c r="H1479" s="76">
        <f>I1469+I1470+I1472+I1475+I1476+I1477+SUM(I1473:I1474)</f>
        <v>8331.4599999999991</v>
      </c>
      <c r="I1479" s="76"/>
      <c r="J1479" s="76">
        <f>K1469+K1470+K1472+K1475+K1476+K1477+SUM(K1473:K1474)</f>
        <v>106672.4</v>
      </c>
      <c r="K1479" s="76"/>
      <c r="O1479" s="32">
        <f>I1469+I1470+I1472+I1475+I1476+I1477+SUM(I1473:I1474)</f>
        <v>8331.4599999999991</v>
      </c>
      <c r="P1479" s="32">
        <f>K1469+K1470+K1472+K1475+K1476+K1477+SUM(K1473:K1474)</f>
        <v>106672.4</v>
      </c>
      <c r="X1479">
        <f>IF(Source!BI1253&lt;=1,I1469+I1470+I1472+I1475+I1476+I1477-0, 0)</f>
        <v>2899.7299999999996</v>
      </c>
      <c r="Y1479">
        <f>IF(Source!BI1253=2,I1469+I1470+I1472+I1475+I1476+I1477-0, 0)</f>
        <v>0</v>
      </c>
      <c r="Z1479">
        <f>IF(Source!BI1253=3,I1469+I1470+I1472+I1475+I1476+I1477-0, 0)</f>
        <v>0</v>
      </c>
      <c r="AA1479">
        <f>IF(Source!BI1253=4,I1469+I1470+I1472+I1475+I1476+I1477,0)</f>
        <v>0</v>
      </c>
    </row>
    <row r="1481" spans="1:28" ht="99.75" x14ac:dyDescent="0.2">
      <c r="A1481" s="26">
        <v>6</v>
      </c>
      <c r="B1481" s="26" t="str">
        <f>Source!F1256</f>
        <v>3.12-3-10</v>
      </c>
      <c r="C1481" s="26" t="s">
        <v>150</v>
      </c>
      <c r="D1481" s="27" t="str">
        <f>Source!H1256</f>
        <v>100 м2</v>
      </c>
      <c r="E1481" s="10">
        <f>Source!I1256</f>
        <v>3.5000000000000001E-3</v>
      </c>
      <c r="F1481" s="29"/>
      <c r="G1481" s="28"/>
      <c r="H1481" s="10"/>
      <c r="I1481" s="29"/>
      <c r="J1481" s="10"/>
      <c r="K1481" s="29"/>
      <c r="Q1481">
        <f>ROUND((Source!DN1256/100)*ROUND((ROUND((Source!AF1256*Source!AV1256*Source!I1256),2)),2), 2)</f>
        <v>4.13</v>
      </c>
      <c r="R1481">
        <f>Source!X1256</f>
        <v>91.15</v>
      </c>
      <c r="S1481">
        <f>ROUND((Source!DO1256/100)*ROUND((ROUND((Source!AF1256*Source!AV1256*Source!I1256),2)),2), 2)</f>
        <v>3.14</v>
      </c>
      <c r="T1481">
        <f>Source!Y1256</f>
        <v>42.96</v>
      </c>
      <c r="U1481">
        <f>ROUND((175/100)*ROUND((ROUND((Source!AE1256*Source!AV1256*Source!I1256),2)),2), 2)</f>
        <v>7.0000000000000007E-2</v>
      </c>
      <c r="V1481">
        <f>ROUND((160/100)*ROUND(ROUND((ROUND((Source!AE1256*Source!AV1256*Source!I1256),2)*Source!BS1256),2), 2), 2)</f>
        <v>1.7</v>
      </c>
    </row>
    <row r="1482" spans="1:28" x14ac:dyDescent="0.2">
      <c r="C1482" s="30" t="str">
        <f>"Объем: "&amp;Source!I1256&amp;"=0,35/"&amp;"100"</f>
        <v>Объем: 0,0035=0,35/100</v>
      </c>
    </row>
    <row r="1483" spans="1:28" ht="14.25" x14ac:dyDescent="0.2">
      <c r="A1483" s="26"/>
      <c r="B1483" s="26"/>
      <c r="C1483" s="26" t="s">
        <v>313</v>
      </c>
      <c r="D1483" s="27"/>
      <c r="E1483" s="10"/>
      <c r="F1483" s="29">
        <f>Source!AO1256</f>
        <v>986.85</v>
      </c>
      <c r="G1483" s="28" t="str">
        <f>Source!DG1256</f>
        <v>)*1,15</v>
      </c>
      <c r="H1483" s="10">
        <f>Source!AV1256</f>
        <v>1</v>
      </c>
      <c r="I1483" s="29">
        <f>ROUND((ROUND((Source!AF1256*Source!AV1256*Source!I1256),2)),2)</f>
        <v>3.97</v>
      </c>
      <c r="J1483" s="10">
        <f>IF(Source!BA1256&lt;&gt; 0, Source!BA1256, 1)</f>
        <v>26.39</v>
      </c>
      <c r="K1483" s="29">
        <f>Source!S1256</f>
        <v>104.77</v>
      </c>
      <c r="W1483">
        <f>I1483</f>
        <v>3.97</v>
      </c>
    </row>
    <row r="1484" spans="1:28" ht="14.25" x14ac:dyDescent="0.2">
      <c r="A1484" s="26"/>
      <c r="B1484" s="26"/>
      <c r="C1484" s="26" t="s">
        <v>322</v>
      </c>
      <c r="D1484" s="27"/>
      <c r="E1484" s="10"/>
      <c r="F1484" s="29">
        <f>Source!AM1256</f>
        <v>50.84</v>
      </c>
      <c r="G1484" s="28" t="str">
        <f>Source!DE1256</f>
        <v>)*1,25</v>
      </c>
      <c r="H1484" s="10">
        <f>Source!AV1256</f>
        <v>1</v>
      </c>
      <c r="I1484" s="29">
        <f>(ROUND((ROUND((((Source!ET1256*1.25))*Source!AV1256*Source!I1256),2)),2)+ROUND((ROUND(((Source!AE1256-((Source!EU1256*1.25)))*Source!AV1256*Source!I1256),2)),2))</f>
        <v>0.22</v>
      </c>
      <c r="J1484" s="10">
        <f>IF(Source!BB1256&lt;&gt; 0, Source!BB1256, 1)</f>
        <v>9.3800000000000008</v>
      </c>
      <c r="K1484" s="29">
        <f>Source!Q1256</f>
        <v>2.06</v>
      </c>
    </row>
    <row r="1485" spans="1:28" ht="14.25" x14ac:dyDescent="0.2">
      <c r="A1485" s="26"/>
      <c r="B1485" s="26"/>
      <c r="C1485" s="26" t="s">
        <v>323</v>
      </c>
      <c r="D1485" s="27"/>
      <c r="E1485" s="10"/>
      <c r="F1485" s="29">
        <f>Source!AN1256</f>
        <v>8.01</v>
      </c>
      <c r="G1485" s="28" t="str">
        <f>Source!DF1256</f>
        <v>)*1,25</v>
      </c>
      <c r="H1485" s="10">
        <f>Source!AV1256</f>
        <v>1</v>
      </c>
      <c r="I1485" s="41">
        <f>ROUND((ROUND((Source!AE1256*Source!AV1256*Source!I1256),2)),2)</f>
        <v>0.04</v>
      </c>
      <c r="J1485" s="10">
        <f>IF(Source!BS1256&lt;&gt; 0, Source!BS1256, 1)</f>
        <v>26.39</v>
      </c>
      <c r="K1485" s="41">
        <f>Source!R1256</f>
        <v>1.06</v>
      </c>
      <c r="W1485">
        <f>I1485</f>
        <v>0.04</v>
      </c>
    </row>
    <row r="1486" spans="1:28" ht="14.25" x14ac:dyDescent="0.2">
      <c r="A1486" s="26"/>
      <c r="B1486" s="26"/>
      <c r="C1486" s="26" t="s">
        <v>324</v>
      </c>
      <c r="D1486" s="27"/>
      <c r="E1486" s="10"/>
      <c r="F1486" s="29">
        <f>Source!AL1256</f>
        <v>7205.92</v>
      </c>
      <c r="G1486" s="28" t="str">
        <f>Source!DD1256</f>
        <v/>
      </c>
      <c r="H1486" s="10">
        <f>Source!AW1256</f>
        <v>1</v>
      </c>
      <c r="I1486" s="29">
        <f>ROUND((ROUND((Source!AC1256*Source!AW1256*Source!I1256),2)),2)</f>
        <v>25.22</v>
      </c>
      <c r="J1486" s="10">
        <f>IF(Source!BC1256&lt;&gt; 0, Source!BC1256, 1)</f>
        <v>1.95</v>
      </c>
      <c r="K1486" s="29">
        <f>Source!P1256</f>
        <v>49.18</v>
      </c>
    </row>
    <row r="1487" spans="1:28" ht="199.5" x14ac:dyDescent="0.2">
      <c r="A1487" s="26" t="s">
        <v>152</v>
      </c>
      <c r="B1487" s="26" t="str">
        <f>Source!F1257</f>
        <v>1.1-1-1312</v>
      </c>
      <c r="C1487" s="26" t="s">
        <v>282</v>
      </c>
      <c r="D1487" s="27" t="str">
        <f>Source!H1257</f>
        <v>м2</v>
      </c>
      <c r="E1487" s="10">
        <f>Source!I1257</f>
        <v>0.472605</v>
      </c>
      <c r="F1487" s="29">
        <f>Source!AK1257</f>
        <v>25.09</v>
      </c>
      <c r="G1487" s="31" t="s">
        <v>3</v>
      </c>
      <c r="H1487" s="10">
        <f>Source!AW1257</f>
        <v>1</v>
      </c>
      <c r="I1487" s="29">
        <f>ROUND((ROUND((Source!AC1257*Source!AW1257*Source!I1257),2)),2)+(ROUND((ROUND(((Source!ET1257)*Source!AV1257*Source!I1257),2)),2)+ROUND((ROUND(((Source!AE1257-(Source!EU1257))*Source!AV1257*Source!I1257),2)),2))+ROUND((ROUND((Source!AF1257*Source!AV1257*Source!I1257),2)),2)</f>
        <v>11.86</v>
      </c>
      <c r="J1487" s="10">
        <f>IF(Source!BC1257&lt;&gt; 0, Source!BC1257, 1)</f>
        <v>10.5</v>
      </c>
      <c r="K1487" s="29">
        <f>Source!O1257</f>
        <v>124.53</v>
      </c>
      <c r="Q1487">
        <f>ROUND((Source!DN1257/100)*ROUND((ROUND((Source!AF1257*Source!AV1257*Source!I1257),2)),2), 2)</f>
        <v>0</v>
      </c>
      <c r="R1487">
        <f>Source!X1257</f>
        <v>0</v>
      </c>
      <c r="S1487">
        <f>ROUND((Source!DO1257/100)*ROUND((ROUND((Source!AF1257*Source!AV1257*Source!I1257),2)),2), 2)</f>
        <v>0</v>
      </c>
      <c r="T1487">
        <f>Source!Y1257</f>
        <v>0</v>
      </c>
      <c r="U1487">
        <f>ROUND((175/100)*ROUND((ROUND((Source!AE1257*Source!AV1257*Source!I1257),2)),2), 2)</f>
        <v>0</v>
      </c>
      <c r="V1487">
        <f>ROUND((160/100)*ROUND(ROUND((ROUND((Source!AE1257*Source!AV1257*Source!I1257),2)*Source!BS1257),2), 2), 2)</f>
        <v>0</v>
      </c>
      <c r="X1487">
        <f>IF(Source!BI1257&lt;=1,I1487, 0)</f>
        <v>11.86</v>
      </c>
      <c r="Y1487">
        <f>IF(Source!BI1257=2,I1487, 0)</f>
        <v>0</v>
      </c>
      <c r="Z1487">
        <f>IF(Source!BI1257=3,I1487, 0)</f>
        <v>0</v>
      </c>
      <c r="AA1487">
        <f>IF(Source!BI1257=4,I1487, 0)</f>
        <v>0</v>
      </c>
    </row>
    <row r="1488" spans="1:28" ht="228" x14ac:dyDescent="0.2">
      <c r="A1488" s="26" t="s">
        <v>153</v>
      </c>
      <c r="B1488" s="26" t="str">
        <f>Source!F1258</f>
        <v>1.1-1-1313</v>
      </c>
      <c r="C1488" s="26" t="s">
        <v>283</v>
      </c>
      <c r="D1488" s="27" t="str">
        <f>Source!H1258</f>
        <v>м2</v>
      </c>
      <c r="E1488" s="10">
        <f>Source!I1258</f>
        <v>0.21094499999999999</v>
      </c>
      <c r="F1488" s="29">
        <f>Source!AK1258</f>
        <v>23.06</v>
      </c>
      <c r="G1488" s="31" t="s">
        <v>3</v>
      </c>
      <c r="H1488" s="10">
        <f>Source!AW1258</f>
        <v>1</v>
      </c>
      <c r="I1488" s="29">
        <f>ROUND((ROUND((Source!AC1258*Source!AW1258*Source!I1258),2)),2)+(ROUND((ROUND(((Source!ET1258)*Source!AV1258*Source!I1258),2)),2)+ROUND((ROUND(((Source!AE1258-(Source!EU1258))*Source!AV1258*Source!I1258),2)),2))+ROUND((ROUND((Source!AF1258*Source!AV1258*Source!I1258),2)),2)</f>
        <v>4.8600000000000003</v>
      </c>
      <c r="J1488" s="10">
        <f>IF(Source!BC1258&lt;&gt; 0, Source!BC1258, 1)</f>
        <v>10.74</v>
      </c>
      <c r="K1488" s="29">
        <f>Source!O1258</f>
        <v>52.2</v>
      </c>
      <c r="Q1488">
        <f>ROUND((Source!DN1258/100)*ROUND((ROUND((Source!AF1258*Source!AV1258*Source!I1258),2)),2), 2)</f>
        <v>0</v>
      </c>
      <c r="R1488">
        <f>Source!X1258</f>
        <v>0</v>
      </c>
      <c r="S1488">
        <f>ROUND((Source!DO1258/100)*ROUND((ROUND((Source!AF1258*Source!AV1258*Source!I1258),2)),2), 2)</f>
        <v>0</v>
      </c>
      <c r="T1488">
        <f>Source!Y1258</f>
        <v>0</v>
      </c>
      <c r="U1488">
        <f>ROUND((175/100)*ROUND((ROUND((Source!AE1258*Source!AV1258*Source!I1258),2)),2), 2)</f>
        <v>0</v>
      </c>
      <c r="V1488">
        <f>ROUND((160/100)*ROUND(ROUND((ROUND((Source!AE1258*Source!AV1258*Source!I1258),2)*Source!BS1258),2), 2), 2)</f>
        <v>0</v>
      </c>
      <c r="X1488">
        <f>IF(Source!BI1258&lt;=1,I1488, 0)</f>
        <v>4.8600000000000003</v>
      </c>
      <c r="Y1488">
        <f>IF(Source!BI1258=2,I1488, 0)</f>
        <v>0</v>
      </c>
      <c r="Z1488">
        <f>IF(Source!BI1258=3,I1488, 0)</f>
        <v>0</v>
      </c>
      <c r="AA1488">
        <f>IF(Source!BI1258=4,I1488, 0)</f>
        <v>0</v>
      </c>
    </row>
    <row r="1489" spans="1:28" ht="14.25" x14ac:dyDescent="0.2">
      <c r="A1489" s="26"/>
      <c r="B1489" s="26"/>
      <c r="C1489" s="26" t="s">
        <v>314</v>
      </c>
      <c r="D1489" s="27" t="s">
        <v>315</v>
      </c>
      <c r="E1489" s="10">
        <f>Source!DN1256</f>
        <v>104</v>
      </c>
      <c r="F1489" s="29"/>
      <c r="G1489" s="28"/>
      <c r="H1489" s="10"/>
      <c r="I1489" s="29">
        <f>SUM(Q1481:Q1488)</f>
        <v>4.13</v>
      </c>
      <c r="J1489" s="10">
        <f>Source!BZ1256</f>
        <v>87</v>
      </c>
      <c r="K1489" s="29">
        <f>SUM(R1481:R1488)</f>
        <v>91.15</v>
      </c>
    </row>
    <row r="1490" spans="1:28" ht="14.25" x14ac:dyDescent="0.2">
      <c r="A1490" s="26"/>
      <c r="B1490" s="26"/>
      <c r="C1490" s="26" t="s">
        <v>316</v>
      </c>
      <c r="D1490" s="27" t="s">
        <v>315</v>
      </c>
      <c r="E1490" s="10">
        <f>Source!DO1256</f>
        <v>79</v>
      </c>
      <c r="F1490" s="29"/>
      <c r="G1490" s="28"/>
      <c r="H1490" s="10"/>
      <c r="I1490" s="29">
        <f>SUM(S1481:S1489)</f>
        <v>3.14</v>
      </c>
      <c r="J1490" s="10">
        <f>Source!CA1256</f>
        <v>41</v>
      </c>
      <c r="K1490" s="29">
        <f>SUM(T1481:T1489)</f>
        <v>42.96</v>
      </c>
    </row>
    <row r="1491" spans="1:28" ht="14.25" x14ac:dyDescent="0.2">
      <c r="A1491" s="26"/>
      <c r="B1491" s="26"/>
      <c r="C1491" s="26" t="s">
        <v>325</v>
      </c>
      <c r="D1491" s="27" t="s">
        <v>315</v>
      </c>
      <c r="E1491" s="10">
        <f>175</f>
        <v>175</v>
      </c>
      <c r="F1491" s="29"/>
      <c r="G1491" s="28"/>
      <c r="H1491" s="10"/>
      <c r="I1491" s="29">
        <f>SUM(U1481:U1490)</f>
        <v>7.0000000000000007E-2</v>
      </c>
      <c r="J1491" s="10">
        <f>160</f>
        <v>160</v>
      </c>
      <c r="K1491" s="29">
        <f>SUM(V1481:V1490)</f>
        <v>1.7</v>
      </c>
    </row>
    <row r="1492" spans="1:28" ht="14.25" x14ac:dyDescent="0.2">
      <c r="A1492" s="34"/>
      <c r="B1492" s="34"/>
      <c r="C1492" s="34" t="s">
        <v>317</v>
      </c>
      <c r="D1492" s="35" t="s">
        <v>318</v>
      </c>
      <c r="E1492" s="36">
        <f>Source!AQ1256</f>
        <v>85</v>
      </c>
      <c r="F1492" s="37"/>
      <c r="G1492" s="38" t="str">
        <f>Source!DI1256</f>
        <v>)*1,15</v>
      </c>
      <c r="H1492" s="36">
        <f>Source!AV1256</f>
        <v>1</v>
      </c>
      <c r="I1492" s="37">
        <f>Source!U1256</f>
        <v>0.34212499999999996</v>
      </c>
      <c r="J1492" s="36"/>
      <c r="K1492" s="37"/>
      <c r="AB1492" s="32">
        <f>I1492</f>
        <v>0.34212499999999996</v>
      </c>
    </row>
    <row r="1493" spans="1:28" ht="15" x14ac:dyDescent="0.25">
      <c r="A1493" s="39"/>
      <c r="B1493" s="39"/>
      <c r="C1493" s="40" t="s">
        <v>319</v>
      </c>
      <c r="D1493" s="39"/>
      <c r="E1493" s="39"/>
      <c r="F1493" s="39"/>
      <c r="G1493" s="39"/>
      <c r="H1493" s="76">
        <f>I1483+I1484+I1486+I1489+I1490+I1491+SUM(I1487:I1488)</f>
        <v>53.47</v>
      </c>
      <c r="I1493" s="76"/>
      <c r="J1493" s="76">
        <f>K1483+K1484+K1486+K1489+K1490+K1491+SUM(K1487:K1488)</f>
        <v>468.55</v>
      </c>
      <c r="K1493" s="76"/>
      <c r="O1493" s="32">
        <f>I1483+I1484+I1486+I1489+I1490+I1491+SUM(I1487:I1488)</f>
        <v>53.47</v>
      </c>
      <c r="P1493" s="32">
        <f>K1483+K1484+K1486+K1489+K1490+K1491+SUM(K1487:K1488)</f>
        <v>468.55</v>
      </c>
      <c r="X1493">
        <f>IF(Source!BI1256&lt;=1,I1483+I1484+I1486+I1489+I1490+I1491-0, 0)</f>
        <v>36.75</v>
      </c>
      <c r="Y1493">
        <f>IF(Source!BI1256=2,I1483+I1484+I1486+I1489+I1490+I1491-0, 0)</f>
        <v>0</v>
      </c>
      <c r="Z1493">
        <f>IF(Source!BI1256=3,I1483+I1484+I1486+I1489+I1490+I1491-0, 0)</f>
        <v>0</v>
      </c>
      <c r="AA1493">
        <f>IF(Source!BI1256=4,I1483+I1484+I1486+I1489+I1490+I1491,0)</f>
        <v>0</v>
      </c>
    </row>
    <row r="1496" spans="1:28" ht="15" x14ac:dyDescent="0.25">
      <c r="A1496" s="81" t="str">
        <f>CONCATENATE("Итого по подразделу: ",IF(Source!G1260&lt;&gt;"Новый подраздел", Source!G1260, ""))</f>
        <v>Итого по подразделу: Монтажные (кровельные)работы</v>
      </c>
      <c r="B1496" s="81"/>
      <c r="C1496" s="81"/>
      <c r="D1496" s="81"/>
      <c r="E1496" s="81"/>
      <c r="F1496" s="81"/>
      <c r="G1496" s="81"/>
      <c r="H1496" s="79">
        <f>SUM(O1419:O1495)</f>
        <v>9007.869999999999</v>
      </c>
      <c r="I1496" s="80"/>
      <c r="J1496" s="79">
        <f>SUM(P1419:P1495)</f>
        <v>120302.76</v>
      </c>
      <c r="K1496" s="80"/>
    </row>
    <row r="1497" spans="1:28" hidden="1" x14ac:dyDescent="0.2">
      <c r="A1497" t="s">
        <v>320</v>
      </c>
      <c r="H1497">
        <f>SUM(AC1419:AC1496)</f>
        <v>0</v>
      </c>
      <c r="J1497">
        <f>SUM(AD1419:AD1496)</f>
        <v>0</v>
      </c>
    </row>
    <row r="1498" spans="1:28" hidden="1" x14ac:dyDescent="0.2">
      <c r="A1498" t="s">
        <v>321</v>
      </c>
      <c r="H1498">
        <f>SUM(AE1419:AE1497)</f>
        <v>0</v>
      </c>
      <c r="J1498">
        <f>SUM(AF1419:AF1497)</f>
        <v>0</v>
      </c>
    </row>
    <row r="1500" spans="1:28" ht="15" x14ac:dyDescent="0.25">
      <c r="A1500" s="81" t="str">
        <f>CONCATENATE("Итого по разделу: ",IF(Source!G1290&lt;&gt;"Новый раздел", Source!G1290, ""))</f>
        <v>Итого по разделу: Монтажные (кровельные) работы</v>
      </c>
      <c r="B1500" s="81"/>
      <c r="C1500" s="81"/>
      <c r="D1500" s="81"/>
      <c r="E1500" s="81"/>
      <c r="F1500" s="81"/>
      <c r="G1500" s="81"/>
      <c r="H1500" s="79">
        <f>SUM(O1311:O1499)</f>
        <v>66607.239999999991</v>
      </c>
      <c r="I1500" s="80"/>
      <c r="J1500" s="79">
        <f>SUM(P1311:P1499)</f>
        <v>886251.72</v>
      </c>
      <c r="K1500" s="80"/>
    </row>
    <row r="1501" spans="1:28" hidden="1" x14ac:dyDescent="0.2">
      <c r="A1501" t="s">
        <v>320</v>
      </c>
      <c r="H1501">
        <f>SUM(AC1311:AC1500)</f>
        <v>0</v>
      </c>
      <c r="J1501">
        <f>SUM(AD1311:AD1500)</f>
        <v>0</v>
      </c>
    </row>
    <row r="1502" spans="1:28" hidden="1" x14ac:dyDescent="0.2">
      <c r="A1502" t="s">
        <v>321</v>
      </c>
      <c r="H1502">
        <f>SUM(AE1311:AE1501)</f>
        <v>0</v>
      </c>
      <c r="J1502">
        <f>SUM(AF1311:AF1501)</f>
        <v>0</v>
      </c>
    </row>
    <row r="1504" spans="1:28" ht="16.5" x14ac:dyDescent="0.25">
      <c r="A1504" s="75" t="str">
        <f>CONCATENATE("Раздел: ",IF(Source!G1320&lt;&gt;"Новый раздел", Source!G1320, ""))</f>
        <v>Раздел: Секция в осях З-И (Подъезд №7)</v>
      </c>
      <c r="B1504" s="75"/>
      <c r="C1504" s="75"/>
      <c r="D1504" s="75"/>
      <c r="E1504" s="75"/>
      <c r="F1504" s="75"/>
      <c r="G1504" s="75"/>
      <c r="H1504" s="75"/>
      <c r="I1504" s="75"/>
      <c r="J1504" s="75"/>
      <c r="K1504" s="75"/>
    </row>
    <row r="1506" spans="1:28" ht="16.5" x14ac:dyDescent="0.25">
      <c r="A1506" s="75" t="str">
        <f>CONCATENATE("Подраздел: ",IF(Source!G1324&lt;&gt;"Новый подраздел", Source!G1324, ""))</f>
        <v>Подраздел: Демонтажные и подготовительные  работы</v>
      </c>
      <c r="B1506" s="75"/>
      <c r="C1506" s="75"/>
      <c r="D1506" s="75"/>
      <c r="E1506" s="75"/>
      <c r="F1506" s="75"/>
      <c r="G1506" s="75"/>
      <c r="H1506" s="75"/>
      <c r="I1506" s="75"/>
      <c r="J1506" s="75"/>
      <c r="K1506" s="75"/>
    </row>
    <row r="1507" spans="1:28" ht="42.75" x14ac:dyDescent="0.2">
      <c r="A1507" s="26">
        <v>1</v>
      </c>
      <c r="B1507" s="26" t="str">
        <f>Source!F1328</f>
        <v>6.61-26-1</v>
      </c>
      <c r="C1507" s="26" t="s">
        <v>21</v>
      </c>
      <c r="D1507" s="27" t="str">
        <f>Source!H1328</f>
        <v>100 м2</v>
      </c>
      <c r="E1507" s="10">
        <f>Source!I1328</f>
        <v>2.1499999999999998E-2</v>
      </c>
      <c r="F1507" s="29"/>
      <c r="G1507" s="28"/>
      <c r="H1507" s="10"/>
      <c r="I1507" s="29"/>
      <c r="J1507" s="10"/>
      <c r="K1507" s="29"/>
      <c r="Q1507">
        <f>ROUND((Source!DN1328/100)*ROUND((ROUND((Source!AF1328*Source!AV1328*Source!I1328),2)),2), 2)</f>
        <v>10.1</v>
      </c>
      <c r="R1507">
        <f>Source!X1328</f>
        <v>233.32</v>
      </c>
      <c r="S1507">
        <f>ROUND((Source!DO1328/100)*ROUND((ROUND((Source!AF1328*Source!AV1328*Source!I1328),2)),2), 2)</f>
        <v>6.95</v>
      </c>
      <c r="T1507">
        <f>Source!Y1328</f>
        <v>136.66</v>
      </c>
      <c r="U1507">
        <f>ROUND((175/100)*ROUND((ROUND((Source!AE1328*Source!AV1328*Source!I1328),2)),2), 2)</f>
        <v>0</v>
      </c>
      <c r="V1507">
        <f>ROUND((160/100)*ROUND(ROUND((ROUND((Source!AE1328*Source!AV1328*Source!I1328),2)*Source!BS1328),2), 2), 2)</f>
        <v>0</v>
      </c>
    </row>
    <row r="1508" spans="1:28" x14ac:dyDescent="0.2">
      <c r="C1508" s="30" t="str">
        <f>"Объем: "&amp;Source!I1328&amp;"=2,15/"&amp;"100"</f>
        <v>Объем: 0,0215=2,15/100</v>
      </c>
    </row>
    <row r="1509" spans="1:28" ht="14.25" x14ac:dyDescent="0.2">
      <c r="A1509" s="26"/>
      <c r="B1509" s="26"/>
      <c r="C1509" s="26" t="s">
        <v>313</v>
      </c>
      <c r="D1509" s="27"/>
      <c r="E1509" s="10"/>
      <c r="F1509" s="29">
        <f>Source!AO1328</f>
        <v>587.65</v>
      </c>
      <c r="G1509" s="28" t="str">
        <f>Source!DG1328</f>
        <v/>
      </c>
      <c r="H1509" s="10">
        <f>Source!AV1328</f>
        <v>1</v>
      </c>
      <c r="I1509" s="29">
        <f>ROUND((ROUND((Source!AF1328*Source!AV1328*Source!I1328),2)),2)</f>
        <v>12.63</v>
      </c>
      <c r="J1509" s="10">
        <f>IF(Source!BA1328&lt;&gt; 0, Source!BA1328, 1)</f>
        <v>26.39</v>
      </c>
      <c r="K1509" s="29">
        <f>Source!S1328</f>
        <v>333.31</v>
      </c>
      <c r="W1509">
        <f>I1509</f>
        <v>12.63</v>
      </c>
    </row>
    <row r="1510" spans="1:28" ht="28.5" x14ac:dyDescent="0.2">
      <c r="A1510" s="26" t="s">
        <v>27</v>
      </c>
      <c r="B1510" s="26" t="str">
        <f>Source!F1329</f>
        <v>9999990001</v>
      </c>
      <c r="C1510" s="26" t="s">
        <v>29</v>
      </c>
      <c r="D1510" s="27" t="str">
        <f>Source!H1329</f>
        <v>т</v>
      </c>
      <c r="E1510" s="10">
        <f>Source!I1329</f>
        <v>-9.8900000000000002E-2</v>
      </c>
      <c r="F1510" s="29">
        <f>Source!AK1329</f>
        <v>0</v>
      </c>
      <c r="G1510" s="31" t="s">
        <v>3</v>
      </c>
      <c r="H1510" s="10">
        <f>Source!AW1329</f>
        <v>1</v>
      </c>
      <c r="I1510" s="29">
        <f>ROUND((ROUND((Source!AC1329*Source!AW1329*Source!I1329),2)),2)+(ROUND((ROUND(((Source!ET1329)*Source!AV1329*Source!I1329),2)),2)+ROUND((ROUND(((Source!AE1329-(Source!EU1329))*Source!AV1329*Source!I1329),2)),2))+ROUND((ROUND((Source!AF1329*Source!AV1329*Source!I1329),2)),2)</f>
        <v>0</v>
      </c>
      <c r="J1510" s="10">
        <f>IF(Source!BC1329&lt;&gt; 0, Source!BC1329, 1)</f>
        <v>1</v>
      </c>
      <c r="K1510" s="29">
        <f>Source!O1329</f>
        <v>0</v>
      </c>
      <c r="Q1510">
        <f>ROUND((Source!DN1329/100)*ROUND((ROUND((Source!AF1329*Source!AV1329*Source!I1329),2)),2), 2)</f>
        <v>0</v>
      </c>
      <c r="R1510">
        <f>Source!X1329</f>
        <v>0</v>
      </c>
      <c r="S1510">
        <f>ROUND((Source!DO1329/100)*ROUND((ROUND((Source!AF1329*Source!AV1329*Source!I1329),2)),2), 2)</f>
        <v>0</v>
      </c>
      <c r="T1510">
        <f>Source!Y1329</f>
        <v>0</v>
      </c>
      <c r="U1510">
        <f>ROUND((175/100)*ROUND((ROUND((Source!AE1329*Source!AV1329*Source!I1329),2)),2), 2)</f>
        <v>0</v>
      </c>
      <c r="V1510">
        <f>ROUND((160/100)*ROUND(ROUND((ROUND((Source!AE1329*Source!AV1329*Source!I1329),2)*Source!BS1329),2), 2), 2)</f>
        <v>0</v>
      </c>
      <c r="X1510">
        <f>IF(Source!BI1329&lt;=1,I1510, 0)</f>
        <v>0</v>
      </c>
      <c r="Y1510">
        <f>IF(Source!BI1329=2,I1510, 0)</f>
        <v>0</v>
      </c>
      <c r="Z1510">
        <f>IF(Source!BI1329=3,I1510, 0)</f>
        <v>0</v>
      </c>
      <c r="AA1510">
        <f>IF(Source!BI1329=4,I1510, 0)</f>
        <v>0</v>
      </c>
    </row>
    <row r="1511" spans="1:28" ht="14.25" x14ac:dyDescent="0.2">
      <c r="A1511" s="26"/>
      <c r="B1511" s="26"/>
      <c r="C1511" s="26" t="s">
        <v>314</v>
      </c>
      <c r="D1511" s="27" t="s">
        <v>315</v>
      </c>
      <c r="E1511" s="10">
        <f>Source!DN1328</f>
        <v>80</v>
      </c>
      <c r="F1511" s="29"/>
      <c r="G1511" s="28"/>
      <c r="H1511" s="10"/>
      <c r="I1511" s="29">
        <f>SUM(Q1507:Q1510)</f>
        <v>10.1</v>
      </c>
      <c r="J1511" s="10">
        <f>Source!BZ1328</f>
        <v>70</v>
      </c>
      <c r="K1511" s="29">
        <f>SUM(R1507:R1510)</f>
        <v>233.32</v>
      </c>
    </row>
    <row r="1512" spans="1:28" ht="14.25" x14ac:dyDescent="0.2">
      <c r="A1512" s="26"/>
      <c r="B1512" s="26"/>
      <c r="C1512" s="26" t="s">
        <v>316</v>
      </c>
      <c r="D1512" s="27" t="s">
        <v>315</v>
      </c>
      <c r="E1512" s="10">
        <f>Source!DO1328</f>
        <v>55</v>
      </c>
      <c r="F1512" s="29"/>
      <c r="G1512" s="28"/>
      <c r="H1512" s="10"/>
      <c r="I1512" s="29">
        <f>SUM(S1507:S1511)</f>
        <v>6.95</v>
      </c>
      <c r="J1512" s="10">
        <f>Source!CA1328</f>
        <v>41</v>
      </c>
      <c r="K1512" s="29">
        <f>SUM(T1507:T1511)</f>
        <v>136.66</v>
      </c>
    </row>
    <row r="1513" spans="1:28" ht="14.25" x14ac:dyDescent="0.2">
      <c r="A1513" s="34"/>
      <c r="B1513" s="34"/>
      <c r="C1513" s="34" t="s">
        <v>317</v>
      </c>
      <c r="D1513" s="35" t="s">
        <v>318</v>
      </c>
      <c r="E1513" s="36">
        <f>Source!AQ1328</f>
        <v>57.5</v>
      </c>
      <c r="F1513" s="37"/>
      <c r="G1513" s="38" t="str">
        <f>Source!DI1328</f>
        <v/>
      </c>
      <c r="H1513" s="36">
        <f>Source!AV1328</f>
        <v>1</v>
      </c>
      <c r="I1513" s="37">
        <f>Source!U1328</f>
        <v>1.2362499999999998</v>
      </c>
      <c r="J1513" s="36"/>
      <c r="K1513" s="37"/>
      <c r="AB1513" s="32">
        <f>I1513</f>
        <v>1.2362499999999998</v>
      </c>
    </row>
    <row r="1514" spans="1:28" ht="15" x14ac:dyDescent="0.25">
      <c r="A1514" s="39"/>
      <c r="B1514" s="39"/>
      <c r="C1514" s="40" t="s">
        <v>319</v>
      </c>
      <c r="D1514" s="39"/>
      <c r="E1514" s="39"/>
      <c r="F1514" s="39"/>
      <c r="G1514" s="39"/>
      <c r="H1514" s="76">
        <f>I1509+I1511+I1512+SUM(I1510:I1510)</f>
        <v>29.68</v>
      </c>
      <c r="I1514" s="76"/>
      <c r="J1514" s="76">
        <f>K1509+K1511+K1512+SUM(K1510:K1510)</f>
        <v>703.29</v>
      </c>
      <c r="K1514" s="76"/>
      <c r="O1514" s="32">
        <f>I1509+I1511+I1512+SUM(I1510:I1510)</f>
        <v>29.68</v>
      </c>
      <c r="P1514" s="32">
        <f>K1509+K1511+K1512+SUM(K1510:K1510)</f>
        <v>703.29</v>
      </c>
      <c r="X1514">
        <f>IF(Source!BI1328&lt;=1,I1509+I1511+I1512-0, 0)</f>
        <v>29.68</v>
      </c>
      <c r="Y1514">
        <f>IF(Source!BI1328=2,I1509+I1511+I1512-0, 0)</f>
        <v>0</v>
      </c>
      <c r="Z1514">
        <f>IF(Source!BI1328=3,I1509+I1511+I1512-0, 0)</f>
        <v>0</v>
      </c>
      <c r="AA1514">
        <f>IF(Source!BI1328=4,I1509+I1511+I1512,0)</f>
        <v>0</v>
      </c>
    </row>
    <row r="1516" spans="1:28" ht="42.75" x14ac:dyDescent="0.2">
      <c r="A1516" s="26">
        <v>2</v>
      </c>
      <c r="B1516" s="26" t="str">
        <f>Source!F1330</f>
        <v>6.62-31-1</v>
      </c>
      <c r="C1516" s="26" t="s">
        <v>33</v>
      </c>
      <c r="D1516" s="27" t="str">
        <f>Source!H1330</f>
        <v>1 м2 поверхности</v>
      </c>
      <c r="E1516" s="10">
        <f>Source!I1330</f>
        <v>2.0499999999999998</v>
      </c>
      <c r="F1516" s="29"/>
      <c r="G1516" s="28"/>
      <c r="H1516" s="10"/>
      <c r="I1516" s="29"/>
      <c r="J1516" s="10"/>
      <c r="K1516" s="29"/>
      <c r="Q1516">
        <f>ROUND((Source!DN1330/100)*ROUND((ROUND((Source!AF1330*Source!AV1330*Source!I1330),2)),2), 2)</f>
        <v>12.57</v>
      </c>
      <c r="R1516">
        <f>Source!X1330</f>
        <v>275.33</v>
      </c>
      <c r="S1516">
        <f>ROUND((Source!DO1330/100)*ROUND((ROUND((Source!AF1330*Source!AV1330*Source!I1330),2)),2), 2)</f>
        <v>8.0399999999999991</v>
      </c>
      <c r="T1516">
        <f>Source!Y1330</f>
        <v>136.01</v>
      </c>
      <c r="U1516">
        <f>ROUND((175/100)*ROUND((ROUND((Source!AE1330*Source!AV1330*Source!I1330),2)),2), 2)</f>
        <v>0</v>
      </c>
      <c r="V1516">
        <f>ROUND((160/100)*ROUND(ROUND((ROUND((Source!AE1330*Source!AV1330*Source!I1330),2)*Source!BS1330),2), 2), 2)</f>
        <v>0</v>
      </c>
    </row>
    <row r="1517" spans="1:28" ht="14.25" x14ac:dyDescent="0.2">
      <c r="A1517" s="26"/>
      <c r="B1517" s="26"/>
      <c r="C1517" s="26" t="s">
        <v>313</v>
      </c>
      <c r="D1517" s="27"/>
      <c r="E1517" s="10"/>
      <c r="F1517" s="29">
        <f>Source!AO1330</f>
        <v>6.13</v>
      </c>
      <c r="G1517" s="28" t="str">
        <f>Source!DG1330</f>
        <v/>
      </c>
      <c r="H1517" s="10">
        <f>Source!AV1330</f>
        <v>1</v>
      </c>
      <c r="I1517" s="29">
        <f>ROUND((ROUND((Source!AF1330*Source!AV1330*Source!I1330),2)),2)</f>
        <v>12.57</v>
      </c>
      <c r="J1517" s="10">
        <f>IF(Source!BA1330&lt;&gt; 0, Source!BA1330, 1)</f>
        <v>26.39</v>
      </c>
      <c r="K1517" s="29">
        <f>Source!S1330</f>
        <v>331.72</v>
      </c>
      <c r="W1517">
        <f>I1517</f>
        <v>12.57</v>
      </c>
    </row>
    <row r="1518" spans="1:28" ht="14.25" x14ac:dyDescent="0.2">
      <c r="A1518" s="26"/>
      <c r="B1518" s="26"/>
      <c r="C1518" s="26" t="s">
        <v>314</v>
      </c>
      <c r="D1518" s="27" t="s">
        <v>315</v>
      </c>
      <c r="E1518" s="10">
        <f>Source!DN1330</f>
        <v>100</v>
      </c>
      <c r="F1518" s="29"/>
      <c r="G1518" s="28"/>
      <c r="H1518" s="10"/>
      <c r="I1518" s="29">
        <f>SUM(Q1516:Q1517)</f>
        <v>12.57</v>
      </c>
      <c r="J1518" s="10">
        <f>Source!BZ1330</f>
        <v>83</v>
      </c>
      <c r="K1518" s="29">
        <f>SUM(R1516:R1517)</f>
        <v>275.33</v>
      </c>
    </row>
    <row r="1519" spans="1:28" ht="14.25" x14ac:dyDescent="0.2">
      <c r="A1519" s="26"/>
      <c r="B1519" s="26"/>
      <c r="C1519" s="26" t="s">
        <v>316</v>
      </c>
      <c r="D1519" s="27" t="s">
        <v>315</v>
      </c>
      <c r="E1519" s="10">
        <f>Source!DO1330</f>
        <v>64</v>
      </c>
      <c r="F1519" s="29"/>
      <c r="G1519" s="28"/>
      <c r="H1519" s="10"/>
      <c r="I1519" s="29">
        <f>SUM(S1516:S1518)</f>
        <v>8.0399999999999991</v>
      </c>
      <c r="J1519" s="10">
        <f>Source!CA1330</f>
        <v>41</v>
      </c>
      <c r="K1519" s="29">
        <f>SUM(T1516:T1518)</f>
        <v>136.01</v>
      </c>
    </row>
    <row r="1520" spans="1:28" ht="14.25" x14ac:dyDescent="0.2">
      <c r="A1520" s="34"/>
      <c r="B1520" s="34"/>
      <c r="C1520" s="34" t="s">
        <v>317</v>
      </c>
      <c r="D1520" s="35" t="s">
        <v>318</v>
      </c>
      <c r="E1520" s="36">
        <f>Source!AQ1330</f>
        <v>0.6</v>
      </c>
      <c r="F1520" s="37"/>
      <c r="G1520" s="38" t="str">
        <f>Source!DI1330</f>
        <v/>
      </c>
      <c r="H1520" s="36">
        <f>Source!AV1330</f>
        <v>1</v>
      </c>
      <c r="I1520" s="37">
        <f>Source!U1330</f>
        <v>1.2299999999999998</v>
      </c>
      <c r="J1520" s="36"/>
      <c r="K1520" s="37"/>
      <c r="AB1520" s="32">
        <f>I1520</f>
        <v>1.2299999999999998</v>
      </c>
    </row>
    <row r="1521" spans="1:28" ht="15" x14ac:dyDescent="0.25">
      <c r="A1521" s="39"/>
      <c r="B1521" s="39"/>
      <c r="C1521" s="40" t="s">
        <v>319</v>
      </c>
      <c r="D1521" s="39"/>
      <c r="E1521" s="39"/>
      <c r="F1521" s="39"/>
      <c r="G1521" s="39"/>
      <c r="H1521" s="76">
        <f>I1517+I1518+I1519</f>
        <v>33.18</v>
      </c>
      <c r="I1521" s="76"/>
      <c r="J1521" s="76">
        <f>K1517+K1518+K1519</f>
        <v>743.06</v>
      </c>
      <c r="K1521" s="76"/>
      <c r="O1521" s="32">
        <f>I1517+I1518+I1519</f>
        <v>33.18</v>
      </c>
      <c r="P1521" s="32">
        <f>K1517+K1518+K1519</f>
        <v>743.06</v>
      </c>
      <c r="X1521">
        <f>IF(Source!BI1330&lt;=1,I1517+I1518+I1519-0, 0)</f>
        <v>33.18</v>
      </c>
      <c r="Y1521">
        <f>IF(Source!BI1330=2,I1517+I1518+I1519-0, 0)</f>
        <v>0</v>
      </c>
      <c r="Z1521">
        <f>IF(Source!BI1330=3,I1517+I1518+I1519-0, 0)</f>
        <v>0</v>
      </c>
      <c r="AA1521">
        <f>IF(Source!BI1330=4,I1517+I1518+I1519,0)</f>
        <v>0</v>
      </c>
    </row>
    <row r="1523" spans="1:28" ht="28.5" x14ac:dyDescent="0.2">
      <c r="A1523" s="26">
        <v>3</v>
      </c>
      <c r="B1523" s="26" t="str">
        <f>Source!F1331</f>
        <v>6.58-2-1</v>
      </c>
      <c r="C1523" s="26" t="s">
        <v>40</v>
      </c>
      <c r="D1523" s="27" t="str">
        <f>Source!H1331</f>
        <v>100 м2</v>
      </c>
      <c r="E1523" s="10">
        <f>Source!I1331</f>
        <v>1.9800000000000002E-2</v>
      </c>
      <c r="F1523" s="29"/>
      <c r="G1523" s="28"/>
      <c r="H1523" s="10"/>
      <c r="I1523" s="29"/>
      <c r="J1523" s="10"/>
      <c r="K1523" s="29"/>
      <c r="Q1523">
        <f>ROUND((Source!DN1331/100)*ROUND((ROUND((Source!AF1331*Source!AV1331*Source!I1331),2)),2), 2)</f>
        <v>3.03</v>
      </c>
      <c r="R1523">
        <f>Source!X1331</f>
        <v>70.010000000000005</v>
      </c>
      <c r="S1523">
        <f>ROUND((Source!DO1331/100)*ROUND((ROUND((Source!AF1331*Source!AV1331*Source!I1331),2)),2), 2)</f>
        <v>2.08</v>
      </c>
      <c r="T1523">
        <f>Source!Y1331</f>
        <v>41.01</v>
      </c>
      <c r="U1523">
        <f>ROUND((175/100)*ROUND((ROUND((Source!AE1331*Source!AV1331*Source!I1331),2)),2), 2)</f>
        <v>0</v>
      </c>
      <c r="V1523">
        <f>ROUND((160/100)*ROUND(ROUND((ROUND((Source!AE1331*Source!AV1331*Source!I1331),2)*Source!BS1331),2), 2), 2)</f>
        <v>0</v>
      </c>
    </row>
    <row r="1524" spans="1:28" x14ac:dyDescent="0.2">
      <c r="C1524" s="30" t="str">
        <f>"Объем: "&amp;Source!I1331&amp;"=1,98/"&amp;"100"</f>
        <v>Объем: 0,0198=1,98/100</v>
      </c>
    </row>
    <row r="1525" spans="1:28" ht="14.25" x14ac:dyDescent="0.2">
      <c r="A1525" s="26"/>
      <c r="B1525" s="26"/>
      <c r="C1525" s="26" t="s">
        <v>313</v>
      </c>
      <c r="D1525" s="27"/>
      <c r="E1525" s="10"/>
      <c r="F1525" s="29">
        <f>Source!AO1331</f>
        <v>191.34</v>
      </c>
      <c r="G1525" s="28" t="str">
        <f>Source!DG1331</f>
        <v/>
      </c>
      <c r="H1525" s="10">
        <f>Source!AV1331</f>
        <v>1</v>
      </c>
      <c r="I1525" s="29">
        <f>ROUND((ROUND((Source!AF1331*Source!AV1331*Source!I1331),2)),2)</f>
        <v>3.79</v>
      </c>
      <c r="J1525" s="10">
        <f>IF(Source!BA1331&lt;&gt; 0, Source!BA1331, 1)</f>
        <v>26.39</v>
      </c>
      <c r="K1525" s="29">
        <f>Source!S1331</f>
        <v>100.02</v>
      </c>
      <c r="W1525">
        <f>I1525</f>
        <v>3.79</v>
      </c>
    </row>
    <row r="1526" spans="1:28" ht="28.5" x14ac:dyDescent="0.2">
      <c r="A1526" s="26" t="s">
        <v>44</v>
      </c>
      <c r="B1526" s="26" t="str">
        <f>Source!F1332</f>
        <v>9999990001</v>
      </c>
      <c r="C1526" s="26" t="s">
        <v>29</v>
      </c>
      <c r="D1526" s="27" t="str">
        <f>Source!H1332</f>
        <v>т</v>
      </c>
      <c r="E1526" s="10">
        <f>Source!I1332</f>
        <v>-2.0195999999999999E-2</v>
      </c>
      <c r="F1526" s="29">
        <f>Source!AK1332</f>
        <v>0</v>
      </c>
      <c r="G1526" s="31" t="s">
        <v>3</v>
      </c>
      <c r="H1526" s="10">
        <f>Source!AW1332</f>
        <v>1</v>
      </c>
      <c r="I1526" s="29">
        <f>ROUND((ROUND((Source!AC1332*Source!AW1332*Source!I1332),2)),2)+(ROUND((ROUND(((Source!ET1332)*Source!AV1332*Source!I1332),2)),2)+ROUND((ROUND(((Source!AE1332-(Source!EU1332))*Source!AV1332*Source!I1332),2)),2))+ROUND((ROUND((Source!AF1332*Source!AV1332*Source!I1332),2)),2)</f>
        <v>0</v>
      </c>
      <c r="J1526" s="10">
        <f>IF(Source!BC1332&lt;&gt; 0, Source!BC1332, 1)</f>
        <v>1</v>
      </c>
      <c r="K1526" s="29">
        <f>Source!O1332</f>
        <v>0</v>
      </c>
      <c r="Q1526">
        <f>ROUND((Source!DN1332/100)*ROUND((ROUND((Source!AF1332*Source!AV1332*Source!I1332),2)),2), 2)</f>
        <v>0</v>
      </c>
      <c r="R1526">
        <f>Source!X1332</f>
        <v>0</v>
      </c>
      <c r="S1526">
        <f>ROUND((Source!DO1332/100)*ROUND((ROUND((Source!AF1332*Source!AV1332*Source!I1332),2)),2), 2)</f>
        <v>0</v>
      </c>
      <c r="T1526">
        <f>Source!Y1332</f>
        <v>0</v>
      </c>
      <c r="U1526">
        <f>ROUND((175/100)*ROUND((ROUND((Source!AE1332*Source!AV1332*Source!I1332),2)),2), 2)</f>
        <v>0</v>
      </c>
      <c r="V1526">
        <f>ROUND((160/100)*ROUND(ROUND((ROUND((Source!AE1332*Source!AV1332*Source!I1332),2)*Source!BS1332),2), 2), 2)</f>
        <v>0</v>
      </c>
      <c r="X1526">
        <f>IF(Source!BI1332&lt;=1,I1526, 0)</f>
        <v>0</v>
      </c>
      <c r="Y1526">
        <f>IF(Source!BI1332=2,I1526, 0)</f>
        <v>0</v>
      </c>
      <c r="Z1526">
        <f>IF(Source!BI1332=3,I1526, 0)</f>
        <v>0</v>
      </c>
      <c r="AA1526">
        <f>IF(Source!BI1332=4,I1526, 0)</f>
        <v>0</v>
      </c>
    </row>
    <row r="1527" spans="1:28" ht="14.25" x14ac:dyDescent="0.2">
      <c r="A1527" s="26"/>
      <c r="B1527" s="26"/>
      <c r="C1527" s="26" t="s">
        <v>314</v>
      </c>
      <c r="D1527" s="27" t="s">
        <v>315</v>
      </c>
      <c r="E1527" s="10">
        <f>Source!DN1331</f>
        <v>80</v>
      </c>
      <c r="F1527" s="29"/>
      <c r="G1527" s="28"/>
      <c r="H1527" s="10"/>
      <c r="I1527" s="29">
        <f>SUM(Q1523:Q1526)</f>
        <v>3.03</v>
      </c>
      <c r="J1527" s="10">
        <f>Source!BZ1331</f>
        <v>70</v>
      </c>
      <c r="K1527" s="29">
        <f>SUM(R1523:R1526)</f>
        <v>70.010000000000005</v>
      </c>
    </row>
    <row r="1528" spans="1:28" ht="14.25" x14ac:dyDescent="0.2">
      <c r="A1528" s="26"/>
      <c r="B1528" s="26"/>
      <c r="C1528" s="26" t="s">
        <v>316</v>
      </c>
      <c r="D1528" s="27" t="s">
        <v>315</v>
      </c>
      <c r="E1528" s="10">
        <f>Source!DO1331</f>
        <v>55</v>
      </c>
      <c r="F1528" s="29"/>
      <c r="G1528" s="28"/>
      <c r="H1528" s="10"/>
      <c r="I1528" s="29">
        <f>SUM(S1523:S1527)</f>
        <v>2.08</v>
      </c>
      <c r="J1528" s="10">
        <f>Source!CA1331</f>
        <v>41</v>
      </c>
      <c r="K1528" s="29">
        <f>SUM(T1523:T1527)</f>
        <v>41.01</v>
      </c>
    </row>
    <row r="1529" spans="1:28" ht="14.25" x14ac:dyDescent="0.2">
      <c r="A1529" s="34"/>
      <c r="B1529" s="34"/>
      <c r="C1529" s="34" t="s">
        <v>317</v>
      </c>
      <c r="D1529" s="35" t="s">
        <v>318</v>
      </c>
      <c r="E1529" s="36">
        <f>Source!AQ1331</f>
        <v>17.41</v>
      </c>
      <c r="F1529" s="37"/>
      <c r="G1529" s="38" t="str">
        <f>Source!DI1331</f>
        <v/>
      </c>
      <c r="H1529" s="36">
        <f>Source!AV1331</f>
        <v>1</v>
      </c>
      <c r="I1529" s="37">
        <f>Source!U1331</f>
        <v>0.34471800000000002</v>
      </c>
      <c r="J1529" s="36"/>
      <c r="K1529" s="37"/>
      <c r="AB1529" s="32">
        <f>I1529</f>
        <v>0.34471800000000002</v>
      </c>
    </row>
    <row r="1530" spans="1:28" ht="15" x14ac:dyDescent="0.25">
      <c r="A1530" s="39"/>
      <c r="B1530" s="39"/>
      <c r="C1530" s="40" t="s">
        <v>319</v>
      </c>
      <c r="D1530" s="39"/>
      <c r="E1530" s="39"/>
      <c r="F1530" s="39"/>
      <c r="G1530" s="39"/>
      <c r="H1530" s="76">
        <f>I1525+I1527+I1528+SUM(I1526:I1526)</f>
        <v>8.9</v>
      </c>
      <c r="I1530" s="76"/>
      <c r="J1530" s="76">
        <f>K1525+K1527+K1528+SUM(K1526:K1526)</f>
        <v>211.04</v>
      </c>
      <c r="K1530" s="76"/>
      <c r="O1530" s="32">
        <f>I1525+I1527+I1528+SUM(I1526:I1526)</f>
        <v>8.9</v>
      </c>
      <c r="P1530" s="32">
        <f>K1525+K1527+K1528+SUM(K1526:K1526)</f>
        <v>211.04</v>
      </c>
      <c r="X1530">
        <f>IF(Source!BI1331&lt;=1,I1525+I1527+I1528-0, 0)</f>
        <v>8.9</v>
      </c>
      <c r="Y1530">
        <f>IF(Source!BI1331=2,I1525+I1527+I1528-0, 0)</f>
        <v>0</v>
      </c>
      <c r="Z1530">
        <f>IF(Source!BI1331=3,I1525+I1527+I1528-0, 0)</f>
        <v>0</v>
      </c>
      <c r="AA1530">
        <f>IF(Source!BI1331=4,I1525+I1527+I1528,0)</f>
        <v>0</v>
      </c>
    </row>
    <row r="1532" spans="1:28" ht="42.75" x14ac:dyDescent="0.2">
      <c r="A1532" s="26">
        <v>4</v>
      </c>
      <c r="B1532" s="26" t="str">
        <f>Source!F1333</f>
        <v>6.65-24-1</v>
      </c>
      <c r="C1532" s="26" t="s">
        <v>47</v>
      </c>
      <c r="D1532" s="27" t="str">
        <f>Source!H1333</f>
        <v>100 м</v>
      </c>
      <c r="E1532" s="10">
        <f>Source!I1333</f>
        <v>0.02</v>
      </c>
      <c r="F1532" s="29"/>
      <c r="G1532" s="28"/>
      <c r="H1532" s="10"/>
      <c r="I1532" s="29"/>
      <c r="J1532" s="10"/>
      <c r="K1532" s="29"/>
      <c r="Q1532">
        <f>ROUND((Source!DN1333/100)*ROUND((ROUND((Source!AF1333*Source!AV1333*Source!I1333),2)),2), 2)</f>
        <v>5.0199999999999996</v>
      </c>
      <c r="R1532">
        <f>Source!X1333</f>
        <v>108.31</v>
      </c>
      <c r="S1532">
        <f>ROUND((Source!DO1333/100)*ROUND((ROUND((Source!AF1333*Source!AV1333*Source!I1333),2)),2), 2)</f>
        <v>3.37</v>
      </c>
      <c r="T1532">
        <f>Source!Y1333</f>
        <v>49.34</v>
      </c>
      <c r="U1532">
        <f>ROUND((175/100)*ROUND((ROUND((Source!AE1333*Source!AV1333*Source!I1333),2)),2), 2)</f>
        <v>0</v>
      </c>
      <c r="V1532">
        <f>ROUND((160/100)*ROUND(ROUND((ROUND((Source!AE1333*Source!AV1333*Source!I1333),2)*Source!BS1333),2), 2), 2)</f>
        <v>0</v>
      </c>
    </row>
    <row r="1533" spans="1:28" x14ac:dyDescent="0.2">
      <c r="C1533" s="30" t="str">
        <f>"Объем: "&amp;Source!I1333&amp;"=2/"&amp;"100"</f>
        <v>Объем: 0,02=2/100</v>
      </c>
    </row>
    <row r="1534" spans="1:28" ht="14.25" x14ac:dyDescent="0.2">
      <c r="A1534" s="26"/>
      <c r="B1534" s="26"/>
      <c r="C1534" s="26" t="s">
        <v>313</v>
      </c>
      <c r="D1534" s="27"/>
      <c r="E1534" s="10"/>
      <c r="F1534" s="29">
        <f>Source!AO1333</f>
        <v>227.82</v>
      </c>
      <c r="G1534" s="28" t="str">
        <f>Source!DG1333</f>
        <v/>
      </c>
      <c r="H1534" s="10">
        <f>Source!AV1333</f>
        <v>1</v>
      </c>
      <c r="I1534" s="29">
        <f>ROUND((ROUND((Source!AF1333*Source!AV1333*Source!I1333),2)),2)</f>
        <v>4.5599999999999996</v>
      </c>
      <c r="J1534" s="10">
        <f>IF(Source!BA1333&lt;&gt; 0, Source!BA1333, 1)</f>
        <v>26.39</v>
      </c>
      <c r="K1534" s="29">
        <f>Source!S1333</f>
        <v>120.34</v>
      </c>
      <c r="W1534">
        <f>I1534</f>
        <v>4.5599999999999996</v>
      </c>
    </row>
    <row r="1535" spans="1:28" ht="14.25" x14ac:dyDescent="0.2">
      <c r="A1535" s="26"/>
      <c r="B1535" s="26"/>
      <c r="C1535" s="26" t="s">
        <v>314</v>
      </c>
      <c r="D1535" s="27" t="s">
        <v>315</v>
      </c>
      <c r="E1535" s="10">
        <f>Source!DN1333</f>
        <v>110</v>
      </c>
      <c r="F1535" s="29"/>
      <c r="G1535" s="28"/>
      <c r="H1535" s="10"/>
      <c r="I1535" s="29">
        <f>SUM(Q1532:Q1534)</f>
        <v>5.0199999999999996</v>
      </c>
      <c r="J1535" s="10">
        <f>Source!BZ1333</f>
        <v>90</v>
      </c>
      <c r="K1535" s="29">
        <f>SUM(R1532:R1534)</f>
        <v>108.31</v>
      </c>
    </row>
    <row r="1536" spans="1:28" ht="14.25" x14ac:dyDescent="0.2">
      <c r="A1536" s="26"/>
      <c r="B1536" s="26"/>
      <c r="C1536" s="26" t="s">
        <v>316</v>
      </c>
      <c r="D1536" s="27" t="s">
        <v>315</v>
      </c>
      <c r="E1536" s="10">
        <f>Source!DO1333</f>
        <v>74</v>
      </c>
      <c r="F1536" s="29"/>
      <c r="G1536" s="28"/>
      <c r="H1536" s="10"/>
      <c r="I1536" s="29">
        <f>SUM(S1532:S1535)</f>
        <v>3.37</v>
      </c>
      <c r="J1536" s="10">
        <f>Source!CA1333</f>
        <v>41</v>
      </c>
      <c r="K1536" s="29">
        <f>SUM(T1532:T1535)</f>
        <v>49.34</v>
      </c>
    </row>
    <row r="1537" spans="1:28" ht="14.25" x14ac:dyDescent="0.2">
      <c r="A1537" s="34"/>
      <c r="B1537" s="34"/>
      <c r="C1537" s="34" t="s">
        <v>317</v>
      </c>
      <c r="D1537" s="35" t="s">
        <v>318</v>
      </c>
      <c r="E1537" s="36">
        <f>Source!AQ1333</f>
        <v>20.73</v>
      </c>
      <c r="F1537" s="37"/>
      <c r="G1537" s="38" t="str">
        <f>Source!DI1333</f>
        <v/>
      </c>
      <c r="H1537" s="36">
        <f>Source!AV1333</f>
        <v>1</v>
      </c>
      <c r="I1537" s="37">
        <f>Source!U1333</f>
        <v>0.41460000000000002</v>
      </c>
      <c r="J1537" s="36"/>
      <c r="K1537" s="37"/>
      <c r="AB1537" s="32">
        <f>I1537</f>
        <v>0.41460000000000002</v>
      </c>
    </row>
    <row r="1538" spans="1:28" ht="15" x14ac:dyDescent="0.25">
      <c r="A1538" s="39"/>
      <c r="B1538" s="39"/>
      <c r="C1538" s="40" t="s">
        <v>319</v>
      </c>
      <c r="D1538" s="39"/>
      <c r="E1538" s="39"/>
      <c r="F1538" s="39"/>
      <c r="G1538" s="39"/>
      <c r="H1538" s="76">
        <f>I1534+I1535+I1536</f>
        <v>12.95</v>
      </c>
      <c r="I1538" s="76"/>
      <c r="J1538" s="76">
        <f>K1534+K1535+K1536</f>
        <v>277.99</v>
      </c>
      <c r="K1538" s="76"/>
      <c r="O1538" s="32">
        <f>I1534+I1535+I1536</f>
        <v>12.95</v>
      </c>
      <c r="P1538" s="32">
        <f>K1534+K1535+K1536</f>
        <v>277.99</v>
      </c>
      <c r="X1538">
        <f>IF(Source!BI1333&lt;=1,I1534+I1535+I1536-0, 0)</f>
        <v>12.95</v>
      </c>
      <c r="Y1538">
        <f>IF(Source!BI1333=2,I1534+I1535+I1536-0, 0)</f>
        <v>0</v>
      </c>
      <c r="Z1538">
        <f>IF(Source!BI1333=3,I1534+I1535+I1536-0, 0)</f>
        <v>0</v>
      </c>
      <c r="AA1538">
        <f>IF(Source!BI1333=4,I1534+I1535+I1536,0)</f>
        <v>0</v>
      </c>
    </row>
    <row r="1540" spans="1:28" ht="57" x14ac:dyDescent="0.2">
      <c r="A1540" s="26">
        <v>5</v>
      </c>
      <c r="B1540" s="26" t="str">
        <f>Source!F1334</f>
        <v>6.62-31-1</v>
      </c>
      <c r="C1540" s="26" t="s">
        <v>53</v>
      </c>
      <c r="D1540" s="27" t="str">
        <f>Source!H1334</f>
        <v>1 м2 поверхности</v>
      </c>
      <c r="E1540" s="10">
        <f>Source!I1334</f>
        <v>20.75</v>
      </c>
      <c r="F1540" s="29"/>
      <c r="G1540" s="28"/>
      <c r="H1540" s="10"/>
      <c r="I1540" s="29"/>
      <c r="J1540" s="10"/>
      <c r="K1540" s="29"/>
      <c r="Q1540">
        <f>ROUND((Source!DN1334/100)*ROUND((ROUND((Source!AF1334*Source!AV1334*Source!I1334),2)),2), 2)</f>
        <v>127.2</v>
      </c>
      <c r="R1540">
        <f>Source!X1334</f>
        <v>2786.15</v>
      </c>
      <c r="S1540">
        <f>ROUND((Source!DO1334/100)*ROUND((ROUND((Source!AF1334*Source!AV1334*Source!I1334),2)),2), 2)</f>
        <v>81.41</v>
      </c>
      <c r="T1540">
        <f>Source!Y1334</f>
        <v>1376.29</v>
      </c>
      <c r="U1540">
        <f>ROUND((175/100)*ROUND((ROUND((Source!AE1334*Source!AV1334*Source!I1334),2)),2), 2)</f>
        <v>0</v>
      </c>
      <c r="V1540">
        <f>ROUND((160/100)*ROUND(ROUND((ROUND((Source!AE1334*Source!AV1334*Source!I1334),2)*Source!BS1334),2), 2), 2)</f>
        <v>0</v>
      </c>
    </row>
    <row r="1541" spans="1:28" ht="14.25" x14ac:dyDescent="0.2">
      <c r="A1541" s="26"/>
      <c r="B1541" s="26"/>
      <c r="C1541" s="26" t="s">
        <v>313</v>
      </c>
      <c r="D1541" s="27"/>
      <c r="E1541" s="10"/>
      <c r="F1541" s="29">
        <f>Source!AO1334</f>
        <v>6.13</v>
      </c>
      <c r="G1541" s="28" t="str">
        <f>Source!DG1334</f>
        <v/>
      </c>
      <c r="H1541" s="10">
        <f>Source!AV1334</f>
        <v>1</v>
      </c>
      <c r="I1541" s="29">
        <f>ROUND((ROUND((Source!AF1334*Source!AV1334*Source!I1334),2)),2)</f>
        <v>127.2</v>
      </c>
      <c r="J1541" s="10">
        <f>IF(Source!BA1334&lt;&gt; 0, Source!BA1334, 1)</f>
        <v>26.39</v>
      </c>
      <c r="K1541" s="29">
        <f>Source!S1334</f>
        <v>3356.81</v>
      </c>
      <c r="W1541">
        <f>I1541</f>
        <v>127.2</v>
      </c>
    </row>
    <row r="1542" spans="1:28" ht="14.25" x14ac:dyDescent="0.2">
      <c r="A1542" s="26"/>
      <c r="B1542" s="26"/>
      <c r="C1542" s="26" t="s">
        <v>314</v>
      </c>
      <c r="D1542" s="27" t="s">
        <v>315</v>
      </c>
      <c r="E1542" s="10">
        <f>Source!DN1334</f>
        <v>100</v>
      </c>
      <c r="F1542" s="29"/>
      <c r="G1542" s="28"/>
      <c r="H1542" s="10"/>
      <c r="I1542" s="29">
        <f>SUM(Q1540:Q1541)</f>
        <v>127.2</v>
      </c>
      <c r="J1542" s="10">
        <f>Source!BZ1334</f>
        <v>83</v>
      </c>
      <c r="K1542" s="29">
        <f>SUM(R1540:R1541)</f>
        <v>2786.15</v>
      </c>
    </row>
    <row r="1543" spans="1:28" ht="14.25" x14ac:dyDescent="0.2">
      <c r="A1543" s="26"/>
      <c r="B1543" s="26"/>
      <c r="C1543" s="26" t="s">
        <v>316</v>
      </c>
      <c r="D1543" s="27" t="s">
        <v>315</v>
      </c>
      <c r="E1543" s="10">
        <f>Source!DO1334</f>
        <v>64</v>
      </c>
      <c r="F1543" s="29"/>
      <c r="G1543" s="28"/>
      <c r="H1543" s="10"/>
      <c r="I1543" s="29">
        <f>SUM(S1540:S1542)</f>
        <v>81.41</v>
      </c>
      <c r="J1543" s="10">
        <f>Source!CA1334</f>
        <v>41</v>
      </c>
      <c r="K1543" s="29">
        <f>SUM(T1540:T1542)</f>
        <v>1376.29</v>
      </c>
    </row>
    <row r="1544" spans="1:28" ht="14.25" x14ac:dyDescent="0.2">
      <c r="A1544" s="34"/>
      <c r="B1544" s="34"/>
      <c r="C1544" s="34" t="s">
        <v>317</v>
      </c>
      <c r="D1544" s="35" t="s">
        <v>318</v>
      </c>
      <c r="E1544" s="36">
        <f>Source!AQ1334</f>
        <v>0.6</v>
      </c>
      <c r="F1544" s="37"/>
      <c r="G1544" s="38" t="str">
        <f>Source!DI1334</f>
        <v/>
      </c>
      <c r="H1544" s="36">
        <f>Source!AV1334</f>
        <v>1</v>
      </c>
      <c r="I1544" s="37">
        <f>Source!U1334</f>
        <v>12.45</v>
      </c>
      <c r="J1544" s="36"/>
      <c r="K1544" s="37"/>
      <c r="AB1544" s="32">
        <f>I1544</f>
        <v>12.45</v>
      </c>
    </row>
    <row r="1545" spans="1:28" ht="15" x14ac:dyDescent="0.25">
      <c r="A1545" s="39"/>
      <c r="B1545" s="39"/>
      <c r="C1545" s="40" t="s">
        <v>319</v>
      </c>
      <c r="D1545" s="39"/>
      <c r="E1545" s="39"/>
      <c r="F1545" s="39"/>
      <c r="G1545" s="39"/>
      <c r="H1545" s="76">
        <f>I1541+I1542+I1543</f>
        <v>335.81</v>
      </c>
      <c r="I1545" s="76"/>
      <c r="J1545" s="76">
        <f>K1541+K1542+K1543</f>
        <v>7519.25</v>
      </c>
      <c r="K1545" s="76"/>
      <c r="O1545" s="32">
        <f>I1541+I1542+I1543</f>
        <v>335.81</v>
      </c>
      <c r="P1545" s="32">
        <f>K1541+K1542+K1543</f>
        <v>7519.25</v>
      </c>
      <c r="X1545">
        <f>IF(Source!BI1334&lt;=1,I1541+I1542+I1543-0, 0)</f>
        <v>335.81</v>
      </c>
      <c r="Y1545">
        <f>IF(Source!BI1334=2,I1541+I1542+I1543-0, 0)</f>
        <v>0</v>
      </c>
      <c r="Z1545">
        <f>IF(Source!BI1334=3,I1541+I1542+I1543-0, 0)</f>
        <v>0</v>
      </c>
      <c r="AA1545">
        <f>IF(Source!BI1334=4,I1541+I1542+I1543,0)</f>
        <v>0</v>
      </c>
    </row>
    <row r="1548" spans="1:28" ht="15" x14ac:dyDescent="0.25">
      <c r="A1548" s="81" t="str">
        <f>CONCATENATE("Итого по подразделу: ",IF(Source!G1336&lt;&gt;"Новый подраздел", Source!G1336, ""))</f>
        <v>Итого по подразделу: Демонтажные и подготовительные  работы</v>
      </c>
      <c r="B1548" s="81"/>
      <c r="C1548" s="81"/>
      <c r="D1548" s="81"/>
      <c r="E1548" s="81"/>
      <c r="F1548" s="81"/>
      <c r="G1548" s="81"/>
      <c r="H1548" s="79">
        <f>SUM(O1506:O1547)</f>
        <v>420.52</v>
      </c>
      <c r="I1548" s="80"/>
      <c r="J1548" s="79">
        <f>SUM(P1506:P1547)</f>
        <v>9454.6299999999992</v>
      </c>
      <c r="K1548" s="80"/>
    </row>
    <row r="1549" spans="1:28" hidden="1" x14ac:dyDescent="0.2">
      <c r="A1549" t="s">
        <v>320</v>
      </c>
      <c r="H1549">
        <f>SUM(AC1506:AC1548)</f>
        <v>0</v>
      </c>
      <c r="J1549">
        <f>SUM(AD1506:AD1548)</f>
        <v>0</v>
      </c>
    </row>
    <row r="1550" spans="1:28" hidden="1" x14ac:dyDescent="0.2">
      <c r="A1550" t="s">
        <v>321</v>
      </c>
      <c r="H1550">
        <f>SUM(AE1506:AE1549)</f>
        <v>0</v>
      </c>
      <c r="J1550">
        <f>SUM(AF1506:AF1549)</f>
        <v>0</v>
      </c>
    </row>
    <row r="1552" spans="1:28" ht="15" x14ac:dyDescent="0.25">
      <c r="A1552" s="81" t="str">
        <f>CONCATENATE("Итого по разделу: ",IF(Source!G1366&lt;&gt;"Новый раздел", Source!G1366, ""))</f>
        <v>Итого по разделу: Секция в осях З-И (Подъезд №7)</v>
      </c>
      <c r="B1552" s="81"/>
      <c r="C1552" s="81"/>
      <c r="D1552" s="81"/>
      <c r="E1552" s="81"/>
      <c r="F1552" s="81"/>
      <c r="G1552" s="81"/>
      <c r="H1552" s="79">
        <f>SUM(O1504:O1551)</f>
        <v>420.52</v>
      </c>
      <c r="I1552" s="80"/>
      <c r="J1552" s="79">
        <f>SUM(P1504:P1551)</f>
        <v>9454.6299999999992</v>
      </c>
      <c r="K1552" s="80"/>
    </row>
    <row r="1553" spans="1:28" hidden="1" x14ac:dyDescent="0.2">
      <c r="A1553" t="s">
        <v>320</v>
      </c>
      <c r="H1553">
        <f>SUM(AC1504:AC1552)</f>
        <v>0</v>
      </c>
      <c r="J1553">
        <f>SUM(AD1504:AD1552)</f>
        <v>0</v>
      </c>
    </row>
    <row r="1554" spans="1:28" hidden="1" x14ac:dyDescent="0.2">
      <c r="A1554" t="s">
        <v>321</v>
      </c>
      <c r="H1554">
        <f>SUM(AE1504:AE1553)</f>
        <v>0</v>
      </c>
      <c r="J1554">
        <f>SUM(AF1504:AF1553)</f>
        <v>0</v>
      </c>
    </row>
    <row r="1556" spans="1:28" ht="16.5" x14ac:dyDescent="0.25">
      <c r="A1556" s="75" t="str">
        <f>CONCATENATE("Раздел: ",IF(Source!G1396&lt;&gt;"Новый раздел", Source!G1396, ""))</f>
        <v>Раздел: Монтажные (кровельные) работы</v>
      </c>
      <c r="B1556" s="75"/>
      <c r="C1556" s="75"/>
      <c r="D1556" s="75"/>
      <c r="E1556" s="75"/>
      <c r="F1556" s="75"/>
      <c r="G1556" s="75"/>
      <c r="H1556" s="75"/>
      <c r="I1556" s="75"/>
      <c r="J1556" s="75"/>
      <c r="K1556" s="75"/>
    </row>
    <row r="1557" spans="1:28" ht="28.5" x14ac:dyDescent="0.2">
      <c r="A1557" s="26">
        <v>1</v>
      </c>
      <c r="B1557" s="26" t="str">
        <f>Source!F1400</f>
        <v>6.58-31-3</v>
      </c>
      <c r="C1557" s="26" t="s">
        <v>110</v>
      </c>
      <c r="D1557" s="27" t="str">
        <f>Source!H1400</f>
        <v>100 мест</v>
      </c>
      <c r="E1557" s="10">
        <f>Source!I1400</f>
        <v>0.02</v>
      </c>
      <c r="F1557" s="29"/>
      <c r="G1557" s="28"/>
      <c r="H1557" s="10"/>
      <c r="I1557" s="29"/>
      <c r="J1557" s="10"/>
      <c r="K1557" s="29"/>
      <c r="Q1557">
        <f>ROUND((Source!DN1400/100)*ROUND((ROUND((Source!AF1400*Source!AV1400*Source!I1400),2)),2), 2)</f>
        <v>27.29</v>
      </c>
      <c r="R1557">
        <f>Source!X1400</f>
        <v>602.45000000000005</v>
      </c>
      <c r="S1557">
        <f>ROUND((Source!DO1400/100)*ROUND((ROUND((Source!AF1400*Source!AV1400*Source!I1400),2)),2), 2)</f>
        <v>20.73</v>
      </c>
      <c r="T1557">
        <f>Source!Y1400</f>
        <v>283.91000000000003</v>
      </c>
      <c r="U1557">
        <f>ROUND((175/100)*ROUND((ROUND((Source!AE1400*Source!AV1400*Source!I1400),2)),2), 2)</f>
        <v>0.53</v>
      </c>
      <c r="V1557">
        <f>ROUND((160/100)*ROUND(ROUND((ROUND((Source!AE1400*Source!AV1400*Source!I1400),2)*Source!BS1400),2), 2), 2)</f>
        <v>12.67</v>
      </c>
    </row>
    <row r="1558" spans="1:28" x14ac:dyDescent="0.2">
      <c r="C1558" s="30" t="str">
        <f>"Объем: "&amp;Source!I1400&amp;"=2/"&amp;"100"</f>
        <v>Объем: 0,02=2/100</v>
      </c>
    </row>
    <row r="1559" spans="1:28" ht="14.25" x14ac:dyDescent="0.2">
      <c r="A1559" s="26"/>
      <c r="B1559" s="26"/>
      <c r="C1559" s="26" t="s">
        <v>313</v>
      </c>
      <c r="D1559" s="27"/>
      <c r="E1559" s="10"/>
      <c r="F1559" s="29">
        <f>Source!AO1400</f>
        <v>1311.93</v>
      </c>
      <c r="G1559" s="28" t="str">
        <f>Source!DG1400</f>
        <v/>
      </c>
      <c r="H1559" s="10">
        <f>Source!AV1400</f>
        <v>1</v>
      </c>
      <c r="I1559" s="29">
        <f>ROUND((ROUND((Source!AF1400*Source!AV1400*Source!I1400),2)),2)</f>
        <v>26.24</v>
      </c>
      <c r="J1559" s="10">
        <f>IF(Source!BA1400&lt;&gt; 0, Source!BA1400, 1)</f>
        <v>26.39</v>
      </c>
      <c r="K1559" s="29">
        <f>Source!S1400</f>
        <v>692.47</v>
      </c>
      <c r="W1559">
        <f>I1559</f>
        <v>26.24</v>
      </c>
    </row>
    <row r="1560" spans="1:28" ht="14.25" x14ac:dyDescent="0.2">
      <c r="A1560" s="26"/>
      <c r="B1560" s="26"/>
      <c r="C1560" s="26" t="s">
        <v>322</v>
      </c>
      <c r="D1560" s="27"/>
      <c r="E1560" s="10"/>
      <c r="F1560" s="29">
        <f>Source!AM1400</f>
        <v>41.45</v>
      </c>
      <c r="G1560" s="28" t="str">
        <f>Source!DE1400</f>
        <v/>
      </c>
      <c r="H1560" s="10">
        <f>Source!AV1400</f>
        <v>1</v>
      </c>
      <c r="I1560" s="29">
        <f>(ROUND((ROUND(((Source!ET1400)*Source!AV1400*Source!I1400),2)),2)+ROUND((ROUND(((Source!AE1400-(Source!EU1400))*Source!AV1400*Source!I1400),2)),2))</f>
        <v>0.83</v>
      </c>
      <c r="J1560" s="10">
        <f>IF(Source!BB1400&lt;&gt; 0, Source!BB1400, 1)</f>
        <v>14.75</v>
      </c>
      <c r="K1560" s="29">
        <f>Source!Q1400</f>
        <v>12.24</v>
      </c>
    </row>
    <row r="1561" spans="1:28" ht="14.25" x14ac:dyDescent="0.2">
      <c r="A1561" s="26"/>
      <c r="B1561" s="26"/>
      <c r="C1561" s="26" t="s">
        <v>323</v>
      </c>
      <c r="D1561" s="27"/>
      <c r="E1561" s="10"/>
      <c r="F1561" s="29">
        <f>Source!AN1400</f>
        <v>15.08</v>
      </c>
      <c r="G1561" s="28" t="str">
        <f>Source!DF1400</f>
        <v/>
      </c>
      <c r="H1561" s="10">
        <f>Source!AV1400</f>
        <v>1</v>
      </c>
      <c r="I1561" s="41">
        <f>ROUND((ROUND((Source!AE1400*Source!AV1400*Source!I1400),2)),2)</f>
        <v>0.3</v>
      </c>
      <c r="J1561" s="10">
        <f>IF(Source!BS1400&lt;&gt; 0, Source!BS1400, 1)</f>
        <v>26.39</v>
      </c>
      <c r="K1561" s="41">
        <f>Source!R1400</f>
        <v>7.92</v>
      </c>
      <c r="W1561">
        <f>I1561</f>
        <v>0.3</v>
      </c>
    </row>
    <row r="1562" spans="1:28" ht="14.25" x14ac:dyDescent="0.2">
      <c r="A1562" s="26"/>
      <c r="B1562" s="26"/>
      <c r="C1562" s="26" t="s">
        <v>324</v>
      </c>
      <c r="D1562" s="27"/>
      <c r="E1562" s="10"/>
      <c r="F1562" s="29">
        <f>Source!AL1400</f>
        <v>972.06</v>
      </c>
      <c r="G1562" s="28" t="str">
        <f>Source!DD1400</f>
        <v/>
      </c>
      <c r="H1562" s="10">
        <f>Source!AW1400</f>
        <v>1</v>
      </c>
      <c r="I1562" s="29">
        <f>ROUND((ROUND((Source!AC1400*Source!AW1400*Source!I1400),2)),2)</f>
        <v>19.440000000000001</v>
      </c>
      <c r="J1562" s="10">
        <f>IF(Source!BC1400&lt;&gt; 0, Source!BC1400, 1)</f>
        <v>8.3000000000000007</v>
      </c>
      <c r="K1562" s="29">
        <f>Source!P1400</f>
        <v>161.35</v>
      </c>
    </row>
    <row r="1563" spans="1:28" ht="28.5" x14ac:dyDescent="0.2">
      <c r="A1563" s="26" t="s">
        <v>27</v>
      </c>
      <c r="B1563" s="26" t="str">
        <f>Source!F1401</f>
        <v>9999990001</v>
      </c>
      <c r="C1563" s="26" t="s">
        <v>29</v>
      </c>
      <c r="D1563" s="27" t="str">
        <f>Source!H1401</f>
        <v>т</v>
      </c>
      <c r="E1563" s="10">
        <f>Source!I1401</f>
        <v>-2.5600000000000001E-2</v>
      </c>
      <c r="F1563" s="29">
        <f>Source!AK1401</f>
        <v>0</v>
      </c>
      <c r="G1563" s="31" t="s">
        <v>3</v>
      </c>
      <c r="H1563" s="10">
        <f>Source!AW1401</f>
        <v>1</v>
      </c>
      <c r="I1563" s="29">
        <f>ROUND((ROUND((Source!AC1401*Source!AW1401*Source!I1401),2)),2)+(ROUND((ROUND(((Source!ET1401)*Source!AV1401*Source!I1401),2)),2)+ROUND((ROUND(((Source!AE1401-(Source!EU1401))*Source!AV1401*Source!I1401),2)),2))+ROUND((ROUND((Source!AF1401*Source!AV1401*Source!I1401),2)),2)</f>
        <v>0</v>
      </c>
      <c r="J1563" s="10">
        <f>IF(Source!BC1401&lt;&gt; 0, Source!BC1401, 1)</f>
        <v>1</v>
      </c>
      <c r="K1563" s="29">
        <f>Source!O1401</f>
        <v>0</v>
      </c>
      <c r="Q1563">
        <f>ROUND((Source!DN1401/100)*ROUND((ROUND((Source!AF1401*Source!AV1401*Source!I1401),2)),2), 2)</f>
        <v>0</v>
      </c>
      <c r="R1563">
        <f>Source!X1401</f>
        <v>0</v>
      </c>
      <c r="S1563">
        <f>ROUND((Source!DO1401/100)*ROUND((ROUND((Source!AF1401*Source!AV1401*Source!I1401),2)),2), 2)</f>
        <v>0</v>
      </c>
      <c r="T1563">
        <f>Source!Y1401</f>
        <v>0</v>
      </c>
      <c r="U1563">
        <f>ROUND((175/100)*ROUND((ROUND((Source!AE1401*Source!AV1401*Source!I1401),2)),2), 2)</f>
        <v>0</v>
      </c>
      <c r="V1563">
        <f>ROUND((160/100)*ROUND(ROUND((ROUND((Source!AE1401*Source!AV1401*Source!I1401),2)*Source!BS1401),2), 2), 2)</f>
        <v>0</v>
      </c>
      <c r="X1563">
        <f>IF(Source!BI1401&lt;=1,I1563, 0)</f>
        <v>0</v>
      </c>
      <c r="Y1563">
        <f>IF(Source!BI1401=2,I1563, 0)</f>
        <v>0</v>
      </c>
      <c r="Z1563">
        <f>IF(Source!BI1401=3,I1563, 0)</f>
        <v>0</v>
      </c>
      <c r="AA1563">
        <f>IF(Source!BI1401=4,I1563, 0)</f>
        <v>0</v>
      </c>
    </row>
    <row r="1564" spans="1:28" ht="14.25" x14ac:dyDescent="0.2">
      <c r="A1564" s="26"/>
      <c r="B1564" s="26"/>
      <c r="C1564" s="26" t="s">
        <v>314</v>
      </c>
      <c r="D1564" s="27" t="s">
        <v>315</v>
      </c>
      <c r="E1564" s="10">
        <f>Source!DN1400</f>
        <v>104</v>
      </c>
      <c r="F1564" s="29"/>
      <c r="G1564" s="28"/>
      <c r="H1564" s="10"/>
      <c r="I1564" s="29">
        <f>SUM(Q1557:Q1563)</f>
        <v>27.29</v>
      </c>
      <c r="J1564" s="10">
        <f>Source!BZ1400</f>
        <v>87</v>
      </c>
      <c r="K1564" s="29">
        <f>SUM(R1557:R1563)</f>
        <v>602.45000000000005</v>
      </c>
    </row>
    <row r="1565" spans="1:28" ht="14.25" x14ac:dyDescent="0.2">
      <c r="A1565" s="26"/>
      <c r="B1565" s="26"/>
      <c r="C1565" s="26" t="s">
        <v>316</v>
      </c>
      <c r="D1565" s="27" t="s">
        <v>315</v>
      </c>
      <c r="E1565" s="10">
        <f>Source!DO1400</f>
        <v>79</v>
      </c>
      <c r="F1565" s="29"/>
      <c r="G1565" s="28"/>
      <c r="H1565" s="10"/>
      <c r="I1565" s="29">
        <f>SUM(S1557:S1564)</f>
        <v>20.73</v>
      </c>
      <c r="J1565" s="10">
        <f>Source!CA1400</f>
        <v>41</v>
      </c>
      <c r="K1565" s="29">
        <f>SUM(T1557:T1564)</f>
        <v>283.91000000000003</v>
      </c>
    </row>
    <row r="1566" spans="1:28" ht="14.25" x14ac:dyDescent="0.2">
      <c r="A1566" s="26"/>
      <c r="B1566" s="26"/>
      <c r="C1566" s="26" t="s">
        <v>325</v>
      </c>
      <c r="D1566" s="27" t="s">
        <v>315</v>
      </c>
      <c r="E1566" s="10">
        <f>175</f>
        <v>175</v>
      </c>
      <c r="F1566" s="29"/>
      <c r="G1566" s="28"/>
      <c r="H1566" s="10"/>
      <c r="I1566" s="29">
        <f>SUM(U1557:U1565)</f>
        <v>0.53</v>
      </c>
      <c r="J1566" s="10">
        <f>160</f>
        <v>160</v>
      </c>
      <c r="K1566" s="29">
        <f>SUM(V1557:V1565)</f>
        <v>12.67</v>
      </c>
    </row>
    <row r="1567" spans="1:28" ht="14.25" x14ac:dyDescent="0.2">
      <c r="A1567" s="34"/>
      <c r="B1567" s="34"/>
      <c r="C1567" s="34" t="s">
        <v>317</v>
      </c>
      <c r="D1567" s="35" t="s">
        <v>318</v>
      </c>
      <c r="E1567" s="36">
        <f>Source!AQ1400</f>
        <v>113</v>
      </c>
      <c r="F1567" s="37"/>
      <c r="G1567" s="38" t="str">
        <f>Source!DI1400</f>
        <v/>
      </c>
      <c r="H1567" s="36">
        <f>Source!AV1400</f>
        <v>1</v>
      </c>
      <c r="I1567" s="37">
        <f>Source!U1400</f>
        <v>2.2600000000000002</v>
      </c>
      <c r="J1567" s="36"/>
      <c r="K1567" s="37"/>
      <c r="AB1567" s="32">
        <f>I1567</f>
        <v>2.2600000000000002</v>
      </c>
    </row>
    <row r="1568" spans="1:28" ht="15" x14ac:dyDescent="0.25">
      <c r="A1568" s="39"/>
      <c r="B1568" s="39"/>
      <c r="C1568" s="40" t="s">
        <v>319</v>
      </c>
      <c r="D1568" s="39"/>
      <c r="E1568" s="39"/>
      <c r="F1568" s="39"/>
      <c r="G1568" s="39"/>
      <c r="H1568" s="76">
        <f>I1559+I1560+I1562+I1564+I1565+I1566+SUM(I1563:I1563)</f>
        <v>95.06</v>
      </c>
      <c r="I1568" s="76"/>
      <c r="J1568" s="76">
        <f>K1559+K1560+K1562+K1564+K1565+K1566+SUM(K1563:K1563)</f>
        <v>1765.0900000000004</v>
      </c>
      <c r="K1568" s="76"/>
      <c r="O1568" s="32">
        <f>I1559+I1560+I1562+I1564+I1565+I1566+SUM(I1563:I1563)</f>
        <v>95.06</v>
      </c>
      <c r="P1568" s="32">
        <f>K1559+K1560+K1562+K1564+K1565+K1566+SUM(K1563:K1563)</f>
        <v>1765.0900000000004</v>
      </c>
      <c r="X1568">
        <f>IF(Source!BI1400&lt;=1,I1559+I1560+I1562+I1564+I1565+I1566-0, 0)</f>
        <v>95.06</v>
      </c>
      <c r="Y1568">
        <f>IF(Source!BI1400=2,I1559+I1560+I1562+I1564+I1565+I1566-0, 0)</f>
        <v>0</v>
      </c>
      <c r="Z1568">
        <f>IF(Source!BI1400=3,I1559+I1560+I1562+I1564+I1565+I1566-0, 0)</f>
        <v>0</v>
      </c>
      <c r="AA1568">
        <f>IF(Source!BI1400=4,I1559+I1560+I1562+I1564+I1565+I1566,0)</f>
        <v>0</v>
      </c>
    </row>
    <row r="1570" spans="1:28" ht="28.5" x14ac:dyDescent="0.2">
      <c r="A1570" s="26">
        <v>2</v>
      </c>
      <c r="B1570" s="26" t="str">
        <f>Source!F1402</f>
        <v>6.58-31-1</v>
      </c>
      <c r="C1570" s="26" t="s">
        <v>116</v>
      </c>
      <c r="D1570" s="27" t="str">
        <f>Source!H1402</f>
        <v>100 мест</v>
      </c>
      <c r="E1570" s="10">
        <f>Source!I1402</f>
        <v>0.05</v>
      </c>
      <c r="F1570" s="29"/>
      <c r="G1570" s="28"/>
      <c r="H1570" s="10"/>
      <c r="I1570" s="29"/>
      <c r="J1570" s="10"/>
      <c r="K1570" s="29"/>
      <c r="Q1570">
        <f>ROUND((Source!DN1402/100)*ROUND((ROUND((Source!AF1402*Source!AV1402*Source!I1402),2)),2), 2)</f>
        <v>23.85</v>
      </c>
      <c r="R1570">
        <f>Source!X1402</f>
        <v>526.45000000000005</v>
      </c>
      <c r="S1570">
        <f>ROUND((Source!DO1402/100)*ROUND((ROUND((Source!AF1402*Source!AV1402*Source!I1402),2)),2), 2)</f>
        <v>18.11</v>
      </c>
      <c r="T1570">
        <f>Source!Y1402</f>
        <v>248.1</v>
      </c>
      <c r="U1570">
        <f>ROUND((175/100)*ROUND((ROUND((Source!AE1402*Source!AV1402*Source!I1402),2)),2), 2)</f>
        <v>0.32</v>
      </c>
      <c r="V1570">
        <f>ROUND((160/100)*ROUND(ROUND((ROUND((Source!AE1402*Source!AV1402*Source!I1402),2)*Source!BS1402),2), 2), 2)</f>
        <v>7.6</v>
      </c>
    </row>
    <row r="1571" spans="1:28" x14ac:dyDescent="0.2">
      <c r="C1571" s="30" t="str">
        <f>"Объем: "&amp;Source!I1402&amp;"=5/"&amp;"100"</f>
        <v>Объем: 0,05=5/100</v>
      </c>
    </row>
    <row r="1572" spans="1:28" ht="14.25" x14ac:dyDescent="0.2">
      <c r="A1572" s="26"/>
      <c r="B1572" s="26"/>
      <c r="C1572" s="26" t="s">
        <v>313</v>
      </c>
      <c r="D1572" s="27"/>
      <c r="E1572" s="10"/>
      <c r="F1572" s="29">
        <f>Source!AO1402</f>
        <v>458.59</v>
      </c>
      <c r="G1572" s="28" t="str">
        <f>Source!DG1402</f>
        <v/>
      </c>
      <c r="H1572" s="10">
        <f>Source!AV1402</f>
        <v>1</v>
      </c>
      <c r="I1572" s="29">
        <f>ROUND((ROUND((Source!AF1402*Source!AV1402*Source!I1402),2)),2)</f>
        <v>22.93</v>
      </c>
      <c r="J1572" s="10">
        <f>IF(Source!BA1402&lt;&gt; 0, Source!BA1402, 1)</f>
        <v>26.39</v>
      </c>
      <c r="K1572" s="29">
        <f>Source!S1402</f>
        <v>605.12</v>
      </c>
      <c r="W1572">
        <f>I1572</f>
        <v>22.93</v>
      </c>
    </row>
    <row r="1573" spans="1:28" ht="14.25" x14ac:dyDescent="0.2">
      <c r="A1573" s="26"/>
      <c r="B1573" s="26"/>
      <c r="C1573" s="26" t="s">
        <v>322</v>
      </c>
      <c r="D1573" s="27"/>
      <c r="E1573" s="10"/>
      <c r="F1573" s="29">
        <f>Source!AM1402</f>
        <v>9.8699999999999992</v>
      </c>
      <c r="G1573" s="28" t="str">
        <f>Source!DE1402</f>
        <v/>
      </c>
      <c r="H1573" s="10">
        <f>Source!AV1402</f>
        <v>1</v>
      </c>
      <c r="I1573" s="29">
        <f>(ROUND((ROUND(((Source!ET1402)*Source!AV1402*Source!I1402),2)),2)+ROUND((ROUND(((Source!AE1402-(Source!EU1402))*Source!AV1402*Source!I1402),2)),2))</f>
        <v>0.49</v>
      </c>
      <c r="J1573" s="10">
        <f>IF(Source!BB1402&lt;&gt; 0, Source!BB1402, 1)</f>
        <v>14.65</v>
      </c>
      <c r="K1573" s="29">
        <f>Source!Q1402</f>
        <v>7.18</v>
      </c>
    </row>
    <row r="1574" spans="1:28" ht="14.25" x14ac:dyDescent="0.2">
      <c r="A1574" s="26"/>
      <c r="B1574" s="26"/>
      <c r="C1574" s="26" t="s">
        <v>323</v>
      </c>
      <c r="D1574" s="27"/>
      <c r="E1574" s="10"/>
      <c r="F1574" s="29">
        <f>Source!AN1402</f>
        <v>3.55</v>
      </c>
      <c r="G1574" s="28" t="str">
        <f>Source!DF1402</f>
        <v/>
      </c>
      <c r="H1574" s="10">
        <f>Source!AV1402</f>
        <v>1</v>
      </c>
      <c r="I1574" s="41">
        <f>ROUND((ROUND((Source!AE1402*Source!AV1402*Source!I1402),2)),2)</f>
        <v>0.18</v>
      </c>
      <c r="J1574" s="10">
        <f>IF(Source!BS1402&lt;&gt; 0, Source!BS1402, 1)</f>
        <v>26.39</v>
      </c>
      <c r="K1574" s="41">
        <f>Source!R1402</f>
        <v>4.75</v>
      </c>
      <c r="W1574">
        <f>I1574</f>
        <v>0.18</v>
      </c>
    </row>
    <row r="1575" spans="1:28" ht="14.25" x14ac:dyDescent="0.2">
      <c r="A1575" s="26"/>
      <c r="B1575" s="26"/>
      <c r="C1575" s="26" t="s">
        <v>324</v>
      </c>
      <c r="D1575" s="27"/>
      <c r="E1575" s="10"/>
      <c r="F1575" s="29">
        <f>Source!AL1402</f>
        <v>195.25</v>
      </c>
      <c r="G1575" s="28" t="str">
        <f>Source!DD1402</f>
        <v/>
      </c>
      <c r="H1575" s="10">
        <f>Source!AW1402</f>
        <v>1</v>
      </c>
      <c r="I1575" s="29">
        <f>ROUND((ROUND((Source!AC1402*Source!AW1402*Source!I1402),2)),2)</f>
        <v>9.76</v>
      </c>
      <c r="J1575" s="10">
        <f>IF(Source!BC1402&lt;&gt; 0, Source!BC1402, 1)</f>
        <v>8.3000000000000007</v>
      </c>
      <c r="K1575" s="29">
        <f>Source!P1402</f>
        <v>81.010000000000005</v>
      </c>
    </row>
    <row r="1576" spans="1:28" ht="28.5" x14ac:dyDescent="0.2">
      <c r="A1576" s="26" t="s">
        <v>118</v>
      </c>
      <c r="B1576" s="26" t="str">
        <f>Source!F1403</f>
        <v>9999990001</v>
      </c>
      <c r="C1576" s="26" t="s">
        <v>29</v>
      </c>
      <c r="D1576" s="27" t="str">
        <f>Source!H1403</f>
        <v>т</v>
      </c>
      <c r="E1576" s="10">
        <f>Source!I1403</f>
        <v>-1.4999999999999999E-2</v>
      </c>
      <c r="F1576" s="29">
        <f>Source!AK1403</f>
        <v>0</v>
      </c>
      <c r="G1576" s="31" t="s">
        <v>3</v>
      </c>
      <c r="H1576" s="10">
        <f>Source!AW1403</f>
        <v>1</v>
      </c>
      <c r="I1576" s="29">
        <f>ROUND((ROUND((Source!AC1403*Source!AW1403*Source!I1403),2)),2)+(ROUND((ROUND(((Source!ET1403)*Source!AV1403*Source!I1403),2)),2)+ROUND((ROUND(((Source!AE1403-(Source!EU1403))*Source!AV1403*Source!I1403),2)),2))+ROUND((ROUND((Source!AF1403*Source!AV1403*Source!I1403),2)),2)</f>
        <v>0</v>
      </c>
      <c r="J1576" s="10">
        <f>IF(Source!BC1403&lt;&gt; 0, Source!BC1403, 1)</f>
        <v>1</v>
      </c>
      <c r="K1576" s="29">
        <f>Source!O1403</f>
        <v>0</v>
      </c>
      <c r="Q1576">
        <f>ROUND((Source!DN1403/100)*ROUND((ROUND((Source!AF1403*Source!AV1403*Source!I1403),2)),2), 2)</f>
        <v>0</v>
      </c>
      <c r="R1576">
        <f>Source!X1403</f>
        <v>0</v>
      </c>
      <c r="S1576">
        <f>ROUND((Source!DO1403/100)*ROUND((ROUND((Source!AF1403*Source!AV1403*Source!I1403),2)),2), 2)</f>
        <v>0</v>
      </c>
      <c r="T1576">
        <f>Source!Y1403</f>
        <v>0</v>
      </c>
      <c r="U1576">
        <f>ROUND((175/100)*ROUND((ROUND((Source!AE1403*Source!AV1403*Source!I1403),2)),2), 2)</f>
        <v>0</v>
      </c>
      <c r="V1576">
        <f>ROUND((160/100)*ROUND(ROUND((ROUND((Source!AE1403*Source!AV1403*Source!I1403),2)*Source!BS1403),2), 2), 2)</f>
        <v>0</v>
      </c>
      <c r="X1576">
        <f>IF(Source!BI1403&lt;=1,I1576, 0)</f>
        <v>0</v>
      </c>
      <c r="Y1576">
        <f>IF(Source!BI1403=2,I1576, 0)</f>
        <v>0</v>
      </c>
      <c r="Z1576">
        <f>IF(Source!BI1403=3,I1576, 0)</f>
        <v>0</v>
      </c>
      <c r="AA1576">
        <f>IF(Source!BI1403=4,I1576, 0)</f>
        <v>0</v>
      </c>
    </row>
    <row r="1577" spans="1:28" ht="14.25" x14ac:dyDescent="0.2">
      <c r="A1577" s="26"/>
      <c r="B1577" s="26"/>
      <c r="C1577" s="26" t="s">
        <v>314</v>
      </c>
      <c r="D1577" s="27" t="s">
        <v>315</v>
      </c>
      <c r="E1577" s="10">
        <f>Source!DN1402</f>
        <v>104</v>
      </c>
      <c r="F1577" s="29"/>
      <c r="G1577" s="28"/>
      <c r="H1577" s="10"/>
      <c r="I1577" s="29">
        <f>SUM(Q1570:Q1576)</f>
        <v>23.85</v>
      </c>
      <c r="J1577" s="10">
        <f>Source!BZ1402</f>
        <v>87</v>
      </c>
      <c r="K1577" s="29">
        <f>SUM(R1570:R1576)</f>
        <v>526.45000000000005</v>
      </c>
    </row>
    <row r="1578" spans="1:28" ht="14.25" x14ac:dyDescent="0.2">
      <c r="A1578" s="26"/>
      <c r="B1578" s="26"/>
      <c r="C1578" s="26" t="s">
        <v>316</v>
      </c>
      <c r="D1578" s="27" t="s">
        <v>315</v>
      </c>
      <c r="E1578" s="10">
        <f>Source!DO1402</f>
        <v>79</v>
      </c>
      <c r="F1578" s="29"/>
      <c r="G1578" s="28"/>
      <c r="H1578" s="10"/>
      <c r="I1578" s="29">
        <f>SUM(S1570:S1577)</f>
        <v>18.11</v>
      </c>
      <c r="J1578" s="10">
        <f>Source!CA1402</f>
        <v>41</v>
      </c>
      <c r="K1578" s="29">
        <f>SUM(T1570:T1577)</f>
        <v>248.1</v>
      </c>
    </row>
    <row r="1579" spans="1:28" ht="14.25" x14ac:dyDescent="0.2">
      <c r="A1579" s="26"/>
      <c r="B1579" s="26"/>
      <c r="C1579" s="26" t="s">
        <v>325</v>
      </c>
      <c r="D1579" s="27" t="s">
        <v>315</v>
      </c>
      <c r="E1579" s="10">
        <f>175</f>
        <v>175</v>
      </c>
      <c r="F1579" s="29"/>
      <c r="G1579" s="28"/>
      <c r="H1579" s="10"/>
      <c r="I1579" s="29">
        <f>SUM(U1570:U1578)</f>
        <v>0.32</v>
      </c>
      <c r="J1579" s="10">
        <f>160</f>
        <v>160</v>
      </c>
      <c r="K1579" s="29">
        <f>SUM(V1570:V1578)</f>
        <v>7.6</v>
      </c>
    </row>
    <row r="1580" spans="1:28" ht="14.25" x14ac:dyDescent="0.2">
      <c r="A1580" s="34"/>
      <c r="B1580" s="34"/>
      <c r="C1580" s="34" t="s">
        <v>317</v>
      </c>
      <c r="D1580" s="35" t="s">
        <v>318</v>
      </c>
      <c r="E1580" s="36">
        <f>Source!AQ1402</f>
        <v>39.5</v>
      </c>
      <c r="F1580" s="37"/>
      <c r="G1580" s="38" t="str">
        <f>Source!DI1402</f>
        <v/>
      </c>
      <c r="H1580" s="36">
        <f>Source!AV1402</f>
        <v>1</v>
      </c>
      <c r="I1580" s="37">
        <f>Source!U1402</f>
        <v>1.9750000000000001</v>
      </c>
      <c r="J1580" s="36"/>
      <c r="K1580" s="37"/>
      <c r="AB1580" s="32">
        <f>I1580</f>
        <v>1.9750000000000001</v>
      </c>
    </row>
    <row r="1581" spans="1:28" ht="15" x14ac:dyDescent="0.25">
      <c r="A1581" s="39"/>
      <c r="B1581" s="39"/>
      <c r="C1581" s="40" t="s">
        <v>319</v>
      </c>
      <c r="D1581" s="39"/>
      <c r="E1581" s="39"/>
      <c r="F1581" s="39"/>
      <c r="G1581" s="39"/>
      <c r="H1581" s="76">
        <f>I1572+I1573+I1575+I1577+I1578+I1579+SUM(I1576:I1576)</f>
        <v>75.459999999999994</v>
      </c>
      <c r="I1581" s="76"/>
      <c r="J1581" s="76">
        <f>K1572+K1573+K1575+K1577+K1578+K1579+SUM(K1576:K1576)</f>
        <v>1475.4599999999998</v>
      </c>
      <c r="K1581" s="76"/>
      <c r="O1581" s="32">
        <f>I1572+I1573+I1575+I1577+I1578+I1579+SUM(I1576:I1576)</f>
        <v>75.459999999999994</v>
      </c>
      <c r="P1581" s="32">
        <f>K1572+K1573+K1575+K1577+K1578+K1579+SUM(K1576:K1576)</f>
        <v>1475.4599999999998</v>
      </c>
      <c r="X1581">
        <f>IF(Source!BI1402&lt;=1,I1572+I1573+I1575+I1577+I1578+I1579-0, 0)</f>
        <v>75.459999999999994</v>
      </c>
      <c r="Y1581">
        <f>IF(Source!BI1402=2,I1572+I1573+I1575+I1577+I1578+I1579-0, 0)</f>
        <v>0</v>
      </c>
      <c r="Z1581">
        <f>IF(Source!BI1402=3,I1572+I1573+I1575+I1577+I1578+I1579-0, 0)</f>
        <v>0</v>
      </c>
      <c r="AA1581">
        <f>IF(Source!BI1402=4,I1572+I1573+I1575+I1577+I1578+I1579,0)</f>
        <v>0</v>
      </c>
    </row>
    <row r="1583" spans="1:28" ht="28.5" x14ac:dyDescent="0.2">
      <c r="A1583" s="26">
        <v>3</v>
      </c>
      <c r="B1583" s="26" t="str">
        <f>Source!F1404</f>
        <v>6.54-9-2</v>
      </c>
      <c r="C1583" s="26" t="s">
        <v>120</v>
      </c>
      <c r="D1583" s="27" t="str">
        <f>Source!H1404</f>
        <v>1 м3</v>
      </c>
      <c r="E1583" s="10">
        <f>Source!I1404</f>
        <v>1.25</v>
      </c>
      <c r="F1583" s="29"/>
      <c r="G1583" s="28"/>
      <c r="H1583" s="10"/>
      <c r="I1583" s="29"/>
      <c r="J1583" s="10"/>
      <c r="K1583" s="29"/>
      <c r="Q1583">
        <f>ROUND((Source!DN1404/100)*ROUND((ROUND((Source!AF1404*Source!AV1404*Source!I1404),2)),2), 2)</f>
        <v>287.37</v>
      </c>
      <c r="R1583">
        <f>Source!X1404</f>
        <v>6245.35</v>
      </c>
      <c r="S1583">
        <f>ROUND((Source!DO1404/100)*ROUND((ROUND((Source!AF1404*Source!AV1404*Source!I1404),2)),2), 2)</f>
        <v>236.66</v>
      </c>
      <c r="T1583">
        <f>Source!Y1404</f>
        <v>3657.99</v>
      </c>
      <c r="U1583">
        <f>ROUND((175/100)*ROUND((ROUND((Source!AE1404*Source!AV1404*Source!I1404),2)),2), 2)</f>
        <v>10.199999999999999</v>
      </c>
      <c r="V1583">
        <f>ROUND((160/100)*ROUND(ROUND((ROUND((Source!AE1404*Source!AV1404*Source!I1404),2)*Source!BS1404),2), 2), 2)</f>
        <v>246.16</v>
      </c>
    </row>
    <row r="1584" spans="1:28" ht="14.25" x14ac:dyDescent="0.2">
      <c r="A1584" s="26"/>
      <c r="B1584" s="26"/>
      <c r="C1584" s="26" t="s">
        <v>313</v>
      </c>
      <c r="D1584" s="27"/>
      <c r="E1584" s="10"/>
      <c r="F1584" s="29">
        <f>Source!AO1404</f>
        <v>270.45999999999998</v>
      </c>
      <c r="G1584" s="28" t="str">
        <f>Source!DG1404</f>
        <v/>
      </c>
      <c r="H1584" s="10">
        <f>Source!AV1404</f>
        <v>1</v>
      </c>
      <c r="I1584" s="29">
        <f>ROUND((ROUND((Source!AF1404*Source!AV1404*Source!I1404),2)),2)</f>
        <v>338.08</v>
      </c>
      <c r="J1584" s="10">
        <f>IF(Source!BA1404&lt;&gt; 0, Source!BA1404, 1)</f>
        <v>26.39</v>
      </c>
      <c r="K1584" s="29">
        <f>Source!S1404</f>
        <v>8921.93</v>
      </c>
      <c r="W1584">
        <f>I1584</f>
        <v>338.08</v>
      </c>
    </row>
    <row r="1585" spans="1:28" ht="14.25" x14ac:dyDescent="0.2">
      <c r="A1585" s="26"/>
      <c r="B1585" s="26"/>
      <c r="C1585" s="26" t="s">
        <v>322</v>
      </c>
      <c r="D1585" s="27"/>
      <c r="E1585" s="10"/>
      <c r="F1585" s="29">
        <f>Source!AM1404</f>
        <v>18.57</v>
      </c>
      <c r="G1585" s="28" t="str">
        <f>Source!DE1404</f>
        <v/>
      </c>
      <c r="H1585" s="10">
        <f>Source!AV1404</f>
        <v>1</v>
      </c>
      <c r="I1585" s="29">
        <f>(ROUND((ROUND(((Source!ET1404)*Source!AV1404*Source!I1404),2)),2)+ROUND((ROUND(((Source!AE1404-(Source!EU1404))*Source!AV1404*Source!I1404),2)),2))</f>
        <v>23.21</v>
      </c>
      <c r="J1585" s="10">
        <f>IF(Source!BB1404&lt;&gt; 0, Source!BB1404, 1)</f>
        <v>11.89</v>
      </c>
      <c r="K1585" s="29">
        <f>Source!Q1404</f>
        <v>275.97000000000003</v>
      </c>
    </row>
    <row r="1586" spans="1:28" ht="14.25" x14ac:dyDescent="0.2">
      <c r="A1586" s="26"/>
      <c r="B1586" s="26"/>
      <c r="C1586" s="26" t="s">
        <v>323</v>
      </c>
      <c r="D1586" s="27"/>
      <c r="E1586" s="10"/>
      <c r="F1586" s="29">
        <f>Source!AN1404</f>
        <v>4.66</v>
      </c>
      <c r="G1586" s="28" t="str">
        <f>Source!DF1404</f>
        <v/>
      </c>
      <c r="H1586" s="10">
        <f>Source!AV1404</f>
        <v>1</v>
      </c>
      <c r="I1586" s="41">
        <f>ROUND((ROUND((Source!AE1404*Source!AV1404*Source!I1404),2)),2)</f>
        <v>5.83</v>
      </c>
      <c r="J1586" s="10">
        <f>IF(Source!BS1404&lt;&gt; 0, Source!BS1404, 1)</f>
        <v>26.39</v>
      </c>
      <c r="K1586" s="41">
        <f>Source!R1404</f>
        <v>153.85</v>
      </c>
      <c r="W1586">
        <f>I1586</f>
        <v>5.83</v>
      </c>
    </row>
    <row r="1587" spans="1:28" ht="14.25" x14ac:dyDescent="0.2">
      <c r="A1587" s="26"/>
      <c r="B1587" s="26"/>
      <c r="C1587" s="26" t="s">
        <v>324</v>
      </c>
      <c r="D1587" s="27"/>
      <c r="E1587" s="10"/>
      <c r="F1587" s="29">
        <f>Source!AL1404</f>
        <v>558.79</v>
      </c>
      <c r="G1587" s="28" t="str">
        <f>Source!DD1404</f>
        <v/>
      </c>
      <c r="H1587" s="10">
        <f>Source!AW1404</f>
        <v>1</v>
      </c>
      <c r="I1587" s="29">
        <f>ROUND((ROUND((Source!AC1404*Source!AW1404*Source!I1404),2)),2)</f>
        <v>698.49</v>
      </c>
      <c r="J1587" s="10">
        <f>IF(Source!BC1404&lt;&gt; 0, Source!BC1404, 1)</f>
        <v>9.44</v>
      </c>
      <c r="K1587" s="29">
        <f>Source!P1404</f>
        <v>6593.75</v>
      </c>
    </row>
    <row r="1588" spans="1:28" ht="14.25" x14ac:dyDescent="0.2">
      <c r="A1588" s="26" t="s">
        <v>44</v>
      </c>
      <c r="B1588" s="26" t="str">
        <f>Source!F1405</f>
        <v>1.3-2-6</v>
      </c>
      <c r="C1588" s="26" t="s">
        <v>127</v>
      </c>
      <c r="D1588" s="27" t="str">
        <f>Source!H1405</f>
        <v>м3</v>
      </c>
      <c r="E1588" s="10">
        <f>Source!I1405</f>
        <v>1.2749999999999999</v>
      </c>
      <c r="F1588" s="29">
        <f>Source!AK1405</f>
        <v>478.96</v>
      </c>
      <c r="G1588" s="31" t="s">
        <v>3</v>
      </c>
      <c r="H1588" s="10">
        <f>Source!AW1405</f>
        <v>1</v>
      </c>
      <c r="I1588" s="29">
        <f>ROUND((ROUND((Source!AC1405*Source!AW1405*Source!I1405),2)),2)+(ROUND((ROUND(((Source!ET1405)*Source!AV1405*Source!I1405),2)),2)+ROUND((ROUND(((Source!AE1405-(Source!EU1405))*Source!AV1405*Source!I1405),2)),2))+ROUND((ROUND((Source!AF1405*Source!AV1405*Source!I1405),2)),2)</f>
        <v>610.66999999999996</v>
      </c>
      <c r="J1588" s="10">
        <f>IF(Source!BC1405&lt;&gt; 0, Source!BC1405, 1)</f>
        <v>7.8</v>
      </c>
      <c r="K1588" s="29">
        <f>Source!O1405</f>
        <v>4763.2299999999996</v>
      </c>
      <c r="Q1588">
        <f>ROUND((Source!DN1405/100)*ROUND((ROUND((Source!AF1405*Source!AV1405*Source!I1405),2)),2), 2)</f>
        <v>0</v>
      </c>
      <c r="R1588">
        <f>Source!X1405</f>
        <v>0</v>
      </c>
      <c r="S1588">
        <f>ROUND((Source!DO1405/100)*ROUND((ROUND((Source!AF1405*Source!AV1405*Source!I1405),2)),2), 2)</f>
        <v>0</v>
      </c>
      <c r="T1588">
        <f>Source!Y1405</f>
        <v>0</v>
      </c>
      <c r="U1588">
        <f>ROUND((175/100)*ROUND((ROUND((Source!AE1405*Source!AV1405*Source!I1405),2)),2), 2)</f>
        <v>0</v>
      </c>
      <c r="V1588">
        <f>ROUND((160/100)*ROUND(ROUND((ROUND((Source!AE1405*Source!AV1405*Source!I1405),2)*Source!BS1405),2), 2), 2)</f>
        <v>0</v>
      </c>
      <c r="X1588">
        <f>IF(Source!BI1405&lt;=1,I1588, 0)</f>
        <v>610.66999999999996</v>
      </c>
      <c r="Y1588">
        <f>IF(Source!BI1405=2,I1588, 0)</f>
        <v>0</v>
      </c>
      <c r="Z1588">
        <f>IF(Source!BI1405=3,I1588, 0)</f>
        <v>0</v>
      </c>
      <c r="AA1588">
        <f>IF(Source!BI1405=4,I1588, 0)</f>
        <v>0</v>
      </c>
    </row>
    <row r="1589" spans="1:28" ht="14.25" x14ac:dyDescent="0.2">
      <c r="A1589" s="26"/>
      <c r="B1589" s="26"/>
      <c r="C1589" s="26" t="s">
        <v>314</v>
      </c>
      <c r="D1589" s="27" t="s">
        <v>315</v>
      </c>
      <c r="E1589" s="10">
        <f>Source!DN1404</f>
        <v>85</v>
      </c>
      <c r="F1589" s="29"/>
      <c r="G1589" s="28"/>
      <c r="H1589" s="10"/>
      <c r="I1589" s="29">
        <f>SUM(Q1583:Q1588)</f>
        <v>287.37</v>
      </c>
      <c r="J1589" s="10">
        <f>Source!BZ1404</f>
        <v>70</v>
      </c>
      <c r="K1589" s="29">
        <f>SUM(R1583:R1588)</f>
        <v>6245.35</v>
      </c>
    </row>
    <row r="1590" spans="1:28" ht="14.25" x14ac:dyDescent="0.2">
      <c r="A1590" s="26"/>
      <c r="B1590" s="26"/>
      <c r="C1590" s="26" t="s">
        <v>316</v>
      </c>
      <c r="D1590" s="27" t="s">
        <v>315</v>
      </c>
      <c r="E1590" s="10">
        <f>Source!DO1404</f>
        <v>70</v>
      </c>
      <c r="F1590" s="29"/>
      <c r="G1590" s="28"/>
      <c r="H1590" s="10"/>
      <c r="I1590" s="29">
        <f>SUM(S1583:S1589)</f>
        <v>236.66</v>
      </c>
      <c r="J1590" s="10">
        <f>Source!CA1404</f>
        <v>41</v>
      </c>
      <c r="K1590" s="29">
        <f>SUM(T1583:T1589)</f>
        <v>3657.99</v>
      </c>
    </row>
    <row r="1591" spans="1:28" ht="14.25" x14ac:dyDescent="0.2">
      <c r="A1591" s="26"/>
      <c r="B1591" s="26"/>
      <c r="C1591" s="26" t="s">
        <v>325</v>
      </c>
      <c r="D1591" s="27" t="s">
        <v>315</v>
      </c>
      <c r="E1591" s="10">
        <f>175</f>
        <v>175</v>
      </c>
      <c r="F1591" s="29"/>
      <c r="G1591" s="28"/>
      <c r="H1591" s="10"/>
      <c r="I1591" s="29">
        <f>SUM(U1583:U1590)</f>
        <v>10.199999999999999</v>
      </c>
      <c r="J1591" s="10">
        <f>160</f>
        <v>160</v>
      </c>
      <c r="K1591" s="29">
        <f>SUM(V1583:V1590)</f>
        <v>246.16</v>
      </c>
    </row>
    <row r="1592" spans="1:28" ht="14.25" x14ac:dyDescent="0.2">
      <c r="A1592" s="34"/>
      <c r="B1592" s="34"/>
      <c r="C1592" s="34" t="s">
        <v>317</v>
      </c>
      <c r="D1592" s="35" t="s">
        <v>318</v>
      </c>
      <c r="E1592" s="36">
        <f>Source!AQ1404</f>
        <v>24.61</v>
      </c>
      <c r="F1592" s="37"/>
      <c r="G1592" s="38" t="str">
        <f>Source!DI1404</f>
        <v/>
      </c>
      <c r="H1592" s="36">
        <f>Source!AV1404</f>
        <v>1</v>
      </c>
      <c r="I1592" s="37">
        <f>Source!U1404</f>
        <v>30.762499999999999</v>
      </c>
      <c r="J1592" s="36"/>
      <c r="K1592" s="37"/>
      <c r="AB1592" s="32">
        <f>I1592</f>
        <v>30.762499999999999</v>
      </c>
    </row>
    <row r="1593" spans="1:28" ht="15" x14ac:dyDescent="0.25">
      <c r="A1593" s="39"/>
      <c r="B1593" s="39"/>
      <c r="C1593" s="40" t="s">
        <v>319</v>
      </c>
      <c r="D1593" s="39"/>
      <c r="E1593" s="39"/>
      <c r="F1593" s="39"/>
      <c r="G1593" s="39"/>
      <c r="H1593" s="76">
        <f>I1584+I1585+I1587+I1589+I1590+I1591+SUM(I1588:I1588)</f>
        <v>2204.6800000000003</v>
      </c>
      <c r="I1593" s="76"/>
      <c r="J1593" s="76">
        <f>K1584+K1585+K1587+K1589+K1590+K1591+SUM(K1588:K1588)</f>
        <v>30704.379999999997</v>
      </c>
      <c r="K1593" s="76"/>
      <c r="O1593" s="32">
        <f>I1584+I1585+I1587+I1589+I1590+I1591+SUM(I1588:I1588)</f>
        <v>2204.6800000000003</v>
      </c>
      <c r="P1593" s="32">
        <f>K1584+K1585+K1587+K1589+K1590+K1591+SUM(K1588:K1588)</f>
        <v>30704.379999999997</v>
      </c>
      <c r="X1593">
        <f>IF(Source!BI1404&lt;=1,I1584+I1585+I1587+I1589+I1590+I1591-0, 0)</f>
        <v>1594.0100000000002</v>
      </c>
      <c r="Y1593">
        <f>IF(Source!BI1404=2,I1584+I1585+I1587+I1589+I1590+I1591-0, 0)</f>
        <v>0</v>
      </c>
      <c r="Z1593">
        <f>IF(Source!BI1404=3,I1584+I1585+I1587+I1589+I1590+I1591-0, 0)</f>
        <v>0</v>
      </c>
      <c r="AA1593">
        <f>IF(Source!BI1404=4,I1584+I1585+I1587+I1589+I1590+I1591,0)</f>
        <v>0</v>
      </c>
    </row>
    <row r="1595" spans="1:28" ht="28.5" x14ac:dyDescent="0.2">
      <c r="A1595" s="26">
        <v>4</v>
      </c>
      <c r="B1595" s="26" t="str">
        <f>Source!F1406</f>
        <v>6.58-2-1</v>
      </c>
      <c r="C1595" s="26" t="s">
        <v>40</v>
      </c>
      <c r="D1595" s="27" t="str">
        <f>Source!H1406</f>
        <v>100 м2</v>
      </c>
      <c r="E1595" s="10">
        <f>Source!I1406</f>
        <v>5.3163</v>
      </c>
      <c r="F1595" s="29"/>
      <c r="G1595" s="28"/>
      <c r="H1595" s="10"/>
      <c r="I1595" s="29"/>
      <c r="J1595" s="10"/>
      <c r="K1595" s="29"/>
      <c r="Q1595">
        <f>ROUND((Source!DN1406/100)*ROUND((ROUND((Source!AF1406*Source!AV1406*Source!I1406),2)),2), 2)</f>
        <v>813.78</v>
      </c>
      <c r="R1595">
        <f>Source!X1406</f>
        <v>18791.11</v>
      </c>
      <c r="S1595">
        <f>ROUND((Source!DO1406/100)*ROUND((ROUND((Source!AF1406*Source!AV1406*Source!I1406),2)),2), 2)</f>
        <v>559.47</v>
      </c>
      <c r="T1595">
        <f>Source!Y1406</f>
        <v>11006.22</v>
      </c>
      <c r="U1595">
        <f>ROUND((175/100)*ROUND((ROUND((Source!AE1406*Source!AV1406*Source!I1406),2)),2), 2)</f>
        <v>0</v>
      </c>
      <c r="V1595">
        <f>ROUND((160/100)*ROUND(ROUND((ROUND((Source!AE1406*Source!AV1406*Source!I1406),2)*Source!BS1406),2), 2), 2)</f>
        <v>0</v>
      </c>
    </row>
    <row r="1596" spans="1:28" x14ac:dyDescent="0.2">
      <c r="C1596" s="30" t="str">
        <f>"Объем: "&amp;Source!I1406&amp;"=531,63/"&amp;"100"</f>
        <v>Объем: 5,3163=531,63/100</v>
      </c>
    </row>
    <row r="1597" spans="1:28" ht="14.25" x14ac:dyDescent="0.2">
      <c r="A1597" s="26"/>
      <c r="B1597" s="26"/>
      <c r="C1597" s="26" t="s">
        <v>313</v>
      </c>
      <c r="D1597" s="27"/>
      <c r="E1597" s="10"/>
      <c r="F1597" s="29">
        <f>Source!AO1406</f>
        <v>191.34</v>
      </c>
      <c r="G1597" s="28" t="str">
        <f>Source!DG1406</f>
        <v/>
      </c>
      <c r="H1597" s="10">
        <f>Source!AV1406</f>
        <v>1</v>
      </c>
      <c r="I1597" s="29">
        <f>ROUND((ROUND((Source!AF1406*Source!AV1406*Source!I1406),2)),2)</f>
        <v>1017.22</v>
      </c>
      <c r="J1597" s="10">
        <f>IF(Source!BA1406&lt;&gt; 0, Source!BA1406, 1)</f>
        <v>26.39</v>
      </c>
      <c r="K1597" s="29">
        <f>Source!S1406</f>
        <v>26844.44</v>
      </c>
      <c r="W1597">
        <f>I1597</f>
        <v>1017.22</v>
      </c>
    </row>
    <row r="1598" spans="1:28" ht="28.5" x14ac:dyDescent="0.2">
      <c r="A1598" s="26" t="s">
        <v>130</v>
      </c>
      <c r="B1598" s="26" t="str">
        <f>Source!F1407</f>
        <v>9999990001</v>
      </c>
      <c r="C1598" s="26" t="s">
        <v>29</v>
      </c>
      <c r="D1598" s="27" t="str">
        <f>Source!H1407</f>
        <v>т</v>
      </c>
      <c r="E1598" s="10">
        <f>Source!I1407</f>
        <v>-5.4226260000000002</v>
      </c>
      <c r="F1598" s="29">
        <f>Source!AK1407</f>
        <v>0</v>
      </c>
      <c r="G1598" s="31" t="s">
        <v>3</v>
      </c>
      <c r="H1598" s="10">
        <f>Source!AW1407</f>
        <v>1</v>
      </c>
      <c r="I1598" s="29">
        <f>ROUND((ROUND((Source!AC1407*Source!AW1407*Source!I1407),2)),2)+(ROUND((ROUND(((Source!ET1407)*Source!AV1407*Source!I1407),2)),2)+ROUND((ROUND(((Source!AE1407-(Source!EU1407))*Source!AV1407*Source!I1407),2)),2))+ROUND((ROUND((Source!AF1407*Source!AV1407*Source!I1407),2)),2)</f>
        <v>0</v>
      </c>
      <c r="J1598" s="10">
        <f>IF(Source!BC1407&lt;&gt; 0, Source!BC1407, 1)</f>
        <v>1</v>
      </c>
      <c r="K1598" s="29">
        <f>Source!O1407</f>
        <v>0</v>
      </c>
      <c r="Q1598">
        <f>ROUND((Source!DN1407/100)*ROUND((ROUND((Source!AF1407*Source!AV1407*Source!I1407),2)),2), 2)</f>
        <v>0</v>
      </c>
      <c r="R1598">
        <f>Source!X1407</f>
        <v>0</v>
      </c>
      <c r="S1598">
        <f>ROUND((Source!DO1407/100)*ROUND((ROUND((Source!AF1407*Source!AV1407*Source!I1407),2)),2), 2)</f>
        <v>0</v>
      </c>
      <c r="T1598">
        <f>Source!Y1407</f>
        <v>0</v>
      </c>
      <c r="U1598">
        <f>ROUND((175/100)*ROUND((ROUND((Source!AE1407*Source!AV1407*Source!I1407),2)),2), 2)</f>
        <v>0</v>
      </c>
      <c r="V1598">
        <f>ROUND((160/100)*ROUND(ROUND((ROUND((Source!AE1407*Source!AV1407*Source!I1407),2)*Source!BS1407),2), 2), 2)</f>
        <v>0</v>
      </c>
      <c r="X1598">
        <f>IF(Source!BI1407&lt;=1,I1598, 0)</f>
        <v>0</v>
      </c>
      <c r="Y1598">
        <f>IF(Source!BI1407=2,I1598, 0)</f>
        <v>0</v>
      </c>
      <c r="Z1598">
        <f>IF(Source!BI1407=3,I1598, 0)</f>
        <v>0</v>
      </c>
      <c r="AA1598">
        <f>IF(Source!BI1407=4,I1598, 0)</f>
        <v>0</v>
      </c>
    </row>
    <row r="1599" spans="1:28" ht="14.25" x14ac:dyDescent="0.2">
      <c r="A1599" s="26"/>
      <c r="B1599" s="26"/>
      <c r="C1599" s="26" t="s">
        <v>314</v>
      </c>
      <c r="D1599" s="27" t="s">
        <v>315</v>
      </c>
      <c r="E1599" s="10">
        <f>Source!DN1406</f>
        <v>80</v>
      </c>
      <c r="F1599" s="29"/>
      <c r="G1599" s="28"/>
      <c r="H1599" s="10"/>
      <c r="I1599" s="29">
        <f>SUM(Q1595:Q1598)</f>
        <v>813.78</v>
      </c>
      <c r="J1599" s="10">
        <f>Source!BZ1406</f>
        <v>70</v>
      </c>
      <c r="K1599" s="29">
        <f>SUM(R1595:R1598)</f>
        <v>18791.11</v>
      </c>
    </row>
    <row r="1600" spans="1:28" ht="14.25" x14ac:dyDescent="0.2">
      <c r="A1600" s="26"/>
      <c r="B1600" s="26"/>
      <c r="C1600" s="26" t="s">
        <v>316</v>
      </c>
      <c r="D1600" s="27" t="s">
        <v>315</v>
      </c>
      <c r="E1600" s="10">
        <f>Source!DO1406</f>
        <v>55</v>
      </c>
      <c r="F1600" s="29"/>
      <c r="G1600" s="28"/>
      <c r="H1600" s="10"/>
      <c r="I1600" s="29">
        <f>SUM(S1595:S1599)</f>
        <v>559.47</v>
      </c>
      <c r="J1600" s="10">
        <f>Source!CA1406</f>
        <v>41</v>
      </c>
      <c r="K1600" s="29">
        <f>SUM(T1595:T1599)</f>
        <v>11006.22</v>
      </c>
    </row>
    <row r="1601" spans="1:28" ht="14.25" x14ac:dyDescent="0.2">
      <c r="A1601" s="34"/>
      <c r="B1601" s="34"/>
      <c r="C1601" s="34" t="s">
        <v>317</v>
      </c>
      <c r="D1601" s="35" t="s">
        <v>318</v>
      </c>
      <c r="E1601" s="36">
        <f>Source!AQ1406</f>
        <v>17.41</v>
      </c>
      <c r="F1601" s="37"/>
      <c r="G1601" s="38" t="str">
        <f>Source!DI1406</f>
        <v/>
      </c>
      <c r="H1601" s="36">
        <f>Source!AV1406</f>
        <v>1</v>
      </c>
      <c r="I1601" s="37">
        <f>Source!U1406</f>
        <v>92.556782999999996</v>
      </c>
      <c r="J1601" s="36"/>
      <c r="K1601" s="37"/>
      <c r="AB1601" s="32">
        <f>I1601</f>
        <v>92.556782999999996</v>
      </c>
    </row>
    <row r="1602" spans="1:28" ht="15" x14ac:dyDescent="0.25">
      <c r="A1602" s="39"/>
      <c r="B1602" s="39"/>
      <c r="C1602" s="40" t="s">
        <v>319</v>
      </c>
      <c r="D1602" s="39"/>
      <c r="E1602" s="39"/>
      <c r="F1602" s="39"/>
      <c r="G1602" s="39"/>
      <c r="H1602" s="76">
        <f>I1597+I1599+I1600+SUM(I1598:I1598)</f>
        <v>2390.4700000000003</v>
      </c>
      <c r="I1602" s="76"/>
      <c r="J1602" s="76">
        <f>K1597+K1599+K1600+SUM(K1598:K1598)</f>
        <v>56641.770000000004</v>
      </c>
      <c r="K1602" s="76"/>
      <c r="O1602" s="32">
        <f>I1597+I1599+I1600+SUM(I1598:I1598)</f>
        <v>2390.4700000000003</v>
      </c>
      <c r="P1602" s="32">
        <f>K1597+K1599+K1600+SUM(K1598:K1598)</f>
        <v>56641.770000000004</v>
      </c>
      <c r="X1602">
        <f>IF(Source!BI1406&lt;=1,I1597+I1599+I1600-0, 0)</f>
        <v>2390.4700000000003</v>
      </c>
      <c r="Y1602">
        <f>IF(Source!BI1406=2,I1597+I1599+I1600-0, 0)</f>
        <v>0</v>
      </c>
      <c r="Z1602">
        <f>IF(Source!BI1406=3,I1597+I1599+I1600-0, 0)</f>
        <v>0</v>
      </c>
      <c r="AA1602">
        <f>IF(Source!BI1406=4,I1597+I1599+I1600,0)</f>
        <v>0</v>
      </c>
    </row>
    <row r="1604" spans="1:28" ht="57" x14ac:dyDescent="0.2">
      <c r="A1604" s="26">
        <v>5</v>
      </c>
      <c r="B1604" s="26" t="str">
        <f>Source!F1408</f>
        <v>3.12-3-4</v>
      </c>
      <c r="C1604" s="26" t="s">
        <v>132</v>
      </c>
      <c r="D1604" s="27" t="str">
        <f>Source!H1408</f>
        <v>100 м2</v>
      </c>
      <c r="E1604" s="10">
        <f>Source!I1408</f>
        <v>5.3163</v>
      </c>
      <c r="F1604" s="29"/>
      <c r="G1604" s="28"/>
      <c r="H1604" s="10"/>
      <c r="I1604" s="29"/>
      <c r="J1604" s="10"/>
      <c r="K1604" s="29"/>
      <c r="Q1604">
        <f>ROUND((Source!DN1408/100)*ROUND((ROUND((Source!AF1408*Source!AV1408*Source!I1408),2)),2), 2)</f>
        <v>4380.8599999999997</v>
      </c>
      <c r="R1604">
        <f>Source!X1408</f>
        <v>96713.06</v>
      </c>
      <c r="S1604">
        <f>ROUND((Source!DO1408/100)*ROUND((ROUND((Source!AF1408*Source!AV1408*Source!I1408),2)),2), 2)</f>
        <v>3327.77</v>
      </c>
      <c r="T1604">
        <f>Source!Y1408</f>
        <v>45577.42</v>
      </c>
      <c r="U1604">
        <f>ROUND((175/100)*ROUND((ROUND((Source!AE1408*Source!AV1408*Source!I1408),2)),2), 2)</f>
        <v>826.51</v>
      </c>
      <c r="V1604">
        <f>ROUND((160/100)*ROUND(ROUND((ROUND((Source!AE1408*Source!AV1408*Source!I1408),2)*Source!BS1408),2), 2), 2)</f>
        <v>19941.97</v>
      </c>
    </row>
    <row r="1605" spans="1:28" x14ac:dyDescent="0.2">
      <c r="C1605" s="30" t="str">
        <f>"Объем: "&amp;Source!I1408&amp;"=531,63/"&amp;"100"</f>
        <v>Объем: 5,3163=531,63/100</v>
      </c>
    </row>
    <row r="1606" spans="1:28" ht="14.25" x14ac:dyDescent="0.2">
      <c r="A1606" s="26"/>
      <c r="B1606" s="26"/>
      <c r="C1606" s="26" t="s">
        <v>313</v>
      </c>
      <c r="D1606" s="27"/>
      <c r="E1606" s="10"/>
      <c r="F1606" s="29">
        <f>Source!AO1408</f>
        <v>689</v>
      </c>
      <c r="G1606" s="28" t="str">
        <f>Source!DG1408</f>
        <v>)*1,15</v>
      </c>
      <c r="H1606" s="10">
        <f>Source!AV1408</f>
        <v>1</v>
      </c>
      <c r="I1606" s="29">
        <f>ROUND((ROUND((Source!AF1408*Source!AV1408*Source!I1408),2)),2)</f>
        <v>4212.37</v>
      </c>
      <c r="J1606" s="10">
        <f>IF(Source!BA1408&lt;&gt; 0, Source!BA1408, 1)</f>
        <v>26.39</v>
      </c>
      <c r="K1606" s="29">
        <f>Source!S1408</f>
        <v>111164.44</v>
      </c>
      <c r="W1606">
        <f>I1606</f>
        <v>4212.37</v>
      </c>
    </row>
    <row r="1607" spans="1:28" ht="14.25" x14ac:dyDescent="0.2">
      <c r="A1607" s="26"/>
      <c r="B1607" s="26"/>
      <c r="C1607" s="26" t="s">
        <v>322</v>
      </c>
      <c r="D1607" s="27"/>
      <c r="E1607" s="10"/>
      <c r="F1607" s="29">
        <f>Source!AM1408</f>
        <v>267.17</v>
      </c>
      <c r="G1607" s="28" t="str">
        <f>Source!DE1408</f>
        <v>)*1,25</v>
      </c>
      <c r="H1607" s="10">
        <f>Source!AV1408</f>
        <v>1</v>
      </c>
      <c r="I1607" s="29">
        <f>(ROUND((ROUND((((Source!ET1408*1.25))*Source!AV1408*Source!I1408),2)),2)+ROUND((ROUND(((Source!AE1408-((Source!EU1408*1.25)))*Source!AV1408*Source!I1408),2)),2))</f>
        <v>1775.44</v>
      </c>
      <c r="J1607" s="10">
        <f>IF(Source!BB1408&lt;&gt; 0, Source!BB1408, 1)</f>
        <v>12.18</v>
      </c>
      <c r="K1607" s="29">
        <f>Source!Q1408</f>
        <v>21624.86</v>
      </c>
    </row>
    <row r="1608" spans="1:28" ht="14.25" x14ac:dyDescent="0.2">
      <c r="A1608" s="26"/>
      <c r="B1608" s="26"/>
      <c r="C1608" s="26" t="s">
        <v>323</v>
      </c>
      <c r="D1608" s="27"/>
      <c r="E1608" s="10"/>
      <c r="F1608" s="29">
        <f>Source!AN1408</f>
        <v>71.069999999999993</v>
      </c>
      <c r="G1608" s="28" t="str">
        <f>Source!DF1408</f>
        <v>)*1,25</v>
      </c>
      <c r="H1608" s="10">
        <f>Source!AV1408</f>
        <v>1</v>
      </c>
      <c r="I1608" s="41">
        <f>ROUND((ROUND((Source!AE1408*Source!AV1408*Source!I1408),2)),2)</f>
        <v>472.29</v>
      </c>
      <c r="J1608" s="10">
        <f>IF(Source!BS1408&lt;&gt; 0, Source!BS1408, 1)</f>
        <v>26.39</v>
      </c>
      <c r="K1608" s="41">
        <f>Source!R1408</f>
        <v>12463.73</v>
      </c>
      <c r="W1608">
        <f>I1608</f>
        <v>472.29</v>
      </c>
    </row>
    <row r="1609" spans="1:28" ht="14.25" x14ac:dyDescent="0.2">
      <c r="A1609" s="26"/>
      <c r="B1609" s="26"/>
      <c r="C1609" s="26" t="s">
        <v>324</v>
      </c>
      <c r="D1609" s="27"/>
      <c r="E1609" s="10"/>
      <c r="F1609" s="29">
        <f>Source!AL1408</f>
        <v>705.14</v>
      </c>
      <c r="G1609" s="28" t="str">
        <f>Source!DD1408</f>
        <v/>
      </c>
      <c r="H1609" s="10">
        <f>Source!AW1408</f>
        <v>1</v>
      </c>
      <c r="I1609" s="29">
        <f>ROUND((ROUND((Source!AC1408*Source!AW1408*Source!I1408),2)),2)</f>
        <v>3748.74</v>
      </c>
      <c r="J1609" s="10">
        <f>IF(Source!BC1408&lt;&gt; 0, Source!BC1408, 1)</f>
        <v>3.7</v>
      </c>
      <c r="K1609" s="29">
        <f>Source!P1408</f>
        <v>13870.34</v>
      </c>
    </row>
    <row r="1610" spans="1:28" ht="199.5" x14ac:dyDescent="0.2">
      <c r="A1610" s="26" t="s">
        <v>141</v>
      </c>
      <c r="B1610" s="26" t="str">
        <f>Source!F1409</f>
        <v>1.1-1-1312</v>
      </c>
      <c r="C1610" s="26" t="s">
        <v>282</v>
      </c>
      <c r="D1610" s="27" t="str">
        <f>Source!H1409</f>
        <v>м2</v>
      </c>
      <c r="E1610" s="10">
        <f>Source!I1409</f>
        <v>717.70050000000003</v>
      </c>
      <c r="F1610" s="29">
        <f>Source!AK1409</f>
        <v>25.09</v>
      </c>
      <c r="G1610" s="31" t="s">
        <v>3</v>
      </c>
      <c r="H1610" s="10">
        <f>Source!AW1409</f>
        <v>1</v>
      </c>
      <c r="I1610" s="29">
        <f>ROUND((ROUND((Source!AC1409*Source!AW1409*Source!I1409),2)),2)+(ROUND((ROUND(((Source!ET1409)*Source!AV1409*Source!I1409),2)),2)+ROUND((ROUND(((Source!AE1409-(Source!EU1409))*Source!AV1409*Source!I1409),2)),2))+ROUND((ROUND((Source!AF1409*Source!AV1409*Source!I1409),2)),2)</f>
        <v>18007.11</v>
      </c>
      <c r="J1610" s="10">
        <f>IF(Source!BC1409&lt;&gt; 0, Source!BC1409, 1)</f>
        <v>10.5</v>
      </c>
      <c r="K1610" s="29">
        <f>Source!O1409</f>
        <v>189074.66</v>
      </c>
      <c r="Q1610">
        <f>ROUND((Source!DN1409/100)*ROUND((ROUND((Source!AF1409*Source!AV1409*Source!I1409),2)),2), 2)</f>
        <v>0</v>
      </c>
      <c r="R1610">
        <f>Source!X1409</f>
        <v>0</v>
      </c>
      <c r="S1610">
        <f>ROUND((Source!DO1409/100)*ROUND((ROUND((Source!AF1409*Source!AV1409*Source!I1409),2)),2), 2)</f>
        <v>0</v>
      </c>
      <c r="T1610">
        <f>Source!Y1409</f>
        <v>0</v>
      </c>
      <c r="U1610">
        <f>ROUND((175/100)*ROUND((ROUND((Source!AE1409*Source!AV1409*Source!I1409),2)),2), 2)</f>
        <v>0</v>
      </c>
      <c r="V1610">
        <f>ROUND((160/100)*ROUND(ROUND((ROUND((Source!AE1409*Source!AV1409*Source!I1409),2)*Source!BS1409),2), 2), 2)</f>
        <v>0</v>
      </c>
      <c r="X1610">
        <f>IF(Source!BI1409&lt;=1,I1610, 0)</f>
        <v>18007.11</v>
      </c>
      <c r="Y1610">
        <f>IF(Source!BI1409=2,I1610, 0)</f>
        <v>0</v>
      </c>
      <c r="Z1610">
        <f>IF(Source!BI1409=3,I1610, 0)</f>
        <v>0</v>
      </c>
      <c r="AA1610">
        <f>IF(Source!BI1409=4,I1610, 0)</f>
        <v>0</v>
      </c>
    </row>
    <row r="1611" spans="1:28" ht="228" x14ac:dyDescent="0.2">
      <c r="A1611" s="26" t="s">
        <v>145</v>
      </c>
      <c r="B1611" s="26" t="str">
        <f>Source!F1410</f>
        <v>1.1-1-1313</v>
      </c>
      <c r="C1611" s="26" t="s">
        <v>283</v>
      </c>
      <c r="D1611" s="27" t="str">
        <f>Source!H1410</f>
        <v>м2</v>
      </c>
      <c r="E1611" s="10">
        <f>Source!I1410</f>
        <v>703.34649000000002</v>
      </c>
      <c r="F1611" s="29">
        <f>Source!AK1410</f>
        <v>23.06</v>
      </c>
      <c r="G1611" s="31" t="s">
        <v>3</v>
      </c>
      <c r="H1611" s="10">
        <f>Source!AW1410</f>
        <v>1</v>
      </c>
      <c r="I1611" s="29">
        <f>ROUND((ROUND((Source!AC1410*Source!AW1410*Source!I1410),2)),2)+(ROUND((ROUND(((Source!ET1410)*Source!AV1410*Source!I1410),2)),2)+ROUND((ROUND(((Source!AE1410-(Source!EU1410))*Source!AV1410*Source!I1410),2)),2))+ROUND((ROUND((Source!AF1410*Source!AV1410*Source!I1410),2)),2)</f>
        <v>16219.17</v>
      </c>
      <c r="J1611" s="10">
        <f>IF(Source!BC1410&lt;&gt; 0, Source!BC1410, 1)</f>
        <v>10.74</v>
      </c>
      <c r="K1611" s="29">
        <f>Source!O1410</f>
        <v>174193.89</v>
      </c>
      <c r="Q1611">
        <f>ROUND((Source!DN1410/100)*ROUND((ROUND((Source!AF1410*Source!AV1410*Source!I1410),2)),2), 2)</f>
        <v>0</v>
      </c>
      <c r="R1611">
        <f>Source!X1410</f>
        <v>0</v>
      </c>
      <c r="S1611">
        <f>ROUND((Source!DO1410/100)*ROUND((ROUND((Source!AF1410*Source!AV1410*Source!I1410),2)),2), 2)</f>
        <v>0</v>
      </c>
      <c r="T1611">
        <f>Source!Y1410</f>
        <v>0</v>
      </c>
      <c r="U1611">
        <f>ROUND((175/100)*ROUND((ROUND((Source!AE1410*Source!AV1410*Source!I1410),2)),2), 2)</f>
        <v>0</v>
      </c>
      <c r="V1611">
        <f>ROUND((160/100)*ROUND(ROUND((ROUND((Source!AE1410*Source!AV1410*Source!I1410),2)*Source!BS1410),2), 2), 2)</f>
        <v>0</v>
      </c>
      <c r="X1611">
        <f>IF(Source!BI1410&lt;=1,I1611, 0)</f>
        <v>16219.17</v>
      </c>
      <c r="Y1611">
        <f>IF(Source!BI1410=2,I1611, 0)</f>
        <v>0</v>
      </c>
      <c r="Z1611">
        <f>IF(Source!BI1410=3,I1611, 0)</f>
        <v>0</v>
      </c>
      <c r="AA1611">
        <f>IF(Source!BI1410=4,I1611, 0)</f>
        <v>0</v>
      </c>
    </row>
    <row r="1612" spans="1:28" ht="14.25" x14ac:dyDescent="0.2">
      <c r="A1612" s="26"/>
      <c r="B1612" s="26"/>
      <c r="C1612" s="26" t="s">
        <v>314</v>
      </c>
      <c r="D1612" s="27" t="s">
        <v>315</v>
      </c>
      <c r="E1612" s="10">
        <f>Source!DN1408</f>
        <v>104</v>
      </c>
      <c r="F1612" s="29"/>
      <c r="G1612" s="28"/>
      <c r="H1612" s="10"/>
      <c r="I1612" s="29">
        <f>SUM(Q1604:Q1611)</f>
        <v>4380.8599999999997</v>
      </c>
      <c r="J1612" s="10">
        <f>Source!BZ1408</f>
        <v>87</v>
      </c>
      <c r="K1612" s="29">
        <f>SUM(R1604:R1611)</f>
        <v>96713.06</v>
      </c>
    </row>
    <row r="1613" spans="1:28" ht="14.25" x14ac:dyDescent="0.2">
      <c r="A1613" s="26"/>
      <c r="B1613" s="26"/>
      <c r="C1613" s="26" t="s">
        <v>316</v>
      </c>
      <c r="D1613" s="27" t="s">
        <v>315</v>
      </c>
      <c r="E1613" s="10">
        <f>Source!DO1408</f>
        <v>79</v>
      </c>
      <c r="F1613" s="29"/>
      <c r="G1613" s="28"/>
      <c r="H1613" s="10"/>
      <c r="I1613" s="29">
        <f>SUM(S1604:S1612)</f>
        <v>3327.77</v>
      </c>
      <c r="J1613" s="10">
        <f>Source!CA1408</f>
        <v>41</v>
      </c>
      <c r="K1613" s="29">
        <f>SUM(T1604:T1612)</f>
        <v>45577.42</v>
      </c>
    </row>
    <row r="1614" spans="1:28" ht="14.25" x14ac:dyDescent="0.2">
      <c r="A1614" s="26"/>
      <c r="B1614" s="26"/>
      <c r="C1614" s="26" t="s">
        <v>325</v>
      </c>
      <c r="D1614" s="27" t="s">
        <v>315</v>
      </c>
      <c r="E1614" s="10">
        <f>175</f>
        <v>175</v>
      </c>
      <c r="F1614" s="29"/>
      <c r="G1614" s="28"/>
      <c r="H1614" s="10"/>
      <c r="I1614" s="29">
        <f>SUM(U1604:U1613)</f>
        <v>826.51</v>
      </c>
      <c r="J1614" s="10">
        <f>160</f>
        <v>160</v>
      </c>
      <c r="K1614" s="29">
        <f>SUM(V1604:V1613)</f>
        <v>19941.97</v>
      </c>
    </row>
    <row r="1615" spans="1:28" ht="14.25" x14ac:dyDescent="0.2">
      <c r="A1615" s="34"/>
      <c r="B1615" s="34"/>
      <c r="C1615" s="34" t="s">
        <v>317</v>
      </c>
      <c r="D1615" s="35" t="s">
        <v>318</v>
      </c>
      <c r="E1615" s="36">
        <f>Source!AQ1408</f>
        <v>53</v>
      </c>
      <c r="F1615" s="37"/>
      <c r="G1615" s="38" t="str">
        <f>Source!DI1408</f>
        <v>)*1,15</v>
      </c>
      <c r="H1615" s="36">
        <f>Source!AV1408</f>
        <v>1</v>
      </c>
      <c r="I1615" s="37">
        <f>Source!U1408</f>
        <v>324.02848499999999</v>
      </c>
      <c r="J1615" s="36"/>
      <c r="K1615" s="37"/>
      <c r="AB1615" s="32">
        <f>I1615</f>
        <v>324.02848499999999</v>
      </c>
    </row>
    <row r="1616" spans="1:28" ht="15" x14ac:dyDescent="0.25">
      <c r="A1616" s="39"/>
      <c r="B1616" s="39"/>
      <c r="C1616" s="40" t="s">
        <v>319</v>
      </c>
      <c r="D1616" s="39"/>
      <c r="E1616" s="39"/>
      <c r="F1616" s="39"/>
      <c r="G1616" s="39"/>
      <c r="H1616" s="76">
        <f>I1606+I1607+I1609+I1612+I1613+I1614+SUM(I1610:I1611)</f>
        <v>52497.97</v>
      </c>
      <c r="I1616" s="76"/>
      <c r="J1616" s="76">
        <f>K1606+K1607+K1609+K1612+K1613+K1614+SUM(K1610:K1611)</f>
        <v>672160.64</v>
      </c>
      <c r="K1616" s="76"/>
      <c r="O1616" s="32">
        <f>I1606+I1607+I1609+I1612+I1613+I1614+SUM(I1610:I1611)</f>
        <v>52497.97</v>
      </c>
      <c r="P1616" s="32">
        <f>K1606+K1607+K1609+K1612+K1613+K1614+SUM(K1610:K1611)</f>
        <v>672160.64</v>
      </c>
      <c r="X1616">
        <f>IF(Source!BI1408&lt;=1,I1606+I1607+I1609+I1612+I1613+I1614-0, 0)</f>
        <v>18271.689999999999</v>
      </c>
      <c r="Y1616">
        <f>IF(Source!BI1408=2,I1606+I1607+I1609+I1612+I1613+I1614-0, 0)</f>
        <v>0</v>
      </c>
      <c r="Z1616">
        <f>IF(Source!BI1408=3,I1606+I1607+I1609+I1612+I1613+I1614-0, 0)</f>
        <v>0</v>
      </c>
      <c r="AA1616">
        <f>IF(Source!BI1408=4,I1606+I1607+I1609+I1612+I1613+I1614,0)</f>
        <v>0</v>
      </c>
    </row>
    <row r="1618" spans="1:28" ht="99.75" x14ac:dyDescent="0.2">
      <c r="A1618" s="26">
        <v>6</v>
      </c>
      <c r="B1618" s="26" t="str">
        <f>Source!F1411</f>
        <v>3.12-3-10</v>
      </c>
      <c r="C1618" s="26" t="s">
        <v>150</v>
      </c>
      <c r="D1618" s="27" t="str">
        <f>Source!H1411</f>
        <v>100 м2</v>
      </c>
      <c r="E1618" s="10">
        <f>Source!I1411</f>
        <v>2.0500000000000001E-2</v>
      </c>
      <c r="F1618" s="29"/>
      <c r="G1618" s="28"/>
      <c r="H1618" s="10"/>
      <c r="I1618" s="29"/>
      <c r="J1618" s="10"/>
      <c r="K1618" s="29"/>
      <c r="Q1618">
        <f>ROUND((Source!DN1411/100)*ROUND((ROUND((Source!AF1411*Source!AV1411*Source!I1411),2)),2), 2)</f>
        <v>24.19</v>
      </c>
      <c r="R1618">
        <f>Source!X1411</f>
        <v>534.03</v>
      </c>
      <c r="S1618">
        <f>ROUND((Source!DO1411/100)*ROUND((ROUND((Source!AF1411*Source!AV1411*Source!I1411),2)),2), 2)</f>
        <v>18.38</v>
      </c>
      <c r="T1618">
        <f>Source!Y1411</f>
        <v>251.67</v>
      </c>
      <c r="U1618">
        <f>ROUND((175/100)*ROUND((ROUND((Source!AE1411*Source!AV1411*Source!I1411),2)),2), 2)</f>
        <v>0.37</v>
      </c>
      <c r="V1618">
        <f>ROUND((160/100)*ROUND(ROUND((ROUND((Source!AE1411*Source!AV1411*Source!I1411),2)*Source!BS1411),2), 2), 2)</f>
        <v>8.86</v>
      </c>
    </row>
    <row r="1619" spans="1:28" x14ac:dyDescent="0.2">
      <c r="C1619" s="30" t="str">
        <f>"Объем: "&amp;Source!I1411&amp;"=2,05/"&amp;"100"</f>
        <v>Объем: 0,0205=2,05/100</v>
      </c>
    </row>
    <row r="1620" spans="1:28" ht="14.25" x14ac:dyDescent="0.2">
      <c r="A1620" s="26"/>
      <c r="B1620" s="26"/>
      <c r="C1620" s="26" t="s">
        <v>313</v>
      </c>
      <c r="D1620" s="27"/>
      <c r="E1620" s="10"/>
      <c r="F1620" s="29">
        <f>Source!AO1411</f>
        <v>986.85</v>
      </c>
      <c r="G1620" s="28" t="str">
        <f>Source!DG1411</f>
        <v>)*1,15</v>
      </c>
      <c r="H1620" s="10">
        <f>Source!AV1411</f>
        <v>1</v>
      </c>
      <c r="I1620" s="29">
        <f>ROUND((ROUND((Source!AF1411*Source!AV1411*Source!I1411),2)),2)</f>
        <v>23.26</v>
      </c>
      <c r="J1620" s="10">
        <f>IF(Source!BA1411&lt;&gt; 0, Source!BA1411, 1)</f>
        <v>26.39</v>
      </c>
      <c r="K1620" s="29">
        <f>Source!S1411</f>
        <v>613.83000000000004</v>
      </c>
      <c r="W1620">
        <f>I1620</f>
        <v>23.26</v>
      </c>
    </row>
    <row r="1621" spans="1:28" ht="14.25" x14ac:dyDescent="0.2">
      <c r="A1621" s="26"/>
      <c r="B1621" s="26"/>
      <c r="C1621" s="26" t="s">
        <v>322</v>
      </c>
      <c r="D1621" s="27"/>
      <c r="E1621" s="10"/>
      <c r="F1621" s="29">
        <f>Source!AM1411</f>
        <v>50.84</v>
      </c>
      <c r="G1621" s="28" t="str">
        <f>Source!DE1411</f>
        <v>)*1,25</v>
      </c>
      <c r="H1621" s="10">
        <f>Source!AV1411</f>
        <v>1</v>
      </c>
      <c r="I1621" s="29">
        <f>(ROUND((ROUND((((Source!ET1411*1.25))*Source!AV1411*Source!I1411),2)),2)+ROUND((ROUND(((Source!AE1411-((Source!EU1411*1.25)))*Source!AV1411*Source!I1411),2)),2))</f>
        <v>1.3</v>
      </c>
      <c r="J1621" s="10">
        <f>IF(Source!BB1411&lt;&gt; 0, Source!BB1411, 1)</f>
        <v>9.3800000000000008</v>
      </c>
      <c r="K1621" s="29">
        <f>Source!Q1411</f>
        <v>12.19</v>
      </c>
    </row>
    <row r="1622" spans="1:28" ht="14.25" x14ac:dyDescent="0.2">
      <c r="A1622" s="26"/>
      <c r="B1622" s="26"/>
      <c r="C1622" s="26" t="s">
        <v>323</v>
      </c>
      <c r="D1622" s="27"/>
      <c r="E1622" s="10"/>
      <c r="F1622" s="29">
        <f>Source!AN1411</f>
        <v>8.01</v>
      </c>
      <c r="G1622" s="28" t="str">
        <f>Source!DF1411</f>
        <v>)*1,25</v>
      </c>
      <c r="H1622" s="10">
        <f>Source!AV1411</f>
        <v>1</v>
      </c>
      <c r="I1622" s="41">
        <f>ROUND((ROUND((Source!AE1411*Source!AV1411*Source!I1411),2)),2)</f>
        <v>0.21</v>
      </c>
      <c r="J1622" s="10">
        <f>IF(Source!BS1411&lt;&gt; 0, Source!BS1411, 1)</f>
        <v>26.39</v>
      </c>
      <c r="K1622" s="41">
        <f>Source!R1411</f>
        <v>5.54</v>
      </c>
      <c r="W1622">
        <f>I1622</f>
        <v>0.21</v>
      </c>
    </row>
    <row r="1623" spans="1:28" ht="14.25" x14ac:dyDescent="0.2">
      <c r="A1623" s="26"/>
      <c r="B1623" s="26"/>
      <c r="C1623" s="26" t="s">
        <v>324</v>
      </c>
      <c r="D1623" s="27"/>
      <c r="E1623" s="10"/>
      <c r="F1623" s="29">
        <f>Source!AL1411</f>
        <v>7205.92</v>
      </c>
      <c r="G1623" s="28" t="str">
        <f>Source!DD1411</f>
        <v/>
      </c>
      <c r="H1623" s="10">
        <f>Source!AW1411</f>
        <v>1</v>
      </c>
      <c r="I1623" s="29">
        <f>ROUND((ROUND((Source!AC1411*Source!AW1411*Source!I1411),2)),2)</f>
        <v>147.72</v>
      </c>
      <c r="J1623" s="10">
        <f>IF(Source!BC1411&lt;&gt; 0, Source!BC1411, 1)</f>
        <v>1.95</v>
      </c>
      <c r="K1623" s="29">
        <f>Source!P1411</f>
        <v>288.05</v>
      </c>
    </row>
    <row r="1624" spans="1:28" ht="199.5" x14ac:dyDescent="0.2">
      <c r="A1624" s="26" t="s">
        <v>152</v>
      </c>
      <c r="B1624" s="26" t="str">
        <f>Source!F1412</f>
        <v>1.1-1-1312</v>
      </c>
      <c r="C1624" s="26" t="s">
        <v>282</v>
      </c>
      <c r="D1624" s="27" t="str">
        <f>Source!H1412</f>
        <v>м2</v>
      </c>
      <c r="E1624" s="10">
        <f>Source!I1412</f>
        <v>2.7681150000000003</v>
      </c>
      <c r="F1624" s="29">
        <f>Source!AK1412</f>
        <v>25.09</v>
      </c>
      <c r="G1624" s="31" t="s">
        <v>3</v>
      </c>
      <c r="H1624" s="10">
        <f>Source!AW1412</f>
        <v>1</v>
      </c>
      <c r="I1624" s="29">
        <f>ROUND((ROUND((Source!AC1412*Source!AW1412*Source!I1412),2)),2)+(ROUND((ROUND(((Source!ET1412)*Source!AV1412*Source!I1412),2)),2)+ROUND((ROUND(((Source!AE1412-(Source!EU1412))*Source!AV1412*Source!I1412),2)),2))+ROUND((ROUND((Source!AF1412*Source!AV1412*Source!I1412),2)),2)</f>
        <v>69.45</v>
      </c>
      <c r="J1624" s="10">
        <f>IF(Source!BC1412&lt;&gt; 0, Source!BC1412, 1)</f>
        <v>10.5</v>
      </c>
      <c r="K1624" s="29">
        <f>Source!O1412</f>
        <v>729.23</v>
      </c>
      <c r="Q1624">
        <f>ROUND((Source!DN1412/100)*ROUND((ROUND((Source!AF1412*Source!AV1412*Source!I1412),2)),2), 2)</f>
        <v>0</v>
      </c>
      <c r="R1624">
        <f>Source!X1412</f>
        <v>0</v>
      </c>
      <c r="S1624">
        <f>ROUND((Source!DO1412/100)*ROUND((ROUND((Source!AF1412*Source!AV1412*Source!I1412),2)),2), 2)</f>
        <v>0</v>
      </c>
      <c r="T1624">
        <f>Source!Y1412</f>
        <v>0</v>
      </c>
      <c r="U1624">
        <f>ROUND((175/100)*ROUND((ROUND((Source!AE1412*Source!AV1412*Source!I1412),2)),2), 2)</f>
        <v>0</v>
      </c>
      <c r="V1624">
        <f>ROUND((160/100)*ROUND(ROUND((ROUND((Source!AE1412*Source!AV1412*Source!I1412),2)*Source!BS1412),2), 2), 2)</f>
        <v>0</v>
      </c>
      <c r="X1624">
        <f>IF(Source!BI1412&lt;=1,I1624, 0)</f>
        <v>69.45</v>
      </c>
      <c r="Y1624">
        <f>IF(Source!BI1412=2,I1624, 0)</f>
        <v>0</v>
      </c>
      <c r="Z1624">
        <f>IF(Source!BI1412=3,I1624, 0)</f>
        <v>0</v>
      </c>
      <c r="AA1624">
        <f>IF(Source!BI1412=4,I1624, 0)</f>
        <v>0</v>
      </c>
    </row>
    <row r="1625" spans="1:28" ht="228" x14ac:dyDescent="0.2">
      <c r="A1625" s="26" t="s">
        <v>153</v>
      </c>
      <c r="B1625" s="26" t="str">
        <f>Source!F1413</f>
        <v>1.1-1-1313</v>
      </c>
      <c r="C1625" s="26" t="s">
        <v>283</v>
      </c>
      <c r="D1625" s="27" t="str">
        <f>Source!H1413</f>
        <v>м2</v>
      </c>
      <c r="E1625" s="10">
        <f>Source!I1413</f>
        <v>1.235535</v>
      </c>
      <c r="F1625" s="29">
        <f>Source!AK1413</f>
        <v>23.06</v>
      </c>
      <c r="G1625" s="31" t="s">
        <v>3</v>
      </c>
      <c r="H1625" s="10">
        <f>Source!AW1413</f>
        <v>1</v>
      </c>
      <c r="I1625" s="29">
        <f>ROUND((ROUND((Source!AC1413*Source!AW1413*Source!I1413),2)),2)+(ROUND((ROUND(((Source!ET1413)*Source!AV1413*Source!I1413),2)),2)+ROUND((ROUND(((Source!AE1413-(Source!EU1413))*Source!AV1413*Source!I1413),2)),2))+ROUND((ROUND((Source!AF1413*Source!AV1413*Source!I1413),2)),2)</f>
        <v>28.49</v>
      </c>
      <c r="J1625" s="10">
        <f>IF(Source!BC1413&lt;&gt; 0, Source!BC1413, 1)</f>
        <v>10.74</v>
      </c>
      <c r="K1625" s="29">
        <f>Source!O1413</f>
        <v>305.98</v>
      </c>
      <c r="Q1625">
        <f>ROUND((Source!DN1413/100)*ROUND((ROUND((Source!AF1413*Source!AV1413*Source!I1413),2)),2), 2)</f>
        <v>0</v>
      </c>
      <c r="R1625">
        <f>Source!X1413</f>
        <v>0</v>
      </c>
      <c r="S1625">
        <f>ROUND((Source!DO1413/100)*ROUND((ROUND((Source!AF1413*Source!AV1413*Source!I1413),2)),2), 2)</f>
        <v>0</v>
      </c>
      <c r="T1625">
        <f>Source!Y1413</f>
        <v>0</v>
      </c>
      <c r="U1625">
        <f>ROUND((175/100)*ROUND((ROUND((Source!AE1413*Source!AV1413*Source!I1413),2)),2), 2)</f>
        <v>0</v>
      </c>
      <c r="V1625">
        <f>ROUND((160/100)*ROUND(ROUND((ROUND((Source!AE1413*Source!AV1413*Source!I1413),2)*Source!BS1413),2), 2), 2)</f>
        <v>0</v>
      </c>
      <c r="X1625">
        <f>IF(Source!BI1413&lt;=1,I1625, 0)</f>
        <v>28.49</v>
      </c>
      <c r="Y1625">
        <f>IF(Source!BI1413=2,I1625, 0)</f>
        <v>0</v>
      </c>
      <c r="Z1625">
        <f>IF(Source!BI1413=3,I1625, 0)</f>
        <v>0</v>
      </c>
      <c r="AA1625">
        <f>IF(Source!BI1413=4,I1625, 0)</f>
        <v>0</v>
      </c>
    </row>
    <row r="1626" spans="1:28" ht="14.25" x14ac:dyDescent="0.2">
      <c r="A1626" s="26"/>
      <c r="B1626" s="26"/>
      <c r="C1626" s="26" t="s">
        <v>314</v>
      </c>
      <c r="D1626" s="27" t="s">
        <v>315</v>
      </c>
      <c r="E1626" s="10">
        <f>Source!DN1411</f>
        <v>104</v>
      </c>
      <c r="F1626" s="29"/>
      <c r="G1626" s="28"/>
      <c r="H1626" s="10"/>
      <c r="I1626" s="29">
        <f>SUM(Q1618:Q1625)</f>
        <v>24.19</v>
      </c>
      <c r="J1626" s="10">
        <f>Source!BZ1411</f>
        <v>87</v>
      </c>
      <c r="K1626" s="29">
        <f>SUM(R1618:R1625)</f>
        <v>534.03</v>
      </c>
    </row>
    <row r="1627" spans="1:28" ht="14.25" x14ac:dyDescent="0.2">
      <c r="A1627" s="26"/>
      <c r="B1627" s="26"/>
      <c r="C1627" s="26" t="s">
        <v>316</v>
      </c>
      <c r="D1627" s="27" t="s">
        <v>315</v>
      </c>
      <c r="E1627" s="10">
        <f>Source!DO1411</f>
        <v>79</v>
      </c>
      <c r="F1627" s="29"/>
      <c r="G1627" s="28"/>
      <c r="H1627" s="10"/>
      <c r="I1627" s="29">
        <f>SUM(S1618:S1626)</f>
        <v>18.38</v>
      </c>
      <c r="J1627" s="10">
        <f>Source!CA1411</f>
        <v>41</v>
      </c>
      <c r="K1627" s="29">
        <f>SUM(T1618:T1626)</f>
        <v>251.67</v>
      </c>
    </row>
    <row r="1628" spans="1:28" ht="14.25" x14ac:dyDescent="0.2">
      <c r="A1628" s="26"/>
      <c r="B1628" s="26"/>
      <c r="C1628" s="26" t="s">
        <v>325</v>
      </c>
      <c r="D1628" s="27" t="s">
        <v>315</v>
      </c>
      <c r="E1628" s="10">
        <f>175</f>
        <v>175</v>
      </c>
      <c r="F1628" s="29"/>
      <c r="G1628" s="28"/>
      <c r="H1628" s="10"/>
      <c r="I1628" s="29">
        <f>SUM(U1618:U1627)</f>
        <v>0.37</v>
      </c>
      <c r="J1628" s="10">
        <f>160</f>
        <v>160</v>
      </c>
      <c r="K1628" s="29">
        <f>SUM(V1618:V1627)</f>
        <v>8.86</v>
      </c>
    </row>
    <row r="1629" spans="1:28" ht="14.25" x14ac:dyDescent="0.2">
      <c r="A1629" s="34"/>
      <c r="B1629" s="34"/>
      <c r="C1629" s="34" t="s">
        <v>317</v>
      </c>
      <c r="D1629" s="35" t="s">
        <v>318</v>
      </c>
      <c r="E1629" s="36">
        <f>Source!AQ1411</f>
        <v>85</v>
      </c>
      <c r="F1629" s="37"/>
      <c r="G1629" s="38" t="str">
        <f>Source!DI1411</f>
        <v>)*1,15</v>
      </c>
      <c r="H1629" s="36">
        <f>Source!AV1411</f>
        <v>1</v>
      </c>
      <c r="I1629" s="37">
        <f>Source!U1411</f>
        <v>2.0038749999999999</v>
      </c>
      <c r="J1629" s="36"/>
      <c r="K1629" s="37"/>
      <c r="AB1629" s="32">
        <f>I1629</f>
        <v>2.0038749999999999</v>
      </c>
    </row>
    <row r="1630" spans="1:28" ht="15" x14ac:dyDescent="0.25">
      <c r="A1630" s="39"/>
      <c r="B1630" s="39"/>
      <c r="C1630" s="40" t="s">
        <v>319</v>
      </c>
      <c r="D1630" s="39"/>
      <c r="E1630" s="39"/>
      <c r="F1630" s="39"/>
      <c r="G1630" s="39"/>
      <c r="H1630" s="76">
        <f>I1620+I1621+I1623+I1626+I1627+I1628+SUM(I1624:I1625)</f>
        <v>313.15999999999997</v>
      </c>
      <c r="I1630" s="76"/>
      <c r="J1630" s="76">
        <f>K1620+K1621+K1623+K1626+K1627+K1628+SUM(K1624:K1625)</f>
        <v>2743.84</v>
      </c>
      <c r="K1630" s="76"/>
      <c r="O1630" s="32">
        <f>I1620+I1621+I1623+I1626+I1627+I1628+SUM(I1624:I1625)</f>
        <v>313.15999999999997</v>
      </c>
      <c r="P1630" s="32">
        <f>K1620+K1621+K1623+K1626+K1627+K1628+SUM(K1624:K1625)</f>
        <v>2743.84</v>
      </c>
      <c r="X1630">
        <f>IF(Source!BI1411&lt;=1,I1620+I1621+I1623+I1626+I1627+I1628-0, 0)</f>
        <v>215.22</v>
      </c>
      <c r="Y1630">
        <f>IF(Source!BI1411=2,I1620+I1621+I1623+I1626+I1627+I1628-0, 0)</f>
        <v>0</v>
      </c>
      <c r="Z1630">
        <f>IF(Source!BI1411=3,I1620+I1621+I1623+I1626+I1627+I1628-0, 0)</f>
        <v>0</v>
      </c>
      <c r="AA1630">
        <f>IF(Source!BI1411=4,I1620+I1621+I1623+I1626+I1627+I1628,0)</f>
        <v>0</v>
      </c>
    </row>
    <row r="1633" spans="1:28" ht="16.5" x14ac:dyDescent="0.25">
      <c r="A1633" s="75" t="str">
        <f>CONCATENATE("Подраздел: ",IF(Source!G1415&lt;&gt;"Новый подраздел", Source!G1415, ""))</f>
        <v>Подраздел: Кровля тех. этажа в/о В/5-9</v>
      </c>
      <c r="B1633" s="75"/>
      <c r="C1633" s="75"/>
      <c r="D1633" s="75"/>
      <c r="E1633" s="75"/>
      <c r="F1633" s="75"/>
      <c r="G1633" s="75"/>
      <c r="H1633" s="75"/>
      <c r="I1633" s="75"/>
      <c r="J1633" s="75"/>
      <c r="K1633" s="75"/>
    </row>
    <row r="1634" spans="1:28" ht="42.75" x14ac:dyDescent="0.2">
      <c r="A1634" s="26">
        <v>1</v>
      </c>
      <c r="B1634" s="26" t="str">
        <f>Source!F1419</f>
        <v>6.61-26-1</v>
      </c>
      <c r="C1634" s="26" t="s">
        <v>21</v>
      </c>
      <c r="D1634" s="27" t="str">
        <f>Source!H1419</f>
        <v>100 м2</v>
      </c>
      <c r="E1634" s="10">
        <f>Source!I1419</f>
        <v>6.0000000000000001E-3</v>
      </c>
      <c r="F1634" s="29"/>
      <c r="G1634" s="28"/>
      <c r="H1634" s="10"/>
      <c r="I1634" s="29"/>
      <c r="J1634" s="10"/>
      <c r="K1634" s="29"/>
      <c r="Q1634">
        <f>ROUND((Source!DN1419/100)*ROUND((ROUND((Source!AF1419*Source!AV1419*Source!I1419),2)),2), 2)</f>
        <v>2.82</v>
      </c>
      <c r="R1634">
        <f>Source!X1419</f>
        <v>65.209999999999994</v>
      </c>
      <c r="S1634">
        <f>ROUND((Source!DO1419/100)*ROUND((ROUND((Source!AF1419*Source!AV1419*Source!I1419),2)),2), 2)</f>
        <v>1.94</v>
      </c>
      <c r="T1634">
        <f>Source!Y1419</f>
        <v>38.200000000000003</v>
      </c>
      <c r="U1634">
        <f>ROUND((175/100)*ROUND((ROUND((Source!AE1419*Source!AV1419*Source!I1419),2)),2), 2)</f>
        <v>0</v>
      </c>
      <c r="V1634">
        <f>ROUND((160/100)*ROUND(ROUND((ROUND((Source!AE1419*Source!AV1419*Source!I1419),2)*Source!BS1419),2), 2), 2)</f>
        <v>0</v>
      </c>
    </row>
    <row r="1635" spans="1:28" x14ac:dyDescent="0.2">
      <c r="C1635" s="30" t="str">
        <f>"Объем: "&amp;Source!I1419&amp;"=0,6/"&amp;"100"</f>
        <v>Объем: 0,006=0,6/100</v>
      </c>
    </row>
    <row r="1636" spans="1:28" ht="14.25" x14ac:dyDescent="0.2">
      <c r="A1636" s="26"/>
      <c r="B1636" s="26"/>
      <c r="C1636" s="26" t="s">
        <v>313</v>
      </c>
      <c r="D1636" s="27"/>
      <c r="E1636" s="10"/>
      <c r="F1636" s="29">
        <f>Source!AO1419</f>
        <v>587.65</v>
      </c>
      <c r="G1636" s="28" t="str">
        <f>Source!DG1419</f>
        <v/>
      </c>
      <c r="H1636" s="10">
        <f>Source!AV1419</f>
        <v>1</v>
      </c>
      <c r="I1636" s="29">
        <f>ROUND((ROUND((Source!AF1419*Source!AV1419*Source!I1419),2)),2)</f>
        <v>3.53</v>
      </c>
      <c r="J1636" s="10">
        <f>IF(Source!BA1419&lt;&gt; 0, Source!BA1419, 1)</f>
        <v>26.39</v>
      </c>
      <c r="K1636" s="29">
        <f>Source!S1419</f>
        <v>93.16</v>
      </c>
      <c r="W1636">
        <f>I1636</f>
        <v>3.53</v>
      </c>
    </row>
    <row r="1637" spans="1:28" ht="28.5" x14ac:dyDescent="0.2">
      <c r="A1637" s="26" t="s">
        <v>27</v>
      </c>
      <c r="B1637" s="26" t="str">
        <f>Source!F1420</f>
        <v>9999990001</v>
      </c>
      <c r="C1637" s="26" t="s">
        <v>29</v>
      </c>
      <c r="D1637" s="27" t="str">
        <f>Source!H1420</f>
        <v>т</v>
      </c>
      <c r="E1637" s="10">
        <f>Source!I1420</f>
        <v>-2.76E-2</v>
      </c>
      <c r="F1637" s="29">
        <f>Source!AK1420</f>
        <v>0</v>
      </c>
      <c r="G1637" s="31" t="s">
        <v>3</v>
      </c>
      <c r="H1637" s="10">
        <f>Source!AW1420</f>
        <v>1</v>
      </c>
      <c r="I1637" s="29">
        <f>ROUND((ROUND((Source!AC1420*Source!AW1420*Source!I1420),2)),2)+(ROUND((ROUND(((Source!ET1420)*Source!AV1420*Source!I1420),2)),2)+ROUND((ROUND(((Source!AE1420-(Source!EU1420))*Source!AV1420*Source!I1420),2)),2))+ROUND((ROUND((Source!AF1420*Source!AV1420*Source!I1420),2)),2)</f>
        <v>0</v>
      </c>
      <c r="J1637" s="10">
        <f>IF(Source!BC1420&lt;&gt; 0, Source!BC1420, 1)</f>
        <v>1</v>
      </c>
      <c r="K1637" s="29">
        <f>Source!O1420</f>
        <v>0</v>
      </c>
      <c r="Q1637">
        <f>ROUND((Source!DN1420/100)*ROUND((ROUND((Source!AF1420*Source!AV1420*Source!I1420),2)),2), 2)</f>
        <v>0</v>
      </c>
      <c r="R1637">
        <f>Source!X1420</f>
        <v>0</v>
      </c>
      <c r="S1637">
        <f>ROUND((Source!DO1420/100)*ROUND((ROUND((Source!AF1420*Source!AV1420*Source!I1420),2)),2), 2)</f>
        <v>0</v>
      </c>
      <c r="T1637">
        <f>Source!Y1420</f>
        <v>0</v>
      </c>
      <c r="U1637">
        <f>ROUND((175/100)*ROUND((ROUND((Source!AE1420*Source!AV1420*Source!I1420),2)),2), 2)</f>
        <v>0</v>
      </c>
      <c r="V1637">
        <f>ROUND((160/100)*ROUND(ROUND((ROUND((Source!AE1420*Source!AV1420*Source!I1420),2)*Source!BS1420),2), 2), 2)</f>
        <v>0</v>
      </c>
      <c r="X1637">
        <f>IF(Source!BI1420&lt;=1,I1637, 0)</f>
        <v>0</v>
      </c>
      <c r="Y1637">
        <f>IF(Source!BI1420=2,I1637, 0)</f>
        <v>0</v>
      </c>
      <c r="Z1637">
        <f>IF(Source!BI1420=3,I1637, 0)</f>
        <v>0</v>
      </c>
      <c r="AA1637">
        <f>IF(Source!BI1420=4,I1637, 0)</f>
        <v>0</v>
      </c>
    </row>
    <row r="1638" spans="1:28" ht="14.25" x14ac:dyDescent="0.2">
      <c r="A1638" s="26"/>
      <c r="B1638" s="26"/>
      <c r="C1638" s="26" t="s">
        <v>314</v>
      </c>
      <c r="D1638" s="27" t="s">
        <v>315</v>
      </c>
      <c r="E1638" s="10">
        <f>Source!DN1419</f>
        <v>80</v>
      </c>
      <c r="F1638" s="29"/>
      <c r="G1638" s="28"/>
      <c r="H1638" s="10"/>
      <c r="I1638" s="29">
        <f>SUM(Q1634:Q1637)</f>
        <v>2.82</v>
      </c>
      <c r="J1638" s="10">
        <f>Source!BZ1419</f>
        <v>70</v>
      </c>
      <c r="K1638" s="29">
        <f>SUM(R1634:R1637)</f>
        <v>65.209999999999994</v>
      </c>
    </row>
    <row r="1639" spans="1:28" ht="14.25" x14ac:dyDescent="0.2">
      <c r="A1639" s="26"/>
      <c r="B1639" s="26"/>
      <c r="C1639" s="26" t="s">
        <v>316</v>
      </c>
      <c r="D1639" s="27" t="s">
        <v>315</v>
      </c>
      <c r="E1639" s="10">
        <f>Source!DO1419</f>
        <v>55</v>
      </c>
      <c r="F1639" s="29"/>
      <c r="G1639" s="28"/>
      <c r="H1639" s="10"/>
      <c r="I1639" s="29">
        <f>SUM(S1634:S1638)</f>
        <v>1.94</v>
      </c>
      <c r="J1639" s="10">
        <f>Source!CA1419</f>
        <v>41</v>
      </c>
      <c r="K1639" s="29">
        <f>SUM(T1634:T1638)</f>
        <v>38.200000000000003</v>
      </c>
    </row>
    <row r="1640" spans="1:28" ht="14.25" x14ac:dyDescent="0.2">
      <c r="A1640" s="34"/>
      <c r="B1640" s="34"/>
      <c r="C1640" s="34" t="s">
        <v>317</v>
      </c>
      <c r="D1640" s="35" t="s">
        <v>318</v>
      </c>
      <c r="E1640" s="36">
        <f>Source!AQ1419</f>
        <v>57.5</v>
      </c>
      <c r="F1640" s="37"/>
      <c r="G1640" s="38" t="str">
        <f>Source!DI1419</f>
        <v/>
      </c>
      <c r="H1640" s="36">
        <f>Source!AV1419</f>
        <v>1</v>
      </c>
      <c r="I1640" s="37">
        <f>Source!U1419</f>
        <v>0.34500000000000003</v>
      </c>
      <c r="J1640" s="36"/>
      <c r="K1640" s="37"/>
      <c r="AB1640" s="32">
        <f>I1640</f>
        <v>0.34500000000000003</v>
      </c>
    </row>
    <row r="1641" spans="1:28" ht="15" x14ac:dyDescent="0.25">
      <c r="A1641" s="39"/>
      <c r="B1641" s="39"/>
      <c r="C1641" s="40" t="s">
        <v>319</v>
      </c>
      <c r="D1641" s="39"/>
      <c r="E1641" s="39"/>
      <c r="F1641" s="39"/>
      <c r="G1641" s="39"/>
      <c r="H1641" s="76">
        <f>I1636+I1638+I1639+SUM(I1637:I1637)</f>
        <v>8.2899999999999991</v>
      </c>
      <c r="I1641" s="76"/>
      <c r="J1641" s="76">
        <f>K1636+K1638+K1639+SUM(K1637:K1637)</f>
        <v>196.57</v>
      </c>
      <c r="K1641" s="76"/>
      <c r="O1641" s="32">
        <f>I1636+I1638+I1639+SUM(I1637:I1637)</f>
        <v>8.2899999999999991</v>
      </c>
      <c r="P1641" s="32">
        <f>K1636+K1638+K1639+SUM(K1637:K1637)</f>
        <v>196.57</v>
      </c>
      <c r="X1641">
        <f>IF(Source!BI1419&lt;=1,I1636+I1638+I1639-0, 0)</f>
        <v>8.2899999999999991</v>
      </c>
      <c r="Y1641">
        <f>IF(Source!BI1419=2,I1636+I1638+I1639-0, 0)</f>
        <v>0</v>
      </c>
      <c r="Z1641">
        <f>IF(Source!BI1419=3,I1636+I1638+I1639-0, 0)</f>
        <v>0</v>
      </c>
      <c r="AA1641">
        <f>IF(Source!BI1419=4,I1636+I1638+I1639,0)</f>
        <v>0</v>
      </c>
    </row>
    <row r="1643" spans="1:28" ht="42.75" x14ac:dyDescent="0.2">
      <c r="A1643" s="26">
        <v>2</v>
      </c>
      <c r="B1643" s="26" t="str">
        <f>Source!F1421</f>
        <v>6.62-31-1</v>
      </c>
      <c r="C1643" s="26" t="s">
        <v>33</v>
      </c>
      <c r="D1643" s="27" t="str">
        <f>Source!H1421</f>
        <v>1 м2 поверхности</v>
      </c>
      <c r="E1643" s="10">
        <f>Source!I1421</f>
        <v>0.35</v>
      </c>
      <c r="F1643" s="29"/>
      <c r="G1643" s="28"/>
      <c r="H1643" s="10"/>
      <c r="I1643" s="29"/>
      <c r="J1643" s="10"/>
      <c r="K1643" s="29"/>
      <c r="Q1643">
        <f>ROUND((Source!DN1421/100)*ROUND((ROUND((Source!AF1421*Source!AV1421*Source!I1421),2)),2), 2)</f>
        <v>2.15</v>
      </c>
      <c r="R1643">
        <f>Source!X1421</f>
        <v>47.09</v>
      </c>
      <c r="S1643">
        <f>ROUND((Source!DO1421/100)*ROUND((ROUND((Source!AF1421*Source!AV1421*Source!I1421),2)),2), 2)</f>
        <v>1.38</v>
      </c>
      <c r="T1643">
        <f>Source!Y1421</f>
        <v>23.26</v>
      </c>
      <c r="U1643">
        <f>ROUND((175/100)*ROUND((ROUND((Source!AE1421*Source!AV1421*Source!I1421),2)),2), 2)</f>
        <v>0</v>
      </c>
      <c r="V1643">
        <f>ROUND((160/100)*ROUND(ROUND((ROUND((Source!AE1421*Source!AV1421*Source!I1421),2)*Source!BS1421),2), 2), 2)</f>
        <v>0</v>
      </c>
    </row>
    <row r="1644" spans="1:28" ht="14.25" x14ac:dyDescent="0.2">
      <c r="A1644" s="26"/>
      <c r="B1644" s="26"/>
      <c r="C1644" s="26" t="s">
        <v>313</v>
      </c>
      <c r="D1644" s="27"/>
      <c r="E1644" s="10"/>
      <c r="F1644" s="29">
        <f>Source!AO1421</f>
        <v>6.13</v>
      </c>
      <c r="G1644" s="28" t="str">
        <f>Source!DG1421</f>
        <v/>
      </c>
      <c r="H1644" s="10">
        <f>Source!AV1421</f>
        <v>1</v>
      </c>
      <c r="I1644" s="29">
        <f>ROUND((ROUND((Source!AF1421*Source!AV1421*Source!I1421),2)),2)</f>
        <v>2.15</v>
      </c>
      <c r="J1644" s="10">
        <f>IF(Source!BA1421&lt;&gt; 0, Source!BA1421, 1)</f>
        <v>26.39</v>
      </c>
      <c r="K1644" s="29">
        <f>Source!S1421</f>
        <v>56.74</v>
      </c>
      <c r="W1644">
        <f>I1644</f>
        <v>2.15</v>
      </c>
    </row>
    <row r="1645" spans="1:28" ht="14.25" x14ac:dyDescent="0.2">
      <c r="A1645" s="26"/>
      <c r="B1645" s="26"/>
      <c r="C1645" s="26" t="s">
        <v>314</v>
      </c>
      <c r="D1645" s="27" t="s">
        <v>315</v>
      </c>
      <c r="E1645" s="10">
        <f>Source!DN1421</f>
        <v>100</v>
      </c>
      <c r="F1645" s="29"/>
      <c r="G1645" s="28"/>
      <c r="H1645" s="10"/>
      <c r="I1645" s="29">
        <f>SUM(Q1643:Q1644)</f>
        <v>2.15</v>
      </c>
      <c r="J1645" s="10">
        <f>Source!BZ1421</f>
        <v>83</v>
      </c>
      <c r="K1645" s="29">
        <f>SUM(R1643:R1644)</f>
        <v>47.09</v>
      </c>
    </row>
    <row r="1646" spans="1:28" ht="14.25" x14ac:dyDescent="0.2">
      <c r="A1646" s="26"/>
      <c r="B1646" s="26"/>
      <c r="C1646" s="26" t="s">
        <v>316</v>
      </c>
      <c r="D1646" s="27" t="s">
        <v>315</v>
      </c>
      <c r="E1646" s="10">
        <f>Source!DO1421</f>
        <v>64</v>
      </c>
      <c r="F1646" s="29"/>
      <c r="G1646" s="28"/>
      <c r="H1646" s="10"/>
      <c r="I1646" s="29">
        <f>SUM(S1643:S1645)</f>
        <v>1.38</v>
      </c>
      <c r="J1646" s="10">
        <f>Source!CA1421</f>
        <v>41</v>
      </c>
      <c r="K1646" s="29">
        <f>SUM(T1643:T1645)</f>
        <v>23.26</v>
      </c>
    </row>
    <row r="1647" spans="1:28" ht="14.25" x14ac:dyDescent="0.2">
      <c r="A1647" s="34"/>
      <c r="B1647" s="34"/>
      <c r="C1647" s="34" t="s">
        <v>317</v>
      </c>
      <c r="D1647" s="35" t="s">
        <v>318</v>
      </c>
      <c r="E1647" s="36">
        <f>Source!AQ1421</f>
        <v>0.6</v>
      </c>
      <c r="F1647" s="37"/>
      <c r="G1647" s="38" t="str">
        <f>Source!DI1421</f>
        <v/>
      </c>
      <c r="H1647" s="36">
        <f>Source!AV1421</f>
        <v>1</v>
      </c>
      <c r="I1647" s="37">
        <f>Source!U1421</f>
        <v>0.21</v>
      </c>
      <c r="J1647" s="36"/>
      <c r="K1647" s="37"/>
      <c r="AB1647" s="32">
        <f>I1647</f>
        <v>0.21</v>
      </c>
    </row>
    <row r="1648" spans="1:28" ht="15" x14ac:dyDescent="0.25">
      <c r="A1648" s="39"/>
      <c r="B1648" s="39"/>
      <c r="C1648" s="40" t="s">
        <v>319</v>
      </c>
      <c r="D1648" s="39"/>
      <c r="E1648" s="39"/>
      <c r="F1648" s="39"/>
      <c r="G1648" s="39"/>
      <c r="H1648" s="76">
        <f>I1644+I1645+I1646</f>
        <v>5.68</v>
      </c>
      <c r="I1648" s="76"/>
      <c r="J1648" s="76">
        <f>K1644+K1645+K1646</f>
        <v>127.09000000000002</v>
      </c>
      <c r="K1648" s="76"/>
      <c r="O1648" s="32">
        <f>I1644+I1645+I1646</f>
        <v>5.68</v>
      </c>
      <c r="P1648" s="32">
        <f>K1644+K1645+K1646</f>
        <v>127.09000000000002</v>
      </c>
      <c r="X1648">
        <f>IF(Source!BI1421&lt;=1,I1644+I1645+I1646-0, 0)</f>
        <v>5.68</v>
      </c>
      <c r="Y1648">
        <f>IF(Source!BI1421=2,I1644+I1645+I1646-0, 0)</f>
        <v>0</v>
      </c>
      <c r="Z1648">
        <f>IF(Source!BI1421=3,I1644+I1645+I1646-0, 0)</f>
        <v>0</v>
      </c>
      <c r="AA1648">
        <f>IF(Source!BI1421=4,I1644+I1645+I1646,0)</f>
        <v>0</v>
      </c>
    </row>
    <row r="1650" spans="1:28" ht="28.5" x14ac:dyDescent="0.2">
      <c r="A1650" s="26">
        <v>3</v>
      </c>
      <c r="B1650" s="26" t="str">
        <f>Source!F1422</f>
        <v>6.58-2-1</v>
      </c>
      <c r="C1650" s="26" t="s">
        <v>40</v>
      </c>
      <c r="D1650" s="27" t="str">
        <f>Source!H1422</f>
        <v>100 м2</v>
      </c>
      <c r="E1650" s="10">
        <f>Source!I1422</f>
        <v>1.2E-2</v>
      </c>
      <c r="F1650" s="29"/>
      <c r="G1650" s="28"/>
      <c r="H1650" s="10"/>
      <c r="I1650" s="29"/>
      <c r="J1650" s="10"/>
      <c r="K1650" s="29"/>
      <c r="Q1650">
        <f>ROUND((Source!DN1422/100)*ROUND((ROUND((Source!AF1422*Source!AV1422*Source!I1422),2)),2), 2)</f>
        <v>1.84</v>
      </c>
      <c r="R1650">
        <f>Source!X1422</f>
        <v>42.49</v>
      </c>
      <c r="S1650">
        <f>ROUND((Source!DO1422/100)*ROUND((ROUND((Source!AF1422*Source!AV1422*Source!I1422),2)),2), 2)</f>
        <v>1.27</v>
      </c>
      <c r="T1650">
        <f>Source!Y1422</f>
        <v>24.89</v>
      </c>
      <c r="U1650">
        <f>ROUND((175/100)*ROUND((ROUND((Source!AE1422*Source!AV1422*Source!I1422),2)),2), 2)</f>
        <v>0</v>
      </c>
      <c r="V1650">
        <f>ROUND((160/100)*ROUND(ROUND((ROUND((Source!AE1422*Source!AV1422*Source!I1422),2)*Source!BS1422),2), 2), 2)</f>
        <v>0</v>
      </c>
    </row>
    <row r="1651" spans="1:28" x14ac:dyDescent="0.2">
      <c r="C1651" s="30" t="str">
        <f>"Объем: "&amp;Source!I1422&amp;"=1,2/"&amp;"100"</f>
        <v>Объем: 0,012=1,2/100</v>
      </c>
    </row>
    <row r="1652" spans="1:28" ht="14.25" x14ac:dyDescent="0.2">
      <c r="A1652" s="26"/>
      <c r="B1652" s="26"/>
      <c r="C1652" s="26" t="s">
        <v>313</v>
      </c>
      <c r="D1652" s="27"/>
      <c r="E1652" s="10"/>
      <c r="F1652" s="29">
        <f>Source!AO1422</f>
        <v>191.34</v>
      </c>
      <c r="G1652" s="28" t="str">
        <f>Source!DG1422</f>
        <v/>
      </c>
      <c r="H1652" s="10">
        <f>Source!AV1422</f>
        <v>1</v>
      </c>
      <c r="I1652" s="29">
        <f>ROUND((ROUND((Source!AF1422*Source!AV1422*Source!I1422),2)),2)</f>
        <v>2.2999999999999998</v>
      </c>
      <c r="J1652" s="10">
        <f>IF(Source!BA1422&lt;&gt; 0, Source!BA1422, 1)</f>
        <v>26.39</v>
      </c>
      <c r="K1652" s="29">
        <f>Source!S1422</f>
        <v>60.7</v>
      </c>
      <c r="W1652">
        <f>I1652</f>
        <v>2.2999999999999998</v>
      </c>
    </row>
    <row r="1653" spans="1:28" ht="28.5" x14ac:dyDescent="0.2">
      <c r="A1653" s="26" t="s">
        <v>44</v>
      </c>
      <c r="B1653" s="26" t="str">
        <f>Source!F1423</f>
        <v>9999990001</v>
      </c>
      <c r="C1653" s="26" t="s">
        <v>29</v>
      </c>
      <c r="D1653" s="27" t="str">
        <f>Source!H1423</f>
        <v>т</v>
      </c>
      <c r="E1653" s="10">
        <f>Source!I1423</f>
        <v>-1.2240000000000001E-2</v>
      </c>
      <c r="F1653" s="29">
        <f>Source!AK1423</f>
        <v>0</v>
      </c>
      <c r="G1653" s="31" t="s">
        <v>3</v>
      </c>
      <c r="H1653" s="10">
        <f>Source!AW1423</f>
        <v>1</v>
      </c>
      <c r="I1653" s="29">
        <f>ROUND((ROUND((Source!AC1423*Source!AW1423*Source!I1423),2)),2)+(ROUND((ROUND(((Source!ET1423)*Source!AV1423*Source!I1423),2)),2)+ROUND((ROUND(((Source!AE1423-(Source!EU1423))*Source!AV1423*Source!I1423),2)),2))+ROUND((ROUND((Source!AF1423*Source!AV1423*Source!I1423),2)),2)</f>
        <v>0</v>
      </c>
      <c r="J1653" s="10">
        <f>IF(Source!BC1423&lt;&gt; 0, Source!BC1423, 1)</f>
        <v>1</v>
      </c>
      <c r="K1653" s="29">
        <f>Source!O1423</f>
        <v>0</v>
      </c>
      <c r="Q1653">
        <f>ROUND((Source!DN1423/100)*ROUND((ROUND((Source!AF1423*Source!AV1423*Source!I1423),2)),2), 2)</f>
        <v>0</v>
      </c>
      <c r="R1653">
        <f>Source!X1423</f>
        <v>0</v>
      </c>
      <c r="S1653">
        <f>ROUND((Source!DO1423/100)*ROUND((ROUND((Source!AF1423*Source!AV1423*Source!I1423),2)),2), 2)</f>
        <v>0</v>
      </c>
      <c r="T1653">
        <f>Source!Y1423</f>
        <v>0</v>
      </c>
      <c r="U1653">
        <f>ROUND((175/100)*ROUND((ROUND((Source!AE1423*Source!AV1423*Source!I1423),2)),2), 2)</f>
        <v>0</v>
      </c>
      <c r="V1653">
        <f>ROUND((160/100)*ROUND(ROUND((ROUND((Source!AE1423*Source!AV1423*Source!I1423),2)*Source!BS1423),2), 2), 2)</f>
        <v>0</v>
      </c>
      <c r="X1653">
        <f>IF(Source!BI1423&lt;=1,I1653, 0)</f>
        <v>0</v>
      </c>
      <c r="Y1653">
        <f>IF(Source!BI1423=2,I1653, 0)</f>
        <v>0</v>
      </c>
      <c r="Z1653">
        <f>IF(Source!BI1423=3,I1653, 0)</f>
        <v>0</v>
      </c>
      <c r="AA1653">
        <f>IF(Source!BI1423=4,I1653, 0)</f>
        <v>0</v>
      </c>
    </row>
    <row r="1654" spans="1:28" ht="14.25" x14ac:dyDescent="0.2">
      <c r="A1654" s="26"/>
      <c r="B1654" s="26"/>
      <c r="C1654" s="26" t="s">
        <v>314</v>
      </c>
      <c r="D1654" s="27" t="s">
        <v>315</v>
      </c>
      <c r="E1654" s="10">
        <f>Source!DN1422</f>
        <v>80</v>
      </c>
      <c r="F1654" s="29"/>
      <c r="G1654" s="28"/>
      <c r="H1654" s="10"/>
      <c r="I1654" s="29">
        <f>SUM(Q1650:Q1653)</f>
        <v>1.84</v>
      </c>
      <c r="J1654" s="10">
        <f>Source!BZ1422</f>
        <v>70</v>
      </c>
      <c r="K1654" s="29">
        <f>SUM(R1650:R1653)</f>
        <v>42.49</v>
      </c>
    </row>
    <row r="1655" spans="1:28" ht="14.25" x14ac:dyDescent="0.2">
      <c r="A1655" s="26"/>
      <c r="B1655" s="26"/>
      <c r="C1655" s="26" t="s">
        <v>316</v>
      </c>
      <c r="D1655" s="27" t="s">
        <v>315</v>
      </c>
      <c r="E1655" s="10">
        <f>Source!DO1422</f>
        <v>55</v>
      </c>
      <c r="F1655" s="29"/>
      <c r="G1655" s="28"/>
      <c r="H1655" s="10"/>
      <c r="I1655" s="29">
        <f>SUM(S1650:S1654)</f>
        <v>1.27</v>
      </c>
      <c r="J1655" s="10">
        <f>Source!CA1422</f>
        <v>41</v>
      </c>
      <c r="K1655" s="29">
        <f>SUM(T1650:T1654)</f>
        <v>24.89</v>
      </c>
    </row>
    <row r="1656" spans="1:28" ht="14.25" x14ac:dyDescent="0.2">
      <c r="A1656" s="34"/>
      <c r="B1656" s="34"/>
      <c r="C1656" s="34" t="s">
        <v>317</v>
      </c>
      <c r="D1656" s="35" t="s">
        <v>318</v>
      </c>
      <c r="E1656" s="36">
        <f>Source!AQ1422</f>
        <v>17.41</v>
      </c>
      <c r="F1656" s="37"/>
      <c r="G1656" s="38" t="str">
        <f>Source!DI1422</f>
        <v/>
      </c>
      <c r="H1656" s="36">
        <f>Source!AV1422</f>
        <v>1</v>
      </c>
      <c r="I1656" s="37">
        <f>Source!U1422</f>
        <v>0.20891999999999999</v>
      </c>
      <c r="J1656" s="36"/>
      <c r="K1656" s="37"/>
      <c r="AB1656" s="32">
        <f>I1656</f>
        <v>0.20891999999999999</v>
      </c>
    </row>
    <row r="1657" spans="1:28" ht="15" x14ac:dyDescent="0.25">
      <c r="A1657" s="39"/>
      <c r="B1657" s="39"/>
      <c r="C1657" s="40" t="s">
        <v>319</v>
      </c>
      <c r="D1657" s="39"/>
      <c r="E1657" s="39"/>
      <c r="F1657" s="39"/>
      <c r="G1657" s="39"/>
      <c r="H1657" s="76">
        <f>I1652+I1654+I1655+SUM(I1653:I1653)</f>
        <v>5.41</v>
      </c>
      <c r="I1657" s="76"/>
      <c r="J1657" s="76">
        <f>K1652+K1654+K1655+SUM(K1653:K1653)</f>
        <v>128.07999999999998</v>
      </c>
      <c r="K1657" s="76"/>
      <c r="O1657" s="32">
        <f>I1652+I1654+I1655+SUM(I1653:I1653)</f>
        <v>5.41</v>
      </c>
      <c r="P1657" s="32">
        <f>K1652+K1654+K1655+SUM(K1653:K1653)</f>
        <v>128.07999999999998</v>
      </c>
      <c r="X1657">
        <f>IF(Source!BI1422&lt;=1,I1652+I1654+I1655-0, 0)</f>
        <v>5.41</v>
      </c>
      <c r="Y1657">
        <f>IF(Source!BI1422=2,I1652+I1654+I1655-0, 0)</f>
        <v>0</v>
      </c>
      <c r="Z1657">
        <f>IF(Source!BI1422=3,I1652+I1654+I1655-0, 0)</f>
        <v>0</v>
      </c>
      <c r="AA1657">
        <f>IF(Source!BI1422=4,I1652+I1654+I1655,0)</f>
        <v>0</v>
      </c>
    </row>
    <row r="1660" spans="1:28" ht="15" x14ac:dyDescent="0.25">
      <c r="A1660" s="81" t="str">
        <f>CONCATENATE("Итого по подразделу: ",IF(Source!G1427&lt;&gt;"Новый подраздел", Source!G1427, ""))</f>
        <v>Итого по подразделу: Кровля тех. этажа в/о В/5-9</v>
      </c>
      <c r="B1660" s="81"/>
      <c r="C1660" s="81"/>
      <c r="D1660" s="81"/>
      <c r="E1660" s="81"/>
      <c r="F1660" s="81"/>
      <c r="G1660" s="81"/>
      <c r="H1660" s="79">
        <f>SUM(O1633:O1659)</f>
        <v>19.38</v>
      </c>
      <c r="I1660" s="80"/>
      <c r="J1660" s="79">
        <f>SUM(P1633:P1659)</f>
        <v>451.74</v>
      </c>
      <c r="K1660" s="80"/>
    </row>
    <row r="1661" spans="1:28" hidden="1" x14ac:dyDescent="0.2">
      <c r="A1661" t="s">
        <v>320</v>
      </c>
      <c r="H1661">
        <f>SUM(AC1633:AC1660)</f>
        <v>0</v>
      </c>
      <c r="J1661">
        <f>SUM(AD1633:AD1660)</f>
        <v>0</v>
      </c>
    </row>
    <row r="1662" spans="1:28" hidden="1" x14ac:dyDescent="0.2">
      <c r="A1662" t="s">
        <v>321</v>
      </c>
      <c r="H1662">
        <f>SUM(AE1633:AE1661)</f>
        <v>0</v>
      </c>
      <c r="J1662">
        <f>SUM(AF1633:AF1661)</f>
        <v>0</v>
      </c>
    </row>
    <row r="1664" spans="1:28" ht="16.5" x14ac:dyDescent="0.25">
      <c r="A1664" s="75" t="str">
        <f>CONCATENATE("Подраздел: ",IF(Source!G1457&lt;&gt;"Новый подраздел", Source!G1457, ""))</f>
        <v>Подраздел: Монтажные (кровельные)работы</v>
      </c>
      <c r="B1664" s="75"/>
      <c r="C1664" s="75"/>
      <c r="D1664" s="75"/>
      <c r="E1664" s="75"/>
      <c r="F1664" s="75"/>
      <c r="G1664" s="75"/>
      <c r="H1664" s="75"/>
      <c r="I1664" s="75"/>
      <c r="J1664" s="75"/>
      <c r="K1664" s="75"/>
    </row>
    <row r="1665" spans="1:28" ht="28.5" x14ac:dyDescent="0.2">
      <c r="A1665" s="26">
        <v>1</v>
      </c>
      <c r="B1665" s="26" t="str">
        <f>Source!F1461</f>
        <v>6.58-31-3</v>
      </c>
      <c r="C1665" s="26" t="s">
        <v>110</v>
      </c>
      <c r="D1665" s="27" t="str">
        <f>Source!H1461</f>
        <v>100 мест</v>
      </c>
      <c r="E1665" s="10">
        <f>Source!I1461</f>
        <v>0.02</v>
      </c>
      <c r="F1665" s="29"/>
      <c r="G1665" s="28"/>
      <c r="H1665" s="10"/>
      <c r="I1665" s="29"/>
      <c r="J1665" s="10"/>
      <c r="K1665" s="29"/>
      <c r="Q1665">
        <f>ROUND((Source!DN1461/100)*ROUND((ROUND((Source!AF1461*Source!AV1461*Source!I1461),2)),2), 2)</f>
        <v>27.29</v>
      </c>
      <c r="R1665">
        <f>Source!X1461</f>
        <v>602.45000000000005</v>
      </c>
      <c r="S1665">
        <f>ROUND((Source!DO1461/100)*ROUND((ROUND((Source!AF1461*Source!AV1461*Source!I1461),2)),2), 2)</f>
        <v>20.73</v>
      </c>
      <c r="T1665">
        <f>Source!Y1461</f>
        <v>283.91000000000003</v>
      </c>
      <c r="U1665">
        <f>ROUND((175/100)*ROUND((ROUND((Source!AE1461*Source!AV1461*Source!I1461),2)),2), 2)</f>
        <v>0.53</v>
      </c>
      <c r="V1665">
        <f>ROUND((160/100)*ROUND(ROUND((ROUND((Source!AE1461*Source!AV1461*Source!I1461),2)*Source!BS1461),2), 2), 2)</f>
        <v>12.67</v>
      </c>
    </row>
    <row r="1666" spans="1:28" x14ac:dyDescent="0.2">
      <c r="C1666" s="30" t="str">
        <f>"Объем: "&amp;Source!I1461&amp;"=2/"&amp;"100"</f>
        <v>Объем: 0,02=2/100</v>
      </c>
    </row>
    <row r="1667" spans="1:28" ht="14.25" x14ac:dyDescent="0.2">
      <c r="A1667" s="26"/>
      <c r="B1667" s="26"/>
      <c r="C1667" s="26" t="s">
        <v>313</v>
      </c>
      <c r="D1667" s="27"/>
      <c r="E1667" s="10"/>
      <c r="F1667" s="29">
        <f>Source!AO1461</f>
        <v>1311.93</v>
      </c>
      <c r="G1667" s="28" t="str">
        <f>Source!DG1461</f>
        <v/>
      </c>
      <c r="H1667" s="10">
        <f>Source!AV1461</f>
        <v>1</v>
      </c>
      <c r="I1667" s="29">
        <f>ROUND((ROUND((Source!AF1461*Source!AV1461*Source!I1461),2)),2)</f>
        <v>26.24</v>
      </c>
      <c r="J1667" s="10">
        <f>IF(Source!BA1461&lt;&gt; 0, Source!BA1461, 1)</f>
        <v>26.39</v>
      </c>
      <c r="K1667" s="29">
        <f>Source!S1461</f>
        <v>692.47</v>
      </c>
      <c r="W1667">
        <f>I1667</f>
        <v>26.24</v>
      </c>
    </row>
    <row r="1668" spans="1:28" ht="14.25" x14ac:dyDescent="0.2">
      <c r="A1668" s="26"/>
      <c r="B1668" s="26"/>
      <c r="C1668" s="26" t="s">
        <v>322</v>
      </c>
      <c r="D1668" s="27"/>
      <c r="E1668" s="10"/>
      <c r="F1668" s="29">
        <f>Source!AM1461</f>
        <v>41.45</v>
      </c>
      <c r="G1668" s="28" t="str">
        <f>Source!DE1461</f>
        <v/>
      </c>
      <c r="H1668" s="10">
        <f>Source!AV1461</f>
        <v>1</v>
      </c>
      <c r="I1668" s="29">
        <f>(ROUND((ROUND(((Source!ET1461)*Source!AV1461*Source!I1461),2)),2)+ROUND((ROUND(((Source!AE1461-(Source!EU1461))*Source!AV1461*Source!I1461),2)),2))</f>
        <v>0.83</v>
      </c>
      <c r="J1668" s="10">
        <f>IF(Source!BB1461&lt;&gt; 0, Source!BB1461, 1)</f>
        <v>14.75</v>
      </c>
      <c r="K1668" s="29">
        <f>Source!Q1461</f>
        <v>12.24</v>
      </c>
    </row>
    <row r="1669" spans="1:28" ht="14.25" x14ac:dyDescent="0.2">
      <c r="A1669" s="26"/>
      <c r="B1669" s="26"/>
      <c r="C1669" s="26" t="s">
        <v>323</v>
      </c>
      <c r="D1669" s="27"/>
      <c r="E1669" s="10"/>
      <c r="F1669" s="29">
        <f>Source!AN1461</f>
        <v>15.08</v>
      </c>
      <c r="G1669" s="28" t="str">
        <f>Source!DF1461</f>
        <v/>
      </c>
      <c r="H1669" s="10">
        <f>Source!AV1461</f>
        <v>1</v>
      </c>
      <c r="I1669" s="41">
        <f>ROUND((ROUND((Source!AE1461*Source!AV1461*Source!I1461),2)),2)</f>
        <v>0.3</v>
      </c>
      <c r="J1669" s="10">
        <f>IF(Source!BS1461&lt;&gt; 0, Source!BS1461, 1)</f>
        <v>26.39</v>
      </c>
      <c r="K1669" s="41">
        <f>Source!R1461</f>
        <v>7.92</v>
      </c>
      <c r="W1669">
        <f>I1669</f>
        <v>0.3</v>
      </c>
    </row>
    <row r="1670" spans="1:28" ht="14.25" x14ac:dyDescent="0.2">
      <c r="A1670" s="26"/>
      <c r="B1670" s="26"/>
      <c r="C1670" s="26" t="s">
        <v>324</v>
      </c>
      <c r="D1670" s="27"/>
      <c r="E1670" s="10"/>
      <c r="F1670" s="29">
        <f>Source!AL1461</f>
        <v>972.06</v>
      </c>
      <c r="G1670" s="28" t="str">
        <f>Source!DD1461</f>
        <v/>
      </c>
      <c r="H1670" s="10">
        <f>Source!AW1461</f>
        <v>1</v>
      </c>
      <c r="I1670" s="29">
        <f>ROUND((ROUND((Source!AC1461*Source!AW1461*Source!I1461),2)),2)</f>
        <v>19.440000000000001</v>
      </c>
      <c r="J1670" s="10">
        <f>IF(Source!BC1461&lt;&gt; 0, Source!BC1461, 1)</f>
        <v>8.3000000000000007</v>
      </c>
      <c r="K1670" s="29">
        <f>Source!P1461</f>
        <v>161.35</v>
      </c>
    </row>
    <row r="1671" spans="1:28" ht="28.5" x14ac:dyDescent="0.2">
      <c r="A1671" s="26" t="s">
        <v>27</v>
      </c>
      <c r="B1671" s="26" t="str">
        <f>Source!F1462</f>
        <v>9999990001</v>
      </c>
      <c r="C1671" s="26" t="s">
        <v>29</v>
      </c>
      <c r="D1671" s="27" t="str">
        <f>Source!H1462</f>
        <v>т</v>
      </c>
      <c r="E1671" s="10">
        <f>Source!I1462</f>
        <v>-2.5600000000000001E-2</v>
      </c>
      <c r="F1671" s="29">
        <f>Source!AK1462</f>
        <v>0</v>
      </c>
      <c r="G1671" s="31" t="s">
        <v>3</v>
      </c>
      <c r="H1671" s="10">
        <f>Source!AW1462</f>
        <v>1</v>
      </c>
      <c r="I1671" s="29">
        <f>ROUND((ROUND((Source!AC1462*Source!AW1462*Source!I1462),2)),2)+(ROUND((ROUND(((Source!ET1462)*Source!AV1462*Source!I1462),2)),2)+ROUND((ROUND(((Source!AE1462-(Source!EU1462))*Source!AV1462*Source!I1462),2)),2))+ROUND((ROUND((Source!AF1462*Source!AV1462*Source!I1462),2)),2)</f>
        <v>0</v>
      </c>
      <c r="J1671" s="10">
        <f>IF(Source!BC1462&lt;&gt; 0, Source!BC1462, 1)</f>
        <v>1</v>
      </c>
      <c r="K1671" s="29">
        <f>Source!O1462</f>
        <v>0</v>
      </c>
      <c r="Q1671">
        <f>ROUND((Source!DN1462/100)*ROUND((ROUND((Source!AF1462*Source!AV1462*Source!I1462),2)),2), 2)</f>
        <v>0</v>
      </c>
      <c r="R1671">
        <f>Source!X1462</f>
        <v>0</v>
      </c>
      <c r="S1671">
        <f>ROUND((Source!DO1462/100)*ROUND((ROUND((Source!AF1462*Source!AV1462*Source!I1462),2)),2), 2)</f>
        <v>0</v>
      </c>
      <c r="T1671">
        <f>Source!Y1462</f>
        <v>0</v>
      </c>
      <c r="U1671">
        <f>ROUND((175/100)*ROUND((ROUND((Source!AE1462*Source!AV1462*Source!I1462),2)),2), 2)</f>
        <v>0</v>
      </c>
      <c r="V1671">
        <f>ROUND((160/100)*ROUND(ROUND((ROUND((Source!AE1462*Source!AV1462*Source!I1462),2)*Source!BS1462),2), 2), 2)</f>
        <v>0</v>
      </c>
      <c r="X1671">
        <f>IF(Source!BI1462&lt;=1,I1671, 0)</f>
        <v>0</v>
      </c>
      <c r="Y1671">
        <f>IF(Source!BI1462=2,I1671, 0)</f>
        <v>0</v>
      </c>
      <c r="Z1671">
        <f>IF(Source!BI1462=3,I1671, 0)</f>
        <v>0</v>
      </c>
      <c r="AA1671">
        <f>IF(Source!BI1462=4,I1671, 0)</f>
        <v>0</v>
      </c>
    </row>
    <row r="1672" spans="1:28" ht="14.25" x14ac:dyDescent="0.2">
      <c r="A1672" s="26"/>
      <c r="B1672" s="26"/>
      <c r="C1672" s="26" t="s">
        <v>314</v>
      </c>
      <c r="D1672" s="27" t="s">
        <v>315</v>
      </c>
      <c r="E1672" s="10">
        <f>Source!DN1461</f>
        <v>104</v>
      </c>
      <c r="F1672" s="29"/>
      <c r="G1672" s="28"/>
      <c r="H1672" s="10"/>
      <c r="I1672" s="29">
        <f>SUM(Q1665:Q1671)</f>
        <v>27.29</v>
      </c>
      <c r="J1672" s="10">
        <f>Source!BZ1461</f>
        <v>87</v>
      </c>
      <c r="K1672" s="29">
        <f>SUM(R1665:R1671)</f>
        <v>602.45000000000005</v>
      </c>
    </row>
    <row r="1673" spans="1:28" ht="14.25" x14ac:dyDescent="0.2">
      <c r="A1673" s="26"/>
      <c r="B1673" s="26"/>
      <c r="C1673" s="26" t="s">
        <v>316</v>
      </c>
      <c r="D1673" s="27" t="s">
        <v>315</v>
      </c>
      <c r="E1673" s="10">
        <f>Source!DO1461</f>
        <v>79</v>
      </c>
      <c r="F1673" s="29"/>
      <c r="G1673" s="28"/>
      <c r="H1673" s="10"/>
      <c r="I1673" s="29">
        <f>SUM(S1665:S1672)</f>
        <v>20.73</v>
      </c>
      <c r="J1673" s="10">
        <f>Source!CA1461</f>
        <v>41</v>
      </c>
      <c r="K1673" s="29">
        <f>SUM(T1665:T1672)</f>
        <v>283.91000000000003</v>
      </c>
    </row>
    <row r="1674" spans="1:28" ht="14.25" x14ac:dyDescent="0.2">
      <c r="A1674" s="26"/>
      <c r="B1674" s="26"/>
      <c r="C1674" s="26" t="s">
        <v>325</v>
      </c>
      <c r="D1674" s="27" t="s">
        <v>315</v>
      </c>
      <c r="E1674" s="10">
        <f>175</f>
        <v>175</v>
      </c>
      <c r="F1674" s="29"/>
      <c r="G1674" s="28"/>
      <c r="H1674" s="10"/>
      <c r="I1674" s="29">
        <f>SUM(U1665:U1673)</f>
        <v>0.53</v>
      </c>
      <c r="J1674" s="10">
        <f>160</f>
        <v>160</v>
      </c>
      <c r="K1674" s="29">
        <f>SUM(V1665:V1673)</f>
        <v>12.67</v>
      </c>
    </row>
    <row r="1675" spans="1:28" ht="14.25" x14ac:dyDescent="0.2">
      <c r="A1675" s="34"/>
      <c r="B1675" s="34"/>
      <c r="C1675" s="34" t="s">
        <v>317</v>
      </c>
      <c r="D1675" s="35" t="s">
        <v>318</v>
      </c>
      <c r="E1675" s="36">
        <f>Source!AQ1461</f>
        <v>113</v>
      </c>
      <c r="F1675" s="37"/>
      <c r="G1675" s="38" t="str">
        <f>Source!DI1461</f>
        <v/>
      </c>
      <c r="H1675" s="36">
        <f>Source!AV1461</f>
        <v>1</v>
      </c>
      <c r="I1675" s="37">
        <f>Source!U1461</f>
        <v>2.2600000000000002</v>
      </c>
      <c r="J1675" s="36"/>
      <c r="K1675" s="37"/>
      <c r="AB1675" s="32">
        <f>I1675</f>
        <v>2.2600000000000002</v>
      </c>
    </row>
    <row r="1676" spans="1:28" ht="15" x14ac:dyDescent="0.25">
      <c r="A1676" s="39"/>
      <c r="B1676" s="39"/>
      <c r="C1676" s="40" t="s">
        <v>319</v>
      </c>
      <c r="D1676" s="39"/>
      <c r="E1676" s="39"/>
      <c r="F1676" s="39"/>
      <c r="G1676" s="39"/>
      <c r="H1676" s="76">
        <f>I1667+I1668+I1670+I1672+I1673+I1674+SUM(I1671:I1671)</f>
        <v>95.06</v>
      </c>
      <c r="I1676" s="76"/>
      <c r="J1676" s="76">
        <f>K1667+K1668+K1670+K1672+K1673+K1674+SUM(K1671:K1671)</f>
        <v>1765.0900000000004</v>
      </c>
      <c r="K1676" s="76"/>
      <c r="O1676" s="32">
        <f>I1667+I1668+I1670+I1672+I1673+I1674+SUM(I1671:I1671)</f>
        <v>95.06</v>
      </c>
      <c r="P1676" s="32">
        <f>K1667+K1668+K1670+K1672+K1673+K1674+SUM(K1671:K1671)</f>
        <v>1765.0900000000004</v>
      </c>
      <c r="X1676">
        <f>IF(Source!BI1461&lt;=1,I1667+I1668+I1670+I1672+I1673+I1674-0, 0)</f>
        <v>95.06</v>
      </c>
      <c r="Y1676">
        <f>IF(Source!BI1461=2,I1667+I1668+I1670+I1672+I1673+I1674-0, 0)</f>
        <v>0</v>
      </c>
      <c r="Z1676">
        <f>IF(Source!BI1461=3,I1667+I1668+I1670+I1672+I1673+I1674-0, 0)</f>
        <v>0</v>
      </c>
      <c r="AA1676">
        <f>IF(Source!BI1461=4,I1667+I1668+I1670+I1672+I1673+I1674,0)</f>
        <v>0</v>
      </c>
    </row>
    <row r="1678" spans="1:28" ht="28.5" x14ac:dyDescent="0.2">
      <c r="A1678" s="26">
        <v>2</v>
      </c>
      <c r="B1678" s="26" t="str">
        <f>Source!F1463</f>
        <v>6.58-31-1</v>
      </c>
      <c r="C1678" s="26" t="s">
        <v>116</v>
      </c>
      <c r="D1678" s="27" t="str">
        <f>Source!H1463</f>
        <v>100 мест</v>
      </c>
      <c r="E1678" s="10">
        <f>Source!I1463</f>
        <v>0.04</v>
      </c>
      <c r="F1678" s="29"/>
      <c r="G1678" s="28"/>
      <c r="H1678" s="10"/>
      <c r="I1678" s="29"/>
      <c r="J1678" s="10"/>
      <c r="K1678" s="29"/>
      <c r="Q1678">
        <f>ROUND((Source!DN1463/100)*ROUND((ROUND((Source!AF1463*Source!AV1463*Source!I1463),2)),2), 2)</f>
        <v>19.07</v>
      </c>
      <c r="R1678">
        <f>Source!X1463</f>
        <v>421.07</v>
      </c>
      <c r="S1678">
        <f>ROUND((Source!DO1463/100)*ROUND((ROUND((Source!AF1463*Source!AV1463*Source!I1463),2)),2), 2)</f>
        <v>14.49</v>
      </c>
      <c r="T1678">
        <f>Source!Y1463</f>
        <v>198.44</v>
      </c>
      <c r="U1678">
        <f>ROUND((175/100)*ROUND((ROUND((Source!AE1463*Source!AV1463*Source!I1463),2)),2), 2)</f>
        <v>0.25</v>
      </c>
      <c r="V1678">
        <f>ROUND((160/100)*ROUND(ROUND((ROUND((Source!AE1463*Source!AV1463*Source!I1463),2)*Source!BS1463),2), 2), 2)</f>
        <v>5.9</v>
      </c>
    </row>
    <row r="1679" spans="1:28" x14ac:dyDescent="0.2">
      <c r="C1679" s="30" t="str">
        <f>"Объем: "&amp;Source!I1463&amp;"=4/"&amp;"100"</f>
        <v>Объем: 0,04=4/100</v>
      </c>
    </row>
    <row r="1680" spans="1:28" ht="14.25" x14ac:dyDescent="0.2">
      <c r="A1680" s="26"/>
      <c r="B1680" s="26"/>
      <c r="C1680" s="26" t="s">
        <v>313</v>
      </c>
      <c r="D1680" s="27"/>
      <c r="E1680" s="10"/>
      <c r="F1680" s="29">
        <f>Source!AO1463</f>
        <v>458.59</v>
      </c>
      <c r="G1680" s="28" t="str">
        <f>Source!DG1463</f>
        <v/>
      </c>
      <c r="H1680" s="10">
        <f>Source!AV1463</f>
        <v>1</v>
      </c>
      <c r="I1680" s="29">
        <f>ROUND((ROUND((Source!AF1463*Source!AV1463*Source!I1463),2)),2)</f>
        <v>18.34</v>
      </c>
      <c r="J1680" s="10">
        <f>IF(Source!BA1463&lt;&gt; 0, Source!BA1463, 1)</f>
        <v>26.39</v>
      </c>
      <c r="K1680" s="29">
        <f>Source!S1463</f>
        <v>483.99</v>
      </c>
      <c r="W1680">
        <f>I1680</f>
        <v>18.34</v>
      </c>
    </row>
    <row r="1681" spans="1:28" ht="14.25" x14ac:dyDescent="0.2">
      <c r="A1681" s="26"/>
      <c r="B1681" s="26"/>
      <c r="C1681" s="26" t="s">
        <v>322</v>
      </c>
      <c r="D1681" s="27"/>
      <c r="E1681" s="10"/>
      <c r="F1681" s="29">
        <f>Source!AM1463</f>
        <v>9.8699999999999992</v>
      </c>
      <c r="G1681" s="28" t="str">
        <f>Source!DE1463</f>
        <v/>
      </c>
      <c r="H1681" s="10">
        <f>Source!AV1463</f>
        <v>1</v>
      </c>
      <c r="I1681" s="29">
        <f>(ROUND((ROUND(((Source!ET1463)*Source!AV1463*Source!I1463),2)),2)+ROUND((ROUND(((Source!AE1463-(Source!EU1463))*Source!AV1463*Source!I1463),2)),2))</f>
        <v>0.39</v>
      </c>
      <c r="J1681" s="10">
        <f>IF(Source!BB1463&lt;&gt; 0, Source!BB1463, 1)</f>
        <v>14.65</v>
      </c>
      <c r="K1681" s="29">
        <f>Source!Q1463</f>
        <v>5.71</v>
      </c>
    </row>
    <row r="1682" spans="1:28" ht="14.25" x14ac:dyDescent="0.2">
      <c r="A1682" s="26"/>
      <c r="B1682" s="26"/>
      <c r="C1682" s="26" t="s">
        <v>323</v>
      </c>
      <c r="D1682" s="27"/>
      <c r="E1682" s="10"/>
      <c r="F1682" s="29">
        <f>Source!AN1463</f>
        <v>3.55</v>
      </c>
      <c r="G1682" s="28" t="str">
        <f>Source!DF1463</f>
        <v/>
      </c>
      <c r="H1682" s="10">
        <f>Source!AV1463</f>
        <v>1</v>
      </c>
      <c r="I1682" s="41">
        <f>ROUND((ROUND((Source!AE1463*Source!AV1463*Source!I1463),2)),2)</f>
        <v>0.14000000000000001</v>
      </c>
      <c r="J1682" s="10">
        <f>IF(Source!BS1463&lt;&gt; 0, Source!BS1463, 1)</f>
        <v>26.39</v>
      </c>
      <c r="K1682" s="41">
        <f>Source!R1463</f>
        <v>3.69</v>
      </c>
      <c r="W1682">
        <f>I1682</f>
        <v>0.14000000000000001</v>
      </c>
    </row>
    <row r="1683" spans="1:28" ht="14.25" x14ac:dyDescent="0.2">
      <c r="A1683" s="26"/>
      <c r="B1683" s="26"/>
      <c r="C1683" s="26" t="s">
        <v>324</v>
      </c>
      <c r="D1683" s="27"/>
      <c r="E1683" s="10"/>
      <c r="F1683" s="29">
        <f>Source!AL1463</f>
        <v>195.25</v>
      </c>
      <c r="G1683" s="28" t="str">
        <f>Source!DD1463</f>
        <v/>
      </c>
      <c r="H1683" s="10">
        <f>Source!AW1463</f>
        <v>1</v>
      </c>
      <c r="I1683" s="29">
        <f>ROUND((ROUND((Source!AC1463*Source!AW1463*Source!I1463),2)),2)</f>
        <v>7.81</v>
      </c>
      <c r="J1683" s="10">
        <f>IF(Source!BC1463&lt;&gt; 0, Source!BC1463, 1)</f>
        <v>8.3000000000000007</v>
      </c>
      <c r="K1683" s="29">
        <f>Source!P1463</f>
        <v>64.819999999999993</v>
      </c>
    </row>
    <row r="1684" spans="1:28" ht="28.5" x14ac:dyDescent="0.2">
      <c r="A1684" s="26" t="s">
        <v>118</v>
      </c>
      <c r="B1684" s="26" t="str">
        <f>Source!F1464</f>
        <v>9999990001</v>
      </c>
      <c r="C1684" s="26" t="s">
        <v>29</v>
      </c>
      <c r="D1684" s="27" t="str">
        <f>Source!H1464</f>
        <v>т</v>
      </c>
      <c r="E1684" s="10">
        <f>Source!I1464</f>
        <v>-1.2E-2</v>
      </c>
      <c r="F1684" s="29">
        <f>Source!AK1464</f>
        <v>0</v>
      </c>
      <c r="G1684" s="31" t="s">
        <v>3</v>
      </c>
      <c r="H1684" s="10">
        <f>Source!AW1464</f>
        <v>1</v>
      </c>
      <c r="I1684" s="29">
        <f>ROUND((ROUND((Source!AC1464*Source!AW1464*Source!I1464),2)),2)+(ROUND((ROUND(((Source!ET1464)*Source!AV1464*Source!I1464),2)),2)+ROUND((ROUND(((Source!AE1464-(Source!EU1464))*Source!AV1464*Source!I1464),2)),2))+ROUND((ROUND((Source!AF1464*Source!AV1464*Source!I1464),2)),2)</f>
        <v>0</v>
      </c>
      <c r="J1684" s="10">
        <f>IF(Source!BC1464&lt;&gt; 0, Source!BC1464, 1)</f>
        <v>1</v>
      </c>
      <c r="K1684" s="29">
        <f>Source!O1464</f>
        <v>0</v>
      </c>
      <c r="Q1684">
        <f>ROUND((Source!DN1464/100)*ROUND((ROUND((Source!AF1464*Source!AV1464*Source!I1464),2)),2), 2)</f>
        <v>0</v>
      </c>
      <c r="R1684">
        <f>Source!X1464</f>
        <v>0</v>
      </c>
      <c r="S1684">
        <f>ROUND((Source!DO1464/100)*ROUND((ROUND((Source!AF1464*Source!AV1464*Source!I1464),2)),2), 2)</f>
        <v>0</v>
      </c>
      <c r="T1684">
        <f>Source!Y1464</f>
        <v>0</v>
      </c>
      <c r="U1684">
        <f>ROUND((175/100)*ROUND((ROUND((Source!AE1464*Source!AV1464*Source!I1464),2)),2), 2)</f>
        <v>0</v>
      </c>
      <c r="V1684">
        <f>ROUND((160/100)*ROUND(ROUND((ROUND((Source!AE1464*Source!AV1464*Source!I1464),2)*Source!BS1464),2), 2), 2)</f>
        <v>0</v>
      </c>
      <c r="X1684">
        <f>IF(Source!BI1464&lt;=1,I1684, 0)</f>
        <v>0</v>
      </c>
      <c r="Y1684">
        <f>IF(Source!BI1464=2,I1684, 0)</f>
        <v>0</v>
      </c>
      <c r="Z1684">
        <f>IF(Source!BI1464=3,I1684, 0)</f>
        <v>0</v>
      </c>
      <c r="AA1684">
        <f>IF(Source!BI1464=4,I1684, 0)</f>
        <v>0</v>
      </c>
    </row>
    <row r="1685" spans="1:28" ht="14.25" x14ac:dyDescent="0.2">
      <c r="A1685" s="26"/>
      <c r="B1685" s="26"/>
      <c r="C1685" s="26" t="s">
        <v>314</v>
      </c>
      <c r="D1685" s="27" t="s">
        <v>315</v>
      </c>
      <c r="E1685" s="10">
        <f>Source!DN1463</f>
        <v>104</v>
      </c>
      <c r="F1685" s="29"/>
      <c r="G1685" s="28"/>
      <c r="H1685" s="10"/>
      <c r="I1685" s="29">
        <f>SUM(Q1678:Q1684)</f>
        <v>19.07</v>
      </c>
      <c r="J1685" s="10">
        <f>Source!BZ1463</f>
        <v>87</v>
      </c>
      <c r="K1685" s="29">
        <f>SUM(R1678:R1684)</f>
        <v>421.07</v>
      </c>
    </row>
    <row r="1686" spans="1:28" ht="14.25" x14ac:dyDescent="0.2">
      <c r="A1686" s="26"/>
      <c r="B1686" s="26"/>
      <c r="C1686" s="26" t="s">
        <v>316</v>
      </c>
      <c r="D1686" s="27" t="s">
        <v>315</v>
      </c>
      <c r="E1686" s="10">
        <f>Source!DO1463</f>
        <v>79</v>
      </c>
      <c r="F1686" s="29"/>
      <c r="G1686" s="28"/>
      <c r="H1686" s="10"/>
      <c r="I1686" s="29">
        <f>SUM(S1678:S1685)</f>
        <v>14.49</v>
      </c>
      <c r="J1686" s="10">
        <f>Source!CA1463</f>
        <v>41</v>
      </c>
      <c r="K1686" s="29">
        <f>SUM(T1678:T1685)</f>
        <v>198.44</v>
      </c>
    </row>
    <row r="1687" spans="1:28" ht="14.25" x14ac:dyDescent="0.2">
      <c r="A1687" s="26"/>
      <c r="B1687" s="26"/>
      <c r="C1687" s="26" t="s">
        <v>325</v>
      </c>
      <c r="D1687" s="27" t="s">
        <v>315</v>
      </c>
      <c r="E1687" s="10">
        <f>175</f>
        <v>175</v>
      </c>
      <c r="F1687" s="29"/>
      <c r="G1687" s="28"/>
      <c r="H1687" s="10"/>
      <c r="I1687" s="29">
        <f>SUM(U1678:U1686)</f>
        <v>0.25</v>
      </c>
      <c r="J1687" s="10">
        <f>160</f>
        <v>160</v>
      </c>
      <c r="K1687" s="29">
        <f>SUM(V1678:V1686)</f>
        <v>5.9</v>
      </c>
    </row>
    <row r="1688" spans="1:28" ht="14.25" x14ac:dyDescent="0.2">
      <c r="A1688" s="34"/>
      <c r="B1688" s="34"/>
      <c r="C1688" s="34" t="s">
        <v>317</v>
      </c>
      <c r="D1688" s="35" t="s">
        <v>318</v>
      </c>
      <c r="E1688" s="36">
        <f>Source!AQ1463</f>
        <v>39.5</v>
      </c>
      <c r="F1688" s="37"/>
      <c r="G1688" s="38" t="str">
        <f>Source!DI1463</f>
        <v/>
      </c>
      <c r="H1688" s="36">
        <f>Source!AV1463</f>
        <v>1</v>
      </c>
      <c r="I1688" s="37">
        <f>Source!U1463</f>
        <v>1.58</v>
      </c>
      <c r="J1688" s="36"/>
      <c r="K1688" s="37"/>
      <c r="AB1688" s="32">
        <f>I1688</f>
        <v>1.58</v>
      </c>
    </row>
    <row r="1689" spans="1:28" ht="15" x14ac:dyDescent="0.25">
      <c r="A1689" s="39"/>
      <c r="B1689" s="39"/>
      <c r="C1689" s="40" t="s">
        <v>319</v>
      </c>
      <c r="D1689" s="39"/>
      <c r="E1689" s="39"/>
      <c r="F1689" s="39"/>
      <c r="G1689" s="39"/>
      <c r="H1689" s="76">
        <f>I1680+I1681+I1683+I1685+I1686+I1687+SUM(I1684:I1684)</f>
        <v>60.35</v>
      </c>
      <c r="I1689" s="76"/>
      <c r="J1689" s="76">
        <f>K1680+K1681+K1683+K1685+K1686+K1687+SUM(K1684:K1684)</f>
        <v>1179.93</v>
      </c>
      <c r="K1689" s="76"/>
      <c r="O1689" s="32">
        <f>I1680+I1681+I1683+I1685+I1686+I1687+SUM(I1684:I1684)</f>
        <v>60.35</v>
      </c>
      <c r="P1689" s="32">
        <f>K1680+K1681+K1683+K1685+K1686+K1687+SUM(K1684:K1684)</f>
        <v>1179.93</v>
      </c>
      <c r="X1689">
        <f>IF(Source!BI1463&lt;=1,I1680+I1681+I1683+I1685+I1686+I1687-0, 0)</f>
        <v>60.35</v>
      </c>
      <c r="Y1689">
        <f>IF(Source!BI1463=2,I1680+I1681+I1683+I1685+I1686+I1687-0, 0)</f>
        <v>0</v>
      </c>
      <c r="Z1689">
        <f>IF(Source!BI1463=3,I1680+I1681+I1683+I1685+I1686+I1687-0, 0)</f>
        <v>0</v>
      </c>
      <c r="AA1689">
        <f>IF(Source!BI1463=4,I1680+I1681+I1683+I1685+I1686+I1687,0)</f>
        <v>0</v>
      </c>
    </row>
    <row r="1691" spans="1:28" ht="28.5" x14ac:dyDescent="0.2">
      <c r="A1691" s="26">
        <v>3</v>
      </c>
      <c r="B1691" s="26" t="str">
        <f>Source!F1465</f>
        <v>6.54-9-2</v>
      </c>
      <c r="C1691" s="26" t="s">
        <v>120</v>
      </c>
      <c r="D1691" s="27" t="str">
        <f>Source!H1465</f>
        <v>1 м3</v>
      </c>
      <c r="E1691" s="10">
        <f>Source!I1465</f>
        <v>0.4</v>
      </c>
      <c r="F1691" s="29"/>
      <c r="G1691" s="28"/>
      <c r="H1691" s="10"/>
      <c r="I1691" s="29"/>
      <c r="J1691" s="10"/>
      <c r="K1691" s="29"/>
      <c r="Q1691">
        <f>ROUND((Source!DN1465/100)*ROUND((ROUND((Source!AF1465*Source!AV1465*Source!I1465),2)),2), 2)</f>
        <v>91.95</v>
      </c>
      <c r="R1691">
        <f>Source!X1465</f>
        <v>1998.41</v>
      </c>
      <c r="S1691">
        <f>ROUND((Source!DO1465/100)*ROUND((ROUND((Source!AF1465*Source!AV1465*Source!I1465),2)),2), 2)</f>
        <v>75.73</v>
      </c>
      <c r="T1691">
        <f>Source!Y1465</f>
        <v>1170.5</v>
      </c>
      <c r="U1691">
        <f>ROUND((175/100)*ROUND((ROUND((Source!AE1465*Source!AV1465*Source!I1465),2)),2), 2)</f>
        <v>3.26</v>
      </c>
      <c r="V1691">
        <f>ROUND((160/100)*ROUND(ROUND((ROUND((Source!AE1465*Source!AV1465*Source!I1465),2)*Source!BS1465),2), 2), 2)</f>
        <v>78.540000000000006</v>
      </c>
    </row>
    <row r="1692" spans="1:28" ht="14.25" x14ac:dyDescent="0.2">
      <c r="A1692" s="26"/>
      <c r="B1692" s="26"/>
      <c r="C1692" s="26" t="s">
        <v>313</v>
      </c>
      <c r="D1692" s="27"/>
      <c r="E1692" s="10"/>
      <c r="F1692" s="29">
        <f>Source!AO1465</f>
        <v>270.45999999999998</v>
      </c>
      <c r="G1692" s="28" t="str">
        <f>Source!DG1465</f>
        <v/>
      </c>
      <c r="H1692" s="10">
        <f>Source!AV1465</f>
        <v>1</v>
      </c>
      <c r="I1692" s="29">
        <f>ROUND((ROUND((Source!AF1465*Source!AV1465*Source!I1465),2)),2)</f>
        <v>108.18</v>
      </c>
      <c r="J1692" s="10">
        <f>IF(Source!BA1465&lt;&gt; 0, Source!BA1465, 1)</f>
        <v>26.39</v>
      </c>
      <c r="K1692" s="29">
        <f>Source!S1465</f>
        <v>2854.87</v>
      </c>
      <c r="W1692">
        <f>I1692</f>
        <v>108.18</v>
      </c>
    </row>
    <row r="1693" spans="1:28" ht="14.25" x14ac:dyDescent="0.2">
      <c r="A1693" s="26"/>
      <c r="B1693" s="26"/>
      <c r="C1693" s="26" t="s">
        <v>322</v>
      </c>
      <c r="D1693" s="27"/>
      <c r="E1693" s="10"/>
      <c r="F1693" s="29">
        <f>Source!AM1465</f>
        <v>18.57</v>
      </c>
      <c r="G1693" s="28" t="str">
        <f>Source!DE1465</f>
        <v/>
      </c>
      <c r="H1693" s="10">
        <f>Source!AV1465</f>
        <v>1</v>
      </c>
      <c r="I1693" s="29">
        <f>(ROUND((ROUND(((Source!ET1465)*Source!AV1465*Source!I1465),2)),2)+ROUND((ROUND(((Source!AE1465-(Source!EU1465))*Source!AV1465*Source!I1465),2)),2))</f>
        <v>7.43</v>
      </c>
      <c r="J1693" s="10">
        <f>IF(Source!BB1465&lt;&gt; 0, Source!BB1465, 1)</f>
        <v>11.89</v>
      </c>
      <c r="K1693" s="29">
        <f>Source!Q1465</f>
        <v>88.34</v>
      </c>
    </row>
    <row r="1694" spans="1:28" ht="14.25" x14ac:dyDescent="0.2">
      <c r="A1694" s="26"/>
      <c r="B1694" s="26"/>
      <c r="C1694" s="26" t="s">
        <v>323</v>
      </c>
      <c r="D1694" s="27"/>
      <c r="E1694" s="10"/>
      <c r="F1694" s="29">
        <f>Source!AN1465</f>
        <v>4.66</v>
      </c>
      <c r="G1694" s="28" t="str">
        <f>Source!DF1465</f>
        <v/>
      </c>
      <c r="H1694" s="10">
        <f>Source!AV1465</f>
        <v>1</v>
      </c>
      <c r="I1694" s="41">
        <f>ROUND((ROUND((Source!AE1465*Source!AV1465*Source!I1465),2)),2)</f>
        <v>1.86</v>
      </c>
      <c r="J1694" s="10">
        <f>IF(Source!BS1465&lt;&gt; 0, Source!BS1465, 1)</f>
        <v>26.39</v>
      </c>
      <c r="K1694" s="41">
        <f>Source!R1465</f>
        <v>49.09</v>
      </c>
      <c r="W1694">
        <f>I1694</f>
        <v>1.86</v>
      </c>
    </row>
    <row r="1695" spans="1:28" ht="14.25" x14ac:dyDescent="0.2">
      <c r="A1695" s="26"/>
      <c r="B1695" s="26"/>
      <c r="C1695" s="26" t="s">
        <v>324</v>
      </c>
      <c r="D1695" s="27"/>
      <c r="E1695" s="10"/>
      <c r="F1695" s="29">
        <f>Source!AL1465</f>
        <v>558.79</v>
      </c>
      <c r="G1695" s="28" t="str">
        <f>Source!DD1465</f>
        <v/>
      </c>
      <c r="H1695" s="10">
        <f>Source!AW1465</f>
        <v>1</v>
      </c>
      <c r="I1695" s="29">
        <f>ROUND((ROUND((Source!AC1465*Source!AW1465*Source!I1465),2)),2)</f>
        <v>223.52</v>
      </c>
      <c r="J1695" s="10">
        <f>IF(Source!BC1465&lt;&gt; 0, Source!BC1465, 1)</f>
        <v>9.44</v>
      </c>
      <c r="K1695" s="29">
        <f>Source!P1465</f>
        <v>2110.0300000000002</v>
      </c>
    </row>
    <row r="1696" spans="1:28" ht="14.25" x14ac:dyDescent="0.2">
      <c r="A1696" s="26" t="s">
        <v>44</v>
      </c>
      <c r="B1696" s="26" t="str">
        <f>Source!F1466</f>
        <v>1.3-2-6</v>
      </c>
      <c r="C1696" s="26" t="s">
        <v>127</v>
      </c>
      <c r="D1696" s="27" t="str">
        <f>Source!H1466</f>
        <v>м3</v>
      </c>
      <c r="E1696" s="10">
        <f>Source!I1466</f>
        <v>0.40799999999999992</v>
      </c>
      <c r="F1696" s="29">
        <f>Source!AK1466</f>
        <v>478.96</v>
      </c>
      <c r="G1696" s="31" t="s">
        <v>3</v>
      </c>
      <c r="H1696" s="10">
        <f>Source!AW1466</f>
        <v>1</v>
      </c>
      <c r="I1696" s="29">
        <f>ROUND((ROUND((Source!AC1466*Source!AW1466*Source!I1466),2)),2)+(ROUND((ROUND(((Source!ET1466)*Source!AV1466*Source!I1466),2)),2)+ROUND((ROUND(((Source!AE1466-(Source!EU1466))*Source!AV1466*Source!I1466),2)),2))+ROUND((ROUND((Source!AF1466*Source!AV1466*Source!I1466),2)),2)</f>
        <v>195.42</v>
      </c>
      <c r="J1696" s="10">
        <f>IF(Source!BC1466&lt;&gt; 0, Source!BC1466, 1)</f>
        <v>7.8</v>
      </c>
      <c r="K1696" s="29">
        <f>Source!O1466</f>
        <v>1524.28</v>
      </c>
      <c r="Q1696">
        <f>ROUND((Source!DN1466/100)*ROUND((ROUND((Source!AF1466*Source!AV1466*Source!I1466),2)),2), 2)</f>
        <v>0</v>
      </c>
      <c r="R1696">
        <f>Source!X1466</f>
        <v>0</v>
      </c>
      <c r="S1696">
        <f>ROUND((Source!DO1466/100)*ROUND((ROUND((Source!AF1466*Source!AV1466*Source!I1466),2)),2), 2)</f>
        <v>0</v>
      </c>
      <c r="T1696">
        <f>Source!Y1466</f>
        <v>0</v>
      </c>
      <c r="U1696">
        <f>ROUND((175/100)*ROUND((ROUND((Source!AE1466*Source!AV1466*Source!I1466),2)),2), 2)</f>
        <v>0</v>
      </c>
      <c r="V1696">
        <f>ROUND((160/100)*ROUND(ROUND((ROUND((Source!AE1466*Source!AV1466*Source!I1466),2)*Source!BS1466),2), 2), 2)</f>
        <v>0</v>
      </c>
      <c r="X1696">
        <f>IF(Source!BI1466&lt;=1,I1696, 0)</f>
        <v>195.42</v>
      </c>
      <c r="Y1696">
        <f>IF(Source!BI1466=2,I1696, 0)</f>
        <v>0</v>
      </c>
      <c r="Z1696">
        <f>IF(Source!BI1466=3,I1696, 0)</f>
        <v>0</v>
      </c>
      <c r="AA1696">
        <f>IF(Source!BI1466=4,I1696, 0)</f>
        <v>0</v>
      </c>
    </row>
    <row r="1697" spans="1:28" ht="14.25" x14ac:dyDescent="0.2">
      <c r="A1697" s="26"/>
      <c r="B1697" s="26"/>
      <c r="C1697" s="26" t="s">
        <v>314</v>
      </c>
      <c r="D1697" s="27" t="s">
        <v>315</v>
      </c>
      <c r="E1697" s="10">
        <f>Source!DN1465</f>
        <v>85</v>
      </c>
      <c r="F1697" s="29"/>
      <c r="G1697" s="28"/>
      <c r="H1697" s="10"/>
      <c r="I1697" s="29">
        <f>SUM(Q1691:Q1696)</f>
        <v>91.95</v>
      </c>
      <c r="J1697" s="10">
        <f>Source!BZ1465</f>
        <v>70</v>
      </c>
      <c r="K1697" s="29">
        <f>SUM(R1691:R1696)</f>
        <v>1998.41</v>
      </c>
    </row>
    <row r="1698" spans="1:28" ht="14.25" x14ac:dyDescent="0.2">
      <c r="A1698" s="26"/>
      <c r="B1698" s="26"/>
      <c r="C1698" s="26" t="s">
        <v>316</v>
      </c>
      <c r="D1698" s="27" t="s">
        <v>315</v>
      </c>
      <c r="E1698" s="10">
        <f>Source!DO1465</f>
        <v>70</v>
      </c>
      <c r="F1698" s="29"/>
      <c r="G1698" s="28"/>
      <c r="H1698" s="10"/>
      <c r="I1698" s="29">
        <f>SUM(S1691:S1697)</f>
        <v>75.73</v>
      </c>
      <c r="J1698" s="10">
        <f>Source!CA1465</f>
        <v>41</v>
      </c>
      <c r="K1698" s="29">
        <f>SUM(T1691:T1697)</f>
        <v>1170.5</v>
      </c>
    </row>
    <row r="1699" spans="1:28" ht="14.25" x14ac:dyDescent="0.2">
      <c r="A1699" s="26"/>
      <c r="B1699" s="26"/>
      <c r="C1699" s="26" t="s">
        <v>325</v>
      </c>
      <c r="D1699" s="27" t="s">
        <v>315</v>
      </c>
      <c r="E1699" s="10">
        <f>175</f>
        <v>175</v>
      </c>
      <c r="F1699" s="29"/>
      <c r="G1699" s="28"/>
      <c r="H1699" s="10"/>
      <c r="I1699" s="29">
        <f>SUM(U1691:U1698)</f>
        <v>3.26</v>
      </c>
      <c r="J1699" s="10">
        <f>160</f>
        <v>160</v>
      </c>
      <c r="K1699" s="29">
        <f>SUM(V1691:V1698)</f>
        <v>78.540000000000006</v>
      </c>
    </row>
    <row r="1700" spans="1:28" ht="14.25" x14ac:dyDescent="0.2">
      <c r="A1700" s="34"/>
      <c r="B1700" s="34"/>
      <c r="C1700" s="34" t="s">
        <v>317</v>
      </c>
      <c r="D1700" s="35" t="s">
        <v>318</v>
      </c>
      <c r="E1700" s="36">
        <f>Source!AQ1465</f>
        <v>24.61</v>
      </c>
      <c r="F1700" s="37"/>
      <c r="G1700" s="38" t="str">
        <f>Source!DI1465</f>
        <v/>
      </c>
      <c r="H1700" s="36">
        <f>Source!AV1465</f>
        <v>1</v>
      </c>
      <c r="I1700" s="37">
        <f>Source!U1465</f>
        <v>9.8440000000000012</v>
      </c>
      <c r="J1700" s="36"/>
      <c r="K1700" s="37"/>
      <c r="AB1700" s="32">
        <f>I1700</f>
        <v>9.8440000000000012</v>
      </c>
    </row>
    <row r="1701" spans="1:28" ht="15" x14ac:dyDescent="0.25">
      <c r="A1701" s="39"/>
      <c r="B1701" s="39"/>
      <c r="C1701" s="40" t="s">
        <v>319</v>
      </c>
      <c r="D1701" s="39"/>
      <c r="E1701" s="39"/>
      <c r="F1701" s="39"/>
      <c r="G1701" s="39"/>
      <c r="H1701" s="76">
        <f>I1692+I1693+I1695+I1697+I1698+I1699+SUM(I1696:I1696)</f>
        <v>705.49</v>
      </c>
      <c r="I1701" s="76"/>
      <c r="J1701" s="76">
        <f>K1692+K1693+K1695+K1697+K1698+K1699+SUM(K1696:K1696)</f>
        <v>9824.9700000000012</v>
      </c>
      <c r="K1701" s="76"/>
      <c r="O1701" s="32">
        <f>I1692+I1693+I1695+I1697+I1698+I1699+SUM(I1696:I1696)</f>
        <v>705.49</v>
      </c>
      <c r="P1701" s="32">
        <f>K1692+K1693+K1695+K1697+K1698+K1699+SUM(K1696:K1696)</f>
        <v>9824.9700000000012</v>
      </c>
      <c r="X1701">
        <f>IF(Source!BI1465&lt;=1,I1692+I1693+I1695+I1697+I1698+I1699-0, 0)</f>
        <v>510.07</v>
      </c>
      <c r="Y1701">
        <f>IF(Source!BI1465=2,I1692+I1693+I1695+I1697+I1698+I1699-0, 0)</f>
        <v>0</v>
      </c>
      <c r="Z1701">
        <f>IF(Source!BI1465=3,I1692+I1693+I1695+I1697+I1698+I1699-0, 0)</f>
        <v>0</v>
      </c>
      <c r="AA1701">
        <f>IF(Source!BI1465=4,I1692+I1693+I1695+I1697+I1698+I1699,0)</f>
        <v>0</v>
      </c>
    </row>
    <row r="1703" spans="1:28" ht="28.5" x14ac:dyDescent="0.2">
      <c r="A1703" s="26">
        <v>4</v>
      </c>
      <c r="B1703" s="26" t="str">
        <f>Source!F1467</f>
        <v>6.58-2-1</v>
      </c>
      <c r="C1703" s="26" t="s">
        <v>40</v>
      </c>
      <c r="D1703" s="27" t="str">
        <f>Source!H1467</f>
        <v>100 м2</v>
      </c>
      <c r="E1703" s="10">
        <f>Source!I1467</f>
        <v>0.8548</v>
      </c>
      <c r="F1703" s="29"/>
      <c r="G1703" s="28"/>
      <c r="H1703" s="10"/>
      <c r="I1703" s="29"/>
      <c r="J1703" s="10"/>
      <c r="K1703" s="29"/>
      <c r="Q1703">
        <f>ROUND((Source!DN1467/100)*ROUND((ROUND((Source!AF1467*Source!AV1467*Source!I1467),2)),2), 2)</f>
        <v>130.85</v>
      </c>
      <c r="R1703">
        <f>Source!X1467</f>
        <v>3021.45</v>
      </c>
      <c r="S1703">
        <f>ROUND((Source!DO1467/100)*ROUND((ROUND((Source!AF1467*Source!AV1467*Source!I1467),2)),2), 2)</f>
        <v>89.96</v>
      </c>
      <c r="T1703">
        <f>Source!Y1467</f>
        <v>1769.7</v>
      </c>
      <c r="U1703">
        <f>ROUND((175/100)*ROUND((ROUND((Source!AE1467*Source!AV1467*Source!I1467),2)),2), 2)</f>
        <v>0</v>
      </c>
      <c r="V1703">
        <f>ROUND((160/100)*ROUND(ROUND((ROUND((Source!AE1467*Source!AV1467*Source!I1467),2)*Source!BS1467),2), 2), 2)</f>
        <v>0</v>
      </c>
    </row>
    <row r="1704" spans="1:28" x14ac:dyDescent="0.2">
      <c r="C1704" s="30" t="str">
        <f>"Объем: "&amp;Source!I1467&amp;"=85,48/"&amp;"100"</f>
        <v>Объем: 0,8548=85,48/100</v>
      </c>
    </row>
    <row r="1705" spans="1:28" ht="14.25" x14ac:dyDescent="0.2">
      <c r="A1705" s="26"/>
      <c r="B1705" s="26"/>
      <c r="C1705" s="26" t="s">
        <v>313</v>
      </c>
      <c r="D1705" s="27"/>
      <c r="E1705" s="10"/>
      <c r="F1705" s="29">
        <f>Source!AO1467</f>
        <v>191.34</v>
      </c>
      <c r="G1705" s="28" t="str">
        <f>Source!DG1467</f>
        <v/>
      </c>
      <c r="H1705" s="10">
        <f>Source!AV1467</f>
        <v>1</v>
      </c>
      <c r="I1705" s="29">
        <f>ROUND((ROUND((Source!AF1467*Source!AV1467*Source!I1467),2)),2)</f>
        <v>163.56</v>
      </c>
      <c r="J1705" s="10">
        <f>IF(Source!BA1467&lt;&gt; 0, Source!BA1467, 1)</f>
        <v>26.39</v>
      </c>
      <c r="K1705" s="29">
        <f>Source!S1467</f>
        <v>4316.3500000000004</v>
      </c>
      <c r="W1705">
        <f>I1705</f>
        <v>163.56</v>
      </c>
    </row>
    <row r="1706" spans="1:28" ht="28.5" x14ac:dyDescent="0.2">
      <c r="A1706" s="26" t="s">
        <v>130</v>
      </c>
      <c r="B1706" s="26" t="str">
        <f>Source!F1468</f>
        <v>9999990001</v>
      </c>
      <c r="C1706" s="26" t="s">
        <v>29</v>
      </c>
      <c r="D1706" s="27" t="str">
        <f>Source!H1468</f>
        <v>т</v>
      </c>
      <c r="E1706" s="10">
        <f>Source!I1468</f>
        <v>-0.871896</v>
      </c>
      <c r="F1706" s="29">
        <f>Source!AK1468</f>
        <v>0</v>
      </c>
      <c r="G1706" s="31" t="s">
        <v>3</v>
      </c>
      <c r="H1706" s="10">
        <f>Source!AW1468</f>
        <v>1</v>
      </c>
      <c r="I1706" s="29">
        <f>ROUND((ROUND((Source!AC1468*Source!AW1468*Source!I1468),2)),2)+(ROUND((ROUND(((Source!ET1468)*Source!AV1468*Source!I1468),2)),2)+ROUND((ROUND(((Source!AE1468-(Source!EU1468))*Source!AV1468*Source!I1468),2)),2))+ROUND((ROUND((Source!AF1468*Source!AV1468*Source!I1468),2)),2)</f>
        <v>0</v>
      </c>
      <c r="J1706" s="10">
        <f>IF(Source!BC1468&lt;&gt; 0, Source!BC1468, 1)</f>
        <v>1</v>
      </c>
      <c r="K1706" s="29">
        <f>Source!O1468</f>
        <v>0</v>
      </c>
      <c r="Q1706">
        <f>ROUND((Source!DN1468/100)*ROUND((ROUND((Source!AF1468*Source!AV1468*Source!I1468),2)),2), 2)</f>
        <v>0</v>
      </c>
      <c r="R1706">
        <f>Source!X1468</f>
        <v>0</v>
      </c>
      <c r="S1706">
        <f>ROUND((Source!DO1468/100)*ROUND((ROUND((Source!AF1468*Source!AV1468*Source!I1468),2)),2), 2)</f>
        <v>0</v>
      </c>
      <c r="T1706">
        <f>Source!Y1468</f>
        <v>0</v>
      </c>
      <c r="U1706">
        <f>ROUND((175/100)*ROUND((ROUND((Source!AE1468*Source!AV1468*Source!I1468),2)),2), 2)</f>
        <v>0</v>
      </c>
      <c r="V1706">
        <f>ROUND((160/100)*ROUND(ROUND((ROUND((Source!AE1468*Source!AV1468*Source!I1468),2)*Source!BS1468),2), 2), 2)</f>
        <v>0</v>
      </c>
      <c r="X1706">
        <f>IF(Source!BI1468&lt;=1,I1706, 0)</f>
        <v>0</v>
      </c>
      <c r="Y1706">
        <f>IF(Source!BI1468=2,I1706, 0)</f>
        <v>0</v>
      </c>
      <c r="Z1706">
        <f>IF(Source!BI1468=3,I1706, 0)</f>
        <v>0</v>
      </c>
      <c r="AA1706">
        <f>IF(Source!BI1468=4,I1706, 0)</f>
        <v>0</v>
      </c>
    </row>
    <row r="1707" spans="1:28" ht="14.25" x14ac:dyDescent="0.2">
      <c r="A1707" s="26"/>
      <c r="B1707" s="26"/>
      <c r="C1707" s="26" t="s">
        <v>314</v>
      </c>
      <c r="D1707" s="27" t="s">
        <v>315</v>
      </c>
      <c r="E1707" s="10">
        <f>Source!DN1467</f>
        <v>80</v>
      </c>
      <c r="F1707" s="29"/>
      <c r="G1707" s="28"/>
      <c r="H1707" s="10"/>
      <c r="I1707" s="29">
        <f>SUM(Q1703:Q1706)</f>
        <v>130.85</v>
      </c>
      <c r="J1707" s="10">
        <f>Source!BZ1467</f>
        <v>70</v>
      </c>
      <c r="K1707" s="29">
        <f>SUM(R1703:R1706)</f>
        <v>3021.45</v>
      </c>
    </row>
    <row r="1708" spans="1:28" ht="14.25" x14ac:dyDescent="0.2">
      <c r="A1708" s="26"/>
      <c r="B1708" s="26"/>
      <c r="C1708" s="26" t="s">
        <v>316</v>
      </c>
      <c r="D1708" s="27" t="s">
        <v>315</v>
      </c>
      <c r="E1708" s="10">
        <f>Source!DO1467</f>
        <v>55</v>
      </c>
      <c r="F1708" s="29"/>
      <c r="G1708" s="28"/>
      <c r="H1708" s="10"/>
      <c r="I1708" s="29">
        <f>SUM(S1703:S1707)</f>
        <v>89.96</v>
      </c>
      <c r="J1708" s="10">
        <f>Source!CA1467</f>
        <v>41</v>
      </c>
      <c r="K1708" s="29">
        <f>SUM(T1703:T1707)</f>
        <v>1769.7</v>
      </c>
    </row>
    <row r="1709" spans="1:28" ht="14.25" x14ac:dyDescent="0.2">
      <c r="A1709" s="34"/>
      <c r="B1709" s="34"/>
      <c r="C1709" s="34" t="s">
        <v>317</v>
      </c>
      <c r="D1709" s="35" t="s">
        <v>318</v>
      </c>
      <c r="E1709" s="36">
        <f>Source!AQ1467</f>
        <v>17.41</v>
      </c>
      <c r="F1709" s="37"/>
      <c r="G1709" s="38" t="str">
        <f>Source!DI1467</f>
        <v/>
      </c>
      <c r="H1709" s="36">
        <f>Source!AV1467</f>
        <v>1</v>
      </c>
      <c r="I1709" s="37">
        <f>Source!U1467</f>
        <v>14.882068</v>
      </c>
      <c r="J1709" s="36"/>
      <c r="K1709" s="37"/>
      <c r="AB1709" s="32">
        <f>I1709</f>
        <v>14.882068</v>
      </c>
    </row>
    <row r="1710" spans="1:28" ht="15" x14ac:dyDescent="0.25">
      <c r="A1710" s="39"/>
      <c r="B1710" s="39"/>
      <c r="C1710" s="40" t="s">
        <v>319</v>
      </c>
      <c r="D1710" s="39"/>
      <c r="E1710" s="39"/>
      <c r="F1710" s="39"/>
      <c r="G1710" s="39"/>
      <c r="H1710" s="76">
        <f>I1705+I1707+I1708+SUM(I1706:I1706)</f>
        <v>384.36999999999995</v>
      </c>
      <c r="I1710" s="76"/>
      <c r="J1710" s="76">
        <f>K1705+K1707+K1708+SUM(K1706:K1706)</f>
        <v>9107.5</v>
      </c>
      <c r="K1710" s="76"/>
      <c r="O1710" s="32">
        <f>I1705+I1707+I1708+SUM(I1706:I1706)</f>
        <v>384.36999999999995</v>
      </c>
      <c r="P1710" s="32">
        <f>K1705+K1707+K1708+SUM(K1706:K1706)</f>
        <v>9107.5</v>
      </c>
      <c r="X1710">
        <f>IF(Source!BI1467&lt;=1,I1705+I1707+I1708-0, 0)</f>
        <v>384.36999999999995</v>
      </c>
      <c r="Y1710">
        <f>IF(Source!BI1467=2,I1705+I1707+I1708-0, 0)</f>
        <v>0</v>
      </c>
      <c r="Z1710">
        <f>IF(Source!BI1467=3,I1705+I1707+I1708-0, 0)</f>
        <v>0</v>
      </c>
      <c r="AA1710">
        <f>IF(Source!BI1467=4,I1705+I1707+I1708,0)</f>
        <v>0</v>
      </c>
    </row>
    <row r="1712" spans="1:28" ht="57" x14ac:dyDescent="0.2">
      <c r="A1712" s="26">
        <v>5</v>
      </c>
      <c r="B1712" s="26" t="str">
        <f>Source!F1469</f>
        <v>3.12-3-4</v>
      </c>
      <c r="C1712" s="26" t="s">
        <v>132</v>
      </c>
      <c r="D1712" s="27" t="str">
        <f>Source!H1469</f>
        <v>100 м2</v>
      </c>
      <c r="E1712" s="10">
        <f>Source!I1469</f>
        <v>0.8548</v>
      </c>
      <c r="F1712" s="29"/>
      <c r="G1712" s="28"/>
      <c r="H1712" s="10"/>
      <c r="I1712" s="29"/>
      <c r="J1712" s="10"/>
      <c r="K1712" s="29"/>
      <c r="Q1712">
        <f>ROUND((Source!DN1469/100)*ROUND((ROUND((Source!AF1469*Source!AV1469*Source!I1469),2)),2), 2)</f>
        <v>704.39</v>
      </c>
      <c r="R1712">
        <f>Source!X1469</f>
        <v>15550.34</v>
      </c>
      <c r="S1712">
        <f>ROUND((Source!DO1469/100)*ROUND((ROUND((Source!AF1469*Source!AV1469*Source!I1469),2)),2), 2)</f>
        <v>535.07000000000005</v>
      </c>
      <c r="T1712">
        <f>Source!Y1469</f>
        <v>7328.32</v>
      </c>
      <c r="U1712">
        <f>ROUND((175/100)*ROUND((ROUND((Source!AE1469*Source!AV1469*Source!I1469),2)),2), 2)</f>
        <v>132.9</v>
      </c>
      <c r="V1712">
        <f>ROUND((160/100)*ROUND(ROUND((ROUND((Source!AE1469*Source!AV1469*Source!I1469),2)*Source!BS1469),2), 2), 2)</f>
        <v>3206.5</v>
      </c>
    </row>
    <row r="1713" spans="1:28" x14ac:dyDescent="0.2">
      <c r="C1713" s="30" t="str">
        <f>"Объем: "&amp;Source!I1469&amp;"=85,48/"&amp;"100"</f>
        <v>Объем: 0,8548=85,48/100</v>
      </c>
    </row>
    <row r="1714" spans="1:28" ht="14.25" x14ac:dyDescent="0.2">
      <c r="A1714" s="26"/>
      <c r="B1714" s="26"/>
      <c r="C1714" s="26" t="s">
        <v>313</v>
      </c>
      <c r="D1714" s="27"/>
      <c r="E1714" s="10"/>
      <c r="F1714" s="29">
        <f>Source!AO1469</f>
        <v>689</v>
      </c>
      <c r="G1714" s="28" t="str">
        <f>Source!DG1469</f>
        <v>)*1,15</v>
      </c>
      <c r="H1714" s="10">
        <f>Source!AV1469</f>
        <v>1</v>
      </c>
      <c r="I1714" s="29">
        <f>ROUND((ROUND((Source!AF1469*Source!AV1469*Source!I1469),2)),2)</f>
        <v>677.3</v>
      </c>
      <c r="J1714" s="10">
        <f>IF(Source!BA1469&lt;&gt; 0, Source!BA1469, 1)</f>
        <v>26.39</v>
      </c>
      <c r="K1714" s="29">
        <f>Source!S1469</f>
        <v>17873.95</v>
      </c>
      <c r="W1714">
        <f>I1714</f>
        <v>677.3</v>
      </c>
    </row>
    <row r="1715" spans="1:28" ht="14.25" x14ac:dyDescent="0.2">
      <c r="A1715" s="26"/>
      <c r="B1715" s="26"/>
      <c r="C1715" s="26" t="s">
        <v>322</v>
      </c>
      <c r="D1715" s="27"/>
      <c r="E1715" s="10"/>
      <c r="F1715" s="29">
        <f>Source!AM1469</f>
        <v>267.17</v>
      </c>
      <c r="G1715" s="28" t="str">
        <f>Source!DE1469</f>
        <v>)*1,25</v>
      </c>
      <c r="H1715" s="10">
        <f>Source!AV1469</f>
        <v>1</v>
      </c>
      <c r="I1715" s="29">
        <f>(ROUND((ROUND((((Source!ET1469*1.25))*Source!AV1469*Source!I1469),2)),2)+ROUND((ROUND(((Source!AE1469-((Source!EU1469*1.25)))*Source!AV1469*Source!I1469),2)),2))</f>
        <v>285.47000000000003</v>
      </c>
      <c r="J1715" s="10">
        <f>IF(Source!BB1469&lt;&gt; 0, Source!BB1469, 1)</f>
        <v>12.18</v>
      </c>
      <c r="K1715" s="29">
        <f>Source!Q1469</f>
        <v>3477.02</v>
      </c>
    </row>
    <row r="1716" spans="1:28" ht="14.25" x14ac:dyDescent="0.2">
      <c r="A1716" s="26"/>
      <c r="B1716" s="26"/>
      <c r="C1716" s="26" t="s">
        <v>323</v>
      </c>
      <c r="D1716" s="27"/>
      <c r="E1716" s="10"/>
      <c r="F1716" s="29">
        <f>Source!AN1469</f>
        <v>71.069999999999993</v>
      </c>
      <c r="G1716" s="28" t="str">
        <f>Source!DF1469</f>
        <v>)*1,25</v>
      </c>
      <c r="H1716" s="10">
        <f>Source!AV1469</f>
        <v>1</v>
      </c>
      <c r="I1716" s="41">
        <f>ROUND((ROUND((Source!AE1469*Source!AV1469*Source!I1469),2)),2)</f>
        <v>75.94</v>
      </c>
      <c r="J1716" s="10">
        <f>IF(Source!BS1469&lt;&gt; 0, Source!BS1469, 1)</f>
        <v>26.39</v>
      </c>
      <c r="K1716" s="41">
        <f>Source!R1469</f>
        <v>2004.06</v>
      </c>
      <c r="W1716">
        <f>I1716</f>
        <v>75.94</v>
      </c>
    </row>
    <row r="1717" spans="1:28" ht="14.25" x14ac:dyDescent="0.2">
      <c r="A1717" s="26"/>
      <c r="B1717" s="26"/>
      <c r="C1717" s="26" t="s">
        <v>324</v>
      </c>
      <c r="D1717" s="27"/>
      <c r="E1717" s="10"/>
      <c r="F1717" s="29">
        <f>Source!AL1469</f>
        <v>705.14</v>
      </c>
      <c r="G1717" s="28" t="str">
        <f>Source!DD1469</f>
        <v/>
      </c>
      <c r="H1717" s="10">
        <f>Source!AW1469</f>
        <v>1</v>
      </c>
      <c r="I1717" s="29">
        <f>ROUND((ROUND((Source!AC1469*Source!AW1469*Source!I1469),2)),2)</f>
        <v>602.75</v>
      </c>
      <c r="J1717" s="10">
        <f>IF(Source!BC1469&lt;&gt; 0, Source!BC1469, 1)</f>
        <v>3.7</v>
      </c>
      <c r="K1717" s="29">
        <f>Source!P1469</f>
        <v>2230.1799999999998</v>
      </c>
    </row>
    <row r="1718" spans="1:28" ht="199.5" x14ac:dyDescent="0.2">
      <c r="A1718" s="26" t="s">
        <v>141</v>
      </c>
      <c r="B1718" s="26" t="str">
        <f>Source!F1470</f>
        <v>1.1-1-1312</v>
      </c>
      <c r="C1718" s="26" t="s">
        <v>282</v>
      </c>
      <c r="D1718" s="27" t="str">
        <f>Source!H1470</f>
        <v>м2</v>
      </c>
      <c r="E1718" s="10">
        <f>Source!I1470</f>
        <v>115.398</v>
      </c>
      <c r="F1718" s="29">
        <f>Source!AK1470</f>
        <v>25.09</v>
      </c>
      <c r="G1718" s="31" t="s">
        <v>3</v>
      </c>
      <c r="H1718" s="10">
        <f>Source!AW1470</f>
        <v>1</v>
      </c>
      <c r="I1718" s="29">
        <f>ROUND((ROUND((Source!AC1470*Source!AW1470*Source!I1470),2)),2)+(ROUND((ROUND(((Source!ET1470)*Source!AV1470*Source!I1470),2)),2)+ROUND((ROUND(((Source!AE1470-(Source!EU1470))*Source!AV1470*Source!I1470),2)),2))+ROUND((ROUND((Source!AF1470*Source!AV1470*Source!I1470),2)),2)</f>
        <v>2895.34</v>
      </c>
      <c r="J1718" s="10">
        <f>IF(Source!BC1470&lt;&gt; 0, Source!BC1470, 1)</f>
        <v>10.5</v>
      </c>
      <c r="K1718" s="29">
        <f>Source!O1470</f>
        <v>30401.07</v>
      </c>
      <c r="Q1718">
        <f>ROUND((Source!DN1470/100)*ROUND((ROUND((Source!AF1470*Source!AV1470*Source!I1470),2)),2), 2)</f>
        <v>0</v>
      </c>
      <c r="R1718">
        <f>Source!X1470</f>
        <v>0</v>
      </c>
      <c r="S1718">
        <f>ROUND((Source!DO1470/100)*ROUND((ROUND((Source!AF1470*Source!AV1470*Source!I1470),2)),2), 2)</f>
        <v>0</v>
      </c>
      <c r="T1718">
        <f>Source!Y1470</f>
        <v>0</v>
      </c>
      <c r="U1718">
        <f>ROUND((175/100)*ROUND((ROUND((Source!AE1470*Source!AV1470*Source!I1470),2)),2), 2)</f>
        <v>0</v>
      </c>
      <c r="V1718">
        <f>ROUND((160/100)*ROUND(ROUND((ROUND((Source!AE1470*Source!AV1470*Source!I1470),2)*Source!BS1470),2), 2), 2)</f>
        <v>0</v>
      </c>
      <c r="X1718">
        <f>IF(Source!BI1470&lt;=1,I1718, 0)</f>
        <v>2895.34</v>
      </c>
      <c r="Y1718">
        <f>IF(Source!BI1470=2,I1718, 0)</f>
        <v>0</v>
      </c>
      <c r="Z1718">
        <f>IF(Source!BI1470=3,I1718, 0)</f>
        <v>0</v>
      </c>
      <c r="AA1718">
        <f>IF(Source!BI1470=4,I1718, 0)</f>
        <v>0</v>
      </c>
    </row>
    <row r="1719" spans="1:28" ht="228" x14ac:dyDescent="0.2">
      <c r="A1719" s="26" t="s">
        <v>145</v>
      </c>
      <c r="B1719" s="26" t="str">
        <f>Source!F1471</f>
        <v>1.1-1-1313</v>
      </c>
      <c r="C1719" s="26" t="s">
        <v>283</v>
      </c>
      <c r="D1719" s="27" t="str">
        <f>Source!H1471</f>
        <v>м2</v>
      </c>
      <c r="E1719" s="10">
        <f>Source!I1471</f>
        <v>113.09004000000002</v>
      </c>
      <c r="F1719" s="29">
        <f>Source!AK1471</f>
        <v>23.06</v>
      </c>
      <c r="G1719" s="31" t="s">
        <v>3</v>
      </c>
      <c r="H1719" s="10">
        <f>Source!AW1471</f>
        <v>1</v>
      </c>
      <c r="I1719" s="29">
        <f>ROUND((ROUND((Source!AC1471*Source!AW1471*Source!I1471),2)),2)+(ROUND((ROUND(((Source!ET1471)*Source!AV1471*Source!I1471),2)),2)+ROUND((ROUND(((Source!AE1471-(Source!EU1471))*Source!AV1471*Source!I1471),2)),2))+ROUND((ROUND((Source!AF1471*Source!AV1471*Source!I1471),2)),2)</f>
        <v>2607.86</v>
      </c>
      <c r="J1719" s="10">
        <f>IF(Source!BC1471&lt;&gt; 0, Source!BC1471, 1)</f>
        <v>10.74</v>
      </c>
      <c r="K1719" s="29">
        <f>Source!O1471</f>
        <v>28008.42</v>
      </c>
      <c r="Q1719">
        <f>ROUND((Source!DN1471/100)*ROUND((ROUND((Source!AF1471*Source!AV1471*Source!I1471),2)),2), 2)</f>
        <v>0</v>
      </c>
      <c r="R1719">
        <f>Source!X1471</f>
        <v>0</v>
      </c>
      <c r="S1719">
        <f>ROUND((Source!DO1471/100)*ROUND((ROUND((Source!AF1471*Source!AV1471*Source!I1471),2)),2), 2)</f>
        <v>0</v>
      </c>
      <c r="T1719">
        <f>Source!Y1471</f>
        <v>0</v>
      </c>
      <c r="U1719">
        <f>ROUND((175/100)*ROUND((ROUND((Source!AE1471*Source!AV1471*Source!I1471),2)),2), 2)</f>
        <v>0</v>
      </c>
      <c r="V1719">
        <f>ROUND((160/100)*ROUND(ROUND((ROUND((Source!AE1471*Source!AV1471*Source!I1471),2)*Source!BS1471),2), 2), 2)</f>
        <v>0</v>
      </c>
      <c r="X1719">
        <f>IF(Source!BI1471&lt;=1,I1719, 0)</f>
        <v>2607.86</v>
      </c>
      <c r="Y1719">
        <f>IF(Source!BI1471=2,I1719, 0)</f>
        <v>0</v>
      </c>
      <c r="Z1719">
        <f>IF(Source!BI1471=3,I1719, 0)</f>
        <v>0</v>
      </c>
      <c r="AA1719">
        <f>IF(Source!BI1471=4,I1719, 0)</f>
        <v>0</v>
      </c>
    </row>
    <row r="1720" spans="1:28" ht="14.25" x14ac:dyDescent="0.2">
      <c r="A1720" s="26"/>
      <c r="B1720" s="26"/>
      <c r="C1720" s="26" t="s">
        <v>314</v>
      </c>
      <c r="D1720" s="27" t="s">
        <v>315</v>
      </c>
      <c r="E1720" s="10">
        <f>Source!DN1469</f>
        <v>104</v>
      </c>
      <c r="F1720" s="29"/>
      <c r="G1720" s="28"/>
      <c r="H1720" s="10"/>
      <c r="I1720" s="29">
        <f>SUM(Q1712:Q1719)</f>
        <v>704.39</v>
      </c>
      <c r="J1720" s="10">
        <f>Source!BZ1469</f>
        <v>87</v>
      </c>
      <c r="K1720" s="29">
        <f>SUM(R1712:R1719)</f>
        <v>15550.34</v>
      </c>
    </row>
    <row r="1721" spans="1:28" ht="14.25" x14ac:dyDescent="0.2">
      <c r="A1721" s="26"/>
      <c r="B1721" s="26"/>
      <c r="C1721" s="26" t="s">
        <v>316</v>
      </c>
      <c r="D1721" s="27" t="s">
        <v>315</v>
      </c>
      <c r="E1721" s="10">
        <f>Source!DO1469</f>
        <v>79</v>
      </c>
      <c r="F1721" s="29"/>
      <c r="G1721" s="28"/>
      <c r="H1721" s="10"/>
      <c r="I1721" s="29">
        <f>SUM(S1712:S1720)</f>
        <v>535.07000000000005</v>
      </c>
      <c r="J1721" s="10">
        <f>Source!CA1469</f>
        <v>41</v>
      </c>
      <c r="K1721" s="29">
        <f>SUM(T1712:T1720)</f>
        <v>7328.32</v>
      </c>
    </row>
    <row r="1722" spans="1:28" ht="14.25" x14ac:dyDescent="0.2">
      <c r="A1722" s="26"/>
      <c r="B1722" s="26"/>
      <c r="C1722" s="26" t="s">
        <v>325</v>
      </c>
      <c r="D1722" s="27" t="s">
        <v>315</v>
      </c>
      <c r="E1722" s="10">
        <f>175</f>
        <v>175</v>
      </c>
      <c r="F1722" s="29"/>
      <c r="G1722" s="28"/>
      <c r="H1722" s="10"/>
      <c r="I1722" s="29">
        <f>SUM(U1712:U1721)</f>
        <v>132.9</v>
      </c>
      <c r="J1722" s="10">
        <f>160</f>
        <v>160</v>
      </c>
      <c r="K1722" s="29">
        <f>SUM(V1712:V1721)</f>
        <v>3206.5</v>
      </c>
    </row>
    <row r="1723" spans="1:28" ht="14.25" x14ac:dyDescent="0.2">
      <c r="A1723" s="34"/>
      <c r="B1723" s="34"/>
      <c r="C1723" s="34" t="s">
        <v>317</v>
      </c>
      <c r="D1723" s="35" t="s">
        <v>318</v>
      </c>
      <c r="E1723" s="36">
        <f>Source!AQ1469</f>
        <v>53</v>
      </c>
      <c r="F1723" s="37"/>
      <c r="G1723" s="38" t="str">
        <f>Source!DI1469</f>
        <v>)*1,15</v>
      </c>
      <c r="H1723" s="36">
        <f>Source!AV1469</f>
        <v>1</v>
      </c>
      <c r="I1723" s="37">
        <f>Source!U1469</f>
        <v>52.100059999999999</v>
      </c>
      <c r="J1723" s="36"/>
      <c r="K1723" s="37"/>
      <c r="AB1723" s="32">
        <f>I1723</f>
        <v>52.100059999999999</v>
      </c>
    </row>
    <row r="1724" spans="1:28" ht="15" x14ac:dyDescent="0.25">
      <c r="A1724" s="39"/>
      <c r="B1724" s="39"/>
      <c r="C1724" s="40" t="s">
        <v>319</v>
      </c>
      <c r="D1724" s="39"/>
      <c r="E1724" s="39"/>
      <c r="F1724" s="39"/>
      <c r="G1724" s="39"/>
      <c r="H1724" s="76">
        <f>I1714+I1715+I1717+I1720+I1721+I1722+SUM(I1718:I1719)</f>
        <v>8441.0800000000017</v>
      </c>
      <c r="I1724" s="76"/>
      <c r="J1724" s="76">
        <f>K1714+K1715+K1717+K1720+K1721+K1722+SUM(K1718:K1719)</f>
        <v>108075.8</v>
      </c>
      <c r="K1724" s="76"/>
      <c r="O1724" s="32">
        <f>I1714+I1715+I1717+I1720+I1721+I1722+SUM(I1718:I1719)</f>
        <v>8441.0800000000017</v>
      </c>
      <c r="P1724" s="32">
        <f>K1714+K1715+K1717+K1720+K1721+K1722+SUM(K1718:K1719)</f>
        <v>108075.8</v>
      </c>
      <c r="X1724">
        <f>IF(Source!BI1469&lt;=1,I1714+I1715+I1717+I1720+I1721+I1722-0, 0)</f>
        <v>2937.88</v>
      </c>
      <c r="Y1724">
        <f>IF(Source!BI1469=2,I1714+I1715+I1717+I1720+I1721+I1722-0, 0)</f>
        <v>0</v>
      </c>
      <c r="Z1724">
        <f>IF(Source!BI1469=3,I1714+I1715+I1717+I1720+I1721+I1722-0, 0)</f>
        <v>0</v>
      </c>
      <c r="AA1724">
        <f>IF(Source!BI1469=4,I1714+I1715+I1717+I1720+I1721+I1722,0)</f>
        <v>0</v>
      </c>
    </row>
    <row r="1726" spans="1:28" ht="99.75" x14ac:dyDescent="0.2">
      <c r="A1726" s="26">
        <v>6</v>
      </c>
      <c r="B1726" s="26" t="str">
        <f>Source!F1472</f>
        <v>3.12-3-10</v>
      </c>
      <c r="C1726" s="26" t="s">
        <v>150</v>
      </c>
      <c r="D1726" s="27" t="str">
        <f>Source!H1472</f>
        <v>100 м2</v>
      </c>
      <c r="E1726" s="10">
        <f>Source!I1472</f>
        <v>3.5000000000000001E-3</v>
      </c>
      <c r="F1726" s="29"/>
      <c r="G1726" s="28"/>
      <c r="H1726" s="10"/>
      <c r="I1726" s="29"/>
      <c r="J1726" s="10"/>
      <c r="K1726" s="29"/>
      <c r="Q1726">
        <f>ROUND((Source!DN1472/100)*ROUND((ROUND((Source!AF1472*Source!AV1472*Source!I1472),2)),2), 2)</f>
        <v>4.13</v>
      </c>
      <c r="R1726">
        <f>Source!X1472</f>
        <v>91.15</v>
      </c>
      <c r="S1726">
        <f>ROUND((Source!DO1472/100)*ROUND((ROUND((Source!AF1472*Source!AV1472*Source!I1472),2)),2), 2)</f>
        <v>3.14</v>
      </c>
      <c r="T1726">
        <f>Source!Y1472</f>
        <v>42.96</v>
      </c>
      <c r="U1726">
        <f>ROUND((175/100)*ROUND((ROUND((Source!AE1472*Source!AV1472*Source!I1472),2)),2), 2)</f>
        <v>7.0000000000000007E-2</v>
      </c>
      <c r="V1726">
        <f>ROUND((160/100)*ROUND(ROUND((ROUND((Source!AE1472*Source!AV1472*Source!I1472),2)*Source!BS1472),2), 2), 2)</f>
        <v>1.7</v>
      </c>
    </row>
    <row r="1727" spans="1:28" x14ac:dyDescent="0.2">
      <c r="C1727" s="30" t="str">
        <f>"Объем: "&amp;Source!I1472&amp;"=0,35/"&amp;"100"</f>
        <v>Объем: 0,0035=0,35/100</v>
      </c>
    </row>
    <row r="1728" spans="1:28" ht="14.25" x14ac:dyDescent="0.2">
      <c r="A1728" s="26"/>
      <c r="B1728" s="26"/>
      <c r="C1728" s="26" t="s">
        <v>313</v>
      </c>
      <c r="D1728" s="27"/>
      <c r="E1728" s="10"/>
      <c r="F1728" s="29">
        <f>Source!AO1472</f>
        <v>986.85</v>
      </c>
      <c r="G1728" s="28" t="str">
        <f>Source!DG1472</f>
        <v>)*1,15</v>
      </c>
      <c r="H1728" s="10">
        <f>Source!AV1472</f>
        <v>1</v>
      </c>
      <c r="I1728" s="29">
        <f>ROUND((ROUND((Source!AF1472*Source!AV1472*Source!I1472),2)),2)</f>
        <v>3.97</v>
      </c>
      <c r="J1728" s="10">
        <f>IF(Source!BA1472&lt;&gt; 0, Source!BA1472, 1)</f>
        <v>26.39</v>
      </c>
      <c r="K1728" s="29">
        <f>Source!S1472</f>
        <v>104.77</v>
      </c>
      <c r="W1728">
        <f>I1728</f>
        <v>3.97</v>
      </c>
    </row>
    <row r="1729" spans="1:28" ht="14.25" x14ac:dyDescent="0.2">
      <c r="A1729" s="26"/>
      <c r="B1729" s="26"/>
      <c r="C1729" s="26" t="s">
        <v>322</v>
      </c>
      <c r="D1729" s="27"/>
      <c r="E1729" s="10"/>
      <c r="F1729" s="29">
        <f>Source!AM1472</f>
        <v>50.84</v>
      </c>
      <c r="G1729" s="28" t="str">
        <f>Source!DE1472</f>
        <v>)*1,25</v>
      </c>
      <c r="H1729" s="10">
        <f>Source!AV1472</f>
        <v>1</v>
      </c>
      <c r="I1729" s="29">
        <f>(ROUND((ROUND((((Source!ET1472*1.25))*Source!AV1472*Source!I1472),2)),2)+ROUND((ROUND(((Source!AE1472-((Source!EU1472*1.25)))*Source!AV1472*Source!I1472),2)),2))</f>
        <v>0.22</v>
      </c>
      <c r="J1729" s="10">
        <f>IF(Source!BB1472&lt;&gt; 0, Source!BB1472, 1)</f>
        <v>9.3800000000000008</v>
      </c>
      <c r="K1729" s="29">
        <f>Source!Q1472</f>
        <v>2.06</v>
      </c>
    </row>
    <row r="1730" spans="1:28" ht="14.25" x14ac:dyDescent="0.2">
      <c r="A1730" s="26"/>
      <c r="B1730" s="26"/>
      <c r="C1730" s="26" t="s">
        <v>323</v>
      </c>
      <c r="D1730" s="27"/>
      <c r="E1730" s="10"/>
      <c r="F1730" s="29">
        <f>Source!AN1472</f>
        <v>8.01</v>
      </c>
      <c r="G1730" s="28" t="str">
        <f>Source!DF1472</f>
        <v>)*1,25</v>
      </c>
      <c r="H1730" s="10">
        <f>Source!AV1472</f>
        <v>1</v>
      </c>
      <c r="I1730" s="41">
        <f>ROUND((ROUND((Source!AE1472*Source!AV1472*Source!I1472),2)),2)</f>
        <v>0.04</v>
      </c>
      <c r="J1730" s="10">
        <f>IF(Source!BS1472&lt;&gt; 0, Source!BS1472, 1)</f>
        <v>26.39</v>
      </c>
      <c r="K1730" s="41">
        <f>Source!R1472</f>
        <v>1.06</v>
      </c>
      <c r="W1730">
        <f>I1730</f>
        <v>0.04</v>
      </c>
    </row>
    <row r="1731" spans="1:28" ht="14.25" x14ac:dyDescent="0.2">
      <c r="A1731" s="26"/>
      <c r="B1731" s="26"/>
      <c r="C1731" s="26" t="s">
        <v>324</v>
      </c>
      <c r="D1731" s="27"/>
      <c r="E1731" s="10"/>
      <c r="F1731" s="29">
        <f>Source!AL1472</f>
        <v>7205.92</v>
      </c>
      <c r="G1731" s="28" t="str">
        <f>Source!DD1472</f>
        <v/>
      </c>
      <c r="H1731" s="10">
        <f>Source!AW1472</f>
        <v>1</v>
      </c>
      <c r="I1731" s="29">
        <f>ROUND((ROUND((Source!AC1472*Source!AW1472*Source!I1472),2)),2)</f>
        <v>25.22</v>
      </c>
      <c r="J1731" s="10">
        <f>IF(Source!BC1472&lt;&gt; 0, Source!BC1472, 1)</f>
        <v>1.95</v>
      </c>
      <c r="K1731" s="29">
        <f>Source!P1472</f>
        <v>49.18</v>
      </c>
    </row>
    <row r="1732" spans="1:28" ht="199.5" x14ac:dyDescent="0.2">
      <c r="A1732" s="26" t="s">
        <v>152</v>
      </c>
      <c r="B1732" s="26" t="str">
        <f>Source!F1473</f>
        <v>1.1-1-1312</v>
      </c>
      <c r="C1732" s="26" t="s">
        <v>282</v>
      </c>
      <c r="D1732" s="27" t="str">
        <f>Source!H1473</f>
        <v>м2</v>
      </c>
      <c r="E1732" s="10">
        <f>Source!I1473</f>
        <v>0.472605</v>
      </c>
      <c r="F1732" s="29">
        <f>Source!AK1473</f>
        <v>25.09</v>
      </c>
      <c r="G1732" s="31" t="s">
        <v>3</v>
      </c>
      <c r="H1732" s="10">
        <f>Source!AW1473</f>
        <v>1</v>
      </c>
      <c r="I1732" s="29">
        <f>ROUND((ROUND((Source!AC1473*Source!AW1473*Source!I1473),2)),2)+(ROUND((ROUND(((Source!ET1473)*Source!AV1473*Source!I1473),2)),2)+ROUND((ROUND(((Source!AE1473-(Source!EU1473))*Source!AV1473*Source!I1473),2)),2))+ROUND((ROUND((Source!AF1473*Source!AV1473*Source!I1473),2)),2)</f>
        <v>11.86</v>
      </c>
      <c r="J1732" s="10">
        <f>IF(Source!BC1473&lt;&gt; 0, Source!BC1473, 1)</f>
        <v>10.5</v>
      </c>
      <c r="K1732" s="29">
        <f>Source!O1473</f>
        <v>124.53</v>
      </c>
      <c r="Q1732">
        <f>ROUND((Source!DN1473/100)*ROUND((ROUND((Source!AF1473*Source!AV1473*Source!I1473),2)),2), 2)</f>
        <v>0</v>
      </c>
      <c r="R1732">
        <f>Source!X1473</f>
        <v>0</v>
      </c>
      <c r="S1732">
        <f>ROUND((Source!DO1473/100)*ROUND((ROUND((Source!AF1473*Source!AV1473*Source!I1473),2)),2), 2)</f>
        <v>0</v>
      </c>
      <c r="T1732">
        <f>Source!Y1473</f>
        <v>0</v>
      </c>
      <c r="U1732">
        <f>ROUND((175/100)*ROUND((ROUND((Source!AE1473*Source!AV1473*Source!I1473),2)),2), 2)</f>
        <v>0</v>
      </c>
      <c r="V1732">
        <f>ROUND((160/100)*ROUND(ROUND((ROUND((Source!AE1473*Source!AV1473*Source!I1473),2)*Source!BS1473),2), 2), 2)</f>
        <v>0</v>
      </c>
      <c r="X1732">
        <f>IF(Source!BI1473&lt;=1,I1732, 0)</f>
        <v>11.86</v>
      </c>
      <c r="Y1732">
        <f>IF(Source!BI1473=2,I1732, 0)</f>
        <v>0</v>
      </c>
      <c r="Z1732">
        <f>IF(Source!BI1473=3,I1732, 0)</f>
        <v>0</v>
      </c>
      <c r="AA1732">
        <f>IF(Source!BI1473=4,I1732, 0)</f>
        <v>0</v>
      </c>
    </row>
    <row r="1733" spans="1:28" ht="228" x14ac:dyDescent="0.2">
      <c r="A1733" s="26" t="s">
        <v>153</v>
      </c>
      <c r="B1733" s="26" t="str">
        <f>Source!F1474</f>
        <v>1.1-1-1313</v>
      </c>
      <c r="C1733" s="26" t="s">
        <v>283</v>
      </c>
      <c r="D1733" s="27" t="str">
        <f>Source!H1474</f>
        <v>м2</v>
      </c>
      <c r="E1733" s="10">
        <f>Source!I1474</f>
        <v>0.21094499999999999</v>
      </c>
      <c r="F1733" s="29">
        <f>Source!AK1474</f>
        <v>23.06</v>
      </c>
      <c r="G1733" s="31" t="s">
        <v>3</v>
      </c>
      <c r="H1733" s="10">
        <f>Source!AW1474</f>
        <v>1</v>
      </c>
      <c r="I1733" s="29">
        <f>ROUND((ROUND((Source!AC1474*Source!AW1474*Source!I1474),2)),2)+(ROUND((ROUND(((Source!ET1474)*Source!AV1474*Source!I1474),2)),2)+ROUND((ROUND(((Source!AE1474-(Source!EU1474))*Source!AV1474*Source!I1474),2)),2))+ROUND((ROUND((Source!AF1474*Source!AV1474*Source!I1474),2)),2)</f>
        <v>4.8600000000000003</v>
      </c>
      <c r="J1733" s="10">
        <f>IF(Source!BC1474&lt;&gt; 0, Source!BC1474, 1)</f>
        <v>10.74</v>
      </c>
      <c r="K1733" s="29">
        <f>Source!O1474</f>
        <v>52.2</v>
      </c>
      <c r="Q1733">
        <f>ROUND((Source!DN1474/100)*ROUND((ROUND((Source!AF1474*Source!AV1474*Source!I1474),2)),2), 2)</f>
        <v>0</v>
      </c>
      <c r="R1733">
        <f>Source!X1474</f>
        <v>0</v>
      </c>
      <c r="S1733">
        <f>ROUND((Source!DO1474/100)*ROUND((ROUND((Source!AF1474*Source!AV1474*Source!I1474),2)),2), 2)</f>
        <v>0</v>
      </c>
      <c r="T1733">
        <f>Source!Y1474</f>
        <v>0</v>
      </c>
      <c r="U1733">
        <f>ROUND((175/100)*ROUND((ROUND((Source!AE1474*Source!AV1474*Source!I1474),2)),2), 2)</f>
        <v>0</v>
      </c>
      <c r="V1733">
        <f>ROUND((160/100)*ROUND(ROUND((ROUND((Source!AE1474*Source!AV1474*Source!I1474),2)*Source!BS1474),2), 2), 2)</f>
        <v>0</v>
      </c>
      <c r="X1733">
        <f>IF(Source!BI1474&lt;=1,I1733, 0)</f>
        <v>4.8600000000000003</v>
      </c>
      <c r="Y1733">
        <f>IF(Source!BI1474=2,I1733, 0)</f>
        <v>0</v>
      </c>
      <c r="Z1733">
        <f>IF(Source!BI1474=3,I1733, 0)</f>
        <v>0</v>
      </c>
      <c r="AA1733">
        <f>IF(Source!BI1474=4,I1733, 0)</f>
        <v>0</v>
      </c>
    </row>
    <row r="1734" spans="1:28" ht="14.25" x14ac:dyDescent="0.2">
      <c r="A1734" s="26"/>
      <c r="B1734" s="26"/>
      <c r="C1734" s="26" t="s">
        <v>314</v>
      </c>
      <c r="D1734" s="27" t="s">
        <v>315</v>
      </c>
      <c r="E1734" s="10">
        <f>Source!DN1472</f>
        <v>104</v>
      </c>
      <c r="F1734" s="29"/>
      <c r="G1734" s="28"/>
      <c r="H1734" s="10"/>
      <c r="I1734" s="29">
        <f>SUM(Q1726:Q1733)</f>
        <v>4.13</v>
      </c>
      <c r="J1734" s="10">
        <f>Source!BZ1472</f>
        <v>87</v>
      </c>
      <c r="K1734" s="29">
        <f>SUM(R1726:R1733)</f>
        <v>91.15</v>
      </c>
    </row>
    <row r="1735" spans="1:28" ht="14.25" x14ac:dyDescent="0.2">
      <c r="A1735" s="26"/>
      <c r="B1735" s="26"/>
      <c r="C1735" s="26" t="s">
        <v>316</v>
      </c>
      <c r="D1735" s="27" t="s">
        <v>315</v>
      </c>
      <c r="E1735" s="10">
        <f>Source!DO1472</f>
        <v>79</v>
      </c>
      <c r="F1735" s="29"/>
      <c r="G1735" s="28"/>
      <c r="H1735" s="10"/>
      <c r="I1735" s="29">
        <f>SUM(S1726:S1734)</f>
        <v>3.14</v>
      </c>
      <c r="J1735" s="10">
        <f>Source!CA1472</f>
        <v>41</v>
      </c>
      <c r="K1735" s="29">
        <f>SUM(T1726:T1734)</f>
        <v>42.96</v>
      </c>
    </row>
    <row r="1736" spans="1:28" ht="14.25" x14ac:dyDescent="0.2">
      <c r="A1736" s="26"/>
      <c r="B1736" s="26"/>
      <c r="C1736" s="26" t="s">
        <v>325</v>
      </c>
      <c r="D1736" s="27" t="s">
        <v>315</v>
      </c>
      <c r="E1736" s="10">
        <f>175</f>
        <v>175</v>
      </c>
      <c r="F1736" s="29"/>
      <c r="G1736" s="28"/>
      <c r="H1736" s="10"/>
      <c r="I1736" s="29">
        <f>SUM(U1726:U1735)</f>
        <v>7.0000000000000007E-2</v>
      </c>
      <c r="J1736" s="10">
        <f>160</f>
        <v>160</v>
      </c>
      <c r="K1736" s="29">
        <f>SUM(V1726:V1735)</f>
        <v>1.7</v>
      </c>
    </row>
    <row r="1737" spans="1:28" ht="14.25" x14ac:dyDescent="0.2">
      <c r="A1737" s="34"/>
      <c r="B1737" s="34"/>
      <c r="C1737" s="34" t="s">
        <v>317</v>
      </c>
      <c r="D1737" s="35" t="s">
        <v>318</v>
      </c>
      <c r="E1737" s="36">
        <f>Source!AQ1472</f>
        <v>85</v>
      </c>
      <c r="F1737" s="37"/>
      <c r="G1737" s="38" t="str">
        <f>Source!DI1472</f>
        <v>)*1,15</v>
      </c>
      <c r="H1737" s="36">
        <f>Source!AV1472</f>
        <v>1</v>
      </c>
      <c r="I1737" s="37">
        <f>Source!U1472</f>
        <v>0.34212499999999996</v>
      </c>
      <c r="J1737" s="36"/>
      <c r="K1737" s="37"/>
      <c r="AB1737" s="32">
        <f>I1737</f>
        <v>0.34212499999999996</v>
      </c>
    </row>
    <row r="1738" spans="1:28" ht="15" x14ac:dyDescent="0.25">
      <c r="A1738" s="39"/>
      <c r="B1738" s="39"/>
      <c r="C1738" s="40" t="s">
        <v>319</v>
      </c>
      <c r="D1738" s="39"/>
      <c r="E1738" s="39"/>
      <c r="F1738" s="39"/>
      <c r="G1738" s="39"/>
      <c r="H1738" s="76">
        <f>I1728+I1729+I1731+I1734+I1735+I1736+SUM(I1732:I1733)</f>
        <v>53.47</v>
      </c>
      <c r="I1738" s="76"/>
      <c r="J1738" s="76">
        <f>K1728+K1729+K1731+K1734+K1735+K1736+SUM(K1732:K1733)</f>
        <v>468.55</v>
      </c>
      <c r="K1738" s="76"/>
      <c r="O1738" s="32">
        <f>I1728+I1729+I1731+I1734+I1735+I1736+SUM(I1732:I1733)</f>
        <v>53.47</v>
      </c>
      <c r="P1738" s="32">
        <f>K1728+K1729+K1731+K1734+K1735+K1736+SUM(K1732:K1733)</f>
        <v>468.55</v>
      </c>
      <c r="X1738">
        <f>IF(Source!BI1472&lt;=1,I1728+I1729+I1731+I1734+I1735+I1736-0, 0)</f>
        <v>36.75</v>
      </c>
      <c r="Y1738">
        <f>IF(Source!BI1472=2,I1728+I1729+I1731+I1734+I1735+I1736-0, 0)</f>
        <v>0</v>
      </c>
      <c r="Z1738">
        <f>IF(Source!BI1472=3,I1728+I1729+I1731+I1734+I1735+I1736-0, 0)</f>
        <v>0</v>
      </c>
      <c r="AA1738">
        <f>IF(Source!BI1472=4,I1728+I1729+I1731+I1734+I1735+I1736,0)</f>
        <v>0</v>
      </c>
    </row>
    <row r="1741" spans="1:28" ht="15" x14ac:dyDescent="0.25">
      <c r="A1741" s="81" t="str">
        <f>CONCATENATE("Итого по подразделу: ",IF(Source!G1476&lt;&gt;"Новый подраздел", Source!G1476, ""))</f>
        <v>Итого по подразделу: Монтажные (кровельные)работы</v>
      </c>
      <c r="B1741" s="81"/>
      <c r="C1741" s="81"/>
      <c r="D1741" s="81"/>
      <c r="E1741" s="81"/>
      <c r="F1741" s="81"/>
      <c r="G1741" s="81"/>
      <c r="H1741" s="79">
        <f>SUM(O1664:O1740)</f>
        <v>9739.8200000000015</v>
      </c>
      <c r="I1741" s="80"/>
      <c r="J1741" s="79">
        <f>SUM(P1664:P1740)</f>
        <v>130421.84000000001</v>
      </c>
      <c r="K1741" s="80"/>
    </row>
    <row r="1742" spans="1:28" hidden="1" x14ac:dyDescent="0.2">
      <c r="A1742" t="s">
        <v>320</v>
      </c>
      <c r="H1742">
        <f>SUM(AC1664:AC1741)</f>
        <v>0</v>
      </c>
      <c r="J1742">
        <f>SUM(AD1664:AD1741)</f>
        <v>0</v>
      </c>
    </row>
    <row r="1743" spans="1:28" hidden="1" x14ac:dyDescent="0.2">
      <c r="A1743" t="s">
        <v>321</v>
      </c>
      <c r="H1743">
        <f>SUM(AE1664:AE1742)</f>
        <v>0</v>
      </c>
      <c r="J1743">
        <f>SUM(AF1664:AF1742)</f>
        <v>0</v>
      </c>
    </row>
    <row r="1745" spans="1:28" ht="15" x14ac:dyDescent="0.25">
      <c r="A1745" s="81" t="str">
        <f>CONCATENATE("Итого по разделу: ",IF(Source!G1506&lt;&gt;"Новый раздел", Source!G1506, ""))</f>
        <v>Итого по разделу: Монтажные (кровельные) работы</v>
      </c>
      <c r="B1745" s="81"/>
      <c r="C1745" s="81"/>
      <c r="D1745" s="81"/>
      <c r="E1745" s="81"/>
      <c r="F1745" s="81"/>
      <c r="G1745" s="81"/>
      <c r="H1745" s="79">
        <f>SUM(O1556:O1744)</f>
        <v>67336</v>
      </c>
      <c r="I1745" s="80"/>
      <c r="J1745" s="79">
        <f>SUM(P1556:P1744)</f>
        <v>896364.76</v>
      </c>
      <c r="K1745" s="80"/>
    </row>
    <row r="1746" spans="1:28" hidden="1" x14ac:dyDescent="0.2">
      <c r="A1746" t="s">
        <v>320</v>
      </c>
      <c r="H1746">
        <f>SUM(AC1556:AC1745)</f>
        <v>0</v>
      </c>
      <c r="J1746">
        <f>SUM(AD1556:AD1745)</f>
        <v>0</v>
      </c>
    </row>
    <row r="1747" spans="1:28" hidden="1" x14ac:dyDescent="0.2">
      <c r="A1747" t="s">
        <v>321</v>
      </c>
      <c r="H1747">
        <f>SUM(AE1556:AE1746)</f>
        <v>0</v>
      </c>
      <c r="J1747">
        <f>SUM(AF1556:AF1746)</f>
        <v>0</v>
      </c>
    </row>
    <row r="1749" spans="1:28" ht="16.5" x14ac:dyDescent="0.25">
      <c r="A1749" s="75" t="str">
        <f>CONCATENATE("Раздел: ",IF(Source!G1536&lt;&gt;"Новый раздел", Source!G1536, ""))</f>
        <v>Раздел: Секция в осях И-К (Подъезд №8)</v>
      </c>
      <c r="B1749" s="75"/>
      <c r="C1749" s="75"/>
      <c r="D1749" s="75"/>
      <c r="E1749" s="75"/>
      <c r="F1749" s="75"/>
      <c r="G1749" s="75"/>
      <c r="H1749" s="75"/>
      <c r="I1749" s="75"/>
      <c r="J1749" s="75"/>
      <c r="K1749" s="75"/>
    </row>
    <row r="1751" spans="1:28" ht="16.5" x14ac:dyDescent="0.25">
      <c r="A1751" s="75" t="str">
        <f>CONCATENATE("Подраздел: ",IF(Source!G1540&lt;&gt;"Новый подраздел", Source!G1540, ""))</f>
        <v>Подраздел: Демонтажные и подготовительные  работы</v>
      </c>
      <c r="B1751" s="75"/>
      <c r="C1751" s="75"/>
      <c r="D1751" s="75"/>
      <c r="E1751" s="75"/>
      <c r="F1751" s="75"/>
      <c r="G1751" s="75"/>
      <c r="H1751" s="75"/>
      <c r="I1751" s="75"/>
      <c r="J1751" s="75"/>
      <c r="K1751" s="75"/>
    </row>
    <row r="1752" spans="1:28" ht="42.75" x14ac:dyDescent="0.2">
      <c r="A1752" s="26">
        <v>1</v>
      </c>
      <c r="B1752" s="26" t="str">
        <f>Source!F1544</f>
        <v>6.61-26-1</v>
      </c>
      <c r="C1752" s="26" t="s">
        <v>21</v>
      </c>
      <c r="D1752" s="27" t="str">
        <f>Source!H1544</f>
        <v>100 м2</v>
      </c>
      <c r="E1752" s="10">
        <f>Source!I1544</f>
        <v>1.77E-2</v>
      </c>
      <c r="F1752" s="29"/>
      <c r="G1752" s="28"/>
      <c r="H1752" s="10"/>
      <c r="I1752" s="29"/>
      <c r="J1752" s="10"/>
      <c r="K1752" s="29"/>
      <c r="Q1752">
        <f>ROUND((Source!DN1544/100)*ROUND((ROUND((Source!AF1544*Source!AV1544*Source!I1544),2)),2), 2)</f>
        <v>8.32</v>
      </c>
      <c r="R1752">
        <f>Source!X1544</f>
        <v>192.12</v>
      </c>
      <c r="S1752">
        <f>ROUND((Source!DO1544/100)*ROUND((ROUND((Source!AF1544*Source!AV1544*Source!I1544),2)),2), 2)</f>
        <v>5.72</v>
      </c>
      <c r="T1752">
        <f>Source!Y1544</f>
        <v>112.53</v>
      </c>
      <c r="U1752">
        <f>ROUND((175/100)*ROUND((ROUND((Source!AE1544*Source!AV1544*Source!I1544),2)),2), 2)</f>
        <v>0</v>
      </c>
      <c r="V1752">
        <f>ROUND((160/100)*ROUND(ROUND((ROUND((Source!AE1544*Source!AV1544*Source!I1544),2)*Source!BS1544),2), 2), 2)</f>
        <v>0</v>
      </c>
    </row>
    <row r="1753" spans="1:28" x14ac:dyDescent="0.2">
      <c r="C1753" s="30" t="str">
        <f>"Объем: "&amp;Source!I1544&amp;"=1,77/"&amp;"100"</f>
        <v>Объем: 0,0177=1,77/100</v>
      </c>
    </row>
    <row r="1754" spans="1:28" ht="14.25" x14ac:dyDescent="0.2">
      <c r="A1754" s="26"/>
      <c r="B1754" s="26"/>
      <c r="C1754" s="26" t="s">
        <v>313</v>
      </c>
      <c r="D1754" s="27"/>
      <c r="E1754" s="10"/>
      <c r="F1754" s="29">
        <f>Source!AO1544</f>
        <v>587.65</v>
      </c>
      <c r="G1754" s="28" t="str">
        <f>Source!DG1544</f>
        <v/>
      </c>
      <c r="H1754" s="10">
        <f>Source!AV1544</f>
        <v>1</v>
      </c>
      <c r="I1754" s="29">
        <f>ROUND((ROUND((Source!AF1544*Source!AV1544*Source!I1544),2)),2)</f>
        <v>10.4</v>
      </c>
      <c r="J1754" s="10">
        <f>IF(Source!BA1544&lt;&gt; 0, Source!BA1544, 1)</f>
        <v>26.39</v>
      </c>
      <c r="K1754" s="29">
        <f>Source!S1544</f>
        <v>274.45999999999998</v>
      </c>
      <c r="W1754">
        <f>I1754</f>
        <v>10.4</v>
      </c>
    </row>
    <row r="1755" spans="1:28" ht="28.5" x14ac:dyDescent="0.2">
      <c r="A1755" s="26" t="s">
        <v>27</v>
      </c>
      <c r="B1755" s="26" t="str">
        <f>Source!F1545</f>
        <v>9999990001</v>
      </c>
      <c r="C1755" s="26" t="s">
        <v>29</v>
      </c>
      <c r="D1755" s="27" t="str">
        <f>Source!H1545</f>
        <v>т</v>
      </c>
      <c r="E1755" s="10">
        <f>Source!I1545</f>
        <v>-8.1420000000000006E-2</v>
      </c>
      <c r="F1755" s="29">
        <f>Source!AK1545</f>
        <v>0</v>
      </c>
      <c r="G1755" s="31" t="s">
        <v>3</v>
      </c>
      <c r="H1755" s="10">
        <f>Source!AW1545</f>
        <v>1</v>
      </c>
      <c r="I1755" s="29">
        <f>ROUND((ROUND((Source!AC1545*Source!AW1545*Source!I1545),2)),2)+(ROUND((ROUND(((Source!ET1545)*Source!AV1545*Source!I1545),2)),2)+ROUND((ROUND(((Source!AE1545-(Source!EU1545))*Source!AV1545*Source!I1545),2)),2))+ROUND((ROUND((Source!AF1545*Source!AV1545*Source!I1545),2)),2)</f>
        <v>0</v>
      </c>
      <c r="J1755" s="10">
        <f>IF(Source!BC1545&lt;&gt; 0, Source!BC1545, 1)</f>
        <v>1</v>
      </c>
      <c r="K1755" s="29">
        <f>Source!O1545</f>
        <v>0</v>
      </c>
      <c r="Q1755">
        <f>ROUND((Source!DN1545/100)*ROUND((ROUND((Source!AF1545*Source!AV1545*Source!I1545),2)),2), 2)</f>
        <v>0</v>
      </c>
      <c r="R1755">
        <f>Source!X1545</f>
        <v>0</v>
      </c>
      <c r="S1755">
        <f>ROUND((Source!DO1545/100)*ROUND((ROUND((Source!AF1545*Source!AV1545*Source!I1545),2)),2), 2)</f>
        <v>0</v>
      </c>
      <c r="T1755">
        <f>Source!Y1545</f>
        <v>0</v>
      </c>
      <c r="U1755">
        <f>ROUND((175/100)*ROUND((ROUND((Source!AE1545*Source!AV1545*Source!I1545),2)),2), 2)</f>
        <v>0</v>
      </c>
      <c r="V1755">
        <f>ROUND((160/100)*ROUND(ROUND((ROUND((Source!AE1545*Source!AV1545*Source!I1545),2)*Source!BS1545),2), 2), 2)</f>
        <v>0</v>
      </c>
      <c r="X1755">
        <f>IF(Source!BI1545&lt;=1,I1755, 0)</f>
        <v>0</v>
      </c>
      <c r="Y1755">
        <f>IF(Source!BI1545=2,I1755, 0)</f>
        <v>0</v>
      </c>
      <c r="Z1755">
        <f>IF(Source!BI1545=3,I1755, 0)</f>
        <v>0</v>
      </c>
      <c r="AA1755">
        <f>IF(Source!BI1545=4,I1755, 0)</f>
        <v>0</v>
      </c>
    </row>
    <row r="1756" spans="1:28" ht="14.25" x14ac:dyDescent="0.2">
      <c r="A1756" s="26"/>
      <c r="B1756" s="26"/>
      <c r="C1756" s="26" t="s">
        <v>314</v>
      </c>
      <c r="D1756" s="27" t="s">
        <v>315</v>
      </c>
      <c r="E1756" s="10">
        <f>Source!DN1544</f>
        <v>80</v>
      </c>
      <c r="F1756" s="29"/>
      <c r="G1756" s="28"/>
      <c r="H1756" s="10"/>
      <c r="I1756" s="29">
        <f>SUM(Q1752:Q1755)</f>
        <v>8.32</v>
      </c>
      <c r="J1756" s="10">
        <f>Source!BZ1544</f>
        <v>70</v>
      </c>
      <c r="K1756" s="29">
        <f>SUM(R1752:R1755)</f>
        <v>192.12</v>
      </c>
    </row>
    <row r="1757" spans="1:28" ht="14.25" x14ac:dyDescent="0.2">
      <c r="A1757" s="26"/>
      <c r="B1757" s="26"/>
      <c r="C1757" s="26" t="s">
        <v>316</v>
      </c>
      <c r="D1757" s="27" t="s">
        <v>315</v>
      </c>
      <c r="E1757" s="10">
        <f>Source!DO1544</f>
        <v>55</v>
      </c>
      <c r="F1757" s="29"/>
      <c r="G1757" s="28"/>
      <c r="H1757" s="10"/>
      <c r="I1757" s="29">
        <f>SUM(S1752:S1756)</f>
        <v>5.72</v>
      </c>
      <c r="J1757" s="10">
        <f>Source!CA1544</f>
        <v>41</v>
      </c>
      <c r="K1757" s="29">
        <f>SUM(T1752:T1756)</f>
        <v>112.53</v>
      </c>
    </row>
    <row r="1758" spans="1:28" ht="14.25" x14ac:dyDescent="0.2">
      <c r="A1758" s="34"/>
      <c r="B1758" s="34"/>
      <c r="C1758" s="34" t="s">
        <v>317</v>
      </c>
      <c r="D1758" s="35" t="s">
        <v>318</v>
      </c>
      <c r="E1758" s="36">
        <f>Source!AQ1544</f>
        <v>57.5</v>
      </c>
      <c r="F1758" s="37"/>
      <c r="G1758" s="38" t="str">
        <f>Source!DI1544</f>
        <v/>
      </c>
      <c r="H1758" s="36">
        <f>Source!AV1544</f>
        <v>1</v>
      </c>
      <c r="I1758" s="37">
        <f>Source!U1544</f>
        <v>1.0177499999999999</v>
      </c>
      <c r="J1758" s="36"/>
      <c r="K1758" s="37"/>
      <c r="AB1758" s="32">
        <f>I1758</f>
        <v>1.0177499999999999</v>
      </c>
    </row>
    <row r="1759" spans="1:28" ht="15" x14ac:dyDescent="0.25">
      <c r="A1759" s="39"/>
      <c r="B1759" s="39"/>
      <c r="C1759" s="40" t="s">
        <v>319</v>
      </c>
      <c r="D1759" s="39"/>
      <c r="E1759" s="39"/>
      <c r="F1759" s="39"/>
      <c r="G1759" s="39"/>
      <c r="H1759" s="76">
        <f>I1754+I1756+I1757+SUM(I1755:I1755)</f>
        <v>24.439999999999998</v>
      </c>
      <c r="I1759" s="76"/>
      <c r="J1759" s="76">
        <f>K1754+K1756+K1757+SUM(K1755:K1755)</f>
        <v>579.11</v>
      </c>
      <c r="K1759" s="76"/>
      <c r="O1759" s="32">
        <f>I1754+I1756+I1757+SUM(I1755:I1755)</f>
        <v>24.439999999999998</v>
      </c>
      <c r="P1759" s="32">
        <f>K1754+K1756+K1757+SUM(K1755:K1755)</f>
        <v>579.11</v>
      </c>
      <c r="X1759">
        <f>IF(Source!BI1544&lt;=1,I1754+I1756+I1757-0, 0)</f>
        <v>24.439999999999998</v>
      </c>
      <c r="Y1759">
        <f>IF(Source!BI1544=2,I1754+I1756+I1757-0, 0)</f>
        <v>0</v>
      </c>
      <c r="Z1759">
        <f>IF(Source!BI1544=3,I1754+I1756+I1757-0, 0)</f>
        <v>0</v>
      </c>
      <c r="AA1759">
        <f>IF(Source!BI1544=4,I1754+I1756+I1757,0)</f>
        <v>0</v>
      </c>
    </row>
    <row r="1761" spans="1:28" ht="42.75" x14ac:dyDescent="0.2">
      <c r="A1761" s="26">
        <v>2</v>
      </c>
      <c r="B1761" s="26" t="str">
        <f>Source!F1546</f>
        <v>6.62-31-1</v>
      </c>
      <c r="C1761" s="26" t="s">
        <v>33</v>
      </c>
      <c r="D1761" s="27" t="str">
        <f>Source!H1546</f>
        <v>1 м2 поверхности</v>
      </c>
      <c r="E1761" s="10">
        <f>Source!I1546</f>
        <v>2.0499999999999998</v>
      </c>
      <c r="F1761" s="29"/>
      <c r="G1761" s="28"/>
      <c r="H1761" s="10"/>
      <c r="I1761" s="29"/>
      <c r="J1761" s="10"/>
      <c r="K1761" s="29"/>
      <c r="Q1761">
        <f>ROUND((Source!DN1546/100)*ROUND((ROUND((Source!AF1546*Source!AV1546*Source!I1546),2)),2), 2)</f>
        <v>12.57</v>
      </c>
      <c r="R1761">
        <f>Source!X1546</f>
        <v>275.33</v>
      </c>
      <c r="S1761">
        <f>ROUND((Source!DO1546/100)*ROUND((ROUND((Source!AF1546*Source!AV1546*Source!I1546),2)),2), 2)</f>
        <v>8.0399999999999991</v>
      </c>
      <c r="T1761">
        <f>Source!Y1546</f>
        <v>136.01</v>
      </c>
      <c r="U1761">
        <f>ROUND((175/100)*ROUND((ROUND((Source!AE1546*Source!AV1546*Source!I1546),2)),2), 2)</f>
        <v>0</v>
      </c>
      <c r="V1761">
        <f>ROUND((160/100)*ROUND(ROUND((ROUND((Source!AE1546*Source!AV1546*Source!I1546),2)*Source!BS1546),2), 2), 2)</f>
        <v>0</v>
      </c>
    </row>
    <row r="1762" spans="1:28" ht="14.25" x14ac:dyDescent="0.2">
      <c r="A1762" s="26"/>
      <c r="B1762" s="26"/>
      <c r="C1762" s="26" t="s">
        <v>313</v>
      </c>
      <c r="D1762" s="27"/>
      <c r="E1762" s="10"/>
      <c r="F1762" s="29">
        <f>Source!AO1546</f>
        <v>6.13</v>
      </c>
      <c r="G1762" s="28" t="str">
        <f>Source!DG1546</f>
        <v/>
      </c>
      <c r="H1762" s="10">
        <f>Source!AV1546</f>
        <v>1</v>
      </c>
      <c r="I1762" s="29">
        <f>ROUND((ROUND((Source!AF1546*Source!AV1546*Source!I1546),2)),2)</f>
        <v>12.57</v>
      </c>
      <c r="J1762" s="10">
        <f>IF(Source!BA1546&lt;&gt; 0, Source!BA1546, 1)</f>
        <v>26.39</v>
      </c>
      <c r="K1762" s="29">
        <f>Source!S1546</f>
        <v>331.72</v>
      </c>
      <c r="W1762">
        <f>I1762</f>
        <v>12.57</v>
      </c>
    </row>
    <row r="1763" spans="1:28" ht="14.25" x14ac:dyDescent="0.2">
      <c r="A1763" s="26"/>
      <c r="B1763" s="26"/>
      <c r="C1763" s="26" t="s">
        <v>314</v>
      </c>
      <c r="D1763" s="27" t="s">
        <v>315</v>
      </c>
      <c r="E1763" s="10">
        <f>Source!DN1546</f>
        <v>100</v>
      </c>
      <c r="F1763" s="29"/>
      <c r="G1763" s="28"/>
      <c r="H1763" s="10"/>
      <c r="I1763" s="29">
        <f>SUM(Q1761:Q1762)</f>
        <v>12.57</v>
      </c>
      <c r="J1763" s="10">
        <f>Source!BZ1546</f>
        <v>83</v>
      </c>
      <c r="K1763" s="29">
        <f>SUM(R1761:R1762)</f>
        <v>275.33</v>
      </c>
    </row>
    <row r="1764" spans="1:28" ht="14.25" x14ac:dyDescent="0.2">
      <c r="A1764" s="26"/>
      <c r="B1764" s="26"/>
      <c r="C1764" s="26" t="s">
        <v>316</v>
      </c>
      <c r="D1764" s="27" t="s">
        <v>315</v>
      </c>
      <c r="E1764" s="10">
        <f>Source!DO1546</f>
        <v>64</v>
      </c>
      <c r="F1764" s="29"/>
      <c r="G1764" s="28"/>
      <c r="H1764" s="10"/>
      <c r="I1764" s="29">
        <f>SUM(S1761:S1763)</f>
        <v>8.0399999999999991</v>
      </c>
      <c r="J1764" s="10">
        <f>Source!CA1546</f>
        <v>41</v>
      </c>
      <c r="K1764" s="29">
        <f>SUM(T1761:T1763)</f>
        <v>136.01</v>
      </c>
    </row>
    <row r="1765" spans="1:28" ht="14.25" x14ac:dyDescent="0.2">
      <c r="A1765" s="34"/>
      <c r="B1765" s="34"/>
      <c r="C1765" s="34" t="s">
        <v>317</v>
      </c>
      <c r="D1765" s="35" t="s">
        <v>318</v>
      </c>
      <c r="E1765" s="36">
        <f>Source!AQ1546</f>
        <v>0.6</v>
      </c>
      <c r="F1765" s="37"/>
      <c r="G1765" s="38" t="str">
        <f>Source!DI1546</f>
        <v/>
      </c>
      <c r="H1765" s="36">
        <f>Source!AV1546</f>
        <v>1</v>
      </c>
      <c r="I1765" s="37">
        <f>Source!U1546</f>
        <v>1.2299999999999998</v>
      </c>
      <c r="J1765" s="36"/>
      <c r="K1765" s="37"/>
      <c r="AB1765" s="32">
        <f>I1765</f>
        <v>1.2299999999999998</v>
      </c>
    </row>
    <row r="1766" spans="1:28" ht="15" x14ac:dyDescent="0.25">
      <c r="A1766" s="39"/>
      <c r="B1766" s="39"/>
      <c r="C1766" s="40" t="s">
        <v>319</v>
      </c>
      <c r="D1766" s="39"/>
      <c r="E1766" s="39"/>
      <c r="F1766" s="39"/>
      <c r="G1766" s="39"/>
      <c r="H1766" s="76">
        <f>I1762+I1763+I1764</f>
        <v>33.18</v>
      </c>
      <c r="I1766" s="76"/>
      <c r="J1766" s="76">
        <f>K1762+K1763+K1764</f>
        <v>743.06</v>
      </c>
      <c r="K1766" s="76"/>
      <c r="O1766" s="32">
        <f>I1762+I1763+I1764</f>
        <v>33.18</v>
      </c>
      <c r="P1766" s="32">
        <f>K1762+K1763+K1764</f>
        <v>743.06</v>
      </c>
      <c r="X1766">
        <f>IF(Source!BI1546&lt;=1,I1762+I1763+I1764-0, 0)</f>
        <v>33.18</v>
      </c>
      <c r="Y1766">
        <f>IF(Source!BI1546=2,I1762+I1763+I1764-0, 0)</f>
        <v>0</v>
      </c>
      <c r="Z1766">
        <f>IF(Source!BI1546=3,I1762+I1763+I1764-0, 0)</f>
        <v>0</v>
      </c>
      <c r="AA1766">
        <f>IF(Source!BI1546=4,I1762+I1763+I1764,0)</f>
        <v>0</v>
      </c>
    </row>
    <row r="1768" spans="1:28" ht="28.5" x14ac:dyDescent="0.2">
      <c r="A1768" s="26">
        <v>3</v>
      </c>
      <c r="B1768" s="26" t="str">
        <f>Source!F1547</f>
        <v>6.58-2-1</v>
      </c>
      <c r="C1768" s="26" t="s">
        <v>40</v>
      </c>
      <c r="D1768" s="27" t="str">
        <f>Source!H1547</f>
        <v>100 м2</v>
      </c>
      <c r="E1768" s="10">
        <f>Source!I1547</f>
        <v>1.67E-2</v>
      </c>
      <c r="F1768" s="29"/>
      <c r="G1768" s="28"/>
      <c r="H1768" s="10"/>
      <c r="I1768" s="29"/>
      <c r="J1768" s="10"/>
      <c r="K1768" s="29"/>
      <c r="Q1768">
        <f>ROUND((Source!DN1547/100)*ROUND((ROUND((Source!AF1547*Source!AV1547*Source!I1547),2)),2), 2)</f>
        <v>2.56</v>
      </c>
      <c r="R1768">
        <f>Source!X1547</f>
        <v>59.12</v>
      </c>
      <c r="S1768">
        <f>ROUND((Source!DO1547/100)*ROUND((ROUND((Source!AF1547*Source!AV1547*Source!I1547),2)),2), 2)</f>
        <v>1.76</v>
      </c>
      <c r="T1768">
        <f>Source!Y1547</f>
        <v>34.619999999999997</v>
      </c>
      <c r="U1768">
        <f>ROUND((175/100)*ROUND((ROUND((Source!AE1547*Source!AV1547*Source!I1547),2)),2), 2)</f>
        <v>0</v>
      </c>
      <c r="V1768">
        <f>ROUND((160/100)*ROUND(ROUND((ROUND((Source!AE1547*Source!AV1547*Source!I1547),2)*Source!BS1547),2), 2), 2)</f>
        <v>0</v>
      </c>
    </row>
    <row r="1769" spans="1:28" x14ac:dyDescent="0.2">
      <c r="C1769" s="30" t="str">
        <f>"Объем: "&amp;Source!I1547&amp;"=1,67/"&amp;"100"</f>
        <v>Объем: 0,0167=1,67/100</v>
      </c>
    </row>
    <row r="1770" spans="1:28" ht="14.25" x14ac:dyDescent="0.2">
      <c r="A1770" s="26"/>
      <c r="B1770" s="26"/>
      <c r="C1770" s="26" t="s">
        <v>313</v>
      </c>
      <c r="D1770" s="27"/>
      <c r="E1770" s="10"/>
      <c r="F1770" s="29">
        <f>Source!AO1547</f>
        <v>191.34</v>
      </c>
      <c r="G1770" s="28" t="str">
        <f>Source!DG1547</f>
        <v/>
      </c>
      <c r="H1770" s="10">
        <f>Source!AV1547</f>
        <v>1</v>
      </c>
      <c r="I1770" s="29">
        <f>ROUND((ROUND((Source!AF1547*Source!AV1547*Source!I1547),2)),2)</f>
        <v>3.2</v>
      </c>
      <c r="J1770" s="10">
        <f>IF(Source!BA1547&lt;&gt; 0, Source!BA1547, 1)</f>
        <v>26.39</v>
      </c>
      <c r="K1770" s="29">
        <f>Source!S1547</f>
        <v>84.45</v>
      </c>
      <c r="W1770">
        <f>I1770</f>
        <v>3.2</v>
      </c>
    </row>
    <row r="1771" spans="1:28" ht="28.5" x14ac:dyDescent="0.2">
      <c r="A1771" s="26" t="s">
        <v>44</v>
      </c>
      <c r="B1771" s="26" t="str">
        <f>Source!F1548</f>
        <v>9999990001</v>
      </c>
      <c r="C1771" s="26" t="s">
        <v>29</v>
      </c>
      <c r="D1771" s="27" t="str">
        <f>Source!H1548</f>
        <v>т</v>
      </c>
      <c r="E1771" s="10">
        <f>Source!I1548</f>
        <v>-1.7034000000000001E-2</v>
      </c>
      <c r="F1771" s="29">
        <f>Source!AK1548</f>
        <v>0</v>
      </c>
      <c r="G1771" s="31" t="s">
        <v>3</v>
      </c>
      <c r="H1771" s="10">
        <f>Source!AW1548</f>
        <v>1</v>
      </c>
      <c r="I1771" s="29">
        <f>ROUND((ROUND((Source!AC1548*Source!AW1548*Source!I1548),2)),2)+(ROUND((ROUND(((Source!ET1548)*Source!AV1548*Source!I1548),2)),2)+ROUND((ROUND(((Source!AE1548-(Source!EU1548))*Source!AV1548*Source!I1548),2)),2))+ROUND((ROUND((Source!AF1548*Source!AV1548*Source!I1548),2)),2)</f>
        <v>0</v>
      </c>
      <c r="J1771" s="10">
        <f>IF(Source!BC1548&lt;&gt; 0, Source!BC1548, 1)</f>
        <v>1</v>
      </c>
      <c r="K1771" s="29">
        <f>Source!O1548</f>
        <v>0</v>
      </c>
      <c r="Q1771">
        <f>ROUND((Source!DN1548/100)*ROUND((ROUND((Source!AF1548*Source!AV1548*Source!I1548),2)),2), 2)</f>
        <v>0</v>
      </c>
      <c r="R1771">
        <f>Source!X1548</f>
        <v>0</v>
      </c>
      <c r="S1771">
        <f>ROUND((Source!DO1548/100)*ROUND((ROUND((Source!AF1548*Source!AV1548*Source!I1548),2)),2), 2)</f>
        <v>0</v>
      </c>
      <c r="T1771">
        <f>Source!Y1548</f>
        <v>0</v>
      </c>
      <c r="U1771">
        <f>ROUND((175/100)*ROUND((ROUND((Source!AE1548*Source!AV1548*Source!I1548),2)),2), 2)</f>
        <v>0</v>
      </c>
      <c r="V1771">
        <f>ROUND((160/100)*ROUND(ROUND((ROUND((Source!AE1548*Source!AV1548*Source!I1548),2)*Source!BS1548),2), 2), 2)</f>
        <v>0</v>
      </c>
      <c r="X1771">
        <f>IF(Source!BI1548&lt;=1,I1771, 0)</f>
        <v>0</v>
      </c>
      <c r="Y1771">
        <f>IF(Source!BI1548=2,I1771, 0)</f>
        <v>0</v>
      </c>
      <c r="Z1771">
        <f>IF(Source!BI1548=3,I1771, 0)</f>
        <v>0</v>
      </c>
      <c r="AA1771">
        <f>IF(Source!BI1548=4,I1771, 0)</f>
        <v>0</v>
      </c>
    </row>
    <row r="1772" spans="1:28" ht="14.25" x14ac:dyDescent="0.2">
      <c r="A1772" s="26"/>
      <c r="B1772" s="26"/>
      <c r="C1772" s="26" t="s">
        <v>314</v>
      </c>
      <c r="D1772" s="27" t="s">
        <v>315</v>
      </c>
      <c r="E1772" s="10">
        <f>Source!DN1547</f>
        <v>80</v>
      </c>
      <c r="F1772" s="29"/>
      <c r="G1772" s="28"/>
      <c r="H1772" s="10"/>
      <c r="I1772" s="29">
        <f>SUM(Q1768:Q1771)</f>
        <v>2.56</v>
      </c>
      <c r="J1772" s="10">
        <f>Source!BZ1547</f>
        <v>70</v>
      </c>
      <c r="K1772" s="29">
        <f>SUM(R1768:R1771)</f>
        <v>59.12</v>
      </c>
    </row>
    <row r="1773" spans="1:28" ht="14.25" x14ac:dyDescent="0.2">
      <c r="A1773" s="26"/>
      <c r="B1773" s="26"/>
      <c r="C1773" s="26" t="s">
        <v>316</v>
      </c>
      <c r="D1773" s="27" t="s">
        <v>315</v>
      </c>
      <c r="E1773" s="10">
        <f>Source!DO1547</f>
        <v>55</v>
      </c>
      <c r="F1773" s="29"/>
      <c r="G1773" s="28"/>
      <c r="H1773" s="10"/>
      <c r="I1773" s="29">
        <f>SUM(S1768:S1772)</f>
        <v>1.76</v>
      </c>
      <c r="J1773" s="10">
        <f>Source!CA1547</f>
        <v>41</v>
      </c>
      <c r="K1773" s="29">
        <f>SUM(T1768:T1772)</f>
        <v>34.619999999999997</v>
      </c>
    </row>
    <row r="1774" spans="1:28" ht="14.25" x14ac:dyDescent="0.2">
      <c r="A1774" s="34"/>
      <c r="B1774" s="34"/>
      <c r="C1774" s="34" t="s">
        <v>317</v>
      </c>
      <c r="D1774" s="35" t="s">
        <v>318</v>
      </c>
      <c r="E1774" s="36">
        <f>Source!AQ1547</f>
        <v>17.41</v>
      </c>
      <c r="F1774" s="37"/>
      <c r="G1774" s="38" t="str">
        <f>Source!DI1547</f>
        <v/>
      </c>
      <c r="H1774" s="36">
        <f>Source!AV1547</f>
        <v>1</v>
      </c>
      <c r="I1774" s="37">
        <f>Source!U1547</f>
        <v>0.29074699999999998</v>
      </c>
      <c r="J1774" s="36"/>
      <c r="K1774" s="37"/>
      <c r="AB1774" s="32">
        <f>I1774</f>
        <v>0.29074699999999998</v>
      </c>
    </row>
    <row r="1775" spans="1:28" ht="15" x14ac:dyDescent="0.25">
      <c r="A1775" s="39"/>
      <c r="B1775" s="39"/>
      <c r="C1775" s="40" t="s">
        <v>319</v>
      </c>
      <c r="D1775" s="39"/>
      <c r="E1775" s="39"/>
      <c r="F1775" s="39"/>
      <c r="G1775" s="39"/>
      <c r="H1775" s="76">
        <f>I1770+I1772+I1773+SUM(I1771:I1771)</f>
        <v>7.52</v>
      </c>
      <c r="I1775" s="76"/>
      <c r="J1775" s="76">
        <f>K1770+K1772+K1773+SUM(K1771:K1771)</f>
        <v>178.19</v>
      </c>
      <c r="K1775" s="76"/>
      <c r="O1775" s="32">
        <f>I1770+I1772+I1773+SUM(I1771:I1771)</f>
        <v>7.52</v>
      </c>
      <c r="P1775" s="32">
        <f>K1770+K1772+K1773+SUM(K1771:K1771)</f>
        <v>178.19</v>
      </c>
      <c r="X1775">
        <f>IF(Source!BI1547&lt;=1,I1770+I1772+I1773-0, 0)</f>
        <v>7.52</v>
      </c>
      <c r="Y1775">
        <f>IF(Source!BI1547=2,I1770+I1772+I1773-0, 0)</f>
        <v>0</v>
      </c>
      <c r="Z1775">
        <f>IF(Source!BI1547=3,I1770+I1772+I1773-0, 0)</f>
        <v>0</v>
      </c>
      <c r="AA1775">
        <f>IF(Source!BI1547=4,I1770+I1772+I1773,0)</f>
        <v>0</v>
      </c>
    </row>
    <row r="1777" spans="1:28" ht="42.75" x14ac:dyDescent="0.2">
      <c r="A1777" s="26">
        <v>4</v>
      </c>
      <c r="B1777" s="26" t="str">
        <f>Source!F1549</f>
        <v>6.65-24-1</v>
      </c>
      <c r="C1777" s="26" t="s">
        <v>47</v>
      </c>
      <c r="D1777" s="27" t="str">
        <f>Source!H1549</f>
        <v>100 м</v>
      </c>
      <c r="E1777" s="10">
        <f>Source!I1549</f>
        <v>0.02</v>
      </c>
      <c r="F1777" s="29"/>
      <c r="G1777" s="28"/>
      <c r="H1777" s="10"/>
      <c r="I1777" s="29"/>
      <c r="J1777" s="10"/>
      <c r="K1777" s="29"/>
      <c r="Q1777">
        <f>ROUND((Source!DN1549/100)*ROUND((ROUND((Source!AF1549*Source!AV1549*Source!I1549),2)),2), 2)</f>
        <v>5.0199999999999996</v>
      </c>
      <c r="R1777">
        <f>Source!X1549</f>
        <v>108.31</v>
      </c>
      <c r="S1777">
        <f>ROUND((Source!DO1549/100)*ROUND((ROUND((Source!AF1549*Source!AV1549*Source!I1549),2)),2), 2)</f>
        <v>3.37</v>
      </c>
      <c r="T1777">
        <f>Source!Y1549</f>
        <v>49.34</v>
      </c>
      <c r="U1777">
        <f>ROUND((175/100)*ROUND((ROUND((Source!AE1549*Source!AV1549*Source!I1549),2)),2), 2)</f>
        <v>0</v>
      </c>
      <c r="V1777">
        <f>ROUND((160/100)*ROUND(ROUND((ROUND((Source!AE1549*Source!AV1549*Source!I1549),2)*Source!BS1549),2), 2), 2)</f>
        <v>0</v>
      </c>
    </row>
    <row r="1778" spans="1:28" x14ac:dyDescent="0.2">
      <c r="C1778" s="30" t="str">
        <f>"Объем: "&amp;Source!I1549&amp;"=2/"&amp;"100"</f>
        <v>Объем: 0,02=2/100</v>
      </c>
    </row>
    <row r="1779" spans="1:28" ht="14.25" x14ac:dyDescent="0.2">
      <c r="A1779" s="26"/>
      <c r="B1779" s="26"/>
      <c r="C1779" s="26" t="s">
        <v>313</v>
      </c>
      <c r="D1779" s="27"/>
      <c r="E1779" s="10"/>
      <c r="F1779" s="29">
        <f>Source!AO1549</f>
        <v>227.82</v>
      </c>
      <c r="G1779" s="28" t="str">
        <f>Source!DG1549</f>
        <v/>
      </c>
      <c r="H1779" s="10">
        <f>Source!AV1549</f>
        <v>1</v>
      </c>
      <c r="I1779" s="29">
        <f>ROUND((ROUND((Source!AF1549*Source!AV1549*Source!I1549),2)),2)</f>
        <v>4.5599999999999996</v>
      </c>
      <c r="J1779" s="10">
        <f>IF(Source!BA1549&lt;&gt; 0, Source!BA1549, 1)</f>
        <v>26.39</v>
      </c>
      <c r="K1779" s="29">
        <f>Source!S1549</f>
        <v>120.34</v>
      </c>
      <c r="W1779">
        <f>I1779</f>
        <v>4.5599999999999996</v>
      </c>
    </row>
    <row r="1780" spans="1:28" ht="14.25" x14ac:dyDescent="0.2">
      <c r="A1780" s="26"/>
      <c r="B1780" s="26"/>
      <c r="C1780" s="26" t="s">
        <v>314</v>
      </c>
      <c r="D1780" s="27" t="s">
        <v>315</v>
      </c>
      <c r="E1780" s="10">
        <f>Source!DN1549</f>
        <v>110</v>
      </c>
      <c r="F1780" s="29"/>
      <c r="G1780" s="28"/>
      <c r="H1780" s="10"/>
      <c r="I1780" s="29">
        <f>SUM(Q1777:Q1779)</f>
        <v>5.0199999999999996</v>
      </c>
      <c r="J1780" s="10">
        <f>Source!BZ1549</f>
        <v>90</v>
      </c>
      <c r="K1780" s="29">
        <f>SUM(R1777:R1779)</f>
        <v>108.31</v>
      </c>
    </row>
    <row r="1781" spans="1:28" ht="14.25" x14ac:dyDescent="0.2">
      <c r="A1781" s="26"/>
      <c r="B1781" s="26"/>
      <c r="C1781" s="26" t="s">
        <v>316</v>
      </c>
      <c r="D1781" s="27" t="s">
        <v>315</v>
      </c>
      <c r="E1781" s="10">
        <f>Source!DO1549</f>
        <v>74</v>
      </c>
      <c r="F1781" s="29"/>
      <c r="G1781" s="28"/>
      <c r="H1781" s="10"/>
      <c r="I1781" s="29">
        <f>SUM(S1777:S1780)</f>
        <v>3.37</v>
      </c>
      <c r="J1781" s="10">
        <f>Source!CA1549</f>
        <v>41</v>
      </c>
      <c r="K1781" s="29">
        <f>SUM(T1777:T1780)</f>
        <v>49.34</v>
      </c>
    </row>
    <row r="1782" spans="1:28" ht="14.25" x14ac:dyDescent="0.2">
      <c r="A1782" s="34"/>
      <c r="B1782" s="34"/>
      <c r="C1782" s="34" t="s">
        <v>317</v>
      </c>
      <c r="D1782" s="35" t="s">
        <v>318</v>
      </c>
      <c r="E1782" s="36">
        <f>Source!AQ1549</f>
        <v>20.73</v>
      </c>
      <c r="F1782" s="37"/>
      <c r="G1782" s="38" t="str">
        <f>Source!DI1549</f>
        <v/>
      </c>
      <c r="H1782" s="36">
        <f>Source!AV1549</f>
        <v>1</v>
      </c>
      <c r="I1782" s="37">
        <f>Source!U1549</f>
        <v>0.41460000000000002</v>
      </c>
      <c r="J1782" s="36"/>
      <c r="K1782" s="37"/>
      <c r="AB1782" s="32">
        <f>I1782</f>
        <v>0.41460000000000002</v>
      </c>
    </row>
    <row r="1783" spans="1:28" ht="15" x14ac:dyDescent="0.25">
      <c r="A1783" s="39"/>
      <c r="B1783" s="39"/>
      <c r="C1783" s="40" t="s">
        <v>319</v>
      </c>
      <c r="D1783" s="39"/>
      <c r="E1783" s="39"/>
      <c r="F1783" s="39"/>
      <c r="G1783" s="39"/>
      <c r="H1783" s="76">
        <f>I1779+I1780+I1781</f>
        <v>12.95</v>
      </c>
      <c r="I1783" s="76"/>
      <c r="J1783" s="76">
        <f>K1779+K1780+K1781</f>
        <v>277.99</v>
      </c>
      <c r="K1783" s="76"/>
      <c r="O1783" s="32">
        <f>I1779+I1780+I1781</f>
        <v>12.95</v>
      </c>
      <c r="P1783" s="32">
        <f>K1779+K1780+K1781</f>
        <v>277.99</v>
      </c>
      <c r="X1783">
        <f>IF(Source!BI1549&lt;=1,I1779+I1780+I1781-0, 0)</f>
        <v>12.95</v>
      </c>
      <c r="Y1783">
        <f>IF(Source!BI1549=2,I1779+I1780+I1781-0, 0)</f>
        <v>0</v>
      </c>
      <c r="Z1783">
        <f>IF(Source!BI1549=3,I1779+I1780+I1781-0, 0)</f>
        <v>0</v>
      </c>
      <c r="AA1783">
        <f>IF(Source!BI1549=4,I1779+I1780+I1781,0)</f>
        <v>0</v>
      </c>
    </row>
    <row r="1785" spans="1:28" ht="57" x14ac:dyDescent="0.2">
      <c r="A1785" s="26">
        <v>5</v>
      </c>
      <c r="B1785" s="26" t="str">
        <f>Source!F1550</f>
        <v>6.62-31-1</v>
      </c>
      <c r="C1785" s="26" t="s">
        <v>53</v>
      </c>
      <c r="D1785" s="27" t="str">
        <f>Source!H1550</f>
        <v>1 м2 поверхности</v>
      </c>
      <c r="E1785" s="10">
        <f>Source!I1550</f>
        <v>20.75</v>
      </c>
      <c r="F1785" s="29"/>
      <c r="G1785" s="28"/>
      <c r="H1785" s="10"/>
      <c r="I1785" s="29"/>
      <c r="J1785" s="10"/>
      <c r="K1785" s="29"/>
      <c r="Q1785">
        <f>ROUND((Source!DN1550/100)*ROUND((ROUND((Source!AF1550*Source!AV1550*Source!I1550),2)),2), 2)</f>
        <v>127.2</v>
      </c>
      <c r="R1785">
        <f>Source!X1550</f>
        <v>2786.15</v>
      </c>
      <c r="S1785">
        <f>ROUND((Source!DO1550/100)*ROUND((ROUND((Source!AF1550*Source!AV1550*Source!I1550),2)),2), 2)</f>
        <v>81.41</v>
      </c>
      <c r="T1785">
        <f>Source!Y1550</f>
        <v>1376.29</v>
      </c>
      <c r="U1785">
        <f>ROUND((175/100)*ROUND((ROUND((Source!AE1550*Source!AV1550*Source!I1550),2)),2), 2)</f>
        <v>0</v>
      </c>
      <c r="V1785">
        <f>ROUND((160/100)*ROUND(ROUND((ROUND((Source!AE1550*Source!AV1550*Source!I1550),2)*Source!BS1550),2), 2), 2)</f>
        <v>0</v>
      </c>
    </row>
    <row r="1786" spans="1:28" ht="14.25" x14ac:dyDescent="0.2">
      <c r="A1786" s="26"/>
      <c r="B1786" s="26"/>
      <c r="C1786" s="26" t="s">
        <v>313</v>
      </c>
      <c r="D1786" s="27"/>
      <c r="E1786" s="10"/>
      <c r="F1786" s="29">
        <f>Source!AO1550</f>
        <v>6.13</v>
      </c>
      <c r="G1786" s="28" t="str">
        <f>Source!DG1550</f>
        <v/>
      </c>
      <c r="H1786" s="10">
        <f>Source!AV1550</f>
        <v>1</v>
      </c>
      <c r="I1786" s="29">
        <f>ROUND((ROUND((Source!AF1550*Source!AV1550*Source!I1550),2)),2)</f>
        <v>127.2</v>
      </c>
      <c r="J1786" s="10">
        <f>IF(Source!BA1550&lt;&gt; 0, Source!BA1550, 1)</f>
        <v>26.39</v>
      </c>
      <c r="K1786" s="29">
        <f>Source!S1550</f>
        <v>3356.81</v>
      </c>
      <c r="W1786">
        <f>I1786</f>
        <v>127.2</v>
      </c>
    </row>
    <row r="1787" spans="1:28" ht="14.25" x14ac:dyDescent="0.2">
      <c r="A1787" s="26"/>
      <c r="B1787" s="26"/>
      <c r="C1787" s="26" t="s">
        <v>314</v>
      </c>
      <c r="D1787" s="27" t="s">
        <v>315</v>
      </c>
      <c r="E1787" s="10">
        <f>Source!DN1550</f>
        <v>100</v>
      </c>
      <c r="F1787" s="29"/>
      <c r="G1787" s="28"/>
      <c r="H1787" s="10"/>
      <c r="I1787" s="29">
        <f>SUM(Q1785:Q1786)</f>
        <v>127.2</v>
      </c>
      <c r="J1787" s="10">
        <f>Source!BZ1550</f>
        <v>83</v>
      </c>
      <c r="K1787" s="29">
        <f>SUM(R1785:R1786)</f>
        <v>2786.15</v>
      </c>
    </row>
    <row r="1788" spans="1:28" ht="14.25" x14ac:dyDescent="0.2">
      <c r="A1788" s="26"/>
      <c r="B1788" s="26"/>
      <c r="C1788" s="26" t="s">
        <v>316</v>
      </c>
      <c r="D1788" s="27" t="s">
        <v>315</v>
      </c>
      <c r="E1788" s="10">
        <f>Source!DO1550</f>
        <v>64</v>
      </c>
      <c r="F1788" s="29"/>
      <c r="G1788" s="28"/>
      <c r="H1788" s="10"/>
      <c r="I1788" s="29">
        <f>SUM(S1785:S1787)</f>
        <v>81.41</v>
      </c>
      <c r="J1788" s="10">
        <f>Source!CA1550</f>
        <v>41</v>
      </c>
      <c r="K1788" s="29">
        <f>SUM(T1785:T1787)</f>
        <v>1376.29</v>
      </c>
    </row>
    <row r="1789" spans="1:28" ht="14.25" x14ac:dyDescent="0.2">
      <c r="A1789" s="34"/>
      <c r="B1789" s="34"/>
      <c r="C1789" s="34" t="s">
        <v>317</v>
      </c>
      <c r="D1789" s="35" t="s">
        <v>318</v>
      </c>
      <c r="E1789" s="36">
        <f>Source!AQ1550</f>
        <v>0.6</v>
      </c>
      <c r="F1789" s="37"/>
      <c r="G1789" s="38" t="str">
        <f>Source!DI1550</f>
        <v/>
      </c>
      <c r="H1789" s="36">
        <f>Source!AV1550</f>
        <v>1</v>
      </c>
      <c r="I1789" s="37">
        <f>Source!U1550</f>
        <v>12.45</v>
      </c>
      <c r="J1789" s="36"/>
      <c r="K1789" s="37"/>
      <c r="AB1789" s="32">
        <f>I1789</f>
        <v>12.45</v>
      </c>
    </row>
    <row r="1790" spans="1:28" ht="15" x14ac:dyDescent="0.25">
      <c r="A1790" s="39"/>
      <c r="B1790" s="39"/>
      <c r="C1790" s="40" t="s">
        <v>319</v>
      </c>
      <c r="D1790" s="39"/>
      <c r="E1790" s="39"/>
      <c r="F1790" s="39"/>
      <c r="G1790" s="39"/>
      <c r="H1790" s="76">
        <f>I1786+I1787+I1788</f>
        <v>335.81</v>
      </c>
      <c r="I1790" s="76"/>
      <c r="J1790" s="76">
        <f>K1786+K1787+K1788</f>
        <v>7519.25</v>
      </c>
      <c r="K1790" s="76"/>
      <c r="O1790" s="32">
        <f>I1786+I1787+I1788</f>
        <v>335.81</v>
      </c>
      <c r="P1790" s="32">
        <f>K1786+K1787+K1788</f>
        <v>7519.25</v>
      </c>
      <c r="X1790">
        <f>IF(Source!BI1550&lt;=1,I1786+I1787+I1788-0, 0)</f>
        <v>335.81</v>
      </c>
      <c r="Y1790">
        <f>IF(Source!BI1550=2,I1786+I1787+I1788-0, 0)</f>
        <v>0</v>
      </c>
      <c r="Z1790">
        <f>IF(Source!BI1550=3,I1786+I1787+I1788-0, 0)</f>
        <v>0</v>
      </c>
      <c r="AA1790">
        <f>IF(Source!BI1550=4,I1786+I1787+I1788,0)</f>
        <v>0</v>
      </c>
    </row>
    <row r="1793" spans="1:27" ht="15" x14ac:dyDescent="0.25">
      <c r="A1793" s="81" t="str">
        <f>CONCATENATE("Итого по подразделу: ",IF(Source!G1552&lt;&gt;"Новый подраздел", Source!G1552, ""))</f>
        <v>Итого по подразделу: Демонтажные и подготовительные  работы</v>
      </c>
      <c r="B1793" s="81"/>
      <c r="C1793" s="81"/>
      <c r="D1793" s="81"/>
      <c r="E1793" s="81"/>
      <c r="F1793" s="81"/>
      <c r="G1793" s="81"/>
      <c r="H1793" s="79">
        <f>SUM(O1751:O1792)</f>
        <v>413.9</v>
      </c>
      <c r="I1793" s="80"/>
      <c r="J1793" s="79">
        <f>SUM(P1751:P1792)</f>
        <v>9297.6</v>
      </c>
      <c r="K1793" s="80"/>
    </row>
    <row r="1794" spans="1:27" hidden="1" x14ac:dyDescent="0.2">
      <c r="A1794" t="s">
        <v>320</v>
      </c>
      <c r="H1794">
        <f>SUM(AC1751:AC1793)</f>
        <v>0</v>
      </c>
      <c r="J1794">
        <f>SUM(AD1751:AD1793)</f>
        <v>0</v>
      </c>
    </row>
    <row r="1795" spans="1:27" hidden="1" x14ac:dyDescent="0.2">
      <c r="A1795" t="s">
        <v>321</v>
      </c>
      <c r="H1795">
        <f>SUM(AE1751:AE1794)</f>
        <v>0</v>
      </c>
      <c r="J1795">
        <f>SUM(AF1751:AF1794)</f>
        <v>0</v>
      </c>
    </row>
    <row r="1797" spans="1:27" ht="15" x14ac:dyDescent="0.25">
      <c r="A1797" s="81" t="str">
        <f>CONCATENATE("Итого по разделу: ",IF(Source!G1582&lt;&gt;"Новый раздел", Source!G1582, ""))</f>
        <v>Итого по разделу: Секция в осях И-К (Подъезд №8)</v>
      </c>
      <c r="B1797" s="81"/>
      <c r="C1797" s="81"/>
      <c r="D1797" s="81"/>
      <c r="E1797" s="81"/>
      <c r="F1797" s="81"/>
      <c r="G1797" s="81"/>
      <c r="H1797" s="79">
        <f>SUM(O1749:O1796)</f>
        <v>413.9</v>
      </c>
      <c r="I1797" s="80"/>
      <c r="J1797" s="79">
        <f>SUM(P1749:P1796)</f>
        <v>9297.6</v>
      </c>
      <c r="K1797" s="80"/>
    </row>
    <row r="1798" spans="1:27" hidden="1" x14ac:dyDescent="0.2">
      <c r="A1798" t="s">
        <v>320</v>
      </c>
      <c r="H1798">
        <f>SUM(AC1749:AC1797)</f>
        <v>0</v>
      </c>
      <c r="J1798">
        <f>SUM(AD1749:AD1797)</f>
        <v>0</v>
      </c>
    </row>
    <row r="1799" spans="1:27" hidden="1" x14ac:dyDescent="0.2">
      <c r="A1799" t="s">
        <v>321</v>
      </c>
      <c r="H1799">
        <f>SUM(AE1749:AE1798)</f>
        <v>0</v>
      </c>
      <c r="J1799">
        <f>SUM(AF1749:AF1798)</f>
        <v>0</v>
      </c>
    </row>
    <row r="1801" spans="1:27" ht="16.5" x14ac:dyDescent="0.25">
      <c r="A1801" s="75" t="str">
        <f>CONCATENATE("Раздел: ",IF(Source!G1612&lt;&gt;"Новый раздел", Source!G1612, ""))</f>
        <v>Раздел: Монтажные (кровельные) работы</v>
      </c>
      <c r="B1801" s="75"/>
      <c r="C1801" s="75"/>
      <c r="D1801" s="75"/>
      <c r="E1801" s="75"/>
      <c r="F1801" s="75"/>
      <c r="G1801" s="75"/>
      <c r="H1801" s="75"/>
      <c r="I1801" s="75"/>
      <c r="J1801" s="75"/>
      <c r="K1801" s="75"/>
    </row>
    <row r="1802" spans="1:27" ht="28.5" x14ac:dyDescent="0.2">
      <c r="A1802" s="26">
        <v>1</v>
      </c>
      <c r="B1802" s="26" t="str">
        <f>Source!F1616</f>
        <v>6.58-31-3</v>
      </c>
      <c r="C1802" s="26" t="s">
        <v>110</v>
      </c>
      <c r="D1802" s="27" t="str">
        <f>Source!H1616</f>
        <v>100 мест</v>
      </c>
      <c r="E1802" s="10">
        <f>Source!I1616</f>
        <v>0.02</v>
      </c>
      <c r="F1802" s="29"/>
      <c r="G1802" s="28"/>
      <c r="H1802" s="10"/>
      <c r="I1802" s="29"/>
      <c r="J1802" s="10"/>
      <c r="K1802" s="29"/>
      <c r="Q1802">
        <f>ROUND((Source!DN1616/100)*ROUND((ROUND((Source!AF1616*Source!AV1616*Source!I1616),2)),2), 2)</f>
        <v>27.29</v>
      </c>
      <c r="R1802">
        <f>Source!X1616</f>
        <v>602.45000000000005</v>
      </c>
      <c r="S1802">
        <f>ROUND((Source!DO1616/100)*ROUND((ROUND((Source!AF1616*Source!AV1616*Source!I1616),2)),2), 2)</f>
        <v>20.73</v>
      </c>
      <c r="T1802">
        <f>Source!Y1616</f>
        <v>283.91000000000003</v>
      </c>
      <c r="U1802">
        <f>ROUND((175/100)*ROUND((ROUND((Source!AE1616*Source!AV1616*Source!I1616),2)),2), 2)</f>
        <v>0.53</v>
      </c>
      <c r="V1802">
        <f>ROUND((160/100)*ROUND(ROUND((ROUND((Source!AE1616*Source!AV1616*Source!I1616),2)*Source!BS1616),2), 2), 2)</f>
        <v>12.67</v>
      </c>
    </row>
    <row r="1803" spans="1:27" x14ac:dyDescent="0.2">
      <c r="C1803" s="30" t="str">
        <f>"Объем: "&amp;Source!I1616&amp;"=2/"&amp;"100"</f>
        <v>Объем: 0,02=2/100</v>
      </c>
    </row>
    <row r="1804" spans="1:27" ht="14.25" x14ac:dyDescent="0.2">
      <c r="A1804" s="26"/>
      <c r="B1804" s="26"/>
      <c r="C1804" s="26" t="s">
        <v>313</v>
      </c>
      <c r="D1804" s="27"/>
      <c r="E1804" s="10"/>
      <c r="F1804" s="29">
        <f>Source!AO1616</f>
        <v>1311.93</v>
      </c>
      <c r="G1804" s="28" t="str">
        <f>Source!DG1616</f>
        <v/>
      </c>
      <c r="H1804" s="10">
        <f>Source!AV1616</f>
        <v>1</v>
      </c>
      <c r="I1804" s="29">
        <f>ROUND((ROUND((Source!AF1616*Source!AV1616*Source!I1616),2)),2)</f>
        <v>26.24</v>
      </c>
      <c r="J1804" s="10">
        <f>IF(Source!BA1616&lt;&gt; 0, Source!BA1616, 1)</f>
        <v>26.39</v>
      </c>
      <c r="K1804" s="29">
        <f>Source!S1616</f>
        <v>692.47</v>
      </c>
      <c r="W1804">
        <f>I1804</f>
        <v>26.24</v>
      </c>
    </row>
    <row r="1805" spans="1:27" ht="14.25" x14ac:dyDescent="0.2">
      <c r="A1805" s="26"/>
      <c r="B1805" s="26"/>
      <c r="C1805" s="26" t="s">
        <v>322</v>
      </c>
      <c r="D1805" s="27"/>
      <c r="E1805" s="10"/>
      <c r="F1805" s="29">
        <f>Source!AM1616</f>
        <v>41.45</v>
      </c>
      <c r="G1805" s="28" t="str">
        <f>Source!DE1616</f>
        <v/>
      </c>
      <c r="H1805" s="10">
        <f>Source!AV1616</f>
        <v>1</v>
      </c>
      <c r="I1805" s="29">
        <f>(ROUND((ROUND(((Source!ET1616)*Source!AV1616*Source!I1616),2)),2)+ROUND((ROUND(((Source!AE1616-(Source!EU1616))*Source!AV1616*Source!I1616),2)),2))</f>
        <v>0.83</v>
      </c>
      <c r="J1805" s="10">
        <f>IF(Source!BB1616&lt;&gt; 0, Source!BB1616, 1)</f>
        <v>14.75</v>
      </c>
      <c r="K1805" s="29">
        <f>Source!Q1616</f>
        <v>12.24</v>
      </c>
    </row>
    <row r="1806" spans="1:27" ht="14.25" x14ac:dyDescent="0.2">
      <c r="A1806" s="26"/>
      <c r="B1806" s="26"/>
      <c r="C1806" s="26" t="s">
        <v>323</v>
      </c>
      <c r="D1806" s="27"/>
      <c r="E1806" s="10"/>
      <c r="F1806" s="29">
        <f>Source!AN1616</f>
        <v>15.08</v>
      </c>
      <c r="G1806" s="28" t="str">
        <f>Source!DF1616</f>
        <v/>
      </c>
      <c r="H1806" s="10">
        <f>Source!AV1616</f>
        <v>1</v>
      </c>
      <c r="I1806" s="41">
        <f>ROUND((ROUND((Source!AE1616*Source!AV1616*Source!I1616),2)),2)</f>
        <v>0.3</v>
      </c>
      <c r="J1806" s="10">
        <f>IF(Source!BS1616&lt;&gt; 0, Source!BS1616, 1)</f>
        <v>26.39</v>
      </c>
      <c r="K1806" s="41">
        <f>Source!R1616</f>
        <v>7.92</v>
      </c>
      <c r="W1806">
        <f>I1806</f>
        <v>0.3</v>
      </c>
    </row>
    <row r="1807" spans="1:27" ht="14.25" x14ac:dyDescent="0.2">
      <c r="A1807" s="26"/>
      <c r="B1807" s="26"/>
      <c r="C1807" s="26" t="s">
        <v>324</v>
      </c>
      <c r="D1807" s="27"/>
      <c r="E1807" s="10"/>
      <c r="F1807" s="29">
        <f>Source!AL1616</f>
        <v>972.06</v>
      </c>
      <c r="G1807" s="28" t="str">
        <f>Source!DD1616</f>
        <v/>
      </c>
      <c r="H1807" s="10">
        <f>Source!AW1616</f>
        <v>1</v>
      </c>
      <c r="I1807" s="29">
        <f>ROUND((ROUND((Source!AC1616*Source!AW1616*Source!I1616),2)),2)</f>
        <v>19.440000000000001</v>
      </c>
      <c r="J1807" s="10">
        <f>IF(Source!BC1616&lt;&gt; 0, Source!BC1616, 1)</f>
        <v>8.3000000000000007</v>
      </c>
      <c r="K1807" s="29">
        <f>Source!P1616</f>
        <v>161.35</v>
      </c>
    </row>
    <row r="1808" spans="1:27" ht="28.5" x14ac:dyDescent="0.2">
      <c r="A1808" s="26" t="s">
        <v>27</v>
      </c>
      <c r="B1808" s="26" t="str">
        <f>Source!F1617</f>
        <v>9999990001</v>
      </c>
      <c r="C1808" s="26" t="s">
        <v>29</v>
      </c>
      <c r="D1808" s="27" t="str">
        <f>Source!H1617</f>
        <v>т</v>
      </c>
      <c r="E1808" s="10">
        <f>Source!I1617</f>
        <v>-2.5600000000000001E-2</v>
      </c>
      <c r="F1808" s="29">
        <f>Source!AK1617</f>
        <v>0</v>
      </c>
      <c r="G1808" s="31" t="s">
        <v>3</v>
      </c>
      <c r="H1808" s="10">
        <f>Source!AW1617</f>
        <v>1</v>
      </c>
      <c r="I1808" s="29">
        <f>ROUND((ROUND((Source!AC1617*Source!AW1617*Source!I1617),2)),2)+(ROUND((ROUND(((Source!ET1617)*Source!AV1617*Source!I1617),2)),2)+ROUND((ROUND(((Source!AE1617-(Source!EU1617))*Source!AV1617*Source!I1617),2)),2))+ROUND((ROUND((Source!AF1617*Source!AV1617*Source!I1617),2)),2)</f>
        <v>0</v>
      </c>
      <c r="J1808" s="10">
        <f>IF(Source!BC1617&lt;&gt; 0, Source!BC1617, 1)</f>
        <v>1</v>
      </c>
      <c r="K1808" s="29">
        <f>Source!O1617</f>
        <v>0</v>
      </c>
      <c r="Q1808">
        <f>ROUND((Source!DN1617/100)*ROUND((ROUND((Source!AF1617*Source!AV1617*Source!I1617),2)),2), 2)</f>
        <v>0</v>
      </c>
      <c r="R1808">
        <f>Source!X1617</f>
        <v>0</v>
      </c>
      <c r="S1808">
        <f>ROUND((Source!DO1617/100)*ROUND((ROUND((Source!AF1617*Source!AV1617*Source!I1617),2)),2), 2)</f>
        <v>0</v>
      </c>
      <c r="T1808">
        <f>Source!Y1617</f>
        <v>0</v>
      </c>
      <c r="U1808">
        <f>ROUND((175/100)*ROUND((ROUND((Source!AE1617*Source!AV1617*Source!I1617),2)),2), 2)</f>
        <v>0</v>
      </c>
      <c r="V1808">
        <f>ROUND((160/100)*ROUND(ROUND((ROUND((Source!AE1617*Source!AV1617*Source!I1617),2)*Source!BS1617),2), 2), 2)</f>
        <v>0</v>
      </c>
      <c r="X1808">
        <f>IF(Source!BI1617&lt;=1,I1808, 0)</f>
        <v>0</v>
      </c>
      <c r="Y1808">
        <f>IF(Source!BI1617=2,I1808, 0)</f>
        <v>0</v>
      </c>
      <c r="Z1808">
        <f>IF(Source!BI1617=3,I1808, 0)</f>
        <v>0</v>
      </c>
      <c r="AA1808">
        <f>IF(Source!BI1617=4,I1808, 0)</f>
        <v>0</v>
      </c>
    </row>
    <row r="1809" spans="1:28" ht="14.25" x14ac:dyDescent="0.2">
      <c r="A1809" s="26"/>
      <c r="B1809" s="26"/>
      <c r="C1809" s="26" t="s">
        <v>314</v>
      </c>
      <c r="D1809" s="27" t="s">
        <v>315</v>
      </c>
      <c r="E1809" s="10">
        <f>Source!DN1616</f>
        <v>104</v>
      </c>
      <c r="F1809" s="29"/>
      <c r="G1809" s="28"/>
      <c r="H1809" s="10"/>
      <c r="I1809" s="29">
        <f>SUM(Q1802:Q1808)</f>
        <v>27.29</v>
      </c>
      <c r="J1809" s="10">
        <f>Source!BZ1616</f>
        <v>87</v>
      </c>
      <c r="K1809" s="29">
        <f>SUM(R1802:R1808)</f>
        <v>602.45000000000005</v>
      </c>
    </row>
    <row r="1810" spans="1:28" ht="14.25" x14ac:dyDescent="0.2">
      <c r="A1810" s="26"/>
      <c r="B1810" s="26"/>
      <c r="C1810" s="26" t="s">
        <v>316</v>
      </c>
      <c r="D1810" s="27" t="s">
        <v>315</v>
      </c>
      <c r="E1810" s="10">
        <f>Source!DO1616</f>
        <v>79</v>
      </c>
      <c r="F1810" s="29"/>
      <c r="G1810" s="28"/>
      <c r="H1810" s="10"/>
      <c r="I1810" s="29">
        <f>SUM(S1802:S1809)</f>
        <v>20.73</v>
      </c>
      <c r="J1810" s="10">
        <f>Source!CA1616</f>
        <v>41</v>
      </c>
      <c r="K1810" s="29">
        <f>SUM(T1802:T1809)</f>
        <v>283.91000000000003</v>
      </c>
    </row>
    <row r="1811" spans="1:28" ht="14.25" x14ac:dyDescent="0.2">
      <c r="A1811" s="26"/>
      <c r="B1811" s="26"/>
      <c r="C1811" s="26" t="s">
        <v>325</v>
      </c>
      <c r="D1811" s="27" t="s">
        <v>315</v>
      </c>
      <c r="E1811" s="10">
        <f>175</f>
        <v>175</v>
      </c>
      <c r="F1811" s="29"/>
      <c r="G1811" s="28"/>
      <c r="H1811" s="10"/>
      <c r="I1811" s="29">
        <f>SUM(U1802:U1810)</f>
        <v>0.53</v>
      </c>
      <c r="J1811" s="10">
        <f>160</f>
        <v>160</v>
      </c>
      <c r="K1811" s="29">
        <f>SUM(V1802:V1810)</f>
        <v>12.67</v>
      </c>
    </row>
    <row r="1812" spans="1:28" ht="14.25" x14ac:dyDescent="0.2">
      <c r="A1812" s="34"/>
      <c r="B1812" s="34"/>
      <c r="C1812" s="34" t="s">
        <v>317</v>
      </c>
      <c r="D1812" s="35" t="s">
        <v>318</v>
      </c>
      <c r="E1812" s="36">
        <f>Source!AQ1616</f>
        <v>113</v>
      </c>
      <c r="F1812" s="37"/>
      <c r="G1812" s="38" t="str">
        <f>Source!DI1616</f>
        <v/>
      </c>
      <c r="H1812" s="36">
        <f>Source!AV1616</f>
        <v>1</v>
      </c>
      <c r="I1812" s="37">
        <f>Source!U1616</f>
        <v>2.2600000000000002</v>
      </c>
      <c r="J1812" s="36"/>
      <c r="K1812" s="37"/>
      <c r="AB1812" s="32">
        <f>I1812</f>
        <v>2.2600000000000002</v>
      </c>
    </row>
    <row r="1813" spans="1:28" ht="15" x14ac:dyDescent="0.25">
      <c r="A1813" s="39"/>
      <c r="B1813" s="39"/>
      <c r="C1813" s="40" t="s">
        <v>319</v>
      </c>
      <c r="D1813" s="39"/>
      <c r="E1813" s="39"/>
      <c r="F1813" s="39"/>
      <c r="G1813" s="39"/>
      <c r="H1813" s="76">
        <f>I1804+I1805+I1807+I1809+I1810+I1811+SUM(I1808:I1808)</f>
        <v>95.06</v>
      </c>
      <c r="I1813" s="76"/>
      <c r="J1813" s="76">
        <f>K1804+K1805+K1807+K1809+K1810+K1811+SUM(K1808:K1808)</f>
        <v>1765.0900000000004</v>
      </c>
      <c r="K1813" s="76"/>
      <c r="O1813" s="32">
        <f>I1804+I1805+I1807+I1809+I1810+I1811+SUM(I1808:I1808)</f>
        <v>95.06</v>
      </c>
      <c r="P1813" s="32">
        <f>K1804+K1805+K1807+K1809+K1810+K1811+SUM(K1808:K1808)</f>
        <v>1765.0900000000004</v>
      </c>
      <c r="X1813">
        <f>IF(Source!BI1616&lt;=1,I1804+I1805+I1807+I1809+I1810+I1811-0, 0)</f>
        <v>95.06</v>
      </c>
      <c r="Y1813">
        <f>IF(Source!BI1616=2,I1804+I1805+I1807+I1809+I1810+I1811-0, 0)</f>
        <v>0</v>
      </c>
      <c r="Z1813">
        <f>IF(Source!BI1616=3,I1804+I1805+I1807+I1809+I1810+I1811-0, 0)</f>
        <v>0</v>
      </c>
      <c r="AA1813">
        <f>IF(Source!BI1616=4,I1804+I1805+I1807+I1809+I1810+I1811,0)</f>
        <v>0</v>
      </c>
    </row>
    <row r="1815" spans="1:28" ht="28.5" x14ac:dyDescent="0.2">
      <c r="A1815" s="26">
        <v>2</v>
      </c>
      <c r="B1815" s="26" t="str">
        <f>Source!F1618</f>
        <v>6.58-31-1</v>
      </c>
      <c r="C1815" s="26" t="s">
        <v>116</v>
      </c>
      <c r="D1815" s="27" t="str">
        <f>Source!H1618</f>
        <v>100 мест</v>
      </c>
      <c r="E1815" s="10">
        <f>Source!I1618</f>
        <v>0.05</v>
      </c>
      <c r="F1815" s="29"/>
      <c r="G1815" s="28"/>
      <c r="H1815" s="10"/>
      <c r="I1815" s="29"/>
      <c r="J1815" s="10"/>
      <c r="K1815" s="29"/>
      <c r="Q1815">
        <f>ROUND((Source!DN1618/100)*ROUND((ROUND((Source!AF1618*Source!AV1618*Source!I1618),2)),2), 2)</f>
        <v>23.85</v>
      </c>
      <c r="R1815">
        <f>Source!X1618</f>
        <v>526.45000000000005</v>
      </c>
      <c r="S1815">
        <f>ROUND((Source!DO1618/100)*ROUND((ROUND((Source!AF1618*Source!AV1618*Source!I1618),2)),2), 2)</f>
        <v>18.11</v>
      </c>
      <c r="T1815">
        <f>Source!Y1618</f>
        <v>248.1</v>
      </c>
      <c r="U1815">
        <f>ROUND((175/100)*ROUND((ROUND((Source!AE1618*Source!AV1618*Source!I1618),2)),2), 2)</f>
        <v>0.32</v>
      </c>
      <c r="V1815">
        <f>ROUND((160/100)*ROUND(ROUND((ROUND((Source!AE1618*Source!AV1618*Source!I1618),2)*Source!BS1618),2), 2), 2)</f>
        <v>7.6</v>
      </c>
    </row>
    <row r="1816" spans="1:28" x14ac:dyDescent="0.2">
      <c r="C1816" s="30" t="str">
        <f>"Объем: "&amp;Source!I1618&amp;"=5/"&amp;"100"</f>
        <v>Объем: 0,05=5/100</v>
      </c>
    </row>
    <row r="1817" spans="1:28" ht="14.25" x14ac:dyDescent="0.2">
      <c r="A1817" s="26"/>
      <c r="B1817" s="26"/>
      <c r="C1817" s="26" t="s">
        <v>313</v>
      </c>
      <c r="D1817" s="27"/>
      <c r="E1817" s="10"/>
      <c r="F1817" s="29">
        <f>Source!AO1618</f>
        <v>458.59</v>
      </c>
      <c r="G1817" s="28" t="str">
        <f>Source!DG1618</f>
        <v/>
      </c>
      <c r="H1817" s="10">
        <f>Source!AV1618</f>
        <v>1</v>
      </c>
      <c r="I1817" s="29">
        <f>ROUND((ROUND((Source!AF1618*Source!AV1618*Source!I1618),2)),2)</f>
        <v>22.93</v>
      </c>
      <c r="J1817" s="10">
        <f>IF(Source!BA1618&lt;&gt; 0, Source!BA1618, 1)</f>
        <v>26.39</v>
      </c>
      <c r="K1817" s="29">
        <f>Source!S1618</f>
        <v>605.12</v>
      </c>
      <c r="W1817">
        <f>I1817</f>
        <v>22.93</v>
      </c>
    </row>
    <row r="1818" spans="1:28" ht="14.25" x14ac:dyDescent="0.2">
      <c r="A1818" s="26"/>
      <c r="B1818" s="26"/>
      <c r="C1818" s="26" t="s">
        <v>322</v>
      </c>
      <c r="D1818" s="27"/>
      <c r="E1818" s="10"/>
      <c r="F1818" s="29">
        <f>Source!AM1618</f>
        <v>9.8699999999999992</v>
      </c>
      <c r="G1818" s="28" t="str">
        <f>Source!DE1618</f>
        <v/>
      </c>
      <c r="H1818" s="10">
        <f>Source!AV1618</f>
        <v>1</v>
      </c>
      <c r="I1818" s="29">
        <f>(ROUND((ROUND(((Source!ET1618)*Source!AV1618*Source!I1618),2)),2)+ROUND((ROUND(((Source!AE1618-(Source!EU1618))*Source!AV1618*Source!I1618),2)),2))</f>
        <v>0.49</v>
      </c>
      <c r="J1818" s="10">
        <f>IF(Source!BB1618&lt;&gt; 0, Source!BB1618, 1)</f>
        <v>14.65</v>
      </c>
      <c r="K1818" s="29">
        <f>Source!Q1618</f>
        <v>7.18</v>
      </c>
    </row>
    <row r="1819" spans="1:28" ht="14.25" x14ac:dyDescent="0.2">
      <c r="A1819" s="26"/>
      <c r="B1819" s="26"/>
      <c r="C1819" s="26" t="s">
        <v>323</v>
      </c>
      <c r="D1819" s="27"/>
      <c r="E1819" s="10"/>
      <c r="F1819" s="29">
        <f>Source!AN1618</f>
        <v>3.55</v>
      </c>
      <c r="G1819" s="28" t="str">
        <f>Source!DF1618</f>
        <v/>
      </c>
      <c r="H1819" s="10">
        <f>Source!AV1618</f>
        <v>1</v>
      </c>
      <c r="I1819" s="41">
        <f>ROUND((ROUND((Source!AE1618*Source!AV1618*Source!I1618),2)),2)</f>
        <v>0.18</v>
      </c>
      <c r="J1819" s="10">
        <f>IF(Source!BS1618&lt;&gt; 0, Source!BS1618, 1)</f>
        <v>26.39</v>
      </c>
      <c r="K1819" s="41">
        <f>Source!R1618</f>
        <v>4.75</v>
      </c>
      <c r="W1819">
        <f>I1819</f>
        <v>0.18</v>
      </c>
    </row>
    <row r="1820" spans="1:28" ht="14.25" x14ac:dyDescent="0.2">
      <c r="A1820" s="26"/>
      <c r="B1820" s="26"/>
      <c r="C1820" s="26" t="s">
        <v>324</v>
      </c>
      <c r="D1820" s="27"/>
      <c r="E1820" s="10"/>
      <c r="F1820" s="29">
        <f>Source!AL1618</f>
        <v>195.25</v>
      </c>
      <c r="G1820" s="28" t="str">
        <f>Source!DD1618</f>
        <v/>
      </c>
      <c r="H1820" s="10">
        <f>Source!AW1618</f>
        <v>1</v>
      </c>
      <c r="I1820" s="29">
        <f>ROUND((ROUND((Source!AC1618*Source!AW1618*Source!I1618),2)),2)</f>
        <v>9.76</v>
      </c>
      <c r="J1820" s="10">
        <f>IF(Source!BC1618&lt;&gt; 0, Source!BC1618, 1)</f>
        <v>8.3000000000000007</v>
      </c>
      <c r="K1820" s="29">
        <f>Source!P1618</f>
        <v>81.010000000000005</v>
      </c>
    </row>
    <row r="1821" spans="1:28" ht="28.5" x14ac:dyDescent="0.2">
      <c r="A1821" s="26" t="s">
        <v>118</v>
      </c>
      <c r="B1821" s="26" t="str">
        <f>Source!F1619</f>
        <v>9999990001</v>
      </c>
      <c r="C1821" s="26" t="s">
        <v>29</v>
      </c>
      <c r="D1821" s="27" t="str">
        <f>Source!H1619</f>
        <v>т</v>
      </c>
      <c r="E1821" s="10">
        <f>Source!I1619</f>
        <v>-1.4999999999999999E-2</v>
      </c>
      <c r="F1821" s="29">
        <f>Source!AK1619</f>
        <v>0</v>
      </c>
      <c r="G1821" s="31" t="s">
        <v>3</v>
      </c>
      <c r="H1821" s="10">
        <f>Source!AW1619</f>
        <v>1</v>
      </c>
      <c r="I1821" s="29">
        <f>ROUND((ROUND((Source!AC1619*Source!AW1619*Source!I1619),2)),2)+(ROUND((ROUND(((Source!ET1619)*Source!AV1619*Source!I1619),2)),2)+ROUND((ROUND(((Source!AE1619-(Source!EU1619))*Source!AV1619*Source!I1619),2)),2))+ROUND((ROUND((Source!AF1619*Source!AV1619*Source!I1619),2)),2)</f>
        <v>0</v>
      </c>
      <c r="J1821" s="10">
        <f>IF(Source!BC1619&lt;&gt; 0, Source!BC1619, 1)</f>
        <v>1</v>
      </c>
      <c r="K1821" s="29">
        <f>Source!O1619</f>
        <v>0</v>
      </c>
      <c r="Q1821">
        <f>ROUND((Source!DN1619/100)*ROUND((ROUND((Source!AF1619*Source!AV1619*Source!I1619),2)),2), 2)</f>
        <v>0</v>
      </c>
      <c r="R1821">
        <f>Source!X1619</f>
        <v>0</v>
      </c>
      <c r="S1821">
        <f>ROUND((Source!DO1619/100)*ROUND((ROUND((Source!AF1619*Source!AV1619*Source!I1619),2)),2), 2)</f>
        <v>0</v>
      </c>
      <c r="T1821">
        <f>Source!Y1619</f>
        <v>0</v>
      </c>
      <c r="U1821">
        <f>ROUND((175/100)*ROUND((ROUND((Source!AE1619*Source!AV1619*Source!I1619),2)),2), 2)</f>
        <v>0</v>
      </c>
      <c r="V1821">
        <f>ROUND((160/100)*ROUND(ROUND((ROUND((Source!AE1619*Source!AV1619*Source!I1619),2)*Source!BS1619),2), 2), 2)</f>
        <v>0</v>
      </c>
      <c r="X1821">
        <f>IF(Source!BI1619&lt;=1,I1821, 0)</f>
        <v>0</v>
      </c>
      <c r="Y1821">
        <f>IF(Source!BI1619=2,I1821, 0)</f>
        <v>0</v>
      </c>
      <c r="Z1821">
        <f>IF(Source!BI1619=3,I1821, 0)</f>
        <v>0</v>
      </c>
      <c r="AA1821">
        <f>IF(Source!BI1619=4,I1821, 0)</f>
        <v>0</v>
      </c>
    </row>
    <row r="1822" spans="1:28" ht="14.25" x14ac:dyDescent="0.2">
      <c r="A1822" s="26"/>
      <c r="B1822" s="26"/>
      <c r="C1822" s="26" t="s">
        <v>314</v>
      </c>
      <c r="D1822" s="27" t="s">
        <v>315</v>
      </c>
      <c r="E1822" s="10">
        <f>Source!DN1618</f>
        <v>104</v>
      </c>
      <c r="F1822" s="29"/>
      <c r="G1822" s="28"/>
      <c r="H1822" s="10"/>
      <c r="I1822" s="29">
        <f>SUM(Q1815:Q1821)</f>
        <v>23.85</v>
      </c>
      <c r="J1822" s="10">
        <f>Source!BZ1618</f>
        <v>87</v>
      </c>
      <c r="K1822" s="29">
        <f>SUM(R1815:R1821)</f>
        <v>526.45000000000005</v>
      </c>
    </row>
    <row r="1823" spans="1:28" ht="14.25" x14ac:dyDescent="0.2">
      <c r="A1823" s="26"/>
      <c r="B1823" s="26"/>
      <c r="C1823" s="26" t="s">
        <v>316</v>
      </c>
      <c r="D1823" s="27" t="s">
        <v>315</v>
      </c>
      <c r="E1823" s="10">
        <f>Source!DO1618</f>
        <v>79</v>
      </c>
      <c r="F1823" s="29"/>
      <c r="G1823" s="28"/>
      <c r="H1823" s="10"/>
      <c r="I1823" s="29">
        <f>SUM(S1815:S1822)</f>
        <v>18.11</v>
      </c>
      <c r="J1823" s="10">
        <f>Source!CA1618</f>
        <v>41</v>
      </c>
      <c r="K1823" s="29">
        <f>SUM(T1815:T1822)</f>
        <v>248.1</v>
      </c>
    </row>
    <row r="1824" spans="1:28" ht="14.25" x14ac:dyDescent="0.2">
      <c r="A1824" s="26"/>
      <c r="B1824" s="26"/>
      <c r="C1824" s="26" t="s">
        <v>325</v>
      </c>
      <c r="D1824" s="27" t="s">
        <v>315</v>
      </c>
      <c r="E1824" s="10">
        <f>175</f>
        <v>175</v>
      </c>
      <c r="F1824" s="29"/>
      <c r="G1824" s="28"/>
      <c r="H1824" s="10"/>
      <c r="I1824" s="29">
        <f>SUM(U1815:U1823)</f>
        <v>0.32</v>
      </c>
      <c r="J1824" s="10">
        <f>160</f>
        <v>160</v>
      </c>
      <c r="K1824" s="29">
        <f>SUM(V1815:V1823)</f>
        <v>7.6</v>
      </c>
    </row>
    <row r="1825" spans="1:28" ht="14.25" x14ac:dyDescent="0.2">
      <c r="A1825" s="34"/>
      <c r="B1825" s="34"/>
      <c r="C1825" s="34" t="s">
        <v>317</v>
      </c>
      <c r="D1825" s="35" t="s">
        <v>318</v>
      </c>
      <c r="E1825" s="36">
        <f>Source!AQ1618</f>
        <v>39.5</v>
      </c>
      <c r="F1825" s="37"/>
      <c r="G1825" s="38" t="str">
        <f>Source!DI1618</f>
        <v/>
      </c>
      <c r="H1825" s="36">
        <f>Source!AV1618</f>
        <v>1</v>
      </c>
      <c r="I1825" s="37">
        <f>Source!U1618</f>
        <v>1.9750000000000001</v>
      </c>
      <c r="J1825" s="36"/>
      <c r="K1825" s="37"/>
      <c r="AB1825" s="32">
        <f>I1825</f>
        <v>1.9750000000000001</v>
      </c>
    </row>
    <row r="1826" spans="1:28" ht="15" x14ac:dyDescent="0.25">
      <c r="A1826" s="39"/>
      <c r="B1826" s="39"/>
      <c r="C1826" s="40" t="s">
        <v>319</v>
      </c>
      <c r="D1826" s="39"/>
      <c r="E1826" s="39"/>
      <c r="F1826" s="39"/>
      <c r="G1826" s="39"/>
      <c r="H1826" s="76">
        <f>I1817+I1818+I1820+I1822+I1823+I1824+SUM(I1821:I1821)</f>
        <v>75.459999999999994</v>
      </c>
      <c r="I1826" s="76"/>
      <c r="J1826" s="76">
        <f>K1817+K1818+K1820+K1822+K1823+K1824+SUM(K1821:K1821)</f>
        <v>1475.4599999999998</v>
      </c>
      <c r="K1826" s="76"/>
      <c r="O1826" s="32">
        <f>I1817+I1818+I1820+I1822+I1823+I1824+SUM(I1821:I1821)</f>
        <v>75.459999999999994</v>
      </c>
      <c r="P1826" s="32">
        <f>K1817+K1818+K1820+K1822+K1823+K1824+SUM(K1821:K1821)</f>
        <v>1475.4599999999998</v>
      </c>
      <c r="X1826">
        <f>IF(Source!BI1618&lt;=1,I1817+I1818+I1820+I1822+I1823+I1824-0, 0)</f>
        <v>75.459999999999994</v>
      </c>
      <c r="Y1826">
        <f>IF(Source!BI1618=2,I1817+I1818+I1820+I1822+I1823+I1824-0, 0)</f>
        <v>0</v>
      </c>
      <c r="Z1826">
        <f>IF(Source!BI1618=3,I1817+I1818+I1820+I1822+I1823+I1824-0, 0)</f>
        <v>0</v>
      </c>
      <c r="AA1826">
        <f>IF(Source!BI1618=4,I1817+I1818+I1820+I1822+I1823+I1824,0)</f>
        <v>0</v>
      </c>
    </row>
    <row r="1828" spans="1:28" ht="28.5" x14ac:dyDescent="0.2">
      <c r="A1828" s="26">
        <v>3</v>
      </c>
      <c r="B1828" s="26" t="str">
        <f>Source!F1620</f>
        <v>6.54-9-2</v>
      </c>
      <c r="C1828" s="26" t="s">
        <v>120</v>
      </c>
      <c r="D1828" s="27" t="str">
        <f>Source!H1620</f>
        <v>1 м3</v>
      </c>
      <c r="E1828" s="10">
        <f>Source!I1620</f>
        <v>1.05</v>
      </c>
      <c r="F1828" s="29"/>
      <c r="G1828" s="28"/>
      <c r="H1828" s="10"/>
      <c r="I1828" s="29"/>
      <c r="J1828" s="10"/>
      <c r="K1828" s="29"/>
      <c r="Q1828">
        <f>ROUND((Source!DN1620/100)*ROUND((ROUND((Source!AF1620*Source!AV1620*Source!I1620),2)),2), 2)</f>
        <v>241.38</v>
      </c>
      <c r="R1828">
        <f>Source!X1620</f>
        <v>5245.96</v>
      </c>
      <c r="S1828">
        <f>ROUND((Source!DO1620/100)*ROUND((ROUND((Source!AF1620*Source!AV1620*Source!I1620),2)),2), 2)</f>
        <v>198.79</v>
      </c>
      <c r="T1828">
        <f>Source!Y1620</f>
        <v>3072.63</v>
      </c>
      <c r="U1828">
        <f>ROUND((175/100)*ROUND((ROUND((Source!AE1620*Source!AV1620*Source!I1620),2)),2), 2)</f>
        <v>8.56</v>
      </c>
      <c r="V1828">
        <f>ROUND((160/100)*ROUND(ROUND((ROUND((Source!AE1620*Source!AV1620*Source!I1620),2)*Source!BS1620),2), 2), 2)</f>
        <v>206.48</v>
      </c>
    </row>
    <row r="1829" spans="1:28" ht="14.25" x14ac:dyDescent="0.2">
      <c r="A1829" s="26"/>
      <c r="B1829" s="26"/>
      <c r="C1829" s="26" t="s">
        <v>313</v>
      </c>
      <c r="D1829" s="27"/>
      <c r="E1829" s="10"/>
      <c r="F1829" s="29">
        <f>Source!AO1620</f>
        <v>270.45999999999998</v>
      </c>
      <c r="G1829" s="28" t="str">
        <f>Source!DG1620</f>
        <v/>
      </c>
      <c r="H1829" s="10">
        <f>Source!AV1620</f>
        <v>1</v>
      </c>
      <c r="I1829" s="29">
        <f>ROUND((ROUND((Source!AF1620*Source!AV1620*Source!I1620),2)),2)</f>
        <v>283.98</v>
      </c>
      <c r="J1829" s="10">
        <f>IF(Source!BA1620&lt;&gt; 0, Source!BA1620, 1)</f>
        <v>26.39</v>
      </c>
      <c r="K1829" s="29">
        <f>Source!S1620</f>
        <v>7494.23</v>
      </c>
      <c r="W1829">
        <f>I1829</f>
        <v>283.98</v>
      </c>
    </row>
    <row r="1830" spans="1:28" ht="14.25" x14ac:dyDescent="0.2">
      <c r="A1830" s="26"/>
      <c r="B1830" s="26"/>
      <c r="C1830" s="26" t="s">
        <v>322</v>
      </c>
      <c r="D1830" s="27"/>
      <c r="E1830" s="10"/>
      <c r="F1830" s="29">
        <f>Source!AM1620</f>
        <v>18.57</v>
      </c>
      <c r="G1830" s="28" t="str">
        <f>Source!DE1620</f>
        <v/>
      </c>
      <c r="H1830" s="10">
        <f>Source!AV1620</f>
        <v>1</v>
      </c>
      <c r="I1830" s="29">
        <f>(ROUND((ROUND(((Source!ET1620)*Source!AV1620*Source!I1620),2)),2)+ROUND((ROUND(((Source!AE1620-(Source!EU1620))*Source!AV1620*Source!I1620),2)),2))</f>
        <v>19.5</v>
      </c>
      <c r="J1830" s="10">
        <f>IF(Source!BB1620&lt;&gt; 0, Source!BB1620, 1)</f>
        <v>11.89</v>
      </c>
      <c r="K1830" s="29">
        <f>Source!Q1620</f>
        <v>231.86</v>
      </c>
    </row>
    <row r="1831" spans="1:28" ht="14.25" x14ac:dyDescent="0.2">
      <c r="A1831" s="26"/>
      <c r="B1831" s="26"/>
      <c r="C1831" s="26" t="s">
        <v>323</v>
      </c>
      <c r="D1831" s="27"/>
      <c r="E1831" s="10"/>
      <c r="F1831" s="29">
        <f>Source!AN1620</f>
        <v>4.66</v>
      </c>
      <c r="G1831" s="28" t="str">
        <f>Source!DF1620</f>
        <v/>
      </c>
      <c r="H1831" s="10">
        <f>Source!AV1620</f>
        <v>1</v>
      </c>
      <c r="I1831" s="41">
        <f>ROUND((ROUND((Source!AE1620*Source!AV1620*Source!I1620),2)),2)</f>
        <v>4.8899999999999997</v>
      </c>
      <c r="J1831" s="10">
        <f>IF(Source!BS1620&lt;&gt; 0, Source!BS1620, 1)</f>
        <v>26.39</v>
      </c>
      <c r="K1831" s="41">
        <f>Source!R1620</f>
        <v>129.05000000000001</v>
      </c>
      <c r="W1831">
        <f>I1831</f>
        <v>4.8899999999999997</v>
      </c>
    </row>
    <row r="1832" spans="1:28" ht="14.25" x14ac:dyDescent="0.2">
      <c r="A1832" s="26"/>
      <c r="B1832" s="26"/>
      <c r="C1832" s="26" t="s">
        <v>324</v>
      </c>
      <c r="D1832" s="27"/>
      <c r="E1832" s="10"/>
      <c r="F1832" s="29">
        <f>Source!AL1620</f>
        <v>558.79</v>
      </c>
      <c r="G1832" s="28" t="str">
        <f>Source!DD1620</f>
        <v/>
      </c>
      <c r="H1832" s="10">
        <f>Source!AW1620</f>
        <v>1</v>
      </c>
      <c r="I1832" s="29">
        <f>ROUND((ROUND((Source!AC1620*Source!AW1620*Source!I1620),2)),2)</f>
        <v>586.73</v>
      </c>
      <c r="J1832" s="10">
        <f>IF(Source!BC1620&lt;&gt; 0, Source!BC1620, 1)</f>
        <v>9.44</v>
      </c>
      <c r="K1832" s="29">
        <f>Source!P1620</f>
        <v>5538.73</v>
      </c>
    </row>
    <row r="1833" spans="1:28" ht="14.25" x14ac:dyDescent="0.2">
      <c r="A1833" s="26" t="s">
        <v>44</v>
      </c>
      <c r="B1833" s="26" t="str">
        <f>Source!F1621</f>
        <v>1.3-2-6</v>
      </c>
      <c r="C1833" s="26" t="s">
        <v>127</v>
      </c>
      <c r="D1833" s="27" t="str">
        <f>Source!H1621</f>
        <v>м3</v>
      </c>
      <c r="E1833" s="10">
        <f>Source!I1621</f>
        <v>1.0710000000000002</v>
      </c>
      <c r="F1833" s="29">
        <f>Source!AK1621</f>
        <v>478.96</v>
      </c>
      <c r="G1833" s="31" t="s">
        <v>3</v>
      </c>
      <c r="H1833" s="10">
        <f>Source!AW1621</f>
        <v>1</v>
      </c>
      <c r="I1833" s="29">
        <f>ROUND((ROUND((Source!AC1621*Source!AW1621*Source!I1621),2)),2)+(ROUND((ROUND(((Source!ET1621)*Source!AV1621*Source!I1621),2)),2)+ROUND((ROUND(((Source!AE1621-(Source!EU1621))*Source!AV1621*Source!I1621),2)),2))+ROUND((ROUND((Source!AF1621*Source!AV1621*Source!I1621),2)),2)</f>
        <v>512.97</v>
      </c>
      <c r="J1833" s="10">
        <f>IF(Source!BC1621&lt;&gt; 0, Source!BC1621, 1)</f>
        <v>7.8</v>
      </c>
      <c r="K1833" s="29">
        <f>Source!O1621</f>
        <v>4001.17</v>
      </c>
      <c r="Q1833">
        <f>ROUND((Source!DN1621/100)*ROUND((ROUND((Source!AF1621*Source!AV1621*Source!I1621),2)),2), 2)</f>
        <v>0</v>
      </c>
      <c r="R1833">
        <f>Source!X1621</f>
        <v>0</v>
      </c>
      <c r="S1833">
        <f>ROUND((Source!DO1621/100)*ROUND((ROUND((Source!AF1621*Source!AV1621*Source!I1621),2)),2), 2)</f>
        <v>0</v>
      </c>
      <c r="T1833">
        <f>Source!Y1621</f>
        <v>0</v>
      </c>
      <c r="U1833">
        <f>ROUND((175/100)*ROUND((ROUND((Source!AE1621*Source!AV1621*Source!I1621),2)),2), 2)</f>
        <v>0</v>
      </c>
      <c r="V1833">
        <f>ROUND((160/100)*ROUND(ROUND((ROUND((Source!AE1621*Source!AV1621*Source!I1621),2)*Source!BS1621),2), 2), 2)</f>
        <v>0</v>
      </c>
      <c r="X1833">
        <f>IF(Source!BI1621&lt;=1,I1833, 0)</f>
        <v>512.97</v>
      </c>
      <c r="Y1833">
        <f>IF(Source!BI1621=2,I1833, 0)</f>
        <v>0</v>
      </c>
      <c r="Z1833">
        <f>IF(Source!BI1621=3,I1833, 0)</f>
        <v>0</v>
      </c>
      <c r="AA1833">
        <f>IF(Source!BI1621=4,I1833, 0)</f>
        <v>0</v>
      </c>
    </row>
    <row r="1834" spans="1:28" ht="14.25" x14ac:dyDescent="0.2">
      <c r="A1834" s="26"/>
      <c r="B1834" s="26"/>
      <c r="C1834" s="26" t="s">
        <v>314</v>
      </c>
      <c r="D1834" s="27" t="s">
        <v>315</v>
      </c>
      <c r="E1834" s="10">
        <f>Source!DN1620</f>
        <v>85</v>
      </c>
      <c r="F1834" s="29"/>
      <c r="G1834" s="28"/>
      <c r="H1834" s="10"/>
      <c r="I1834" s="29">
        <f>SUM(Q1828:Q1833)</f>
        <v>241.38</v>
      </c>
      <c r="J1834" s="10">
        <f>Source!BZ1620</f>
        <v>70</v>
      </c>
      <c r="K1834" s="29">
        <f>SUM(R1828:R1833)</f>
        <v>5245.96</v>
      </c>
    </row>
    <row r="1835" spans="1:28" ht="14.25" x14ac:dyDescent="0.2">
      <c r="A1835" s="26"/>
      <c r="B1835" s="26"/>
      <c r="C1835" s="26" t="s">
        <v>316</v>
      </c>
      <c r="D1835" s="27" t="s">
        <v>315</v>
      </c>
      <c r="E1835" s="10">
        <f>Source!DO1620</f>
        <v>70</v>
      </c>
      <c r="F1835" s="29"/>
      <c r="G1835" s="28"/>
      <c r="H1835" s="10"/>
      <c r="I1835" s="29">
        <f>SUM(S1828:S1834)</f>
        <v>198.79</v>
      </c>
      <c r="J1835" s="10">
        <f>Source!CA1620</f>
        <v>41</v>
      </c>
      <c r="K1835" s="29">
        <f>SUM(T1828:T1834)</f>
        <v>3072.63</v>
      </c>
    </row>
    <row r="1836" spans="1:28" ht="14.25" x14ac:dyDescent="0.2">
      <c r="A1836" s="26"/>
      <c r="B1836" s="26"/>
      <c r="C1836" s="26" t="s">
        <v>325</v>
      </c>
      <c r="D1836" s="27" t="s">
        <v>315</v>
      </c>
      <c r="E1836" s="10">
        <f>175</f>
        <v>175</v>
      </c>
      <c r="F1836" s="29"/>
      <c r="G1836" s="28"/>
      <c r="H1836" s="10"/>
      <c r="I1836" s="29">
        <f>SUM(U1828:U1835)</f>
        <v>8.56</v>
      </c>
      <c r="J1836" s="10">
        <f>160</f>
        <v>160</v>
      </c>
      <c r="K1836" s="29">
        <f>SUM(V1828:V1835)</f>
        <v>206.48</v>
      </c>
    </row>
    <row r="1837" spans="1:28" ht="14.25" x14ac:dyDescent="0.2">
      <c r="A1837" s="34"/>
      <c r="B1837" s="34"/>
      <c r="C1837" s="34" t="s">
        <v>317</v>
      </c>
      <c r="D1837" s="35" t="s">
        <v>318</v>
      </c>
      <c r="E1837" s="36">
        <f>Source!AQ1620</f>
        <v>24.61</v>
      </c>
      <c r="F1837" s="37"/>
      <c r="G1837" s="38" t="str">
        <f>Source!DI1620</f>
        <v/>
      </c>
      <c r="H1837" s="36">
        <f>Source!AV1620</f>
        <v>1</v>
      </c>
      <c r="I1837" s="37">
        <f>Source!U1620</f>
        <v>25.840500000000002</v>
      </c>
      <c r="J1837" s="36"/>
      <c r="K1837" s="37"/>
      <c r="AB1837" s="32">
        <f>I1837</f>
        <v>25.840500000000002</v>
      </c>
    </row>
    <row r="1838" spans="1:28" ht="15" x14ac:dyDescent="0.25">
      <c r="A1838" s="39"/>
      <c r="B1838" s="39"/>
      <c r="C1838" s="40" t="s">
        <v>319</v>
      </c>
      <c r="D1838" s="39"/>
      <c r="E1838" s="39"/>
      <c r="F1838" s="39"/>
      <c r="G1838" s="39"/>
      <c r="H1838" s="76">
        <f>I1829+I1830+I1832+I1834+I1835+I1836+SUM(I1833:I1833)</f>
        <v>1851.91</v>
      </c>
      <c r="I1838" s="76"/>
      <c r="J1838" s="76">
        <f>K1829+K1830+K1832+K1834+K1835+K1836+SUM(K1833:K1833)</f>
        <v>25791.059999999998</v>
      </c>
      <c r="K1838" s="76"/>
      <c r="O1838" s="32">
        <f>I1829+I1830+I1832+I1834+I1835+I1836+SUM(I1833:I1833)</f>
        <v>1851.91</v>
      </c>
      <c r="P1838" s="32">
        <f>K1829+K1830+K1832+K1834+K1835+K1836+SUM(K1833:K1833)</f>
        <v>25791.059999999998</v>
      </c>
      <c r="X1838">
        <f>IF(Source!BI1620&lt;=1,I1829+I1830+I1832+I1834+I1835+I1836-0, 0)</f>
        <v>1338.94</v>
      </c>
      <c r="Y1838">
        <f>IF(Source!BI1620=2,I1829+I1830+I1832+I1834+I1835+I1836-0, 0)</f>
        <v>0</v>
      </c>
      <c r="Z1838">
        <f>IF(Source!BI1620=3,I1829+I1830+I1832+I1834+I1835+I1836-0, 0)</f>
        <v>0</v>
      </c>
      <c r="AA1838">
        <f>IF(Source!BI1620=4,I1829+I1830+I1832+I1834+I1835+I1836,0)</f>
        <v>0</v>
      </c>
    </row>
    <row r="1840" spans="1:28" ht="28.5" x14ac:dyDescent="0.2">
      <c r="A1840" s="26">
        <v>4</v>
      </c>
      <c r="B1840" s="26" t="str">
        <f>Source!F1622</f>
        <v>6.58-2-1</v>
      </c>
      <c r="C1840" s="26" t="s">
        <v>40</v>
      </c>
      <c r="D1840" s="27" t="str">
        <f>Source!H1622</f>
        <v>100 м2</v>
      </c>
      <c r="E1840" s="10">
        <f>Source!I1622</f>
        <v>5.3320999999999996</v>
      </c>
      <c r="F1840" s="29"/>
      <c r="G1840" s="28"/>
      <c r="H1840" s="10"/>
      <c r="I1840" s="29"/>
      <c r="J1840" s="10"/>
      <c r="K1840" s="29"/>
      <c r="Q1840">
        <f>ROUND((Source!DN1622/100)*ROUND((ROUND((Source!AF1622*Source!AV1622*Source!I1622),2)),2), 2)</f>
        <v>816.19</v>
      </c>
      <c r="R1840">
        <f>Source!X1622</f>
        <v>18846.89</v>
      </c>
      <c r="S1840">
        <f>ROUND((Source!DO1622/100)*ROUND((ROUND((Source!AF1622*Source!AV1622*Source!I1622),2)),2), 2)</f>
        <v>561.13</v>
      </c>
      <c r="T1840">
        <f>Source!Y1622</f>
        <v>11038.89</v>
      </c>
      <c r="U1840">
        <f>ROUND((175/100)*ROUND((ROUND((Source!AE1622*Source!AV1622*Source!I1622),2)),2), 2)</f>
        <v>0</v>
      </c>
      <c r="V1840">
        <f>ROUND((160/100)*ROUND(ROUND((ROUND((Source!AE1622*Source!AV1622*Source!I1622),2)*Source!BS1622),2), 2), 2)</f>
        <v>0</v>
      </c>
    </row>
    <row r="1841" spans="1:28" x14ac:dyDescent="0.2">
      <c r="C1841" s="30" t="str">
        <f>"Объем: "&amp;Source!I1622&amp;"=533,21/"&amp;"100"</f>
        <v>Объем: 5,3321=533,21/100</v>
      </c>
    </row>
    <row r="1842" spans="1:28" ht="14.25" x14ac:dyDescent="0.2">
      <c r="A1842" s="26"/>
      <c r="B1842" s="26"/>
      <c r="C1842" s="26" t="s">
        <v>313</v>
      </c>
      <c r="D1842" s="27"/>
      <c r="E1842" s="10"/>
      <c r="F1842" s="29">
        <f>Source!AO1622</f>
        <v>191.34</v>
      </c>
      <c r="G1842" s="28" t="str">
        <f>Source!DG1622</f>
        <v/>
      </c>
      <c r="H1842" s="10">
        <f>Source!AV1622</f>
        <v>1</v>
      </c>
      <c r="I1842" s="29">
        <f>ROUND((ROUND((Source!AF1622*Source!AV1622*Source!I1622),2)),2)</f>
        <v>1020.24</v>
      </c>
      <c r="J1842" s="10">
        <f>IF(Source!BA1622&lt;&gt; 0, Source!BA1622, 1)</f>
        <v>26.39</v>
      </c>
      <c r="K1842" s="29">
        <f>Source!S1622</f>
        <v>26924.13</v>
      </c>
      <c r="W1842">
        <f>I1842</f>
        <v>1020.24</v>
      </c>
    </row>
    <row r="1843" spans="1:28" ht="28.5" x14ac:dyDescent="0.2">
      <c r="A1843" s="26" t="s">
        <v>130</v>
      </c>
      <c r="B1843" s="26" t="str">
        <f>Source!F1623</f>
        <v>9999990001</v>
      </c>
      <c r="C1843" s="26" t="s">
        <v>29</v>
      </c>
      <c r="D1843" s="27" t="str">
        <f>Source!H1623</f>
        <v>т</v>
      </c>
      <c r="E1843" s="10">
        <f>Source!I1623</f>
        <v>-5.4387420000000013</v>
      </c>
      <c r="F1843" s="29">
        <f>Source!AK1623</f>
        <v>0</v>
      </c>
      <c r="G1843" s="31" t="s">
        <v>3</v>
      </c>
      <c r="H1843" s="10">
        <f>Source!AW1623</f>
        <v>1</v>
      </c>
      <c r="I1843" s="29">
        <f>ROUND((ROUND((Source!AC1623*Source!AW1623*Source!I1623),2)),2)+(ROUND((ROUND(((Source!ET1623)*Source!AV1623*Source!I1623),2)),2)+ROUND((ROUND(((Source!AE1623-(Source!EU1623))*Source!AV1623*Source!I1623),2)),2))+ROUND((ROUND((Source!AF1623*Source!AV1623*Source!I1623),2)),2)</f>
        <v>0</v>
      </c>
      <c r="J1843" s="10">
        <f>IF(Source!BC1623&lt;&gt; 0, Source!BC1623, 1)</f>
        <v>1</v>
      </c>
      <c r="K1843" s="29">
        <f>Source!O1623</f>
        <v>0</v>
      </c>
      <c r="Q1843">
        <f>ROUND((Source!DN1623/100)*ROUND((ROUND((Source!AF1623*Source!AV1623*Source!I1623),2)),2), 2)</f>
        <v>0</v>
      </c>
      <c r="R1843">
        <f>Source!X1623</f>
        <v>0</v>
      </c>
      <c r="S1843">
        <f>ROUND((Source!DO1623/100)*ROUND((ROUND((Source!AF1623*Source!AV1623*Source!I1623),2)),2), 2)</f>
        <v>0</v>
      </c>
      <c r="T1843">
        <f>Source!Y1623</f>
        <v>0</v>
      </c>
      <c r="U1843">
        <f>ROUND((175/100)*ROUND((ROUND((Source!AE1623*Source!AV1623*Source!I1623),2)),2), 2)</f>
        <v>0</v>
      </c>
      <c r="V1843">
        <f>ROUND((160/100)*ROUND(ROUND((ROUND((Source!AE1623*Source!AV1623*Source!I1623),2)*Source!BS1623),2), 2), 2)</f>
        <v>0</v>
      </c>
      <c r="X1843">
        <f>IF(Source!BI1623&lt;=1,I1843, 0)</f>
        <v>0</v>
      </c>
      <c r="Y1843">
        <f>IF(Source!BI1623=2,I1843, 0)</f>
        <v>0</v>
      </c>
      <c r="Z1843">
        <f>IF(Source!BI1623=3,I1843, 0)</f>
        <v>0</v>
      </c>
      <c r="AA1843">
        <f>IF(Source!BI1623=4,I1843, 0)</f>
        <v>0</v>
      </c>
    </row>
    <row r="1844" spans="1:28" ht="14.25" x14ac:dyDescent="0.2">
      <c r="A1844" s="26"/>
      <c r="B1844" s="26"/>
      <c r="C1844" s="26" t="s">
        <v>314</v>
      </c>
      <c r="D1844" s="27" t="s">
        <v>315</v>
      </c>
      <c r="E1844" s="10">
        <f>Source!DN1622</f>
        <v>80</v>
      </c>
      <c r="F1844" s="29"/>
      <c r="G1844" s="28"/>
      <c r="H1844" s="10"/>
      <c r="I1844" s="29">
        <f>SUM(Q1840:Q1843)</f>
        <v>816.19</v>
      </c>
      <c r="J1844" s="10">
        <f>Source!BZ1622</f>
        <v>70</v>
      </c>
      <c r="K1844" s="29">
        <f>SUM(R1840:R1843)</f>
        <v>18846.89</v>
      </c>
    </row>
    <row r="1845" spans="1:28" ht="14.25" x14ac:dyDescent="0.2">
      <c r="A1845" s="26"/>
      <c r="B1845" s="26"/>
      <c r="C1845" s="26" t="s">
        <v>316</v>
      </c>
      <c r="D1845" s="27" t="s">
        <v>315</v>
      </c>
      <c r="E1845" s="10">
        <f>Source!DO1622</f>
        <v>55</v>
      </c>
      <c r="F1845" s="29"/>
      <c r="G1845" s="28"/>
      <c r="H1845" s="10"/>
      <c r="I1845" s="29">
        <f>SUM(S1840:S1844)</f>
        <v>561.13</v>
      </c>
      <c r="J1845" s="10">
        <f>Source!CA1622</f>
        <v>41</v>
      </c>
      <c r="K1845" s="29">
        <f>SUM(T1840:T1844)</f>
        <v>11038.89</v>
      </c>
    </row>
    <row r="1846" spans="1:28" ht="14.25" x14ac:dyDescent="0.2">
      <c r="A1846" s="34"/>
      <c r="B1846" s="34"/>
      <c r="C1846" s="34" t="s">
        <v>317</v>
      </c>
      <c r="D1846" s="35" t="s">
        <v>318</v>
      </c>
      <c r="E1846" s="36">
        <f>Source!AQ1622</f>
        <v>17.41</v>
      </c>
      <c r="F1846" s="37"/>
      <c r="G1846" s="38" t="str">
        <f>Source!DI1622</f>
        <v/>
      </c>
      <c r="H1846" s="36">
        <f>Source!AV1622</f>
        <v>1</v>
      </c>
      <c r="I1846" s="37">
        <f>Source!U1622</f>
        <v>92.831860999999989</v>
      </c>
      <c r="J1846" s="36"/>
      <c r="K1846" s="37"/>
      <c r="AB1846" s="32">
        <f>I1846</f>
        <v>92.831860999999989</v>
      </c>
    </row>
    <row r="1847" spans="1:28" ht="15" x14ac:dyDescent="0.25">
      <c r="A1847" s="39"/>
      <c r="B1847" s="39"/>
      <c r="C1847" s="40" t="s">
        <v>319</v>
      </c>
      <c r="D1847" s="39"/>
      <c r="E1847" s="39"/>
      <c r="F1847" s="39"/>
      <c r="G1847" s="39"/>
      <c r="H1847" s="76">
        <f>I1842+I1844+I1845+SUM(I1843:I1843)</f>
        <v>2397.56</v>
      </c>
      <c r="I1847" s="76"/>
      <c r="J1847" s="76">
        <f>K1842+K1844+K1845+SUM(K1843:K1843)</f>
        <v>56809.91</v>
      </c>
      <c r="K1847" s="76"/>
      <c r="O1847" s="32">
        <f>I1842+I1844+I1845+SUM(I1843:I1843)</f>
        <v>2397.56</v>
      </c>
      <c r="P1847" s="32">
        <f>K1842+K1844+K1845+SUM(K1843:K1843)</f>
        <v>56809.91</v>
      </c>
      <c r="X1847">
        <f>IF(Source!BI1622&lt;=1,I1842+I1844+I1845-0, 0)</f>
        <v>2397.56</v>
      </c>
      <c r="Y1847">
        <f>IF(Source!BI1622=2,I1842+I1844+I1845-0, 0)</f>
        <v>0</v>
      </c>
      <c r="Z1847">
        <f>IF(Source!BI1622=3,I1842+I1844+I1845-0, 0)</f>
        <v>0</v>
      </c>
      <c r="AA1847">
        <f>IF(Source!BI1622=4,I1842+I1844+I1845,0)</f>
        <v>0</v>
      </c>
    </row>
    <row r="1849" spans="1:28" ht="57" x14ac:dyDescent="0.2">
      <c r="A1849" s="26">
        <v>5</v>
      </c>
      <c r="B1849" s="26" t="str">
        <f>Source!F1624</f>
        <v>3.12-3-4</v>
      </c>
      <c r="C1849" s="26" t="s">
        <v>132</v>
      </c>
      <c r="D1849" s="27" t="str">
        <f>Source!H1624</f>
        <v>100 м2</v>
      </c>
      <c r="E1849" s="10">
        <f>Source!I1624</f>
        <v>5.3320999999999996</v>
      </c>
      <c r="F1849" s="29"/>
      <c r="G1849" s="28"/>
      <c r="H1849" s="10"/>
      <c r="I1849" s="29"/>
      <c r="J1849" s="10"/>
      <c r="K1849" s="29"/>
      <c r="Q1849">
        <f>ROUND((Source!DN1624/100)*ROUND((ROUND((Source!AF1624*Source!AV1624*Source!I1624),2)),2), 2)</f>
        <v>4393.8900000000003</v>
      </c>
      <c r="R1849">
        <f>Source!X1624</f>
        <v>97000.52</v>
      </c>
      <c r="S1849">
        <f>ROUND((Source!DO1624/100)*ROUND((ROUND((Source!AF1624*Source!AV1624*Source!I1624),2)),2), 2)</f>
        <v>3337.66</v>
      </c>
      <c r="T1849">
        <f>Source!Y1624</f>
        <v>45712.89</v>
      </c>
      <c r="U1849">
        <f>ROUND((175/100)*ROUND((ROUND((Source!AE1624*Source!AV1624*Source!I1624),2)),2), 2)</f>
        <v>828.96</v>
      </c>
      <c r="V1849">
        <f>ROUND((160/100)*ROUND(ROUND((ROUND((Source!AE1624*Source!AV1624*Source!I1624),2)*Source!BS1624),2), 2), 2)</f>
        <v>20001.09</v>
      </c>
    </row>
    <row r="1850" spans="1:28" x14ac:dyDescent="0.2">
      <c r="C1850" s="30" t="str">
        <f>"Объем: "&amp;Source!I1624&amp;"=533,21/"&amp;"100"</f>
        <v>Объем: 5,3321=533,21/100</v>
      </c>
    </row>
    <row r="1851" spans="1:28" ht="14.25" x14ac:dyDescent="0.2">
      <c r="A1851" s="26"/>
      <c r="B1851" s="26"/>
      <c r="C1851" s="26" t="s">
        <v>313</v>
      </c>
      <c r="D1851" s="27"/>
      <c r="E1851" s="10"/>
      <c r="F1851" s="29">
        <f>Source!AO1624</f>
        <v>689</v>
      </c>
      <c r="G1851" s="28" t="str">
        <f>Source!DG1624</f>
        <v>)*1,15</v>
      </c>
      <c r="H1851" s="10">
        <f>Source!AV1624</f>
        <v>1</v>
      </c>
      <c r="I1851" s="29">
        <f>ROUND((ROUND((Source!AF1624*Source!AV1624*Source!I1624),2)),2)</f>
        <v>4224.8900000000003</v>
      </c>
      <c r="J1851" s="10">
        <f>IF(Source!BA1624&lt;&gt; 0, Source!BA1624, 1)</f>
        <v>26.39</v>
      </c>
      <c r="K1851" s="29">
        <f>Source!S1624</f>
        <v>111494.85</v>
      </c>
      <c r="W1851">
        <f>I1851</f>
        <v>4224.8900000000003</v>
      </c>
    </row>
    <row r="1852" spans="1:28" ht="14.25" x14ac:dyDescent="0.2">
      <c r="A1852" s="26"/>
      <c r="B1852" s="26"/>
      <c r="C1852" s="26" t="s">
        <v>322</v>
      </c>
      <c r="D1852" s="27"/>
      <c r="E1852" s="10"/>
      <c r="F1852" s="29">
        <f>Source!AM1624</f>
        <v>267.17</v>
      </c>
      <c r="G1852" s="28" t="str">
        <f>Source!DE1624</f>
        <v>)*1,25</v>
      </c>
      <c r="H1852" s="10">
        <f>Source!AV1624</f>
        <v>1</v>
      </c>
      <c r="I1852" s="29">
        <f>(ROUND((ROUND((((Source!ET1624*1.25))*Source!AV1624*Source!I1624),2)),2)+ROUND((ROUND(((Source!AE1624-((Source!EU1624*1.25)))*Source!AV1624*Source!I1624),2)),2))</f>
        <v>1780.72</v>
      </c>
      <c r="J1852" s="10">
        <f>IF(Source!BB1624&lt;&gt; 0, Source!BB1624, 1)</f>
        <v>12.18</v>
      </c>
      <c r="K1852" s="29">
        <f>Source!Q1624</f>
        <v>21689.17</v>
      </c>
    </row>
    <row r="1853" spans="1:28" ht="14.25" x14ac:dyDescent="0.2">
      <c r="A1853" s="26"/>
      <c r="B1853" s="26"/>
      <c r="C1853" s="26" t="s">
        <v>323</v>
      </c>
      <c r="D1853" s="27"/>
      <c r="E1853" s="10"/>
      <c r="F1853" s="29">
        <f>Source!AN1624</f>
        <v>71.069999999999993</v>
      </c>
      <c r="G1853" s="28" t="str">
        <f>Source!DF1624</f>
        <v>)*1,25</v>
      </c>
      <c r="H1853" s="10">
        <f>Source!AV1624</f>
        <v>1</v>
      </c>
      <c r="I1853" s="41">
        <f>ROUND((ROUND((Source!AE1624*Source!AV1624*Source!I1624),2)),2)</f>
        <v>473.69</v>
      </c>
      <c r="J1853" s="10">
        <f>IF(Source!BS1624&lt;&gt; 0, Source!BS1624, 1)</f>
        <v>26.39</v>
      </c>
      <c r="K1853" s="41">
        <f>Source!R1624</f>
        <v>12500.68</v>
      </c>
      <c r="W1853">
        <f>I1853</f>
        <v>473.69</v>
      </c>
    </row>
    <row r="1854" spans="1:28" ht="14.25" x14ac:dyDescent="0.2">
      <c r="A1854" s="26"/>
      <c r="B1854" s="26"/>
      <c r="C1854" s="26" t="s">
        <v>324</v>
      </c>
      <c r="D1854" s="27"/>
      <c r="E1854" s="10"/>
      <c r="F1854" s="29">
        <f>Source!AL1624</f>
        <v>705.14</v>
      </c>
      <c r="G1854" s="28" t="str">
        <f>Source!DD1624</f>
        <v/>
      </c>
      <c r="H1854" s="10">
        <f>Source!AW1624</f>
        <v>1</v>
      </c>
      <c r="I1854" s="29">
        <f>ROUND((ROUND((Source!AC1624*Source!AW1624*Source!I1624),2)),2)</f>
        <v>3759.88</v>
      </c>
      <c r="J1854" s="10">
        <f>IF(Source!BC1624&lt;&gt; 0, Source!BC1624, 1)</f>
        <v>3.7</v>
      </c>
      <c r="K1854" s="29">
        <f>Source!P1624</f>
        <v>13911.56</v>
      </c>
    </row>
    <row r="1855" spans="1:28" ht="199.5" x14ac:dyDescent="0.2">
      <c r="A1855" s="26" t="s">
        <v>141</v>
      </c>
      <c r="B1855" s="26" t="str">
        <f>Source!F1625</f>
        <v>1.1-1-1312</v>
      </c>
      <c r="C1855" s="26" t="s">
        <v>282</v>
      </c>
      <c r="D1855" s="27" t="str">
        <f>Source!H1625</f>
        <v>м2</v>
      </c>
      <c r="E1855" s="10">
        <f>Source!I1625</f>
        <v>719.83349999999996</v>
      </c>
      <c r="F1855" s="29">
        <f>Source!AK1625</f>
        <v>25.09</v>
      </c>
      <c r="G1855" s="31" t="s">
        <v>3</v>
      </c>
      <c r="H1855" s="10">
        <f>Source!AW1625</f>
        <v>1</v>
      </c>
      <c r="I1855" s="29">
        <f>ROUND((ROUND((Source!AC1625*Source!AW1625*Source!I1625),2)),2)+(ROUND((ROUND(((Source!ET1625)*Source!AV1625*Source!I1625),2)),2)+ROUND((ROUND(((Source!AE1625-(Source!EU1625))*Source!AV1625*Source!I1625),2)),2))+ROUND((ROUND((Source!AF1625*Source!AV1625*Source!I1625),2)),2)</f>
        <v>18060.62</v>
      </c>
      <c r="J1855" s="10">
        <f>IF(Source!BC1625&lt;&gt; 0, Source!BC1625, 1)</f>
        <v>10.5</v>
      </c>
      <c r="K1855" s="29">
        <f>Source!O1625</f>
        <v>189636.51</v>
      </c>
      <c r="Q1855">
        <f>ROUND((Source!DN1625/100)*ROUND((ROUND((Source!AF1625*Source!AV1625*Source!I1625),2)),2), 2)</f>
        <v>0</v>
      </c>
      <c r="R1855">
        <f>Source!X1625</f>
        <v>0</v>
      </c>
      <c r="S1855">
        <f>ROUND((Source!DO1625/100)*ROUND((ROUND((Source!AF1625*Source!AV1625*Source!I1625),2)),2), 2)</f>
        <v>0</v>
      </c>
      <c r="T1855">
        <f>Source!Y1625</f>
        <v>0</v>
      </c>
      <c r="U1855">
        <f>ROUND((175/100)*ROUND((ROUND((Source!AE1625*Source!AV1625*Source!I1625),2)),2), 2)</f>
        <v>0</v>
      </c>
      <c r="V1855">
        <f>ROUND((160/100)*ROUND(ROUND((ROUND((Source!AE1625*Source!AV1625*Source!I1625),2)*Source!BS1625),2), 2), 2)</f>
        <v>0</v>
      </c>
      <c r="X1855">
        <f>IF(Source!BI1625&lt;=1,I1855, 0)</f>
        <v>18060.62</v>
      </c>
      <c r="Y1855">
        <f>IF(Source!BI1625=2,I1855, 0)</f>
        <v>0</v>
      </c>
      <c r="Z1855">
        <f>IF(Source!BI1625=3,I1855, 0)</f>
        <v>0</v>
      </c>
      <c r="AA1855">
        <f>IF(Source!BI1625=4,I1855, 0)</f>
        <v>0</v>
      </c>
    </row>
    <row r="1856" spans="1:28" ht="228" x14ac:dyDescent="0.2">
      <c r="A1856" s="26" t="s">
        <v>145</v>
      </c>
      <c r="B1856" s="26" t="str">
        <f>Source!F1626</f>
        <v>1.1-1-1313</v>
      </c>
      <c r="C1856" s="26" t="s">
        <v>283</v>
      </c>
      <c r="D1856" s="27" t="str">
        <f>Source!H1626</f>
        <v>м2</v>
      </c>
      <c r="E1856" s="10">
        <f>Source!I1626</f>
        <v>705.43682999999999</v>
      </c>
      <c r="F1856" s="29">
        <f>Source!AK1626</f>
        <v>23.06</v>
      </c>
      <c r="G1856" s="31" t="s">
        <v>3</v>
      </c>
      <c r="H1856" s="10">
        <f>Source!AW1626</f>
        <v>1</v>
      </c>
      <c r="I1856" s="29">
        <f>ROUND((ROUND((Source!AC1626*Source!AW1626*Source!I1626),2)),2)+(ROUND((ROUND(((Source!ET1626)*Source!AV1626*Source!I1626),2)),2)+ROUND((ROUND(((Source!AE1626-(Source!EU1626))*Source!AV1626*Source!I1626),2)),2))+ROUND((ROUND((Source!AF1626*Source!AV1626*Source!I1626),2)),2)</f>
        <v>16267.37</v>
      </c>
      <c r="J1856" s="10">
        <f>IF(Source!BC1626&lt;&gt; 0, Source!BC1626, 1)</f>
        <v>10.74</v>
      </c>
      <c r="K1856" s="29">
        <f>Source!O1626</f>
        <v>174711.55</v>
      </c>
      <c r="Q1856">
        <f>ROUND((Source!DN1626/100)*ROUND((ROUND((Source!AF1626*Source!AV1626*Source!I1626),2)),2), 2)</f>
        <v>0</v>
      </c>
      <c r="R1856">
        <f>Source!X1626</f>
        <v>0</v>
      </c>
      <c r="S1856">
        <f>ROUND((Source!DO1626/100)*ROUND((ROUND((Source!AF1626*Source!AV1626*Source!I1626),2)),2), 2)</f>
        <v>0</v>
      </c>
      <c r="T1856">
        <f>Source!Y1626</f>
        <v>0</v>
      </c>
      <c r="U1856">
        <f>ROUND((175/100)*ROUND((ROUND((Source!AE1626*Source!AV1626*Source!I1626),2)),2), 2)</f>
        <v>0</v>
      </c>
      <c r="V1856">
        <f>ROUND((160/100)*ROUND(ROUND((ROUND((Source!AE1626*Source!AV1626*Source!I1626),2)*Source!BS1626),2), 2), 2)</f>
        <v>0</v>
      </c>
      <c r="X1856">
        <f>IF(Source!BI1626&lt;=1,I1856, 0)</f>
        <v>16267.37</v>
      </c>
      <c r="Y1856">
        <f>IF(Source!BI1626=2,I1856, 0)</f>
        <v>0</v>
      </c>
      <c r="Z1856">
        <f>IF(Source!BI1626=3,I1856, 0)</f>
        <v>0</v>
      </c>
      <c r="AA1856">
        <f>IF(Source!BI1626=4,I1856, 0)</f>
        <v>0</v>
      </c>
    </row>
    <row r="1857" spans="1:28" ht="14.25" x14ac:dyDescent="0.2">
      <c r="A1857" s="26"/>
      <c r="B1857" s="26"/>
      <c r="C1857" s="26" t="s">
        <v>314</v>
      </c>
      <c r="D1857" s="27" t="s">
        <v>315</v>
      </c>
      <c r="E1857" s="10">
        <f>Source!DN1624</f>
        <v>104</v>
      </c>
      <c r="F1857" s="29"/>
      <c r="G1857" s="28"/>
      <c r="H1857" s="10"/>
      <c r="I1857" s="29">
        <f>SUM(Q1849:Q1856)</f>
        <v>4393.8900000000003</v>
      </c>
      <c r="J1857" s="10">
        <f>Source!BZ1624</f>
        <v>87</v>
      </c>
      <c r="K1857" s="29">
        <f>SUM(R1849:R1856)</f>
        <v>97000.52</v>
      </c>
    </row>
    <row r="1858" spans="1:28" ht="14.25" x14ac:dyDescent="0.2">
      <c r="A1858" s="26"/>
      <c r="B1858" s="26"/>
      <c r="C1858" s="26" t="s">
        <v>316</v>
      </c>
      <c r="D1858" s="27" t="s">
        <v>315</v>
      </c>
      <c r="E1858" s="10">
        <f>Source!DO1624</f>
        <v>79</v>
      </c>
      <c r="F1858" s="29"/>
      <c r="G1858" s="28"/>
      <c r="H1858" s="10"/>
      <c r="I1858" s="29">
        <f>SUM(S1849:S1857)</f>
        <v>3337.66</v>
      </c>
      <c r="J1858" s="10">
        <f>Source!CA1624</f>
        <v>41</v>
      </c>
      <c r="K1858" s="29">
        <f>SUM(T1849:T1857)</f>
        <v>45712.89</v>
      </c>
    </row>
    <row r="1859" spans="1:28" ht="14.25" x14ac:dyDescent="0.2">
      <c r="A1859" s="26"/>
      <c r="B1859" s="26"/>
      <c r="C1859" s="26" t="s">
        <v>325</v>
      </c>
      <c r="D1859" s="27" t="s">
        <v>315</v>
      </c>
      <c r="E1859" s="10">
        <f>175</f>
        <v>175</v>
      </c>
      <c r="F1859" s="29"/>
      <c r="G1859" s="28"/>
      <c r="H1859" s="10"/>
      <c r="I1859" s="29">
        <f>SUM(U1849:U1858)</f>
        <v>828.96</v>
      </c>
      <c r="J1859" s="10">
        <f>160</f>
        <v>160</v>
      </c>
      <c r="K1859" s="29">
        <f>SUM(V1849:V1858)</f>
        <v>20001.09</v>
      </c>
    </row>
    <row r="1860" spans="1:28" ht="14.25" x14ac:dyDescent="0.2">
      <c r="A1860" s="34"/>
      <c r="B1860" s="34"/>
      <c r="C1860" s="34" t="s">
        <v>317</v>
      </c>
      <c r="D1860" s="35" t="s">
        <v>318</v>
      </c>
      <c r="E1860" s="36">
        <f>Source!AQ1624</f>
        <v>53</v>
      </c>
      <c r="F1860" s="37"/>
      <c r="G1860" s="38" t="str">
        <f>Source!DI1624</f>
        <v>)*1,15</v>
      </c>
      <c r="H1860" s="36">
        <f>Source!AV1624</f>
        <v>1</v>
      </c>
      <c r="I1860" s="37">
        <f>Source!U1624</f>
        <v>324.99149499999993</v>
      </c>
      <c r="J1860" s="36"/>
      <c r="K1860" s="37"/>
      <c r="AB1860" s="32">
        <f>I1860</f>
        <v>324.99149499999993</v>
      </c>
    </row>
    <row r="1861" spans="1:28" ht="15" x14ac:dyDescent="0.25">
      <c r="A1861" s="39"/>
      <c r="B1861" s="39"/>
      <c r="C1861" s="40" t="s">
        <v>319</v>
      </c>
      <c r="D1861" s="39"/>
      <c r="E1861" s="39"/>
      <c r="F1861" s="39"/>
      <c r="G1861" s="39"/>
      <c r="H1861" s="76">
        <f>I1851+I1852+I1854+I1857+I1858+I1859+SUM(I1855:I1856)</f>
        <v>52653.99</v>
      </c>
      <c r="I1861" s="76"/>
      <c r="J1861" s="76">
        <f>K1851+K1852+K1854+K1857+K1858+K1859+SUM(K1855:K1856)</f>
        <v>674158.14000000013</v>
      </c>
      <c r="K1861" s="76"/>
      <c r="O1861" s="32">
        <f>I1851+I1852+I1854+I1857+I1858+I1859+SUM(I1855:I1856)</f>
        <v>52653.99</v>
      </c>
      <c r="P1861" s="32">
        <f>K1851+K1852+K1854+K1857+K1858+K1859+SUM(K1855:K1856)</f>
        <v>674158.14000000013</v>
      </c>
      <c r="X1861">
        <f>IF(Source!BI1624&lt;=1,I1851+I1852+I1854+I1857+I1858+I1859-0, 0)</f>
        <v>18326</v>
      </c>
      <c r="Y1861">
        <f>IF(Source!BI1624=2,I1851+I1852+I1854+I1857+I1858+I1859-0, 0)</f>
        <v>0</v>
      </c>
      <c r="Z1861">
        <f>IF(Source!BI1624=3,I1851+I1852+I1854+I1857+I1858+I1859-0, 0)</f>
        <v>0</v>
      </c>
      <c r="AA1861">
        <f>IF(Source!BI1624=4,I1851+I1852+I1854+I1857+I1858+I1859,0)</f>
        <v>0</v>
      </c>
    </row>
    <row r="1863" spans="1:28" ht="99.75" x14ac:dyDescent="0.2">
      <c r="A1863" s="26">
        <v>6</v>
      </c>
      <c r="B1863" s="26" t="str">
        <f>Source!F1627</f>
        <v>3.12-3-10</v>
      </c>
      <c r="C1863" s="26" t="s">
        <v>150</v>
      </c>
      <c r="D1863" s="27" t="str">
        <f>Source!H1627</f>
        <v>100 м2</v>
      </c>
      <c r="E1863" s="10">
        <f>Source!I1627</f>
        <v>2.0500000000000001E-2</v>
      </c>
      <c r="F1863" s="29"/>
      <c r="G1863" s="28"/>
      <c r="H1863" s="10"/>
      <c r="I1863" s="29"/>
      <c r="J1863" s="10"/>
      <c r="K1863" s="29"/>
      <c r="Q1863">
        <f>ROUND((Source!DN1627/100)*ROUND((ROUND((Source!AF1627*Source!AV1627*Source!I1627),2)),2), 2)</f>
        <v>24.19</v>
      </c>
      <c r="R1863">
        <f>Source!X1627</f>
        <v>534.03</v>
      </c>
      <c r="S1863">
        <f>ROUND((Source!DO1627/100)*ROUND((ROUND((Source!AF1627*Source!AV1627*Source!I1627),2)),2), 2)</f>
        <v>18.38</v>
      </c>
      <c r="T1863">
        <f>Source!Y1627</f>
        <v>251.67</v>
      </c>
      <c r="U1863">
        <f>ROUND((175/100)*ROUND((ROUND((Source!AE1627*Source!AV1627*Source!I1627),2)),2), 2)</f>
        <v>0.37</v>
      </c>
      <c r="V1863">
        <f>ROUND((160/100)*ROUND(ROUND((ROUND((Source!AE1627*Source!AV1627*Source!I1627),2)*Source!BS1627),2), 2), 2)</f>
        <v>8.86</v>
      </c>
    </row>
    <row r="1864" spans="1:28" x14ac:dyDescent="0.2">
      <c r="C1864" s="30" t="str">
        <f>"Объем: "&amp;Source!I1627&amp;"=2,05/"&amp;"100"</f>
        <v>Объем: 0,0205=2,05/100</v>
      </c>
    </row>
    <row r="1865" spans="1:28" ht="14.25" x14ac:dyDescent="0.2">
      <c r="A1865" s="26"/>
      <c r="B1865" s="26"/>
      <c r="C1865" s="26" t="s">
        <v>313</v>
      </c>
      <c r="D1865" s="27"/>
      <c r="E1865" s="10"/>
      <c r="F1865" s="29">
        <f>Source!AO1627</f>
        <v>986.85</v>
      </c>
      <c r="G1865" s="28" t="str">
        <f>Source!DG1627</f>
        <v>)*1,15</v>
      </c>
      <c r="H1865" s="10">
        <f>Source!AV1627</f>
        <v>1</v>
      </c>
      <c r="I1865" s="29">
        <f>ROUND((ROUND((Source!AF1627*Source!AV1627*Source!I1627),2)),2)</f>
        <v>23.26</v>
      </c>
      <c r="J1865" s="10">
        <f>IF(Source!BA1627&lt;&gt; 0, Source!BA1627, 1)</f>
        <v>26.39</v>
      </c>
      <c r="K1865" s="29">
        <f>Source!S1627</f>
        <v>613.83000000000004</v>
      </c>
      <c r="W1865">
        <f>I1865</f>
        <v>23.26</v>
      </c>
    </row>
    <row r="1866" spans="1:28" ht="14.25" x14ac:dyDescent="0.2">
      <c r="A1866" s="26"/>
      <c r="B1866" s="26"/>
      <c r="C1866" s="26" t="s">
        <v>322</v>
      </c>
      <c r="D1866" s="27"/>
      <c r="E1866" s="10"/>
      <c r="F1866" s="29">
        <f>Source!AM1627</f>
        <v>50.84</v>
      </c>
      <c r="G1866" s="28" t="str">
        <f>Source!DE1627</f>
        <v>)*1,25</v>
      </c>
      <c r="H1866" s="10">
        <f>Source!AV1627</f>
        <v>1</v>
      </c>
      <c r="I1866" s="29">
        <f>(ROUND((ROUND((((Source!ET1627*1.25))*Source!AV1627*Source!I1627),2)),2)+ROUND((ROUND(((Source!AE1627-((Source!EU1627*1.25)))*Source!AV1627*Source!I1627),2)),2))</f>
        <v>1.3</v>
      </c>
      <c r="J1866" s="10">
        <f>IF(Source!BB1627&lt;&gt; 0, Source!BB1627, 1)</f>
        <v>9.3800000000000008</v>
      </c>
      <c r="K1866" s="29">
        <f>Source!Q1627</f>
        <v>12.19</v>
      </c>
    </row>
    <row r="1867" spans="1:28" ht="14.25" x14ac:dyDescent="0.2">
      <c r="A1867" s="26"/>
      <c r="B1867" s="26"/>
      <c r="C1867" s="26" t="s">
        <v>323</v>
      </c>
      <c r="D1867" s="27"/>
      <c r="E1867" s="10"/>
      <c r="F1867" s="29">
        <f>Source!AN1627</f>
        <v>8.01</v>
      </c>
      <c r="G1867" s="28" t="str">
        <f>Source!DF1627</f>
        <v>)*1,25</v>
      </c>
      <c r="H1867" s="10">
        <f>Source!AV1627</f>
        <v>1</v>
      </c>
      <c r="I1867" s="41">
        <f>ROUND((ROUND((Source!AE1627*Source!AV1627*Source!I1627),2)),2)</f>
        <v>0.21</v>
      </c>
      <c r="J1867" s="10">
        <f>IF(Source!BS1627&lt;&gt; 0, Source!BS1627, 1)</f>
        <v>26.39</v>
      </c>
      <c r="K1867" s="41">
        <f>Source!R1627</f>
        <v>5.54</v>
      </c>
      <c r="W1867">
        <f>I1867</f>
        <v>0.21</v>
      </c>
    </row>
    <row r="1868" spans="1:28" ht="14.25" x14ac:dyDescent="0.2">
      <c r="A1868" s="26"/>
      <c r="B1868" s="26"/>
      <c r="C1868" s="26" t="s">
        <v>324</v>
      </c>
      <c r="D1868" s="27"/>
      <c r="E1868" s="10"/>
      <c r="F1868" s="29">
        <f>Source!AL1627</f>
        <v>7205.92</v>
      </c>
      <c r="G1868" s="28" t="str">
        <f>Source!DD1627</f>
        <v/>
      </c>
      <c r="H1868" s="10">
        <f>Source!AW1627</f>
        <v>1</v>
      </c>
      <c r="I1868" s="29">
        <f>ROUND((ROUND((Source!AC1627*Source!AW1627*Source!I1627),2)),2)</f>
        <v>147.72</v>
      </c>
      <c r="J1868" s="10">
        <f>IF(Source!BC1627&lt;&gt; 0, Source!BC1627, 1)</f>
        <v>1.95</v>
      </c>
      <c r="K1868" s="29">
        <f>Source!P1627</f>
        <v>288.05</v>
      </c>
    </row>
    <row r="1869" spans="1:28" ht="199.5" x14ac:dyDescent="0.2">
      <c r="A1869" s="26" t="s">
        <v>152</v>
      </c>
      <c r="B1869" s="26" t="str">
        <f>Source!F1628</f>
        <v>1.1-1-1312</v>
      </c>
      <c r="C1869" s="26" t="s">
        <v>282</v>
      </c>
      <c r="D1869" s="27" t="str">
        <f>Source!H1628</f>
        <v>м2</v>
      </c>
      <c r="E1869" s="10">
        <f>Source!I1628</f>
        <v>2.7681150000000003</v>
      </c>
      <c r="F1869" s="29">
        <f>Source!AK1628</f>
        <v>25.09</v>
      </c>
      <c r="G1869" s="31" t="s">
        <v>3</v>
      </c>
      <c r="H1869" s="10">
        <f>Source!AW1628</f>
        <v>1</v>
      </c>
      <c r="I1869" s="29">
        <f>ROUND((ROUND((Source!AC1628*Source!AW1628*Source!I1628),2)),2)+(ROUND((ROUND(((Source!ET1628)*Source!AV1628*Source!I1628),2)),2)+ROUND((ROUND(((Source!AE1628-(Source!EU1628))*Source!AV1628*Source!I1628),2)),2))+ROUND((ROUND((Source!AF1628*Source!AV1628*Source!I1628),2)),2)</f>
        <v>69.45</v>
      </c>
      <c r="J1869" s="10">
        <f>IF(Source!BC1628&lt;&gt; 0, Source!BC1628, 1)</f>
        <v>10.5</v>
      </c>
      <c r="K1869" s="29">
        <f>Source!O1628</f>
        <v>729.23</v>
      </c>
      <c r="Q1869">
        <f>ROUND((Source!DN1628/100)*ROUND((ROUND((Source!AF1628*Source!AV1628*Source!I1628),2)),2), 2)</f>
        <v>0</v>
      </c>
      <c r="R1869">
        <f>Source!X1628</f>
        <v>0</v>
      </c>
      <c r="S1869">
        <f>ROUND((Source!DO1628/100)*ROUND((ROUND((Source!AF1628*Source!AV1628*Source!I1628),2)),2), 2)</f>
        <v>0</v>
      </c>
      <c r="T1869">
        <f>Source!Y1628</f>
        <v>0</v>
      </c>
      <c r="U1869">
        <f>ROUND((175/100)*ROUND((ROUND((Source!AE1628*Source!AV1628*Source!I1628),2)),2), 2)</f>
        <v>0</v>
      </c>
      <c r="V1869">
        <f>ROUND((160/100)*ROUND(ROUND((ROUND((Source!AE1628*Source!AV1628*Source!I1628),2)*Source!BS1628),2), 2), 2)</f>
        <v>0</v>
      </c>
      <c r="X1869">
        <f>IF(Source!BI1628&lt;=1,I1869, 0)</f>
        <v>69.45</v>
      </c>
      <c r="Y1869">
        <f>IF(Source!BI1628=2,I1869, 0)</f>
        <v>0</v>
      </c>
      <c r="Z1869">
        <f>IF(Source!BI1628=3,I1869, 0)</f>
        <v>0</v>
      </c>
      <c r="AA1869">
        <f>IF(Source!BI1628=4,I1869, 0)</f>
        <v>0</v>
      </c>
    </row>
    <row r="1870" spans="1:28" ht="228" x14ac:dyDescent="0.2">
      <c r="A1870" s="26" t="s">
        <v>153</v>
      </c>
      <c r="B1870" s="26" t="str">
        <f>Source!F1629</f>
        <v>1.1-1-1313</v>
      </c>
      <c r="C1870" s="26" t="s">
        <v>283</v>
      </c>
      <c r="D1870" s="27" t="str">
        <f>Source!H1629</f>
        <v>м2</v>
      </c>
      <c r="E1870" s="10">
        <f>Source!I1629</f>
        <v>1.235535</v>
      </c>
      <c r="F1870" s="29">
        <f>Source!AK1629</f>
        <v>23.06</v>
      </c>
      <c r="G1870" s="31" t="s">
        <v>3</v>
      </c>
      <c r="H1870" s="10">
        <f>Source!AW1629</f>
        <v>1</v>
      </c>
      <c r="I1870" s="29">
        <f>ROUND((ROUND((Source!AC1629*Source!AW1629*Source!I1629),2)),2)+(ROUND((ROUND(((Source!ET1629)*Source!AV1629*Source!I1629),2)),2)+ROUND((ROUND(((Source!AE1629-(Source!EU1629))*Source!AV1629*Source!I1629),2)),2))+ROUND((ROUND((Source!AF1629*Source!AV1629*Source!I1629),2)),2)</f>
        <v>28.49</v>
      </c>
      <c r="J1870" s="10">
        <f>IF(Source!BC1629&lt;&gt; 0, Source!BC1629, 1)</f>
        <v>10.74</v>
      </c>
      <c r="K1870" s="29">
        <f>Source!O1629</f>
        <v>305.98</v>
      </c>
      <c r="Q1870">
        <f>ROUND((Source!DN1629/100)*ROUND((ROUND((Source!AF1629*Source!AV1629*Source!I1629),2)),2), 2)</f>
        <v>0</v>
      </c>
      <c r="R1870">
        <f>Source!X1629</f>
        <v>0</v>
      </c>
      <c r="S1870">
        <f>ROUND((Source!DO1629/100)*ROUND((ROUND((Source!AF1629*Source!AV1629*Source!I1629),2)),2), 2)</f>
        <v>0</v>
      </c>
      <c r="T1870">
        <f>Source!Y1629</f>
        <v>0</v>
      </c>
      <c r="U1870">
        <f>ROUND((175/100)*ROUND((ROUND((Source!AE1629*Source!AV1629*Source!I1629),2)),2), 2)</f>
        <v>0</v>
      </c>
      <c r="V1870">
        <f>ROUND((160/100)*ROUND(ROUND((ROUND((Source!AE1629*Source!AV1629*Source!I1629),2)*Source!BS1629),2), 2), 2)</f>
        <v>0</v>
      </c>
      <c r="X1870">
        <f>IF(Source!BI1629&lt;=1,I1870, 0)</f>
        <v>28.49</v>
      </c>
      <c r="Y1870">
        <f>IF(Source!BI1629=2,I1870, 0)</f>
        <v>0</v>
      </c>
      <c r="Z1870">
        <f>IF(Source!BI1629=3,I1870, 0)</f>
        <v>0</v>
      </c>
      <c r="AA1870">
        <f>IF(Source!BI1629=4,I1870, 0)</f>
        <v>0</v>
      </c>
    </row>
    <row r="1871" spans="1:28" ht="14.25" x14ac:dyDescent="0.2">
      <c r="A1871" s="26"/>
      <c r="B1871" s="26"/>
      <c r="C1871" s="26" t="s">
        <v>314</v>
      </c>
      <c r="D1871" s="27" t="s">
        <v>315</v>
      </c>
      <c r="E1871" s="10">
        <f>Source!DN1627</f>
        <v>104</v>
      </c>
      <c r="F1871" s="29"/>
      <c r="G1871" s="28"/>
      <c r="H1871" s="10"/>
      <c r="I1871" s="29">
        <f>SUM(Q1863:Q1870)</f>
        <v>24.19</v>
      </c>
      <c r="J1871" s="10">
        <f>Source!BZ1627</f>
        <v>87</v>
      </c>
      <c r="K1871" s="29">
        <f>SUM(R1863:R1870)</f>
        <v>534.03</v>
      </c>
    </row>
    <row r="1872" spans="1:28" ht="14.25" x14ac:dyDescent="0.2">
      <c r="A1872" s="26"/>
      <c r="B1872" s="26"/>
      <c r="C1872" s="26" t="s">
        <v>316</v>
      </c>
      <c r="D1872" s="27" t="s">
        <v>315</v>
      </c>
      <c r="E1872" s="10">
        <f>Source!DO1627</f>
        <v>79</v>
      </c>
      <c r="F1872" s="29"/>
      <c r="G1872" s="28"/>
      <c r="H1872" s="10"/>
      <c r="I1872" s="29">
        <f>SUM(S1863:S1871)</f>
        <v>18.38</v>
      </c>
      <c r="J1872" s="10">
        <f>Source!CA1627</f>
        <v>41</v>
      </c>
      <c r="K1872" s="29">
        <f>SUM(T1863:T1871)</f>
        <v>251.67</v>
      </c>
    </row>
    <row r="1873" spans="1:28" ht="14.25" x14ac:dyDescent="0.2">
      <c r="A1873" s="26"/>
      <c r="B1873" s="26"/>
      <c r="C1873" s="26" t="s">
        <v>325</v>
      </c>
      <c r="D1873" s="27" t="s">
        <v>315</v>
      </c>
      <c r="E1873" s="10">
        <f>175</f>
        <v>175</v>
      </c>
      <c r="F1873" s="29"/>
      <c r="G1873" s="28"/>
      <c r="H1873" s="10"/>
      <c r="I1873" s="29">
        <f>SUM(U1863:U1872)</f>
        <v>0.37</v>
      </c>
      <c r="J1873" s="10">
        <f>160</f>
        <v>160</v>
      </c>
      <c r="K1873" s="29">
        <f>SUM(V1863:V1872)</f>
        <v>8.86</v>
      </c>
    </row>
    <row r="1874" spans="1:28" ht="14.25" x14ac:dyDescent="0.2">
      <c r="A1874" s="34"/>
      <c r="B1874" s="34"/>
      <c r="C1874" s="34" t="s">
        <v>317</v>
      </c>
      <c r="D1874" s="35" t="s">
        <v>318</v>
      </c>
      <c r="E1874" s="36">
        <f>Source!AQ1627</f>
        <v>85</v>
      </c>
      <c r="F1874" s="37"/>
      <c r="G1874" s="38" t="str">
        <f>Source!DI1627</f>
        <v>)*1,15</v>
      </c>
      <c r="H1874" s="36">
        <f>Source!AV1627</f>
        <v>1</v>
      </c>
      <c r="I1874" s="37">
        <f>Source!U1627</f>
        <v>2.0038749999999999</v>
      </c>
      <c r="J1874" s="36"/>
      <c r="K1874" s="37"/>
      <c r="AB1874" s="32">
        <f>I1874</f>
        <v>2.0038749999999999</v>
      </c>
    </row>
    <row r="1875" spans="1:28" ht="15" x14ac:dyDescent="0.25">
      <c r="A1875" s="39"/>
      <c r="B1875" s="39"/>
      <c r="C1875" s="40" t="s">
        <v>319</v>
      </c>
      <c r="D1875" s="39"/>
      <c r="E1875" s="39"/>
      <c r="F1875" s="39"/>
      <c r="G1875" s="39"/>
      <c r="H1875" s="76">
        <f>I1865+I1866+I1868+I1871+I1872+I1873+SUM(I1869:I1870)</f>
        <v>313.15999999999997</v>
      </c>
      <c r="I1875" s="76"/>
      <c r="J1875" s="76">
        <f>K1865+K1866+K1868+K1871+K1872+K1873+SUM(K1869:K1870)</f>
        <v>2743.84</v>
      </c>
      <c r="K1875" s="76"/>
      <c r="O1875" s="32">
        <f>I1865+I1866+I1868+I1871+I1872+I1873+SUM(I1869:I1870)</f>
        <v>313.15999999999997</v>
      </c>
      <c r="P1875" s="32">
        <f>K1865+K1866+K1868+K1871+K1872+K1873+SUM(K1869:K1870)</f>
        <v>2743.84</v>
      </c>
      <c r="X1875">
        <f>IF(Source!BI1627&lt;=1,I1865+I1866+I1868+I1871+I1872+I1873-0, 0)</f>
        <v>215.22</v>
      </c>
      <c r="Y1875">
        <f>IF(Source!BI1627=2,I1865+I1866+I1868+I1871+I1872+I1873-0, 0)</f>
        <v>0</v>
      </c>
      <c r="Z1875">
        <f>IF(Source!BI1627=3,I1865+I1866+I1868+I1871+I1872+I1873-0, 0)</f>
        <v>0</v>
      </c>
      <c r="AA1875">
        <f>IF(Source!BI1627=4,I1865+I1866+I1868+I1871+I1872+I1873,0)</f>
        <v>0</v>
      </c>
    </row>
    <row r="1878" spans="1:28" ht="16.5" x14ac:dyDescent="0.25">
      <c r="A1878" s="75" t="str">
        <f>CONCATENATE("Подраздел: ",IF(Source!G1631&lt;&gt;"Новый подраздел", Source!G1631, ""))</f>
        <v>Подраздел: Кровля тех. этажа в/о В/5-9</v>
      </c>
      <c r="B1878" s="75"/>
      <c r="C1878" s="75"/>
      <c r="D1878" s="75"/>
      <c r="E1878" s="75"/>
      <c r="F1878" s="75"/>
      <c r="G1878" s="75"/>
      <c r="H1878" s="75"/>
      <c r="I1878" s="75"/>
      <c r="J1878" s="75"/>
      <c r="K1878" s="75"/>
    </row>
    <row r="1879" spans="1:28" ht="42.75" x14ac:dyDescent="0.2">
      <c r="A1879" s="26">
        <v>1</v>
      </c>
      <c r="B1879" s="26" t="str">
        <f>Source!F1635</f>
        <v>6.61-26-1</v>
      </c>
      <c r="C1879" s="26" t="s">
        <v>21</v>
      </c>
      <c r="D1879" s="27" t="str">
        <f>Source!H1635</f>
        <v>100 м2</v>
      </c>
      <c r="E1879" s="10">
        <f>Source!I1635</f>
        <v>6.3E-3</v>
      </c>
      <c r="F1879" s="29"/>
      <c r="G1879" s="28"/>
      <c r="H1879" s="10"/>
      <c r="I1879" s="29"/>
      <c r="J1879" s="10"/>
      <c r="K1879" s="29"/>
      <c r="Q1879">
        <f>ROUND((Source!DN1635/100)*ROUND((ROUND((Source!AF1635*Source!AV1635*Source!I1635),2)),2), 2)</f>
        <v>2.96</v>
      </c>
      <c r="R1879">
        <f>Source!X1635</f>
        <v>68.349999999999994</v>
      </c>
      <c r="S1879">
        <f>ROUND((Source!DO1635/100)*ROUND((ROUND((Source!AF1635*Source!AV1635*Source!I1635),2)),2), 2)</f>
        <v>2.04</v>
      </c>
      <c r="T1879">
        <f>Source!Y1635</f>
        <v>40.03</v>
      </c>
      <c r="U1879">
        <f>ROUND((175/100)*ROUND((ROUND((Source!AE1635*Source!AV1635*Source!I1635),2)),2), 2)</f>
        <v>0</v>
      </c>
      <c r="V1879">
        <f>ROUND((160/100)*ROUND(ROUND((ROUND((Source!AE1635*Source!AV1635*Source!I1635),2)*Source!BS1635),2), 2), 2)</f>
        <v>0</v>
      </c>
    </row>
    <row r="1880" spans="1:28" x14ac:dyDescent="0.2">
      <c r="C1880" s="30" t="str">
        <f>"Объем: "&amp;Source!I1635&amp;"=0,63/"&amp;"100"</f>
        <v>Объем: 0,0063=0,63/100</v>
      </c>
    </row>
    <row r="1881" spans="1:28" ht="14.25" x14ac:dyDescent="0.2">
      <c r="A1881" s="26"/>
      <c r="B1881" s="26"/>
      <c r="C1881" s="26" t="s">
        <v>313</v>
      </c>
      <c r="D1881" s="27"/>
      <c r="E1881" s="10"/>
      <c r="F1881" s="29">
        <f>Source!AO1635</f>
        <v>587.65</v>
      </c>
      <c r="G1881" s="28" t="str">
        <f>Source!DG1635</f>
        <v/>
      </c>
      <c r="H1881" s="10">
        <f>Source!AV1635</f>
        <v>1</v>
      </c>
      <c r="I1881" s="29">
        <f>ROUND((ROUND((Source!AF1635*Source!AV1635*Source!I1635),2)),2)</f>
        <v>3.7</v>
      </c>
      <c r="J1881" s="10">
        <f>IF(Source!BA1635&lt;&gt; 0, Source!BA1635, 1)</f>
        <v>26.39</v>
      </c>
      <c r="K1881" s="29">
        <f>Source!S1635</f>
        <v>97.64</v>
      </c>
      <c r="W1881">
        <f>I1881</f>
        <v>3.7</v>
      </c>
    </row>
    <row r="1882" spans="1:28" ht="28.5" x14ac:dyDescent="0.2">
      <c r="A1882" s="26" t="s">
        <v>27</v>
      </c>
      <c r="B1882" s="26" t="str">
        <f>Source!F1636</f>
        <v>9999990001</v>
      </c>
      <c r="C1882" s="26" t="s">
        <v>29</v>
      </c>
      <c r="D1882" s="27" t="str">
        <f>Source!H1636</f>
        <v>т</v>
      </c>
      <c r="E1882" s="10">
        <f>Source!I1636</f>
        <v>-2.8979999999999999E-2</v>
      </c>
      <c r="F1882" s="29">
        <f>Source!AK1636</f>
        <v>0</v>
      </c>
      <c r="G1882" s="31" t="s">
        <v>3</v>
      </c>
      <c r="H1882" s="10">
        <f>Source!AW1636</f>
        <v>1</v>
      </c>
      <c r="I1882" s="29">
        <f>ROUND((ROUND((Source!AC1636*Source!AW1636*Source!I1636),2)),2)+(ROUND((ROUND(((Source!ET1636)*Source!AV1636*Source!I1636),2)),2)+ROUND((ROUND(((Source!AE1636-(Source!EU1636))*Source!AV1636*Source!I1636),2)),2))+ROUND((ROUND((Source!AF1636*Source!AV1636*Source!I1636),2)),2)</f>
        <v>0</v>
      </c>
      <c r="J1882" s="10">
        <f>IF(Source!BC1636&lt;&gt; 0, Source!BC1636, 1)</f>
        <v>1</v>
      </c>
      <c r="K1882" s="29">
        <f>Source!O1636</f>
        <v>0</v>
      </c>
      <c r="Q1882">
        <f>ROUND((Source!DN1636/100)*ROUND((ROUND((Source!AF1636*Source!AV1636*Source!I1636),2)),2), 2)</f>
        <v>0</v>
      </c>
      <c r="R1882">
        <f>Source!X1636</f>
        <v>0</v>
      </c>
      <c r="S1882">
        <f>ROUND((Source!DO1636/100)*ROUND((ROUND((Source!AF1636*Source!AV1636*Source!I1636),2)),2), 2)</f>
        <v>0</v>
      </c>
      <c r="T1882">
        <f>Source!Y1636</f>
        <v>0</v>
      </c>
      <c r="U1882">
        <f>ROUND((175/100)*ROUND((ROUND((Source!AE1636*Source!AV1636*Source!I1636),2)),2), 2)</f>
        <v>0</v>
      </c>
      <c r="V1882">
        <f>ROUND((160/100)*ROUND(ROUND((ROUND((Source!AE1636*Source!AV1636*Source!I1636),2)*Source!BS1636),2), 2), 2)</f>
        <v>0</v>
      </c>
      <c r="X1882">
        <f>IF(Source!BI1636&lt;=1,I1882, 0)</f>
        <v>0</v>
      </c>
      <c r="Y1882">
        <f>IF(Source!BI1636=2,I1882, 0)</f>
        <v>0</v>
      </c>
      <c r="Z1882">
        <f>IF(Source!BI1636=3,I1882, 0)</f>
        <v>0</v>
      </c>
      <c r="AA1882">
        <f>IF(Source!BI1636=4,I1882, 0)</f>
        <v>0</v>
      </c>
    </row>
    <row r="1883" spans="1:28" ht="14.25" x14ac:dyDescent="0.2">
      <c r="A1883" s="26"/>
      <c r="B1883" s="26"/>
      <c r="C1883" s="26" t="s">
        <v>314</v>
      </c>
      <c r="D1883" s="27" t="s">
        <v>315</v>
      </c>
      <c r="E1883" s="10">
        <f>Source!DN1635</f>
        <v>80</v>
      </c>
      <c r="F1883" s="29"/>
      <c r="G1883" s="28"/>
      <c r="H1883" s="10"/>
      <c r="I1883" s="29">
        <f>SUM(Q1879:Q1882)</f>
        <v>2.96</v>
      </c>
      <c r="J1883" s="10">
        <f>Source!BZ1635</f>
        <v>70</v>
      </c>
      <c r="K1883" s="29">
        <f>SUM(R1879:R1882)</f>
        <v>68.349999999999994</v>
      </c>
    </row>
    <row r="1884" spans="1:28" ht="14.25" x14ac:dyDescent="0.2">
      <c r="A1884" s="26"/>
      <c r="B1884" s="26"/>
      <c r="C1884" s="26" t="s">
        <v>316</v>
      </c>
      <c r="D1884" s="27" t="s">
        <v>315</v>
      </c>
      <c r="E1884" s="10">
        <f>Source!DO1635</f>
        <v>55</v>
      </c>
      <c r="F1884" s="29"/>
      <c r="G1884" s="28"/>
      <c r="H1884" s="10"/>
      <c r="I1884" s="29">
        <f>SUM(S1879:S1883)</f>
        <v>2.04</v>
      </c>
      <c r="J1884" s="10">
        <f>Source!CA1635</f>
        <v>41</v>
      </c>
      <c r="K1884" s="29">
        <f>SUM(T1879:T1883)</f>
        <v>40.03</v>
      </c>
    </row>
    <row r="1885" spans="1:28" ht="14.25" x14ac:dyDescent="0.2">
      <c r="A1885" s="34"/>
      <c r="B1885" s="34"/>
      <c r="C1885" s="34" t="s">
        <v>317</v>
      </c>
      <c r="D1885" s="35" t="s">
        <v>318</v>
      </c>
      <c r="E1885" s="36">
        <f>Source!AQ1635</f>
        <v>57.5</v>
      </c>
      <c r="F1885" s="37"/>
      <c r="G1885" s="38" t="str">
        <f>Source!DI1635</f>
        <v/>
      </c>
      <c r="H1885" s="36">
        <f>Source!AV1635</f>
        <v>1</v>
      </c>
      <c r="I1885" s="37">
        <f>Source!U1635</f>
        <v>0.36225000000000002</v>
      </c>
      <c r="J1885" s="36"/>
      <c r="K1885" s="37"/>
      <c r="AB1885" s="32">
        <f>I1885</f>
        <v>0.36225000000000002</v>
      </c>
    </row>
    <row r="1886" spans="1:28" ht="15" x14ac:dyDescent="0.25">
      <c r="A1886" s="39"/>
      <c r="B1886" s="39"/>
      <c r="C1886" s="40" t="s">
        <v>319</v>
      </c>
      <c r="D1886" s="39"/>
      <c r="E1886" s="39"/>
      <c r="F1886" s="39"/>
      <c r="G1886" s="39"/>
      <c r="H1886" s="76">
        <f>I1881+I1883+I1884+SUM(I1882:I1882)</f>
        <v>8.6999999999999993</v>
      </c>
      <c r="I1886" s="76"/>
      <c r="J1886" s="76">
        <f>K1881+K1883+K1884+SUM(K1882:K1882)</f>
        <v>206.02</v>
      </c>
      <c r="K1886" s="76"/>
      <c r="O1886" s="32">
        <f>I1881+I1883+I1884+SUM(I1882:I1882)</f>
        <v>8.6999999999999993</v>
      </c>
      <c r="P1886" s="32">
        <f>K1881+K1883+K1884+SUM(K1882:K1882)</f>
        <v>206.02</v>
      </c>
      <c r="X1886">
        <f>IF(Source!BI1635&lt;=1,I1881+I1883+I1884-0, 0)</f>
        <v>8.6999999999999993</v>
      </c>
      <c r="Y1886">
        <f>IF(Source!BI1635=2,I1881+I1883+I1884-0, 0)</f>
        <v>0</v>
      </c>
      <c r="Z1886">
        <f>IF(Source!BI1635=3,I1881+I1883+I1884-0, 0)</f>
        <v>0</v>
      </c>
      <c r="AA1886">
        <f>IF(Source!BI1635=4,I1881+I1883+I1884,0)</f>
        <v>0</v>
      </c>
    </row>
    <row r="1888" spans="1:28" ht="42.75" x14ac:dyDescent="0.2">
      <c r="A1888" s="26">
        <v>2</v>
      </c>
      <c r="B1888" s="26" t="str">
        <f>Source!F1637</f>
        <v>6.62-31-1</v>
      </c>
      <c r="C1888" s="26" t="s">
        <v>33</v>
      </c>
      <c r="D1888" s="27" t="str">
        <f>Source!H1637</f>
        <v>1 м2 поверхности</v>
      </c>
      <c r="E1888" s="10">
        <f>Source!I1637</f>
        <v>0.35</v>
      </c>
      <c r="F1888" s="29"/>
      <c r="G1888" s="28"/>
      <c r="H1888" s="10"/>
      <c r="I1888" s="29"/>
      <c r="J1888" s="10"/>
      <c r="K1888" s="29"/>
      <c r="Q1888">
        <f>ROUND((Source!DN1637/100)*ROUND((ROUND((Source!AF1637*Source!AV1637*Source!I1637),2)),2), 2)</f>
        <v>2.15</v>
      </c>
      <c r="R1888">
        <f>Source!X1637</f>
        <v>47.09</v>
      </c>
      <c r="S1888">
        <f>ROUND((Source!DO1637/100)*ROUND((ROUND((Source!AF1637*Source!AV1637*Source!I1637),2)),2), 2)</f>
        <v>1.38</v>
      </c>
      <c r="T1888">
        <f>Source!Y1637</f>
        <v>23.26</v>
      </c>
      <c r="U1888">
        <f>ROUND((175/100)*ROUND((ROUND((Source!AE1637*Source!AV1637*Source!I1637),2)),2), 2)</f>
        <v>0</v>
      </c>
      <c r="V1888">
        <f>ROUND((160/100)*ROUND(ROUND((ROUND((Source!AE1637*Source!AV1637*Source!I1637),2)*Source!BS1637),2), 2), 2)</f>
        <v>0</v>
      </c>
    </row>
    <row r="1889" spans="1:28" ht="14.25" x14ac:dyDescent="0.2">
      <c r="A1889" s="26"/>
      <c r="B1889" s="26"/>
      <c r="C1889" s="26" t="s">
        <v>313</v>
      </c>
      <c r="D1889" s="27"/>
      <c r="E1889" s="10"/>
      <c r="F1889" s="29">
        <f>Source!AO1637</f>
        <v>6.13</v>
      </c>
      <c r="G1889" s="28" t="str">
        <f>Source!DG1637</f>
        <v/>
      </c>
      <c r="H1889" s="10">
        <f>Source!AV1637</f>
        <v>1</v>
      </c>
      <c r="I1889" s="29">
        <f>ROUND((ROUND((Source!AF1637*Source!AV1637*Source!I1637),2)),2)</f>
        <v>2.15</v>
      </c>
      <c r="J1889" s="10">
        <f>IF(Source!BA1637&lt;&gt; 0, Source!BA1637, 1)</f>
        <v>26.39</v>
      </c>
      <c r="K1889" s="29">
        <f>Source!S1637</f>
        <v>56.74</v>
      </c>
      <c r="W1889">
        <f>I1889</f>
        <v>2.15</v>
      </c>
    </row>
    <row r="1890" spans="1:28" ht="14.25" x14ac:dyDescent="0.2">
      <c r="A1890" s="26"/>
      <c r="B1890" s="26"/>
      <c r="C1890" s="26" t="s">
        <v>314</v>
      </c>
      <c r="D1890" s="27" t="s">
        <v>315</v>
      </c>
      <c r="E1890" s="10">
        <f>Source!DN1637</f>
        <v>100</v>
      </c>
      <c r="F1890" s="29"/>
      <c r="G1890" s="28"/>
      <c r="H1890" s="10"/>
      <c r="I1890" s="29">
        <f>SUM(Q1888:Q1889)</f>
        <v>2.15</v>
      </c>
      <c r="J1890" s="10">
        <f>Source!BZ1637</f>
        <v>83</v>
      </c>
      <c r="K1890" s="29">
        <f>SUM(R1888:R1889)</f>
        <v>47.09</v>
      </c>
    </row>
    <row r="1891" spans="1:28" ht="14.25" x14ac:dyDescent="0.2">
      <c r="A1891" s="26"/>
      <c r="B1891" s="26"/>
      <c r="C1891" s="26" t="s">
        <v>316</v>
      </c>
      <c r="D1891" s="27" t="s">
        <v>315</v>
      </c>
      <c r="E1891" s="10">
        <f>Source!DO1637</f>
        <v>64</v>
      </c>
      <c r="F1891" s="29"/>
      <c r="G1891" s="28"/>
      <c r="H1891" s="10"/>
      <c r="I1891" s="29">
        <f>SUM(S1888:S1890)</f>
        <v>1.38</v>
      </c>
      <c r="J1891" s="10">
        <f>Source!CA1637</f>
        <v>41</v>
      </c>
      <c r="K1891" s="29">
        <f>SUM(T1888:T1890)</f>
        <v>23.26</v>
      </c>
    </row>
    <row r="1892" spans="1:28" ht="14.25" x14ac:dyDescent="0.2">
      <c r="A1892" s="34"/>
      <c r="B1892" s="34"/>
      <c r="C1892" s="34" t="s">
        <v>317</v>
      </c>
      <c r="D1892" s="35" t="s">
        <v>318</v>
      </c>
      <c r="E1892" s="36">
        <f>Source!AQ1637</f>
        <v>0.6</v>
      </c>
      <c r="F1892" s="37"/>
      <c r="G1892" s="38" t="str">
        <f>Source!DI1637</f>
        <v/>
      </c>
      <c r="H1892" s="36">
        <f>Source!AV1637</f>
        <v>1</v>
      </c>
      <c r="I1892" s="37">
        <f>Source!U1637</f>
        <v>0.21</v>
      </c>
      <c r="J1892" s="36"/>
      <c r="K1892" s="37"/>
      <c r="AB1892" s="32">
        <f>I1892</f>
        <v>0.21</v>
      </c>
    </row>
    <row r="1893" spans="1:28" ht="15" x14ac:dyDescent="0.25">
      <c r="A1893" s="39"/>
      <c r="B1893" s="39"/>
      <c r="C1893" s="40" t="s">
        <v>319</v>
      </c>
      <c r="D1893" s="39"/>
      <c r="E1893" s="39"/>
      <c r="F1893" s="39"/>
      <c r="G1893" s="39"/>
      <c r="H1893" s="76">
        <f>I1889+I1890+I1891</f>
        <v>5.68</v>
      </c>
      <c r="I1893" s="76"/>
      <c r="J1893" s="76">
        <f>K1889+K1890+K1891</f>
        <v>127.09000000000002</v>
      </c>
      <c r="K1893" s="76"/>
      <c r="O1893" s="32">
        <f>I1889+I1890+I1891</f>
        <v>5.68</v>
      </c>
      <c r="P1893" s="32">
        <f>K1889+K1890+K1891</f>
        <v>127.09000000000002</v>
      </c>
      <c r="X1893">
        <f>IF(Source!BI1637&lt;=1,I1889+I1890+I1891-0, 0)</f>
        <v>5.68</v>
      </c>
      <c r="Y1893">
        <f>IF(Source!BI1637=2,I1889+I1890+I1891-0, 0)</f>
        <v>0</v>
      </c>
      <c r="Z1893">
        <f>IF(Source!BI1637=3,I1889+I1890+I1891-0, 0)</f>
        <v>0</v>
      </c>
      <c r="AA1893">
        <f>IF(Source!BI1637=4,I1889+I1890+I1891,0)</f>
        <v>0</v>
      </c>
    </row>
    <row r="1895" spans="1:28" ht="28.5" x14ac:dyDescent="0.2">
      <c r="A1895" s="26">
        <v>3</v>
      </c>
      <c r="B1895" s="26" t="str">
        <f>Source!F1638</f>
        <v>6.58-2-1</v>
      </c>
      <c r="C1895" s="26" t="s">
        <v>40</v>
      </c>
      <c r="D1895" s="27" t="str">
        <f>Source!H1638</f>
        <v>100 м2</v>
      </c>
      <c r="E1895" s="10">
        <f>Source!I1638</f>
        <v>1.5599999999999999E-2</v>
      </c>
      <c r="F1895" s="29"/>
      <c r="G1895" s="28"/>
      <c r="H1895" s="10"/>
      <c r="I1895" s="29"/>
      <c r="J1895" s="10"/>
      <c r="K1895" s="29"/>
      <c r="Q1895">
        <f>ROUND((Source!DN1638/100)*ROUND((ROUND((Source!AF1638*Source!AV1638*Source!I1638),2)),2), 2)</f>
        <v>2.38</v>
      </c>
      <c r="R1895">
        <f>Source!X1638</f>
        <v>55.05</v>
      </c>
      <c r="S1895">
        <f>ROUND((Source!DO1638/100)*ROUND((ROUND((Source!AF1638*Source!AV1638*Source!I1638),2)),2), 2)</f>
        <v>1.64</v>
      </c>
      <c r="T1895">
        <f>Source!Y1638</f>
        <v>32.24</v>
      </c>
      <c r="U1895">
        <f>ROUND((175/100)*ROUND((ROUND((Source!AE1638*Source!AV1638*Source!I1638),2)),2), 2)</f>
        <v>0</v>
      </c>
      <c r="V1895">
        <f>ROUND((160/100)*ROUND(ROUND((ROUND((Source!AE1638*Source!AV1638*Source!I1638),2)*Source!BS1638),2), 2), 2)</f>
        <v>0</v>
      </c>
    </row>
    <row r="1896" spans="1:28" x14ac:dyDescent="0.2">
      <c r="C1896" s="30" t="str">
        <f>"Объем: "&amp;Source!I1638&amp;"=1,56/"&amp;"100"</f>
        <v>Объем: 0,0156=1,56/100</v>
      </c>
    </row>
    <row r="1897" spans="1:28" ht="14.25" x14ac:dyDescent="0.2">
      <c r="A1897" s="26"/>
      <c r="B1897" s="26"/>
      <c r="C1897" s="26" t="s">
        <v>313</v>
      </c>
      <c r="D1897" s="27"/>
      <c r="E1897" s="10"/>
      <c r="F1897" s="29">
        <f>Source!AO1638</f>
        <v>191.34</v>
      </c>
      <c r="G1897" s="28" t="str">
        <f>Source!DG1638</f>
        <v/>
      </c>
      <c r="H1897" s="10">
        <f>Source!AV1638</f>
        <v>1</v>
      </c>
      <c r="I1897" s="29">
        <f>ROUND((ROUND((Source!AF1638*Source!AV1638*Source!I1638),2)),2)</f>
        <v>2.98</v>
      </c>
      <c r="J1897" s="10">
        <f>IF(Source!BA1638&lt;&gt; 0, Source!BA1638, 1)</f>
        <v>26.39</v>
      </c>
      <c r="K1897" s="29">
        <f>Source!S1638</f>
        <v>78.64</v>
      </c>
      <c r="W1897">
        <f>I1897</f>
        <v>2.98</v>
      </c>
    </row>
    <row r="1898" spans="1:28" ht="28.5" x14ac:dyDescent="0.2">
      <c r="A1898" s="26" t="s">
        <v>44</v>
      </c>
      <c r="B1898" s="26" t="str">
        <f>Source!F1639</f>
        <v>9999990001</v>
      </c>
      <c r="C1898" s="26" t="s">
        <v>29</v>
      </c>
      <c r="D1898" s="27" t="str">
        <f>Source!H1639</f>
        <v>т</v>
      </c>
      <c r="E1898" s="10">
        <f>Source!I1639</f>
        <v>-1.5911999999999999E-2</v>
      </c>
      <c r="F1898" s="29">
        <f>Source!AK1639</f>
        <v>0</v>
      </c>
      <c r="G1898" s="31" t="s">
        <v>3</v>
      </c>
      <c r="H1898" s="10">
        <f>Source!AW1639</f>
        <v>1</v>
      </c>
      <c r="I1898" s="29">
        <f>ROUND((ROUND((Source!AC1639*Source!AW1639*Source!I1639),2)),2)+(ROUND((ROUND(((Source!ET1639)*Source!AV1639*Source!I1639),2)),2)+ROUND((ROUND(((Source!AE1639-(Source!EU1639))*Source!AV1639*Source!I1639),2)),2))+ROUND((ROUND((Source!AF1639*Source!AV1639*Source!I1639),2)),2)</f>
        <v>0</v>
      </c>
      <c r="J1898" s="10">
        <f>IF(Source!BC1639&lt;&gt; 0, Source!BC1639, 1)</f>
        <v>1</v>
      </c>
      <c r="K1898" s="29">
        <f>Source!O1639</f>
        <v>0</v>
      </c>
      <c r="Q1898">
        <f>ROUND((Source!DN1639/100)*ROUND((ROUND((Source!AF1639*Source!AV1639*Source!I1639),2)),2), 2)</f>
        <v>0</v>
      </c>
      <c r="R1898">
        <f>Source!X1639</f>
        <v>0</v>
      </c>
      <c r="S1898">
        <f>ROUND((Source!DO1639/100)*ROUND((ROUND((Source!AF1639*Source!AV1639*Source!I1639),2)),2), 2)</f>
        <v>0</v>
      </c>
      <c r="T1898">
        <f>Source!Y1639</f>
        <v>0</v>
      </c>
      <c r="U1898">
        <f>ROUND((175/100)*ROUND((ROUND((Source!AE1639*Source!AV1639*Source!I1639),2)),2), 2)</f>
        <v>0</v>
      </c>
      <c r="V1898">
        <f>ROUND((160/100)*ROUND(ROUND((ROUND((Source!AE1639*Source!AV1639*Source!I1639),2)*Source!BS1639),2), 2), 2)</f>
        <v>0</v>
      </c>
      <c r="X1898">
        <f>IF(Source!BI1639&lt;=1,I1898, 0)</f>
        <v>0</v>
      </c>
      <c r="Y1898">
        <f>IF(Source!BI1639=2,I1898, 0)</f>
        <v>0</v>
      </c>
      <c r="Z1898">
        <f>IF(Source!BI1639=3,I1898, 0)</f>
        <v>0</v>
      </c>
      <c r="AA1898">
        <f>IF(Source!BI1639=4,I1898, 0)</f>
        <v>0</v>
      </c>
    </row>
    <row r="1899" spans="1:28" ht="14.25" x14ac:dyDescent="0.2">
      <c r="A1899" s="26"/>
      <c r="B1899" s="26"/>
      <c r="C1899" s="26" t="s">
        <v>314</v>
      </c>
      <c r="D1899" s="27" t="s">
        <v>315</v>
      </c>
      <c r="E1899" s="10">
        <f>Source!DN1638</f>
        <v>80</v>
      </c>
      <c r="F1899" s="29"/>
      <c r="G1899" s="28"/>
      <c r="H1899" s="10"/>
      <c r="I1899" s="29">
        <f>SUM(Q1895:Q1898)</f>
        <v>2.38</v>
      </c>
      <c r="J1899" s="10">
        <f>Source!BZ1638</f>
        <v>70</v>
      </c>
      <c r="K1899" s="29">
        <f>SUM(R1895:R1898)</f>
        <v>55.05</v>
      </c>
    </row>
    <row r="1900" spans="1:28" ht="14.25" x14ac:dyDescent="0.2">
      <c r="A1900" s="26"/>
      <c r="B1900" s="26"/>
      <c r="C1900" s="26" t="s">
        <v>316</v>
      </c>
      <c r="D1900" s="27" t="s">
        <v>315</v>
      </c>
      <c r="E1900" s="10">
        <f>Source!DO1638</f>
        <v>55</v>
      </c>
      <c r="F1900" s="29"/>
      <c r="G1900" s="28"/>
      <c r="H1900" s="10"/>
      <c r="I1900" s="29">
        <f>SUM(S1895:S1899)</f>
        <v>1.64</v>
      </c>
      <c r="J1900" s="10">
        <f>Source!CA1638</f>
        <v>41</v>
      </c>
      <c r="K1900" s="29">
        <f>SUM(T1895:T1899)</f>
        <v>32.24</v>
      </c>
    </row>
    <row r="1901" spans="1:28" ht="14.25" x14ac:dyDescent="0.2">
      <c r="A1901" s="34"/>
      <c r="B1901" s="34"/>
      <c r="C1901" s="34" t="s">
        <v>317</v>
      </c>
      <c r="D1901" s="35" t="s">
        <v>318</v>
      </c>
      <c r="E1901" s="36">
        <f>Source!AQ1638</f>
        <v>17.41</v>
      </c>
      <c r="F1901" s="37"/>
      <c r="G1901" s="38" t="str">
        <f>Source!DI1638</f>
        <v/>
      </c>
      <c r="H1901" s="36">
        <f>Source!AV1638</f>
        <v>1</v>
      </c>
      <c r="I1901" s="37">
        <f>Source!U1638</f>
        <v>0.271596</v>
      </c>
      <c r="J1901" s="36"/>
      <c r="K1901" s="37"/>
      <c r="AB1901" s="32">
        <f>I1901</f>
        <v>0.271596</v>
      </c>
    </row>
    <row r="1902" spans="1:28" ht="15" x14ac:dyDescent="0.25">
      <c r="A1902" s="39"/>
      <c r="B1902" s="39"/>
      <c r="C1902" s="40" t="s">
        <v>319</v>
      </c>
      <c r="D1902" s="39"/>
      <c r="E1902" s="39"/>
      <c r="F1902" s="39"/>
      <c r="G1902" s="39"/>
      <c r="H1902" s="76">
        <f>I1897+I1899+I1900+SUM(I1898:I1898)</f>
        <v>6.9999999999999991</v>
      </c>
      <c r="I1902" s="76"/>
      <c r="J1902" s="76">
        <f>K1897+K1899+K1900+SUM(K1898:K1898)</f>
        <v>165.93</v>
      </c>
      <c r="K1902" s="76"/>
      <c r="O1902" s="32">
        <f>I1897+I1899+I1900+SUM(I1898:I1898)</f>
        <v>6.9999999999999991</v>
      </c>
      <c r="P1902" s="32">
        <f>K1897+K1899+K1900+SUM(K1898:K1898)</f>
        <v>165.93</v>
      </c>
      <c r="X1902">
        <f>IF(Source!BI1638&lt;=1,I1897+I1899+I1900-0, 0)</f>
        <v>6.9999999999999991</v>
      </c>
      <c r="Y1902">
        <f>IF(Source!BI1638=2,I1897+I1899+I1900-0, 0)</f>
        <v>0</v>
      </c>
      <c r="Z1902">
        <f>IF(Source!BI1638=3,I1897+I1899+I1900-0, 0)</f>
        <v>0</v>
      </c>
      <c r="AA1902">
        <f>IF(Source!BI1638=4,I1897+I1899+I1900,0)</f>
        <v>0</v>
      </c>
    </row>
    <row r="1905" spans="1:28" ht="15" x14ac:dyDescent="0.25">
      <c r="A1905" s="81" t="str">
        <f>CONCATENATE("Итого по подразделу: ",IF(Source!G1643&lt;&gt;"Новый подраздел", Source!G1643, ""))</f>
        <v>Итого по подразделу: Кровля тех. этажа в/о В/5-9</v>
      </c>
      <c r="B1905" s="81"/>
      <c r="C1905" s="81"/>
      <c r="D1905" s="81"/>
      <c r="E1905" s="81"/>
      <c r="F1905" s="81"/>
      <c r="G1905" s="81"/>
      <c r="H1905" s="79">
        <f>SUM(O1878:O1904)</f>
        <v>21.38</v>
      </c>
      <c r="I1905" s="80"/>
      <c r="J1905" s="79">
        <f>SUM(P1878:P1904)</f>
        <v>499.04</v>
      </c>
      <c r="K1905" s="80"/>
    </row>
    <row r="1906" spans="1:28" hidden="1" x14ac:dyDescent="0.2">
      <c r="A1906" t="s">
        <v>320</v>
      </c>
      <c r="H1906">
        <f>SUM(AC1878:AC1905)</f>
        <v>0</v>
      </c>
      <c r="J1906">
        <f>SUM(AD1878:AD1905)</f>
        <v>0</v>
      </c>
    </row>
    <row r="1907" spans="1:28" hidden="1" x14ac:dyDescent="0.2">
      <c r="A1907" t="s">
        <v>321</v>
      </c>
      <c r="H1907">
        <f>SUM(AE1878:AE1906)</f>
        <v>0</v>
      </c>
      <c r="J1907">
        <f>SUM(AF1878:AF1906)</f>
        <v>0</v>
      </c>
    </row>
    <row r="1909" spans="1:28" ht="16.5" x14ac:dyDescent="0.25">
      <c r="A1909" s="75" t="str">
        <f>CONCATENATE("Подраздел: ",IF(Source!G1673&lt;&gt;"Новый подраздел", Source!G1673, ""))</f>
        <v>Подраздел: Монтажные (кровельные)работы</v>
      </c>
      <c r="B1909" s="75"/>
      <c r="C1909" s="75"/>
      <c r="D1909" s="75"/>
      <c r="E1909" s="75"/>
      <c r="F1909" s="75"/>
      <c r="G1909" s="75"/>
      <c r="H1909" s="75"/>
      <c r="I1909" s="75"/>
      <c r="J1909" s="75"/>
      <c r="K1909" s="75"/>
    </row>
    <row r="1910" spans="1:28" ht="28.5" x14ac:dyDescent="0.2">
      <c r="A1910" s="26">
        <v>1</v>
      </c>
      <c r="B1910" s="26" t="str">
        <f>Source!F1677</f>
        <v>6.58-31-3</v>
      </c>
      <c r="C1910" s="26" t="s">
        <v>110</v>
      </c>
      <c r="D1910" s="27" t="str">
        <f>Source!H1677</f>
        <v>100 мест</v>
      </c>
      <c r="E1910" s="10">
        <f>Source!I1677</f>
        <v>0.02</v>
      </c>
      <c r="F1910" s="29"/>
      <c r="G1910" s="28"/>
      <c r="H1910" s="10"/>
      <c r="I1910" s="29"/>
      <c r="J1910" s="10"/>
      <c r="K1910" s="29"/>
      <c r="Q1910">
        <f>ROUND((Source!DN1677/100)*ROUND((ROUND((Source!AF1677*Source!AV1677*Source!I1677),2)),2), 2)</f>
        <v>27.29</v>
      </c>
      <c r="R1910">
        <f>Source!X1677</f>
        <v>602.45000000000005</v>
      </c>
      <c r="S1910">
        <f>ROUND((Source!DO1677/100)*ROUND((ROUND((Source!AF1677*Source!AV1677*Source!I1677),2)),2), 2)</f>
        <v>20.73</v>
      </c>
      <c r="T1910">
        <f>Source!Y1677</f>
        <v>283.91000000000003</v>
      </c>
      <c r="U1910">
        <f>ROUND((175/100)*ROUND((ROUND((Source!AE1677*Source!AV1677*Source!I1677),2)),2), 2)</f>
        <v>0.53</v>
      </c>
      <c r="V1910">
        <f>ROUND((160/100)*ROUND(ROUND((ROUND((Source!AE1677*Source!AV1677*Source!I1677),2)*Source!BS1677),2), 2), 2)</f>
        <v>12.67</v>
      </c>
    </row>
    <row r="1911" spans="1:28" x14ac:dyDescent="0.2">
      <c r="C1911" s="30" t="str">
        <f>"Объем: "&amp;Source!I1677&amp;"=2/"&amp;"100"</f>
        <v>Объем: 0,02=2/100</v>
      </c>
    </row>
    <row r="1912" spans="1:28" ht="14.25" x14ac:dyDescent="0.2">
      <c r="A1912" s="26"/>
      <c r="B1912" s="26"/>
      <c r="C1912" s="26" t="s">
        <v>313</v>
      </c>
      <c r="D1912" s="27"/>
      <c r="E1912" s="10"/>
      <c r="F1912" s="29">
        <f>Source!AO1677</f>
        <v>1311.93</v>
      </c>
      <c r="G1912" s="28" t="str">
        <f>Source!DG1677</f>
        <v/>
      </c>
      <c r="H1912" s="10">
        <f>Source!AV1677</f>
        <v>1</v>
      </c>
      <c r="I1912" s="29">
        <f>ROUND((ROUND((Source!AF1677*Source!AV1677*Source!I1677),2)),2)</f>
        <v>26.24</v>
      </c>
      <c r="J1912" s="10">
        <f>IF(Source!BA1677&lt;&gt; 0, Source!BA1677, 1)</f>
        <v>26.39</v>
      </c>
      <c r="K1912" s="29">
        <f>Source!S1677</f>
        <v>692.47</v>
      </c>
      <c r="W1912">
        <f>I1912</f>
        <v>26.24</v>
      </c>
    </row>
    <row r="1913" spans="1:28" ht="14.25" x14ac:dyDescent="0.2">
      <c r="A1913" s="26"/>
      <c r="B1913" s="26"/>
      <c r="C1913" s="26" t="s">
        <v>322</v>
      </c>
      <c r="D1913" s="27"/>
      <c r="E1913" s="10"/>
      <c r="F1913" s="29">
        <f>Source!AM1677</f>
        <v>41.45</v>
      </c>
      <c r="G1913" s="28" t="str">
        <f>Source!DE1677</f>
        <v/>
      </c>
      <c r="H1913" s="10">
        <f>Source!AV1677</f>
        <v>1</v>
      </c>
      <c r="I1913" s="29">
        <f>(ROUND((ROUND(((Source!ET1677)*Source!AV1677*Source!I1677),2)),2)+ROUND((ROUND(((Source!AE1677-(Source!EU1677))*Source!AV1677*Source!I1677),2)),2))</f>
        <v>0.83</v>
      </c>
      <c r="J1913" s="10">
        <f>IF(Source!BB1677&lt;&gt; 0, Source!BB1677, 1)</f>
        <v>14.75</v>
      </c>
      <c r="K1913" s="29">
        <f>Source!Q1677</f>
        <v>12.24</v>
      </c>
    </row>
    <row r="1914" spans="1:28" ht="14.25" x14ac:dyDescent="0.2">
      <c r="A1914" s="26"/>
      <c r="B1914" s="26"/>
      <c r="C1914" s="26" t="s">
        <v>323</v>
      </c>
      <c r="D1914" s="27"/>
      <c r="E1914" s="10"/>
      <c r="F1914" s="29">
        <f>Source!AN1677</f>
        <v>15.08</v>
      </c>
      <c r="G1914" s="28" t="str">
        <f>Source!DF1677</f>
        <v/>
      </c>
      <c r="H1914" s="10">
        <f>Source!AV1677</f>
        <v>1</v>
      </c>
      <c r="I1914" s="41">
        <f>ROUND((ROUND((Source!AE1677*Source!AV1677*Source!I1677),2)),2)</f>
        <v>0.3</v>
      </c>
      <c r="J1914" s="10">
        <f>IF(Source!BS1677&lt;&gt; 0, Source!BS1677, 1)</f>
        <v>26.39</v>
      </c>
      <c r="K1914" s="41">
        <f>Source!R1677</f>
        <v>7.92</v>
      </c>
      <c r="W1914">
        <f>I1914</f>
        <v>0.3</v>
      </c>
    </row>
    <row r="1915" spans="1:28" ht="14.25" x14ac:dyDescent="0.2">
      <c r="A1915" s="26"/>
      <c r="B1915" s="26"/>
      <c r="C1915" s="26" t="s">
        <v>324</v>
      </c>
      <c r="D1915" s="27"/>
      <c r="E1915" s="10"/>
      <c r="F1915" s="29">
        <f>Source!AL1677</f>
        <v>972.06</v>
      </c>
      <c r="G1915" s="28" t="str">
        <f>Source!DD1677</f>
        <v/>
      </c>
      <c r="H1915" s="10">
        <f>Source!AW1677</f>
        <v>1</v>
      </c>
      <c r="I1915" s="29">
        <f>ROUND((ROUND((Source!AC1677*Source!AW1677*Source!I1677),2)),2)</f>
        <v>19.440000000000001</v>
      </c>
      <c r="J1915" s="10">
        <f>IF(Source!BC1677&lt;&gt; 0, Source!BC1677, 1)</f>
        <v>8.3000000000000007</v>
      </c>
      <c r="K1915" s="29">
        <f>Source!P1677</f>
        <v>161.35</v>
      </c>
    </row>
    <row r="1916" spans="1:28" ht="28.5" x14ac:dyDescent="0.2">
      <c r="A1916" s="26" t="s">
        <v>27</v>
      </c>
      <c r="B1916" s="26" t="str">
        <f>Source!F1678</f>
        <v>9999990001</v>
      </c>
      <c r="C1916" s="26" t="s">
        <v>29</v>
      </c>
      <c r="D1916" s="27" t="str">
        <f>Source!H1678</f>
        <v>т</v>
      </c>
      <c r="E1916" s="10">
        <f>Source!I1678</f>
        <v>-2.5600000000000001E-2</v>
      </c>
      <c r="F1916" s="29">
        <f>Source!AK1678</f>
        <v>0</v>
      </c>
      <c r="G1916" s="31" t="s">
        <v>3</v>
      </c>
      <c r="H1916" s="10">
        <f>Source!AW1678</f>
        <v>1</v>
      </c>
      <c r="I1916" s="29">
        <f>ROUND((ROUND((Source!AC1678*Source!AW1678*Source!I1678),2)),2)+(ROUND((ROUND(((Source!ET1678)*Source!AV1678*Source!I1678),2)),2)+ROUND((ROUND(((Source!AE1678-(Source!EU1678))*Source!AV1678*Source!I1678),2)),2))+ROUND((ROUND((Source!AF1678*Source!AV1678*Source!I1678),2)),2)</f>
        <v>0</v>
      </c>
      <c r="J1916" s="10">
        <f>IF(Source!BC1678&lt;&gt; 0, Source!BC1678, 1)</f>
        <v>1</v>
      </c>
      <c r="K1916" s="29">
        <f>Source!O1678</f>
        <v>0</v>
      </c>
      <c r="Q1916">
        <f>ROUND((Source!DN1678/100)*ROUND((ROUND((Source!AF1678*Source!AV1678*Source!I1678),2)),2), 2)</f>
        <v>0</v>
      </c>
      <c r="R1916">
        <f>Source!X1678</f>
        <v>0</v>
      </c>
      <c r="S1916">
        <f>ROUND((Source!DO1678/100)*ROUND((ROUND((Source!AF1678*Source!AV1678*Source!I1678),2)),2), 2)</f>
        <v>0</v>
      </c>
      <c r="T1916">
        <f>Source!Y1678</f>
        <v>0</v>
      </c>
      <c r="U1916">
        <f>ROUND((175/100)*ROUND((ROUND((Source!AE1678*Source!AV1678*Source!I1678),2)),2), 2)</f>
        <v>0</v>
      </c>
      <c r="V1916">
        <f>ROUND((160/100)*ROUND(ROUND((ROUND((Source!AE1678*Source!AV1678*Source!I1678),2)*Source!BS1678),2), 2), 2)</f>
        <v>0</v>
      </c>
      <c r="X1916">
        <f>IF(Source!BI1678&lt;=1,I1916, 0)</f>
        <v>0</v>
      </c>
      <c r="Y1916">
        <f>IF(Source!BI1678=2,I1916, 0)</f>
        <v>0</v>
      </c>
      <c r="Z1916">
        <f>IF(Source!BI1678=3,I1916, 0)</f>
        <v>0</v>
      </c>
      <c r="AA1916">
        <f>IF(Source!BI1678=4,I1916, 0)</f>
        <v>0</v>
      </c>
    </row>
    <row r="1917" spans="1:28" ht="14.25" x14ac:dyDescent="0.2">
      <c r="A1917" s="26"/>
      <c r="B1917" s="26"/>
      <c r="C1917" s="26" t="s">
        <v>314</v>
      </c>
      <c r="D1917" s="27" t="s">
        <v>315</v>
      </c>
      <c r="E1917" s="10">
        <f>Source!DN1677</f>
        <v>104</v>
      </c>
      <c r="F1917" s="29"/>
      <c r="G1917" s="28"/>
      <c r="H1917" s="10"/>
      <c r="I1917" s="29">
        <f>SUM(Q1910:Q1916)</f>
        <v>27.29</v>
      </c>
      <c r="J1917" s="10">
        <f>Source!BZ1677</f>
        <v>87</v>
      </c>
      <c r="K1917" s="29">
        <f>SUM(R1910:R1916)</f>
        <v>602.45000000000005</v>
      </c>
    </row>
    <row r="1918" spans="1:28" ht="14.25" x14ac:dyDescent="0.2">
      <c r="A1918" s="26"/>
      <c r="B1918" s="26"/>
      <c r="C1918" s="26" t="s">
        <v>316</v>
      </c>
      <c r="D1918" s="27" t="s">
        <v>315</v>
      </c>
      <c r="E1918" s="10">
        <f>Source!DO1677</f>
        <v>79</v>
      </c>
      <c r="F1918" s="29"/>
      <c r="G1918" s="28"/>
      <c r="H1918" s="10"/>
      <c r="I1918" s="29">
        <f>SUM(S1910:S1917)</f>
        <v>20.73</v>
      </c>
      <c r="J1918" s="10">
        <f>Source!CA1677</f>
        <v>41</v>
      </c>
      <c r="K1918" s="29">
        <f>SUM(T1910:T1917)</f>
        <v>283.91000000000003</v>
      </c>
    </row>
    <row r="1919" spans="1:28" ht="14.25" x14ac:dyDescent="0.2">
      <c r="A1919" s="26"/>
      <c r="B1919" s="26"/>
      <c r="C1919" s="26" t="s">
        <v>325</v>
      </c>
      <c r="D1919" s="27" t="s">
        <v>315</v>
      </c>
      <c r="E1919" s="10">
        <f>175</f>
        <v>175</v>
      </c>
      <c r="F1919" s="29"/>
      <c r="G1919" s="28"/>
      <c r="H1919" s="10"/>
      <c r="I1919" s="29">
        <f>SUM(U1910:U1918)</f>
        <v>0.53</v>
      </c>
      <c r="J1919" s="10">
        <f>160</f>
        <v>160</v>
      </c>
      <c r="K1919" s="29">
        <f>SUM(V1910:V1918)</f>
        <v>12.67</v>
      </c>
    </row>
    <row r="1920" spans="1:28" ht="14.25" x14ac:dyDescent="0.2">
      <c r="A1920" s="34"/>
      <c r="B1920" s="34"/>
      <c r="C1920" s="34" t="s">
        <v>317</v>
      </c>
      <c r="D1920" s="35" t="s">
        <v>318</v>
      </c>
      <c r="E1920" s="36">
        <f>Source!AQ1677</f>
        <v>113</v>
      </c>
      <c r="F1920" s="37"/>
      <c r="G1920" s="38" t="str">
        <f>Source!DI1677</f>
        <v/>
      </c>
      <c r="H1920" s="36">
        <f>Source!AV1677</f>
        <v>1</v>
      </c>
      <c r="I1920" s="37">
        <f>Source!U1677</f>
        <v>2.2600000000000002</v>
      </c>
      <c r="J1920" s="36"/>
      <c r="K1920" s="37"/>
      <c r="AB1920" s="32">
        <f>I1920</f>
        <v>2.2600000000000002</v>
      </c>
    </row>
    <row r="1921" spans="1:28" ht="15" x14ac:dyDescent="0.25">
      <c r="A1921" s="39"/>
      <c r="B1921" s="39"/>
      <c r="C1921" s="40" t="s">
        <v>319</v>
      </c>
      <c r="D1921" s="39"/>
      <c r="E1921" s="39"/>
      <c r="F1921" s="39"/>
      <c r="G1921" s="39"/>
      <c r="H1921" s="76">
        <f>I1912+I1913+I1915+I1917+I1918+I1919+SUM(I1916:I1916)</f>
        <v>95.06</v>
      </c>
      <c r="I1921" s="76"/>
      <c r="J1921" s="76">
        <f>K1912+K1913+K1915+K1917+K1918+K1919+SUM(K1916:K1916)</f>
        <v>1765.0900000000004</v>
      </c>
      <c r="K1921" s="76"/>
      <c r="O1921" s="32">
        <f>I1912+I1913+I1915+I1917+I1918+I1919+SUM(I1916:I1916)</f>
        <v>95.06</v>
      </c>
      <c r="P1921" s="32">
        <f>K1912+K1913+K1915+K1917+K1918+K1919+SUM(K1916:K1916)</f>
        <v>1765.0900000000004</v>
      </c>
      <c r="X1921">
        <f>IF(Source!BI1677&lt;=1,I1912+I1913+I1915+I1917+I1918+I1919-0, 0)</f>
        <v>95.06</v>
      </c>
      <c r="Y1921">
        <f>IF(Source!BI1677=2,I1912+I1913+I1915+I1917+I1918+I1919-0, 0)</f>
        <v>0</v>
      </c>
      <c r="Z1921">
        <f>IF(Source!BI1677=3,I1912+I1913+I1915+I1917+I1918+I1919-0, 0)</f>
        <v>0</v>
      </c>
      <c r="AA1921">
        <f>IF(Source!BI1677=4,I1912+I1913+I1915+I1917+I1918+I1919,0)</f>
        <v>0</v>
      </c>
    </row>
    <row r="1923" spans="1:28" ht="28.5" x14ac:dyDescent="0.2">
      <c r="A1923" s="26">
        <v>2</v>
      </c>
      <c r="B1923" s="26" t="str">
        <f>Source!F1679</f>
        <v>6.58-31-1</v>
      </c>
      <c r="C1923" s="26" t="s">
        <v>116</v>
      </c>
      <c r="D1923" s="27" t="str">
        <f>Source!H1679</f>
        <v>100 мест</v>
      </c>
      <c r="E1923" s="10">
        <f>Source!I1679</f>
        <v>0.05</v>
      </c>
      <c r="F1923" s="29"/>
      <c r="G1923" s="28"/>
      <c r="H1923" s="10"/>
      <c r="I1923" s="29"/>
      <c r="J1923" s="10"/>
      <c r="K1923" s="29"/>
      <c r="Q1923">
        <f>ROUND((Source!DN1679/100)*ROUND((ROUND((Source!AF1679*Source!AV1679*Source!I1679),2)),2), 2)</f>
        <v>23.85</v>
      </c>
      <c r="R1923">
        <f>Source!X1679</f>
        <v>526.45000000000005</v>
      </c>
      <c r="S1923">
        <f>ROUND((Source!DO1679/100)*ROUND((ROUND((Source!AF1679*Source!AV1679*Source!I1679),2)),2), 2)</f>
        <v>18.11</v>
      </c>
      <c r="T1923">
        <f>Source!Y1679</f>
        <v>248.1</v>
      </c>
      <c r="U1923">
        <f>ROUND((175/100)*ROUND((ROUND((Source!AE1679*Source!AV1679*Source!I1679),2)),2), 2)</f>
        <v>0.32</v>
      </c>
      <c r="V1923">
        <f>ROUND((160/100)*ROUND(ROUND((ROUND((Source!AE1679*Source!AV1679*Source!I1679),2)*Source!BS1679),2), 2), 2)</f>
        <v>7.6</v>
      </c>
    </row>
    <row r="1924" spans="1:28" x14ac:dyDescent="0.2">
      <c r="C1924" s="30" t="str">
        <f>"Объем: "&amp;Source!I1679&amp;"=5/"&amp;"100"</f>
        <v>Объем: 0,05=5/100</v>
      </c>
    </row>
    <row r="1925" spans="1:28" ht="14.25" x14ac:dyDescent="0.2">
      <c r="A1925" s="26"/>
      <c r="B1925" s="26"/>
      <c r="C1925" s="26" t="s">
        <v>313</v>
      </c>
      <c r="D1925" s="27"/>
      <c r="E1925" s="10"/>
      <c r="F1925" s="29">
        <f>Source!AO1679</f>
        <v>458.59</v>
      </c>
      <c r="G1925" s="28" t="str">
        <f>Source!DG1679</f>
        <v/>
      </c>
      <c r="H1925" s="10">
        <f>Source!AV1679</f>
        <v>1</v>
      </c>
      <c r="I1925" s="29">
        <f>ROUND((ROUND((Source!AF1679*Source!AV1679*Source!I1679),2)),2)</f>
        <v>22.93</v>
      </c>
      <c r="J1925" s="10">
        <f>IF(Source!BA1679&lt;&gt; 0, Source!BA1679, 1)</f>
        <v>26.39</v>
      </c>
      <c r="K1925" s="29">
        <f>Source!S1679</f>
        <v>605.12</v>
      </c>
      <c r="W1925">
        <f>I1925</f>
        <v>22.93</v>
      </c>
    </row>
    <row r="1926" spans="1:28" ht="14.25" x14ac:dyDescent="0.2">
      <c r="A1926" s="26"/>
      <c r="B1926" s="26"/>
      <c r="C1926" s="26" t="s">
        <v>322</v>
      </c>
      <c r="D1926" s="27"/>
      <c r="E1926" s="10"/>
      <c r="F1926" s="29">
        <f>Source!AM1679</f>
        <v>9.8699999999999992</v>
      </c>
      <c r="G1926" s="28" t="str">
        <f>Source!DE1679</f>
        <v/>
      </c>
      <c r="H1926" s="10">
        <f>Source!AV1679</f>
        <v>1</v>
      </c>
      <c r="I1926" s="29">
        <f>(ROUND((ROUND(((Source!ET1679)*Source!AV1679*Source!I1679),2)),2)+ROUND((ROUND(((Source!AE1679-(Source!EU1679))*Source!AV1679*Source!I1679),2)),2))</f>
        <v>0.49</v>
      </c>
      <c r="J1926" s="10">
        <f>IF(Source!BB1679&lt;&gt; 0, Source!BB1679, 1)</f>
        <v>14.65</v>
      </c>
      <c r="K1926" s="29">
        <f>Source!Q1679</f>
        <v>7.18</v>
      </c>
    </row>
    <row r="1927" spans="1:28" ht="14.25" x14ac:dyDescent="0.2">
      <c r="A1927" s="26"/>
      <c r="B1927" s="26"/>
      <c r="C1927" s="26" t="s">
        <v>323</v>
      </c>
      <c r="D1927" s="27"/>
      <c r="E1927" s="10"/>
      <c r="F1927" s="29">
        <f>Source!AN1679</f>
        <v>3.55</v>
      </c>
      <c r="G1927" s="28" t="str">
        <f>Source!DF1679</f>
        <v/>
      </c>
      <c r="H1927" s="10">
        <f>Source!AV1679</f>
        <v>1</v>
      </c>
      <c r="I1927" s="41">
        <f>ROUND((ROUND((Source!AE1679*Source!AV1679*Source!I1679),2)),2)</f>
        <v>0.18</v>
      </c>
      <c r="J1927" s="10">
        <f>IF(Source!BS1679&lt;&gt; 0, Source!BS1679, 1)</f>
        <v>26.39</v>
      </c>
      <c r="K1927" s="41">
        <f>Source!R1679</f>
        <v>4.75</v>
      </c>
      <c r="W1927">
        <f>I1927</f>
        <v>0.18</v>
      </c>
    </row>
    <row r="1928" spans="1:28" ht="14.25" x14ac:dyDescent="0.2">
      <c r="A1928" s="26"/>
      <c r="B1928" s="26"/>
      <c r="C1928" s="26" t="s">
        <v>324</v>
      </c>
      <c r="D1928" s="27"/>
      <c r="E1928" s="10"/>
      <c r="F1928" s="29">
        <f>Source!AL1679</f>
        <v>195.25</v>
      </c>
      <c r="G1928" s="28" t="str">
        <f>Source!DD1679</f>
        <v/>
      </c>
      <c r="H1928" s="10">
        <f>Source!AW1679</f>
        <v>1</v>
      </c>
      <c r="I1928" s="29">
        <f>ROUND((ROUND((Source!AC1679*Source!AW1679*Source!I1679),2)),2)</f>
        <v>9.76</v>
      </c>
      <c r="J1928" s="10">
        <f>IF(Source!BC1679&lt;&gt; 0, Source!BC1679, 1)</f>
        <v>8.3000000000000007</v>
      </c>
      <c r="K1928" s="29">
        <f>Source!P1679</f>
        <v>81.010000000000005</v>
      </c>
    </row>
    <row r="1929" spans="1:28" ht="28.5" x14ac:dyDescent="0.2">
      <c r="A1929" s="26" t="s">
        <v>118</v>
      </c>
      <c r="B1929" s="26" t="str">
        <f>Source!F1680</f>
        <v>9999990001</v>
      </c>
      <c r="C1929" s="26" t="s">
        <v>29</v>
      </c>
      <c r="D1929" s="27" t="str">
        <f>Source!H1680</f>
        <v>т</v>
      </c>
      <c r="E1929" s="10">
        <f>Source!I1680</f>
        <v>-1.4999999999999999E-2</v>
      </c>
      <c r="F1929" s="29">
        <f>Source!AK1680</f>
        <v>0</v>
      </c>
      <c r="G1929" s="31" t="s">
        <v>3</v>
      </c>
      <c r="H1929" s="10">
        <f>Source!AW1680</f>
        <v>1</v>
      </c>
      <c r="I1929" s="29">
        <f>ROUND((ROUND((Source!AC1680*Source!AW1680*Source!I1680),2)),2)+(ROUND((ROUND(((Source!ET1680)*Source!AV1680*Source!I1680),2)),2)+ROUND((ROUND(((Source!AE1680-(Source!EU1680))*Source!AV1680*Source!I1680),2)),2))+ROUND((ROUND((Source!AF1680*Source!AV1680*Source!I1680),2)),2)</f>
        <v>0</v>
      </c>
      <c r="J1929" s="10">
        <f>IF(Source!BC1680&lt;&gt; 0, Source!BC1680, 1)</f>
        <v>1</v>
      </c>
      <c r="K1929" s="29">
        <f>Source!O1680</f>
        <v>0</v>
      </c>
      <c r="Q1929">
        <f>ROUND((Source!DN1680/100)*ROUND((ROUND((Source!AF1680*Source!AV1680*Source!I1680),2)),2), 2)</f>
        <v>0</v>
      </c>
      <c r="R1929">
        <f>Source!X1680</f>
        <v>0</v>
      </c>
      <c r="S1929">
        <f>ROUND((Source!DO1680/100)*ROUND((ROUND((Source!AF1680*Source!AV1680*Source!I1680),2)),2), 2)</f>
        <v>0</v>
      </c>
      <c r="T1929">
        <f>Source!Y1680</f>
        <v>0</v>
      </c>
      <c r="U1929">
        <f>ROUND((175/100)*ROUND((ROUND((Source!AE1680*Source!AV1680*Source!I1680),2)),2), 2)</f>
        <v>0</v>
      </c>
      <c r="V1929">
        <f>ROUND((160/100)*ROUND(ROUND((ROUND((Source!AE1680*Source!AV1680*Source!I1680),2)*Source!BS1680),2), 2), 2)</f>
        <v>0</v>
      </c>
      <c r="X1929">
        <f>IF(Source!BI1680&lt;=1,I1929, 0)</f>
        <v>0</v>
      </c>
      <c r="Y1929">
        <f>IF(Source!BI1680=2,I1929, 0)</f>
        <v>0</v>
      </c>
      <c r="Z1929">
        <f>IF(Source!BI1680=3,I1929, 0)</f>
        <v>0</v>
      </c>
      <c r="AA1929">
        <f>IF(Source!BI1680=4,I1929, 0)</f>
        <v>0</v>
      </c>
    </row>
    <row r="1930" spans="1:28" ht="14.25" x14ac:dyDescent="0.2">
      <c r="A1930" s="26"/>
      <c r="B1930" s="26"/>
      <c r="C1930" s="26" t="s">
        <v>314</v>
      </c>
      <c r="D1930" s="27" t="s">
        <v>315</v>
      </c>
      <c r="E1930" s="10">
        <f>Source!DN1679</f>
        <v>104</v>
      </c>
      <c r="F1930" s="29"/>
      <c r="G1930" s="28"/>
      <c r="H1930" s="10"/>
      <c r="I1930" s="29">
        <f>SUM(Q1923:Q1929)</f>
        <v>23.85</v>
      </c>
      <c r="J1930" s="10">
        <f>Source!BZ1679</f>
        <v>87</v>
      </c>
      <c r="K1930" s="29">
        <f>SUM(R1923:R1929)</f>
        <v>526.45000000000005</v>
      </c>
    </row>
    <row r="1931" spans="1:28" ht="14.25" x14ac:dyDescent="0.2">
      <c r="A1931" s="26"/>
      <c r="B1931" s="26"/>
      <c r="C1931" s="26" t="s">
        <v>316</v>
      </c>
      <c r="D1931" s="27" t="s">
        <v>315</v>
      </c>
      <c r="E1931" s="10">
        <f>Source!DO1679</f>
        <v>79</v>
      </c>
      <c r="F1931" s="29"/>
      <c r="G1931" s="28"/>
      <c r="H1931" s="10"/>
      <c r="I1931" s="29">
        <f>SUM(S1923:S1930)</f>
        <v>18.11</v>
      </c>
      <c r="J1931" s="10">
        <f>Source!CA1679</f>
        <v>41</v>
      </c>
      <c r="K1931" s="29">
        <f>SUM(T1923:T1930)</f>
        <v>248.1</v>
      </c>
    </row>
    <row r="1932" spans="1:28" ht="14.25" x14ac:dyDescent="0.2">
      <c r="A1932" s="26"/>
      <c r="B1932" s="26"/>
      <c r="C1932" s="26" t="s">
        <v>325</v>
      </c>
      <c r="D1932" s="27" t="s">
        <v>315</v>
      </c>
      <c r="E1932" s="10">
        <f>175</f>
        <v>175</v>
      </c>
      <c r="F1932" s="29"/>
      <c r="G1932" s="28"/>
      <c r="H1932" s="10"/>
      <c r="I1932" s="29">
        <f>SUM(U1923:U1931)</f>
        <v>0.32</v>
      </c>
      <c r="J1932" s="10">
        <f>160</f>
        <v>160</v>
      </c>
      <c r="K1932" s="29">
        <f>SUM(V1923:V1931)</f>
        <v>7.6</v>
      </c>
    </row>
    <row r="1933" spans="1:28" ht="14.25" x14ac:dyDescent="0.2">
      <c r="A1933" s="34"/>
      <c r="B1933" s="34"/>
      <c r="C1933" s="34" t="s">
        <v>317</v>
      </c>
      <c r="D1933" s="35" t="s">
        <v>318</v>
      </c>
      <c r="E1933" s="36">
        <f>Source!AQ1679</f>
        <v>39.5</v>
      </c>
      <c r="F1933" s="37"/>
      <c r="G1933" s="38" t="str">
        <f>Source!DI1679</f>
        <v/>
      </c>
      <c r="H1933" s="36">
        <f>Source!AV1679</f>
        <v>1</v>
      </c>
      <c r="I1933" s="37">
        <f>Source!U1679</f>
        <v>1.9750000000000001</v>
      </c>
      <c r="J1933" s="36"/>
      <c r="K1933" s="37"/>
      <c r="AB1933" s="32">
        <f>I1933</f>
        <v>1.9750000000000001</v>
      </c>
    </row>
    <row r="1934" spans="1:28" ht="15" x14ac:dyDescent="0.25">
      <c r="A1934" s="39"/>
      <c r="B1934" s="39"/>
      <c r="C1934" s="40" t="s">
        <v>319</v>
      </c>
      <c r="D1934" s="39"/>
      <c r="E1934" s="39"/>
      <c r="F1934" s="39"/>
      <c r="G1934" s="39"/>
      <c r="H1934" s="76">
        <f>I1925+I1926+I1928+I1930+I1931+I1932+SUM(I1929:I1929)</f>
        <v>75.459999999999994</v>
      </c>
      <c r="I1934" s="76"/>
      <c r="J1934" s="76">
        <f>K1925+K1926+K1928+K1930+K1931+K1932+SUM(K1929:K1929)</f>
        <v>1475.4599999999998</v>
      </c>
      <c r="K1934" s="76"/>
      <c r="O1934" s="32">
        <f>I1925+I1926+I1928+I1930+I1931+I1932+SUM(I1929:I1929)</f>
        <v>75.459999999999994</v>
      </c>
      <c r="P1934" s="32">
        <f>K1925+K1926+K1928+K1930+K1931+K1932+SUM(K1929:K1929)</f>
        <v>1475.4599999999998</v>
      </c>
      <c r="X1934">
        <f>IF(Source!BI1679&lt;=1,I1925+I1926+I1928+I1930+I1931+I1932-0, 0)</f>
        <v>75.459999999999994</v>
      </c>
      <c r="Y1934">
        <f>IF(Source!BI1679=2,I1925+I1926+I1928+I1930+I1931+I1932-0, 0)</f>
        <v>0</v>
      </c>
      <c r="Z1934">
        <f>IF(Source!BI1679=3,I1925+I1926+I1928+I1930+I1931+I1932-0, 0)</f>
        <v>0</v>
      </c>
      <c r="AA1934">
        <f>IF(Source!BI1679=4,I1925+I1926+I1928+I1930+I1931+I1932,0)</f>
        <v>0</v>
      </c>
    </row>
    <row r="1936" spans="1:28" ht="28.5" x14ac:dyDescent="0.2">
      <c r="A1936" s="26">
        <v>3</v>
      </c>
      <c r="B1936" s="26" t="str">
        <f>Source!F1681</f>
        <v>6.54-9-2</v>
      </c>
      <c r="C1936" s="26" t="s">
        <v>120</v>
      </c>
      <c r="D1936" s="27" t="str">
        <f>Source!H1681</f>
        <v>1 м3</v>
      </c>
      <c r="E1936" s="10">
        <f>Source!I1681</f>
        <v>0.05</v>
      </c>
      <c r="F1936" s="29"/>
      <c r="G1936" s="28"/>
      <c r="H1936" s="10"/>
      <c r="I1936" s="29"/>
      <c r="J1936" s="10"/>
      <c r="K1936" s="29"/>
      <c r="Q1936">
        <f>ROUND((Source!DN1681/100)*ROUND((ROUND((Source!AF1681*Source!AV1681*Source!I1681),2)),2), 2)</f>
        <v>11.49</v>
      </c>
      <c r="R1936">
        <f>Source!X1681</f>
        <v>249.75</v>
      </c>
      <c r="S1936">
        <f>ROUND((Source!DO1681/100)*ROUND((ROUND((Source!AF1681*Source!AV1681*Source!I1681),2)),2), 2)</f>
        <v>9.4600000000000009</v>
      </c>
      <c r="T1936">
        <f>Source!Y1681</f>
        <v>146.28</v>
      </c>
      <c r="U1936">
        <f>ROUND((175/100)*ROUND((ROUND((Source!AE1681*Source!AV1681*Source!I1681),2)),2), 2)</f>
        <v>0.4</v>
      </c>
      <c r="V1936">
        <f>ROUND((160/100)*ROUND(ROUND((ROUND((Source!AE1681*Source!AV1681*Source!I1681),2)*Source!BS1681),2), 2), 2)</f>
        <v>9.7100000000000009</v>
      </c>
    </row>
    <row r="1937" spans="1:28" ht="14.25" x14ac:dyDescent="0.2">
      <c r="A1937" s="26"/>
      <c r="B1937" s="26"/>
      <c r="C1937" s="26" t="s">
        <v>313</v>
      </c>
      <c r="D1937" s="27"/>
      <c r="E1937" s="10"/>
      <c r="F1937" s="29">
        <f>Source!AO1681</f>
        <v>270.45999999999998</v>
      </c>
      <c r="G1937" s="28" t="str">
        <f>Source!DG1681</f>
        <v/>
      </c>
      <c r="H1937" s="10">
        <f>Source!AV1681</f>
        <v>1</v>
      </c>
      <c r="I1937" s="29">
        <f>ROUND((ROUND((Source!AF1681*Source!AV1681*Source!I1681),2)),2)</f>
        <v>13.52</v>
      </c>
      <c r="J1937" s="10">
        <f>IF(Source!BA1681&lt;&gt; 0, Source!BA1681, 1)</f>
        <v>26.39</v>
      </c>
      <c r="K1937" s="29">
        <f>Source!S1681</f>
        <v>356.79</v>
      </c>
      <c r="W1937">
        <f>I1937</f>
        <v>13.52</v>
      </c>
    </row>
    <row r="1938" spans="1:28" ht="14.25" x14ac:dyDescent="0.2">
      <c r="A1938" s="26"/>
      <c r="B1938" s="26"/>
      <c r="C1938" s="26" t="s">
        <v>322</v>
      </c>
      <c r="D1938" s="27"/>
      <c r="E1938" s="10"/>
      <c r="F1938" s="29">
        <f>Source!AM1681</f>
        <v>18.57</v>
      </c>
      <c r="G1938" s="28" t="str">
        <f>Source!DE1681</f>
        <v/>
      </c>
      <c r="H1938" s="10">
        <f>Source!AV1681</f>
        <v>1</v>
      </c>
      <c r="I1938" s="29">
        <f>(ROUND((ROUND(((Source!ET1681)*Source!AV1681*Source!I1681),2)),2)+ROUND((ROUND(((Source!AE1681-(Source!EU1681))*Source!AV1681*Source!I1681),2)),2))</f>
        <v>0.93</v>
      </c>
      <c r="J1938" s="10">
        <f>IF(Source!BB1681&lt;&gt; 0, Source!BB1681, 1)</f>
        <v>11.89</v>
      </c>
      <c r="K1938" s="29">
        <f>Source!Q1681</f>
        <v>11.06</v>
      </c>
    </row>
    <row r="1939" spans="1:28" ht="14.25" x14ac:dyDescent="0.2">
      <c r="A1939" s="26"/>
      <c r="B1939" s="26"/>
      <c r="C1939" s="26" t="s">
        <v>323</v>
      </c>
      <c r="D1939" s="27"/>
      <c r="E1939" s="10"/>
      <c r="F1939" s="29">
        <f>Source!AN1681</f>
        <v>4.66</v>
      </c>
      <c r="G1939" s="28" t="str">
        <f>Source!DF1681</f>
        <v/>
      </c>
      <c r="H1939" s="10">
        <f>Source!AV1681</f>
        <v>1</v>
      </c>
      <c r="I1939" s="41">
        <f>ROUND((ROUND((Source!AE1681*Source!AV1681*Source!I1681),2)),2)</f>
        <v>0.23</v>
      </c>
      <c r="J1939" s="10">
        <f>IF(Source!BS1681&lt;&gt; 0, Source!BS1681, 1)</f>
        <v>26.39</v>
      </c>
      <c r="K1939" s="41">
        <f>Source!R1681</f>
        <v>6.07</v>
      </c>
      <c r="W1939">
        <f>I1939</f>
        <v>0.23</v>
      </c>
    </row>
    <row r="1940" spans="1:28" ht="14.25" x14ac:dyDescent="0.2">
      <c r="A1940" s="26"/>
      <c r="B1940" s="26"/>
      <c r="C1940" s="26" t="s">
        <v>324</v>
      </c>
      <c r="D1940" s="27"/>
      <c r="E1940" s="10"/>
      <c r="F1940" s="29">
        <f>Source!AL1681</f>
        <v>558.79</v>
      </c>
      <c r="G1940" s="28" t="str">
        <f>Source!DD1681</f>
        <v/>
      </c>
      <c r="H1940" s="10">
        <f>Source!AW1681</f>
        <v>1</v>
      </c>
      <c r="I1940" s="29">
        <f>ROUND((ROUND((Source!AC1681*Source!AW1681*Source!I1681),2)),2)</f>
        <v>27.94</v>
      </c>
      <c r="J1940" s="10">
        <f>IF(Source!BC1681&lt;&gt; 0, Source!BC1681, 1)</f>
        <v>9.44</v>
      </c>
      <c r="K1940" s="29">
        <f>Source!P1681</f>
        <v>263.75</v>
      </c>
    </row>
    <row r="1941" spans="1:28" ht="14.25" x14ac:dyDescent="0.2">
      <c r="A1941" s="26" t="s">
        <v>44</v>
      </c>
      <c r="B1941" s="26" t="str">
        <f>Source!F1682</f>
        <v>1.3-2-6</v>
      </c>
      <c r="C1941" s="26" t="s">
        <v>127</v>
      </c>
      <c r="D1941" s="27" t="str">
        <f>Source!H1682</f>
        <v>м3</v>
      </c>
      <c r="E1941" s="10">
        <f>Source!I1682</f>
        <v>5.099999999999999E-2</v>
      </c>
      <c r="F1941" s="29">
        <f>Source!AK1682</f>
        <v>478.96</v>
      </c>
      <c r="G1941" s="31" t="s">
        <v>3</v>
      </c>
      <c r="H1941" s="10">
        <f>Source!AW1682</f>
        <v>1</v>
      </c>
      <c r="I1941" s="29">
        <f>ROUND((ROUND((Source!AC1682*Source!AW1682*Source!I1682),2)),2)+(ROUND((ROUND(((Source!ET1682)*Source!AV1682*Source!I1682),2)),2)+ROUND((ROUND(((Source!AE1682-(Source!EU1682))*Source!AV1682*Source!I1682),2)),2))+ROUND((ROUND((Source!AF1682*Source!AV1682*Source!I1682),2)),2)</f>
        <v>24.43</v>
      </c>
      <c r="J1941" s="10">
        <f>IF(Source!BC1682&lt;&gt; 0, Source!BC1682, 1)</f>
        <v>7.8</v>
      </c>
      <c r="K1941" s="29">
        <f>Source!O1682</f>
        <v>190.55</v>
      </c>
      <c r="Q1941">
        <f>ROUND((Source!DN1682/100)*ROUND((ROUND((Source!AF1682*Source!AV1682*Source!I1682),2)),2), 2)</f>
        <v>0</v>
      </c>
      <c r="R1941">
        <f>Source!X1682</f>
        <v>0</v>
      </c>
      <c r="S1941">
        <f>ROUND((Source!DO1682/100)*ROUND((ROUND((Source!AF1682*Source!AV1682*Source!I1682),2)),2), 2)</f>
        <v>0</v>
      </c>
      <c r="T1941">
        <f>Source!Y1682</f>
        <v>0</v>
      </c>
      <c r="U1941">
        <f>ROUND((175/100)*ROUND((ROUND((Source!AE1682*Source!AV1682*Source!I1682),2)),2), 2)</f>
        <v>0</v>
      </c>
      <c r="V1941">
        <f>ROUND((160/100)*ROUND(ROUND((ROUND((Source!AE1682*Source!AV1682*Source!I1682),2)*Source!BS1682),2), 2), 2)</f>
        <v>0</v>
      </c>
      <c r="X1941">
        <f>IF(Source!BI1682&lt;=1,I1941, 0)</f>
        <v>24.43</v>
      </c>
      <c r="Y1941">
        <f>IF(Source!BI1682=2,I1941, 0)</f>
        <v>0</v>
      </c>
      <c r="Z1941">
        <f>IF(Source!BI1682=3,I1941, 0)</f>
        <v>0</v>
      </c>
      <c r="AA1941">
        <f>IF(Source!BI1682=4,I1941, 0)</f>
        <v>0</v>
      </c>
    </row>
    <row r="1942" spans="1:28" ht="14.25" x14ac:dyDescent="0.2">
      <c r="A1942" s="26"/>
      <c r="B1942" s="26"/>
      <c r="C1942" s="26" t="s">
        <v>314</v>
      </c>
      <c r="D1942" s="27" t="s">
        <v>315</v>
      </c>
      <c r="E1942" s="10">
        <f>Source!DN1681</f>
        <v>85</v>
      </c>
      <c r="F1942" s="29"/>
      <c r="G1942" s="28"/>
      <c r="H1942" s="10"/>
      <c r="I1942" s="29">
        <f>SUM(Q1936:Q1941)</f>
        <v>11.49</v>
      </c>
      <c r="J1942" s="10">
        <f>Source!BZ1681</f>
        <v>70</v>
      </c>
      <c r="K1942" s="29">
        <f>SUM(R1936:R1941)</f>
        <v>249.75</v>
      </c>
    </row>
    <row r="1943" spans="1:28" ht="14.25" x14ac:dyDescent="0.2">
      <c r="A1943" s="26"/>
      <c r="B1943" s="26"/>
      <c r="C1943" s="26" t="s">
        <v>316</v>
      </c>
      <c r="D1943" s="27" t="s">
        <v>315</v>
      </c>
      <c r="E1943" s="10">
        <f>Source!DO1681</f>
        <v>70</v>
      </c>
      <c r="F1943" s="29"/>
      <c r="G1943" s="28"/>
      <c r="H1943" s="10"/>
      <c r="I1943" s="29">
        <f>SUM(S1936:S1942)</f>
        <v>9.4600000000000009</v>
      </c>
      <c r="J1943" s="10">
        <f>Source!CA1681</f>
        <v>41</v>
      </c>
      <c r="K1943" s="29">
        <f>SUM(T1936:T1942)</f>
        <v>146.28</v>
      </c>
    </row>
    <row r="1944" spans="1:28" ht="14.25" x14ac:dyDescent="0.2">
      <c r="A1944" s="26"/>
      <c r="B1944" s="26"/>
      <c r="C1944" s="26" t="s">
        <v>325</v>
      </c>
      <c r="D1944" s="27" t="s">
        <v>315</v>
      </c>
      <c r="E1944" s="10">
        <f>175</f>
        <v>175</v>
      </c>
      <c r="F1944" s="29"/>
      <c r="G1944" s="28"/>
      <c r="H1944" s="10"/>
      <c r="I1944" s="29">
        <f>SUM(U1936:U1943)</f>
        <v>0.4</v>
      </c>
      <c r="J1944" s="10">
        <f>160</f>
        <v>160</v>
      </c>
      <c r="K1944" s="29">
        <f>SUM(V1936:V1943)</f>
        <v>9.7100000000000009</v>
      </c>
    </row>
    <row r="1945" spans="1:28" ht="14.25" x14ac:dyDescent="0.2">
      <c r="A1945" s="34"/>
      <c r="B1945" s="34"/>
      <c r="C1945" s="34" t="s">
        <v>317</v>
      </c>
      <c r="D1945" s="35" t="s">
        <v>318</v>
      </c>
      <c r="E1945" s="36">
        <f>Source!AQ1681</f>
        <v>24.61</v>
      </c>
      <c r="F1945" s="37"/>
      <c r="G1945" s="38" t="str">
        <f>Source!DI1681</f>
        <v/>
      </c>
      <c r="H1945" s="36">
        <f>Source!AV1681</f>
        <v>1</v>
      </c>
      <c r="I1945" s="37">
        <f>Source!U1681</f>
        <v>1.2305000000000001</v>
      </c>
      <c r="J1945" s="36"/>
      <c r="K1945" s="37"/>
      <c r="AB1945" s="32">
        <f>I1945</f>
        <v>1.2305000000000001</v>
      </c>
    </row>
    <row r="1946" spans="1:28" ht="15" x14ac:dyDescent="0.25">
      <c r="A1946" s="39"/>
      <c r="B1946" s="39"/>
      <c r="C1946" s="40" t="s">
        <v>319</v>
      </c>
      <c r="D1946" s="39"/>
      <c r="E1946" s="39"/>
      <c r="F1946" s="39"/>
      <c r="G1946" s="39"/>
      <c r="H1946" s="76">
        <f>I1937+I1938+I1940+I1942+I1943+I1944+SUM(I1941:I1941)</f>
        <v>88.17</v>
      </c>
      <c r="I1946" s="76"/>
      <c r="J1946" s="76">
        <f>K1937+K1938+K1940+K1942+K1943+K1944+SUM(K1941:K1941)</f>
        <v>1227.8900000000001</v>
      </c>
      <c r="K1946" s="76"/>
      <c r="O1946" s="32">
        <f>I1937+I1938+I1940+I1942+I1943+I1944+SUM(I1941:I1941)</f>
        <v>88.17</v>
      </c>
      <c r="P1946" s="32">
        <f>K1937+K1938+K1940+K1942+K1943+K1944+SUM(K1941:K1941)</f>
        <v>1227.8900000000001</v>
      </c>
      <c r="X1946">
        <f>IF(Source!BI1681&lt;=1,I1937+I1938+I1940+I1942+I1943+I1944-0, 0)</f>
        <v>63.74</v>
      </c>
      <c r="Y1946">
        <f>IF(Source!BI1681=2,I1937+I1938+I1940+I1942+I1943+I1944-0, 0)</f>
        <v>0</v>
      </c>
      <c r="Z1946">
        <f>IF(Source!BI1681=3,I1937+I1938+I1940+I1942+I1943+I1944-0, 0)</f>
        <v>0</v>
      </c>
      <c r="AA1946">
        <f>IF(Source!BI1681=4,I1937+I1938+I1940+I1942+I1943+I1944,0)</f>
        <v>0</v>
      </c>
    </row>
    <row r="1948" spans="1:28" ht="28.5" x14ac:dyDescent="0.2">
      <c r="A1948" s="26">
        <v>4</v>
      </c>
      <c r="B1948" s="26" t="str">
        <f>Source!F1683</f>
        <v>6.58-2-1</v>
      </c>
      <c r="C1948" s="26" t="s">
        <v>40</v>
      </c>
      <c r="D1948" s="27" t="str">
        <f>Source!H1683</f>
        <v>100 м2</v>
      </c>
      <c r="E1948" s="10">
        <f>Source!I1683</f>
        <v>0.8448</v>
      </c>
      <c r="F1948" s="29"/>
      <c r="G1948" s="28"/>
      <c r="H1948" s="10"/>
      <c r="I1948" s="29"/>
      <c r="J1948" s="10"/>
      <c r="K1948" s="29"/>
      <c r="Q1948">
        <f>ROUND((Source!DN1683/100)*ROUND((ROUND((Source!AF1683*Source!AV1683*Source!I1683),2)),2), 2)</f>
        <v>129.31</v>
      </c>
      <c r="R1948">
        <f>Source!X1683</f>
        <v>2985.98</v>
      </c>
      <c r="S1948">
        <f>ROUND((Source!DO1683/100)*ROUND((ROUND((Source!AF1683*Source!AV1683*Source!I1683),2)),2), 2)</f>
        <v>88.9</v>
      </c>
      <c r="T1948">
        <f>Source!Y1683</f>
        <v>1748.93</v>
      </c>
      <c r="U1948">
        <f>ROUND((175/100)*ROUND((ROUND((Source!AE1683*Source!AV1683*Source!I1683),2)),2), 2)</f>
        <v>0</v>
      </c>
      <c r="V1948">
        <f>ROUND((160/100)*ROUND(ROUND((ROUND((Source!AE1683*Source!AV1683*Source!I1683),2)*Source!BS1683),2), 2), 2)</f>
        <v>0</v>
      </c>
    </row>
    <row r="1949" spans="1:28" x14ac:dyDescent="0.2">
      <c r="C1949" s="30" t="str">
        <f>"Объем: "&amp;Source!I1683&amp;"=84,48/"&amp;"100"</f>
        <v>Объем: 0,8448=84,48/100</v>
      </c>
    </row>
    <row r="1950" spans="1:28" ht="14.25" x14ac:dyDescent="0.2">
      <c r="A1950" s="26"/>
      <c r="B1950" s="26"/>
      <c r="C1950" s="26" t="s">
        <v>313</v>
      </c>
      <c r="D1950" s="27"/>
      <c r="E1950" s="10"/>
      <c r="F1950" s="29">
        <f>Source!AO1683</f>
        <v>191.34</v>
      </c>
      <c r="G1950" s="28" t="str">
        <f>Source!DG1683</f>
        <v/>
      </c>
      <c r="H1950" s="10">
        <f>Source!AV1683</f>
        <v>1</v>
      </c>
      <c r="I1950" s="29">
        <f>ROUND((ROUND((Source!AF1683*Source!AV1683*Source!I1683),2)),2)</f>
        <v>161.63999999999999</v>
      </c>
      <c r="J1950" s="10">
        <f>IF(Source!BA1683&lt;&gt; 0, Source!BA1683, 1)</f>
        <v>26.39</v>
      </c>
      <c r="K1950" s="29">
        <f>Source!S1683</f>
        <v>4265.68</v>
      </c>
      <c r="W1950">
        <f>I1950</f>
        <v>161.63999999999999</v>
      </c>
    </row>
    <row r="1951" spans="1:28" ht="28.5" x14ac:dyDescent="0.2">
      <c r="A1951" s="26" t="s">
        <v>130</v>
      </c>
      <c r="B1951" s="26" t="str">
        <f>Source!F1684</f>
        <v>9999990001</v>
      </c>
      <c r="C1951" s="26" t="s">
        <v>29</v>
      </c>
      <c r="D1951" s="27" t="str">
        <f>Source!H1684</f>
        <v>т</v>
      </c>
      <c r="E1951" s="10">
        <f>Source!I1684</f>
        <v>-0.86169600000000002</v>
      </c>
      <c r="F1951" s="29">
        <f>Source!AK1684</f>
        <v>0</v>
      </c>
      <c r="G1951" s="31" t="s">
        <v>3</v>
      </c>
      <c r="H1951" s="10">
        <f>Source!AW1684</f>
        <v>1</v>
      </c>
      <c r="I1951" s="29">
        <f>ROUND((ROUND((Source!AC1684*Source!AW1684*Source!I1684),2)),2)+(ROUND((ROUND(((Source!ET1684)*Source!AV1684*Source!I1684),2)),2)+ROUND((ROUND(((Source!AE1684-(Source!EU1684))*Source!AV1684*Source!I1684),2)),2))+ROUND((ROUND((Source!AF1684*Source!AV1684*Source!I1684),2)),2)</f>
        <v>0</v>
      </c>
      <c r="J1951" s="10">
        <f>IF(Source!BC1684&lt;&gt; 0, Source!BC1684, 1)</f>
        <v>1</v>
      </c>
      <c r="K1951" s="29">
        <f>Source!O1684</f>
        <v>0</v>
      </c>
      <c r="Q1951">
        <f>ROUND((Source!DN1684/100)*ROUND((ROUND((Source!AF1684*Source!AV1684*Source!I1684),2)),2), 2)</f>
        <v>0</v>
      </c>
      <c r="R1951">
        <f>Source!X1684</f>
        <v>0</v>
      </c>
      <c r="S1951">
        <f>ROUND((Source!DO1684/100)*ROUND((ROUND((Source!AF1684*Source!AV1684*Source!I1684),2)),2), 2)</f>
        <v>0</v>
      </c>
      <c r="T1951">
        <f>Source!Y1684</f>
        <v>0</v>
      </c>
      <c r="U1951">
        <f>ROUND((175/100)*ROUND((ROUND((Source!AE1684*Source!AV1684*Source!I1684),2)),2), 2)</f>
        <v>0</v>
      </c>
      <c r="V1951">
        <f>ROUND((160/100)*ROUND(ROUND((ROUND((Source!AE1684*Source!AV1684*Source!I1684),2)*Source!BS1684),2), 2), 2)</f>
        <v>0</v>
      </c>
      <c r="X1951">
        <f>IF(Source!BI1684&lt;=1,I1951, 0)</f>
        <v>0</v>
      </c>
      <c r="Y1951">
        <f>IF(Source!BI1684=2,I1951, 0)</f>
        <v>0</v>
      </c>
      <c r="Z1951">
        <f>IF(Source!BI1684=3,I1951, 0)</f>
        <v>0</v>
      </c>
      <c r="AA1951">
        <f>IF(Source!BI1684=4,I1951, 0)</f>
        <v>0</v>
      </c>
    </row>
    <row r="1952" spans="1:28" ht="14.25" x14ac:dyDescent="0.2">
      <c r="A1952" s="26"/>
      <c r="B1952" s="26"/>
      <c r="C1952" s="26" t="s">
        <v>314</v>
      </c>
      <c r="D1952" s="27" t="s">
        <v>315</v>
      </c>
      <c r="E1952" s="10">
        <f>Source!DN1683</f>
        <v>80</v>
      </c>
      <c r="F1952" s="29"/>
      <c r="G1952" s="28"/>
      <c r="H1952" s="10"/>
      <c r="I1952" s="29">
        <f>SUM(Q1948:Q1951)</f>
        <v>129.31</v>
      </c>
      <c r="J1952" s="10">
        <f>Source!BZ1683</f>
        <v>70</v>
      </c>
      <c r="K1952" s="29">
        <f>SUM(R1948:R1951)</f>
        <v>2985.98</v>
      </c>
    </row>
    <row r="1953" spans="1:28" ht="14.25" x14ac:dyDescent="0.2">
      <c r="A1953" s="26"/>
      <c r="B1953" s="26"/>
      <c r="C1953" s="26" t="s">
        <v>316</v>
      </c>
      <c r="D1953" s="27" t="s">
        <v>315</v>
      </c>
      <c r="E1953" s="10">
        <f>Source!DO1683</f>
        <v>55</v>
      </c>
      <c r="F1953" s="29"/>
      <c r="G1953" s="28"/>
      <c r="H1953" s="10"/>
      <c r="I1953" s="29">
        <f>SUM(S1948:S1952)</f>
        <v>88.9</v>
      </c>
      <c r="J1953" s="10">
        <f>Source!CA1683</f>
        <v>41</v>
      </c>
      <c r="K1953" s="29">
        <f>SUM(T1948:T1952)</f>
        <v>1748.93</v>
      </c>
    </row>
    <row r="1954" spans="1:28" ht="14.25" x14ac:dyDescent="0.2">
      <c r="A1954" s="34"/>
      <c r="B1954" s="34"/>
      <c r="C1954" s="34" t="s">
        <v>317</v>
      </c>
      <c r="D1954" s="35" t="s">
        <v>318</v>
      </c>
      <c r="E1954" s="36">
        <f>Source!AQ1683</f>
        <v>17.41</v>
      </c>
      <c r="F1954" s="37"/>
      <c r="G1954" s="38" t="str">
        <f>Source!DI1683</f>
        <v/>
      </c>
      <c r="H1954" s="36">
        <f>Source!AV1683</f>
        <v>1</v>
      </c>
      <c r="I1954" s="37">
        <f>Source!U1683</f>
        <v>14.707967999999999</v>
      </c>
      <c r="J1954" s="36"/>
      <c r="K1954" s="37"/>
      <c r="AB1954" s="32">
        <f>I1954</f>
        <v>14.707967999999999</v>
      </c>
    </row>
    <row r="1955" spans="1:28" ht="15" x14ac:dyDescent="0.25">
      <c r="A1955" s="39"/>
      <c r="B1955" s="39"/>
      <c r="C1955" s="40" t="s">
        <v>319</v>
      </c>
      <c r="D1955" s="39"/>
      <c r="E1955" s="39"/>
      <c r="F1955" s="39"/>
      <c r="G1955" s="39"/>
      <c r="H1955" s="76">
        <f>I1950+I1952+I1953+SUM(I1951:I1951)</f>
        <v>379.85</v>
      </c>
      <c r="I1955" s="76"/>
      <c r="J1955" s="76">
        <f>K1950+K1952+K1953+SUM(K1951:K1951)</f>
        <v>9000.59</v>
      </c>
      <c r="K1955" s="76"/>
      <c r="O1955" s="32">
        <f>I1950+I1952+I1953+SUM(I1951:I1951)</f>
        <v>379.85</v>
      </c>
      <c r="P1955" s="32">
        <f>K1950+K1952+K1953+SUM(K1951:K1951)</f>
        <v>9000.59</v>
      </c>
      <c r="X1955">
        <f>IF(Source!BI1683&lt;=1,I1950+I1952+I1953-0, 0)</f>
        <v>379.85</v>
      </c>
      <c r="Y1955">
        <f>IF(Source!BI1683=2,I1950+I1952+I1953-0, 0)</f>
        <v>0</v>
      </c>
      <c r="Z1955">
        <f>IF(Source!BI1683=3,I1950+I1952+I1953-0, 0)</f>
        <v>0</v>
      </c>
      <c r="AA1955">
        <f>IF(Source!BI1683=4,I1950+I1952+I1953,0)</f>
        <v>0</v>
      </c>
    </row>
    <row r="1957" spans="1:28" ht="57" x14ac:dyDescent="0.2">
      <c r="A1957" s="26">
        <v>5</v>
      </c>
      <c r="B1957" s="26" t="str">
        <f>Source!F1685</f>
        <v>3.12-3-4</v>
      </c>
      <c r="C1957" s="26" t="s">
        <v>132</v>
      </c>
      <c r="D1957" s="27" t="str">
        <f>Source!H1685</f>
        <v>100 м2</v>
      </c>
      <c r="E1957" s="10">
        <f>Source!I1685</f>
        <v>0.8448</v>
      </c>
      <c r="F1957" s="29"/>
      <c r="G1957" s="28"/>
      <c r="H1957" s="10"/>
      <c r="I1957" s="29"/>
      <c r="J1957" s="10"/>
      <c r="K1957" s="29"/>
      <c r="Q1957">
        <f>ROUND((Source!DN1685/100)*ROUND((ROUND((Source!AF1685*Source!AV1685*Source!I1685),2)),2), 2)</f>
        <v>696.16</v>
      </c>
      <c r="R1957">
        <f>Source!X1685</f>
        <v>15368.5</v>
      </c>
      <c r="S1957">
        <f>ROUND((Source!DO1685/100)*ROUND((ROUND((Source!AF1685*Source!AV1685*Source!I1685),2)),2), 2)</f>
        <v>528.80999999999995</v>
      </c>
      <c r="T1957">
        <f>Source!Y1685</f>
        <v>7242.63</v>
      </c>
      <c r="U1957">
        <f>ROUND((175/100)*ROUND((ROUND((Source!AE1685*Source!AV1685*Source!I1685),2)),2), 2)</f>
        <v>131.34</v>
      </c>
      <c r="V1957">
        <f>ROUND((160/100)*ROUND(ROUND((ROUND((Source!AE1685*Source!AV1685*Source!I1685),2)*Source!BS1685),2), 2), 2)</f>
        <v>3168.91</v>
      </c>
    </row>
    <row r="1958" spans="1:28" x14ac:dyDescent="0.2">
      <c r="C1958" s="30" t="str">
        <f>"Объем: "&amp;Source!I1685&amp;"=84,48/"&amp;"100"</f>
        <v>Объем: 0,8448=84,48/100</v>
      </c>
    </row>
    <row r="1959" spans="1:28" ht="14.25" x14ac:dyDescent="0.2">
      <c r="A1959" s="26"/>
      <c r="B1959" s="26"/>
      <c r="C1959" s="26" t="s">
        <v>313</v>
      </c>
      <c r="D1959" s="27"/>
      <c r="E1959" s="10"/>
      <c r="F1959" s="29">
        <f>Source!AO1685</f>
        <v>689</v>
      </c>
      <c r="G1959" s="28" t="str">
        <f>Source!DG1685</f>
        <v>)*1,15</v>
      </c>
      <c r="H1959" s="10">
        <f>Source!AV1685</f>
        <v>1</v>
      </c>
      <c r="I1959" s="29">
        <f>ROUND((ROUND((Source!AF1685*Source!AV1685*Source!I1685),2)),2)</f>
        <v>669.38</v>
      </c>
      <c r="J1959" s="10">
        <f>IF(Source!BA1685&lt;&gt; 0, Source!BA1685, 1)</f>
        <v>26.39</v>
      </c>
      <c r="K1959" s="29">
        <f>Source!S1685</f>
        <v>17664.939999999999</v>
      </c>
      <c r="W1959">
        <f>I1959</f>
        <v>669.38</v>
      </c>
    </row>
    <row r="1960" spans="1:28" ht="14.25" x14ac:dyDescent="0.2">
      <c r="A1960" s="26"/>
      <c r="B1960" s="26"/>
      <c r="C1960" s="26" t="s">
        <v>322</v>
      </c>
      <c r="D1960" s="27"/>
      <c r="E1960" s="10"/>
      <c r="F1960" s="29">
        <f>Source!AM1685</f>
        <v>267.17</v>
      </c>
      <c r="G1960" s="28" t="str">
        <f>Source!DE1685</f>
        <v>)*1,25</v>
      </c>
      <c r="H1960" s="10">
        <f>Source!AV1685</f>
        <v>1</v>
      </c>
      <c r="I1960" s="29">
        <f>(ROUND((ROUND((((Source!ET1685*1.25))*Source!AV1685*Source!I1685),2)),2)+ROUND((ROUND(((Source!AE1685-((Source!EU1685*1.25)))*Source!AV1685*Source!I1685),2)),2))</f>
        <v>282.13</v>
      </c>
      <c r="J1960" s="10">
        <f>IF(Source!BB1685&lt;&gt; 0, Source!BB1685, 1)</f>
        <v>12.18</v>
      </c>
      <c r="K1960" s="29">
        <f>Source!Q1685</f>
        <v>3436.34</v>
      </c>
    </row>
    <row r="1961" spans="1:28" ht="14.25" x14ac:dyDescent="0.2">
      <c r="A1961" s="26"/>
      <c r="B1961" s="26"/>
      <c r="C1961" s="26" t="s">
        <v>323</v>
      </c>
      <c r="D1961" s="27"/>
      <c r="E1961" s="10"/>
      <c r="F1961" s="29">
        <f>Source!AN1685</f>
        <v>71.069999999999993</v>
      </c>
      <c r="G1961" s="28" t="str">
        <f>Source!DF1685</f>
        <v>)*1,25</v>
      </c>
      <c r="H1961" s="10">
        <f>Source!AV1685</f>
        <v>1</v>
      </c>
      <c r="I1961" s="41">
        <f>ROUND((ROUND((Source!AE1685*Source!AV1685*Source!I1685),2)),2)</f>
        <v>75.05</v>
      </c>
      <c r="J1961" s="10">
        <f>IF(Source!BS1685&lt;&gt; 0, Source!BS1685, 1)</f>
        <v>26.39</v>
      </c>
      <c r="K1961" s="41">
        <f>Source!R1685</f>
        <v>1980.57</v>
      </c>
      <c r="W1961">
        <f>I1961</f>
        <v>75.05</v>
      </c>
    </row>
    <row r="1962" spans="1:28" ht="14.25" x14ac:dyDescent="0.2">
      <c r="A1962" s="26"/>
      <c r="B1962" s="26"/>
      <c r="C1962" s="26" t="s">
        <v>324</v>
      </c>
      <c r="D1962" s="27"/>
      <c r="E1962" s="10"/>
      <c r="F1962" s="29">
        <f>Source!AL1685</f>
        <v>705.14</v>
      </c>
      <c r="G1962" s="28" t="str">
        <f>Source!DD1685</f>
        <v/>
      </c>
      <c r="H1962" s="10">
        <f>Source!AW1685</f>
        <v>1</v>
      </c>
      <c r="I1962" s="29">
        <f>ROUND((ROUND((Source!AC1685*Source!AW1685*Source!I1685),2)),2)</f>
        <v>595.70000000000005</v>
      </c>
      <c r="J1962" s="10">
        <f>IF(Source!BC1685&lt;&gt; 0, Source!BC1685, 1)</f>
        <v>3.7</v>
      </c>
      <c r="K1962" s="29">
        <f>Source!P1685</f>
        <v>2204.09</v>
      </c>
    </row>
    <row r="1963" spans="1:28" ht="199.5" x14ac:dyDescent="0.2">
      <c r="A1963" s="26" t="s">
        <v>141</v>
      </c>
      <c r="B1963" s="26" t="str">
        <f>Source!F1686</f>
        <v>1.1-1-1312</v>
      </c>
      <c r="C1963" s="26" t="s">
        <v>282</v>
      </c>
      <c r="D1963" s="27" t="str">
        <f>Source!H1686</f>
        <v>м2</v>
      </c>
      <c r="E1963" s="10">
        <f>Source!I1686</f>
        <v>114.048</v>
      </c>
      <c r="F1963" s="29">
        <f>Source!AK1686</f>
        <v>25.09</v>
      </c>
      <c r="G1963" s="31" t="s">
        <v>3</v>
      </c>
      <c r="H1963" s="10">
        <f>Source!AW1686</f>
        <v>1</v>
      </c>
      <c r="I1963" s="29">
        <f>ROUND((ROUND((Source!AC1686*Source!AW1686*Source!I1686),2)),2)+(ROUND((ROUND(((Source!ET1686)*Source!AV1686*Source!I1686),2)),2)+ROUND((ROUND(((Source!AE1686-(Source!EU1686))*Source!AV1686*Source!I1686),2)),2))+ROUND((ROUND((Source!AF1686*Source!AV1686*Source!I1686),2)),2)</f>
        <v>2861.46</v>
      </c>
      <c r="J1963" s="10">
        <f>IF(Source!BC1686&lt;&gt; 0, Source!BC1686, 1)</f>
        <v>10.5</v>
      </c>
      <c r="K1963" s="29">
        <f>Source!O1686</f>
        <v>30045.33</v>
      </c>
      <c r="Q1963">
        <f>ROUND((Source!DN1686/100)*ROUND((ROUND((Source!AF1686*Source!AV1686*Source!I1686),2)),2), 2)</f>
        <v>0</v>
      </c>
      <c r="R1963">
        <f>Source!X1686</f>
        <v>0</v>
      </c>
      <c r="S1963">
        <f>ROUND((Source!DO1686/100)*ROUND((ROUND((Source!AF1686*Source!AV1686*Source!I1686),2)),2), 2)</f>
        <v>0</v>
      </c>
      <c r="T1963">
        <f>Source!Y1686</f>
        <v>0</v>
      </c>
      <c r="U1963">
        <f>ROUND((175/100)*ROUND((ROUND((Source!AE1686*Source!AV1686*Source!I1686),2)),2), 2)</f>
        <v>0</v>
      </c>
      <c r="V1963">
        <f>ROUND((160/100)*ROUND(ROUND((ROUND((Source!AE1686*Source!AV1686*Source!I1686),2)*Source!BS1686),2), 2), 2)</f>
        <v>0</v>
      </c>
      <c r="X1963">
        <f>IF(Source!BI1686&lt;=1,I1963, 0)</f>
        <v>2861.46</v>
      </c>
      <c r="Y1963">
        <f>IF(Source!BI1686=2,I1963, 0)</f>
        <v>0</v>
      </c>
      <c r="Z1963">
        <f>IF(Source!BI1686=3,I1963, 0)</f>
        <v>0</v>
      </c>
      <c r="AA1963">
        <f>IF(Source!BI1686=4,I1963, 0)</f>
        <v>0</v>
      </c>
    </row>
    <row r="1964" spans="1:28" ht="228" x14ac:dyDescent="0.2">
      <c r="A1964" s="26" t="s">
        <v>145</v>
      </c>
      <c r="B1964" s="26" t="str">
        <f>Source!F1687</f>
        <v>1.1-1-1313</v>
      </c>
      <c r="C1964" s="26" t="s">
        <v>283</v>
      </c>
      <c r="D1964" s="27" t="str">
        <f>Source!H1687</f>
        <v>м2</v>
      </c>
      <c r="E1964" s="10">
        <f>Source!I1687</f>
        <v>111.76703999999998</v>
      </c>
      <c r="F1964" s="29">
        <f>Source!AK1687</f>
        <v>23.06</v>
      </c>
      <c r="G1964" s="31" t="s">
        <v>3</v>
      </c>
      <c r="H1964" s="10">
        <f>Source!AW1687</f>
        <v>1</v>
      </c>
      <c r="I1964" s="29">
        <f>ROUND((ROUND((Source!AC1687*Source!AW1687*Source!I1687),2)),2)+(ROUND((ROUND(((Source!ET1687)*Source!AV1687*Source!I1687),2)),2)+ROUND((ROUND(((Source!AE1687-(Source!EU1687))*Source!AV1687*Source!I1687),2)),2))+ROUND((ROUND((Source!AF1687*Source!AV1687*Source!I1687),2)),2)</f>
        <v>2577.35</v>
      </c>
      <c r="J1964" s="10">
        <f>IF(Source!BC1687&lt;&gt; 0, Source!BC1687, 1)</f>
        <v>10.74</v>
      </c>
      <c r="K1964" s="29">
        <f>Source!O1687</f>
        <v>27680.74</v>
      </c>
      <c r="Q1964">
        <f>ROUND((Source!DN1687/100)*ROUND((ROUND((Source!AF1687*Source!AV1687*Source!I1687),2)),2), 2)</f>
        <v>0</v>
      </c>
      <c r="R1964">
        <f>Source!X1687</f>
        <v>0</v>
      </c>
      <c r="S1964">
        <f>ROUND((Source!DO1687/100)*ROUND((ROUND((Source!AF1687*Source!AV1687*Source!I1687),2)),2), 2)</f>
        <v>0</v>
      </c>
      <c r="T1964">
        <f>Source!Y1687</f>
        <v>0</v>
      </c>
      <c r="U1964">
        <f>ROUND((175/100)*ROUND((ROUND((Source!AE1687*Source!AV1687*Source!I1687),2)),2), 2)</f>
        <v>0</v>
      </c>
      <c r="V1964">
        <f>ROUND((160/100)*ROUND(ROUND((ROUND((Source!AE1687*Source!AV1687*Source!I1687),2)*Source!BS1687),2), 2), 2)</f>
        <v>0</v>
      </c>
      <c r="X1964">
        <f>IF(Source!BI1687&lt;=1,I1964, 0)</f>
        <v>2577.35</v>
      </c>
      <c r="Y1964">
        <f>IF(Source!BI1687=2,I1964, 0)</f>
        <v>0</v>
      </c>
      <c r="Z1964">
        <f>IF(Source!BI1687=3,I1964, 0)</f>
        <v>0</v>
      </c>
      <c r="AA1964">
        <f>IF(Source!BI1687=4,I1964, 0)</f>
        <v>0</v>
      </c>
    </row>
    <row r="1965" spans="1:28" ht="14.25" x14ac:dyDescent="0.2">
      <c r="A1965" s="26"/>
      <c r="B1965" s="26"/>
      <c r="C1965" s="26" t="s">
        <v>314</v>
      </c>
      <c r="D1965" s="27" t="s">
        <v>315</v>
      </c>
      <c r="E1965" s="10">
        <f>Source!DN1685</f>
        <v>104</v>
      </c>
      <c r="F1965" s="29"/>
      <c r="G1965" s="28"/>
      <c r="H1965" s="10"/>
      <c r="I1965" s="29">
        <f>SUM(Q1957:Q1964)</f>
        <v>696.16</v>
      </c>
      <c r="J1965" s="10">
        <f>Source!BZ1685</f>
        <v>87</v>
      </c>
      <c r="K1965" s="29">
        <f>SUM(R1957:R1964)</f>
        <v>15368.5</v>
      </c>
    </row>
    <row r="1966" spans="1:28" ht="14.25" x14ac:dyDescent="0.2">
      <c r="A1966" s="26"/>
      <c r="B1966" s="26"/>
      <c r="C1966" s="26" t="s">
        <v>316</v>
      </c>
      <c r="D1966" s="27" t="s">
        <v>315</v>
      </c>
      <c r="E1966" s="10">
        <f>Source!DO1685</f>
        <v>79</v>
      </c>
      <c r="F1966" s="29"/>
      <c r="G1966" s="28"/>
      <c r="H1966" s="10"/>
      <c r="I1966" s="29">
        <f>SUM(S1957:S1965)</f>
        <v>528.80999999999995</v>
      </c>
      <c r="J1966" s="10">
        <f>Source!CA1685</f>
        <v>41</v>
      </c>
      <c r="K1966" s="29">
        <f>SUM(T1957:T1965)</f>
        <v>7242.63</v>
      </c>
    </row>
    <row r="1967" spans="1:28" ht="14.25" x14ac:dyDescent="0.2">
      <c r="A1967" s="26"/>
      <c r="B1967" s="26"/>
      <c r="C1967" s="26" t="s">
        <v>325</v>
      </c>
      <c r="D1967" s="27" t="s">
        <v>315</v>
      </c>
      <c r="E1967" s="10">
        <f>175</f>
        <v>175</v>
      </c>
      <c r="F1967" s="29"/>
      <c r="G1967" s="28"/>
      <c r="H1967" s="10"/>
      <c r="I1967" s="29">
        <f>SUM(U1957:U1966)</f>
        <v>131.34</v>
      </c>
      <c r="J1967" s="10">
        <f>160</f>
        <v>160</v>
      </c>
      <c r="K1967" s="29">
        <f>SUM(V1957:V1966)</f>
        <v>3168.91</v>
      </c>
    </row>
    <row r="1968" spans="1:28" ht="14.25" x14ac:dyDescent="0.2">
      <c r="A1968" s="34"/>
      <c r="B1968" s="34"/>
      <c r="C1968" s="34" t="s">
        <v>317</v>
      </c>
      <c r="D1968" s="35" t="s">
        <v>318</v>
      </c>
      <c r="E1968" s="36">
        <f>Source!AQ1685</f>
        <v>53</v>
      </c>
      <c r="F1968" s="37"/>
      <c r="G1968" s="38" t="str">
        <f>Source!DI1685</f>
        <v>)*1,15</v>
      </c>
      <c r="H1968" s="36">
        <f>Source!AV1685</f>
        <v>1</v>
      </c>
      <c r="I1968" s="37">
        <f>Source!U1685</f>
        <v>51.490559999999995</v>
      </c>
      <c r="J1968" s="36"/>
      <c r="K1968" s="37"/>
      <c r="AB1968" s="32">
        <f>I1968</f>
        <v>51.490559999999995</v>
      </c>
    </row>
    <row r="1969" spans="1:28" ht="15" x14ac:dyDescent="0.25">
      <c r="A1969" s="39"/>
      <c r="B1969" s="39"/>
      <c r="C1969" s="40" t="s">
        <v>319</v>
      </c>
      <c r="D1969" s="39"/>
      <c r="E1969" s="39"/>
      <c r="F1969" s="39"/>
      <c r="G1969" s="39"/>
      <c r="H1969" s="76">
        <f>I1959+I1960+I1962+I1965+I1966+I1967+SUM(I1963:I1964)</f>
        <v>8342.33</v>
      </c>
      <c r="I1969" s="76"/>
      <c r="J1969" s="76">
        <f>K1959+K1960+K1962+K1965+K1966+K1967+SUM(K1963:K1964)</f>
        <v>106811.48</v>
      </c>
      <c r="K1969" s="76"/>
      <c r="O1969" s="32">
        <f>I1959+I1960+I1962+I1965+I1966+I1967+SUM(I1963:I1964)</f>
        <v>8342.33</v>
      </c>
      <c r="P1969" s="32">
        <f>K1959+K1960+K1962+K1965+K1966+K1967+SUM(K1963:K1964)</f>
        <v>106811.48</v>
      </c>
      <c r="X1969">
        <f>IF(Source!BI1685&lt;=1,I1959+I1960+I1962+I1965+I1966+I1967-0, 0)</f>
        <v>2903.52</v>
      </c>
      <c r="Y1969">
        <f>IF(Source!BI1685=2,I1959+I1960+I1962+I1965+I1966+I1967-0, 0)</f>
        <v>0</v>
      </c>
      <c r="Z1969">
        <f>IF(Source!BI1685=3,I1959+I1960+I1962+I1965+I1966+I1967-0, 0)</f>
        <v>0</v>
      </c>
      <c r="AA1969">
        <f>IF(Source!BI1685=4,I1959+I1960+I1962+I1965+I1966+I1967,0)</f>
        <v>0</v>
      </c>
    </row>
    <row r="1971" spans="1:28" ht="99.75" x14ac:dyDescent="0.2">
      <c r="A1971" s="26">
        <v>6</v>
      </c>
      <c r="B1971" s="26" t="str">
        <f>Source!F1688</f>
        <v>3.12-3-10</v>
      </c>
      <c r="C1971" s="26" t="s">
        <v>150</v>
      </c>
      <c r="D1971" s="27" t="str">
        <f>Source!H1688</f>
        <v>100 м2</v>
      </c>
      <c r="E1971" s="10">
        <f>Source!I1688</f>
        <v>3.5000000000000001E-3</v>
      </c>
      <c r="F1971" s="29"/>
      <c r="G1971" s="28"/>
      <c r="H1971" s="10"/>
      <c r="I1971" s="29"/>
      <c r="J1971" s="10"/>
      <c r="K1971" s="29"/>
      <c r="Q1971">
        <f>ROUND((Source!DN1688/100)*ROUND((ROUND((Source!AF1688*Source!AV1688*Source!I1688),2)),2), 2)</f>
        <v>4.13</v>
      </c>
      <c r="R1971">
        <f>Source!X1688</f>
        <v>91.15</v>
      </c>
      <c r="S1971">
        <f>ROUND((Source!DO1688/100)*ROUND((ROUND((Source!AF1688*Source!AV1688*Source!I1688),2)),2), 2)</f>
        <v>3.14</v>
      </c>
      <c r="T1971">
        <f>Source!Y1688</f>
        <v>42.96</v>
      </c>
      <c r="U1971">
        <f>ROUND((175/100)*ROUND((ROUND((Source!AE1688*Source!AV1688*Source!I1688),2)),2), 2)</f>
        <v>7.0000000000000007E-2</v>
      </c>
      <c r="V1971">
        <f>ROUND((160/100)*ROUND(ROUND((ROUND((Source!AE1688*Source!AV1688*Source!I1688),2)*Source!BS1688),2), 2), 2)</f>
        <v>1.7</v>
      </c>
    </row>
    <row r="1972" spans="1:28" x14ac:dyDescent="0.2">
      <c r="C1972" s="30" t="str">
        <f>"Объем: "&amp;Source!I1688&amp;"=0,35/"&amp;"100"</f>
        <v>Объем: 0,0035=0,35/100</v>
      </c>
    </row>
    <row r="1973" spans="1:28" ht="14.25" x14ac:dyDescent="0.2">
      <c r="A1973" s="26"/>
      <c r="B1973" s="26"/>
      <c r="C1973" s="26" t="s">
        <v>313</v>
      </c>
      <c r="D1973" s="27"/>
      <c r="E1973" s="10"/>
      <c r="F1973" s="29">
        <f>Source!AO1688</f>
        <v>986.85</v>
      </c>
      <c r="G1973" s="28" t="str">
        <f>Source!DG1688</f>
        <v>)*1,15</v>
      </c>
      <c r="H1973" s="10">
        <f>Source!AV1688</f>
        <v>1</v>
      </c>
      <c r="I1973" s="29">
        <f>ROUND((ROUND((Source!AF1688*Source!AV1688*Source!I1688),2)),2)</f>
        <v>3.97</v>
      </c>
      <c r="J1973" s="10">
        <f>IF(Source!BA1688&lt;&gt; 0, Source!BA1688, 1)</f>
        <v>26.39</v>
      </c>
      <c r="K1973" s="29">
        <f>Source!S1688</f>
        <v>104.77</v>
      </c>
      <c r="W1973">
        <f>I1973</f>
        <v>3.97</v>
      </c>
    </row>
    <row r="1974" spans="1:28" ht="14.25" x14ac:dyDescent="0.2">
      <c r="A1974" s="26"/>
      <c r="B1974" s="26"/>
      <c r="C1974" s="26" t="s">
        <v>322</v>
      </c>
      <c r="D1974" s="27"/>
      <c r="E1974" s="10"/>
      <c r="F1974" s="29">
        <f>Source!AM1688</f>
        <v>50.84</v>
      </c>
      <c r="G1974" s="28" t="str">
        <f>Source!DE1688</f>
        <v>)*1,25</v>
      </c>
      <c r="H1974" s="10">
        <f>Source!AV1688</f>
        <v>1</v>
      </c>
      <c r="I1974" s="29">
        <f>(ROUND((ROUND((((Source!ET1688*1.25))*Source!AV1688*Source!I1688),2)),2)+ROUND((ROUND(((Source!AE1688-((Source!EU1688*1.25)))*Source!AV1688*Source!I1688),2)),2))</f>
        <v>0.22</v>
      </c>
      <c r="J1974" s="10">
        <f>IF(Source!BB1688&lt;&gt; 0, Source!BB1688, 1)</f>
        <v>9.3800000000000008</v>
      </c>
      <c r="K1974" s="29">
        <f>Source!Q1688</f>
        <v>2.06</v>
      </c>
    </row>
    <row r="1975" spans="1:28" ht="14.25" x14ac:dyDescent="0.2">
      <c r="A1975" s="26"/>
      <c r="B1975" s="26"/>
      <c r="C1975" s="26" t="s">
        <v>323</v>
      </c>
      <c r="D1975" s="27"/>
      <c r="E1975" s="10"/>
      <c r="F1975" s="29">
        <f>Source!AN1688</f>
        <v>8.01</v>
      </c>
      <c r="G1975" s="28" t="str">
        <f>Source!DF1688</f>
        <v>)*1,25</v>
      </c>
      <c r="H1975" s="10">
        <f>Source!AV1688</f>
        <v>1</v>
      </c>
      <c r="I1975" s="41">
        <f>ROUND((ROUND((Source!AE1688*Source!AV1688*Source!I1688),2)),2)</f>
        <v>0.04</v>
      </c>
      <c r="J1975" s="10">
        <f>IF(Source!BS1688&lt;&gt; 0, Source!BS1688, 1)</f>
        <v>26.39</v>
      </c>
      <c r="K1975" s="41">
        <f>Source!R1688</f>
        <v>1.06</v>
      </c>
      <c r="W1975">
        <f>I1975</f>
        <v>0.04</v>
      </c>
    </row>
    <row r="1976" spans="1:28" ht="14.25" x14ac:dyDescent="0.2">
      <c r="A1976" s="26"/>
      <c r="B1976" s="26"/>
      <c r="C1976" s="26" t="s">
        <v>324</v>
      </c>
      <c r="D1976" s="27"/>
      <c r="E1976" s="10"/>
      <c r="F1976" s="29">
        <f>Source!AL1688</f>
        <v>7205.92</v>
      </c>
      <c r="G1976" s="28" t="str">
        <f>Source!DD1688</f>
        <v/>
      </c>
      <c r="H1976" s="10">
        <f>Source!AW1688</f>
        <v>1</v>
      </c>
      <c r="I1976" s="29">
        <f>ROUND((ROUND((Source!AC1688*Source!AW1688*Source!I1688),2)),2)</f>
        <v>25.22</v>
      </c>
      <c r="J1976" s="10">
        <f>IF(Source!BC1688&lt;&gt; 0, Source!BC1688, 1)</f>
        <v>1.95</v>
      </c>
      <c r="K1976" s="29">
        <f>Source!P1688</f>
        <v>49.18</v>
      </c>
    </row>
    <row r="1977" spans="1:28" ht="199.5" x14ac:dyDescent="0.2">
      <c r="A1977" s="26" t="s">
        <v>152</v>
      </c>
      <c r="B1977" s="26" t="str">
        <f>Source!F1689</f>
        <v>1.1-1-1312</v>
      </c>
      <c r="C1977" s="26" t="s">
        <v>282</v>
      </c>
      <c r="D1977" s="27" t="str">
        <f>Source!H1689</f>
        <v>м2</v>
      </c>
      <c r="E1977" s="10">
        <f>Source!I1689</f>
        <v>0.472605</v>
      </c>
      <c r="F1977" s="29">
        <f>Source!AK1689</f>
        <v>25.09</v>
      </c>
      <c r="G1977" s="31" t="s">
        <v>3</v>
      </c>
      <c r="H1977" s="10">
        <f>Source!AW1689</f>
        <v>1</v>
      </c>
      <c r="I1977" s="29">
        <f>ROUND((ROUND((Source!AC1689*Source!AW1689*Source!I1689),2)),2)+(ROUND((ROUND(((Source!ET1689)*Source!AV1689*Source!I1689),2)),2)+ROUND((ROUND(((Source!AE1689-(Source!EU1689))*Source!AV1689*Source!I1689),2)),2))+ROUND((ROUND((Source!AF1689*Source!AV1689*Source!I1689),2)),2)</f>
        <v>11.86</v>
      </c>
      <c r="J1977" s="10">
        <f>IF(Source!BC1689&lt;&gt; 0, Source!BC1689, 1)</f>
        <v>10.5</v>
      </c>
      <c r="K1977" s="29">
        <f>Source!O1689</f>
        <v>124.53</v>
      </c>
      <c r="Q1977">
        <f>ROUND((Source!DN1689/100)*ROUND((ROUND((Source!AF1689*Source!AV1689*Source!I1689),2)),2), 2)</f>
        <v>0</v>
      </c>
      <c r="R1977">
        <f>Source!X1689</f>
        <v>0</v>
      </c>
      <c r="S1977">
        <f>ROUND((Source!DO1689/100)*ROUND((ROUND((Source!AF1689*Source!AV1689*Source!I1689),2)),2), 2)</f>
        <v>0</v>
      </c>
      <c r="T1977">
        <f>Source!Y1689</f>
        <v>0</v>
      </c>
      <c r="U1977">
        <f>ROUND((175/100)*ROUND((ROUND((Source!AE1689*Source!AV1689*Source!I1689),2)),2), 2)</f>
        <v>0</v>
      </c>
      <c r="V1977">
        <f>ROUND((160/100)*ROUND(ROUND((ROUND((Source!AE1689*Source!AV1689*Source!I1689),2)*Source!BS1689),2), 2), 2)</f>
        <v>0</v>
      </c>
      <c r="X1977">
        <f>IF(Source!BI1689&lt;=1,I1977, 0)</f>
        <v>11.86</v>
      </c>
      <c r="Y1977">
        <f>IF(Source!BI1689=2,I1977, 0)</f>
        <v>0</v>
      </c>
      <c r="Z1977">
        <f>IF(Source!BI1689=3,I1977, 0)</f>
        <v>0</v>
      </c>
      <c r="AA1977">
        <f>IF(Source!BI1689=4,I1977, 0)</f>
        <v>0</v>
      </c>
    </row>
    <row r="1978" spans="1:28" ht="228" x14ac:dyDescent="0.2">
      <c r="A1978" s="26" t="s">
        <v>153</v>
      </c>
      <c r="B1978" s="26" t="str">
        <f>Source!F1690</f>
        <v>1.1-1-1313</v>
      </c>
      <c r="C1978" s="26" t="s">
        <v>283</v>
      </c>
      <c r="D1978" s="27" t="str">
        <f>Source!H1690</f>
        <v>м2</v>
      </c>
      <c r="E1978" s="10">
        <f>Source!I1690</f>
        <v>0.21094499999999999</v>
      </c>
      <c r="F1978" s="29">
        <f>Source!AK1690</f>
        <v>23.06</v>
      </c>
      <c r="G1978" s="31" t="s">
        <v>3</v>
      </c>
      <c r="H1978" s="10">
        <f>Source!AW1690</f>
        <v>1</v>
      </c>
      <c r="I1978" s="29">
        <f>ROUND((ROUND((Source!AC1690*Source!AW1690*Source!I1690),2)),2)+(ROUND((ROUND(((Source!ET1690)*Source!AV1690*Source!I1690),2)),2)+ROUND((ROUND(((Source!AE1690-(Source!EU1690))*Source!AV1690*Source!I1690),2)),2))+ROUND((ROUND((Source!AF1690*Source!AV1690*Source!I1690),2)),2)</f>
        <v>4.8600000000000003</v>
      </c>
      <c r="J1978" s="10">
        <f>IF(Source!BC1690&lt;&gt; 0, Source!BC1690, 1)</f>
        <v>10.74</v>
      </c>
      <c r="K1978" s="29">
        <f>Source!O1690</f>
        <v>52.2</v>
      </c>
      <c r="Q1978">
        <f>ROUND((Source!DN1690/100)*ROUND((ROUND((Source!AF1690*Source!AV1690*Source!I1690),2)),2), 2)</f>
        <v>0</v>
      </c>
      <c r="R1978">
        <f>Source!X1690</f>
        <v>0</v>
      </c>
      <c r="S1978">
        <f>ROUND((Source!DO1690/100)*ROUND((ROUND((Source!AF1690*Source!AV1690*Source!I1690),2)),2), 2)</f>
        <v>0</v>
      </c>
      <c r="T1978">
        <f>Source!Y1690</f>
        <v>0</v>
      </c>
      <c r="U1978">
        <f>ROUND((175/100)*ROUND((ROUND((Source!AE1690*Source!AV1690*Source!I1690),2)),2), 2)</f>
        <v>0</v>
      </c>
      <c r="V1978">
        <f>ROUND((160/100)*ROUND(ROUND((ROUND((Source!AE1690*Source!AV1690*Source!I1690),2)*Source!BS1690),2), 2), 2)</f>
        <v>0</v>
      </c>
      <c r="X1978">
        <f>IF(Source!BI1690&lt;=1,I1978, 0)</f>
        <v>4.8600000000000003</v>
      </c>
      <c r="Y1978">
        <f>IF(Source!BI1690=2,I1978, 0)</f>
        <v>0</v>
      </c>
      <c r="Z1978">
        <f>IF(Source!BI1690=3,I1978, 0)</f>
        <v>0</v>
      </c>
      <c r="AA1978">
        <f>IF(Source!BI1690=4,I1978, 0)</f>
        <v>0</v>
      </c>
    </row>
    <row r="1979" spans="1:28" ht="14.25" x14ac:dyDescent="0.2">
      <c r="A1979" s="26"/>
      <c r="B1979" s="26"/>
      <c r="C1979" s="26" t="s">
        <v>314</v>
      </c>
      <c r="D1979" s="27" t="s">
        <v>315</v>
      </c>
      <c r="E1979" s="10">
        <f>Source!DN1688</f>
        <v>104</v>
      </c>
      <c r="F1979" s="29"/>
      <c r="G1979" s="28"/>
      <c r="H1979" s="10"/>
      <c r="I1979" s="29">
        <f>SUM(Q1971:Q1978)</f>
        <v>4.13</v>
      </c>
      <c r="J1979" s="10">
        <f>Source!BZ1688</f>
        <v>87</v>
      </c>
      <c r="K1979" s="29">
        <f>SUM(R1971:R1978)</f>
        <v>91.15</v>
      </c>
    </row>
    <row r="1980" spans="1:28" ht="14.25" x14ac:dyDescent="0.2">
      <c r="A1980" s="26"/>
      <c r="B1980" s="26"/>
      <c r="C1980" s="26" t="s">
        <v>316</v>
      </c>
      <c r="D1980" s="27" t="s">
        <v>315</v>
      </c>
      <c r="E1980" s="10">
        <f>Source!DO1688</f>
        <v>79</v>
      </c>
      <c r="F1980" s="29"/>
      <c r="G1980" s="28"/>
      <c r="H1980" s="10"/>
      <c r="I1980" s="29">
        <f>SUM(S1971:S1979)</f>
        <v>3.14</v>
      </c>
      <c r="J1980" s="10">
        <f>Source!CA1688</f>
        <v>41</v>
      </c>
      <c r="K1980" s="29">
        <f>SUM(T1971:T1979)</f>
        <v>42.96</v>
      </c>
    </row>
    <row r="1981" spans="1:28" ht="14.25" x14ac:dyDescent="0.2">
      <c r="A1981" s="26"/>
      <c r="B1981" s="26"/>
      <c r="C1981" s="26" t="s">
        <v>325</v>
      </c>
      <c r="D1981" s="27" t="s">
        <v>315</v>
      </c>
      <c r="E1981" s="10">
        <f>175</f>
        <v>175</v>
      </c>
      <c r="F1981" s="29"/>
      <c r="G1981" s="28"/>
      <c r="H1981" s="10"/>
      <c r="I1981" s="29">
        <f>SUM(U1971:U1980)</f>
        <v>7.0000000000000007E-2</v>
      </c>
      <c r="J1981" s="10">
        <f>160</f>
        <v>160</v>
      </c>
      <c r="K1981" s="29">
        <f>SUM(V1971:V1980)</f>
        <v>1.7</v>
      </c>
    </row>
    <row r="1982" spans="1:28" ht="14.25" x14ac:dyDescent="0.2">
      <c r="A1982" s="34"/>
      <c r="B1982" s="34"/>
      <c r="C1982" s="34" t="s">
        <v>317</v>
      </c>
      <c r="D1982" s="35" t="s">
        <v>318</v>
      </c>
      <c r="E1982" s="36">
        <f>Source!AQ1688</f>
        <v>85</v>
      </c>
      <c r="F1982" s="37"/>
      <c r="G1982" s="38" t="str">
        <f>Source!DI1688</f>
        <v>)*1,15</v>
      </c>
      <c r="H1982" s="36">
        <f>Source!AV1688</f>
        <v>1</v>
      </c>
      <c r="I1982" s="37">
        <f>Source!U1688</f>
        <v>0.34212499999999996</v>
      </c>
      <c r="J1982" s="36"/>
      <c r="K1982" s="37"/>
      <c r="AB1982" s="32">
        <f>I1982</f>
        <v>0.34212499999999996</v>
      </c>
    </row>
    <row r="1983" spans="1:28" ht="15" x14ac:dyDescent="0.25">
      <c r="A1983" s="39"/>
      <c r="B1983" s="39"/>
      <c r="C1983" s="40" t="s">
        <v>319</v>
      </c>
      <c r="D1983" s="39"/>
      <c r="E1983" s="39"/>
      <c r="F1983" s="39"/>
      <c r="G1983" s="39"/>
      <c r="H1983" s="76">
        <f>I1973+I1974+I1976+I1979+I1980+I1981+SUM(I1977:I1978)</f>
        <v>53.47</v>
      </c>
      <c r="I1983" s="76"/>
      <c r="J1983" s="76">
        <f>K1973+K1974+K1976+K1979+K1980+K1981+SUM(K1977:K1978)</f>
        <v>468.55</v>
      </c>
      <c r="K1983" s="76"/>
      <c r="O1983" s="32">
        <f>I1973+I1974+I1976+I1979+I1980+I1981+SUM(I1977:I1978)</f>
        <v>53.47</v>
      </c>
      <c r="P1983" s="32">
        <f>K1973+K1974+K1976+K1979+K1980+K1981+SUM(K1977:K1978)</f>
        <v>468.55</v>
      </c>
      <c r="X1983">
        <f>IF(Source!BI1688&lt;=1,I1973+I1974+I1976+I1979+I1980+I1981-0, 0)</f>
        <v>36.75</v>
      </c>
      <c r="Y1983">
        <f>IF(Source!BI1688=2,I1973+I1974+I1976+I1979+I1980+I1981-0, 0)</f>
        <v>0</v>
      </c>
      <c r="Z1983">
        <f>IF(Source!BI1688=3,I1973+I1974+I1976+I1979+I1980+I1981-0, 0)</f>
        <v>0</v>
      </c>
      <c r="AA1983">
        <f>IF(Source!BI1688=4,I1973+I1974+I1976+I1979+I1980+I1981,0)</f>
        <v>0</v>
      </c>
    </row>
    <row r="1986" spans="1:27" ht="15" x14ac:dyDescent="0.25">
      <c r="A1986" s="81" t="str">
        <f>CONCATENATE("Итого по подразделу: ",IF(Source!G1692&lt;&gt;"Новый подраздел", Source!G1692, ""))</f>
        <v>Итого по подразделу: Монтажные (кровельные)работы</v>
      </c>
      <c r="B1986" s="81"/>
      <c r="C1986" s="81"/>
      <c r="D1986" s="81"/>
      <c r="E1986" s="81"/>
      <c r="F1986" s="81"/>
      <c r="G1986" s="81"/>
      <c r="H1986" s="79">
        <f>SUM(O1909:O1985)</f>
        <v>9034.3399999999983</v>
      </c>
      <c r="I1986" s="80"/>
      <c r="J1986" s="79">
        <f>SUM(P1909:P1985)</f>
        <v>120749.06</v>
      </c>
      <c r="K1986" s="80"/>
    </row>
    <row r="1987" spans="1:27" hidden="1" x14ac:dyDescent="0.2">
      <c r="A1987" t="s">
        <v>320</v>
      </c>
      <c r="H1987">
        <f>SUM(AC1909:AC1986)</f>
        <v>0</v>
      </c>
      <c r="J1987">
        <f>SUM(AD1909:AD1986)</f>
        <v>0</v>
      </c>
    </row>
    <row r="1988" spans="1:27" hidden="1" x14ac:dyDescent="0.2">
      <c r="A1988" t="s">
        <v>321</v>
      </c>
      <c r="H1988">
        <f>SUM(AE1909:AE1987)</f>
        <v>0</v>
      </c>
      <c r="J1988">
        <f>SUM(AF1909:AF1987)</f>
        <v>0</v>
      </c>
    </row>
    <row r="1990" spans="1:27" ht="15" x14ac:dyDescent="0.25">
      <c r="A1990" s="81" t="str">
        <f>CONCATENATE("Итого по разделу: ",IF(Source!G1722&lt;&gt;"Новый раздел", Source!G1722, ""))</f>
        <v>Итого по разделу: Монтажные (кровельные) работы</v>
      </c>
      <c r="B1990" s="81"/>
      <c r="C1990" s="81"/>
      <c r="D1990" s="81"/>
      <c r="E1990" s="81"/>
      <c r="F1990" s="81"/>
      <c r="G1990" s="81"/>
      <c r="H1990" s="79">
        <f>SUM(O1801:O1989)</f>
        <v>66442.859999999986</v>
      </c>
      <c r="I1990" s="80"/>
      <c r="J1990" s="79">
        <f>SUM(P1801:P1989)</f>
        <v>883991.60000000009</v>
      </c>
      <c r="K1990" s="80"/>
    </row>
    <row r="1991" spans="1:27" hidden="1" x14ac:dyDescent="0.2">
      <c r="A1991" t="s">
        <v>320</v>
      </c>
      <c r="H1991">
        <f>SUM(AC1801:AC1990)</f>
        <v>0</v>
      </c>
      <c r="J1991">
        <f>SUM(AD1801:AD1990)</f>
        <v>0</v>
      </c>
    </row>
    <row r="1992" spans="1:27" hidden="1" x14ac:dyDescent="0.2">
      <c r="A1992" t="s">
        <v>321</v>
      </c>
      <c r="H1992">
        <f>SUM(AE1801:AE1991)</f>
        <v>0</v>
      </c>
      <c r="J1992">
        <f>SUM(AF1801:AF1991)</f>
        <v>0</v>
      </c>
    </row>
    <row r="1994" spans="1:27" ht="16.5" x14ac:dyDescent="0.25">
      <c r="A1994" s="75" t="str">
        <f>CONCATENATE("Раздел: ",IF(Source!G1752&lt;&gt;"Новый раздел", Source!G1752, ""))</f>
        <v>Раздел: Секция в осях К-Л (Подъезд № 9)</v>
      </c>
      <c r="B1994" s="75"/>
      <c r="C1994" s="75"/>
      <c r="D1994" s="75"/>
      <c r="E1994" s="75"/>
      <c r="F1994" s="75"/>
      <c r="G1994" s="75"/>
      <c r="H1994" s="75"/>
      <c r="I1994" s="75"/>
      <c r="J1994" s="75"/>
      <c r="K1994" s="75"/>
    </row>
    <row r="1996" spans="1:27" ht="16.5" x14ac:dyDescent="0.25">
      <c r="A1996" s="75" t="str">
        <f>CONCATENATE("Подраздел: ",IF(Source!G1756&lt;&gt;"Новый подраздел", Source!G1756, ""))</f>
        <v>Подраздел: Демонтажные и подготовительные  работы</v>
      </c>
      <c r="B1996" s="75"/>
      <c r="C1996" s="75"/>
      <c r="D1996" s="75"/>
      <c r="E1996" s="75"/>
      <c r="F1996" s="75"/>
      <c r="G1996" s="75"/>
      <c r="H1996" s="75"/>
      <c r="I1996" s="75"/>
      <c r="J1996" s="75"/>
      <c r="K1996" s="75"/>
    </row>
    <row r="1997" spans="1:27" ht="42.75" x14ac:dyDescent="0.2">
      <c r="A1997" s="26">
        <v>1</v>
      </c>
      <c r="B1997" s="26" t="str">
        <f>Source!F1760</f>
        <v>6.61-26-1</v>
      </c>
      <c r="C1997" s="26" t="s">
        <v>21</v>
      </c>
      <c r="D1997" s="27" t="str">
        <f>Source!H1760</f>
        <v>100 м2</v>
      </c>
      <c r="E1997" s="10">
        <f>Source!I1760</f>
        <v>1.34E-2</v>
      </c>
      <c r="F1997" s="29"/>
      <c r="G1997" s="28"/>
      <c r="H1997" s="10"/>
      <c r="I1997" s="29"/>
      <c r="J1997" s="10"/>
      <c r="K1997" s="29"/>
      <c r="Q1997">
        <f>ROUND((Source!DN1760/100)*ROUND((ROUND((Source!AF1760*Source!AV1760*Source!I1760),2)),2), 2)</f>
        <v>6.3</v>
      </c>
      <c r="R1997">
        <f>Source!X1760</f>
        <v>145.38</v>
      </c>
      <c r="S1997">
        <f>ROUND((Source!DO1760/100)*ROUND((ROUND((Source!AF1760*Source!AV1760*Source!I1760),2)),2), 2)</f>
        <v>4.33</v>
      </c>
      <c r="T1997">
        <f>Source!Y1760</f>
        <v>85.15</v>
      </c>
      <c r="U1997">
        <f>ROUND((175/100)*ROUND((ROUND((Source!AE1760*Source!AV1760*Source!I1760),2)),2), 2)</f>
        <v>0</v>
      </c>
      <c r="V1997">
        <f>ROUND((160/100)*ROUND(ROUND((ROUND((Source!AE1760*Source!AV1760*Source!I1760),2)*Source!BS1760),2), 2), 2)</f>
        <v>0</v>
      </c>
    </row>
    <row r="1998" spans="1:27" x14ac:dyDescent="0.2">
      <c r="C1998" s="30" t="str">
        <f>"Объем: "&amp;Source!I1760&amp;"=1,34/"&amp;"100"</f>
        <v>Объем: 0,0134=1,34/100</v>
      </c>
    </row>
    <row r="1999" spans="1:27" ht="14.25" x14ac:dyDescent="0.2">
      <c r="A1999" s="26"/>
      <c r="B1999" s="26"/>
      <c r="C1999" s="26" t="s">
        <v>313</v>
      </c>
      <c r="D1999" s="27"/>
      <c r="E1999" s="10"/>
      <c r="F1999" s="29">
        <f>Source!AO1760</f>
        <v>587.65</v>
      </c>
      <c r="G1999" s="28" t="str">
        <f>Source!DG1760</f>
        <v/>
      </c>
      <c r="H1999" s="10">
        <f>Source!AV1760</f>
        <v>1</v>
      </c>
      <c r="I1999" s="29">
        <f>ROUND((ROUND((Source!AF1760*Source!AV1760*Source!I1760),2)),2)</f>
        <v>7.87</v>
      </c>
      <c r="J1999" s="10">
        <f>IF(Source!BA1760&lt;&gt; 0, Source!BA1760, 1)</f>
        <v>26.39</v>
      </c>
      <c r="K1999" s="29">
        <f>Source!S1760</f>
        <v>207.69</v>
      </c>
      <c r="W1999">
        <f>I1999</f>
        <v>7.87</v>
      </c>
    </row>
    <row r="2000" spans="1:27" ht="28.5" x14ac:dyDescent="0.2">
      <c r="A2000" s="26" t="s">
        <v>27</v>
      </c>
      <c r="B2000" s="26" t="str">
        <f>Source!F1761</f>
        <v>9999990001</v>
      </c>
      <c r="C2000" s="26" t="s">
        <v>29</v>
      </c>
      <c r="D2000" s="27" t="str">
        <f>Source!H1761</f>
        <v>т</v>
      </c>
      <c r="E2000" s="10">
        <f>Source!I1761</f>
        <v>-6.164E-2</v>
      </c>
      <c r="F2000" s="29">
        <f>Source!AK1761</f>
        <v>0</v>
      </c>
      <c r="G2000" s="31" t="s">
        <v>3</v>
      </c>
      <c r="H2000" s="10">
        <f>Source!AW1761</f>
        <v>1</v>
      </c>
      <c r="I2000" s="29">
        <f>ROUND((ROUND((Source!AC1761*Source!AW1761*Source!I1761),2)),2)+(ROUND((ROUND(((Source!ET1761)*Source!AV1761*Source!I1761),2)),2)+ROUND((ROUND(((Source!AE1761-(Source!EU1761))*Source!AV1761*Source!I1761),2)),2))+ROUND((ROUND((Source!AF1761*Source!AV1761*Source!I1761),2)),2)</f>
        <v>0</v>
      </c>
      <c r="J2000" s="10">
        <f>IF(Source!BC1761&lt;&gt; 0, Source!BC1761, 1)</f>
        <v>1</v>
      </c>
      <c r="K2000" s="29">
        <f>Source!O1761</f>
        <v>0</v>
      </c>
      <c r="Q2000">
        <f>ROUND((Source!DN1761/100)*ROUND((ROUND((Source!AF1761*Source!AV1761*Source!I1761),2)),2), 2)</f>
        <v>0</v>
      </c>
      <c r="R2000">
        <f>Source!X1761</f>
        <v>0</v>
      </c>
      <c r="S2000">
        <f>ROUND((Source!DO1761/100)*ROUND((ROUND((Source!AF1761*Source!AV1761*Source!I1761),2)),2), 2)</f>
        <v>0</v>
      </c>
      <c r="T2000">
        <f>Source!Y1761</f>
        <v>0</v>
      </c>
      <c r="U2000">
        <f>ROUND((175/100)*ROUND((ROUND((Source!AE1761*Source!AV1761*Source!I1761),2)),2), 2)</f>
        <v>0</v>
      </c>
      <c r="V2000">
        <f>ROUND((160/100)*ROUND(ROUND((ROUND((Source!AE1761*Source!AV1761*Source!I1761),2)*Source!BS1761),2), 2), 2)</f>
        <v>0</v>
      </c>
      <c r="X2000">
        <f>IF(Source!BI1761&lt;=1,I2000, 0)</f>
        <v>0</v>
      </c>
      <c r="Y2000">
        <f>IF(Source!BI1761=2,I2000, 0)</f>
        <v>0</v>
      </c>
      <c r="Z2000">
        <f>IF(Source!BI1761=3,I2000, 0)</f>
        <v>0</v>
      </c>
      <c r="AA2000">
        <f>IF(Source!BI1761=4,I2000, 0)</f>
        <v>0</v>
      </c>
    </row>
    <row r="2001" spans="1:28" ht="14.25" x14ac:dyDescent="0.2">
      <c r="A2001" s="26"/>
      <c r="B2001" s="26"/>
      <c r="C2001" s="26" t="s">
        <v>314</v>
      </c>
      <c r="D2001" s="27" t="s">
        <v>315</v>
      </c>
      <c r="E2001" s="10">
        <f>Source!DN1760</f>
        <v>80</v>
      </c>
      <c r="F2001" s="29"/>
      <c r="G2001" s="28"/>
      <c r="H2001" s="10"/>
      <c r="I2001" s="29">
        <f>SUM(Q1997:Q2000)</f>
        <v>6.3</v>
      </c>
      <c r="J2001" s="10">
        <f>Source!BZ1760</f>
        <v>70</v>
      </c>
      <c r="K2001" s="29">
        <f>SUM(R1997:R2000)</f>
        <v>145.38</v>
      </c>
    </row>
    <row r="2002" spans="1:28" ht="14.25" x14ac:dyDescent="0.2">
      <c r="A2002" s="26"/>
      <c r="B2002" s="26"/>
      <c r="C2002" s="26" t="s">
        <v>316</v>
      </c>
      <c r="D2002" s="27" t="s">
        <v>315</v>
      </c>
      <c r="E2002" s="10">
        <f>Source!DO1760</f>
        <v>55</v>
      </c>
      <c r="F2002" s="29"/>
      <c r="G2002" s="28"/>
      <c r="H2002" s="10"/>
      <c r="I2002" s="29">
        <f>SUM(S1997:S2001)</f>
        <v>4.33</v>
      </c>
      <c r="J2002" s="10">
        <f>Source!CA1760</f>
        <v>41</v>
      </c>
      <c r="K2002" s="29">
        <f>SUM(T1997:T2001)</f>
        <v>85.15</v>
      </c>
    </row>
    <row r="2003" spans="1:28" ht="14.25" x14ac:dyDescent="0.2">
      <c r="A2003" s="34"/>
      <c r="B2003" s="34"/>
      <c r="C2003" s="34" t="s">
        <v>317</v>
      </c>
      <c r="D2003" s="35" t="s">
        <v>318</v>
      </c>
      <c r="E2003" s="36">
        <f>Source!AQ1760</f>
        <v>57.5</v>
      </c>
      <c r="F2003" s="37"/>
      <c r="G2003" s="38" t="str">
        <f>Source!DI1760</f>
        <v/>
      </c>
      <c r="H2003" s="36">
        <f>Source!AV1760</f>
        <v>1</v>
      </c>
      <c r="I2003" s="37">
        <f>Source!U1760</f>
        <v>0.77050000000000007</v>
      </c>
      <c r="J2003" s="36"/>
      <c r="K2003" s="37"/>
      <c r="AB2003" s="32">
        <f>I2003</f>
        <v>0.77050000000000007</v>
      </c>
    </row>
    <row r="2004" spans="1:28" ht="15" x14ac:dyDescent="0.25">
      <c r="A2004" s="39"/>
      <c r="B2004" s="39"/>
      <c r="C2004" s="40" t="s">
        <v>319</v>
      </c>
      <c r="D2004" s="39"/>
      <c r="E2004" s="39"/>
      <c r="F2004" s="39"/>
      <c r="G2004" s="39"/>
      <c r="H2004" s="76">
        <f>I1999+I2001+I2002+SUM(I2000:I2000)</f>
        <v>18.5</v>
      </c>
      <c r="I2004" s="76"/>
      <c r="J2004" s="76">
        <f>K1999+K2001+K2002+SUM(K2000:K2000)</f>
        <v>438.22</v>
      </c>
      <c r="K2004" s="76"/>
      <c r="O2004" s="32">
        <f>I1999+I2001+I2002+SUM(I2000:I2000)</f>
        <v>18.5</v>
      </c>
      <c r="P2004" s="32">
        <f>K1999+K2001+K2002+SUM(K2000:K2000)</f>
        <v>438.22</v>
      </c>
      <c r="X2004">
        <f>IF(Source!BI1760&lt;=1,I1999+I2001+I2002-0, 0)</f>
        <v>18.5</v>
      </c>
      <c r="Y2004">
        <f>IF(Source!BI1760=2,I1999+I2001+I2002-0, 0)</f>
        <v>0</v>
      </c>
      <c r="Z2004">
        <f>IF(Source!BI1760=3,I1999+I2001+I2002-0, 0)</f>
        <v>0</v>
      </c>
      <c r="AA2004">
        <f>IF(Source!BI1760=4,I1999+I2001+I2002,0)</f>
        <v>0</v>
      </c>
    </row>
    <row r="2006" spans="1:28" ht="42.75" x14ac:dyDescent="0.2">
      <c r="A2006" s="26">
        <v>2</v>
      </c>
      <c r="B2006" s="26" t="str">
        <f>Source!F1762</f>
        <v>6.62-31-1</v>
      </c>
      <c r="C2006" s="26" t="s">
        <v>33</v>
      </c>
      <c r="D2006" s="27" t="str">
        <f>Source!H1762</f>
        <v>1 м2 поверхности</v>
      </c>
      <c r="E2006" s="10">
        <f>Source!I1762</f>
        <v>2.0499999999999998</v>
      </c>
      <c r="F2006" s="29"/>
      <c r="G2006" s="28"/>
      <c r="H2006" s="10"/>
      <c r="I2006" s="29"/>
      <c r="J2006" s="10"/>
      <c r="K2006" s="29"/>
      <c r="Q2006">
        <f>ROUND((Source!DN1762/100)*ROUND((ROUND((Source!AF1762*Source!AV1762*Source!I1762),2)),2), 2)</f>
        <v>12.57</v>
      </c>
      <c r="R2006">
        <f>Source!X1762</f>
        <v>275.33</v>
      </c>
      <c r="S2006">
        <f>ROUND((Source!DO1762/100)*ROUND((ROUND((Source!AF1762*Source!AV1762*Source!I1762),2)),2), 2)</f>
        <v>8.0399999999999991</v>
      </c>
      <c r="T2006">
        <f>Source!Y1762</f>
        <v>136.01</v>
      </c>
      <c r="U2006">
        <f>ROUND((175/100)*ROUND((ROUND((Source!AE1762*Source!AV1762*Source!I1762),2)),2), 2)</f>
        <v>0</v>
      </c>
      <c r="V2006">
        <f>ROUND((160/100)*ROUND(ROUND((ROUND((Source!AE1762*Source!AV1762*Source!I1762),2)*Source!BS1762),2), 2), 2)</f>
        <v>0</v>
      </c>
    </row>
    <row r="2007" spans="1:28" ht="14.25" x14ac:dyDescent="0.2">
      <c r="A2007" s="26"/>
      <c r="B2007" s="26"/>
      <c r="C2007" s="26" t="s">
        <v>313</v>
      </c>
      <c r="D2007" s="27"/>
      <c r="E2007" s="10"/>
      <c r="F2007" s="29">
        <f>Source!AO1762</f>
        <v>6.13</v>
      </c>
      <c r="G2007" s="28" t="str">
        <f>Source!DG1762</f>
        <v/>
      </c>
      <c r="H2007" s="10">
        <f>Source!AV1762</f>
        <v>1</v>
      </c>
      <c r="I2007" s="29">
        <f>ROUND((ROUND((Source!AF1762*Source!AV1762*Source!I1762),2)),2)</f>
        <v>12.57</v>
      </c>
      <c r="J2007" s="10">
        <f>IF(Source!BA1762&lt;&gt; 0, Source!BA1762, 1)</f>
        <v>26.39</v>
      </c>
      <c r="K2007" s="29">
        <f>Source!S1762</f>
        <v>331.72</v>
      </c>
      <c r="W2007">
        <f>I2007</f>
        <v>12.57</v>
      </c>
    </row>
    <row r="2008" spans="1:28" ht="14.25" x14ac:dyDescent="0.2">
      <c r="A2008" s="26"/>
      <c r="B2008" s="26"/>
      <c r="C2008" s="26" t="s">
        <v>314</v>
      </c>
      <c r="D2008" s="27" t="s">
        <v>315</v>
      </c>
      <c r="E2008" s="10">
        <f>Source!DN1762</f>
        <v>100</v>
      </c>
      <c r="F2008" s="29"/>
      <c r="G2008" s="28"/>
      <c r="H2008" s="10"/>
      <c r="I2008" s="29">
        <f>SUM(Q2006:Q2007)</f>
        <v>12.57</v>
      </c>
      <c r="J2008" s="10">
        <f>Source!BZ1762</f>
        <v>83</v>
      </c>
      <c r="K2008" s="29">
        <f>SUM(R2006:R2007)</f>
        <v>275.33</v>
      </c>
    </row>
    <row r="2009" spans="1:28" ht="14.25" x14ac:dyDescent="0.2">
      <c r="A2009" s="26"/>
      <c r="B2009" s="26"/>
      <c r="C2009" s="26" t="s">
        <v>316</v>
      </c>
      <c r="D2009" s="27" t="s">
        <v>315</v>
      </c>
      <c r="E2009" s="10">
        <f>Source!DO1762</f>
        <v>64</v>
      </c>
      <c r="F2009" s="29"/>
      <c r="G2009" s="28"/>
      <c r="H2009" s="10"/>
      <c r="I2009" s="29">
        <f>SUM(S2006:S2008)</f>
        <v>8.0399999999999991</v>
      </c>
      <c r="J2009" s="10">
        <f>Source!CA1762</f>
        <v>41</v>
      </c>
      <c r="K2009" s="29">
        <f>SUM(T2006:T2008)</f>
        <v>136.01</v>
      </c>
    </row>
    <row r="2010" spans="1:28" ht="14.25" x14ac:dyDescent="0.2">
      <c r="A2010" s="34"/>
      <c r="B2010" s="34"/>
      <c r="C2010" s="34" t="s">
        <v>317</v>
      </c>
      <c r="D2010" s="35" t="s">
        <v>318</v>
      </c>
      <c r="E2010" s="36">
        <f>Source!AQ1762</f>
        <v>0.6</v>
      </c>
      <c r="F2010" s="37"/>
      <c r="G2010" s="38" t="str">
        <f>Source!DI1762</f>
        <v/>
      </c>
      <c r="H2010" s="36">
        <f>Source!AV1762</f>
        <v>1</v>
      </c>
      <c r="I2010" s="37">
        <f>Source!U1762</f>
        <v>1.2299999999999998</v>
      </c>
      <c r="J2010" s="36"/>
      <c r="K2010" s="37"/>
      <c r="AB2010" s="32">
        <f>I2010</f>
        <v>1.2299999999999998</v>
      </c>
    </row>
    <row r="2011" spans="1:28" ht="15" x14ac:dyDescent="0.25">
      <c r="A2011" s="39"/>
      <c r="B2011" s="39"/>
      <c r="C2011" s="40" t="s">
        <v>319</v>
      </c>
      <c r="D2011" s="39"/>
      <c r="E2011" s="39"/>
      <c r="F2011" s="39"/>
      <c r="G2011" s="39"/>
      <c r="H2011" s="76">
        <f>I2007+I2008+I2009</f>
        <v>33.18</v>
      </c>
      <c r="I2011" s="76"/>
      <c r="J2011" s="76">
        <f>K2007+K2008+K2009</f>
        <v>743.06</v>
      </c>
      <c r="K2011" s="76"/>
      <c r="O2011" s="32">
        <f>I2007+I2008+I2009</f>
        <v>33.18</v>
      </c>
      <c r="P2011" s="32">
        <f>K2007+K2008+K2009</f>
        <v>743.06</v>
      </c>
      <c r="X2011">
        <f>IF(Source!BI1762&lt;=1,I2007+I2008+I2009-0, 0)</f>
        <v>33.18</v>
      </c>
      <c r="Y2011">
        <f>IF(Source!BI1762=2,I2007+I2008+I2009-0, 0)</f>
        <v>0</v>
      </c>
      <c r="Z2011">
        <f>IF(Source!BI1762=3,I2007+I2008+I2009-0, 0)</f>
        <v>0</v>
      </c>
      <c r="AA2011">
        <f>IF(Source!BI1762=4,I2007+I2008+I2009,0)</f>
        <v>0</v>
      </c>
    </row>
    <row r="2013" spans="1:28" ht="28.5" x14ac:dyDescent="0.2">
      <c r="A2013" s="26">
        <v>3</v>
      </c>
      <c r="B2013" s="26" t="str">
        <f>Source!F1763</f>
        <v>6.58-2-1</v>
      </c>
      <c r="C2013" s="26" t="s">
        <v>40</v>
      </c>
      <c r="D2013" s="27" t="str">
        <f>Source!H1763</f>
        <v>100 м2</v>
      </c>
      <c r="E2013" s="10">
        <f>Source!I1763</f>
        <v>1.0500000000000001E-2</v>
      </c>
      <c r="F2013" s="29"/>
      <c r="G2013" s="28"/>
      <c r="H2013" s="10"/>
      <c r="I2013" s="29"/>
      <c r="J2013" s="10"/>
      <c r="K2013" s="29"/>
      <c r="Q2013">
        <f>ROUND((Source!DN1763/100)*ROUND((ROUND((Source!AF1763*Source!AV1763*Source!I1763),2)),2), 2)</f>
        <v>1.61</v>
      </c>
      <c r="R2013">
        <f>Source!X1763</f>
        <v>37.130000000000003</v>
      </c>
      <c r="S2013">
        <f>ROUND((Source!DO1763/100)*ROUND((ROUND((Source!AF1763*Source!AV1763*Source!I1763),2)),2), 2)</f>
        <v>1.1100000000000001</v>
      </c>
      <c r="T2013">
        <f>Source!Y1763</f>
        <v>21.75</v>
      </c>
      <c r="U2013">
        <f>ROUND((175/100)*ROUND((ROUND((Source!AE1763*Source!AV1763*Source!I1763),2)),2), 2)</f>
        <v>0</v>
      </c>
      <c r="V2013">
        <f>ROUND((160/100)*ROUND(ROUND((ROUND((Source!AE1763*Source!AV1763*Source!I1763),2)*Source!BS1763),2), 2), 2)</f>
        <v>0</v>
      </c>
    </row>
    <row r="2014" spans="1:28" x14ac:dyDescent="0.2">
      <c r="C2014" s="30" t="str">
        <f>"Объем: "&amp;Source!I1763&amp;"=1,05/"&amp;"100"</f>
        <v>Объем: 0,0105=1,05/100</v>
      </c>
    </row>
    <row r="2015" spans="1:28" ht="14.25" x14ac:dyDescent="0.2">
      <c r="A2015" s="26"/>
      <c r="B2015" s="26"/>
      <c r="C2015" s="26" t="s">
        <v>313</v>
      </c>
      <c r="D2015" s="27"/>
      <c r="E2015" s="10"/>
      <c r="F2015" s="29">
        <f>Source!AO1763</f>
        <v>191.34</v>
      </c>
      <c r="G2015" s="28" t="str">
        <f>Source!DG1763</f>
        <v/>
      </c>
      <c r="H2015" s="10">
        <f>Source!AV1763</f>
        <v>1</v>
      </c>
      <c r="I2015" s="29">
        <f>ROUND((ROUND((Source!AF1763*Source!AV1763*Source!I1763),2)),2)</f>
        <v>2.0099999999999998</v>
      </c>
      <c r="J2015" s="10">
        <f>IF(Source!BA1763&lt;&gt; 0, Source!BA1763, 1)</f>
        <v>26.39</v>
      </c>
      <c r="K2015" s="29">
        <f>Source!S1763</f>
        <v>53.04</v>
      </c>
      <c r="W2015">
        <f>I2015</f>
        <v>2.0099999999999998</v>
      </c>
    </row>
    <row r="2016" spans="1:28" ht="28.5" x14ac:dyDescent="0.2">
      <c r="A2016" s="26" t="s">
        <v>44</v>
      </c>
      <c r="B2016" s="26" t="str">
        <f>Source!F1764</f>
        <v>9999990001</v>
      </c>
      <c r="C2016" s="26" t="s">
        <v>29</v>
      </c>
      <c r="D2016" s="27" t="str">
        <f>Source!H1764</f>
        <v>т</v>
      </c>
      <c r="E2016" s="10">
        <f>Source!I1764</f>
        <v>-1.0710000000000001E-2</v>
      </c>
      <c r="F2016" s="29">
        <f>Source!AK1764</f>
        <v>0</v>
      </c>
      <c r="G2016" s="31" t="s">
        <v>3</v>
      </c>
      <c r="H2016" s="10">
        <f>Source!AW1764</f>
        <v>1</v>
      </c>
      <c r="I2016" s="29">
        <f>ROUND((ROUND((Source!AC1764*Source!AW1764*Source!I1764),2)),2)+(ROUND((ROUND(((Source!ET1764)*Source!AV1764*Source!I1764),2)),2)+ROUND((ROUND(((Source!AE1764-(Source!EU1764))*Source!AV1764*Source!I1764),2)),2))+ROUND((ROUND((Source!AF1764*Source!AV1764*Source!I1764),2)),2)</f>
        <v>0</v>
      </c>
      <c r="J2016" s="10">
        <f>IF(Source!BC1764&lt;&gt; 0, Source!BC1764, 1)</f>
        <v>1</v>
      </c>
      <c r="K2016" s="29">
        <f>Source!O1764</f>
        <v>0</v>
      </c>
      <c r="Q2016">
        <f>ROUND((Source!DN1764/100)*ROUND((ROUND((Source!AF1764*Source!AV1764*Source!I1764),2)),2), 2)</f>
        <v>0</v>
      </c>
      <c r="R2016">
        <f>Source!X1764</f>
        <v>0</v>
      </c>
      <c r="S2016">
        <f>ROUND((Source!DO1764/100)*ROUND((ROUND((Source!AF1764*Source!AV1764*Source!I1764),2)),2), 2)</f>
        <v>0</v>
      </c>
      <c r="T2016">
        <f>Source!Y1764</f>
        <v>0</v>
      </c>
      <c r="U2016">
        <f>ROUND((175/100)*ROUND((ROUND((Source!AE1764*Source!AV1764*Source!I1764),2)),2), 2)</f>
        <v>0</v>
      </c>
      <c r="V2016">
        <f>ROUND((160/100)*ROUND(ROUND((ROUND((Source!AE1764*Source!AV1764*Source!I1764),2)*Source!BS1764),2), 2), 2)</f>
        <v>0</v>
      </c>
      <c r="X2016">
        <f>IF(Source!BI1764&lt;=1,I2016, 0)</f>
        <v>0</v>
      </c>
      <c r="Y2016">
        <f>IF(Source!BI1764=2,I2016, 0)</f>
        <v>0</v>
      </c>
      <c r="Z2016">
        <f>IF(Source!BI1764=3,I2016, 0)</f>
        <v>0</v>
      </c>
      <c r="AA2016">
        <f>IF(Source!BI1764=4,I2016, 0)</f>
        <v>0</v>
      </c>
    </row>
    <row r="2017" spans="1:28" ht="14.25" x14ac:dyDescent="0.2">
      <c r="A2017" s="26"/>
      <c r="B2017" s="26"/>
      <c r="C2017" s="26" t="s">
        <v>314</v>
      </c>
      <c r="D2017" s="27" t="s">
        <v>315</v>
      </c>
      <c r="E2017" s="10">
        <f>Source!DN1763</f>
        <v>80</v>
      </c>
      <c r="F2017" s="29"/>
      <c r="G2017" s="28"/>
      <c r="H2017" s="10"/>
      <c r="I2017" s="29">
        <f>SUM(Q2013:Q2016)</f>
        <v>1.61</v>
      </c>
      <c r="J2017" s="10">
        <f>Source!BZ1763</f>
        <v>70</v>
      </c>
      <c r="K2017" s="29">
        <f>SUM(R2013:R2016)</f>
        <v>37.130000000000003</v>
      </c>
    </row>
    <row r="2018" spans="1:28" ht="14.25" x14ac:dyDescent="0.2">
      <c r="A2018" s="26"/>
      <c r="B2018" s="26"/>
      <c r="C2018" s="26" t="s">
        <v>316</v>
      </c>
      <c r="D2018" s="27" t="s">
        <v>315</v>
      </c>
      <c r="E2018" s="10">
        <f>Source!DO1763</f>
        <v>55</v>
      </c>
      <c r="F2018" s="29"/>
      <c r="G2018" s="28"/>
      <c r="H2018" s="10"/>
      <c r="I2018" s="29">
        <f>SUM(S2013:S2017)</f>
        <v>1.1100000000000001</v>
      </c>
      <c r="J2018" s="10">
        <f>Source!CA1763</f>
        <v>41</v>
      </c>
      <c r="K2018" s="29">
        <f>SUM(T2013:T2017)</f>
        <v>21.75</v>
      </c>
    </row>
    <row r="2019" spans="1:28" ht="14.25" x14ac:dyDescent="0.2">
      <c r="A2019" s="34"/>
      <c r="B2019" s="34"/>
      <c r="C2019" s="34" t="s">
        <v>317</v>
      </c>
      <c r="D2019" s="35" t="s">
        <v>318</v>
      </c>
      <c r="E2019" s="36">
        <f>Source!AQ1763</f>
        <v>17.41</v>
      </c>
      <c r="F2019" s="37"/>
      <c r="G2019" s="38" t="str">
        <f>Source!DI1763</f>
        <v/>
      </c>
      <c r="H2019" s="36">
        <f>Source!AV1763</f>
        <v>1</v>
      </c>
      <c r="I2019" s="37">
        <f>Source!U1763</f>
        <v>0.18280500000000002</v>
      </c>
      <c r="J2019" s="36"/>
      <c r="K2019" s="37"/>
      <c r="AB2019" s="32">
        <f>I2019</f>
        <v>0.18280500000000002</v>
      </c>
    </row>
    <row r="2020" spans="1:28" ht="15" x14ac:dyDescent="0.25">
      <c r="A2020" s="39"/>
      <c r="B2020" s="39"/>
      <c r="C2020" s="40" t="s">
        <v>319</v>
      </c>
      <c r="D2020" s="39"/>
      <c r="E2020" s="39"/>
      <c r="F2020" s="39"/>
      <c r="G2020" s="39"/>
      <c r="H2020" s="76">
        <f>I2015+I2017+I2018+SUM(I2016:I2016)</f>
        <v>4.7300000000000004</v>
      </c>
      <c r="I2020" s="76"/>
      <c r="J2020" s="76">
        <f>K2015+K2017+K2018+SUM(K2016:K2016)</f>
        <v>111.92</v>
      </c>
      <c r="K2020" s="76"/>
      <c r="O2020" s="32">
        <f>I2015+I2017+I2018+SUM(I2016:I2016)</f>
        <v>4.7300000000000004</v>
      </c>
      <c r="P2020" s="32">
        <f>K2015+K2017+K2018+SUM(K2016:K2016)</f>
        <v>111.92</v>
      </c>
      <c r="X2020">
        <f>IF(Source!BI1763&lt;=1,I2015+I2017+I2018-0, 0)</f>
        <v>4.7300000000000004</v>
      </c>
      <c r="Y2020">
        <f>IF(Source!BI1763=2,I2015+I2017+I2018-0, 0)</f>
        <v>0</v>
      </c>
      <c r="Z2020">
        <f>IF(Source!BI1763=3,I2015+I2017+I2018-0, 0)</f>
        <v>0</v>
      </c>
      <c r="AA2020">
        <f>IF(Source!BI1763=4,I2015+I2017+I2018,0)</f>
        <v>0</v>
      </c>
    </row>
    <row r="2022" spans="1:28" ht="42.75" x14ac:dyDescent="0.2">
      <c r="A2022" s="26">
        <v>4</v>
      </c>
      <c r="B2022" s="26" t="str">
        <f>Source!F1765</f>
        <v>6.65-24-1</v>
      </c>
      <c r="C2022" s="26" t="s">
        <v>47</v>
      </c>
      <c r="D2022" s="27" t="str">
        <f>Source!H1765</f>
        <v>100 м</v>
      </c>
      <c r="E2022" s="10">
        <f>Source!I1765</f>
        <v>0.02</v>
      </c>
      <c r="F2022" s="29"/>
      <c r="G2022" s="28"/>
      <c r="H2022" s="10"/>
      <c r="I2022" s="29"/>
      <c r="J2022" s="10"/>
      <c r="K2022" s="29"/>
      <c r="Q2022">
        <f>ROUND((Source!DN1765/100)*ROUND((ROUND((Source!AF1765*Source!AV1765*Source!I1765),2)),2), 2)</f>
        <v>5.0199999999999996</v>
      </c>
      <c r="R2022">
        <f>Source!X1765</f>
        <v>108.31</v>
      </c>
      <c r="S2022">
        <f>ROUND((Source!DO1765/100)*ROUND((ROUND((Source!AF1765*Source!AV1765*Source!I1765),2)),2), 2)</f>
        <v>3.37</v>
      </c>
      <c r="T2022">
        <f>Source!Y1765</f>
        <v>49.34</v>
      </c>
      <c r="U2022">
        <f>ROUND((175/100)*ROUND((ROUND((Source!AE1765*Source!AV1765*Source!I1765),2)),2), 2)</f>
        <v>0</v>
      </c>
      <c r="V2022">
        <f>ROUND((160/100)*ROUND(ROUND((ROUND((Source!AE1765*Source!AV1765*Source!I1765),2)*Source!BS1765),2), 2), 2)</f>
        <v>0</v>
      </c>
    </row>
    <row r="2023" spans="1:28" x14ac:dyDescent="0.2">
      <c r="C2023" s="30" t="str">
        <f>"Объем: "&amp;Source!I1765&amp;"=2/"&amp;"100"</f>
        <v>Объем: 0,02=2/100</v>
      </c>
    </row>
    <row r="2024" spans="1:28" ht="14.25" x14ac:dyDescent="0.2">
      <c r="A2024" s="26"/>
      <c r="B2024" s="26"/>
      <c r="C2024" s="26" t="s">
        <v>313</v>
      </c>
      <c r="D2024" s="27"/>
      <c r="E2024" s="10"/>
      <c r="F2024" s="29">
        <f>Source!AO1765</f>
        <v>227.82</v>
      </c>
      <c r="G2024" s="28" t="str">
        <f>Source!DG1765</f>
        <v/>
      </c>
      <c r="H2024" s="10">
        <f>Source!AV1765</f>
        <v>1</v>
      </c>
      <c r="I2024" s="29">
        <f>ROUND((ROUND((Source!AF1765*Source!AV1765*Source!I1765),2)),2)</f>
        <v>4.5599999999999996</v>
      </c>
      <c r="J2024" s="10">
        <f>IF(Source!BA1765&lt;&gt; 0, Source!BA1765, 1)</f>
        <v>26.39</v>
      </c>
      <c r="K2024" s="29">
        <f>Source!S1765</f>
        <v>120.34</v>
      </c>
      <c r="W2024">
        <f>I2024</f>
        <v>4.5599999999999996</v>
      </c>
    </row>
    <row r="2025" spans="1:28" ht="14.25" x14ac:dyDescent="0.2">
      <c r="A2025" s="26"/>
      <c r="B2025" s="26"/>
      <c r="C2025" s="26" t="s">
        <v>314</v>
      </c>
      <c r="D2025" s="27" t="s">
        <v>315</v>
      </c>
      <c r="E2025" s="10">
        <f>Source!DN1765</f>
        <v>110</v>
      </c>
      <c r="F2025" s="29"/>
      <c r="G2025" s="28"/>
      <c r="H2025" s="10"/>
      <c r="I2025" s="29">
        <f>SUM(Q2022:Q2024)</f>
        <v>5.0199999999999996</v>
      </c>
      <c r="J2025" s="10">
        <f>Source!BZ1765</f>
        <v>90</v>
      </c>
      <c r="K2025" s="29">
        <f>SUM(R2022:R2024)</f>
        <v>108.31</v>
      </c>
    </row>
    <row r="2026" spans="1:28" ht="14.25" x14ac:dyDescent="0.2">
      <c r="A2026" s="26"/>
      <c r="B2026" s="26"/>
      <c r="C2026" s="26" t="s">
        <v>316</v>
      </c>
      <c r="D2026" s="27" t="s">
        <v>315</v>
      </c>
      <c r="E2026" s="10">
        <f>Source!DO1765</f>
        <v>74</v>
      </c>
      <c r="F2026" s="29"/>
      <c r="G2026" s="28"/>
      <c r="H2026" s="10"/>
      <c r="I2026" s="29">
        <f>SUM(S2022:S2025)</f>
        <v>3.37</v>
      </c>
      <c r="J2026" s="10">
        <f>Source!CA1765</f>
        <v>41</v>
      </c>
      <c r="K2026" s="29">
        <f>SUM(T2022:T2025)</f>
        <v>49.34</v>
      </c>
    </row>
    <row r="2027" spans="1:28" ht="14.25" x14ac:dyDescent="0.2">
      <c r="A2027" s="34"/>
      <c r="B2027" s="34"/>
      <c r="C2027" s="34" t="s">
        <v>317</v>
      </c>
      <c r="D2027" s="35" t="s">
        <v>318</v>
      </c>
      <c r="E2027" s="36">
        <f>Source!AQ1765</f>
        <v>20.73</v>
      </c>
      <c r="F2027" s="37"/>
      <c r="G2027" s="38" t="str">
        <f>Source!DI1765</f>
        <v/>
      </c>
      <c r="H2027" s="36">
        <f>Source!AV1765</f>
        <v>1</v>
      </c>
      <c r="I2027" s="37">
        <f>Source!U1765</f>
        <v>0.41460000000000002</v>
      </c>
      <c r="J2027" s="36"/>
      <c r="K2027" s="37"/>
      <c r="AB2027" s="32">
        <f>I2027</f>
        <v>0.41460000000000002</v>
      </c>
    </row>
    <row r="2028" spans="1:28" ht="15" x14ac:dyDescent="0.25">
      <c r="A2028" s="39"/>
      <c r="B2028" s="39"/>
      <c r="C2028" s="40" t="s">
        <v>319</v>
      </c>
      <c r="D2028" s="39"/>
      <c r="E2028" s="39"/>
      <c r="F2028" s="39"/>
      <c r="G2028" s="39"/>
      <c r="H2028" s="76">
        <f>I2024+I2025+I2026</f>
        <v>12.95</v>
      </c>
      <c r="I2028" s="76"/>
      <c r="J2028" s="76">
        <f>K2024+K2025+K2026</f>
        <v>277.99</v>
      </c>
      <c r="K2028" s="76"/>
      <c r="O2028" s="32">
        <f>I2024+I2025+I2026</f>
        <v>12.95</v>
      </c>
      <c r="P2028" s="32">
        <f>K2024+K2025+K2026</f>
        <v>277.99</v>
      </c>
      <c r="X2028">
        <f>IF(Source!BI1765&lt;=1,I2024+I2025+I2026-0, 0)</f>
        <v>12.95</v>
      </c>
      <c r="Y2028">
        <f>IF(Source!BI1765=2,I2024+I2025+I2026-0, 0)</f>
        <v>0</v>
      </c>
      <c r="Z2028">
        <f>IF(Source!BI1765=3,I2024+I2025+I2026-0, 0)</f>
        <v>0</v>
      </c>
      <c r="AA2028">
        <f>IF(Source!BI1765=4,I2024+I2025+I2026,0)</f>
        <v>0</v>
      </c>
    </row>
    <row r="2030" spans="1:28" ht="57" x14ac:dyDescent="0.2">
      <c r="A2030" s="26">
        <v>5</v>
      </c>
      <c r="B2030" s="26" t="str">
        <f>Source!F1766</f>
        <v>6.62-31-1</v>
      </c>
      <c r="C2030" s="26" t="s">
        <v>53</v>
      </c>
      <c r="D2030" s="27" t="str">
        <f>Source!H1766</f>
        <v>1 м2 поверхности</v>
      </c>
      <c r="E2030" s="10">
        <f>Source!I1766</f>
        <v>20.75</v>
      </c>
      <c r="F2030" s="29"/>
      <c r="G2030" s="28"/>
      <c r="H2030" s="10"/>
      <c r="I2030" s="29"/>
      <c r="J2030" s="10"/>
      <c r="K2030" s="29"/>
      <c r="Q2030">
        <f>ROUND((Source!DN1766/100)*ROUND((ROUND((Source!AF1766*Source!AV1766*Source!I1766),2)),2), 2)</f>
        <v>127.2</v>
      </c>
      <c r="R2030">
        <f>Source!X1766</f>
        <v>2786.15</v>
      </c>
      <c r="S2030">
        <f>ROUND((Source!DO1766/100)*ROUND((ROUND((Source!AF1766*Source!AV1766*Source!I1766),2)),2), 2)</f>
        <v>81.41</v>
      </c>
      <c r="T2030">
        <f>Source!Y1766</f>
        <v>1376.29</v>
      </c>
      <c r="U2030">
        <f>ROUND((175/100)*ROUND((ROUND((Source!AE1766*Source!AV1766*Source!I1766),2)),2), 2)</f>
        <v>0</v>
      </c>
      <c r="V2030">
        <f>ROUND((160/100)*ROUND(ROUND((ROUND((Source!AE1766*Source!AV1766*Source!I1766),2)*Source!BS1766),2), 2), 2)</f>
        <v>0</v>
      </c>
    </row>
    <row r="2031" spans="1:28" ht="14.25" x14ac:dyDescent="0.2">
      <c r="A2031" s="26"/>
      <c r="B2031" s="26"/>
      <c r="C2031" s="26" t="s">
        <v>313</v>
      </c>
      <c r="D2031" s="27"/>
      <c r="E2031" s="10"/>
      <c r="F2031" s="29">
        <f>Source!AO1766</f>
        <v>6.13</v>
      </c>
      <c r="G2031" s="28" t="str">
        <f>Source!DG1766</f>
        <v/>
      </c>
      <c r="H2031" s="10">
        <f>Source!AV1766</f>
        <v>1</v>
      </c>
      <c r="I2031" s="29">
        <f>ROUND((ROUND((Source!AF1766*Source!AV1766*Source!I1766),2)),2)</f>
        <v>127.2</v>
      </c>
      <c r="J2031" s="10">
        <f>IF(Source!BA1766&lt;&gt; 0, Source!BA1766, 1)</f>
        <v>26.39</v>
      </c>
      <c r="K2031" s="29">
        <f>Source!S1766</f>
        <v>3356.81</v>
      </c>
      <c r="W2031">
        <f>I2031</f>
        <v>127.2</v>
      </c>
    </row>
    <row r="2032" spans="1:28" ht="14.25" x14ac:dyDescent="0.2">
      <c r="A2032" s="26"/>
      <c r="B2032" s="26"/>
      <c r="C2032" s="26" t="s">
        <v>314</v>
      </c>
      <c r="D2032" s="27" t="s">
        <v>315</v>
      </c>
      <c r="E2032" s="10">
        <f>Source!DN1766</f>
        <v>100</v>
      </c>
      <c r="F2032" s="29"/>
      <c r="G2032" s="28"/>
      <c r="H2032" s="10"/>
      <c r="I2032" s="29">
        <f>SUM(Q2030:Q2031)</f>
        <v>127.2</v>
      </c>
      <c r="J2032" s="10">
        <f>Source!BZ1766</f>
        <v>83</v>
      </c>
      <c r="K2032" s="29">
        <f>SUM(R2030:R2031)</f>
        <v>2786.15</v>
      </c>
    </row>
    <row r="2033" spans="1:28" ht="14.25" x14ac:dyDescent="0.2">
      <c r="A2033" s="26"/>
      <c r="B2033" s="26"/>
      <c r="C2033" s="26" t="s">
        <v>316</v>
      </c>
      <c r="D2033" s="27" t="s">
        <v>315</v>
      </c>
      <c r="E2033" s="10">
        <f>Source!DO1766</f>
        <v>64</v>
      </c>
      <c r="F2033" s="29"/>
      <c r="G2033" s="28"/>
      <c r="H2033" s="10"/>
      <c r="I2033" s="29">
        <f>SUM(S2030:S2032)</f>
        <v>81.41</v>
      </c>
      <c r="J2033" s="10">
        <f>Source!CA1766</f>
        <v>41</v>
      </c>
      <c r="K2033" s="29">
        <f>SUM(T2030:T2032)</f>
        <v>1376.29</v>
      </c>
    </row>
    <row r="2034" spans="1:28" ht="14.25" x14ac:dyDescent="0.2">
      <c r="A2034" s="34"/>
      <c r="B2034" s="34"/>
      <c r="C2034" s="34" t="s">
        <v>317</v>
      </c>
      <c r="D2034" s="35" t="s">
        <v>318</v>
      </c>
      <c r="E2034" s="36">
        <f>Source!AQ1766</f>
        <v>0.6</v>
      </c>
      <c r="F2034" s="37"/>
      <c r="G2034" s="38" t="str">
        <f>Source!DI1766</f>
        <v/>
      </c>
      <c r="H2034" s="36">
        <f>Source!AV1766</f>
        <v>1</v>
      </c>
      <c r="I2034" s="37">
        <f>Source!U1766</f>
        <v>12.45</v>
      </c>
      <c r="J2034" s="36"/>
      <c r="K2034" s="37"/>
      <c r="AB2034" s="32">
        <f>I2034</f>
        <v>12.45</v>
      </c>
    </row>
    <row r="2035" spans="1:28" ht="15" x14ac:dyDescent="0.25">
      <c r="A2035" s="39"/>
      <c r="B2035" s="39"/>
      <c r="C2035" s="40" t="s">
        <v>319</v>
      </c>
      <c r="D2035" s="39"/>
      <c r="E2035" s="39"/>
      <c r="F2035" s="39"/>
      <c r="G2035" s="39"/>
      <c r="H2035" s="76">
        <f>I2031+I2032+I2033</f>
        <v>335.81</v>
      </c>
      <c r="I2035" s="76"/>
      <c r="J2035" s="76">
        <f>K2031+K2032+K2033</f>
        <v>7519.25</v>
      </c>
      <c r="K2035" s="76"/>
      <c r="O2035" s="32">
        <f>I2031+I2032+I2033</f>
        <v>335.81</v>
      </c>
      <c r="P2035" s="32">
        <f>K2031+K2032+K2033</f>
        <v>7519.25</v>
      </c>
      <c r="X2035">
        <f>IF(Source!BI1766&lt;=1,I2031+I2032+I2033-0, 0)</f>
        <v>335.81</v>
      </c>
      <c r="Y2035">
        <f>IF(Source!BI1766=2,I2031+I2032+I2033-0, 0)</f>
        <v>0</v>
      </c>
      <c r="Z2035">
        <f>IF(Source!BI1766=3,I2031+I2032+I2033-0, 0)</f>
        <v>0</v>
      </c>
      <c r="AA2035">
        <f>IF(Source!BI1766=4,I2031+I2032+I2033,0)</f>
        <v>0</v>
      </c>
    </row>
    <row r="2038" spans="1:28" ht="15" x14ac:dyDescent="0.25">
      <c r="A2038" s="81" t="str">
        <f>CONCATENATE("Итого по подразделу: ",IF(Source!G1768&lt;&gt;"Новый подраздел", Source!G1768, ""))</f>
        <v>Итого по подразделу: Демонтажные и подготовительные  работы</v>
      </c>
      <c r="B2038" s="81"/>
      <c r="C2038" s="81"/>
      <c r="D2038" s="81"/>
      <c r="E2038" s="81"/>
      <c r="F2038" s="81"/>
      <c r="G2038" s="81"/>
      <c r="H2038" s="79">
        <f>SUM(O1996:O2037)</f>
        <v>405.17</v>
      </c>
      <c r="I2038" s="80"/>
      <c r="J2038" s="79">
        <f>SUM(P1996:P2037)</f>
        <v>9090.44</v>
      </c>
      <c r="K2038" s="80"/>
    </row>
    <row r="2039" spans="1:28" hidden="1" x14ac:dyDescent="0.2">
      <c r="A2039" t="s">
        <v>320</v>
      </c>
      <c r="H2039">
        <f>SUM(AC1996:AC2038)</f>
        <v>0</v>
      </c>
      <c r="J2039">
        <f>SUM(AD1996:AD2038)</f>
        <v>0</v>
      </c>
    </row>
    <row r="2040" spans="1:28" hidden="1" x14ac:dyDescent="0.2">
      <c r="A2040" t="s">
        <v>321</v>
      </c>
      <c r="H2040">
        <f>SUM(AE1996:AE2039)</f>
        <v>0</v>
      </c>
      <c r="J2040">
        <f>SUM(AF1996:AF2039)</f>
        <v>0</v>
      </c>
    </row>
    <row r="2042" spans="1:28" ht="15" x14ac:dyDescent="0.25">
      <c r="A2042" s="81" t="str">
        <f>CONCATENATE("Итого по разделу: ",IF(Source!G1798&lt;&gt;"Новый раздел", Source!G1798, ""))</f>
        <v>Итого по разделу: Секция в осях К-Л (Подъезд № 9)</v>
      </c>
      <c r="B2042" s="81"/>
      <c r="C2042" s="81"/>
      <c r="D2042" s="81"/>
      <c r="E2042" s="81"/>
      <c r="F2042" s="81"/>
      <c r="G2042" s="81"/>
      <c r="H2042" s="79">
        <f>SUM(O1994:O2041)</f>
        <v>405.17</v>
      </c>
      <c r="I2042" s="80"/>
      <c r="J2042" s="79">
        <f>SUM(P1994:P2041)</f>
        <v>9090.44</v>
      </c>
      <c r="K2042" s="80"/>
    </row>
    <row r="2043" spans="1:28" hidden="1" x14ac:dyDescent="0.2">
      <c r="A2043" t="s">
        <v>320</v>
      </c>
      <c r="H2043">
        <f>SUM(AC1994:AC2042)</f>
        <v>0</v>
      </c>
      <c r="J2043">
        <f>SUM(AD1994:AD2042)</f>
        <v>0</v>
      </c>
    </row>
    <row r="2044" spans="1:28" hidden="1" x14ac:dyDescent="0.2">
      <c r="A2044" t="s">
        <v>321</v>
      </c>
      <c r="H2044">
        <f>SUM(AE1994:AE2043)</f>
        <v>0</v>
      </c>
      <c r="J2044">
        <f>SUM(AF1994:AF2043)</f>
        <v>0</v>
      </c>
    </row>
    <row r="2046" spans="1:28" ht="16.5" x14ac:dyDescent="0.25">
      <c r="A2046" s="75" t="str">
        <f>CONCATENATE("Раздел: ",IF(Source!G1828&lt;&gt;"Новый раздел", Source!G1828, ""))</f>
        <v>Раздел: Монтажные (кровельные) работы</v>
      </c>
      <c r="B2046" s="75"/>
      <c r="C2046" s="75"/>
      <c r="D2046" s="75"/>
      <c r="E2046" s="75"/>
      <c r="F2046" s="75"/>
      <c r="G2046" s="75"/>
      <c r="H2046" s="75"/>
      <c r="I2046" s="75"/>
      <c r="J2046" s="75"/>
      <c r="K2046" s="75"/>
    </row>
    <row r="2047" spans="1:28" ht="28.5" x14ac:dyDescent="0.2">
      <c r="A2047" s="26">
        <v>1</v>
      </c>
      <c r="B2047" s="26" t="str">
        <f>Source!F1832</f>
        <v>6.58-31-3</v>
      </c>
      <c r="C2047" s="26" t="s">
        <v>110</v>
      </c>
      <c r="D2047" s="27" t="str">
        <f>Source!H1832</f>
        <v>100 мест</v>
      </c>
      <c r="E2047" s="10">
        <f>Source!I1832</f>
        <v>0.02</v>
      </c>
      <c r="F2047" s="29"/>
      <c r="G2047" s="28"/>
      <c r="H2047" s="10"/>
      <c r="I2047" s="29"/>
      <c r="J2047" s="10"/>
      <c r="K2047" s="29"/>
      <c r="Q2047">
        <f>ROUND((Source!DN1832/100)*ROUND((ROUND((Source!AF1832*Source!AV1832*Source!I1832),2)),2), 2)</f>
        <v>27.29</v>
      </c>
      <c r="R2047">
        <f>Source!X1832</f>
        <v>602.45000000000005</v>
      </c>
      <c r="S2047">
        <f>ROUND((Source!DO1832/100)*ROUND((ROUND((Source!AF1832*Source!AV1832*Source!I1832),2)),2), 2)</f>
        <v>20.73</v>
      </c>
      <c r="T2047">
        <f>Source!Y1832</f>
        <v>283.91000000000003</v>
      </c>
      <c r="U2047">
        <f>ROUND((175/100)*ROUND((ROUND((Source!AE1832*Source!AV1832*Source!I1832),2)),2), 2)</f>
        <v>0.53</v>
      </c>
      <c r="V2047">
        <f>ROUND((160/100)*ROUND(ROUND((ROUND((Source!AE1832*Source!AV1832*Source!I1832),2)*Source!BS1832),2), 2), 2)</f>
        <v>12.67</v>
      </c>
    </row>
    <row r="2048" spans="1:28" x14ac:dyDescent="0.2">
      <c r="C2048" s="30" t="str">
        <f>"Объем: "&amp;Source!I1832&amp;"=2/"&amp;"100"</f>
        <v>Объем: 0,02=2/100</v>
      </c>
    </row>
    <row r="2049" spans="1:28" ht="14.25" x14ac:dyDescent="0.2">
      <c r="A2049" s="26"/>
      <c r="B2049" s="26"/>
      <c r="C2049" s="26" t="s">
        <v>313</v>
      </c>
      <c r="D2049" s="27"/>
      <c r="E2049" s="10"/>
      <c r="F2049" s="29">
        <f>Source!AO1832</f>
        <v>1311.93</v>
      </c>
      <c r="G2049" s="28" t="str">
        <f>Source!DG1832</f>
        <v/>
      </c>
      <c r="H2049" s="10">
        <f>Source!AV1832</f>
        <v>1</v>
      </c>
      <c r="I2049" s="29">
        <f>ROUND((ROUND((Source!AF1832*Source!AV1832*Source!I1832),2)),2)</f>
        <v>26.24</v>
      </c>
      <c r="J2049" s="10">
        <f>IF(Source!BA1832&lt;&gt; 0, Source!BA1832, 1)</f>
        <v>26.39</v>
      </c>
      <c r="K2049" s="29">
        <f>Source!S1832</f>
        <v>692.47</v>
      </c>
      <c r="W2049">
        <f>I2049</f>
        <v>26.24</v>
      </c>
    </row>
    <row r="2050" spans="1:28" ht="14.25" x14ac:dyDescent="0.2">
      <c r="A2050" s="26"/>
      <c r="B2050" s="26"/>
      <c r="C2050" s="26" t="s">
        <v>322</v>
      </c>
      <c r="D2050" s="27"/>
      <c r="E2050" s="10"/>
      <c r="F2050" s="29">
        <f>Source!AM1832</f>
        <v>41.45</v>
      </c>
      <c r="G2050" s="28" t="str">
        <f>Source!DE1832</f>
        <v/>
      </c>
      <c r="H2050" s="10">
        <f>Source!AV1832</f>
        <v>1</v>
      </c>
      <c r="I2050" s="29">
        <f>(ROUND((ROUND(((Source!ET1832)*Source!AV1832*Source!I1832),2)),2)+ROUND((ROUND(((Source!AE1832-(Source!EU1832))*Source!AV1832*Source!I1832),2)),2))</f>
        <v>0.83</v>
      </c>
      <c r="J2050" s="10">
        <f>IF(Source!BB1832&lt;&gt; 0, Source!BB1832, 1)</f>
        <v>14.75</v>
      </c>
      <c r="K2050" s="29">
        <f>Source!Q1832</f>
        <v>12.24</v>
      </c>
    </row>
    <row r="2051" spans="1:28" ht="14.25" x14ac:dyDescent="0.2">
      <c r="A2051" s="26"/>
      <c r="B2051" s="26"/>
      <c r="C2051" s="26" t="s">
        <v>323</v>
      </c>
      <c r="D2051" s="27"/>
      <c r="E2051" s="10"/>
      <c r="F2051" s="29">
        <f>Source!AN1832</f>
        <v>15.08</v>
      </c>
      <c r="G2051" s="28" t="str">
        <f>Source!DF1832</f>
        <v/>
      </c>
      <c r="H2051" s="10">
        <f>Source!AV1832</f>
        <v>1</v>
      </c>
      <c r="I2051" s="41">
        <f>ROUND((ROUND((Source!AE1832*Source!AV1832*Source!I1832),2)),2)</f>
        <v>0.3</v>
      </c>
      <c r="J2051" s="10">
        <f>IF(Source!BS1832&lt;&gt; 0, Source!BS1832, 1)</f>
        <v>26.39</v>
      </c>
      <c r="K2051" s="41">
        <f>Source!R1832</f>
        <v>7.92</v>
      </c>
      <c r="W2051">
        <f>I2051</f>
        <v>0.3</v>
      </c>
    </row>
    <row r="2052" spans="1:28" ht="14.25" x14ac:dyDescent="0.2">
      <c r="A2052" s="26"/>
      <c r="B2052" s="26"/>
      <c r="C2052" s="26" t="s">
        <v>324</v>
      </c>
      <c r="D2052" s="27"/>
      <c r="E2052" s="10"/>
      <c r="F2052" s="29">
        <f>Source!AL1832</f>
        <v>972.06</v>
      </c>
      <c r="G2052" s="28" t="str">
        <f>Source!DD1832</f>
        <v/>
      </c>
      <c r="H2052" s="10">
        <f>Source!AW1832</f>
        <v>1</v>
      </c>
      <c r="I2052" s="29">
        <f>ROUND((ROUND((Source!AC1832*Source!AW1832*Source!I1832),2)),2)</f>
        <v>19.440000000000001</v>
      </c>
      <c r="J2052" s="10">
        <f>IF(Source!BC1832&lt;&gt; 0, Source!BC1832, 1)</f>
        <v>8.3000000000000007</v>
      </c>
      <c r="K2052" s="29">
        <f>Source!P1832</f>
        <v>161.35</v>
      </c>
    </row>
    <row r="2053" spans="1:28" ht="28.5" x14ac:dyDescent="0.2">
      <c r="A2053" s="26" t="s">
        <v>27</v>
      </c>
      <c r="B2053" s="26" t="str">
        <f>Source!F1833</f>
        <v>9999990001</v>
      </c>
      <c r="C2053" s="26" t="s">
        <v>29</v>
      </c>
      <c r="D2053" s="27" t="str">
        <f>Source!H1833</f>
        <v>т</v>
      </c>
      <c r="E2053" s="10">
        <f>Source!I1833</f>
        <v>-2.5600000000000001E-2</v>
      </c>
      <c r="F2053" s="29">
        <f>Source!AK1833</f>
        <v>0</v>
      </c>
      <c r="G2053" s="31" t="s">
        <v>3</v>
      </c>
      <c r="H2053" s="10">
        <f>Source!AW1833</f>
        <v>1</v>
      </c>
      <c r="I2053" s="29">
        <f>ROUND((ROUND((Source!AC1833*Source!AW1833*Source!I1833),2)),2)+(ROUND((ROUND(((Source!ET1833)*Source!AV1833*Source!I1833),2)),2)+ROUND((ROUND(((Source!AE1833-(Source!EU1833))*Source!AV1833*Source!I1833),2)),2))+ROUND((ROUND((Source!AF1833*Source!AV1833*Source!I1833),2)),2)</f>
        <v>0</v>
      </c>
      <c r="J2053" s="10">
        <f>IF(Source!BC1833&lt;&gt; 0, Source!BC1833, 1)</f>
        <v>1</v>
      </c>
      <c r="K2053" s="29">
        <f>Source!O1833</f>
        <v>0</v>
      </c>
      <c r="Q2053">
        <f>ROUND((Source!DN1833/100)*ROUND((ROUND((Source!AF1833*Source!AV1833*Source!I1833),2)),2), 2)</f>
        <v>0</v>
      </c>
      <c r="R2053">
        <f>Source!X1833</f>
        <v>0</v>
      </c>
      <c r="S2053">
        <f>ROUND((Source!DO1833/100)*ROUND((ROUND((Source!AF1833*Source!AV1833*Source!I1833),2)),2), 2)</f>
        <v>0</v>
      </c>
      <c r="T2053">
        <f>Source!Y1833</f>
        <v>0</v>
      </c>
      <c r="U2053">
        <f>ROUND((175/100)*ROUND((ROUND((Source!AE1833*Source!AV1833*Source!I1833),2)),2), 2)</f>
        <v>0</v>
      </c>
      <c r="V2053">
        <f>ROUND((160/100)*ROUND(ROUND((ROUND((Source!AE1833*Source!AV1833*Source!I1833),2)*Source!BS1833),2), 2), 2)</f>
        <v>0</v>
      </c>
      <c r="X2053">
        <f>IF(Source!BI1833&lt;=1,I2053, 0)</f>
        <v>0</v>
      </c>
      <c r="Y2053">
        <f>IF(Source!BI1833=2,I2053, 0)</f>
        <v>0</v>
      </c>
      <c r="Z2053">
        <f>IF(Source!BI1833=3,I2053, 0)</f>
        <v>0</v>
      </c>
      <c r="AA2053">
        <f>IF(Source!BI1833=4,I2053, 0)</f>
        <v>0</v>
      </c>
    </row>
    <row r="2054" spans="1:28" ht="14.25" x14ac:dyDescent="0.2">
      <c r="A2054" s="26"/>
      <c r="B2054" s="26"/>
      <c r="C2054" s="26" t="s">
        <v>314</v>
      </c>
      <c r="D2054" s="27" t="s">
        <v>315</v>
      </c>
      <c r="E2054" s="10">
        <f>Source!DN1832</f>
        <v>104</v>
      </c>
      <c r="F2054" s="29"/>
      <c r="G2054" s="28"/>
      <c r="H2054" s="10"/>
      <c r="I2054" s="29">
        <f>SUM(Q2047:Q2053)</f>
        <v>27.29</v>
      </c>
      <c r="J2054" s="10">
        <f>Source!BZ1832</f>
        <v>87</v>
      </c>
      <c r="K2054" s="29">
        <f>SUM(R2047:R2053)</f>
        <v>602.45000000000005</v>
      </c>
    </row>
    <row r="2055" spans="1:28" ht="14.25" x14ac:dyDescent="0.2">
      <c r="A2055" s="26"/>
      <c r="B2055" s="26"/>
      <c r="C2055" s="26" t="s">
        <v>316</v>
      </c>
      <c r="D2055" s="27" t="s">
        <v>315</v>
      </c>
      <c r="E2055" s="10">
        <f>Source!DO1832</f>
        <v>79</v>
      </c>
      <c r="F2055" s="29"/>
      <c r="G2055" s="28"/>
      <c r="H2055" s="10"/>
      <c r="I2055" s="29">
        <f>SUM(S2047:S2054)</f>
        <v>20.73</v>
      </c>
      <c r="J2055" s="10">
        <f>Source!CA1832</f>
        <v>41</v>
      </c>
      <c r="K2055" s="29">
        <f>SUM(T2047:T2054)</f>
        <v>283.91000000000003</v>
      </c>
    </row>
    <row r="2056" spans="1:28" ht="14.25" x14ac:dyDescent="0.2">
      <c r="A2056" s="26"/>
      <c r="B2056" s="26"/>
      <c r="C2056" s="26" t="s">
        <v>325</v>
      </c>
      <c r="D2056" s="27" t="s">
        <v>315</v>
      </c>
      <c r="E2056" s="10">
        <f>175</f>
        <v>175</v>
      </c>
      <c r="F2056" s="29"/>
      <c r="G2056" s="28"/>
      <c r="H2056" s="10"/>
      <c r="I2056" s="29">
        <f>SUM(U2047:U2055)</f>
        <v>0.53</v>
      </c>
      <c r="J2056" s="10">
        <f>160</f>
        <v>160</v>
      </c>
      <c r="K2056" s="29">
        <f>SUM(V2047:V2055)</f>
        <v>12.67</v>
      </c>
    </row>
    <row r="2057" spans="1:28" ht="14.25" x14ac:dyDescent="0.2">
      <c r="A2057" s="34"/>
      <c r="B2057" s="34"/>
      <c r="C2057" s="34" t="s">
        <v>317</v>
      </c>
      <c r="D2057" s="35" t="s">
        <v>318</v>
      </c>
      <c r="E2057" s="36">
        <f>Source!AQ1832</f>
        <v>113</v>
      </c>
      <c r="F2057" s="37"/>
      <c r="G2057" s="38" t="str">
        <f>Source!DI1832</f>
        <v/>
      </c>
      <c r="H2057" s="36">
        <f>Source!AV1832</f>
        <v>1</v>
      </c>
      <c r="I2057" s="37">
        <f>Source!U1832</f>
        <v>2.2600000000000002</v>
      </c>
      <c r="J2057" s="36"/>
      <c r="K2057" s="37"/>
      <c r="AB2057" s="32">
        <f>I2057</f>
        <v>2.2600000000000002</v>
      </c>
    </row>
    <row r="2058" spans="1:28" ht="15" x14ac:dyDescent="0.25">
      <c r="A2058" s="39"/>
      <c r="B2058" s="39"/>
      <c r="C2058" s="40" t="s">
        <v>319</v>
      </c>
      <c r="D2058" s="39"/>
      <c r="E2058" s="39"/>
      <c r="F2058" s="39"/>
      <c r="G2058" s="39"/>
      <c r="H2058" s="76">
        <f>I2049+I2050+I2052+I2054+I2055+I2056+SUM(I2053:I2053)</f>
        <v>95.06</v>
      </c>
      <c r="I2058" s="76"/>
      <c r="J2058" s="76">
        <f>K2049+K2050+K2052+K2054+K2055+K2056+SUM(K2053:K2053)</f>
        <v>1765.0900000000004</v>
      </c>
      <c r="K2058" s="76"/>
      <c r="O2058" s="32">
        <f>I2049+I2050+I2052+I2054+I2055+I2056+SUM(I2053:I2053)</f>
        <v>95.06</v>
      </c>
      <c r="P2058" s="32">
        <f>K2049+K2050+K2052+K2054+K2055+K2056+SUM(K2053:K2053)</f>
        <v>1765.0900000000004</v>
      </c>
      <c r="X2058">
        <f>IF(Source!BI1832&lt;=1,I2049+I2050+I2052+I2054+I2055+I2056-0, 0)</f>
        <v>95.06</v>
      </c>
      <c r="Y2058">
        <f>IF(Source!BI1832=2,I2049+I2050+I2052+I2054+I2055+I2056-0, 0)</f>
        <v>0</v>
      </c>
      <c r="Z2058">
        <f>IF(Source!BI1832=3,I2049+I2050+I2052+I2054+I2055+I2056-0, 0)</f>
        <v>0</v>
      </c>
      <c r="AA2058">
        <f>IF(Source!BI1832=4,I2049+I2050+I2052+I2054+I2055+I2056,0)</f>
        <v>0</v>
      </c>
    </row>
    <row r="2060" spans="1:28" ht="28.5" x14ac:dyDescent="0.2">
      <c r="A2060" s="26">
        <v>2</v>
      </c>
      <c r="B2060" s="26" t="str">
        <f>Source!F1834</f>
        <v>6.58-31-1</v>
      </c>
      <c r="C2060" s="26" t="s">
        <v>116</v>
      </c>
      <c r="D2060" s="27" t="str">
        <f>Source!H1834</f>
        <v>100 мест</v>
      </c>
      <c r="E2060" s="10">
        <f>Source!I1834</f>
        <v>0.03</v>
      </c>
      <c r="F2060" s="29"/>
      <c r="G2060" s="28"/>
      <c r="H2060" s="10"/>
      <c r="I2060" s="29"/>
      <c r="J2060" s="10"/>
      <c r="K2060" s="29"/>
      <c r="Q2060">
        <f>ROUND((Source!DN1834/100)*ROUND((ROUND((Source!AF1834*Source!AV1834*Source!I1834),2)),2), 2)</f>
        <v>14.31</v>
      </c>
      <c r="R2060">
        <f>Source!X1834</f>
        <v>315.92</v>
      </c>
      <c r="S2060">
        <f>ROUND((Source!DO1834/100)*ROUND((ROUND((Source!AF1834*Source!AV1834*Source!I1834),2)),2), 2)</f>
        <v>10.87</v>
      </c>
      <c r="T2060">
        <f>Source!Y1834</f>
        <v>148.88</v>
      </c>
      <c r="U2060">
        <f>ROUND((175/100)*ROUND((ROUND((Source!AE1834*Source!AV1834*Source!I1834),2)),2), 2)</f>
        <v>0.19</v>
      </c>
      <c r="V2060">
        <f>ROUND((160/100)*ROUND(ROUND((ROUND((Source!AE1834*Source!AV1834*Source!I1834),2)*Source!BS1834),2), 2), 2)</f>
        <v>4.6399999999999997</v>
      </c>
    </row>
    <row r="2061" spans="1:28" x14ac:dyDescent="0.2">
      <c r="C2061" s="30" t="str">
        <f>"Объем: "&amp;Source!I1834&amp;"=3/"&amp;"100"</f>
        <v>Объем: 0,03=3/100</v>
      </c>
    </row>
    <row r="2062" spans="1:28" ht="14.25" x14ac:dyDescent="0.2">
      <c r="A2062" s="26"/>
      <c r="B2062" s="26"/>
      <c r="C2062" s="26" t="s">
        <v>313</v>
      </c>
      <c r="D2062" s="27"/>
      <c r="E2062" s="10"/>
      <c r="F2062" s="29">
        <f>Source!AO1834</f>
        <v>458.59</v>
      </c>
      <c r="G2062" s="28" t="str">
        <f>Source!DG1834</f>
        <v/>
      </c>
      <c r="H2062" s="10">
        <f>Source!AV1834</f>
        <v>1</v>
      </c>
      <c r="I2062" s="29">
        <f>ROUND((ROUND((Source!AF1834*Source!AV1834*Source!I1834),2)),2)</f>
        <v>13.76</v>
      </c>
      <c r="J2062" s="10">
        <f>IF(Source!BA1834&lt;&gt; 0, Source!BA1834, 1)</f>
        <v>26.39</v>
      </c>
      <c r="K2062" s="29">
        <f>Source!S1834</f>
        <v>363.13</v>
      </c>
      <c r="W2062">
        <f>I2062</f>
        <v>13.76</v>
      </c>
    </row>
    <row r="2063" spans="1:28" ht="14.25" x14ac:dyDescent="0.2">
      <c r="A2063" s="26"/>
      <c r="B2063" s="26"/>
      <c r="C2063" s="26" t="s">
        <v>322</v>
      </c>
      <c r="D2063" s="27"/>
      <c r="E2063" s="10"/>
      <c r="F2063" s="29">
        <f>Source!AM1834</f>
        <v>9.8699999999999992</v>
      </c>
      <c r="G2063" s="28" t="str">
        <f>Source!DE1834</f>
        <v/>
      </c>
      <c r="H2063" s="10">
        <f>Source!AV1834</f>
        <v>1</v>
      </c>
      <c r="I2063" s="29">
        <f>(ROUND((ROUND(((Source!ET1834)*Source!AV1834*Source!I1834),2)),2)+ROUND((ROUND(((Source!AE1834-(Source!EU1834))*Source!AV1834*Source!I1834),2)),2))</f>
        <v>0.3</v>
      </c>
      <c r="J2063" s="10">
        <f>IF(Source!BB1834&lt;&gt; 0, Source!BB1834, 1)</f>
        <v>14.65</v>
      </c>
      <c r="K2063" s="29">
        <f>Source!Q1834</f>
        <v>4.4000000000000004</v>
      </c>
    </row>
    <row r="2064" spans="1:28" ht="14.25" x14ac:dyDescent="0.2">
      <c r="A2064" s="26"/>
      <c r="B2064" s="26"/>
      <c r="C2064" s="26" t="s">
        <v>323</v>
      </c>
      <c r="D2064" s="27"/>
      <c r="E2064" s="10"/>
      <c r="F2064" s="29">
        <f>Source!AN1834</f>
        <v>3.55</v>
      </c>
      <c r="G2064" s="28" t="str">
        <f>Source!DF1834</f>
        <v/>
      </c>
      <c r="H2064" s="10">
        <f>Source!AV1834</f>
        <v>1</v>
      </c>
      <c r="I2064" s="41">
        <f>ROUND((ROUND((Source!AE1834*Source!AV1834*Source!I1834),2)),2)</f>
        <v>0.11</v>
      </c>
      <c r="J2064" s="10">
        <f>IF(Source!BS1834&lt;&gt; 0, Source!BS1834, 1)</f>
        <v>26.39</v>
      </c>
      <c r="K2064" s="41">
        <f>Source!R1834</f>
        <v>2.9</v>
      </c>
      <c r="W2064">
        <f>I2064</f>
        <v>0.11</v>
      </c>
    </row>
    <row r="2065" spans="1:28" ht="14.25" x14ac:dyDescent="0.2">
      <c r="A2065" s="26"/>
      <c r="B2065" s="26"/>
      <c r="C2065" s="26" t="s">
        <v>324</v>
      </c>
      <c r="D2065" s="27"/>
      <c r="E2065" s="10"/>
      <c r="F2065" s="29">
        <f>Source!AL1834</f>
        <v>195.25</v>
      </c>
      <c r="G2065" s="28" t="str">
        <f>Source!DD1834</f>
        <v/>
      </c>
      <c r="H2065" s="10">
        <f>Source!AW1834</f>
        <v>1</v>
      </c>
      <c r="I2065" s="29">
        <f>ROUND((ROUND((Source!AC1834*Source!AW1834*Source!I1834),2)),2)</f>
        <v>5.86</v>
      </c>
      <c r="J2065" s="10">
        <f>IF(Source!BC1834&lt;&gt; 0, Source!BC1834, 1)</f>
        <v>8.3000000000000007</v>
      </c>
      <c r="K2065" s="29">
        <f>Source!P1834</f>
        <v>48.64</v>
      </c>
    </row>
    <row r="2066" spans="1:28" ht="28.5" x14ac:dyDescent="0.2">
      <c r="A2066" s="26" t="s">
        <v>118</v>
      </c>
      <c r="B2066" s="26" t="str">
        <f>Source!F1835</f>
        <v>9999990001</v>
      </c>
      <c r="C2066" s="26" t="s">
        <v>29</v>
      </c>
      <c r="D2066" s="27" t="str">
        <f>Source!H1835</f>
        <v>т</v>
      </c>
      <c r="E2066" s="10">
        <f>Source!I1835</f>
        <v>-8.9999999999999993E-3</v>
      </c>
      <c r="F2066" s="29">
        <f>Source!AK1835</f>
        <v>0</v>
      </c>
      <c r="G2066" s="31" t="s">
        <v>3</v>
      </c>
      <c r="H2066" s="10">
        <f>Source!AW1835</f>
        <v>1</v>
      </c>
      <c r="I2066" s="29">
        <f>ROUND((ROUND((Source!AC1835*Source!AW1835*Source!I1835),2)),2)+(ROUND((ROUND(((Source!ET1835)*Source!AV1835*Source!I1835),2)),2)+ROUND((ROUND(((Source!AE1835-(Source!EU1835))*Source!AV1835*Source!I1835),2)),2))+ROUND((ROUND((Source!AF1835*Source!AV1835*Source!I1835),2)),2)</f>
        <v>0</v>
      </c>
      <c r="J2066" s="10">
        <f>IF(Source!BC1835&lt;&gt; 0, Source!BC1835, 1)</f>
        <v>1</v>
      </c>
      <c r="K2066" s="29">
        <f>Source!O1835</f>
        <v>0</v>
      </c>
      <c r="Q2066">
        <f>ROUND((Source!DN1835/100)*ROUND((ROUND((Source!AF1835*Source!AV1835*Source!I1835),2)),2), 2)</f>
        <v>0</v>
      </c>
      <c r="R2066">
        <f>Source!X1835</f>
        <v>0</v>
      </c>
      <c r="S2066">
        <f>ROUND((Source!DO1835/100)*ROUND((ROUND((Source!AF1835*Source!AV1835*Source!I1835),2)),2), 2)</f>
        <v>0</v>
      </c>
      <c r="T2066">
        <f>Source!Y1835</f>
        <v>0</v>
      </c>
      <c r="U2066">
        <f>ROUND((175/100)*ROUND((ROUND((Source!AE1835*Source!AV1835*Source!I1835),2)),2), 2)</f>
        <v>0</v>
      </c>
      <c r="V2066">
        <f>ROUND((160/100)*ROUND(ROUND((ROUND((Source!AE1835*Source!AV1835*Source!I1835),2)*Source!BS1835),2), 2), 2)</f>
        <v>0</v>
      </c>
      <c r="X2066">
        <f>IF(Source!BI1835&lt;=1,I2066, 0)</f>
        <v>0</v>
      </c>
      <c r="Y2066">
        <f>IF(Source!BI1835=2,I2066, 0)</f>
        <v>0</v>
      </c>
      <c r="Z2066">
        <f>IF(Source!BI1835=3,I2066, 0)</f>
        <v>0</v>
      </c>
      <c r="AA2066">
        <f>IF(Source!BI1835=4,I2066, 0)</f>
        <v>0</v>
      </c>
    </row>
    <row r="2067" spans="1:28" ht="14.25" x14ac:dyDescent="0.2">
      <c r="A2067" s="26"/>
      <c r="B2067" s="26"/>
      <c r="C2067" s="26" t="s">
        <v>314</v>
      </c>
      <c r="D2067" s="27" t="s">
        <v>315</v>
      </c>
      <c r="E2067" s="10">
        <f>Source!DN1834</f>
        <v>104</v>
      </c>
      <c r="F2067" s="29"/>
      <c r="G2067" s="28"/>
      <c r="H2067" s="10"/>
      <c r="I2067" s="29">
        <f>SUM(Q2060:Q2066)</f>
        <v>14.31</v>
      </c>
      <c r="J2067" s="10">
        <f>Source!BZ1834</f>
        <v>87</v>
      </c>
      <c r="K2067" s="29">
        <f>SUM(R2060:R2066)</f>
        <v>315.92</v>
      </c>
    </row>
    <row r="2068" spans="1:28" ht="14.25" x14ac:dyDescent="0.2">
      <c r="A2068" s="26"/>
      <c r="B2068" s="26"/>
      <c r="C2068" s="26" t="s">
        <v>316</v>
      </c>
      <c r="D2068" s="27" t="s">
        <v>315</v>
      </c>
      <c r="E2068" s="10">
        <f>Source!DO1834</f>
        <v>79</v>
      </c>
      <c r="F2068" s="29"/>
      <c r="G2068" s="28"/>
      <c r="H2068" s="10"/>
      <c r="I2068" s="29">
        <f>SUM(S2060:S2067)</f>
        <v>10.87</v>
      </c>
      <c r="J2068" s="10">
        <f>Source!CA1834</f>
        <v>41</v>
      </c>
      <c r="K2068" s="29">
        <f>SUM(T2060:T2067)</f>
        <v>148.88</v>
      </c>
    </row>
    <row r="2069" spans="1:28" ht="14.25" x14ac:dyDescent="0.2">
      <c r="A2069" s="26"/>
      <c r="B2069" s="26"/>
      <c r="C2069" s="26" t="s">
        <v>325</v>
      </c>
      <c r="D2069" s="27" t="s">
        <v>315</v>
      </c>
      <c r="E2069" s="10">
        <f>175</f>
        <v>175</v>
      </c>
      <c r="F2069" s="29"/>
      <c r="G2069" s="28"/>
      <c r="H2069" s="10"/>
      <c r="I2069" s="29">
        <f>SUM(U2060:U2068)</f>
        <v>0.19</v>
      </c>
      <c r="J2069" s="10">
        <f>160</f>
        <v>160</v>
      </c>
      <c r="K2069" s="29">
        <f>SUM(V2060:V2068)</f>
        <v>4.6399999999999997</v>
      </c>
    </row>
    <row r="2070" spans="1:28" ht="14.25" x14ac:dyDescent="0.2">
      <c r="A2070" s="34"/>
      <c r="B2070" s="34"/>
      <c r="C2070" s="34" t="s">
        <v>317</v>
      </c>
      <c r="D2070" s="35" t="s">
        <v>318</v>
      </c>
      <c r="E2070" s="36">
        <f>Source!AQ1834</f>
        <v>39.5</v>
      </c>
      <c r="F2070" s="37"/>
      <c r="G2070" s="38" t="str">
        <f>Source!DI1834</f>
        <v/>
      </c>
      <c r="H2070" s="36">
        <f>Source!AV1834</f>
        <v>1</v>
      </c>
      <c r="I2070" s="37">
        <f>Source!U1834</f>
        <v>1.1850000000000001</v>
      </c>
      <c r="J2070" s="36"/>
      <c r="K2070" s="37"/>
      <c r="AB2070" s="32">
        <f>I2070</f>
        <v>1.1850000000000001</v>
      </c>
    </row>
    <row r="2071" spans="1:28" ht="15" x14ac:dyDescent="0.25">
      <c r="A2071" s="39"/>
      <c r="B2071" s="39"/>
      <c r="C2071" s="40" t="s">
        <v>319</v>
      </c>
      <c r="D2071" s="39"/>
      <c r="E2071" s="39"/>
      <c r="F2071" s="39"/>
      <c r="G2071" s="39"/>
      <c r="H2071" s="76">
        <f>I2062+I2063+I2065+I2067+I2068+I2069+SUM(I2066:I2066)</f>
        <v>45.29</v>
      </c>
      <c r="I2071" s="76"/>
      <c r="J2071" s="76">
        <f>K2062+K2063+K2065+K2067+K2068+K2069+SUM(K2066:K2066)</f>
        <v>885.6099999999999</v>
      </c>
      <c r="K2071" s="76"/>
      <c r="O2071" s="32">
        <f>I2062+I2063+I2065+I2067+I2068+I2069+SUM(I2066:I2066)</f>
        <v>45.29</v>
      </c>
      <c r="P2071" s="32">
        <f>K2062+K2063+K2065+K2067+K2068+K2069+SUM(K2066:K2066)</f>
        <v>885.6099999999999</v>
      </c>
      <c r="X2071">
        <f>IF(Source!BI1834&lt;=1,I2062+I2063+I2065+I2067+I2068+I2069-0, 0)</f>
        <v>45.29</v>
      </c>
      <c r="Y2071">
        <f>IF(Source!BI1834=2,I2062+I2063+I2065+I2067+I2068+I2069-0, 0)</f>
        <v>0</v>
      </c>
      <c r="Z2071">
        <f>IF(Source!BI1834=3,I2062+I2063+I2065+I2067+I2068+I2069-0, 0)</f>
        <v>0</v>
      </c>
      <c r="AA2071">
        <f>IF(Source!BI1834=4,I2062+I2063+I2065+I2067+I2068+I2069,0)</f>
        <v>0</v>
      </c>
    </row>
    <row r="2073" spans="1:28" ht="28.5" x14ac:dyDescent="0.2">
      <c r="A2073" s="26">
        <v>3</v>
      </c>
      <c r="B2073" s="26" t="str">
        <f>Source!F1836</f>
        <v>6.54-9-2</v>
      </c>
      <c r="C2073" s="26" t="s">
        <v>120</v>
      </c>
      <c r="D2073" s="27" t="str">
        <f>Source!H1836</f>
        <v>1 м3</v>
      </c>
      <c r="E2073" s="10">
        <f>Source!I1836</f>
        <v>1</v>
      </c>
      <c r="F2073" s="29"/>
      <c r="G2073" s="28"/>
      <c r="H2073" s="10"/>
      <c r="I2073" s="29"/>
      <c r="J2073" s="10"/>
      <c r="K2073" s="29"/>
      <c r="Q2073">
        <f>ROUND((Source!DN1836/100)*ROUND((ROUND((Source!AF1836*Source!AV1836*Source!I1836),2)),2), 2)</f>
        <v>229.89</v>
      </c>
      <c r="R2073">
        <f>Source!X1836</f>
        <v>4996.21</v>
      </c>
      <c r="S2073">
        <f>ROUND((Source!DO1836/100)*ROUND((ROUND((Source!AF1836*Source!AV1836*Source!I1836),2)),2), 2)</f>
        <v>189.32</v>
      </c>
      <c r="T2073">
        <f>Source!Y1836</f>
        <v>2926.35</v>
      </c>
      <c r="U2073">
        <f>ROUND((175/100)*ROUND((ROUND((Source!AE1836*Source!AV1836*Source!I1836),2)),2), 2)</f>
        <v>8.16</v>
      </c>
      <c r="V2073">
        <f>ROUND((160/100)*ROUND(ROUND((ROUND((Source!AE1836*Source!AV1836*Source!I1836),2)*Source!BS1836),2), 2), 2)</f>
        <v>196.77</v>
      </c>
    </row>
    <row r="2074" spans="1:28" ht="14.25" x14ac:dyDescent="0.2">
      <c r="A2074" s="26"/>
      <c r="B2074" s="26"/>
      <c r="C2074" s="26" t="s">
        <v>313</v>
      </c>
      <c r="D2074" s="27"/>
      <c r="E2074" s="10"/>
      <c r="F2074" s="29">
        <f>Source!AO1836</f>
        <v>270.45999999999998</v>
      </c>
      <c r="G2074" s="28" t="str">
        <f>Source!DG1836</f>
        <v/>
      </c>
      <c r="H2074" s="10">
        <f>Source!AV1836</f>
        <v>1</v>
      </c>
      <c r="I2074" s="29">
        <f>ROUND((ROUND((Source!AF1836*Source!AV1836*Source!I1836),2)),2)</f>
        <v>270.45999999999998</v>
      </c>
      <c r="J2074" s="10">
        <f>IF(Source!BA1836&lt;&gt; 0, Source!BA1836, 1)</f>
        <v>26.39</v>
      </c>
      <c r="K2074" s="29">
        <f>Source!S1836</f>
        <v>7137.44</v>
      </c>
      <c r="W2074">
        <f>I2074</f>
        <v>270.45999999999998</v>
      </c>
    </row>
    <row r="2075" spans="1:28" ht="14.25" x14ac:dyDescent="0.2">
      <c r="A2075" s="26"/>
      <c r="B2075" s="26"/>
      <c r="C2075" s="26" t="s">
        <v>322</v>
      </c>
      <c r="D2075" s="27"/>
      <c r="E2075" s="10"/>
      <c r="F2075" s="29">
        <f>Source!AM1836</f>
        <v>18.57</v>
      </c>
      <c r="G2075" s="28" t="str">
        <f>Source!DE1836</f>
        <v/>
      </c>
      <c r="H2075" s="10">
        <f>Source!AV1836</f>
        <v>1</v>
      </c>
      <c r="I2075" s="29">
        <f>(ROUND((ROUND(((Source!ET1836)*Source!AV1836*Source!I1836),2)),2)+ROUND((ROUND(((Source!AE1836-(Source!EU1836))*Source!AV1836*Source!I1836),2)),2))</f>
        <v>18.57</v>
      </c>
      <c r="J2075" s="10">
        <f>IF(Source!BB1836&lt;&gt; 0, Source!BB1836, 1)</f>
        <v>11.89</v>
      </c>
      <c r="K2075" s="29">
        <f>Source!Q1836</f>
        <v>220.8</v>
      </c>
    </row>
    <row r="2076" spans="1:28" ht="14.25" x14ac:dyDescent="0.2">
      <c r="A2076" s="26"/>
      <c r="B2076" s="26"/>
      <c r="C2076" s="26" t="s">
        <v>323</v>
      </c>
      <c r="D2076" s="27"/>
      <c r="E2076" s="10"/>
      <c r="F2076" s="29">
        <f>Source!AN1836</f>
        <v>4.66</v>
      </c>
      <c r="G2076" s="28" t="str">
        <f>Source!DF1836</f>
        <v/>
      </c>
      <c r="H2076" s="10">
        <f>Source!AV1836</f>
        <v>1</v>
      </c>
      <c r="I2076" s="41">
        <f>ROUND((ROUND((Source!AE1836*Source!AV1836*Source!I1836),2)),2)</f>
        <v>4.66</v>
      </c>
      <c r="J2076" s="10">
        <f>IF(Source!BS1836&lt;&gt; 0, Source!BS1836, 1)</f>
        <v>26.39</v>
      </c>
      <c r="K2076" s="41">
        <f>Source!R1836</f>
        <v>122.98</v>
      </c>
      <c r="W2076">
        <f>I2076</f>
        <v>4.66</v>
      </c>
    </row>
    <row r="2077" spans="1:28" ht="14.25" x14ac:dyDescent="0.2">
      <c r="A2077" s="26"/>
      <c r="B2077" s="26"/>
      <c r="C2077" s="26" t="s">
        <v>324</v>
      </c>
      <c r="D2077" s="27"/>
      <c r="E2077" s="10"/>
      <c r="F2077" s="29">
        <f>Source!AL1836</f>
        <v>558.79</v>
      </c>
      <c r="G2077" s="28" t="str">
        <f>Source!DD1836</f>
        <v/>
      </c>
      <c r="H2077" s="10">
        <f>Source!AW1836</f>
        <v>1</v>
      </c>
      <c r="I2077" s="29">
        <f>ROUND((ROUND((Source!AC1836*Source!AW1836*Source!I1836),2)),2)</f>
        <v>558.79</v>
      </c>
      <c r="J2077" s="10">
        <f>IF(Source!BC1836&lt;&gt; 0, Source!BC1836, 1)</f>
        <v>9.44</v>
      </c>
      <c r="K2077" s="29">
        <f>Source!P1836</f>
        <v>5274.98</v>
      </c>
    </row>
    <row r="2078" spans="1:28" ht="14.25" x14ac:dyDescent="0.2">
      <c r="A2078" s="26" t="s">
        <v>44</v>
      </c>
      <c r="B2078" s="26" t="str">
        <f>Source!F1837</f>
        <v>1.3-2-6</v>
      </c>
      <c r="C2078" s="26" t="s">
        <v>127</v>
      </c>
      <c r="D2078" s="27" t="str">
        <f>Source!H1837</f>
        <v>м3</v>
      </c>
      <c r="E2078" s="10">
        <f>Source!I1837</f>
        <v>1.02</v>
      </c>
      <c r="F2078" s="29">
        <f>Source!AK1837</f>
        <v>478.96</v>
      </c>
      <c r="G2078" s="31" t="s">
        <v>3</v>
      </c>
      <c r="H2078" s="10">
        <f>Source!AW1837</f>
        <v>1</v>
      </c>
      <c r="I2078" s="29">
        <f>ROUND((ROUND((Source!AC1837*Source!AW1837*Source!I1837),2)),2)+(ROUND((ROUND(((Source!ET1837)*Source!AV1837*Source!I1837),2)),2)+ROUND((ROUND(((Source!AE1837-(Source!EU1837))*Source!AV1837*Source!I1837),2)),2))+ROUND((ROUND((Source!AF1837*Source!AV1837*Source!I1837),2)),2)</f>
        <v>488.54</v>
      </c>
      <c r="J2078" s="10">
        <f>IF(Source!BC1837&lt;&gt; 0, Source!BC1837, 1)</f>
        <v>7.8</v>
      </c>
      <c r="K2078" s="29">
        <f>Source!O1837</f>
        <v>3810.61</v>
      </c>
      <c r="Q2078">
        <f>ROUND((Source!DN1837/100)*ROUND((ROUND((Source!AF1837*Source!AV1837*Source!I1837),2)),2), 2)</f>
        <v>0</v>
      </c>
      <c r="R2078">
        <f>Source!X1837</f>
        <v>0</v>
      </c>
      <c r="S2078">
        <f>ROUND((Source!DO1837/100)*ROUND((ROUND((Source!AF1837*Source!AV1837*Source!I1837),2)),2), 2)</f>
        <v>0</v>
      </c>
      <c r="T2078">
        <f>Source!Y1837</f>
        <v>0</v>
      </c>
      <c r="U2078">
        <f>ROUND((175/100)*ROUND((ROUND((Source!AE1837*Source!AV1837*Source!I1837),2)),2), 2)</f>
        <v>0</v>
      </c>
      <c r="V2078">
        <f>ROUND((160/100)*ROUND(ROUND((ROUND((Source!AE1837*Source!AV1837*Source!I1837),2)*Source!BS1837),2), 2), 2)</f>
        <v>0</v>
      </c>
      <c r="X2078">
        <f>IF(Source!BI1837&lt;=1,I2078, 0)</f>
        <v>488.54</v>
      </c>
      <c r="Y2078">
        <f>IF(Source!BI1837=2,I2078, 0)</f>
        <v>0</v>
      </c>
      <c r="Z2078">
        <f>IF(Source!BI1837=3,I2078, 0)</f>
        <v>0</v>
      </c>
      <c r="AA2078">
        <f>IF(Source!BI1837=4,I2078, 0)</f>
        <v>0</v>
      </c>
    </row>
    <row r="2079" spans="1:28" ht="14.25" x14ac:dyDescent="0.2">
      <c r="A2079" s="26"/>
      <c r="B2079" s="26"/>
      <c r="C2079" s="26" t="s">
        <v>314</v>
      </c>
      <c r="D2079" s="27" t="s">
        <v>315</v>
      </c>
      <c r="E2079" s="10">
        <f>Source!DN1836</f>
        <v>85</v>
      </c>
      <c r="F2079" s="29"/>
      <c r="G2079" s="28"/>
      <c r="H2079" s="10"/>
      <c r="I2079" s="29">
        <f>SUM(Q2073:Q2078)</f>
        <v>229.89</v>
      </c>
      <c r="J2079" s="10">
        <f>Source!BZ1836</f>
        <v>70</v>
      </c>
      <c r="K2079" s="29">
        <f>SUM(R2073:R2078)</f>
        <v>4996.21</v>
      </c>
    </row>
    <row r="2080" spans="1:28" ht="14.25" x14ac:dyDescent="0.2">
      <c r="A2080" s="26"/>
      <c r="B2080" s="26"/>
      <c r="C2080" s="26" t="s">
        <v>316</v>
      </c>
      <c r="D2080" s="27" t="s">
        <v>315</v>
      </c>
      <c r="E2080" s="10">
        <f>Source!DO1836</f>
        <v>70</v>
      </c>
      <c r="F2080" s="29"/>
      <c r="G2080" s="28"/>
      <c r="H2080" s="10"/>
      <c r="I2080" s="29">
        <f>SUM(S2073:S2079)</f>
        <v>189.32</v>
      </c>
      <c r="J2080" s="10">
        <f>Source!CA1836</f>
        <v>41</v>
      </c>
      <c r="K2080" s="29">
        <f>SUM(T2073:T2079)</f>
        <v>2926.35</v>
      </c>
    </row>
    <row r="2081" spans="1:28" ht="14.25" x14ac:dyDescent="0.2">
      <c r="A2081" s="26"/>
      <c r="B2081" s="26"/>
      <c r="C2081" s="26" t="s">
        <v>325</v>
      </c>
      <c r="D2081" s="27" t="s">
        <v>315</v>
      </c>
      <c r="E2081" s="10">
        <f>175</f>
        <v>175</v>
      </c>
      <c r="F2081" s="29"/>
      <c r="G2081" s="28"/>
      <c r="H2081" s="10"/>
      <c r="I2081" s="29">
        <f>SUM(U2073:U2080)</f>
        <v>8.16</v>
      </c>
      <c r="J2081" s="10">
        <f>160</f>
        <v>160</v>
      </c>
      <c r="K2081" s="29">
        <f>SUM(V2073:V2080)</f>
        <v>196.77</v>
      </c>
    </row>
    <row r="2082" spans="1:28" ht="14.25" x14ac:dyDescent="0.2">
      <c r="A2082" s="34"/>
      <c r="B2082" s="34"/>
      <c r="C2082" s="34" t="s">
        <v>317</v>
      </c>
      <c r="D2082" s="35" t="s">
        <v>318</v>
      </c>
      <c r="E2082" s="36">
        <f>Source!AQ1836</f>
        <v>24.61</v>
      </c>
      <c r="F2082" s="37"/>
      <c r="G2082" s="38" t="str">
        <f>Source!DI1836</f>
        <v/>
      </c>
      <c r="H2082" s="36">
        <f>Source!AV1836</f>
        <v>1</v>
      </c>
      <c r="I2082" s="37">
        <f>Source!U1836</f>
        <v>24.61</v>
      </c>
      <c r="J2082" s="36"/>
      <c r="K2082" s="37"/>
      <c r="AB2082" s="32">
        <f>I2082</f>
        <v>24.61</v>
      </c>
    </row>
    <row r="2083" spans="1:28" ht="15" x14ac:dyDescent="0.25">
      <c r="A2083" s="39"/>
      <c r="B2083" s="39"/>
      <c r="C2083" s="40" t="s">
        <v>319</v>
      </c>
      <c r="D2083" s="39"/>
      <c r="E2083" s="39"/>
      <c r="F2083" s="39"/>
      <c r="G2083" s="39"/>
      <c r="H2083" s="76">
        <f>I2074+I2075+I2077+I2079+I2080+I2081+SUM(I2078:I2078)</f>
        <v>1763.73</v>
      </c>
      <c r="I2083" s="76"/>
      <c r="J2083" s="76">
        <f>K2074+K2075+K2077+K2079+K2080+K2081+SUM(K2078:K2078)</f>
        <v>24563.16</v>
      </c>
      <c r="K2083" s="76"/>
      <c r="O2083" s="32">
        <f>I2074+I2075+I2077+I2079+I2080+I2081+SUM(I2078:I2078)</f>
        <v>1763.73</v>
      </c>
      <c r="P2083" s="32">
        <f>K2074+K2075+K2077+K2079+K2080+K2081+SUM(K2078:K2078)</f>
        <v>24563.16</v>
      </c>
      <c r="X2083">
        <f>IF(Source!BI1836&lt;=1,I2074+I2075+I2077+I2079+I2080+I2081-0, 0)</f>
        <v>1275.19</v>
      </c>
      <c r="Y2083">
        <f>IF(Source!BI1836=2,I2074+I2075+I2077+I2079+I2080+I2081-0, 0)</f>
        <v>0</v>
      </c>
      <c r="Z2083">
        <f>IF(Source!BI1836=3,I2074+I2075+I2077+I2079+I2080+I2081-0, 0)</f>
        <v>0</v>
      </c>
      <c r="AA2083">
        <f>IF(Source!BI1836=4,I2074+I2075+I2077+I2079+I2080+I2081,0)</f>
        <v>0</v>
      </c>
    </row>
    <row r="2085" spans="1:28" ht="28.5" x14ac:dyDescent="0.2">
      <c r="A2085" s="26">
        <v>4</v>
      </c>
      <c r="B2085" s="26" t="str">
        <f>Source!F1838</f>
        <v>6.58-2-1</v>
      </c>
      <c r="C2085" s="26" t="s">
        <v>40</v>
      </c>
      <c r="D2085" s="27" t="str">
        <f>Source!H1838</f>
        <v>100 м2</v>
      </c>
      <c r="E2085" s="10">
        <f>Source!I1838</f>
        <v>5.3476999999999997</v>
      </c>
      <c r="F2085" s="29"/>
      <c r="G2085" s="28"/>
      <c r="H2085" s="10"/>
      <c r="I2085" s="29"/>
      <c r="J2085" s="10"/>
      <c r="K2085" s="29"/>
      <c r="Q2085">
        <f>ROUND((Source!DN1838/100)*ROUND((ROUND((Source!AF1838*Source!AV1838*Source!I1838),2)),2), 2)</f>
        <v>818.58</v>
      </c>
      <c r="R2085">
        <f>Source!X1838</f>
        <v>18902.13</v>
      </c>
      <c r="S2085">
        <f>ROUND((Source!DO1838/100)*ROUND((ROUND((Source!AF1838*Source!AV1838*Source!I1838),2)),2), 2)</f>
        <v>562.78</v>
      </c>
      <c r="T2085">
        <f>Source!Y1838</f>
        <v>11071.25</v>
      </c>
      <c r="U2085">
        <f>ROUND((175/100)*ROUND((ROUND((Source!AE1838*Source!AV1838*Source!I1838),2)),2), 2)</f>
        <v>0</v>
      </c>
      <c r="V2085">
        <f>ROUND((160/100)*ROUND(ROUND((ROUND((Source!AE1838*Source!AV1838*Source!I1838),2)*Source!BS1838),2), 2), 2)</f>
        <v>0</v>
      </c>
    </row>
    <row r="2086" spans="1:28" x14ac:dyDescent="0.2">
      <c r="C2086" s="30" t="str">
        <f>"Объем: "&amp;Source!I1838&amp;"=534,77/"&amp;"100"</f>
        <v>Объем: 5,3477=534,77/100</v>
      </c>
    </row>
    <row r="2087" spans="1:28" ht="14.25" x14ac:dyDescent="0.2">
      <c r="A2087" s="26"/>
      <c r="B2087" s="26"/>
      <c r="C2087" s="26" t="s">
        <v>313</v>
      </c>
      <c r="D2087" s="27"/>
      <c r="E2087" s="10"/>
      <c r="F2087" s="29">
        <f>Source!AO1838</f>
        <v>191.34</v>
      </c>
      <c r="G2087" s="28" t="str">
        <f>Source!DG1838</f>
        <v/>
      </c>
      <c r="H2087" s="10">
        <f>Source!AV1838</f>
        <v>1</v>
      </c>
      <c r="I2087" s="29">
        <f>ROUND((ROUND((Source!AF1838*Source!AV1838*Source!I1838),2)),2)</f>
        <v>1023.23</v>
      </c>
      <c r="J2087" s="10">
        <f>IF(Source!BA1838&lt;&gt; 0, Source!BA1838, 1)</f>
        <v>26.39</v>
      </c>
      <c r="K2087" s="29">
        <f>Source!S1838</f>
        <v>27003.040000000001</v>
      </c>
      <c r="W2087">
        <f>I2087</f>
        <v>1023.23</v>
      </c>
    </row>
    <row r="2088" spans="1:28" ht="28.5" x14ac:dyDescent="0.2">
      <c r="A2088" s="26" t="s">
        <v>130</v>
      </c>
      <c r="B2088" s="26" t="str">
        <f>Source!F1839</f>
        <v>9999990001</v>
      </c>
      <c r="C2088" s="26" t="s">
        <v>29</v>
      </c>
      <c r="D2088" s="27" t="str">
        <f>Source!H1839</f>
        <v>т</v>
      </c>
      <c r="E2088" s="10">
        <f>Source!I1839</f>
        <v>-5.4546539999999997</v>
      </c>
      <c r="F2088" s="29">
        <f>Source!AK1839</f>
        <v>0</v>
      </c>
      <c r="G2088" s="31" t="s">
        <v>3</v>
      </c>
      <c r="H2088" s="10">
        <f>Source!AW1839</f>
        <v>1</v>
      </c>
      <c r="I2088" s="29">
        <f>ROUND((ROUND((Source!AC1839*Source!AW1839*Source!I1839),2)),2)+(ROUND((ROUND(((Source!ET1839)*Source!AV1839*Source!I1839),2)),2)+ROUND((ROUND(((Source!AE1839-(Source!EU1839))*Source!AV1839*Source!I1839),2)),2))+ROUND((ROUND((Source!AF1839*Source!AV1839*Source!I1839),2)),2)</f>
        <v>0</v>
      </c>
      <c r="J2088" s="10">
        <f>IF(Source!BC1839&lt;&gt; 0, Source!BC1839, 1)</f>
        <v>1</v>
      </c>
      <c r="K2088" s="29">
        <f>Source!O1839</f>
        <v>0</v>
      </c>
      <c r="Q2088">
        <f>ROUND((Source!DN1839/100)*ROUND((ROUND((Source!AF1839*Source!AV1839*Source!I1839),2)),2), 2)</f>
        <v>0</v>
      </c>
      <c r="R2088">
        <f>Source!X1839</f>
        <v>0</v>
      </c>
      <c r="S2088">
        <f>ROUND((Source!DO1839/100)*ROUND((ROUND((Source!AF1839*Source!AV1839*Source!I1839),2)),2), 2)</f>
        <v>0</v>
      </c>
      <c r="T2088">
        <f>Source!Y1839</f>
        <v>0</v>
      </c>
      <c r="U2088">
        <f>ROUND((175/100)*ROUND((ROUND((Source!AE1839*Source!AV1839*Source!I1839),2)),2), 2)</f>
        <v>0</v>
      </c>
      <c r="V2088">
        <f>ROUND((160/100)*ROUND(ROUND((ROUND((Source!AE1839*Source!AV1839*Source!I1839),2)*Source!BS1839),2), 2), 2)</f>
        <v>0</v>
      </c>
      <c r="X2088">
        <f>IF(Source!BI1839&lt;=1,I2088, 0)</f>
        <v>0</v>
      </c>
      <c r="Y2088">
        <f>IF(Source!BI1839=2,I2088, 0)</f>
        <v>0</v>
      </c>
      <c r="Z2088">
        <f>IF(Source!BI1839=3,I2088, 0)</f>
        <v>0</v>
      </c>
      <c r="AA2088">
        <f>IF(Source!BI1839=4,I2088, 0)</f>
        <v>0</v>
      </c>
    </row>
    <row r="2089" spans="1:28" ht="14.25" x14ac:dyDescent="0.2">
      <c r="A2089" s="26"/>
      <c r="B2089" s="26"/>
      <c r="C2089" s="26" t="s">
        <v>314</v>
      </c>
      <c r="D2089" s="27" t="s">
        <v>315</v>
      </c>
      <c r="E2089" s="10">
        <f>Source!DN1838</f>
        <v>80</v>
      </c>
      <c r="F2089" s="29"/>
      <c r="G2089" s="28"/>
      <c r="H2089" s="10"/>
      <c r="I2089" s="29">
        <f>SUM(Q2085:Q2088)</f>
        <v>818.58</v>
      </c>
      <c r="J2089" s="10">
        <f>Source!BZ1838</f>
        <v>70</v>
      </c>
      <c r="K2089" s="29">
        <f>SUM(R2085:R2088)</f>
        <v>18902.13</v>
      </c>
    </row>
    <row r="2090" spans="1:28" ht="14.25" x14ac:dyDescent="0.2">
      <c r="A2090" s="26"/>
      <c r="B2090" s="26"/>
      <c r="C2090" s="26" t="s">
        <v>316</v>
      </c>
      <c r="D2090" s="27" t="s">
        <v>315</v>
      </c>
      <c r="E2090" s="10">
        <f>Source!DO1838</f>
        <v>55</v>
      </c>
      <c r="F2090" s="29"/>
      <c r="G2090" s="28"/>
      <c r="H2090" s="10"/>
      <c r="I2090" s="29">
        <f>SUM(S2085:S2089)</f>
        <v>562.78</v>
      </c>
      <c r="J2090" s="10">
        <f>Source!CA1838</f>
        <v>41</v>
      </c>
      <c r="K2090" s="29">
        <f>SUM(T2085:T2089)</f>
        <v>11071.25</v>
      </c>
    </row>
    <row r="2091" spans="1:28" ht="14.25" x14ac:dyDescent="0.2">
      <c r="A2091" s="34"/>
      <c r="B2091" s="34"/>
      <c r="C2091" s="34" t="s">
        <v>317</v>
      </c>
      <c r="D2091" s="35" t="s">
        <v>318</v>
      </c>
      <c r="E2091" s="36">
        <f>Source!AQ1838</f>
        <v>17.41</v>
      </c>
      <c r="F2091" s="37"/>
      <c r="G2091" s="38" t="str">
        <f>Source!DI1838</f>
        <v/>
      </c>
      <c r="H2091" s="36">
        <f>Source!AV1838</f>
        <v>1</v>
      </c>
      <c r="I2091" s="37">
        <f>Source!U1838</f>
        <v>93.103456999999992</v>
      </c>
      <c r="J2091" s="36"/>
      <c r="K2091" s="37"/>
      <c r="AB2091" s="32">
        <f>I2091</f>
        <v>93.103456999999992</v>
      </c>
    </row>
    <row r="2092" spans="1:28" ht="15" x14ac:dyDescent="0.25">
      <c r="A2092" s="39"/>
      <c r="B2092" s="39"/>
      <c r="C2092" s="40" t="s">
        <v>319</v>
      </c>
      <c r="D2092" s="39"/>
      <c r="E2092" s="39"/>
      <c r="F2092" s="39"/>
      <c r="G2092" s="39"/>
      <c r="H2092" s="76">
        <f>I2087+I2089+I2090+SUM(I2088:I2088)</f>
        <v>2404.59</v>
      </c>
      <c r="I2092" s="76"/>
      <c r="J2092" s="76">
        <f>K2087+K2089+K2090+SUM(K2088:K2088)</f>
        <v>56976.42</v>
      </c>
      <c r="K2092" s="76"/>
      <c r="O2092" s="32">
        <f>I2087+I2089+I2090+SUM(I2088:I2088)</f>
        <v>2404.59</v>
      </c>
      <c r="P2092" s="32">
        <f>K2087+K2089+K2090+SUM(K2088:K2088)</f>
        <v>56976.42</v>
      </c>
      <c r="X2092">
        <f>IF(Source!BI1838&lt;=1,I2087+I2089+I2090-0, 0)</f>
        <v>2404.59</v>
      </c>
      <c r="Y2092">
        <f>IF(Source!BI1838=2,I2087+I2089+I2090-0, 0)</f>
        <v>0</v>
      </c>
      <c r="Z2092">
        <f>IF(Source!BI1838=3,I2087+I2089+I2090-0, 0)</f>
        <v>0</v>
      </c>
      <c r="AA2092">
        <f>IF(Source!BI1838=4,I2087+I2089+I2090,0)</f>
        <v>0</v>
      </c>
    </row>
    <row r="2094" spans="1:28" ht="57" x14ac:dyDescent="0.2">
      <c r="A2094" s="26">
        <v>5</v>
      </c>
      <c r="B2094" s="26" t="str">
        <f>Source!F1840</f>
        <v>3.12-3-4</v>
      </c>
      <c r="C2094" s="26" t="s">
        <v>132</v>
      </c>
      <c r="D2094" s="27" t="str">
        <f>Source!H1840</f>
        <v>100 м2</v>
      </c>
      <c r="E2094" s="10">
        <f>Source!I1840</f>
        <v>5.3476999999999997</v>
      </c>
      <c r="F2094" s="29"/>
      <c r="G2094" s="28"/>
      <c r="H2094" s="10"/>
      <c r="I2094" s="29"/>
      <c r="J2094" s="10"/>
      <c r="K2094" s="29"/>
      <c r="Q2094">
        <f>ROUND((Source!DN1840/100)*ROUND((ROUND((Source!AF1840*Source!AV1840*Source!I1840),2)),2), 2)</f>
        <v>4406.74</v>
      </c>
      <c r="R2094">
        <f>Source!X1840</f>
        <v>97284.3</v>
      </c>
      <c r="S2094">
        <f>ROUND((Source!DO1840/100)*ROUND((ROUND((Source!AF1840*Source!AV1840*Source!I1840),2)),2), 2)</f>
        <v>3347.43</v>
      </c>
      <c r="T2094">
        <f>Source!Y1840</f>
        <v>45846.62</v>
      </c>
      <c r="U2094">
        <f>ROUND((175/100)*ROUND((ROUND((Source!AE1840*Source!AV1840*Source!I1840),2)),2), 2)</f>
        <v>831.39</v>
      </c>
      <c r="V2094">
        <f>ROUND((160/100)*ROUND(ROUND((ROUND((Source!AE1840*Source!AV1840*Source!I1840),2)*Source!BS1840),2), 2), 2)</f>
        <v>20059.78</v>
      </c>
    </row>
    <row r="2095" spans="1:28" x14ac:dyDescent="0.2">
      <c r="C2095" s="30" t="str">
        <f>"Объем: "&amp;Source!I1840&amp;"=534,77/"&amp;"100"</f>
        <v>Объем: 5,3477=534,77/100</v>
      </c>
    </row>
    <row r="2096" spans="1:28" ht="14.25" x14ac:dyDescent="0.2">
      <c r="A2096" s="26"/>
      <c r="B2096" s="26"/>
      <c r="C2096" s="26" t="s">
        <v>313</v>
      </c>
      <c r="D2096" s="27"/>
      <c r="E2096" s="10"/>
      <c r="F2096" s="29">
        <f>Source!AO1840</f>
        <v>689</v>
      </c>
      <c r="G2096" s="28" t="str">
        <f>Source!DG1840</f>
        <v>)*1,15</v>
      </c>
      <c r="H2096" s="10">
        <f>Source!AV1840</f>
        <v>1</v>
      </c>
      <c r="I2096" s="29">
        <f>ROUND((ROUND((Source!AF1840*Source!AV1840*Source!I1840),2)),2)</f>
        <v>4237.25</v>
      </c>
      <c r="J2096" s="10">
        <f>IF(Source!BA1840&lt;&gt; 0, Source!BA1840, 1)</f>
        <v>26.39</v>
      </c>
      <c r="K2096" s="29">
        <f>Source!S1840</f>
        <v>111821.03</v>
      </c>
      <c r="W2096">
        <f>I2096</f>
        <v>4237.25</v>
      </c>
    </row>
    <row r="2097" spans="1:28" ht="14.25" x14ac:dyDescent="0.2">
      <c r="A2097" s="26"/>
      <c r="B2097" s="26"/>
      <c r="C2097" s="26" t="s">
        <v>322</v>
      </c>
      <c r="D2097" s="27"/>
      <c r="E2097" s="10"/>
      <c r="F2097" s="29">
        <f>Source!AM1840</f>
        <v>267.17</v>
      </c>
      <c r="G2097" s="28" t="str">
        <f>Source!DE1840</f>
        <v>)*1,25</v>
      </c>
      <c r="H2097" s="10">
        <f>Source!AV1840</f>
        <v>1</v>
      </c>
      <c r="I2097" s="29">
        <f>(ROUND((ROUND((((Source!ET1840*1.25))*Source!AV1840*Source!I1840),2)),2)+ROUND((ROUND(((Source!AE1840-((Source!EU1840*1.25)))*Source!AV1840*Source!I1840),2)),2))</f>
        <v>1785.93</v>
      </c>
      <c r="J2097" s="10">
        <f>IF(Source!BB1840&lt;&gt; 0, Source!BB1840, 1)</f>
        <v>12.18</v>
      </c>
      <c r="K2097" s="29">
        <f>Source!Q1840</f>
        <v>21752.63</v>
      </c>
    </row>
    <row r="2098" spans="1:28" ht="14.25" x14ac:dyDescent="0.2">
      <c r="A2098" s="26"/>
      <c r="B2098" s="26"/>
      <c r="C2098" s="26" t="s">
        <v>323</v>
      </c>
      <c r="D2098" s="27"/>
      <c r="E2098" s="10"/>
      <c r="F2098" s="29">
        <f>Source!AN1840</f>
        <v>71.069999999999993</v>
      </c>
      <c r="G2098" s="28" t="str">
        <f>Source!DF1840</f>
        <v>)*1,25</v>
      </c>
      <c r="H2098" s="10">
        <f>Source!AV1840</f>
        <v>1</v>
      </c>
      <c r="I2098" s="41">
        <f>ROUND((ROUND((Source!AE1840*Source!AV1840*Source!I1840),2)),2)</f>
        <v>475.08</v>
      </c>
      <c r="J2098" s="10">
        <f>IF(Source!BS1840&lt;&gt; 0, Source!BS1840, 1)</f>
        <v>26.39</v>
      </c>
      <c r="K2098" s="41">
        <f>Source!R1840</f>
        <v>12537.36</v>
      </c>
      <c r="W2098">
        <f>I2098</f>
        <v>475.08</v>
      </c>
    </row>
    <row r="2099" spans="1:28" ht="14.25" x14ac:dyDescent="0.2">
      <c r="A2099" s="26"/>
      <c r="B2099" s="26"/>
      <c r="C2099" s="26" t="s">
        <v>324</v>
      </c>
      <c r="D2099" s="27"/>
      <c r="E2099" s="10"/>
      <c r="F2099" s="29">
        <f>Source!AL1840</f>
        <v>705.14</v>
      </c>
      <c r="G2099" s="28" t="str">
        <f>Source!DD1840</f>
        <v/>
      </c>
      <c r="H2099" s="10">
        <f>Source!AW1840</f>
        <v>1</v>
      </c>
      <c r="I2099" s="29">
        <f>ROUND((ROUND((Source!AC1840*Source!AW1840*Source!I1840),2)),2)</f>
        <v>3770.88</v>
      </c>
      <c r="J2099" s="10">
        <f>IF(Source!BC1840&lt;&gt; 0, Source!BC1840, 1)</f>
        <v>3.7</v>
      </c>
      <c r="K2099" s="29">
        <f>Source!P1840</f>
        <v>13952.26</v>
      </c>
    </row>
    <row r="2100" spans="1:28" ht="199.5" x14ac:dyDescent="0.2">
      <c r="A2100" s="26" t="s">
        <v>141</v>
      </c>
      <c r="B2100" s="26" t="str">
        <f>Source!F1841</f>
        <v>1.1-1-1312</v>
      </c>
      <c r="C2100" s="26" t="s">
        <v>282</v>
      </c>
      <c r="D2100" s="27" t="str">
        <f>Source!H1841</f>
        <v>м2</v>
      </c>
      <c r="E2100" s="10">
        <f>Source!I1841</f>
        <v>721.93949999999995</v>
      </c>
      <c r="F2100" s="29">
        <f>Source!AK1841</f>
        <v>25.09</v>
      </c>
      <c r="G2100" s="31" t="s">
        <v>3</v>
      </c>
      <c r="H2100" s="10">
        <f>Source!AW1841</f>
        <v>1</v>
      </c>
      <c r="I2100" s="29">
        <f>ROUND((ROUND((Source!AC1841*Source!AW1841*Source!I1841),2)),2)+(ROUND((ROUND(((Source!ET1841)*Source!AV1841*Source!I1841),2)),2)+ROUND((ROUND(((Source!AE1841-(Source!EU1841))*Source!AV1841*Source!I1841),2)),2))+ROUND((ROUND((Source!AF1841*Source!AV1841*Source!I1841),2)),2)</f>
        <v>18113.46</v>
      </c>
      <c r="J2100" s="10">
        <f>IF(Source!BC1841&lt;&gt; 0, Source!BC1841, 1)</f>
        <v>10.5</v>
      </c>
      <c r="K2100" s="29">
        <f>Source!O1841</f>
        <v>190191.33</v>
      </c>
      <c r="Q2100">
        <f>ROUND((Source!DN1841/100)*ROUND((ROUND((Source!AF1841*Source!AV1841*Source!I1841),2)),2), 2)</f>
        <v>0</v>
      </c>
      <c r="R2100">
        <f>Source!X1841</f>
        <v>0</v>
      </c>
      <c r="S2100">
        <f>ROUND((Source!DO1841/100)*ROUND((ROUND((Source!AF1841*Source!AV1841*Source!I1841),2)),2), 2)</f>
        <v>0</v>
      </c>
      <c r="T2100">
        <f>Source!Y1841</f>
        <v>0</v>
      </c>
      <c r="U2100">
        <f>ROUND((175/100)*ROUND((ROUND((Source!AE1841*Source!AV1841*Source!I1841),2)),2), 2)</f>
        <v>0</v>
      </c>
      <c r="V2100">
        <f>ROUND((160/100)*ROUND(ROUND((ROUND((Source!AE1841*Source!AV1841*Source!I1841),2)*Source!BS1841),2), 2), 2)</f>
        <v>0</v>
      </c>
      <c r="X2100">
        <f>IF(Source!BI1841&lt;=1,I2100, 0)</f>
        <v>18113.46</v>
      </c>
      <c r="Y2100">
        <f>IF(Source!BI1841=2,I2100, 0)</f>
        <v>0</v>
      </c>
      <c r="Z2100">
        <f>IF(Source!BI1841=3,I2100, 0)</f>
        <v>0</v>
      </c>
      <c r="AA2100">
        <f>IF(Source!BI1841=4,I2100, 0)</f>
        <v>0</v>
      </c>
    </row>
    <row r="2101" spans="1:28" ht="228" x14ac:dyDescent="0.2">
      <c r="A2101" s="26" t="s">
        <v>145</v>
      </c>
      <c r="B2101" s="26" t="str">
        <f>Source!F1842</f>
        <v>1.1-1-1313</v>
      </c>
      <c r="C2101" s="26" t="s">
        <v>283</v>
      </c>
      <c r="D2101" s="27" t="str">
        <f>Source!H1842</f>
        <v>м2</v>
      </c>
      <c r="E2101" s="10">
        <f>Source!I1842</f>
        <v>707.50071000000003</v>
      </c>
      <c r="F2101" s="29">
        <f>Source!AK1842</f>
        <v>23.06</v>
      </c>
      <c r="G2101" s="31" t="s">
        <v>3</v>
      </c>
      <c r="H2101" s="10">
        <f>Source!AW1842</f>
        <v>1</v>
      </c>
      <c r="I2101" s="29">
        <f>ROUND((ROUND((Source!AC1842*Source!AW1842*Source!I1842),2)),2)+(ROUND((ROUND(((Source!ET1842)*Source!AV1842*Source!I1842),2)),2)+ROUND((ROUND(((Source!AE1842-(Source!EU1842))*Source!AV1842*Source!I1842),2)),2))+ROUND((ROUND((Source!AF1842*Source!AV1842*Source!I1842),2)),2)</f>
        <v>16314.97</v>
      </c>
      <c r="J2101" s="10">
        <f>IF(Source!BC1842&lt;&gt; 0, Source!BC1842, 1)</f>
        <v>10.74</v>
      </c>
      <c r="K2101" s="29">
        <f>Source!O1842</f>
        <v>175222.78</v>
      </c>
      <c r="Q2101">
        <f>ROUND((Source!DN1842/100)*ROUND((ROUND((Source!AF1842*Source!AV1842*Source!I1842),2)),2), 2)</f>
        <v>0</v>
      </c>
      <c r="R2101">
        <f>Source!X1842</f>
        <v>0</v>
      </c>
      <c r="S2101">
        <f>ROUND((Source!DO1842/100)*ROUND((ROUND((Source!AF1842*Source!AV1842*Source!I1842),2)),2), 2)</f>
        <v>0</v>
      </c>
      <c r="T2101">
        <f>Source!Y1842</f>
        <v>0</v>
      </c>
      <c r="U2101">
        <f>ROUND((175/100)*ROUND((ROUND((Source!AE1842*Source!AV1842*Source!I1842),2)),2), 2)</f>
        <v>0</v>
      </c>
      <c r="V2101">
        <f>ROUND((160/100)*ROUND(ROUND((ROUND((Source!AE1842*Source!AV1842*Source!I1842),2)*Source!BS1842),2), 2), 2)</f>
        <v>0</v>
      </c>
      <c r="X2101">
        <f>IF(Source!BI1842&lt;=1,I2101, 0)</f>
        <v>16314.97</v>
      </c>
      <c r="Y2101">
        <f>IF(Source!BI1842=2,I2101, 0)</f>
        <v>0</v>
      </c>
      <c r="Z2101">
        <f>IF(Source!BI1842=3,I2101, 0)</f>
        <v>0</v>
      </c>
      <c r="AA2101">
        <f>IF(Source!BI1842=4,I2101, 0)</f>
        <v>0</v>
      </c>
    </row>
    <row r="2102" spans="1:28" ht="14.25" x14ac:dyDescent="0.2">
      <c r="A2102" s="26"/>
      <c r="B2102" s="26"/>
      <c r="C2102" s="26" t="s">
        <v>314</v>
      </c>
      <c r="D2102" s="27" t="s">
        <v>315</v>
      </c>
      <c r="E2102" s="10">
        <f>Source!DN1840</f>
        <v>104</v>
      </c>
      <c r="F2102" s="29"/>
      <c r="G2102" s="28"/>
      <c r="H2102" s="10"/>
      <c r="I2102" s="29">
        <f>SUM(Q2094:Q2101)</f>
        <v>4406.74</v>
      </c>
      <c r="J2102" s="10">
        <f>Source!BZ1840</f>
        <v>87</v>
      </c>
      <c r="K2102" s="29">
        <f>SUM(R2094:R2101)</f>
        <v>97284.3</v>
      </c>
    </row>
    <row r="2103" spans="1:28" ht="14.25" x14ac:dyDescent="0.2">
      <c r="A2103" s="26"/>
      <c r="B2103" s="26"/>
      <c r="C2103" s="26" t="s">
        <v>316</v>
      </c>
      <c r="D2103" s="27" t="s">
        <v>315</v>
      </c>
      <c r="E2103" s="10">
        <f>Source!DO1840</f>
        <v>79</v>
      </c>
      <c r="F2103" s="29"/>
      <c r="G2103" s="28"/>
      <c r="H2103" s="10"/>
      <c r="I2103" s="29">
        <f>SUM(S2094:S2102)</f>
        <v>3347.43</v>
      </c>
      <c r="J2103" s="10">
        <f>Source!CA1840</f>
        <v>41</v>
      </c>
      <c r="K2103" s="29">
        <f>SUM(T2094:T2102)</f>
        <v>45846.62</v>
      </c>
    </row>
    <row r="2104" spans="1:28" ht="14.25" x14ac:dyDescent="0.2">
      <c r="A2104" s="26"/>
      <c r="B2104" s="26"/>
      <c r="C2104" s="26" t="s">
        <v>325</v>
      </c>
      <c r="D2104" s="27" t="s">
        <v>315</v>
      </c>
      <c r="E2104" s="10">
        <f>175</f>
        <v>175</v>
      </c>
      <c r="F2104" s="29"/>
      <c r="G2104" s="28"/>
      <c r="H2104" s="10"/>
      <c r="I2104" s="29">
        <f>SUM(U2094:U2103)</f>
        <v>831.39</v>
      </c>
      <c r="J2104" s="10">
        <f>160</f>
        <v>160</v>
      </c>
      <c r="K2104" s="29">
        <f>SUM(V2094:V2103)</f>
        <v>20059.78</v>
      </c>
    </row>
    <row r="2105" spans="1:28" ht="14.25" x14ac:dyDescent="0.2">
      <c r="A2105" s="34"/>
      <c r="B2105" s="34"/>
      <c r="C2105" s="34" t="s">
        <v>317</v>
      </c>
      <c r="D2105" s="35" t="s">
        <v>318</v>
      </c>
      <c r="E2105" s="36">
        <f>Source!AQ1840</f>
        <v>53</v>
      </c>
      <c r="F2105" s="37"/>
      <c r="G2105" s="38" t="str">
        <f>Source!DI1840</f>
        <v>)*1,15</v>
      </c>
      <c r="H2105" s="36">
        <f>Source!AV1840</f>
        <v>1</v>
      </c>
      <c r="I2105" s="37">
        <f>Source!U1840</f>
        <v>325.94231499999995</v>
      </c>
      <c r="J2105" s="36"/>
      <c r="K2105" s="37"/>
      <c r="AB2105" s="32">
        <f>I2105</f>
        <v>325.94231499999995</v>
      </c>
    </row>
    <row r="2106" spans="1:28" ht="15" x14ac:dyDescent="0.25">
      <c r="A2106" s="39"/>
      <c r="B2106" s="39"/>
      <c r="C2106" s="40" t="s">
        <v>319</v>
      </c>
      <c r="D2106" s="39"/>
      <c r="E2106" s="39"/>
      <c r="F2106" s="39"/>
      <c r="G2106" s="39"/>
      <c r="H2106" s="76">
        <f>I2096+I2097+I2099+I2102+I2103+I2104+SUM(I2100:I2101)</f>
        <v>52808.05</v>
      </c>
      <c r="I2106" s="76"/>
      <c r="J2106" s="76">
        <f>K2096+K2097+K2099+K2102+K2103+K2104+SUM(K2100:K2101)</f>
        <v>676130.73</v>
      </c>
      <c r="K2106" s="76"/>
      <c r="O2106" s="32">
        <f>I2096+I2097+I2099+I2102+I2103+I2104+SUM(I2100:I2101)</f>
        <v>52808.05</v>
      </c>
      <c r="P2106" s="32">
        <f>K2096+K2097+K2099+K2102+K2103+K2104+SUM(K2100:K2101)</f>
        <v>676130.73</v>
      </c>
      <c r="X2106">
        <f>IF(Source!BI1840&lt;=1,I2096+I2097+I2099+I2102+I2103+I2104-0, 0)</f>
        <v>18379.62</v>
      </c>
      <c r="Y2106">
        <f>IF(Source!BI1840=2,I2096+I2097+I2099+I2102+I2103+I2104-0, 0)</f>
        <v>0</v>
      </c>
      <c r="Z2106">
        <f>IF(Source!BI1840=3,I2096+I2097+I2099+I2102+I2103+I2104-0, 0)</f>
        <v>0</v>
      </c>
      <c r="AA2106">
        <f>IF(Source!BI1840=4,I2096+I2097+I2099+I2102+I2103+I2104,0)</f>
        <v>0</v>
      </c>
    </row>
    <row r="2108" spans="1:28" ht="99.75" x14ac:dyDescent="0.2">
      <c r="A2108" s="26">
        <v>6</v>
      </c>
      <c r="B2108" s="26" t="str">
        <f>Source!F1843</f>
        <v>3.12-3-10</v>
      </c>
      <c r="C2108" s="26" t="s">
        <v>150</v>
      </c>
      <c r="D2108" s="27" t="str">
        <f>Source!H1843</f>
        <v>100 м2</v>
      </c>
      <c r="E2108" s="10">
        <f>Source!I1843</f>
        <v>2.0500000000000001E-2</v>
      </c>
      <c r="F2108" s="29"/>
      <c r="G2108" s="28"/>
      <c r="H2108" s="10"/>
      <c r="I2108" s="29"/>
      <c r="J2108" s="10"/>
      <c r="K2108" s="29"/>
      <c r="Q2108">
        <f>ROUND((Source!DN1843/100)*ROUND((ROUND((Source!AF1843*Source!AV1843*Source!I1843),2)),2), 2)</f>
        <v>24.19</v>
      </c>
      <c r="R2108">
        <f>Source!X1843</f>
        <v>534.03</v>
      </c>
      <c r="S2108">
        <f>ROUND((Source!DO1843/100)*ROUND((ROUND((Source!AF1843*Source!AV1843*Source!I1843),2)),2), 2)</f>
        <v>18.38</v>
      </c>
      <c r="T2108">
        <f>Source!Y1843</f>
        <v>251.67</v>
      </c>
      <c r="U2108">
        <f>ROUND((175/100)*ROUND((ROUND((Source!AE1843*Source!AV1843*Source!I1843),2)),2), 2)</f>
        <v>0.37</v>
      </c>
      <c r="V2108">
        <f>ROUND((160/100)*ROUND(ROUND((ROUND((Source!AE1843*Source!AV1843*Source!I1843),2)*Source!BS1843),2), 2), 2)</f>
        <v>8.86</v>
      </c>
    </row>
    <row r="2109" spans="1:28" x14ac:dyDescent="0.2">
      <c r="C2109" s="30" t="str">
        <f>"Объем: "&amp;Source!I1843&amp;"=2,05/"&amp;"100"</f>
        <v>Объем: 0,0205=2,05/100</v>
      </c>
    </row>
    <row r="2110" spans="1:28" ht="14.25" x14ac:dyDescent="0.2">
      <c r="A2110" s="26"/>
      <c r="B2110" s="26"/>
      <c r="C2110" s="26" t="s">
        <v>313</v>
      </c>
      <c r="D2110" s="27"/>
      <c r="E2110" s="10"/>
      <c r="F2110" s="29">
        <f>Source!AO1843</f>
        <v>986.85</v>
      </c>
      <c r="G2110" s="28" t="str">
        <f>Source!DG1843</f>
        <v>)*1,15</v>
      </c>
      <c r="H2110" s="10">
        <f>Source!AV1843</f>
        <v>1</v>
      </c>
      <c r="I2110" s="29">
        <f>ROUND((ROUND((Source!AF1843*Source!AV1843*Source!I1843),2)),2)</f>
        <v>23.26</v>
      </c>
      <c r="J2110" s="10">
        <f>IF(Source!BA1843&lt;&gt; 0, Source!BA1843, 1)</f>
        <v>26.39</v>
      </c>
      <c r="K2110" s="29">
        <f>Source!S1843</f>
        <v>613.83000000000004</v>
      </c>
      <c r="W2110">
        <f>I2110</f>
        <v>23.26</v>
      </c>
    </row>
    <row r="2111" spans="1:28" ht="14.25" x14ac:dyDescent="0.2">
      <c r="A2111" s="26"/>
      <c r="B2111" s="26"/>
      <c r="C2111" s="26" t="s">
        <v>322</v>
      </c>
      <c r="D2111" s="27"/>
      <c r="E2111" s="10"/>
      <c r="F2111" s="29">
        <f>Source!AM1843</f>
        <v>50.84</v>
      </c>
      <c r="G2111" s="28" t="str">
        <f>Source!DE1843</f>
        <v>)*1,25</v>
      </c>
      <c r="H2111" s="10">
        <f>Source!AV1843</f>
        <v>1</v>
      </c>
      <c r="I2111" s="29">
        <f>(ROUND((ROUND((((Source!ET1843*1.25))*Source!AV1843*Source!I1843),2)),2)+ROUND((ROUND(((Source!AE1843-((Source!EU1843*1.25)))*Source!AV1843*Source!I1843),2)),2))</f>
        <v>1.3</v>
      </c>
      <c r="J2111" s="10">
        <f>IF(Source!BB1843&lt;&gt; 0, Source!BB1843, 1)</f>
        <v>9.3800000000000008</v>
      </c>
      <c r="K2111" s="29">
        <f>Source!Q1843</f>
        <v>12.19</v>
      </c>
    </row>
    <row r="2112" spans="1:28" ht="14.25" x14ac:dyDescent="0.2">
      <c r="A2112" s="26"/>
      <c r="B2112" s="26"/>
      <c r="C2112" s="26" t="s">
        <v>323</v>
      </c>
      <c r="D2112" s="27"/>
      <c r="E2112" s="10"/>
      <c r="F2112" s="29">
        <f>Source!AN1843</f>
        <v>8.01</v>
      </c>
      <c r="G2112" s="28" t="str">
        <f>Source!DF1843</f>
        <v>)*1,25</v>
      </c>
      <c r="H2112" s="10">
        <f>Source!AV1843</f>
        <v>1</v>
      </c>
      <c r="I2112" s="41">
        <f>ROUND((ROUND((Source!AE1843*Source!AV1843*Source!I1843),2)),2)</f>
        <v>0.21</v>
      </c>
      <c r="J2112" s="10">
        <f>IF(Source!BS1843&lt;&gt; 0, Source!BS1843, 1)</f>
        <v>26.39</v>
      </c>
      <c r="K2112" s="41">
        <f>Source!R1843</f>
        <v>5.54</v>
      </c>
      <c r="W2112">
        <f>I2112</f>
        <v>0.21</v>
      </c>
    </row>
    <row r="2113" spans="1:28" ht="14.25" x14ac:dyDescent="0.2">
      <c r="A2113" s="26"/>
      <c r="B2113" s="26"/>
      <c r="C2113" s="26" t="s">
        <v>324</v>
      </c>
      <c r="D2113" s="27"/>
      <c r="E2113" s="10"/>
      <c r="F2113" s="29">
        <f>Source!AL1843</f>
        <v>7205.92</v>
      </c>
      <c r="G2113" s="28" t="str">
        <f>Source!DD1843</f>
        <v/>
      </c>
      <c r="H2113" s="10">
        <f>Source!AW1843</f>
        <v>1</v>
      </c>
      <c r="I2113" s="29">
        <f>ROUND((ROUND((Source!AC1843*Source!AW1843*Source!I1843),2)),2)</f>
        <v>147.72</v>
      </c>
      <c r="J2113" s="10">
        <f>IF(Source!BC1843&lt;&gt; 0, Source!BC1843, 1)</f>
        <v>1.95</v>
      </c>
      <c r="K2113" s="29">
        <f>Source!P1843</f>
        <v>288.05</v>
      </c>
    </row>
    <row r="2114" spans="1:28" ht="199.5" x14ac:dyDescent="0.2">
      <c r="A2114" s="26" t="s">
        <v>152</v>
      </c>
      <c r="B2114" s="26" t="str">
        <f>Source!F1844</f>
        <v>1.1-1-1312</v>
      </c>
      <c r="C2114" s="26" t="s">
        <v>282</v>
      </c>
      <c r="D2114" s="27" t="str">
        <f>Source!H1844</f>
        <v>м2</v>
      </c>
      <c r="E2114" s="10">
        <f>Source!I1844</f>
        <v>2.7681150000000003</v>
      </c>
      <c r="F2114" s="29">
        <f>Source!AK1844</f>
        <v>25.09</v>
      </c>
      <c r="G2114" s="31" t="s">
        <v>3</v>
      </c>
      <c r="H2114" s="10">
        <f>Source!AW1844</f>
        <v>1</v>
      </c>
      <c r="I2114" s="29">
        <f>ROUND((ROUND((Source!AC1844*Source!AW1844*Source!I1844),2)),2)+(ROUND((ROUND(((Source!ET1844)*Source!AV1844*Source!I1844),2)),2)+ROUND((ROUND(((Source!AE1844-(Source!EU1844))*Source!AV1844*Source!I1844),2)),2))+ROUND((ROUND((Source!AF1844*Source!AV1844*Source!I1844),2)),2)</f>
        <v>69.45</v>
      </c>
      <c r="J2114" s="10">
        <f>IF(Source!BC1844&lt;&gt; 0, Source!BC1844, 1)</f>
        <v>10.5</v>
      </c>
      <c r="K2114" s="29">
        <f>Source!O1844</f>
        <v>729.23</v>
      </c>
      <c r="Q2114">
        <f>ROUND((Source!DN1844/100)*ROUND((ROUND((Source!AF1844*Source!AV1844*Source!I1844),2)),2), 2)</f>
        <v>0</v>
      </c>
      <c r="R2114">
        <f>Source!X1844</f>
        <v>0</v>
      </c>
      <c r="S2114">
        <f>ROUND((Source!DO1844/100)*ROUND((ROUND((Source!AF1844*Source!AV1844*Source!I1844),2)),2), 2)</f>
        <v>0</v>
      </c>
      <c r="T2114">
        <f>Source!Y1844</f>
        <v>0</v>
      </c>
      <c r="U2114">
        <f>ROUND((175/100)*ROUND((ROUND((Source!AE1844*Source!AV1844*Source!I1844),2)),2), 2)</f>
        <v>0</v>
      </c>
      <c r="V2114">
        <f>ROUND((160/100)*ROUND(ROUND((ROUND((Source!AE1844*Source!AV1844*Source!I1844),2)*Source!BS1844),2), 2), 2)</f>
        <v>0</v>
      </c>
      <c r="X2114">
        <f>IF(Source!BI1844&lt;=1,I2114, 0)</f>
        <v>69.45</v>
      </c>
      <c r="Y2114">
        <f>IF(Source!BI1844=2,I2114, 0)</f>
        <v>0</v>
      </c>
      <c r="Z2114">
        <f>IF(Source!BI1844=3,I2114, 0)</f>
        <v>0</v>
      </c>
      <c r="AA2114">
        <f>IF(Source!BI1844=4,I2114, 0)</f>
        <v>0</v>
      </c>
    </row>
    <row r="2115" spans="1:28" ht="228" x14ac:dyDescent="0.2">
      <c r="A2115" s="26" t="s">
        <v>153</v>
      </c>
      <c r="B2115" s="26" t="str">
        <f>Source!F1845</f>
        <v>1.1-1-1313</v>
      </c>
      <c r="C2115" s="26" t="s">
        <v>283</v>
      </c>
      <c r="D2115" s="27" t="str">
        <f>Source!H1845</f>
        <v>м2</v>
      </c>
      <c r="E2115" s="10">
        <f>Source!I1845</f>
        <v>1.235535</v>
      </c>
      <c r="F2115" s="29">
        <f>Source!AK1845</f>
        <v>23.06</v>
      </c>
      <c r="G2115" s="31" t="s">
        <v>3</v>
      </c>
      <c r="H2115" s="10">
        <f>Source!AW1845</f>
        <v>1</v>
      </c>
      <c r="I2115" s="29">
        <f>ROUND((ROUND((Source!AC1845*Source!AW1845*Source!I1845),2)),2)+(ROUND((ROUND(((Source!ET1845)*Source!AV1845*Source!I1845),2)),2)+ROUND((ROUND(((Source!AE1845-(Source!EU1845))*Source!AV1845*Source!I1845),2)),2))+ROUND((ROUND((Source!AF1845*Source!AV1845*Source!I1845),2)),2)</f>
        <v>28.49</v>
      </c>
      <c r="J2115" s="10">
        <f>IF(Source!BC1845&lt;&gt; 0, Source!BC1845, 1)</f>
        <v>10.74</v>
      </c>
      <c r="K2115" s="29">
        <f>Source!O1845</f>
        <v>305.98</v>
      </c>
      <c r="Q2115">
        <f>ROUND((Source!DN1845/100)*ROUND((ROUND((Source!AF1845*Source!AV1845*Source!I1845),2)),2), 2)</f>
        <v>0</v>
      </c>
      <c r="R2115">
        <f>Source!X1845</f>
        <v>0</v>
      </c>
      <c r="S2115">
        <f>ROUND((Source!DO1845/100)*ROUND((ROUND((Source!AF1845*Source!AV1845*Source!I1845),2)),2), 2)</f>
        <v>0</v>
      </c>
      <c r="T2115">
        <f>Source!Y1845</f>
        <v>0</v>
      </c>
      <c r="U2115">
        <f>ROUND((175/100)*ROUND((ROUND((Source!AE1845*Source!AV1845*Source!I1845),2)),2), 2)</f>
        <v>0</v>
      </c>
      <c r="V2115">
        <f>ROUND((160/100)*ROUND(ROUND((ROUND((Source!AE1845*Source!AV1845*Source!I1845),2)*Source!BS1845),2), 2), 2)</f>
        <v>0</v>
      </c>
      <c r="X2115">
        <f>IF(Source!BI1845&lt;=1,I2115, 0)</f>
        <v>28.49</v>
      </c>
      <c r="Y2115">
        <f>IF(Source!BI1845=2,I2115, 0)</f>
        <v>0</v>
      </c>
      <c r="Z2115">
        <f>IF(Source!BI1845=3,I2115, 0)</f>
        <v>0</v>
      </c>
      <c r="AA2115">
        <f>IF(Source!BI1845=4,I2115, 0)</f>
        <v>0</v>
      </c>
    </row>
    <row r="2116" spans="1:28" ht="14.25" x14ac:dyDescent="0.2">
      <c r="A2116" s="26"/>
      <c r="B2116" s="26"/>
      <c r="C2116" s="26" t="s">
        <v>314</v>
      </c>
      <c r="D2116" s="27" t="s">
        <v>315</v>
      </c>
      <c r="E2116" s="10">
        <f>Source!DN1843</f>
        <v>104</v>
      </c>
      <c r="F2116" s="29"/>
      <c r="G2116" s="28"/>
      <c r="H2116" s="10"/>
      <c r="I2116" s="29">
        <f>SUM(Q2108:Q2115)</f>
        <v>24.19</v>
      </c>
      <c r="J2116" s="10">
        <f>Source!BZ1843</f>
        <v>87</v>
      </c>
      <c r="K2116" s="29">
        <f>SUM(R2108:R2115)</f>
        <v>534.03</v>
      </c>
    </row>
    <row r="2117" spans="1:28" ht="14.25" x14ac:dyDescent="0.2">
      <c r="A2117" s="26"/>
      <c r="B2117" s="26"/>
      <c r="C2117" s="26" t="s">
        <v>316</v>
      </c>
      <c r="D2117" s="27" t="s">
        <v>315</v>
      </c>
      <c r="E2117" s="10">
        <f>Source!DO1843</f>
        <v>79</v>
      </c>
      <c r="F2117" s="29"/>
      <c r="G2117" s="28"/>
      <c r="H2117" s="10"/>
      <c r="I2117" s="29">
        <f>SUM(S2108:S2116)</f>
        <v>18.38</v>
      </c>
      <c r="J2117" s="10">
        <f>Source!CA1843</f>
        <v>41</v>
      </c>
      <c r="K2117" s="29">
        <f>SUM(T2108:T2116)</f>
        <v>251.67</v>
      </c>
    </row>
    <row r="2118" spans="1:28" ht="14.25" x14ac:dyDescent="0.2">
      <c r="A2118" s="26"/>
      <c r="B2118" s="26"/>
      <c r="C2118" s="26" t="s">
        <v>325</v>
      </c>
      <c r="D2118" s="27" t="s">
        <v>315</v>
      </c>
      <c r="E2118" s="10">
        <f>175</f>
        <v>175</v>
      </c>
      <c r="F2118" s="29"/>
      <c r="G2118" s="28"/>
      <c r="H2118" s="10"/>
      <c r="I2118" s="29">
        <f>SUM(U2108:U2117)</f>
        <v>0.37</v>
      </c>
      <c r="J2118" s="10">
        <f>160</f>
        <v>160</v>
      </c>
      <c r="K2118" s="29">
        <f>SUM(V2108:V2117)</f>
        <v>8.86</v>
      </c>
    </row>
    <row r="2119" spans="1:28" ht="14.25" x14ac:dyDescent="0.2">
      <c r="A2119" s="34"/>
      <c r="B2119" s="34"/>
      <c r="C2119" s="34" t="s">
        <v>317</v>
      </c>
      <c r="D2119" s="35" t="s">
        <v>318</v>
      </c>
      <c r="E2119" s="36">
        <f>Source!AQ1843</f>
        <v>85</v>
      </c>
      <c r="F2119" s="37"/>
      <c r="G2119" s="38" t="str">
        <f>Source!DI1843</f>
        <v>)*1,15</v>
      </c>
      <c r="H2119" s="36">
        <f>Source!AV1843</f>
        <v>1</v>
      </c>
      <c r="I2119" s="37">
        <f>Source!U1843</f>
        <v>2.0038749999999999</v>
      </c>
      <c r="J2119" s="36"/>
      <c r="K2119" s="37"/>
      <c r="AB2119" s="32">
        <f>I2119</f>
        <v>2.0038749999999999</v>
      </c>
    </row>
    <row r="2120" spans="1:28" ht="15" x14ac:dyDescent="0.25">
      <c r="A2120" s="39"/>
      <c r="B2120" s="39"/>
      <c r="C2120" s="40" t="s">
        <v>319</v>
      </c>
      <c r="D2120" s="39"/>
      <c r="E2120" s="39"/>
      <c r="F2120" s="39"/>
      <c r="G2120" s="39"/>
      <c r="H2120" s="76">
        <f>I2110+I2111+I2113+I2116+I2117+I2118+SUM(I2114:I2115)</f>
        <v>313.15999999999997</v>
      </c>
      <c r="I2120" s="76"/>
      <c r="J2120" s="76">
        <f>K2110+K2111+K2113+K2116+K2117+K2118+SUM(K2114:K2115)</f>
        <v>2743.84</v>
      </c>
      <c r="K2120" s="76"/>
      <c r="O2120" s="32">
        <f>I2110+I2111+I2113+I2116+I2117+I2118+SUM(I2114:I2115)</f>
        <v>313.15999999999997</v>
      </c>
      <c r="P2120" s="32">
        <f>K2110+K2111+K2113+K2116+K2117+K2118+SUM(K2114:K2115)</f>
        <v>2743.84</v>
      </c>
      <c r="X2120">
        <f>IF(Source!BI1843&lt;=1,I2110+I2111+I2113+I2116+I2117+I2118-0, 0)</f>
        <v>215.22</v>
      </c>
      <c r="Y2120">
        <f>IF(Source!BI1843=2,I2110+I2111+I2113+I2116+I2117+I2118-0, 0)</f>
        <v>0</v>
      </c>
      <c r="Z2120">
        <f>IF(Source!BI1843=3,I2110+I2111+I2113+I2116+I2117+I2118-0, 0)</f>
        <v>0</v>
      </c>
      <c r="AA2120">
        <f>IF(Source!BI1843=4,I2110+I2111+I2113+I2116+I2117+I2118,0)</f>
        <v>0</v>
      </c>
    </row>
    <row r="2123" spans="1:28" ht="16.5" x14ac:dyDescent="0.25">
      <c r="A2123" s="75" t="str">
        <f>CONCATENATE("Подраздел: ",IF(Source!G1847&lt;&gt;"Новый подраздел", Source!G1847, ""))</f>
        <v>Подраздел: Кровля тех. этажа в/о В/5-9</v>
      </c>
      <c r="B2123" s="75"/>
      <c r="C2123" s="75"/>
      <c r="D2123" s="75"/>
      <c r="E2123" s="75"/>
      <c r="F2123" s="75"/>
      <c r="G2123" s="75"/>
      <c r="H2123" s="75"/>
      <c r="I2123" s="75"/>
      <c r="J2123" s="75"/>
      <c r="K2123" s="75"/>
    </row>
    <row r="2124" spans="1:28" ht="42.75" x14ac:dyDescent="0.2">
      <c r="A2124" s="26">
        <v>1</v>
      </c>
      <c r="B2124" s="26" t="str">
        <f>Source!F1851</f>
        <v>6.61-26-1</v>
      </c>
      <c r="C2124" s="26" t="s">
        <v>21</v>
      </c>
      <c r="D2124" s="27" t="str">
        <f>Source!H1851</f>
        <v>100 м2</v>
      </c>
      <c r="E2124" s="10">
        <f>Source!I1851</f>
        <v>5.1999999999999998E-3</v>
      </c>
      <c r="F2124" s="29"/>
      <c r="G2124" s="28"/>
      <c r="H2124" s="10"/>
      <c r="I2124" s="29"/>
      <c r="J2124" s="10"/>
      <c r="K2124" s="29"/>
      <c r="Q2124">
        <f>ROUND((Source!DN1851/100)*ROUND((ROUND((Source!AF1851*Source!AV1851*Source!I1851),2)),2), 2)</f>
        <v>2.4500000000000002</v>
      </c>
      <c r="R2124">
        <f>Source!X1851</f>
        <v>56.53</v>
      </c>
      <c r="S2124">
        <f>ROUND((Source!DO1851/100)*ROUND((ROUND((Source!AF1851*Source!AV1851*Source!I1851),2)),2), 2)</f>
        <v>1.68</v>
      </c>
      <c r="T2124">
        <f>Source!Y1851</f>
        <v>33.11</v>
      </c>
      <c r="U2124">
        <f>ROUND((175/100)*ROUND((ROUND((Source!AE1851*Source!AV1851*Source!I1851),2)),2), 2)</f>
        <v>0</v>
      </c>
      <c r="V2124">
        <f>ROUND((160/100)*ROUND(ROUND((ROUND((Source!AE1851*Source!AV1851*Source!I1851),2)*Source!BS1851),2), 2), 2)</f>
        <v>0</v>
      </c>
    </row>
    <row r="2125" spans="1:28" x14ac:dyDescent="0.2">
      <c r="C2125" s="30" t="str">
        <f>"Объем: "&amp;Source!I1851&amp;"=0,52/"&amp;"100"</f>
        <v>Объем: 0,0052=0,52/100</v>
      </c>
    </row>
    <row r="2126" spans="1:28" ht="14.25" x14ac:dyDescent="0.2">
      <c r="A2126" s="26"/>
      <c r="B2126" s="26"/>
      <c r="C2126" s="26" t="s">
        <v>313</v>
      </c>
      <c r="D2126" s="27"/>
      <c r="E2126" s="10"/>
      <c r="F2126" s="29">
        <f>Source!AO1851</f>
        <v>587.65</v>
      </c>
      <c r="G2126" s="28" t="str">
        <f>Source!DG1851</f>
        <v/>
      </c>
      <c r="H2126" s="10">
        <f>Source!AV1851</f>
        <v>1</v>
      </c>
      <c r="I2126" s="29">
        <f>ROUND((ROUND((Source!AF1851*Source!AV1851*Source!I1851),2)),2)</f>
        <v>3.06</v>
      </c>
      <c r="J2126" s="10">
        <f>IF(Source!BA1851&lt;&gt; 0, Source!BA1851, 1)</f>
        <v>26.39</v>
      </c>
      <c r="K2126" s="29">
        <f>Source!S1851</f>
        <v>80.75</v>
      </c>
      <c r="W2126">
        <f>I2126</f>
        <v>3.06</v>
      </c>
    </row>
    <row r="2127" spans="1:28" ht="28.5" x14ac:dyDescent="0.2">
      <c r="A2127" s="26" t="s">
        <v>27</v>
      </c>
      <c r="B2127" s="26" t="str">
        <f>Source!F1852</f>
        <v>9999990001</v>
      </c>
      <c r="C2127" s="26" t="s">
        <v>29</v>
      </c>
      <c r="D2127" s="27" t="str">
        <f>Source!H1852</f>
        <v>т</v>
      </c>
      <c r="E2127" s="10">
        <f>Source!I1852</f>
        <v>-2.392E-2</v>
      </c>
      <c r="F2127" s="29">
        <f>Source!AK1852</f>
        <v>0</v>
      </c>
      <c r="G2127" s="31" t="s">
        <v>3</v>
      </c>
      <c r="H2127" s="10">
        <f>Source!AW1852</f>
        <v>1</v>
      </c>
      <c r="I2127" s="29">
        <f>ROUND((ROUND((Source!AC1852*Source!AW1852*Source!I1852),2)),2)+(ROUND((ROUND(((Source!ET1852)*Source!AV1852*Source!I1852),2)),2)+ROUND((ROUND(((Source!AE1852-(Source!EU1852))*Source!AV1852*Source!I1852),2)),2))+ROUND((ROUND((Source!AF1852*Source!AV1852*Source!I1852),2)),2)</f>
        <v>0</v>
      </c>
      <c r="J2127" s="10">
        <f>IF(Source!BC1852&lt;&gt; 0, Source!BC1852, 1)</f>
        <v>1</v>
      </c>
      <c r="K2127" s="29">
        <f>Source!O1852</f>
        <v>0</v>
      </c>
      <c r="Q2127">
        <f>ROUND((Source!DN1852/100)*ROUND((ROUND((Source!AF1852*Source!AV1852*Source!I1852),2)),2), 2)</f>
        <v>0</v>
      </c>
      <c r="R2127">
        <f>Source!X1852</f>
        <v>0</v>
      </c>
      <c r="S2127">
        <f>ROUND((Source!DO1852/100)*ROUND((ROUND((Source!AF1852*Source!AV1852*Source!I1852),2)),2), 2)</f>
        <v>0</v>
      </c>
      <c r="T2127">
        <f>Source!Y1852</f>
        <v>0</v>
      </c>
      <c r="U2127">
        <f>ROUND((175/100)*ROUND((ROUND((Source!AE1852*Source!AV1852*Source!I1852),2)),2), 2)</f>
        <v>0</v>
      </c>
      <c r="V2127">
        <f>ROUND((160/100)*ROUND(ROUND((ROUND((Source!AE1852*Source!AV1852*Source!I1852),2)*Source!BS1852),2), 2), 2)</f>
        <v>0</v>
      </c>
      <c r="X2127">
        <f>IF(Source!BI1852&lt;=1,I2127, 0)</f>
        <v>0</v>
      </c>
      <c r="Y2127">
        <f>IF(Source!BI1852=2,I2127, 0)</f>
        <v>0</v>
      </c>
      <c r="Z2127">
        <f>IF(Source!BI1852=3,I2127, 0)</f>
        <v>0</v>
      </c>
      <c r="AA2127">
        <f>IF(Source!BI1852=4,I2127, 0)</f>
        <v>0</v>
      </c>
    </row>
    <row r="2128" spans="1:28" ht="14.25" x14ac:dyDescent="0.2">
      <c r="A2128" s="26"/>
      <c r="B2128" s="26"/>
      <c r="C2128" s="26" t="s">
        <v>314</v>
      </c>
      <c r="D2128" s="27" t="s">
        <v>315</v>
      </c>
      <c r="E2128" s="10">
        <f>Source!DN1851</f>
        <v>80</v>
      </c>
      <c r="F2128" s="29"/>
      <c r="G2128" s="28"/>
      <c r="H2128" s="10"/>
      <c r="I2128" s="29">
        <f>SUM(Q2124:Q2127)</f>
        <v>2.4500000000000002</v>
      </c>
      <c r="J2128" s="10">
        <f>Source!BZ1851</f>
        <v>70</v>
      </c>
      <c r="K2128" s="29">
        <f>SUM(R2124:R2127)</f>
        <v>56.53</v>
      </c>
    </row>
    <row r="2129" spans="1:28" ht="14.25" x14ac:dyDescent="0.2">
      <c r="A2129" s="26"/>
      <c r="B2129" s="26"/>
      <c r="C2129" s="26" t="s">
        <v>316</v>
      </c>
      <c r="D2129" s="27" t="s">
        <v>315</v>
      </c>
      <c r="E2129" s="10">
        <f>Source!DO1851</f>
        <v>55</v>
      </c>
      <c r="F2129" s="29"/>
      <c r="G2129" s="28"/>
      <c r="H2129" s="10"/>
      <c r="I2129" s="29">
        <f>SUM(S2124:S2128)</f>
        <v>1.68</v>
      </c>
      <c r="J2129" s="10">
        <f>Source!CA1851</f>
        <v>41</v>
      </c>
      <c r="K2129" s="29">
        <f>SUM(T2124:T2128)</f>
        <v>33.11</v>
      </c>
    </row>
    <row r="2130" spans="1:28" ht="14.25" x14ac:dyDescent="0.2">
      <c r="A2130" s="34"/>
      <c r="B2130" s="34"/>
      <c r="C2130" s="34" t="s">
        <v>317</v>
      </c>
      <c r="D2130" s="35" t="s">
        <v>318</v>
      </c>
      <c r="E2130" s="36">
        <f>Source!AQ1851</f>
        <v>57.5</v>
      </c>
      <c r="F2130" s="37"/>
      <c r="G2130" s="38" t="str">
        <f>Source!DI1851</f>
        <v/>
      </c>
      <c r="H2130" s="36">
        <f>Source!AV1851</f>
        <v>1</v>
      </c>
      <c r="I2130" s="37">
        <f>Source!U1851</f>
        <v>0.29899999999999999</v>
      </c>
      <c r="J2130" s="36"/>
      <c r="K2130" s="37"/>
      <c r="AB2130" s="32">
        <f>I2130</f>
        <v>0.29899999999999999</v>
      </c>
    </row>
    <row r="2131" spans="1:28" ht="15" x14ac:dyDescent="0.25">
      <c r="A2131" s="39"/>
      <c r="B2131" s="39"/>
      <c r="C2131" s="40" t="s">
        <v>319</v>
      </c>
      <c r="D2131" s="39"/>
      <c r="E2131" s="39"/>
      <c r="F2131" s="39"/>
      <c r="G2131" s="39"/>
      <c r="H2131" s="76">
        <f>I2126+I2128+I2129+SUM(I2127:I2127)</f>
        <v>7.1899999999999995</v>
      </c>
      <c r="I2131" s="76"/>
      <c r="J2131" s="76">
        <f>K2126+K2128+K2129+SUM(K2127:K2127)</f>
        <v>170.39</v>
      </c>
      <c r="K2131" s="76"/>
      <c r="O2131" s="32">
        <f>I2126+I2128+I2129+SUM(I2127:I2127)</f>
        <v>7.1899999999999995</v>
      </c>
      <c r="P2131" s="32">
        <f>K2126+K2128+K2129+SUM(K2127:K2127)</f>
        <v>170.39</v>
      </c>
      <c r="X2131">
        <f>IF(Source!BI1851&lt;=1,I2126+I2128+I2129-0, 0)</f>
        <v>7.1899999999999995</v>
      </c>
      <c r="Y2131">
        <f>IF(Source!BI1851=2,I2126+I2128+I2129-0, 0)</f>
        <v>0</v>
      </c>
      <c r="Z2131">
        <f>IF(Source!BI1851=3,I2126+I2128+I2129-0, 0)</f>
        <v>0</v>
      </c>
      <c r="AA2131">
        <f>IF(Source!BI1851=4,I2126+I2128+I2129,0)</f>
        <v>0</v>
      </c>
    </row>
    <row r="2133" spans="1:28" ht="42.75" x14ac:dyDescent="0.2">
      <c r="A2133" s="26">
        <v>2</v>
      </c>
      <c r="B2133" s="26" t="str">
        <f>Source!F1853</f>
        <v>6.62-31-1</v>
      </c>
      <c r="C2133" s="26" t="s">
        <v>33</v>
      </c>
      <c r="D2133" s="27" t="str">
        <f>Source!H1853</f>
        <v>1 м2 поверхности</v>
      </c>
      <c r="E2133" s="10">
        <f>Source!I1853</f>
        <v>0.35</v>
      </c>
      <c r="F2133" s="29"/>
      <c r="G2133" s="28"/>
      <c r="H2133" s="10"/>
      <c r="I2133" s="29"/>
      <c r="J2133" s="10"/>
      <c r="K2133" s="29"/>
      <c r="Q2133">
        <f>ROUND((Source!DN1853/100)*ROUND((ROUND((Source!AF1853*Source!AV1853*Source!I1853),2)),2), 2)</f>
        <v>2.15</v>
      </c>
      <c r="R2133">
        <f>Source!X1853</f>
        <v>47.09</v>
      </c>
      <c r="S2133">
        <f>ROUND((Source!DO1853/100)*ROUND((ROUND((Source!AF1853*Source!AV1853*Source!I1853),2)),2), 2)</f>
        <v>1.38</v>
      </c>
      <c r="T2133">
        <f>Source!Y1853</f>
        <v>23.26</v>
      </c>
      <c r="U2133">
        <f>ROUND((175/100)*ROUND((ROUND((Source!AE1853*Source!AV1853*Source!I1853),2)),2), 2)</f>
        <v>0</v>
      </c>
      <c r="V2133">
        <f>ROUND((160/100)*ROUND(ROUND((ROUND((Source!AE1853*Source!AV1853*Source!I1853),2)*Source!BS1853),2), 2), 2)</f>
        <v>0</v>
      </c>
    </row>
    <row r="2134" spans="1:28" ht="14.25" x14ac:dyDescent="0.2">
      <c r="A2134" s="26"/>
      <c r="B2134" s="26"/>
      <c r="C2134" s="26" t="s">
        <v>313</v>
      </c>
      <c r="D2134" s="27"/>
      <c r="E2134" s="10"/>
      <c r="F2134" s="29">
        <f>Source!AO1853</f>
        <v>6.13</v>
      </c>
      <c r="G2134" s="28" t="str">
        <f>Source!DG1853</f>
        <v/>
      </c>
      <c r="H2134" s="10">
        <f>Source!AV1853</f>
        <v>1</v>
      </c>
      <c r="I2134" s="29">
        <f>ROUND((ROUND((Source!AF1853*Source!AV1853*Source!I1853),2)),2)</f>
        <v>2.15</v>
      </c>
      <c r="J2134" s="10">
        <f>IF(Source!BA1853&lt;&gt; 0, Source!BA1853, 1)</f>
        <v>26.39</v>
      </c>
      <c r="K2134" s="29">
        <f>Source!S1853</f>
        <v>56.74</v>
      </c>
      <c r="W2134">
        <f>I2134</f>
        <v>2.15</v>
      </c>
    </row>
    <row r="2135" spans="1:28" ht="14.25" x14ac:dyDescent="0.2">
      <c r="A2135" s="26"/>
      <c r="B2135" s="26"/>
      <c r="C2135" s="26" t="s">
        <v>314</v>
      </c>
      <c r="D2135" s="27" t="s">
        <v>315</v>
      </c>
      <c r="E2135" s="10">
        <f>Source!DN1853</f>
        <v>100</v>
      </c>
      <c r="F2135" s="29"/>
      <c r="G2135" s="28"/>
      <c r="H2135" s="10"/>
      <c r="I2135" s="29">
        <f>SUM(Q2133:Q2134)</f>
        <v>2.15</v>
      </c>
      <c r="J2135" s="10">
        <f>Source!BZ1853</f>
        <v>83</v>
      </c>
      <c r="K2135" s="29">
        <f>SUM(R2133:R2134)</f>
        <v>47.09</v>
      </c>
    </row>
    <row r="2136" spans="1:28" ht="14.25" x14ac:dyDescent="0.2">
      <c r="A2136" s="26"/>
      <c r="B2136" s="26"/>
      <c r="C2136" s="26" t="s">
        <v>316</v>
      </c>
      <c r="D2136" s="27" t="s">
        <v>315</v>
      </c>
      <c r="E2136" s="10">
        <f>Source!DO1853</f>
        <v>64</v>
      </c>
      <c r="F2136" s="29"/>
      <c r="G2136" s="28"/>
      <c r="H2136" s="10"/>
      <c r="I2136" s="29">
        <f>SUM(S2133:S2135)</f>
        <v>1.38</v>
      </c>
      <c r="J2136" s="10">
        <f>Source!CA1853</f>
        <v>41</v>
      </c>
      <c r="K2136" s="29">
        <f>SUM(T2133:T2135)</f>
        <v>23.26</v>
      </c>
    </row>
    <row r="2137" spans="1:28" ht="14.25" x14ac:dyDescent="0.2">
      <c r="A2137" s="34"/>
      <c r="B2137" s="34"/>
      <c r="C2137" s="34" t="s">
        <v>317</v>
      </c>
      <c r="D2137" s="35" t="s">
        <v>318</v>
      </c>
      <c r="E2137" s="36">
        <f>Source!AQ1853</f>
        <v>0.6</v>
      </c>
      <c r="F2137" s="37"/>
      <c r="G2137" s="38" t="str">
        <f>Source!DI1853</f>
        <v/>
      </c>
      <c r="H2137" s="36">
        <f>Source!AV1853</f>
        <v>1</v>
      </c>
      <c r="I2137" s="37">
        <f>Source!U1853</f>
        <v>0.21</v>
      </c>
      <c r="J2137" s="36"/>
      <c r="K2137" s="37"/>
      <c r="AB2137" s="32">
        <f>I2137</f>
        <v>0.21</v>
      </c>
    </row>
    <row r="2138" spans="1:28" ht="15" x14ac:dyDescent="0.25">
      <c r="A2138" s="39"/>
      <c r="B2138" s="39"/>
      <c r="C2138" s="40" t="s">
        <v>319</v>
      </c>
      <c r="D2138" s="39"/>
      <c r="E2138" s="39"/>
      <c r="F2138" s="39"/>
      <c r="G2138" s="39"/>
      <c r="H2138" s="76">
        <f>I2134+I2135+I2136</f>
        <v>5.68</v>
      </c>
      <c r="I2138" s="76"/>
      <c r="J2138" s="76">
        <f>K2134+K2135+K2136</f>
        <v>127.09000000000002</v>
      </c>
      <c r="K2138" s="76"/>
      <c r="O2138" s="32">
        <f>I2134+I2135+I2136</f>
        <v>5.68</v>
      </c>
      <c r="P2138" s="32">
        <f>K2134+K2135+K2136</f>
        <v>127.09000000000002</v>
      </c>
      <c r="X2138">
        <f>IF(Source!BI1853&lt;=1,I2134+I2135+I2136-0, 0)</f>
        <v>5.68</v>
      </c>
      <c r="Y2138">
        <f>IF(Source!BI1853=2,I2134+I2135+I2136-0, 0)</f>
        <v>0</v>
      </c>
      <c r="Z2138">
        <f>IF(Source!BI1853=3,I2134+I2135+I2136-0, 0)</f>
        <v>0</v>
      </c>
      <c r="AA2138">
        <f>IF(Source!BI1853=4,I2134+I2135+I2136,0)</f>
        <v>0</v>
      </c>
    </row>
    <row r="2140" spans="1:28" ht="28.5" x14ac:dyDescent="0.2">
      <c r="A2140" s="26">
        <v>3</v>
      </c>
      <c r="B2140" s="26" t="str">
        <f>Source!F1854</f>
        <v>6.58-2-1</v>
      </c>
      <c r="C2140" s="26" t="s">
        <v>40</v>
      </c>
      <c r="D2140" s="27" t="str">
        <f>Source!H1854</f>
        <v>100 м2</v>
      </c>
      <c r="E2140" s="10">
        <f>Source!I1854</f>
        <v>7.3000000000000001E-3</v>
      </c>
      <c r="F2140" s="29"/>
      <c r="G2140" s="28"/>
      <c r="H2140" s="10"/>
      <c r="I2140" s="29"/>
      <c r="J2140" s="10"/>
      <c r="K2140" s="29"/>
      <c r="Q2140">
        <f>ROUND((Source!DN1854/100)*ROUND((ROUND((Source!AF1854*Source!AV1854*Source!I1854),2)),2), 2)</f>
        <v>1.1200000000000001</v>
      </c>
      <c r="R2140">
        <f>Source!X1854</f>
        <v>25.87</v>
      </c>
      <c r="S2140">
        <f>ROUND((Source!DO1854/100)*ROUND((ROUND((Source!AF1854*Source!AV1854*Source!I1854),2)),2), 2)</f>
        <v>0.77</v>
      </c>
      <c r="T2140">
        <f>Source!Y1854</f>
        <v>15.15</v>
      </c>
      <c r="U2140">
        <f>ROUND((175/100)*ROUND((ROUND((Source!AE1854*Source!AV1854*Source!I1854),2)),2), 2)</f>
        <v>0</v>
      </c>
      <c r="V2140">
        <f>ROUND((160/100)*ROUND(ROUND((ROUND((Source!AE1854*Source!AV1854*Source!I1854),2)*Source!BS1854),2), 2), 2)</f>
        <v>0</v>
      </c>
    </row>
    <row r="2141" spans="1:28" x14ac:dyDescent="0.2">
      <c r="C2141" s="30" t="str">
        <f>"Объем: "&amp;Source!I1854&amp;"=0,73/"&amp;"100"</f>
        <v>Объем: 0,0073=0,73/100</v>
      </c>
    </row>
    <row r="2142" spans="1:28" ht="14.25" x14ac:dyDescent="0.2">
      <c r="A2142" s="26"/>
      <c r="B2142" s="26"/>
      <c r="C2142" s="26" t="s">
        <v>313</v>
      </c>
      <c r="D2142" s="27"/>
      <c r="E2142" s="10"/>
      <c r="F2142" s="29">
        <f>Source!AO1854</f>
        <v>191.34</v>
      </c>
      <c r="G2142" s="28" t="str">
        <f>Source!DG1854</f>
        <v/>
      </c>
      <c r="H2142" s="10">
        <f>Source!AV1854</f>
        <v>1</v>
      </c>
      <c r="I2142" s="29">
        <f>ROUND((ROUND((Source!AF1854*Source!AV1854*Source!I1854),2)),2)</f>
        <v>1.4</v>
      </c>
      <c r="J2142" s="10">
        <f>IF(Source!BA1854&lt;&gt; 0, Source!BA1854, 1)</f>
        <v>26.39</v>
      </c>
      <c r="K2142" s="29">
        <f>Source!S1854</f>
        <v>36.950000000000003</v>
      </c>
      <c r="W2142">
        <f>I2142</f>
        <v>1.4</v>
      </c>
    </row>
    <row r="2143" spans="1:28" ht="28.5" x14ac:dyDescent="0.2">
      <c r="A2143" s="26" t="s">
        <v>44</v>
      </c>
      <c r="B2143" s="26" t="str">
        <f>Source!F1855</f>
        <v>9999990001</v>
      </c>
      <c r="C2143" s="26" t="s">
        <v>29</v>
      </c>
      <c r="D2143" s="27" t="str">
        <f>Source!H1855</f>
        <v>т</v>
      </c>
      <c r="E2143" s="10">
        <f>Source!I1855</f>
        <v>-7.4460000000000004E-3</v>
      </c>
      <c r="F2143" s="29">
        <f>Source!AK1855</f>
        <v>0</v>
      </c>
      <c r="G2143" s="31" t="s">
        <v>3</v>
      </c>
      <c r="H2143" s="10">
        <f>Source!AW1855</f>
        <v>1</v>
      </c>
      <c r="I2143" s="29">
        <f>ROUND((ROUND((Source!AC1855*Source!AW1855*Source!I1855),2)),2)+(ROUND((ROUND(((Source!ET1855)*Source!AV1855*Source!I1855),2)),2)+ROUND((ROUND(((Source!AE1855-(Source!EU1855))*Source!AV1855*Source!I1855),2)),2))+ROUND((ROUND((Source!AF1855*Source!AV1855*Source!I1855),2)),2)</f>
        <v>0</v>
      </c>
      <c r="J2143" s="10">
        <f>IF(Source!BC1855&lt;&gt; 0, Source!BC1855, 1)</f>
        <v>1</v>
      </c>
      <c r="K2143" s="29">
        <f>Source!O1855</f>
        <v>0</v>
      </c>
      <c r="Q2143">
        <f>ROUND((Source!DN1855/100)*ROUND((ROUND((Source!AF1855*Source!AV1855*Source!I1855),2)),2), 2)</f>
        <v>0</v>
      </c>
      <c r="R2143">
        <f>Source!X1855</f>
        <v>0</v>
      </c>
      <c r="S2143">
        <f>ROUND((Source!DO1855/100)*ROUND((ROUND((Source!AF1855*Source!AV1855*Source!I1855),2)),2), 2)</f>
        <v>0</v>
      </c>
      <c r="T2143">
        <f>Source!Y1855</f>
        <v>0</v>
      </c>
      <c r="U2143">
        <f>ROUND((175/100)*ROUND((ROUND((Source!AE1855*Source!AV1855*Source!I1855),2)),2), 2)</f>
        <v>0</v>
      </c>
      <c r="V2143">
        <f>ROUND((160/100)*ROUND(ROUND((ROUND((Source!AE1855*Source!AV1855*Source!I1855),2)*Source!BS1855),2), 2), 2)</f>
        <v>0</v>
      </c>
      <c r="X2143">
        <f>IF(Source!BI1855&lt;=1,I2143, 0)</f>
        <v>0</v>
      </c>
      <c r="Y2143">
        <f>IF(Source!BI1855=2,I2143, 0)</f>
        <v>0</v>
      </c>
      <c r="Z2143">
        <f>IF(Source!BI1855=3,I2143, 0)</f>
        <v>0</v>
      </c>
      <c r="AA2143">
        <f>IF(Source!BI1855=4,I2143, 0)</f>
        <v>0</v>
      </c>
    </row>
    <row r="2144" spans="1:28" ht="14.25" x14ac:dyDescent="0.2">
      <c r="A2144" s="26"/>
      <c r="B2144" s="26"/>
      <c r="C2144" s="26" t="s">
        <v>314</v>
      </c>
      <c r="D2144" s="27" t="s">
        <v>315</v>
      </c>
      <c r="E2144" s="10">
        <f>Source!DN1854</f>
        <v>80</v>
      </c>
      <c r="F2144" s="29"/>
      <c r="G2144" s="28"/>
      <c r="H2144" s="10"/>
      <c r="I2144" s="29">
        <f>SUM(Q2140:Q2143)</f>
        <v>1.1200000000000001</v>
      </c>
      <c r="J2144" s="10">
        <f>Source!BZ1854</f>
        <v>70</v>
      </c>
      <c r="K2144" s="29">
        <f>SUM(R2140:R2143)</f>
        <v>25.87</v>
      </c>
    </row>
    <row r="2145" spans="1:28" ht="14.25" x14ac:dyDescent="0.2">
      <c r="A2145" s="26"/>
      <c r="B2145" s="26"/>
      <c r="C2145" s="26" t="s">
        <v>316</v>
      </c>
      <c r="D2145" s="27" t="s">
        <v>315</v>
      </c>
      <c r="E2145" s="10">
        <f>Source!DO1854</f>
        <v>55</v>
      </c>
      <c r="F2145" s="29"/>
      <c r="G2145" s="28"/>
      <c r="H2145" s="10"/>
      <c r="I2145" s="29">
        <f>SUM(S2140:S2144)</f>
        <v>0.77</v>
      </c>
      <c r="J2145" s="10">
        <f>Source!CA1854</f>
        <v>41</v>
      </c>
      <c r="K2145" s="29">
        <f>SUM(T2140:T2144)</f>
        <v>15.15</v>
      </c>
    </row>
    <row r="2146" spans="1:28" ht="14.25" x14ac:dyDescent="0.2">
      <c r="A2146" s="34"/>
      <c r="B2146" s="34"/>
      <c r="C2146" s="34" t="s">
        <v>317</v>
      </c>
      <c r="D2146" s="35" t="s">
        <v>318</v>
      </c>
      <c r="E2146" s="36">
        <f>Source!AQ1854</f>
        <v>17.41</v>
      </c>
      <c r="F2146" s="37"/>
      <c r="G2146" s="38" t="str">
        <f>Source!DI1854</f>
        <v/>
      </c>
      <c r="H2146" s="36">
        <f>Source!AV1854</f>
        <v>1</v>
      </c>
      <c r="I2146" s="37">
        <f>Source!U1854</f>
        <v>0.12709300000000001</v>
      </c>
      <c r="J2146" s="36"/>
      <c r="K2146" s="37"/>
      <c r="AB2146" s="32">
        <f>I2146</f>
        <v>0.12709300000000001</v>
      </c>
    </row>
    <row r="2147" spans="1:28" ht="15" x14ac:dyDescent="0.25">
      <c r="A2147" s="39"/>
      <c r="B2147" s="39"/>
      <c r="C2147" s="40" t="s">
        <v>319</v>
      </c>
      <c r="D2147" s="39"/>
      <c r="E2147" s="39"/>
      <c r="F2147" s="39"/>
      <c r="G2147" s="39"/>
      <c r="H2147" s="76">
        <f>I2142+I2144+I2145+SUM(I2143:I2143)</f>
        <v>3.29</v>
      </c>
      <c r="I2147" s="76"/>
      <c r="J2147" s="76">
        <f>K2142+K2144+K2145+SUM(K2143:K2143)</f>
        <v>77.970000000000013</v>
      </c>
      <c r="K2147" s="76"/>
      <c r="O2147" s="32">
        <f>I2142+I2144+I2145+SUM(I2143:I2143)</f>
        <v>3.29</v>
      </c>
      <c r="P2147" s="32">
        <f>K2142+K2144+K2145+SUM(K2143:K2143)</f>
        <v>77.970000000000013</v>
      </c>
      <c r="X2147">
        <f>IF(Source!BI1854&lt;=1,I2142+I2144+I2145-0, 0)</f>
        <v>3.29</v>
      </c>
      <c r="Y2147">
        <f>IF(Source!BI1854=2,I2142+I2144+I2145-0, 0)</f>
        <v>0</v>
      </c>
      <c r="Z2147">
        <f>IF(Source!BI1854=3,I2142+I2144+I2145-0, 0)</f>
        <v>0</v>
      </c>
      <c r="AA2147">
        <f>IF(Source!BI1854=4,I2142+I2144+I2145,0)</f>
        <v>0</v>
      </c>
    </row>
    <row r="2150" spans="1:28" ht="15" x14ac:dyDescent="0.25">
      <c r="A2150" s="81" t="str">
        <f>CONCATENATE("Итого по подразделу: ",IF(Source!G1859&lt;&gt;"Новый подраздел", Source!G1859, ""))</f>
        <v>Итого по подразделу: Кровля тех. этажа в/о В/5-9</v>
      </c>
      <c r="B2150" s="81"/>
      <c r="C2150" s="81"/>
      <c r="D2150" s="81"/>
      <c r="E2150" s="81"/>
      <c r="F2150" s="81"/>
      <c r="G2150" s="81"/>
      <c r="H2150" s="79">
        <f>SUM(O2123:O2149)</f>
        <v>16.16</v>
      </c>
      <c r="I2150" s="80"/>
      <c r="J2150" s="79">
        <f>SUM(P2123:P2149)</f>
        <v>375.45000000000005</v>
      </c>
      <c r="K2150" s="80"/>
    </row>
    <row r="2151" spans="1:28" hidden="1" x14ac:dyDescent="0.2">
      <c r="A2151" t="s">
        <v>320</v>
      </c>
      <c r="H2151">
        <f>SUM(AC2123:AC2150)</f>
        <v>0</v>
      </c>
      <c r="J2151">
        <f>SUM(AD2123:AD2150)</f>
        <v>0</v>
      </c>
    </row>
    <row r="2152" spans="1:28" hidden="1" x14ac:dyDescent="0.2">
      <c r="A2152" t="s">
        <v>321</v>
      </c>
      <c r="H2152">
        <f>SUM(AE2123:AE2151)</f>
        <v>0</v>
      </c>
      <c r="J2152">
        <f>SUM(AF2123:AF2151)</f>
        <v>0</v>
      </c>
    </row>
    <row r="2154" spans="1:28" ht="16.5" x14ac:dyDescent="0.25">
      <c r="A2154" s="75" t="str">
        <f>CONCATENATE("Подраздел: ",IF(Source!G1889&lt;&gt;"Новый подраздел", Source!G1889, ""))</f>
        <v>Подраздел: Монтажные (кровельные)работы</v>
      </c>
      <c r="B2154" s="75"/>
      <c r="C2154" s="75"/>
      <c r="D2154" s="75"/>
      <c r="E2154" s="75"/>
      <c r="F2154" s="75"/>
      <c r="G2154" s="75"/>
      <c r="H2154" s="75"/>
      <c r="I2154" s="75"/>
      <c r="J2154" s="75"/>
      <c r="K2154" s="75"/>
    </row>
    <row r="2155" spans="1:28" ht="28.5" x14ac:dyDescent="0.2">
      <c r="A2155" s="26">
        <v>1</v>
      </c>
      <c r="B2155" s="26" t="str">
        <f>Source!F1893</f>
        <v>6.58-31-3</v>
      </c>
      <c r="C2155" s="26" t="s">
        <v>110</v>
      </c>
      <c r="D2155" s="27" t="str">
        <f>Source!H1893</f>
        <v>100 мест</v>
      </c>
      <c r="E2155" s="10">
        <f>Source!I1893</f>
        <v>0.02</v>
      </c>
      <c r="F2155" s="29"/>
      <c r="G2155" s="28"/>
      <c r="H2155" s="10"/>
      <c r="I2155" s="29"/>
      <c r="J2155" s="10"/>
      <c r="K2155" s="29"/>
      <c r="Q2155">
        <f>ROUND((Source!DN1893/100)*ROUND((ROUND((Source!AF1893*Source!AV1893*Source!I1893),2)),2), 2)</f>
        <v>27.29</v>
      </c>
      <c r="R2155">
        <f>Source!X1893</f>
        <v>602.45000000000005</v>
      </c>
      <c r="S2155">
        <f>ROUND((Source!DO1893/100)*ROUND((ROUND((Source!AF1893*Source!AV1893*Source!I1893),2)),2), 2)</f>
        <v>20.73</v>
      </c>
      <c r="T2155">
        <f>Source!Y1893</f>
        <v>283.91000000000003</v>
      </c>
      <c r="U2155">
        <f>ROUND((175/100)*ROUND((ROUND((Source!AE1893*Source!AV1893*Source!I1893),2)),2), 2)</f>
        <v>0.53</v>
      </c>
      <c r="V2155">
        <f>ROUND((160/100)*ROUND(ROUND((ROUND((Source!AE1893*Source!AV1893*Source!I1893),2)*Source!BS1893),2), 2), 2)</f>
        <v>12.67</v>
      </c>
    </row>
    <row r="2156" spans="1:28" x14ac:dyDescent="0.2">
      <c r="C2156" s="30" t="str">
        <f>"Объем: "&amp;Source!I1893&amp;"=2/"&amp;"100"</f>
        <v>Объем: 0,02=2/100</v>
      </c>
    </row>
    <row r="2157" spans="1:28" ht="14.25" x14ac:dyDescent="0.2">
      <c r="A2157" s="26"/>
      <c r="B2157" s="26"/>
      <c r="C2157" s="26" t="s">
        <v>313</v>
      </c>
      <c r="D2157" s="27"/>
      <c r="E2157" s="10"/>
      <c r="F2157" s="29">
        <f>Source!AO1893</f>
        <v>1311.93</v>
      </c>
      <c r="G2157" s="28" t="str">
        <f>Source!DG1893</f>
        <v/>
      </c>
      <c r="H2157" s="10">
        <f>Source!AV1893</f>
        <v>1</v>
      </c>
      <c r="I2157" s="29">
        <f>ROUND((ROUND((Source!AF1893*Source!AV1893*Source!I1893),2)),2)</f>
        <v>26.24</v>
      </c>
      <c r="J2157" s="10">
        <f>IF(Source!BA1893&lt;&gt; 0, Source!BA1893, 1)</f>
        <v>26.39</v>
      </c>
      <c r="K2157" s="29">
        <f>Source!S1893</f>
        <v>692.47</v>
      </c>
      <c r="W2157">
        <f>I2157</f>
        <v>26.24</v>
      </c>
    </row>
    <row r="2158" spans="1:28" ht="14.25" x14ac:dyDescent="0.2">
      <c r="A2158" s="26"/>
      <c r="B2158" s="26"/>
      <c r="C2158" s="26" t="s">
        <v>322</v>
      </c>
      <c r="D2158" s="27"/>
      <c r="E2158" s="10"/>
      <c r="F2158" s="29">
        <f>Source!AM1893</f>
        <v>41.45</v>
      </c>
      <c r="G2158" s="28" t="str">
        <f>Source!DE1893</f>
        <v/>
      </c>
      <c r="H2158" s="10">
        <f>Source!AV1893</f>
        <v>1</v>
      </c>
      <c r="I2158" s="29">
        <f>(ROUND((ROUND(((Source!ET1893)*Source!AV1893*Source!I1893),2)),2)+ROUND((ROUND(((Source!AE1893-(Source!EU1893))*Source!AV1893*Source!I1893),2)),2))</f>
        <v>0.83</v>
      </c>
      <c r="J2158" s="10">
        <f>IF(Source!BB1893&lt;&gt; 0, Source!BB1893, 1)</f>
        <v>14.75</v>
      </c>
      <c r="K2158" s="29">
        <f>Source!Q1893</f>
        <v>12.24</v>
      </c>
    </row>
    <row r="2159" spans="1:28" ht="14.25" x14ac:dyDescent="0.2">
      <c r="A2159" s="26"/>
      <c r="B2159" s="26"/>
      <c r="C2159" s="26" t="s">
        <v>323</v>
      </c>
      <c r="D2159" s="27"/>
      <c r="E2159" s="10"/>
      <c r="F2159" s="29">
        <f>Source!AN1893</f>
        <v>15.08</v>
      </c>
      <c r="G2159" s="28" t="str">
        <f>Source!DF1893</f>
        <v/>
      </c>
      <c r="H2159" s="10">
        <f>Source!AV1893</f>
        <v>1</v>
      </c>
      <c r="I2159" s="41">
        <f>ROUND((ROUND((Source!AE1893*Source!AV1893*Source!I1893),2)),2)</f>
        <v>0.3</v>
      </c>
      <c r="J2159" s="10">
        <f>IF(Source!BS1893&lt;&gt; 0, Source!BS1893, 1)</f>
        <v>26.39</v>
      </c>
      <c r="K2159" s="41">
        <f>Source!R1893</f>
        <v>7.92</v>
      </c>
      <c r="W2159">
        <f>I2159</f>
        <v>0.3</v>
      </c>
    </row>
    <row r="2160" spans="1:28" ht="14.25" x14ac:dyDescent="0.2">
      <c r="A2160" s="26"/>
      <c r="B2160" s="26"/>
      <c r="C2160" s="26" t="s">
        <v>324</v>
      </c>
      <c r="D2160" s="27"/>
      <c r="E2160" s="10"/>
      <c r="F2160" s="29">
        <f>Source!AL1893</f>
        <v>972.06</v>
      </c>
      <c r="G2160" s="28" t="str">
        <f>Source!DD1893</f>
        <v/>
      </c>
      <c r="H2160" s="10">
        <f>Source!AW1893</f>
        <v>1</v>
      </c>
      <c r="I2160" s="29">
        <f>ROUND((ROUND((Source!AC1893*Source!AW1893*Source!I1893),2)),2)</f>
        <v>19.440000000000001</v>
      </c>
      <c r="J2160" s="10">
        <f>IF(Source!BC1893&lt;&gt; 0, Source!BC1893, 1)</f>
        <v>8.3000000000000007</v>
      </c>
      <c r="K2160" s="29">
        <f>Source!P1893</f>
        <v>161.35</v>
      </c>
    </row>
    <row r="2161" spans="1:28" ht="28.5" x14ac:dyDescent="0.2">
      <c r="A2161" s="26" t="s">
        <v>27</v>
      </c>
      <c r="B2161" s="26" t="str">
        <f>Source!F1894</f>
        <v>9999990001</v>
      </c>
      <c r="C2161" s="26" t="s">
        <v>29</v>
      </c>
      <c r="D2161" s="27" t="str">
        <f>Source!H1894</f>
        <v>т</v>
      </c>
      <c r="E2161" s="10">
        <f>Source!I1894</f>
        <v>-2.5600000000000001E-2</v>
      </c>
      <c r="F2161" s="29">
        <f>Source!AK1894</f>
        <v>0</v>
      </c>
      <c r="G2161" s="31" t="s">
        <v>3</v>
      </c>
      <c r="H2161" s="10">
        <f>Source!AW1894</f>
        <v>1</v>
      </c>
      <c r="I2161" s="29">
        <f>ROUND((ROUND((Source!AC1894*Source!AW1894*Source!I1894),2)),2)+(ROUND((ROUND(((Source!ET1894)*Source!AV1894*Source!I1894),2)),2)+ROUND((ROUND(((Source!AE1894-(Source!EU1894))*Source!AV1894*Source!I1894),2)),2))+ROUND((ROUND((Source!AF1894*Source!AV1894*Source!I1894),2)),2)</f>
        <v>0</v>
      </c>
      <c r="J2161" s="10">
        <f>IF(Source!BC1894&lt;&gt; 0, Source!BC1894, 1)</f>
        <v>1</v>
      </c>
      <c r="K2161" s="29">
        <f>Source!O1894</f>
        <v>0</v>
      </c>
      <c r="Q2161">
        <f>ROUND((Source!DN1894/100)*ROUND((ROUND((Source!AF1894*Source!AV1894*Source!I1894),2)),2), 2)</f>
        <v>0</v>
      </c>
      <c r="R2161">
        <f>Source!X1894</f>
        <v>0</v>
      </c>
      <c r="S2161">
        <f>ROUND((Source!DO1894/100)*ROUND((ROUND((Source!AF1894*Source!AV1894*Source!I1894),2)),2), 2)</f>
        <v>0</v>
      </c>
      <c r="T2161">
        <f>Source!Y1894</f>
        <v>0</v>
      </c>
      <c r="U2161">
        <f>ROUND((175/100)*ROUND((ROUND((Source!AE1894*Source!AV1894*Source!I1894),2)),2), 2)</f>
        <v>0</v>
      </c>
      <c r="V2161">
        <f>ROUND((160/100)*ROUND(ROUND((ROUND((Source!AE1894*Source!AV1894*Source!I1894),2)*Source!BS1894),2), 2), 2)</f>
        <v>0</v>
      </c>
      <c r="X2161">
        <f>IF(Source!BI1894&lt;=1,I2161, 0)</f>
        <v>0</v>
      </c>
      <c r="Y2161">
        <f>IF(Source!BI1894=2,I2161, 0)</f>
        <v>0</v>
      </c>
      <c r="Z2161">
        <f>IF(Source!BI1894=3,I2161, 0)</f>
        <v>0</v>
      </c>
      <c r="AA2161">
        <f>IF(Source!BI1894=4,I2161, 0)</f>
        <v>0</v>
      </c>
    </row>
    <row r="2162" spans="1:28" ht="14.25" x14ac:dyDescent="0.2">
      <c r="A2162" s="26"/>
      <c r="B2162" s="26"/>
      <c r="C2162" s="26" t="s">
        <v>314</v>
      </c>
      <c r="D2162" s="27" t="s">
        <v>315</v>
      </c>
      <c r="E2162" s="10">
        <f>Source!DN1893</f>
        <v>104</v>
      </c>
      <c r="F2162" s="29"/>
      <c r="G2162" s="28"/>
      <c r="H2162" s="10"/>
      <c r="I2162" s="29">
        <f>SUM(Q2155:Q2161)</f>
        <v>27.29</v>
      </c>
      <c r="J2162" s="10">
        <f>Source!BZ1893</f>
        <v>87</v>
      </c>
      <c r="K2162" s="29">
        <f>SUM(R2155:R2161)</f>
        <v>602.45000000000005</v>
      </c>
    </row>
    <row r="2163" spans="1:28" ht="14.25" x14ac:dyDescent="0.2">
      <c r="A2163" s="26"/>
      <c r="B2163" s="26"/>
      <c r="C2163" s="26" t="s">
        <v>316</v>
      </c>
      <c r="D2163" s="27" t="s">
        <v>315</v>
      </c>
      <c r="E2163" s="10">
        <f>Source!DO1893</f>
        <v>79</v>
      </c>
      <c r="F2163" s="29"/>
      <c r="G2163" s="28"/>
      <c r="H2163" s="10"/>
      <c r="I2163" s="29">
        <f>SUM(S2155:S2162)</f>
        <v>20.73</v>
      </c>
      <c r="J2163" s="10">
        <f>Source!CA1893</f>
        <v>41</v>
      </c>
      <c r="K2163" s="29">
        <f>SUM(T2155:T2162)</f>
        <v>283.91000000000003</v>
      </c>
    </row>
    <row r="2164" spans="1:28" ht="14.25" x14ac:dyDescent="0.2">
      <c r="A2164" s="26"/>
      <c r="B2164" s="26"/>
      <c r="C2164" s="26" t="s">
        <v>325</v>
      </c>
      <c r="D2164" s="27" t="s">
        <v>315</v>
      </c>
      <c r="E2164" s="10">
        <f>175</f>
        <v>175</v>
      </c>
      <c r="F2164" s="29"/>
      <c r="G2164" s="28"/>
      <c r="H2164" s="10"/>
      <c r="I2164" s="29">
        <f>SUM(U2155:U2163)</f>
        <v>0.53</v>
      </c>
      <c r="J2164" s="10">
        <f>160</f>
        <v>160</v>
      </c>
      <c r="K2164" s="29">
        <f>SUM(V2155:V2163)</f>
        <v>12.67</v>
      </c>
    </row>
    <row r="2165" spans="1:28" ht="14.25" x14ac:dyDescent="0.2">
      <c r="A2165" s="34"/>
      <c r="B2165" s="34"/>
      <c r="C2165" s="34" t="s">
        <v>317</v>
      </c>
      <c r="D2165" s="35" t="s">
        <v>318</v>
      </c>
      <c r="E2165" s="36">
        <f>Source!AQ1893</f>
        <v>113</v>
      </c>
      <c r="F2165" s="37"/>
      <c r="G2165" s="38" t="str">
        <f>Source!DI1893</f>
        <v/>
      </c>
      <c r="H2165" s="36">
        <f>Source!AV1893</f>
        <v>1</v>
      </c>
      <c r="I2165" s="37">
        <f>Source!U1893</f>
        <v>2.2600000000000002</v>
      </c>
      <c r="J2165" s="36"/>
      <c r="K2165" s="37"/>
      <c r="AB2165" s="32">
        <f>I2165</f>
        <v>2.2600000000000002</v>
      </c>
    </row>
    <row r="2166" spans="1:28" ht="15" x14ac:dyDescent="0.25">
      <c r="A2166" s="39"/>
      <c r="B2166" s="39"/>
      <c r="C2166" s="40" t="s">
        <v>319</v>
      </c>
      <c r="D2166" s="39"/>
      <c r="E2166" s="39"/>
      <c r="F2166" s="39"/>
      <c r="G2166" s="39"/>
      <c r="H2166" s="76">
        <f>I2157+I2158+I2160+I2162+I2163+I2164+SUM(I2161:I2161)</f>
        <v>95.06</v>
      </c>
      <c r="I2166" s="76"/>
      <c r="J2166" s="76">
        <f>K2157+K2158+K2160+K2162+K2163+K2164+SUM(K2161:K2161)</f>
        <v>1765.0900000000004</v>
      </c>
      <c r="K2166" s="76"/>
      <c r="O2166" s="32">
        <f>I2157+I2158+I2160+I2162+I2163+I2164+SUM(I2161:I2161)</f>
        <v>95.06</v>
      </c>
      <c r="P2166" s="32">
        <f>K2157+K2158+K2160+K2162+K2163+K2164+SUM(K2161:K2161)</f>
        <v>1765.0900000000004</v>
      </c>
      <c r="X2166">
        <f>IF(Source!BI1893&lt;=1,I2157+I2158+I2160+I2162+I2163+I2164-0, 0)</f>
        <v>95.06</v>
      </c>
      <c r="Y2166">
        <f>IF(Source!BI1893=2,I2157+I2158+I2160+I2162+I2163+I2164-0, 0)</f>
        <v>0</v>
      </c>
      <c r="Z2166">
        <f>IF(Source!BI1893=3,I2157+I2158+I2160+I2162+I2163+I2164-0, 0)</f>
        <v>0</v>
      </c>
      <c r="AA2166">
        <f>IF(Source!BI1893=4,I2157+I2158+I2160+I2162+I2163+I2164,0)</f>
        <v>0</v>
      </c>
    </row>
    <row r="2168" spans="1:28" ht="28.5" x14ac:dyDescent="0.2">
      <c r="A2168" s="26">
        <v>2</v>
      </c>
      <c r="B2168" s="26" t="str">
        <f>Source!F1895</f>
        <v>6.58-31-1</v>
      </c>
      <c r="C2168" s="26" t="s">
        <v>116</v>
      </c>
      <c r="D2168" s="27" t="str">
        <f>Source!H1895</f>
        <v>100 мест</v>
      </c>
      <c r="E2168" s="10">
        <f>Source!I1895</f>
        <v>0.05</v>
      </c>
      <c r="F2168" s="29"/>
      <c r="G2168" s="28"/>
      <c r="H2168" s="10"/>
      <c r="I2168" s="29"/>
      <c r="J2168" s="10"/>
      <c r="K2168" s="29"/>
      <c r="Q2168">
        <f>ROUND((Source!DN1895/100)*ROUND((ROUND((Source!AF1895*Source!AV1895*Source!I1895),2)),2), 2)</f>
        <v>23.85</v>
      </c>
      <c r="R2168">
        <f>Source!X1895</f>
        <v>526.45000000000005</v>
      </c>
      <c r="S2168">
        <f>ROUND((Source!DO1895/100)*ROUND((ROUND((Source!AF1895*Source!AV1895*Source!I1895),2)),2), 2)</f>
        <v>18.11</v>
      </c>
      <c r="T2168">
        <f>Source!Y1895</f>
        <v>248.1</v>
      </c>
      <c r="U2168">
        <f>ROUND((175/100)*ROUND((ROUND((Source!AE1895*Source!AV1895*Source!I1895),2)),2), 2)</f>
        <v>0.32</v>
      </c>
      <c r="V2168">
        <f>ROUND((160/100)*ROUND(ROUND((ROUND((Source!AE1895*Source!AV1895*Source!I1895),2)*Source!BS1895),2), 2), 2)</f>
        <v>7.6</v>
      </c>
    </row>
    <row r="2169" spans="1:28" x14ac:dyDescent="0.2">
      <c r="C2169" s="30" t="str">
        <f>"Объем: "&amp;Source!I1895&amp;"=5/"&amp;"100"</f>
        <v>Объем: 0,05=5/100</v>
      </c>
    </row>
    <row r="2170" spans="1:28" ht="14.25" x14ac:dyDescent="0.2">
      <c r="A2170" s="26"/>
      <c r="B2170" s="26"/>
      <c r="C2170" s="26" t="s">
        <v>313</v>
      </c>
      <c r="D2170" s="27"/>
      <c r="E2170" s="10"/>
      <c r="F2170" s="29">
        <f>Source!AO1895</f>
        <v>458.59</v>
      </c>
      <c r="G2170" s="28" t="str">
        <f>Source!DG1895</f>
        <v/>
      </c>
      <c r="H2170" s="10">
        <f>Source!AV1895</f>
        <v>1</v>
      </c>
      <c r="I2170" s="29">
        <f>ROUND((ROUND((Source!AF1895*Source!AV1895*Source!I1895),2)),2)</f>
        <v>22.93</v>
      </c>
      <c r="J2170" s="10">
        <f>IF(Source!BA1895&lt;&gt; 0, Source!BA1895, 1)</f>
        <v>26.39</v>
      </c>
      <c r="K2170" s="29">
        <f>Source!S1895</f>
        <v>605.12</v>
      </c>
      <c r="W2170">
        <f>I2170</f>
        <v>22.93</v>
      </c>
    </row>
    <row r="2171" spans="1:28" ht="14.25" x14ac:dyDescent="0.2">
      <c r="A2171" s="26"/>
      <c r="B2171" s="26"/>
      <c r="C2171" s="26" t="s">
        <v>322</v>
      </c>
      <c r="D2171" s="27"/>
      <c r="E2171" s="10"/>
      <c r="F2171" s="29">
        <f>Source!AM1895</f>
        <v>9.8699999999999992</v>
      </c>
      <c r="G2171" s="28" t="str">
        <f>Source!DE1895</f>
        <v/>
      </c>
      <c r="H2171" s="10">
        <f>Source!AV1895</f>
        <v>1</v>
      </c>
      <c r="I2171" s="29">
        <f>(ROUND((ROUND(((Source!ET1895)*Source!AV1895*Source!I1895),2)),2)+ROUND((ROUND(((Source!AE1895-(Source!EU1895))*Source!AV1895*Source!I1895),2)),2))</f>
        <v>0.49</v>
      </c>
      <c r="J2171" s="10">
        <f>IF(Source!BB1895&lt;&gt; 0, Source!BB1895, 1)</f>
        <v>14.65</v>
      </c>
      <c r="K2171" s="29">
        <f>Source!Q1895</f>
        <v>7.18</v>
      </c>
    </row>
    <row r="2172" spans="1:28" ht="14.25" x14ac:dyDescent="0.2">
      <c r="A2172" s="26"/>
      <c r="B2172" s="26"/>
      <c r="C2172" s="26" t="s">
        <v>323</v>
      </c>
      <c r="D2172" s="27"/>
      <c r="E2172" s="10"/>
      <c r="F2172" s="29">
        <f>Source!AN1895</f>
        <v>3.55</v>
      </c>
      <c r="G2172" s="28" t="str">
        <f>Source!DF1895</f>
        <v/>
      </c>
      <c r="H2172" s="10">
        <f>Source!AV1895</f>
        <v>1</v>
      </c>
      <c r="I2172" s="41">
        <f>ROUND((ROUND((Source!AE1895*Source!AV1895*Source!I1895),2)),2)</f>
        <v>0.18</v>
      </c>
      <c r="J2172" s="10">
        <f>IF(Source!BS1895&lt;&gt; 0, Source!BS1895, 1)</f>
        <v>26.39</v>
      </c>
      <c r="K2172" s="41">
        <f>Source!R1895</f>
        <v>4.75</v>
      </c>
      <c r="W2172">
        <f>I2172</f>
        <v>0.18</v>
      </c>
    </row>
    <row r="2173" spans="1:28" ht="14.25" x14ac:dyDescent="0.2">
      <c r="A2173" s="26"/>
      <c r="B2173" s="26"/>
      <c r="C2173" s="26" t="s">
        <v>324</v>
      </c>
      <c r="D2173" s="27"/>
      <c r="E2173" s="10"/>
      <c r="F2173" s="29">
        <f>Source!AL1895</f>
        <v>195.25</v>
      </c>
      <c r="G2173" s="28" t="str">
        <f>Source!DD1895</f>
        <v/>
      </c>
      <c r="H2173" s="10">
        <f>Source!AW1895</f>
        <v>1</v>
      </c>
      <c r="I2173" s="29">
        <f>ROUND((ROUND((Source!AC1895*Source!AW1895*Source!I1895),2)),2)</f>
        <v>9.76</v>
      </c>
      <c r="J2173" s="10">
        <f>IF(Source!BC1895&lt;&gt; 0, Source!BC1895, 1)</f>
        <v>8.3000000000000007</v>
      </c>
      <c r="K2173" s="29">
        <f>Source!P1895</f>
        <v>81.010000000000005</v>
      </c>
    </row>
    <row r="2174" spans="1:28" ht="28.5" x14ac:dyDescent="0.2">
      <c r="A2174" s="26" t="s">
        <v>118</v>
      </c>
      <c r="B2174" s="26" t="str">
        <f>Source!F1896</f>
        <v>9999990001</v>
      </c>
      <c r="C2174" s="26" t="s">
        <v>29</v>
      </c>
      <c r="D2174" s="27" t="str">
        <f>Source!H1896</f>
        <v>т</v>
      </c>
      <c r="E2174" s="10">
        <f>Source!I1896</f>
        <v>-1.4999999999999999E-2</v>
      </c>
      <c r="F2174" s="29">
        <f>Source!AK1896</f>
        <v>0</v>
      </c>
      <c r="G2174" s="31" t="s">
        <v>3</v>
      </c>
      <c r="H2174" s="10">
        <f>Source!AW1896</f>
        <v>1</v>
      </c>
      <c r="I2174" s="29">
        <f>ROUND((ROUND((Source!AC1896*Source!AW1896*Source!I1896),2)),2)+(ROUND((ROUND(((Source!ET1896)*Source!AV1896*Source!I1896),2)),2)+ROUND((ROUND(((Source!AE1896-(Source!EU1896))*Source!AV1896*Source!I1896),2)),2))+ROUND((ROUND((Source!AF1896*Source!AV1896*Source!I1896),2)),2)</f>
        <v>0</v>
      </c>
      <c r="J2174" s="10">
        <f>IF(Source!BC1896&lt;&gt; 0, Source!BC1896, 1)</f>
        <v>1</v>
      </c>
      <c r="K2174" s="29">
        <f>Source!O1896</f>
        <v>0</v>
      </c>
      <c r="Q2174">
        <f>ROUND((Source!DN1896/100)*ROUND((ROUND((Source!AF1896*Source!AV1896*Source!I1896),2)),2), 2)</f>
        <v>0</v>
      </c>
      <c r="R2174">
        <f>Source!X1896</f>
        <v>0</v>
      </c>
      <c r="S2174">
        <f>ROUND((Source!DO1896/100)*ROUND((ROUND((Source!AF1896*Source!AV1896*Source!I1896),2)),2), 2)</f>
        <v>0</v>
      </c>
      <c r="T2174">
        <f>Source!Y1896</f>
        <v>0</v>
      </c>
      <c r="U2174">
        <f>ROUND((175/100)*ROUND((ROUND((Source!AE1896*Source!AV1896*Source!I1896),2)),2), 2)</f>
        <v>0</v>
      </c>
      <c r="V2174">
        <f>ROUND((160/100)*ROUND(ROUND((ROUND((Source!AE1896*Source!AV1896*Source!I1896),2)*Source!BS1896),2), 2), 2)</f>
        <v>0</v>
      </c>
      <c r="X2174">
        <f>IF(Source!BI1896&lt;=1,I2174, 0)</f>
        <v>0</v>
      </c>
      <c r="Y2174">
        <f>IF(Source!BI1896=2,I2174, 0)</f>
        <v>0</v>
      </c>
      <c r="Z2174">
        <f>IF(Source!BI1896=3,I2174, 0)</f>
        <v>0</v>
      </c>
      <c r="AA2174">
        <f>IF(Source!BI1896=4,I2174, 0)</f>
        <v>0</v>
      </c>
    </row>
    <row r="2175" spans="1:28" ht="14.25" x14ac:dyDescent="0.2">
      <c r="A2175" s="26"/>
      <c r="B2175" s="26"/>
      <c r="C2175" s="26" t="s">
        <v>314</v>
      </c>
      <c r="D2175" s="27" t="s">
        <v>315</v>
      </c>
      <c r="E2175" s="10">
        <f>Source!DN1895</f>
        <v>104</v>
      </c>
      <c r="F2175" s="29"/>
      <c r="G2175" s="28"/>
      <c r="H2175" s="10"/>
      <c r="I2175" s="29">
        <f>SUM(Q2168:Q2174)</f>
        <v>23.85</v>
      </c>
      <c r="J2175" s="10">
        <f>Source!BZ1895</f>
        <v>87</v>
      </c>
      <c r="K2175" s="29">
        <f>SUM(R2168:R2174)</f>
        <v>526.45000000000005</v>
      </c>
    </row>
    <row r="2176" spans="1:28" ht="14.25" x14ac:dyDescent="0.2">
      <c r="A2176" s="26"/>
      <c r="B2176" s="26"/>
      <c r="C2176" s="26" t="s">
        <v>316</v>
      </c>
      <c r="D2176" s="27" t="s">
        <v>315</v>
      </c>
      <c r="E2176" s="10">
        <f>Source!DO1895</f>
        <v>79</v>
      </c>
      <c r="F2176" s="29"/>
      <c r="G2176" s="28"/>
      <c r="H2176" s="10"/>
      <c r="I2176" s="29">
        <f>SUM(S2168:S2175)</f>
        <v>18.11</v>
      </c>
      <c r="J2176" s="10">
        <f>Source!CA1895</f>
        <v>41</v>
      </c>
      <c r="K2176" s="29">
        <f>SUM(T2168:T2175)</f>
        <v>248.1</v>
      </c>
    </row>
    <row r="2177" spans="1:28" ht="14.25" x14ac:dyDescent="0.2">
      <c r="A2177" s="26"/>
      <c r="B2177" s="26"/>
      <c r="C2177" s="26" t="s">
        <v>325</v>
      </c>
      <c r="D2177" s="27" t="s">
        <v>315</v>
      </c>
      <c r="E2177" s="10">
        <f>175</f>
        <v>175</v>
      </c>
      <c r="F2177" s="29"/>
      <c r="G2177" s="28"/>
      <c r="H2177" s="10"/>
      <c r="I2177" s="29">
        <f>SUM(U2168:U2176)</f>
        <v>0.32</v>
      </c>
      <c r="J2177" s="10">
        <f>160</f>
        <v>160</v>
      </c>
      <c r="K2177" s="29">
        <f>SUM(V2168:V2176)</f>
        <v>7.6</v>
      </c>
    </row>
    <row r="2178" spans="1:28" ht="14.25" x14ac:dyDescent="0.2">
      <c r="A2178" s="34"/>
      <c r="B2178" s="34"/>
      <c r="C2178" s="34" t="s">
        <v>317</v>
      </c>
      <c r="D2178" s="35" t="s">
        <v>318</v>
      </c>
      <c r="E2178" s="36">
        <f>Source!AQ1895</f>
        <v>39.5</v>
      </c>
      <c r="F2178" s="37"/>
      <c r="G2178" s="38" t="str">
        <f>Source!DI1895</f>
        <v/>
      </c>
      <c r="H2178" s="36">
        <f>Source!AV1895</f>
        <v>1</v>
      </c>
      <c r="I2178" s="37">
        <f>Source!U1895</f>
        <v>1.9750000000000001</v>
      </c>
      <c r="J2178" s="36"/>
      <c r="K2178" s="37"/>
      <c r="AB2178" s="32">
        <f>I2178</f>
        <v>1.9750000000000001</v>
      </c>
    </row>
    <row r="2179" spans="1:28" ht="15" x14ac:dyDescent="0.25">
      <c r="A2179" s="39"/>
      <c r="B2179" s="39"/>
      <c r="C2179" s="40" t="s">
        <v>319</v>
      </c>
      <c r="D2179" s="39"/>
      <c r="E2179" s="39"/>
      <c r="F2179" s="39"/>
      <c r="G2179" s="39"/>
      <c r="H2179" s="76">
        <f>I2170+I2171+I2173+I2175+I2176+I2177+SUM(I2174:I2174)</f>
        <v>75.459999999999994</v>
      </c>
      <c r="I2179" s="76"/>
      <c r="J2179" s="76">
        <f>K2170+K2171+K2173+K2175+K2176+K2177+SUM(K2174:K2174)</f>
        <v>1475.4599999999998</v>
      </c>
      <c r="K2179" s="76"/>
      <c r="O2179" s="32">
        <f>I2170+I2171+I2173+I2175+I2176+I2177+SUM(I2174:I2174)</f>
        <v>75.459999999999994</v>
      </c>
      <c r="P2179" s="32">
        <f>K2170+K2171+K2173+K2175+K2176+K2177+SUM(K2174:K2174)</f>
        <v>1475.4599999999998</v>
      </c>
      <c r="X2179">
        <f>IF(Source!BI1895&lt;=1,I2170+I2171+I2173+I2175+I2176+I2177-0, 0)</f>
        <v>75.459999999999994</v>
      </c>
      <c r="Y2179">
        <f>IF(Source!BI1895=2,I2170+I2171+I2173+I2175+I2176+I2177-0, 0)</f>
        <v>0</v>
      </c>
      <c r="Z2179">
        <f>IF(Source!BI1895=3,I2170+I2171+I2173+I2175+I2176+I2177-0, 0)</f>
        <v>0</v>
      </c>
      <c r="AA2179">
        <f>IF(Source!BI1895=4,I2170+I2171+I2173+I2175+I2176+I2177,0)</f>
        <v>0</v>
      </c>
    </row>
    <row r="2181" spans="1:28" ht="28.5" x14ac:dyDescent="0.2">
      <c r="A2181" s="26">
        <v>3</v>
      </c>
      <c r="B2181" s="26" t="str">
        <f>Source!F1897</f>
        <v>6.54-9-2</v>
      </c>
      <c r="C2181" s="26" t="s">
        <v>120</v>
      </c>
      <c r="D2181" s="27" t="str">
        <f>Source!H1897</f>
        <v>1 м3</v>
      </c>
      <c r="E2181" s="10">
        <f>Source!I1897</f>
        <v>0.05</v>
      </c>
      <c r="F2181" s="29"/>
      <c r="G2181" s="28"/>
      <c r="H2181" s="10"/>
      <c r="I2181" s="29"/>
      <c r="J2181" s="10"/>
      <c r="K2181" s="29"/>
      <c r="Q2181">
        <f>ROUND((Source!DN1897/100)*ROUND((ROUND((Source!AF1897*Source!AV1897*Source!I1897),2)),2), 2)</f>
        <v>11.49</v>
      </c>
      <c r="R2181">
        <f>Source!X1897</f>
        <v>249.75</v>
      </c>
      <c r="S2181">
        <f>ROUND((Source!DO1897/100)*ROUND((ROUND((Source!AF1897*Source!AV1897*Source!I1897),2)),2), 2)</f>
        <v>9.4600000000000009</v>
      </c>
      <c r="T2181">
        <f>Source!Y1897</f>
        <v>146.28</v>
      </c>
      <c r="U2181">
        <f>ROUND((175/100)*ROUND((ROUND((Source!AE1897*Source!AV1897*Source!I1897),2)),2), 2)</f>
        <v>0.4</v>
      </c>
      <c r="V2181">
        <f>ROUND((160/100)*ROUND(ROUND((ROUND((Source!AE1897*Source!AV1897*Source!I1897),2)*Source!BS1897),2), 2), 2)</f>
        <v>9.7100000000000009</v>
      </c>
    </row>
    <row r="2182" spans="1:28" ht="14.25" x14ac:dyDescent="0.2">
      <c r="A2182" s="26"/>
      <c r="B2182" s="26"/>
      <c r="C2182" s="26" t="s">
        <v>313</v>
      </c>
      <c r="D2182" s="27"/>
      <c r="E2182" s="10"/>
      <c r="F2182" s="29">
        <f>Source!AO1897</f>
        <v>270.45999999999998</v>
      </c>
      <c r="G2182" s="28" t="str">
        <f>Source!DG1897</f>
        <v/>
      </c>
      <c r="H2182" s="10">
        <f>Source!AV1897</f>
        <v>1</v>
      </c>
      <c r="I2182" s="29">
        <f>ROUND((ROUND((Source!AF1897*Source!AV1897*Source!I1897),2)),2)</f>
        <v>13.52</v>
      </c>
      <c r="J2182" s="10">
        <f>IF(Source!BA1897&lt;&gt; 0, Source!BA1897, 1)</f>
        <v>26.39</v>
      </c>
      <c r="K2182" s="29">
        <f>Source!S1897</f>
        <v>356.79</v>
      </c>
      <c r="W2182">
        <f>I2182</f>
        <v>13.52</v>
      </c>
    </row>
    <row r="2183" spans="1:28" ht="14.25" x14ac:dyDescent="0.2">
      <c r="A2183" s="26"/>
      <c r="B2183" s="26"/>
      <c r="C2183" s="26" t="s">
        <v>322</v>
      </c>
      <c r="D2183" s="27"/>
      <c r="E2183" s="10"/>
      <c r="F2183" s="29">
        <f>Source!AM1897</f>
        <v>18.57</v>
      </c>
      <c r="G2183" s="28" t="str">
        <f>Source!DE1897</f>
        <v/>
      </c>
      <c r="H2183" s="10">
        <f>Source!AV1897</f>
        <v>1</v>
      </c>
      <c r="I2183" s="29">
        <f>(ROUND((ROUND(((Source!ET1897)*Source!AV1897*Source!I1897),2)),2)+ROUND((ROUND(((Source!AE1897-(Source!EU1897))*Source!AV1897*Source!I1897),2)),2))</f>
        <v>0.93</v>
      </c>
      <c r="J2183" s="10">
        <f>IF(Source!BB1897&lt;&gt; 0, Source!BB1897, 1)</f>
        <v>11.89</v>
      </c>
      <c r="K2183" s="29">
        <f>Source!Q1897</f>
        <v>11.06</v>
      </c>
    </row>
    <row r="2184" spans="1:28" ht="14.25" x14ac:dyDescent="0.2">
      <c r="A2184" s="26"/>
      <c r="B2184" s="26"/>
      <c r="C2184" s="26" t="s">
        <v>323</v>
      </c>
      <c r="D2184" s="27"/>
      <c r="E2184" s="10"/>
      <c r="F2184" s="29">
        <f>Source!AN1897</f>
        <v>4.66</v>
      </c>
      <c r="G2184" s="28" t="str">
        <f>Source!DF1897</f>
        <v/>
      </c>
      <c r="H2184" s="10">
        <f>Source!AV1897</f>
        <v>1</v>
      </c>
      <c r="I2184" s="41">
        <f>ROUND((ROUND((Source!AE1897*Source!AV1897*Source!I1897),2)),2)</f>
        <v>0.23</v>
      </c>
      <c r="J2184" s="10">
        <f>IF(Source!BS1897&lt;&gt; 0, Source!BS1897, 1)</f>
        <v>26.39</v>
      </c>
      <c r="K2184" s="41">
        <f>Source!R1897</f>
        <v>6.07</v>
      </c>
      <c r="W2184">
        <f>I2184</f>
        <v>0.23</v>
      </c>
    </row>
    <row r="2185" spans="1:28" ht="14.25" x14ac:dyDescent="0.2">
      <c r="A2185" s="26"/>
      <c r="B2185" s="26"/>
      <c r="C2185" s="26" t="s">
        <v>324</v>
      </c>
      <c r="D2185" s="27"/>
      <c r="E2185" s="10"/>
      <c r="F2185" s="29">
        <f>Source!AL1897</f>
        <v>558.79</v>
      </c>
      <c r="G2185" s="28" t="str">
        <f>Source!DD1897</f>
        <v/>
      </c>
      <c r="H2185" s="10">
        <f>Source!AW1897</f>
        <v>1</v>
      </c>
      <c r="I2185" s="29">
        <f>ROUND((ROUND((Source!AC1897*Source!AW1897*Source!I1897),2)),2)</f>
        <v>27.94</v>
      </c>
      <c r="J2185" s="10">
        <f>IF(Source!BC1897&lt;&gt; 0, Source!BC1897, 1)</f>
        <v>9.44</v>
      </c>
      <c r="K2185" s="29">
        <f>Source!P1897</f>
        <v>263.75</v>
      </c>
    </row>
    <row r="2186" spans="1:28" ht="14.25" x14ac:dyDescent="0.2">
      <c r="A2186" s="26" t="s">
        <v>44</v>
      </c>
      <c r="B2186" s="26" t="str">
        <f>Source!F1898</f>
        <v>1.3-2-6</v>
      </c>
      <c r="C2186" s="26" t="s">
        <v>127</v>
      </c>
      <c r="D2186" s="27" t="str">
        <f>Source!H1898</f>
        <v>м3</v>
      </c>
      <c r="E2186" s="10">
        <f>Source!I1898</f>
        <v>5.099999999999999E-2</v>
      </c>
      <c r="F2186" s="29">
        <f>Source!AK1898</f>
        <v>478.96</v>
      </c>
      <c r="G2186" s="31" t="s">
        <v>3</v>
      </c>
      <c r="H2186" s="10">
        <f>Source!AW1898</f>
        <v>1</v>
      </c>
      <c r="I2186" s="29">
        <f>ROUND((ROUND((Source!AC1898*Source!AW1898*Source!I1898),2)),2)+(ROUND((ROUND(((Source!ET1898)*Source!AV1898*Source!I1898),2)),2)+ROUND((ROUND(((Source!AE1898-(Source!EU1898))*Source!AV1898*Source!I1898),2)),2))+ROUND((ROUND((Source!AF1898*Source!AV1898*Source!I1898),2)),2)</f>
        <v>24.43</v>
      </c>
      <c r="J2186" s="10">
        <f>IF(Source!BC1898&lt;&gt; 0, Source!BC1898, 1)</f>
        <v>7.8</v>
      </c>
      <c r="K2186" s="29">
        <f>Source!O1898</f>
        <v>190.55</v>
      </c>
      <c r="Q2186">
        <f>ROUND((Source!DN1898/100)*ROUND((ROUND((Source!AF1898*Source!AV1898*Source!I1898),2)),2), 2)</f>
        <v>0</v>
      </c>
      <c r="R2186">
        <f>Source!X1898</f>
        <v>0</v>
      </c>
      <c r="S2186">
        <f>ROUND((Source!DO1898/100)*ROUND((ROUND((Source!AF1898*Source!AV1898*Source!I1898),2)),2), 2)</f>
        <v>0</v>
      </c>
      <c r="T2186">
        <f>Source!Y1898</f>
        <v>0</v>
      </c>
      <c r="U2186">
        <f>ROUND((175/100)*ROUND((ROUND((Source!AE1898*Source!AV1898*Source!I1898),2)),2), 2)</f>
        <v>0</v>
      </c>
      <c r="V2186">
        <f>ROUND((160/100)*ROUND(ROUND((ROUND((Source!AE1898*Source!AV1898*Source!I1898),2)*Source!BS1898),2), 2), 2)</f>
        <v>0</v>
      </c>
      <c r="X2186">
        <f>IF(Source!BI1898&lt;=1,I2186, 0)</f>
        <v>24.43</v>
      </c>
      <c r="Y2186">
        <f>IF(Source!BI1898=2,I2186, 0)</f>
        <v>0</v>
      </c>
      <c r="Z2186">
        <f>IF(Source!BI1898=3,I2186, 0)</f>
        <v>0</v>
      </c>
      <c r="AA2186">
        <f>IF(Source!BI1898=4,I2186, 0)</f>
        <v>0</v>
      </c>
    </row>
    <row r="2187" spans="1:28" ht="14.25" x14ac:dyDescent="0.2">
      <c r="A2187" s="26"/>
      <c r="B2187" s="26"/>
      <c r="C2187" s="26" t="s">
        <v>314</v>
      </c>
      <c r="D2187" s="27" t="s">
        <v>315</v>
      </c>
      <c r="E2187" s="10">
        <f>Source!DN1897</f>
        <v>85</v>
      </c>
      <c r="F2187" s="29"/>
      <c r="G2187" s="28"/>
      <c r="H2187" s="10"/>
      <c r="I2187" s="29">
        <f>SUM(Q2181:Q2186)</f>
        <v>11.49</v>
      </c>
      <c r="J2187" s="10">
        <f>Source!BZ1897</f>
        <v>70</v>
      </c>
      <c r="K2187" s="29">
        <f>SUM(R2181:R2186)</f>
        <v>249.75</v>
      </c>
    </row>
    <row r="2188" spans="1:28" ht="14.25" x14ac:dyDescent="0.2">
      <c r="A2188" s="26"/>
      <c r="B2188" s="26"/>
      <c r="C2188" s="26" t="s">
        <v>316</v>
      </c>
      <c r="D2188" s="27" t="s">
        <v>315</v>
      </c>
      <c r="E2188" s="10">
        <f>Source!DO1897</f>
        <v>70</v>
      </c>
      <c r="F2188" s="29"/>
      <c r="G2188" s="28"/>
      <c r="H2188" s="10"/>
      <c r="I2188" s="29">
        <f>SUM(S2181:S2187)</f>
        <v>9.4600000000000009</v>
      </c>
      <c r="J2188" s="10">
        <f>Source!CA1897</f>
        <v>41</v>
      </c>
      <c r="K2188" s="29">
        <f>SUM(T2181:T2187)</f>
        <v>146.28</v>
      </c>
    </row>
    <row r="2189" spans="1:28" ht="14.25" x14ac:dyDescent="0.2">
      <c r="A2189" s="26"/>
      <c r="B2189" s="26"/>
      <c r="C2189" s="26" t="s">
        <v>325</v>
      </c>
      <c r="D2189" s="27" t="s">
        <v>315</v>
      </c>
      <c r="E2189" s="10">
        <f>175</f>
        <v>175</v>
      </c>
      <c r="F2189" s="29"/>
      <c r="G2189" s="28"/>
      <c r="H2189" s="10"/>
      <c r="I2189" s="29">
        <f>SUM(U2181:U2188)</f>
        <v>0.4</v>
      </c>
      <c r="J2189" s="10">
        <f>160</f>
        <v>160</v>
      </c>
      <c r="K2189" s="29">
        <f>SUM(V2181:V2188)</f>
        <v>9.7100000000000009</v>
      </c>
    </row>
    <row r="2190" spans="1:28" ht="14.25" x14ac:dyDescent="0.2">
      <c r="A2190" s="34"/>
      <c r="B2190" s="34"/>
      <c r="C2190" s="34" t="s">
        <v>317</v>
      </c>
      <c r="D2190" s="35" t="s">
        <v>318</v>
      </c>
      <c r="E2190" s="36">
        <f>Source!AQ1897</f>
        <v>24.61</v>
      </c>
      <c r="F2190" s="37"/>
      <c r="G2190" s="38" t="str">
        <f>Source!DI1897</f>
        <v/>
      </c>
      <c r="H2190" s="36">
        <f>Source!AV1897</f>
        <v>1</v>
      </c>
      <c r="I2190" s="37">
        <f>Source!U1897</f>
        <v>1.2305000000000001</v>
      </c>
      <c r="J2190" s="36"/>
      <c r="K2190" s="37"/>
      <c r="AB2190" s="32">
        <f>I2190</f>
        <v>1.2305000000000001</v>
      </c>
    </row>
    <row r="2191" spans="1:28" ht="15" x14ac:dyDescent="0.25">
      <c r="A2191" s="39"/>
      <c r="B2191" s="39"/>
      <c r="C2191" s="40" t="s">
        <v>319</v>
      </c>
      <c r="D2191" s="39"/>
      <c r="E2191" s="39"/>
      <c r="F2191" s="39"/>
      <c r="G2191" s="39"/>
      <c r="H2191" s="76">
        <f>I2182+I2183+I2185+I2187+I2188+I2189+SUM(I2186:I2186)</f>
        <v>88.17</v>
      </c>
      <c r="I2191" s="76"/>
      <c r="J2191" s="76">
        <f>K2182+K2183+K2185+K2187+K2188+K2189+SUM(K2186:K2186)</f>
        <v>1227.8900000000001</v>
      </c>
      <c r="K2191" s="76"/>
      <c r="O2191" s="32">
        <f>I2182+I2183+I2185+I2187+I2188+I2189+SUM(I2186:I2186)</f>
        <v>88.17</v>
      </c>
      <c r="P2191" s="32">
        <f>K2182+K2183+K2185+K2187+K2188+K2189+SUM(K2186:K2186)</f>
        <v>1227.8900000000001</v>
      </c>
      <c r="X2191">
        <f>IF(Source!BI1897&lt;=1,I2182+I2183+I2185+I2187+I2188+I2189-0, 0)</f>
        <v>63.74</v>
      </c>
      <c r="Y2191">
        <f>IF(Source!BI1897=2,I2182+I2183+I2185+I2187+I2188+I2189-0, 0)</f>
        <v>0</v>
      </c>
      <c r="Z2191">
        <f>IF(Source!BI1897=3,I2182+I2183+I2185+I2187+I2188+I2189-0, 0)</f>
        <v>0</v>
      </c>
      <c r="AA2191">
        <f>IF(Source!BI1897=4,I2182+I2183+I2185+I2187+I2188+I2189,0)</f>
        <v>0</v>
      </c>
    </row>
    <row r="2193" spans="1:28" ht="28.5" x14ac:dyDescent="0.2">
      <c r="A2193" s="26">
        <v>4</v>
      </c>
      <c r="B2193" s="26" t="str">
        <f>Source!F1899</f>
        <v>6.58-2-1</v>
      </c>
      <c r="C2193" s="26" t="s">
        <v>40</v>
      </c>
      <c r="D2193" s="27" t="str">
        <f>Source!H1899</f>
        <v>100 м2</v>
      </c>
      <c r="E2193" s="10">
        <f>Source!I1899</f>
        <v>0.82730000000000004</v>
      </c>
      <c r="F2193" s="29"/>
      <c r="G2193" s="28"/>
      <c r="H2193" s="10"/>
      <c r="I2193" s="29"/>
      <c r="J2193" s="10"/>
      <c r="K2193" s="29"/>
      <c r="Q2193">
        <f>ROUND((Source!DN1899/100)*ROUND((ROUND((Source!AF1899*Source!AV1899*Source!I1899),2)),2), 2)</f>
        <v>126.64</v>
      </c>
      <c r="R2193">
        <f>Source!X1899</f>
        <v>2924.28</v>
      </c>
      <c r="S2193">
        <f>ROUND((Source!DO1899/100)*ROUND((ROUND((Source!AF1899*Source!AV1899*Source!I1899),2)),2), 2)</f>
        <v>87.07</v>
      </c>
      <c r="T2193">
        <f>Source!Y1899</f>
        <v>1712.79</v>
      </c>
      <c r="U2193">
        <f>ROUND((175/100)*ROUND((ROUND((Source!AE1899*Source!AV1899*Source!I1899),2)),2), 2)</f>
        <v>0</v>
      </c>
      <c r="V2193">
        <f>ROUND((160/100)*ROUND(ROUND((ROUND((Source!AE1899*Source!AV1899*Source!I1899),2)*Source!BS1899),2), 2), 2)</f>
        <v>0</v>
      </c>
    </row>
    <row r="2194" spans="1:28" x14ac:dyDescent="0.2">
      <c r="C2194" s="30" t="str">
        <f>"Объем: "&amp;Source!I1899&amp;"=82,73/"&amp;"100"</f>
        <v>Объем: 0,8273=82,73/100</v>
      </c>
    </row>
    <row r="2195" spans="1:28" ht="14.25" x14ac:dyDescent="0.2">
      <c r="A2195" s="26"/>
      <c r="B2195" s="26"/>
      <c r="C2195" s="26" t="s">
        <v>313</v>
      </c>
      <c r="D2195" s="27"/>
      <c r="E2195" s="10"/>
      <c r="F2195" s="29">
        <f>Source!AO1899</f>
        <v>191.34</v>
      </c>
      <c r="G2195" s="28" t="str">
        <f>Source!DG1899</f>
        <v/>
      </c>
      <c r="H2195" s="10">
        <f>Source!AV1899</f>
        <v>1</v>
      </c>
      <c r="I2195" s="29">
        <f>ROUND((ROUND((Source!AF1899*Source!AV1899*Source!I1899),2)),2)</f>
        <v>158.30000000000001</v>
      </c>
      <c r="J2195" s="10">
        <f>IF(Source!BA1899&lt;&gt; 0, Source!BA1899, 1)</f>
        <v>26.39</v>
      </c>
      <c r="K2195" s="29">
        <f>Source!S1899</f>
        <v>4177.54</v>
      </c>
      <c r="W2195">
        <f>I2195</f>
        <v>158.30000000000001</v>
      </c>
    </row>
    <row r="2196" spans="1:28" ht="28.5" x14ac:dyDescent="0.2">
      <c r="A2196" s="26" t="s">
        <v>130</v>
      </c>
      <c r="B2196" s="26" t="str">
        <f>Source!F1900</f>
        <v>9999990001</v>
      </c>
      <c r="C2196" s="26" t="s">
        <v>29</v>
      </c>
      <c r="D2196" s="27" t="str">
        <f>Source!H1900</f>
        <v>т</v>
      </c>
      <c r="E2196" s="10">
        <f>Source!I1900</f>
        <v>-0.8438460000000001</v>
      </c>
      <c r="F2196" s="29">
        <f>Source!AK1900</f>
        <v>0</v>
      </c>
      <c r="G2196" s="31" t="s">
        <v>3</v>
      </c>
      <c r="H2196" s="10">
        <f>Source!AW1900</f>
        <v>1</v>
      </c>
      <c r="I2196" s="29">
        <f>ROUND((ROUND((Source!AC1900*Source!AW1900*Source!I1900),2)),2)+(ROUND((ROUND(((Source!ET1900)*Source!AV1900*Source!I1900),2)),2)+ROUND((ROUND(((Source!AE1900-(Source!EU1900))*Source!AV1900*Source!I1900),2)),2))+ROUND((ROUND((Source!AF1900*Source!AV1900*Source!I1900),2)),2)</f>
        <v>0</v>
      </c>
      <c r="J2196" s="10">
        <f>IF(Source!BC1900&lt;&gt; 0, Source!BC1900, 1)</f>
        <v>1</v>
      </c>
      <c r="K2196" s="29">
        <f>Source!O1900</f>
        <v>0</v>
      </c>
      <c r="Q2196">
        <f>ROUND((Source!DN1900/100)*ROUND((ROUND((Source!AF1900*Source!AV1900*Source!I1900),2)),2), 2)</f>
        <v>0</v>
      </c>
      <c r="R2196">
        <f>Source!X1900</f>
        <v>0</v>
      </c>
      <c r="S2196">
        <f>ROUND((Source!DO1900/100)*ROUND((ROUND((Source!AF1900*Source!AV1900*Source!I1900),2)),2), 2)</f>
        <v>0</v>
      </c>
      <c r="T2196">
        <f>Source!Y1900</f>
        <v>0</v>
      </c>
      <c r="U2196">
        <f>ROUND((175/100)*ROUND((ROUND((Source!AE1900*Source!AV1900*Source!I1900),2)),2), 2)</f>
        <v>0</v>
      </c>
      <c r="V2196">
        <f>ROUND((160/100)*ROUND(ROUND((ROUND((Source!AE1900*Source!AV1900*Source!I1900),2)*Source!BS1900),2), 2), 2)</f>
        <v>0</v>
      </c>
      <c r="X2196">
        <f>IF(Source!BI1900&lt;=1,I2196, 0)</f>
        <v>0</v>
      </c>
      <c r="Y2196">
        <f>IF(Source!BI1900=2,I2196, 0)</f>
        <v>0</v>
      </c>
      <c r="Z2196">
        <f>IF(Source!BI1900=3,I2196, 0)</f>
        <v>0</v>
      </c>
      <c r="AA2196">
        <f>IF(Source!BI1900=4,I2196, 0)</f>
        <v>0</v>
      </c>
    </row>
    <row r="2197" spans="1:28" ht="14.25" x14ac:dyDescent="0.2">
      <c r="A2197" s="26"/>
      <c r="B2197" s="26"/>
      <c r="C2197" s="26" t="s">
        <v>314</v>
      </c>
      <c r="D2197" s="27" t="s">
        <v>315</v>
      </c>
      <c r="E2197" s="10">
        <f>Source!DN1899</f>
        <v>80</v>
      </c>
      <c r="F2197" s="29"/>
      <c r="G2197" s="28"/>
      <c r="H2197" s="10"/>
      <c r="I2197" s="29">
        <f>SUM(Q2193:Q2196)</f>
        <v>126.64</v>
      </c>
      <c r="J2197" s="10">
        <f>Source!BZ1899</f>
        <v>70</v>
      </c>
      <c r="K2197" s="29">
        <f>SUM(R2193:R2196)</f>
        <v>2924.28</v>
      </c>
    </row>
    <row r="2198" spans="1:28" ht="14.25" x14ac:dyDescent="0.2">
      <c r="A2198" s="26"/>
      <c r="B2198" s="26"/>
      <c r="C2198" s="26" t="s">
        <v>316</v>
      </c>
      <c r="D2198" s="27" t="s">
        <v>315</v>
      </c>
      <c r="E2198" s="10">
        <f>Source!DO1899</f>
        <v>55</v>
      </c>
      <c r="F2198" s="29"/>
      <c r="G2198" s="28"/>
      <c r="H2198" s="10"/>
      <c r="I2198" s="29">
        <f>SUM(S2193:S2197)</f>
        <v>87.07</v>
      </c>
      <c r="J2198" s="10">
        <f>Source!CA1899</f>
        <v>41</v>
      </c>
      <c r="K2198" s="29">
        <f>SUM(T2193:T2197)</f>
        <v>1712.79</v>
      </c>
    </row>
    <row r="2199" spans="1:28" ht="14.25" x14ac:dyDescent="0.2">
      <c r="A2199" s="34"/>
      <c r="B2199" s="34"/>
      <c r="C2199" s="34" t="s">
        <v>317</v>
      </c>
      <c r="D2199" s="35" t="s">
        <v>318</v>
      </c>
      <c r="E2199" s="36">
        <f>Source!AQ1899</f>
        <v>17.41</v>
      </c>
      <c r="F2199" s="37"/>
      <c r="G2199" s="38" t="str">
        <f>Source!DI1899</f>
        <v/>
      </c>
      <c r="H2199" s="36">
        <f>Source!AV1899</f>
        <v>1</v>
      </c>
      <c r="I2199" s="37">
        <f>Source!U1899</f>
        <v>14.403293000000001</v>
      </c>
      <c r="J2199" s="36"/>
      <c r="K2199" s="37"/>
      <c r="AB2199" s="32">
        <f>I2199</f>
        <v>14.403293000000001</v>
      </c>
    </row>
    <row r="2200" spans="1:28" ht="15" x14ac:dyDescent="0.25">
      <c r="A2200" s="39"/>
      <c r="B2200" s="39"/>
      <c r="C2200" s="40" t="s">
        <v>319</v>
      </c>
      <c r="D2200" s="39"/>
      <c r="E2200" s="39"/>
      <c r="F2200" s="39"/>
      <c r="G2200" s="39"/>
      <c r="H2200" s="76">
        <f>I2195+I2197+I2198+SUM(I2196:I2196)</f>
        <v>372.01</v>
      </c>
      <c r="I2200" s="76"/>
      <c r="J2200" s="76">
        <f>K2195+K2197+K2198+SUM(K2196:K2196)</f>
        <v>8814.61</v>
      </c>
      <c r="K2200" s="76"/>
      <c r="O2200" s="32">
        <f>I2195+I2197+I2198+SUM(I2196:I2196)</f>
        <v>372.01</v>
      </c>
      <c r="P2200" s="32">
        <f>K2195+K2197+K2198+SUM(K2196:K2196)</f>
        <v>8814.61</v>
      </c>
      <c r="X2200">
        <f>IF(Source!BI1899&lt;=1,I2195+I2197+I2198-0, 0)</f>
        <v>372.01</v>
      </c>
      <c r="Y2200">
        <f>IF(Source!BI1899=2,I2195+I2197+I2198-0, 0)</f>
        <v>0</v>
      </c>
      <c r="Z2200">
        <f>IF(Source!BI1899=3,I2195+I2197+I2198-0, 0)</f>
        <v>0</v>
      </c>
      <c r="AA2200">
        <f>IF(Source!BI1899=4,I2195+I2197+I2198,0)</f>
        <v>0</v>
      </c>
    </row>
    <row r="2202" spans="1:28" ht="57" x14ac:dyDescent="0.2">
      <c r="A2202" s="26">
        <v>5</v>
      </c>
      <c r="B2202" s="26" t="str">
        <f>Source!F1901</f>
        <v>3.12-3-4</v>
      </c>
      <c r="C2202" s="26" t="s">
        <v>132</v>
      </c>
      <c r="D2202" s="27" t="str">
        <f>Source!H1901</f>
        <v>100 м2</v>
      </c>
      <c r="E2202" s="10">
        <f>Source!I1901</f>
        <v>0.82730000000000004</v>
      </c>
      <c r="F2202" s="29"/>
      <c r="G2202" s="28"/>
      <c r="H2202" s="10"/>
      <c r="I2202" s="29"/>
      <c r="J2202" s="10"/>
      <c r="K2202" s="29"/>
      <c r="Q2202">
        <f>ROUND((Source!DN1901/100)*ROUND((ROUND((Source!AF1901*Source!AV1901*Source!I1901),2)),2), 2)</f>
        <v>681.73</v>
      </c>
      <c r="R2202">
        <f>Source!X1901</f>
        <v>15050.05</v>
      </c>
      <c r="S2202">
        <f>ROUND((Source!DO1901/100)*ROUND((ROUND((Source!AF1901*Source!AV1901*Source!I1901),2)),2), 2)</f>
        <v>517.85</v>
      </c>
      <c r="T2202">
        <f>Source!Y1901</f>
        <v>7092.55</v>
      </c>
      <c r="U2202">
        <f>ROUND((175/100)*ROUND((ROUND((Source!AE1901*Source!AV1901*Source!I1901),2)),2), 2)</f>
        <v>128.63</v>
      </c>
      <c r="V2202">
        <f>ROUND((160/100)*ROUND(ROUND((ROUND((Source!AE1901*Source!AV1901*Source!I1901),2)*Source!BS1901),2), 2), 2)</f>
        <v>3103.47</v>
      </c>
    </row>
    <row r="2203" spans="1:28" x14ac:dyDescent="0.2">
      <c r="C2203" s="30" t="str">
        <f>"Объем: "&amp;Source!I1901&amp;"=82,73/"&amp;"100"</f>
        <v>Объем: 0,8273=82,73/100</v>
      </c>
    </row>
    <row r="2204" spans="1:28" ht="14.25" x14ac:dyDescent="0.2">
      <c r="A2204" s="26"/>
      <c r="B2204" s="26"/>
      <c r="C2204" s="26" t="s">
        <v>313</v>
      </c>
      <c r="D2204" s="27"/>
      <c r="E2204" s="10"/>
      <c r="F2204" s="29">
        <f>Source!AO1901</f>
        <v>689</v>
      </c>
      <c r="G2204" s="28" t="str">
        <f>Source!DG1901</f>
        <v>)*1,15</v>
      </c>
      <c r="H2204" s="10">
        <f>Source!AV1901</f>
        <v>1</v>
      </c>
      <c r="I2204" s="29">
        <f>ROUND((ROUND((Source!AF1901*Source!AV1901*Source!I1901),2)),2)</f>
        <v>655.51</v>
      </c>
      <c r="J2204" s="10">
        <f>IF(Source!BA1901&lt;&gt; 0, Source!BA1901, 1)</f>
        <v>26.39</v>
      </c>
      <c r="K2204" s="29">
        <f>Source!S1901</f>
        <v>17298.91</v>
      </c>
      <c r="W2204">
        <f>I2204</f>
        <v>655.51</v>
      </c>
    </row>
    <row r="2205" spans="1:28" ht="14.25" x14ac:dyDescent="0.2">
      <c r="A2205" s="26"/>
      <c r="B2205" s="26"/>
      <c r="C2205" s="26" t="s">
        <v>322</v>
      </c>
      <c r="D2205" s="27"/>
      <c r="E2205" s="10"/>
      <c r="F2205" s="29">
        <f>Source!AM1901</f>
        <v>267.17</v>
      </c>
      <c r="G2205" s="28" t="str">
        <f>Source!DE1901</f>
        <v>)*1,25</v>
      </c>
      <c r="H2205" s="10">
        <f>Source!AV1901</f>
        <v>1</v>
      </c>
      <c r="I2205" s="29">
        <f>(ROUND((ROUND((((Source!ET1901*1.25))*Source!AV1901*Source!I1901),2)),2)+ROUND((ROUND(((Source!AE1901-((Source!EU1901*1.25)))*Source!AV1901*Source!I1901),2)),2))</f>
        <v>276.29000000000002</v>
      </c>
      <c r="J2205" s="10">
        <f>IF(Source!BB1901&lt;&gt; 0, Source!BB1901, 1)</f>
        <v>12.18</v>
      </c>
      <c r="K2205" s="29">
        <f>Source!Q1901</f>
        <v>3365.21</v>
      </c>
    </row>
    <row r="2206" spans="1:28" ht="14.25" x14ac:dyDescent="0.2">
      <c r="A2206" s="26"/>
      <c r="B2206" s="26"/>
      <c r="C2206" s="26" t="s">
        <v>323</v>
      </c>
      <c r="D2206" s="27"/>
      <c r="E2206" s="10"/>
      <c r="F2206" s="29">
        <f>Source!AN1901</f>
        <v>71.069999999999993</v>
      </c>
      <c r="G2206" s="28" t="str">
        <f>Source!DF1901</f>
        <v>)*1,25</v>
      </c>
      <c r="H2206" s="10">
        <f>Source!AV1901</f>
        <v>1</v>
      </c>
      <c r="I2206" s="41">
        <f>ROUND((ROUND((Source!AE1901*Source!AV1901*Source!I1901),2)),2)</f>
        <v>73.5</v>
      </c>
      <c r="J2206" s="10">
        <f>IF(Source!BS1901&lt;&gt; 0, Source!BS1901, 1)</f>
        <v>26.39</v>
      </c>
      <c r="K2206" s="41">
        <f>Source!R1901</f>
        <v>1939.67</v>
      </c>
      <c r="W2206">
        <f>I2206</f>
        <v>73.5</v>
      </c>
    </row>
    <row r="2207" spans="1:28" ht="14.25" x14ac:dyDescent="0.2">
      <c r="A2207" s="26"/>
      <c r="B2207" s="26"/>
      <c r="C2207" s="26" t="s">
        <v>324</v>
      </c>
      <c r="D2207" s="27"/>
      <c r="E2207" s="10"/>
      <c r="F2207" s="29">
        <f>Source!AL1901</f>
        <v>705.14</v>
      </c>
      <c r="G2207" s="28" t="str">
        <f>Source!DD1901</f>
        <v/>
      </c>
      <c r="H2207" s="10">
        <f>Source!AW1901</f>
        <v>1</v>
      </c>
      <c r="I2207" s="29">
        <f>ROUND((ROUND((Source!AC1901*Source!AW1901*Source!I1901),2)),2)</f>
        <v>583.36</v>
      </c>
      <c r="J2207" s="10">
        <f>IF(Source!BC1901&lt;&gt; 0, Source!BC1901, 1)</f>
        <v>3.7</v>
      </c>
      <c r="K2207" s="29">
        <f>Source!P1901</f>
        <v>2158.4299999999998</v>
      </c>
    </row>
    <row r="2208" spans="1:28" ht="199.5" x14ac:dyDescent="0.2">
      <c r="A2208" s="26" t="s">
        <v>141</v>
      </c>
      <c r="B2208" s="26" t="str">
        <f>Source!F1902</f>
        <v>1.1-1-1312</v>
      </c>
      <c r="C2208" s="26" t="s">
        <v>282</v>
      </c>
      <c r="D2208" s="27" t="str">
        <f>Source!H1902</f>
        <v>м2</v>
      </c>
      <c r="E2208" s="10">
        <f>Source!I1902</f>
        <v>111.6855</v>
      </c>
      <c r="F2208" s="29">
        <f>Source!AK1902</f>
        <v>25.09</v>
      </c>
      <c r="G2208" s="31" t="s">
        <v>3</v>
      </c>
      <c r="H2208" s="10">
        <f>Source!AW1902</f>
        <v>1</v>
      </c>
      <c r="I2208" s="29">
        <f>ROUND((ROUND((Source!AC1902*Source!AW1902*Source!I1902),2)),2)+(ROUND((ROUND(((Source!ET1902)*Source!AV1902*Source!I1902),2)),2)+ROUND((ROUND(((Source!AE1902-(Source!EU1902))*Source!AV1902*Source!I1902),2)),2))+ROUND((ROUND((Source!AF1902*Source!AV1902*Source!I1902),2)),2)</f>
        <v>2802.19</v>
      </c>
      <c r="J2208" s="10">
        <f>IF(Source!BC1902&lt;&gt; 0, Source!BC1902, 1)</f>
        <v>10.5</v>
      </c>
      <c r="K2208" s="29">
        <f>Source!O1902</f>
        <v>29423</v>
      </c>
      <c r="Q2208">
        <f>ROUND((Source!DN1902/100)*ROUND((ROUND((Source!AF1902*Source!AV1902*Source!I1902),2)),2), 2)</f>
        <v>0</v>
      </c>
      <c r="R2208">
        <f>Source!X1902</f>
        <v>0</v>
      </c>
      <c r="S2208">
        <f>ROUND((Source!DO1902/100)*ROUND((ROUND((Source!AF1902*Source!AV1902*Source!I1902),2)),2), 2)</f>
        <v>0</v>
      </c>
      <c r="T2208">
        <f>Source!Y1902</f>
        <v>0</v>
      </c>
      <c r="U2208">
        <f>ROUND((175/100)*ROUND((ROUND((Source!AE1902*Source!AV1902*Source!I1902),2)),2), 2)</f>
        <v>0</v>
      </c>
      <c r="V2208">
        <f>ROUND((160/100)*ROUND(ROUND((ROUND((Source!AE1902*Source!AV1902*Source!I1902),2)*Source!BS1902),2), 2), 2)</f>
        <v>0</v>
      </c>
      <c r="X2208">
        <f>IF(Source!BI1902&lt;=1,I2208, 0)</f>
        <v>2802.19</v>
      </c>
      <c r="Y2208">
        <f>IF(Source!BI1902=2,I2208, 0)</f>
        <v>0</v>
      </c>
      <c r="Z2208">
        <f>IF(Source!BI1902=3,I2208, 0)</f>
        <v>0</v>
      </c>
      <c r="AA2208">
        <f>IF(Source!BI1902=4,I2208, 0)</f>
        <v>0</v>
      </c>
    </row>
    <row r="2209" spans="1:28" ht="228" x14ac:dyDescent="0.2">
      <c r="A2209" s="26" t="s">
        <v>145</v>
      </c>
      <c r="B2209" s="26" t="str">
        <f>Source!F1903</f>
        <v>1.1-1-1313</v>
      </c>
      <c r="C2209" s="26" t="s">
        <v>283</v>
      </c>
      <c r="D2209" s="27" t="str">
        <f>Source!H1903</f>
        <v>м2</v>
      </c>
      <c r="E2209" s="10">
        <f>Source!I1903</f>
        <v>109.45179000000002</v>
      </c>
      <c r="F2209" s="29">
        <f>Source!AK1903</f>
        <v>23.06</v>
      </c>
      <c r="G2209" s="31" t="s">
        <v>3</v>
      </c>
      <c r="H2209" s="10">
        <f>Source!AW1903</f>
        <v>1</v>
      </c>
      <c r="I2209" s="29">
        <f>ROUND((ROUND((Source!AC1903*Source!AW1903*Source!I1903),2)),2)+(ROUND((ROUND(((Source!ET1903)*Source!AV1903*Source!I1903),2)),2)+ROUND((ROUND(((Source!AE1903-(Source!EU1903))*Source!AV1903*Source!I1903),2)),2))+ROUND((ROUND((Source!AF1903*Source!AV1903*Source!I1903),2)),2)</f>
        <v>2523.96</v>
      </c>
      <c r="J2209" s="10">
        <f>IF(Source!BC1903&lt;&gt; 0, Source!BC1903, 1)</f>
        <v>10.74</v>
      </c>
      <c r="K2209" s="29">
        <f>Source!O1903</f>
        <v>27107.33</v>
      </c>
      <c r="Q2209">
        <f>ROUND((Source!DN1903/100)*ROUND((ROUND((Source!AF1903*Source!AV1903*Source!I1903),2)),2), 2)</f>
        <v>0</v>
      </c>
      <c r="R2209">
        <f>Source!X1903</f>
        <v>0</v>
      </c>
      <c r="S2209">
        <f>ROUND((Source!DO1903/100)*ROUND((ROUND((Source!AF1903*Source!AV1903*Source!I1903),2)),2), 2)</f>
        <v>0</v>
      </c>
      <c r="T2209">
        <f>Source!Y1903</f>
        <v>0</v>
      </c>
      <c r="U2209">
        <f>ROUND((175/100)*ROUND((ROUND((Source!AE1903*Source!AV1903*Source!I1903),2)),2), 2)</f>
        <v>0</v>
      </c>
      <c r="V2209">
        <f>ROUND((160/100)*ROUND(ROUND((ROUND((Source!AE1903*Source!AV1903*Source!I1903),2)*Source!BS1903),2), 2), 2)</f>
        <v>0</v>
      </c>
      <c r="X2209">
        <f>IF(Source!BI1903&lt;=1,I2209, 0)</f>
        <v>2523.96</v>
      </c>
      <c r="Y2209">
        <f>IF(Source!BI1903=2,I2209, 0)</f>
        <v>0</v>
      </c>
      <c r="Z2209">
        <f>IF(Source!BI1903=3,I2209, 0)</f>
        <v>0</v>
      </c>
      <c r="AA2209">
        <f>IF(Source!BI1903=4,I2209, 0)</f>
        <v>0</v>
      </c>
    </row>
    <row r="2210" spans="1:28" ht="14.25" x14ac:dyDescent="0.2">
      <c r="A2210" s="26"/>
      <c r="B2210" s="26"/>
      <c r="C2210" s="26" t="s">
        <v>314</v>
      </c>
      <c r="D2210" s="27" t="s">
        <v>315</v>
      </c>
      <c r="E2210" s="10">
        <f>Source!DN1901</f>
        <v>104</v>
      </c>
      <c r="F2210" s="29"/>
      <c r="G2210" s="28"/>
      <c r="H2210" s="10"/>
      <c r="I2210" s="29">
        <f>SUM(Q2202:Q2209)</f>
        <v>681.73</v>
      </c>
      <c r="J2210" s="10">
        <f>Source!BZ1901</f>
        <v>87</v>
      </c>
      <c r="K2210" s="29">
        <f>SUM(R2202:R2209)</f>
        <v>15050.05</v>
      </c>
    </row>
    <row r="2211" spans="1:28" ht="14.25" x14ac:dyDescent="0.2">
      <c r="A2211" s="26"/>
      <c r="B2211" s="26"/>
      <c r="C2211" s="26" t="s">
        <v>316</v>
      </c>
      <c r="D2211" s="27" t="s">
        <v>315</v>
      </c>
      <c r="E2211" s="10">
        <f>Source!DO1901</f>
        <v>79</v>
      </c>
      <c r="F2211" s="29"/>
      <c r="G2211" s="28"/>
      <c r="H2211" s="10"/>
      <c r="I2211" s="29">
        <f>SUM(S2202:S2210)</f>
        <v>517.85</v>
      </c>
      <c r="J2211" s="10">
        <f>Source!CA1901</f>
        <v>41</v>
      </c>
      <c r="K2211" s="29">
        <f>SUM(T2202:T2210)</f>
        <v>7092.55</v>
      </c>
    </row>
    <row r="2212" spans="1:28" ht="14.25" x14ac:dyDescent="0.2">
      <c r="A2212" s="26"/>
      <c r="B2212" s="26"/>
      <c r="C2212" s="26" t="s">
        <v>325</v>
      </c>
      <c r="D2212" s="27" t="s">
        <v>315</v>
      </c>
      <c r="E2212" s="10">
        <f>175</f>
        <v>175</v>
      </c>
      <c r="F2212" s="29"/>
      <c r="G2212" s="28"/>
      <c r="H2212" s="10"/>
      <c r="I2212" s="29">
        <f>SUM(U2202:U2211)</f>
        <v>128.63</v>
      </c>
      <c r="J2212" s="10">
        <f>160</f>
        <v>160</v>
      </c>
      <c r="K2212" s="29">
        <f>SUM(V2202:V2211)</f>
        <v>3103.47</v>
      </c>
    </row>
    <row r="2213" spans="1:28" ht="14.25" x14ac:dyDescent="0.2">
      <c r="A2213" s="34"/>
      <c r="B2213" s="34"/>
      <c r="C2213" s="34" t="s">
        <v>317</v>
      </c>
      <c r="D2213" s="35" t="s">
        <v>318</v>
      </c>
      <c r="E2213" s="36">
        <f>Source!AQ1901</f>
        <v>53</v>
      </c>
      <c r="F2213" s="37"/>
      <c r="G2213" s="38" t="str">
        <f>Source!DI1901</f>
        <v>)*1,15</v>
      </c>
      <c r="H2213" s="36">
        <f>Source!AV1901</f>
        <v>1</v>
      </c>
      <c r="I2213" s="37">
        <f>Source!U1901</f>
        <v>50.423935</v>
      </c>
      <c r="J2213" s="36"/>
      <c r="K2213" s="37"/>
      <c r="AB2213" s="32">
        <f>I2213</f>
        <v>50.423935</v>
      </c>
    </row>
    <row r="2214" spans="1:28" ht="15" x14ac:dyDescent="0.25">
      <c r="A2214" s="39"/>
      <c r="B2214" s="39"/>
      <c r="C2214" s="40" t="s">
        <v>319</v>
      </c>
      <c r="D2214" s="39"/>
      <c r="E2214" s="39"/>
      <c r="F2214" s="39"/>
      <c r="G2214" s="39"/>
      <c r="H2214" s="76">
        <f>I2204+I2205+I2207+I2210+I2211+I2212+SUM(I2208:I2209)</f>
        <v>8169.5199999999995</v>
      </c>
      <c r="I2214" s="76"/>
      <c r="J2214" s="76">
        <f>K2204+K2205+K2207+K2210+K2211+K2212+SUM(K2208:K2209)</f>
        <v>104598.95000000001</v>
      </c>
      <c r="K2214" s="76"/>
      <c r="O2214" s="32">
        <f>I2204+I2205+I2207+I2210+I2211+I2212+SUM(I2208:I2209)</f>
        <v>8169.5199999999995</v>
      </c>
      <c r="P2214" s="32">
        <f>K2204+K2205+K2207+K2210+K2211+K2212+SUM(K2208:K2209)</f>
        <v>104598.95000000001</v>
      </c>
      <c r="X2214">
        <f>IF(Source!BI1901&lt;=1,I2204+I2205+I2207+I2210+I2211+I2212-0, 0)</f>
        <v>2843.37</v>
      </c>
      <c r="Y2214">
        <f>IF(Source!BI1901=2,I2204+I2205+I2207+I2210+I2211+I2212-0, 0)</f>
        <v>0</v>
      </c>
      <c r="Z2214">
        <f>IF(Source!BI1901=3,I2204+I2205+I2207+I2210+I2211+I2212-0, 0)</f>
        <v>0</v>
      </c>
      <c r="AA2214">
        <f>IF(Source!BI1901=4,I2204+I2205+I2207+I2210+I2211+I2212,0)</f>
        <v>0</v>
      </c>
    </row>
    <row r="2216" spans="1:28" ht="99.75" x14ac:dyDescent="0.2">
      <c r="A2216" s="26">
        <v>6</v>
      </c>
      <c r="B2216" s="26" t="str">
        <f>Source!F1904</f>
        <v>3.12-3-10</v>
      </c>
      <c r="C2216" s="26" t="s">
        <v>150</v>
      </c>
      <c r="D2216" s="27" t="str">
        <f>Source!H1904</f>
        <v>100 м2</v>
      </c>
      <c r="E2216" s="10">
        <f>Source!I1904</f>
        <v>3.5000000000000001E-3</v>
      </c>
      <c r="F2216" s="29"/>
      <c r="G2216" s="28"/>
      <c r="H2216" s="10"/>
      <c r="I2216" s="29"/>
      <c r="J2216" s="10"/>
      <c r="K2216" s="29"/>
      <c r="Q2216">
        <f>ROUND((Source!DN1904/100)*ROUND((ROUND((Source!AF1904*Source!AV1904*Source!I1904),2)),2), 2)</f>
        <v>4.13</v>
      </c>
      <c r="R2216">
        <f>Source!X1904</f>
        <v>91.15</v>
      </c>
      <c r="S2216">
        <f>ROUND((Source!DO1904/100)*ROUND((ROUND((Source!AF1904*Source!AV1904*Source!I1904),2)),2), 2)</f>
        <v>3.14</v>
      </c>
      <c r="T2216">
        <f>Source!Y1904</f>
        <v>42.96</v>
      </c>
      <c r="U2216">
        <f>ROUND((175/100)*ROUND((ROUND((Source!AE1904*Source!AV1904*Source!I1904),2)),2), 2)</f>
        <v>7.0000000000000007E-2</v>
      </c>
      <c r="V2216">
        <f>ROUND((160/100)*ROUND(ROUND((ROUND((Source!AE1904*Source!AV1904*Source!I1904),2)*Source!BS1904),2), 2), 2)</f>
        <v>1.7</v>
      </c>
    </row>
    <row r="2217" spans="1:28" x14ac:dyDescent="0.2">
      <c r="C2217" s="30" t="str">
        <f>"Объем: "&amp;Source!I1904&amp;"=0,35/"&amp;"100"</f>
        <v>Объем: 0,0035=0,35/100</v>
      </c>
    </row>
    <row r="2218" spans="1:28" ht="14.25" x14ac:dyDescent="0.2">
      <c r="A2218" s="26"/>
      <c r="B2218" s="26"/>
      <c r="C2218" s="26" t="s">
        <v>313</v>
      </c>
      <c r="D2218" s="27"/>
      <c r="E2218" s="10"/>
      <c r="F2218" s="29">
        <f>Source!AO1904</f>
        <v>986.85</v>
      </c>
      <c r="G2218" s="28" t="str">
        <f>Source!DG1904</f>
        <v>)*1,15</v>
      </c>
      <c r="H2218" s="10">
        <f>Source!AV1904</f>
        <v>1</v>
      </c>
      <c r="I2218" s="29">
        <f>ROUND((ROUND((Source!AF1904*Source!AV1904*Source!I1904),2)),2)</f>
        <v>3.97</v>
      </c>
      <c r="J2218" s="10">
        <f>IF(Source!BA1904&lt;&gt; 0, Source!BA1904, 1)</f>
        <v>26.39</v>
      </c>
      <c r="K2218" s="29">
        <f>Source!S1904</f>
        <v>104.77</v>
      </c>
      <c r="W2218">
        <f>I2218</f>
        <v>3.97</v>
      </c>
    </row>
    <row r="2219" spans="1:28" ht="14.25" x14ac:dyDescent="0.2">
      <c r="A2219" s="26"/>
      <c r="B2219" s="26"/>
      <c r="C2219" s="26" t="s">
        <v>322</v>
      </c>
      <c r="D2219" s="27"/>
      <c r="E2219" s="10"/>
      <c r="F2219" s="29">
        <f>Source!AM1904</f>
        <v>50.84</v>
      </c>
      <c r="G2219" s="28" t="str">
        <f>Source!DE1904</f>
        <v>)*1,25</v>
      </c>
      <c r="H2219" s="10">
        <f>Source!AV1904</f>
        <v>1</v>
      </c>
      <c r="I2219" s="29">
        <f>(ROUND((ROUND((((Source!ET1904*1.25))*Source!AV1904*Source!I1904),2)),2)+ROUND((ROUND(((Source!AE1904-((Source!EU1904*1.25)))*Source!AV1904*Source!I1904),2)),2))</f>
        <v>0.22</v>
      </c>
      <c r="J2219" s="10">
        <f>IF(Source!BB1904&lt;&gt; 0, Source!BB1904, 1)</f>
        <v>9.3800000000000008</v>
      </c>
      <c r="K2219" s="29">
        <f>Source!Q1904</f>
        <v>2.06</v>
      </c>
    </row>
    <row r="2220" spans="1:28" ht="14.25" x14ac:dyDescent="0.2">
      <c r="A2220" s="26"/>
      <c r="B2220" s="26"/>
      <c r="C2220" s="26" t="s">
        <v>323</v>
      </c>
      <c r="D2220" s="27"/>
      <c r="E2220" s="10"/>
      <c r="F2220" s="29">
        <f>Source!AN1904</f>
        <v>8.01</v>
      </c>
      <c r="G2220" s="28" t="str">
        <f>Source!DF1904</f>
        <v>)*1,25</v>
      </c>
      <c r="H2220" s="10">
        <f>Source!AV1904</f>
        <v>1</v>
      </c>
      <c r="I2220" s="41">
        <f>ROUND((ROUND((Source!AE1904*Source!AV1904*Source!I1904),2)),2)</f>
        <v>0.04</v>
      </c>
      <c r="J2220" s="10">
        <f>IF(Source!BS1904&lt;&gt; 0, Source!BS1904, 1)</f>
        <v>26.39</v>
      </c>
      <c r="K2220" s="41">
        <f>Source!R1904</f>
        <v>1.06</v>
      </c>
      <c r="W2220">
        <f>I2220</f>
        <v>0.04</v>
      </c>
    </row>
    <row r="2221" spans="1:28" ht="14.25" x14ac:dyDescent="0.2">
      <c r="A2221" s="26"/>
      <c r="B2221" s="26"/>
      <c r="C2221" s="26" t="s">
        <v>324</v>
      </c>
      <c r="D2221" s="27"/>
      <c r="E2221" s="10"/>
      <c r="F2221" s="29">
        <f>Source!AL1904</f>
        <v>7205.92</v>
      </c>
      <c r="G2221" s="28" t="str">
        <f>Source!DD1904</f>
        <v/>
      </c>
      <c r="H2221" s="10">
        <f>Source!AW1904</f>
        <v>1</v>
      </c>
      <c r="I2221" s="29">
        <f>ROUND((ROUND((Source!AC1904*Source!AW1904*Source!I1904),2)),2)</f>
        <v>25.22</v>
      </c>
      <c r="J2221" s="10">
        <f>IF(Source!BC1904&lt;&gt; 0, Source!BC1904, 1)</f>
        <v>1.95</v>
      </c>
      <c r="K2221" s="29">
        <f>Source!P1904</f>
        <v>49.18</v>
      </c>
    </row>
    <row r="2222" spans="1:28" ht="199.5" x14ac:dyDescent="0.2">
      <c r="A2222" s="26" t="s">
        <v>152</v>
      </c>
      <c r="B2222" s="26" t="str">
        <f>Source!F1905</f>
        <v>1.1-1-1312</v>
      </c>
      <c r="C2222" s="26" t="s">
        <v>282</v>
      </c>
      <c r="D2222" s="27" t="str">
        <f>Source!H1905</f>
        <v>м2</v>
      </c>
      <c r="E2222" s="10">
        <f>Source!I1905</f>
        <v>0.472605</v>
      </c>
      <c r="F2222" s="29">
        <f>Source!AK1905</f>
        <v>25.09</v>
      </c>
      <c r="G2222" s="31" t="s">
        <v>3</v>
      </c>
      <c r="H2222" s="10">
        <f>Source!AW1905</f>
        <v>1</v>
      </c>
      <c r="I2222" s="29">
        <f>ROUND((ROUND((Source!AC1905*Source!AW1905*Source!I1905),2)),2)+(ROUND((ROUND(((Source!ET1905)*Source!AV1905*Source!I1905),2)),2)+ROUND((ROUND(((Source!AE1905-(Source!EU1905))*Source!AV1905*Source!I1905),2)),2))+ROUND((ROUND((Source!AF1905*Source!AV1905*Source!I1905),2)),2)</f>
        <v>11.86</v>
      </c>
      <c r="J2222" s="10">
        <f>IF(Source!BC1905&lt;&gt; 0, Source!BC1905, 1)</f>
        <v>10.5</v>
      </c>
      <c r="K2222" s="29">
        <f>Source!O1905</f>
        <v>124.53</v>
      </c>
      <c r="Q2222">
        <f>ROUND((Source!DN1905/100)*ROUND((ROUND((Source!AF1905*Source!AV1905*Source!I1905),2)),2), 2)</f>
        <v>0</v>
      </c>
      <c r="R2222">
        <f>Source!X1905</f>
        <v>0</v>
      </c>
      <c r="S2222">
        <f>ROUND((Source!DO1905/100)*ROUND((ROUND((Source!AF1905*Source!AV1905*Source!I1905),2)),2), 2)</f>
        <v>0</v>
      </c>
      <c r="T2222">
        <f>Source!Y1905</f>
        <v>0</v>
      </c>
      <c r="U2222">
        <f>ROUND((175/100)*ROUND((ROUND((Source!AE1905*Source!AV1905*Source!I1905),2)),2), 2)</f>
        <v>0</v>
      </c>
      <c r="V2222">
        <f>ROUND((160/100)*ROUND(ROUND((ROUND((Source!AE1905*Source!AV1905*Source!I1905),2)*Source!BS1905),2), 2), 2)</f>
        <v>0</v>
      </c>
      <c r="X2222">
        <f>IF(Source!BI1905&lt;=1,I2222, 0)</f>
        <v>11.86</v>
      </c>
      <c r="Y2222">
        <f>IF(Source!BI1905=2,I2222, 0)</f>
        <v>0</v>
      </c>
      <c r="Z2222">
        <f>IF(Source!BI1905=3,I2222, 0)</f>
        <v>0</v>
      </c>
      <c r="AA2222">
        <f>IF(Source!BI1905=4,I2222, 0)</f>
        <v>0</v>
      </c>
    </row>
    <row r="2223" spans="1:28" ht="228" x14ac:dyDescent="0.2">
      <c r="A2223" s="26" t="s">
        <v>153</v>
      </c>
      <c r="B2223" s="26" t="str">
        <f>Source!F1906</f>
        <v>1.1-1-1313</v>
      </c>
      <c r="C2223" s="26" t="s">
        <v>283</v>
      </c>
      <c r="D2223" s="27" t="str">
        <f>Source!H1906</f>
        <v>м2</v>
      </c>
      <c r="E2223" s="10">
        <f>Source!I1906</f>
        <v>0.21094499999999999</v>
      </c>
      <c r="F2223" s="29">
        <f>Source!AK1906</f>
        <v>23.06</v>
      </c>
      <c r="G2223" s="31" t="s">
        <v>3</v>
      </c>
      <c r="H2223" s="10">
        <f>Source!AW1906</f>
        <v>1</v>
      </c>
      <c r="I2223" s="29">
        <f>ROUND((ROUND((Source!AC1906*Source!AW1906*Source!I1906),2)),2)+(ROUND((ROUND(((Source!ET1906)*Source!AV1906*Source!I1906),2)),2)+ROUND((ROUND(((Source!AE1906-(Source!EU1906))*Source!AV1906*Source!I1906),2)),2))+ROUND((ROUND((Source!AF1906*Source!AV1906*Source!I1906),2)),2)</f>
        <v>4.8600000000000003</v>
      </c>
      <c r="J2223" s="10">
        <f>IF(Source!BC1906&lt;&gt; 0, Source!BC1906, 1)</f>
        <v>10.74</v>
      </c>
      <c r="K2223" s="29">
        <f>Source!O1906</f>
        <v>52.2</v>
      </c>
      <c r="Q2223">
        <f>ROUND((Source!DN1906/100)*ROUND((ROUND((Source!AF1906*Source!AV1906*Source!I1906),2)),2), 2)</f>
        <v>0</v>
      </c>
      <c r="R2223">
        <f>Source!X1906</f>
        <v>0</v>
      </c>
      <c r="S2223">
        <f>ROUND((Source!DO1906/100)*ROUND((ROUND((Source!AF1906*Source!AV1906*Source!I1906),2)),2), 2)</f>
        <v>0</v>
      </c>
      <c r="T2223">
        <f>Source!Y1906</f>
        <v>0</v>
      </c>
      <c r="U2223">
        <f>ROUND((175/100)*ROUND((ROUND((Source!AE1906*Source!AV1906*Source!I1906),2)),2), 2)</f>
        <v>0</v>
      </c>
      <c r="V2223">
        <f>ROUND((160/100)*ROUND(ROUND((ROUND((Source!AE1906*Source!AV1906*Source!I1906),2)*Source!BS1906),2), 2), 2)</f>
        <v>0</v>
      </c>
      <c r="X2223">
        <f>IF(Source!BI1906&lt;=1,I2223, 0)</f>
        <v>4.8600000000000003</v>
      </c>
      <c r="Y2223">
        <f>IF(Source!BI1906=2,I2223, 0)</f>
        <v>0</v>
      </c>
      <c r="Z2223">
        <f>IF(Source!BI1906=3,I2223, 0)</f>
        <v>0</v>
      </c>
      <c r="AA2223">
        <f>IF(Source!BI1906=4,I2223, 0)</f>
        <v>0</v>
      </c>
    </row>
    <row r="2224" spans="1:28" ht="14.25" x14ac:dyDescent="0.2">
      <c r="A2224" s="26"/>
      <c r="B2224" s="26"/>
      <c r="C2224" s="26" t="s">
        <v>314</v>
      </c>
      <c r="D2224" s="27" t="s">
        <v>315</v>
      </c>
      <c r="E2224" s="10">
        <f>Source!DN1904</f>
        <v>104</v>
      </c>
      <c r="F2224" s="29"/>
      <c r="G2224" s="28"/>
      <c r="H2224" s="10"/>
      <c r="I2224" s="29">
        <f>SUM(Q2216:Q2223)</f>
        <v>4.13</v>
      </c>
      <c r="J2224" s="10">
        <f>Source!BZ1904</f>
        <v>87</v>
      </c>
      <c r="K2224" s="29">
        <f>SUM(R2216:R2223)</f>
        <v>91.15</v>
      </c>
    </row>
    <row r="2225" spans="1:28" ht="14.25" x14ac:dyDescent="0.2">
      <c r="A2225" s="26"/>
      <c r="B2225" s="26"/>
      <c r="C2225" s="26" t="s">
        <v>316</v>
      </c>
      <c r="D2225" s="27" t="s">
        <v>315</v>
      </c>
      <c r="E2225" s="10">
        <f>Source!DO1904</f>
        <v>79</v>
      </c>
      <c r="F2225" s="29"/>
      <c r="G2225" s="28"/>
      <c r="H2225" s="10"/>
      <c r="I2225" s="29">
        <f>SUM(S2216:S2224)</f>
        <v>3.14</v>
      </c>
      <c r="J2225" s="10">
        <f>Source!CA1904</f>
        <v>41</v>
      </c>
      <c r="K2225" s="29">
        <f>SUM(T2216:T2224)</f>
        <v>42.96</v>
      </c>
    </row>
    <row r="2226" spans="1:28" ht="14.25" x14ac:dyDescent="0.2">
      <c r="A2226" s="26"/>
      <c r="B2226" s="26"/>
      <c r="C2226" s="26" t="s">
        <v>325</v>
      </c>
      <c r="D2226" s="27" t="s">
        <v>315</v>
      </c>
      <c r="E2226" s="10">
        <f>175</f>
        <v>175</v>
      </c>
      <c r="F2226" s="29"/>
      <c r="G2226" s="28"/>
      <c r="H2226" s="10"/>
      <c r="I2226" s="29">
        <f>SUM(U2216:U2225)</f>
        <v>7.0000000000000007E-2</v>
      </c>
      <c r="J2226" s="10">
        <f>160</f>
        <v>160</v>
      </c>
      <c r="K2226" s="29">
        <f>SUM(V2216:V2225)</f>
        <v>1.7</v>
      </c>
    </row>
    <row r="2227" spans="1:28" ht="14.25" x14ac:dyDescent="0.2">
      <c r="A2227" s="34"/>
      <c r="B2227" s="34"/>
      <c r="C2227" s="34" t="s">
        <v>317</v>
      </c>
      <c r="D2227" s="35" t="s">
        <v>318</v>
      </c>
      <c r="E2227" s="36">
        <f>Source!AQ1904</f>
        <v>85</v>
      </c>
      <c r="F2227" s="37"/>
      <c r="G2227" s="38" t="str">
        <f>Source!DI1904</f>
        <v>)*1,15</v>
      </c>
      <c r="H2227" s="36">
        <f>Source!AV1904</f>
        <v>1</v>
      </c>
      <c r="I2227" s="37">
        <f>Source!U1904</f>
        <v>0.34212499999999996</v>
      </c>
      <c r="J2227" s="36"/>
      <c r="K2227" s="37"/>
      <c r="AB2227" s="32">
        <f>I2227</f>
        <v>0.34212499999999996</v>
      </c>
    </row>
    <row r="2228" spans="1:28" ht="15" x14ac:dyDescent="0.25">
      <c r="A2228" s="39"/>
      <c r="B2228" s="39"/>
      <c r="C2228" s="40" t="s">
        <v>319</v>
      </c>
      <c r="D2228" s="39"/>
      <c r="E2228" s="39"/>
      <c r="F2228" s="39"/>
      <c r="G2228" s="39"/>
      <c r="H2228" s="76">
        <f>I2218+I2219+I2221+I2224+I2225+I2226+SUM(I2222:I2223)</f>
        <v>53.47</v>
      </c>
      <c r="I2228" s="76"/>
      <c r="J2228" s="76">
        <f>K2218+K2219+K2221+K2224+K2225+K2226+SUM(K2222:K2223)</f>
        <v>468.55</v>
      </c>
      <c r="K2228" s="76"/>
      <c r="O2228" s="32">
        <f>I2218+I2219+I2221+I2224+I2225+I2226+SUM(I2222:I2223)</f>
        <v>53.47</v>
      </c>
      <c r="P2228" s="32">
        <f>K2218+K2219+K2221+K2224+K2225+K2226+SUM(K2222:K2223)</f>
        <v>468.55</v>
      </c>
      <c r="X2228">
        <f>IF(Source!BI1904&lt;=1,I2218+I2219+I2221+I2224+I2225+I2226-0, 0)</f>
        <v>36.75</v>
      </c>
      <c r="Y2228">
        <f>IF(Source!BI1904=2,I2218+I2219+I2221+I2224+I2225+I2226-0, 0)</f>
        <v>0</v>
      </c>
      <c r="Z2228">
        <f>IF(Source!BI1904=3,I2218+I2219+I2221+I2224+I2225+I2226-0, 0)</f>
        <v>0</v>
      </c>
      <c r="AA2228">
        <f>IF(Source!BI1904=4,I2218+I2219+I2221+I2224+I2225+I2226,0)</f>
        <v>0</v>
      </c>
    </row>
    <row r="2231" spans="1:28" ht="15" x14ac:dyDescent="0.25">
      <c r="A2231" s="81" t="str">
        <f>CONCATENATE("Итого по подразделу: ",IF(Source!G1908&lt;&gt;"Новый подраздел", Source!G1908, ""))</f>
        <v>Итого по подразделу: Монтажные (кровельные)работы</v>
      </c>
      <c r="B2231" s="81"/>
      <c r="C2231" s="81"/>
      <c r="D2231" s="81"/>
      <c r="E2231" s="81"/>
      <c r="F2231" s="81"/>
      <c r="G2231" s="81"/>
      <c r="H2231" s="79">
        <f>SUM(O2154:O2230)</f>
        <v>8853.6899999999987</v>
      </c>
      <c r="I2231" s="80"/>
      <c r="J2231" s="79">
        <f>SUM(P2154:P2230)</f>
        <v>118350.55000000002</v>
      </c>
      <c r="K2231" s="80"/>
    </row>
    <row r="2232" spans="1:28" hidden="1" x14ac:dyDescent="0.2">
      <c r="A2232" t="s">
        <v>320</v>
      </c>
      <c r="H2232">
        <f>SUM(AC2154:AC2231)</f>
        <v>0</v>
      </c>
      <c r="J2232">
        <f>SUM(AD2154:AD2231)</f>
        <v>0</v>
      </c>
    </row>
    <row r="2233" spans="1:28" hidden="1" x14ac:dyDescent="0.2">
      <c r="A2233" t="s">
        <v>321</v>
      </c>
      <c r="H2233">
        <f>SUM(AE2154:AE2232)</f>
        <v>0</v>
      </c>
      <c r="J2233">
        <f>SUM(AF2154:AF2232)</f>
        <v>0</v>
      </c>
    </row>
    <row r="2235" spans="1:28" ht="15" x14ac:dyDescent="0.25">
      <c r="A2235" s="81" t="str">
        <f>CONCATENATE("Итого по разделу: ",IF(Source!G1938&lt;&gt;"Новый раздел", Source!G1938, ""))</f>
        <v>Итого по разделу: Монтажные (кровельные) работы</v>
      </c>
      <c r="B2235" s="81"/>
      <c r="C2235" s="81"/>
      <c r="D2235" s="81"/>
      <c r="E2235" s="81"/>
      <c r="F2235" s="81"/>
      <c r="G2235" s="81"/>
      <c r="H2235" s="79">
        <f>SUM(O2046:O2234)</f>
        <v>66299.73000000001</v>
      </c>
      <c r="I2235" s="80"/>
      <c r="J2235" s="79">
        <f>SUM(P2046:P2234)</f>
        <v>881790.84999999986</v>
      </c>
      <c r="K2235" s="80"/>
    </row>
    <row r="2236" spans="1:28" hidden="1" x14ac:dyDescent="0.2">
      <c r="A2236" t="s">
        <v>320</v>
      </c>
      <c r="H2236">
        <f>SUM(AC2046:AC2235)</f>
        <v>0</v>
      </c>
      <c r="J2236">
        <f>SUM(AD2046:AD2235)</f>
        <v>0</v>
      </c>
    </row>
    <row r="2237" spans="1:28" hidden="1" x14ac:dyDescent="0.2">
      <c r="A2237" t="s">
        <v>321</v>
      </c>
      <c r="H2237">
        <f>SUM(AE2046:AE2236)</f>
        <v>0</v>
      </c>
      <c r="J2237">
        <f>SUM(AF2046:AF2236)</f>
        <v>0</v>
      </c>
    </row>
    <row r="2239" spans="1:28" ht="16.5" x14ac:dyDescent="0.25">
      <c r="A2239" s="75" t="str">
        <f>CONCATENATE("Раздел: ",IF(Source!G1968&lt;&gt;"Новый раздел", Source!G1968, ""))</f>
        <v>Раздел: Разные работы</v>
      </c>
      <c r="B2239" s="75"/>
      <c r="C2239" s="75"/>
      <c r="D2239" s="75"/>
      <c r="E2239" s="75"/>
      <c r="F2239" s="75"/>
      <c r="G2239" s="75"/>
      <c r="H2239" s="75"/>
      <c r="I2239" s="75"/>
      <c r="J2239" s="75"/>
      <c r="K2239" s="75"/>
    </row>
    <row r="2240" spans="1:28" ht="42.75" x14ac:dyDescent="0.2">
      <c r="A2240" s="26">
        <v>1</v>
      </c>
      <c r="B2240" s="26" t="str">
        <f>Source!F1972</f>
        <v>6.68-13-1</v>
      </c>
      <c r="C2240" s="26" t="s">
        <v>167</v>
      </c>
      <c r="D2240" s="27" t="str">
        <f>Source!H1972</f>
        <v>1 Т</v>
      </c>
      <c r="E2240" s="10">
        <f>Source!I1972</f>
        <v>57.968822000000003</v>
      </c>
      <c r="F2240" s="29"/>
      <c r="G2240" s="28"/>
      <c r="H2240" s="10"/>
      <c r="I2240" s="29"/>
      <c r="J2240" s="10"/>
      <c r="K2240" s="29"/>
      <c r="Q2240">
        <f>ROUND((Source!DN1972/100)*ROUND((ROUND((Source!AF1972*Source!AV1972*Source!I1972),2)),2), 2)</f>
        <v>0</v>
      </c>
      <c r="R2240">
        <f>Source!X1972</f>
        <v>0</v>
      </c>
      <c r="S2240">
        <f>ROUND((Source!DO1972/100)*ROUND((ROUND((Source!AF1972*Source!AV1972*Source!I1972),2)),2), 2)</f>
        <v>0</v>
      </c>
      <c r="T2240">
        <f>Source!Y1972</f>
        <v>0</v>
      </c>
      <c r="U2240">
        <f>ROUND((175/100)*ROUND((ROUND((Source!AE1972*Source!AV1972*Source!I1972),2)),2), 2)</f>
        <v>150.13</v>
      </c>
      <c r="V2240">
        <f>ROUND((160/100)*ROUND(ROUND((ROUND((Source!AE1972*Source!AV1972*Source!I1972),2)*Source!BS1972),2), 2), 2)</f>
        <v>3622.4</v>
      </c>
    </row>
    <row r="2241" spans="1:27" ht="14.25" x14ac:dyDescent="0.2">
      <c r="A2241" s="26"/>
      <c r="B2241" s="26"/>
      <c r="C2241" s="26" t="s">
        <v>322</v>
      </c>
      <c r="D2241" s="27"/>
      <c r="E2241" s="10"/>
      <c r="F2241" s="29">
        <f>Source!AM1972</f>
        <v>8.86</v>
      </c>
      <c r="G2241" s="28" t="str">
        <f>Source!DE1972</f>
        <v/>
      </c>
      <c r="H2241" s="10">
        <f>Source!AV1972</f>
        <v>1</v>
      </c>
      <c r="I2241" s="29">
        <f>(ROUND((ROUND(((Source!ET1972)*Source!AV1972*Source!I1972),2)),2)+ROUND((ROUND(((Source!AE1972-(Source!EU1972))*Source!AV1972*Source!I1972),2)),2))</f>
        <v>513.6</v>
      </c>
      <c r="J2241" s="10">
        <f>IF(Source!BB1972&lt;&gt; 0, Source!BB1972, 1)</f>
        <v>10.26</v>
      </c>
      <c r="K2241" s="29">
        <f>Source!Q1972</f>
        <v>5269.54</v>
      </c>
    </row>
    <row r="2242" spans="1:27" ht="14.25" x14ac:dyDescent="0.2">
      <c r="A2242" s="26"/>
      <c r="B2242" s="26"/>
      <c r="C2242" s="26" t="s">
        <v>323</v>
      </c>
      <c r="D2242" s="27"/>
      <c r="E2242" s="10"/>
      <c r="F2242" s="29">
        <f>Source!AN1972</f>
        <v>1.48</v>
      </c>
      <c r="G2242" s="28" t="str">
        <f>Source!DF1972</f>
        <v/>
      </c>
      <c r="H2242" s="10">
        <f>Source!AV1972</f>
        <v>1</v>
      </c>
      <c r="I2242" s="41">
        <f>ROUND((ROUND((Source!AE1972*Source!AV1972*Source!I1972),2)),2)</f>
        <v>85.79</v>
      </c>
      <c r="J2242" s="10">
        <f>IF(Source!BS1972&lt;&gt; 0, Source!BS1972, 1)</f>
        <v>26.39</v>
      </c>
      <c r="K2242" s="41">
        <f>Source!R1972</f>
        <v>2264</v>
      </c>
      <c r="W2242">
        <f>I2242</f>
        <v>85.79</v>
      </c>
    </row>
    <row r="2243" spans="1:27" ht="14.25" x14ac:dyDescent="0.2">
      <c r="A2243" s="34"/>
      <c r="B2243" s="34"/>
      <c r="C2243" s="34" t="s">
        <v>325</v>
      </c>
      <c r="D2243" s="35" t="s">
        <v>315</v>
      </c>
      <c r="E2243" s="36">
        <f>175</f>
        <v>175</v>
      </c>
      <c r="F2243" s="37"/>
      <c r="G2243" s="38"/>
      <c r="H2243" s="36"/>
      <c r="I2243" s="37">
        <f>SUM(U2240:U2242)</f>
        <v>150.13</v>
      </c>
      <c r="J2243" s="36">
        <f>160</f>
        <v>160</v>
      </c>
      <c r="K2243" s="37">
        <f>SUM(V2240:V2242)</f>
        <v>3622.4</v>
      </c>
    </row>
    <row r="2244" spans="1:27" ht="15" x14ac:dyDescent="0.25">
      <c r="A2244" s="39"/>
      <c r="B2244" s="39"/>
      <c r="C2244" s="40" t="s">
        <v>319</v>
      </c>
      <c r="D2244" s="39"/>
      <c r="E2244" s="39"/>
      <c r="F2244" s="39"/>
      <c r="G2244" s="39"/>
      <c r="H2244" s="76">
        <f>I2241+I2243</f>
        <v>663.73</v>
      </c>
      <c r="I2244" s="76"/>
      <c r="J2244" s="76">
        <f>K2241+K2243</f>
        <v>8891.94</v>
      </c>
      <c r="K2244" s="76"/>
      <c r="O2244" s="32">
        <f>I2241+I2243</f>
        <v>663.73</v>
      </c>
      <c r="P2244" s="32">
        <f>K2241+K2243</f>
        <v>8891.94</v>
      </c>
      <c r="X2244">
        <f>IF(Source!BI1972&lt;=1,I2241+I2243-0, 0)</f>
        <v>663.73</v>
      </c>
      <c r="Y2244">
        <f>IF(Source!BI1972=2,I2241+I2243-0, 0)</f>
        <v>0</v>
      </c>
      <c r="Z2244">
        <f>IF(Source!BI1972=3,I2241+I2243-0, 0)</f>
        <v>0</v>
      </c>
      <c r="AA2244">
        <f>IF(Source!BI1972=4,I2241+I2243,0)</f>
        <v>0</v>
      </c>
    </row>
    <row r="2247" spans="1:27" ht="15" x14ac:dyDescent="0.25">
      <c r="A2247" s="81" t="str">
        <f>CONCATENATE("Итого по разделу: ",IF(Source!G1974&lt;&gt;"Новый раздел", Source!G1974, ""))</f>
        <v>Итого по разделу: Разные работы</v>
      </c>
      <c r="B2247" s="81"/>
      <c r="C2247" s="81"/>
      <c r="D2247" s="81"/>
      <c r="E2247" s="81"/>
      <c r="F2247" s="81"/>
      <c r="G2247" s="81"/>
      <c r="H2247" s="79">
        <f>SUM(O2239:O2246)</f>
        <v>663.73</v>
      </c>
      <c r="I2247" s="80"/>
      <c r="J2247" s="79">
        <f>SUM(P2239:P2246)</f>
        <v>8891.94</v>
      </c>
      <c r="K2247" s="80"/>
    </row>
    <row r="2248" spans="1:27" hidden="1" x14ac:dyDescent="0.2">
      <c r="A2248" t="s">
        <v>320</v>
      </c>
      <c r="H2248">
        <f>SUM(AC2239:AC2247)</f>
        <v>0</v>
      </c>
      <c r="J2248">
        <f>SUM(AD2239:AD2247)</f>
        <v>0</v>
      </c>
    </row>
    <row r="2249" spans="1:27" hidden="1" x14ac:dyDescent="0.2">
      <c r="A2249" t="s">
        <v>321</v>
      </c>
      <c r="H2249">
        <f>SUM(AE2239:AE2248)</f>
        <v>0</v>
      </c>
      <c r="J2249">
        <f>SUM(AF2239:AF2248)</f>
        <v>0</v>
      </c>
    </row>
    <row r="2251" spans="1:27" ht="16.5" x14ac:dyDescent="0.25">
      <c r="A2251" s="75" t="str">
        <f>CONCATENATE("Раздел: ",IF(Source!G2004&lt;&gt;"Новый раздел", Source!G2004, ""))</f>
        <v>Раздел: Вывоз мусора</v>
      </c>
      <c r="B2251" s="75"/>
      <c r="C2251" s="75"/>
      <c r="D2251" s="75"/>
      <c r="E2251" s="75"/>
      <c r="F2251" s="75"/>
      <c r="G2251" s="75"/>
      <c r="H2251" s="75"/>
      <c r="I2251" s="75"/>
      <c r="J2251" s="75"/>
      <c r="K2251" s="75"/>
    </row>
    <row r="2252" spans="1:27" ht="42.75" x14ac:dyDescent="0.2">
      <c r="A2252" s="26">
        <v>1</v>
      </c>
      <c r="B2252" s="26" t="str">
        <f>Source!F2008</f>
        <v>15.2-42-11</v>
      </c>
      <c r="C2252" s="26" t="s">
        <v>174</v>
      </c>
      <c r="D2252" s="27" t="str">
        <f>Source!H2008</f>
        <v>т</v>
      </c>
      <c r="E2252" s="10">
        <f>Source!I2008</f>
        <v>57.968822000000003</v>
      </c>
      <c r="F2252" s="29"/>
      <c r="G2252" s="28"/>
      <c r="H2252" s="10"/>
      <c r="I2252" s="29"/>
      <c r="J2252" s="10"/>
      <c r="K2252" s="29"/>
      <c r="Q2252">
        <f>ROUND((Source!DN2008/100)*ROUND((ROUND((Source!AF2008*Source!AV2008*Source!I2008),2)),2), 2)</f>
        <v>0</v>
      </c>
      <c r="R2252">
        <f>Source!X2008</f>
        <v>0</v>
      </c>
      <c r="S2252">
        <f>ROUND((Source!DO2008/100)*ROUND((ROUND((Source!AF2008*Source!AV2008*Source!I2008),2)),2), 2)</f>
        <v>0</v>
      </c>
      <c r="T2252">
        <f>Source!Y2008</f>
        <v>0</v>
      </c>
      <c r="U2252">
        <f>ROUND((175/100)*ROUND((ROUND((Source!AE2008*Source!AV2008*Source!I2008),2)),2), 2)</f>
        <v>0</v>
      </c>
      <c r="V2252">
        <f>ROUND((160/100)*ROUND(ROUND((ROUND((Source!AE2008*Source!AV2008*Source!I2008),2)*Source!BS2008),2), 2), 2)</f>
        <v>0</v>
      </c>
    </row>
    <row r="2253" spans="1:27" ht="14.25" x14ac:dyDescent="0.2">
      <c r="A2253" s="34"/>
      <c r="B2253" s="34"/>
      <c r="C2253" s="34" t="s">
        <v>322</v>
      </c>
      <c r="D2253" s="35"/>
      <c r="E2253" s="36"/>
      <c r="F2253" s="37">
        <f>Source!AM2008</f>
        <v>46.75</v>
      </c>
      <c r="G2253" s="38" t="str">
        <f>Source!DE2008</f>
        <v/>
      </c>
      <c r="H2253" s="36">
        <f>Source!AV2008</f>
        <v>1</v>
      </c>
      <c r="I2253" s="37">
        <f>(ROUND((ROUND(((Source!ET2008)*Source!AV2008*Source!I2008),2)),2)+ROUND((ROUND(((Source!AE2008-(Source!EU2008))*Source!AV2008*Source!I2008),2)),2))</f>
        <v>2710.04</v>
      </c>
      <c r="J2253" s="36">
        <f>IF(Source!BB2008&lt;&gt; 0, Source!BB2008, 1)</f>
        <v>11.25</v>
      </c>
      <c r="K2253" s="37">
        <f>Source!Q2008</f>
        <v>30487.95</v>
      </c>
    </row>
    <row r="2254" spans="1:27" ht="15" x14ac:dyDescent="0.25">
      <c r="A2254" s="39"/>
      <c r="B2254" s="39"/>
      <c r="C2254" s="40" t="s">
        <v>319</v>
      </c>
      <c r="D2254" s="39"/>
      <c r="E2254" s="39"/>
      <c r="F2254" s="39"/>
      <c r="G2254" s="39"/>
      <c r="H2254" s="76">
        <f>I2253</f>
        <v>2710.04</v>
      </c>
      <c r="I2254" s="76"/>
      <c r="J2254" s="76">
        <f>K2253</f>
        <v>30487.95</v>
      </c>
      <c r="K2254" s="76"/>
      <c r="O2254" s="32">
        <f>I2253</f>
        <v>2710.04</v>
      </c>
      <c r="P2254" s="32">
        <f>K2253</f>
        <v>30487.95</v>
      </c>
      <c r="X2254">
        <f>IF(Source!BI2008&lt;=1,I2253-0, 0)</f>
        <v>0</v>
      </c>
      <c r="Y2254">
        <f>IF(Source!BI2008=2,I2253-0, 0)</f>
        <v>0</v>
      </c>
      <c r="Z2254">
        <f>IF(Source!BI2008=3,I2253-0, 0)</f>
        <v>0</v>
      </c>
      <c r="AA2254">
        <f>IF(Source!BI2008=4,I2253,0)</f>
        <v>2710.04</v>
      </c>
    </row>
    <row r="2256" spans="1:27" ht="28.5" x14ac:dyDescent="0.2">
      <c r="A2256" s="26">
        <v>2</v>
      </c>
      <c r="B2256" s="26" t="str">
        <f>Source!F2009</f>
        <v>15.1-1500-01</v>
      </c>
      <c r="C2256" s="26" t="s">
        <v>180</v>
      </c>
      <c r="D2256" s="27" t="str">
        <f>Source!H2009</f>
        <v>1 Т</v>
      </c>
      <c r="E2256" s="10">
        <f>Source!I2009</f>
        <v>57.968822000000003</v>
      </c>
      <c r="F2256" s="29"/>
      <c r="G2256" s="28"/>
      <c r="H2256" s="10"/>
      <c r="I2256" s="29"/>
      <c r="J2256" s="10"/>
      <c r="K2256" s="29"/>
      <c r="Q2256">
        <f>ROUND((Source!DN2009/100)*ROUND((ROUND((Source!AF2009*Source!AV2009*Source!I2009),2)),2), 2)</f>
        <v>0</v>
      </c>
      <c r="R2256">
        <f>Source!X2009</f>
        <v>0</v>
      </c>
      <c r="S2256">
        <f>ROUND((Source!DO2009/100)*ROUND((ROUND((Source!AF2009*Source!AV2009*Source!I2009),2)),2), 2)</f>
        <v>0</v>
      </c>
      <c r="T2256">
        <f>Source!Y2009</f>
        <v>0</v>
      </c>
      <c r="U2256">
        <f>ROUND((175/100)*ROUND((ROUND((Source!AE2009*Source!AV2009*Source!I2009),2)),2), 2)</f>
        <v>0</v>
      </c>
      <c r="V2256">
        <f>ROUND((160/100)*ROUND(ROUND((ROUND((Source!AE2009*Source!AV2009*Source!I2009),2)*Source!BS2009),2), 2), 2)</f>
        <v>0</v>
      </c>
    </row>
    <row r="2257" spans="1:38" ht="14.25" x14ac:dyDescent="0.2">
      <c r="A2257" s="34"/>
      <c r="B2257" s="34"/>
      <c r="C2257" s="34" t="s">
        <v>322</v>
      </c>
      <c r="D2257" s="35"/>
      <c r="E2257" s="36"/>
      <c r="F2257" s="37">
        <f>Source!AM2009</f>
        <v>31.67</v>
      </c>
      <c r="G2257" s="38" t="str">
        <f>Source!DE2009</f>
        <v/>
      </c>
      <c r="H2257" s="36">
        <f>Source!AV2009</f>
        <v>1</v>
      </c>
      <c r="I2257" s="37">
        <f>(ROUND((ROUND(((Source!ET2009)*Source!AV2009*Source!I2009),2)),2)+ROUND((ROUND(((Source!AE2009-(Source!EU2009))*Source!AV2009*Source!I2009),2)),2))</f>
        <v>1835.87</v>
      </c>
      <c r="J2257" s="36">
        <f>IF(Source!BB2009&lt;&gt; 0, Source!BB2009, 1)</f>
        <v>43.37</v>
      </c>
      <c r="K2257" s="37">
        <f>Source!Q2009</f>
        <v>79621.679999999993</v>
      </c>
    </row>
    <row r="2258" spans="1:38" ht="15" x14ac:dyDescent="0.25">
      <c r="A2258" s="39"/>
      <c r="B2258" s="39"/>
      <c r="C2258" s="40" t="s">
        <v>319</v>
      </c>
      <c r="D2258" s="39"/>
      <c r="E2258" s="39"/>
      <c r="F2258" s="39"/>
      <c r="G2258" s="39"/>
      <c r="H2258" s="76">
        <f>I2257</f>
        <v>1835.87</v>
      </c>
      <c r="I2258" s="76"/>
      <c r="J2258" s="76">
        <f>K2257</f>
        <v>79621.679999999993</v>
      </c>
      <c r="K2258" s="76"/>
      <c r="O2258" s="32">
        <f>I2257</f>
        <v>1835.87</v>
      </c>
      <c r="P2258" s="32">
        <f>K2257</f>
        <v>79621.679999999993</v>
      </c>
      <c r="X2258">
        <f>IF(Source!BI2009&lt;=1,I2257-0, 0)</f>
        <v>0</v>
      </c>
      <c r="Y2258">
        <f>IF(Source!BI2009=2,I2257-0, 0)</f>
        <v>0</v>
      </c>
      <c r="Z2258">
        <f>IF(Source!BI2009=3,I2257-0, 0)</f>
        <v>0</v>
      </c>
      <c r="AA2258">
        <f>IF(Source!BI2009=4,I2257,0)</f>
        <v>1835.87</v>
      </c>
    </row>
    <row r="2261" spans="1:38" ht="15" x14ac:dyDescent="0.25">
      <c r="A2261" s="81" t="str">
        <f>CONCATENATE("Итого по разделу: ",IF(Source!G2011&lt;&gt;"Новый раздел", Source!G2011, ""))</f>
        <v>Итого по разделу: Вывоз мусора</v>
      </c>
      <c r="B2261" s="81"/>
      <c r="C2261" s="81"/>
      <c r="D2261" s="81"/>
      <c r="E2261" s="81"/>
      <c r="F2261" s="81"/>
      <c r="G2261" s="81"/>
      <c r="H2261" s="79">
        <f>SUM(O2251:O2260)</f>
        <v>4545.91</v>
      </c>
      <c r="I2261" s="80"/>
      <c r="J2261" s="79">
        <f>SUM(P2251:P2260)</f>
        <v>110109.62999999999</v>
      </c>
      <c r="K2261" s="80"/>
    </row>
    <row r="2262" spans="1:38" hidden="1" x14ac:dyDescent="0.2">
      <c r="A2262" t="s">
        <v>320</v>
      </c>
      <c r="H2262">
        <f>SUM(AC2251:AC2261)</f>
        <v>0</v>
      </c>
      <c r="J2262">
        <f>SUM(AD2251:AD2261)</f>
        <v>0</v>
      </c>
    </row>
    <row r="2263" spans="1:38" hidden="1" x14ac:dyDescent="0.2">
      <c r="A2263" t="s">
        <v>321</v>
      </c>
      <c r="H2263">
        <f>SUM(AE2251:AE2262)</f>
        <v>0</v>
      </c>
      <c r="J2263">
        <f>SUM(AF2251:AF2262)</f>
        <v>0</v>
      </c>
    </row>
    <row r="2265" spans="1:38" ht="15" x14ac:dyDescent="0.25">
      <c r="A2265" s="81" t="str">
        <f>CONCATENATE("Итого по локальной смете: ",IF(Source!G2041&lt;&gt;"Новая локальная смета", Source!G2041, ""))</f>
        <v xml:space="preserve">Итого по локальной смете: </v>
      </c>
      <c r="B2265" s="81"/>
      <c r="C2265" s="81"/>
      <c r="D2265" s="81"/>
      <c r="E2265" s="81"/>
      <c r="F2265" s="81"/>
      <c r="G2265" s="81"/>
      <c r="H2265" s="79">
        <f>SUM(O35:O2264)</f>
        <v>601863.99999999965</v>
      </c>
      <c r="I2265" s="80"/>
      <c r="J2265" s="79">
        <f>SUM(P35:P2264)</f>
        <v>8089560.2299999921</v>
      </c>
      <c r="K2265" s="80"/>
    </row>
    <row r="2266" spans="1:38" hidden="1" x14ac:dyDescent="0.2">
      <c r="A2266" t="s">
        <v>320</v>
      </c>
      <c r="H2266">
        <f>SUM(AC35:AC2265)</f>
        <v>0</v>
      </c>
      <c r="J2266">
        <f>SUM(AD35:AD2265)</f>
        <v>0</v>
      </c>
    </row>
    <row r="2267" spans="1:38" hidden="1" x14ac:dyDescent="0.2">
      <c r="A2267" t="s">
        <v>321</v>
      </c>
      <c r="H2267">
        <f>SUM(AE35:AE2266)</f>
        <v>0</v>
      </c>
      <c r="J2267">
        <f>SUM(AF35:AF2266)</f>
        <v>0</v>
      </c>
    </row>
    <row r="2269" spans="1:38" ht="15" x14ac:dyDescent="0.25">
      <c r="A2269" s="81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  <c r="B2269" s="81"/>
      <c r="C2269" s="81"/>
      <c r="D2269" s="81"/>
      <c r="E2269" s="81"/>
      <c r="F2269" s="81"/>
      <c r="G2269" s="81"/>
      <c r="H2269" s="79">
        <f>SUM(O1:O2268)</f>
        <v>601863.99999999965</v>
      </c>
      <c r="I2269" s="80"/>
      <c r="J2269" s="79">
        <f>SUM(P1:P2268)</f>
        <v>8089560.2299999921</v>
      </c>
      <c r="K2269" s="80"/>
      <c r="AL2269" s="42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</row>
    <row r="2270" spans="1:38" hidden="1" x14ac:dyDescent="0.2">
      <c r="A2270" t="s">
        <v>320</v>
      </c>
      <c r="H2270">
        <f>SUM(AC1:AC2269)</f>
        <v>0</v>
      </c>
      <c r="J2270">
        <f>SUM(AD1:AD2269)</f>
        <v>0</v>
      </c>
    </row>
    <row r="2271" spans="1:38" hidden="1" x14ac:dyDescent="0.2">
      <c r="A2271" t="s">
        <v>321</v>
      </c>
      <c r="H2271">
        <f>SUM(AE1:AE2270)</f>
        <v>0</v>
      </c>
      <c r="J2271">
        <f>SUM(AF1:AF2270)</f>
        <v>0</v>
      </c>
    </row>
    <row r="2272" spans="1:38" ht="14.25" x14ac:dyDescent="0.2">
      <c r="C2272" s="82" t="str">
        <f>Source!H2100</f>
        <v>ВЗиС 0,4%</v>
      </c>
      <c r="D2272" s="82"/>
      <c r="E2272" s="82"/>
      <c r="F2272" s="82"/>
      <c r="G2272" s="82"/>
      <c r="H2272" s="82"/>
      <c r="I2272" s="82"/>
      <c r="J2272" s="83">
        <f>IF(Source!F2100=0, "", Source!F2100)</f>
        <v>31917.8</v>
      </c>
      <c r="K2272" s="83"/>
    </row>
    <row r="2273" spans="1:11" ht="14.25" x14ac:dyDescent="0.2">
      <c r="C2273" s="82" t="str">
        <f>Source!H2101</f>
        <v>Всего со ВЗиС</v>
      </c>
      <c r="D2273" s="82"/>
      <c r="E2273" s="82"/>
      <c r="F2273" s="82"/>
      <c r="G2273" s="82"/>
      <c r="H2273" s="82"/>
      <c r="I2273" s="82"/>
      <c r="J2273" s="83">
        <f>IF(Source!F2101=0, "", Source!F2101)</f>
        <v>8121478.0300000003</v>
      </c>
      <c r="K2273" s="83"/>
    </row>
    <row r="2274" spans="1:11" ht="14.25" x14ac:dyDescent="0.2">
      <c r="C2274" s="82" t="str">
        <f>Source!H2102</f>
        <v>НДС 20%</v>
      </c>
      <c r="D2274" s="82"/>
      <c r="E2274" s="82"/>
      <c r="F2274" s="82"/>
      <c r="G2274" s="82"/>
      <c r="H2274" s="82"/>
      <c r="I2274" s="82"/>
      <c r="J2274" s="83">
        <f>IF(Source!F2102=0, "", Source!F2102)</f>
        <v>1624295.61</v>
      </c>
      <c r="K2274" s="83"/>
    </row>
    <row r="2275" spans="1:11" ht="14.25" x14ac:dyDescent="0.2">
      <c r="C2275" s="82" t="str">
        <f>Source!H2103</f>
        <v>Итого с НДС 20%</v>
      </c>
      <c r="D2275" s="82"/>
      <c r="E2275" s="82"/>
      <c r="F2275" s="82"/>
      <c r="G2275" s="82"/>
      <c r="H2275" s="82"/>
      <c r="I2275" s="82"/>
      <c r="J2275" s="83">
        <f>IF(Source!F2103=0, "", Source!F2103)</f>
        <v>9745773.6400000006</v>
      </c>
      <c r="K2275" s="83"/>
    </row>
    <row r="2276" spans="1:11" ht="14.25" x14ac:dyDescent="0.2">
      <c r="C2276" s="82" t="str">
        <f>Source!H2104</f>
        <v>Тендерное снижение 0%</v>
      </c>
      <c r="D2276" s="82"/>
      <c r="E2276" s="82"/>
      <c r="F2276" s="82"/>
      <c r="G2276" s="82"/>
      <c r="H2276" s="82"/>
      <c r="I2276" s="82"/>
      <c r="J2276" s="83" t="str">
        <f>IF(Source!F2104=0, "", Source!F2104)</f>
        <v/>
      </c>
      <c r="K2276" s="83"/>
    </row>
    <row r="2277" spans="1:11" ht="14.25" x14ac:dyDescent="0.2">
      <c r="C2277" s="82" t="str">
        <f>Source!H2105</f>
        <v>Итого с тендерным снижением</v>
      </c>
      <c r="D2277" s="82"/>
      <c r="E2277" s="82"/>
      <c r="F2277" s="82"/>
      <c r="G2277" s="82"/>
      <c r="H2277" s="82"/>
      <c r="I2277" s="82"/>
      <c r="J2277" s="83">
        <f>IF(Source!F2105=0, "", Source!F2105)</f>
        <v>9745773.6400000006</v>
      </c>
      <c r="K2277" s="83"/>
    </row>
    <row r="2278" spans="1:11" ht="14.25" x14ac:dyDescent="0.2">
      <c r="C2278" s="82" t="str">
        <f>Source!H2106</f>
        <v>В том числе НДС 20%</v>
      </c>
      <c r="D2278" s="82"/>
      <c r="E2278" s="82"/>
      <c r="F2278" s="82"/>
      <c r="G2278" s="82"/>
      <c r="H2278" s="82"/>
      <c r="I2278" s="82"/>
      <c r="J2278" s="83">
        <f>IF(Source!F2106=0, "", Source!F2106)</f>
        <v>1624295.61</v>
      </c>
      <c r="K2278" s="83"/>
    </row>
    <row r="2279" spans="1:11" ht="14.25" x14ac:dyDescent="0.2">
      <c r="C2279" s="82" t="str">
        <f>Source!H2107</f>
        <v>Зачет аванса</v>
      </c>
      <c r="D2279" s="82"/>
      <c r="E2279" s="82"/>
      <c r="F2279" s="82"/>
      <c r="G2279" s="82"/>
      <c r="H2279" s="82"/>
      <c r="I2279" s="82"/>
      <c r="J2279" s="84" t="str">
        <f>IF(Source!F2107=0, "", Source!F2107)</f>
        <v/>
      </c>
      <c r="K2279" s="84"/>
    </row>
    <row r="2280" spans="1:11" ht="14.25" x14ac:dyDescent="0.2">
      <c r="C2280" s="82" t="str">
        <f>Source!H2108</f>
        <v>Итого за минусом аванса</v>
      </c>
      <c r="D2280" s="82"/>
      <c r="E2280" s="82"/>
      <c r="F2280" s="82"/>
      <c r="G2280" s="82"/>
      <c r="H2280" s="82"/>
      <c r="I2280" s="82"/>
      <c r="J2280" s="83">
        <f>IF(Source!F2108=0, "", Source!F2108)</f>
        <v>9745773.6400000006</v>
      </c>
      <c r="K2280" s="83"/>
    </row>
    <row r="2281" spans="1:11" ht="14.25" x14ac:dyDescent="0.2">
      <c r="C2281" s="82" t="str">
        <f>Source!H2109</f>
        <v>В том числе НДС  с учетом зачета аванса</v>
      </c>
      <c r="D2281" s="82"/>
      <c r="E2281" s="82"/>
      <c r="F2281" s="82"/>
      <c r="G2281" s="82"/>
      <c r="H2281" s="82"/>
      <c r="I2281" s="82"/>
      <c r="J2281" s="83">
        <f>IF(Source!F2109=0, "", Source!F2109)</f>
        <v>1624295.61</v>
      </c>
      <c r="K2281" s="83"/>
    </row>
    <row r="2282" spans="1:11" ht="14.25" x14ac:dyDescent="0.2">
      <c r="C2282" s="82" t="str">
        <f>Source!H2110</f>
        <v>Возвратные средства</v>
      </c>
      <c r="D2282" s="82"/>
      <c r="E2282" s="82"/>
      <c r="F2282" s="82"/>
      <c r="G2282" s="82"/>
      <c r="H2282" s="82"/>
      <c r="I2282" s="82"/>
      <c r="J2282" s="83" t="str">
        <f>IF(Source!F2110=0, "", Source!F2110)</f>
        <v/>
      </c>
      <c r="K2282" s="83"/>
    </row>
    <row r="2283" spans="1:11" ht="14.25" x14ac:dyDescent="0.2">
      <c r="C2283" s="82" t="str">
        <f>Source!H2111</f>
        <v>Всего к оплате  за минусом возвратных средств</v>
      </c>
      <c r="D2283" s="82"/>
      <c r="E2283" s="82"/>
      <c r="F2283" s="82"/>
      <c r="G2283" s="82"/>
      <c r="H2283" s="82"/>
      <c r="I2283" s="82"/>
      <c r="J2283" s="83">
        <f>IF(Source!F2111=0, "", Source!F2111)</f>
        <v>9745773.6400000006</v>
      </c>
      <c r="K2283" s="83"/>
    </row>
    <row r="2286" spans="1:11" ht="14.25" x14ac:dyDescent="0.2">
      <c r="A2286" s="85" t="s">
        <v>327</v>
      </c>
      <c r="B2286" s="85"/>
      <c r="C2286" s="43" t="str">
        <f>IF(Source!AC12&lt;&gt;"", Source!AC12," ")</f>
        <v xml:space="preserve"> </v>
      </c>
      <c r="D2286" s="43"/>
      <c r="E2286" s="43"/>
      <c r="F2286" s="43"/>
      <c r="G2286" s="43"/>
      <c r="H2286" s="68" t="str">
        <f>IF(Source!AB12&lt;&gt;"", Source!AB12," ")</f>
        <v xml:space="preserve"> </v>
      </c>
      <c r="I2286" s="68"/>
      <c r="J2286" s="68"/>
      <c r="K2286" s="68"/>
    </row>
    <row r="2287" spans="1:11" ht="14.25" x14ac:dyDescent="0.2">
      <c r="A2287" s="11"/>
      <c r="B2287" s="11"/>
      <c r="C2287" s="72" t="s">
        <v>328</v>
      </c>
      <c r="D2287" s="72"/>
      <c r="E2287" s="72"/>
      <c r="F2287" s="72"/>
      <c r="G2287" s="72"/>
      <c r="H2287" s="11"/>
      <c r="I2287" s="11"/>
      <c r="J2287" s="11"/>
      <c r="K2287" s="11"/>
    </row>
    <row r="2288" spans="1:11" ht="14.25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</row>
    <row r="2289" spans="1:11" ht="14.25" x14ac:dyDescent="0.2">
      <c r="A2289" s="85" t="s">
        <v>329</v>
      </c>
      <c r="B2289" s="85"/>
      <c r="C2289" s="43" t="str">
        <f>IF(Source!AE12&lt;&gt;"", Source!AE12," ")</f>
        <v xml:space="preserve"> </v>
      </c>
      <c r="D2289" s="43"/>
      <c r="E2289" s="43"/>
      <c r="F2289" s="43"/>
      <c r="G2289" s="43"/>
      <c r="H2289" s="68" t="str">
        <f>IF(Source!AD12&lt;&gt;"", Source!AD12," ")</f>
        <v xml:space="preserve"> </v>
      </c>
      <c r="I2289" s="68"/>
      <c r="J2289" s="68"/>
      <c r="K2289" s="68"/>
    </row>
    <row r="2290" spans="1:11" ht="14.25" x14ac:dyDescent="0.2">
      <c r="A2290" s="11"/>
      <c r="B2290" s="11"/>
      <c r="C2290" s="72" t="s">
        <v>328</v>
      </c>
      <c r="D2290" s="72"/>
      <c r="E2290" s="72"/>
      <c r="F2290" s="72"/>
      <c r="G2290" s="72"/>
      <c r="H2290" s="11"/>
      <c r="I2290" s="11"/>
      <c r="J2290" s="11"/>
      <c r="K2290" s="11"/>
    </row>
  </sheetData>
  <mergeCells count="615">
    <mergeCell ref="A2286:B2286"/>
    <mergeCell ref="H2286:K2286"/>
    <mergeCell ref="C2287:G2287"/>
    <mergeCell ref="A2289:B2289"/>
    <mergeCell ref="H2289:K2289"/>
    <mergeCell ref="C2290:G2290"/>
    <mergeCell ref="C2281:I2281"/>
    <mergeCell ref="J2281:K2281"/>
    <mergeCell ref="C2282:I2282"/>
    <mergeCell ref="J2282:K2282"/>
    <mergeCell ref="C2283:I2283"/>
    <mergeCell ref="J2283:K2283"/>
    <mergeCell ref="C2278:I2278"/>
    <mergeCell ref="J2278:K2278"/>
    <mergeCell ref="C2279:I2279"/>
    <mergeCell ref="J2279:K2279"/>
    <mergeCell ref="C2280:I2280"/>
    <mergeCell ref="J2280:K2280"/>
    <mergeCell ref="C2275:I2275"/>
    <mergeCell ref="J2275:K2275"/>
    <mergeCell ref="C2276:I2276"/>
    <mergeCell ref="J2276:K2276"/>
    <mergeCell ref="C2277:I2277"/>
    <mergeCell ref="J2277:K2277"/>
    <mergeCell ref="C2272:I2272"/>
    <mergeCell ref="J2272:K2272"/>
    <mergeCell ref="C2273:I2273"/>
    <mergeCell ref="J2273:K2273"/>
    <mergeCell ref="C2274:I2274"/>
    <mergeCell ref="J2274:K2274"/>
    <mergeCell ref="J2265:K2265"/>
    <mergeCell ref="H2265:I2265"/>
    <mergeCell ref="A2265:G2265"/>
    <mergeCell ref="J2269:K2269"/>
    <mergeCell ref="H2269:I2269"/>
    <mergeCell ref="A2269:G2269"/>
    <mergeCell ref="A2251:K2251"/>
    <mergeCell ref="J2254:K2254"/>
    <mergeCell ref="H2254:I2254"/>
    <mergeCell ref="J2258:K2258"/>
    <mergeCell ref="H2258:I2258"/>
    <mergeCell ref="J2261:K2261"/>
    <mergeCell ref="H2261:I2261"/>
    <mergeCell ref="A2261:G2261"/>
    <mergeCell ref="A2239:K2239"/>
    <mergeCell ref="J2244:K2244"/>
    <mergeCell ref="H2244:I2244"/>
    <mergeCell ref="J2247:K2247"/>
    <mergeCell ref="H2247:I2247"/>
    <mergeCell ref="A2247:G2247"/>
    <mergeCell ref="J2228:K2228"/>
    <mergeCell ref="H2228:I2228"/>
    <mergeCell ref="J2231:K2231"/>
    <mergeCell ref="H2231:I2231"/>
    <mergeCell ref="A2231:G2231"/>
    <mergeCell ref="J2235:K2235"/>
    <mergeCell ref="H2235:I2235"/>
    <mergeCell ref="A2235:G2235"/>
    <mergeCell ref="J2191:K2191"/>
    <mergeCell ref="H2191:I2191"/>
    <mergeCell ref="J2200:K2200"/>
    <mergeCell ref="H2200:I2200"/>
    <mergeCell ref="J2214:K2214"/>
    <mergeCell ref="H2214:I2214"/>
    <mergeCell ref="A2150:G2150"/>
    <mergeCell ref="A2154:K2154"/>
    <mergeCell ref="J2166:K2166"/>
    <mergeCell ref="H2166:I2166"/>
    <mergeCell ref="J2179:K2179"/>
    <mergeCell ref="H2179:I2179"/>
    <mergeCell ref="J2138:K2138"/>
    <mergeCell ref="H2138:I2138"/>
    <mergeCell ref="J2147:K2147"/>
    <mergeCell ref="H2147:I2147"/>
    <mergeCell ref="J2150:K2150"/>
    <mergeCell ref="H2150:I2150"/>
    <mergeCell ref="J2106:K2106"/>
    <mergeCell ref="H2106:I2106"/>
    <mergeCell ref="J2120:K2120"/>
    <mergeCell ref="H2120:I2120"/>
    <mergeCell ref="A2123:K2123"/>
    <mergeCell ref="J2131:K2131"/>
    <mergeCell ref="H2131:I2131"/>
    <mergeCell ref="J2071:K2071"/>
    <mergeCell ref="H2071:I2071"/>
    <mergeCell ref="J2083:K2083"/>
    <mergeCell ref="H2083:I2083"/>
    <mergeCell ref="J2092:K2092"/>
    <mergeCell ref="H2092:I2092"/>
    <mergeCell ref="A2038:G2038"/>
    <mergeCell ref="J2042:K2042"/>
    <mergeCell ref="H2042:I2042"/>
    <mergeCell ref="A2042:G2042"/>
    <mergeCell ref="A2046:K2046"/>
    <mergeCell ref="J2058:K2058"/>
    <mergeCell ref="H2058:I2058"/>
    <mergeCell ref="J2028:K2028"/>
    <mergeCell ref="H2028:I2028"/>
    <mergeCell ref="J2035:K2035"/>
    <mergeCell ref="H2035:I2035"/>
    <mergeCell ref="J2038:K2038"/>
    <mergeCell ref="H2038:I2038"/>
    <mergeCell ref="J2004:K2004"/>
    <mergeCell ref="H2004:I2004"/>
    <mergeCell ref="J2011:K2011"/>
    <mergeCell ref="H2011:I2011"/>
    <mergeCell ref="J2020:K2020"/>
    <mergeCell ref="H2020:I2020"/>
    <mergeCell ref="A1986:G1986"/>
    <mergeCell ref="J1990:K1990"/>
    <mergeCell ref="H1990:I1990"/>
    <mergeCell ref="A1990:G1990"/>
    <mergeCell ref="A1994:K1994"/>
    <mergeCell ref="A1996:K1996"/>
    <mergeCell ref="J1969:K1969"/>
    <mergeCell ref="H1969:I1969"/>
    <mergeCell ref="J1983:K1983"/>
    <mergeCell ref="H1983:I1983"/>
    <mergeCell ref="J1986:K1986"/>
    <mergeCell ref="H1986:I1986"/>
    <mergeCell ref="J1934:K1934"/>
    <mergeCell ref="H1934:I1934"/>
    <mergeCell ref="J1946:K1946"/>
    <mergeCell ref="H1946:I1946"/>
    <mergeCell ref="J1955:K1955"/>
    <mergeCell ref="H1955:I1955"/>
    <mergeCell ref="J1905:K1905"/>
    <mergeCell ref="H1905:I1905"/>
    <mergeCell ref="A1905:G1905"/>
    <mergeCell ref="A1909:K1909"/>
    <mergeCell ref="J1921:K1921"/>
    <mergeCell ref="H1921:I1921"/>
    <mergeCell ref="A1878:K1878"/>
    <mergeCell ref="J1886:K1886"/>
    <mergeCell ref="H1886:I1886"/>
    <mergeCell ref="J1893:K1893"/>
    <mergeCell ref="H1893:I1893"/>
    <mergeCell ref="J1902:K1902"/>
    <mergeCell ref="H1902:I1902"/>
    <mergeCell ref="J1847:K1847"/>
    <mergeCell ref="H1847:I1847"/>
    <mergeCell ref="J1861:K1861"/>
    <mergeCell ref="H1861:I1861"/>
    <mergeCell ref="J1875:K1875"/>
    <mergeCell ref="H1875:I1875"/>
    <mergeCell ref="A1801:K1801"/>
    <mergeCell ref="J1813:K1813"/>
    <mergeCell ref="H1813:I1813"/>
    <mergeCell ref="J1826:K1826"/>
    <mergeCell ref="H1826:I1826"/>
    <mergeCell ref="J1838:K1838"/>
    <mergeCell ref="H1838:I1838"/>
    <mergeCell ref="J1793:K1793"/>
    <mergeCell ref="H1793:I1793"/>
    <mergeCell ref="A1793:G1793"/>
    <mergeCell ref="J1797:K1797"/>
    <mergeCell ref="H1797:I1797"/>
    <mergeCell ref="A1797:G1797"/>
    <mergeCell ref="J1775:K1775"/>
    <mergeCell ref="H1775:I1775"/>
    <mergeCell ref="J1783:K1783"/>
    <mergeCell ref="H1783:I1783"/>
    <mergeCell ref="J1790:K1790"/>
    <mergeCell ref="H1790:I1790"/>
    <mergeCell ref="A1749:K1749"/>
    <mergeCell ref="A1751:K1751"/>
    <mergeCell ref="J1759:K1759"/>
    <mergeCell ref="H1759:I1759"/>
    <mergeCell ref="J1766:K1766"/>
    <mergeCell ref="H1766:I1766"/>
    <mergeCell ref="J1738:K1738"/>
    <mergeCell ref="H1738:I1738"/>
    <mergeCell ref="J1741:K1741"/>
    <mergeCell ref="H1741:I1741"/>
    <mergeCell ref="A1741:G1741"/>
    <mergeCell ref="J1745:K1745"/>
    <mergeCell ref="H1745:I1745"/>
    <mergeCell ref="A1745:G1745"/>
    <mergeCell ref="J1701:K1701"/>
    <mergeCell ref="H1701:I1701"/>
    <mergeCell ref="J1710:K1710"/>
    <mergeCell ref="H1710:I1710"/>
    <mergeCell ref="J1724:K1724"/>
    <mergeCell ref="H1724:I1724"/>
    <mergeCell ref="A1660:G1660"/>
    <mergeCell ref="A1664:K1664"/>
    <mergeCell ref="J1676:K1676"/>
    <mergeCell ref="H1676:I1676"/>
    <mergeCell ref="J1689:K1689"/>
    <mergeCell ref="H1689:I1689"/>
    <mergeCell ref="J1648:K1648"/>
    <mergeCell ref="H1648:I1648"/>
    <mergeCell ref="J1657:K1657"/>
    <mergeCell ref="H1657:I1657"/>
    <mergeCell ref="J1660:K1660"/>
    <mergeCell ref="H1660:I1660"/>
    <mergeCell ref="J1616:K1616"/>
    <mergeCell ref="H1616:I1616"/>
    <mergeCell ref="J1630:K1630"/>
    <mergeCell ref="H1630:I1630"/>
    <mergeCell ref="A1633:K1633"/>
    <mergeCell ref="J1641:K1641"/>
    <mergeCell ref="H1641:I1641"/>
    <mergeCell ref="J1581:K1581"/>
    <mergeCell ref="H1581:I1581"/>
    <mergeCell ref="J1593:K1593"/>
    <mergeCell ref="H1593:I1593"/>
    <mergeCell ref="J1602:K1602"/>
    <mergeCell ref="H1602:I1602"/>
    <mergeCell ref="A1548:G1548"/>
    <mergeCell ref="J1552:K1552"/>
    <mergeCell ref="H1552:I1552"/>
    <mergeCell ref="A1552:G1552"/>
    <mergeCell ref="A1556:K1556"/>
    <mergeCell ref="J1568:K1568"/>
    <mergeCell ref="H1568:I1568"/>
    <mergeCell ref="J1538:K1538"/>
    <mergeCell ref="H1538:I1538"/>
    <mergeCell ref="J1545:K1545"/>
    <mergeCell ref="H1545:I1545"/>
    <mergeCell ref="J1548:K1548"/>
    <mergeCell ref="H1548:I1548"/>
    <mergeCell ref="J1514:K1514"/>
    <mergeCell ref="H1514:I1514"/>
    <mergeCell ref="J1521:K1521"/>
    <mergeCell ref="H1521:I1521"/>
    <mergeCell ref="J1530:K1530"/>
    <mergeCell ref="H1530:I1530"/>
    <mergeCell ref="A1496:G1496"/>
    <mergeCell ref="J1500:K1500"/>
    <mergeCell ref="H1500:I1500"/>
    <mergeCell ref="A1500:G1500"/>
    <mergeCell ref="A1504:K1504"/>
    <mergeCell ref="A1506:K1506"/>
    <mergeCell ref="J1479:K1479"/>
    <mergeCell ref="H1479:I1479"/>
    <mergeCell ref="J1493:K1493"/>
    <mergeCell ref="H1493:I1493"/>
    <mergeCell ref="J1496:K1496"/>
    <mergeCell ref="H1496:I1496"/>
    <mergeCell ref="J1444:K1444"/>
    <mergeCell ref="H1444:I1444"/>
    <mergeCell ref="J1456:K1456"/>
    <mergeCell ref="H1456:I1456"/>
    <mergeCell ref="J1465:K1465"/>
    <mergeCell ref="H1465:I1465"/>
    <mergeCell ref="J1415:K1415"/>
    <mergeCell ref="H1415:I1415"/>
    <mergeCell ref="A1415:G1415"/>
    <mergeCell ref="A1419:K1419"/>
    <mergeCell ref="J1431:K1431"/>
    <mergeCell ref="H1431:I1431"/>
    <mergeCell ref="A1388:K1388"/>
    <mergeCell ref="J1396:K1396"/>
    <mergeCell ref="H1396:I1396"/>
    <mergeCell ref="J1403:K1403"/>
    <mergeCell ref="H1403:I1403"/>
    <mergeCell ref="J1412:K1412"/>
    <mergeCell ref="H1412:I1412"/>
    <mergeCell ref="J1357:K1357"/>
    <mergeCell ref="H1357:I1357"/>
    <mergeCell ref="J1371:K1371"/>
    <mergeCell ref="H1371:I1371"/>
    <mergeCell ref="J1385:K1385"/>
    <mergeCell ref="H1385:I1385"/>
    <mergeCell ref="A1311:K1311"/>
    <mergeCell ref="J1323:K1323"/>
    <mergeCell ref="H1323:I1323"/>
    <mergeCell ref="J1336:K1336"/>
    <mergeCell ref="H1336:I1336"/>
    <mergeCell ref="J1348:K1348"/>
    <mergeCell ref="H1348:I1348"/>
    <mergeCell ref="J1303:K1303"/>
    <mergeCell ref="H1303:I1303"/>
    <mergeCell ref="A1303:G1303"/>
    <mergeCell ref="J1307:K1307"/>
    <mergeCell ref="H1307:I1307"/>
    <mergeCell ref="A1307:G1307"/>
    <mergeCell ref="J1285:K1285"/>
    <mergeCell ref="H1285:I1285"/>
    <mergeCell ref="J1293:K1293"/>
    <mergeCell ref="H1293:I1293"/>
    <mergeCell ref="J1300:K1300"/>
    <mergeCell ref="H1300:I1300"/>
    <mergeCell ref="A1259:K1259"/>
    <mergeCell ref="A1261:K1261"/>
    <mergeCell ref="J1269:K1269"/>
    <mergeCell ref="H1269:I1269"/>
    <mergeCell ref="J1276:K1276"/>
    <mergeCell ref="H1276:I1276"/>
    <mergeCell ref="J1248:K1248"/>
    <mergeCell ref="H1248:I1248"/>
    <mergeCell ref="J1251:K1251"/>
    <mergeCell ref="H1251:I1251"/>
    <mergeCell ref="A1251:G1251"/>
    <mergeCell ref="J1255:K1255"/>
    <mergeCell ref="H1255:I1255"/>
    <mergeCell ref="A1255:G1255"/>
    <mergeCell ref="J1211:K1211"/>
    <mergeCell ref="H1211:I1211"/>
    <mergeCell ref="J1220:K1220"/>
    <mergeCell ref="H1220:I1220"/>
    <mergeCell ref="J1234:K1234"/>
    <mergeCell ref="H1234:I1234"/>
    <mergeCell ref="A1170:G1170"/>
    <mergeCell ref="A1174:K1174"/>
    <mergeCell ref="J1186:K1186"/>
    <mergeCell ref="H1186:I1186"/>
    <mergeCell ref="J1199:K1199"/>
    <mergeCell ref="H1199:I1199"/>
    <mergeCell ref="J1158:K1158"/>
    <mergeCell ref="H1158:I1158"/>
    <mergeCell ref="J1167:K1167"/>
    <mergeCell ref="H1167:I1167"/>
    <mergeCell ref="J1170:K1170"/>
    <mergeCell ref="H1170:I1170"/>
    <mergeCell ref="J1126:K1126"/>
    <mergeCell ref="H1126:I1126"/>
    <mergeCell ref="J1140:K1140"/>
    <mergeCell ref="H1140:I1140"/>
    <mergeCell ref="A1143:K1143"/>
    <mergeCell ref="J1151:K1151"/>
    <mergeCell ref="H1151:I1151"/>
    <mergeCell ref="J1091:K1091"/>
    <mergeCell ref="H1091:I1091"/>
    <mergeCell ref="J1103:K1103"/>
    <mergeCell ref="H1103:I1103"/>
    <mergeCell ref="J1112:K1112"/>
    <mergeCell ref="H1112:I1112"/>
    <mergeCell ref="A1058:G1058"/>
    <mergeCell ref="J1062:K1062"/>
    <mergeCell ref="H1062:I1062"/>
    <mergeCell ref="A1062:G1062"/>
    <mergeCell ref="A1066:K1066"/>
    <mergeCell ref="J1078:K1078"/>
    <mergeCell ref="H1078:I1078"/>
    <mergeCell ref="J1048:K1048"/>
    <mergeCell ref="H1048:I1048"/>
    <mergeCell ref="J1055:K1055"/>
    <mergeCell ref="H1055:I1055"/>
    <mergeCell ref="J1058:K1058"/>
    <mergeCell ref="H1058:I1058"/>
    <mergeCell ref="J1024:K1024"/>
    <mergeCell ref="H1024:I1024"/>
    <mergeCell ref="J1031:K1031"/>
    <mergeCell ref="H1031:I1031"/>
    <mergeCell ref="J1040:K1040"/>
    <mergeCell ref="H1040:I1040"/>
    <mergeCell ref="A1006:G1006"/>
    <mergeCell ref="J1010:K1010"/>
    <mergeCell ref="H1010:I1010"/>
    <mergeCell ref="A1010:G1010"/>
    <mergeCell ref="A1014:K1014"/>
    <mergeCell ref="A1016:K1016"/>
    <mergeCell ref="J989:K989"/>
    <mergeCell ref="H989:I989"/>
    <mergeCell ref="J1003:K1003"/>
    <mergeCell ref="H1003:I1003"/>
    <mergeCell ref="J1006:K1006"/>
    <mergeCell ref="H1006:I1006"/>
    <mergeCell ref="J954:K954"/>
    <mergeCell ref="H954:I954"/>
    <mergeCell ref="J966:K966"/>
    <mergeCell ref="H966:I966"/>
    <mergeCell ref="J975:K975"/>
    <mergeCell ref="H975:I975"/>
    <mergeCell ref="J925:K925"/>
    <mergeCell ref="H925:I925"/>
    <mergeCell ref="A925:G925"/>
    <mergeCell ref="A929:K929"/>
    <mergeCell ref="J941:K941"/>
    <mergeCell ref="H941:I941"/>
    <mergeCell ref="A898:K898"/>
    <mergeCell ref="J906:K906"/>
    <mergeCell ref="H906:I906"/>
    <mergeCell ref="J913:K913"/>
    <mergeCell ref="H913:I913"/>
    <mergeCell ref="J922:K922"/>
    <mergeCell ref="H922:I922"/>
    <mergeCell ref="J867:K867"/>
    <mergeCell ref="H867:I867"/>
    <mergeCell ref="J881:K881"/>
    <mergeCell ref="H881:I881"/>
    <mergeCell ref="J895:K895"/>
    <mergeCell ref="H895:I895"/>
    <mergeCell ref="A821:K821"/>
    <mergeCell ref="J833:K833"/>
    <mergeCell ref="H833:I833"/>
    <mergeCell ref="J846:K846"/>
    <mergeCell ref="H846:I846"/>
    <mergeCell ref="J858:K858"/>
    <mergeCell ref="H858:I858"/>
    <mergeCell ref="J813:K813"/>
    <mergeCell ref="H813:I813"/>
    <mergeCell ref="A813:G813"/>
    <mergeCell ref="J817:K817"/>
    <mergeCell ref="H817:I817"/>
    <mergeCell ref="A817:G817"/>
    <mergeCell ref="J795:K795"/>
    <mergeCell ref="H795:I795"/>
    <mergeCell ref="J803:K803"/>
    <mergeCell ref="H803:I803"/>
    <mergeCell ref="J810:K810"/>
    <mergeCell ref="H810:I810"/>
    <mergeCell ref="A769:K769"/>
    <mergeCell ref="A771:K771"/>
    <mergeCell ref="J779:K779"/>
    <mergeCell ref="H779:I779"/>
    <mergeCell ref="J786:K786"/>
    <mergeCell ref="H786:I786"/>
    <mergeCell ref="J758:K758"/>
    <mergeCell ref="H758:I758"/>
    <mergeCell ref="J761:K761"/>
    <mergeCell ref="H761:I761"/>
    <mergeCell ref="A761:G761"/>
    <mergeCell ref="J765:K765"/>
    <mergeCell ref="H765:I765"/>
    <mergeCell ref="A765:G765"/>
    <mergeCell ref="J721:K721"/>
    <mergeCell ref="H721:I721"/>
    <mergeCell ref="J730:K730"/>
    <mergeCell ref="H730:I730"/>
    <mergeCell ref="J744:K744"/>
    <mergeCell ref="H744:I744"/>
    <mergeCell ref="A680:G680"/>
    <mergeCell ref="A684:K684"/>
    <mergeCell ref="J696:K696"/>
    <mergeCell ref="H696:I696"/>
    <mergeCell ref="J709:K709"/>
    <mergeCell ref="H709:I709"/>
    <mergeCell ref="J668:K668"/>
    <mergeCell ref="H668:I668"/>
    <mergeCell ref="J677:K677"/>
    <mergeCell ref="H677:I677"/>
    <mergeCell ref="J680:K680"/>
    <mergeCell ref="H680:I680"/>
    <mergeCell ref="J636:K636"/>
    <mergeCell ref="H636:I636"/>
    <mergeCell ref="J650:K650"/>
    <mergeCell ref="H650:I650"/>
    <mergeCell ref="A653:K653"/>
    <mergeCell ref="J661:K661"/>
    <mergeCell ref="H661:I661"/>
    <mergeCell ref="J601:K601"/>
    <mergeCell ref="H601:I601"/>
    <mergeCell ref="J613:K613"/>
    <mergeCell ref="H613:I613"/>
    <mergeCell ref="J622:K622"/>
    <mergeCell ref="H622:I622"/>
    <mergeCell ref="A568:G568"/>
    <mergeCell ref="J572:K572"/>
    <mergeCell ref="H572:I572"/>
    <mergeCell ref="A572:G572"/>
    <mergeCell ref="A576:K576"/>
    <mergeCell ref="J588:K588"/>
    <mergeCell ref="H588:I588"/>
    <mergeCell ref="J558:K558"/>
    <mergeCell ref="H558:I558"/>
    <mergeCell ref="J565:K565"/>
    <mergeCell ref="H565:I565"/>
    <mergeCell ref="J568:K568"/>
    <mergeCell ref="H568:I568"/>
    <mergeCell ref="J534:K534"/>
    <mergeCell ref="H534:I534"/>
    <mergeCell ref="J541:K541"/>
    <mergeCell ref="H541:I541"/>
    <mergeCell ref="J550:K550"/>
    <mergeCell ref="H550:I550"/>
    <mergeCell ref="A516:G516"/>
    <mergeCell ref="J520:K520"/>
    <mergeCell ref="H520:I520"/>
    <mergeCell ref="A520:G520"/>
    <mergeCell ref="A524:K524"/>
    <mergeCell ref="A526:K526"/>
    <mergeCell ref="J499:K499"/>
    <mergeCell ref="H499:I499"/>
    <mergeCell ref="J513:K513"/>
    <mergeCell ref="H513:I513"/>
    <mergeCell ref="J516:K516"/>
    <mergeCell ref="H516:I516"/>
    <mergeCell ref="J465:K465"/>
    <mergeCell ref="H465:I465"/>
    <mergeCell ref="J477:K477"/>
    <mergeCell ref="H477:I477"/>
    <mergeCell ref="J486:K486"/>
    <mergeCell ref="H486:I486"/>
    <mergeCell ref="J436:K436"/>
    <mergeCell ref="H436:I436"/>
    <mergeCell ref="A436:G436"/>
    <mergeCell ref="A440:K440"/>
    <mergeCell ref="J452:K452"/>
    <mergeCell ref="H452:I452"/>
    <mergeCell ref="A409:K409"/>
    <mergeCell ref="J417:K417"/>
    <mergeCell ref="H417:I417"/>
    <mergeCell ref="J424:K424"/>
    <mergeCell ref="H424:I424"/>
    <mergeCell ref="J433:K433"/>
    <mergeCell ref="H433:I433"/>
    <mergeCell ref="J379:K379"/>
    <mergeCell ref="H379:I379"/>
    <mergeCell ref="J392:K392"/>
    <mergeCell ref="H392:I392"/>
    <mergeCell ref="J406:K406"/>
    <mergeCell ref="H406:I406"/>
    <mergeCell ref="A333:K333"/>
    <mergeCell ref="J345:K345"/>
    <mergeCell ref="H345:I345"/>
    <mergeCell ref="J358:K358"/>
    <mergeCell ref="H358:I358"/>
    <mergeCell ref="J370:K370"/>
    <mergeCell ref="H370:I370"/>
    <mergeCell ref="J322:K322"/>
    <mergeCell ref="H322:I322"/>
    <mergeCell ref="J325:K325"/>
    <mergeCell ref="H325:I325"/>
    <mergeCell ref="A325:G325"/>
    <mergeCell ref="J329:K329"/>
    <mergeCell ref="H329:I329"/>
    <mergeCell ref="A329:G329"/>
    <mergeCell ref="J298:K298"/>
    <mergeCell ref="H298:I298"/>
    <mergeCell ref="J307:K307"/>
    <mergeCell ref="H307:I307"/>
    <mergeCell ref="J315:K315"/>
    <mergeCell ref="H315:I315"/>
    <mergeCell ref="J277:K277"/>
    <mergeCell ref="H277:I277"/>
    <mergeCell ref="A277:G277"/>
    <mergeCell ref="A281:K281"/>
    <mergeCell ref="A283:K283"/>
    <mergeCell ref="J291:K291"/>
    <mergeCell ref="H291:I291"/>
    <mergeCell ref="J246:K246"/>
    <mergeCell ref="H246:I246"/>
    <mergeCell ref="J260:K260"/>
    <mergeCell ref="H260:I260"/>
    <mergeCell ref="J274:K274"/>
    <mergeCell ref="H274:I274"/>
    <mergeCell ref="A200:K200"/>
    <mergeCell ref="J212:K212"/>
    <mergeCell ref="H212:I212"/>
    <mergeCell ref="J225:K225"/>
    <mergeCell ref="H225:I225"/>
    <mergeCell ref="J237:K237"/>
    <mergeCell ref="H237:I237"/>
    <mergeCell ref="J192:K192"/>
    <mergeCell ref="H192:I192"/>
    <mergeCell ref="A192:G192"/>
    <mergeCell ref="J196:K196"/>
    <mergeCell ref="H196:I196"/>
    <mergeCell ref="A196:G196"/>
    <mergeCell ref="A165:K165"/>
    <mergeCell ref="J173:K173"/>
    <mergeCell ref="H173:I173"/>
    <mergeCell ref="J180:K180"/>
    <mergeCell ref="H180:I180"/>
    <mergeCell ref="J189:K189"/>
    <mergeCell ref="H189:I189"/>
    <mergeCell ref="J134:K134"/>
    <mergeCell ref="H134:I134"/>
    <mergeCell ref="J148:K148"/>
    <mergeCell ref="H148:I148"/>
    <mergeCell ref="J162:K162"/>
    <mergeCell ref="H162:I162"/>
    <mergeCell ref="A88:K88"/>
    <mergeCell ref="J100:K100"/>
    <mergeCell ref="H100:I100"/>
    <mergeCell ref="J113:K113"/>
    <mergeCell ref="H113:I113"/>
    <mergeCell ref="J125:K125"/>
    <mergeCell ref="H125:I125"/>
    <mergeCell ref="J80:K80"/>
    <mergeCell ref="H80:I80"/>
    <mergeCell ref="A80:G80"/>
    <mergeCell ref="J84:K84"/>
    <mergeCell ref="H84:I84"/>
    <mergeCell ref="A84:G84"/>
    <mergeCell ref="J62:K62"/>
    <mergeCell ref="H62:I62"/>
    <mergeCell ref="J70:K70"/>
    <mergeCell ref="H70:I70"/>
    <mergeCell ref="J77:K77"/>
    <mergeCell ref="H77:I77"/>
    <mergeCell ref="A32:K32"/>
    <mergeCell ref="A36:K36"/>
    <mergeCell ref="A38:K38"/>
    <mergeCell ref="J46:K46"/>
    <mergeCell ref="H46:I46"/>
    <mergeCell ref="J53:K53"/>
    <mergeCell ref="H53:I53"/>
    <mergeCell ref="E24:H24"/>
    <mergeCell ref="E25:H25"/>
    <mergeCell ref="E26:H26"/>
    <mergeCell ref="E27:H27"/>
    <mergeCell ref="E28:H28"/>
    <mergeCell ref="E29:H29"/>
    <mergeCell ref="A15:K15"/>
    <mergeCell ref="A16:K16"/>
    <mergeCell ref="A18:K18"/>
    <mergeCell ref="E21:H21"/>
    <mergeCell ref="E22:H22"/>
    <mergeCell ref="E23:H23"/>
    <mergeCell ref="B7:E7"/>
    <mergeCell ref="G7:K7"/>
    <mergeCell ref="J2:K2"/>
    <mergeCell ref="A10:K10"/>
    <mergeCell ref="A11:K11"/>
    <mergeCell ref="A13:K13"/>
    <mergeCell ref="B3:E3"/>
    <mergeCell ref="G3:K3"/>
    <mergeCell ref="B4:E4"/>
    <mergeCell ref="G4:K4"/>
    <mergeCell ref="B6:E6"/>
    <mergeCell ref="G6:K6"/>
  </mergeCells>
  <pageMargins left="0.4" right="0.2" top="0.2" bottom="0.4" header="0.2" footer="0.2"/>
  <pageSetup paperSize="9" scale="70" fitToHeight="0" orientation="portrait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301"/>
  <sheetViews>
    <sheetView zoomScaleNormal="100" workbookViewId="0"/>
  </sheetViews>
  <sheetFormatPr defaultRowHeight="12.75" x14ac:dyDescent="0.2"/>
  <cols>
    <col min="1" max="2" width="5.7109375" customWidth="1"/>
    <col min="3" max="3" width="11.7109375" customWidth="1"/>
    <col min="4" max="4" width="40.7109375" customWidth="1"/>
    <col min="5" max="5" width="11.7109375" customWidth="1"/>
    <col min="6" max="6" width="11.28515625" bestFit="1" customWidth="1"/>
    <col min="7" max="7" width="9" bestFit="1" customWidth="1"/>
    <col min="8" max="8" width="8.7109375" bestFit="1" customWidth="1"/>
    <col min="9" max="9" width="10" bestFit="1" customWidth="1"/>
    <col min="10" max="10" width="10.140625" bestFit="1" customWidth="1"/>
    <col min="11" max="11" width="10.28515625" bestFit="1" customWidth="1"/>
    <col min="12" max="12" width="12.42578125" bestFit="1" customWidth="1"/>
    <col min="14" max="35" width="0" hidden="1" customWidth="1"/>
    <col min="36" max="36" width="91" hidden="1" customWidth="1"/>
    <col min="37" max="37" width="134.7109375" hidden="1" customWidth="1"/>
    <col min="38" max="38" width="101" hidden="1" customWidth="1"/>
    <col min="39" max="42" width="0" hidden="1" customWidth="1"/>
  </cols>
  <sheetData>
    <row r="1" spans="1:36" x14ac:dyDescent="0.2">
      <c r="A1" s="9" t="str">
        <f>Source!B1</f>
        <v>Smeta.RU  (495) 974-1589</v>
      </c>
    </row>
    <row r="2" spans="1:36" ht="15" x14ac:dyDescent="0.25">
      <c r="A2" s="11"/>
      <c r="B2" s="11"/>
      <c r="C2" s="21"/>
      <c r="D2" s="21"/>
      <c r="E2" s="21"/>
      <c r="F2" s="11"/>
      <c r="G2" s="11"/>
      <c r="H2" s="11"/>
      <c r="I2" s="86" t="s">
        <v>330</v>
      </c>
      <c r="J2" s="86"/>
      <c r="K2" s="86"/>
      <c r="L2" s="86"/>
    </row>
    <row r="3" spans="1:36" ht="14.25" x14ac:dyDescent="0.2">
      <c r="A3" s="11"/>
      <c r="B3" s="11"/>
      <c r="C3" s="11"/>
      <c r="D3" s="11"/>
      <c r="E3" s="11"/>
      <c r="F3" s="11"/>
      <c r="G3" s="11"/>
      <c r="H3" s="11"/>
      <c r="I3" s="86" t="s">
        <v>331</v>
      </c>
      <c r="J3" s="86"/>
      <c r="K3" s="86"/>
      <c r="L3" s="86"/>
    </row>
    <row r="4" spans="1:36" ht="14.25" x14ac:dyDescent="0.2">
      <c r="A4" s="11"/>
      <c r="B4" s="11"/>
      <c r="C4" s="11"/>
      <c r="D4" s="11"/>
      <c r="E4" s="11"/>
      <c r="F4" s="11"/>
      <c r="G4" s="11"/>
      <c r="H4" s="11"/>
      <c r="I4" s="86" t="s">
        <v>332</v>
      </c>
      <c r="J4" s="86"/>
      <c r="K4" s="86"/>
      <c r="L4" s="86"/>
    </row>
    <row r="5" spans="1:36" ht="14.25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36" ht="14.25" x14ac:dyDescent="0.2">
      <c r="A6" s="11"/>
      <c r="B6" s="11"/>
      <c r="C6" s="11"/>
      <c r="D6" s="11"/>
      <c r="E6" s="11"/>
      <c r="F6" s="11"/>
      <c r="G6" s="11"/>
      <c r="H6" s="11"/>
      <c r="I6" s="11"/>
      <c r="J6" s="87" t="s">
        <v>333</v>
      </c>
      <c r="K6" s="87"/>
      <c r="L6" s="87"/>
    </row>
    <row r="7" spans="1:36" ht="14.25" x14ac:dyDescent="0.2">
      <c r="A7" s="11"/>
      <c r="B7" s="11"/>
      <c r="C7" s="11"/>
      <c r="D7" s="11"/>
      <c r="E7" s="11"/>
      <c r="F7" s="11"/>
      <c r="G7" s="11"/>
      <c r="H7" s="70" t="s">
        <v>334</v>
      </c>
      <c r="I7" s="88"/>
      <c r="J7" s="89" t="s">
        <v>335</v>
      </c>
      <c r="K7" s="89"/>
      <c r="L7" s="89"/>
    </row>
    <row r="8" spans="1:36" ht="14.25" x14ac:dyDescent="0.2">
      <c r="A8" s="11"/>
      <c r="B8" s="11"/>
      <c r="C8" s="11"/>
      <c r="D8" s="11"/>
      <c r="E8" s="11"/>
      <c r="F8" s="11"/>
      <c r="G8" s="11"/>
      <c r="H8" s="11"/>
      <c r="I8" s="11"/>
      <c r="J8" s="87" t="str">
        <f>IF(Source!AT15 &lt;&gt; "", Source!AT15, "")</f>
        <v/>
      </c>
      <c r="K8" s="87"/>
      <c r="L8" s="87"/>
    </row>
    <row r="9" spans="1:36" ht="14.25" x14ac:dyDescent="0.2">
      <c r="A9" s="11" t="s">
        <v>336</v>
      </c>
      <c r="B9" s="11"/>
      <c r="C9" s="66" t="str">
        <f>IF(Source!BA15 &lt;&gt; "", Source!BA15, IF(Source!AU15 &lt;&gt; "", Source!AU15, ""))</f>
        <v/>
      </c>
      <c r="D9" s="66"/>
      <c r="E9" s="66"/>
      <c r="F9" s="66"/>
      <c r="G9" s="66"/>
      <c r="H9" s="66"/>
      <c r="I9" s="10" t="s">
        <v>337</v>
      </c>
      <c r="J9" s="87"/>
      <c r="K9" s="87"/>
      <c r="L9" s="87"/>
    </row>
    <row r="10" spans="1:36" ht="14.25" x14ac:dyDescent="0.2">
      <c r="A10" s="11"/>
      <c r="B10" s="11"/>
      <c r="C10" s="72" t="s">
        <v>338</v>
      </c>
      <c r="D10" s="72"/>
      <c r="E10" s="72"/>
      <c r="F10" s="72"/>
      <c r="G10" s="72"/>
      <c r="H10" s="72"/>
      <c r="I10" s="11"/>
      <c r="J10" s="87" t="str">
        <f>IF(Source!AK15 &lt;&gt; "", Source!AK15, "")</f>
        <v/>
      </c>
      <c r="K10" s="87"/>
      <c r="L10" s="87"/>
    </row>
    <row r="11" spans="1:36" ht="14.25" x14ac:dyDescent="0.2">
      <c r="A11" s="11" t="s">
        <v>339</v>
      </c>
      <c r="B11" s="11"/>
      <c r="C11" s="66" t="str">
        <f>IF(Source!AX12&lt;&gt; "", Source!AX12, IF(Source!AJ12 &lt;&gt; "", Source!AJ12, ""))</f>
        <v/>
      </c>
      <c r="D11" s="66"/>
      <c r="E11" s="66"/>
      <c r="F11" s="66"/>
      <c r="G11" s="66"/>
      <c r="H11" s="66"/>
      <c r="I11" s="10" t="s">
        <v>337</v>
      </c>
      <c r="J11" s="87"/>
      <c r="K11" s="87"/>
      <c r="L11" s="87"/>
    </row>
    <row r="12" spans="1:36" ht="14.25" x14ac:dyDescent="0.2">
      <c r="A12" s="11"/>
      <c r="B12" s="11"/>
      <c r="C12" s="72" t="s">
        <v>338</v>
      </c>
      <c r="D12" s="72"/>
      <c r="E12" s="72"/>
      <c r="F12" s="72"/>
      <c r="G12" s="72"/>
      <c r="H12" s="72"/>
      <c r="I12" s="11"/>
      <c r="J12" s="87" t="str">
        <f>IF(Source!AO15 &lt;&gt; "", Source!AO15, "")</f>
        <v/>
      </c>
      <c r="K12" s="87"/>
      <c r="L12" s="87"/>
    </row>
    <row r="13" spans="1:36" ht="14.25" x14ac:dyDescent="0.2">
      <c r="A13" s="11" t="s">
        <v>340</v>
      </c>
      <c r="B13" s="11"/>
      <c r="C13" s="66" t="str">
        <f>IF(Source!AY12&lt;&gt; "", Source!AY12, IF(Source!AN12 &lt;&gt; "", Source!AN12, ""))</f>
        <v/>
      </c>
      <c r="D13" s="66"/>
      <c r="E13" s="66"/>
      <c r="F13" s="66"/>
      <c r="G13" s="66"/>
      <c r="H13" s="66"/>
      <c r="I13" s="10" t="s">
        <v>337</v>
      </c>
      <c r="J13" s="87"/>
      <c r="K13" s="87"/>
      <c r="L13" s="87"/>
    </row>
    <row r="14" spans="1:36" ht="14.25" x14ac:dyDescent="0.2">
      <c r="A14" s="11"/>
      <c r="B14" s="11"/>
      <c r="C14" s="72" t="s">
        <v>338</v>
      </c>
      <c r="D14" s="72"/>
      <c r="E14" s="72"/>
      <c r="F14" s="72"/>
      <c r="G14" s="72"/>
      <c r="H14" s="72"/>
      <c r="I14" s="11"/>
      <c r="J14" s="87" t="str">
        <f>IF(Source!CO15 &lt;&gt; "", Source!CO15, "")</f>
        <v/>
      </c>
      <c r="K14" s="87"/>
      <c r="L14" s="87"/>
    </row>
    <row r="15" spans="1:36" ht="14.25" x14ac:dyDescent="0.2">
      <c r="A15" s="11" t="s">
        <v>341</v>
      </c>
      <c r="B15" s="11"/>
      <c r="C15" s="66" t="s">
        <v>5</v>
      </c>
      <c r="D15" s="66"/>
      <c r="E15" s="66"/>
      <c r="F15" s="66"/>
      <c r="G15" s="66"/>
      <c r="H15" s="66"/>
      <c r="I15" s="11"/>
      <c r="J15" s="87"/>
      <c r="K15" s="87"/>
      <c r="L15" s="87"/>
      <c r="AJ15" s="25" t="s">
        <v>5</v>
      </c>
    </row>
    <row r="16" spans="1:36" ht="14.25" x14ac:dyDescent="0.2">
      <c r="A16" s="11"/>
      <c r="B16" s="11"/>
      <c r="C16" s="72" t="s">
        <v>342</v>
      </c>
      <c r="D16" s="72"/>
      <c r="E16" s="72"/>
      <c r="F16" s="72"/>
      <c r="G16" s="72"/>
      <c r="H16" s="72"/>
      <c r="I16" s="11"/>
      <c r="J16" s="87" t="str">
        <f>IF(Source!CP15 &lt;&gt; "", Source!CP15, "")</f>
        <v/>
      </c>
      <c r="K16" s="87"/>
      <c r="L16" s="87"/>
    </row>
    <row r="17" spans="1:36" ht="14.25" x14ac:dyDescent="0.2">
      <c r="A17" s="11" t="s">
        <v>343</v>
      </c>
      <c r="B17" s="11"/>
      <c r="C17" s="69" t="str">
        <f>IF(Source!G12&lt;&gt;"Новый объект", Source!G12, "")</f>
        <v>М.О. г. Красногорск, Красногорский бульвар, д. 17    Ремонт  крыши</v>
      </c>
      <c r="D17" s="69"/>
      <c r="E17" s="69"/>
      <c r="F17" s="69"/>
      <c r="G17" s="69"/>
      <c r="H17" s="69"/>
      <c r="I17" s="11"/>
      <c r="J17" s="87"/>
      <c r="K17" s="87"/>
      <c r="L17" s="87"/>
      <c r="AJ17" s="18" t="str">
        <f>IF(Source!G12&lt;&gt;"Новый объект", Source!G12, "")</f>
        <v>М.О. г. Красногорск, Красногорский бульвар, д. 17    Ремонт  крыши</v>
      </c>
    </row>
    <row r="18" spans="1:36" ht="14.25" x14ac:dyDescent="0.2">
      <c r="A18" s="11"/>
      <c r="B18" s="11"/>
      <c r="C18" s="72" t="s">
        <v>344</v>
      </c>
      <c r="D18" s="72"/>
      <c r="E18" s="72"/>
      <c r="F18" s="72"/>
      <c r="G18" s="72"/>
      <c r="H18" s="72"/>
      <c r="I18" s="11"/>
      <c r="J18" s="11"/>
      <c r="K18" s="11"/>
      <c r="L18" s="11"/>
    </row>
    <row r="19" spans="1:36" ht="14.25" x14ac:dyDescent="0.2">
      <c r="A19" s="11"/>
      <c r="B19" s="11"/>
      <c r="C19" s="11"/>
      <c r="D19" s="11"/>
      <c r="E19" s="11"/>
      <c r="F19" s="11"/>
      <c r="G19" s="70" t="s">
        <v>345</v>
      </c>
      <c r="H19" s="70"/>
      <c r="I19" s="99"/>
      <c r="J19" s="87" t="str">
        <f>IF(Source!CQ15 &lt;&gt; "", Source!CQ15, "")</f>
        <v/>
      </c>
      <c r="K19" s="87"/>
      <c r="L19" s="87"/>
    </row>
    <row r="20" spans="1:36" ht="14.25" x14ac:dyDescent="0.2">
      <c r="A20" s="11"/>
      <c r="B20" s="11"/>
      <c r="C20" s="11"/>
      <c r="D20" s="11"/>
      <c r="E20" s="11"/>
      <c r="F20" s="11"/>
      <c r="G20" s="70" t="s">
        <v>346</v>
      </c>
      <c r="H20" s="88"/>
      <c r="I20" s="44" t="s">
        <v>347</v>
      </c>
      <c r="J20" s="87" t="str">
        <f>IF(Source!CR15 &lt;&gt; "", Source!CR15, "")</f>
        <v/>
      </c>
      <c r="K20" s="87"/>
      <c r="L20" s="87"/>
    </row>
    <row r="21" spans="1:36" ht="14.25" x14ac:dyDescent="0.2">
      <c r="A21" s="11"/>
      <c r="B21" s="11"/>
      <c r="C21" s="11"/>
      <c r="D21" s="11"/>
      <c r="E21" s="11"/>
      <c r="F21" s="11"/>
      <c r="G21" s="11"/>
      <c r="H21" s="11"/>
      <c r="I21" s="45" t="s">
        <v>348</v>
      </c>
      <c r="J21" s="100" t="str">
        <f>IF(Source!CS15 &lt;&gt; 0, Source!CS15, "")</f>
        <v/>
      </c>
      <c r="K21" s="100"/>
      <c r="L21" s="100"/>
    </row>
    <row r="22" spans="1:36" ht="14.25" x14ac:dyDescent="0.2">
      <c r="A22" s="11"/>
      <c r="B22" s="11"/>
      <c r="C22" s="11"/>
      <c r="D22" s="11"/>
      <c r="E22" s="11"/>
      <c r="F22" s="11"/>
      <c r="G22" s="11"/>
      <c r="H22" s="70" t="s">
        <v>349</v>
      </c>
      <c r="I22" s="88"/>
      <c r="J22" s="87" t="str">
        <f>IF(Source!CT15 &lt;&gt; "", Source!CT15, "")</f>
        <v/>
      </c>
      <c r="K22" s="87"/>
      <c r="L22" s="87"/>
    </row>
    <row r="23" spans="1:36" ht="14.25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36" ht="14.25" x14ac:dyDescent="0.2">
      <c r="A24" s="11"/>
      <c r="B24" s="11"/>
      <c r="C24" s="11"/>
      <c r="D24" s="11"/>
      <c r="E24" s="11"/>
      <c r="F24" s="11"/>
      <c r="G24" s="90" t="s">
        <v>350</v>
      </c>
      <c r="H24" s="93" t="s">
        <v>351</v>
      </c>
      <c r="I24" s="93" t="s">
        <v>352</v>
      </c>
      <c r="J24" s="95"/>
      <c r="K24" s="11"/>
      <c r="L24" s="11"/>
    </row>
    <row r="25" spans="1:36" ht="14.25" x14ac:dyDescent="0.2">
      <c r="A25" s="11"/>
      <c r="B25" s="11"/>
      <c r="C25" s="11"/>
      <c r="D25" s="11"/>
      <c r="E25" s="11"/>
      <c r="F25" s="11"/>
      <c r="G25" s="91"/>
      <c r="H25" s="94"/>
      <c r="I25" s="96"/>
      <c r="J25" s="97"/>
      <c r="K25" s="11"/>
      <c r="L25" s="11"/>
    </row>
    <row r="26" spans="1:36" ht="14.25" x14ac:dyDescent="0.2">
      <c r="A26" s="11"/>
      <c r="B26" s="11"/>
      <c r="C26" s="11"/>
      <c r="D26" s="11"/>
      <c r="E26" s="11"/>
      <c r="F26" s="11"/>
      <c r="G26" s="92"/>
      <c r="H26" s="94"/>
      <c r="I26" s="46" t="s">
        <v>353</v>
      </c>
      <c r="J26" s="47" t="s">
        <v>354</v>
      </c>
      <c r="K26" s="11"/>
      <c r="L26" s="11"/>
    </row>
    <row r="27" spans="1:36" ht="14.25" x14ac:dyDescent="0.2">
      <c r="A27" s="11"/>
      <c r="B27" s="11"/>
      <c r="C27" s="11"/>
      <c r="D27" s="11"/>
      <c r="E27" s="11"/>
      <c r="F27" s="11"/>
      <c r="G27" s="48"/>
      <c r="H27" s="49" t="str">
        <f>IF(Source!CX15 &lt;&gt; 0, Source!CX15, "")</f>
        <v/>
      </c>
      <c r="I27" s="50" t="str">
        <f>IF(Source!CV15 &lt;&gt; 0, Source!CV15, "")</f>
        <v/>
      </c>
      <c r="J27" s="50" t="str">
        <f>IF(Source!CW15 &lt;&gt; 0, Source!CW15, "")</f>
        <v/>
      </c>
      <c r="K27" s="11"/>
      <c r="L27" s="11"/>
    </row>
    <row r="28" spans="1:36" ht="14.25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1:36" ht="18" x14ac:dyDescent="0.25">
      <c r="A29" s="98" t="s">
        <v>355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1:36" ht="18" x14ac:dyDescent="0.25">
      <c r="A30" s="98" t="s">
        <v>356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1:36" ht="14.25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</row>
    <row r="32" spans="1:36" ht="15" x14ac:dyDescent="0.25">
      <c r="A32" s="11" t="s">
        <v>357</v>
      </c>
      <c r="B32" s="11"/>
      <c r="C32" s="11"/>
      <c r="D32" s="11"/>
      <c r="E32" s="11"/>
      <c r="F32" s="11"/>
      <c r="G32" s="11"/>
      <c r="H32" s="101">
        <f>(Source!F2099/1000)</f>
        <v>8089.56023</v>
      </c>
      <c r="I32" s="101"/>
      <c r="J32" s="11" t="s">
        <v>358</v>
      </c>
      <c r="K32" s="11"/>
      <c r="L32" s="11"/>
    </row>
    <row r="33" spans="1:37" ht="15" x14ac:dyDescent="0.25">
      <c r="A33" s="11" t="s">
        <v>311</v>
      </c>
      <c r="B33" s="11"/>
      <c r="C33" s="11"/>
      <c r="D33" s="11"/>
      <c r="E33" s="11"/>
      <c r="F33" s="11"/>
      <c r="G33" s="11"/>
      <c r="H33" s="51"/>
      <c r="I33" s="51"/>
      <c r="J33" s="11"/>
      <c r="K33" s="11"/>
      <c r="L33" s="11"/>
    </row>
    <row r="34" spans="1:37" ht="14.25" x14ac:dyDescent="0.2">
      <c r="A34" s="66" t="s">
        <v>312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AK34" s="25" t="s">
        <v>312</v>
      </c>
    </row>
    <row r="35" spans="1:37" x14ac:dyDescent="0.2">
      <c r="A35" s="102" t="s">
        <v>359</v>
      </c>
      <c r="B35" s="103"/>
      <c r="C35" s="106" t="s">
        <v>301</v>
      </c>
      <c r="D35" s="106" t="s">
        <v>302</v>
      </c>
      <c r="E35" s="106" t="s">
        <v>303</v>
      </c>
      <c r="F35" s="106" t="s">
        <v>304</v>
      </c>
      <c r="G35" s="106" t="s">
        <v>305</v>
      </c>
      <c r="H35" s="106" t="s">
        <v>306</v>
      </c>
      <c r="I35" s="106" t="s">
        <v>307</v>
      </c>
      <c r="J35" s="106" t="s">
        <v>308</v>
      </c>
      <c r="K35" s="106" t="s">
        <v>309</v>
      </c>
      <c r="L35" s="106" t="s">
        <v>310</v>
      </c>
    </row>
    <row r="36" spans="1:37" x14ac:dyDescent="0.2">
      <c r="A36" s="104"/>
      <c r="B36" s="105"/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37" x14ac:dyDescent="0.2">
      <c r="A37" s="109" t="s">
        <v>360</v>
      </c>
      <c r="B37" s="109" t="s">
        <v>361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37" x14ac:dyDescent="0.2">
      <c r="A38" s="109"/>
      <c r="B38" s="109"/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  <row r="39" spans="1:37" x14ac:dyDescent="0.2">
      <c r="A39" s="109"/>
      <c r="B39" s="109"/>
      <c r="C39" s="107"/>
      <c r="D39" s="107"/>
      <c r="E39" s="107"/>
      <c r="F39" s="107"/>
      <c r="G39" s="107"/>
      <c r="H39" s="107"/>
      <c r="I39" s="107"/>
      <c r="J39" s="107"/>
      <c r="K39" s="107"/>
      <c r="L39" s="107"/>
    </row>
    <row r="40" spans="1:37" x14ac:dyDescent="0.2">
      <c r="A40" s="109"/>
      <c r="B40" s="109"/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  <row r="41" spans="1:37" x14ac:dyDescent="0.2">
      <c r="A41" s="109"/>
      <c r="B41" s="109"/>
      <c r="C41" s="107"/>
      <c r="D41" s="107"/>
      <c r="E41" s="107"/>
      <c r="F41" s="107"/>
      <c r="G41" s="107"/>
      <c r="H41" s="107"/>
      <c r="I41" s="107"/>
      <c r="J41" s="107"/>
      <c r="K41" s="107"/>
      <c r="L41" s="107"/>
    </row>
    <row r="42" spans="1:37" x14ac:dyDescent="0.2">
      <c r="A42" s="109"/>
      <c r="B42" s="109"/>
      <c r="C42" s="108"/>
      <c r="D42" s="108"/>
      <c r="E42" s="108"/>
      <c r="F42" s="108"/>
      <c r="G42" s="108"/>
      <c r="H42" s="108"/>
      <c r="I42" s="108"/>
      <c r="J42" s="108"/>
      <c r="K42" s="108"/>
      <c r="L42" s="108"/>
    </row>
    <row r="43" spans="1:37" ht="14.25" x14ac:dyDescent="0.2">
      <c r="A43" s="23">
        <v>1</v>
      </c>
      <c r="B43" s="23">
        <v>2</v>
      </c>
      <c r="C43" s="23">
        <v>3</v>
      </c>
      <c r="D43" s="23">
        <v>4</v>
      </c>
      <c r="E43" s="23">
        <v>5</v>
      </c>
      <c r="F43" s="23">
        <v>6</v>
      </c>
      <c r="G43" s="23">
        <v>7</v>
      </c>
      <c r="H43" s="23">
        <v>8</v>
      </c>
      <c r="I43" s="23">
        <v>9</v>
      </c>
      <c r="J43" s="23">
        <v>10</v>
      </c>
      <c r="K43" s="23">
        <v>11</v>
      </c>
      <c r="L43" s="23">
        <v>12</v>
      </c>
    </row>
    <row r="45" spans="1:37" ht="16.5" x14ac:dyDescent="0.25">
      <c r="A45" s="75" t="str">
        <f>CONCATENATE("Локальная смета: ",IF(Source!G20&lt;&gt;"Новая локальная смета", Source!G20, ""))</f>
        <v xml:space="preserve">Локальная смета: 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</row>
    <row r="47" spans="1:37" ht="16.5" x14ac:dyDescent="0.25">
      <c r="A47" s="75" t="str">
        <f>CONCATENATE("Раздел: ",IF(Source!G24&lt;&gt;"Новый раздел", Source!G24, ""))</f>
        <v>Раздел: Секция 1. Кровля в/о А-В/1-11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</row>
    <row r="49" spans="1:27" ht="16.5" x14ac:dyDescent="0.25">
      <c r="A49" s="75" t="str">
        <f>CONCATENATE("Подраздел: ",IF(Source!G28&lt;&gt;"Новый подраздел", Source!G28, ""))</f>
        <v>Подраздел: Демонтажные и подготовительные  работы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</row>
    <row r="50" spans="1:27" ht="42.75" x14ac:dyDescent="0.2">
      <c r="A50" s="26">
        <v>1</v>
      </c>
      <c r="B50" s="26">
        <v>1</v>
      </c>
      <c r="C50" s="26" t="str">
        <f>Source!F32</f>
        <v>6.61-26-1</v>
      </c>
      <c r="D50" s="26" t="s">
        <v>21</v>
      </c>
      <c r="E50" s="27" t="str">
        <f>Source!H32</f>
        <v>100 м2</v>
      </c>
      <c r="F50" s="10">
        <f>Source!I32</f>
        <v>1.18E-2</v>
      </c>
      <c r="G50" s="29"/>
      <c r="H50" s="28"/>
      <c r="I50" s="10"/>
      <c r="J50" s="29"/>
      <c r="K50" s="10"/>
      <c r="L50" s="29"/>
      <c r="Q50">
        <f>ROUND((Source!DN32/100)*ROUND((ROUND((Source!AF32*Source!AV32*Source!I32),2)),2), 2)</f>
        <v>5.54</v>
      </c>
      <c r="R50">
        <f>Source!X32</f>
        <v>128.02000000000001</v>
      </c>
      <c r="S50">
        <f>ROUND((Source!DO32/100)*ROUND((ROUND((Source!AF32*Source!AV32*Source!I32),2)),2), 2)</f>
        <v>3.81</v>
      </c>
      <c r="T50">
        <f>Source!Y32</f>
        <v>74.98</v>
      </c>
      <c r="U50">
        <f>ROUND((175/100)*ROUND((ROUND((Source!AE32*Source!AV32*Source!I32),2)),2), 2)</f>
        <v>0</v>
      </c>
      <c r="V50">
        <f>ROUND((160/100)*ROUND(ROUND((ROUND((Source!AE32*Source!AV32*Source!I32),2)*Source!BS32),2), 2), 2)</f>
        <v>0</v>
      </c>
    </row>
    <row r="51" spans="1:27" x14ac:dyDescent="0.2">
      <c r="D51" s="30" t="str">
        <f>"Объем: "&amp;Source!I32&amp;"=1,18/"&amp;"100"</f>
        <v>Объем: 0,0118=1,18/100</v>
      </c>
    </row>
    <row r="52" spans="1:27" ht="14.25" x14ac:dyDescent="0.2">
      <c r="A52" s="26"/>
      <c r="B52" s="26"/>
      <c r="C52" s="26"/>
      <c r="D52" s="26" t="s">
        <v>313</v>
      </c>
      <c r="E52" s="27"/>
      <c r="F52" s="10"/>
      <c r="G52" s="29">
        <f>Source!AO32</f>
        <v>587.65</v>
      </c>
      <c r="H52" s="28" t="str">
        <f>Source!DG32</f>
        <v/>
      </c>
      <c r="I52" s="10">
        <f>Source!AV32</f>
        <v>1</v>
      </c>
      <c r="J52" s="29">
        <f>ROUND((ROUND((Source!AF32*Source!AV32*Source!I32),2)),2)</f>
        <v>6.93</v>
      </c>
      <c r="K52" s="10">
        <f>IF(Source!BA32&lt;&gt; 0, Source!BA32, 1)</f>
        <v>26.39</v>
      </c>
      <c r="L52" s="29">
        <f>Source!S32</f>
        <v>182.88</v>
      </c>
      <c r="W52">
        <f>J52</f>
        <v>6.93</v>
      </c>
    </row>
    <row r="53" spans="1:27" ht="28.5" x14ac:dyDescent="0.2">
      <c r="A53" s="26" t="s">
        <v>27</v>
      </c>
      <c r="B53" s="26" t="s">
        <v>27</v>
      </c>
      <c r="C53" s="26" t="str">
        <f>Source!F33</f>
        <v>9999990001</v>
      </c>
      <c r="D53" s="26" t="s">
        <v>29</v>
      </c>
      <c r="E53" s="27" t="str">
        <f>Source!H33</f>
        <v>т</v>
      </c>
      <c r="F53" s="10">
        <f>Source!I33</f>
        <v>-5.4279999999999995E-2</v>
      </c>
      <c r="G53" s="29">
        <f>Source!AK33</f>
        <v>0</v>
      </c>
      <c r="H53" s="31" t="s">
        <v>3</v>
      </c>
      <c r="I53" s="10">
        <f>Source!AW33</f>
        <v>1</v>
      </c>
      <c r="J53" s="29">
        <f>ROUND((ROUND((Source!AC33*Source!AW33*Source!I33),2)),2)+(ROUND((ROUND(((Source!ET33)*Source!AV33*Source!I33),2)),2)+ROUND((ROUND(((Source!AE33-(Source!EU33))*Source!AV33*Source!I33),2)),2))+ROUND((ROUND((Source!AF33*Source!AV33*Source!I33),2)),2)</f>
        <v>0</v>
      </c>
      <c r="K53" s="10">
        <f>IF(Source!BC33&lt;&gt; 0, Source!BC33, 1)</f>
        <v>1</v>
      </c>
      <c r="L53" s="29">
        <f>Source!O33</f>
        <v>0</v>
      </c>
      <c r="Q53">
        <f>ROUND((Source!DN33/100)*ROUND((ROUND((Source!AF33*Source!AV33*Source!I33),2)),2), 2)</f>
        <v>0</v>
      </c>
      <c r="R53">
        <f>Source!X33</f>
        <v>0</v>
      </c>
      <c r="S53">
        <f>ROUND((Source!DO33/100)*ROUND((ROUND((Source!AF33*Source!AV33*Source!I33),2)),2), 2)</f>
        <v>0</v>
      </c>
      <c r="T53">
        <f>Source!Y33</f>
        <v>0</v>
      </c>
      <c r="U53">
        <f>ROUND((175/100)*ROUND((ROUND((Source!AE33*Source!AV33*Source!I33),2)),2), 2)</f>
        <v>0</v>
      </c>
      <c r="V53">
        <f>ROUND((160/100)*ROUND(ROUND((ROUND((Source!AE33*Source!AV33*Source!I33),2)*Source!BS33),2), 2), 2)</f>
        <v>0</v>
      </c>
      <c r="X53">
        <f>IF(Source!BI33&lt;=1,J53, 0)</f>
        <v>0</v>
      </c>
      <c r="Y53">
        <f>IF(Source!BI33=2,J53, 0)</f>
        <v>0</v>
      </c>
      <c r="Z53">
        <f>IF(Source!BI33=3,J53, 0)</f>
        <v>0</v>
      </c>
      <c r="AA53">
        <f>IF(Source!BI33=4,J53, 0)</f>
        <v>0</v>
      </c>
    </row>
    <row r="54" spans="1:27" ht="14.25" x14ac:dyDescent="0.2">
      <c r="A54" s="26"/>
      <c r="B54" s="26"/>
      <c r="C54" s="26"/>
      <c r="D54" s="26" t="s">
        <v>314</v>
      </c>
      <c r="E54" s="27" t="s">
        <v>315</v>
      </c>
      <c r="F54" s="10">
        <f>Source!DN32</f>
        <v>80</v>
      </c>
      <c r="G54" s="29"/>
      <c r="H54" s="28"/>
      <c r="I54" s="10"/>
      <c r="J54" s="29">
        <f>SUM(Q50:Q53)</f>
        <v>5.54</v>
      </c>
      <c r="K54" s="10">
        <f>Source!BZ32</f>
        <v>70</v>
      </c>
      <c r="L54" s="29">
        <f>SUM(R50:R53)</f>
        <v>128.02000000000001</v>
      </c>
    </row>
    <row r="55" spans="1:27" ht="14.25" x14ac:dyDescent="0.2">
      <c r="A55" s="26"/>
      <c r="B55" s="26"/>
      <c r="C55" s="26"/>
      <c r="D55" s="26" t="s">
        <v>316</v>
      </c>
      <c r="E55" s="27" t="s">
        <v>315</v>
      </c>
      <c r="F55" s="10">
        <f>Source!DO32</f>
        <v>55</v>
      </c>
      <c r="G55" s="29"/>
      <c r="H55" s="28"/>
      <c r="I55" s="10"/>
      <c r="J55" s="29">
        <f>SUM(S50:S54)</f>
        <v>3.81</v>
      </c>
      <c r="K55" s="10">
        <f>Source!CA32</f>
        <v>41</v>
      </c>
      <c r="L55" s="29">
        <f>SUM(T50:T54)</f>
        <v>74.98</v>
      </c>
    </row>
    <row r="56" spans="1:27" ht="14.25" x14ac:dyDescent="0.2">
      <c r="A56" s="34"/>
      <c r="B56" s="34"/>
      <c r="C56" s="34"/>
      <c r="D56" s="34" t="s">
        <v>317</v>
      </c>
      <c r="E56" s="35" t="s">
        <v>318</v>
      </c>
      <c r="F56" s="36">
        <f>Source!AQ32</f>
        <v>57.5</v>
      </c>
      <c r="G56" s="37"/>
      <c r="H56" s="38" t="str">
        <f>Source!DI32</f>
        <v/>
      </c>
      <c r="I56" s="36">
        <f>Source!AV32</f>
        <v>1</v>
      </c>
      <c r="J56" s="37">
        <f>Source!U32</f>
        <v>0.67849999999999999</v>
      </c>
      <c r="K56" s="36"/>
      <c r="L56" s="37"/>
    </row>
    <row r="57" spans="1:27" ht="15" x14ac:dyDescent="0.25">
      <c r="A57" s="39"/>
      <c r="B57" s="39"/>
      <c r="C57" s="39"/>
      <c r="D57" s="40" t="s">
        <v>319</v>
      </c>
      <c r="E57" s="39"/>
      <c r="F57" s="39"/>
      <c r="G57" s="39"/>
      <c r="H57" s="39"/>
      <c r="I57" s="76">
        <f>J52+J54+J55+SUM(J53:J53)</f>
        <v>16.279999999999998</v>
      </c>
      <c r="J57" s="76"/>
      <c r="K57" s="76">
        <f>L52+L54+L55+SUM(L53:L53)</f>
        <v>385.88</v>
      </c>
      <c r="L57" s="76"/>
      <c r="O57" s="32">
        <f>J52+J54+J55+SUM(J53:J53)</f>
        <v>16.279999999999998</v>
      </c>
      <c r="P57" s="32">
        <f>L52+L54+L55+SUM(L53:L53)</f>
        <v>385.88</v>
      </c>
      <c r="X57">
        <f>IF(Source!BI32&lt;=1,J52+J54+J55-0, 0)</f>
        <v>16.279999999999998</v>
      </c>
      <c r="Y57">
        <f>IF(Source!BI32=2,J52+J54+J55-0, 0)</f>
        <v>0</v>
      </c>
      <c r="Z57">
        <f>IF(Source!BI32=3,J52+J54+J55-0, 0)</f>
        <v>0</v>
      </c>
      <c r="AA57">
        <f>IF(Source!BI32=4,J52+J54+J55,0)</f>
        <v>0</v>
      </c>
    </row>
    <row r="59" spans="1:27" ht="42.75" x14ac:dyDescent="0.2">
      <c r="A59" s="26">
        <v>2</v>
      </c>
      <c r="B59" s="26">
        <v>2</v>
      </c>
      <c r="C59" s="26" t="str">
        <f>Source!F34</f>
        <v>6.62-31-1</v>
      </c>
      <c r="D59" s="26" t="s">
        <v>33</v>
      </c>
      <c r="E59" s="27" t="str">
        <f>Source!H34</f>
        <v>1 м2 поверхности</v>
      </c>
      <c r="F59" s="10">
        <f>Source!I34</f>
        <v>2.0499999999999998</v>
      </c>
      <c r="G59" s="29"/>
      <c r="H59" s="28"/>
      <c r="I59" s="10"/>
      <c r="J59" s="29"/>
      <c r="K59" s="10"/>
      <c r="L59" s="29"/>
      <c r="Q59">
        <f>ROUND((Source!DN34/100)*ROUND((ROUND((Source!AF34*Source!AV34*Source!I34),2)),2), 2)</f>
        <v>12.57</v>
      </c>
      <c r="R59">
        <f>Source!X34</f>
        <v>275.33</v>
      </c>
      <c r="S59">
        <f>ROUND((Source!DO34/100)*ROUND((ROUND((Source!AF34*Source!AV34*Source!I34),2)),2), 2)</f>
        <v>8.0399999999999991</v>
      </c>
      <c r="T59">
        <f>Source!Y34</f>
        <v>136.01</v>
      </c>
      <c r="U59">
        <f>ROUND((175/100)*ROUND((ROUND((Source!AE34*Source!AV34*Source!I34),2)),2), 2)</f>
        <v>0</v>
      </c>
      <c r="V59">
        <f>ROUND((160/100)*ROUND(ROUND((ROUND((Source!AE34*Source!AV34*Source!I34),2)*Source!BS34),2), 2), 2)</f>
        <v>0</v>
      </c>
    </row>
    <row r="60" spans="1:27" ht="14.25" x14ac:dyDescent="0.2">
      <c r="A60" s="26"/>
      <c r="B60" s="26"/>
      <c r="C60" s="26"/>
      <c r="D60" s="26" t="s">
        <v>313</v>
      </c>
      <c r="E60" s="27"/>
      <c r="F60" s="10"/>
      <c r="G60" s="29">
        <f>Source!AO34</f>
        <v>6.13</v>
      </c>
      <c r="H60" s="28" t="str">
        <f>Source!DG34</f>
        <v/>
      </c>
      <c r="I60" s="10">
        <f>Source!AV34</f>
        <v>1</v>
      </c>
      <c r="J60" s="29">
        <f>ROUND((ROUND((Source!AF34*Source!AV34*Source!I34),2)),2)</f>
        <v>12.57</v>
      </c>
      <c r="K60" s="10">
        <f>IF(Source!BA34&lt;&gt; 0, Source!BA34, 1)</f>
        <v>26.39</v>
      </c>
      <c r="L60" s="29">
        <f>Source!S34</f>
        <v>331.72</v>
      </c>
      <c r="W60">
        <f>J60</f>
        <v>12.57</v>
      </c>
    </row>
    <row r="61" spans="1:27" ht="14.25" x14ac:dyDescent="0.2">
      <c r="A61" s="26"/>
      <c r="B61" s="26"/>
      <c r="C61" s="26"/>
      <c r="D61" s="26" t="s">
        <v>314</v>
      </c>
      <c r="E61" s="27" t="s">
        <v>315</v>
      </c>
      <c r="F61" s="10">
        <f>Source!DN34</f>
        <v>100</v>
      </c>
      <c r="G61" s="29"/>
      <c r="H61" s="28"/>
      <c r="I61" s="10"/>
      <c r="J61" s="29">
        <f>SUM(Q59:Q60)</f>
        <v>12.57</v>
      </c>
      <c r="K61" s="10">
        <f>Source!BZ34</f>
        <v>83</v>
      </c>
      <c r="L61" s="29">
        <f>SUM(R59:R60)</f>
        <v>275.33</v>
      </c>
    </row>
    <row r="62" spans="1:27" ht="14.25" x14ac:dyDescent="0.2">
      <c r="A62" s="26"/>
      <c r="B62" s="26"/>
      <c r="C62" s="26"/>
      <c r="D62" s="26" t="s">
        <v>316</v>
      </c>
      <c r="E62" s="27" t="s">
        <v>315</v>
      </c>
      <c r="F62" s="10">
        <f>Source!DO34</f>
        <v>64</v>
      </c>
      <c r="G62" s="29"/>
      <c r="H62" s="28"/>
      <c r="I62" s="10"/>
      <c r="J62" s="29">
        <f>SUM(S59:S61)</f>
        <v>8.0399999999999991</v>
      </c>
      <c r="K62" s="10">
        <f>Source!CA34</f>
        <v>41</v>
      </c>
      <c r="L62" s="29">
        <f>SUM(T59:T61)</f>
        <v>136.01</v>
      </c>
    </row>
    <row r="63" spans="1:27" ht="14.25" x14ac:dyDescent="0.2">
      <c r="A63" s="34"/>
      <c r="B63" s="34"/>
      <c r="C63" s="34"/>
      <c r="D63" s="34" t="s">
        <v>317</v>
      </c>
      <c r="E63" s="35" t="s">
        <v>318</v>
      </c>
      <c r="F63" s="36">
        <f>Source!AQ34</f>
        <v>0.6</v>
      </c>
      <c r="G63" s="37"/>
      <c r="H63" s="38" t="str">
        <f>Source!DI34</f>
        <v/>
      </c>
      <c r="I63" s="36">
        <f>Source!AV34</f>
        <v>1</v>
      </c>
      <c r="J63" s="37">
        <f>Source!U34</f>
        <v>1.2299999999999998</v>
      </c>
      <c r="K63" s="36"/>
      <c r="L63" s="37"/>
    </row>
    <row r="64" spans="1:27" ht="15" x14ac:dyDescent="0.25">
      <c r="A64" s="39"/>
      <c r="B64" s="39"/>
      <c r="C64" s="39"/>
      <c r="D64" s="40" t="s">
        <v>319</v>
      </c>
      <c r="E64" s="39"/>
      <c r="F64" s="39"/>
      <c r="G64" s="39"/>
      <c r="H64" s="39"/>
      <c r="I64" s="76">
        <f>J60+J61+J62</f>
        <v>33.18</v>
      </c>
      <c r="J64" s="76"/>
      <c r="K64" s="76">
        <f>L60+L61+L62</f>
        <v>743.06</v>
      </c>
      <c r="L64" s="76"/>
      <c r="O64" s="32">
        <f>J60+J61+J62</f>
        <v>33.18</v>
      </c>
      <c r="P64" s="32">
        <f>L60+L61+L62</f>
        <v>743.06</v>
      </c>
      <c r="X64">
        <f>IF(Source!BI34&lt;=1,J60+J61+J62-0, 0)</f>
        <v>33.18</v>
      </c>
      <c r="Y64">
        <f>IF(Source!BI34=2,J60+J61+J62-0, 0)</f>
        <v>0</v>
      </c>
      <c r="Z64">
        <f>IF(Source!BI34=3,J60+J61+J62-0, 0)</f>
        <v>0</v>
      </c>
      <c r="AA64">
        <f>IF(Source!BI34=4,J60+J61+J62,0)</f>
        <v>0</v>
      </c>
    </row>
    <row r="66" spans="1:27" ht="28.5" x14ac:dyDescent="0.2">
      <c r="A66" s="26">
        <v>3</v>
      </c>
      <c r="B66" s="26">
        <v>3</v>
      </c>
      <c r="C66" s="26" t="str">
        <f>Source!F35</f>
        <v>6.58-2-1</v>
      </c>
      <c r="D66" s="26" t="s">
        <v>40</v>
      </c>
      <c r="E66" s="27" t="str">
        <f>Source!H35</f>
        <v>100 м2</v>
      </c>
      <c r="F66" s="10">
        <f>Source!I35</f>
        <v>3.5200000000000002E-2</v>
      </c>
      <c r="G66" s="29"/>
      <c r="H66" s="28"/>
      <c r="I66" s="10"/>
      <c r="J66" s="29"/>
      <c r="K66" s="10"/>
      <c r="L66" s="29"/>
      <c r="Q66">
        <f>ROUND((Source!DN35/100)*ROUND((ROUND((Source!AF35*Source!AV35*Source!I35),2)),2), 2)</f>
        <v>5.39</v>
      </c>
      <c r="R66">
        <f>Source!X35</f>
        <v>124.51</v>
      </c>
      <c r="S66">
        <f>ROUND((Source!DO35/100)*ROUND((ROUND((Source!AF35*Source!AV35*Source!I35),2)),2), 2)</f>
        <v>3.71</v>
      </c>
      <c r="T66">
        <f>Source!Y35</f>
        <v>72.930000000000007</v>
      </c>
      <c r="U66">
        <f>ROUND((175/100)*ROUND((ROUND((Source!AE35*Source!AV35*Source!I35),2)),2), 2)</f>
        <v>0</v>
      </c>
      <c r="V66">
        <f>ROUND((160/100)*ROUND(ROUND((ROUND((Source!AE35*Source!AV35*Source!I35),2)*Source!BS35),2), 2), 2)</f>
        <v>0</v>
      </c>
    </row>
    <row r="67" spans="1:27" x14ac:dyDescent="0.2">
      <c r="D67" s="30" t="str">
        <f>"Объем: "&amp;Source!I35&amp;"=3,52/"&amp;"100"</f>
        <v>Объем: 0,0352=3,52/100</v>
      </c>
    </row>
    <row r="68" spans="1:27" ht="14.25" x14ac:dyDescent="0.2">
      <c r="A68" s="26"/>
      <c r="B68" s="26"/>
      <c r="C68" s="26"/>
      <c r="D68" s="26" t="s">
        <v>313</v>
      </c>
      <c r="E68" s="27"/>
      <c r="F68" s="10"/>
      <c r="G68" s="29">
        <f>Source!AO35</f>
        <v>191.34</v>
      </c>
      <c r="H68" s="28" t="str">
        <f>Source!DG35</f>
        <v/>
      </c>
      <c r="I68" s="10">
        <f>Source!AV35</f>
        <v>1</v>
      </c>
      <c r="J68" s="29">
        <f>ROUND((ROUND((Source!AF35*Source!AV35*Source!I35),2)),2)</f>
        <v>6.74</v>
      </c>
      <c r="K68" s="10">
        <f>IF(Source!BA35&lt;&gt; 0, Source!BA35, 1)</f>
        <v>26.39</v>
      </c>
      <c r="L68" s="29">
        <f>Source!S35</f>
        <v>177.87</v>
      </c>
      <c r="W68">
        <f>J68</f>
        <v>6.74</v>
      </c>
    </row>
    <row r="69" spans="1:27" ht="28.5" x14ac:dyDescent="0.2">
      <c r="A69" s="26" t="s">
        <v>44</v>
      </c>
      <c r="B69" s="26" t="s">
        <v>44</v>
      </c>
      <c r="C69" s="26" t="str">
        <f>Source!F36</f>
        <v>9999990001</v>
      </c>
      <c r="D69" s="26" t="s">
        <v>29</v>
      </c>
      <c r="E69" s="27" t="str">
        <f>Source!H36</f>
        <v>т</v>
      </c>
      <c r="F69" s="10">
        <f>Source!I36</f>
        <v>-3.5904000000000005E-2</v>
      </c>
      <c r="G69" s="29">
        <f>Source!AK36</f>
        <v>0</v>
      </c>
      <c r="H69" s="31" t="s">
        <v>3</v>
      </c>
      <c r="I69" s="10">
        <f>Source!AW36</f>
        <v>1</v>
      </c>
      <c r="J69" s="29">
        <f>ROUND((ROUND((Source!AC36*Source!AW36*Source!I36),2)),2)+(ROUND((ROUND(((Source!ET36)*Source!AV36*Source!I36),2)),2)+ROUND((ROUND(((Source!AE36-(Source!EU36))*Source!AV36*Source!I36),2)),2))+ROUND((ROUND((Source!AF36*Source!AV36*Source!I36),2)),2)</f>
        <v>0</v>
      </c>
      <c r="K69" s="10">
        <f>IF(Source!BC36&lt;&gt; 0, Source!BC36, 1)</f>
        <v>1</v>
      </c>
      <c r="L69" s="29">
        <f>Source!O36</f>
        <v>0</v>
      </c>
      <c r="Q69">
        <f>ROUND((Source!DN36/100)*ROUND((ROUND((Source!AF36*Source!AV36*Source!I36),2)),2), 2)</f>
        <v>0</v>
      </c>
      <c r="R69">
        <f>Source!X36</f>
        <v>0</v>
      </c>
      <c r="S69">
        <f>ROUND((Source!DO36/100)*ROUND((ROUND((Source!AF36*Source!AV36*Source!I36),2)),2), 2)</f>
        <v>0</v>
      </c>
      <c r="T69">
        <f>Source!Y36</f>
        <v>0</v>
      </c>
      <c r="U69">
        <f>ROUND((175/100)*ROUND((ROUND((Source!AE36*Source!AV36*Source!I36),2)),2), 2)</f>
        <v>0</v>
      </c>
      <c r="V69">
        <f>ROUND((160/100)*ROUND(ROUND((ROUND((Source!AE36*Source!AV36*Source!I36),2)*Source!BS36),2), 2), 2)</f>
        <v>0</v>
      </c>
      <c r="X69">
        <f>IF(Source!BI36&lt;=1,J69, 0)</f>
        <v>0</v>
      </c>
      <c r="Y69">
        <f>IF(Source!BI36=2,J69, 0)</f>
        <v>0</v>
      </c>
      <c r="Z69">
        <f>IF(Source!BI36=3,J69, 0)</f>
        <v>0</v>
      </c>
      <c r="AA69">
        <f>IF(Source!BI36=4,J69, 0)</f>
        <v>0</v>
      </c>
    </row>
    <row r="70" spans="1:27" ht="14.25" x14ac:dyDescent="0.2">
      <c r="A70" s="26"/>
      <c r="B70" s="26"/>
      <c r="C70" s="26"/>
      <c r="D70" s="26" t="s">
        <v>314</v>
      </c>
      <c r="E70" s="27" t="s">
        <v>315</v>
      </c>
      <c r="F70" s="10">
        <f>Source!DN35</f>
        <v>80</v>
      </c>
      <c r="G70" s="29"/>
      <c r="H70" s="28"/>
      <c r="I70" s="10"/>
      <c r="J70" s="29">
        <f>SUM(Q66:Q69)</f>
        <v>5.39</v>
      </c>
      <c r="K70" s="10">
        <f>Source!BZ35</f>
        <v>70</v>
      </c>
      <c r="L70" s="29">
        <f>SUM(R66:R69)</f>
        <v>124.51</v>
      </c>
    </row>
    <row r="71" spans="1:27" ht="14.25" x14ac:dyDescent="0.2">
      <c r="A71" s="26"/>
      <c r="B71" s="26"/>
      <c r="C71" s="26"/>
      <c r="D71" s="26" t="s">
        <v>316</v>
      </c>
      <c r="E71" s="27" t="s">
        <v>315</v>
      </c>
      <c r="F71" s="10">
        <f>Source!DO35</f>
        <v>55</v>
      </c>
      <c r="G71" s="29"/>
      <c r="H71" s="28"/>
      <c r="I71" s="10"/>
      <c r="J71" s="29">
        <f>SUM(S66:S70)</f>
        <v>3.71</v>
      </c>
      <c r="K71" s="10">
        <f>Source!CA35</f>
        <v>41</v>
      </c>
      <c r="L71" s="29">
        <f>SUM(T66:T70)</f>
        <v>72.930000000000007</v>
      </c>
    </row>
    <row r="72" spans="1:27" ht="14.25" x14ac:dyDescent="0.2">
      <c r="A72" s="34"/>
      <c r="B72" s="34"/>
      <c r="C72" s="34"/>
      <c r="D72" s="34" t="s">
        <v>317</v>
      </c>
      <c r="E72" s="35" t="s">
        <v>318</v>
      </c>
      <c r="F72" s="36">
        <f>Source!AQ35</f>
        <v>17.41</v>
      </c>
      <c r="G72" s="37"/>
      <c r="H72" s="38" t="str">
        <f>Source!DI35</f>
        <v/>
      </c>
      <c r="I72" s="36">
        <f>Source!AV35</f>
        <v>1</v>
      </c>
      <c r="J72" s="37">
        <f>Source!U35</f>
        <v>0.61283200000000004</v>
      </c>
      <c r="K72" s="36"/>
      <c r="L72" s="37"/>
    </row>
    <row r="73" spans="1:27" ht="15" x14ac:dyDescent="0.25">
      <c r="A73" s="39"/>
      <c r="B73" s="39"/>
      <c r="C73" s="39"/>
      <c r="D73" s="40" t="s">
        <v>319</v>
      </c>
      <c r="E73" s="39"/>
      <c r="F73" s="39"/>
      <c r="G73" s="39"/>
      <c r="H73" s="39"/>
      <c r="I73" s="76">
        <f>J68+J70+J71+SUM(J69:J69)</f>
        <v>15.84</v>
      </c>
      <c r="J73" s="76"/>
      <c r="K73" s="76">
        <f>L68+L70+L71+SUM(L69:L69)</f>
        <v>375.31</v>
      </c>
      <c r="L73" s="76"/>
      <c r="O73" s="32">
        <f>J68+J70+J71+SUM(J69:J69)</f>
        <v>15.84</v>
      </c>
      <c r="P73" s="32">
        <f>L68+L70+L71+SUM(L69:L69)</f>
        <v>375.31</v>
      </c>
      <c r="X73">
        <f>IF(Source!BI35&lt;=1,J68+J70+J71-0, 0)</f>
        <v>15.84</v>
      </c>
      <c r="Y73">
        <f>IF(Source!BI35=2,J68+J70+J71-0, 0)</f>
        <v>0</v>
      </c>
      <c r="Z73">
        <f>IF(Source!BI35=3,J68+J70+J71-0, 0)</f>
        <v>0</v>
      </c>
      <c r="AA73">
        <f>IF(Source!BI35=4,J68+J70+J71,0)</f>
        <v>0</v>
      </c>
    </row>
    <row r="75" spans="1:27" ht="42.75" x14ac:dyDescent="0.2">
      <c r="A75" s="26">
        <v>4</v>
      </c>
      <c r="B75" s="26">
        <v>4</v>
      </c>
      <c r="C75" s="26" t="str">
        <f>Source!F37</f>
        <v>6.65-24-1</v>
      </c>
      <c r="D75" s="26" t="s">
        <v>47</v>
      </c>
      <c r="E75" s="27" t="str">
        <f>Source!H37</f>
        <v>100 м</v>
      </c>
      <c r="F75" s="10">
        <f>Source!I37</f>
        <v>0.02</v>
      </c>
      <c r="G75" s="29"/>
      <c r="H75" s="28"/>
      <c r="I75" s="10"/>
      <c r="J75" s="29"/>
      <c r="K75" s="10"/>
      <c r="L75" s="29"/>
      <c r="Q75">
        <f>ROUND((Source!DN37/100)*ROUND((ROUND((Source!AF37*Source!AV37*Source!I37),2)),2), 2)</f>
        <v>5.0199999999999996</v>
      </c>
      <c r="R75">
        <f>Source!X37</f>
        <v>108.31</v>
      </c>
      <c r="S75">
        <f>ROUND((Source!DO37/100)*ROUND((ROUND((Source!AF37*Source!AV37*Source!I37),2)),2), 2)</f>
        <v>3.37</v>
      </c>
      <c r="T75">
        <f>Source!Y37</f>
        <v>49.34</v>
      </c>
      <c r="U75">
        <f>ROUND((175/100)*ROUND((ROUND((Source!AE37*Source!AV37*Source!I37),2)),2), 2)</f>
        <v>0</v>
      </c>
      <c r="V75">
        <f>ROUND((160/100)*ROUND(ROUND((ROUND((Source!AE37*Source!AV37*Source!I37),2)*Source!BS37),2), 2), 2)</f>
        <v>0</v>
      </c>
    </row>
    <row r="76" spans="1:27" x14ac:dyDescent="0.2">
      <c r="D76" s="30" t="str">
        <f>"Объем: "&amp;Source!I37&amp;"=2/"&amp;"100"</f>
        <v>Объем: 0,02=2/100</v>
      </c>
    </row>
    <row r="77" spans="1:27" ht="14.25" x14ac:dyDescent="0.2">
      <c r="A77" s="26"/>
      <c r="B77" s="26"/>
      <c r="C77" s="26"/>
      <c r="D77" s="26" t="s">
        <v>313</v>
      </c>
      <c r="E77" s="27"/>
      <c r="F77" s="10"/>
      <c r="G77" s="29">
        <f>Source!AO37</f>
        <v>227.82</v>
      </c>
      <c r="H77" s="28" t="str">
        <f>Source!DG37</f>
        <v/>
      </c>
      <c r="I77" s="10">
        <f>Source!AV37</f>
        <v>1</v>
      </c>
      <c r="J77" s="29">
        <f>ROUND((ROUND((Source!AF37*Source!AV37*Source!I37),2)),2)</f>
        <v>4.5599999999999996</v>
      </c>
      <c r="K77" s="10">
        <f>IF(Source!BA37&lt;&gt; 0, Source!BA37, 1)</f>
        <v>26.39</v>
      </c>
      <c r="L77" s="29">
        <f>Source!S37</f>
        <v>120.34</v>
      </c>
      <c r="W77">
        <f>J77</f>
        <v>4.5599999999999996</v>
      </c>
    </row>
    <row r="78" spans="1:27" ht="14.25" x14ac:dyDescent="0.2">
      <c r="A78" s="26"/>
      <c r="B78" s="26"/>
      <c r="C78" s="26"/>
      <c r="D78" s="26" t="s">
        <v>314</v>
      </c>
      <c r="E78" s="27" t="s">
        <v>315</v>
      </c>
      <c r="F78" s="10">
        <f>Source!DN37</f>
        <v>110</v>
      </c>
      <c r="G78" s="29"/>
      <c r="H78" s="28"/>
      <c r="I78" s="10"/>
      <c r="J78" s="29">
        <f>SUM(Q75:Q77)</f>
        <v>5.0199999999999996</v>
      </c>
      <c r="K78" s="10">
        <f>Source!BZ37</f>
        <v>90</v>
      </c>
      <c r="L78" s="29">
        <f>SUM(R75:R77)</f>
        <v>108.31</v>
      </c>
    </row>
    <row r="79" spans="1:27" ht="14.25" x14ac:dyDescent="0.2">
      <c r="A79" s="26"/>
      <c r="B79" s="26"/>
      <c r="C79" s="26"/>
      <c r="D79" s="26" t="s">
        <v>316</v>
      </c>
      <c r="E79" s="27" t="s">
        <v>315</v>
      </c>
      <c r="F79" s="10">
        <f>Source!DO37</f>
        <v>74</v>
      </c>
      <c r="G79" s="29"/>
      <c r="H79" s="28"/>
      <c r="I79" s="10"/>
      <c r="J79" s="29">
        <f>SUM(S75:S78)</f>
        <v>3.37</v>
      </c>
      <c r="K79" s="10">
        <f>Source!CA37</f>
        <v>41</v>
      </c>
      <c r="L79" s="29">
        <f>SUM(T75:T78)</f>
        <v>49.34</v>
      </c>
    </row>
    <row r="80" spans="1:27" ht="14.25" x14ac:dyDescent="0.2">
      <c r="A80" s="34"/>
      <c r="B80" s="34"/>
      <c r="C80" s="34"/>
      <c r="D80" s="34" t="s">
        <v>317</v>
      </c>
      <c r="E80" s="35" t="s">
        <v>318</v>
      </c>
      <c r="F80" s="36">
        <f>Source!AQ37</f>
        <v>20.73</v>
      </c>
      <c r="G80" s="37"/>
      <c r="H80" s="38" t="str">
        <f>Source!DI37</f>
        <v/>
      </c>
      <c r="I80" s="36">
        <f>Source!AV37</f>
        <v>1</v>
      </c>
      <c r="J80" s="37">
        <f>Source!U37</f>
        <v>0.41460000000000002</v>
      </c>
      <c r="K80" s="36"/>
      <c r="L80" s="37"/>
    </row>
    <row r="81" spans="1:27" ht="15" x14ac:dyDescent="0.25">
      <c r="A81" s="39"/>
      <c r="B81" s="39"/>
      <c r="C81" s="39"/>
      <c r="D81" s="40" t="s">
        <v>319</v>
      </c>
      <c r="E81" s="39"/>
      <c r="F81" s="39"/>
      <c r="G81" s="39"/>
      <c r="H81" s="39"/>
      <c r="I81" s="76">
        <f>J77+J78+J79</f>
        <v>12.95</v>
      </c>
      <c r="J81" s="76"/>
      <c r="K81" s="76">
        <f>L77+L78+L79</f>
        <v>277.99</v>
      </c>
      <c r="L81" s="76"/>
      <c r="O81" s="32">
        <f>J77+J78+J79</f>
        <v>12.95</v>
      </c>
      <c r="P81" s="32">
        <f>L77+L78+L79</f>
        <v>277.99</v>
      </c>
      <c r="X81">
        <f>IF(Source!BI37&lt;=1,J77+J78+J79-0, 0)</f>
        <v>12.95</v>
      </c>
      <c r="Y81">
        <f>IF(Source!BI37=2,J77+J78+J79-0, 0)</f>
        <v>0</v>
      </c>
      <c r="Z81">
        <f>IF(Source!BI37=3,J77+J78+J79-0, 0)</f>
        <v>0</v>
      </c>
      <c r="AA81">
        <f>IF(Source!BI37=4,J77+J78+J79,0)</f>
        <v>0</v>
      </c>
    </row>
    <row r="83" spans="1:27" ht="57" x14ac:dyDescent="0.2">
      <c r="A83" s="26">
        <v>5</v>
      </c>
      <c r="B83" s="26">
        <v>5</v>
      </c>
      <c r="C83" s="26" t="str">
        <f>Source!F38</f>
        <v>6.62-31-1</v>
      </c>
      <c r="D83" s="26" t="s">
        <v>53</v>
      </c>
      <c r="E83" s="27" t="str">
        <f>Source!H38</f>
        <v>1 м2 поверхности</v>
      </c>
      <c r="F83" s="10">
        <f>Source!I38</f>
        <v>20.75</v>
      </c>
      <c r="G83" s="29"/>
      <c r="H83" s="28"/>
      <c r="I83" s="10"/>
      <c r="J83" s="29"/>
      <c r="K83" s="10"/>
      <c r="L83" s="29"/>
      <c r="Q83">
        <f>ROUND((Source!DN38/100)*ROUND((ROUND((Source!AF38*Source!AV38*Source!I38),2)),2), 2)</f>
        <v>127.2</v>
      </c>
      <c r="R83">
        <f>Source!X38</f>
        <v>2786.15</v>
      </c>
      <c r="S83">
        <f>ROUND((Source!DO38/100)*ROUND((ROUND((Source!AF38*Source!AV38*Source!I38),2)),2), 2)</f>
        <v>81.41</v>
      </c>
      <c r="T83">
        <f>Source!Y38</f>
        <v>1376.29</v>
      </c>
      <c r="U83">
        <f>ROUND((175/100)*ROUND((ROUND((Source!AE38*Source!AV38*Source!I38),2)),2), 2)</f>
        <v>0</v>
      </c>
      <c r="V83">
        <f>ROUND((160/100)*ROUND(ROUND((ROUND((Source!AE38*Source!AV38*Source!I38),2)*Source!BS38),2), 2), 2)</f>
        <v>0</v>
      </c>
    </row>
    <row r="84" spans="1:27" ht="14.25" x14ac:dyDescent="0.2">
      <c r="A84" s="26"/>
      <c r="B84" s="26"/>
      <c r="C84" s="26"/>
      <c r="D84" s="26" t="s">
        <v>313</v>
      </c>
      <c r="E84" s="27"/>
      <c r="F84" s="10"/>
      <c r="G84" s="29">
        <f>Source!AO38</f>
        <v>6.13</v>
      </c>
      <c r="H84" s="28" t="str">
        <f>Source!DG38</f>
        <v/>
      </c>
      <c r="I84" s="10">
        <f>Source!AV38</f>
        <v>1</v>
      </c>
      <c r="J84" s="29">
        <f>ROUND((ROUND((Source!AF38*Source!AV38*Source!I38),2)),2)</f>
        <v>127.2</v>
      </c>
      <c r="K84" s="10">
        <f>IF(Source!BA38&lt;&gt; 0, Source!BA38, 1)</f>
        <v>26.39</v>
      </c>
      <c r="L84" s="29">
        <f>Source!S38</f>
        <v>3356.81</v>
      </c>
      <c r="W84">
        <f>J84</f>
        <v>127.2</v>
      </c>
    </row>
    <row r="85" spans="1:27" ht="14.25" x14ac:dyDescent="0.2">
      <c r="A85" s="26"/>
      <c r="B85" s="26"/>
      <c r="C85" s="26"/>
      <c r="D85" s="26" t="s">
        <v>314</v>
      </c>
      <c r="E85" s="27" t="s">
        <v>315</v>
      </c>
      <c r="F85" s="10">
        <f>Source!DN38</f>
        <v>100</v>
      </c>
      <c r="G85" s="29"/>
      <c r="H85" s="28"/>
      <c r="I85" s="10"/>
      <c r="J85" s="29">
        <f>SUM(Q83:Q84)</f>
        <v>127.2</v>
      </c>
      <c r="K85" s="10">
        <f>Source!BZ38</f>
        <v>83</v>
      </c>
      <c r="L85" s="29">
        <f>SUM(R83:R84)</f>
        <v>2786.15</v>
      </c>
    </row>
    <row r="86" spans="1:27" ht="14.25" x14ac:dyDescent="0.2">
      <c r="A86" s="26"/>
      <c r="B86" s="26"/>
      <c r="C86" s="26"/>
      <c r="D86" s="26" t="s">
        <v>316</v>
      </c>
      <c r="E86" s="27" t="s">
        <v>315</v>
      </c>
      <c r="F86" s="10">
        <f>Source!DO38</f>
        <v>64</v>
      </c>
      <c r="G86" s="29"/>
      <c r="H86" s="28"/>
      <c r="I86" s="10"/>
      <c r="J86" s="29">
        <f>SUM(S83:S85)</f>
        <v>81.41</v>
      </c>
      <c r="K86" s="10">
        <f>Source!CA38</f>
        <v>41</v>
      </c>
      <c r="L86" s="29">
        <f>SUM(T83:T85)</f>
        <v>1376.29</v>
      </c>
    </row>
    <row r="87" spans="1:27" ht="14.25" x14ac:dyDescent="0.2">
      <c r="A87" s="34"/>
      <c r="B87" s="34"/>
      <c r="C87" s="34"/>
      <c r="D87" s="34" t="s">
        <v>317</v>
      </c>
      <c r="E87" s="35" t="s">
        <v>318</v>
      </c>
      <c r="F87" s="36">
        <f>Source!AQ38</f>
        <v>0.6</v>
      </c>
      <c r="G87" s="37"/>
      <c r="H87" s="38" t="str">
        <f>Source!DI38</f>
        <v/>
      </c>
      <c r="I87" s="36">
        <f>Source!AV38</f>
        <v>1</v>
      </c>
      <c r="J87" s="37">
        <f>Source!U38</f>
        <v>12.45</v>
      </c>
      <c r="K87" s="36"/>
      <c r="L87" s="37"/>
    </row>
    <row r="88" spans="1:27" ht="15" x14ac:dyDescent="0.25">
      <c r="A88" s="39"/>
      <c r="B88" s="39"/>
      <c r="C88" s="39"/>
      <c r="D88" s="40" t="s">
        <v>319</v>
      </c>
      <c r="E88" s="39"/>
      <c r="F88" s="39"/>
      <c r="G88" s="39"/>
      <c r="H88" s="39"/>
      <c r="I88" s="76">
        <f>J84+J85+J86</f>
        <v>335.81</v>
      </c>
      <c r="J88" s="76"/>
      <c r="K88" s="76">
        <f>L84+L85+L86</f>
        <v>7519.25</v>
      </c>
      <c r="L88" s="76"/>
      <c r="O88" s="32">
        <f>J84+J85+J86</f>
        <v>335.81</v>
      </c>
      <c r="P88" s="32">
        <f>L84+L85+L86</f>
        <v>7519.25</v>
      </c>
      <c r="X88">
        <f>IF(Source!BI38&lt;=1,J84+J85+J86-0, 0)</f>
        <v>335.81</v>
      </c>
      <c r="Y88">
        <f>IF(Source!BI38=2,J84+J85+J86-0, 0)</f>
        <v>0</v>
      </c>
      <c r="Z88">
        <f>IF(Source!BI38=3,J84+J85+J86-0, 0)</f>
        <v>0</v>
      </c>
      <c r="AA88">
        <f>IF(Source!BI38=4,J84+J85+J86,0)</f>
        <v>0</v>
      </c>
    </row>
    <row r="91" spans="1:27" ht="15" x14ac:dyDescent="0.25">
      <c r="A91" s="81" t="str">
        <f>CONCATENATE("Итого по подразделу: ",IF(Source!G40&lt;&gt;"Новый подраздел", Source!G40, ""))</f>
        <v>Итого по подразделу: Демонтажные и подготовительные  работы</v>
      </c>
      <c r="B91" s="81"/>
      <c r="C91" s="81"/>
      <c r="D91" s="81"/>
      <c r="E91" s="81"/>
      <c r="F91" s="81"/>
      <c r="G91" s="81"/>
      <c r="H91" s="81"/>
      <c r="I91" s="79">
        <f>SUM(O49:O90)</f>
        <v>414.06</v>
      </c>
      <c r="J91" s="80"/>
      <c r="K91" s="79">
        <f>SUM(P49:P90)</f>
        <v>9301.49</v>
      </c>
      <c r="L91" s="80"/>
    </row>
    <row r="92" spans="1:27" hidden="1" x14ac:dyDescent="0.2">
      <c r="A92" t="s">
        <v>320</v>
      </c>
      <c r="I92">
        <f>SUM(AC49:AC91)</f>
        <v>0</v>
      </c>
      <c r="K92">
        <f>SUM(AD49:AD91)</f>
        <v>0</v>
      </c>
    </row>
    <row r="93" spans="1:27" hidden="1" x14ac:dyDescent="0.2">
      <c r="A93" t="s">
        <v>321</v>
      </c>
      <c r="I93">
        <f>SUM(AE49:AE92)</f>
        <v>0</v>
      </c>
      <c r="K93">
        <f>SUM(AF49:AF92)</f>
        <v>0</v>
      </c>
    </row>
    <row r="95" spans="1:27" ht="15" x14ac:dyDescent="0.25">
      <c r="A95" s="81" t="str">
        <f>CONCATENATE("Итого по разделу: ",IF(Source!G70&lt;&gt;"Новый раздел", Source!G70, ""))</f>
        <v>Итого по разделу: Секция 1. Кровля в/о А-В/1-11</v>
      </c>
      <c r="B95" s="81"/>
      <c r="C95" s="81"/>
      <c r="D95" s="81"/>
      <c r="E95" s="81"/>
      <c r="F95" s="81"/>
      <c r="G95" s="81"/>
      <c r="H95" s="81"/>
      <c r="I95" s="79">
        <f>SUM(O47:O94)</f>
        <v>414.06</v>
      </c>
      <c r="J95" s="80"/>
      <c r="K95" s="79">
        <f>SUM(P47:P94)</f>
        <v>9301.49</v>
      </c>
      <c r="L95" s="80"/>
    </row>
    <row r="96" spans="1:27" hidden="1" x14ac:dyDescent="0.2">
      <c r="A96" t="s">
        <v>320</v>
      </c>
      <c r="I96">
        <f>SUM(AC47:AC95)</f>
        <v>0</v>
      </c>
      <c r="K96">
        <f>SUM(AD47:AD95)</f>
        <v>0</v>
      </c>
    </row>
    <row r="97" spans="1:27" hidden="1" x14ac:dyDescent="0.2">
      <c r="A97" t="s">
        <v>321</v>
      </c>
      <c r="I97">
        <f>SUM(AE47:AE96)</f>
        <v>0</v>
      </c>
      <c r="K97">
        <f>SUM(AF47:AF96)</f>
        <v>0</v>
      </c>
    </row>
    <row r="99" spans="1:27" ht="16.5" x14ac:dyDescent="0.25">
      <c r="A99" s="75" t="str">
        <f>CONCATENATE("Раздел: ",IF(Source!G100&lt;&gt;"Новый раздел", Source!G100, ""))</f>
        <v>Раздел: Монтажные (кровельные) работы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</row>
    <row r="100" spans="1:27" ht="28.5" x14ac:dyDescent="0.2">
      <c r="A100" s="26">
        <v>1</v>
      </c>
      <c r="B100" s="26">
        <v>1</v>
      </c>
      <c r="C100" s="26" t="str">
        <f>Source!F104</f>
        <v>6.58-31-3</v>
      </c>
      <c r="D100" s="26" t="s">
        <v>110</v>
      </c>
      <c r="E100" s="27" t="str">
        <f>Source!H104</f>
        <v>100 мест</v>
      </c>
      <c r="F100" s="10">
        <f>Source!I104</f>
        <v>0.02</v>
      </c>
      <c r="G100" s="29"/>
      <c r="H100" s="28"/>
      <c r="I100" s="10"/>
      <c r="J100" s="29"/>
      <c r="K100" s="10"/>
      <c r="L100" s="29"/>
      <c r="Q100">
        <f>ROUND((Source!DN104/100)*ROUND((ROUND((Source!AF104*Source!AV104*Source!I104),2)),2), 2)</f>
        <v>27.29</v>
      </c>
      <c r="R100">
        <f>Source!X104</f>
        <v>602.45000000000005</v>
      </c>
      <c r="S100">
        <f>ROUND((Source!DO104/100)*ROUND((ROUND((Source!AF104*Source!AV104*Source!I104),2)),2), 2)</f>
        <v>20.73</v>
      </c>
      <c r="T100">
        <f>Source!Y104</f>
        <v>283.91000000000003</v>
      </c>
      <c r="U100">
        <f>ROUND((175/100)*ROUND((ROUND((Source!AE104*Source!AV104*Source!I104),2)),2), 2)</f>
        <v>0.53</v>
      </c>
      <c r="V100">
        <f>ROUND((160/100)*ROUND(ROUND((ROUND((Source!AE104*Source!AV104*Source!I104),2)*Source!BS104),2), 2), 2)</f>
        <v>12.67</v>
      </c>
    </row>
    <row r="101" spans="1:27" x14ac:dyDescent="0.2">
      <c r="D101" s="30" t="str">
        <f>"Объем: "&amp;Source!I104&amp;"=2/"&amp;"100"</f>
        <v>Объем: 0,02=2/100</v>
      </c>
    </row>
    <row r="102" spans="1:27" ht="14.25" x14ac:dyDescent="0.2">
      <c r="A102" s="26"/>
      <c r="B102" s="26"/>
      <c r="C102" s="26"/>
      <c r="D102" s="26" t="s">
        <v>313</v>
      </c>
      <c r="E102" s="27"/>
      <c r="F102" s="10"/>
      <c r="G102" s="29">
        <f>Source!AO104</f>
        <v>1311.93</v>
      </c>
      <c r="H102" s="28" t="str">
        <f>Source!DG104</f>
        <v/>
      </c>
      <c r="I102" s="10">
        <f>Source!AV104</f>
        <v>1</v>
      </c>
      <c r="J102" s="29">
        <f>ROUND((ROUND((Source!AF104*Source!AV104*Source!I104),2)),2)</f>
        <v>26.24</v>
      </c>
      <c r="K102" s="10">
        <f>IF(Source!BA104&lt;&gt; 0, Source!BA104, 1)</f>
        <v>26.39</v>
      </c>
      <c r="L102" s="29">
        <f>Source!S104</f>
        <v>692.47</v>
      </c>
      <c r="W102">
        <f>J102</f>
        <v>26.24</v>
      </c>
    </row>
    <row r="103" spans="1:27" ht="14.25" x14ac:dyDescent="0.2">
      <c r="A103" s="26"/>
      <c r="B103" s="26"/>
      <c r="C103" s="26"/>
      <c r="D103" s="26" t="s">
        <v>322</v>
      </c>
      <c r="E103" s="27"/>
      <c r="F103" s="10"/>
      <c r="G103" s="29">
        <f>Source!AM104</f>
        <v>41.45</v>
      </c>
      <c r="H103" s="28" t="str">
        <f>Source!DE104</f>
        <v/>
      </c>
      <c r="I103" s="10">
        <f>Source!AV104</f>
        <v>1</v>
      </c>
      <c r="J103" s="29">
        <f>(ROUND((ROUND(((Source!ET104)*Source!AV104*Source!I104),2)),2)+ROUND((ROUND(((Source!AE104-(Source!EU104))*Source!AV104*Source!I104),2)),2))</f>
        <v>0.83</v>
      </c>
      <c r="K103" s="10">
        <f>IF(Source!BB104&lt;&gt; 0, Source!BB104, 1)</f>
        <v>14.75</v>
      </c>
      <c r="L103" s="29">
        <f>Source!Q104</f>
        <v>12.24</v>
      </c>
    </row>
    <row r="104" spans="1:27" ht="14.25" x14ac:dyDescent="0.2">
      <c r="A104" s="26"/>
      <c r="B104" s="26"/>
      <c r="C104" s="26"/>
      <c r="D104" s="26" t="s">
        <v>323</v>
      </c>
      <c r="E104" s="27"/>
      <c r="F104" s="10"/>
      <c r="G104" s="29">
        <f>Source!AN104</f>
        <v>15.08</v>
      </c>
      <c r="H104" s="28" t="str">
        <f>Source!DF104</f>
        <v/>
      </c>
      <c r="I104" s="10">
        <f>Source!AV104</f>
        <v>1</v>
      </c>
      <c r="J104" s="41">
        <f>ROUND((ROUND((Source!AE104*Source!AV104*Source!I104),2)),2)</f>
        <v>0.3</v>
      </c>
      <c r="K104" s="10">
        <f>IF(Source!BS104&lt;&gt; 0, Source!BS104, 1)</f>
        <v>26.39</v>
      </c>
      <c r="L104" s="41">
        <f>Source!R104</f>
        <v>7.92</v>
      </c>
      <c r="W104">
        <f>J104</f>
        <v>0.3</v>
      </c>
    </row>
    <row r="105" spans="1:27" ht="14.25" x14ac:dyDescent="0.2">
      <c r="A105" s="26"/>
      <c r="B105" s="26"/>
      <c r="C105" s="26"/>
      <c r="D105" s="26" t="s">
        <v>324</v>
      </c>
      <c r="E105" s="27"/>
      <c r="F105" s="10"/>
      <c r="G105" s="29">
        <f>Source!AL104</f>
        <v>972.06</v>
      </c>
      <c r="H105" s="28" t="str">
        <f>Source!DD104</f>
        <v/>
      </c>
      <c r="I105" s="10">
        <f>Source!AW104</f>
        <v>1</v>
      </c>
      <c r="J105" s="29">
        <f>ROUND((ROUND((Source!AC104*Source!AW104*Source!I104),2)),2)</f>
        <v>19.440000000000001</v>
      </c>
      <c r="K105" s="10">
        <f>IF(Source!BC104&lt;&gt; 0, Source!BC104, 1)</f>
        <v>8.3000000000000007</v>
      </c>
      <c r="L105" s="29">
        <f>Source!P104</f>
        <v>161.35</v>
      </c>
    </row>
    <row r="106" spans="1:27" ht="28.5" x14ac:dyDescent="0.2">
      <c r="A106" s="26" t="s">
        <v>27</v>
      </c>
      <c r="B106" s="26" t="s">
        <v>27</v>
      </c>
      <c r="C106" s="26" t="str">
        <f>Source!F105</f>
        <v>9999990001</v>
      </c>
      <c r="D106" s="26" t="s">
        <v>29</v>
      </c>
      <c r="E106" s="27" t="str">
        <f>Source!H105</f>
        <v>т</v>
      </c>
      <c r="F106" s="10">
        <f>Source!I105</f>
        <v>-2.5600000000000001E-2</v>
      </c>
      <c r="G106" s="29">
        <f>Source!AK105</f>
        <v>0</v>
      </c>
      <c r="H106" s="31" t="s">
        <v>3</v>
      </c>
      <c r="I106" s="10">
        <f>Source!AW105</f>
        <v>1</v>
      </c>
      <c r="J106" s="29">
        <f>ROUND((ROUND((Source!AC105*Source!AW105*Source!I105),2)),2)+(ROUND((ROUND(((Source!ET105)*Source!AV105*Source!I105),2)),2)+ROUND((ROUND(((Source!AE105-(Source!EU105))*Source!AV105*Source!I105),2)),2))+ROUND((ROUND((Source!AF105*Source!AV105*Source!I105),2)),2)</f>
        <v>0</v>
      </c>
      <c r="K106" s="10">
        <f>IF(Source!BC105&lt;&gt; 0, Source!BC105, 1)</f>
        <v>1</v>
      </c>
      <c r="L106" s="29">
        <f>Source!O105</f>
        <v>0</v>
      </c>
      <c r="Q106">
        <f>ROUND((Source!DN105/100)*ROUND((ROUND((Source!AF105*Source!AV105*Source!I105),2)),2), 2)</f>
        <v>0</v>
      </c>
      <c r="R106">
        <f>Source!X105</f>
        <v>0</v>
      </c>
      <c r="S106">
        <f>ROUND((Source!DO105/100)*ROUND((ROUND((Source!AF105*Source!AV105*Source!I105),2)),2), 2)</f>
        <v>0</v>
      </c>
      <c r="T106">
        <f>Source!Y105</f>
        <v>0</v>
      </c>
      <c r="U106">
        <f>ROUND((175/100)*ROUND((ROUND((Source!AE105*Source!AV105*Source!I105),2)),2), 2)</f>
        <v>0</v>
      </c>
      <c r="V106">
        <f>ROUND((160/100)*ROUND(ROUND((ROUND((Source!AE105*Source!AV105*Source!I105),2)*Source!BS105),2), 2), 2)</f>
        <v>0</v>
      </c>
      <c r="X106">
        <f>IF(Source!BI105&lt;=1,J106, 0)</f>
        <v>0</v>
      </c>
      <c r="Y106">
        <f>IF(Source!BI105=2,J106, 0)</f>
        <v>0</v>
      </c>
      <c r="Z106">
        <f>IF(Source!BI105=3,J106, 0)</f>
        <v>0</v>
      </c>
      <c r="AA106">
        <f>IF(Source!BI105=4,J106, 0)</f>
        <v>0</v>
      </c>
    </row>
    <row r="107" spans="1:27" ht="14.25" x14ac:dyDescent="0.2">
      <c r="A107" s="26"/>
      <c r="B107" s="26"/>
      <c r="C107" s="26"/>
      <c r="D107" s="26" t="s">
        <v>314</v>
      </c>
      <c r="E107" s="27" t="s">
        <v>315</v>
      </c>
      <c r="F107" s="10">
        <f>Source!DN104</f>
        <v>104</v>
      </c>
      <c r="G107" s="29"/>
      <c r="H107" s="28"/>
      <c r="I107" s="10"/>
      <c r="J107" s="29">
        <f>SUM(Q100:Q106)</f>
        <v>27.29</v>
      </c>
      <c r="K107" s="10">
        <f>Source!BZ104</f>
        <v>87</v>
      </c>
      <c r="L107" s="29">
        <f>SUM(R100:R106)</f>
        <v>602.45000000000005</v>
      </c>
    </row>
    <row r="108" spans="1:27" ht="14.25" x14ac:dyDescent="0.2">
      <c r="A108" s="26"/>
      <c r="B108" s="26"/>
      <c r="C108" s="26"/>
      <c r="D108" s="26" t="s">
        <v>316</v>
      </c>
      <c r="E108" s="27" t="s">
        <v>315</v>
      </c>
      <c r="F108" s="10">
        <f>Source!DO104</f>
        <v>79</v>
      </c>
      <c r="G108" s="29"/>
      <c r="H108" s="28"/>
      <c r="I108" s="10"/>
      <c r="J108" s="29">
        <f>SUM(S100:S107)</f>
        <v>20.73</v>
      </c>
      <c r="K108" s="10">
        <f>Source!CA104</f>
        <v>41</v>
      </c>
      <c r="L108" s="29">
        <f>SUM(T100:T107)</f>
        <v>283.91000000000003</v>
      </c>
    </row>
    <row r="109" spans="1:27" ht="14.25" x14ac:dyDescent="0.2">
      <c r="A109" s="26"/>
      <c r="B109" s="26"/>
      <c r="C109" s="26"/>
      <c r="D109" s="26" t="s">
        <v>325</v>
      </c>
      <c r="E109" s="27" t="s">
        <v>315</v>
      </c>
      <c r="F109" s="10">
        <f>175</f>
        <v>175</v>
      </c>
      <c r="G109" s="29"/>
      <c r="H109" s="28"/>
      <c r="I109" s="10"/>
      <c r="J109" s="29">
        <f>SUM(U100:U108)</f>
        <v>0.53</v>
      </c>
      <c r="K109" s="10">
        <f>160</f>
        <v>160</v>
      </c>
      <c r="L109" s="29">
        <f>SUM(V100:V108)</f>
        <v>12.67</v>
      </c>
    </row>
    <row r="110" spans="1:27" ht="14.25" x14ac:dyDescent="0.2">
      <c r="A110" s="34"/>
      <c r="B110" s="34"/>
      <c r="C110" s="34"/>
      <c r="D110" s="34" t="s">
        <v>317</v>
      </c>
      <c r="E110" s="35" t="s">
        <v>318</v>
      </c>
      <c r="F110" s="36">
        <f>Source!AQ104</f>
        <v>113</v>
      </c>
      <c r="G110" s="37"/>
      <c r="H110" s="38" t="str">
        <f>Source!DI104</f>
        <v/>
      </c>
      <c r="I110" s="36">
        <f>Source!AV104</f>
        <v>1</v>
      </c>
      <c r="J110" s="37">
        <f>Source!U104</f>
        <v>2.2600000000000002</v>
      </c>
      <c r="K110" s="36"/>
      <c r="L110" s="37"/>
    </row>
    <row r="111" spans="1:27" ht="15" x14ac:dyDescent="0.25">
      <c r="A111" s="39"/>
      <c r="B111" s="39"/>
      <c r="C111" s="39"/>
      <c r="D111" s="40" t="s">
        <v>319</v>
      </c>
      <c r="E111" s="39"/>
      <c r="F111" s="39"/>
      <c r="G111" s="39"/>
      <c r="H111" s="39"/>
      <c r="I111" s="76">
        <f>J102+J103+J105+J107+J108+J109+SUM(J106:J106)</f>
        <v>95.06</v>
      </c>
      <c r="J111" s="76"/>
      <c r="K111" s="76">
        <f>L102+L103+L105+L107+L108+L109+SUM(L106:L106)</f>
        <v>1765.0900000000004</v>
      </c>
      <c r="L111" s="76"/>
      <c r="O111" s="32">
        <f>J102+J103+J105+J107+J108+J109+SUM(J106:J106)</f>
        <v>95.06</v>
      </c>
      <c r="P111" s="32">
        <f>L102+L103+L105+L107+L108+L109+SUM(L106:L106)</f>
        <v>1765.0900000000004</v>
      </c>
      <c r="X111">
        <f>IF(Source!BI104&lt;=1,J102+J103+J105+J107+J108+J109-0, 0)</f>
        <v>95.06</v>
      </c>
      <c r="Y111">
        <f>IF(Source!BI104=2,J102+J103+J105+J107+J108+J109-0, 0)</f>
        <v>0</v>
      </c>
      <c r="Z111">
        <f>IF(Source!BI104=3,J102+J103+J105+J107+J108+J109-0, 0)</f>
        <v>0</v>
      </c>
      <c r="AA111">
        <f>IF(Source!BI104=4,J102+J103+J105+J107+J108+J109,0)</f>
        <v>0</v>
      </c>
    </row>
    <row r="113" spans="1:27" ht="28.5" x14ac:dyDescent="0.2">
      <c r="A113" s="26">
        <v>2</v>
      </c>
      <c r="B113" s="26">
        <v>2</v>
      </c>
      <c r="C113" s="26" t="str">
        <f>Source!F106</f>
        <v>6.58-31-1</v>
      </c>
      <c r="D113" s="26" t="s">
        <v>116</v>
      </c>
      <c r="E113" s="27" t="str">
        <f>Source!H106</f>
        <v>100 мест</v>
      </c>
      <c r="F113" s="10">
        <f>Source!I106</f>
        <v>0.02</v>
      </c>
      <c r="G113" s="29"/>
      <c r="H113" s="28"/>
      <c r="I113" s="10"/>
      <c r="J113" s="29"/>
      <c r="K113" s="10"/>
      <c r="L113" s="29"/>
      <c r="Q113">
        <f>ROUND((Source!DN106/100)*ROUND((ROUND((Source!AF106*Source!AV106*Source!I106),2)),2), 2)</f>
        <v>9.5399999999999991</v>
      </c>
      <c r="R113">
        <f>Source!X106</f>
        <v>210.54</v>
      </c>
      <c r="S113">
        <f>ROUND((Source!DO106/100)*ROUND((ROUND((Source!AF106*Source!AV106*Source!I106),2)),2), 2)</f>
        <v>7.24</v>
      </c>
      <c r="T113">
        <f>Source!Y106</f>
        <v>99.22</v>
      </c>
      <c r="U113">
        <f>ROUND((175/100)*ROUND((ROUND((Source!AE106*Source!AV106*Source!I106),2)),2), 2)</f>
        <v>0.12</v>
      </c>
      <c r="V113">
        <f>ROUND((160/100)*ROUND(ROUND((ROUND((Source!AE106*Source!AV106*Source!I106),2)*Source!BS106),2), 2), 2)</f>
        <v>2.96</v>
      </c>
    </row>
    <row r="114" spans="1:27" x14ac:dyDescent="0.2">
      <c r="D114" s="30" t="str">
        <f>"Объем: "&amp;Source!I106&amp;"=2/"&amp;"100"</f>
        <v>Объем: 0,02=2/100</v>
      </c>
    </row>
    <row r="115" spans="1:27" ht="14.25" x14ac:dyDescent="0.2">
      <c r="A115" s="26"/>
      <c r="B115" s="26"/>
      <c r="C115" s="26"/>
      <c r="D115" s="26" t="s">
        <v>313</v>
      </c>
      <c r="E115" s="27"/>
      <c r="F115" s="10"/>
      <c r="G115" s="29">
        <f>Source!AO106</f>
        <v>458.59</v>
      </c>
      <c r="H115" s="28" t="str">
        <f>Source!DG106</f>
        <v/>
      </c>
      <c r="I115" s="10">
        <f>Source!AV106</f>
        <v>1</v>
      </c>
      <c r="J115" s="29">
        <f>ROUND((ROUND((Source!AF106*Source!AV106*Source!I106),2)),2)</f>
        <v>9.17</v>
      </c>
      <c r="K115" s="10">
        <f>IF(Source!BA106&lt;&gt; 0, Source!BA106, 1)</f>
        <v>26.39</v>
      </c>
      <c r="L115" s="29">
        <f>Source!S106</f>
        <v>242</v>
      </c>
      <c r="W115">
        <f>J115</f>
        <v>9.17</v>
      </c>
    </row>
    <row r="116" spans="1:27" ht="14.25" x14ac:dyDescent="0.2">
      <c r="A116" s="26"/>
      <c r="B116" s="26"/>
      <c r="C116" s="26"/>
      <c r="D116" s="26" t="s">
        <v>322</v>
      </c>
      <c r="E116" s="27"/>
      <c r="F116" s="10"/>
      <c r="G116" s="29">
        <f>Source!AM106</f>
        <v>9.8699999999999992</v>
      </c>
      <c r="H116" s="28" t="str">
        <f>Source!DE106</f>
        <v/>
      </c>
      <c r="I116" s="10">
        <f>Source!AV106</f>
        <v>1</v>
      </c>
      <c r="J116" s="29">
        <f>(ROUND((ROUND(((Source!ET106)*Source!AV106*Source!I106),2)),2)+ROUND((ROUND(((Source!AE106-(Source!EU106))*Source!AV106*Source!I106),2)),2))</f>
        <v>0.2</v>
      </c>
      <c r="K116" s="10">
        <f>IF(Source!BB106&lt;&gt; 0, Source!BB106, 1)</f>
        <v>14.65</v>
      </c>
      <c r="L116" s="29">
        <f>Source!Q106</f>
        <v>2.93</v>
      </c>
    </row>
    <row r="117" spans="1:27" ht="14.25" x14ac:dyDescent="0.2">
      <c r="A117" s="26"/>
      <c r="B117" s="26"/>
      <c r="C117" s="26"/>
      <c r="D117" s="26" t="s">
        <v>323</v>
      </c>
      <c r="E117" s="27"/>
      <c r="F117" s="10"/>
      <c r="G117" s="29">
        <f>Source!AN106</f>
        <v>3.55</v>
      </c>
      <c r="H117" s="28" t="str">
        <f>Source!DF106</f>
        <v/>
      </c>
      <c r="I117" s="10">
        <f>Source!AV106</f>
        <v>1</v>
      </c>
      <c r="J117" s="41">
        <f>ROUND((ROUND((Source!AE106*Source!AV106*Source!I106),2)),2)</f>
        <v>7.0000000000000007E-2</v>
      </c>
      <c r="K117" s="10">
        <f>IF(Source!BS106&lt;&gt; 0, Source!BS106, 1)</f>
        <v>26.39</v>
      </c>
      <c r="L117" s="41">
        <f>Source!R106</f>
        <v>1.85</v>
      </c>
      <c r="W117">
        <f>J117</f>
        <v>7.0000000000000007E-2</v>
      </c>
    </row>
    <row r="118" spans="1:27" ht="14.25" x14ac:dyDescent="0.2">
      <c r="A118" s="26"/>
      <c r="B118" s="26"/>
      <c r="C118" s="26"/>
      <c r="D118" s="26" t="s">
        <v>324</v>
      </c>
      <c r="E118" s="27"/>
      <c r="F118" s="10"/>
      <c r="G118" s="29">
        <f>Source!AL106</f>
        <v>195.25</v>
      </c>
      <c r="H118" s="28" t="str">
        <f>Source!DD106</f>
        <v/>
      </c>
      <c r="I118" s="10">
        <f>Source!AW106</f>
        <v>1</v>
      </c>
      <c r="J118" s="29">
        <f>ROUND((ROUND((Source!AC106*Source!AW106*Source!I106),2)),2)</f>
        <v>3.91</v>
      </c>
      <c r="K118" s="10">
        <f>IF(Source!BC106&lt;&gt; 0, Source!BC106, 1)</f>
        <v>8.3000000000000007</v>
      </c>
      <c r="L118" s="29">
        <f>Source!P106</f>
        <v>32.450000000000003</v>
      </c>
    </row>
    <row r="119" spans="1:27" ht="28.5" x14ac:dyDescent="0.2">
      <c r="A119" s="26" t="s">
        <v>118</v>
      </c>
      <c r="B119" s="26" t="s">
        <v>118</v>
      </c>
      <c r="C119" s="26" t="str">
        <f>Source!F107</f>
        <v>9999990001</v>
      </c>
      <c r="D119" s="26" t="s">
        <v>29</v>
      </c>
      <c r="E119" s="27" t="str">
        <f>Source!H107</f>
        <v>т</v>
      </c>
      <c r="F119" s="10">
        <f>Source!I107</f>
        <v>-6.0000000000000001E-3</v>
      </c>
      <c r="G119" s="29">
        <f>Source!AK107</f>
        <v>0</v>
      </c>
      <c r="H119" s="31" t="s">
        <v>3</v>
      </c>
      <c r="I119" s="10">
        <f>Source!AW107</f>
        <v>1</v>
      </c>
      <c r="J119" s="29">
        <f>ROUND((ROUND((Source!AC107*Source!AW107*Source!I107),2)),2)+(ROUND((ROUND(((Source!ET107)*Source!AV107*Source!I107),2)),2)+ROUND((ROUND(((Source!AE107-(Source!EU107))*Source!AV107*Source!I107),2)),2))+ROUND((ROUND((Source!AF107*Source!AV107*Source!I107),2)),2)</f>
        <v>0</v>
      </c>
      <c r="K119" s="10">
        <f>IF(Source!BC107&lt;&gt; 0, Source!BC107, 1)</f>
        <v>1</v>
      </c>
      <c r="L119" s="29">
        <f>Source!O107</f>
        <v>0</v>
      </c>
      <c r="Q119">
        <f>ROUND((Source!DN107/100)*ROUND((ROUND((Source!AF107*Source!AV107*Source!I107),2)),2), 2)</f>
        <v>0</v>
      </c>
      <c r="R119">
        <f>Source!X107</f>
        <v>0</v>
      </c>
      <c r="S119">
        <f>ROUND((Source!DO107/100)*ROUND((ROUND((Source!AF107*Source!AV107*Source!I107),2)),2), 2)</f>
        <v>0</v>
      </c>
      <c r="T119">
        <f>Source!Y107</f>
        <v>0</v>
      </c>
      <c r="U119">
        <f>ROUND((175/100)*ROUND((ROUND((Source!AE107*Source!AV107*Source!I107),2)),2), 2)</f>
        <v>0</v>
      </c>
      <c r="V119">
        <f>ROUND((160/100)*ROUND(ROUND((ROUND((Source!AE107*Source!AV107*Source!I107),2)*Source!BS107),2), 2), 2)</f>
        <v>0</v>
      </c>
      <c r="X119">
        <f>IF(Source!BI107&lt;=1,J119, 0)</f>
        <v>0</v>
      </c>
      <c r="Y119">
        <f>IF(Source!BI107=2,J119, 0)</f>
        <v>0</v>
      </c>
      <c r="Z119">
        <f>IF(Source!BI107=3,J119, 0)</f>
        <v>0</v>
      </c>
      <c r="AA119">
        <f>IF(Source!BI107=4,J119, 0)</f>
        <v>0</v>
      </c>
    </row>
    <row r="120" spans="1:27" ht="14.25" x14ac:dyDescent="0.2">
      <c r="A120" s="26"/>
      <c r="B120" s="26"/>
      <c r="C120" s="26"/>
      <c r="D120" s="26" t="s">
        <v>314</v>
      </c>
      <c r="E120" s="27" t="s">
        <v>315</v>
      </c>
      <c r="F120" s="10">
        <f>Source!DN106</f>
        <v>104</v>
      </c>
      <c r="G120" s="29"/>
      <c r="H120" s="28"/>
      <c r="I120" s="10"/>
      <c r="J120" s="29">
        <f>SUM(Q113:Q119)</f>
        <v>9.5399999999999991</v>
      </c>
      <c r="K120" s="10">
        <f>Source!BZ106</f>
        <v>87</v>
      </c>
      <c r="L120" s="29">
        <f>SUM(R113:R119)</f>
        <v>210.54</v>
      </c>
    </row>
    <row r="121" spans="1:27" ht="14.25" x14ac:dyDescent="0.2">
      <c r="A121" s="26"/>
      <c r="B121" s="26"/>
      <c r="C121" s="26"/>
      <c r="D121" s="26" t="s">
        <v>316</v>
      </c>
      <c r="E121" s="27" t="s">
        <v>315</v>
      </c>
      <c r="F121" s="10">
        <f>Source!DO106</f>
        <v>79</v>
      </c>
      <c r="G121" s="29"/>
      <c r="H121" s="28"/>
      <c r="I121" s="10"/>
      <c r="J121" s="29">
        <f>SUM(S113:S120)</f>
        <v>7.24</v>
      </c>
      <c r="K121" s="10">
        <f>Source!CA106</f>
        <v>41</v>
      </c>
      <c r="L121" s="29">
        <f>SUM(T113:T120)</f>
        <v>99.22</v>
      </c>
    </row>
    <row r="122" spans="1:27" ht="14.25" x14ac:dyDescent="0.2">
      <c r="A122" s="26"/>
      <c r="B122" s="26"/>
      <c r="C122" s="26"/>
      <c r="D122" s="26" t="s">
        <v>325</v>
      </c>
      <c r="E122" s="27" t="s">
        <v>315</v>
      </c>
      <c r="F122" s="10">
        <f>175</f>
        <v>175</v>
      </c>
      <c r="G122" s="29"/>
      <c r="H122" s="28"/>
      <c r="I122" s="10"/>
      <c r="J122" s="29">
        <f>SUM(U113:U121)</f>
        <v>0.12</v>
      </c>
      <c r="K122" s="10">
        <f>160</f>
        <v>160</v>
      </c>
      <c r="L122" s="29">
        <f>SUM(V113:V121)</f>
        <v>2.96</v>
      </c>
    </row>
    <row r="123" spans="1:27" ht="14.25" x14ac:dyDescent="0.2">
      <c r="A123" s="34"/>
      <c r="B123" s="34"/>
      <c r="C123" s="34"/>
      <c r="D123" s="34" t="s">
        <v>317</v>
      </c>
      <c r="E123" s="35" t="s">
        <v>318</v>
      </c>
      <c r="F123" s="36">
        <f>Source!AQ106</f>
        <v>39.5</v>
      </c>
      <c r="G123" s="37"/>
      <c r="H123" s="38" t="str">
        <f>Source!DI106</f>
        <v/>
      </c>
      <c r="I123" s="36">
        <f>Source!AV106</f>
        <v>1</v>
      </c>
      <c r="J123" s="37">
        <f>Source!U106</f>
        <v>0.79</v>
      </c>
      <c r="K123" s="36"/>
      <c r="L123" s="37"/>
    </row>
    <row r="124" spans="1:27" ht="15" x14ac:dyDescent="0.25">
      <c r="A124" s="39"/>
      <c r="B124" s="39"/>
      <c r="C124" s="39"/>
      <c r="D124" s="40" t="s">
        <v>319</v>
      </c>
      <c r="E124" s="39"/>
      <c r="F124" s="39"/>
      <c r="G124" s="39"/>
      <c r="H124" s="39"/>
      <c r="I124" s="76">
        <f>J115+J116+J118+J120+J121+J122+SUM(J119:J119)</f>
        <v>30.180000000000003</v>
      </c>
      <c r="J124" s="76"/>
      <c r="K124" s="76">
        <f>L115+L116+L118+L120+L121+L122+SUM(L119:L119)</f>
        <v>590.1</v>
      </c>
      <c r="L124" s="76"/>
      <c r="O124" s="32">
        <f>J115+J116+J118+J120+J121+J122+SUM(J119:J119)</f>
        <v>30.180000000000003</v>
      </c>
      <c r="P124" s="32">
        <f>L115+L116+L118+L120+L121+L122+SUM(L119:L119)</f>
        <v>590.1</v>
      </c>
      <c r="X124">
        <f>IF(Source!BI106&lt;=1,J115+J116+J118+J120+J121+J122-0, 0)</f>
        <v>30.180000000000003</v>
      </c>
      <c r="Y124">
        <f>IF(Source!BI106=2,J115+J116+J118+J120+J121+J122-0, 0)</f>
        <v>0</v>
      </c>
      <c r="Z124">
        <f>IF(Source!BI106=3,J115+J116+J118+J120+J121+J122-0, 0)</f>
        <v>0</v>
      </c>
      <c r="AA124">
        <f>IF(Source!BI106=4,J115+J116+J118+J120+J121+J122,0)</f>
        <v>0</v>
      </c>
    </row>
    <row r="126" spans="1:27" ht="28.5" x14ac:dyDescent="0.2">
      <c r="A126" s="26">
        <v>3</v>
      </c>
      <c r="B126" s="26">
        <v>3</v>
      </c>
      <c r="C126" s="26" t="str">
        <f>Source!F108</f>
        <v>6.54-9-2</v>
      </c>
      <c r="D126" s="26" t="s">
        <v>120</v>
      </c>
      <c r="E126" s="27" t="str">
        <f>Source!H108</f>
        <v>1 м3</v>
      </c>
      <c r="F126" s="10">
        <f>Source!I108</f>
        <v>1.2</v>
      </c>
      <c r="G126" s="29"/>
      <c r="H126" s="28"/>
      <c r="I126" s="10"/>
      <c r="J126" s="29"/>
      <c r="K126" s="10"/>
      <c r="L126" s="29"/>
      <c r="Q126">
        <f>ROUND((Source!DN108/100)*ROUND((ROUND((Source!AF108*Source!AV108*Source!I108),2)),2), 2)</f>
        <v>275.87</v>
      </c>
      <c r="R126">
        <f>Source!X108</f>
        <v>5995.41</v>
      </c>
      <c r="S126">
        <f>ROUND((Source!DO108/100)*ROUND((ROUND((Source!AF108*Source!AV108*Source!I108),2)),2), 2)</f>
        <v>227.19</v>
      </c>
      <c r="T126">
        <f>Source!Y108</f>
        <v>3511.6</v>
      </c>
      <c r="U126">
        <f>ROUND((175/100)*ROUND((ROUND((Source!AE108*Source!AV108*Source!I108),2)),2), 2)</f>
        <v>9.7799999999999994</v>
      </c>
      <c r="V126">
        <f>ROUND((160/100)*ROUND(ROUND((ROUND((Source!AE108*Source!AV108*Source!I108),2)*Source!BS108),2), 2), 2)</f>
        <v>236.03</v>
      </c>
    </row>
    <row r="127" spans="1:27" ht="14.25" x14ac:dyDescent="0.2">
      <c r="A127" s="26"/>
      <c r="B127" s="26"/>
      <c r="C127" s="26"/>
      <c r="D127" s="26" t="s">
        <v>313</v>
      </c>
      <c r="E127" s="27"/>
      <c r="F127" s="10"/>
      <c r="G127" s="29">
        <f>Source!AO108</f>
        <v>270.45999999999998</v>
      </c>
      <c r="H127" s="28" t="str">
        <f>Source!DG108</f>
        <v/>
      </c>
      <c r="I127" s="10">
        <f>Source!AV108</f>
        <v>1</v>
      </c>
      <c r="J127" s="29">
        <f>ROUND((ROUND((Source!AF108*Source!AV108*Source!I108),2)),2)</f>
        <v>324.55</v>
      </c>
      <c r="K127" s="10">
        <f>IF(Source!BA108&lt;&gt; 0, Source!BA108, 1)</f>
        <v>26.39</v>
      </c>
      <c r="L127" s="29">
        <f>Source!S108</f>
        <v>8564.8700000000008</v>
      </c>
      <c r="W127">
        <f>J127</f>
        <v>324.55</v>
      </c>
    </row>
    <row r="128" spans="1:27" ht="14.25" x14ac:dyDescent="0.2">
      <c r="A128" s="26"/>
      <c r="B128" s="26"/>
      <c r="C128" s="26"/>
      <c r="D128" s="26" t="s">
        <v>322</v>
      </c>
      <c r="E128" s="27"/>
      <c r="F128" s="10"/>
      <c r="G128" s="29">
        <f>Source!AM108</f>
        <v>18.57</v>
      </c>
      <c r="H128" s="28" t="str">
        <f>Source!DE108</f>
        <v/>
      </c>
      <c r="I128" s="10">
        <f>Source!AV108</f>
        <v>1</v>
      </c>
      <c r="J128" s="29">
        <f>(ROUND((ROUND(((Source!ET108)*Source!AV108*Source!I108),2)),2)+ROUND((ROUND(((Source!AE108-(Source!EU108))*Source!AV108*Source!I108),2)),2))</f>
        <v>22.28</v>
      </c>
      <c r="K128" s="10">
        <f>IF(Source!BB108&lt;&gt; 0, Source!BB108, 1)</f>
        <v>11.89</v>
      </c>
      <c r="L128" s="29">
        <f>Source!Q108</f>
        <v>264.91000000000003</v>
      </c>
    </row>
    <row r="129" spans="1:27" ht="14.25" x14ac:dyDescent="0.2">
      <c r="A129" s="26"/>
      <c r="B129" s="26"/>
      <c r="C129" s="26"/>
      <c r="D129" s="26" t="s">
        <v>323</v>
      </c>
      <c r="E129" s="27"/>
      <c r="F129" s="10"/>
      <c r="G129" s="29">
        <f>Source!AN108</f>
        <v>4.66</v>
      </c>
      <c r="H129" s="28" t="str">
        <f>Source!DF108</f>
        <v/>
      </c>
      <c r="I129" s="10">
        <f>Source!AV108</f>
        <v>1</v>
      </c>
      <c r="J129" s="41">
        <f>ROUND((ROUND((Source!AE108*Source!AV108*Source!I108),2)),2)</f>
        <v>5.59</v>
      </c>
      <c r="K129" s="10">
        <f>IF(Source!BS108&lt;&gt; 0, Source!BS108, 1)</f>
        <v>26.39</v>
      </c>
      <c r="L129" s="41">
        <f>Source!R108</f>
        <v>147.52000000000001</v>
      </c>
      <c r="W129">
        <f>J129</f>
        <v>5.59</v>
      </c>
    </row>
    <row r="130" spans="1:27" ht="14.25" x14ac:dyDescent="0.2">
      <c r="A130" s="26"/>
      <c r="B130" s="26"/>
      <c r="C130" s="26"/>
      <c r="D130" s="26" t="s">
        <v>324</v>
      </c>
      <c r="E130" s="27"/>
      <c r="F130" s="10"/>
      <c r="G130" s="29">
        <f>Source!AL108</f>
        <v>558.79</v>
      </c>
      <c r="H130" s="28" t="str">
        <f>Source!DD108</f>
        <v/>
      </c>
      <c r="I130" s="10">
        <f>Source!AW108</f>
        <v>1</v>
      </c>
      <c r="J130" s="29">
        <f>ROUND((ROUND((Source!AC108*Source!AW108*Source!I108),2)),2)</f>
        <v>670.55</v>
      </c>
      <c r="K130" s="10">
        <f>IF(Source!BC108&lt;&gt; 0, Source!BC108, 1)</f>
        <v>9.44</v>
      </c>
      <c r="L130" s="29">
        <f>Source!P108</f>
        <v>6329.99</v>
      </c>
    </row>
    <row r="131" spans="1:27" ht="14.25" x14ac:dyDescent="0.2">
      <c r="A131" s="26" t="s">
        <v>125</v>
      </c>
      <c r="B131" s="26" t="s">
        <v>125</v>
      </c>
      <c r="C131" s="26" t="str">
        <f>Source!F109</f>
        <v>1.3-2-6</v>
      </c>
      <c r="D131" s="26" t="s">
        <v>127</v>
      </c>
      <c r="E131" s="27" t="str">
        <f>Source!H109</f>
        <v>м3</v>
      </c>
      <c r="F131" s="10">
        <f>Source!I109</f>
        <v>1.224</v>
      </c>
      <c r="G131" s="29">
        <f>Source!AK109</f>
        <v>478.96</v>
      </c>
      <c r="H131" s="31" t="s">
        <v>3</v>
      </c>
      <c r="I131" s="10">
        <f>Source!AW109</f>
        <v>1</v>
      </c>
      <c r="J131" s="29">
        <f>ROUND((ROUND((Source!AC109*Source!AW109*Source!I109),2)),2)+(ROUND((ROUND(((Source!ET109)*Source!AV109*Source!I109),2)),2)+ROUND((ROUND(((Source!AE109-(Source!EU109))*Source!AV109*Source!I109),2)),2))+ROUND((ROUND((Source!AF109*Source!AV109*Source!I109),2)),2)</f>
        <v>586.25</v>
      </c>
      <c r="K131" s="10">
        <f>IF(Source!BC109&lt;&gt; 0, Source!BC109, 1)</f>
        <v>7.8</v>
      </c>
      <c r="L131" s="29">
        <f>Source!O109</f>
        <v>4572.75</v>
      </c>
      <c r="Q131">
        <f>ROUND((Source!DN109/100)*ROUND((ROUND((Source!AF109*Source!AV109*Source!I109),2)),2), 2)</f>
        <v>0</v>
      </c>
      <c r="R131">
        <f>Source!X109</f>
        <v>0</v>
      </c>
      <c r="S131">
        <f>ROUND((Source!DO109/100)*ROUND((ROUND((Source!AF109*Source!AV109*Source!I109),2)),2), 2)</f>
        <v>0</v>
      </c>
      <c r="T131">
        <f>Source!Y109</f>
        <v>0</v>
      </c>
      <c r="U131">
        <f>ROUND((175/100)*ROUND((ROUND((Source!AE109*Source!AV109*Source!I109),2)),2), 2)</f>
        <v>0</v>
      </c>
      <c r="V131">
        <f>ROUND((160/100)*ROUND(ROUND((ROUND((Source!AE109*Source!AV109*Source!I109),2)*Source!BS109),2), 2), 2)</f>
        <v>0</v>
      </c>
      <c r="X131">
        <f>IF(Source!BI109&lt;=1,J131, 0)</f>
        <v>586.25</v>
      </c>
      <c r="Y131">
        <f>IF(Source!BI109=2,J131, 0)</f>
        <v>0</v>
      </c>
      <c r="Z131">
        <f>IF(Source!BI109=3,J131, 0)</f>
        <v>0</v>
      </c>
      <c r="AA131">
        <f>IF(Source!BI109=4,J131, 0)</f>
        <v>0</v>
      </c>
    </row>
    <row r="132" spans="1:27" ht="14.25" x14ac:dyDescent="0.2">
      <c r="A132" s="26"/>
      <c r="B132" s="26"/>
      <c r="C132" s="26"/>
      <c r="D132" s="26" t="s">
        <v>314</v>
      </c>
      <c r="E132" s="27" t="s">
        <v>315</v>
      </c>
      <c r="F132" s="10">
        <f>Source!DN108</f>
        <v>85</v>
      </c>
      <c r="G132" s="29"/>
      <c r="H132" s="28"/>
      <c r="I132" s="10"/>
      <c r="J132" s="29">
        <f>SUM(Q126:Q131)</f>
        <v>275.87</v>
      </c>
      <c r="K132" s="10">
        <f>Source!BZ108</f>
        <v>70</v>
      </c>
      <c r="L132" s="29">
        <f>SUM(R126:R131)</f>
        <v>5995.41</v>
      </c>
    </row>
    <row r="133" spans="1:27" ht="14.25" x14ac:dyDescent="0.2">
      <c r="A133" s="26"/>
      <c r="B133" s="26"/>
      <c r="C133" s="26"/>
      <c r="D133" s="26" t="s">
        <v>316</v>
      </c>
      <c r="E133" s="27" t="s">
        <v>315</v>
      </c>
      <c r="F133" s="10">
        <f>Source!DO108</f>
        <v>70</v>
      </c>
      <c r="G133" s="29"/>
      <c r="H133" s="28"/>
      <c r="I133" s="10"/>
      <c r="J133" s="29">
        <f>SUM(S126:S132)</f>
        <v>227.19</v>
      </c>
      <c r="K133" s="10">
        <f>Source!CA108</f>
        <v>41</v>
      </c>
      <c r="L133" s="29">
        <f>SUM(T126:T132)</f>
        <v>3511.6</v>
      </c>
    </row>
    <row r="134" spans="1:27" ht="14.25" x14ac:dyDescent="0.2">
      <c r="A134" s="26"/>
      <c r="B134" s="26"/>
      <c r="C134" s="26"/>
      <c r="D134" s="26" t="s">
        <v>325</v>
      </c>
      <c r="E134" s="27" t="s">
        <v>315</v>
      </c>
      <c r="F134" s="10">
        <f>175</f>
        <v>175</v>
      </c>
      <c r="G134" s="29"/>
      <c r="H134" s="28"/>
      <c r="I134" s="10"/>
      <c r="J134" s="29">
        <f>SUM(U126:U133)</f>
        <v>9.7799999999999994</v>
      </c>
      <c r="K134" s="10">
        <f>160</f>
        <v>160</v>
      </c>
      <c r="L134" s="29">
        <f>SUM(V126:V133)</f>
        <v>236.03</v>
      </c>
    </row>
    <row r="135" spans="1:27" ht="14.25" x14ac:dyDescent="0.2">
      <c r="A135" s="34"/>
      <c r="B135" s="34"/>
      <c r="C135" s="34"/>
      <c r="D135" s="34" t="s">
        <v>317</v>
      </c>
      <c r="E135" s="35" t="s">
        <v>318</v>
      </c>
      <c r="F135" s="36">
        <f>Source!AQ108</f>
        <v>24.61</v>
      </c>
      <c r="G135" s="37"/>
      <c r="H135" s="38" t="str">
        <f>Source!DI108</f>
        <v/>
      </c>
      <c r="I135" s="36">
        <f>Source!AV108</f>
        <v>1</v>
      </c>
      <c r="J135" s="37">
        <f>Source!U108</f>
        <v>29.531999999999996</v>
      </c>
      <c r="K135" s="36"/>
      <c r="L135" s="37"/>
    </row>
    <row r="136" spans="1:27" ht="15" x14ac:dyDescent="0.25">
      <c r="A136" s="39"/>
      <c r="B136" s="39"/>
      <c r="C136" s="39"/>
      <c r="D136" s="40" t="s">
        <v>319</v>
      </c>
      <c r="E136" s="39"/>
      <c r="F136" s="39"/>
      <c r="G136" s="39"/>
      <c r="H136" s="39"/>
      <c r="I136" s="76">
        <f>J127+J128+J130+J132+J133+J134+SUM(J131:J131)</f>
        <v>2116.4700000000003</v>
      </c>
      <c r="J136" s="76"/>
      <c r="K136" s="76">
        <f>L127+L128+L130+L132+L133+L134+SUM(L131:L131)</f>
        <v>29475.559999999998</v>
      </c>
      <c r="L136" s="76"/>
      <c r="O136" s="32">
        <f>J127+J128+J130+J132+J133+J134+SUM(J131:J131)</f>
        <v>2116.4700000000003</v>
      </c>
      <c r="P136" s="32">
        <f>L127+L128+L130+L132+L133+L134+SUM(L131:L131)</f>
        <v>29475.559999999998</v>
      </c>
      <c r="X136">
        <f>IF(Source!BI108&lt;=1,J127+J128+J130+J132+J133+J134-0, 0)</f>
        <v>1530.22</v>
      </c>
      <c r="Y136">
        <f>IF(Source!BI108=2,J127+J128+J130+J132+J133+J134-0, 0)</f>
        <v>0</v>
      </c>
      <c r="Z136">
        <f>IF(Source!BI108=3,J127+J128+J130+J132+J133+J134-0, 0)</f>
        <v>0</v>
      </c>
      <c r="AA136">
        <f>IF(Source!BI108=4,J127+J128+J130+J132+J133+J134,0)</f>
        <v>0</v>
      </c>
    </row>
    <row r="138" spans="1:27" ht="28.5" x14ac:dyDescent="0.2">
      <c r="A138" s="26">
        <v>4</v>
      </c>
      <c r="B138" s="26">
        <v>4</v>
      </c>
      <c r="C138" s="26" t="str">
        <f>Source!F110</f>
        <v>6.58-2-1</v>
      </c>
      <c r="D138" s="26" t="s">
        <v>40</v>
      </c>
      <c r="E138" s="27" t="str">
        <f>Source!H110</f>
        <v>100 м2</v>
      </c>
      <c r="F138" s="10">
        <f>Source!I110</f>
        <v>5.3482000000000003</v>
      </c>
      <c r="G138" s="29"/>
      <c r="H138" s="28"/>
      <c r="I138" s="10"/>
      <c r="J138" s="29"/>
      <c r="K138" s="10"/>
      <c r="L138" s="29"/>
      <c r="Q138">
        <f>ROUND((Source!DN110/100)*ROUND((ROUND((Source!AF110*Source!AV110*Source!I110),2)),2), 2)</f>
        <v>818.66</v>
      </c>
      <c r="R138">
        <f>Source!X110</f>
        <v>18903.79</v>
      </c>
      <c r="S138">
        <f>ROUND((Source!DO110/100)*ROUND((ROUND((Source!AF110*Source!AV110*Source!I110),2)),2), 2)</f>
        <v>562.83000000000004</v>
      </c>
      <c r="T138">
        <f>Source!Y110</f>
        <v>11072.22</v>
      </c>
      <c r="U138">
        <f>ROUND((175/100)*ROUND((ROUND((Source!AE110*Source!AV110*Source!I110),2)),2), 2)</f>
        <v>0</v>
      </c>
      <c r="V138">
        <f>ROUND((160/100)*ROUND(ROUND((ROUND((Source!AE110*Source!AV110*Source!I110),2)*Source!BS110),2), 2), 2)</f>
        <v>0</v>
      </c>
    </row>
    <row r="139" spans="1:27" x14ac:dyDescent="0.2">
      <c r="D139" s="30" t="str">
        <f>"Объем: "&amp;Source!I110&amp;"=534,82/"&amp;"100"</f>
        <v>Объем: 5,3482=534,82/100</v>
      </c>
    </row>
    <row r="140" spans="1:27" ht="14.25" x14ac:dyDescent="0.2">
      <c r="A140" s="26"/>
      <c r="B140" s="26"/>
      <c r="C140" s="26"/>
      <c r="D140" s="26" t="s">
        <v>313</v>
      </c>
      <c r="E140" s="27"/>
      <c r="F140" s="10"/>
      <c r="G140" s="29">
        <f>Source!AO110</f>
        <v>191.34</v>
      </c>
      <c r="H140" s="28" t="str">
        <f>Source!DG110</f>
        <v/>
      </c>
      <c r="I140" s="10">
        <f>Source!AV110</f>
        <v>1</v>
      </c>
      <c r="J140" s="29">
        <f>ROUND((ROUND((Source!AF110*Source!AV110*Source!I110),2)),2)</f>
        <v>1023.32</v>
      </c>
      <c r="K140" s="10">
        <f>IF(Source!BA110&lt;&gt; 0, Source!BA110, 1)</f>
        <v>26.39</v>
      </c>
      <c r="L140" s="29">
        <f>Source!S110</f>
        <v>27005.41</v>
      </c>
      <c r="W140">
        <f>J140</f>
        <v>1023.32</v>
      </c>
    </row>
    <row r="141" spans="1:27" ht="28.5" x14ac:dyDescent="0.2">
      <c r="A141" s="26" t="s">
        <v>130</v>
      </c>
      <c r="B141" s="26" t="s">
        <v>130</v>
      </c>
      <c r="C141" s="26" t="str">
        <f>Source!F111</f>
        <v>9999990001</v>
      </c>
      <c r="D141" s="26" t="s">
        <v>29</v>
      </c>
      <c r="E141" s="27" t="str">
        <f>Source!H111</f>
        <v>т</v>
      </c>
      <c r="F141" s="10">
        <f>Source!I111</f>
        <v>-5.4551640000000008</v>
      </c>
      <c r="G141" s="29">
        <f>Source!AK111</f>
        <v>0</v>
      </c>
      <c r="H141" s="31" t="s">
        <v>3</v>
      </c>
      <c r="I141" s="10">
        <f>Source!AW111</f>
        <v>1</v>
      </c>
      <c r="J141" s="29">
        <f>ROUND((ROUND((Source!AC111*Source!AW111*Source!I111),2)),2)+(ROUND((ROUND(((Source!ET111)*Source!AV111*Source!I111),2)),2)+ROUND((ROUND(((Source!AE111-(Source!EU111))*Source!AV111*Source!I111),2)),2))+ROUND((ROUND((Source!AF111*Source!AV111*Source!I111),2)),2)</f>
        <v>0</v>
      </c>
      <c r="K141" s="10">
        <f>IF(Source!BC111&lt;&gt; 0, Source!BC111, 1)</f>
        <v>1</v>
      </c>
      <c r="L141" s="29">
        <f>Source!O111</f>
        <v>0</v>
      </c>
      <c r="Q141">
        <f>ROUND((Source!DN111/100)*ROUND((ROUND((Source!AF111*Source!AV111*Source!I111),2)),2), 2)</f>
        <v>0</v>
      </c>
      <c r="R141">
        <f>Source!X111</f>
        <v>0</v>
      </c>
      <c r="S141">
        <f>ROUND((Source!DO111/100)*ROUND((ROUND((Source!AF111*Source!AV111*Source!I111),2)),2), 2)</f>
        <v>0</v>
      </c>
      <c r="T141">
        <f>Source!Y111</f>
        <v>0</v>
      </c>
      <c r="U141">
        <f>ROUND((175/100)*ROUND((ROUND((Source!AE111*Source!AV111*Source!I111),2)),2), 2)</f>
        <v>0</v>
      </c>
      <c r="V141">
        <f>ROUND((160/100)*ROUND(ROUND((ROUND((Source!AE111*Source!AV111*Source!I111),2)*Source!BS111),2), 2), 2)</f>
        <v>0</v>
      </c>
      <c r="X141">
        <f>IF(Source!BI111&lt;=1,J141, 0)</f>
        <v>0</v>
      </c>
      <c r="Y141">
        <f>IF(Source!BI111=2,J141, 0)</f>
        <v>0</v>
      </c>
      <c r="Z141">
        <f>IF(Source!BI111=3,J141, 0)</f>
        <v>0</v>
      </c>
      <c r="AA141">
        <f>IF(Source!BI111=4,J141, 0)</f>
        <v>0</v>
      </c>
    </row>
    <row r="142" spans="1:27" ht="14.25" x14ac:dyDescent="0.2">
      <c r="A142" s="26"/>
      <c r="B142" s="26"/>
      <c r="C142" s="26"/>
      <c r="D142" s="26" t="s">
        <v>314</v>
      </c>
      <c r="E142" s="27" t="s">
        <v>315</v>
      </c>
      <c r="F142" s="10">
        <f>Source!DN110</f>
        <v>80</v>
      </c>
      <c r="G142" s="29"/>
      <c r="H142" s="28"/>
      <c r="I142" s="10"/>
      <c r="J142" s="29">
        <f>SUM(Q138:Q141)</f>
        <v>818.66</v>
      </c>
      <c r="K142" s="10">
        <f>Source!BZ110</f>
        <v>70</v>
      </c>
      <c r="L142" s="29">
        <f>SUM(R138:R141)</f>
        <v>18903.79</v>
      </c>
    </row>
    <row r="143" spans="1:27" ht="14.25" x14ac:dyDescent="0.2">
      <c r="A143" s="26"/>
      <c r="B143" s="26"/>
      <c r="C143" s="26"/>
      <c r="D143" s="26" t="s">
        <v>316</v>
      </c>
      <c r="E143" s="27" t="s">
        <v>315</v>
      </c>
      <c r="F143" s="10">
        <f>Source!DO110</f>
        <v>55</v>
      </c>
      <c r="G143" s="29"/>
      <c r="H143" s="28"/>
      <c r="I143" s="10"/>
      <c r="J143" s="29">
        <f>SUM(S138:S142)</f>
        <v>562.83000000000004</v>
      </c>
      <c r="K143" s="10">
        <f>Source!CA110</f>
        <v>41</v>
      </c>
      <c r="L143" s="29">
        <f>SUM(T138:T142)</f>
        <v>11072.22</v>
      </c>
    </row>
    <row r="144" spans="1:27" ht="14.25" x14ac:dyDescent="0.2">
      <c r="A144" s="34"/>
      <c r="B144" s="34"/>
      <c r="C144" s="34"/>
      <c r="D144" s="34" t="s">
        <v>317</v>
      </c>
      <c r="E144" s="35" t="s">
        <v>318</v>
      </c>
      <c r="F144" s="36">
        <f>Source!AQ110</f>
        <v>17.41</v>
      </c>
      <c r="G144" s="37"/>
      <c r="H144" s="38" t="str">
        <f>Source!DI110</f>
        <v/>
      </c>
      <c r="I144" s="36">
        <f>Source!AV110</f>
        <v>1</v>
      </c>
      <c r="J144" s="37">
        <f>Source!U110</f>
        <v>93.112162000000012</v>
      </c>
      <c r="K144" s="36"/>
      <c r="L144" s="37"/>
    </row>
    <row r="145" spans="1:27" ht="15" x14ac:dyDescent="0.25">
      <c r="A145" s="39"/>
      <c r="B145" s="39"/>
      <c r="C145" s="39"/>
      <c r="D145" s="40" t="s">
        <v>319</v>
      </c>
      <c r="E145" s="39"/>
      <c r="F145" s="39"/>
      <c r="G145" s="39"/>
      <c r="H145" s="39"/>
      <c r="I145" s="76">
        <f>J140+J142+J143+SUM(J141:J141)</f>
        <v>2404.81</v>
      </c>
      <c r="J145" s="76"/>
      <c r="K145" s="76">
        <f>L140+L142+L143+SUM(L141:L141)</f>
        <v>56981.42</v>
      </c>
      <c r="L145" s="76"/>
      <c r="O145" s="32">
        <f>J140+J142+J143+SUM(J141:J141)</f>
        <v>2404.81</v>
      </c>
      <c r="P145" s="32">
        <f>L140+L142+L143+SUM(L141:L141)</f>
        <v>56981.42</v>
      </c>
      <c r="X145">
        <f>IF(Source!BI110&lt;=1,J140+J142+J143-0, 0)</f>
        <v>2404.81</v>
      </c>
      <c r="Y145">
        <f>IF(Source!BI110=2,J140+J142+J143-0, 0)</f>
        <v>0</v>
      </c>
      <c r="Z145">
        <f>IF(Source!BI110=3,J140+J142+J143-0, 0)</f>
        <v>0</v>
      </c>
      <c r="AA145">
        <f>IF(Source!BI110=4,J140+J142+J143,0)</f>
        <v>0</v>
      </c>
    </row>
    <row r="147" spans="1:27" ht="57" x14ac:dyDescent="0.2">
      <c r="A147" s="26">
        <v>5</v>
      </c>
      <c r="B147" s="26">
        <v>5</v>
      </c>
      <c r="C147" s="26" t="str">
        <f>Source!F112</f>
        <v>3.12-3-4</v>
      </c>
      <c r="D147" s="26" t="s">
        <v>132</v>
      </c>
      <c r="E147" s="27" t="str">
        <f>Source!H112</f>
        <v>100 м2</v>
      </c>
      <c r="F147" s="10">
        <f>Source!I112</f>
        <v>5.3482000000000003</v>
      </c>
      <c r="G147" s="29"/>
      <c r="H147" s="28"/>
      <c r="I147" s="10"/>
      <c r="J147" s="29"/>
      <c r="K147" s="10"/>
      <c r="L147" s="29"/>
      <c r="Q147">
        <f>ROUND((Source!DN112/100)*ROUND((ROUND((Source!AF112*Source!AV112*Source!I112),2)),2), 2)</f>
        <v>4407.16</v>
      </c>
      <c r="R147">
        <f>Source!X112</f>
        <v>97293.47</v>
      </c>
      <c r="S147">
        <f>ROUND((Source!DO112/100)*ROUND((ROUND((Source!AF112*Source!AV112*Source!I112),2)),2), 2)</f>
        <v>3347.74</v>
      </c>
      <c r="T147">
        <f>Source!Y112</f>
        <v>45850.95</v>
      </c>
      <c r="U147">
        <f>ROUND((175/100)*ROUND((ROUND((Source!AE112*Source!AV112*Source!I112),2)),2), 2)</f>
        <v>831.46</v>
      </c>
      <c r="V147">
        <f>ROUND((160/100)*ROUND(ROUND((ROUND((Source!AE112*Source!AV112*Source!I112),2)*Source!BS112),2), 2), 2)</f>
        <v>20061.47</v>
      </c>
    </row>
    <row r="148" spans="1:27" x14ac:dyDescent="0.2">
      <c r="D148" s="30" t="str">
        <f>"Объем: "&amp;Source!I112&amp;"=534,82/"&amp;"100"</f>
        <v>Объем: 5,3482=534,82/100</v>
      </c>
    </row>
    <row r="149" spans="1:27" ht="14.25" x14ac:dyDescent="0.2">
      <c r="A149" s="26"/>
      <c r="B149" s="26"/>
      <c r="C149" s="26"/>
      <c r="D149" s="26" t="s">
        <v>313</v>
      </c>
      <c r="E149" s="27"/>
      <c r="F149" s="10"/>
      <c r="G149" s="29">
        <f>Source!AO112</f>
        <v>689</v>
      </c>
      <c r="H149" s="28" t="str">
        <f>Source!DG112</f>
        <v>)*1,15</v>
      </c>
      <c r="I149" s="10">
        <f>Source!AV112</f>
        <v>1</v>
      </c>
      <c r="J149" s="29">
        <f>ROUND((ROUND((Source!AF112*Source!AV112*Source!I112),2)),2)</f>
        <v>4237.6499999999996</v>
      </c>
      <c r="K149" s="10">
        <f>IF(Source!BA112&lt;&gt; 0, Source!BA112, 1)</f>
        <v>26.39</v>
      </c>
      <c r="L149" s="29">
        <f>Source!S112</f>
        <v>111831.58</v>
      </c>
      <c r="W149">
        <f>J149</f>
        <v>4237.6499999999996</v>
      </c>
    </row>
    <row r="150" spans="1:27" ht="14.25" x14ac:dyDescent="0.2">
      <c r="A150" s="26"/>
      <c r="B150" s="26"/>
      <c r="C150" s="26"/>
      <c r="D150" s="26" t="s">
        <v>322</v>
      </c>
      <c r="E150" s="27"/>
      <c r="F150" s="10"/>
      <c r="G150" s="29">
        <f>Source!AM112</f>
        <v>267.17</v>
      </c>
      <c r="H150" s="28" t="str">
        <f>Source!DE112</f>
        <v>)*1,25</v>
      </c>
      <c r="I150" s="10">
        <f>Source!AV112</f>
        <v>1</v>
      </c>
      <c r="J150" s="29">
        <f>(ROUND((ROUND((((Source!ET112*1.25))*Source!AV112*Source!I112),2)),2)+ROUND((ROUND(((Source!AE112-((Source!EU112*1.25)))*Source!AV112*Source!I112),2)),2))</f>
        <v>1786.1</v>
      </c>
      <c r="K150" s="10">
        <f>IF(Source!BB112&lt;&gt; 0, Source!BB112, 1)</f>
        <v>12.18</v>
      </c>
      <c r="L150" s="29">
        <f>Source!Q112</f>
        <v>21754.7</v>
      </c>
    </row>
    <row r="151" spans="1:27" ht="14.25" x14ac:dyDescent="0.2">
      <c r="A151" s="26"/>
      <c r="B151" s="26"/>
      <c r="C151" s="26"/>
      <c r="D151" s="26" t="s">
        <v>323</v>
      </c>
      <c r="E151" s="27"/>
      <c r="F151" s="10"/>
      <c r="G151" s="29">
        <f>Source!AN112</f>
        <v>71.069999999999993</v>
      </c>
      <c r="H151" s="28" t="str">
        <f>Source!DF112</f>
        <v>)*1,25</v>
      </c>
      <c r="I151" s="10">
        <f>Source!AV112</f>
        <v>1</v>
      </c>
      <c r="J151" s="41">
        <f>ROUND((ROUND((Source!AE112*Source!AV112*Source!I112),2)),2)</f>
        <v>475.12</v>
      </c>
      <c r="K151" s="10">
        <f>IF(Source!BS112&lt;&gt; 0, Source!BS112, 1)</f>
        <v>26.39</v>
      </c>
      <c r="L151" s="41">
        <f>Source!R112</f>
        <v>12538.42</v>
      </c>
      <c r="W151">
        <f>J151</f>
        <v>475.12</v>
      </c>
    </row>
    <row r="152" spans="1:27" ht="14.25" x14ac:dyDescent="0.2">
      <c r="A152" s="26"/>
      <c r="B152" s="26"/>
      <c r="C152" s="26"/>
      <c r="D152" s="26" t="s">
        <v>324</v>
      </c>
      <c r="E152" s="27"/>
      <c r="F152" s="10"/>
      <c r="G152" s="29">
        <f>Source!AL112</f>
        <v>705.14</v>
      </c>
      <c r="H152" s="28" t="str">
        <f>Source!DD112</f>
        <v/>
      </c>
      <c r="I152" s="10">
        <f>Source!AW112</f>
        <v>1</v>
      </c>
      <c r="J152" s="29">
        <f>ROUND((ROUND((Source!AC112*Source!AW112*Source!I112),2)),2)</f>
        <v>3771.23</v>
      </c>
      <c r="K152" s="10">
        <f>IF(Source!BC112&lt;&gt; 0, Source!BC112, 1)</f>
        <v>3.7</v>
      </c>
      <c r="L152" s="29">
        <f>Source!P112</f>
        <v>13953.55</v>
      </c>
    </row>
    <row r="153" spans="1:27" ht="199.5" x14ac:dyDescent="0.2">
      <c r="A153" s="26" t="s">
        <v>141</v>
      </c>
      <c r="B153" s="26" t="s">
        <v>141</v>
      </c>
      <c r="C153" s="26" t="str">
        <f>Source!F113</f>
        <v>1.1-1-1312</v>
      </c>
      <c r="D153" s="26" t="s">
        <v>282</v>
      </c>
      <c r="E153" s="27" t="str">
        <f>Source!H113</f>
        <v>м2</v>
      </c>
      <c r="F153" s="10">
        <f>Source!I113</f>
        <v>722.00699999999983</v>
      </c>
      <c r="G153" s="29">
        <f>Source!AK113</f>
        <v>25.09</v>
      </c>
      <c r="H153" s="31" t="s">
        <v>3</v>
      </c>
      <c r="I153" s="10">
        <f>Source!AW113</f>
        <v>1</v>
      </c>
      <c r="J153" s="29">
        <f>ROUND((ROUND((Source!AC113*Source!AW113*Source!I113),2)),2)+(ROUND((ROUND(((Source!ET113)*Source!AV113*Source!I113),2)),2)+ROUND((ROUND(((Source!AE113-(Source!EU113))*Source!AV113*Source!I113),2)),2))+ROUND((ROUND((Source!AF113*Source!AV113*Source!I113),2)),2)</f>
        <v>18115.16</v>
      </c>
      <c r="K153" s="10">
        <f>IF(Source!BC113&lt;&gt; 0, Source!BC113, 1)</f>
        <v>10.5</v>
      </c>
      <c r="L153" s="29">
        <f>Source!O113</f>
        <v>190209.18</v>
      </c>
      <c r="Q153">
        <f>ROUND((Source!DN113/100)*ROUND((ROUND((Source!AF113*Source!AV113*Source!I113),2)),2), 2)</f>
        <v>0</v>
      </c>
      <c r="R153">
        <f>Source!X113</f>
        <v>0</v>
      </c>
      <c r="S153">
        <f>ROUND((Source!DO113/100)*ROUND((ROUND((Source!AF113*Source!AV113*Source!I113),2)),2), 2)</f>
        <v>0</v>
      </c>
      <c r="T153">
        <f>Source!Y113</f>
        <v>0</v>
      </c>
      <c r="U153">
        <f>ROUND((175/100)*ROUND((ROUND((Source!AE113*Source!AV113*Source!I113),2)),2), 2)</f>
        <v>0</v>
      </c>
      <c r="V153">
        <f>ROUND((160/100)*ROUND(ROUND((ROUND((Source!AE113*Source!AV113*Source!I113),2)*Source!BS113),2), 2), 2)</f>
        <v>0</v>
      </c>
      <c r="X153">
        <f>IF(Source!BI113&lt;=1,J153, 0)</f>
        <v>18115.16</v>
      </c>
      <c r="Y153">
        <f>IF(Source!BI113=2,J153, 0)</f>
        <v>0</v>
      </c>
      <c r="Z153">
        <f>IF(Source!BI113=3,J153, 0)</f>
        <v>0</v>
      </c>
      <c r="AA153">
        <f>IF(Source!BI113=4,J153, 0)</f>
        <v>0</v>
      </c>
    </row>
    <row r="154" spans="1:27" ht="228" x14ac:dyDescent="0.2">
      <c r="A154" s="26" t="s">
        <v>145</v>
      </c>
      <c r="B154" s="26" t="s">
        <v>145</v>
      </c>
      <c r="C154" s="26" t="str">
        <f>Source!F114</f>
        <v>1.1-1-1313</v>
      </c>
      <c r="D154" s="26" t="s">
        <v>283</v>
      </c>
      <c r="E154" s="27" t="str">
        <f>Source!H114</f>
        <v>м2</v>
      </c>
      <c r="F154" s="10">
        <f>Source!I114</f>
        <v>707.56685999999991</v>
      </c>
      <c r="G154" s="29">
        <f>Source!AK114</f>
        <v>23.06</v>
      </c>
      <c r="H154" s="31" t="s">
        <v>3</v>
      </c>
      <c r="I154" s="10">
        <f>Source!AW114</f>
        <v>1</v>
      </c>
      <c r="J154" s="29">
        <f>ROUND((ROUND((Source!AC114*Source!AW114*Source!I114),2)),2)+(ROUND((ROUND(((Source!ET114)*Source!AV114*Source!I114),2)),2)+ROUND((ROUND(((Source!AE114-(Source!EU114))*Source!AV114*Source!I114),2)),2))+ROUND((ROUND((Source!AF114*Source!AV114*Source!I114),2)),2)</f>
        <v>16316.49</v>
      </c>
      <c r="K154" s="10">
        <f>IF(Source!BC114&lt;&gt; 0, Source!BC114, 1)</f>
        <v>10.74</v>
      </c>
      <c r="L154" s="29">
        <f>Source!O114</f>
        <v>175239.1</v>
      </c>
      <c r="Q154">
        <f>ROUND((Source!DN114/100)*ROUND((ROUND((Source!AF114*Source!AV114*Source!I114),2)),2), 2)</f>
        <v>0</v>
      </c>
      <c r="R154">
        <f>Source!X114</f>
        <v>0</v>
      </c>
      <c r="S154">
        <f>ROUND((Source!DO114/100)*ROUND((ROUND((Source!AF114*Source!AV114*Source!I114),2)),2), 2)</f>
        <v>0</v>
      </c>
      <c r="T154">
        <f>Source!Y114</f>
        <v>0</v>
      </c>
      <c r="U154">
        <f>ROUND((175/100)*ROUND((ROUND((Source!AE114*Source!AV114*Source!I114),2)),2), 2)</f>
        <v>0</v>
      </c>
      <c r="V154">
        <f>ROUND((160/100)*ROUND(ROUND((ROUND((Source!AE114*Source!AV114*Source!I114),2)*Source!BS114),2), 2), 2)</f>
        <v>0</v>
      </c>
      <c r="X154">
        <f>IF(Source!BI114&lt;=1,J154, 0)</f>
        <v>16316.49</v>
      </c>
      <c r="Y154">
        <f>IF(Source!BI114=2,J154, 0)</f>
        <v>0</v>
      </c>
      <c r="Z154">
        <f>IF(Source!BI114=3,J154, 0)</f>
        <v>0</v>
      </c>
      <c r="AA154">
        <f>IF(Source!BI114=4,J154, 0)</f>
        <v>0</v>
      </c>
    </row>
    <row r="155" spans="1:27" ht="14.25" x14ac:dyDescent="0.2">
      <c r="A155" s="26"/>
      <c r="B155" s="26"/>
      <c r="C155" s="26"/>
      <c r="D155" s="26" t="s">
        <v>314</v>
      </c>
      <c r="E155" s="27" t="s">
        <v>315</v>
      </c>
      <c r="F155" s="10">
        <f>Source!DN112</f>
        <v>104</v>
      </c>
      <c r="G155" s="29"/>
      <c r="H155" s="28"/>
      <c r="I155" s="10"/>
      <c r="J155" s="29">
        <f>SUM(Q147:Q154)</f>
        <v>4407.16</v>
      </c>
      <c r="K155" s="10">
        <f>Source!BZ112</f>
        <v>87</v>
      </c>
      <c r="L155" s="29">
        <f>SUM(R147:R154)</f>
        <v>97293.47</v>
      </c>
    </row>
    <row r="156" spans="1:27" ht="14.25" x14ac:dyDescent="0.2">
      <c r="A156" s="26"/>
      <c r="B156" s="26"/>
      <c r="C156" s="26"/>
      <c r="D156" s="26" t="s">
        <v>316</v>
      </c>
      <c r="E156" s="27" t="s">
        <v>315</v>
      </c>
      <c r="F156" s="10">
        <f>Source!DO112</f>
        <v>79</v>
      </c>
      <c r="G156" s="29"/>
      <c r="H156" s="28"/>
      <c r="I156" s="10"/>
      <c r="J156" s="29">
        <f>SUM(S147:S155)</f>
        <v>3347.74</v>
      </c>
      <c r="K156" s="10">
        <f>Source!CA112</f>
        <v>41</v>
      </c>
      <c r="L156" s="29">
        <f>SUM(T147:T155)</f>
        <v>45850.95</v>
      </c>
    </row>
    <row r="157" spans="1:27" ht="14.25" x14ac:dyDescent="0.2">
      <c r="A157" s="26"/>
      <c r="B157" s="26"/>
      <c r="C157" s="26"/>
      <c r="D157" s="26" t="s">
        <v>325</v>
      </c>
      <c r="E157" s="27" t="s">
        <v>315</v>
      </c>
      <c r="F157" s="10">
        <f>175</f>
        <v>175</v>
      </c>
      <c r="G157" s="29"/>
      <c r="H157" s="28"/>
      <c r="I157" s="10"/>
      <c r="J157" s="29">
        <f>SUM(U147:U156)</f>
        <v>831.46</v>
      </c>
      <c r="K157" s="10">
        <f>160</f>
        <v>160</v>
      </c>
      <c r="L157" s="29">
        <f>SUM(V147:V156)</f>
        <v>20061.47</v>
      </c>
    </row>
    <row r="158" spans="1:27" ht="14.25" x14ac:dyDescent="0.2">
      <c r="A158" s="34"/>
      <c r="B158" s="34"/>
      <c r="C158" s="34"/>
      <c r="D158" s="34" t="s">
        <v>317</v>
      </c>
      <c r="E158" s="35" t="s">
        <v>318</v>
      </c>
      <c r="F158" s="36">
        <f>Source!AQ112</f>
        <v>53</v>
      </c>
      <c r="G158" s="37"/>
      <c r="H158" s="38" t="str">
        <f>Source!DI112</f>
        <v>)*1,15</v>
      </c>
      <c r="I158" s="36">
        <f>Source!AV112</f>
        <v>1</v>
      </c>
      <c r="J158" s="37">
        <f>Source!U112</f>
        <v>325.97278999999997</v>
      </c>
      <c r="K158" s="36"/>
      <c r="L158" s="37"/>
    </row>
    <row r="159" spans="1:27" ht="15" x14ac:dyDescent="0.25">
      <c r="A159" s="39"/>
      <c r="B159" s="39"/>
      <c r="C159" s="39"/>
      <c r="D159" s="40" t="s">
        <v>319</v>
      </c>
      <c r="E159" s="39"/>
      <c r="F159" s="39"/>
      <c r="G159" s="39"/>
      <c r="H159" s="39"/>
      <c r="I159" s="76">
        <f>J149+J150+J152+J155+J156+J157+SUM(J153:J154)</f>
        <v>52812.99</v>
      </c>
      <c r="J159" s="76"/>
      <c r="K159" s="76">
        <f>L149+L150+L152+L155+L156+L157+SUM(L153:L154)</f>
        <v>676194</v>
      </c>
      <c r="L159" s="76"/>
      <c r="O159" s="32">
        <f>J149+J150+J152+J155+J156+J157+SUM(J153:J154)</f>
        <v>52812.99</v>
      </c>
      <c r="P159" s="32">
        <f>L149+L150+L152+L155+L156+L157+SUM(L153:L154)</f>
        <v>676194</v>
      </c>
      <c r="X159">
        <f>IF(Source!BI112&lt;=1,J149+J150+J152+J155+J156+J157-0, 0)</f>
        <v>18381.339999999997</v>
      </c>
      <c r="Y159">
        <f>IF(Source!BI112=2,J149+J150+J152+J155+J156+J157-0, 0)</f>
        <v>0</v>
      </c>
      <c r="Z159">
        <f>IF(Source!BI112=3,J149+J150+J152+J155+J156+J157-0, 0)</f>
        <v>0</v>
      </c>
      <c r="AA159">
        <f>IF(Source!BI112=4,J149+J150+J152+J155+J156+J157,0)</f>
        <v>0</v>
      </c>
    </row>
    <row r="161" spans="1:27" ht="99.75" x14ac:dyDescent="0.2">
      <c r="A161" s="26">
        <v>6</v>
      </c>
      <c r="B161" s="26">
        <v>6</v>
      </c>
      <c r="C161" s="26" t="str">
        <f>Source!F115</f>
        <v>3.12-3-10</v>
      </c>
      <c r="D161" s="26" t="s">
        <v>150</v>
      </c>
      <c r="E161" s="27" t="str">
        <f>Source!H115</f>
        <v>100 м2</v>
      </c>
      <c r="F161" s="10">
        <f>Source!I115</f>
        <v>2.0500000000000001E-2</v>
      </c>
      <c r="G161" s="29"/>
      <c r="H161" s="28"/>
      <c r="I161" s="10"/>
      <c r="J161" s="29"/>
      <c r="K161" s="10"/>
      <c r="L161" s="29"/>
      <c r="Q161">
        <f>ROUND((Source!DN115/100)*ROUND((ROUND((Source!AF115*Source!AV115*Source!I115),2)),2), 2)</f>
        <v>24.19</v>
      </c>
      <c r="R161">
        <f>Source!X115</f>
        <v>534.03</v>
      </c>
      <c r="S161">
        <f>ROUND((Source!DO115/100)*ROUND((ROUND((Source!AF115*Source!AV115*Source!I115),2)),2), 2)</f>
        <v>18.38</v>
      </c>
      <c r="T161">
        <f>Source!Y115</f>
        <v>251.67</v>
      </c>
      <c r="U161">
        <f>ROUND((175/100)*ROUND((ROUND((Source!AE115*Source!AV115*Source!I115),2)),2), 2)</f>
        <v>0.37</v>
      </c>
      <c r="V161">
        <f>ROUND((160/100)*ROUND(ROUND((ROUND((Source!AE115*Source!AV115*Source!I115),2)*Source!BS115),2), 2), 2)</f>
        <v>8.86</v>
      </c>
    </row>
    <row r="162" spans="1:27" x14ac:dyDescent="0.2">
      <c r="D162" s="30" t="str">
        <f>"Объем: "&amp;Source!I115&amp;"=2,05/"&amp;"100"</f>
        <v>Объем: 0,0205=2,05/100</v>
      </c>
    </row>
    <row r="163" spans="1:27" ht="14.25" x14ac:dyDescent="0.2">
      <c r="A163" s="26"/>
      <c r="B163" s="26"/>
      <c r="C163" s="26"/>
      <c r="D163" s="26" t="s">
        <v>313</v>
      </c>
      <c r="E163" s="27"/>
      <c r="F163" s="10"/>
      <c r="G163" s="29">
        <f>Source!AO115</f>
        <v>986.85</v>
      </c>
      <c r="H163" s="28" t="str">
        <f>Source!DG115</f>
        <v>)*1,15</v>
      </c>
      <c r="I163" s="10">
        <f>Source!AV115</f>
        <v>1</v>
      </c>
      <c r="J163" s="29">
        <f>ROUND((ROUND((Source!AF115*Source!AV115*Source!I115),2)),2)</f>
        <v>23.26</v>
      </c>
      <c r="K163" s="10">
        <f>IF(Source!BA115&lt;&gt; 0, Source!BA115, 1)</f>
        <v>26.39</v>
      </c>
      <c r="L163" s="29">
        <f>Source!S115</f>
        <v>613.83000000000004</v>
      </c>
      <c r="W163">
        <f>J163</f>
        <v>23.26</v>
      </c>
    </row>
    <row r="164" spans="1:27" ht="14.25" x14ac:dyDescent="0.2">
      <c r="A164" s="26"/>
      <c r="B164" s="26"/>
      <c r="C164" s="26"/>
      <c r="D164" s="26" t="s">
        <v>322</v>
      </c>
      <c r="E164" s="27"/>
      <c r="F164" s="10"/>
      <c r="G164" s="29">
        <f>Source!AM115</f>
        <v>50.84</v>
      </c>
      <c r="H164" s="28" t="str">
        <f>Source!DE115</f>
        <v>)*1,25</v>
      </c>
      <c r="I164" s="10">
        <f>Source!AV115</f>
        <v>1</v>
      </c>
      <c r="J164" s="29">
        <f>(ROUND((ROUND((((Source!ET115*1.25))*Source!AV115*Source!I115),2)),2)+ROUND((ROUND(((Source!AE115-((Source!EU115*1.25)))*Source!AV115*Source!I115),2)),2))</f>
        <v>1.3</v>
      </c>
      <c r="K164" s="10">
        <f>IF(Source!BB115&lt;&gt; 0, Source!BB115, 1)</f>
        <v>9.3800000000000008</v>
      </c>
      <c r="L164" s="29">
        <f>Source!Q115</f>
        <v>12.19</v>
      </c>
    </row>
    <row r="165" spans="1:27" ht="14.25" x14ac:dyDescent="0.2">
      <c r="A165" s="26"/>
      <c r="B165" s="26"/>
      <c r="C165" s="26"/>
      <c r="D165" s="26" t="s">
        <v>323</v>
      </c>
      <c r="E165" s="27"/>
      <c r="F165" s="10"/>
      <c r="G165" s="29">
        <f>Source!AN115</f>
        <v>8.01</v>
      </c>
      <c r="H165" s="28" t="str">
        <f>Source!DF115</f>
        <v>)*1,25</v>
      </c>
      <c r="I165" s="10">
        <f>Source!AV115</f>
        <v>1</v>
      </c>
      <c r="J165" s="41">
        <f>ROUND((ROUND((Source!AE115*Source!AV115*Source!I115),2)),2)</f>
        <v>0.21</v>
      </c>
      <c r="K165" s="10">
        <f>IF(Source!BS115&lt;&gt; 0, Source!BS115, 1)</f>
        <v>26.39</v>
      </c>
      <c r="L165" s="41">
        <f>Source!R115</f>
        <v>5.54</v>
      </c>
      <c r="W165">
        <f>J165</f>
        <v>0.21</v>
      </c>
    </row>
    <row r="166" spans="1:27" ht="14.25" x14ac:dyDescent="0.2">
      <c r="A166" s="26"/>
      <c r="B166" s="26"/>
      <c r="C166" s="26"/>
      <c r="D166" s="26" t="s">
        <v>324</v>
      </c>
      <c r="E166" s="27"/>
      <c r="F166" s="10"/>
      <c r="G166" s="29">
        <f>Source!AL115</f>
        <v>7205.92</v>
      </c>
      <c r="H166" s="28" t="str">
        <f>Source!DD115</f>
        <v/>
      </c>
      <c r="I166" s="10">
        <f>Source!AW115</f>
        <v>1</v>
      </c>
      <c r="J166" s="29">
        <f>ROUND((ROUND((Source!AC115*Source!AW115*Source!I115),2)),2)</f>
        <v>147.72</v>
      </c>
      <c r="K166" s="10">
        <f>IF(Source!BC115&lt;&gt; 0, Source!BC115, 1)</f>
        <v>1.95</v>
      </c>
      <c r="L166" s="29">
        <f>Source!P115</f>
        <v>288.05</v>
      </c>
    </row>
    <row r="167" spans="1:27" ht="199.5" x14ac:dyDescent="0.2">
      <c r="A167" s="26" t="s">
        <v>152</v>
      </c>
      <c r="B167" s="26" t="s">
        <v>152</v>
      </c>
      <c r="C167" s="26" t="str">
        <f>Source!F116</f>
        <v>1.1-1-1312</v>
      </c>
      <c r="D167" s="26" t="s">
        <v>282</v>
      </c>
      <c r="E167" s="27" t="str">
        <f>Source!H116</f>
        <v>м2</v>
      </c>
      <c r="F167" s="10">
        <f>Source!I116</f>
        <v>2.7681150000000003</v>
      </c>
      <c r="G167" s="29">
        <f>Source!AK116</f>
        <v>25.09</v>
      </c>
      <c r="H167" s="31" t="s">
        <v>3</v>
      </c>
      <c r="I167" s="10">
        <f>Source!AW116</f>
        <v>1</v>
      </c>
      <c r="J167" s="29">
        <f>ROUND((ROUND((Source!AC116*Source!AW116*Source!I116),2)),2)+(ROUND((ROUND(((Source!ET116)*Source!AV116*Source!I116),2)),2)+ROUND((ROUND(((Source!AE116-(Source!EU116))*Source!AV116*Source!I116),2)),2))+ROUND((ROUND((Source!AF116*Source!AV116*Source!I116),2)),2)</f>
        <v>69.45</v>
      </c>
      <c r="K167" s="10">
        <f>IF(Source!BC116&lt;&gt; 0, Source!BC116, 1)</f>
        <v>10.5</v>
      </c>
      <c r="L167" s="29">
        <f>Source!O116</f>
        <v>729.23</v>
      </c>
      <c r="Q167">
        <f>ROUND((Source!DN116/100)*ROUND((ROUND((Source!AF116*Source!AV116*Source!I116),2)),2), 2)</f>
        <v>0</v>
      </c>
      <c r="R167">
        <f>Source!X116</f>
        <v>0</v>
      </c>
      <c r="S167">
        <f>ROUND((Source!DO116/100)*ROUND((ROUND((Source!AF116*Source!AV116*Source!I116),2)),2), 2)</f>
        <v>0</v>
      </c>
      <c r="T167">
        <f>Source!Y116</f>
        <v>0</v>
      </c>
      <c r="U167">
        <f>ROUND((175/100)*ROUND((ROUND((Source!AE116*Source!AV116*Source!I116),2)),2), 2)</f>
        <v>0</v>
      </c>
      <c r="V167">
        <f>ROUND((160/100)*ROUND(ROUND((ROUND((Source!AE116*Source!AV116*Source!I116),2)*Source!BS116),2), 2), 2)</f>
        <v>0</v>
      </c>
      <c r="X167">
        <f>IF(Source!BI116&lt;=1,J167, 0)</f>
        <v>69.45</v>
      </c>
      <c r="Y167">
        <f>IF(Source!BI116=2,J167, 0)</f>
        <v>0</v>
      </c>
      <c r="Z167">
        <f>IF(Source!BI116=3,J167, 0)</f>
        <v>0</v>
      </c>
      <c r="AA167">
        <f>IF(Source!BI116=4,J167, 0)</f>
        <v>0</v>
      </c>
    </row>
    <row r="168" spans="1:27" ht="228" x14ac:dyDescent="0.2">
      <c r="A168" s="26" t="s">
        <v>153</v>
      </c>
      <c r="B168" s="26" t="s">
        <v>153</v>
      </c>
      <c r="C168" s="26" t="str">
        <f>Source!F117</f>
        <v>1.1-1-1313</v>
      </c>
      <c r="D168" s="26" t="s">
        <v>283</v>
      </c>
      <c r="E168" s="27" t="str">
        <f>Source!H117</f>
        <v>м2</v>
      </c>
      <c r="F168" s="10">
        <f>Source!I117</f>
        <v>1.235535</v>
      </c>
      <c r="G168" s="29">
        <f>Source!AK117</f>
        <v>23.06</v>
      </c>
      <c r="H168" s="31" t="s">
        <v>3</v>
      </c>
      <c r="I168" s="10">
        <f>Source!AW117</f>
        <v>1</v>
      </c>
      <c r="J168" s="29">
        <f>ROUND((ROUND((Source!AC117*Source!AW117*Source!I117),2)),2)+(ROUND((ROUND(((Source!ET117)*Source!AV117*Source!I117),2)),2)+ROUND((ROUND(((Source!AE117-(Source!EU117))*Source!AV117*Source!I117),2)),2))+ROUND((ROUND((Source!AF117*Source!AV117*Source!I117),2)),2)</f>
        <v>28.49</v>
      </c>
      <c r="K168" s="10">
        <f>IF(Source!BC117&lt;&gt; 0, Source!BC117, 1)</f>
        <v>10.74</v>
      </c>
      <c r="L168" s="29">
        <f>Source!O117</f>
        <v>305.98</v>
      </c>
      <c r="Q168">
        <f>ROUND((Source!DN117/100)*ROUND((ROUND((Source!AF117*Source!AV117*Source!I117),2)),2), 2)</f>
        <v>0</v>
      </c>
      <c r="R168">
        <f>Source!X117</f>
        <v>0</v>
      </c>
      <c r="S168">
        <f>ROUND((Source!DO117/100)*ROUND((ROUND((Source!AF117*Source!AV117*Source!I117),2)),2), 2)</f>
        <v>0</v>
      </c>
      <c r="T168">
        <f>Source!Y117</f>
        <v>0</v>
      </c>
      <c r="U168">
        <f>ROUND((175/100)*ROUND((ROUND((Source!AE117*Source!AV117*Source!I117),2)),2), 2)</f>
        <v>0</v>
      </c>
      <c r="V168">
        <f>ROUND((160/100)*ROUND(ROUND((ROUND((Source!AE117*Source!AV117*Source!I117),2)*Source!BS117),2), 2), 2)</f>
        <v>0</v>
      </c>
      <c r="X168">
        <f>IF(Source!BI117&lt;=1,J168, 0)</f>
        <v>28.49</v>
      </c>
      <c r="Y168">
        <f>IF(Source!BI117=2,J168, 0)</f>
        <v>0</v>
      </c>
      <c r="Z168">
        <f>IF(Source!BI117=3,J168, 0)</f>
        <v>0</v>
      </c>
      <c r="AA168">
        <f>IF(Source!BI117=4,J168, 0)</f>
        <v>0</v>
      </c>
    </row>
    <row r="169" spans="1:27" ht="14.25" x14ac:dyDescent="0.2">
      <c r="A169" s="26"/>
      <c r="B169" s="26"/>
      <c r="C169" s="26"/>
      <c r="D169" s="26" t="s">
        <v>314</v>
      </c>
      <c r="E169" s="27" t="s">
        <v>315</v>
      </c>
      <c r="F169" s="10">
        <f>Source!DN115</f>
        <v>104</v>
      </c>
      <c r="G169" s="29"/>
      <c r="H169" s="28"/>
      <c r="I169" s="10"/>
      <c r="J169" s="29">
        <f>SUM(Q161:Q168)</f>
        <v>24.19</v>
      </c>
      <c r="K169" s="10">
        <f>Source!BZ115</f>
        <v>87</v>
      </c>
      <c r="L169" s="29">
        <f>SUM(R161:R168)</f>
        <v>534.03</v>
      </c>
    </row>
    <row r="170" spans="1:27" ht="14.25" x14ac:dyDescent="0.2">
      <c r="A170" s="26"/>
      <c r="B170" s="26"/>
      <c r="C170" s="26"/>
      <c r="D170" s="26" t="s">
        <v>316</v>
      </c>
      <c r="E170" s="27" t="s">
        <v>315</v>
      </c>
      <c r="F170" s="10">
        <f>Source!DO115</f>
        <v>79</v>
      </c>
      <c r="G170" s="29"/>
      <c r="H170" s="28"/>
      <c r="I170" s="10"/>
      <c r="J170" s="29">
        <f>SUM(S161:S169)</f>
        <v>18.38</v>
      </c>
      <c r="K170" s="10">
        <f>Source!CA115</f>
        <v>41</v>
      </c>
      <c r="L170" s="29">
        <f>SUM(T161:T169)</f>
        <v>251.67</v>
      </c>
    </row>
    <row r="171" spans="1:27" ht="14.25" x14ac:dyDescent="0.2">
      <c r="A171" s="26"/>
      <c r="B171" s="26"/>
      <c r="C171" s="26"/>
      <c r="D171" s="26" t="s">
        <v>325</v>
      </c>
      <c r="E171" s="27" t="s">
        <v>315</v>
      </c>
      <c r="F171" s="10">
        <f>175</f>
        <v>175</v>
      </c>
      <c r="G171" s="29"/>
      <c r="H171" s="28"/>
      <c r="I171" s="10"/>
      <c r="J171" s="29">
        <f>SUM(U161:U170)</f>
        <v>0.37</v>
      </c>
      <c r="K171" s="10">
        <f>160</f>
        <v>160</v>
      </c>
      <c r="L171" s="29">
        <f>SUM(V161:V170)</f>
        <v>8.86</v>
      </c>
    </row>
    <row r="172" spans="1:27" ht="14.25" x14ac:dyDescent="0.2">
      <c r="A172" s="34"/>
      <c r="B172" s="34"/>
      <c r="C172" s="34"/>
      <c r="D172" s="34" t="s">
        <v>317</v>
      </c>
      <c r="E172" s="35" t="s">
        <v>318</v>
      </c>
      <c r="F172" s="36">
        <f>Source!AQ115</f>
        <v>85</v>
      </c>
      <c r="G172" s="37"/>
      <c r="H172" s="38" t="str">
        <f>Source!DI115</f>
        <v>)*1,15</v>
      </c>
      <c r="I172" s="36">
        <f>Source!AV115</f>
        <v>1</v>
      </c>
      <c r="J172" s="37">
        <f>Source!U115</f>
        <v>2.0038749999999999</v>
      </c>
      <c r="K172" s="36"/>
      <c r="L172" s="37"/>
    </row>
    <row r="173" spans="1:27" ht="15" x14ac:dyDescent="0.25">
      <c r="A173" s="39"/>
      <c r="B173" s="39"/>
      <c r="C173" s="39"/>
      <c r="D173" s="40" t="s">
        <v>319</v>
      </c>
      <c r="E173" s="39"/>
      <c r="F173" s="39"/>
      <c r="G173" s="39"/>
      <c r="H173" s="39"/>
      <c r="I173" s="76">
        <f>J163+J164+J166+J169+J170+J171+SUM(J167:J168)</f>
        <v>313.15999999999997</v>
      </c>
      <c r="J173" s="76"/>
      <c r="K173" s="76">
        <f>L163+L164+L166+L169+L170+L171+SUM(L167:L168)</f>
        <v>2743.84</v>
      </c>
      <c r="L173" s="76"/>
      <c r="O173" s="32">
        <f>J163+J164+J166+J169+J170+J171+SUM(J167:J168)</f>
        <v>313.15999999999997</v>
      </c>
      <c r="P173" s="32">
        <f>L163+L164+L166+L169+L170+L171+SUM(L167:L168)</f>
        <v>2743.84</v>
      </c>
      <c r="X173">
        <f>IF(Source!BI115&lt;=1,J163+J164+J166+J169+J170+J171-0, 0)</f>
        <v>215.22</v>
      </c>
      <c r="Y173">
        <f>IF(Source!BI115=2,J163+J164+J166+J169+J170+J171-0, 0)</f>
        <v>0</v>
      </c>
      <c r="Z173">
        <f>IF(Source!BI115=3,J163+J164+J166+J169+J170+J171-0, 0)</f>
        <v>0</v>
      </c>
      <c r="AA173">
        <f>IF(Source!BI115=4,J163+J164+J166+J169+J170+J171,0)</f>
        <v>0</v>
      </c>
    </row>
    <row r="176" spans="1:27" ht="16.5" x14ac:dyDescent="0.25">
      <c r="A176" s="75" t="str">
        <f>CONCATENATE("Подраздел: ",IF(Source!G119&lt;&gt;"Новый подраздел", Source!G119, ""))</f>
        <v>Подраздел: Кровля тех. этажа в/о В/5-9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</row>
    <row r="177" spans="1:27" ht="42.75" x14ac:dyDescent="0.2">
      <c r="A177" s="26">
        <v>1</v>
      </c>
      <c r="B177" s="26">
        <v>1</v>
      </c>
      <c r="C177" s="26" t="str">
        <f>Source!F123</f>
        <v>6.61-26-1</v>
      </c>
      <c r="D177" s="26" t="s">
        <v>21</v>
      </c>
      <c r="E177" s="27" t="str">
        <f>Source!H123</f>
        <v>100 м2</v>
      </c>
      <c r="F177" s="10">
        <f>Source!I123</f>
        <v>3.3999999999999998E-3</v>
      </c>
      <c r="G177" s="29"/>
      <c r="H177" s="28"/>
      <c r="I177" s="10"/>
      <c r="J177" s="29"/>
      <c r="K177" s="10"/>
      <c r="L177" s="29"/>
      <c r="Q177">
        <f>ROUND((Source!DN123/100)*ROUND((ROUND((Source!AF123*Source!AV123*Source!I123),2)),2), 2)</f>
        <v>1.6</v>
      </c>
      <c r="R177">
        <f>Source!X123</f>
        <v>36.950000000000003</v>
      </c>
      <c r="S177">
        <f>ROUND((Source!DO123/100)*ROUND((ROUND((Source!AF123*Source!AV123*Source!I123),2)),2), 2)</f>
        <v>1.1000000000000001</v>
      </c>
      <c r="T177">
        <f>Source!Y123</f>
        <v>21.64</v>
      </c>
      <c r="U177">
        <f>ROUND((175/100)*ROUND((ROUND((Source!AE123*Source!AV123*Source!I123),2)),2), 2)</f>
        <v>0</v>
      </c>
      <c r="V177">
        <f>ROUND((160/100)*ROUND(ROUND((ROUND((Source!AE123*Source!AV123*Source!I123),2)*Source!BS123),2), 2), 2)</f>
        <v>0</v>
      </c>
    </row>
    <row r="178" spans="1:27" x14ac:dyDescent="0.2">
      <c r="D178" s="30" t="str">
        <f>"Объем: "&amp;Source!I123&amp;"=0,34/"&amp;"100"</f>
        <v>Объем: 0,0034=0,34/100</v>
      </c>
    </row>
    <row r="179" spans="1:27" ht="14.25" x14ac:dyDescent="0.2">
      <c r="A179" s="26"/>
      <c r="B179" s="26"/>
      <c r="C179" s="26"/>
      <c r="D179" s="26" t="s">
        <v>313</v>
      </c>
      <c r="E179" s="27"/>
      <c r="F179" s="10"/>
      <c r="G179" s="29">
        <f>Source!AO123</f>
        <v>587.65</v>
      </c>
      <c r="H179" s="28" t="str">
        <f>Source!DG123</f>
        <v/>
      </c>
      <c r="I179" s="10">
        <f>Source!AV123</f>
        <v>1</v>
      </c>
      <c r="J179" s="29">
        <f>ROUND((ROUND((Source!AF123*Source!AV123*Source!I123),2)),2)</f>
        <v>2</v>
      </c>
      <c r="K179" s="10">
        <f>IF(Source!BA123&lt;&gt; 0, Source!BA123, 1)</f>
        <v>26.39</v>
      </c>
      <c r="L179" s="29">
        <f>Source!S123</f>
        <v>52.78</v>
      </c>
      <c r="W179">
        <f>J179</f>
        <v>2</v>
      </c>
    </row>
    <row r="180" spans="1:27" ht="28.5" x14ac:dyDescent="0.2">
      <c r="A180" s="26" t="s">
        <v>27</v>
      </c>
      <c r="B180" s="26" t="s">
        <v>27</v>
      </c>
      <c r="C180" s="26" t="str">
        <f>Source!F124</f>
        <v>9999990001</v>
      </c>
      <c r="D180" s="26" t="s">
        <v>29</v>
      </c>
      <c r="E180" s="27" t="str">
        <f>Source!H124</f>
        <v>т</v>
      </c>
      <c r="F180" s="10">
        <f>Source!I124</f>
        <v>-1.5640000000000001E-2</v>
      </c>
      <c r="G180" s="29">
        <f>Source!AK124</f>
        <v>0</v>
      </c>
      <c r="H180" s="31" t="s">
        <v>3</v>
      </c>
      <c r="I180" s="10">
        <f>Source!AW124</f>
        <v>1</v>
      </c>
      <c r="J180" s="29">
        <f>ROUND((ROUND((Source!AC124*Source!AW124*Source!I124),2)),2)+(ROUND((ROUND(((Source!ET124)*Source!AV124*Source!I124),2)),2)+ROUND((ROUND(((Source!AE124-(Source!EU124))*Source!AV124*Source!I124),2)),2))+ROUND((ROUND((Source!AF124*Source!AV124*Source!I124),2)),2)</f>
        <v>0</v>
      </c>
      <c r="K180" s="10">
        <f>IF(Source!BC124&lt;&gt; 0, Source!BC124, 1)</f>
        <v>1</v>
      </c>
      <c r="L180" s="29">
        <f>Source!O124</f>
        <v>0</v>
      </c>
      <c r="Q180">
        <f>ROUND((Source!DN124/100)*ROUND((ROUND((Source!AF124*Source!AV124*Source!I124),2)),2), 2)</f>
        <v>0</v>
      </c>
      <c r="R180">
        <f>Source!X124</f>
        <v>0</v>
      </c>
      <c r="S180">
        <f>ROUND((Source!DO124/100)*ROUND((ROUND((Source!AF124*Source!AV124*Source!I124),2)),2), 2)</f>
        <v>0</v>
      </c>
      <c r="T180">
        <f>Source!Y124</f>
        <v>0</v>
      </c>
      <c r="U180">
        <f>ROUND((175/100)*ROUND((ROUND((Source!AE124*Source!AV124*Source!I124),2)),2), 2)</f>
        <v>0</v>
      </c>
      <c r="V180">
        <f>ROUND((160/100)*ROUND(ROUND((ROUND((Source!AE124*Source!AV124*Source!I124),2)*Source!BS124),2), 2), 2)</f>
        <v>0</v>
      </c>
      <c r="X180">
        <f>IF(Source!BI124&lt;=1,J180, 0)</f>
        <v>0</v>
      </c>
      <c r="Y180">
        <f>IF(Source!BI124=2,J180, 0)</f>
        <v>0</v>
      </c>
      <c r="Z180">
        <f>IF(Source!BI124=3,J180, 0)</f>
        <v>0</v>
      </c>
      <c r="AA180">
        <f>IF(Source!BI124=4,J180, 0)</f>
        <v>0</v>
      </c>
    </row>
    <row r="181" spans="1:27" ht="14.25" x14ac:dyDescent="0.2">
      <c r="A181" s="26"/>
      <c r="B181" s="26"/>
      <c r="C181" s="26"/>
      <c r="D181" s="26" t="s">
        <v>314</v>
      </c>
      <c r="E181" s="27" t="s">
        <v>315</v>
      </c>
      <c r="F181" s="10">
        <f>Source!DN123</f>
        <v>80</v>
      </c>
      <c r="G181" s="29"/>
      <c r="H181" s="28"/>
      <c r="I181" s="10"/>
      <c r="J181" s="29">
        <f>SUM(Q177:Q180)</f>
        <v>1.6</v>
      </c>
      <c r="K181" s="10">
        <f>Source!BZ123</f>
        <v>70</v>
      </c>
      <c r="L181" s="29">
        <f>SUM(R177:R180)</f>
        <v>36.950000000000003</v>
      </c>
    </row>
    <row r="182" spans="1:27" ht="14.25" x14ac:dyDescent="0.2">
      <c r="A182" s="26"/>
      <c r="B182" s="26"/>
      <c r="C182" s="26"/>
      <c r="D182" s="26" t="s">
        <v>316</v>
      </c>
      <c r="E182" s="27" t="s">
        <v>315</v>
      </c>
      <c r="F182" s="10">
        <f>Source!DO123</f>
        <v>55</v>
      </c>
      <c r="G182" s="29"/>
      <c r="H182" s="28"/>
      <c r="I182" s="10"/>
      <c r="J182" s="29">
        <f>SUM(S177:S181)</f>
        <v>1.1000000000000001</v>
      </c>
      <c r="K182" s="10">
        <f>Source!CA123</f>
        <v>41</v>
      </c>
      <c r="L182" s="29">
        <f>SUM(T177:T181)</f>
        <v>21.64</v>
      </c>
    </row>
    <row r="183" spans="1:27" ht="14.25" x14ac:dyDescent="0.2">
      <c r="A183" s="34"/>
      <c r="B183" s="34"/>
      <c r="C183" s="34"/>
      <c r="D183" s="34" t="s">
        <v>317</v>
      </c>
      <c r="E183" s="35" t="s">
        <v>318</v>
      </c>
      <c r="F183" s="36">
        <f>Source!AQ123</f>
        <v>57.5</v>
      </c>
      <c r="G183" s="37"/>
      <c r="H183" s="38" t="str">
        <f>Source!DI123</f>
        <v/>
      </c>
      <c r="I183" s="36">
        <f>Source!AV123</f>
        <v>1</v>
      </c>
      <c r="J183" s="37">
        <f>Source!U123</f>
        <v>0.19549999999999998</v>
      </c>
      <c r="K183" s="36"/>
      <c r="L183" s="37"/>
    </row>
    <row r="184" spans="1:27" ht="15" x14ac:dyDescent="0.25">
      <c r="A184" s="39"/>
      <c r="B184" s="39"/>
      <c r="C184" s="39"/>
      <c r="D184" s="40" t="s">
        <v>319</v>
      </c>
      <c r="E184" s="39"/>
      <c r="F184" s="39"/>
      <c r="G184" s="39"/>
      <c r="H184" s="39"/>
      <c r="I184" s="76">
        <f>J179+J181+J182+SUM(J180:J180)</f>
        <v>4.7</v>
      </c>
      <c r="J184" s="76"/>
      <c r="K184" s="76">
        <f>L179+L181+L182+SUM(L180:L180)</f>
        <v>111.37</v>
      </c>
      <c r="L184" s="76"/>
      <c r="O184" s="32">
        <f>J179+J181+J182+SUM(J180:J180)</f>
        <v>4.7</v>
      </c>
      <c r="P184" s="32">
        <f>L179+L181+L182+SUM(L180:L180)</f>
        <v>111.37</v>
      </c>
      <c r="X184">
        <f>IF(Source!BI123&lt;=1,J179+J181+J182-0, 0)</f>
        <v>4.7</v>
      </c>
      <c r="Y184">
        <f>IF(Source!BI123=2,J179+J181+J182-0, 0)</f>
        <v>0</v>
      </c>
      <c r="Z184">
        <f>IF(Source!BI123=3,J179+J181+J182-0, 0)</f>
        <v>0</v>
      </c>
      <c r="AA184">
        <f>IF(Source!BI123=4,J179+J181+J182,0)</f>
        <v>0</v>
      </c>
    </row>
    <row r="186" spans="1:27" ht="42.75" x14ac:dyDescent="0.2">
      <c r="A186" s="26">
        <v>2</v>
      </c>
      <c r="B186" s="26">
        <v>2</v>
      </c>
      <c r="C186" s="26" t="str">
        <f>Source!F125</f>
        <v>6.62-31-1</v>
      </c>
      <c r="D186" s="26" t="s">
        <v>33</v>
      </c>
      <c r="E186" s="27" t="str">
        <f>Source!H125</f>
        <v>1 м2 поверхности</v>
      </c>
      <c r="F186" s="10">
        <f>Source!I125</f>
        <v>0.35</v>
      </c>
      <c r="G186" s="29"/>
      <c r="H186" s="28"/>
      <c r="I186" s="10"/>
      <c r="J186" s="29"/>
      <c r="K186" s="10"/>
      <c r="L186" s="29"/>
      <c r="Q186">
        <f>ROUND((Source!DN125/100)*ROUND((ROUND((Source!AF125*Source!AV125*Source!I125),2)),2), 2)</f>
        <v>2.15</v>
      </c>
      <c r="R186">
        <f>Source!X125</f>
        <v>47.09</v>
      </c>
      <c r="S186">
        <f>ROUND((Source!DO125/100)*ROUND((ROUND((Source!AF125*Source!AV125*Source!I125),2)),2), 2)</f>
        <v>1.38</v>
      </c>
      <c r="T186">
        <f>Source!Y125</f>
        <v>23.26</v>
      </c>
      <c r="U186">
        <f>ROUND((175/100)*ROUND((ROUND((Source!AE125*Source!AV125*Source!I125),2)),2), 2)</f>
        <v>0</v>
      </c>
      <c r="V186">
        <f>ROUND((160/100)*ROUND(ROUND((ROUND((Source!AE125*Source!AV125*Source!I125),2)*Source!BS125),2), 2), 2)</f>
        <v>0</v>
      </c>
    </row>
    <row r="187" spans="1:27" ht="14.25" x14ac:dyDescent="0.2">
      <c r="A187" s="26"/>
      <c r="B187" s="26"/>
      <c r="C187" s="26"/>
      <c r="D187" s="26" t="s">
        <v>313</v>
      </c>
      <c r="E187" s="27"/>
      <c r="F187" s="10"/>
      <c r="G187" s="29">
        <f>Source!AO125</f>
        <v>6.13</v>
      </c>
      <c r="H187" s="28" t="str">
        <f>Source!DG125</f>
        <v/>
      </c>
      <c r="I187" s="10">
        <f>Source!AV125</f>
        <v>1</v>
      </c>
      <c r="J187" s="29">
        <f>ROUND((ROUND((Source!AF125*Source!AV125*Source!I125),2)),2)</f>
        <v>2.15</v>
      </c>
      <c r="K187" s="10">
        <f>IF(Source!BA125&lt;&gt; 0, Source!BA125, 1)</f>
        <v>26.39</v>
      </c>
      <c r="L187" s="29">
        <f>Source!S125</f>
        <v>56.74</v>
      </c>
      <c r="W187">
        <f>J187</f>
        <v>2.15</v>
      </c>
    </row>
    <row r="188" spans="1:27" ht="14.25" x14ac:dyDescent="0.2">
      <c r="A188" s="26"/>
      <c r="B188" s="26"/>
      <c r="C188" s="26"/>
      <c r="D188" s="26" t="s">
        <v>314</v>
      </c>
      <c r="E188" s="27" t="s">
        <v>315</v>
      </c>
      <c r="F188" s="10">
        <f>Source!DN125</f>
        <v>100</v>
      </c>
      <c r="G188" s="29"/>
      <c r="H188" s="28"/>
      <c r="I188" s="10"/>
      <c r="J188" s="29">
        <f>SUM(Q186:Q187)</f>
        <v>2.15</v>
      </c>
      <c r="K188" s="10">
        <f>Source!BZ125</f>
        <v>83</v>
      </c>
      <c r="L188" s="29">
        <f>SUM(R186:R187)</f>
        <v>47.09</v>
      </c>
    </row>
    <row r="189" spans="1:27" ht="14.25" x14ac:dyDescent="0.2">
      <c r="A189" s="26"/>
      <c r="B189" s="26"/>
      <c r="C189" s="26"/>
      <c r="D189" s="26" t="s">
        <v>316</v>
      </c>
      <c r="E189" s="27" t="s">
        <v>315</v>
      </c>
      <c r="F189" s="10">
        <f>Source!DO125</f>
        <v>64</v>
      </c>
      <c r="G189" s="29"/>
      <c r="H189" s="28"/>
      <c r="I189" s="10"/>
      <c r="J189" s="29">
        <f>SUM(S186:S188)</f>
        <v>1.38</v>
      </c>
      <c r="K189" s="10">
        <f>Source!CA125</f>
        <v>41</v>
      </c>
      <c r="L189" s="29">
        <f>SUM(T186:T188)</f>
        <v>23.26</v>
      </c>
    </row>
    <row r="190" spans="1:27" ht="14.25" x14ac:dyDescent="0.2">
      <c r="A190" s="34"/>
      <c r="B190" s="34"/>
      <c r="C190" s="34"/>
      <c r="D190" s="34" t="s">
        <v>317</v>
      </c>
      <c r="E190" s="35" t="s">
        <v>318</v>
      </c>
      <c r="F190" s="36">
        <f>Source!AQ125</f>
        <v>0.6</v>
      </c>
      <c r="G190" s="37"/>
      <c r="H190" s="38" t="str">
        <f>Source!DI125</f>
        <v/>
      </c>
      <c r="I190" s="36">
        <f>Source!AV125</f>
        <v>1</v>
      </c>
      <c r="J190" s="37">
        <f>Source!U125</f>
        <v>0.21</v>
      </c>
      <c r="K190" s="36"/>
      <c r="L190" s="37"/>
    </row>
    <row r="191" spans="1:27" ht="15" x14ac:dyDescent="0.25">
      <c r="A191" s="39"/>
      <c r="B191" s="39"/>
      <c r="C191" s="39"/>
      <c r="D191" s="40" t="s">
        <v>319</v>
      </c>
      <c r="E191" s="39"/>
      <c r="F191" s="39"/>
      <c r="G191" s="39"/>
      <c r="H191" s="39"/>
      <c r="I191" s="76">
        <f>J187+J188+J189</f>
        <v>5.68</v>
      </c>
      <c r="J191" s="76"/>
      <c r="K191" s="76">
        <f>L187+L188+L189</f>
        <v>127.09000000000002</v>
      </c>
      <c r="L191" s="76"/>
      <c r="O191" s="32">
        <f>J187+J188+J189</f>
        <v>5.68</v>
      </c>
      <c r="P191" s="32">
        <f>L187+L188+L189</f>
        <v>127.09000000000002</v>
      </c>
      <c r="X191">
        <f>IF(Source!BI125&lt;=1,J187+J188+J189-0, 0)</f>
        <v>5.68</v>
      </c>
      <c r="Y191">
        <f>IF(Source!BI125=2,J187+J188+J189-0, 0)</f>
        <v>0</v>
      </c>
      <c r="Z191">
        <f>IF(Source!BI125=3,J187+J188+J189-0, 0)</f>
        <v>0</v>
      </c>
      <c r="AA191">
        <f>IF(Source!BI125=4,J187+J188+J189,0)</f>
        <v>0</v>
      </c>
    </row>
    <row r="193" spans="1:27" ht="28.5" x14ac:dyDescent="0.2">
      <c r="A193" s="26">
        <v>3</v>
      </c>
      <c r="B193" s="26">
        <v>3</v>
      </c>
      <c r="C193" s="26" t="str">
        <f>Source!F126</f>
        <v>6.58-2-1</v>
      </c>
      <c r="D193" s="26" t="s">
        <v>40</v>
      </c>
      <c r="E193" s="27" t="str">
        <f>Source!H126</f>
        <v>100 м2</v>
      </c>
      <c r="F193" s="10">
        <f>Source!I126</f>
        <v>1.5900000000000001E-2</v>
      </c>
      <c r="G193" s="29"/>
      <c r="H193" s="28"/>
      <c r="I193" s="10"/>
      <c r="J193" s="29"/>
      <c r="K193" s="10"/>
      <c r="L193" s="29"/>
      <c r="Q193">
        <f>ROUND((Source!DN126/100)*ROUND((ROUND((Source!AF126*Source!AV126*Source!I126),2)),2), 2)</f>
        <v>2.4300000000000002</v>
      </c>
      <c r="R193">
        <f>Source!X126</f>
        <v>56.16</v>
      </c>
      <c r="S193">
        <f>ROUND((Source!DO126/100)*ROUND((ROUND((Source!AF126*Source!AV126*Source!I126),2)),2), 2)</f>
        <v>1.67</v>
      </c>
      <c r="T193">
        <f>Source!Y126</f>
        <v>32.89</v>
      </c>
      <c r="U193">
        <f>ROUND((175/100)*ROUND((ROUND((Source!AE126*Source!AV126*Source!I126),2)),2), 2)</f>
        <v>0</v>
      </c>
      <c r="V193">
        <f>ROUND((160/100)*ROUND(ROUND((ROUND((Source!AE126*Source!AV126*Source!I126),2)*Source!BS126),2), 2), 2)</f>
        <v>0</v>
      </c>
    </row>
    <row r="194" spans="1:27" x14ac:dyDescent="0.2">
      <c r="D194" s="30" t="str">
        <f>"Объем: "&amp;Source!I126&amp;"=1,59/"&amp;"100"</f>
        <v>Объем: 0,0159=1,59/100</v>
      </c>
    </row>
    <row r="195" spans="1:27" ht="14.25" x14ac:dyDescent="0.2">
      <c r="A195" s="26"/>
      <c r="B195" s="26"/>
      <c r="C195" s="26"/>
      <c r="D195" s="26" t="s">
        <v>313</v>
      </c>
      <c r="E195" s="27"/>
      <c r="F195" s="10"/>
      <c r="G195" s="29">
        <f>Source!AO126</f>
        <v>191.34</v>
      </c>
      <c r="H195" s="28" t="str">
        <f>Source!DG126</f>
        <v/>
      </c>
      <c r="I195" s="10">
        <f>Source!AV126</f>
        <v>1</v>
      </c>
      <c r="J195" s="29">
        <f>ROUND((ROUND((Source!AF126*Source!AV126*Source!I126),2)),2)</f>
        <v>3.04</v>
      </c>
      <c r="K195" s="10">
        <f>IF(Source!BA126&lt;&gt; 0, Source!BA126, 1)</f>
        <v>26.39</v>
      </c>
      <c r="L195" s="29">
        <f>Source!S126</f>
        <v>80.23</v>
      </c>
      <c r="W195">
        <f>J195</f>
        <v>3.04</v>
      </c>
    </row>
    <row r="196" spans="1:27" ht="28.5" x14ac:dyDescent="0.2">
      <c r="A196" s="26" t="s">
        <v>44</v>
      </c>
      <c r="B196" s="26" t="s">
        <v>44</v>
      </c>
      <c r="C196" s="26" t="str">
        <f>Source!F127</f>
        <v>9999990001</v>
      </c>
      <c r="D196" s="26" t="s">
        <v>29</v>
      </c>
      <c r="E196" s="27" t="str">
        <f>Source!H127</f>
        <v>т</v>
      </c>
      <c r="F196" s="10">
        <f>Source!I127</f>
        <v>-1.6218E-2</v>
      </c>
      <c r="G196" s="29">
        <f>Source!AK127</f>
        <v>0</v>
      </c>
      <c r="H196" s="31" t="s">
        <v>3</v>
      </c>
      <c r="I196" s="10">
        <f>Source!AW127</f>
        <v>1</v>
      </c>
      <c r="J196" s="29">
        <f>ROUND((ROUND((Source!AC127*Source!AW127*Source!I127),2)),2)+(ROUND((ROUND(((Source!ET127)*Source!AV127*Source!I127),2)),2)+ROUND((ROUND(((Source!AE127-(Source!EU127))*Source!AV127*Source!I127),2)),2))+ROUND((ROUND((Source!AF127*Source!AV127*Source!I127),2)),2)</f>
        <v>0</v>
      </c>
      <c r="K196" s="10">
        <f>IF(Source!BC127&lt;&gt; 0, Source!BC127, 1)</f>
        <v>1</v>
      </c>
      <c r="L196" s="29">
        <f>Source!O127</f>
        <v>0</v>
      </c>
      <c r="Q196">
        <f>ROUND((Source!DN127/100)*ROUND((ROUND((Source!AF127*Source!AV127*Source!I127),2)),2), 2)</f>
        <v>0</v>
      </c>
      <c r="R196">
        <f>Source!X127</f>
        <v>0</v>
      </c>
      <c r="S196">
        <f>ROUND((Source!DO127/100)*ROUND((ROUND((Source!AF127*Source!AV127*Source!I127),2)),2), 2)</f>
        <v>0</v>
      </c>
      <c r="T196">
        <f>Source!Y127</f>
        <v>0</v>
      </c>
      <c r="U196">
        <f>ROUND((175/100)*ROUND((ROUND((Source!AE127*Source!AV127*Source!I127),2)),2), 2)</f>
        <v>0</v>
      </c>
      <c r="V196">
        <f>ROUND((160/100)*ROUND(ROUND((ROUND((Source!AE127*Source!AV127*Source!I127),2)*Source!BS127),2), 2), 2)</f>
        <v>0</v>
      </c>
      <c r="X196">
        <f>IF(Source!BI127&lt;=1,J196, 0)</f>
        <v>0</v>
      </c>
      <c r="Y196">
        <f>IF(Source!BI127=2,J196, 0)</f>
        <v>0</v>
      </c>
      <c r="Z196">
        <f>IF(Source!BI127=3,J196, 0)</f>
        <v>0</v>
      </c>
      <c r="AA196">
        <f>IF(Source!BI127=4,J196, 0)</f>
        <v>0</v>
      </c>
    </row>
    <row r="197" spans="1:27" ht="14.25" x14ac:dyDescent="0.2">
      <c r="A197" s="26"/>
      <c r="B197" s="26"/>
      <c r="C197" s="26"/>
      <c r="D197" s="26" t="s">
        <v>314</v>
      </c>
      <c r="E197" s="27" t="s">
        <v>315</v>
      </c>
      <c r="F197" s="10">
        <f>Source!DN126</f>
        <v>80</v>
      </c>
      <c r="G197" s="29"/>
      <c r="H197" s="28"/>
      <c r="I197" s="10"/>
      <c r="J197" s="29">
        <f>SUM(Q193:Q196)</f>
        <v>2.4300000000000002</v>
      </c>
      <c r="K197" s="10">
        <f>Source!BZ126</f>
        <v>70</v>
      </c>
      <c r="L197" s="29">
        <f>SUM(R193:R196)</f>
        <v>56.16</v>
      </c>
    </row>
    <row r="198" spans="1:27" ht="14.25" x14ac:dyDescent="0.2">
      <c r="A198" s="26"/>
      <c r="B198" s="26"/>
      <c r="C198" s="26"/>
      <c r="D198" s="26" t="s">
        <v>316</v>
      </c>
      <c r="E198" s="27" t="s">
        <v>315</v>
      </c>
      <c r="F198" s="10">
        <f>Source!DO126</f>
        <v>55</v>
      </c>
      <c r="G198" s="29"/>
      <c r="H198" s="28"/>
      <c r="I198" s="10"/>
      <c r="J198" s="29">
        <f>SUM(S193:S197)</f>
        <v>1.67</v>
      </c>
      <c r="K198" s="10">
        <f>Source!CA126</f>
        <v>41</v>
      </c>
      <c r="L198" s="29">
        <f>SUM(T193:T197)</f>
        <v>32.89</v>
      </c>
    </row>
    <row r="199" spans="1:27" ht="14.25" x14ac:dyDescent="0.2">
      <c r="A199" s="34"/>
      <c r="B199" s="34"/>
      <c r="C199" s="34"/>
      <c r="D199" s="34" t="s">
        <v>317</v>
      </c>
      <c r="E199" s="35" t="s">
        <v>318</v>
      </c>
      <c r="F199" s="36">
        <f>Source!AQ126</f>
        <v>17.41</v>
      </c>
      <c r="G199" s="37"/>
      <c r="H199" s="38" t="str">
        <f>Source!DI126</f>
        <v/>
      </c>
      <c r="I199" s="36">
        <f>Source!AV126</f>
        <v>1</v>
      </c>
      <c r="J199" s="37">
        <f>Source!U126</f>
        <v>0.27681900000000004</v>
      </c>
      <c r="K199" s="36"/>
      <c r="L199" s="37"/>
    </row>
    <row r="200" spans="1:27" ht="15" x14ac:dyDescent="0.25">
      <c r="A200" s="39"/>
      <c r="B200" s="39"/>
      <c r="C200" s="39"/>
      <c r="D200" s="40" t="s">
        <v>319</v>
      </c>
      <c r="E200" s="39"/>
      <c r="F200" s="39"/>
      <c r="G200" s="39"/>
      <c r="H200" s="39"/>
      <c r="I200" s="76">
        <f>J195+J197+J198+SUM(J196:J196)</f>
        <v>7.1400000000000006</v>
      </c>
      <c r="J200" s="76"/>
      <c r="K200" s="76">
        <f>L195+L197+L198+SUM(L196:L196)</f>
        <v>169.27999999999997</v>
      </c>
      <c r="L200" s="76"/>
      <c r="O200" s="32">
        <f>J195+J197+J198+SUM(J196:J196)</f>
        <v>7.1400000000000006</v>
      </c>
      <c r="P200" s="32">
        <f>L195+L197+L198+SUM(L196:L196)</f>
        <v>169.27999999999997</v>
      </c>
      <c r="X200">
        <f>IF(Source!BI126&lt;=1,J195+J197+J198-0, 0)</f>
        <v>7.1400000000000006</v>
      </c>
      <c r="Y200">
        <f>IF(Source!BI126=2,J195+J197+J198-0, 0)</f>
        <v>0</v>
      </c>
      <c r="Z200">
        <f>IF(Source!BI126=3,J195+J197+J198-0, 0)</f>
        <v>0</v>
      </c>
      <c r="AA200">
        <f>IF(Source!BI126=4,J195+J197+J198,0)</f>
        <v>0</v>
      </c>
    </row>
    <row r="203" spans="1:27" ht="15" x14ac:dyDescent="0.25">
      <c r="A203" s="81" t="str">
        <f>CONCATENATE("Итого по подразделу: ",IF(Source!G131&lt;&gt;"Новый подраздел", Source!G131, ""))</f>
        <v>Итого по подразделу: Кровля тех. этажа в/о В/5-9</v>
      </c>
      <c r="B203" s="81"/>
      <c r="C203" s="81"/>
      <c r="D203" s="81"/>
      <c r="E203" s="81"/>
      <c r="F203" s="81"/>
      <c r="G203" s="81"/>
      <c r="H203" s="81"/>
      <c r="I203" s="79">
        <f>SUM(O176:O202)</f>
        <v>17.52</v>
      </c>
      <c r="J203" s="80"/>
      <c r="K203" s="79">
        <f>SUM(P176:P202)</f>
        <v>407.74</v>
      </c>
      <c r="L203" s="80"/>
    </row>
    <row r="204" spans="1:27" hidden="1" x14ac:dyDescent="0.2">
      <c r="A204" t="s">
        <v>320</v>
      </c>
      <c r="I204">
        <f>SUM(AC176:AC203)</f>
        <v>0</v>
      </c>
      <c r="K204">
        <f>SUM(AD176:AD203)</f>
        <v>0</v>
      </c>
    </row>
    <row r="205" spans="1:27" hidden="1" x14ac:dyDescent="0.2">
      <c r="A205" t="s">
        <v>321</v>
      </c>
      <c r="I205">
        <f>SUM(AE176:AE204)</f>
        <v>0</v>
      </c>
      <c r="K205">
        <f>SUM(AF176:AF204)</f>
        <v>0</v>
      </c>
    </row>
    <row r="207" spans="1:27" ht="15" x14ac:dyDescent="0.25">
      <c r="A207" s="81" t="str">
        <f>CONCATENATE("Итого по разделу: ",IF(Source!G161&lt;&gt;"Новый раздел", Source!G161, ""))</f>
        <v>Итого по разделу: Монтажные (кровельные) работы</v>
      </c>
      <c r="B207" s="81"/>
      <c r="C207" s="81"/>
      <c r="D207" s="81"/>
      <c r="E207" s="81"/>
      <c r="F207" s="81"/>
      <c r="G207" s="81"/>
      <c r="H207" s="81"/>
      <c r="I207" s="79">
        <f>SUM(O99:O206)</f>
        <v>57790.189999999995</v>
      </c>
      <c r="J207" s="80"/>
      <c r="K207" s="79">
        <f>SUM(P99:P206)</f>
        <v>768157.75</v>
      </c>
      <c r="L207" s="80"/>
    </row>
    <row r="208" spans="1:27" hidden="1" x14ac:dyDescent="0.2">
      <c r="A208" t="s">
        <v>320</v>
      </c>
      <c r="I208">
        <f>SUM(AC99:AC207)</f>
        <v>0</v>
      </c>
      <c r="K208">
        <f>SUM(AD99:AD207)</f>
        <v>0</v>
      </c>
    </row>
    <row r="209" spans="1:27" hidden="1" x14ac:dyDescent="0.2">
      <c r="A209" t="s">
        <v>321</v>
      </c>
      <c r="I209">
        <f>SUM(AE99:AE208)</f>
        <v>0</v>
      </c>
      <c r="K209">
        <f>SUM(AF99:AF208)</f>
        <v>0</v>
      </c>
    </row>
    <row r="211" spans="1:27" ht="16.5" x14ac:dyDescent="0.25">
      <c r="A211" s="75" t="str">
        <f>CONCATENATE("Раздел: ",IF(Source!G191&lt;&gt;"Новый раздел", Source!G191, ""))</f>
        <v>Раздел: Монтажные  (кровельные) работы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</row>
    <row r="212" spans="1:27" ht="28.5" x14ac:dyDescent="0.2">
      <c r="A212" s="26">
        <v>1</v>
      </c>
      <c r="B212" s="26">
        <v>1</v>
      </c>
      <c r="C212" s="26" t="str">
        <f>Source!F195</f>
        <v>6.58-31-3</v>
      </c>
      <c r="D212" s="26" t="s">
        <v>110</v>
      </c>
      <c r="E212" s="27" t="str">
        <f>Source!H195</f>
        <v>100 мест</v>
      </c>
      <c r="F212" s="10">
        <f>Source!I195</f>
        <v>0.01</v>
      </c>
      <c r="G212" s="29"/>
      <c r="H212" s="28"/>
      <c r="I212" s="10"/>
      <c r="J212" s="29"/>
      <c r="K212" s="10"/>
      <c r="L212" s="29"/>
      <c r="Q212">
        <f>ROUND((Source!DN195/100)*ROUND((ROUND((Source!AF195*Source!AV195*Source!I195),2)),2), 2)</f>
        <v>13.64</v>
      </c>
      <c r="R212">
        <f>Source!X195</f>
        <v>301.23</v>
      </c>
      <c r="S212">
        <f>ROUND((Source!DO195/100)*ROUND((ROUND((Source!AF195*Source!AV195*Source!I195),2)),2), 2)</f>
        <v>10.36</v>
      </c>
      <c r="T212">
        <f>Source!Y195</f>
        <v>141.96</v>
      </c>
      <c r="U212">
        <f>ROUND((175/100)*ROUND((ROUND((Source!AE195*Source!AV195*Source!I195),2)),2), 2)</f>
        <v>0.26</v>
      </c>
      <c r="V212">
        <f>ROUND((160/100)*ROUND(ROUND((ROUND((Source!AE195*Source!AV195*Source!I195),2)*Source!BS195),2), 2), 2)</f>
        <v>6.34</v>
      </c>
    </row>
    <row r="213" spans="1:27" x14ac:dyDescent="0.2">
      <c r="D213" s="30" t="str">
        <f>"Объем: "&amp;Source!I195&amp;"=1/"&amp;"100"</f>
        <v>Объем: 0,01=1/100</v>
      </c>
    </row>
    <row r="214" spans="1:27" ht="14.25" x14ac:dyDescent="0.2">
      <c r="A214" s="26"/>
      <c r="B214" s="26"/>
      <c r="C214" s="26"/>
      <c r="D214" s="26" t="s">
        <v>313</v>
      </c>
      <c r="E214" s="27"/>
      <c r="F214" s="10"/>
      <c r="G214" s="29">
        <f>Source!AO195</f>
        <v>1311.93</v>
      </c>
      <c r="H214" s="28" t="str">
        <f>Source!DG195</f>
        <v/>
      </c>
      <c r="I214" s="10">
        <f>Source!AV195</f>
        <v>1</v>
      </c>
      <c r="J214" s="29">
        <f>ROUND((ROUND((Source!AF195*Source!AV195*Source!I195),2)),2)</f>
        <v>13.12</v>
      </c>
      <c r="K214" s="10">
        <f>IF(Source!BA195&lt;&gt; 0, Source!BA195, 1)</f>
        <v>26.39</v>
      </c>
      <c r="L214" s="29">
        <f>Source!S195</f>
        <v>346.24</v>
      </c>
      <c r="W214">
        <f>J214</f>
        <v>13.12</v>
      </c>
    </row>
    <row r="215" spans="1:27" ht="14.25" x14ac:dyDescent="0.2">
      <c r="A215" s="26"/>
      <c r="B215" s="26"/>
      <c r="C215" s="26"/>
      <c r="D215" s="26" t="s">
        <v>322</v>
      </c>
      <c r="E215" s="27"/>
      <c r="F215" s="10"/>
      <c r="G215" s="29">
        <f>Source!AM195</f>
        <v>41.45</v>
      </c>
      <c r="H215" s="28" t="str">
        <f>Source!DE195</f>
        <v/>
      </c>
      <c r="I215" s="10">
        <f>Source!AV195</f>
        <v>1</v>
      </c>
      <c r="J215" s="29">
        <f>(ROUND((ROUND(((Source!ET195)*Source!AV195*Source!I195),2)),2)+ROUND((ROUND(((Source!AE195-(Source!EU195))*Source!AV195*Source!I195),2)),2))</f>
        <v>0.41</v>
      </c>
      <c r="K215" s="10">
        <f>IF(Source!BB195&lt;&gt; 0, Source!BB195, 1)</f>
        <v>14.75</v>
      </c>
      <c r="L215" s="29">
        <f>Source!Q195</f>
        <v>6.05</v>
      </c>
    </row>
    <row r="216" spans="1:27" ht="14.25" x14ac:dyDescent="0.2">
      <c r="A216" s="26"/>
      <c r="B216" s="26"/>
      <c r="C216" s="26"/>
      <c r="D216" s="26" t="s">
        <v>323</v>
      </c>
      <c r="E216" s="27"/>
      <c r="F216" s="10"/>
      <c r="G216" s="29">
        <f>Source!AN195</f>
        <v>15.08</v>
      </c>
      <c r="H216" s="28" t="str">
        <f>Source!DF195</f>
        <v/>
      </c>
      <c r="I216" s="10">
        <f>Source!AV195</f>
        <v>1</v>
      </c>
      <c r="J216" s="41">
        <f>ROUND((ROUND((Source!AE195*Source!AV195*Source!I195),2)),2)</f>
        <v>0.15</v>
      </c>
      <c r="K216" s="10">
        <f>IF(Source!BS195&lt;&gt; 0, Source!BS195, 1)</f>
        <v>26.39</v>
      </c>
      <c r="L216" s="41">
        <f>Source!R195</f>
        <v>3.96</v>
      </c>
      <c r="W216">
        <f>J216</f>
        <v>0.15</v>
      </c>
    </row>
    <row r="217" spans="1:27" ht="14.25" x14ac:dyDescent="0.2">
      <c r="A217" s="26"/>
      <c r="B217" s="26"/>
      <c r="C217" s="26"/>
      <c r="D217" s="26" t="s">
        <v>324</v>
      </c>
      <c r="E217" s="27"/>
      <c r="F217" s="10"/>
      <c r="G217" s="29">
        <f>Source!AL195</f>
        <v>972.06</v>
      </c>
      <c r="H217" s="28" t="str">
        <f>Source!DD195</f>
        <v/>
      </c>
      <c r="I217" s="10">
        <f>Source!AW195</f>
        <v>1</v>
      </c>
      <c r="J217" s="29">
        <f>ROUND((ROUND((Source!AC195*Source!AW195*Source!I195),2)),2)</f>
        <v>9.7200000000000006</v>
      </c>
      <c r="K217" s="10">
        <f>IF(Source!BC195&lt;&gt; 0, Source!BC195, 1)</f>
        <v>8.3000000000000007</v>
      </c>
      <c r="L217" s="29">
        <f>Source!P195</f>
        <v>80.680000000000007</v>
      </c>
    </row>
    <row r="218" spans="1:27" ht="28.5" x14ac:dyDescent="0.2">
      <c r="A218" s="26" t="s">
        <v>27</v>
      </c>
      <c r="B218" s="26" t="s">
        <v>27</v>
      </c>
      <c r="C218" s="26" t="str">
        <f>Source!F196</f>
        <v>9999990001</v>
      </c>
      <c r="D218" s="26" t="s">
        <v>29</v>
      </c>
      <c r="E218" s="27" t="str">
        <f>Source!H196</f>
        <v>т</v>
      </c>
      <c r="F218" s="10">
        <f>Source!I196</f>
        <v>-1.2800000000000001E-2</v>
      </c>
      <c r="G218" s="29">
        <f>Source!AK196</f>
        <v>0</v>
      </c>
      <c r="H218" s="31" t="s">
        <v>3</v>
      </c>
      <c r="I218" s="10">
        <f>Source!AW196</f>
        <v>1</v>
      </c>
      <c r="J218" s="29">
        <f>ROUND((ROUND((Source!AC196*Source!AW196*Source!I196),2)),2)+(ROUND((ROUND(((Source!ET196)*Source!AV196*Source!I196),2)),2)+ROUND((ROUND(((Source!AE196-(Source!EU196))*Source!AV196*Source!I196),2)),2))+ROUND((ROUND((Source!AF196*Source!AV196*Source!I196),2)),2)</f>
        <v>0</v>
      </c>
      <c r="K218" s="10">
        <f>IF(Source!BC196&lt;&gt; 0, Source!BC196, 1)</f>
        <v>1</v>
      </c>
      <c r="L218" s="29">
        <f>Source!O196</f>
        <v>0</v>
      </c>
      <c r="Q218">
        <f>ROUND((Source!DN196/100)*ROUND((ROUND((Source!AF196*Source!AV196*Source!I196),2)),2), 2)</f>
        <v>0</v>
      </c>
      <c r="R218">
        <f>Source!X196</f>
        <v>0</v>
      </c>
      <c r="S218">
        <f>ROUND((Source!DO196/100)*ROUND((ROUND((Source!AF196*Source!AV196*Source!I196),2)),2), 2)</f>
        <v>0</v>
      </c>
      <c r="T218">
        <f>Source!Y196</f>
        <v>0</v>
      </c>
      <c r="U218">
        <f>ROUND((175/100)*ROUND((ROUND((Source!AE196*Source!AV196*Source!I196),2)),2), 2)</f>
        <v>0</v>
      </c>
      <c r="V218">
        <f>ROUND((160/100)*ROUND(ROUND((ROUND((Source!AE196*Source!AV196*Source!I196),2)*Source!BS196),2), 2), 2)</f>
        <v>0</v>
      </c>
      <c r="X218">
        <f>IF(Source!BI196&lt;=1,J218, 0)</f>
        <v>0</v>
      </c>
      <c r="Y218">
        <f>IF(Source!BI196=2,J218, 0)</f>
        <v>0</v>
      </c>
      <c r="Z218">
        <f>IF(Source!BI196=3,J218, 0)</f>
        <v>0</v>
      </c>
      <c r="AA218">
        <f>IF(Source!BI196=4,J218, 0)</f>
        <v>0</v>
      </c>
    </row>
    <row r="219" spans="1:27" ht="14.25" x14ac:dyDescent="0.2">
      <c r="A219" s="26"/>
      <c r="B219" s="26"/>
      <c r="C219" s="26"/>
      <c r="D219" s="26" t="s">
        <v>314</v>
      </c>
      <c r="E219" s="27" t="s">
        <v>315</v>
      </c>
      <c r="F219" s="10">
        <f>Source!DN195</f>
        <v>104</v>
      </c>
      <c r="G219" s="29"/>
      <c r="H219" s="28"/>
      <c r="I219" s="10"/>
      <c r="J219" s="29">
        <f>SUM(Q212:Q218)</f>
        <v>13.64</v>
      </c>
      <c r="K219" s="10">
        <f>Source!BZ195</f>
        <v>87</v>
      </c>
      <c r="L219" s="29">
        <f>SUM(R212:R218)</f>
        <v>301.23</v>
      </c>
    </row>
    <row r="220" spans="1:27" ht="14.25" x14ac:dyDescent="0.2">
      <c r="A220" s="26"/>
      <c r="B220" s="26"/>
      <c r="C220" s="26"/>
      <c r="D220" s="26" t="s">
        <v>316</v>
      </c>
      <c r="E220" s="27" t="s">
        <v>315</v>
      </c>
      <c r="F220" s="10">
        <f>Source!DO195</f>
        <v>79</v>
      </c>
      <c r="G220" s="29"/>
      <c r="H220" s="28"/>
      <c r="I220" s="10"/>
      <c r="J220" s="29">
        <f>SUM(S212:S219)</f>
        <v>10.36</v>
      </c>
      <c r="K220" s="10">
        <f>Source!CA195</f>
        <v>41</v>
      </c>
      <c r="L220" s="29">
        <f>SUM(T212:T219)</f>
        <v>141.96</v>
      </c>
    </row>
    <row r="221" spans="1:27" ht="14.25" x14ac:dyDescent="0.2">
      <c r="A221" s="26"/>
      <c r="B221" s="26"/>
      <c r="C221" s="26"/>
      <c r="D221" s="26" t="s">
        <v>325</v>
      </c>
      <c r="E221" s="27" t="s">
        <v>315</v>
      </c>
      <c r="F221" s="10">
        <f>175</f>
        <v>175</v>
      </c>
      <c r="G221" s="29"/>
      <c r="H221" s="28"/>
      <c r="I221" s="10"/>
      <c r="J221" s="29">
        <f>SUM(U212:U220)</f>
        <v>0.26</v>
      </c>
      <c r="K221" s="10">
        <f>160</f>
        <v>160</v>
      </c>
      <c r="L221" s="29">
        <f>SUM(V212:V220)</f>
        <v>6.34</v>
      </c>
    </row>
    <row r="222" spans="1:27" ht="14.25" x14ac:dyDescent="0.2">
      <c r="A222" s="34"/>
      <c r="B222" s="34"/>
      <c r="C222" s="34"/>
      <c r="D222" s="34" t="s">
        <v>317</v>
      </c>
      <c r="E222" s="35" t="s">
        <v>318</v>
      </c>
      <c r="F222" s="36">
        <f>Source!AQ195</f>
        <v>113</v>
      </c>
      <c r="G222" s="37"/>
      <c r="H222" s="38" t="str">
        <f>Source!DI195</f>
        <v/>
      </c>
      <c r="I222" s="36">
        <f>Source!AV195</f>
        <v>1</v>
      </c>
      <c r="J222" s="37">
        <f>Source!U195</f>
        <v>1.1300000000000001</v>
      </c>
      <c r="K222" s="36"/>
      <c r="L222" s="37"/>
    </row>
    <row r="223" spans="1:27" ht="15" x14ac:dyDescent="0.25">
      <c r="A223" s="39"/>
      <c r="B223" s="39"/>
      <c r="C223" s="39"/>
      <c r="D223" s="40" t="s">
        <v>319</v>
      </c>
      <c r="E223" s="39"/>
      <c r="F223" s="39"/>
      <c r="G223" s="39"/>
      <c r="H223" s="39"/>
      <c r="I223" s="76">
        <f>J214+J215+J217+J219+J220+J221+SUM(J218:J218)</f>
        <v>47.51</v>
      </c>
      <c r="J223" s="76"/>
      <c r="K223" s="76">
        <f>L214+L215+L217+L219+L220+L221+SUM(L218:L218)</f>
        <v>882.50000000000011</v>
      </c>
      <c r="L223" s="76"/>
      <c r="O223" s="32">
        <f>J214+J215+J217+J219+J220+J221+SUM(J218:J218)</f>
        <v>47.51</v>
      </c>
      <c r="P223" s="32">
        <f>L214+L215+L217+L219+L220+L221+SUM(L218:L218)</f>
        <v>882.50000000000011</v>
      </c>
      <c r="X223">
        <f>IF(Source!BI195&lt;=1,J214+J215+J217+J219+J220+J221-0, 0)</f>
        <v>47.51</v>
      </c>
      <c r="Y223">
        <f>IF(Source!BI195=2,J214+J215+J217+J219+J220+J221-0, 0)</f>
        <v>0</v>
      </c>
      <c r="Z223">
        <f>IF(Source!BI195=3,J214+J215+J217+J219+J220+J221-0, 0)</f>
        <v>0</v>
      </c>
      <c r="AA223">
        <f>IF(Source!BI195=4,J214+J215+J217+J219+J220+J221,0)</f>
        <v>0</v>
      </c>
    </row>
    <row r="225" spans="1:27" ht="28.5" x14ac:dyDescent="0.2">
      <c r="A225" s="26">
        <v>2</v>
      </c>
      <c r="B225" s="26">
        <v>2</v>
      </c>
      <c r="C225" s="26" t="str">
        <f>Source!F197</f>
        <v>6.58-31-1</v>
      </c>
      <c r="D225" s="26" t="s">
        <v>116</v>
      </c>
      <c r="E225" s="27" t="str">
        <f>Source!H197</f>
        <v>100 мест</v>
      </c>
      <c r="F225" s="10">
        <f>Source!I197</f>
        <v>0.01</v>
      </c>
      <c r="G225" s="29"/>
      <c r="H225" s="28"/>
      <c r="I225" s="10"/>
      <c r="J225" s="29"/>
      <c r="K225" s="10"/>
      <c r="L225" s="29"/>
      <c r="Q225">
        <f>ROUND((Source!DN197/100)*ROUND((ROUND((Source!AF197*Source!AV197*Source!I197),2)),2), 2)</f>
        <v>4.7699999999999996</v>
      </c>
      <c r="R225">
        <f>Source!X197</f>
        <v>105.38</v>
      </c>
      <c r="S225">
        <f>ROUND((Source!DO197/100)*ROUND((ROUND((Source!AF197*Source!AV197*Source!I197),2)),2), 2)</f>
        <v>3.63</v>
      </c>
      <c r="T225">
        <f>Source!Y197</f>
        <v>49.66</v>
      </c>
      <c r="U225">
        <f>ROUND((175/100)*ROUND((ROUND((Source!AE197*Source!AV197*Source!I197),2)),2), 2)</f>
        <v>7.0000000000000007E-2</v>
      </c>
      <c r="V225">
        <f>ROUND((160/100)*ROUND(ROUND((ROUND((Source!AE197*Source!AV197*Source!I197),2)*Source!BS197),2), 2), 2)</f>
        <v>1.7</v>
      </c>
    </row>
    <row r="226" spans="1:27" x14ac:dyDescent="0.2">
      <c r="D226" s="30" t="str">
        <f>"Объем: "&amp;Source!I197&amp;"=1/"&amp;"100"</f>
        <v>Объем: 0,01=1/100</v>
      </c>
    </row>
    <row r="227" spans="1:27" ht="14.25" x14ac:dyDescent="0.2">
      <c r="A227" s="26"/>
      <c r="B227" s="26"/>
      <c r="C227" s="26"/>
      <c r="D227" s="26" t="s">
        <v>313</v>
      </c>
      <c r="E227" s="27"/>
      <c r="F227" s="10"/>
      <c r="G227" s="29">
        <f>Source!AO197</f>
        <v>458.59</v>
      </c>
      <c r="H227" s="28" t="str">
        <f>Source!DG197</f>
        <v/>
      </c>
      <c r="I227" s="10">
        <f>Source!AV197</f>
        <v>1</v>
      </c>
      <c r="J227" s="29">
        <f>ROUND((ROUND((Source!AF197*Source!AV197*Source!I197),2)),2)</f>
        <v>4.59</v>
      </c>
      <c r="K227" s="10">
        <f>IF(Source!BA197&lt;&gt; 0, Source!BA197, 1)</f>
        <v>26.39</v>
      </c>
      <c r="L227" s="29">
        <f>Source!S197</f>
        <v>121.13</v>
      </c>
      <c r="W227">
        <f>J227</f>
        <v>4.59</v>
      </c>
    </row>
    <row r="228" spans="1:27" ht="14.25" x14ac:dyDescent="0.2">
      <c r="A228" s="26"/>
      <c r="B228" s="26"/>
      <c r="C228" s="26"/>
      <c r="D228" s="26" t="s">
        <v>322</v>
      </c>
      <c r="E228" s="27"/>
      <c r="F228" s="10"/>
      <c r="G228" s="29">
        <f>Source!AM197</f>
        <v>9.8699999999999992</v>
      </c>
      <c r="H228" s="28" t="str">
        <f>Source!DE197</f>
        <v/>
      </c>
      <c r="I228" s="10">
        <f>Source!AV197</f>
        <v>1</v>
      </c>
      <c r="J228" s="29">
        <f>(ROUND((ROUND(((Source!ET197)*Source!AV197*Source!I197),2)),2)+ROUND((ROUND(((Source!AE197-(Source!EU197))*Source!AV197*Source!I197),2)),2))</f>
        <v>0.1</v>
      </c>
      <c r="K228" s="10">
        <f>IF(Source!BB197&lt;&gt; 0, Source!BB197, 1)</f>
        <v>14.65</v>
      </c>
      <c r="L228" s="29">
        <f>Source!Q197</f>
        <v>1.47</v>
      </c>
    </row>
    <row r="229" spans="1:27" ht="14.25" x14ac:dyDescent="0.2">
      <c r="A229" s="26"/>
      <c r="B229" s="26"/>
      <c r="C229" s="26"/>
      <c r="D229" s="26" t="s">
        <v>323</v>
      </c>
      <c r="E229" s="27"/>
      <c r="F229" s="10"/>
      <c r="G229" s="29">
        <f>Source!AN197</f>
        <v>3.55</v>
      </c>
      <c r="H229" s="28" t="str">
        <f>Source!DF197</f>
        <v/>
      </c>
      <c r="I229" s="10">
        <f>Source!AV197</f>
        <v>1</v>
      </c>
      <c r="J229" s="41">
        <f>ROUND((ROUND((Source!AE197*Source!AV197*Source!I197),2)),2)</f>
        <v>0.04</v>
      </c>
      <c r="K229" s="10">
        <f>IF(Source!BS197&lt;&gt; 0, Source!BS197, 1)</f>
        <v>26.39</v>
      </c>
      <c r="L229" s="41">
        <f>Source!R197</f>
        <v>1.06</v>
      </c>
      <c r="W229">
        <f>J229</f>
        <v>0.04</v>
      </c>
    </row>
    <row r="230" spans="1:27" ht="14.25" x14ac:dyDescent="0.2">
      <c r="A230" s="26"/>
      <c r="B230" s="26"/>
      <c r="C230" s="26"/>
      <c r="D230" s="26" t="s">
        <v>324</v>
      </c>
      <c r="E230" s="27"/>
      <c r="F230" s="10"/>
      <c r="G230" s="29">
        <f>Source!AL197</f>
        <v>195.25</v>
      </c>
      <c r="H230" s="28" t="str">
        <f>Source!DD197</f>
        <v/>
      </c>
      <c r="I230" s="10">
        <f>Source!AW197</f>
        <v>1</v>
      </c>
      <c r="J230" s="29">
        <f>ROUND((ROUND((Source!AC197*Source!AW197*Source!I197),2)),2)</f>
        <v>1.95</v>
      </c>
      <c r="K230" s="10">
        <f>IF(Source!BC197&lt;&gt; 0, Source!BC197, 1)</f>
        <v>8.3000000000000007</v>
      </c>
      <c r="L230" s="29">
        <f>Source!P197</f>
        <v>16.190000000000001</v>
      </c>
    </row>
    <row r="231" spans="1:27" ht="28.5" x14ac:dyDescent="0.2">
      <c r="A231" s="26" t="s">
        <v>118</v>
      </c>
      <c r="B231" s="26" t="s">
        <v>118</v>
      </c>
      <c r="C231" s="26" t="str">
        <f>Source!F198</f>
        <v>9999990001</v>
      </c>
      <c r="D231" s="26" t="s">
        <v>29</v>
      </c>
      <c r="E231" s="27" t="str">
        <f>Source!H198</f>
        <v>т</v>
      </c>
      <c r="F231" s="10">
        <f>Source!I198</f>
        <v>-3.0000000000000001E-3</v>
      </c>
      <c r="G231" s="29">
        <f>Source!AK198</f>
        <v>0</v>
      </c>
      <c r="H231" s="31" t="s">
        <v>3</v>
      </c>
      <c r="I231" s="10">
        <f>Source!AW198</f>
        <v>1</v>
      </c>
      <c r="J231" s="29">
        <f>ROUND((ROUND((Source!AC198*Source!AW198*Source!I198),2)),2)+(ROUND((ROUND(((Source!ET198)*Source!AV198*Source!I198),2)),2)+ROUND((ROUND(((Source!AE198-(Source!EU198))*Source!AV198*Source!I198),2)),2))+ROUND((ROUND((Source!AF198*Source!AV198*Source!I198),2)),2)</f>
        <v>0</v>
      </c>
      <c r="K231" s="10">
        <f>IF(Source!BC198&lt;&gt; 0, Source!BC198, 1)</f>
        <v>1</v>
      </c>
      <c r="L231" s="29">
        <f>Source!O198</f>
        <v>0</v>
      </c>
      <c r="Q231">
        <f>ROUND((Source!DN198/100)*ROUND((ROUND((Source!AF198*Source!AV198*Source!I198),2)),2), 2)</f>
        <v>0</v>
      </c>
      <c r="R231">
        <f>Source!X198</f>
        <v>0</v>
      </c>
      <c r="S231">
        <f>ROUND((Source!DO198/100)*ROUND((ROUND((Source!AF198*Source!AV198*Source!I198),2)),2), 2)</f>
        <v>0</v>
      </c>
      <c r="T231">
        <f>Source!Y198</f>
        <v>0</v>
      </c>
      <c r="U231">
        <f>ROUND((175/100)*ROUND((ROUND((Source!AE198*Source!AV198*Source!I198),2)),2), 2)</f>
        <v>0</v>
      </c>
      <c r="V231">
        <f>ROUND((160/100)*ROUND(ROUND((ROUND((Source!AE198*Source!AV198*Source!I198),2)*Source!BS198),2), 2), 2)</f>
        <v>0</v>
      </c>
      <c r="X231">
        <f>IF(Source!BI198&lt;=1,J231, 0)</f>
        <v>0</v>
      </c>
      <c r="Y231">
        <f>IF(Source!BI198=2,J231, 0)</f>
        <v>0</v>
      </c>
      <c r="Z231">
        <f>IF(Source!BI198=3,J231, 0)</f>
        <v>0</v>
      </c>
      <c r="AA231">
        <f>IF(Source!BI198=4,J231, 0)</f>
        <v>0</v>
      </c>
    </row>
    <row r="232" spans="1:27" ht="14.25" x14ac:dyDescent="0.2">
      <c r="A232" s="26"/>
      <c r="B232" s="26"/>
      <c r="C232" s="26"/>
      <c r="D232" s="26" t="s">
        <v>314</v>
      </c>
      <c r="E232" s="27" t="s">
        <v>315</v>
      </c>
      <c r="F232" s="10">
        <f>Source!DN197</f>
        <v>104</v>
      </c>
      <c r="G232" s="29"/>
      <c r="H232" s="28"/>
      <c r="I232" s="10"/>
      <c r="J232" s="29">
        <f>SUM(Q225:Q231)</f>
        <v>4.7699999999999996</v>
      </c>
      <c r="K232" s="10">
        <f>Source!BZ197</f>
        <v>87</v>
      </c>
      <c r="L232" s="29">
        <f>SUM(R225:R231)</f>
        <v>105.38</v>
      </c>
    </row>
    <row r="233" spans="1:27" ht="14.25" x14ac:dyDescent="0.2">
      <c r="A233" s="26"/>
      <c r="B233" s="26"/>
      <c r="C233" s="26"/>
      <c r="D233" s="26" t="s">
        <v>316</v>
      </c>
      <c r="E233" s="27" t="s">
        <v>315</v>
      </c>
      <c r="F233" s="10">
        <f>Source!DO197</f>
        <v>79</v>
      </c>
      <c r="G233" s="29"/>
      <c r="H233" s="28"/>
      <c r="I233" s="10"/>
      <c r="J233" s="29">
        <f>SUM(S225:S232)</f>
        <v>3.63</v>
      </c>
      <c r="K233" s="10">
        <f>Source!CA197</f>
        <v>41</v>
      </c>
      <c r="L233" s="29">
        <f>SUM(T225:T232)</f>
        <v>49.66</v>
      </c>
    </row>
    <row r="234" spans="1:27" ht="14.25" x14ac:dyDescent="0.2">
      <c r="A234" s="26"/>
      <c r="B234" s="26"/>
      <c r="C234" s="26"/>
      <c r="D234" s="26" t="s">
        <v>325</v>
      </c>
      <c r="E234" s="27" t="s">
        <v>315</v>
      </c>
      <c r="F234" s="10">
        <f>175</f>
        <v>175</v>
      </c>
      <c r="G234" s="29"/>
      <c r="H234" s="28"/>
      <c r="I234" s="10"/>
      <c r="J234" s="29">
        <f>SUM(U225:U233)</f>
        <v>7.0000000000000007E-2</v>
      </c>
      <c r="K234" s="10">
        <f>160</f>
        <v>160</v>
      </c>
      <c r="L234" s="29">
        <f>SUM(V225:V233)</f>
        <v>1.7</v>
      </c>
    </row>
    <row r="235" spans="1:27" ht="14.25" x14ac:dyDescent="0.2">
      <c r="A235" s="34"/>
      <c r="B235" s="34"/>
      <c r="C235" s="34"/>
      <c r="D235" s="34" t="s">
        <v>317</v>
      </c>
      <c r="E235" s="35" t="s">
        <v>318</v>
      </c>
      <c r="F235" s="36">
        <f>Source!AQ197</f>
        <v>39.5</v>
      </c>
      <c r="G235" s="37"/>
      <c r="H235" s="38" t="str">
        <f>Source!DI197</f>
        <v/>
      </c>
      <c r="I235" s="36">
        <f>Source!AV197</f>
        <v>1</v>
      </c>
      <c r="J235" s="37">
        <f>Source!U197</f>
        <v>0.39500000000000002</v>
      </c>
      <c r="K235" s="36"/>
      <c r="L235" s="37"/>
    </row>
    <row r="236" spans="1:27" ht="15" x14ac:dyDescent="0.25">
      <c r="A236" s="39"/>
      <c r="B236" s="39"/>
      <c r="C236" s="39"/>
      <c r="D236" s="40" t="s">
        <v>319</v>
      </c>
      <c r="E236" s="39"/>
      <c r="F236" s="39"/>
      <c r="G236" s="39"/>
      <c r="H236" s="39"/>
      <c r="I236" s="76">
        <f>J227+J228+J230+J232+J233+J234+SUM(J231:J231)</f>
        <v>15.11</v>
      </c>
      <c r="J236" s="76"/>
      <c r="K236" s="76">
        <f>L227+L228+L230+L232+L233+L234+SUM(L231:L231)</f>
        <v>295.52999999999997</v>
      </c>
      <c r="L236" s="76"/>
      <c r="O236" s="32">
        <f>J227+J228+J230+J232+J233+J234+SUM(J231:J231)</f>
        <v>15.11</v>
      </c>
      <c r="P236" s="32">
        <f>L227+L228+L230+L232+L233+L234+SUM(L231:L231)</f>
        <v>295.52999999999997</v>
      </c>
      <c r="X236">
        <f>IF(Source!BI197&lt;=1,J227+J228+J230+J232+J233+J234-0, 0)</f>
        <v>15.11</v>
      </c>
      <c r="Y236">
        <f>IF(Source!BI197=2,J227+J228+J230+J232+J233+J234-0, 0)</f>
        <v>0</v>
      </c>
      <c r="Z236">
        <f>IF(Source!BI197=3,J227+J228+J230+J232+J233+J234-0, 0)</f>
        <v>0</v>
      </c>
      <c r="AA236">
        <f>IF(Source!BI197=4,J227+J228+J230+J232+J233+J234,0)</f>
        <v>0</v>
      </c>
    </row>
    <row r="238" spans="1:27" ht="28.5" x14ac:dyDescent="0.2">
      <c r="A238" s="26">
        <v>3</v>
      </c>
      <c r="B238" s="26">
        <v>3</v>
      </c>
      <c r="C238" s="26" t="str">
        <f>Source!F199</f>
        <v>6.54-9-2</v>
      </c>
      <c r="D238" s="26" t="s">
        <v>120</v>
      </c>
      <c r="E238" s="27" t="str">
        <f>Source!H199</f>
        <v>1 м3</v>
      </c>
      <c r="F238" s="10">
        <f>Source!I199</f>
        <v>0.05</v>
      </c>
      <c r="G238" s="29"/>
      <c r="H238" s="28"/>
      <c r="I238" s="10"/>
      <c r="J238" s="29"/>
      <c r="K238" s="10"/>
      <c r="L238" s="29"/>
      <c r="Q238">
        <f>ROUND((Source!DN199/100)*ROUND((ROUND((Source!AF199*Source!AV199*Source!I199),2)),2), 2)</f>
        <v>11.49</v>
      </c>
      <c r="R238">
        <f>Source!X199</f>
        <v>249.75</v>
      </c>
      <c r="S238">
        <f>ROUND((Source!DO199/100)*ROUND((ROUND((Source!AF199*Source!AV199*Source!I199),2)),2), 2)</f>
        <v>9.4600000000000009</v>
      </c>
      <c r="T238">
        <f>Source!Y199</f>
        <v>146.28</v>
      </c>
      <c r="U238">
        <f>ROUND((175/100)*ROUND((ROUND((Source!AE199*Source!AV199*Source!I199),2)),2), 2)</f>
        <v>0.4</v>
      </c>
      <c r="V238">
        <f>ROUND((160/100)*ROUND(ROUND((ROUND((Source!AE199*Source!AV199*Source!I199),2)*Source!BS199),2), 2), 2)</f>
        <v>9.7100000000000009</v>
      </c>
    </row>
    <row r="239" spans="1:27" ht="14.25" x14ac:dyDescent="0.2">
      <c r="A239" s="26"/>
      <c r="B239" s="26"/>
      <c r="C239" s="26"/>
      <c r="D239" s="26" t="s">
        <v>313</v>
      </c>
      <c r="E239" s="27"/>
      <c r="F239" s="10"/>
      <c r="G239" s="29">
        <f>Source!AO199</f>
        <v>270.45999999999998</v>
      </c>
      <c r="H239" s="28" t="str">
        <f>Source!DG199</f>
        <v/>
      </c>
      <c r="I239" s="10">
        <f>Source!AV199</f>
        <v>1</v>
      </c>
      <c r="J239" s="29">
        <f>ROUND((ROUND((Source!AF199*Source!AV199*Source!I199),2)),2)</f>
        <v>13.52</v>
      </c>
      <c r="K239" s="10">
        <f>IF(Source!BA199&lt;&gt; 0, Source!BA199, 1)</f>
        <v>26.39</v>
      </c>
      <c r="L239" s="29">
        <f>Source!S199</f>
        <v>356.79</v>
      </c>
      <c r="W239">
        <f>J239</f>
        <v>13.52</v>
      </c>
    </row>
    <row r="240" spans="1:27" ht="14.25" x14ac:dyDescent="0.2">
      <c r="A240" s="26"/>
      <c r="B240" s="26"/>
      <c r="C240" s="26"/>
      <c r="D240" s="26" t="s">
        <v>322</v>
      </c>
      <c r="E240" s="27"/>
      <c r="F240" s="10"/>
      <c r="G240" s="29">
        <f>Source!AM199</f>
        <v>18.57</v>
      </c>
      <c r="H240" s="28" t="str">
        <f>Source!DE199</f>
        <v/>
      </c>
      <c r="I240" s="10">
        <f>Source!AV199</f>
        <v>1</v>
      </c>
      <c r="J240" s="29">
        <f>(ROUND((ROUND(((Source!ET199)*Source!AV199*Source!I199),2)),2)+ROUND((ROUND(((Source!AE199-(Source!EU199))*Source!AV199*Source!I199),2)),2))</f>
        <v>0.93</v>
      </c>
      <c r="K240" s="10">
        <f>IF(Source!BB199&lt;&gt; 0, Source!BB199, 1)</f>
        <v>11.89</v>
      </c>
      <c r="L240" s="29">
        <f>Source!Q199</f>
        <v>11.06</v>
      </c>
    </row>
    <row r="241" spans="1:27" ht="14.25" x14ac:dyDescent="0.2">
      <c r="A241" s="26"/>
      <c r="B241" s="26"/>
      <c r="C241" s="26"/>
      <c r="D241" s="26" t="s">
        <v>323</v>
      </c>
      <c r="E241" s="27"/>
      <c r="F241" s="10"/>
      <c r="G241" s="29">
        <f>Source!AN199</f>
        <v>4.66</v>
      </c>
      <c r="H241" s="28" t="str">
        <f>Source!DF199</f>
        <v/>
      </c>
      <c r="I241" s="10">
        <f>Source!AV199</f>
        <v>1</v>
      </c>
      <c r="J241" s="41">
        <f>ROUND((ROUND((Source!AE199*Source!AV199*Source!I199),2)),2)</f>
        <v>0.23</v>
      </c>
      <c r="K241" s="10">
        <f>IF(Source!BS199&lt;&gt; 0, Source!BS199, 1)</f>
        <v>26.39</v>
      </c>
      <c r="L241" s="41">
        <f>Source!R199</f>
        <v>6.07</v>
      </c>
      <c r="W241">
        <f>J241</f>
        <v>0.23</v>
      </c>
    </row>
    <row r="242" spans="1:27" ht="14.25" x14ac:dyDescent="0.2">
      <c r="A242" s="26"/>
      <c r="B242" s="26"/>
      <c r="C242" s="26"/>
      <c r="D242" s="26" t="s">
        <v>324</v>
      </c>
      <c r="E242" s="27"/>
      <c r="F242" s="10"/>
      <c r="G242" s="29">
        <f>Source!AL199</f>
        <v>558.79</v>
      </c>
      <c r="H242" s="28" t="str">
        <f>Source!DD199</f>
        <v/>
      </c>
      <c r="I242" s="10">
        <f>Source!AW199</f>
        <v>1</v>
      </c>
      <c r="J242" s="29">
        <f>ROUND((ROUND((Source!AC199*Source!AW199*Source!I199),2)),2)</f>
        <v>27.94</v>
      </c>
      <c r="K242" s="10">
        <f>IF(Source!BC199&lt;&gt; 0, Source!BC199, 1)</f>
        <v>9.44</v>
      </c>
      <c r="L242" s="29">
        <f>Source!P199</f>
        <v>263.75</v>
      </c>
    </row>
    <row r="243" spans="1:27" ht="14.25" x14ac:dyDescent="0.2">
      <c r="A243" s="26" t="s">
        <v>44</v>
      </c>
      <c r="B243" s="26" t="s">
        <v>44</v>
      </c>
      <c r="C243" s="26" t="str">
        <f>Source!F200</f>
        <v>1.3-2-6</v>
      </c>
      <c r="D243" s="26" t="s">
        <v>127</v>
      </c>
      <c r="E243" s="27" t="str">
        <f>Source!H200</f>
        <v>м3</v>
      </c>
      <c r="F243" s="10">
        <f>Source!I200</f>
        <v>5.099999999999999E-2</v>
      </c>
      <c r="G243" s="29">
        <f>Source!AK200</f>
        <v>478.96</v>
      </c>
      <c r="H243" s="31" t="s">
        <v>3</v>
      </c>
      <c r="I243" s="10">
        <f>Source!AW200</f>
        <v>1</v>
      </c>
      <c r="J243" s="29">
        <f>ROUND((ROUND((Source!AC200*Source!AW200*Source!I200),2)),2)+(ROUND((ROUND(((Source!ET200)*Source!AV200*Source!I200),2)),2)+ROUND((ROUND(((Source!AE200-(Source!EU200))*Source!AV200*Source!I200),2)),2))+ROUND((ROUND((Source!AF200*Source!AV200*Source!I200),2)),2)</f>
        <v>24.43</v>
      </c>
      <c r="K243" s="10">
        <f>IF(Source!BC200&lt;&gt; 0, Source!BC200, 1)</f>
        <v>7.8</v>
      </c>
      <c r="L243" s="29">
        <f>Source!O200</f>
        <v>190.55</v>
      </c>
      <c r="Q243">
        <f>ROUND((Source!DN200/100)*ROUND((ROUND((Source!AF200*Source!AV200*Source!I200),2)),2), 2)</f>
        <v>0</v>
      </c>
      <c r="R243">
        <f>Source!X200</f>
        <v>0</v>
      </c>
      <c r="S243">
        <f>ROUND((Source!DO200/100)*ROUND((ROUND((Source!AF200*Source!AV200*Source!I200),2)),2), 2)</f>
        <v>0</v>
      </c>
      <c r="T243">
        <f>Source!Y200</f>
        <v>0</v>
      </c>
      <c r="U243">
        <f>ROUND((175/100)*ROUND((ROUND((Source!AE200*Source!AV200*Source!I200),2)),2), 2)</f>
        <v>0</v>
      </c>
      <c r="V243">
        <f>ROUND((160/100)*ROUND(ROUND((ROUND((Source!AE200*Source!AV200*Source!I200),2)*Source!BS200),2), 2), 2)</f>
        <v>0</v>
      </c>
      <c r="X243">
        <f>IF(Source!BI200&lt;=1,J243, 0)</f>
        <v>24.43</v>
      </c>
      <c r="Y243">
        <f>IF(Source!BI200=2,J243, 0)</f>
        <v>0</v>
      </c>
      <c r="Z243">
        <f>IF(Source!BI200=3,J243, 0)</f>
        <v>0</v>
      </c>
      <c r="AA243">
        <f>IF(Source!BI200=4,J243, 0)</f>
        <v>0</v>
      </c>
    </row>
    <row r="244" spans="1:27" ht="14.25" x14ac:dyDescent="0.2">
      <c r="A244" s="26"/>
      <c r="B244" s="26"/>
      <c r="C244" s="26"/>
      <c r="D244" s="26" t="s">
        <v>314</v>
      </c>
      <c r="E244" s="27" t="s">
        <v>315</v>
      </c>
      <c r="F244" s="10">
        <f>Source!DN199</f>
        <v>85</v>
      </c>
      <c r="G244" s="29"/>
      <c r="H244" s="28"/>
      <c r="I244" s="10"/>
      <c r="J244" s="29">
        <f>SUM(Q238:Q243)</f>
        <v>11.49</v>
      </c>
      <c r="K244" s="10">
        <f>Source!BZ199</f>
        <v>70</v>
      </c>
      <c r="L244" s="29">
        <f>SUM(R238:R243)</f>
        <v>249.75</v>
      </c>
    </row>
    <row r="245" spans="1:27" ht="14.25" x14ac:dyDescent="0.2">
      <c r="A245" s="26"/>
      <c r="B245" s="26"/>
      <c r="C245" s="26"/>
      <c r="D245" s="26" t="s">
        <v>316</v>
      </c>
      <c r="E245" s="27" t="s">
        <v>315</v>
      </c>
      <c r="F245" s="10">
        <f>Source!DO199</f>
        <v>70</v>
      </c>
      <c r="G245" s="29"/>
      <c r="H245" s="28"/>
      <c r="I245" s="10"/>
      <c r="J245" s="29">
        <f>SUM(S238:S244)</f>
        <v>9.4600000000000009</v>
      </c>
      <c r="K245" s="10">
        <f>Source!CA199</f>
        <v>41</v>
      </c>
      <c r="L245" s="29">
        <f>SUM(T238:T244)</f>
        <v>146.28</v>
      </c>
    </row>
    <row r="246" spans="1:27" ht="14.25" x14ac:dyDescent="0.2">
      <c r="A246" s="26"/>
      <c r="B246" s="26"/>
      <c r="C246" s="26"/>
      <c r="D246" s="26" t="s">
        <v>325</v>
      </c>
      <c r="E246" s="27" t="s">
        <v>315</v>
      </c>
      <c r="F246" s="10">
        <f>175</f>
        <v>175</v>
      </c>
      <c r="G246" s="29"/>
      <c r="H246" s="28"/>
      <c r="I246" s="10"/>
      <c r="J246" s="29">
        <f>SUM(U238:U245)</f>
        <v>0.4</v>
      </c>
      <c r="K246" s="10">
        <f>160</f>
        <v>160</v>
      </c>
      <c r="L246" s="29">
        <f>SUM(V238:V245)</f>
        <v>9.7100000000000009</v>
      </c>
    </row>
    <row r="247" spans="1:27" ht="14.25" x14ac:dyDescent="0.2">
      <c r="A247" s="34"/>
      <c r="B247" s="34"/>
      <c r="C247" s="34"/>
      <c r="D247" s="34" t="s">
        <v>317</v>
      </c>
      <c r="E247" s="35" t="s">
        <v>318</v>
      </c>
      <c r="F247" s="36">
        <f>Source!AQ199</f>
        <v>24.61</v>
      </c>
      <c r="G247" s="37"/>
      <c r="H247" s="38" t="str">
        <f>Source!DI199</f>
        <v/>
      </c>
      <c r="I247" s="36">
        <f>Source!AV199</f>
        <v>1</v>
      </c>
      <c r="J247" s="37">
        <f>Source!U199</f>
        <v>1.2305000000000001</v>
      </c>
      <c r="K247" s="36"/>
      <c r="L247" s="37"/>
    </row>
    <row r="248" spans="1:27" ht="15" x14ac:dyDescent="0.25">
      <c r="A248" s="39"/>
      <c r="B248" s="39"/>
      <c r="C248" s="39"/>
      <c r="D248" s="40" t="s">
        <v>319</v>
      </c>
      <c r="E248" s="39"/>
      <c r="F248" s="39"/>
      <c r="G248" s="39"/>
      <c r="H248" s="39"/>
      <c r="I248" s="76">
        <f>J239+J240+J242+J244+J245+J246+SUM(J243:J243)</f>
        <v>88.17</v>
      </c>
      <c r="J248" s="76"/>
      <c r="K248" s="76">
        <f>L239+L240+L242+L244+L245+L246+SUM(L243:L243)</f>
        <v>1227.8900000000001</v>
      </c>
      <c r="L248" s="76"/>
      <c r="O248" s="32">
        <f>J239+J240+J242+J244+J245+J246+SUM(J243:J243)</f>
        <v>88.17</v>
      </c>
      <c r="P248" s="32">
        <f>L239+L240+L242+L244+L245+L246+SUM(L243:L243)</f>
        <v>1227.8900000000001</v>
      </c>
      <c r="X248">
        <f>IF(Source!BI199&lt;=1,J239+J240+J242+J244+J245+J246-0, 0)</f>
        <v>63.74</v>
      </c>
      <c r="Y248">
        <f>IF(Source!BI199=2,J239+J240+J242+J244+J245+J246-0, 0)</f>
        <v>0</v>
      </c>
      <c r="Z248">
        <f>IF(Source!BI199=3,J239+J240+J242+J244+J245+J246-0, 0)</f>
        <v>0</v>
      </c>
      <c r="AA248">
        <f>IF(Source!BI199=4,J239+J240+J242+J244+J245+J246,0)</f>
        <v>0</v>
      </c>
    </row>
    <row r="250" spans="1:27" ht="28.5" x14ac:dyDescent="0.2">
      <c r="A250" s="26">
        <v>4</v>
      </c>
      <c r="B250" s="26">
        <v>4</v>
      </c>
      <c r="C250" s="26" t="str">
        <f>Source!F201</f>
        <v>6.58-2-1</v>
      </c>
      <c r="D250" s="26" t="s">
        <v>40</v>
      </c>
      <c r="E250" s="27" t="str">
        <f>Source!H201</f>
        <v>100 м2</v>
      </c>
      <c r="F250" s="10">
        <f>Source!I201</f>
        <v>0.84619999999999995</v>
      </c>
      <c r="G250" s="29"/>
      <c r="H250" s="28"/>
      <c r="I250" s="10"/>
      <c r="J250" s="29"/>
      <c r="K250" s="10"/>
      <c r="L250" s="29"/>
      <c r="Q250">
        <f>ROUND((Source!DN201/100)*ROUND((ROUND((Source!AF201*Source!AV201*Source!I201),2)),2), 2)</f>
        <v>129.53</v>
      </c>
      <c r="R250">
        <f>Source!X201</f>
        <v>2990.96</v>
      </c>
      <c r="S250">
        <f>ROUND((Source!DO201/100)*ROUND((ROUND((Source!AF201*Source!AV201*Source!I201),2)),2), 2)</f>
        <v>89.05</v>
      </c>
      <c r="T250">
        <f>Source!Y201</f>
        <v>1751.85</v>
      </c>
      <c r="U250">
        <f>ROUND((175/100)*ROUND((ROUND((Source!AE201*Source!AV201*Source!I201),2)),2), 2)</f>
        <v>0</v>
      </c>
      <c r="V250">
        <f>ROUND((160/100)*ROUND(ROUND((ROUND((Source!AE201*Source!AV201*Source!I201),2)*Source!BS201),2), 2), 2)</f>
        <v>0</v>
      </c>
    </row>
    <row r="251" spans="1:27" x14ac:dyDescent="0.2">
      <c r="D251" s="30" t="str">
        <f>"Объем: "&amp;Source!I201&amp;"=84,62/"&amp;"100"</f>
        <v>Объем: 0,8462=84,62/100</v>
      </c>
    </row>
    <row r="252" spans="1:27" ht="14.25" x14ac:dyDescent="0.2">
      <c r="A252" s="26"/>
      <c r="B252" s="26"/>
      <c r="C252" s="26"/>
      <c r="D252" s="26" t="s">
        <v>313</v>
      </c>
      <c r="E252" s="27"/>
      <c r="F252" s="10"/>
      <c r="G252" s="29">
        <f>Source!AO201</f>
        <v>191.34</v>
      </c>
      <c r="H252" s="28" t="str">
        <f>Source!DG201</f>
        <v/>
      </c>
      <c r="I252" s="10">
        <f>Source!AV201</f>
        <v>1</v>
      </c>
      <c r="J252" s="29">
        <f>ROUND((ROUND((Source!AF201*Source!AV201*Source!I201),2)),2)</f>
        <v>161.91</v>
      </c>
      <c r="K252" s="10">
        <f>IF(Source!BA201&lt;&gt; 0, Source!BA201, 1)</f>
        <v>26.39</v>
      </c>
      <c r="L252" s="29">
        <f>Source!S201</f>
        <v>4272.8</v>
      </c>
      <c r="W252">
        <f>J252</f>
        <v>161.91</v>
      </c>
    </row>
    <row r="253" spans="1:27" ht="28.5" x14ac:dyDescent="0.2">
      <c r="A253" s="26" t="s">
        <v>130</v>
      </c>
      <c r="B253" s="26" t="s">
        <v>130</v>
      </c>
      <c r="C253" s="26" t="str">
        <f>Source!F202</f>
        <v>9999990001</v>
      </c>
      <c r="D253" s="26" t="s">
        <v>29</v>
      </c>
      <c r="E253" s="27" t="str">
        <f>Source!H202</f>
        <v>т</v>
      </c>
      <c r="F253" s="10">
        <f>Source!I202</f>
        <v>-0.863124</v>
      </c>
      <c r="G253" s="29">
        <f>Source!AK202</f>
        <v>0</v>
      </c>
      <c r="H253" s="31" t="s">
        <v>3</v>
      </c>
      <c r="I253" s="10">
        <f>Source!AW202</f>
        <v>1</v>
      </c>
      <c r="J253" s="29">
        <f>ROUND((ROUND((Source!AC202*Source!AW202*Source!I202),2)),2)+(ROUND((ROUND(((Source!ET202)*Source!AV202*Source!I202),2)),2)+ROUND((ROUND(((Source!AE202-(Source!EU202))*Source!AV202*Source!I202),2)),2))+ROUND((ROUND((Source!AF202*Source!AV202*Source!I202),2)),2)</f>
        <v>0</v>
      </c>
      <c r="K253" s="10">
        <f>IF(Source!BC202&lt;&gt; 0, Source!BC202, 1)</f>
        <v>1</v>
      </c>
      <c r="L253" s="29">
        <f>Source!O202</f>
        <v>0</v>
      </c>
      <c r="Q253">
        <f>ROUND((Source!DN202/100)*ROUND((ROUND((Source!AF202*Source!AV202*Source!I202),2)),2), 2)</f>
        <v>0</v>
      </c>
      <c r="R253">
        <f>Source!X202</f>
        <v>0</v>
      </c>
      <c r="S253">
        <f>ROUND((Source!DO202/100)*ROUND((ROUND((Source!AF202*Source!AV202*Source!I202),2)),2), 2)</f>
        <v>0</v>
      </c>
      <c r="T253">
        <f>Source!Y202</f>
        <v>0</v>
      </c>
      <c r="U253">
        <f>ROUND((175/100)*ROUND((ROUND((Source!AE202*Source!AV202*Source!I202),2)),2), 2)</f>
        <v>0</v>
      </c>
      <c r="V253">
        <f>ROUND((160/100)*ROUND(ROUND((ROUND((Source!AE202*Source!AV202*Source!I202),2)*Source!BS202),2), 2), 2)</f>
        <v>0</v>
      </c>
      <c r="X253">
        <f>IF(Source!BI202&lt;=1,J253, 0)</f>
        <v>0</v>
      </c>
      <c r="Y253">
        <f>IF(Source!BI202=2,J253, 0)</f>
        <v>0</v>
      </c>
      <c r="Z253">
        <f>IF(Source!BI202=3,J253, 0)</f>
        <v>0</v>
      </c>
      <c r="AA253">
        <f>IF(Source!BI202=4,J253, 0)</f>
        <v>0</v>
      </c>
    </row>
    <row r="254" spans="1:27" ht="14.25" x14ac:dyDescent="0.2">
      <c r="A254" s="26"/>
      <c r="B254" s="26"/>
      <c r="C254" s="26"/>
      <c r="D254" s="26" t="s">
        <v>314</v>
      </c>
      <c r="E254" s="27" t="s">
        <v>315</v>
      </c>
      <c r="F254" s="10">
        <f>Source!DN201</f>
        <v>80</v>
      </c>
      <c r="G254" s="29"/>
      <c r="H254" s="28"/>
      <c r="I254" s="10"/>
      <c r="J254" s="29">
        <f>SUM(Q250:Q253)</f>
        <v>129.53</v>
      </c>
      <c r="K254" s="10">
        <f>Source!BZ201</f>
        <v>70</v>
      </c>
      <c r="L254" s="29">
        <f>SUM(R250:R253)</f>
        <v>2990.96</v>
      </c>
    </row>
    <row r="255" spans="1:27" ht="14.25" x14ac:dyDescent="0.2">
      <c r="A255" s="26"/>
      <c r="B255" s="26"/>
      <c r="C255" s="26"/>
      <c r="D255" s="26" t="s">
        <v>316</v>
      </c>
      <c r="E255" s="27" t="s">
        <v>315</v>
      </c>
      <c r="F255" s="10">
        <f>Source!DO201</f>
        <v>55</v>
      </c>
      <c r="G255" s="29"/>
      <c r="H255" s="28"/>
      <c r="I255" s="10"/>
      <c r="J255" s="29">
        <f>SUM(S250:S254)</f>
        <v>89.05</v>
      </c>
      <c r="K255" s="10">
        <f>Source!CA201</f>
        <v>41</v>
      </c>
      <c r="L255" s="29">
        <f>SUM(T250:T254)</f>
        <v>1751.85</v>
      </c>
    </row>
    <row r="256" spans="1:27" ht="14.25" x14ac:dyDescent="0.2">
      <c r="A256" s="34"/>
      <c r="B256" s="34"/>
      <c r="C256" s="34"/>
      <c r="D256" s="34" t="s">
        <v>317</v>
      </c>
      <c r="E256" s="35" t="s">
        <v>318</v>
      </c>
      <c r="F256" s="36">
        <f>Source!AQ201</f>
        <v>17.41</v>
      </c>
      <c r="G256" s="37"/>
      <c r="H256" s="38" t="str">
        <f>Source!DI201</f>
        <v/>
      </c>
      <c r="I256" s="36">
        <f>Source!AV201</f>
        <v>1</v>
      </c>
      <c r="J256" s="37">
        <f>Source!U201</f>
        <v>14.732341999999999</v>
      </c>
      <c r="K256" s="36"/>
      <c r="L256" s="37"/>
    </row>
    <row r="257" spans="1:27" ht="15" x14ac:dyDescent="0.25">
      <c r="A257" s="39"/>
      <c r="B257" s="39"/>
      <c r="C257" s="39"/>
      <c r="D257" s="40" t="s">
        <v>319</v>
      </c>
      <c r="E257" s="39"/>
      <c r="F257" s="39"/>
      <c r="G257" s="39"/>
      <c r="H257" s="39"/>
      <c r="I257" s="76">
        <f>J252+J254+J255+SUM(J253:J253)</f>
        <v>380.49</v>
      </c>
      <c r="J257" s="76"/>
      <c r="K257" s="76">
        <f>L252+L254+L255+SUM(L253:L253)</f>
        <v>9015.61</v>
      </c>
      <c r="L257" s="76"/>
      <c r="O257" s="32">
        <f>J252+J254+J255+SUM(J253:J253)</f>
        <v>380.49</v>
      </c>
      <c r="P257" s="32">
        <f>L252+L254+L255+SUM(L253:L253)</f>
        <v>9015.61</v>
      </c>
      <c r="X257">
        <f>IF(Source!BI201&lt;=1,J252+J254+J255-0, 0)</f>
        <v>380.49</v>
      </c>
      <c r="Y257">
        <f>IF(Source!BI201=2,J252+J254+J255-0, 0)</f>
        <v>0</v>
      </c>
      <c r="Z257">
        <f>IF(Source!BI201=3,J252+J254+J255-0, 0)</f>
        <v>0</v>
      </c>
      <c r="AA257">
        <f>IF(Source!BI201=4,J252+J254+J255,0)</f>
        <v>0</v>
      </c>
    </row>
    <row r="259" spans="1:27" ht="57" x14ac:dyDescent="0.2">
      <c r="A259" s="26">
        <v>5</v>
      </c>
      <c r="B259" s="26">
        <v>5</v>
      </c>
      <c r="C259" s="26" t="str">
        <f>Source!F203</f>
        <v>3.12-3-4</v>
      </c>
      <c r="D259" s="26" t="s">
        <v>132</v>
      </c>
      <c r="E259" s="27" t="str">
        <f>Source!H203</f>
        <v>100 м2</v>
      </c>
      <c r="F259" s="10">
        <f>Source!I203</f>
        <v>0.84619999999999995</v>
      </c>
      <c r="G259" s="29"/>
      <c r="H259" s="28"/>
      <c r="I259" s="10"/>
      <c r="J259" s="29"/>
      <c r="K259" s="10"/>
      <c r="L259" s="29"/>
      <c r="Q259">
        <f>ROUND((Source!DN203/100)*ROUND((ROUND((Source!AF203*Source!AV203*Source!I203),2)),2), 2)</f>
        <v>697.31</v>
      </c>
      <c r="R259">
        <f>Source!X203</f>
        <v>15393.98</v>
      </c>
      <c r="S259">
        <f>ROUND((Source!DO203/100)*ROUND((ROUND((Source!AF203*Source!AV203*Source!I203),2)),2), 2)</f>
        <v>529.69000000000005</v>
      </c>
      <c r="T259">
        <f>Source!Y203</f>
        <v>7254.63</v>
      </c>
      <c r="U259">
        <f>ROUND((175/100)*ROUND((ROUND((Source!AE203*Source!AV203*Source!I203),2)),2), 2)</f>
        <v>131.55000000000001</v>
      </c>
      <c r="V259">
        <f>ROUND((160/100)*ROUND(ROUND((ROUND((Source!AE203*Source!AV203*Source!I203),2)*Source!BS203),2), 2), 2)</f>
        <v>3173.98</v>
      </c>
    </row>
    <row r="260" spans="1:27" x14ac:dyDescent="0.2">
      <c r="D260" s="30" t="str">
        <f>"Объем: "&amp;Source!I203&amp;"=84,62/"&amp;"100"</f>
        <v>Объем: 0,8462=84,62/100</v>
      </c>
    </row>
    <row r="261" spans="1:27" ht="14.25" x14ac:dyDescent="0.2">
      <c r="A261" s="26"/>
      <c r="B261" s="26"/>
      <c r="C261" s="26"/>
      <c r="D261" s="26" t="s">
        <v>313</v>
      </c>
      <c r="E261" s="27"/>
      <c r="F261" s="10"/>
      <c r="G261" s="29">
        <f>Source!AO203</f>
        <v>689</v>
      </c>
      <c r="H261" s="28" t="str">
        <f>Source!DG203</f>
        <v>)*1,15</v>
      </c>
      <c r="I261" s="10">
        <f>Source!AV203</f>
        <v>1</v>
      </c>
      <c r="J261" s="29">
        <f>ROUND((ROUND((Source!AF203*Source!AV203*Source!I203),2)),2)</f>
        <v>670.49</v>
      </c>
      <c r="K261" s="10">
        <f>IF(Source!BA203&lt;&gt; 0, Source!BA203, 1)</f>
        <v>26.39</v>
      </c>
      <c r="L261" s="29">
        <f>Source!S203</f>
        <v>17694.23</v>
      </c>
      <c r="W261">
        <f>J261</f>
        <v>670.49</v>
      </c>
    </row>
    <row r="262" spans="1:27" ht="14.25" x14ac:dyDescent="0.2">
      <c r="A262" s="26"/>
      <c r="B262" s="26"/>
      <c r="C262" s="26"/>
      <c r="D262" s="26" t="s">
        <v>322</v>
      </c>
      <c r="E262" s="27"/>
      <c r="F262" s="10"/>
      <c r="G262" s="29">
        <f>Source!AM203</f>
        <v>267.17</v>
      </c>
      <c r="H262" s="28" t="str">
        <f>Source!DE203</f>
        <v>)*1,25</v>
      </c>
      <c r="I262" s="10">
        <f>Source!AV203</f>
        <v>1</v>
      </c>
      <c r="J262" s="29">
        <f>(ROUND((ROUND((((Source!ET203*1.25))*Source!AV203*Source!I203),2)),2)+ROUND((ROUND(((Source!AE203-((Source!EU203*1.25)))*Source!AV203*Source!I203),2)),2))</f>
        <v>282.60000000000002</v>
      </c>
      <c r="K262" s="10">
        <f>IF(Source!BB203&lt;&gt; 0, Source!BB203, 1)</f>
        <v>12.18</v>
      </c>
      <c r="L262" s="29">
        <f>Source!Q203</f>
        <v>3442.07</v>
      </c>
    </row>
    <row r="263" spans="1:27" ht="14.25" x14ac:dyDescent="0.2">
      <c r="A263" s="26"/>
      <c r="B263" s="26"/>
      <c r="C263" s="26"/>
      <c r="D263" s="26" t="s">
        <v>323</v>
      </c>
      <c r="E263" s="27"/>
      <c r="F263" s="10"/>
      <c r="G263" s="29">
        <f>Source!AN203</f>
        <v>71.069999999999993</v>
      </c>
      <c r="H263" s="28" t="str">
        <f>Source!DF203</f>
        <v>)*1,25</v>
      </c>
      <c r="I263" s="10">
        <f>Source!AV203</f>
        <v>1</v>
      </c>
      <c r="J263" s="41">
        <f>ROUND((ROUND((Source!AE203*Source!AV203*Source!I203),2)),2)</f>
        <v>75.17</v>
      </c>
      <c r="K263" s="10">
        <f>IF(Source!BS203&lt;&gt; 0, Source!BS203, 1)</f>
        <v>26.39</v>
      </c>
      <c r="L263" s="41">
        <f>Source!R203</f>
        <v>1983.74</v>
      </c>
      <c r="W263">
        <f>J263</f>
        <v>75.17</v>
      </c>
    </row>
    <row r="264" spans="1:27" ht="14.25" x14ac:dyDescent="0.2">
      <c r="A264" s="26"/>
      <c r="B264" s="26"/>
      <c r="C264" s="26"/>
      <c r="D264" s="26" t="s">
        <v>324</v>
      </c>
      <c r="E264" s="27"/>
      <c r="F264" s="10"/>
      <c r="G264" s="29">
        <f>Source!AL203</f>
        <v>705.14</v>
      </c>
      <c r="H264" s="28" t="str">
        <f>Source!DD203</f>
        <v/>
      </c>
      <c r="I264" s="10">
        <f>Source!AW203</f>
        <v>1</v>
      </c>
      <c r="J264" s="29">
        <f>ROUND((ROUND((Source!AC203*Source!AW203*Source!I203),2)),2)</f>
        <v>596.69000000000005</v>
      </c>
      <c r="K264" s="10">
        <f>IF(Source!BC203&lt;&gt; 0, Source!BC203, 1)</f>
        <v>3.7</v>
      </c>
      <c r="L264" s="29">
        <f>Source!P203</f>
        <v>2207.75</v>
      </c>
    </row>
    <row r="265" spans="1:27" ht="199.5" x14ac:dyDescent="0.2">
      <c r="A265" s="26" t="s">
        <v>141</v>
      </c>
      <c r="B265" s="26" t="s">
        <v>141</v>
      </c>
      <c r="C265" s="26" t="str">
        <f>Source!F204</f>
        <v>1.1-1-1312</v>
      </c>
      <c r="D265" s="26" t="s">
        <v>282</v>
      </c>
      <c r="E265" s="27" t="str">
        <f>Source!H204</f>
        <v>м2</v>
      </c>
      <c r="F265" s="10">
        <f>Source!I204</f>
        <v>114.23699999999999</v>
      </c>
      <c r="G265" s="29">
        <f>Source!AK204</f>
        <v>25.09</v>
      </c>
      <c r="H265" s="31" t="s">
        <v>3</v>
      </c>
      <c r="I265" s="10">
        <f>Source!AW204</f>
        <v>1</v>
      </c>
      <c r="J265" s="29">
        <f>ROUND((ROUND((Source!AC204*Source!AW204*Source!I204),2)),2)+(ROUND((ROUND(((Source!ET204)*Source!AV204*Source!I204),2)),2)+ROUND((ROUND(((Source!AE204-(Source!EU204))*Source!AV204*Source!I204),2)),2))+ROUND((ROUND((Source!AF204*Source!AV204*Source!I204),2)),2)</f>
        <v>2866.21</v>
      </c>
      <c r="K265" s="10">
        <f>IF(Source!BC204&lt;&gt; 0, Source!BC204, 1)</f>
        <v>10.5</v>
      </c>
      <c r="L265" s="29">
        <f>Source!O204</f>
        <v>30095.21</v>
      </c>
      <c r="Q265">
        <f>ROUND((Source!DN204/100)*ROUND((ROUND((Source!AF204*Source!AV204*Source!I204),2)),2), 2)</f>
        <v>0</v>
      </c>
      <c r="R265">
        <f>Source!X204</f>
        <v>0</v>
      </c>
      <c r="S265">
        <f>ROUND((Source!DO204/100)*ROUND((ROUND((Source!AF204*Source!AV204*Source!I204),2)),2), 2)</f>
        <v>0</v>
      </c>
      <c r="T265">
        <f>Source!Y204</f>
        <v>0</v>
      </c>
      <c r="U265">
        <f>ROUND((175/100)*ROUND((ROUND((Source!AE204*Source!AV204*Source!I204),2)),2), 2)</f>
        <v>0</v>
      </c>
      <c r="V265">
        <f>ROUND((160/100)*ROUND(ROUND((ROUND((Source!AE204*Source!AV204*Source!I204),2)*Source!BS204),2), 2), 2)</f>
        <v>0</v>
      </c>
      <c r="X265">
        <f>IF(Source!BI204&lt;=1,J265, 0)</f>
        <v>2866.21</v>
      </c>
      <c r="Y265">
        <f>IF(Source!BI204=2,J265, 0)</f>
        <v>0</v>
      </c>
      <c r="Z265">
        <f>IF(Source!BI204=3,J265, 0)</f>
        <v>0</v>
      </c>
      <c r="AA265">
        <f>IF(Source!BI204=4,J265, 0)</f>
        <v>0</v>
      </c>
    </row>
    <row r="266" spans="1:27" ht="228" x14ac:dyDescent="0.2">
      <c r="A266" s="26" t="s">
        <v>145</v>
      </c>
      <c r="B266" s="26" t="s">
        <v>145</v>
      </c>
      <c r="C266" s="26" t="str">
        <f>Source!F205</f>
        <v>1.1-1-1313</v>
      </c>
      <c r="D266" s="26" t="s">
        <v>283</v>
      </c>
      <c r="E266" s="27" t="str">
        <f>Source!H205</f>
        <v>м2</v>
      </c>
      <c r="F266" s="10">
        <f>Source!I205</f>
        <v>111.95226000000001</v>
      </c>
      <c r="G266" s="29">
        <f>Source!AK205</f>
        <v>23.06</v>
      </c>
      <c r="H266" s="31" t="s">
        <v>3</v>
      </c>
      <c r="I266" s="10">
        <f>Source!AW205</f>
        <v>1</v>
      </c>
      <c r="J266" s="29">
        <f>ROUND((ROUND((Source!AC205*Source!AW205*Source!I205),2)),2)+(ROUND((ROUND(((Source!ET205)*Source!AV205*Source!I205),2)),2)+ROUND((ROUND(((Source!AE205-(Source!EU205))*Source!AV205*Source!I205),2)),2))+ROUND((ROUND((Source!AF205*Source!AV205*Source!I205),2)),2)</f>
        <v>2581.62</v>
      </c>
      <c r="K266" s="10">
        <f>IF(Source!BC205&lt;&gt; 0, Source!BC205, 1)</f>
        <v>10.74</v>
      </c>
      <c r="L266" s="29">
        <f>Source!O205</f>
        <v>27726.6</v>
      </c>
      <c r="Q266">
        <f>ROUND((Source!DN205/100)*ROUND((ROUND((Source!AF205*Source!AV205*Source!I205),2)),2), 2)</f>
        <v>0</v>
      </c>
      <c r="R266">
        <f>Source!X205</f>
        <v>0</v>
      </c>
      <c r="S266">
        <f>ROUND((Source!DO205/100)*ROUND((ROUND((Source!AF205*Source!AV205*Source!I205),2)),2), 2)</f>
        <v>0</v>
      </c>
      <c r="T266">
        <f>Source!Y205</f>
        <v>0</v>
      </c>
      <c r="U266">
        <f>ROUND((175/100)*ROUND((ROUND((Source!AE205*Source!AV205*Source!I205),2)),2), 2)</f>
        <v>0</v>
      </c>
      <c r="V266">
        <f>ROUND((160/100)*ROUND(ROUND((ROUND((Source!AE205*Source!AV205*Source!I205),2)*Source!BS205),2), 2), 2)</f>
        <v>0</v>
      </c>
      <c r="X266">
        <f>IF(Source!BI205&lt;=1,J266, 0)</f>
        <v>2581.62</v>
      </c>
      <c r="Y266">
        <f>IF(Source!BI205=2,J266, 0)</f>
        <v>0</v>
      </c>
      <c r="Z266">
        <f>IF(Source!BI205=3,J266, 0)</f>
        <v>0</v>
      </c>
      <c r="AA266">
        <f>IF(Source!BI205=4,J266, 0)</f>
        <v>0</v>
      </c>
    </row>
    <row r="267" spans="1:27" ht="14.25" x14ac:dyDescent="0.2">
      <c r="A267" s="26"/>
      <c r="B267" s="26"/>
      <c r="C267" s="26"/>
      <c r="D267" s="26" t="s">
        <v>314</v>
      </c>
      <c r="E267" s="27" t="s">
        <v>315</v>
      </c>
      <c r="F267" s="10">
        <f>Source!DN203</f>
        <v>104</v>
      </c>
      <c r="G267" s="29"/>
      <c r="H267" s="28"/>
      <c r="I267" s="10"/>
      <c r="J267" s="29">
        <f>SUM(Q259:Q266)</f>
        <v>697.31</v>
      </c>
      <c r="K267" s="10">
        <f>Source!BZ203</f>
        <v>87</v>
      </c>
      <c r="L267" s="29">
        <f>SUM(R259:R266)</f>
        <v>15393.98</v>
      </c>
    </row>
    <row r="268" spans="1:27" ht="14.25" x14ac:dyDescent="0.2">
      <c r="A268" s="26"/>
      <c r="B268" s="26"/>
      <c r="C268" s="26"/>
      <c r="D268" s="26" t="s">
        <v>316</v>
      </c>
      <c r="E268" s="27" t="s">
        <v>315</v>
      </c>
      <c r="F268" s="10">
        <f>Source!DO203</f>
        <v>79</v>
      </c>
      <c r="G268" s="29"/>
      <c r="H268" s="28"/>
      <c r="I268" s="10"/>
      <c r="J268" s="29">
        <f>SUM(S259:S267)</f>
        <v>529.69000000000005</v>
      </c>
      <c r="K268" s="10">
        <f>Source!CA203</f>
        <v>41</v>
      </c>
      <c r="L268" s="29">
        <f>SUM(T259:T267)</f>
        <v>7254.63</v>
      </c>
    </row>
    <row r="269" spans="1:27" ht="14.25" x14ac:dyDescent="0.2">
      <c r="A269" s="26"/>
      <c r="B269" s="26"/>
      <c r="C269" s="26"/>
      <c r="D269" s="26" t="s">
        <v>325</v>
      </c>
      <c r="E269" s="27" t="s">
        <v>315</v>
      </c>
      <c r="F269" s="10">
        <f>175</f>
        <v>175</v>
      </c>
      <c r="G269" s="29"/>
      <c r="H269" s="28"/>
      <c r="I269" s="10"/>
      <c r="J269" s="29">
        <f>SUM(U259:U268)</f>
        <v>131.55000000000001</v>
      </c>
      <c r="K269" s="10">
        <f>160</f>
        <v>160</v>
      </c>
      <c r="L269" s="29">
        <f>SUM(V259:V268)</f>
        <v>3173.98</v>
      </c>
    </row>
    <row r="270" spans="1:27" ht="14.25" x14ac:dyDescent="0.2">
      <c r="A270" s="34"/>
      <c r="B270" s="34"/>
      <c r="C270" s="34"/>
      <c r="D270" s="34" t="s">
        <v>317</v>
      </c>
      <c r="E270" s="35" t="s">
        <v>318</v>
      </c>
      <c r="F270" s="36">
        <f>Source!AQ203</f>
        <v>53</v>
      </c>
      <c r="G270" s="37"/>
      <c r="H270" s="38" t="str">
        <f>Source!DI203</f>
        <v>)*1,15</v>
      </c>
      <c r="I270" s="36">
        <f>Source!AV203</f>
        <v>1</v>
      </c>
      <c r="J270" s="37">
        <f>Source!U203</f>
        <v>51.575889999999994</v>
      </c>
      <c r="K270" s="36"/>
      <c r="L270" s="37"/>
    </row>
    <row r="271" spans="1:27" ht="15" x14ac:dyDescent="0.25">
      <c r="A271" s="39"/>
      <c r="B271" s="39"/>
      <c r="C271" s="39"/>
      <c r="D271" s="40" t="s">
        <v>319</v>
      </c>
      <c r="E271" s="39"/>
      <c r="F271" s="39"/>
      <c r="G271" s="39"/>
      <c r="H271" s="39"/>
      <c r="I271" s="76">
        <f>J261+J262+J264+J267+J268+J269+SUM(J265:J266)</f>
        <v>8356.16</v>
      </c>
      <c r="J271" s="76"/>
      <c r="K271" s="76">
        <f>L261+L262+L264+L267+L268+L269+SUM(L265:L266)</f>
        <v>106988.45</v>
      </c>
      <c r="L271" s="76"/>
      <c r="O271" s="32">
        <f>J261+J262+J264+J267+J268+J269+SUM(J265:J266)</f>
        <v>8356.16</v>
      </c>
      <c r="P271" s="32">
        <f>L261+L262+L264+L267+L268+L269+SUM(L265:L266)</f>
        <v>106988.45</v>
      </c>
      <c r="X271">
        <f>IF(Source!BI203&lt;=1,J261+J262+J264+J267+J268+J269-0, 0)</f>
        <v>2908.3300000000004</v>
      </c>
      <c r="Y271">
        <f>IF(Source!BI203=2,J261+J262+J264+J267+J268+J269-0, 0)</f>
        <v>0</v>
      </c>
      <c r="Z271">
        <f>IF(Source!BI203=3,J261+J262+J264+J267+J268+J269-0, 0)</f>
        <v>0</v>
      </c>
      <c r="AA271">
        <f>IF(Source!BI203=4,J261+J262+J264+J267+J268+J269,0)</f>
        <v>0</v>
      </c>
    </row>
    <row r="273" spans="1:27" ht="99.75" x14ac:dyDescent="0.2">
      <c r="A273" s="26">
        <v>6</v>
      </c>
      <c r="B273" s="26">
        <v>6</v>
      </c>
      <c r="C273" s="26" t="str">
        <f>Source!F206</f>
        <v>3.12-3-10</v>
      </c>
      <c r="D273" s="26" t="s">
        <v>150</v>
      </c>
      <c r="E273" s="27" t="str">
        <f>Source!H206</f>
        <v>100 м2</v>
      </c>
      <c r="F273" s="10">
        <f>Source!I206</f>
        <v>3.5000000000000001E-3</v>
      </c>
      <c r="G273" s="29"/>
      <c r="H273" s="28"/>
      <c r="I273" s="10"/>
      <c r="J273" s="29"/>
      <c r="K273" s="10"/>
      <c r="L273" s="29"/>
      <c r="Q273">
        <f>ROUND((Source!DN206/100)*ROUND((ROUND((Source!AF206*Source!AV206*Source!I206),2)),2), 2)</f>
        <v>4.13</v>
      </c>
      <c r="R273">
        <f>Source!X206</f>
        <v>91.15</v>
      </c>
      <c r="S273">
        <f>ROUND((Source!DO206/100)*ROUND((ROUND((Source!AF206*Source!AV206*Source!I206),2)),2), 2)</f>
        <v>3.14</v>
      </c>
      <c r="T273">
        <f>Source!Y206</f>
        <v>42.96</v>
      </c>
      <c r="U273">
        <f>ROUND((175/100)*ROUND((ROUND((Source!AE206*Source!AV206*Source!I206),2)),2), 2)</f>
        <v>7.0000000000000007E-2</v>
      </c>
      <c r="V273">
        <f>ROUND((160/100)*ROUND(ROUND((ROUND((Source!AE206*Source!AV206*Source!I206),2)*Source!BS206),2), 2), 2)</f>
        <v>1.7</v>
      </c>
    </row>
    <row r="274" spans="1:27" x14ac:dyDescent="0.2">
      <c r="D274" s="30" t="str">
        <f>"Объем: "&amp;Source!I206&amp;"=0,35/"&amp;"100"</f>
        <v>Объем: 0,0035=0,35/100</v>
      </c>
    </row>
    <row r="275" spans="1:27" ht="14.25" x14ac:dyDescent="0.2">
      <c r="A275" s="26"/>
      <c r="B275" s="26"/>
      <c r="C275" s="26"/>
      <c r="D275" s="26" t="s">
        <v>313</v>
      </c>
      <c r="E275" s="27"/>
      <c r="F275" s="10"/>
      <c r="G275" s="29">
        <f>Source!AO206</f>
        <v>986.85</v>
      </c>
      <c r="H275" s="28" t="str">
        <f>Source!DG206</f>
        <v>)*1,15</v>
      </c>
      <c r="I275" s="10">
        <f>Source!AV206</f>
        <v>1</v>
      </c>
      <c r="J275" s="29">
        <f>ROUND((ROUND((Source!AF206*Source!AV206*Source!I206),2)),2)</f>
        <v>3.97</v>
      </c>
      <c r="K275" s="10">
        <f>IF(Source!BA206&lt;&gt; 0, Source!BA206, 1)</f>
        <v>26.39</v>
      </c>
      <c r="L275" s="29">
        <f>Source!S206</f>
        <v>104.77</v>
      </c>
      <c r="W275">
        <f>J275</f>
        <v>3.97</v>
      </c>
    </row>
    <row r="276" spans="1:27" ht="14.25" x14ac:dyDescent="0.2">
      <c r="A276" s="26"/>
      <c r="B276" s="26"/>
      <c r="C276" s="26"/>
      <c r="D276" s="26" t="s">
        <v>322</v>
      </c>
      <c r="E276" s="27"/>
      <c r="F276" s="10"/>
      <c r="G276" s="29">
        <f>Source!AM206</f>
        <v>50.84</v>
      </c>
      <c r="H276" s="28" t="str">
        <f>Source!DE206</f>
        <v>)*1,25</v>
      </c>
      <c r="I276" s="10">
        <f>Source!AV206</f>
        <v>1</v>
      </c>
      <c r="J276" s="29">
        <f>(ROUND((ROUND((((Source!ET206*1.25))*Source!AV206*Source!I206),2)),2)+ROUND((ROUND(((Source!AE206-((Source!EU206*1.25)))*Source!AV206*Source!I206),2)),2))</f>
        <v>0.22</v>
      </c>
      <c r="K276" s="10">
        <f>IF(Source!BB206&lt;&gt; 0, Source!BB206, 1)</f>
        <v>9.3800000000000008</v>
      </c>
      <c r="L276" s="29">
        <f>Source!Q206</f>
        <v>2.06</v>
      </c>
    </row>
    <row r="277" spans="1:27" ht="14.25" x14ac:dyDescent="0.2">
      <c r="A277" s="26"/>
      <c r="B277" s="26"/>
      <c r="C277" s="26"/>
      <c r="D277" s="26" t="s">
        <v>323</v>
      </c>
      <c r="E277" s="27"/>
      <c r="F277" s="10"/>
      <c r="G277" s="29">
        <f>Source!AN206</f>
        <v>8.01</v>
      </c>
      <c r="H277" s="28" t="str">
        <f>Source!DF206</f>
        <v>)*1,25</v>
      </c>
      <c r="I277" s="10">
        <f>Source!AV206</f>
        <v>1</v>
      </c>
      <c r="J277" s="41">
        <f>ROUND((ROUND((Source!AE206*Source!AV206*Source!I206),2)),2)</f>
        <v>0.04</v>
      </c>
      <c r="K277" s="10">
        <f>IF(Source!BS206&lt;&gt; 0, Source!BS206, 1)</f>
        <v>26.39</v>
      </c>
      <c r="L277" s="41">
        <f>Source!R206</f>
        <v>1.06</v>
      </c>
      <c r="W277">
        <f>J277</f>
        <v>0.04</v>
      </c>
    </row>
    <row r="278" spans="1:27" ht="14.25" x14ac:dyDescent="0.2">
      <c r="A278" s="26"/>
      <c r="B278" s="26"/>
      <c r="C278" s="26"/>
      <c r="D278" s="26" t="s">
        <v>324</v>
      </c>
      <c r="E278" s="27"/>
      <c r="F278" s="10"/>
      <c r="G278" s="29">
        <f>Source!AL206</f>
        <v>7205.92</v>
      </c>
      <c r="H278" s="28" t="str">
        <f>Source!DD206</f>
        <v/>
      </c>
      <c r="I278" s="10">
        <f>Source!AW206</f>
        <v>1</v>
      </c>
      <c r="J278" s="29">
        <f>ROUND((ROUND((Source!AC206*Source!AW206*Source!I206),2)),2)</f>
        <v>25.22</v>
      </c>
      <c r="K278" s="10">
        <f>IF(Source!BC206&lt;&gt; 0, Source!BC206, 1)</f>
        <v>1.95</v>
      </c>
      <c r="L278" s="29">
        <f>Source!P206</f>
        <v>49.18</v>
      </c>
    </row>
    <row r="279" spans="1:27" ht="199.5" x14ac:dyDescent="0.2">
      <c r="A279" s="26" t="s">
        <v>152</v>
      </c>
      <c r="B279" s="26" t="s">
        <v>152</v>
      </c>
      <c r="C279" s="26" t="str">
        <f>Source!F207</f>
        <v>1.1-1-1312</v>
      </c>
      <c r="D279" s="26" t="s">
        <v>282</v>
      </c>
      <c r="E279" s="27" t="str">
        <f>Source!H207</f>
        <v>м2</v>
      </c>
      <c r="F279" s="10">
        <f>Source!I207</f>
        <v>0.472605</v>
      </c>
      <c r="G279" s="29">
        <f>Source!AK207</f>
        <v>25.09</v>
      </c>
      <c r="H279" s="31" t="s">
        <v>3</v>
      </c>
      <c r="I279" s="10">
        <f>Source!AW207</f>
        <v>1</v>
      </c>
      <c r="J279" s="29">
        <f>ROUND((ROUND((Source!AC207*Source!AW207*Source!I207),2)),2)+(ROUND((ROUND(((Source!ET207)*Source!AV207*Source!I207),2)),2)+ROUND((ROUND(((Source!AE207-(Source!EU207))*Source!AV207*Source!I207),2)),2))+ROUND((ROUND((Source!AF207*Source!AV207*Source!I207),2)),2)</f>
        <v>11.86</v>
      </c>
      <c r="K279" s="10">
        <f>IF(Source!BC207&lt;&gt; 0, Source!BC207, 1)</f>
        <v>10.5</v>
      </c>
      <c r="L279" s="29">
        <f>Source!O207</f>
        <v>124.53</v>
      </c>
      <c r="Q279">
        <f>ROUND((Source!DN207/100)*ROUND((ROUND((Source!AF207*Source!AV207*Source!I207),2)),2), 2)</f>
        <v>0</v>
      </c>
      <c r="R279">
        <f>Source!X207</f>
        <v>0</v>
      </c>
      <c r="S279">
        <f>ROUND((Source!DO207/100)*ROUND((ROUND((Source!AF207*Source!AV207*Source!I207),2)),2), 2)</f>
        <v>0</v>
      </c>
      <c r="T279">
        <f>Source!Y207</f>
        <v>0</v>
      </c>
      <c r="U279">
        <f>ROUND((175/100)*ROUND((ROUND((Source!AE207*Source!AV207*Source!I207),2)),2), 2)</f>
        <v>0</v>
      </c>
      <c r="V279">
        <f>ROUND((160/100)*ROUND(ROUND((ROUND((Source!AE207*Source!AV207*Source!I207),2)*Source!BS207),2), 2), 2)</f>
        <v>0</v>
      </c>
      <c r="X279">
        <f>IF(Source!BI207&lt;=1,J279, 0)</f>
        <v>11.86</v>
      </c>
      <c r="Y279">
        <f>IF(Source!BI207=2,J279, 0)</f>
        <v>0</v>
      </c>
      <c r="Z279">
        <f>IF(Source!BI207=3,J279, 0)</f>
        <v>0</v>
      </c>
      <c r="AA279">
        <f>IF(Source!BI207=4,J279, 0)</f>
        <v>0</v>
      </c>
    </row>
    <row r="280" spans="1:27" ht="228" x14ac:dyDescent="0.2">
      <c r="A280" s="26" t="s">
        <v>153</v>
      </c>
      <c r="B280" s="26" t="s">
        <v>153</v>
      </c>
      <c r="C280" s="26" t="str">
        <f>Source!F208</f>
        <v>1.1-1-1313</v>
      </c>
      <c r="D280" s="26" t="s">
        <v>283</v>
      </c>
      <c r="E280" s="27" t="str">
        <f>Source!H208</f>
        <v>м2</v>
      </c>
      <c r="F280" s="10">
        <f>Source!I208</f>
        <v>0.21094499999999999</v>
      </c>
      <c r="G280" s="29">
        <f>Source!AK208</f>
        <v>23.06</v>
      </c>
      <c r="H280" s="31" t="s">
        <v>3</v>
      </c>
      <c r="I280" s="10">
        <f>Source!AW208</f>
        <v>1</v>
      </c>
      <c r="J280" s="29">
        <f>ROUND((ROUND((Source!AC208*Source!AW208*Source!I208),2)),2)+(ROUND((ROUND(((Source!ET208)*Source!AV208*Source!I208),2)),2)+ROUND((ROUND(((Source!AE208-(Source!EU208))*Source!AV208*Source!I208),2)),2))+ROUND((ROUND((Source!AF208*Source!AV208*Source!I208),2)),2)</f>
        <v>4.8600000000000003</v>
      </c>
      <c r="K280" s="10">
        <f>IF(Source!BC208&lt;&gt; 0, Source!BC208, 1)</f>
        <v>10.74</v>
      </c>
      <c r="L280" s="29">
        <f>Source!O208</f>
        <v>52.2</v>
      </c>
      <c r="Q280">
        <f>ROUND((Source!DN208/100)*ROUND((ROUND((Source!AF208*Source!AV208*Source!I208),2)),2), 2)</f>
        <v>0</v>
      </c>
      <c r="R280">
        <f>Source!X208</f>
        <v>0</v>
      </c>
      <c r="S280">
        <f>ROUND((Source!DO208/100)*ROUND((ROUND((Source!AF208*Source!AV208*Source!I208),2)),2), 2)</f>
        <v>0</v>
      </c>
      <c r="T280">
        <f>Source!Y208</f>
        <v>0</v>
      </c>
      <c r="U280">
        <f>ROUND((175/100)*ROUND((ROUND((Source!AE208*Source!AV208*Source!I208),2)),2), 2)</f>
        <v>0</v>
      </c>
      <c r="V280">
        <f>ROUND((160/100)*ROUND(ROUND((ROUND((Source!AE208*Source!AV208*Source!I208),2)*Source!BS208),2), 2), 2)</f>
        <v>0</v>
      </c>
      <c r="X280">
        <f>IF(Source!BI208&lt;=1,J280, 0)</f>
        <v>4.8600000000000003</v>
      </c>
      <c r="Y280">
        <f>IF(Source!BI208=2,J280, 0)</f>
        <v>0</v>
      </c>
      <c r="Z280">
        <f>IF(Source!BI208=3,J280, 0)</f>
        <v>0</v>
      </c>
      <c r="AA280">
        <f>IF(Source!BI208=4,J280, 0)</f>
        <v>0</v>
      </c>
    </row>
    <row r="281" spans="1:27" ht="14.25" x14ac:dyDescent="0.2">
      <c r="A281" s="26"/>
      <c r="B281" s="26"/>
      <c r="C281" s="26"/>
      <c r="D281" s="26" t="s">
        <v>314</v>
      </c>
      <c r="E281" s="27" t="s">
        <v>315</v>
      </c>
      <c r="F281" s="10">
        <f>Source!DN206</f>
        <v>104</v>
      </c>
      <c r="G281" s="29"/>
      <c r="H281" s="28"/>
      <c r="I281" s="10"/>
      <c r="J281" s="29">
        <f>SUM(Q273:Q280)</f>
        <v>4.13</v>
      </c>
      <c r="K281" s="10">
        <f>Source!BZ206</f>
        <v>87</v>
      </c>
      <c r="L281" s="29">
        <f>SUM(R273:R280)</f>
        <v>91.15</v>
      </c>
    </row>
    <row r="282" spans="1:27" ht="14.25" x14ac:dyDescent="0.2">
      <c r="A282" s="26"/>
      <c r="B282" s="26"/>
      <c r="C282" s="26"/>
      <c r="D282" s="26" t="s">
        <v>316</v>
      </c>
      <c r="E282" s="27" t="s">
        <v>315</v>
      </c>
      <c r="F282" s="10">
        <f>Source!DO206</f>
        <v>79</v>
      </c>
      <c r="G282" s="29"/>
      <c r="H282" s="28"/>
      <c r="I282" s="10"/>
      <c r="J282" s="29">
        <f>SUM(S273:S281)</f>
        <v>3.14</v>
      </c>
      <c r="K282" s="10">
        <f>Source!CA206</f>
        <v>41</v>
      </c>
      <c r="L282" s="29">
        <f>SUM(T273:T281)</f>
        <v>42.96</v>
      </c>
    </row>
    <row r="283" spans="1:27" ht="14.25" x14ac:dyDescent="0.2">
      <c r="A283" s="26"/>
      <c r="B283" s="26"/>
      <c r="C283" s="26"/>
      <c r="D283" s="26" t="s">
        <v>325</v>
      </c>
      <c r="E283" s="27" t="s">
        <v>315</v>
      </c>
      <c r="F283" s="10">
        <f>175</f>
        <v>175</v>
      </c>
      <c r="G283" s="29"/>
      <c r="H283" s="28"/>
      <c r="I283" s="10"/>
      <c r="J283" s="29">
        <f>SUM(U273:U282)</f>
        <v>7.0000000000000007E-2</v>
      </c>
      <c r="K283" s="10">
        <f>160</f>
        <v>160</v>
      </c>
      <c r="L283" s="29">
        <f>SUM(V273:V282)</f>
        <v>1.7</v>
      </c>
    </row>
    <row r="284" spans="1:27" ht="14.25" x14ac:dyDescent="0.2">
      <c r="A284" s="34"/>
      <c r="B284" s="34"/>
      <c r="C284" s="34"/>
      <c r="D284" s="34" t="s">
        <v>317</v>
      </c>
      <c r="E284" s="35" t="s">
        <v>318</v>
      </c>
      <c r="F284" s="36">
        <f>Source!AQ206</f>
        <v>85</v>
      </c>
      <c r="G284" s="37"/>
      <c r="H284" s="38" t="str">
        <f>Source!DI206</f>
        <v>)*1,15</v>
      </c>
      <c r="I284" s="36">
        <f>Source!AV206</f>
        <v>1</v>
      </c>
      <c r="J284" s="37">
        <f>Source!U206</f>
        <v>0.34212499999999996</v>
      </c>
      <c r="K284" s="36"/>
      <c r="L284" s="37"/>
    </row>
    <row r="285" spans="1:27" ht="15" x14ac:dyDescent="0.25">
      <c r="A285" s="39"/>
      <c r="B285" s="39"/>
      <c r="C285" s="39"/>
      <c r="D285" s="40" t="s">
        <v>319</v>
      </c>
      <c r="E285" s="39"/>
      <c r="F285" s="39"/>
      <c r="G285" s="39"/>
      <c r="H285" s="39"/>
      <c r="I285" s="76">
        <f>J275+J276+J278+J281+J282+J283+SUM(J279:J280)</f>
        <v>53.47</v>
      </c>
      <c r="J285" s="76"/>
      <c r="K285" s="76">
        <f>L275+L276+L278+L281+L282+L283+SUM(L279:L280)</f>
        <v>468.55</v>
      </c>
      <c r="L285" s="76"/>
      <c r="O285" s="32">
        <f>J275+J276+J278+J281+J282+J283+SUM(J279:J280)</f>
        <v>53.47</v>
      </c>
      <c r="P285" s="32">
        <f>L275+L276+L278+L281+L282+L283+SUM(L279:L280)</f>
        <v>468.55</v>
      </c>
      <c r="X285">
        <f>IF(Source!BI206&lt;=1,J275+J276+J278+J281+J282+J283-0, 0)</f>
        <v>36.75</v>
      </c>
      <c r="Y285">
        <f>IF(Source!BI206=2,J275+J276+J278+J281+J282+J283-0, 0)</f>
        <v>0</v>
      </c>
      <c r="Z285">
        <f>IF(Source!BI206=3,J275+J276+J278+J281+J282+J283-0, 0)</f>
        <v>0</v>
      </c>
      <c r="AA285">
        <f>IF(Source!BI206=4,J275+J276+J278+J281+J282+J283,0)</f>
        <v>0</v>
      </c>
    </row>
    <row r="288" spans="1:27" ht="15" x14ac:dyDescent="0.25">
      <c r="A288" s="81" t="str">
        <f>CONCATENATE("Итого по разделу: ",IF(Source!G210&lt;&gt;"Новый раздел", Source!G210, ""))</f>
        <v>Итого по разделу: Монтажные  (кровельные) работы</v>
      </c>
      <c r="B288" s="81"/>
      <c r="C288" s="81"/>
      <c r="D288" s="81"/>
      <c r="E288" s="81"/>
      <c r="F288" s="81"/>
      <c r="G288" s="81"/>
      <c r="H288" s="81"/>
      <c r="I288" s="79">
        <f>SUM(O211:O287)</f>
        <v>8940.91</v>
      </c>
      <c r="J288" s="80"/>
      <c r="K288" s="79">
        <f>SUM(P211:P287)</f>
        <v>118878.53</v>
      </c>
      <c r="L288" s="80"/>
    </row>
    <row r="289" spans="1:27" hidden="1" x14ac:dyDescent="0.2">
      <c r="A289" t="s">
        <v>320</v>
      </c>
      <c r="I289">
        <f>SUM(AC211:AC288)</f>
        <v>0</v>
      </c>
      <c r="K289">
        <f>SUM(AD211:AD288)</f>
        <v>0</v>
      </c>
    </row>
    <row r="290" spans="1:27" hidden="1" x14ac:dyDescent="0.2">
      <c r="A290" t="s">
        <v>321</v>
      </c>
      <c r="I290">
        <f>SUM(AE211:AE289)</f>
        <v>0</v>
      </c>
      <c r="K290">
        <f>SUM(AF211:AF289)</f>
        <v>0</v>
      </c>
    </row>
    <row r="292" spans="1:27" ht="16.5" x14ac:dyDescent="0.25">
      <c r="A292" s="75" t="str">
        <f>CONCATENATE("Раздел: ",IF(Source!G240&lt;&gt;"Новый раздел", Source!G240, ""))</f>
        <v>Раздел: Секция в осях Б-В (подъезд №3)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</row>
    <row r="294" spans="1:27" ht="16.5" x14ac:dyDescent="0.25">
      <c r="A294" s="75" t="str">
        <f>CONCATENATE("Подраздел: ",IF(Source!G244&lt;&gt;"Новый подраздел", Source!G244, ""))</f>
        <v>Подраздел: Демонтажные и подготовительные  работы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</row>
    <row r="295" spans="1:27" ht="42.75" x14ac:dyDescent="0.2">
      <c r="A295" s="26">
        <v>1</v>
      </c>
      <c r="B295" s="26">
        <v>1</v>
      </c>
      <c r="C295" s="26" t="str">
        <f>Source!F248</f>
        <v>6.61-26-1</v>
      </c>
      <c r="D295" s="26" t="s">
        <v>21</v>
      </c>
      <c r="E295" s="27" t="str">
        <f>Source!H248</f>
        <v>100 м2</v>
      </c>
      <c r="F295" s="10">
        <f>Source!I248</f>
        <v>1.9699999999999999E-2</v>
      </c>
      <c r="G295" s="29"/>
      <c r="H295" s="28"/>
      <c r="I295" s="10"/>
      <c r="J295" s="29"/>
      <c r="K295" s="10"/>
      <c r="L295" s="29"/>
      <c r="Q295">
        <f>ROUND((Source!DN248/100)*ROUND((ROUND((Source!AF248*Source!AV248*Source!I248),2)),2), 2)</f>
        <v>9.26</v>
      </c>
      <c r="R295">
        <f>Source!X248</f>
        <v>213.92</v>
      </c>
      <c r="S295">
        <f>ROUND((Source!DO248/100)*ROUND((ROUND((Source!AF248*Source!AV248*Source!I248),2)),2), 2)</f>
        <v>6.37</v>
      </c>
      <c r="T295">
        <f>Source!Y248</f>
        <v>125.3</v>
      </c>
      <c r="U295">
        <f>ROUND((175/100)*ROUND((ROUND((Source!AE248*Source!AV248*Source!I248),2)),2), 2)</f>
        <v>0</v>
      </c>
      <c r="V295">
        <f>ROUND((160/100)*ROUND(ROUND((ROUND((Source!AE248*Source!AV248*Source!I248),2)*Source!BS248),2), 2), 2)</f>
        <v>0</v>
      </c>
    </row>
    <row r="296" spans="1:27" x14ac:dyDescent="0.2">
      <c r="D296" s="30" t="str">
        <f>"Объем: "&amp;Source!I248&amp;"=1,97/"&amp;"100"</f>
        <v>Объем: 0,0197=1,97/100</v>
      </c>
    </row>
    <row r="297" spans="1:27" ht="14.25" x14ac:dyDescent="0.2">
      <c r="A297" s="26"/>
      <c r="B297" s="26"/>
      <c r="C297" s="26"/>
      <c r="D297" s="26" t="s">
        <v>313</v>
      </c>
      <c r="E297" s="27"/>
      <c r="F297" s="10"/>
      <c r="G297" s="29">
        <f>Source!AO248</f>
        <v>587.65</v>
      </c>
      <c r="H297" s="28" t="str">
        <f>Source!DG248</f>
        <v/>
      </c>
      <c r="I297" s="10">
        <f>Source!AV248</f>
        <v>1</v>
      </c>
      <c r="J297" s="29">
        <f>ROUND((ROUND((Source!AF248*Source!AV248*Source!I248),2)),2)</f>
        <v>11.58</v>
      </c>
      <c r="K297" s="10">
        <f>IF(Source!BA248&lt;&gt; 0, Source!BA248, 1)</f>
        <v>26.39</v>
      </c>
      <c r="L297" s="29">
        <f>Source!S248</f>
        <v>305.60000000000002</v>
      </c>
      <c r="W297">
        <f>J297</f>
        <v>11.58</v>
      </c>
    </row>
    <row r="298" spans="1:27" ht="28.5" x14ac:dyDescent="0.2">
      <c r="A298" s="26" t="s">
        <v>27</v>
      </c>
      <c r="B298" s="26" t="s">
        <v>27</v>
      </c>
      <c r="C298" s="26" t="str">
        <f>Source!F249</f>
        <v>9999990001</v>
      </c>
      <c r="D298" s="26" t="s">
        <v>29</v>
      </c>
      <c r="E298" s="27" t="str">
        <f>Source!H249</f>
        <v>т</v>
      </c>
      <c r="F298" s="10">
        <f>Source!I249</f>
        <v>-9.0620000000000006E-2</v>
      </c>
      <c r="G298" s="29">
        <f>Source!AK249</f>
        <v>0</v>
      </c>
      <c r="H298" s="31" t="s">
        <v>3</v>
      </c>
      <c r="I298" s="10">
        <f>Source!AW249</f>
        <v>1</v>
      </c>
      <c r="J298" s="29">
        <f>ROUND((ROUND((Source!AC249*Source!AW249*Source!I249),2)),2)+(ROUND((ROUND(((Source!ET249)*Source!AV249*Source!I249),2)),2)+ROUND((ROUND(((Source!AE249-(Source!EU249))*Source!AV249*Source!I249),2)),2))+ROUND((ROUND((Source!AF249*Source!AV249*Source!I249),2)),2)</f>
        <v>0</v>
      </c>
      <c r="K298" s="10">
        <f>IF(Source!BC249&lt;&gt; 0, Source!BC249, 1)</f>
        <v>1</v>
      </c>
      <c r="L298" s="29">
        <f>Source!O249</f>
        <v>0</v>
      </c>
      <c r="Q298">
        <f>ROUND((Source!DN249/100)*ROUND((ROUND((Source!AF249*Source!AV249*Source!I249),2)),2), 2)</f>
        <v>0</v>
      </c>
      <c r="R298">
        <f>Source!X249</f>
        <v>0</v>
      </c>
      <c r="S298">
        <f>ROUND((Source!DO249/100)*ROUND((ROUND((Source!AF249*Source!AV249*Source!I249),2)),2), 2)</f>
        <v>0</v>
      </c>
      <c r="T298">
        <f>Source!Y249</f>
        <v>0</v>
      </c>
      <c r="U298">
        <f>ROUND((175/100)*ROUND((ROUND((Source!AE249*Source!AV249*Source!I249),2)),2), 2)</f>
        <v>0</v>
      </c>
      <c r="V298">
        <f>ROUND((160/100)*ROUND(ROUND((ROUND((Source!AE249*Source!AV249*Source!I249),2)*Source!BS249),2), 2), 2)</f>
        <v>0</v>
      </c>
      <c r="X298">
        <f>IF(Source!BI249&lt;=1,J298, 0)</f>
        <v>0</v>
      </c>
      <c r="Y298">
        <f>IF(Source!BI249=2,J298, 0)</f>
        <v>0</v>
      </c>
      <c r="Z298">
        <f>IF(Source!BI249=3,J298, 0)</f>
        <v>0</v>
      </c>
      <c r="AA298">
        <f>IF(Source!BI249=4,J298, 0)</f>
        <v>0</v>
      </c>
    </row>
    <row r="299" spans="1:27" ht="14.25" x14ac:dyDescent="0.2">
      <c r="A299" s="26"/>
      <c r="B299" s="26"/>
      <c r="C299" s="26"/>
      <c r="D299" s="26" t="s">
        <v>314</v>
      </c>
      <c r="E299" s="27" t="s">
        <v>315</v>
      </c>
      <c r="F299" s="10">
        <f>Source!DN248</f>
        <v>80</v>
      </c>
      <c r="G299" s="29"/>
      <c r="H299" s="28"/>
      <c r="I299" s="10"/>
      <c r="J299" s="29">
        <f>SUM(Q295:Q298)</f>
        <v>9.26</v>
      </c>
      <c r="K299" s="10">
        <f>Source!BZ248</f>
        <v>70</v>
      </c>
      <c r="L299" s="29">
        <f>SUM(R295:R298)</f>
        <v>213.92</v>
      </c>
    </row>
    <row r="300" spans="1:27" ht="14.25" x14ac:dyDescent="0.2">
      <c r="A300" s="26"/>
      <c r="B300" s="26"/>
      <c r="C300" s="26"/>
      <c r="D300" s="26" t="s">
        <v>316</v>
      </c>
      <c r="E300" s="27" t="s">
        <v>315</v>
      </c>
      <c r="F300" s="10">
        <f>Source!DO248</f>
        <v>55</v>
      </c>
      <c r="G300" s="29"/>
      <c r="H300" s="28"/>
      <c r="I300" s="10"/>
      <c r="J300" s="29">
        <f>SUM(S295:S299)</f>
        <v>6.37</v>
      </c>
      <c r="K300" s="10">
        <f>Source!CA248</f>
        <v>41</v>
      </c>
      <c r="L300" s="29">
        <f>SUM(T295:T299)</f>
        <v>125.3</v>
      </c>
    </row>
    <row r="301" spans="1:27" ht="14.25" x14ac:dyDescent="0.2">
      <c r="A301" s="34"/>
      <c r="B301" s="34"/>
      <c r="C301" s="34"/>
      <c r="D301" s="34" t="s">
        <v>317</v>
      </c>
      <c r="E301" s="35" t="s">
        <v>318</v>
      </c>
      <c r="F301" s="36">
        <f>Source!AQ248</f>
        <v>57.5</v>
      </c>
      <c r="G301" s="37"/>
      <c r="H301" s="38" t="str">
        <f>Source!DI248</f>
        <v/>
      </c>
      <c r="I301" s="36">
        <f>Source!AV248</f>
        <v>1</v>
      </c>
      <c r="J301" s="37">
        <f>Source!U248</f>
        <v>1.1327499999999999</v>
      </c>
      <c r="K301" s="36"/>
      <c r="L301" s="37"/>
    </row>
    <row r="302" spans="1:27" ht="15" x14ac:dyDescent="0.25">
      <c r="A302" s="39"/>
      <c r="B302" s="39"/>
      <c r="C302" s="39"/>
      <c r="D302" s="40" t="s">
        <v>319</v>
      </c>
      <c r="E302" s="39"/>
      <c r="F302" s="39"/>
      <c r="G302" s="39"/>
      <c r="H302" s="39"/>
      <c r="I302" s="76">
        <f>J297+J299+J300+SUM(J298:J298)</f>
        <v>27.21</v>
      </c>
      <c r="J302" s="76"/>
      <c r="K302" s="76">
        <f>L297+L299+L300+SUM(L298:L298)</f>
        <v>644.81999999999994</v>
      </c>
      <c r="L302" s="76"/>
      <c r="O302" s="32">
        <f>J297+J299+J300+SUM(J298:J298)</f>
        <v>27.21</v>
      </c>
      <c r="P302" s="32">
        <f>L297+L299+L300+SUM(L298:L298)</f>
        <v>644.81999999999994</v>
      </c>
      <c r="X302">
        <f>IF(Source!BI248&lt;=1,J297+J299+J300-0, 0)</f>
        <v>27.21</v>
      </c>
      <c r="Y302">
        <f>IF(Source!BI248=2,J297+J299+J300-0, 0)</f>
        <v>0</v>
      </c>
      <c r="Z302">
        <f>IF(Source!BI248=3,J297+J299+J300-0, 0)</f>
        <v>0</v>
      </c>
      <c r="AA302">
        <f>IF(Source!BI248=4,J297+J299+J300,0)</f>
        <v>0</v>
      </c>
    </row>
    <row r="304" spans="1:27" ht="42.75" x14ac:dyDescent="0.2">
      <c r="A304" s="26">
        <v>2</v>
      </c>
      <c r="B304" s="26">
        <v>2</v>
      </c>
      <c r="C304" s="26" t="str">
        <f>Source!F250</f>
        <v>6.62-31-1</v>
      </c>
      <c r="D304" s="26" t="s">
        <v>33</v>
      </c>
      <c r="E304" s="27" t="str">
        <f>Source!H250</f>
        <v>1 м2 поверхности</v>
      </c>
      <c r="F304" s="10">
        <f>Source!I250</f>
        <v>2.0499999999999998</v>
      </c>
      <c r="G304" s="29"/>
      <c r="H304" s="28"/>
      <c r="I304" s="10"/>
      <c r="J304" s="29"/>
      <c r="K304" s="10"/>
      <c r="L304" s="29"/>
      <c r="Q304">
        <f>ROUND((Source!DN250/100)*ROUND((ROUND((Source!AF250*Source!AV250*Source!I250),2)),2), 2)</f>
        <v>12.57</v>
      </c>
      <c r="R304">
        <f>Source!X250</f>
        <v>275.33</v>
      </c>
      <c r="S304">
        <f>ROUND((Source!DO250/100)*ROUND((ROUND((Source!AF250*Source!AV250*Source!I250),2)),2), 2)</f>
        <v>8.0399999999999991</v>
      </c>
      <c r="T304">
        <f>Source!Y250</f>
        <v>136.01</v>
      </c>
      <c r="U304">
        <f>ROUND((175/100)*ROUND((ROUND((Source!AE250*Source!AV250*Source!I250),2)),2), 2)</f>
        <v>0</v>
      </c>
      <c r="V304">
        <f>ROUND((160/100)*ROUND(ROUND((ROUND((Source!AE250*Source!AV250*Source!I250),2)*Source!BS250),2), 2), 2)</f>
        <v>0</v>
      </c>
    </row>
    <row r="305" spans="1:27" ht="14.25" x14ac:dyDescent="0.2">
      <c r="A305" s="26"/>
      <c r="B305" s="26"/>
      <c r="C305" s="26"/>
      <c r="D305" s="26" t="s">
        <v>313</v>
      </c>
      <c r="E305" s="27"/>
      <c r="F305" s="10"/>
      <c r="G305" s="29">
        <f>Source!AO250</f>
        <v>6.13</v>
      </c>
      <c r="H305" s="28" t="str">
        <f>Source!DG250</f>
        <v/>
      </c>
      <c r="I305" s="10">
        <f>Source!AV250</f>
        <v>1</v>
      </c>
      <c r="J305" s="29">
        <f>ROUND((ROUND((Source!AF250*Source!AV250*Source!I250),2)),2)</f>
        <v>12.57</v>
      </c>
      <c r="K305" s="10">
        <f>IF(Source!BA250&lt;&gt; 0, Source!BA250, 1)</f>
        <v>26.39</v>
      </c>
      <c r="L305" s="29">
        <f>Source!S250</f>
        <v>331.72</v>
      </c>
      <c r="W305">
        <f>J305</f>
        <v>12.57</v>
      </c>
    </row>
    <row r="306" spans="1:27" ht="14.25" x14ac:dyDescent="0.2">
      <c r="A306" s="26"/>
      <c r="B306" s="26"/>
      <c r="C306" s="26"/>
      <c r="D306" s="26" t="s">
        <v>314</v>
      </c>
      <c r="E306" s="27" t="s">
        <v>315</v>
      </c>
      <c r="F306" s="10">
        <f>Source!DN250</f>
        <v>100</v>
      </c>
      <c r="G306" s="29"/>
      <c r="H306" s="28"/>
      <c r="I306" s="10"/>
      <c r="J306" s="29">
        <f>SUM(Q304:Q305)</f>
        <v>12.57</v>
      </c>
      <c r="K306" s="10">
        <f>Source!BZ250</f>
        <v>83</v>
      </c>
      <c r="L306" s="29">
        <f>SUM(R304:R305)</f>
        <v>275.33</v>
      </c>
    </row>
    <row r="307" spans="1:27" ht="14.25" x14ac:dyDescent="0.2">
      <c r="A307" s="26"/>
      <c r="B307" s="26"/>
      <c r="C307" s="26"/>
      <c r="D307" s="26" t="s">
        <v>316</v>
      </c>
      <c r="E307" s="27" t="s">
        <v>315</v>
      </c>
      <c r="F307" s="10">
        <f>Source!DO250</f>
        <v>64</v>
      </c>
      <c r="G307" s="29"/>
      <c r="H307" s="28"/>
      <c r="I307" s="10"/>
      <c r="J307" s="29">
        <f>SUM(S304:S306)</f>
        <v>8.0399999999999991</v>
      </c>
      <c r="K307" s="10">
        <f>Source!CA250</f>
        <v>41</v>
      </c>
      <c r="L307" s="29">
        <f>SUM(T304:T306)</f>
        <v>136.01</v>
      </c>
    </row>
    <row r="308" spans="1:27" ht="14.25" x14ac:dyDescent="0.2">
      <c r="A308" s="34"/>
      <c r="B308" s="34"/>
      <c r="C308" s="34"/>
      <c r="D308" s="34" t="s">
        <v>317</v>
      </c>
      <c r="E308" s="35" t="s">
        <v>318</v>
      </c>
      <c r="F308" s="36">
        <f>Source!AQ250</f>
        <v>0.6</v>
      </c>
      <c r="G308" s="37"/>
      <c r="H308" s="38" t="str">
        <f>Source!DI250</f>
        <v/>
      </c>
      <c r="I308" s="36">
        <f>Source!AV250</f>
        <v>1</v>
      </c>
      <c r="J308" s="37">
        <f>Source!U250</f>
        <v>1.2299999999999998</v>
      </c>
      <c r="K308" s="36"/>
      <c r="L308" s="37"/>
    </row>
    <row r="309" spans="1:27" ht="15" x14ac:dyDescent="0.25">
      <c r="A309" s="39"/>
      <c r="B309" s="39"/>
      <c r="C309" s="39"/>
      <c r="D309" s="40" t="s">
        <v>319</v>
      </c>
      <c r="E309" s="39"/>
      <c r="F309" s="39"/>
      <c r="G309" s="39"/>
      <c r="H309" s="39"/>
      <c r="I309" s="76">
        <f>J305+J306+J307</f>
        <v>33.18</v>
      </c>
      <c r="J309" s="76"/>
      <c r="K309" s="76">
        <f>L305+L306+L307</f>
        <v>743.06</v>
      </c>
      <c r="L309" s="76"/>
      <c r="O309" s="32">
        <f>J305+J306+J307</f>
        <v>33.18</v>
      </c>
      <c r="P309" s="32">
        <f>L305+L306+L307</f>
        <v>743.06</v>
      </c>
      <c r="X309">
        <f>IF(Source!BI250&lt;=1,J305+J306+J307-0, 0)</f>
        <v>33.18</v>
      </c>
      <c r="Y309">
        <f>IF(Source!BI250=2,J305+J306+J307-0, 0)</f>
        <v>0</v>
      </c>
      <c r="Z309">
        <f>IF(Source!BI250=3,J305+J306+J307-0, 0)</f>
        <v>0</v>
      </c>
      <c r="AA309">
        <f>IF(Source!BI250=4,J305+J306+J307,0)</f>
        <v>0</v>
      </c>
    </row>
    <row r="311" spans="1:27" ht="28.5" x14ac:dyDescent="0.2">
      <c r="A311" s="26">
        <v>3</v>
      </c>
      <c r="B311" s="26">
        <v>3</v>
      </c>
      <c r="C311" s="26" t="str">
        <f>Source!F251</f>
        <v>6.58-2-1</v>
      </c>
      <c r="D311" s="26" t="s">
        <v>40</v>
      </c>
      <c r="E311" s="27" t="str">
        <f>Source!H251</f>
        <v>100 м2</v>
      </c>
      <c r="F311" s="10">
        <f>Source!I251</f>
        <v>2.7300000000000001E-2</v>
      </c>
      <c r="G311" s="29"/>
      <c r="H311" s="28"/>
      <c r="I311" s="10"/>
      <c r="J311" s="29"/>
      <c r="K311" s="10"/>
      <c r="L311" s="29"/>
      <c r="Q311">
        <f>ROUND((Source!DN251/100)*ROUND((ROUND((Source!AF251*Source!AV251*Source!I251),2)),2), 2)</f>
        <v>4.18</v>
      </c>
      <c r="R311">
        <f>Source!X251</f>
        <v>96.43</v>
      </c>
      <c r="S311">
        <f>ROUND((Source!DO251/100)*ROUND((ROUND((Source!AF251*Source!AV251*Source!I251),2)),2), 2)</f>
        <v>2.87</v>
      </c>
      <c r="T311">
        <f>Source!Y251</f>
        <v>56.48</v>
      </c>
      <c r="U311">
        <f>ROUND((175/100)*ROUND((ROUND((Source!AE251*Source!AV251*Source!I251),2)),2), 2)</f>
        <v>0</v>
      </c>
      <c r="V311">
        <f>ROUND((160/100)*ROUND(ROUND((ROUND((Source!AE251*Source!AV251*Source!I251),2)*Source!BS251),2), 2), 2)</f>
        <v>0</v>
      </c>
    </row>
    <row r="312" spans="1:27" x14ac:dyDescent="0.2">
      <c r="D312" s="30" t="str">
        <f>"Объем: "&amp;Source!I251&amp;"=2,73/"&amp;"100"</f>
        <v>Объем: 0,0273=2,73/100</v>
      </c>
    </row>
    <row r="313" spans="1:27" ht="14.25" x14ac:dyDescent="0.2">
      <c r="A313" s="26"/>
      <c r="B313" s="26"/>
      <c r="C313" s="26"/>
      <c r="D313" s="26" t="s">
        <v>313</v>
      </c>
      <c r="E313" s="27"/>
      <c r="F313" s="10"/>
      <c r="G313" s="29">
        <f>Source!AO251</f>
        <v>191.34</v>
      </c>
      <c r="H313" s="28" t="str">
        <f>Source!DG251</f>
        <v/>
      </c>
      <c r="I313" s="10">
        <f>Source!AV251</f>
        <v>1</v>
      </c>
      <c r="J313" s="29">
        <f>ROUND((ROUND((Source!AF251*Source!AV251*Source!I251),2)),2)</f>
        <v>5.22</v>
      </c>
      <c r="K313" s="10">
        <f>IF(Source!BA251&lt;&gt; 0, Source!BA251, 1)</f>
        <v>26.39</v>
      </c>
      <c r="L313" s="29">
        <f>Source!S251</f>
        <v>137.76</v>
      </c>
      <c r="W313">
        <f>J313</f>
        <v>5.22</v>
      </c>
    </row>
    <row r="314" spans="1:27" ht="28.5" x14ac:dyDescent="0.2">
      <c r="A314" s="26" t="s">
        <v>44</v>
      </c>
      <c r="B314" s="26" t="s">
        <v>44</v>
      </c>
      <c r="C314" s="26" t="str">
        <f>Source!F252</f>
        <v>9999990001</v>
      </c>
      <c r="D314" s="26" t="s">
        <v>29</v>
      </c>
      <c r="E314" s="27" t="str">
        <f>Source!H252</f>
        <v>т</v>
      </c>
      <c r="F314" s="10">
        <f>Source!I252</f>
        <v>-2.7846000000000003E-2</v>
      </c>
      <c r="G314" s="29">
        <f>Source!AK252</f>
        <v>0</v>
      </c>
      <c r="H314" s="31" t="s">
        <v>3</v>
      </c>
      <c r="I314" s="10">
        <f>Source!AW252</f>
        <v>1</v>
      </c>
      <c r="J314" s="29">
        <f>ROUND((ROUND((Source!AC252*Source!AW252*Source!I252),2)),2)+(ROUND((ROUND(((Source!ET252)*Source!AV252*Source!I252),2)),2)+ROUND((ROUND(((Source!AE252-(Source!EU252))*Source!AV252*Source!I252),2)),2))+ROUND((ROUND((Source!AF252*Source!AV252*Source!I252),2)),2)</f>
        <v>0</v>
      </c>
      <c r="K314" s="10">
        <f>IF(Source!BC252&lt;&gt; 0, Source!BC252, 1)</f>
        <v>1</v>
      </c>
      <c r="L314" s="29">
        <f>Source!O252</f>
        <v>0</v>
      </c>
      <c r="Q314">
        <f>ROUND((Source!DN252/100)*ROUND((ROUND((Source!AF252*Source!AV252*Source!I252),2)),2), 2)</f>
        <v>0</v>
      </c>
      <c r="R314">
        <f>Source!X252</f>
        <v>0</v>
      </c>
      <c r="S314">
        <f>ROUND((Source!DO252/100)*ROUND((ROUND((Source!AF252*Source!AV252*Source!I252),2)),2), 2)</f>
        <v>0</v>
      </c>
      <c r="T314">
        <f>Source!Y252</f>
        <v>0</v>
      </c>
      <c r="U314">
        <f>ROUND((175/100)*ROUND((ROUND((Source!AE252*Source!AV252*Source!I252),2)),2), 2)</f>
        <v>0</v>
      </c>
      <c r="V314">
        <f>ROUND((160/100)*ROUND(ROUND((ROUND((Source!AE252*Source!AV252*Source!I252),2)*Source!BS252),2), 2), 2)</f>
        <v>0</v>
      </c>
      <c r="X314">
        <f>IF(Source!BI252&lt;=1,J314, 0)</f>
        <v>0</v>
      </c>
      <c r="Y314">
        <f>IF(Source!BI252=2,J314, 0)</f>
        <v>0</v>
      </c>
      <c r="Z314">
        <f>IF(Source!BI252=3,J314, 0)</f>
        <v>0</v>
      </c>
      <c r="AA314">
        <f>IF(Source!BI252=4,J314, 0)</f>
        <v>0</v>
      </c>
    </row>
    <row r="315" spans="1:27" ht="14.25" x14ac:dyDescent="0.2">
      <c r="A315" s="26"/>
      <c r="B315" s="26"/>
      <c r="C315" s="26"/>
      <c r="D315" s="26" t="s">
        <v>314</v>
      </c>
      <c r="E315" s="27" t="s">
        <v>315</v>
      </c>
      <c r="F315" s="10">
        <f>Source!DN251</f>
        <v>80</v>
      </c>
      <c r="G315" s="29"/>
      <c r="H315" s="28"/>
      <c r="I315" s="10"/>
      <c r="J315" s="29">
        <f>SUM(Q311:Q314)</f>
        <v>4.18</v>
      </c>
      <c r="K315" s="10">
        <f>Source!BZ251</f>
        <v>70</v>
      </c>
      <c r="L315" s="29">
        <f>SUM(R311:R314)</f>
        <v>96.43</v>
      </c>
    </row>
    <row r="316" spans="1:27" ht="14.25" x14ac:dyDescent="0.2">
      <c r="A316" s="26"/>
      <c r="B316" s="26"/>
      <c r="C316" s="26"/>
      <c r="D316" s="26" t="s">
        <v>316</v>
      </c>
      <c r="E316" s="27" t="s">
        <v>315</v>
      </c>
      <c r="F316" s="10">
        <f>Source!DO251</f>
        <v>55</v>
      </c>
      <c r="G316" s="29"/>
      <c r="H316" s="28"/>
      <c r="I316" s="10"/>
      <c r="J316" s="29">
        <f>SUM(S311:S315)</f>
        <v>2.87</v>
      </c>
      <c r="K316" s="10">
        <f>Source!CA251</f>
        <v>41</v>
      </c>
      <c r="L316" s="29">
        <f>SUM(T311:T315)</f>
        <v>56.48</v>
      </c>
    </row>
    <row r="317" spans="1:27" ht="14.25" x14ac:dyDescent="0.2">
      <c r="A317" s="34"/>
      <c r="B317" s="34"/>
      <c r="C317" s="34"/>
      <c r="D317" s="34" t="s">
        <v>317</v>
      </c>
      <c r="E317" s="35" t="s">
        <v>318</v>
      </c>
      <c r="F317" s="36">
        <f>Source!AQ251</f>
        <v>17.41</v>
      </c>
      <c r="G317" s="37"/>
      <c r="H317" s="38" t="str">
        <f>Source!DI251</f>
        <v/>
      </c>
      <c r="I317" s="36">
        <f>Source!AV251</f>
        <v>1</v>
      </c>
      <c r="J317" s="37">
        <f>Source!U251</f>
        <v>0.47529300000000002</v>
      </c>
      <c r="K317" s="36"/>
      <c r="L317" s="37"/>
    </row>
    <row r="318" spans="1:27" ht="15" x14ac:dyDescent="0.25">
      <c r="A318" s="39"/>
      <c r="B318" s="39"/>
      <c r="C318" s="39"/>
      <c r="D318" s="40" t="s">
        <v>319</v>
      </c>
      <c r="E318" s="39"/>
      <c r="F318" s="39"/>
      <c r="G318" s="39"/>
      <c r="H318" s="39"/>
      <c r="I318" s="76">
        <f>J313+J315+J316+SUM(J314:J314)</f>
        <v>12.27</v>
      </c>
      <c r="J318" s="76"/>
      <c r="K318" s="76">
        <f>L313+L315+L316+SUM(L314:L314)</f>
        <v>290.67</v>
      </c>
      <c r="L318" s="76"/>
      <c r="O318" s="32">
        <f>J313+J315+J316+SUM(J314:J314)</f>
        <v>12.27</v>
      </c>
      <c r="P318" s="32">
        <f>L313+L315+L316+SUM(L314:L314)</f>
        <v>290.67</v>
      </c>
      <c r="X318">
        <f>IF(Source!BI251&lt;=1,J313+J315+J316-0, 0)</f>
        <v>12.27</v>
      </c>
      <c r="Y318">
        <f>IF(Source!BI251=2,J313+J315+J316-0, 0)</f>
        <v>0</v>
      </c>
      <c r="Z318">
        <f>IF(Source!BI251=3,J313+J315+J316-0, 0)</f>
        <v>0</v>
      </c>
      <c r="AA318">
        <f>IF(Source!BI251=4,J313+J315+J316,0)</f>
        <v>0</v>
      </c>
    </row>
    <row r="320" spans="1:27" ht="42.75" x14ac:dyDescent="0.2">
      <c r="A320" s="26">
        <v>4</v>
      </c>
      <c r="B320" s="26">
        <v>4</v>
      </c>
      <c r="C320" s="26" t="str">
        <f>Source!F253</f>
        <v>6.65-24-1</v>
      </c>
      <c r="D320" s="26" t="s">
        <v>47</v>
      </c>
      <c r="E320" s="27" t="str">
        <f>Source!H253</f>
        <v>100 м</v>
      </c>
      <c r="F320" s="10">
        <f>Source!I253</f>
        <v>0.02</v>
      </c>
      <c r="G320" s="29"/>
      <c r="H320" s="28"/>
      <c r="I320" s="10"/>
      <c r="J320" s="29"/>
      <c r="K320" s="10"/>
      <c r="L320" s="29"/>
      <c r="Q320">
        <f>ROUND((Source!DN253/100)*ROUND((ROUND((Source!AF253*Source!AV253*Source!I253),2)),2), 2)</f>
        <v>5.0199999999999996</v>
      </c>
      <c r="R320">
        <f>Source!X253</f>
        <v>108.31</v>
      </c>
      <c r="S320">
        <f>ROUND((Source!DO253/100)*ROUND((ROUND((Source!AF253*Source!AV253*Source!I253),2)),2), 2)</f>
        <v>3.37</v>
      </c>
      <c r="T320">
        <f>Source!Y253</f>
        <v>49.34</v>
      </c>
      <c r="U320">
        <f>ROUND((175/100)*ROUND((ROUND((Source!AE253*Source!AV253*Source!I253),2)),2), 2)</f>
        <v>0</v>
      </c>
      <c r="V320">
        <f>ROUND((160/100)*ROUND(ROUND((ROUND((Source!AE253*Source!AV253*Source!I253),2)*Source!BS253),2), 2), 2)</f>
        <v>0</v>
      </c>
    </row>
    <row r="321" spans="1:27" x14ac:dyDescent="0.2">
      <c r="D321" s="30" t="str">
        <f>"Объем: "&amp;Source!I253&amp;"=2/"&amp;"100"</f>
        <v>Объем: 0,02=2/100</v>
      </c>
    </row>
    <row r="322" spans="1:27" ht="14.25" x14ac:dyDescent="0.2">
      <c r="A322" s="26"/>
      <c r="B322" s="26"/>
      <c r="C322" s="26"/>
      <c r="D322" s="26" t="s">
        <v>313</v>
      </c>
      <c r="E322" s="27"/>
      <c r="F322" s="10"/>
      <c r="G322" s="29">
        <f>Source!AO253</f>
        <v>227.82</v>
      </c>
      <c r="H322" s="28" t="str">
        <f>Source!DG253</f>
        <v/>
      </c>
      <c r="I322" s="10">
        <f>Source!AV253</f>
        <v>1</v>
      </c>
      <c r="J322" s="29">
        <f>ROUND((ROUND((Source!AF253*Source!AV253*Source!I253),2)),2)</f>
        <v>4.5599999999999996</v>
      </c>
      <c r="K322" s="10">
        <f>IF(Source!BA253&lt;&gt; 0, Source!BA253, 1)</f>
        <v>26.39</v>
      </c>
      <c r="L322" s="29">
        <f>Source!S253</f>
        <v>120.34</v>
      </c>
      <c r="W322">
        <f>J322</f>
        <v>4.5599999999999996</v>
      </c>
    </row>
    <row r="323" spans="1:27" ht="14.25" x14ac:dyDescent="0.2">
      <c r="A323" s="26"/>
      <c r="B323" s="26"/>
      <c r="C323" s="26"/>
      <c r="D323" s="26" t="s">
        <v>314</v>
      </c>
      <c r="E323" s="27" t="s">
        <v>315</v>
      </c>
      <c r="F323" s="10">
        <f>Source!DN253</f>
        <v>110</v>
      </c>
      <c r="G323" s="29"/>
      <c r="H323" s="28"/>
      <c r="I323" s="10"/>
      <c r="J323" s="29">
        <f>SUM(Q320:Q322)</f>
        <v>5.0199999999999996</v>
      </c>
      <c r="K323" s="10">
        <f>Source!BZ253</f>
        <v>90</v>
      </c>
      <c r="L323" s="29">
        <f>SUM(R320:R322)</f>
        <v>108.31</v>
      </c>
    </row>
    <row r="324" spans="1:27" ht="14.25" x14ac:dyDescent="0.2">
      <c r="A324" s="26"/>
      <c r="B324" s="26"/>
      <c r="C324" s="26"/>
      <c r="D324" s="26" t="s">
        <v>316</v>
      </c>
      <c r="E324" s="27" t="s">
        <v>315</v>
      </c>
      <c r="F324" s="10">
        <f>Source!DO253</f>
        <v>74</v>
      </c>
      <c r="G324" s="29"/>
      <c r="H324" s="28"/>
      <c r="I324" s="10"/>
      <c r="J324" s="29">
        <f>SUM(S320:S323)</f>
        <v>3.37</v>
      </c>
      <c r="K324" s="10">
        <f>Source!CA253</f>
        <v>41</v>
      </c>
      <c r="L324" s="29">
        <f>SUM(T320:T323)</f>
        <v>49.34</v>
      </c>
    </row>
    <row r="325" spans="1:27" ht="14.25" x14ac:dyDescent="0.2">
      <c r="A325" s="34"/>
      <c r="B325" s="34"/>
      <c r="C325" s="34"/>
      <c r="D325" s="34" t="s">
        <v>317</v>
      </c>
      <c r="E325" s="35" t="s">
        <v>318</v>
      </c>
      <c r="F325" s="36">
        <f>Source!AQ253</f>
        <v>20.73</v>
      </c>
      <c r="G325" s="37"/>
      <c r="H325" s="38" t="str">
        <f>Source!DI253</f>
        <v/>
      </c>
      <c r="I325" s="36">
        <f>Source!AV253</f>
        <v>1</v>
      </c>
      <c r="J325" s="37">
        <f>Source!U253</f>
        <v>0.41460000000000002</v>
      </c>
      <c r="K325" s="36"/>
      <c r="L325" s="37"/>
    </row>
    <row r="326" spans="1:27" ht="15" x14ac:dyDescent="0.25">
      <c r="A326" s="39"/>
      <c r="B326" s="39"/>
      <c r="C326" s="39"/>
      <c r="D326" s="40" t="s">
        <v>319</v>
      </c>
      <c r="E326" s="39"/>
      <c r="F326" s="39"/>
      <c r="G326" s="39"/>
      <c r="H326" s="39"/>
      <c r="I326" s="76">
        <f>J322+J323+J324</f>
        <v>12.95</v>
      </c>
      <c r="J326" s="76"/>
      <c r="K326" s="76">
        <f>L322+L323+L324</f>
        <v>277.99</v>
      </c>
      <c r="L326" s="76"/>
      <c r="O326" s="32">
        <f>J322+J323+J324</f>
        <v>12.95</v>
      </c>
      <c r="P326" s="32">
        <f>L322+L323+L324</f>
        <v>277.99</v>
      </c>
      <c r="X326">
        <f>IF(Source!BI253&lt;=1,J322+J323+J324-0, 0)</f>
        <v>12.95</v>
      </c>
      <c r="Y326">
        <f>IF(Source!BI253=2,J322+J323+J324-0, 0)</f>
        <v>0</v>
      </c>
      <c r="Z326">
        <f>IF(Source!BI253=3,J322+J323+J324-0, 0)</f>
        <v>0</v>
      </c>
      <c r="AA326">
        <f>IF(Source!BI253=4,J322+J323+J324,0)</f>
        <v>0</v>
      </c>
    </row>
    <row r="328" spans="1:27" ht="57" x14ac:dyDescent="0.2">
      <c r="A328" s="26">
        <v>5</v>
      </c>
      <c r="B328" s="26">
        <v>5</v>
      </c>
      <c r="C328" s="26" t="str">
        <f>Source!F254</f>
        <v>6.62-31-1</v>
      </c>
      <c r="D328" s="26" t="s">
        <v>53</v>
      </c>
      <c r="E328" s="27" t="str">
        <f>Source!H254</f>
        <v>1 м2 поверхности</v>
      </c>
      <c r="F328" s="10">
        <f>Source!I254</f>
        <v>20.75</v>
      </c>
      <c r="G328" s="29"/>
      <c r="H328" s="28"/>
      <c r="I328" s="10"/>
      <c r="J328" s="29"/>
      <c r="K328" s="10"/>
      <c r="L328" s="29"/>
      <c r="Q328">
        <f>ROUND((Source!DN254/100)*ROUND((ROUND((Source!AF254*Source!AV254*Source!I254),2)),2), 2)</f>
        <v>127.2</v>
      </c>
      <c r="R328">
        <f>Source!X254</f>
        <v>2786.15</v>
      </c>
      <c r="S328">
        <f>ROUND((Source!DO254/100)*ROUND((ROUND((Source!AF254*Source!AV254*Source!I254),2)),2), 2)</f>
        <v>81.41</v>
      </c>
      <c r="T328">
        <f>Source!Y254</f>
        <v>1376.29</v>
      </c>
      <c r="U328">
        <f>ROUND((175/100)*ROUND((ROUND((Source!AE254*Source!AV254*Source!I254),2)),2), 2)</f>
        <v>0</v>
      </c>
      <c r="V328">
        <f>ROUND((160/100)*ROUND(ROUND((ROUND((Source!AE254*Source!AV254*Source!I254),2)*Source!BS254),2), 2), 2)</f>
        <v>0</v>
      </c>
    </row>
    <row r="329" spans="1:27" ht="14.25" x14ac:dyDescent="0.2">
      <c r="A329" s="26"/>
      <c r="B329" s="26"/>
      <c r="C329" s="26"/>
      <c r="D329" s="26" t="s">
        <v>313</v>
      </c>
      <c r="E329" s="27"/>
      <c r="F329" s="10"/>
      <c r="G329" s="29">
        <f>Source!AO254</f>
        <v>6.13</v>
      </c>
      <c r="H329" s="28" t="str">
        <f>Source!DG254</f>
        <v/>
      </c>
      <c r="I329" s="10">
        <f>Source!AV254</f>
        <v>1</v>
      </c>
      <c r="J329" s="29">
        <f>ROUND((ROUND((Source!AF254*Source!AV254*Source!I254),2)),2)</f>
        <v>127.2</v>
      </c>
      <c r="K329" s="10">
        <f>IF(Source!BA254&lt;&gt; 0, Source!BA254, 1)</f>
        <v>26.39</v>
      </c>
      <c r="L329" s="29">
        <f>Source!S254</f>
        <v>3356.81</v>
      </c>
      <c r="W329">
        <f>J329</f>
        <v>127.2</v>
      </c>
    </row>
    <row r="330" spans="1:27" ht="14.25" x14ac:dyDescent="0.2">
      <c r="A330" s="26"/>
      <c r="B330" s="26"/>
      <c r="C330" s="26"/>
      <c r="D330" s="26" t="s">
        <v>314</v>
      </c>
      <c r="E330" s="27" t="s">
        <v>315</v>
      </c>
      <c r="F330" s="10">
        <f>Source!DN254</f>
        <v>100</v>
      </c>
      <c r="G330" s="29"/>
      <c r="H330" s="28"/>
      <c r="I330" s="10"/>
      <c r="J330" s="29">
        <f>SUM(Q328:Q329)</f>
        <v>127.2</v>
      </c>
      <c r="K330" s="10">
        <f>Source!BZ254</f>
        <v>83</v>
      </c>
      <c r="L330" s="29">
        <f>SUM(R328:R329)</f>
        <v>2786.15</v>
      </c>
    </row>
    <row r="331" spans="1:27" ht="14.25" x14ac:dyDescent="0.2">
      <c r="A331" s="26"/>
      <c r="B331" s="26"/>
      <c r="C331" s="26"/>
      <c r="D331" s="26" t="s">
        <v>316</v>
      </c>
      <c r="E331" s="27" t="s">
        <v>315</v>
      </c>
      <c r="F331" s="10">
        <f>Source!DO254</f>
        <v>64</v>
      </c>
      <c r="G331" s="29"/>
      <c r="H331" s="28"/>
      <c r="I331" s="10"/>
      <c r="J331" s="29">
        <f>SUM(S328:S330)</f>
        <v>81.41</v>
      </c>
      <c r="K331" s="10">
        <f>Source!CA254</f>
        <v>41</v>
      </c>
      <c r="L331" s="29">
        <f>SUM(T328:T330)</f>
        <v>1376.29</v>
      </c>
    </row>
    <row r="332" spans="1:27" ht="14.25" x14ac:dyDescent="0.2">
      <c r="A332" s="34"/>
      <c r="B332" s="34"/>
      <c r="C332" s="34"/>
      <c r="D332" s="34" t="s">
        <v>317</v>
      </c>
      <c r="E332" s="35" t="s">
        <v>318</v>
      </c>
      <c r="F332" s="36">
        <f>Source!AQ254</f>
        <v>0.6</v>
      </c>
      <c r="G332" s="37"/>
      <c r="H332" s="38" t="str">
        <f>Source!DI254</f>
        <v/>
      </c>
      <c r="I332" s="36">
        <f>Source!AV254</f>
        <v>1</v>
      </c>
      <c r="J332" s="37">
        <f>Source!U254</f>
        <v>12.45</v>
      </c>
      <c r="K332" s="36"/>
      <c r="L332" s="37"/>
    </row>
    <row r="333" spans="1:27" ht="15" x14ac:dyDescent="0.25">
      <c r="A333" s="39"/>
      <c r="B333" s="39"/>
      <c r="C333" s="39"/>
      <c r="D333" s="40" t="s">
        <v>319</v>
      </c>
      <c r="E333" s="39"/>
      <c r="F333" s="39"/>
      <c r="G333" s="39"/>
      <c r="H333" s="39"/>
      <c r="I333" s="76">
        <f>J329+J330+J331</f>
        <v>335.81</v>
      </c>
      <c r="J333" s="76"/>
      <c r="K333" s="76">
        <f>L329+L330+L331</f>
        <v>7519.25</v>
      </c>
      <c r="L333" s="76"/>
      <c r="O333" s="32">
        <f>J329+J330+J331</f>
        <v>335.81</v>
      </c>
      <c r="P333" s="32">
        <f>L329+L330+L331</f>
        <v>7519.25</v>
      </c>
      <c r="X333">
        <f>IF(Source!BI254&lt;=1,J329+J330+J331-0, 0)</f>
        <v>335.81</v>
      </c>
      <c r="Y333">
        <f>IF(Source!BI254=2,J329+J330+J331-0, 0)</f>
        <v>0</v>
      </c>
      <c r="Z333">
        <f>IF(Source!BI254=3,J329+J330+J331-0, 0)</f>
        <v>0</v>
      </c>
      <c r="AA333">
        <f>IF(Source!BI254=4,J329+J330+J331,0)</f>
        <v>0</v>
      </c>
    </row>
    <row r="336" spans="1:27" ht="15" x14ac:dyDescent="0.25">
      <c r="A336" s="81" t="str">
        <f>CONCATENATE("Итого по подразделу: ",IF(Source!G256&lt;&gt;"Новый подраздел", Source!G256, ""))</f>
        <v>Итого по подразделу: Демонтажные и подготовительные  работы</v>
      </c>
      <c r="B336" s="81"/>
      <c r="C336" s="81"/>
      <c r="D336" s="81"/>
      <c r="E336" s="81"/>
      <c r="F336" s="81"/>
      <c r="G336" s="81"/>
      <c r="H336" s="81"/>
      <c r="I336" s="79">
        <f>SUM(O294:O335)</f>
        <v>421.42</v>
      </c>
      <c r="J336" s="80"/>
      <c r="K336" s="79">
        <f>SUM(P294:P335)</f>
        <v>9475.7900000000009</v>
      </c>
      <c r="L336" s="80"/>
    </row>
    <row r="337" spans="1:27" hidden="1" x14ac:dyDescent="0.2">
      <c r="A337" t="s">
        <v>320</v>
      </c>
      <c r="I337">
        <f>SUM(AC294:AC336)</f>
        <v>0</v>
      </c>
      <c r="K337">
        <f>SUM(AD294:AD336)</f>
        <v>0</v>
      </c>
    </row>
    <row r="338" spans="1:27" hidden="1" x14ac:dyDescent="0.2">
      <c r="A338" t="s">
        <v>321</v>
      </c>
      <c r="I338">
        <f>SUM(AE294:AE337)</f>
        <v>0</v>
      </c>
      <c r="K338">
        <f>SUM(AF294:AF337)</f>
        <v>0</v>
      </c>
    </row>
    <row r="340" spans="1:27" ht="15" x14ac:dyDescent="0.25">
      <c r="A340" s="81" t="str">
        <f>CONCATENATE("Итого по разделу: ",IF(Source!G286&lt;&gt;"Новый раздел", Source!G286, ""))</f>
        <v>Итого по разделу: Секция в осях Б-В (подъезд №3)</v>
      </c>
      <c r="B340" s="81"/>
      <c r="C340" s="81"/>
      <c r="D340" s="81"/>
      <c r="E340" s="81"/>
      <c r="F340" s="81"/>
      <c r="G340" s="81"/>
      <c r="H340" s="81"/>
      <c r="I340" s="79">
        <f>SUM(O292:O339)</f>
        <v>421.42</v>
      </c>
      <c r="J340" s="80"/>
      <c r="K340" s="79">
        <f>SUM(P292:P339)</f>
        <v>9475.7900000000009</v>
      </c>
      <c r="L340" s="80"/>
    </row>
    <row r="341" spans="1:27" hidden="1" x14ac:dyDescent="0.2">
      <c r="A341" t="s">
        <v>320</v>
      </c>
      <c r="I341">
        <f>SUM(AC292:AC340)</f>
        <v>0</v>
      </c>
      <c r="K341">
        <f>SUM(AD292:AD340)</f>
        <v>0</v>
      </c>
    </row>
    <row r="342" spans="1:27" hidden="1" x14ac:dyDescent="0.2">
      <c r="A342" t="s">
        <v>321</v>
      </c>
      <c r="I342">
        <f>SUM(AE292:AE341)</f>
        <v>0</v>
      </c>
      <c r="K342">
        <f>SUM(AF292:AF341)</f>
        <v>0</v>
      </c>
    </row>
    <row r="344" spans="1:27" ht="16.5" x14ac:dyDescent="0.25">
      <c r="A344" s="75" t="str">
        <f>CONCATENATE("Раздел: ",IF(Source!G316&lt;&gt;"Новый раздел", Source!G316, ""))</f>
        <v>Раздел: Монтажные (кровельные) работы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</row>
    <row r="345" spans="1:27" ht="28.5" x14ac:dyDescent="0.2">
      <c r="A345" s="26">
        <v>1</v>
      </c>
      <c r="B345" s="26">
        <v>1</v>
      </c>
      <c r="C345" s="26" t="str">
        <f>Source!F320</f>
        <v>6.58-31-3</v>
      </c>
      <c r="D345" s="26" t="s">
        <v>110</v>
      </c>
      <c r="E345" s="27" t="str">
        <f>Source!H320</f>
        <v>100 мест</v>
      </c>
      <c r="F345" s="10">
        <f>Source!I320</f>
        <v>1.9800000000000002E-2</v>
      </c>
      <c r="G345" s="29"/>
      <c r="H345" s="28"/>
      <c r="I345" s="10"/>
      <c r="J345" s="29"/>
      <c r="K345" s="10"/>
      <c r="L345" s="29"/>
      <c r="Q345">
        <f>ROUND((Source!DN320/100)*ROUND((ROUND((Source!AF320*Source!AV320*Source!I320),2)),2), 2)</f>
        <v>27.02</v>
      </c>
      <c r="R345">
        <f>Source!X320</f>
        <v>596.48</v>
      </c>
      <c r="S345">
        <f>ROUND((Source!DO320/100)*ROUND((ROUND((Source!AF320*Source!AV320*Source!I320),2)),2), 2)</f>
        <v>20.52</v>
      </c>
      <c r="T345">
        <f>Source!Y320</f>
        <v>281.10000000000002</v>
      </c>
      <c r="U345">
        <f>ROUND((175/100)*ROUND((ROUND((Source!AE320*Source!AV320*Source!I320),2)),2), 2)</f>
        <v>0.53</v>
      </c>
      <c r="V345">
        <f>ROUND((160/100)*ROUND(ROUND((ROUND((Source!AE320*Source!AV320*Source!I320),2)*Source!BS320),2), 2), 2)</f>
        <v>12.67</v>
      </c>
    </row>
    <row r="346" spans="1:27" x14ac:dyDescent="0.2">
      <c r="D346" s="30" t="str">
        <f>"Объем: "&amp;Source!I320&amp;"=1,98/"&amp;"100"</f>
        <v>Объем: 0,0198=1,98/100</v>
      </c>
    </row>
    <row r="347" spans="1:27" ht="14.25" x14ac:dyDescent="0.2">
      <c r="A347" s="26"/>
      <c r="B347" s="26"/>
      <c r="C347" s="26"/>
      <c r="D347" s="26" t="s">
        <v>313</v>
      </c>
      <c r="E347" s="27"/>
      <c r="F347" s="10"/>
      <c r="G347" s="29">
        <f>Source!AO320</f>
        <v>1311.93</v>
      </c>
      <c r="H347" s="28" t="str">
        <f>Source!DG320</f>
        <v/>
      </c>
      <c r="I347" s="10">
        <f>Source!AV320</f>
        <v>1</v>
      </c>
      <c r="J347" s="29">
        <f>ROUND((ROUND((Source!AF320*Source!AV320*Source!I320),2)),2)</f>
        <v>25.98</v>
      </c>
      <c r="K347" s="10">
        <f>IF(Source!BA320&lt;&gt; 0, Source!BA320, 1)</f>
        <v>26.39</v>
      </c>
      <c r="L347" s="29">
        <f>Source!S320</f>
        <v>685.61</v>
      </c>
      <c r="W347">
        <f>J347</f>
        <v>25.98</v>
      </c>
    </row>
    <row r="348" spans="1:27" ht="14.25" x14ac:dyDescent="0.2">
      <c r="A348" s="26"/>
      <c r="B348" s="26"/>
      <c r="C348" s="26"/>
      <c r="D348" s="26" t="s">
        <v>322</v>
      </c>
      <c r="E348" s="27"/>
      <c r="F348" s="10"/>
      <c r="G348" s="29">
        <f>Source!AM320</f>
        <v>41.45</v>
      </c>
      <c r="H348" s="28" t="str">
        <f>Source!DE320</f>
        <v/>
      </c>
      <c r="I348" s="10">
        <f>Source!AV320</f>
        <v>1</v>
      </c>
      <c r="J348" s="29">
        <f>(ROUND((ROUND(((Source!ET320)*Source!AV320*Source!I320),2)),2)+ROUND((ROUND(((Source!AE320-(Source!EU320))*Source!AV320*Source!I320),2)),2))</f>
        <v>0.82</v>
      </c>
      <c r="K348" s="10">
        <f>IF(Source!BB320&lt;&gt; 0, Source!BB320, 1)</f>
        <v>14.75</v>
      </c>
      <c r="L348" s="29">
        <f>Source!Q320</f>
        <v>12.1</v>
      </c>
    </row>
    <row r="349" spans="1:27" ht="14.25" x14ac:dyDescent="0.2">
      <c r="A349" s="26"/>
      <c r="B349" s="26"/>
      <c r="C349" s="26"/>
      <c r="D349" s="26" t="s">
        <v>323</v>
      </c>
      <c r="E349" s="27"/>
      <c r="F349" s="10"/>
      <c r="G349" s="29">
        <f>Source!AN320</f>
        <v>15.08</v>
      </c>
      <c r="H349" s="28" t="str">
        <f>Source!DF320</f>
        <v/>
      </c>
      <c r="I349" s="10">
        <f>Source!AV320</f>
        <v>1</v>
      </c>
      <c r="J349" s="41">
        <f>ROUND((ROUND((Source!AE320*Source!AV320*Source!I320),2)),2)</f>
        <v>0.3</v>
      </c>
      <c r="K349" s="10">
        <f>IF(Source!BS320&lt;&gt; 0, Source!BS320, 1)</f>
        <v>26.39</v>
      </c>
      <c r="L349" s="41">
        <f>Source!R320</f>
        <v>7.92</v>
      </c>
      <c r="W349">
        <f>J349</f>
        <v>0.3</v>
      </c>
    </row>
    <row r="350" spans="1:27" ht="14.25" x14ac:dyDescent="0.2">
      <c r="A350" s="26"/>
      <c r="B350" s="26"/>
      <c r="C350" s="26"/>
      <c r="D350" s="26" t="s">
        <v>324</v>
      </c>
      <c r="E350" s="27"/>
      <c r="F350" s="10"/>
      <c r="G350" s="29">
        <f>Source!AL320</f>
        <v>972.06</v>
      </c>
      <c r="H350" s="28" t="str">
        <f>Source!DD320</f>
        <v/>
      </c>
      <c r="I350" s="10">
        <f>Source!AW320</f>
        <v>1</v>
      </c>
      <c r="J350" s="29">
        <f>ROUND((ROUND((Source!AC320*Source!AW320*Source!I320),2)),2)</f>
        <v>19.25</v>
      </c>
      <c r="K350" s="10">
        <f>IF(Source!BC320&lt;&gt; 0, Source!BC320, 1)</f>
        <v>8.3000000000000007</v>
      </c>
      <c r="L350" s="29">
        <f>Source!P320</f>
        <v>159.78</v>
      </c>
    </row>
    <row r="351" spans="1:27" ht="28.5" x14ac:dyDescent="0.2">
      <c r="A351" s="26" t="s">
        <v>27</v>
      </c>
      <c r="B351" s="26" t="s">
        <v>27</v>
      </c>
      <c r="C351" s="26" t="str">
        <f>Source!F321</f>
        <v>9999990001</v>
      </c>
      <c r="D351" s="26" t="s">
        <v>29</v>
      </c>
      <c r="E351" s="27" t="str">
        <f>Source!H321</f>
        <v>т</v>
      </c>
      <c r="F351" s="10">
        <f>Source!I321</f>
        <v>-2.5343999999999998E-2</v>
      </c>
      <c r="G351" s="29">
        <f>Source!AK321</f>
        <v>0</v>
      </c>
      <c r="H351" s="31" t="s">
        <v>3</v>
      </c>
      <c r="I351" s="10">
        <f>Source!AW321</f>
        <v>1</v>
      </c>
      <c r="J351" s="29">
        <f>ROUND((ROUND((Source!AC321*Source!AW321*Source!I321),2)),2)+(ROUND((ROUND(((Source!ET321)*Source!AV321*Source!I321),2)),2)+ROUND((ROUND(((Source!AE321-(Source!EU321))*Source!AV321*Source!I321),2)),2))+ROUND((ROUND((Source!AF321*Source!AV321*Source!I321),2)),2)</f>
        <v>0</v>
      </c>
      <c r="K351" s="10">
        <f>IF(Source!BC321&lt;&gt; 0, Source!BC321, 1)</f>
        <v>1</v>
      </c>
      <c r="L351" s="29">
        <f>Source!O321</f>
        <v>0</v>
      </c>
      <c r="Q351">
        <f>ROUND((Source!DN321/100)*ROUND((ROUND((Source!AF321*Source!AV321*Source!I321),2)),2), 2)</f>
        <v>0</v>
      </c>
      <c r="R351">
        <f>Source!X321</f>
        <v>0</v>
      </c>
      <c r="S351">
        <f>ROUND((Source!DO321/100)*ROUND((ROUND((Source!AF321*Source!AV321*Source!I321),2)),2), 2)</f>
        <v>0</v>
      </c>
      <c r="T351">
        <f>Source!Y321</f>
        <v>0</v>
      </c>
      <c r="U351">
        <f>ROUND((175/100)*ROUND((ROUND((Source!AE321*Source!AV321*Source!I321),2)),2), 2)</f>
        <v>0</v>
      </c>
      <c r="V351">
        <f>ROUND((160/100)*ROUND(ROUND((ROUND((Source!AE321*Source!AV321*Source!I321),2)*Source!BS321),2), 2), 2)</f>
        <v>0</v>
      </c>
      <c r="X351">
        <f>IF(Source!BI321&lt;=1,J351, 0)</f>
        <v>0</v>
      </c>
      <c r="Y351">
        <f>IF(Source!BI321=2,J351, 0)</f>
        <v>0</v>
      </c>
      <c r="Z351">
        <f>IF(Source!BI321=3,J351, 0)</f>
        <v>0</v>
      </c>
      <c r="AA351">
        <f>IF(Source!BI321=4,J351, 0)</f>
        <v>0</v>
      </c>
    </row>
    <row r="352" spans="1:27" ht="14.25" x14ac:dyDescent="0.2">
      <c r="A352" s="26"/>
      <c r="B352" s="26"/>
      <c r="C352" s="26"/>
      <c r="D352" s="26" t="s">
        <v>314</v>
      </c>
      <c r="E352" s="27" t="s">
        <v>315</v>
      </c>
      <c r="F352" s="10">
        <f>Source!DN320</f>
        <v>104</v>
      </c>
      <c r="G352" s="29"/>
      <c r="H352" s="28"/>
      <c r="I352" s="10"/>
      <c r="J352" s="29">
        <f>SUM(Q345:Q351)</f>
        <v>27.02</v>
      </c>
      <c r="K352" s="10">
        <f>Source!BZ320</f>
        <v>87</v>
      </c>
      <c r="L352" s="29">
        <f>SUM(R345:R351)</f>
        <v>596.48</v>
      </c>
    </row>
    <row r="353" spans="1:27" ht="14.25" x14ac:dyDescent="0.2">
      <c r="A353" s="26"/>
      <c r="B353" s="26"/>
      <c r="C353" s="26"/>
      <c r="D353" s="26" t="s">
        <v>316</v>
      </c>
      <c r="E353" s="27" t="s">
        <v>315</v>
      </c>
      <c r="F353" s="10">
        <f>Source!DO320</f>
        <v>79</v>
      </c>
      <c r="G353" s="29"/>
      <c r="H353" s="28"/>
      <c r="I353" s="10"/>
      <c r="J353" s="29">
        <f>SUM(S345:S352)</f>
        <v>20.52</v>
      </c>
      <c r="K353" s="10">
        <f>Source!CA320</f>
        <v>41</v>
      </c>
      <c r="L353" s="29">
        <f>SUM(T345:T352)</f>
        <v>281.10000000000002</v>
      </c>
    </row>
    <row r="354" spans="1:27" ht="14.25" x14ac:dyDescent="0.2">
      <c r="A354" s="26"/>
      <c r="B354" s="26"/>
      <c r="C354" s="26"/>
      <c r="D354" s="26" t="s">
        <v>325</v>
      </c>
      <c r="E354" s="27" t="s">
        <v>315</v>
      </c>
      <c r="F354" s="10">
        <f>175</f>
        <v>175</v>
      </c>
      <c r="G354" s="29"/>
      <c r="H354" s="28"/>
      <c r="I354" s="10"/>
      <c r="J354" s="29">
        <f>SUM(U345:U353)</f>
        <v>0.53</v>
      </c>
      <c r="K354" s="10">
        <f>160</f>
        <v>160</v>
      </c>
      <c r="L354" s="29">
        <f>SUM(V345:V353)</f>
        <v>12.67</v>
      </c>
    </row>
    <row r="355" spans="1:27" ht="14.25" x14ac:dyDescent="0.2">
      <c r="A355" s="34"/>
      <c r="B355" s="34"/>
      <c r="C355" s="34"/>
      <c r="D355" s="34" t="s">
        <v>317</v>
      </c>
      <c r="E355" s="35" t="s">
        <v>318</v>
      </c>
      <c r="F355" s="36">
        <f>Source!AQ320</f>
        <v>113</v>
      </c>
      <c r="G355" s="37"/>
      <c r="H355" s="38" t="str">
        <f>Source!DI320</f>
        <v/>
      </c>
      <c r="I355" s="36">
        <f>Source!AV320</f>
        <v>1</v>
      </c>
      <c r="J355" s="37">
        <f>Source!U320</f>
        <v>2.2374000000000001</v>
      </c>
      <c r="K355" s="36"/>
      <c r="L355" s="37"/>
    </row>
    <row r="356" spans="1:27" ht="15" x14ac:dyDescent="0.25">
      <c r="A356" s="39"/>
      <c r="B356" s="39"/>
      <c r="C356" s="39"/>
      <c r="D356" s="40" t="s">
        <v>319</v>
      </c>
      <c r="E356" s="39"/>
      <c r="F356" s="39"/>
      <c r="G356" s="39"/>
      <c r="H356" s="39"/>
      <c r="I356" s="76">
        <f>J347+J348+J350+J352+J353+J354+SUM(J351:J351)</f>
        <v>94.11999999999999</v>
      </c>
      <c r="J356" s="76"/>
      <c r="K356" s="76">
        <f>L347+L348+L350+L352+L353+L354+SUM(L351:L351)</f>
        <v>1747.7400000000002</v>
      </c>
      <c r="L356" s="76"/>
      <c r="O356" s="32">
        <f>J347+J348+J350+J352+J353+J354+SUM(J351:J351)</f>
        <v>94.11999999999999</v>
      </c>
      <c r="P356" s="32">
        <f>L347+L348+L350+L352+L353+L354+SUM(L351:L351)</f>
        <v>1747.7400000000002</v>
      </c>
      <c r="X356">
        <f>IF(Source!BI320&lt;=1,J347+J348+J350+J352+J353+J354-0, 0)</f>
        <v>94.11999999999999</v>
      </c>
      <c r="Y356">
        <f>IF(Source!BI320=2,J347+J348+J350+J352+J353+J354-0, 0)</f>
        <v>0</v>
      </c>
      <c r="Z356">
        <f>IF(Source!BI320=3,J347+J348+J350+J352+J353+J354-0, 0)</f>
        <v>0</v>
      </c>
      <c r="AA356">
        <f>IF(Source!BI320=4,J347+J348+J350+J352+J353+J354,0)</f>
        <v>0</v>
      </c>
    </row>
    <row r="358" spans="1:27" ht="28.5" x14ac:dyDescent="0.2">
      <c r="A358" s="26">
        <v>2</v>
      </c>
      <c r="B358" s="26">
        <v>2</v>
      </c>
      <c r="C358" s="26" t="str">
        <f>Source!F322</f>
        <v>6.58-31-1</v>
      </c>
      <c r="D358" s="26" t="s">
        <v>116</v>
      </c>
      <c r="E358" s="27" t="str">
        <f>Source!H322</f>
        <v>100 мест</v>
      </c>
      <c r="F358" s="10">
        <f>Source!I322</f>
        <v>8.3000000000000001E-3</v>
      </c>
      <c r="G358" s="29"/>
      <c r="H358" s="28"/>
      <c r="I358" s="10"/>
      <c r="J358" s="29"/>
      <c r="K358" s="10"/>
      <c r="L358" s="29"/>
      <c r="Q358">
        <f>ROUND((Source!DN322/100)*ROUND((ROUND((Source!AF322*Source!AV322*Source!I322),2)),2), 2)</f>
        <v>3.96</v>
      </c>
      <c r="R358">
        <f>Source!X322</f>
        <v>87.48</v>
      </c>
      <c r="S358">
        <f>ROUND((Source!DO322/100)*ROUND((ROUND((Source!AF322*Source!AV322*Source!I322),2)),2), 2)</f>
        <v>3.01</v>
      </c>
      <c r="T358">
        <f>Source!Y322</f>
        <v>41.23</v>
      </c>
      <c r="U358">
        <f>ROUND((175/100)*ROUND((ROUND((Source!AE322*Source!AV322*Source!I322),2)),2), 2)</f>
        <v>0.05</v>
      </c>
      <c r="V358">
        <f>ROUND((160/100)*ROUND(ROUND((ROUND((Source!AE322*Source!AV322*Source!I322),2)*Source!BS322),2), 2), 2)</f>
        <v>1.26</v>
      </c>
    </row>
    <row r="359" spans="1:27" x14ac:dyDescent="0.2">
      <c r="D359" s="30" t="str">
        <f>"Объем: "&amp;Source!I322&amp;"=0,83/"&amp;"100"</f>
        <v>Объем: 0,0083=0,83/100</v>
      </c>
    </row>
    <row r="360" spans="1:27" ht="14.25" x14ac:dyDescent="0.2">
      <c r="A360" s="26"/>
      <c r="B360" s="26"/>
      <c r="C360" s="26"/>
      <c r="D360" s="26" t="s">
        <v>313</v>
      </c>
      <c r="E360" s="27"/>
      <c r="F360" s="10"/>
      <c r="G360" s="29">
        <f>Source!AO322</f>
        <v>458.59</v>
      </c>
      <c r="H360" s="28" t="str">
        <f>Source!DG322</f>
        <v/>
      </c>
      <c r="I360" s="10">
        <f>Source!AV322</f>
        <v>1</v>
      </c>
      <c r="J360" s="29">
        <f>ROUND((ROUND((Source!AF322*Source!AV322*Source!I322),2)),2)</f>
        <v>3.81</v>
      </c>
      <c r="K360" s="10">
        <f>IF(Source!BA322&lt;&gt; 0, Source!BA322, 1)</f>
        <v>26.39</v>
      </c>
      <c r="L360" s="29">
        <f>Source!S322</f>
        <v>100.55</v>
      </c>
      <c r="W360">
        <f>J360</f>
        <v>3.81</v>
      </c>
    </row>
    <row r="361" spans="1:27" ht="14.25" x14ac:dyDescent="0.2">
      <c r="A361" s="26"/>
      <c r="B361" s="26"/>
      <c r="C361" s="26"/>
      <c r="D361" s="26" t="s">
        <v>322</v>
      </c>
      <c r="E361" s="27"/>
      <c r="F361" s="10"/>
      <c r="G361" s="29">
        <f>Source!AM322</f>
        <v>9.8699999999999992</v>
      </c>
      <c r="H361" s="28" t="str">
        <f>Source!DE322</f>
        <v/>
      </c>
      <c r="I361" s="10">
        <f>Source!AV322</f>
        <v>1</v>
      </c>
      <c r="J361" s="29">
        <f>(ROUND((ROUND(((Source!ET322)*Source!AV322*Source!I322),2)),2)+ROUND((ROUND(((Source!AE322-(Source!EU322))*Source!AV322*Source!I322),2)),2))</f>
        <v>0.08</v>
      </c>
      <c r="K361" s="10">
        <f>IF(Source!BB322&lt;&gt; 0, Source!BB322, 1)</f>
        <v>14.65</v>
      </c>
      <c r="L361" s="29">
        <f>Source!Q322</f>
        <v>1.17</v>
      </c>
    </row>
    <row r="362" spans="1:27" ht="14.25" x14ac:dyDescent="0.2">
      <c r="A362" s="26"/>
      <c r="B362" s="26"/>
      <c r="C362" s="26"/>
      <c r="D362" s="26" t="s">
        <v>323</v>
      </c>
      <c r="E362" s="27"/>
      <c r="F362" s="10"/>
      <c r="G362" s="29">
        <f>Source!AN322</f>
        <v>3.55</v>
      </c>
      <c r="H362" s="28" t="str">
        <f>Source!DF322</f>
        <v/>
      </c>
      <c r="I362" s="10">
        <f>Source!AV322</f>
        <v>1</v>
      </c>
      <c r="J362" s="41">
        <f>ROUND((ROUND((Source!AE322*Source!AV322*Source!I322),2)),2)</f>
        <v>0.03</v>
      </c>
      <c r="K362" s="10">
        <f>IF(Source!BS322&lt;&gt; 0, Source!BS322, 1)</f>
        <v>26.39</v>
      </c>
      <c r="L362" s="41">
        <f>Source!R322</f>
        <v>0.79</v>
      </c>
      <c r="W362">
        <f>J362</f>
        <v>0.03</v>
      </c>
    </row>
    <row r="363" spans="1:27" ht="14.25" x14ac:dyDescent="0.2">
      <c r="A363" s="26"/>
      <c r="B363" s="26"/>
      <c r="C363" s="26"/>
      <c r="D363" s="26" t="s">
        <v>324</v>
      </c>
      <c r="E363" s="27"/>
      <c r="F363" s="10"/>
      <c r="G363" s="29">
        <f>Source!AL322</f>
        <v>195.25</v>
      </c>
      <c r="H363" s="28" t="str">
        <f>Source!DD322</f>
        <v/>
      </c>
      <c r="I363" s="10">
        <f>Source!AW322</f>
        <v>1</v>
      </c>
      <c r="J363" s="29">
        <f>ROUND((ROUND((Source!AC322*Source!AW322*Source!I322),2)),2)</f>
        <v>1.62</v>
      </c>
      <c r="K363" s="10">
        <f>IF(Source!BC322&lt;&gt; 0, Source!BC322, 1)</f>
        <v>8.3000000000000007</v>
      </c>
      <c r="L363" s="29">
        <f>Source!P322</f>
        <v>13.45</v>
      </c>
    </row>
    <row r="364" spans="1:27" ht="28.5" x14ac:dyDescent="0.2">
      <c r="A364" s="26" t="s">
        <v>118</v>
      </c>
      <c r="B364" s="26" t="s">
        <v>118</v>
      </c>
      <c r="C364" s="26" t="str">
        <f>Source!F323</f>
        <v>9999990001</v>
      </c>
      <c r="D364" s="26" t="s">
        <v>29</v>
      </c>
      <c r="E364" s="27" t="str">
        <f>Source!H323</f>
        <v>т</v>
      </c>
      <c r="F364" s="10">
        <f>Source!I323</f>
        <v>-2.49E-3</v>
      </c>
      <c r="G364" s="29">
        <f>Source!AK323</f>
        <v>0</v>
      </c>
      <c r="H364" s="31" t="s">
        <v>3</v>
      </c>
      <c r="I364" s="10">
        <f>Source!AW323</f>
        <v>1</v>
      </c>
      <c r="J364" s="29">
        <f>ROUND((ROUND((Source!AC323*Source!AW323*Source!I323),2)),2)+(ROUND((ROUND(((Source!ET323)*Source!AV323*Source!I323),2)),2)+ROUND((ROUND(((Source!AE323-(Source!EU323))*Source!AV323*Source!I323),2)),2))+ROUND((ROUND((Source!AF323*Source!AV323*Source!I323),2)),2)</f>
        <v>0</v>
      </c>
      <c r="K364" s="10">
        <f>IF(Source!BC323&lt;&gt; 0, Source!BC323, 1)</f>
        <v>1</v>
      </c>
      <c r="L364" s="29">
        <f>Source!O323</f>
        <v>0</v>
      </c>
      <c r="Q364">
        <f>ROUND((Source!DN323/100)*ROUND((ROUND((Source!AF323*Source!AV323*Source!I323),2)),2), 2)</f>
        <v>0</v>
      </c>
      <c r="R364">
        <f>Source!X323</f>
        <v>0</v>
      </c>
      <c r="S364">
        <f>ROUND((Source!DO323/100)*ROUND((ROUND((Source!AF323*Source!AV323*Source!I323),2)),2), 2)</f>
        <v>0</v>
      </c>
      <c r="T364">
        <f>Source!Y323</f>
        <v>0</v>
      </c>
      <c r="U364">
        <f>ROUND((175/100)*ROUND((ROUND((Source!AE323*Source!AV323*Source!I323),2)),2), 2)</f>
        <v>0</v>
      </c>
      <c r="V364">
        <f>ROUND((160/100)*ROUND(ROUND((ROUND((Source!AE323*Source!AV323*Source!I323),2)*Source!BS323),2), 2), 2)</f>
        <v>0</v>
      </c>
      <c r="X364">
        <f>IF(Source!BI323&lt;=1,J364, 0)</f>
        <v>0</v>
      </c>
      <c r="Y364">
        <f>IF(Source!BI323=2,J364, 0)</f>
        <v>0</v>
      </c>
      <c r="Z364">
        <f>IF(Source!BI323=3,J364, 0)</f>
        <v>0</v>
      </c>
      <c r="AA364">
        <f>IF(Source!BI323=4,J364, 0)</f>
        <v>0</v>
      </c>
    </row>
    <row r="365" spans="1:27" ht="14.25" x14ac:dyDescent="0.2">
      <c r="A365" s="26"/>
      <c r="B365" s="26"/>
      <c r="C365" s="26"/>
      <c r="D365" s="26" t="s">
        <v>314</v>
      </c>
      <c r="E365" s="27" t="s">
        <v>315</v>
      </c>
      <c r="F365" s="10">
        <f>Source!DN322</f>
        <v>104</v>
      </c>
      <c r="G365" s="29"/>
      <c r="H365" s="28"/>
      <c r="I365" s="10"/>
      <c r="J365" s="29">
        <f>SUM(Q358:Q364)</f>
        <v>3.96</v>
      </c>
      <c r="K365" s="10">
        <f>Source!BZ322</f>
        <v>87</v>
      </c>
      <c r="L365" s="29">
        <f>SUM(R358:R364)</f>
        <v>87.48</v>
      </c>
    </row>
    <row r="366" spans="1:27" ht="14.25" x14ac:dyDescent="0.2">
      <c r="A366" s="26"/>
      <c r="B366" s="26"/>
      <c r="C366" s="26"/>
      <c r="D366" s="26" t="s">
        <v>316</v>
      </c>
      <c r="E366" s="27" t="s">
        <v>315</v>
      </c>
      <c r="F366" s="10">
        <f>Source!DO322</f>
        <v>79</v>
      </c>
      <c r="G366" s="29"/>
      <c r="H366" s="28"/>
      <c r="I366" s="10"/>
      <c r="J366" s="29">
        <f>SUM(S358:S365)</f>
        <v>3.01</v>
      </c>
      <c r="K366" s="10">
        <f>Source!CA322</f>
        <v>41</v>
      </c>
      <c r="L366" s="29">
        <f>SUM(T358:T365)</f>
        <v>41.23</v>
      </c>
    </row>
    <row r="367" spans="1:27" ht="14.25" x14ac:dyDescent="0.2">
      <c r="A367" s="26"/>
      <c r="B367" s="26"/>
      <c r="C367" s="26"/>
      <c r="D367" s="26" t="s">
        <v>325</v>
      </c>
      <c r="E367" s="27" t="s">
        <v>315</v>
      </c>
      <c r="F367" s="10">
        <f>175</f>
        <v>175</v>
      </c>
      <c r="G367" s="29"/>
      <c r="H367" s="28"/>
      <c r="I367" s="10"/>
      <c r="J367" s="29">
        <f>SUM(U358:U366)</f>
        <v>0.05</v>
      </c>
      <c r="K367" s="10">
        <f>160</f>
        <v>160</v>
      </c>
      <c r="L367" s="29">
        <f>SUM(V358:V366)</f>
        <v>1.26</v>
      </c>
    </row>
    <row r="368" spans="1:27" ht="14.25" x14ac:dyDescent="0.2">
      <c r="A368" s="34"/>
      <c r="B368" s="34"/>
      <c r="C368" s="34"/>
      <c r="D368" s="34" t="s">
        <v>317</v>
      </c>
      <c r="E368" s="35" t="s">
        <v>318</v>
      </c>
      <c r="F368" s="36">
        <f>Source!AQ322</f>
        <v>39.5</v>
      </c>
      <c r="G368" s="37"/>
      <c r="H368" s="38" t="str">
        <f>Source!DI322</f>
        <v/>
      </c>
      <c r="I368" s="36">
        <f>Source!AV322</f>
        <v>1</v>
      </c>
      <c r="J368" s="37">
        <f>Source!U322</f>
        <v>0.32785000000000003</v>
      </c>
      <c r="K368" s="36"/>
      <c r="L368" s="37"/>
    </row>
    <row r="369" spans="1:27" ht="15" x14ac:dyDescent="0.25">
      <c r="A369" s="39"/>
      <c r="B369" s="39"/>
      <c r="C369" s="39"/>
      <c r="D369" s="40" t="s">
        <v>319</v>
      </c>
      <c r="E369" s="39"/>
      <c r="F369" s="39"/>
      <c r="G369" s="39"/>
      <c r="H369" s="39"/>
      <c r="I369" s="76">
        <f>J360+J361+J363+J365+J366+J367+SUM(J364:J364)</f>
        <v>12.53</v>
      </c>
      <c r="J369" s="76"/>
      <c r="K369" s="76">
        <f>L360+L361+L363+L365+L366+L367+SUM(L364:L364)</f>
        <v>245.14</v>
      </c>
      <c r="L369" s="76"/>
      <c r="O369" s="32">
        <f>J360+J361+J363+J365+J366+J367+SUM(J364:J364)</f>
        <v>12.53</v>
      </c>
      <c r="P369" s="32">
        <f>L360+L361+L363+L365+L366+L367+SUM(L364:L364)</f>
        <v>245.14</v>
      </c>
      <c r="X369">
        <f>IF(Source!BI322&lt;=1,J360+J361+J363+J365+J366+J367-0, 0)</f>
        <v>12.53</v>
      </c>
      <c r="Y369">
        <f>IF(Source!BI322=2,J360+J361+J363+J365+J366+J367-0, 0)</f>
        <v>0</v>
      </c>
      <c r="Z369">
        <f>IF(Source!BI322=3,J360+J361+J363+J365+J366+J367-0, 0)</f>
        <v>0</v>
      </c>
      <c r="AA369">
        <f>IF(Source!BI322=4,J360+J361+J363+J365+J366+J367,0)</f>
        <v>0</v>
      </c>
    </row>
    <row r="371" spans="1:27" ht="28.5" x14ac:dyDescent="0.2">
      <c r="A371" s="26">
        <v>3</v>
      </c>
      <c r="B371" s="26">
        <v>3</v>
      </c>
      <c r="C371" s="26" t="str">
        <f>Source!F324</f>
        <v>6.54-9-2</v>
      </c>
      <c r="D371" s="26" t="s">
        <v>120</v>
      </c>
      <c r="E371" s="27" t="str">
        <f>Source!H324</f>
        <v>1 м3</v>
      </c>
      <c r="F371" s="10">
        <f>Source!I324</f>
        <v>1</v>
      </c>
      <c r="G371" s="29"/>
      <c r="H371" s="28"/>
      <c r="I371" s="10"/>
      <c r="J371" s="29"/>
      <c r="K371" s="10"/>
      <c r="L371" s="29"/>
      <c r="Q371">
        <f>ROUND((Source!DN324/100)*ROUND((ROUND((Source!AF324*Source!AV324*Source!I324),2)),2), 2)</f>
        <v>229.89</v>
      </c>
      <c r="R371">
        <f>Source!X324</f>
        <v>4996.21</v>
      </c>
      <c r="S371">
        <f>ROUND((Source!DO324/100)*ROUND((ROUND((Source!AF324*Source!AV324*Source!I324),2)),2), 2)</f>
        <v>189.32</v>
      </c>
      <c r="T371">
        <f>Source!Y324</f>
        <v>2926.35</v>
      </c>
      <c r="U371">
        <f>ROUND((175/100)*ROUND((ROUND((Source!AE324*Source!AV324*Source!I324),2)),2), 2)</f>
        <v>8.16</v>
      </c>
      <c r="V371">
        <f>ROUND((160/100)*ROUND(ROUND((ROUND((Source!AE324*Source!AV324*Source!I324),2)*Source!BS324),2), 2), 2)</f>
        <v>196.77</v>
      </c>
    </row>
    <row r="372" spans="1:27" ht="14.25" x14ac:dyDescent="0.2">
      <c r="A372" s="26"/>
      <c r="B372" s="26"/>
      <c r="C372" s="26"/>
      <c r="D372" s="26" t="s">
        <v>313</v>
      </c>
      <c r="E372" s="27"/>
      <c r="F372" s="10"/>
      <c r="G372" s="29">
        <f>Source!AO324</f>
        <v>270.45999999999998</v>
      </c>
      <c r="H372" s="28" t="str">
        <f>Source!DG324</f>
        <v/>
      </c>
      <c r="I372" s="10">
        <f>Source!AV324</f>
        <v>1</v>
      </c>
      <c r="J372" s="29">
        <f>ROUND((ROUND((Source!AF324*Source!AV324*Source!I324),2)),2)</f>
        <v>270.45999999999998</v>
      </c>
      <c r="K372" s="10">
        <f>IF(Source!BA324&lt;&gt; 0, Source!BA324, 1)</f>
        <v>26.39</v>
      </c>
      <c r="L372" s="29">
        <f>Source!S324</f>
        <v>7137.44</v>
      </c>
      <c r="W372">
        <f>J372</f>
        <v>270.45999999999998</v>
      </c>
    </row>
    <row r="373" spans="1:27" ht="14.25" x14ac:dyDescent="0.2">
      <c r="A373" s="26"/>
      <c r="B373" s="26"/>
      <c r="C373" s="26"/>
      <c r="D373" s="26" t="s">
        <v>322</v>
      </c>
      <c r="E373" s="27"/>
      <c r="F373" s="10"/>
      <c r="G373" s="29">
        <f>Source!AM324</f>
        <v>18.57</v>
      </c>
      <c r="H373" s="28" t="str">
        <f>Source!DE324</f>
        <v/>
      </c>
      <c r="I373" s="10">
        <f>Source!AV324</f>
        <v>1</v>
      </c>
      <c r="J373" s="29">
        <f>(ROUND((ROUND(((Source!ET324)*Source!AV324*Source!I324),2)),2)+ROUND((ROUND(((Source!AE324-(Source!EU324))*Source!AV324*Source!I324),2)),2))</f>
        <v>18.57</v>
      </c>
      <c r="K373" s="10">
        <f>IF(Source!BB324&lt;&gt; 0, Source!BB324, 1)</f>
        <v>11.89</v>
      </c>
      <c r="L373" s="29">
        <f>Source!Q324</f>
        <v>220.8</v>
      </c>
    </row>
    <row r="374" spans="1:27" ht="14.25" x14ac:dyDescent="0.2">
      <c r="A374" s="26"/>
      <c r="B374" s="26"/>
      <c r="C374" s="26"/>
      <c r="D374" s="26" t="s">
        <v>323</v>
      </c>
      <c r="E374" s="27"/>
      <c r="F374" s="10"/>
      <c r="G374" s="29">
        <f>Source!AN324</f>
        <v>4.66</v>
      </c>
      <c r="H374" s="28" t="str">
        <f>Source!DF324</f>
        <v/>
      </c>
      <c r="I374" s="10">
        <f>Source!AV324</f>
        <v>1</v>
      </c>
      <c r="J374" s="41">
        <f>ROUND((ROUND((Source!AE324*Source!AV324*Source!I324),2)),2)</f>
        <v>4.66</v>
      </c>
      <c r="K374" s="10">
        <f>IF(Source!BS324&lt;&gt; 0, Source!BS324, 1)</f>
        <v>26.39</v>
      </c>
      <c r="L374" s="41">
        <f>Source!R324</f>
        <v>122.98</v>
      </c>
      <c r="W374">
        <f>J374</f>
        <v>4.66</v>
      </c>
    </row>
    <row r="375" spans="1:27" ht="14.25" x14ac:dyDescent="0.2">
      <c r="A375" s="26"/>
      <c r="B375" s="26"/>
      <c r="C375" s="26"/>
      <c r="D375" s="26" t="s">
        <v>324</v>
      </c>
      <c r="E375" s="27"/>
      <c r="F375" s="10"/>
      <c r="G375" s="29">
        <f>Source!AL324</f>
        <v>558.79</v>
      </c>
      <c r="H375" s="28" t="str">
        <f>Source!DD324</f>
        <v/>
      </c>
      <c r="I375" s="10">
        <f>Source!AW324</f>
        <v>1</v>
      </c>
      <c r="J375" s="29">
        <f>ROUND((ROUND((Source!AC324*Source!AW324*Source!I324),2)),2)</f>
        <v>558.79</v>
      </c>
      <c r="K375" s="10">
        <f>IF(Source!BC324&lt;&gt; 0, Source!BC324, 1)</f>
        <v>9.44</v>
      </c>
      <c r="L375" s="29">
        <f>Source!P324</f>
        <v>5274.98</v>
      </c>
    </row>
    <row r="376" spans="1:27" ht="14.25" x14ac:dyDescent="0.2">
      <c r="A376" s="26" t="s">
        <v>44</v>
      </c>
      <c r="B376" s="26" t="s">
        <v>44</v>
      </c>
      <c r="C376" s="26" t="str">
        <f>Source!F325</f>
        <v>1.3-2-6</v>
      </c>
      <c r="D376" s="26" t="s">
        <v>127</v>
      </c>
      <c r="E376" s="27" t="str">
        <f>Source!H325</f>
        <v>м3</v>
      </c>
      <c r="F376" s="10">
        <f>Source!I325</f>
        <v>1.02</v>
      </c>
      <c r="G376" s="29">
        <f>Source!AK325</f>
        <v>478.96</v>
      </c>
      <c r="H376" s="31" t="s">
        <v>3</v>
      </c>
      <c r="I376" s="10">
        <f>Source!AW325</f>
        <v>1</v>
      </c>
      <c r="J376" s="29">
        <f>ROUND((ROUND((Source!AC325*Source!AW325*Source!I325),2)),2)+(ROUND((ROUND(((Source!ET325)*Source!AV325*Source!I325),2)),2)+ROUND((ROUND(((Source!AE325-(Source!EU325))*Source!AV325*Source!I325),2)),2))+ROUND((ROUND((Source!AF325*Source!AV325*Source!I325),2)),2)</f>
        <v>488.54</v>
      </c>
      <c r="K376" s="10">
        <f>IF(Source!BC325&lt;&gt; 0, Source!BC325, 1)</f>
        <v>7.8</v>
      </c>
      <c r="L376" s="29">
        <f>Source!O325</f>
        <v>3810.61</v>
      </c>
      <c r="Q376">
        <f>ROUND((Source!DN325/100)*ROUND((ROUND((Source!AF325*Source!AV325*Source!I325),2)),2), 2)</f>
        <v>0</v>
      </c>
      <c r="R376">
        <f>Source!X325</f>
        <v>0</v>
      </c>
      <c r="S376">
        <f>ROUND((Source!DO325/100)*ROUND((ROUND((Source!AF325*Source!AV325*Source!I325),2)),2), 2)</f>
        <v>0</v>
      </c>
      <c r="T376">
        <f>Source!Y325</f>
        <v>0</v>
      </c>
      <c r="U376">
        <f>ROUND((175/100)*ROUND((ROUND((Source!AE325*Source!AV325*Source!I325),2)),2), 2)</f>
        <v>0</v>
      </c>
      <c r="V376">
        <f>ROUND((160/100)*ROUND(ROUND((ROUND((Source!AE325*Source!AV325*Source!I325),2)*Source!BS325),2), 2), 2)</f>
        <v>0</v>
      </c>
      <c r="X376">
        <f>IF(Source!BI325&lt;=1,J376, 0)</f>
        <v>488.54</v>
      </c>
      <c r="Y376">
        <f>IF(Source!BI325=2,J376, 0)</f>
        <v>0</v>
      </c>
      <c r="Z376">
        <f>IF(Source!BI325=3,J376, 0)</f>
        <v>0</v>
      </c>
      <c r="AA376">
        <f>IF(Source!BI325=4,J376, 0)</f>
        <v>0</v>
      </c>
    </row>
    <row r="377" spans="1:27" ht="14.25" x14ac:dyDescent="0.2">
      <c r="A377" s="26"/>
      <c r="B377" s="26"/>
      <c r="C377" s="26"/>
      <c r="D377" s="26" t="s">
        <v>314</v>
      </c>
      <c r="E377" s="27" t="s">
        <v>315</v>
      </c>
      <c r="F377" s="10">
        <f>Source!DN324</f>
        <v>85</v>
      </c>
      <c r="G377" s="29"/>
      <c r="H377" s="28"/>
      <c r="I377" s="10"/>
      <c r="J377" s="29">
        <f>SUM(Q371:Q376)</f>
        <v>229.89</v>
      </c>
      <c r="K377" s="10">
        <f>Source!BZ324</f>
        <v>70</v>
      </c>
      <c r="L377" s="29">
        <f>SUM(R371:R376)</f>
        <v>4996.21</v>
      </c>
    </row>
    <row r="378" spans="1:27" ht="14.25" x14ac:dyDescent="0.2">
      <c r="A378" s="26"/>
      <c r="B378" s="26"/>
      <c r="C378" s="26"/>
      <c r="D378" s="26" t="s">
        <v>316</v>
      </c>
      <c r="E378" s="27" t="s">
        <v>315</v>
      </c>
      <c r="F378" s="10">
        <f>Source!DO324</f>
        <v>70</v>
      </c>
      <c r="G378" s="29"/>
      <c r="H378" s="28"/>
      <c r="I378" s="10"/>
      <c r="J378" s="29">
        <f>SUM(S371:S377)</f>
        <v>189.32</v>
      </c>
      <c r="K378" s="10">
        <f>Source!CA324</f>
        <v>41</v>
      </c>
      <c r="L378" s="29">
        <f>SUM(T371:T377)</f>
        <v>2926.35</v>
      </c>
    </row>
    <row r="379" spans="1:27" ht="14.25" x14ac:dyDescent="0.2">
      <c r="A379" s="26"/>
      <c r="B379" s="26"/>
      <c r="C379" s="26"/>
      <c r="D379" s="26" t="s">
        <v>325</v>
      </c>
      <c r="E379" s="27" t="s">
        <v>315</v>
      </c>
      <c r="F379" s="10">
        <f>175</f>
        <v>175</v>
      </c>
      <c r="G379" s="29"/>
      <c r="H379" s="28"/>
      <c r="I379" s="10"/>
      <c r="J379" s="29">
        <f>SUM(U371:U378)</f>
        <v>8.16</v>
      </c>
      <c r="K379" s="10">
        <f>160</f>
        <v>160</v>
      </c>
      <c r="L379" s="29">
        <f>SUM(V371:V378)</f>
        <v>196.77</v>
      </c>
    </row>
    <row r="380" spans="1:27" ht="14.25" x14ac:dyDescent="0.2">
      <c r="A380" s="34"/>
      <c r="B380" s="34"/>
      <c r="C380" s="34"/>
      <c r="D380" s="34" t="s">
        <v>317</v>
      </c>
      <c r="E380" s="35" t="s">
        <v>318</v>
      </c>
      <c r="F380" s="36">
        <f>Source!AQ324</f>
        <v>24.61</v>
      </c>
      <c r="G380" s="37"/>
      <c r="H380" s="38" t="str">
        <f>Source!DI324</f>
        <v/>
      </c>
      <c r="I380" s="36">
        <f>Source!AV324</f>
        <v>1</v>
      </c>
      <c r="J380" s="37">
        <f>Source!U324</f>
        <v>24.61</v>
      </c>
      <c r="K380" s="36"/>
      <c r="L380" s="37"/>
    </row>
    <row r="381" spans="1:27" ht="15" x14ac:dyDescent="0.25">
      <c r="A381" s="39"/>
      <c r="B381" s="39"/>
      <c r="C381" s="39"/>
      <c r="D381" s="40" t="s">
        <v>319</v>
      </c>
      <c r="E381" s="39"/>
      <c r="F381" s="39"/>
      <c r="G381" s="39"/>
      <c r="H381" s="39"/>
      <c r="I381" s="76">
        <f>J372+J373+J375+J377+J378+J379+SUM(J376:J376)</f>
        <v>1763.73</v>
      </c>
      <c r="J381" s="76"/>
      <c r="K381" s="76">
        <f>L372+L373+L375+L377+L378+L379+SUM(L376:L376)</f>
        <v>24563.16</v>
      </c>
      <c r="L381" s="76"/>
      <c r="O381" s="32">
        <f>J372+J373+J375+J377+J378+J379+SUM(J376:J376)</f>
        <v>1763.73</v>
      </c>
      <c r="P381" s="32">
        <f>L372+L373+L375+L377+L378+L379+SUM(L376:L376)</f>
        <v>24563.16</v>
      </c>
      <c r="X381">
        <f>IF(Source!BI324&lt;=1,J372+J373+J375+J377+J378+J379-0, 0)</f>
        <v>1275.19</v>
      </c>
      <c r="Y381">
        <f>IF(Source!BI324=2,J372+J373+J375+J377+J378+J379-0, 0)</f>
        <v>0</v>
      </c>
      <c r="Z381">
        <f>IF(Source!BI324=3,J372+J373+J375+J377+J378+J379-0, 0)</f>
        <v>0</v>
      </c>
      <c r="AA381">
        <f>IF(Source!BI324=4,J372+J373+J375+J377+J378+J379,0)</f>
        <v>0</v>
      </c>
    </row>
    <row r="383" spans="1:27" ht="28.5" x14ac:dyDescent="0.2">
      <c r="A383" s="26">
        <v>4</v>
      </c>
      <c r="B383" s="26">
        <v>4</v>
      </c>
      <c r="C383" s="26" t="str">
        <f>Source!F326</f>
        <v>6.58-2-1</v>
      </c>
      <c r="D383" s="26" t="s">
        <v>40</v>
      </c>
      <c r="E383" s="27" t="str">
        <f>Source!H326</f>
        <v>100 м2</v>
      </c>
      <c r="F383" s="10">
        <f>Source!I326</f>
        <v>5.3262999999999998</v>
      </c>
      <c r="G383" s="29"/>
      <c r="H383" s="28"/>
      <c r="I383" s="10"/>
      <c r="J383" s="29"/>
      <c r="K383" s="10"/>
      <c r="L383" s="29"/>
      <c r="Q383">
        <f>ROUND((Source!DN326/100)*ROUND((ROUND((Source!AF326*Source!AV326*Source!I326),2)),2), 2)</f>
        <v>815.3</v>
      </c>
      <c r="R383">
        <f>Source!X326</f>
        <v>18826.39</v>
      </c>
      <c r="S383">
        <f>ROUND((Source!DO326/100)*ROUND((ROUND((Source!AF326*Source!AV326*Source!I326),2)),2), 2)</f>
        <v>560.52</v>
      </c>
      <c r="T383">
        <f>Source!Y326</f>
        <v>11026.88</v>
      </c>
      <c r="U383">
        <f>ROUND((175/100)*ROUND((ROUND((Source!AE326*Source!AV326*Source!I326),2)),2), 2)</f>
        <v>0</v>
      </c>
      <c r="V383">
        <f>ROUND((160/100)*ROUND(ROUND((ROUND((Source!AE326*Source!AV326*Source!I326),2)*Source!BS326),2), 2), 2)</f>
        <v>0</v>
      </c>
    </row>
    <row r="384" spans="1:27" x14ac:dyDescent="0.2">
      <c r="D384" s="30" t="str">
        <f>"Объем: "&amp;Source!I326&amp;"=532,63/"&amp;"100"</f>
        <v>Объем: 5,3263=532,63/100</v>
      </c>
    </row>
    <row r="385" spans="1:27" ht="14.25" x14ac:dyDescent="0.2">
      <c r="A385" s="26"/>
      <c r="B385" s="26"/>
      <c r="C385" s="26"/>
      <c r="D385" s="26" t="s">
        <v>313</v>
      </c>
      <c r="E385" s="27"/>
      <c r="F385" s="10"/>
      <c r="G385" s="29">
        <f>Source!AO326</f>
        <v>191.34</v>
      </c>
      <c r="H385" s="28" t="str">
        <f>Source!DG326</f>
        <v/>
      </c>
      <c r="I385" s="10">
        <f>Source!AV326</f>
        <v>1</v>
      </c>
      <c r="J385" s="29">
        <f>ROUND((ROUND((Source!AF326*Source!AV326*Source!I326),2)),2)</f>
        <v>1019.13</v>
      </c>
      <c r="K385" s="10">
        <f>IF(Source!BA326&lt;&gt; 0, Source!BA326, 1)</f>
        <v>26.39</v>
      </c>
      <c r="L385" s="29">
        <f>Source!S326</f>
        <v>26894.84</v>
      </c>
      <c r="W385">
        <f>J385</f>
        <v>1019.13</v>
      </c>
    </row>
    <row r="386" spans="1:27" ht="28.5" x14ac:dyDescent="0.2">
      <c r="A386" s="26" t="s">
        <v>130</v>
      </c>
      <c r="B386" s="26" t="s">
        <v>130</v>
      </c>
      <c r="C386" s="26" t="str">
        <f>Source!F327</f>
        <v>9999990001</v>
      </c>
      <c r="D386" s="26" t="s">
        <v>29</v>
      </c>
      <c r="E386" s="27" t="str">
        <f>Source!H327</f>
        <v>т</v>
      </c>
      <c r="F386" s="10">
        <f>Source!I327</f>
        <v>-5.4328259999999995</v>
      </c>
      <c r="G386" s="29">
        <f>Source!AK327</f>
        <v>0</v>
      </c>
      <c r="H386" s="31" t="s">
        <v>3</v>
      </c>
      <c r="I386" s="10">
        <f>Source!AW327</f>
        <v>1</v>
      </c>
      <c r="J386" s="29">
        <f>ROUND((ROUND((Source!AC327*Source!AW327*Source!I327),2)),2)+(ROUND((ROUND(((Source!ET327)*Source!AV327*Source!I327),2)),2)+ROUND((ROUND(((Source!AE327-(Source!EU327))*Source!AV327*Source!I327),2)),2))+ROUND((ROUND((Source!AF327*Source!AV327*Source!I327),2)),2)</f>
        <v>0</v>
      </c>
      <c r="K386" s="10">
        <f>IF(Source!BC327&lt;&gt; 0, Source!BC327, 1)</f>
        <v>1</v>
      </c>
      <c r="L386" s="29">
        <f>Source!O327</f>
        <v>0</v>
      </c>
      <c r="Q386">
        <f>ROUND((Source!DN327/100)*ROUND((ROUND((Source!AF327*Source!AV327*Source!I327),2)),2), 2)</f>
        <v>0</v>
      </c>
      <c r="R386">
        <f>Source!X327</f>
        <v>0</v>
      </c>
      <c r="S386">
        <f>ROUND((Source!DO327/100)*ROUND((ROUND((Source!AF327*Source!AV327*Source!I327),2)),2), 2)</f>
        <v>0</v>
      </c>
      <c r="T386">
        <f>Source!Y327</f>
        <v>0</v>
      </c>
      <c r="U386">
        <f>ROUND((175/100)*ROUND((ROUND((Source!AE327*Source!AV327*Source!I327),2)),2), 2)</f>
        <v>0</v>
      </c>
      <c r="V386">
        <f>ROUND((160/100)*ROUND(ROUND((ROUND((Source!AE327*Source!AV327*Source!I327),2)*Source!BS327),2), 2), 2)</f>
        <v>0</v>
      </c>
      <c r="X386">
        <f>IF(Source!BI327&lt;=1,J386, 0)</f>
        <v>0</v>
      </c>
      <c r="Y386">
        <f>IF(Source!BI327=2,J386, 0)</f>
        <v>0</v>
      </c>
      <c r="Z386">
        <f>IF(Source!BI327=3,J386, 0)</f>
        <v>0</v>
      </c>
      <c r="AA386">
        <f>IF(Source!BI327=4,J386, 0)</f>
        <v>0</v>
      </c>
    </row>
    <row r="387" spans="1:27" ht="14.25" x14ac:dyDescent="0.2">
      <c r="A387" s="26"/>
      <c r="B387" s="26"/>
      <c r="C387" s="26"/>
      <c r="D387" s="26" t="s">
        <v>314</v>
      </c>
      <c r="E387" s="27" t="s">
        <v>315</v>
      </c>
      <c r="F387" s="10">
        <f>Source!DN326</f>
        <v>80</v>
      </c>
      <c r="G387" s="29"/>
      <c r="H387" s="28"/>
      <c r="I387" s="10"/>
      <c r="J387" s="29">
        <f>SUM(Q383:Q386)</f>
        <v>815.3</v>
      </c>
      <c r="K387" s="10">
        <f>Source!BZ326</f>
        <v>70</v>
      </c>
      <c r="L387" s="29">
        <f>SUM(R383:R386)</f>
        <v>18826.39</v>
      </c>
    </row>
    <row r="388" spans="1:27" ht="14.25" x14ac:dyDescent="0.2">
      <c r="A388" s="26"/>
      <c r="B388" s="26"/>
      <c r="C388" s="26"/>
      <c r="D388" s="26" t="s">
        <v>316</v>
      </c>
      <c r="E388" s="27" t="s">
        <v>315</v>
      </c>
      <c r="F388" s="10">
        <f>Source!DO326</f>
        <v>55</v>
      </c>
      <c r="G388" s="29"/>
      <c r="H388" s="28"/>
      <c r="I388" s="10"/>
      <c r="J388" s="29">
        <f>SUM(S383:S387)</f>
        <v>560.52</v>
      </c>
      <c r="K388" s="10">
        <f>Source!CA326</f>
        <v>41</v>
      </c>
      <c r="L388" s="29">
        <f>SUM(T383:T387)</f>
        <v>11026.88</v>
      </c>
    </row>
    <row r="389" spans="1:27" ht="14.25" x14ac:dyDescent="0.2">
      <c r="A389" s="34"/>
      <c r="B389" s="34"/>
      <c r="C389" s="34"/>
      <c r="D389" s="34" t="s">
        <v>317</v>
      </c>
      <c r="E389" s="35" t="s">
        <v>318</v>
      </c>
      <c r="F389" s="36">
        <f>Source!AQ326</f>
        <v>17.41</v>
      </c>
      <c r="G389" s="37"/>
      <c r="H389" s="38" t="str">
        <f>Source!DI326</f>
        <v/>
      </c>
      <c r="I389" s="36">
        <f>Source!AV326</f>
        <v>1</v>
      </c>
      <c r="J389" s="37">
        <f>Source!U326</f>
        <v>92.730882999999992</v>
      </c>
      <c r="K389" s="36"/>
      <c r="L389" s="37"/>
    </row>
    <row r="390" spans="1:27" ht="15" x14ac:dyDescent="0.25">
      <c r="A390" s="39"/>
      <c r="B390" s="39"/>
      <c r="C390" s="39"/>
      <c r="D390" s="40" t="s">
        <v>319</v>
      </c>
      <c r="E390" s="39"/>
      <c r="F390" s="39"/>
      <c r="G390" s="39"/>
      <c r="H390" s="39"/>
      <c r="I390" s="76">
        <f>J385+J387+J388+SUM(J386:J386)</f>
        <v>2394.9499999999998</v>
      </c>
      <c r="J390" s="76"/>
      <c r="K390" s="76">
        <f>L385+L387+L388+SUM(L386:L386)</f>
        <v>56748.109999999993</v>
      </c>
      <c r="L390" s="76"/>
      <c r="O390" s="32">
        <f>J385+J387+J388+SUM(J386:J386)</f>
        <v>2394.9499999999998</v>
      </c>
      <c r="P390" s="32">
        <f>L385+L387+L388+SUM(L386:L386)</f>
        <v>56748.109999999993</v>
      </c>
      <c r="X390">
        <f>IF(Source!BI326&lt;=1,J385+J387+J388-0, 0)</f>
        <v>2394.9499999999998</v>
      </c>
      <c r="Y390">
        <f>IF(Source!BI326=2,J385+J387+J388-0, 0)</f>
        <v>0</v>
      </c>
      <c r="Z390">
        <f>IF(Source!BI326=3,J385+J387+J388-0, 0)</f>
        <v>0</v>
      </c>
      <c r="AA390">
        <f>IF(Source!BI326=4,J385+J387+J388,0)</f>
        <v>0</v>
      </c>
    </row>
    <row r="392" spans="1:27" ht="57" x14ac:dyDescent="0.2">
      <c r="A392" s="26">
        <v>5</v>
      </c>
      <c r="B392" s="26">
        <v>5</v>
      </c>
      <c r="C392" s="26" t="str">
        <f>Source!F328</f>
        <v>3.12-3-4</v>
      </c>
      <c r="D392" s="26" t="s">
        <v>132</v>
      </c>
      <c r="E392" s="27" t="str">
        <f>Source!H328</f>
        <v>100 м2</v>
      </c>
      <c r="F392" s="10">
        <f>Source!I328</f>
        <v>5.3262999999999998</v>
      </c>
      <c r="G392" s="29"/>
      <c r="H392" s="28"/>
      <c r="I392" s="10"/>
      <c r="J392" s="29"/>
      <c r="K392" s="10"/>
      <c r="L392" s="29"/>
      <c r="Q392">
        <f>ROUND((Source!DN328/100)*ROUND((ROUND((Source!AF328*Source!AV328*Source!I328),2)),2), 2)</f>
        <v>4389.1000000000004</v>
      </c>
      <c r="R392">
        <f>Source!X328</f>
        <v>96894.9</v>
      </c>
      <c r="S392">
        <f>ROUND((Source!DO328/100)*ROUND((ROUND((Source!AF328*Source!AV328*Source!I328),2)),2), 2)</f>
        <v>3334.03</v>
      </c>
      <c r="T392">
        <f>Source!Y328</f>
        <v>45663.11</v>
      </c>
      <c r="U392">
        <f>ROUND((175/100)*ROUND((ROUND((Source!AE328*Source!AV328*Source!I328),2)),2), 2)</f>
        <v>828.07</v>
      </c>
      <c r="V392">
        <f>ROUND((160/100)*ROUND(ROUND((ROUND((Source!AE328*Source!AV328*Source!I328),2)*Source!BS328),2), 2), 2)</f>
        <v>19979.55</v>
      </c>
    </row>
    <row r="393" spans="1:27" ht="14.25" x14ac:dyDescent="0.2">
      <c r="A393" s="26"/>
      <c r="B393" s="26"/>
      <c r="C393" s="26"/>
      <c r="D393" s="26" t="s">
        <v>313</v>
      </c>
      <c r="E393" s="27"/>
      <c r="F393" s="10"/>
      <c r="G393" s="29">
        <f>Source!AO328</f>
        <v>689</v>
      </c>
      <c r="H393" s="28" t="str">
        <f>Source!DG328</f>
        <v>)*1,15</v>
      </c>
      <c r="I393" s="10">
        <f>Source!AV328</f>
        <v>1</v>
      </c>
      <c r="J393" s="29">
        <f>ROUND((ROUND((Source!AF328*Source!AV328*Source!I328),2)),2)</f>
        <v>4220.29</v>
      </c>
      <c r="K393" s="10">
        <f>IF(Source!BA328&lt;&gt; 0, Source!BA328, 1)</f>
        <v>26.39</v>
      </c>
      <c r="L393" s="29">
        <f>Source!S328</f>
        <v>111373.45</v>
      </c>
      <c r="W393">
        <f>J393</f>
        <v>4220.29</v>
      </c>
    </row>
    <row r="394" spans="1:27" ht="14.25" x14ac:dyDescent="0.2">
      <c r="A394" s="26"/>
      <c r="B394" s="26"/>
      <c r="C394" s="26"/>
      <c r="D394" s="26" t="s">
        <v>322</v>
      </c>
      <c r="E394" s="27"/>
      <c r="F394" s="10"/>
      <c r="G394" s="29">
        <f>Source!AM328</f>
        <v>267.17</v>
      </c>
      <c r="H394" s="28" t="str">
        <f>Source!DE328</f>
        <v>)*1,25</v>
      </c>
      <c r="I394" s="10">
        <f>Source!AV328</f>
        <v>1</v>
      </c>
      <c r="J394" s="29">
        <f>(ROUND((ROUND((((Source!ET328*1.25))*Source!AV328*Source!I328),2)),2)+ROUND((ROUND(((Source!AE328-((Source!EU328*1.25)))*Source!AV328*Source!I328),2)),2))</f>
        <v>1778.78</v>
      </c>
      <c r="K394" s="10">
        <f>IF(Source!BB328&lt;&gt; 0, Source!BB328, 1)</f>
        <v>12.18</v>
      </c>
      <c r="L394" s="29">
        <f>Source!Q328</f>
        <v>21665.54</v>
      </c>
    </row>
    <row r="395" spans="1:27" ht="14.25" x14ac:dyDescent="0.2">
      <c r="A395" s="26"/>
      <c r="B395" s="26"/>
      <c r="C395" s="26"/>
      <c r="D395" s="26" t="s">
        <v>323</v>
      </c>
      <c r="E395" s="27"/>
      <c r="F395" s="10"/>
      <c r="G395" s="29">
        <f>Source!AN328</f>
        <v>71.069999999999993</v>
      </c>
      <c r="H395" s="28" t="str">
        <f>Source!DF328</f>
        <v>)*1,25</v>
      </c>
      <c r="I395" s="10">
        <f>Source!AV328</f>
        <v>1</v>
      </c>
      <c r="J395" s="41">
        <f>ROUND((ROUND((Source!AE328*Source!AV328*Source!I328),2)),2)</f>
        <v>473.18</v>
      </c>
      <c r="K395" s="10">
        <f>IF(Source!BS328&lt;&gt; 0, Source!BS328, 1)</f>
        <v>26.39</v>
      </c>
      <c r="L395" s="41">
        <f>Source!R328</f>
        <v>12487.22</v>
      </c>
      <c r="W395">
        <f>J395</f>
        <v>473.18</v>
      </c>
    </row>
    <row r="396" spans="1:27" ht="14.25" x14ac:dyDescent="0.2">
      <c r="A396" s="26"/>
      <c r="B396" s="26"/>
      <c r="C396" s="26"/>
      <c r="D396" s="26" t="s">
        <v>324</v>
      </c>
      <c r="E396" s="27"/>
      <c r="F396" s="10"/>
      <c r="G396" s="29">
        <f>Source!AL328</f>
        <v>705.14</v>
      </c>
      <c r="H396" s="28" t="str">
        <f>Source!DD328</f>
        <v/>
      </c>
      <c r="I396" s="10">
        <f>Source!AW328</f>
        <v>1</v>
      </c>
      <c r="J396" s="29">
        <f>ROUND((ROUND((Source!AC328*Source!AW328*Source!I328),2)),2)</f>
        <v>3755.79</v>
      </c>
      <c r="K396" s="10">
        <f>IF(Source!BC328&lt;&gt; 0, Source!BC328, 1)</f>
        <v>3.7</v>
      </c>
      <c r="L396" s="29">
        <f>Source!P328</f>
        <v>13896.42</v>
      </c>
    </row>
    <row r="397" spans="1:27" ht="199.5" x14ac:dyDescent="0.2">
      <c r="A397" s="26" t="s">
        <v>141</v>
      </c>
      <c r="B397" s="26" t="s">
        <v>141</v>
      </c>
      <c r="C397" s="26" t="str">
        <f>Source!F329</f>
        <v>1.1-1-1312</v>
      </c>
      <c r="D397" s="26" t="s">
        <v>282</v>
      </c>
      <c r="E397" s="27" t="str">
        <f>Source!H329</f>
        <v>м2</v>
      </c>
      <c r="F397" s="10">
        <f>Source!I329</f>
        <v>719.05050000000017</v>
      </c>
      <c r="G397" s="29">
        <f>Source!AK329</f>
        <v>25.09</v>
      </c>
      <c r="H397" s="31" t="s">
        <v>3</v>
      </c>
      <c r="I397" s="10">
        <f>Source!AW329</f>
        <v>1</v>
      </c>
      <c r="J397" s="29">
        <f>ROUND((ROUND((Source!AC329*Source!AW329*Source!I329),2)),2)+(ROUND((ROUND(((Source!ET329)*Source!AV329*Source!I329),2)),2)+ROUND((ROUND(((Source!AE329-(Source!EU329))*Source!AV329*Source!I329),2)),2))+ROUND((ROUND((Source!AF329*Source!AV329*Source!I329),2)),2)</f>
        <v>18040.98</v>
      </c>
      <c r="K397" s="10">
        <f>IF(Source!BC329&lt;&gt; 0, Source!BC329, 1)</f>
        <v>10.5</v>
      </c>
      <c r="L397" s="29">
        <f>Source!O329</f>
        <v>189430.29</v>
      </c>
      <c r="Q397">
        <f>ROUND((Source!DN329/100)*ROUND((ROUND((Source!AF329*Source!AV329*Source!I329),2)),2), 2)</f>
        <v>0</v>
      </c>
      <c r="R397">
        <f>Source!X329</f>
        <v>0</v>
      </c>
      <c r="S397">
        <f>ROUND((Source!DO329/100)*ROUND((ROUND((Source!AF329*Source!AV329*Source!I329),2)),2), 2)</f>
        <v>0</v>
      </c>
      <c r="T397">
        <f>Source!Y329</f>
        <v>0</v>
      </c>
      <c r="U397">
        <f>ROUND((175/100)*ROUND((ROUND((Source!AE329*Source!AV329*Source!I329),2)),2), 2)</f>
        <v>0</v>
      </c>
      <c r="V397">
        <f>ROUND((160/100)*ROUND(ROUND((ROUND((Source!AE329*Source!AV329*Source!I329),2)*Source!BS329),2), 2), 2)</f>
        <v>0</v>
      </c>
      <c r="X397">
        <f>IF(Source!BI329&lt;=1,J397, 0)</f>
        <v>18040.98</v>
      </c>
      <c r="Y397">
        <f>IF(Source!BI329=2,J397, 0)</f>
        <v>0</v>
      </c>
      <c r="Z397">
        <f>IF(Source!BI329=3,J397, 0)</f>
        <v>0</v>
      </c>
      <c r="AA397">
        <f>IF(Source!BI329=4,J397, 0)</f>
        <v>0</v>
      </c>
    </row>
    <row r="398" spans="1:27" ht="228" x14ac:dyDescent="0.2">
      <c r="A398" s="26" t="s">
        <v>145</v>
      </c>
      <c r="B398" s="26" t="s">
        <v>145</v>
      </c>
      <c r="C398" s="26" t="str">
        <f>Source!F330</f>
        <v>1.1-1-1313</v>
      </c>
      <c r="D398" s="26" t="s">
        <v>283</v>
      </c>
      <c r="E398" s="27" t="str">
        <f>Source!H330</f>
        <v>м2</v>
      </c>
      <c r="F398" s="10">
        <f>Source!I330</f>
        <v>704.66949</v>
      </c>
      <c r="G398" s="29">
        <f>Source!AK330</f>
        <v>23.06</v>
      </c>
      <c r="H398" s="31" t="s">
        <v>3</v>
      </c>
      <c r="I398" s="10">
        <f>Source!AW330</f>
        <v>1</v>
      </c>
      <c r="J398" s="29">
        <f>ROUND((ROUND((Source!AC330*Source!AW330*Source!I330),2)),2)+(ROUND((ROUND(((Source!ET330)*Source!AV330*Source!I330),2)),2)+ROUND((ROUND(((Source!AE330-(Source!EU330))*Source!AV330*Source!I330),2)),2))+ROUND((ROUND((Source!AF330*Source!AV330*Source!I330),2)),2)</f>
        <v>16249.68</v>
      </c>
      <c r="K398" s="10">
        <f>IF(Source!BC330&lt;&gt; 0, Source!BC330, 1)</f>
        <v>10.74</v>
      </c>
      <c r="L398" s="29">
        <f>Source!O330</f>
        <v>174521.56</v>
      </c>
      <c r="Q398">
        <f>ROUND((Source!DN330/100)*ROUND((ROUND((Source!AF330*Source!AV330*Source!I330),2)),2), 2)</f>
        <v>0</v>
      </c>
      <c r="R398">
        <f>Source!X330</f>
        <v>0</v>
      </c>
      <c r="S398">
        <f>ROUND((Source!DO330/100)*ROUND((ROUND((Source!AF330*Source!AV330*Source!I330),2)),2), 2)</f>
        <v>0</v>
      </c>
      <c r="T398">
        <f>Source!Y330</f>
        <v>0</v>
      </c>
      <c r="U398">
        <f>ROUND((175/100)*ROUND((ROUND((Source!AE330*Source!AV330*Source!I330),2)),2), 2)</f>
        <v>0</v>
      </c>
      <c r="V398">
        <f>ROUND((160/100)*ROUND(ROUND((ROUND((Source!AE330*Source!AV330*Source!I330),2)*Source!BS330),2), 2), 2)</f>
        <v>0</v>
      </c>
      <c r="X398">
        <f>IF(Source!BI330&lt;=1,J398, 0)</f>
        <v>16249.68</v>
      </c>
      <c r="Y398">
        <f>IF(Source!BI330=2,J398, 0)</f>
        <v>0</v>
      </c>
      <c r="Z398">
        <f>IF(Source!BI330=3,J398, 0)</f>
        <v>0</v>
      </c>
      <c r="AA398">
        <f>IF(Source!BI330=4,J398, 0)</f>
        <v>0</v>
      </c>
    </row>
    <row r="399" spans="1:27" ht="14.25" x14ac:dyDescent="0.2">
      <c r="A399" s="26"/>
      <c r="B399" s="26"/>
      <c r="C399" s="26"/>
      <c r="D399" s="26" t="s">
        <v>314</v>
      </c>
      <c r="E399" s="27" t="s">
        <v>315</v>
      </c>
      <c r="F399" s="10">
        <f>Source!DN328</f>
        <v>104</v>
      </c>
      <c r="G399" s="29"/>
      <c r="H399" s="28"/>
      <c r="I399" s="10"/>
      <c r="J399" s="29">
        <f>SUM(Q392:Q398)</f>
        <v>4389.1000000000004</v>
      </c>
      <c r="K399" s="10">
        <f>Source!BZ328</f>
        <v>87</v>
      </c>
      <c r="L399" s="29">
        <f>SUM(R392:R398)</f>
        <v>96894.9</v>
      </c>
    </row>
    <row r="400" spans="1:27" ht="14.25" x14ac:dyDescent="0.2">
      <c r="A400" s="26"/>
      <c r="B400" s="26"/>
      <c r="C400" s="26"/>
      <c r="D400" s="26" t="s">
        <v>316</v>
      </c>
      <c r="E400" s="27" t="s">
        <v>315</v>
      </c>
      <c r="F400" s="10">
        <f>Source!DO328</f>
        <v>79</v>
      </c>
      <c r="G400" s="29"/>
      <c r="H400" s="28"/>
      <c r="I400" s="10"/>
      <c r="J400" s="29">
        <f>SUM(S392:S399)</f>
        <v>3334.03</v>
      </c>
      <c r="K400" s="10">
        <f>Source!CA328</f>
        <v>41</v>
      </c>
      <c r="L400" s="29">
        <f>SUM(T392:T399)</f>
        <v>45663.11</v>
      </c>
    </row>
    <row r="401" spans="1:27" ht="14.25" x14ac:dyDescent="0.2">
      <c r="A401" s="26"/>
      <c r="B401" s="26"/>
      <c r="C401" s="26"/>
      <c r="D401" s="26" t="s">
        <v>325</v>
      </c>
      <c r="E401" s="27" t="s">
        <v>315</v>
      </c>
      <c r="F401" s="10">
        <f>175</f>
        <v>175</v>
      </c>
      <c r="G401" s="29"/>
      <c r="H401" s="28"/>
      <c r="I401" s="10"/>
      <c r="J401" s="29">
        <f>SUM(U392:U400)</f>
        <v>828.07</v>
      </c>
      <c r="K401" s="10">
        <f>160</f>
        <v>160</v>
      </c>
      <c r="L401" s="29">
        <f>SUM(V392:V400)</f>
        <v>19979.55</v>
      </c>
    </row>
    <row r="402" spans="1:27" ht="14.25" x14ac:dyDescent="0.2">
      <c r="A402" s="34"/>
      <c r="B402" s="34"/>
      <c r="C402" s="34"/>
      <c r="D402" s="34" t="s">
        <v>317</v>
      </c>
      <c r="E402" s="35" t="s">
        <v>318</v>
      </c>
      <c r="F402" s="36">
        <f>Source!AQ328</f>
        <v>53</v>
      </c>
      <c r="G402" s="37"/>
      <c r="H402" s="38" t="str">
        <f>Source!DI328</f>
        <v>)*1,15</v>
      </c>
      <c r="I402" s="36">
        <f>Source!AV328</f>
        <v>1</v>
      </c>
      <c r="J402" s="37">
        <f>Source!U328</f>
        <v>324.63798499999996</v>
      </c>
      <c r="K402" s="36"/>
      <c r="L402" s="37"/>
    </row>
    <row r="403" spans="1:27" ht="15" x14ac:dyDescent="0.25">
      <c r="A403" s="39"/>
      <c r="B403" s="39"/>
      <c r="C403" s="39"/>
      <c r="D403" s="40" t="s">
        <v>319</v>
      </c>
      <c r="E403" s="39"/>
      <c r="F403" s="39"/>
      <c r="G403" s="39"/>
      <c r="H403" s="39"/>
      <c r="I403" s="76">
        <f>J393+J394+J396+J399+J400+J401+SUM(J397:J398)</f>
        <v>52596.72</v>
      </c>
      <c r="J403" s="76"/>
      <c r="K403" s="76">
        <f>L393+L394+L396+L399+L400+L401+SUM(L397:L398)</f>
        <v>673424.82</v>
      </c>
      <c r="L403" s="76"/>
      <c r="O403" s="32">
        <f>J393+J394+J396+J399+J400+J401+SUM(J397:J398)</f>
        <v>52596.72</v>
      </c>
      <c r="P403" s="32">
        <f>L393+L394+L396+L399+L400+L401+SUM(L397:L398)</f>
        <v>673424.82</v>
      </c>
      <c r="X403">
        <f>IF(Source!BI328&lt;=1,J393+J394+J396+J399+J400+J401-0, 0)</f>
        <v>18306.060000000001</v>
      </c>
      <c r="Y403">
        <f>IF(Source!BI328=2,J393+J394+J396+J399+J400+J401-0, 0)</f>
        <v>0</v>
      </c>
      <c r="Z403">
        <f>IF(Source!BI328=3,J393+J394+J396+J399+J400+J401-0, 0)</f>
        <v>0</v>
      </c>
      <c r="AA403">
        <f>IF(Source!BI328=4,J393+J394+J396+J399+J400+J401,0)</f>
        <v>0</v>
      </c>
    </row>
    <row r="405" spans="1:27" ht="99.75" x14ac:dyDescent="0.2">
      <c r="A405" s="26">
        <v>6</v>
      </c>
      <c r="B405" s="26">
        <v>6</v>
      </c>
      <c r="C405" s="26" t="str">
        <f>Source!F331</f>
        <v>3.12-3-10</v>
      </c>
      <c r="D405" s="26" t="s">
        <v>150</v>
      </c>
      <c r="E405" s="27" t="str">
        <f>Source!H331</f>
        <v>100 м2</v>
      </c>
      <c r="F405" s="10">
        <f>Source!I331</f>
        <v>2.0500000000000001E-2</v>
      </c>
      <c r="G405" s="29"/>
      <c r="H405" s="28"/>
      <c r="I405" s="10"/>
      <c r="J405" s="29"/>
      <c r="K405" s="10"/>
      <c r="L405" s="29"/>
      <c r="Q405">
        <f>ROUND((Source!DN331/100)*ROUND((ROUND((Source!AF331*Source!AV331*Source!I331),2)),2), 2)</f>
        <v>24.19</v>
      </c>
      <c r="R405">
        <f>Source!X331</f>
        <v>534.03</v>
      </c>
      <c r="S405">
        <f>ROUND((Source!DO331/100)*ROUND((ROUND((Source!AF331*Source!AV331*Source!I331),2)),2), 2)</f>
        <v>18.38</v>
      </c>
      <c r="T405">
        <f>Source!Y331</f>
        <v>251.67</v>
      </c>
      <c r="U405">
        <f>ROUND((175/100)*ROUND((ROUND((Source!AE331*Source!AV331*Source!I331),2)),2), 2)</f>
        <v>0.37</v>
      </c>
      <c r="V405">
        <f>ROUND((160/100)*ROUND(ROUND((ROUND((Source!AE331*Source!AV331*Source!I331),2)*Source!BS331),2), 2), 2)</f>
        <v>8.86</v>
      </c>
    </row>
    <row r="406" spans="1:27" x14ac:dyDescent="0.2">
      <c r="D406" s="30" t="str">
        <f>"Объем: "&amp;Source!I331&amp;"=2,05/"&amp;"100"</f>
        <v>Объем: 0,0205=2,05/100</v>
      </c>
    </row>
    <row r="407" spans="1:27" ht="14.25" x14ac:dyDescent="0.2">
      <c r="A407" s="26"/>
      <c r="B407" s="26"/>
      <c r="C407" s="26"/>
      <c r="D407" s="26" t="s">
        <v>313</v>
      </c>
      <c r="E407" s="27"/>
      <c r="F407" s="10"/>
      <c r="G407" s="29">
        <f>Source!AO331</f>
        <v>986.85</v>
      </c>
      <c r="H407" s="28" t="str">
        <f>Source!DG331</f>
        <v>)*1,15</v>
      </c>
      <c r="I407" s="10">
        <f>Source!AV331</f>
        <v>1</v>
      </c>
      <c r="J407" s="29">
        <f>ROUND((ROUND((Source!AF331*Source!AV331*Source!I331),2)),2)</f>
        <v>23.26</v>
      </c>
      <c r="K407" s="10">
        <f>IF(Source!BA331&lt;&gt; 0, Source!BA331, 1)</f>
        <v>26.39</v>
      </c>
      <c r="L407" s="29">
        <f>Source!S331</f>
        <v>613.83000000000004</v>
      </c>
      <c r="W407">
        <f>J407</f>
        <v>23.26</v>
      </c>
    </row>
    <row r="408" spans="1:27" ht="14.25" x14ac:dyDescent="0.2">
      <c r="A408" s="26"/>
      <c r="B408" s="26"/>
      <c r="C408" s="26"/>
      <c r="D408" s="26" t="s">
        <v>322</v>
      </c>
      <c r="E408" s="27"/>
      <c r="F408" s="10"/>
      <c r="G408" s="29">
        <f>Source!AM331</f>
        <v>50.84</v>
      </c>
      <c r="H408" s="28" t="str">
        <f>Source!DE331</f>
        <v>)*1,25</v>
      </c>
      <c r="I408" s="10">
        <f>Source!AV331</f>
        <v>1</v>
      </c>
      <c r="J408" s="29">
        <f>(ROUND((ROUND((((Source!ET331*1.25))*Source!AV331*Source!I331),2)),2)+ROUND((ROUND(((Source!AE331-((Source!EU331*1.25)))*Source!AV331*Source!I331),2)),2))</f>
        <v>1.3</v>
      </c>
      <c r="K408" s="10">
        <f>IF(Source!BB331&lt;&gt; 0, Source!BB331, 1)</f>
        <v>9.3800000000000008</v>
      </c>
      <c r="L408" s="29">
        <f>Source!Q331</f>
        <v>12.19</v>
      </c>
    </row>
    <row r="409" spans="1:27" ht="14.25" x14ac:dyDescent="0.2">
      <c r="A409" s="26"/>
      <c r="B409" s="26"/>
      <c r="C409" s="26"/>
      <c r="D409" s="26" t="s">
        <v>323</v>
      </c>
      <c r="E409" s="27"/>
      <c r="F409" s="10"/>
      <c r="G409" s="29">
        <f>Source!AN331</f>
        <v>8.01</v>
      </c>
      <c r="H409" s="28" t="str">
        <f>Source!DF331</f>
        <v>)*1,25</v>
      </c>
      <c r="I409" s="10">
        <f>Source!AV331</f>
        <v>1</v>
      </c>
      <c r="J409" s="41">
        <f>ROUND((ROUND((Source!AE331*Source!AV331*Source!I331),2)),2)</f>
        <v>0.21</v>
      </c>
      <c r="K409" s="10">
        <f>IF(Source!BS331&lt;&gt; 0, Source!BS331, 1)</f>
        <v>26.39</v>
      </c>
      <c r="L409" s="41">
        <f>Source!R331</f>
        <v>5.54</v>
      </c>
      <c r="W409">
        <f>J409</f>
        <v>0.21</v>
      </c>
    </row>
    <row r="410" spans="1:27" ht="14.25" x14ac:dyDescent="0.2">
      <c r="A410" s="26"/>
      <c r="B410" s="26"/>
      <c r="C410" s="26"/>
      <c r="D410" s="26" t="s">
        <v>324</v>
      </c>
      <c r="E410" s="27"/>
      <c r="F410" s="10"/>
      <c r="G410" s="29">
        <f>Source!AL331</f>
        <v>7205.92</v>
      </c>
      <c r="H410" s="28" t="str">
        <f>Source!DD331</f>
        <v/>
      </c>
      <c r="I410" s="10">
        <f>Source!AW331</f>
        <v>1</v>
      </c>
      <c r="J410" s="29">
        <f>ROUND((ROUND((Source!AC331*Source!AW331*Source!I331),2)),2)</f>
        <v>147.72</v>
      </c>
      <c r="K410" s="10">
        <f>IF(Source!BC331&lt;&gt; 0, Source!BC331, 1)</f>
        <v>1.95</v>
      </c>
      <c r="L410" s="29">
        <f>Source!P331</f>
        <v>288.05</v>
      </c>
    </row>
    <row r="411" spans="1:27" ht="199.5" x14ac:dyDescent="0.2">
      <c r="A411" s="26" t="s">
        <v>152</v>
      </c>
      <c r="B411" s="26" t="s">
        <v>152</v>
      </c>
      <c r="C411" s="26" t="str">
        <f>Source!F332</f>
        <v>1.1-1-1312</v>
      </c>
      <c r="D411" s="26" t="s">
        <v>282</v>
      </c>
      <c r="E411" s="27" t="str">
        <f>Source!H332</f>
        <v>м2</v>
      </c>
      <c r="F411" s="10">
        <f>Source!I332</f>
        <v>2.7681150000000003</v>
      </c>
      <c r="G411" s="29">
        <f>Source!AK332</f>
        <v>25.09</v>
      </c>
      <c r="H411" s="31" t="s">
        <v>3</v>
      </c>
      <c r="I411" s="10">
        <f>Source!AW332</f>
        <v>1</v>
      </c>
      <c r="J411" s="29">
        <f>ROUND((ROUND((Source!AC332*Source!AW332*Source!I332),2)),2)+(ROUND((ROUND(((Source!ET332)*Source!AV332*Source!I332),2)),2)+ROUND((ROUND(((Source!AE332-(Source!EU332))*Source!AV332*Source!I332),2)),2))+ROUND((ROUND((Source!AF332*Source!AV332*Source!I332),2)),2)</f>
        <v>69.45</v>
      </c>
      <c r="K411" s="10">
        <f>IF(Source!BC332&lt;&gt; 0, Source!BC332, 1)</f>
        <v>10.5</v>
      </c>
      <c r="L411" s="29">
        <f>Source!O332</f>
        <v>729.23</v>
      </c>
      <c r="Q411">
        <f>ROUND((Source!DN332/100)*ROUND((ROUND((Source!AF332*Source!AV332*Source!I332),2)),2), 2)</f>
        <v>0</v>
      </c>
      <c r="R411">
        <f>Source!X332</f>
        <v>0</v>
      </c>
      <c r="S411">
        <f>ROUND((Source!DO332/100)*ROUND((ROUND((Source!AF332*Source!AV332*Source!I332),2)),2), 2)</f>
        <v>0</v>
      </c>
      <c r="T411">
        <f>Source!Y332</f>
        <v>0</v>
      </c>
      <c r="U411">
        <f>ROUND((175/100)*ROUND((ROUND((Source!AE332*Source!AV332*Source!I332),2)),2), 2)</f>
        <v>0</v>
      </c>
      <c r="V411">
        <f>ROUND((160/100)*ROUND(ROUND((ROUND((Source!AE332*Source!AV332*Source!I332),2)*Source!BS332),2), 2), 2)</f>
        <v>0</v>
      </c>
      <c r="X411">
        <f>IF(Source!BI332&lt;=1,J411, 0)</f>
        <v>69.45</v>
      </c>
      <c r="Y411">
        <f>IF(Source!BI332=2,J411, 0)</f>
        <v>0</v>
      </c>
      <c r="Z411">
        <f>IF(Source!BI332=3,J411, 0)</f>
        <v>0</v>
      </c>
      <c r="AA411">
        <f>IF(Source!BI332=4,J411, 0)</f>
        <v>0</v>
      </c>
    </row>
    <row r="412" spans="1:27" ht="228" x14ac:dyDescent="0.2">
      <c r="A412" s="26" t="s">
        <v>153</v>
      </c>
      <c r="B412" s="26" t="s">
        <v>153</v>
      </c>
      <c r="C412" s="26" t="str">
        <f>Source!F333</f>
        <v>1.1-1-1313</v>
      </c>
      <c r="D412" s="26" t="s">
        <v>283</v>
      </c>
      <c r="E412" s="27" t="str">
        <f>Source!H333</f>
        <v>м2</v>
      </c>
      <c r="F412" s="10">
        <f>Source!I333</f>
        <v>1.235535</v>
      </c>
      <c r="G412" s="29">
        <f>Source!AK333</f>
        <v>23.06</v>
      </c>
      <c r="H412" s="31" t="s">
        <v>3</v>
      </c>
      <c r="I412" s="10">
        <f>Source!AW333</f>
        <v>1</v>
      </c>
      <c r="J412" s="29">
        <f>ROUND((ROUND((Source!AC333*Source!AW333*Source!I333),2)),2)+(ROUND((ROUND(((Source!ET333)*Source!AV333*Source!I333),2)),2)+ROUND((ROUND(((Source!AE333-(Source!EU333))*Source!AV333*Source!I333),2)),2))+ROUND((ROUND((Source!AF333*Source!AV333*Source!I333),2)),2)</f>
        <v>28.49</v>
      </c>
      <c r="K412" s="10">
        <f>IF(Source!BC333&lt;&gt; 0, Source!BC333, 1)</f>
        <v>10.74</v>
      </c>
      <c r="L412" s="29">
        <f>Source!O333</f>
        <v>305.98</v>
      </c>
      <c r="Q412">
        <f>ROUND((Source!DN333/100)*ROUND((ROUND((Source!AF333*Source!AV333*Source!I333),2)),2), 2)</f>
        <v>0</v>
      </c>
      <c r="R412">
        <f>Source!X333</f>
        <v>0</v>
      </c>
      <c r="S412">
        <f>ROUND((Source!DO333/100)*ROUND((ROUND((Source!AF333*Source!AV333*Source!I333),2)),2), 2)</f>
        <v>0</v>
      </c>
      <c r="T412">
        <f>Source!Y333</f>
        <v>0</v>
      </c>
      <c r="U412">
        <f>ROUND((175/100)*ROUND((ROUND((Source!AE333*Source!AV333*Source!I333),2)),2), 2)</f>
        <v>0</v>
      </c>
      <c r="V412">
        <f>ROUND((160/100)*ROUND(ROUND((ROUND((Source!AE333*Source!AV333*Source!I333),2)*Source!BS333),2), 2), 2)</f>
        <v>0</v>
      </c>
      <c r="X412">
        <f>IF(Source!BI333&lt;=1,J412, 0)</f>
        <v>28.49</v>
      </c>
      <c r="Y412">
        <f>IF(Source!BI333=2,J412, 0)</f>
        <v>0</v>
      </c>
      <c r="Z412">
        <f>IF(Source!BI333=3,J412, 0)</f>
        <v>0</v>
      </c>
      <c r="AA412">
        <f>IF(Source!BI333=4,J412, 0)</f>
        <v>0</v>
      </c>
    </row>
    <row r="413" spans="1:27" ht="14.25" x14ac:dyDescent="0.2">
      <c r="A413" s="26"/>
      <c r="B413" s="26"/>
      <c r="C413" s="26"/>
      <c r="D413" s="26" t="s">
        <v>314</v>
      </c>
      <c r="E413" s="27" t="s">
        <v>315</v>
      </c>
      <c r="F413" s="10">
        <f>Source!DN331</f>
        <v>104</v>
      </c>
      <c r="G413" s="29"/>
      <c r="H413" s="28"/>
      <c r="I413" s="10"/>
      <c r="J413" s="29">
        <f>SUM(Q405:Q412)</f>
        <v>24.19</v>
      </c>
      <c r="K413" s="10">
        <f>Source!BZ331</f>
        <v>87</v>
      </c>
      <c r="L413" s="29">
        <f>SUM(R405:R412)</f>
        <v>534.03</v>
      </c>
    </row>
    <row r="414" spans="1:27" ht="14.25" x14ac:dyDescent="0.2">
      <c r="A414" s="26"/>
      <c r="B414" s="26"/>
      <c r="C414" s="26"/>
      <c r="D414" s="26" t="s">
        <v>316</v>
      </c>
      <c r="E414" s="27" t="s">
        <v>315</v>
      </c>
      <c r="F414" s="10">
        <f>Source!DO331</f>
        <v>79</v>
      </c>
      <c r="G414" s="29"/>
      <c r="H414" s="28"/>
      <c r="I414" s="10"/>
      <c r="J414" s="29">
        <f>SUM(S405:S413)</f>
        <v>18.38</v>
      </c>
      <c r="K414" s="10">
        <f>Source!CA331</f>
        <v>41</v>
      </c>
      <c r="L414" s="29">
        <f>SUM(T405:T413)</f>
        <v>251.67</v>
      </c>
    </row>
    <row r="415" spans="1:27" ht="14.25" x14ac:dyDescent="0.2">
      <c r="A415" s="26"/>
      <c r="B415" s="26"/>
      <c r="C415" s="26"/>
      <c r="D415" s="26" t="s">
        <v>325</v>
      </c>
      <c r="E415" s="27" t="s">
        <v>315</v>
      </c>
      <c r="F415" s="10">
        <f>175</f>
        <v>175</v>
      </c>
      <c r="G415" s="29"/>
      <c r="H415" s="28"/>
      <c r="I415" s="10"/>
      <c r="J415" s="29">
        <f>SUM(U405:U414)</f>
        <v>0.37</v>
      </c>
      <c r="K415" s="10">
        <f>160</f>
        <v>160</v>
      </c>
      <c r="L415" s="29">
        <f>SUM(V405:V414)</f>
        <v>8.86</v>
      </c>
    </row>
    <row r="416" spans="1:27" ht="14.25" x14ac:dyDescent="0.2">
      <c r="A416" s="34"/>
      <c r="B416" s="34"/>
      <c r="C416" s="34"/>
      <c r="D416" s="34" t="s">
        <v>317</v>
      </c>
      <c r="E416" s="35" t="s">
        <v>318</v>
      </c>
      <c r="F416" s="36">
        <f>Source!AQ331</f>
        <v>85</v>
      </c>
      <c r="G416" s="37"/>
      <c r="H416" s="38" t="str">
        <f>Source!DI331</f>
        <v>)*1,15</v>
      </c>
      <c r="I416" s="36">
        <f>Source!AV331</f>
        <v>1</v>
      </c>
      <c r="J416" s="37">
        <f>Source!U331</f>
        <v>2.0038749999999999</v>
      </c>
      <c r="K416" s="36"/>
      <c r="L416" s="37"/>
    </row>
    <row r="417" spans="1:27" ht="15" x14ac:dyDescent="0.25">
      <c r="A417" s="39"/>
      <c r="B417" s="39"/>
      <c r="C417" s="39"/>
      <c r="D417" s="40" t="s">
        <v>319</v>
      </c>
      <c r="E417" s="39"/>
      <c r="F417" s="39"/>
      <c r="G417" s="39"/>
      <c r="H417" s="39"/>
      <c r="I417" s="76">
        <f>J407+J408+J410+J413+J414+J415+SUM(J411:J412)</f>
        <v>313.15999999999997</v>
      </c>
      <c r="J417" s="76"/>
      <c r="K417" s="76">
        <f>L407+L408+L410+L413+L414+L415+SUM(L411:L412)</f>
        <v>2743.84</v>
      </c>
      <c r="L417" s="76"/>
      <c r="O417" s="32">
        <f>J407+J408+J410+J413+J414+J415+SUM(J411:J412)</f>
        <v>313.15999999999997</v>
      </c>
      <c r="P417" s="32">
        <f>L407+L408+L410+L413+L414+L415+SUM(L411:L412)</f>
        <v>2743.84</v>
      </c>
      <c r="X417">
        <f>IF(Source!BI331&lt;=1,J407+J408+J410+J413+J414+J415-0, 0)</f>
        <v>215.22</v>
      </c>
      <c r="Y417">
        <f>IF(Source!BI331=2,J407+J408+J410+J413+J414+J415-0, 0)</f>
        <v>0</v>
      </c>
      <c r="Z417">
        <f>IF(Source!BI331=3,J407+J408+J410+J413+J414+J415-0, 0)</f>
        <v>0</v>
      </c>
      <c r="AA417">
        <f>IF(Source!BI331=4,J407+J408+J410+J413+J414+J415,0)</f>
        <v>0</v>
      </c>
    </row>
    <row r="420" spans="1:27" ht="16.5" x14ac:dyDescent="0.25">
      <c r="A420" s="75" t="str">
        <f>CONCATENATE("Подраздел: ",IF(Source!G335&lt;&gt;"Новый подраздел", Source!G335, ""))</f>
        <v>Подраздел: Кровля тех. этажа в/о В/5-9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</row>
    <row r="421" spans="1:27" ht="42.75" x14ac:dyDescent="0.2">
      <c r="A421" s="26">
        <v>1</v>
      </c>
      <c r="B421" s="26">
        <v>1</v>
      </c>
      <c r="C421" s="26" t="str">
        <f>Source!F339</f>
        <v>6.61-26-1</v>
      </c>
      <c r="D421" s="26" t="s">
        <v>21</v>
      </c>
      <c r="E421" s="27" t="str">
        <f>Source!H339</f>
        <v>100 м2</v>
      </c>
      <c r="F421" s="10">
        <f>Source!I339</f>
        <v>3.3999999999999998E-3</v>
      </c>
      <c r="G421" s="29"/>
      <c r="H421" s="28"/>
      <c r="I421" s="10"/>
      <c r="J421" s="29"/>
      <c r="K421" s="10"/>
      <c r="L421" s="29"/>
      <c r="Q421">
        <f>ROUND((Source!DN339/100)*ROUND((ROUND((Source!AF339*Source!AV339*Source!I339),2)),2), 2)</f>
        <v>1.6</v>
      </c>
      <c r="R421">
        <f>Source!X339</f>
        <v>36.950000000000003</v>
      </c>
      <c r="S421">
        <f>ROUND((Source!DO339/100)*ROUND((ROUND((Source!AF339*Source!AV339*Source!I339),2)),2), 2)</f>
        <v>1.1000000000000001</v>
      </c>
      <c r="T421">
        <f>Source!Y339</f>
        <v>21.64</v>
      </c>
      <c r="U421">
        <f>ROUND((175/100)*ROUND((ROUND((Source!AE339*Source!AV339*Source!I339),2)),2), 2)</f>
        <v>0</v>
      </c>
      <c r="V421">
        <f>ROUND((160/100)*ROUND(ROUND((ROUND((Source!AE339*Source!AV339*Source!I339),2)*Source!BS339),2), 2), 2)</f>
        <v>0</v>
      </c>
    </row>
    <row r="422" spans="1:27" x14ac:dyDescent="0.2">
      <c r="D422" s="30" t="str">
        <f>"Объем: "&amp;Source!I339&amp;"=0,34/"&amp;"100"</f>
        <v>Объем: 0,0034=0,34/100</v>
      </c>
    </row>
    <row r="423" spans="1:27" ht="14.25" x14ac:dyDescent="0.2">
      <c r="A423" s="26"/>
      <c r="B423" s="26"/>
      <c r="C423" s="26"/>
      <c r="D423" s="26" t="s">
        <v>313</v>
      </c>
      <c r="E423" s="27"/>
      <c r="F423" s="10"/>
      <c r="G423" s="29">
        <f>Source!AO339</f>
        <v>587.65</v>
      </c>
      <c r="H423" s="28" t="str">
        <f>Source!DG339</f>
        <v/>
      </c>
      <c r="I423" s="10">
        <f>Source!AV339</f>
        <v>1</v>
      </c>
      <c r="J423" s="29">
        <f>ROUND((ROUND((Source!AF339*Source!AV339*Source!I339),2)),2)</f>
        <v>2</v>
      </c>
      <c r="K423" s="10">
        <f>IF(Source!BA339&lt;&gt; 0, Source!BA339, 1)</f>
        <v>26.39</v>
      </c>
      <c r="L423" s="29">
        <f>Source!S339</f>
        <v>52.78</v>
      </c>
      <c r="W423">
        <f>J423</f>
        <v>2</v>
      </c>
    </row>
    <row r="424" spans="1:27" ht="28.5" x14ac:dyDescent="0.2">
      <c r="A424" s="26" t="s">
        <v>27</v>
      </c>
      <c r="B424" s="26" t="s">
        <v>27</v>
      </c>
      <c r="C424" s="26" t="str">
        <f>Source!F340</f>
        <v>9999990001</v>
      </c>
      <c r="D424" s="26" t="s">
        <v>29</v>
      </c>
      <c r="E424" s="27" t="str">
        <f>Source!H340</f>
        <v>т</v>
      </c>
      <c r="F424" s="10">
        <f>Source!I340</f>
        <v>-1.5640000000000001E-2</v>
      </c>
      <c r="G424" s="29">
        <f>Source!AK340</f>
        <v>0</v>
      </c>
      <c r="H424" s="31" t="s">
        <v>3</v>
      </c>
      <c r="I424" s="10">
        <f>Source!AW340</f>
        <v>1</v>
      </c>
      <c r="J424" s="29">
        <f>ROUND((ROUND((Source!AC340*Source!AW340*Source!I340),2)),2)+(ROUND((ROUND(((Source!ET340)*Source!AV340*Source!I340),2)),2)+ROUND((ROUND(((Source!AE340-(Source!EU340))*Source!AV340*Source!I340),2)),2))+ROUND((ROUND((Source!AF340*Source!AV340*Source!I340),2)),2)</f>
        <v>0</v>
      </c>
      <c r="K424" s="10">
        <f>IF(Source!BC340&lt;&gt; 0, Source!BC340, 1)</f>
        <v>1</v>
      </c>
      <c r="L424" s="29">
        <f>Source!O340</f>
        <v>0</v>
      </c>
      <c r="Q424">
        <f>ROUND((Source!DN340/100)*ROUND((ROUND((Source!AF340*Source!AV340*Source!I340),2)),2), 2)</f>
        <v>0</v>
      </c>
      <c r="R424">
        <f>Source!X340</f>
        <v>0</v>
      </c>
      <c r="S424">
        <f>ROUND((Source!DO340/100)*ROUND((ROUND((Source!AF340*Source!AV340*Source!I340),2)),2), 2)</f>
        <v>0</v>
      </c>
      <c r="T424">
        <f>Source!Y340</f>
        <v>0</v>
      </c>
      <c r="U424">
        <f>ROUND((175/100)*ROUND((ROUND((Source!AE340*Source!AV340*Source!I340),2)),2), 2)</f>
        <v>0</v>
      </c>
      <c r="V424">
        <f>ROUND((160/100)*ROUND(ROUND((ROUND((Source!AE340*Source!AV340*Source!I340),2)*Source!BS340),2), 2), 2)</f>
        <v>0</v>
      </c>
      <c r="X424">
        <f>IF(Source!BI340&lt;=1,J424, 0)</f>
        <v>0</v>
      </c>
      <c r="Y424">
        <f>IF(Source!BI340=2,J424, 0)</f>
        <v>0</v>
      </c>
      <c r="Z424">
        <f>IF(Source!BI340=3,J424, 0)</f>
        <v>0</v>
      </c>
      <c r="AA424">
        <f>IF(Source!BI340=4,J424, 0)</f>
        <v>0</v>
      </c>
    </row>
    <row r="425" spans="1:27" ht="14.25" x14ac:dyDescent="0.2">
      <c r="A425" s="26"/>
      <c r="B425" s="26"/>
      <c r="C425" s="26"/>
      <c r="D425" s="26" t="s">
        <v>314</v>
      </c>
      <c r="E425" s="27" t="s">
        <v>315</v>
      </c>
      <c r="F425" s="10">
        <f>Source!DN339</f>
        <v>80</v>
      </c>
      <c r="G425" s="29"/>
      <c r="H425" s="28"/>
      <c r="I425" s="10"/>
      <c r="J425" s="29">
        <f>SUM(Q421:Q424)</f>
        <v>1.6</v>
      </c>
      <c r="K425" s="10">
        <f>Source!BZ339</f>
        <v>70</v>
      </c>
      <c r="L425" s="29">
        <f>SUM(R421:R424)</f>
        <v>36.950000000000003</v>
      </c>
    </row>
    <row r="426" spans="1:27" ht="14.25" x14ac:dyDescent="0.2">
      <c r="A426" s="26"/>
      <c r="B426" s="26"/>
      <c r="C426" s="26"/>
      <c r="D426" s="26" t="s">
        <v>316</v>
      </c>
      <c r="E426" s="27" t="s">
        <v>315</v>
      </c>
      <c r="F426" s="10">
        <f>Source!DO339</f>
        <v>55</v>
      </c>
      <c r="G426" s="29"/>
      <c r="H426" s="28"/>
      <c r="I426" s="10"/>
      <c r="J426" s="29">
        <f>SUM(S421:S425)</f>
        <v>1.1000000000000001</v>
      </c>
      <c r="K426" s="10">
        <f>Source!CA339</f>
        <v>41</v>
      </c>
      <c r="L426" s="29">
        <f>SUM(T421:T425)</f>
        <v>21.64</v>
      </c>
    </row>
    <row r="427" spans="1:27" ht="14.25" x14ac:dyDescent="0.2">
      <c r="A427" s="34"/>
      <c r="B427" s="34"/>
      <c r="C427" s="34"/>
      <c r="D427" s="34" t="s">
        <v>317</v>
      </c>
      <c r="E427" s="35" t="s">
        <v>318</v>
      </c>
      <c r="F427" s="36">
        <f>Source!AQ339</f>
        <v>57.5</v>
      </c>
      <c r="G427" s="37"/>
      <c r="H427" s="38" t="str">
        <f>Source!DI339</f>
        <v/>
      </c>
      <c r="I427" s="36">
        <f>Source!AV339</f>
        <v>1</v>
      </c>
      <c r="J427" s="37">
        <f>Source!U339</f>
        <v>0.19549999999999998</v>
      </c>
      <c r="K427" s="36"/>
      <c r="L427" s="37"/>
    </row>
    <row r="428" spans="1:27" ht="15" x14ac:dyDescent="0.25">
      <c r="A428" s="39"/>
      <c r="B428" s="39"/>
      <c r="C428" s="39"/>
      <c r="D428" s="40" t="s">
        <v>319</v>
      </c>
      <c r="E428" s="39"/>
      <c r="F428" s="39"/>
      <c r="G428" s="39"/>
      <c r="H428" s="39"/>
      <c r="I428" s="76">
        <f>J423+J425+J426+SUM(J424:J424)</f>
        <v>4.7</v>
      </c>
      <c r="J428" s="76"/>
      <c r="K428" s="76">
        <f>L423+L425+L426+SUM(L424:L424)</f>
        <v>111.37</v>
      </c>
      <c r="L428" s="76"/>
      <c r="O428" s="32">
        <f>J423+J425+J426+SUM(J424:J424)</f>
        <v>4.7</v>
      </c>
      <c r="P428" s="32">
        <f>L423+L425+L426+SUM(L424:L424)</f>
        <v>111.37</v>
      </c>
      <c r="X428">
        <f>IF(Source!BI339&lt;=1,J423+J425+J426-0, 0)</f>
        <v>4.7</v>
      </c>
      <c r="Y428">
        <f>IF(Source!BI339=2,J423+J425+J426-0, 0)</f>
        <v>0</v>
      </c>
      <c r="Z428">
        <f>IF(Source!BI339=3,J423+J425+J426-0, 0)</f>
        <v>0</v>
      </c>
      <c r="AA428">
        <f>IF(Source!BI339=4,J423+J425+J426,0)</f>
        <v>0</v>
      </c>
    </row>
    <row r="430" spans="1:27" ht="42.75" x14ac:dyDescent="0.2">
      <c r="A430" s="26">
        <v>2</v>
      </c>
      <c r="B430" s="26">
        <v>2</v>
      </c>
      <c r="C430" s="26" t="str">
        <f>Source!F341</f>
        <v>6.62-31-1</v>
      </c>
      <c r="D430" s="26" t="s">
        <v>33</v>
      </c>
      <c r="E430" s="27" t="str">
        <f>Source!H341</f>
        <v>1 м2 поверхности</v>
      </c>
      <c r="F430" s="10">
        <f>Source!I341</f>
        <v>0.35</v>
      </c>
      <c r="G430" s="29"/>
      <c r="H430" s="28"/>
      <c r="I430" s="10"/>
      <c r="J430" s="29"/>
      <c r="K430" s="10"/>
      <c r="L430" s="29"/>
      <c r="Q430">
        <f>ROUND((Source!DN341/100)*ROUND((ROUND((Source!AF341*Source!AV341*Source!I341),2)),2), 2)</f>
        <v>2.15</v>
      </c>
      <c r="R430">
        <f>Source!X341</f>
        <v>47.09</v>
      </c>
      <c r="S430">
        <f>ROUND((Source!DO341/100)*ROUND((ROUND((Source!AF341*Source!AV341*Source!I341),2)),2), 2)</f>
        <v>1.38</v>
      </c>
      <c r="T430">
        <f>Source!Y341</f>
        <v>23.26</v>
      </c>
      <c r="U430">
        <f>ROUND((175/100)*ROUND((ROUND((Source!AE341*Source!AV341*Source!I341),2)),2), 2)</f>
        <v>0</v>
      </c>
      <c r="V430">
        <f>ROUND((160/100)*ROUND(ROUND((ROUND((Source!AE341*Source!AV341*Source!I341),2)*Source!BS341),2), 2), 2)</f>
        <v>0</v>
      </c>
    </row>
    <row r="431" spans="1:27" ht="14.25" x14ac:dyDescent="0.2">
      <c r="A431" s="26"/>
      <c r="B431" s="26"/>
      <c r="C431" s="26"/>
      <c r="D431" s="26" t="s">
        <v>313</v>
      </c>
      <c r="E431" s="27"/>
      <c r="F431" s="10"/>
      <c r="G431" s="29">
        <f>Source!AO341</f>
        <v>6.13</v>
      </c>
      <c r="H431" s="28" t="str">
        <f>Source!DG341</f>
        <v/>
      </c>
      <c r="I431" s="10">
        <f>Source!AV341</f>
        <v>1</v>
      </c>
      <c r="J431" s="29">
        <f>ROUND((ROUND((Source!AF341*Source!AV341*Source!I341),2)),2)</f>
        <v>2.15</v>
      </c>
      <c r="K431" s="10">
        <f>IF(Source!BA341&lt;&gt; 0, Source!BA341, 1)</f>
        <v>26.39</v>
      </c>
      <c r="L431" s="29">
        <f>Source!S341</f>
        <v>56.74</v>
      </c>
      <c r="W431">
        <f>J431</f>
        <v>2.15</v>
      </c>
    </row>
    <row r="432" spans="1:27" ht="14.25" x14ac:dyDescent="0.2">
      <c r="A432" s="26"/>
      <c r="B432" s="26"/>
      <c r="C432" s="26"/>
      <c r="D432" s="26" t="s">
        <v>314</v>
      </c>
      <c r="E432" s="27" t="s">
        <v>315</v>
      </c>
      <c r="F432" s="10">
        <f>Source!DN341</f>
        <v>100</v>
      </c>
      <c r="G432" s="29"/>
      <c r="H432" s="28"/>
      <c r="I432" s="10"/>
      <c r="J432" s="29">
        <f>SUM(Q430:Q431)</f>
        <v>2.15</v>
      </c>
      <c r="K432" s="10">
        <f>Source!BZ341</f>
        <v>83</v>
      </c>
      <c r="L432" s="29">
        <f>SUM(R430:R431)</f>
        <v>47.09</v>
      </c>
    </row>
    <row r="433" spans="1:27" ht="14.25" x14ac:dyDescent="0.2">
      <c r="A433" s="26"/>
      <c r="B433" s="26"/>
      <c r="C433" s="26"/>
      <c r="D433" s="26" t="s">
        <v>316</v>
      </c>
      <c r="E433" s="27" t="s">
        <v>315</v>
      </c>
      <c r="F433" s="10">
        <f>Source!DO341</f>
        <v>64</v>
      </c>
      <c r="G433" s="29"/>
      <c r="H433" s="28"/>
      <c r="I433" s="10"/>
      <c r="J433" s="29">
        <f>SUM(S430:S432)</f>
        <v>1.38</v>
      </c>
      <c r="K433" s="10">
        <f>Source!CA341</f>
        <v>41</v>
      </c>
      <c r="L433" s="29">
        <f>SUM(T430:T432)</f>
        <v>23.26</v>
      </c>
    </row>
    <row r="434" spans="1:27" ht="14.25" x14ac:dyDescent="0.2">
      <c r="A434" s="34"/>
      <c r="B434" s="34"/>
      <c r="C434" s="34"/>
      <c r="D434" s="34" t="s">
        <v>317</v>
      </c>
      <c r="E434" s="35" t="s">
        <v>318</v>
      </c>
      <c r="F434" s="36">
        <f>Source!AQ341</f>
        <v>0.6</v>
      </c>
      <c r="G434" s="37"/>
      <c r="H434" s="38" t="str">
        <f>Source!DI341</f>
        <v/>
      </c>
      <c r="I434" s="36">
        <f>Source!AV341</f>
        <v>1</v>
      </c>
      <c r="J434" s="37">
        <f>Source!U341</f>
        <v>0.21</v>
      </c>
      <c r="K434" s="36"/>
      <c r="L434" s="37"/>
    </row>
    <row r="435" spans="1:27" ht="15" x14ac:dyDescent="0.25">
      <c r="A435" s="39"/>
      <c r="B435" s="39"/>
      <c r="C435" s="39"/>
      <c r="D435" s="40" t="s">
        <v>319</v>
      </c>
      <c r="E435" s="39"/>
      <c r="F435" s="39"/>
      <c r="G435" s="39"/>
      <c r="H435" s="39"/>
      <c r="I435" s="76">
        <f>J431+J432+J433</f>
        <v>5.68</v>
      </c>
      <c r="J435" s="76"/>
      <c r="K435" s="76">
        <f>L431+L432+L433</f>
        <v>127.09000000000002</v>
      </c>
      <c r="L435" s="76"/>
      <c r="O435" s="32">
        <f>J431+J432+J433</f>
        <v>5.68</v>
      </c>
      <c r="P435" s="32">
        <f>L431+L432+L433</f>
        <v>127.09000000000002</v>
      </c>
      <c r="X435">
        <f>IF(Source!BI341&lt;=1,J431+J432+J433-0, 0)</f>
        <v>5.68</v>
      </c>
      <c r="Y435">
        <f>IF(Source!BI341=2,J431+J432+J433-0, 0)</f>
        <v>0</v>
      </c>
      <c r="Z435">
        <f>IF(Source!BI341=3,J431+J432+J433-0, 0)</f>
        <v>0</v>
      </c>
      <c r="AA435">
        <f>IF(Source!BI341=4,J431+J432+J433,0)</f>
        <v>0</v>
      </c>
    </row>
    <row r="437" spans="1:27" ht="28.5" x14ac:dyDescent="0.2">
      <c r="A437" s="26">
        <v>3</v>
      </c>
      <c r="B437" s="26">
        <v>3</v>
      </c>
      <c r="C437" s="26" t="str">
        <f>Source!F342</f>
        <v>6.58-2-1</v>
      </c>
      <c r="D437" s="26" t="s">
        <v>40</v>
      </c>
      <c r="E437" s="27" t="str">
        <f>Source!H342</f>
        <v>100 м2</v>
      </c>
      <c r="F437" s="10">
        <f>Source!I342</f>
        <v>1.5900000000000001E-2</v>
      </c>
      <c r="G437" s="29"/>
      <c r="H437" s="28"/>
      <c r="I437" s="10"/>
      <c r="J437" s="29"/>
      <c r="K437" s="10"/>
      <c r="L437" s="29"/>
      <c r="Q437">
        <f>ROUND((Source!DN342/100)*ROUND((ROUND((Source!AF342*Source!AV342*Source!I342),2)),2), 2)</f>
        <v>2.4300000000000002</v>
      </c>
      <c r="R437">
        <f>Source!X342</f>
        <v>56.16</v>
      </c>
      <c r="S437">
        <f>ROUND((Source!DO342/100)*ROUND((ROUND((Source!AF342*Source!AV342*Source!I342),2)),2), 2)</f>
        <v>1.67</v>
      </c>
      <c r="T437">
        <f>Source!Y342</f>
        <v>32.89</v>
      </c>
      <c r="U437">
        <f>ROUND((175/100)*ROUND((ROUND((Source!AE342*Source!AV342*Source!I342),2)),2), 2)</f>
        <v>0</v>
      </c>
      <c r="V437">
        <f>ROUND((160/100)*ROUND(ROUND((ROUND((Source!AE342*Source!AV342*Source!I342),2)*Source!BS342),2), 2), 2)</f>
        <v>0</v>
      </c>
    </row>
    <row r="438" spans="1:27" x14ac:dyDescent="0.2">
      <c r="D438" s="30" t="str">
        <f>"Объем: "&amp;Source!I342&amp;"=1,59/"&amp;"100"</f>
        <v>Объем: 0,0159=1,59/100</v>
      </c>
    </row>
    <row r="439" spans="1:27" ht="14.25" x14ac:dyDescent="0.2">
      <c r="A439" s="26"/>
      <c r="B439" s="26"/>
      <c r="C439" s="26"/>
      <c r="D439" s="26" t="s">
        <v>313</v>
      </c>
      <c r="E439" s="27"/>
      <c r="F439" s="10"/>
      <c r="G439" s="29">
        <f>Source!AO342</f>
        <v>191.34</v>
      </c>
      <c r="H439" s="28" t="str">
        <f>Source!DG342</f>
        <v/>
      </c>
      <c r="I439" s="10">
        <f>Source!AV342</f>
        <v>1</v>
      </c>
      <c r="J439" s="29">
        <f>ROUND((ROUND((Source!AF342*Source!AV342*Source!I342),2)),2)</f>
        <v>3.04</v>
      </c>
      <c r="K439" s="10">
        <f>IF(Source!BA342&lt;&gt; 0, Source!BA342, 1)</f>
        <v>26.39</v>
      </c>
      <c r="L439" s="29">
        <f>Source!S342</f>
        <v>80.23</v>
      </c>
      <c r="W439">
        <f>J439</f>
        <v>3.04</v>
      </c>
    </row>
    <row r="440" spans="1:27" ht="28.5" x14ac:dyDescent="0.2">
      <c r="A440" s="26" t="s">
        <v>44</v>
      </c>
      <c r="B440" s="26" t="s">
        <v>44</v>
      </c>
      <c r="C440" s="26" t="str">
        <f>Source!F343</f>
        <v>9999990001</v>
      </c>
      <c r="D440" s="26" t="s">
        <v>29</v>
      </c>
      <c r="E440" s="27" t="str">
        <f>Source!H343</f>
        <v>т</v>
      </c>
      <c r="F440" s="10">
        <f>Source!I343</f>
        <v>-1.6218E-2</v>
      </c>
      <c r="G440" s="29">
        <f>Source!AK343</f>
        <v>0</v>
      </c>
      <c r="H440" s="31" t="s">
        <v>3</v>
      </c>
      <c r="I440" s="10">
        <f>Source!AW343</f>
        <v>1</v>
      </c>
      <c r="J440" s="29">
        <f>ROUND((ROUND((Source!AC343*Source!AW343*Source!I343),2)),2)+(ROUND((ROUND(((Source!ET343)*Source!AV343*Source!I343),2)),2)+ROUND((ROUND(((Source!AE343-(Source!EU343))*Source!AV343*Source!I343),2)),2))+ROUND((ROUND((Source!AF343*Source!AV343*Source!I343),2)),2)</f>
        <v>0</v>
      </c>
      <c r="K440" s="10">
        <f>IF(Source!BC343&lt;&gt; 0, Source!BC343, 1)</f>
        <v>1</v>
      </c>
      <c r="L440" s="29">
        <f>Source!O343</f>
        <v>0</v>
      </c>
      <c r="Q440">
        <f>ROUND((Source!DN343/100)*ROUND((ROUND((Source!AF343*Source!AV343*Source!I343),2)),2), 2)</f>
        <v>0</v>
      </c>
      <c r="R440">
        <f>Source!X343</f>
        <v>0</v>
      </c>
      <c r="S440">
        <f>ROUND((Source!DO343/100)*ROUND((ROUND((Source!AF343*Source!AV343*Source!I343),2)),2), 2)</f>
        <v>0</v>
      </c>
      <c r="T440">
        <f>Source!Y343</f>
        <v>0</v>
      </c>
      <c r="U440">
        <f>ROUND((175/100)*ROUND((ROUND((Source!AE343*Source!AV343*Source!I343),2)),2), 2)</f>
        <v>0</v>
      </c>
      <c r="V440">
        <f>ROUND((160/100)*ROUND(ROUND((ROUND((Source!AE343*Source!AV343*Source!I343),2)*Source!BS343),2), 2), 2)</f>
        <v>0</v>
      </c>
      <c r="X440">
        <f>IF(Source!BI343&lt;=1,J440, 0)</f>
        <v>0</v>
      </c>
      <c r="Y440">
        <f>IF(Source!BI343=2,J440, 0)</f>
        <v>0</v>
      </c>
      <c r="Z440">
        <f>IF(Source!BI343=3,J440, 0)</f>
        <v>0</v>
      </c>
      <c r="AA440">
        <f>IF(Source!BI343=4,J440, 0)</f>
        <v>0</v>
      </c>
    </row>
    <row r="441" spans="1:27" ht="14.25" x14ac:dyDescent="0.2">
      <c r="A441" s="26"/>
      <c r="B441" s="26"/>
      <c r="C441" s="26"/>
      <c r="D441" s="26" t="s">
        <v>314</v>
      </c>
      <c r="E441" s="27" t="s">
        <v>315</v>
      </c>
      <c r="F441" s="10">
        <f>Source!DN342</f>
        <v>80</v>
      </c>
      <c r="G441" s="29"/>
      <c r="H441" s="28"/>
      <c r="I441" s="10"/>
      <c r="J441" s="29">
        <f>SUM(Q437:Q440)</f>
        <v>2.4300000000000002</v>
      </c>
      <c r="K441" s="10">
        <f>Source!BZ342</f>
        <v>70</v>
      </c>
      <c r="L441" s="29">
        <f>SUM(R437:R440)</f>
        <v>56.16</v>
      </c>
    </row>
    <row r="442" spans="1:27" ht="14.25" x14ac:dyDescent="0.2">
      <c r="A442" s="26"/>
      <c r="B442" s="26"/>
      <c r="C442" s="26"/>
      <c r="D442" s="26" t="s">
        <v>316</v>
      </c>
      <c r="E442" s="27" t="s">
        <v>315</v>
      </c>
      <c r="F442" s="10">
        <f>Source!DO342</f>
        <v>55</v>
      </c>
      <c r="G442" s="29"/>
      <c r="H442" s="28"/>
      <c r="I442" s="10"/>
      <c r="J442" s="29">
        <f>SUM(S437:S441)</f>
        <v>1.67</v>
      </c>
      <c r="K442" s="10">
        <f>Source!CA342</f>
        <v>41</v>
      </c>
      <c r="L442" s="29">
        <f>SUM(T437:T441)</f>
        <v>32.89</v>
      </c>
    </row>
    <row r="443" spans="1:27" ht="14.25" x14ac:dyDescent="0.2">
      <c r="A443" s="34"/>
      <c r="B443" s="34"/>
      <c r="C443" s="34"/>
      <c r="D443" s="34" t="s">
        <v>317</v>
      </c>
      <c r="E443" s="35" t="s">
        <v>318</v>
      </c>
      <c r="F443" s="36">
        <f>Source!AQ342</f>
        <v>17.41</v>
      </c>
      <c r="G443" s="37"/>
      <c r="H443" s="38" t="str">
        <f>Source!DI342</f>
        <v/>
      </c>
      <c r="I443" s="36">
        <f>Source!AV342</f>
        <v>1</v>
      </c>
      <c r="J443" s="37">
        <f>Source!U342</f>
        <v>0.27681900000000004</v>
      </c>
      <c r="K443" s="36"/>
      <c r="L443" s="37"/>
    </row>
    <row r="444" spans="1:27" ht="15" x14ac:dyDescent="0.25">
      <c r="A444" s="39"/>
      <c r="B444" s="39"/>
      <c r="C444" s="39"/>
      <c r="D444" s="40" t="s">
        <v>319</v>
      </c>
      <c r="E444" s="39"/>
      <c r="F444" s="39"/>
      <c r="G444" s="39"/>
      <c r="H444" s="39"/>
      <c r="I444" s="76">
        <f>J439+J441+J442+SUM(J440:J440)</f>
        <v>7.1400000000000006</v>
      </c>
      <c r="J444" s="76"/>
      <c r="K444" s="76">
        <f>L439+L441+L442+SUM(L440:L440)</f>
        <v>169.27999999999997</v>
      </c>
      <c r="L444" s="76"/>
      <c r="O444" s="32">
        <f>J439+J441+J442+SUM(J440:J440)</f>
        <v>7.1400000000000006</v>
      </c>
      <c r="P444" s="32">
        <f>L439+L441+L442+SUM(L440:L440)</f>
        <v>169.27999999999997</v>
      </c>
      <c r="X444">
        <f>IF(Source!BI342&lt;=1,J439+J441+J442-0, 0)</f>
        <v>7.1400000000000006</v>
      </c>
      <c r="Y444">
        <f>IF(Source!BI342=2,J439+J441+J442-0, 0)</f>
        <v>0</v>
      </c>
      <c r="Z444">
        <f>IF(Source!BI342=3,J439+J441+J442-0, 0)</f>
        <v>0</v>
      </c>
      <c r="AA444">
        <f>IF(Source!BI342=4,J439+J441+J442,0)</f>
        <v>0</v>
      </c>
    </row>
    <row r="447" spans="1:27" ht="15" x14ac:dyDescent="0.25">
      <c r="A447" s="81" t="str">
        <f>CONCATENATE("Итого по подразделу: ",IF(Source!G347&lt;&gt;"Новый подраздел", Source!G347, ""))</f>
        <v>Итого по подразделу: Кровля тех. этажа в/о В/5-9</v>
      </c>
      <c r="B447" s="81"/>
      <c r="C447" s="81"/>
      <c r="D447" s="81"/>
      <c r="E447" s="81"/>
      <c r="F447" s="81"/>
      <c r="G447" s="81"/>
      <c r="H447" s="81"/>
      <c r="I447" s="79">
        <f>SUM(O420:O446)</f>
        <v>17.52</v>
      </c>
      <c r="J447" s="80"/>
      <c r="K447" s="79">
        <f>SUM(P420:P446)</f>
        <v>407.74</v>
      </c>
      <c r="L447" s="80"/>
    </row>
    <row r="448" spans="1:27" hidden="1" x14ac:dyDescent="0.2">
      <c r="A448" t="s">
        <v>320</v>
      </c>
      <c r="I448">
        <f>SUM(AC420:AC447)</f>
        <v>0</v>
      </c>
      <c r="K448">
        <f>SUM(AD420:AD447)</f>
        <v>0</v>
      </c>
    </row>
    <row r="449" spans="1:27" hidden="1" x14ac:dyDescent="0.2">
      <c r="A449" t="s">
        <v>321</v>
      </c>
      <c r="I449">
        <f>SUM(AE420:AE448)</f>
        <v>0</v>
      </c>
      <c r="K449">
        <f>SUM(AF420:AF448)</f>
        <v>0</v>
      </c>
    </row>
    <row r="451" spans="1:27" ht="16.5" x14ac:dyDescent="0.25">
      <c r="A451" s="75" t="str">
        <f>CONCATENATE("Подраздел: ",IF(Source!G377&lt;&gt;"Новый подраздел", Source!G377, ""))</f>
        <v>Подраздел: Монтажные (кровельные)работы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</row>
    <row r="452" spans="1:27" ht="28.5" x14ac:dyDescent="0.2">
      <c r="A452" s="26">
        <v>1</v>
      </c>
      <c r="B452" s="26">
        <v>1</v>
      </c>
      <c r="C452" s="26" t="str">
        <f>Source!F381</f>
        <v>6.58-31-3</v>
      </c>
      <c r="D452" s="26" t="s">
        <v>110</v>
      </c>
      <c r="E452" s="27" t="str">
        <f>Source!H381</f>
        <v>100 мест</v>
      </c>
      <c r="F452" s="10">
        <f>Source!I381</f>
        <v>0.01</v>
      </c>
      <c r="G452" s="29"/>
      <c r="H452" s="28"/>
      <c r="I452" s="10"/>
      <c r="J452" s="29"/>
      <c r="K452" s="10"/>
      <c r="L452" s="29"/>
      <c r="Q452">
        <f>ROUND((Source!DN381/100)*ROUND((ROUND((Source!AF381*Source!AV381*Source!I381),2)),2), 2)</f>
        <v>13.64</v>
      </c>
      <c r="R452">
        <f>Source!X381</f>
        <v>301.23</v>
      </c>
      <c r="S452">
        <f>ROUND((Source!DO381/100)*ROUND((ROUND((Source!AF381*Source!AV381*Source!I381),2)),2), 2)</f>
        <v>10.36</v>
      </c>
      <c r="T452">
        <f>Source!Y381</f>
        <v>141.96</v>
      </c>
      <c r="U452">
        <f>ROUND((175/100)*ROUND((ROUND((Source!AE381*Source!AV381*Source!I381),2)),2), 2)</f>
        <v>0.26</v>
      </c>
      <c r="V452">
        <f>ROUND((160/100)*ROUND(ROUND((ROUND((Source!AE381*Source!AV381*Source!I381),2)*Source!BS381),2), 2), 2)</f>
        <v>6.34</v>
      </c>
    </row>
    <row r="453" spans="1:27" x14ac:dyDescent="0.2">
      <c r="D453" s="30" t="str">
        <f>"Объем: "&amp;Source!I381&amp;"=1/"&amp;"100"</f>
        <v>Объем: 0,01=1/100</v>
      </c>
    </row>
    <row r="454" spans="1:27" ht="14.25" x14ac:dyDescent="0.2">
      <c r="A454" s="26"/>
      <c r="B454" s="26"/>
      <c r="C454" s="26"/>
      <c r="D454" s="26" t="s">
        <v>313</v>
      </c>
      <c r="E454" s="27"/>
      <c r="F454" s="10"/>
      <c r="G454" s="29">
        <f>Source!AO381</f>
        <v>1311.93</v>
      </c>
      <c r="H454" s="28" t="str">
        <f>Source!DG381</f>
        <v/>
      </c>
      <c r="I454" s="10">
        <f>Source!AV381</f>
        <v>1</v>
      </c>
      <c r="J454" s="29">
        <f>ROUND((ROUND((Source!AF381*Source!AV381*Source!I381),2)),2)</f>
        <v>13.12</v>
      </c>
      <c r="K454" s="10">
        <f>IF(Source!BA381&lt;&gt; 0, Source!BA381, 1)</f>
        <v>26.39</v>
      </c>
      <c r="L454" s="29">
        <f>Source!S381</f>
        <v>346.24</v>
      </c>
      <c r="W454">
        <f>J454</f>
        <v>13.12</v>
      </c>
    </row>
    <row r="455" spans="1:27" ht="14.25" x14ac:dyDescent="0.2">
      <c r="A455" s="26"/>
      <c r="B455" s="26"/>
      <c r="C455" s="26"/>
      <c r="D455" s="26" t="s">
        <v>322</v>
      </c>
      <c r="E455" s="27"/>
      <c r="F455" s="10"/>
      <c r="G455" s="29">
        <f>Source!AM381</f>
        <v>41.45</v>
      </c>
      <c r="H455" s="28" t="str">
        <f>Source!DE381</f>
        <v/>
      </c>
      <c r="I455" s="10">
        <f>Source!AV381</f>
        <v>1</v>
      </c>
      <c r="J455" s="29">
        <f>(ROUND((ROUND(((Source!ET381)*Source!AV381*Source!I381),2)),2)+ROUND((ROUND(((Source!AE381-(Source!EU381))*Source!AV381*Source!I381),2)),2))</f>
        <v>0.41</v>
      </c>
      <c r="K455" s="10">
        <f>IF(Source!BB381&lt;&gt; 0, Source!BB381, 1)</f>
        <v>14.75</v>
      </c>
      <c r="L455" s="29">
        <f>Source!Q381</f>
        <v>6.05</v>
      </c>
    </row>
    <row r="456" spans="1:27" ht="14.25" x14ac:dyDescent="0.2">
      <c r="A456" s="26"/>
      <c r="B456" s="26"/>
      <c r="C456" s="26"/>
      <c r="D456" s="26" t="s">
        <v>323</v>
      </c>
      <c r="E456" s="27"/>
      <c r="F456" s="10"/>
      <c r="G456" s="29">
        <f>Source!AN381</f>
        <v>15.08</v>
      </c>
      <c r="H456" s="28" t="str">
        <f>Source!DF381</f>
        <v/>
      </c>
      <c r="I456" s="10">
        <f>Source!AV381</f>
        <v>1</v>
      </c>
      <c r="J456" s="41">
        <f>ROUND((ROUND((Source!AE381*Source!AV381*Source!I381),2)),2)</f>
        <v>0.15</v>
      </c>
      <c r="K456" s="10">
        <f>IF(Source!BS381&lt;&gt; 0, Source!BS381, 1)</f>
        <v>26.39</v>
      </c>
      <c r="L456" s="41">
        <f>Source!R381</f>
        <v>3.96</v>
      </c>
      <c r="W456">
        <f>J456</f>
        <v>0.15</v>
      </c>
    </row>
    <row r="457" spans="1:27" ht="14.25" x14ac:dyDescent="0.2">
      <c r="A457" s="26"/>
      <c r="B457" s="26"/>
      <c r="C457" s="26"/>
      <c r="D457" s="26" t="s">
        <v>324</v>
      </c>
      <c r="E457" s="27"/>
      <c r="F457" s="10"/>
      <c r="G457" s="29">
        <f>Source!AL381</f>
        <v>972.06</v>
      </c>
      <c r="H457" s="28" t="str">
        <f>Source!DD381</f>
        <v/>
      </c>
      <c r="I457" s="10">
        <f>Source!AW381</f>
        <v>1</v>
      </c>
      <c r="J457" s="29">
        <f>ROUND((ROUND((Source!AC381*Source!AW381*Source!I381),2)),2)</f>
        <v>9.7200000000000006</v>
      </c>
      <c r="K457" s="10">
        <f>IF(Source!BC381&lt;&gt; 0, Source!BC381, 1)</f>
        <v>8.3000000000000007</v>
      </c>
      <c r="L457" s="29">
        <f>Source!P381</f>
        <v>80.680000000000007</v>
      </c>
    </row>
    <row r="458" spans="1:27" ht="28.5" x14ac:dyDescent="0.2">
      <c r="A458" s="26" t="s">
        <v>27</v>
      </c>
      <c r="B458" s="26" t="s">
        <v>27</v>
      </c>
      <c r="C458" s="26" t="str">
        <f>Source!F382</f>
        <v>9999990001</v>
      </c>
      <c r="D458" s="26" t="s">
        <v>29</v>
      </c>
      <c r="E458" s="27" t="str">
        <f>Source!H382</f>
        <v>т</v>
      </c>
      <c r="F458" s="10">
        <f>Source!I382</f>
        <v>-1.2800000000000001E-2</v>
      </c>
      <c r="G458" s="29">
        <f>Source!AK382</f>
        <v>0</v>
      </c>
      <c r="H458" s="31" t="s">
        <v>3</v>
      </c>
      <c r="I458" s="10">
        <f>Source!AW382</f>
        <v>1</v>
      </c>
      <c r="J458" s="29">
        <f>ROUND((ROUND((Source!AC382*Source!AW382*Source!I382),2)),2)+(ROUND((ROUND(((Source!ET382)*Source!AV382*Source!I382),2)),2)+ROUND((ROUND(((Source!AE382-(Source!EU382))*Source!AV382*Source!I382),2)),2))+ROUND((ROUND((Source!AF382*Source!AV382*Source!I382),2)),2)</f>
        <v>0</v>
      </c>
      <c r="K458" s="10">
        <f>IF(Source!BC382&lt;&gt; 0, Source!BC382, 1)</f>
        <v>1</v>
      </c>
      <c r="L458" s="29">
        <f>Source!O382</f>
        <v>0</v>
      </c>
      <c r="Q458">
        <f>ROUND((Source!DN382/100)*ROUND((ROUND((Source!AF382*Source!AV382*Source!I382),2)),2), 2)</f>
        <v>0</v>
      </c>
      <c r="R458">
        <f>Source!X382</f>
        <v>0</v>
      </c>
      <c r="S458">
        <f>ROUND((Source!DO382/100)*ROUND((ROUND((Source!AF382*Source!AV382*Source!I382),2)),2), 2)</f>
        <v>0</v>
      </c>
      <c r="T458">
        <f>Source!Y382</f>
        <v>0</v>
      </c>
      <c r="U458">
        <f>ROUND((175/100)*ROUND((ROUND((Source!AE382*Source!AV382*Source!I382),2)),2), 2)</f>
        <v>0</v>
      </c>
      <c r="V458">
        <f>ROUND((160/100)*ROUND(ROUND((ROUND((Source!AE382*Source!AV382*Source!I382),2)*Source!BS382),2), 2), 2)</f>
        <v>0</v>
      </c>
      <c r="X458">
        <f>IF(Source!BI382&lt;=1,J458, 0)</f>
        <v>0</v>
      </c>
      <c r="Y458">
        <f>IF(Source!BI382=2,J458, 0)</f>
        <v>0</v>
      </c>
      <c r="Z458">
        <f>IF(Source!BI382=3,J458, 0)</f>
        <v>0</v>
      </c>
      <c r="AA458">
        <f>IF(Source!BI382=4,J458, 0)</f>
        <v>0</v>
      </c>
    </row>
    <row r="459" spans="1:27" ht="14.25" x14ac:dyDescent="0.2">
      <c r="A459" s="26"/>
      <c r="B459" s="26"/>
      <c r="C459" s="26"/>
      <c r="D459" s="26" t="s">
        <v>314</v>
      </c>
      <c r="E459" s="27" t="s">
        <v>315</v>
      </c>
      <c r="F459" s="10">
        <f>Source!DN381</f>
        <v>104</v>
      </c>
      <c r="G459" s="29"/>
      <c r="H459" s="28"/>
      <c r="I459" s="10"/>
      <c r="J459" s="29">
        <f>SUM(Q452:Q458)</f>
        <v>13.64</v>
      </c>
      <c r="K459" s="10">
        <f>Source!BZ381</f>
        <v>87</v>
      </c>
      <c r="L459" s="29">
        <f>SUM(R452:R458)</f>
        <v>301.23</v>
      </c>
    </row>
    <row r="460" spans="1:27" ht="14.25" x14ac:dyDescent="0.2">
      <c r="A460" s="26"/>
      <c r="B460" s="26"/>
      <c r="C460" s="26"/>
      <c r="D460" s="26" t="s">
        <v>316</v>
      </c>
      <c r="E460" s="27" t="s">
        <v>315</v>
      </c>
      <c r="F460" s="10">
        <f>Source!DO381</f>
        <v>79</v>
      </c>
      <c r="G460" s="29"/>
      <c r="H460" s="28"/>
      <c r="I460" s="10"/>
      <c r="J460" s="29">
        <f>SUM(S452:S459)</f>
        <v>10.36</v>
      </c>
      <c r="K460" s="10">
        <f>Source!CA381</f>
        <v>41</v>
      </c>
      <c r="L460" s="29">
        <f>SUM(T452:T459)</f>
        <v>141.96</v>
      </c>
    </row>
    <row r="461" spans="1:27" ht="14.25" x14ac:dyDescent="0.2">
      <c r="A461" s="26"/>
      <c r="B461" s="26"/>
      <c r="C461" s="26"/>
      <c r="D461" s="26" t="s">
        <v>325</v>
      </c>
      <c r="E461" s="27" t="s">
        <v>315</v>
      </c>
      <c r="F461" s="10">
        <f>175</f>
        <v>175</v>
      </c>
      <c r="G461" s="29"/>
      <c r="H461" s="28"/>
      <c r="I461" s="10"/>
      <c r="J461" s="29">
        <f>SUM(U452:U460)</f>
        <v>0.26</v>
      </c>
      <c r="K461" s="10">
        <f>160</f>
        <v>160</v>
      </c>
      <c r="L461" s="29">
        <f>SUM(V452:V460)</f>
        <v>6.34</v>
      </c>
    </row>
    <row r="462" spans="1:27" ht="14.25" x14ac:dyDescent="0.2">
      <c r="A462" s="34"/>
      <c r="B462" s="34"/>
      <c r="C462" s="34"/>
      <c r="D462" s="34" t="s">
        <v>317</v>
      </c>
      <c r="E462" s="35" t="s">
        <v>318</v>
      </c>
      <c r="F462" s="36">
        <f>Source!AQ381</f>
        <v>113</v>
      </c>
      <c r="G462" s="37"/>
      <c r="H462" s="38" t="str">
        <f>Source!DI381</f>
        <v/>
      </c>
      <c r="I462" s="36">
        <f>Source!AV381</f>
        <v>1</v>
      </c>
      <c r="J462" s="37">
        <f>Source!U381</f>
        <v>1.1300000000000001</v>
      </c>
      <c r="K462" s="36"/>
      <c r="L462" s="37"/>
    </row>
    <row r="463" spans="1:27" ht="15" x14ac:dyDescent="0.25">
      <c r="A463" s="39"/>
      <c r="B463" s="39"/>
      <c r="C463" s="39"/>
      <c r="D463" s="40" t="s">
        <v>319</v>
      </c>
      <c r="E463" s="39"/>
      <c r="F463" s="39"/>
      <c r="G463" s="39"/>
      <c r="H463" s="39"/>
      <c r="I463" s="76">
        <f>J454+J455+J457+J459+J460+J461+SUM(J458:J458)</f>
        <v>47.51</v>
      </c>
      <c r="J463" s="76"/>
      <c r="K463" s="76">
        <f>L454+L455+L457+L459+L460+L461+SUM(L458:L458)</f>
        <v>882.50000000000011</v>
      </c>
      <c r="L463" s="76"/>
      <c r="O463" s="32">
        <f>J454+J455+J457+J459+J460+J461+SUM(J458:J458)</f>
        <v>47.51</v>
      </c>
      <c r="P463" s="32">
        <f>L454+L455+L457+L459+L460+L461+SUM(L458:L458)</f>
        <v>882.50000000000011</v>
      </c>
      <c r="X463">
        <f>IF(Source!BI381&lt;=1,J454+J455+J457+J459+J460+J461-0, 0)</f>
        <v>47.51</v>
      </c>
      <c r="Y463">
        <f>IF(Source!BI381=2,J454+J455+J457+J459+J460+J461-0, 0)</f>
        <v>0</v>
      </c>
      <c r="Z463">
        <f>IF(Source!BI381=3,J454+J455+J457+J459+J460+J461-0, 0)</f>
        <v>0</v>
      </c>
      <c r="AA463">
        <f>IF(Source!BI381=4,J454+J455+J457+J459+J460+J461,0)</f>
        <v>0</v>
      </c>
    </row>
    <row r="465" spans="1:27" ht="28.5" x14ac:dyDescent="0.2">
      <c r="A465" s="26">
        <v>2</v>
      </c>
      <c r="B465" s="26">
        <v>2</v>
      </c>
      <c r="C465" s="26" t="str">
        <f>Source!F383</f>
        <v>6.58-31-1</v>
      </c>
      <c r="D465" s="26" t="s">
        <v>116</v>
      </c>
      <c r="E465" s="27" t="str">
        <f>Source!H383</f>
        <v>100 мест</v>
      </c>
      <c r="F465" s="10">
        <f>Source!I383</f>
        <v>0.02</v>
      </c>
      <c r="G465" s="29"/>
      <c r="H465" s="28"/>
      <c r="I465" s="10"/>
      <c r="J465" s="29"/>
      <c r="K465" s="10"/>
      <c r="L465" s="29"/>
      <c r="Q465">
        <f>ROUND((Source!DN383/100)*ROUND((ROUND((Source!AF383*Source!AV383*Source!I383),2)),2), 2)</f>
        <v>9.5399999999999991</v>
      </c>
      <c r="R465">
        <f>Source!X383</f>
        <v>210.54</v>
      </c>
      <c r="S465">
        <f>ROUND((Source!DO383/100)*ROUND((ROUND((Source!AF383*Source!AV383*Source!I383),2)),2), 2)</f>
        <v>7.24</v>
      </c>
      <c r="T465">
        <f>Source!Y383</f>
        <v>99.22</v>
      </c>
      <c r="U465">
        <f>ROUND((175/100)*ROUND((ROUND((Source!AE383*Source!AV383*Source!I383),2)),2), 2)</f>
        <v>0.12</v>
      </c>
      <c r="V465">
        <f>ROUND((160/100)*ROUND(ROUND((ROUND((Source!AE383*Source!AV383*Source!I383),2)*Source!BS383),2), 2), 2)</f>
        <v>2.96</v>
      </c>
    </row>
    <row r="466" spans="1:27" x14ac:dyDescent="0.2">
      <c r="D466" s="30" t="str">
        <f>"Объем: "&amp;Source!I383&amp;"=2/"&amp;"100"</f>
        <v>Объем: 0,02=2/100</v>
      </c>
    </row>
    <row r="467" spans="1:27" ht="14.25" x14ac:dyDescent="0.2">
      <c r="A467" s="26"/>
      <c r="B467" s="26"/>
      <c r="C467" s="26"/>
      <c r="D467" s="26" t="s">
        <v>313</v>
      </c>
      <c r="E467" s="27"/>
      <c r="F467" s="10"/>
      <c r="G467" s="29">
        <f>Source!AO383</f>
        <v>458.59</v>
      </c>
      <c r="H467" s="28" t="str">
        <f>Source!DG383</f>
        <v/>
      </c>
      <c r="I467" s="10">
        <f>Source!AV383</f>
        <v>1</v>
      </c>
      <c r="J467" s="29">
        <f>ROUND((ROUND((Source!AF383*Source!AV383*Source!I383),2)),2)</f>
        <v>9.17</v>
      </c>
      <c r="K467" s="10">
        <f>IF(Source!BA383&lt;&gt; 0, Source!BA383, 1)</f>
        <v>26.39</v>
      </c>
      <c r="L467" s="29">
        <f>Source!S383</f>
        <v>242</v>
      </c>
      <c r="W467">
        <f>J467</f>
        <v>9.17</v>
      </c>
    </row>
    <row r="468" spans="1:27" ht="14.25" x14ac:dyDescent="0.2">
      <c r="A468" s="26"/>
      <c r="B468" s="26"/>
      <c r="C468" s="26"/>
      <c r="D468" s="26" t="s">
        <v>322</v>
      </c>
      <c r="E468" s="27"/>
      <c r="F468" s="10"/>
      <c r="G468" s="29">
        <f>Source!AM383</f>
        <v>9.8699999999999992</v>
      </c>
      <c r="H468" s="28" t="str">
        <f>Source!DE383</f>
        <v/>
      </c>
      <c r="I468" s="10">
        <f>Source!AV383</f>
        <v>1</v>
      </c>
      <c r="J468" s="29">
        <f>(ROUND((ROUND(((Source!ET383)*Source!AV383*Source!I383),2)),2)+ROUND((ROUND(((Source!AE383-(Source!EU383))*Source!AV383*Source!I383),2)),2))</f>
        <v>0.2</v>
      </c>
      <c r="K468" s="10">
        <f>IF(Source!BB383&lt;&gt; 0, Source!BB383, 1)</f>
        <v>14.65</v>
      </c>
      <c r="L468" s="29">
        <f>Source!Q383</f>
        <v>2.93</v>
      </c>
    </row>
    <row r="469" spans="1:27" ht="14.25" x14ac:dyDescent="0.2">
      <c r="A469" s="26"/>
      <c r="B469" s="26"/>
      <c r="C469" s="26"/>
      <c r="D469" s="26" t="s">
        <v>323</v>
      </c>
      <c r="E469" s="27"/>
      <c r="F469" s="10"/>
      <c r="G469" s="29">
        <f>Source!AN383</f>
        <v>3.55</v>
      </c>
      <c r="H469" s="28" t="str">
        <f>Source!DF383</f>
        <v/>
      </c>
      <c r="I469" s="10">
        <f>Source!AV383</f>
        <v>1</v>
      </c>
      <c r="J469" s="41">
        <f>ROUND((ROUND((Source!AE383*Source!AV383*Source!I383),2)),2)</f>
        <v>7.0000000000000007E-2</v>
      </c>
      <c r="K469" s="10">
        <f>IF(Source!BS383&lt;&gt; 0, Source!BS383, 1)</f>
        <v>26.39</v>
      </c>
      <c r="L469" s="41">
        <f>Source!R383</f>
        <v>1.85</v>
      </c>
      <c r="W469">
        <f>J469</f>
        <v>7.0000000000000007E-2</v>
      </c>
    </row>
    <row r="470" spans="1:27" ht="14.25" x14ac:dyDescent="0.2">
      <c r="A470" s="26"/>
      <c r="B470" s="26"/>
      <c r="C470" s="26"/>
      <c r="D470" s="26" t="s">
        <v>324</v>
      </c>
      <c r="E470" s="27"/>
      <c r="F470" s="10"/>
      <c r="G470" s="29">
        <f>Source!AL383</f>
        <v>195.25</v>
      </c>
      <c r="H470" s="28" t="str">
        <f>Source!DD383</f>
        <v/>
      </c>
      <c r="I470" s="10">
        <f>Source!AW383</f>
        <v>1</v>
      </c>
      <c r="J470" s="29">
        <f>ROUND((ROUND((Source!AC383*Source!AW383*Source!I383),2)),2)</f>
        <v>3.91</v>
      </c>
      <c r="K470" s="10">
        <f>IF(Source!BC383&lt;&gt; 0, Source!BC383, 1)</f>
        <v>8.3000000000000007</v>
      </c>
      <c r="L470" s="29">
        <f>Source!P383</f>
        <v>32.450000000000003</v>
      </c>
    </row>
    <row r="471" spans="1:27" ht="28.5" x14ac:dyDescent="0.2">
      <c r="A471" s="26" t="s">
        <v>118</v>
      </c>
      <c r="B471" s="26" t="s">
        <v>118</v>
      </c>
      <c r="C471" s="26" t="str">
        <f>Source!F384</f>
        <v>9999990001</v>
      </c>
      <c r="D471" s="26" t="s">
        <v>29</v>
      </c>
      <c r="E471" s="27" t="str">
        <f>Source!H384</f>
        <v>т</v>
      </c>
      <c r="F471" s="10">
        <f>Source!I384</f>
        <v>-6.0000000000000001E-3</v>
      </c>
      <c r="G471" s="29">
        <f>Source!AK384</f>
        <v>0</v>
      </c>
      <c r="H471" s="31" t="s">
        <v>3</v>
      </c>
      <c r="I471" s="10">
        <f>Source!AW384</f>
        <v>1</v>
      </c>
      <c r="J471" s="29">
        <f>ROUND((ROUND((Source!AC384*Source!AW384*Source!I384),2)),2)+(ROUND((ROUND(((Source!ET384)*Source!AV384*Source!I384),2)),2)+ROUND((ROUND(((Source!AE384-(Source!EU384))*Source!AV384*Source!I384),2)),2))+ROUND((ROUND((Source!AF384*Source!AV384*Source!I384),2)),2)</f>
        <v>0</v>
      </c>
      <c r="K471" s="10">
        <f>IF(Source!BC384&lt;&gt; 0, Source!BC384, 1)</f>
        <v>1</v>
      </c>
      <c r="L471" s="29">
        <f>Source!O384</f>
        <v>0</v>
      </c>
      <c r="Q471">
        <f>ROUND((Source!DN384/100)*ROUND((ROUND((Source!AF384*Source!AV384*Source!I384),2)),2), 2)</f>
        <v>0</v>
      </c>
      <c r="R471">
        <f>Source!X384</f>
        <v>0</v>
      </c>
      <c r="S471">
        <f>ROUND((Source!DO384/100)*ROUND((ROUND((Source!AF384*Source!AV384*Source!I384),2)),2), 2)</f>
        <v>0</v>
      </c>
      <c r="T471">
        <f>Source!Y384</f>
        <v>0</v>
      </c>
      <c r="U471">
        <f>ROUND((175/100)*ROUND((ROUND((Source!AE384*Source!AV384*Source!I384),2)),2), 2)</f>
        <v>0</v>
      </c>
      <c r="V471">
        <f>ROUND((160/100)*ROUND(ROUND((ROUND((Source!AE384*Source!AV384*Source!I384),2)*Source!BS384),2), 2), 2)</f>
        <v>0</v>
      </c>
      <c r="X471">
        <f>IF(Source!BI384&lt;=1,J471, 0)</f>
        <v>0</v>
      </c>
      <c r="Y471">
        <f>IF(Source!BI384=2,J471, 0)</f>
        <v>0</v>
      </c>
      <c r="Z471">
        <f>IF(Source!BI384=3,J471, 0)</f>
        <v>0</v>
      </c>
      <c r="AA471">
        <f>IF(Source!BI384=4,J471, 0)</f>
        <v>0</v>
      </c>
    </row>
    <row r="472" spans="1:27" ht="14.25" x14ac:dyDescent="0.2">
      <c r="A472" s="26"/>
      <c r="B472" s="26"/>
      <c r="C472" s="26"/>
      <c r="D472" s="26" t="s">
        <v>314</v>
      </c>
      <c r="E472" s="27" t="s">
        <v>315</v>
      </c>
      <c r="F472" s="10">
        <f>Source!DN383</f>
        <v>104</v>
      </c>
      <c r="G472" s="29"/>
      <c r="H472" s="28"/>
      <c r="I472" s="10"/>
      <c r="J472" s="29">
        <f>SUM(Q465:Q471)</f>
        <v>9.5399999999999991</v>
      </c>
      <c r="K472" s="10">
        <f>Source!BZ383</f>
        <v>87</v>
      </c>
      <c r="L472" s="29">
        <f>SUM(R465:R471)</f>
        <v>210.54</v>
      </c>
    </row>
    <row r="473" spans="1:27" ht="14.25" x14ac:dyDescent="0.2">
      <c r="A473" s="26"/>
      <c r="B473" s="26"/>
      <c r="C473" s="26"/>
      <c r="D473" s="26" t="s">
        <v>316</v>
      </c>
      <c r="E473" s="27" t="s">
        <v>315</v>
      </c>
      <c r="F473" s="10">
        <f>Source!DO383</f>
        <v>79</v>
      </c>
      <c r="G473" s="29"/>
      <c r="H473" s="28"/>
      <c r="I473" s="10"/>
      <c r="J473" s="29">
        <f>SUM(S465:S472)</f>
        <v>7.24</v>
      </c>
      <c r="K473" s="10">
        <f>Source!CA383</f>
        <v>41</v>
      </c>
      <c r="L473" s="29">
        <f>SUM(T465:T472)</f>
        <v>99.22</v>
      </c>
    </row>
    <row r="474" spans="1:27" ht="14.25" x14ac:dyDescent="0.2">
      <c r="A474" s="26"/>
      <c r="B474" s="26"/>
      <c r="C474" s="26"/>
      <c r="D474" s="26" t="s">
        <v>325</v>
      </c>
      <c r="E474" s="27" t="s">
        <v>315</v>
      </c>
      <c r="F474" s="10">
        <f>175</f>
        <v>175</v>
      </c>
      <c r="G474" s="29"/>
      <c r="H474" s="28"/>
      <c r="I474" s="10"/>
      <c r="J474" s="29">
        <f>SUM(U465:U473)</f>
        <v>0.12</v>
      </c>
      <c r="K474" s="10">
        <f>160</f>
        <v>160</v>
      </c>
      <c r="L474" s="29">
        <f>SUM(V465:V473)</f>
        <v>2.96</v>
      </c>
    </row>
    <row r="475" spans="1:27" ht="14.25" x14ac:dyDescent="0.2">
      <c r="A475" s="34"/>
      <c r="B475" s="34"/>
      <c r="C475" s="34"/>
      <c r="D475" s="34" t="s">
        <v>317</v>
      </c>
      <c r="E475" s="35" t="s">
        <v>318</v>
      </c>
      <c r="F475" s="36">
        <f>Source!AQ383</f>
        <v>39.5</v>
      </c>
      <c r="G475" s="37"/>
      <c r="H475" s="38" t="str">
        <f>Source!DI383</f>
        <v/>
      </c>
      <c r="I475" s="36">
        <f>Source!AV383</f>
        <v>1</v>
      </c>
      <c r="J475" s="37">
        <f>Source!U383</f>
        <v>0.79</v>
      </c>
      <c r="K475" s="36"/>
      <c r="L475" s="37"/>
    </row>
    <row r="476" spans="1:27" ht="15" x14ac:dyDescent="0.25">
      <c r="A476" s="39"/>
      <c r="B476" s="39"/>
      <c r="C476" s="39"/>
      <c r="D476" s="40" t="s">
        <v>319</v>
      </c>
      <c r="E476" s="39"/>
      <c r="F476" s="39"/>
      <c r="G476" s="39"/>
      <c r="H476" s="39"/>
      <c r="I476" s="76">
        <f>J467+J468+J470+J472+J473+J474+SUM(J471:J471)</f>
        <v>30.180000000000003</v>
      </c>
      <c r="J476" s="76"/>
      <c r="K476" s="76">
        <f>L467+L468+L470+L472+L473+L474+SUM(L471:L471)</f>
        <v>590.1</v>
      </c>
      <c r="L476" s="76"/>
      <c r="O476" s="32">
        <f>J467+J468+J470+J472+J473+J474+SUM(J471:J471)</f>
        <v>30.180000000000003</v>
      </c>
      <c r="P476" s="32">
        <f>L467+L468+L470+L472+L473+L474+SUM(L471:L471)</f>
        <v>590.1</v>
      </c>
      <c r="X476">
        <f>IF(Source!BI383&lt;=1,J467+J468+J470+J472+J473+J474-0, 0)</f>
        <v>30.180000000000003</v>
      </c>
      <c r="Y476">
        <f>IF(Source!BI383=2,J467+J468+J470+J472+J473+J474-0, 0)</f>
        <v>0</v>
      </c>
      <c r="Z476">
        <f>IF(Source!BI383=3,J467+J468+J470+J472+J473+J474-0, 0)</f>
        <v>0</v>
      </c>
      <c r="AA476">
        <f>IF(Source!BI383=4,J467+J468+J470+J472+J473+J474,0)</f>
        <v>0</v>
      </c>
    </row>
    <row r="478" spans="1:27" ht="28.5" x14ac:dyDescent="0.2">
      <c r="A478" s="26">
        <v>3</v>
      </c>
      <c r="B478" s="26">
        <v>3</v>
      </c>
      <c r="C478" s="26" t="str">
        <f>Source!F385</f>
        <v>6.54-9-2</v>
      </c>
      <c r="D478" s="26" t="s">
        <v>120</v>
      </c>
      <c r="E478" s="27" t="str">
        <f>Source!H385</f>
        <v>1 м3</v>
      </c>
      <c r="F478" s="10">
        <f>Source!I385</f>
        <v>0.05</v>
      </c>
      <c r="G478" s="29"/>
      <c r="H478" s="28"/>
      <c r="I478" s="10"/>
      <c r="J478" s="29"/>
      <c r="K478" s="10"/>
      <c r="L478" s="29"/>
      <c r="Q478">
        <f>ROUND((Source!DN385/100)*ROUND((ROUND((Source!AF385*Source!AV385*Source!I385),2)),2), 2)</f>
        <v>11.49</v>
      </c>
      <c r="R478">
        <f>Source!X385</f>
        <v>249.75</v>
      </c>
      <c r="S478">
        <f>ROUND((Source!DO385/100)*ROUND((ROUND((Source!AF385*Source!AV385*Source!I385),2)),2), 2)</f>
        <v>9.4600000000000009</v>
      </c>
      <c r="T478">
        <f>Source!Y385</f>
        <v>146.28</v>
      </c>
      <c r="U478">
        <f>ROUND((175/100)*ROUND((ROUND((Source!AE385*Source!AV385*Source!I385),2)),2), 2)</f>
        <v>0.4</v>
      </c>
      <c r="V478">
        <f>ROUND((160/100)*ROUND(ROUND((ROUND((Source!AE385*Source!AV385*Source!I385),2)*Source!BS385),2), 2), 2)</f>
        <v>9.7100000000000009</v>
      </c>
    </row>
    <row r="479" spans="1:27" ht="14.25" x14ac:dyDescent="0.2">
      <c r="A479" s="26"/>
      <c r="B479" s="26"/>
      <c r="C479" s="26"/>
      <c r="D479" s="26" t="s">
        <v>313</v>
      </c>
      <c r="E479" s="27"/>
      <c r="F479" s="10"/>
      <c r="G479" s="29">
        <f>Source!AO385</f>
        <v>270.45999999999998</v>
      </c>
      <c r="H479" s="28" t="str">
        <f>Source!DG385</f>
        <v/>
      </c>
      <c r="I479" s="10">
        <f>Source!AV385</f>
        <v>1</v>
      </c>
      <c r="J479" s="29">
        <f>ROUND((ROUND((Source!AF385*Source!AV385*Source!I385),2)),2)</f>
        <v>13.52</v>
      </c>
      <c r="K479" s="10">
        <f>IF(Source!BA385&lt;&gt; 0, Source!BA385, 1)</f>
        <v>26.39</v>
      </c>
      <c r="L479" s="29">
        <f>Source!S385</f>
        <v>356.79</v>
      </c>
      <c r="W479">
        <f>J479</f>
        <v>13.52</v>
      </c>
    </row>
    <row r="480" spans="1:27" ht="14.25" x14ac:dyDescent="0.2">
      <c r="A480" s="26"/>
      <c r="B480" s="26"/>
      <c r="C480" s="26"/>
      <c r="D480" s="26" t="s">
        <v>322</v>
      </c>
      <c r="E480" s="27"/>
      <c r="F480" s="10"/>
      <c r="G480" s="29">
        <f>Source!AM385</f>
        <v>18.57</v>
      </c>
      <c r="H480" s="28" t="str">
        <f>Source!DE385</f>
        <v/>
      </c>
      <c r="I480" s="10">
        <f>Source!AV385</f>
        <v>1</v>
      </c>
      <c r="J480" s="29">
        <f>(ROUND((ROUND(((Source!ET385)*Source!AV385*Source!I385),2)),2)+ROUND((ROUND(((Source!AE385-(Source!EU385))*Source!AV385*Source!I385),2)),2))</f>
        <v>0.93</v>
      </c>
      <c r="K480" s="10">
        <f>IF(Source!BB385&lt;&gt; 0, Source!BB385, 1)</f>
        <v>11.89</v>
      </c>
      <c r="L480" s="29">
        <f>Source!Q385</f>
        <v>11.06</v>
      </c>
    </row>
    <row r="481" spans="1:27" ht="14.25" x14ac:dyDescent="0.2">
      <c r="A481" s="26"/>
      <c r="B481" s="26"/>
      <c r="C481" s="26"/>
      <c r="D481" s="26" t="s">
        <v>323</v>
      </c>
      <c r="E481" s="27"/>
      <c r="F481" s="10"/>
      <c r="G481" s="29">
        <f>Source!AN385</f>
        <v>4.66</v>
      </c>
      <c r="H481" s="28" t="str">
        <f>Source!DF385</f>
        <v/>
      </c>
      <c r="I481" s="10">
        <f>Source!AV385</f>
        <v>1</v>
      </c>
      <c r="J481" s="41">
        <f>ROUND((ROUND((Source!AE385*Source!AV385*Source!I385),2)),2)</f>
        <v>0.23</v>
      </c>
      <c r="K481" s="10">
        <f>IF(Source!BS385&lt;&gt; 0, Source!BS385, 1)</f>
        <v>26.39</v>
      </c>
      <c r="L481" s="41">
        <f>Source!R385</f>
        <v>6.07</v>
      </c>
      <c r="W481">
        <f>J481</f>
        <v>0.23</v>
      </c>
    </row>
    <row r="482" spans="1:27" ht="14.25" x14ac:dyDescent="0.2">
      <c r="A482" s="26"/>
      <c r="B482" s="26"/>
      <c r="C482" s="26"/>
      <c r="D482" s="26" t="s">
        <v>324</v>
      </c>
      <c r="E482" s="27"/>
      <c r="F482" s="10"/>
      <c r="G482" s="29">
        <f>Source!AL385</f>
        <v>558.79</v>
      </c>
      <c r="H482" s="28" t="str">
        <f>Source!DD385</f>
        <v/>
      </c>
      <c r="I482" s="10">
        <f>Source!AW385</f>
        <v>1</v>
      </c>
      <c r="J482" s="29">
        <f>ROUND((ROUND((Source!AC385*Source!AW385*Source!I385),2)),2)</f>
        <v>27.94</v>
      </c>
      <c r="K482" s="10">
        <f>IF(Source!BC385&lt;&gt; 0, Source!BC385, 1)</f>
        <v>9.44</v>
      </c>
      <c r="L482" s="29">
        <f>Source!P385</f>
        <v>263.75</v>
      </c>
    </row>
    <row r="483" spans="1:27" ht="14.25" x14ac:dyDescent="0.2">
      <c r="A483" s="26" t="s">
        <v>44</v>
      </c>
      <c r="B483" s="26" t="s">
        <v>44</v>
      </c>
      <c r="C483" s="26" t="str">
        <f>Source!F386</f>
        <v>1.3-2-6</v>
      </c>
      <c r="D483" s="26" t="s">
        <v>127</v>
      </c>
      <c r="E483" s="27" t="str">
        <f>Source!H386</f>
        <v>м3</v>
      </c>
      <c r="F483" s="10">
        <f>Source!I386</f>
        <v>5.099999999999999E-2</v>
      </c>
      <c r="G483" s="29">
        <f>Source!AK386</f>
        <v>478.96</v>
      </c>
      <c r="H483" s="31" t="s">
        <v>3</v>
      </c>
      <c r="I483" s="10">
        <f>Source!AW386</f>
        <v>1</v>
      </c>
      <c r="J483" s="29">
        <f>ROUND((ROUND((Source!AC386*Source!AW386*Source!I386),2)),2)+(ROUND((ROUND(((Source!ET386)*Source!AV386*Source!I386),2)),2)+ROUND((ROUND(((Source!AE386-(Source!EU386))*Source!AV386*Source!I386),2)),2))+ROUND((ROUND((Source!AF386*Source!AV386*Source!I386),2)),2)</f>
        <v>24.43</v>
      </c>
      <c r="K483" s="10">
        <f>IF(Source!BC386&lt;&gt; 0, Source!BC386, 1)</f>
        <v>7.8</v>
      </c>
      <c r="L483" s="29">
        <f>Source!O386</f>
        <v>190.55</v>
      </c>
      <c r="Q483">
        <f>ROUND((Source!DN386/100)*ROUND((ROUND((Source!AF386*Source!AV386*Source!I386),2)),2), 2)</f>
        <v>0</v>
      </c>
      <c r="R483">
        <f>Source!X386</f>
        <v>0</v>
      </c>
      <c r="S483">
        <f>ROUND((Source!DO386/100)*ROUND((ROUND((Source!AF386*Source!AV386*Source!I386),2)),2), 2)</f>
        <v>0</v>
      </c>
      <c r="T483">
        <f>Source!Y386</f>
        <v>0</v>
      </c>
      <c r="U483">
        <f>ROUND((175/100)*ROUND((ROUND((Source!AE386*Source!AV386*Source!I386),2)),2), 2)</f>
        <v>0</v>
      </c>
      <c r="V483">
        <f>ROUND((160/100)*ROUND(ROUND((ROUND((Source!AE386*Source!AV386*Source!I386),2)*Source!BS386),2), 2), 2)</f>
        <v>0</v>
      </c>
      <c r="X483">
        <f>IF(Source!BI386&lt;=1,J483, 0)</f>
        <v>24.43</v>
      </c>
      <c r="Y483">
        <f>IF(Source!BI386=2,J483, 0)</f>
        <v>0</v>
      </c>
      <c r="Z483">
        <f>IF(Source!BI386=3,J483, 0)</f>
        <v>0</v>
      </c>
      <c r="AA483">
        <f>IF(Source!BI386=4,J483, 0)</f>
        <v>0</v>
      </c>
    </row>
    <row r="484" spans="1:27" ht="14.25" x14ac:dyDescent="0.2">
      <c r="A484" s="26"/>
      <c r="B484" s="26"/>
      <c r="C484" s="26"/>
      <c r="D484" s="26" t="s">
        <v>314</v>
      </c>
      <c r="E484" s="27" t="s">
        <v>315</v>
      </c>
      <c r="F484" s="10">
        <f>Source!DN385</f>
        <v>85</v>
      </c>
      <c r="G484" s="29"/>
      <c r="H484" s="28"/>
      <c r="I484" s="10"/>
      <c r="J484" s="29">
        <f>SUM(Q478:Q483)</f>
        <v>11.49</v>
      </c>
      <c r="K484" s="10">
        <f>Source!BZ385</f>
        <v>70</v>
      </c>
      <c r="L484" s="29">
        <f>SUM(R478:R483)</f>
        <v>249.75</v>
      </c>
    </row>
    <row r="485" spans="1:27" ht="14.25" x14ac:dyDescent="0.2">
      <c r="A485" s="26"/>
      <c r="B485" s="26"/>
      <c r="C485" s="26"/>
      <c r="D485" s="26" t="s">
        <v>316</v>
      </c>
      <c r="E485" s="27" t="s">
        <v>315</v>
      </c>
      <c r="F485" s="10">
        <f>Source!DO385</f>
        <v>70</v>
      </c>
      <c r="G485" s="29"/>
      <c r="H485" s="28"/>
      <c r="I485" s="10"/>
      <c r="J485" s="29">
        <f>SUM(S478:S484)</f>
        <v>9.4600000000000009</v>
      </c>
      <c r="K485" s="10">
        <f>Source!CA385</f>
        <v>41</v>
      </c>
      <c r="L485" s="29">
        <f>SUM(T478:T484)</f>
        <v>146.28</v>
      </c>
    </row>
    <row r="486" spans="1:27" ht="14.25" x14ac:dyDescent="0.2">
      <c r="A486" s="26"/>
      <c r="B486" s="26"/>
      <c r="C486" s="26"/>
      <c r="D486" s="26" t="s">
        <v>325</v>
      </c>
      <c r="E486" s="27" t="s">
        <v>315</v>
      </c>
      <c r="F486" s="10">
        <f>175</f>
        <v>175</v>
      </c>
      <c r="G486" s="29"/>
      <c r="H486" s="28"/>
      <c r="I486" s="10"/>
      <c r="J486" s="29">
        <f>SUM(U478:U485)</f>
        <v>0.4</v>
      </c>
      <c r="K486" s="10">
        <f>160</f>
        <v>160</v>
      </c>
      <c r="L486" s="29">
        <f>SUM(V478:V485)</f>
        <v>9.7100000000000009</v>
      </c>
    </row>
    <row r="487" spans="1:27" ht="14.25" x14ac:dyDescent="0.2">
      <c r="A487" s="34"/>
      <c r="B487" s="34"/>
      <c r="C487" s="34"/>
      <c r="D487" s="34" t="s">
        <v>317</v>
      </c>
      <c r="E487" s="35" t="s">
        <v>318</v>
      </c>
      <c r="F487" s="36">
        <f>Source!AQ385</f>
        <v>24.61</v>
      </c>
      <c r="G487" s="37"/>
      <c r="H487" s="38" t="str">
        <f>Source!DI385</f>
        <v/>
      </c>
      <c r="I487" s="36">
        <f>Source!AV385</f>
        <v>1</v>
      </c>
      <c r="J487" s="37">
        <f>Source!U385</f>
        <v>1.2305000000000001</v>
      </c>
      <c r="K487" s="36"/>
      <c r="L487" s="37"/>
    </row>
    <row r="488" spans="1:27" ht="15" x14ac:dyDescent="0.25">
      <c r="A488" s="39"/>
      <c r="B488" s="39"/>
      <c r="C488" s="39"/>
      <c r="D488" s="40" t="s">
        <v>319</v>
      </c>
      <c r="E488" s="39"/>
      <c r="F488" s="39"/>
      <c r="G488" s="39"/>
      <c r="H488" s="39"/>
      <c r="I488" s="76">
        <f>J479+J480+J482+J484+J485+J486+SUM(J483:J483)</f>
        <v>88.17</v>
      </c>
      <c r="J488" s="76"/>
      <c r="K488" s="76">
        <f>L479+L480+L482+L484+L485+L486+SUM(L483:L483)</f>
        <v>1227.8900000000001</v>
      </c>
      <c r="L488" s="76"/>
      <c r="O488" s="32">
        <f>J479+J480+J482+J484+J485+J486+SUM(J483:J483)</f>
        <v>88.17</v>
      </c>
      <c r="P488" s="32">
        <f>L479+L480+L482+L484+L485+L486+SUM(L483:L483)</f>
        <v>1227.8900000000001</v>
      </c>
      <c r="X488">
        <f>IF(Source!BI385&lt;=1,J479+J480+J482+J484+J485+J486-0, 0)</f>
        <v>63.74</v>
      </c>
      <c r="Y488">
        <f>IF(Source!BI385=2,J479+J480+J482+J484+J485+J486-0, 0)</f>
        <v>0</v>
      </c>
      <c r="Z488">
        <f>IF(Source!BI385=3,J479+J480+J482+J484+J485+J486-0, 0)</f>
        <v>0</v>
      </c>
      <c r="AA488">
        <f>IF(Source!BI385=4,J479+J480+J482+J484+J485+J486,0)</f>
        <v>0</v>
      </c>
    </row>
    <row r="490" spans="1:27" ht="28.5" x14ac:dyDescent="0.2">
      <c r="A490" s="26">
        <v>4</v>
      </c>
      <c r="B490" s="26">
        <v>4</v>
      </c>
      <c r="C490" s="26" t="str">
        <f>Source!F387</f>
        <v>6.58-2-1</v>
      </c>
      <c r="D490" s="26" t="s">
        <v>40</v>
      </c>
      <c r="E490" s="27" t="str">
        <f>Source!H387</f>
        <v>100 м2</v>
      </c>
      <c r="F490" s="10">
        <f>Source!I387</f>
        <v>0.8357</v>
      </c>
      <c r="G490" s="29"/>
      <c r="H490" s="28"/>
      <c r="I490" s="10"/>
      <c r="J490" s="29"/>
      <c r="K490" s="10"/>
      <c r="L490" s="29"/>
      <c r="Q490">
        <f>ROUND((Source!DN387/100)*ROUND((ROUND((Source!AF387*Source!AV387*Source!I387),2)),2), 2)</f>
        <v>127.92</v>
      </c>
      <c r="R490">
        <f>Source!X387</f>
        <v>2953.83</v>
      </c>
      <c r="S490">
        <f>ROUND((Source!DO387/100)*ROUND((ROUND((Source!AF387*Source!AV387*Source!I387),2)),2), 2)</f>
        <v>87.95</v>
      </c>
      <c r="T490">
        <f>Source!Y387</f>
        <v>1730.1</v>
      </c>
      <c r="U490">
        <f>ROUND((175/100)*ROUND((ROUND((Source!AE387*Source!AV387*Source!I387),2)),2), 2)</f>
        <v>0</v>
      </c>
      <c r="V490">
        <f>ROUND((160/100)*ROUND(ROUND((ROUND((Source!AE387*Source!AV387*Source!I387),2)*Source!BS387),2), 2), 2)</f>
        <v>0</v>
      </c>
    </row>
    <row r="491" spans="1:27" x14ac:dyDescent="0.2">
      <c r="D491" s="30" t="str">
        <f>"Объем: "&amp;Source!I387&amp;"=83,57/"&amp;"100"</f>
        <v>Объем: 0,8357=83,57/100</v>
      </c>
    </row>
    <row r="492" spans="1:27" ht="14.25" x14ac:dyDescent="0.2">
      <c r="A492" s="26"/>
      <c r="B492" s="26"/>
      <c r="C492" s="26"/>
      <c r="D492" s="26" t="s">
        <v>313</v>
      </c>
      <c r="E492" s="27"/>
      <c r="F492" s="10"/>
      <c r="G492" s="29">
        <f>Source!AO387</f>
        <v>191.34</v>
      </c>
      <c r="H492" s="28" t="str">
        <f>Source!DG387</f>
        <v/>
      </c>
      <c r="I492" s="10">
        <f>Source!AV387</f>
        <v>1</v>
      </c>
      <c r="J492" s="29">
        <f>ROUND((ROUND((Source!AF387*Source!AV387*Source!I387),2)),2)</f>
        <v>159.9</v>
      </c>
      <c r="K492" s="10">
        <f>IF(Source!BA387&lt;&gt; 0, Source!BA387, 1)</f>
        <v>26.39</v>
      </c>
      <c r="L492" s="29">
        <f>Source!S387</f>
        <v>4219.76</v>
      </c>
      <c r="W492">
        <f>J492</f>
        <v>159.9</v>
      </c>
    </row>
    <row r="493" spans="1:27" ht="28.5" x14ac:dyDescent="0.2">
      <c r="A493" s="26" t="s">
        <v>130</v>
      </c>
      <c r="B493" s="26" t="s">
        <v>130</v>
      </c>
      <c r="C493" s="26" t="str">
        <f>Source!F388</f>
        <v>9999990001</v>
      </c>
      <c r="D493" s="26" t="s">
        <v>29</v>
      </c>
      <c r="E493" s="27" t="str">
        <f>Source!H388</f>
        <v>т</v>
      </c>
      <c r="F493" s="10">
        <f>Source!I388</f>
        <v>-0.85241400000000001</v>
      </c>
      <c r="G493" s="29">
        <f>Source!AK388</f>
        <v>0</v>
      </c>
      <c r="H493" s="31" t="s">
        <v>3</v>
      </c>
      <c r="I493" s="10">
        <f>Source!AW388</f>
        <v>1</v>
      </c>
      <c r="J493" s="29">
        <f>ROUND((ROUND((Source!AC388*Source!AW388*Source!I388),2)),2)+(ROUND((ROUND(((Source!ET388)*Source!AV388*Source!I388),2)),2)+ROUND((ROUND(((Source!AE388-(Source!EU388))*Source!AV388*Source!I388),2)),2))+ROUND((ROUND((Source!AF388*Source!AV388*Source!I388),2)),2)</f>
        <v>0</v>
      </c>
      <c r="K493" s="10">
        <f>IF(Source!BC388&lt;&gt; 0, Source!BC388, 1)</f>
        <v>1</v>
      </c>
      <c r="L493" s="29">
        <f>Source!O388</f>
        <v>0</v>
      </c>
      <c r="Q493">
        <f>ROUND((Source!DN388/100)*ROUND((ROUND((Source!AF388*Source!AV388*Source!I388),2)),2), 2)</f>
        <v>0</v>
      </c>
      <c r="R493">
        <f>Source!X388</f>
        <v>0</v>
      </c>
      <c r="S493">
        <f>ROUND((Source!DO388/100)*ROUND((ROUND((Source!AF388*Source!AV388*Source!I388),2)),2), 2)</f>
        <v>0</v>
      </c>
      <c r="T493">
        <f>Source!Y388</f>
        <v>0</v>
      </c>
      <c r="U493">
        <f>ROUND((175/100)*ROUND((ROUND((Source!AE388*Source!AV388*Source!I388),2)),2), 2)</f>
        <v>0</v>
      </c>
      <c r="V493">
        <f>ROUND((160/100)*ROUND(ROUND((ROUND((Source!AE388*Source!AV388*Source!I388),2)*Source!BS388),2), 2), 2)</f>
        <v>0</v>
      </c>
      <c r="X493">
        <f>IF(Source!BI388&lt;=1,J493, 0)</f>
        <v>0</v>
      </c>
      <c r="Y493">
        <f>IF(Source!BI388=2,J493, 0)</f>
        <v>0</v>
      </c>
      <c r="Z493">
        <f>IF(Source!BI388=3,J493, 0)</f>
        <v>0</v>
      </c>
      <c r="AA493">
        <f>IF(Source!BI388=4,J493, 0)</f>
        <v>0</v>
      </c>
    </row>
    <row r="494" spans="1:27" ht="14.25" x14ac:dyDescent="0.2">
      <c r="A494" s="26"/>
      <c r="B494" s="26"/>
      <c r="C494" s="26"/>
      <c r="D494" s="26" t="s">
        <v>314</v>
      </c>
      <c r="E494" s="27" t="s">
        <v>315</v>
      </c>
      <c r="F494" s="10">
        <f>Source!DN387</f>
        <v>80</v>
      </c>
      <c r="G494" s="29"/>
      <c r="H494" s="28"/>
      <c r="I494" s="10"/>
      <c r="J494" s="29">
        <f>SUM(Q490:Q493)</f>
        <v>127.92</v>
      </c>
      <c r="K494" s="10">
        <f>Source!BZ387</f>
        <v>70</v>
      </c>
      <c r="L494" s="29">
        <f>SUM(R490:R493)</f>
        <v>2953.83</v>
      </c>
    </row>
    <row r="495" spans="1:27" ht="14.25" x14ac:dyDescent="0.2">
      <c r="A495" s="26"/>
      <c r="B495" s="26"/>
      <c r="C495" s="26"/>
      <c r="D495" s="26" t="s">
        <v>316</v>
      </c>
      <c r="E495" s="27" t="s">
        <v>315</v>
      </c>
      <c r="F495" s="10">
        <f>Source!DO387</f>
        <v>55</v>
      </c>
      <c r="G495" s="29"/>
      <c r="H495" s="28"/>
      <c r="I495" s="10"/>
      <c r="J495" s="29">
        <f>SUM(S490:S494)</f>
        <v>87.95</v>
      </c>
      <c r="K495" s="10">
        <f>Source!CA387</f>
        <v>41</v>
      </c>
      <c r="L495" s="29">
        <f>SUM(T490:T494)</f>
        <v>1730.1</v>
      </c>
    </row>
    <row r="496" spans="1:27" ht="14.25" x14ac:dyDescent="0.2">
      <c r="A496" s="34"/>
      <c r="B496" s="34"/>
      <c r="C496" s="34"/>
      <c r="D496" s="34" t="s">
        <v>317</v>
      </c>
      <c r="E496" s="35" t="s">
        <v>318</v>
      </c>
      <c r="F496" s="36">
        <f>Source!AQ387</f>
        <v>17.41</v>
      </c>
      <c r="G496" s="37"/>
      <c r="H496" s="38" t="str">
        <f>Source!DI387</f>
        <v/>
      </c>
      <c r="I496" s="36">
        <f>Source!AV387</f>
        <v>1</v>
      </c>
      <c r="J496" s="37">
        <f>Source!U387</f>
        <v>14.549537000000001</v>
      </c>
      <c r="K496" s="36"/>
      <c r="L496" s="37"/>
    </row>
    <row r="497" spans="1:27" ht="15" x14ac:dyDescent="0.25">
      <c r="A497" s="39"/>
      <c r="B497" s="39"/>
      <c r="C497" s="39"/>
      <c r="D497" s="40" t="s">
        <v>319</v>
      </c>
      <c r="E497" s="39"/>
      <c r="F497" s="39"/>
      <c r="G497" s="39"/>
      <c r="H497" s="39"/>
      <c r="I497" s="76">
        <f>J492+J494+J495+SUM(J493:J493)</f>
        <v>375.77</v>
      </c>
      <c r="J497" s="76"/>
      <c r="K497" s="76">
        <f>L492+L494+L495+SUM(L493:L493)</f>
        <v>8903.69</v>
      </c>
      <c r="L497" s="76"/>
      <c r="O497" s="32">
        <f>J492+J494+J495+SUM(J493:J493)</f>
        <v>375.77</v>
      </c>
      <c r="P497" s="32">
        <f>L492+L494+L495+SUM(L493:L493)</f>
        <v>8903.69</v>
      </c>
      <c r="X497">
        <f>IF(Source!BI387&lt;=1,J492+J494+J495-0, 0)</f>
        <v>375.77</v>
      </c>
      <c r="Y497">
        <f>IF(Source!BI387=2,J492+J494+J495-0, 0)</f>
        <v>0</v>
      </c>
      <c r="Z497">
        <f>IF(Source!BI387=3,J492+J494+J495-0, 0)</f>
        <v>0</v>
      </c>
      <c r="AA497">
        <f>IF(Source!BI387=4,J492+J494+J495,0)</f>
        <v>0</v>
      </c>
    </row>
    <row r="499" spans="1:27" ht="57" x14ac:dyDescent="0.2">
      <c r="A499" s="26">
        <v>5</v>
      </c>
      <c r="B499" s="26">
        <v>5</v>
      </c>
      <c r="C499" s="26" t="str">
        <f>Source!F389</f>
        <v>3.12-3-4</v>
      </c>
      <c r="D499" s="26" t="s">
        <v>132</v>
      </c>
      <c r="E499" s="27" t="str">
        <f>Source!H389</f>
        <v>100 м2</v>
      </c>
      <c r="F499" s="10">
        <f>Source!I389</f>
        <v>0.8357</v>
      </c>
      <c r="G499" s="29"/>
      <c r="H499" s="28"/>
      <c r="I499" s="10"/>
      <c r="J499" s="29"/>
      <c r="K499" s="10"/>
      <c r="L499" s="29"/>
      <c r="Q499">
        <f>ROUND((Source!DN389/100)*ROUND((ROUND((Source!AF389*Source!AV389*Source!I389),2)),2), 2)</f>
        <v>688.66</v>
      </c>
      <c r="R499">
        <f>Source!X389</f>
        <v>15202.96</v>
      </c>
      <c r="S499">
        <f>ROUND((Source!DO389/100)*ROUND((ROUND((Source!AF389*Source!AV389*Source!I389),2)),2), 2)</f>
        <v>523.11</v>
      </c>
      <c r="T499">
        <f>Source!Y389</f>
        <v>7164.61</v>
      </c>
      <c r="U499">
        <f>ROUND((175/100)*ROUND((ROUND((Source!AE389*Source!AV389*Source!I389),2)),2), 2)</f>
        <v>129.91999999999999</v>
      </c>
      <c r="V499">
        <f>ROUND((160/100)*ROUND(ROUND((ROUND((Source!AE389*Source!AV389*Source!I389),2)*Source!BS389),2), 2), 2)</f>
        <v>3134.7</v>
      </c>
    </row>
    <row r="500" spans="1:27" ht="14.25" x14ac:dyDescent="0.2">
      <c r="A500" s="26"/>
      <c r="B500" s="26"/>
      <c r="C500" s="26"/>
      <c r="D500" s="26" t="s">
        <v>313</v>
      </c>
      <c r="E500" s="27"/>
      <c r="F500" s="10"/>
      <c r="G500" s="29">
        <f>Source!AO389</f>
        <v>689</v>
      </c>
      <c r="H500" s="28" t="str">
        <f>Source!DG389</f>
        <v>)*1,15</v>
      </c>
      <c r="I500" s="10">
        <f>Source!AV389</f>
        <v>1</v>
      </c>
      <c r="J500" s="29">
        <f>ROUND((ROUND((Source!AF389*Source!AV389*Source!I389),2)),2)</f>
        <v>662.17</v>
      </c>
      <c r="K500" s="10">
        <f>IF(Source!BA389&lt;&gt; 0, Source!BA389, 1)</f>
        <v>26.39</v>
      </c>
      <c r="L500" s="29">
        <f>Source!S389</f>
        <v>17474.669999999998</v>
      </c>
      <c r="W500">
        <f>J500</f>
        <v>662.17</v>
      </c>
    </row>
    <row r="501" spans="1:27" ht="14.25" x14ac:dyDescent="0.2">
      <c r="A501" s="26"/>
      <c r="B501" s="26"/>
      <c r="C501" s="26"/>
      <c r="D501" s="26" t="s">
        <v>322</v>
      </c>
      <c r="E501" s="27"/>
      <c r="F501" s="10"/>
      <c r="G501" s="29">
        <f>Source!AM389</f>
        <v>267.17</v>
      </c>
      <c r="H501" s="28" t="str">
        <f>Source!DE389</f>
        <v>)*1,25</v>
      </c>
      <c r="I501" s="10">
        <f>Source!AV389</f>
        <v>1</v>
      </c>
      <c r="J501" s="29">
        <f>(ROUND((ROUND((((Source!ET389*1.25))*Source!AV389*Source!I389),2)),2)+ROUND((ROUND(((Source!AE389-((Source!EU389*1.25)))*Source!AV389*Source!I389),2)),2))</f>
        <v>279.08999999999997</v>
      </c>
      <c r="K501" s="10">
        <f>IF(Source!BB389&lt;&gt; 0, Source!BB389, 1)</f>
        <v>12.18</v>
      </c>
      <c r="L501" s="29">
        <f>Source!Q389</f>
        <v>3399.32</v>
      </c>
    </row>
    <row r="502" spans="1:27" ht="14.25" x14ac:dyDescent="0.2">
      <c r="A502" s="26"/>
      <c r="B502" s="26"/>
      <c r="C502" s="26"/>
      <c r="D502" s="26" t="s">
        <v>323</v>
      </c>
      <c r="E502" s="27"/>
      <c r="F502" s="10"/>
      <c r="G502" s="29">
        <f>Source!AN389</f>
        <v>71.069999999999993</v>
      </c>
      <c r="H502" s="28" t="str">
        <f>Source!DF389</f>
        <v>)*1,25</v>
      </c>
      <c r="I502" s="10">
        <f>Source!AV389</f>
        <v>1</v>
      </c>
      <c r="J502" s="41">
        <f>ROUND((ROUND((Source!AE389*Source!AV389*Source!I389),2)),2)</f>
        <v>74.239999999999995</v>
      </c>
      <c r="K502" s="10">
        <f>IF(Source!BS389&lt;&gt; 0, Source!BS389, 1)</f>
        <v>26.39</v>
      </c>
      <c r="L502" s="41">
        <f>Source!R389</f>
        <v>1959.19</v>
      </c>
      <c r="W502">
        <f>J502</f>
        <v>74.239999999999995</v>
      </c>
    </row>
    <row r="503" spans="1:27" ht="14.25" x14ac:dyDescent="0.2">
      <c r="A503" s="26"/>
      <c r="B503" s="26"/>
      <c r="C503" s="26"/>
      <c r="D503" s="26" t="s">
        <v>324</v>
      </c>
      <c r="E503" s="27"/>
      <c r="F503" s="10"/>
      <c r="G503" s="29">
        <f>Source!AL389</f>
        <v>705.14</v>
      </c>
      <c r="H503" s="28" t="str">
        <f>Source!DD389</f>
        <v/>
      </c>
      <c r="I503" s="10">
        <f>Source!AW389</f>
        <v>1</v>
      </c>
      <c r="J503" s="29">
        <f>ROUND((ROUND((Source!AC389*Source!AW389*Source!I389),2)),2)</f>
        <v>589.29</v>
      </c>
      <c r="K503" s="10">
        <f>IF(Source!BC389&lt;&gt; 0, Source!BC389, 1)</f>
        <v>3.7</v>
      </c>
      <c r="L503" s="29">
        <f>Source!P389</f>
        <v>2180.37</v>
      </c>
    </row>
    <row r="504" spans="1:27" ht="199.5" x14ac:dyDescent="0.2">
      <c r="A504" s="26" t="s">
        <v>141</v>
      </c>
      <c r="B504" s="26" t="s">
        <v>141</v>
      </c>
      <c r="C504" s="26" t="str">
        <f>Source!F390</f>
        <v>1.1-1-1312</v>
      </c>
      <c r="D504" s="26" t="s">
        <v>282</v>
      </c>
      <c r="E504" s="27" t="str">
        <f>Source!H390</f>
        <v>м2</v>
      </c>
      <c r="F504" s="10">
        <f>Source!I390</f>
        <v>112.81950000000001</v>
      </c>
      <c r="G504" s="29">
        <f>Source!AK390</f>
        <v>25.09</v>
      </c>
      <c r="H504" s="31" t="s">
        <v>3</v>
      </c>
      <c r="I504" s="10">
        <f>Source!AW390</f>
        <v>1</v>
      </c>
      <c r="J504" s="29">
        <f>ROUND((ROUND((Source!AC390*Source!AW390*Source!I390),2)),2)+(ROUND((ROUND(((Source!ET390)*Source!AV390*Source!I390),2)),2)+ROUND((ROUND(((Source!AE390-(Source!EU390))*Source!AV390*Source!I390),2)),2))+ROUND((ROUND((Source!AF390*Source!AV390*Source!I390),2)),2)</f>
        <v>2830.64</v>
      </c>
      <c r="K504" s="10">
        <f>IF(Source!BC390&lt;&gt; 0, Source!BC390, 1)</f>
        <v>10.5</v>
      </c>
      <c r="L504" s="29">
        <f>Source!O390</f>
        <v>29721.72</v>
      </c>
      <c r="Q504">
        <f>ROUND((Source!DN390/100)*ROUND((ROUND((Source!AF390*Source!AV390*Source!I390),2)),2), 2)</f>
        <v>0</v>
      </c>
      <c r="R504">
        <f>Source!X390</f>
        <v>0</v>
      </c>
      <c r="S504">
        <f>ROUND((Source!DO390/100)*ROUND((ROUND((Source!AF390*Source!AV390*Source!I390),2)),2), 2)</f>
        <v>0</v>
      </c>
      <c r="T504">
        <f>Source!Y390</f>
        <v>0</v>
      </c>
      <c r="U504">
        <f>ROUND((175/100)*ROUND((ROUND((Source!AE390*Source!AV390*Source!I390),2)),2), 2)</f>
        <v>0</v>
      </c>
      <c r="V504">
        <f>ROUND((160/100)*ROUND(ROUND((ROUND((Source!AE390*Source!AV390*Source!I390),2)*Source!BS390),2), 2), 2)</f>
        <v>0</v>
      </c>
      <c r="X504">
        <f>IF(Source!BI390&lt;=1,J504, 0)</f>
        <v>2830.64</v>
      </c>
      <c r="Y504">
        <f>IF(Source!BI390=2,J504, 0)</f>
        <v>0</v>
      </c>
      <c r="Z504">
        <f>IF(Source!BI390=3,J504, 0)</f>
        <v>0</v>
      </c>
      <c r="AA504">
        <f>IF(Source!BI390=4,J504, 0)</f>
        <v>0</v>
      </c>
    </row>
    <row r="505" spans="1:27" ht="228" x14ac:dyDescent="0.2">
      <c r="A505" s="26" t="s">
        <v>145</v>
      </c>
      <c r="B505" s="26" t="s">
        <v>145</v>
      </c>
      <c r="C505" s="26" t="str">
        <f>Source!F391</f>
        <v>1.1-1-1313</v>
      </c>
      <c r="D505" s="26" t="s">
        <v>283</v>
      </c>
      <c r="E505" s="27" t="str">
        <f>Source!H391</f>
        <v>м2</v>
      </c>
      <c r="F505" s="10">
        <f>Source!I391</f>
        <v>110.56310999999998</v>
      </c>
      <c r="G505" s="29">
        <f>Source!AK391</f>
        <v>23.06</v>
      </c>
      <c r="H505" s="31" t="s">
        <v>3</v>
      </c>
      <c r="I505" s="10">
        <f>Source!AW391</f>
        <v>1</v>
      </c>
      <c r="J505" s="29">
        <f>ROUND((ROUND((Source!AC391*Source!AW391*Source!I391),2)),2)+(ROUND((ROUND(((Source!ET391)*Source!AV391*Source!I391),2)),2)+ROUND((ROUND(((Source!AE391-(Source!EU391))*Source!AV391*Source!I391),2)),2))+ROUND((ROUND((Source!AF391*Source!AV391*Source!I391),2)),2)</f>
        <v>2549.59</v>
      </c>
      <c r="K505" s="10">
        <f>IF(Source!BC391&lt;&gt; 0, Source!BC391, 1)</f>
        <v>10.74</v>
      </c>
      <c r="L505" s="29">
        <f>Source!O391</f>
        <v>27382.6</v>
      </c>
      <c r="Q505">
        <f>ROUND((Source!DN391/100)*ROUND((ROUND((Source!AF391*Source!AV391*Source!I391),2)),2), 2)</f>
        <v>0</v>
      </c>
      <c r="R505">
        <f>Source!X391</f>
        <v>0</v>
      </c>
      <c r="S505">
        <f>ROUND((Source!DO391/100)*ROUND((ROUND((Source!AF391*Source!AV391*Source!I391),2)),2), 2)</f>
        <v>0</v>
      </c>
      <c r="T505">
        <f>Source!Y391</f>
        <v>0</v>
      </c>
      <c r="U505">
        <f>ROUND((175/100)*ROUND((ROUND((Source!AE391*Source!AV391*Source!I391),2)),2), 2)</f>
        <v>0</v>
      </c>
      <c r="V505">
        <f>ROUND((160/100)*ROUND(ROUND((ROUND((Source!AE391*Source!AV391*Source!I391),2)*Source!BS391),2), 2), 2)</f>
        <v>0</v>
      </c>
      <c r="X505">
        <f>IF(Source!BI391&lt;=1,J505, 0)</f>
        <v>2549.59</v>
      </c>
      <c r="Y505">
        <f>IF(Source!BI391=2,J505, 0)</f>
        <v>0</v>
      </c>
      <c r="Z505">
        <f>IF(Source!BI391=3,J505, 0)</f>
        <v>0</v>
      </c>
      <c r="AA505">
        <f>IF(Source!BI391=4,J505, 0)</f>
        <v>0</v>
      </c>
    </row>
    <row r="506" spans="1:27" ht="14.25" x14ac:dyDescent="0.2">
      <c r="A506" s="26"/>
      <c r="B506" s="26"/>
      <c r="C506" s="26"/>
      <c r="D506" s="26" t="s">
        <v>314</v>
      </c>
      <c r="E506" s="27" t="s">
        <v>315</v>
      </c>
      <c r="F506" s="10">
        <f>Source!DN389</f>
        <v>104</v>
      </c>
      <c r="G506" s="29"/>
      <c r="H506" s="28"/>
      <c r="I506" s="10"/>
      <c r="J506" s="29">
        <f>SUM(Q499:Q505)</f>
        <v>688.66</v>
      </c>
      <c r="K506" s="10">
        <f>Source!BZ389</f>
        <v>87</v>
      </c>
      <c r="L506" s="29">
        <f>SUM(R499:R505)</f>
        <v>15202.96</v>
      </c>
    </row>
    <row r="507" spans="1:27" ht="14.25" x14ac:dyDescent="0.2">
      <c r="A507" s="26"/>
      <c r="B507" s="26"/>
      <c r="C507" s="26"/>
      <c r="D507" s="26" t="s">
        <v>316</v>
      </c>
      <c r="E507" s="27" t="s">
        <v>315</v>
      </c>
      <c r="F507" s="10">
        <f>Source!DO389</f>
        <v>79</v>
      </c>
      <c r="G507" s="29"/>
      <c r="H507" s="28"/>
      <c r="I507" s="10"/>
      <c r="J507" s="29">
        <f>SUM(S499:S506)</f>
        <v>523.11</v>
      </c>
      <c r="K507" s="10">
        <f>Source!CA389</f>
        <v>41</v>
      </c>
      <c r="L507" s="29">
        <f>SUM(T499:T506)</f>
        <v>7164.61</v>
      </c>
    </row>
    <row r="508" spans="1:27" ht="14.25" x14ac:dyDescent="0.2">
      <c r="A508" s="26"/>
      <c r="B508" s="26"/>
      <c r="C508" s="26"/>
      <c r="D508" s="26" t="s">
        <v>325</v>
      </c>
      <c r="E508" s="27" t="s">
        <v>315</v>
      </c>
      <c r="F508" s="10">
        <f>175</f>
        <v>175</v>
      </c>
      <c r="G508" s="29"/>
      <c r="H508" s="28"/>
      <c r="I508" s="10"/>
      <c r="J508" s="29">
        <f>SUM(U499:U507)</f>
        <v>129.91999999999999</v>
      </c>
      <c r="K508" s="10">
        <f>160</f>
        <v>160</v>
      </c>
      <c r="L508" s="29">
        <f>SUM(V499:V507)</f>
        <v>3134.7</v>
      </c>
    </row>
    <row r="509" spans="1:27" ht="14.25" x14ac:dyDescent="0.2">
      <c r="A509" s="34"/>
      <c r="B509" s="34"/>
      <c r="C509" s="34"/>
      <c r="D509" s="34" t="s">
        <v>317</v>
      </c>
      <c r="E509" s="35" t="s">
        <v>318</v>
      </c>
      <c r="F509" s="36">
        <f>Source!AQ389</f>
        <v>53</v>
      </c>
      <c r="G509" s="37"/>
      <c r="H509" s="38" t="str">
        <f>Source!DI389</f>
        <v>)*1,15</v>
      </c>
      <c r="I509" s="36">
        <f>Source!AV389</f>
        <v>1</v>
      </c>
      <c r="J509" s="37">
        <f>Source!U389</f>
        <v>50.935914999999994</v>
      </c>
      <c r="K509" s="36"/>
      <c r="L509" s="37"/>
    </row>
    <row r="510" spans="1:27" ht="15" x14ac:dyDescent="0.25">
      <c r="A510" s="39"/>
      <c r="B510" s="39"/>
      <c r="C510" s="39"/>
      <c r="D510" s="40" t="s">
        <v>319</v>
      </c>
      <c r="E510" s="39"/>
      <c r="F510" s="39"/>
      <c r="G510" s="39"/>
      <c r="H510" s="39"/>
      <c r="I510" s="76">
        <f>J500+J501+J503+J506+J507+J508+SUM(J504:J505)</f>
        <v>8252.4699999999993</v>
      </c>
      <c r="J510" s="76"/>
      <c r="K510" s="76">
        <f>L500+L501+L503+L506+L507+L508+SUM(L504:L505)</f>
        <v>105660.94999999998</v>
      </c>
      <c r="L510" s="76"/>
      <c r="O510" s="32">
        <f>J500+J501+J503+J506+J507+J508+SUM(J504:J505)</f>
        <v>8252.4699999999993</v>
      </c>
      <c r="P510" s="32">
        <f>L500+L501+L503+L506+L507+L508+SUM(L504:L505)</f>
        <v>105660.94999999998</v>
      </c>
      <c r="X510">
        <f>IF(Source!BI389&lt;=1,J500+J501+J503+J506+J507+J508-0, 0)</f>
        <v>2872.2400000000002</v>
      </c>
      <c r="Y510">
        <f>IF(Source!BI389=2,J500+J501+J503+J506+J507+J508-0, 0)</f>
        <v>0</v>
      </c>
      <c r="Z510">
        <f>IF(Source!BI389=3,J500+J501+J503+J506+J507+J508-0, 0)</f>
        <v>0</v>
      </c>
      <c r="AA510">
        <f>IF(Source!BI389=4,J500+J501+J503+J506+J507+J508,0)</f>
        <v>0</v>
      </c>
    </row>
    <row r="512" spans="1:27" ht="99.75" x14ac:dyDescent="0.2">
      <c r="A512" s="26">
        <v>6</v>
      </c>
      <c r="B512" s="26">
        <v>6</v>
      </c>
      <c r="C512" s="26" t="str">
        <f>Source!F392</f>
        <v>3.12-3-10</v>
      </c>
      <c r="D512" s="26" t="s">
        <v>150</v>
      </c>
      <c r="E512" s="27" t="str">
        <f>Source!H392</f>
        <v>100 м2</v>
      </c>
      <c r="F512" s="10">
        <f>Source!I392</f>
        <v>3.5000000000000001E-3</v>
      </c>
      <c r="G512" s="29"/>
      <c r="H512" s="28"/>
      <c r="I512" s="10"/>
      <c r="J512" s="29"/>
      <c r="K512" s="10"/>
      <c r="L512" s="29"/>
      <c r="Q512">
        <f>ROUND((Source!DN392/100)*ROUND((ROUND((Source!AF392*Source!AV392*Source!I392),2)),2), 2)</f>
        <v>4.13</v>
      </c>
      <c r="R512">
        <f>Source!X392</f>
        <v>91.15</v>
      </c>
      <c r="S512">
        <f>ROUND((Source!DO392/100)*ROUND((ROUND((Source!AF392*Source!AV392*Source!I392),2)),2), 2)</f>
        <v>3.14</v>
      </c>
      <c r="T512">
        <f>Source!Y392</f>
        <v>42.96</v>
      </c>
      <c r="U512">
        <f>ROUND((175/100)*ROUND((ROUND((Source!AE392*Source!AV392*Source!I392),2)),2), 2)</f>
        <v>7.0000000000000007E-2</v>
      </c>
      <c r="V512">
        <f>ROUND((160/100)*ROUND(ROUND((ROUND((Source!AE392*Source!AV392*Source!I392),2)*Source!BS392),2), 2), 2)</f>
        <v>1.7</v>
      </c>
    </row>
    <row r="513" spans="1:27" x14ac:dyDescent="0.2">
      <c r="D513" s="30" t="str">
        <f>"Объем: "&amp;Source!I392&amp;"=0,35/"&amp;"100"</f>
        <v>Объем: 0,0035=0,35/100</v>
      </c>
    </row>
    <row r="514" spans="1:27" ht="14.25" x14ac:dyDescent="0.2">
      <c r="A514" s="26"/>
      <c r="B514" s="26"/>
      <c r="C514" s="26"/>
      <c r="D514" s="26" t="s">
        <v>313</v>
      </c>
      <c r="E514" s="27"/>
      <c r="F514" s="10"/>
      <c r="G514" s="29">
        <f>Source!AO392</f>
        <v>986.85</v>
      </c>
      <c r="H514" s="28" t="str">
        <f>Source!DG392</f>
        <v>)*1,15</v>
      </c>
      <c r="I514" s="10">
        <f>Source!AV392</f>
        <v>1</v>
      </c>
      <c r="J514" s="29">
        <f>ROUND((ROUND((Source!AF392*Source!AV392*Source!I392),2)),2)</f>
        <v>3.97</v>
      </c>
      <c r="K514" s="10">
        <f>IF(Source!BA392&lt;&gt; 0, Source!BA392, 1)</f>
        <v>26.39</v>
      </c>
      <c r="L514" s="29">
        <f>Source!S392</f>
        <v>104.77</v>
      </c>
      <c r="W514">
        <f>J514</f>
        <v>3.97</v>
      </c>
    </row>
    <row r="515" spans="1:27" ht="14.25" x14ac:dyDescent="0.2">
      <c r="A515" s="26"/>
      <c r="B515" s="26"/>
      <c r="C515" s="26"/>
      <c r="D515" s="26" t="s">
        <v>322</v>
      </c>
      <c r="E515" s="27"/>
      <c r="F515" s="10"/>
      <c r="G515" s="29">
        <f>Source!AM392</f>
        <v>50.84</v>
      </c>
      <c r="H515" s="28" t="str">
        <f>Source!DE392</f>
        <v>)*1,25</v>
      </c>
      <c r="I515" s="10">
        <f>Source!AV392</f>
        <v>1</v>
      </c>
      <c r="J515" s="29">
        <f>(ROUND((ROUND((((Source!ET392*1.25))*Source!AV392*Source!I392),2)),2)+ROUND((ROUND(((Source!AE392-((Source!EU392*1.25)))*Source!AV392*Source!I392),2)),2))</f>
        <v>0.22</v>
      </c>
      <c r="K515" s="10">
        <f>IF(Source!BB392&lt;&gt; 0, Source!BB392, 1)</f>
        <v>9.3800000000000008</v>
      </c>
      <c r="L515" s="29">
        <f>Source!Q392</f>
        <v>2.06</v>
      </c>
    </row>
    <row r="516" spans="1:27" ht="14.25" x14ac:dyDescent="0.2">
      <c r="A516" s="26"/>
      <c r="B516" s="26"/>
      <c r="C516" s="26"/>
      <c r="D516" s="26" t="s">
        <v>323</v>
      </c>
      <c r="E516" s="27"/>
      <c r="F516" s="10"/>
      <c r="G516" s="29">
        <f>Source!AN392</f>
        <v>8.01</v>
      </c>
      <c r="H516" s="28" t="str">
        <f>Source!DF392</f>
        <v>)*1,25</v>
      </c>
      <c r="I516" s="10">
        <f>Source!AV392</f>
        <v>1</v>
      </c>
      <c r="J516" s="41">
        <f>ROUND((ROUND((Source!AE392*Source!AV392*Source!I392),2)),2)</f>
        <v>0.04</v>
      </c>
      <c r="K516" s="10">
        <f>IF(Source!BS392&lt;&gt; 0, Source!BS392, 1)</f>
        <v>26.39</v>
      </c>
      <c r="L516" s="41">
        <f>Source!R392</f>
        <v>1.06</v>
      </c>
      <c r="W516">
        <f>J516</f>
        <v>0.04</v>
      </c>
    </row>
    <row r="517" spans="1:27" ht="14.25" x14ac:dyDescent="0.2">
      <c r="A517" s="26"/>
      <c r="B517" s="26"/>
      <c r="C517" s="26"/>
      <c r="D517" s="26" t="s">
        <v>324</v>
      </c>
      <c r="E517" s="27"/>
      <c r="F517" s="10"/>
      <c r="G517" s="29">
        <f>Source!AL392</f>
        <v>7205.92</v>
      </c>
      <c r="H517" s="28" t="str">
        <f>Source!DD392</f>
        <v/>
      </c>
      <c r="I517" s="10">
        <f>Source!AW392</f>
        <v>1</v>
      </c>
      <c r="J517" s="29">
        <f>ROUND((ROUND((Source!AC392*Source!AW392*Source!I392),2)),2)</f>
        <v>25.22</v>
      </c>
      <c r="K517" s="10">
        <f>IF(Source!BC392&lt;&gt; 0, Source!BC392, 1)</f>
        <v>1.95</v>
      </c>
      <c r="L517" s="29">
        <f>Source!P392</f>
        <v>49.18</v>
      </c>
    </row>
    <row r="518" spans="1:27" ht="199.5" x14ac:dyDescent="0.2">
      <c r="A518" s="26" t="s">
        <v>152</v>
      </c>
      <c r="B518" s="26" t="s">
        <v>152</v>
      </c>
      <c r="C518" s="26" t="str">
        <f>Source!F393</f>
        <v>1.1-1-1312</v>
      </c>
      <c r="D518" s="26" t="s">
        <v>282</v>
      </c>
      <c r="E518" s="27" t="str">
        <f>Source!H393</f>
        <v>м2</v>
      </c>
      <c r="F518" s="10">
        <f>Source!I393</f>
        <v>0.472605</v>
      </c>
      <c r="G518" s="29">
        <f>Source!AK393</f>
        <v>25.09</v>
      </c>
      <c r="H518" s="31" t="s">
        <v>3</v>
      </c>
      <c r="I518" s="10">
        <f>Source!AW393</f>
        <v>1</v>
      </c>
      <c r="J518" s="29">
        <f>ROUND((ROUND((Source!AC393*Source!AW393*Source!I393),2)),2)+(ROUND((ROUND(((Source!ET393)*Source!AV393*Source!I393),2)),2)+ROUND((ROUND(((Source!AE393-(Source!EU393))*Source!AV393*Source!I393),2)),2))+ROUND((ROUND((Source!AF393*Source!AV393*Source!I393),2)),2)</f>
        <v>11.86</v>
      </c>
      <c r="K518" s="10">
        <f>IF(Source!BC393&lt;&gt; 0, Source!BC393, 1)</f>
        <v>10.5</v>
      </c>
      <c r="L518" s="29">
        <f>Source!O393</f>
        <v>124.53</v>
      </c>
      <c r="Q518">
        <f>ROUND((Source!DN393/100)*ROUND((ROUND((Source!AF393*Source!AV393*Source!I393),2)),2), 2)</f>
        <v>0</v>
      </c>
      <c r="R518">
        <f>Source!X393</f>
        <v>0</v>
      </c>
      <c r="S518">
        <f>ROUND((Source!DO393/100)*ROUND((ROUND((Source!AF393*Source!AV393*Source!I393),2)),2), 2)</f>
        <v>0</v>
      </c>
      <c r="T518">
        <f>Source!Y393</f>
        <v>0</v>
      </c>
      <c r="U518">
        <f>ROUND((175/100)*ROUND((ROUND((Source!AE393*Source!AV393*Source!I393),2)),2), 2)</f>
        <v>0</v>
      </c>
      <c r="V518">
        <f>ROUND((160/100)*ROUND(ROUND((ROUND((Source!AE393*Source!AV393*Source!I393),2)*Source!BS393),2), 2), 2)</f>
        <v>0</v>
      </c>
      <c r="X518">
        <f>IF(Source!BI393&lt;=1,J518, 0)</f>
        <v>11.86</v>
      </c>
      <c r="Y518">
        <f>IF(Source!BI393=2,J518, 0)</f>
        <v>0</v>
      </c>
      <c r="Z518">
        <f>IF(Source!BI393=3,J518, 0)</f>
        <v>0</v>
      </c>
      <c r="AA518">
        <f>IF(Source!BI393=4,J518, 0)</f>
        <v>0</v>
      </c>
    </row>
    <row r="519" spans="1:27" ht="228" x14ac:dyDescent="0.2">
      <c r="A519" s="26" t="s">
        <v>153</v>
      </c>
      <c r="B519" s="26" t="s">
        <v>153</v>
      </c>
      <c r="C519" s="26" t="str">
        <f>Source!F394</f>
        <v>1.1-1-1313</v>
      </c>
      <c r="D519" s="26" t="s">
        <v>283</v>
      </c>
      <c r="E519" s="27" t="str">
        <f>Source!H394</f>
        <v>м2</v>
      </c>
      <c r="F519" s="10">
        <f>Source!I394</f>
        <v>0.21094499999999999</v>
      </c>
      <c r="G519" s="29">
        <f>Source!AK394</f>
        <v>23.06</v>
      </c>
      <c r="H519" s="31" t="s">
        <v>3</v>
      </c>
      <c r="I519" s="10">
        <f>Source!AW394</f>
        <v>1</v>
      </c>
      <c r="J519" s="29">
        <f>ROUND((ROUND((Source!AC394*Source!AW394*Source!I394),2)),2)+(ROUND((ROUND(((Source!ET394)*Source!AV394*Source!I394),2)),2)+ROUND((ROUND(((Source!AE394-(Source!EU394))*Source!AV394*Source!I394),2)),2))+ROUND((ROUND((Source!AF394*Source!AV394*Source!I394),2)),2)</f>
        <v>4.8600000000000003</v>
      </c>
      <c r="K519" s="10">
        <f>IF(Source!BC394&lt;&gt; 0, Source!BC394, 1)</f>
        <v>10.74</v>
      </c>
      <c r="L519" s="29">
        <f>Source!O394</f>
        <v>52.2</v>
      </c>
      <c r="Q519">
        <f>ROUND((Source!DN394/100)*ROUND((ROUND((Source!AF394*Source!AV394*Source!I394),2)),2), 2)</f>
        <v>0</v>
      </c>
      <c r="R519">
        <f>Source!X394</f>
        <v>0</v>
      </c>
      <c r="S519">
        <f>ROUND((Source!DO394/100)*ROUND((ROUND((Source!AF394*Source!AV394*Source!I394),2)),2), 2)</f>
        <v>0</v>
      </c>
      <c r="T519">
        <f>Source!Y394</f>
        <v>0</v>
      </c>
      <c r="U519">
        <f>ROUND((175/100)*ROUND((ROUND((Source!AE394*Source!AV394*Source!I394),2)),2), 2)</f>
        <v>0</v>
      </c>
      <c r="V519">
        <f>ROUND((160/100)*ROUND(ROUND((ROUND((Source!AE394*Source!AV394*Source!I394),2)*Source!BS394),2), 2), 2)</f>
        <v>0</v>
      </c>
      <c r="X519">
        <f>IF(Source!BI394&lt;=1,J519, 0)</f>
        <v>4.8600000000000003</v>
      </c>
      <c r="Y519">
        <f>IF(Source!BI394=2,J519, 0)</f>
        <v>0</v>
      </c>
      <c r="Z519">
        <f>IF(Source!BI394=3,J519, 0)</f>
        <v>0</v>
      </c>
      <c r="AA519">
        <f>IF(Source!BI394=4,J519, 0)</f>
        <v>0</v>
      </c>
    </row>
    <row r="520" spans="1:27" ht="14.25" x14ac:dyDescent="0.2">
      <c r="A520" s="26"/>
      <c r="B520" s="26"/>
      <c r="C520" s="26"/>
      <c r="D520" s="26" t="s">
        <v>314</v>
      </c>
      <c r="E520" s="27" t="s">
        <v>315</v>
      </c>
      <c r="F520" s="10">
        <f>Source!DN392</f>
        <v>104</v>
      </c>
      <c r="G520" s="29"/>
      <c r="H520" s="28"/>
      <c r="I520" s="10"/>
      <c r="J520" s="29">
        <f>SUM(Q512:Q519)</f>
        <v>4.13</v>
      </c>
      <c r="K520" s="10">
        <f>Source!BZ392</f>
        <v>87</v>
      </c>
      <c r="L520" s="29">
        <f>SUM(R512:R519)</f>
        <v>91.15</v>
      </c>
    </row>
    <row r="521" spans="1:27" ht="14.25" x14ac:dyDescent="0.2">
      <c r="A521" s="26"/>
      <c r="B521" s="26"/>
      <c r="C521" s="26"/>
      <c r="D521" s="26" t="s">
        <v>316</v>
      </c>
      <c r="E521" s="27" t="s">
        <v>315</v>
      </c>
      <c r="F521" s="10">
        <f>Source!DO392</f>
        <v>79</v>
      </c>
      <c r="G521" s="29"/>
      <c r="H521" s="28"/>
      <c r="I521" s="10"/>
      <c r="J521" s="29">
        <f>SUM(S512:S520)</f>
        <v>3.14</v>
      </c>
      <c r="K521" s="10">
        <f>Source!CA392</f>
        <v>41</v>
      </c>
      <c r="L521" s="29">
        <f>SUM(T512:T520)</f>
        <v>42.96</v>
      </c>
    </row>
    <row r="522" spans="1:27" ht="14.25" x14ac:dyDescent="0.2">
      <c r="A522" s="26"/>
      <c r="B522" s="26"/>
      <c r="C522" s="26"/>
      <c r="D522" s="26" t="s">
        <v>325</v>
      </c>
      <c r="E522" s="27" t="s">
        <v>315</v>
      </c>
      <c r="F522" s="10">
        <f>175</f>
        <v>175</v>
      </c>
      <c r="G522" s="29"/>
      <c r="H522" s="28"/>
      <c r="I522" s="10"/>
      <c r="J522" s="29">
        <f>SUM(U512:U521)</f>
        <v>7.0000000000000007E-2</v>
      </c>
      <c r="K522" s="10">
        <f>160</f>
        <v>160</v>
      </c>
      <c r="L522" s="29">
        <f>SUM(V512:V521)</f>
        <v>1.7</v>
      </c>
    </row>
    <row r="523" spans="1:27" ht="14.25" x14ac:dyDescent="0.2">
      <c r="A523" s="34"/>
      <c r="B523" s="34"/>
      <c r="C523" s="34"/>
      <c r="D523" s="34" t="s">
        <v>317</v>
      </c>
      <c r="E523" s="35" t="s">
        <v>318</v>
      </c>
      <c r="F523" s="36">
        <f>Source!AQ392</f>
        <v>85</v>
      </c>
      <c r="G523" s="37"/>
      <c r="H523" s="38" t="str">
        <f>Source!DI392</f>
        <v>)*1,15</v>
      </c>
      <c r="I523" s="36">
        <f>Source!AV392</f>
        <v>1</v>
      </c>
      <c r="J523" s="37">
        <f>Source!U392</f>
        <v>0.34212499999999996</v>
      </c>
      <c r="K523" s="36"/>
      <c r="L523" s="37"/>
    </row>
    <row r="524" spans="1:27" ht="15" x14ac:dyDescent="0.25">
      <c r="A524" s="39"/>
      <c r="B524" s="39"/>
      <c r="C524" s="39"/>
      <c r="D524" s="40" t="s">
        <v>319</v>
      </c>
      <c r="E524" s="39"/>
      <c r="F524" s="39"/>
      <c r="G524" s="39"/>
      <c r="H524" s="39"/>
      <c r="I524" s="76">
        <f>J514+J515+J517+J520+J521+J522+SUM(J518:J519)</f>
        <v>53.47</v>
      </c>
      <c r="J524" s="76"/>
      <c r="K524" s="76">
        <f>L514+L515+L517+L520+L521+L522+SUM(L518:L519)</f>
        <v>468.55</v>
      </c>
      <c r="L524" s="76"/>
      <c r="O524" s="32">
        <f>J514+J515+J517+J520+J521+J522+SUM(J518:J519)</f>
        <v>53.47</v>
      </c>
      <c r="P524" s="32">
        <f>L514+L515+L517+L520+L521+L522+SUM(L518:L519)</f>
        <v>468.55</v>
      </c>
      <c r="X524">
        <f>IF(Source!BI392&lt;=1,J514+J515+J517+J520+J521+J522-0, 0)</f>
        <v>36.75</v>
      </c>
      <c r="Y524">
        <f>IF(Source!BI392=2,J514+J515+J517+J520+J521+J522-0, 0)</f>
        <v>0</v>
      </c>
      <c r="Z524">
        <f>IF(Source!BI392=3,J514+J515+J517+J520+J521+J522-0, 0)</f>
        <v>0</v>
      </c>
      <c r="AA524">
        <f>IF(Source!BI392=4,J514+J515+J517+J520+J521+J522,0)</f>
        <v>0</v>
      </c>
    </row>
    <row r="527" spans="1:27" ht="15" x14ac:dyDescent="0.25">
      <c r="A527" s="81" t="str">
        <f>CONCATENATE("Итого по подразделу: ",IF(Source!G396&lt;&gt;"Новый подраздел", Source!G396, ""))</f>
        <v>Итого по подразделу: Монтажные (кровельные)работы</v>
      </c>
      <c r="B527" s="81"/>
      <c r="C527" s="81"/>
      <c r="D527" s="81"/>
      <c r="E527" s="81"/>
      <c r="F527" s="81"/>
      <c r="G527" s="81"/>
      <c r="H527" s="81"/>
      <c r="I527" s="79">
        <f>SUM(O451:O526)</f>
        <v>8847.5699999999979</v>
      </c>
      <c r="J527" s="80"/>
      <c r="K527" s="79">
        <f>SUM(P451:P526)</f>
        <v>117733.67999999998</v>
      </c>
      <c r="L527" s="80"/>
    </row>
    <row r="528" spans="1:27" hidden="1" x14ac:dyDescent="0.2">
      <c r="A528" t="s">
        <v>320</v>
      </c>
      <c r="I528">
        <f>SUM(AC451:AC527)</f>
        <v>0</v>
      </c>
      <c r="K528">
        <f>SUM(AD451:AD527)</f>
        <v>0</v>
      </c>
    </row>
    <row r="529" spans="1:27" hidden="1" x14ac:dyDescent="0.2">
      <c r="A529" t="s">
        <v>321</v>
      </c>
      <c r="I529">
        <f>SUM(AE451:AE528)</f>
        <v>0</v>
      </c>
      <c r="K529">
        <f>SUM(AF451:AF528)</f>
        <v>0</v>
      </c>
    </row>
    <row r="531" spans="1:27" ht="15" x14ac:dyDescent="0.25">
      <c r="A531" s="81" t="str">
        <f>CONCATENATE("Итого по разделу: ",IF(Source!G426&lt;&gt;"Новый раздел", Source!G426, ""))</f>
        <v>Итого по разделу: Монтажные (кровельные) работы</v>
      </c>
      <c r="B531" s="81"/>
      <c r="C531" s="81"/>
      <c r="D531" s="81"/>
      <c r="E531" s="81"/>
      <c r="F531" s="81"/>
      <c r="G531" s="81"/>
      <c r="H531" s="81"/>
      <c r="I531" s="79">
        <f>SUM(O344:O530)</f>
        <v>66040.3</v>
      </c>
      <c r="J531" s="80"/>
      <c r="K531" s="79">
        <f>SUM(P344:P530)</f>
        <v>877614.22999999986</v>
      </c>
      <c r="L531" s="80"/>
    </row>
    <row r="532" spans="1:27" hidden="1" x14ac:dyDescent="0.2">
      <c r="A532" t="s">
        <v>320</v>
      </c>
      <c r="I532">
        <f>SUM(AC344:AC531)</f>
        <v>0</v>
      </c>
      <c r="K532">
        <f>SUM(AD344:AD531)</f>
        <v>0</v>
      </c>
    </row>
    <row r="533" spans="1:27" hidden="1" x14ac:dyDescent="0.2">
      <c r="A533" t="s">
        <v>321</v>
      </c>
      <c r="I533">
        <f>SUM(AE344:AE532)</f>
        <v>0</v>
      </c>
      <c r="K533">
        <f>SUM(AF344:AF532)</f>
        <v>0</v>
      </c>
    </row>
    <row r="535" spans="1:27" ht="16.5" x14ac:dyDescent="0.25">
      <c r="A535" s="75" t="str">
        <f>CONCATENATE("Раздел: ",IF(Source!G456&lt;&gt;"Новый раздел", Source!G456, ""))</f>
        <v>Раздел: Секция в осях Г-Д (Подьезд№2)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</row>
    <row r="537" spans="1:27" ht="16.5" x14ac:dyDescent="0.25">
      <c r="A537" s="75" t="str">
        <f>CONCATENATE("Подраздел: ",IF(Source!G460&lt;&gt;"Новый подраздел", Source!G460, ""))</f>
        <v>Подраздел: Демонтажные и подготовительные  работы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</row>
    <row r="538" spans="1:27" ht="42.75" x14ac:dyDescent="0.2">
      <c r="A538" s="26">
        <v>1</v>
      </c>
      <c r="B538" s="26">
        <v>1</v>
      </c>
      <c r="C538" s="26" t="str">
        <f>Source!F464</f>
        <v>6.61-26-1</v>
      </c>
      <c r="D538" s="26" t="s">
        <v>21</v>
      </c>
      <c r="E538" s="27" t="str">
        <f>Source!H464</f>
        <v>100 м2</v>
      </c>
      <c r="F538" s="10">
        <f>Source!I464</f>
        <v>1.9699999999999999E-2</v>
      </c>
      <c r="G538" s="29"/>
      <c r="H538" s="28"/>
      <c r="I538" s="10"/>
      <c r="J538" s="29"/>
      <c r="K538" s="10"/>
      <c r="L538" s="29"/>
      <c r="Q538">
        <f>ROUND((Source!DN464/100)*ROUND((ROUND((Source!AF464*Source!AV464*Source!I464),2)),2), 2)</f>
        <v>9.26</v>
      </c>
      <c r="R538">
        <f>Source!X464</f>
        <v>213.92</v>
      </c>
      <c r="S538">
        <f>ROUND((Source!DO464/100)*ROUND((ROUND((Source!AF464*Source!AV464*Source!I464),2)),2), 2)</f>
        <v>6.37</v>
      </c>
      <c r="T538">
        <f>Source!Y464</f>
        <v>125.3</v>
      </c>
      <c r="U538">
        <f>ROUND((175/100)*ROUND((ROUND((Source!AE464*Source!AV464*Source!I464),2)),2), 2)</f>
        <v>0</v>
      </c>
      <c r="V538">
        <f>ROUND((160/100)*ROUND(ROUND((ROUND((Source!AE464*Source!AV464*Source!I464),2)*Source!BS464),2), 2), 2)</f>
        <v>0</v>
      </c>
    </row>
    <row r="539" spans="1:27" x14ac:dyDescent="0.2">
      <c r="D539" s="30" t="str">
        <f>"Объем: "&amp;Source!I464&amp;"=1,97/"&amp;"100"</f>
        <v>Объем: 0,0197=1,97/100</v>
      </c>
    </row>
    <row r="540" spans="1:27" ht="14.25" x14ac:dyDescent="0.2">
      <c r="A540" s="26"/>
      <c r="B540" s="26"/>
      <c r="C540" s="26"/>
      <c r="D540" s="26" t="s">
        <v>313</v>
      </c>
      <c r="E540" s="27"/>
      <c r="F540" s="10"/>
      <c r="G540" s="29">
        <f>Source!AO464</f>
        <v>587.65</v>
      </c>
      <c r="H540" s="28" t="str">
        <f>Source!DG464</f>
        <v/>
      </c>
      <c r="I540" s="10">
        <f>Source!AV464</f>
        <v>1</v>
      </c>
      <c r="J540" s="29">
        <f>ROUND((ROUND((Source!AF464*Source!AV464*Source!I464),2)),2)</f>
        <v>11.58</v>
      </c>
      <c r="K540" s="10">
        <f>IF(Source!BA464&lt;&gt; 0, Source!BA464, 1)</f>
        <v>26.39</v>
      </c>
      <c r="L540" s="29">
        <f>Source!S464</f>
        <v>305.60000000000002</v>
      </c>
      <c r="W540">
        <f>J540</f>
        <v>11.58</v>
      </c>
    </row>
    <row r="541" spans="1:27" ht="28.5" x14ac:dyDescent="0.2">
      <c r="A541" s="26" t="s">
        <v>27</v>
      </c>
      <c r="B541" s="26" t="s">
        <v>27</v>
      </c>
      <c r="C541" s="26" t="str">
        <f>Source!F465</f>
        <v>9999990001</v>
      </c>
      <c r="D541" s="26" t="s">
        <v>29</v>
      </c>
      <c r="E541" s="27" t="str">
        <f>Source!H465</f>
        <v>т</v>
      </c>
      <c r="F541" s="10">
        <f>Source!I465</f>
        <v>-9.0620000000000006E-2</v>
      </c>
      <c r="G541" s="29">
        <f>Source!AK465</f>
        <v>0</v>
      </c>
      <c r="H541" s="31" t="s">
        <v>3</v>
      </c>
      <c r="I541" s="10">
        <f>Source!AW465</f>
        <v>1</v>
      </c>
      <c r="J541" s="29">
        <f>ROUND((ROUND((Source!AC465*Source!AW465*Source!I465),2)),2)+(ROUND((ROUND(((Source!ET465)*Source!AV465*Source!I465),2)),2)+ROUND((ROUND(((Source!AE465-(Source!EU465))*Source!AV465*Source!I465),2)),2))+ROUND((ROUND((Source!AF465*Source!AV465*Source!I465),2)),2)</f>
        <v>0</v>
      </c>
      <c r="K541" s="10">
        <f>IF(Source!BC465&lt;&gt; 0, Source!BC465, 1)</f>
        <v>1</v>
      </c>
      <c r="L541" s="29">
        <f>Source!O465</f>
        <v>0</v>
      </c>
      <c r="Q541">
        <f>ROUND((Source!DN465/100)*ROUND((ROUND((Source!AF465*Source!AV465*Source!I465),2)),2), 2)</f>
        <v>0</v>
      </c>
      <c r="R541">
        <f>Source!X465</f>
        <v>0</v>
      </c>
      <c r="S541">
        <f>ROUND((Source!DO465/100)*ROUND((ROUND((Source!AF465*Source!AV465*Source!I465),2)),2), 2)</f>
        <v>0</v>
      </c>
      <c r="T541">
        <f>Source!Y465</f>
        <v>0</v>
      </c>
      <c r="U541">
        <f>ROUND((175/100)*ROUND((ROUND((Source!AE465*Source!AV465*Source!I465),2)),2), 2)</f>
        <v>0</v>
      </c>
      <c r="V541">
        <f>ROUND((160/100)*ROUND(ROUND((ROUND((Source!AE465*Source!AV465*Source!I465),2)*Source!BS465),2), 2), 2)</f>
        <v>0</v>
      </c>
      <c r="X541">
        <f>IF(Source!BI465&lt;=1,J541, 0)</f>
        <v>0</v>
      </c>
      <c r="Y541">
        <f>IF(Source!BI465=2,J541, 0)</f>
        <v>0</v>
      </c>
      <c r="Z541">
        <f>IF(Source!BI465=3,J541, 0)</f>
        <v>0</v>
      </c>
      <c r="AA541">
        <f>IF(Source!BI465=4,J541, 0)</f>
        <v>0</v>
      </c>
    </row>
    <row r="542" spans="1:27" ht="14.25" x14ac:dyDescent="0.2">
      <c r="A542" s="26"/>
      <c r="B542" s="26"/>
      <c r="C542" s="26"/>
      <c r="D542" s="26" t="s">
        <v>314</v>
      </c>
      <c r="E542" s="27" t="s">
        <v>315</v>
      </c>
      <c r="F542" s="10">
        <f>Source!DN464</f>
        <v>80</v>
      </c>
      <c r="G542" s="29"/>
      <c r="H542" s="28"/>
      <c r="I542" s="10"/>
      <c r="J542" s="29">
        <f>SUM(Q538:Q541)</f>
        <v>9.26</v>
      </c>
      <c r="K542" s="10">
        <f>Source!BZ464</f>
        <v>70</v>
      </c>
      <c r="L542" s="29">
        <f>SUM(R538:R541)</f>
        <v>213.92</v>
      </c>
    </row>
    <row r="543" spans="1:27" ht="14.25" x14ac:dyDescent="0.2">
      <c r="A543" s="26"/>
      <c r="B543" s="26"/>
      <c r="C543" s="26"/>
      <c r="D543" s="26" t="s">
        <v>316</v>
      </c>
      <c r="E543" s="27" t="s">
        <v>315</v>
      </c>
      <c r="F543" s="10">
        <f>Source!DO464</f>
        <v>55</v>
      </c>
      <c r="G543" s="29"/>
      <c r="H543" s="28"/>
      <c r="I543" s="10"/>
      <c r="J543" s="29">
        <f>SUM(S538:S542)</f>
        <v>6.37</v>
      </c>
      <c r="K543" s="10">
        <f>Source!CA464</f>
        <v>41</v>
      </c>
      <c r="L543" s="29">
        <f>SUM(T538:T542)</f>
        <v>125.3</v>
      </c>
    </row>
    <row r="544" spans="1:27" ht="14.25" x14ac:dyDescent="0.2">
      <c r="A544" s="34"/>
      <c r="B544" s="34"/>
      <c r="C544" s="34"/>
      <c r="D544" s="34" t="s">
        <v>317</v>
      </c>
      <c r="E544" s="35" t="s">
        <v>318</v>
      </c>
      <c r="F544" s="36">
        <f>Source!AQ464</f>
        <v>57.5</v>
      </c>
      <c r="G544" s="37"/>
      <c r="H544" s="38" t="str">
        <f>Source!DI464</f>
        <v/>
      </c>
      <c r="I544" s="36">
        <f>Source!AV464</f>
        <v>1</v>
      </c>
      <c r="J544" s="37">
        <f>Source!U464</f>
        <v>1.1327499999999999</v>
      </c>
      <c r="K544" s="36"/>
      <c r="L544" s="37"/>
    </row>
    <row r="545" spans="1:27" ht="15" x14ac:dyDescent="0.25">
      <c r="A545" s="39"/>
      <c r="B545" s="39"/>
      <c r="C545" s="39"/>
      <c r="D545" s="40" t="s">
        <v>319</v>
      </c>
      <c r="E545" s="39"/>
      <c r="F545" s="39"/>
      <c r="G545" s="39"/>
      <c r="H545" s="39"/>
      <c r="I545" s="76">
        <f>J540+J542+J543+SUM(J541:J541)</f>
        <v>27.21</v>
      </c>
      <c r="J545" s="76"/>
      <c r="K545" s="76">
        <f>L540+L542+L543+SUM(L541:L541)</f>
        <v>644.81999999999994</v>
      </c>
      <c r="L545" s="76"/>
      <c r="O545" s="32">
        <f>J540+J542+J543+SUM(J541:J541)</f>
        <v>27.21</v>
      </c>
      <c r="P545" s="32">
        <f>L540+L542+L543+SUM(L541:L541)</f>
        <v>644.81999999999994</v>
      </c>
      <c r="X545">
        <f>IF(Source!BI464&lt;=1,J540+J542+J543-0, 0)</f>
        <v>27.21</v>
      </c>
      <c r="Y545">
        <f>IF(Source!BI464=2,J540+J542+J543-0, 0)</f>
        <v>0</v>
      </c>
      <c r="Z545">
        <f>IF(Source!BI464=3,J540+J542+J543-0, 0)</f>
        <v>0</v>
      </c>
      <c r="AA545">
        <f>IF(Source!BI464=4,J540+J542+J543,0)</f>
        <v>0</v>
      </c>
    </row>
    <row r="547" spans="1:27" ht="42.75" x14ac:dyDescent="0.2">
      <c r="A547" s="26">
        <v>2</v>
      </c>
      <c r="B547" s="26">
        <v>2</v>
      </c>
      <c r="C547" s="26" t="str">
        <f>Source!F466</f>
        <v>6.62-31-1</v>
      </c>
      <c r="D547" s="26" t="s">
        <v>33</v>
      </c>
      <c r="E547" s="27" t="str">
        <f>Source!H466</f>
        <v>1 м2 поверхности</v>
      </c>
      <c r="F547" s="10">
        <f>Source!I466</f>
        <v>2.0499999999999998</v>
      </c>
      <c r="G547" s="29"/>
      <c r="H547" s="28"/>
      <c r="I547" s="10"/>
      <c r="J547" s="29"/>
      <c r="K547" s="10"/>
      <c r="L547" s="29"/>
      <c r="Q547">
        <f>ROUND((Source!DN466/100)*ROUND((ROUND((Source!AF466*Source!AV466*Source!I466),2)),2), 2)</f>
        <v>12.57</v>
      </c>
      <c r="R547">
        <f>Source!X466</f>
        <v>275.33</v>
      </c>
      <c r="S547">
        <f>ROUND((Source!DO466/100)*ROUND((ROUND((Source!AF466*Source!AV466*Source!I466),2)),2), 2)</f>
        <v>8.0399999999999991</v>
      </c>
      <c r="T547">
        <f>Source!Y466</f>
        <v>136.01</v>
      </c>
      <c r="U547">
        <f>ROUND((175/100)*ROUND((ROUND((Source!AE466*Source!AV466*Source!I466),2)),2), 2)</f>
        <v>0</v>
      </c>
      <c r="V547">
        <f>ROUND((160/100)*ROUND(ROUND((ROUND((Source!AE466*Source!AV466*Source!I466),2)*Source!BS466),2), 2), 2)</f>
        <v>0</v>
      </c>
    </row>
    <row r="548" spans="1:27" ht="14.25" x14ac:dyDescent="0.2">
      <c r="A548" s="26"/>
      <c r="B548" s="26"/>
      <c r="C548" s="26"/>
      <c r="D548" s="26" t="s">
        <v>313</v>
      </c>
      <c r="E548" s="27"/>
      <c r="F548" s="10"/>
      <c r="G548" s="29">
        <f>Source!AO466</f>
        <v>6.13</v>
      </c>
      <c r="H548" s="28" t="str">
        <f>Source!DG466</f>
        <v/>
      </c>
      <c r="I548" s="10">
        <f>Source!AV466</f>
        <v>1</v>
      </c>
      <c r="J548" s="29">
        <f>ROUND((ROUND((Source!AF466*Source!AV466*Source!I466),2)),2)</f>
        <v>12.57</v>
      </c>
      <c r="K548" s="10">
        <f>IF(Source!BA466&lt;&gt; 0, Source!BA466, 1)</f>
        <v>26.39</v>
      </c>
      <c r="L548" s="29">
        <f>Source!S466</f>
        <v>331.72</v>
      </c>
      <c r="W548">
        <f>J548</f>
        <v>12.57</v>
      </c>
    </row>
    <row r="549" spans="1:27" ht="14.25" x14ac:dyDescent="0.2">
      <c r="A549" s="26"/>
      <c r="B549" s="26"/>
      <c r="C549" s="26"/>
      <c r="D549" s="26" t="s">
        <v>314</v>
      </c>
      <c r="E549" s="27" t="s">
        <v>315</v>
      </c>
      <c r="F549" s="10">
        <f>Source!DN466</f>
        <v>100</v>
      </c>
      <c r="G549" s="29"/>
      <c r="H549" s="28"/>
      <c r="I549" s="10"/>
      <c r="J549" s="29">
        <f>SUM(Q547:Q548)</f>
        <v>12.57</v>
      </c>
      <c r="K549" s="10">
        <f>Source!BZ466</f>
        <v>83</v>
      </c>
      <c r="L549" s="29">
        <f>SUM(R547:R548)</f>
        <v>275.33</v>
      </c>
    </row>
    <row r="550" spans="1:27" ht="14.25" x14ac:dyDescent="0.2">
      <c r="A550" s="26"/>
      <c r="B550" s="26"/>
      <c r="C550" s="26"/>
      <c r="D550" s="26" t="s">
        <v>316</v>
      </c>
      <c r="E550" s="27" t="s">
        <v>315</v>
      </c>
      <c r="F550" s="10">
        <f>Source!DO466</f>
        <v>64</v>
      </c>
      <c r="G550" s="29"/>
      <c r="H550" s="28"/>
      <c r="I550" s="10"/>
      <c r="J550" s="29">
        <f>SUM(S547:S549)</f>
        <v>8.0399999999999991</v>
      </c>
      <c r="K550" s="10">
        <f>Source!CA466</f>
        <v>41</v>
      </c>
      <c r="L550" s="29">
        <f>SUM(T547:T549)</f>
        <v>136.01</v>
      </c>
    </row>
    <row r="551" spans="1:27" ht="14.25" x14ac:dyDescent="0.2">
      <c r="A551" s="34"/>
      <c r="B551" s="34"/>
      <c r="C551" s="34"/>
      <c r="D551" s="34" t="s">
        <v>317</v>
      </c>
      <c r="E551" s="35" t="s">
        <v>318</v>
      </c>
      <c r="F551" s="36">
        <f>Source!AQ466</f>
        <v>0.6</v>
      </c>
      <c r="G551" s="37"/>
      <c r="H551" s="38" t="str">
        <f>Source!DI466</f>
        <v/>
      </c>
      <c r="I551" s="36">
        <f>Source!AV466</f>
        <v>1</v>
      </c>
      <c r="J551" s="37">
        <f>Source!U466</f>
        <v>1.2299999999999998</v>
      </c>
      <c r="K551" s="36"/>
      <c r="L551" s="37"/>
    </row>
    <row r="552" spans="1:27" ht="15" x14ac:dyDescent="0.25">
      <c r="A552" s="39"/>
      <c r="B552" s="39"/>
      <c r="C552" s="39"/>
      <c r="D552" s="40" t="s">
        <v>319</v>
      </c>
      <c r="E552" s="39"/>
      <c r="F552" s="39"/>
      <c r="G552" s="39"/>
      <c r="H552" s="39"/>
      <c r="I552" s="76">
        <f>J548+J549+J550</f>
        <v>33.18</v>
      </c>
      <c r="J552" s="76"/>
      <c r="K552" s="76">
        <f>L548+L549+L550</f>
        <v>743.06</v>
      </c>
      <c r="L552" s="76"/>
      <c r="O552" s="32">
        <f>J548+J549+J550</f>
        <v>33.18</v>
      </c>
      <c r="P552" s="32">
        <f>L548+L549+L550</f>
        <v>743.06</v>
      </c>
      <c r="X552">
        <f>IF(Source!BI466&lt;=1,J548+J549+J550-0, 0)</f>
        <v>33.18</v>
      </c>
      <c r="Y552">
        <f>IF(Source!BI466=2,J548+J549+J550-0, 0)</f>
        <v>0</v>
      </c>
      <c r="Z552">
        <f>IF(Source!BI466=3,J548+J549+J550-0, 0)</f>
        <v>0</v>
      </c>
      <c r="AA552">
        <f>IF(Source!BI466=4,J548+J549+J550,0)</f>
        <v>0</v>
      </c>
    </row>
    <row r="554" spans="1:27" ht="28.5" x14ac:dyDescent="0.2">
      <c r="A554" s="26">
        <v>3</v>
      </c>
      <c r="B554" s="26">
        <v>3</v>
      </c>
      <c r="C554" s="26" t="str">
        <f>Source!F467</f>
        <v>6.58-2-1</v>
      </c>
      <c r="D554" s="26" t="s">
        <v>40</v>
      </c>
      <c r="E554" s="27" t="str">
        <f>Source!H467</f>
        <v>100 м2</v>
      </c>
      <c r="F554" s="10">
        <f>Source!I467</f>
        <v>2.3199999999999998E-2</v>
      </c>
      <c r="G554" s="29"/>
      <c r="H554" s="28"/>
      <c r="I554" s="10"/>
      <c r="J554" s="29"/>
      <c r="K554" s="10"/>
      <c r="L554" s="29"/>
      <c r="Q554">
        <f>ROUND((Source!DN467/100)*ROUND((ROUND((Source!AF467*Source!AV467*Source!I467),2)),2), 2)</f>
        <v>3.55</v>
      </c>
      <c r="R554">
        <f>Source!X467</f>
        <v>82.02</v>
      </c>
      <c r="S554">
        <f>ROUND((Source!DO467/100)*ROUND((ROUND((Source!AF467*Source!AV467*Source!I467),2)),2), 2)</f>
        <v>2.44</v>
      </c>
      <c r="T554">
        <f>Source!Y467</f>
        <v>48.04</v>
      </c>
      <c r="U554">
        <f>ROUND((175/100)*ROUND((ROUND((Source!AE467*Source!AV467*Source!I467),2)),2), 2)</f>
        <v>0</v>
      </c>
      <c r="V554">
        <f>ROUND((160/100)*ROUND(ROUND((ROUND((Source!AE467*Source!AV467*Source!I467),2)*Source!BS467),2), 2), 2)</f>
        <v>0</v>
      </c>
    </row>
    <row r="555" spans="1:27" x14ac:dyDescent="0.2">
      <c r="D555" s="30" t="str">
        <f>"Объем: "&amp;Source!I467&amp;"=2,32/"&amp;"100"</f>
        <v>Объем: 0,0232=2,32/100</v>
      </c>
    </row>
    <row r="556" spans="1:27" ht="14.25" x14ac:dyDescent="0.2">
      <c r="A556" s="26"/>
      <c r="B556" s="26"/>
      <c r="C556" s="26"/>
      <c r="D556" s="26" t="s">
        <v>313</v>
      </c>
      <c r="E556" s="27"/>
      <c r="F556" s="10"/>
      <c r="G556" s="29">
        <f>Source!AO467</f>
        <v>191.34</v>
      </c>
      <c r="H556" s="28" t="str">
        <f>Source!DG467</f>
        <v/>
      </c>
      <c r="I556" s="10">
        <f>Source!AV467</f>
        <v>1</v>
      </c>
      <c r="J556" s="29">
        <f>ROUND((ROUND((Source!AF467*Source!AV467*Source!I467),2)),2)</f>
        <v>4.4400000000000004</v>
      </c>
      <c r="K556" s="10">
        <f>IF(Source!BA467&lt;&gt; 0, Source!BA467, 1)</f>
        <v>26.39</v>
      </c>
      <c r="L556" s="29">
        <f>Source!S467</f>
        <v>117.17</v>
      </c>
      <c r="W556">
        <f>J556</f>
        <v>4.4400000000000004</v>
      </c>
    </row>
    <row r="557" spans="1:27" ht="28.5" x14ac:dyDescent="0.2">
      <c r="A557" s="26" t="s">
        <v>44</v>
      </c>
      <c r="B557" s="26" t="s">
        <v>44</v>
      </c>
      <c r="C557" s="26" t="str">
        <f>Source!F468</f>
        <v>9999990001</v>
      </c>
      <c r="D557" s="26" t="s">
        <v>29</v>
      </c>
      <c r="E557" s="27" t="str">
        <f>Source!H468</f>
        <v>т</v>
      </c>
      <c r="F557" s="10">
        <f>Source!I468</f>
        <v>-2.3663999999999998E-2</v>
      </c>
      <c r="G557" s="29">
        <f>Source!AK468</f>
        <v>0</v>
      </c>
      <c r="H557" s="31" t="s">
        <v>3</v>
      </c>
      <c r="I557" s="10">
        <f>Source!AW468</f>
        <v>1</v>
      </c>
      <c r="J557" s="29">
        <f>ROUND((ROUND((Source!AC468*Source!AW468*Source!I468),2)),2)+(ROUND((ROUND(((Source!ET468)*Source!AV468*Source!I468),2)),2)+ROUND((ROUND(((Source!AE468-(Source!EU468))*Source!AV468*Source!I468),2)),2))+ROUND((ROUND((Source!AF468*Source!AV468*Source!I468),2)),2)</f>
        <v>0</v>
      </c>
      <c r="K557" s="10">
        <f>IF(Source!BC468&lt;&gt; 0, Source!BC468, 1)</f>
        <v>1</v>
      </c>
      <c r="L557" s="29">
        <f>Source!O468</f>
        <v>0</v>
      </c>
      <c r="Q557">
        <f>ROUND((Source!DN468/100)*ROUND((ROUND((Source!AF468*Source!AV468*Source!I468),2)),2), 2)</f>
        <v>0</v>
      </c>
      <c r="R557">
        <f>Source!X468</f>
        <v>0</v>
      </c>
      <c r="S557">
        <f>ROUND((Source!DO468/100)*ROUND((ROUND((Source!AF468*Source!AV468*Source!I468),2)),2), 2)</f>
        <v>0</v>
      </c>
      <c r="T557">
        <f>Source!Y468</f>
        <v>0</v>
      </c>
      <c r="U557">
        <f>ROUND((175/100)*ROUND((ROUND((Source!AE468*Source!AV468*Source!I468),2)),2), 2)</f>
        <v>0</v>
      </c>
      <c r="V557">
        <f>ROUND((160/100)*ROUND(ROUND((ROUND((Source!AE468*Source!AV468*Source!I468),2)*Source!BS468),2), 2), 2)</f>
        <v>0</v>
      </c>
      <c r="X557">
        <f>IF(Source!BI468&lt;=1,J557, 0)</f>
        <v>0</v>
      </c>
      <c r="Y557">
        <f>IF(Source!BI468=2,J557, 0)</f>
        <v>0</v>
      </c>
      <c r="Z557">
        <f>IF(Source!BI468=3,J557, 0)</f>
        <v>0</v>
      </c>
      <c r="AA557">
        <f>IF(Source!BI468=4,J557, 0)</f>
        <v>0</v>
      </c>
    </row>
    <row r="558" spans="1:27" ht="14.25" x14ac:dyDescent="0.2">
      <c r="A558" s="26"/>
      <c r="B558" s="26"/>
      <c r="C558" s="26"/>
      <c r="D558" s="26" t="s">
        <v>314</v>
      </c>
      <c r="E558" s="27" t="s">
        <v>315</v>
      </c>
      <c r="F558" s="10">
        <f>Source!DN467</f>
        <v>80</v>
      </c>
      <c r="G558" s="29"/>
      <c r="H558" s="28"/>
      <c r="I558" s="10"/>
      <c r="J558" s="29">
        <f>SUM(Q554:Q557)</f>
        <v>3.55</v>
      </c>
      <c r="K558" s="10">
        <f>Source!BZ467</f>
        <v>70</v>
      </c>
      <c r="L558" s="29">
        <f>SUM(R554:R557)</f>
        <v>82.02</v>
      </c>
    </row>
    <row r="559" spans="1:27" ht="14.25" x14ac:dyDescent="0.2">
      <c r="A559" s="26"/>
      <c r="B559" s="26"/>
      <c r="C559" s="26"/>
      <c r="D559" s="26" t="s">
        <v>316</v>
      </c>
      <c r="E559" s="27" t="s">
        <v>315</v>
      </c>
      <c r="F559" s="10">
        <f>Source!DO467</f>
        <v>55</v>
      </c>
      <c r="G559" s="29"/>
      <c r="H559" s="28"/>
      <c r="I559" s="10"/>
      <c r="J559" s="29">
        <f>SUM(S554:S558)</f>
        <v>2.44</v>
      </c>
      <c r="K559" s="10">
        <f>Source!CA467</f>
        <v>41</v>
      </c>
      <c r="L559" s="29">
        <f>SUM(T554:T558)</f>
        <v>48.04</v>
      </c>
    </row>
    <row r="560" spans="1:27" ht="14.25" x14ac:dyDescent="0.2">
      <c r="A560" s="34"/>
      <c r="B560" s="34"/>
      <c r="C560" s="34"/>
      <c r="D560" s="34" t="s">
        <v>317</v>
      </c>
      <c r="E560" s="35" t="s">
        <v>318</v>
      </c>
      <c r="F560" s="36">
        <f>Source!AQ467</f>
        <v>17.41</v>
      </c>
      <c r="G560" s="37"/>
      <c r="H560" s="38" t="str">
        <f>Source!DI467</f>
        <v/>
      </c>
      <c r="I560" s="36">
        <f>Source!AV467</f>
        <v>1</v>
      </c>
      <c r="J560" s="37">
        <f>Source!U467</f>
        <v>0.40391199999999999</v>
      </c>
      <c r="K560" s="36"/>
      <c r="L560" s="37"/>
    </row>
    <row r="561" spans="1:27" ht="15" x14ac:dyDescent="0.25">
      <c r="A561" s="39"/>
      <c r="B561" s="39"/>
      <c r="C561" s="39"/>
      <c r="D561" s="40" t="s">
        <v>319</v>
      </c>
      <c r="E561" s="39"/>
      <c r="F561" s="39"/>
      <c r="G561" s="39"/>
      <c r="H561" s="39"/>
      <c r="I561" s="76">
        <f>J556+J558+J559+SUM(J557:J557)</f>
        <v>10.43</v>
      </c>
      <c r="J561" s="76"/>
      <c r="K561" s="76">
        <f>L556+L558+L559+SUM(L557:L557)</f>
        <v>247.23</v>
      </c>
      <c r="L561" s="76"/>
      <c r="O561" s="32">
        <f>J556+J558+J559+SUM(J557:J557)</f>
        <v>10.43</v>
      </c>
      <c r="P561" s="32">
        <f>L556+L558+L559+SUM(L557:L557)</f>
        <v>247.23</v>
      </c>
      <c r="X561">
        <f>IF(Source!BI467&lt;=1,J556+J558+J559-0, 0)</f>
        <v>10.43</v>
      </c>
      <c r="Y561">
        <f>IF(Source!BI467=2,J556+J558+J559-0, 0)</f>
        <v>0</v>
      </c>
      <c r="Z561">
        <f>IF(Source!BI467=3,J556+J558+J559-0, 0)</f>
        <v>0</v>
      </c>
      <c r="AA561">
        <f>IF(Source!BI467=4,J556+J558+J559,0)</f>
        <v>0</v>
      </c>
    </row>
    <row r="563" spans="1:27" ht="42.75" x14ac:dyDescent="0.2">
      <c r="A563" s="26">
        <v>4</v>
      </c>
      <c r="B563" s="26">
        <v>4</v>
      </c>
      <c r="C563" s="26" t="str">
        <f>Source!F469</f>
        <v>6.65-24-1</v>
      </c>
      <c r="D563" s="26" t="s">
        <v>47</v>
      </c>
      <c r="E563" s="27" t="str">
        <f>Source!H469</f>
        <v>100 м</v>
      </c>
      <c r="F563" s="10">
        <f>Source!I469</f>
        <v>0.02</v>
      </c>
      <c r="G563" s="29"/>
      <c r="H563" s="28"/>
      <c r="I563" s="10"/>
      <c r="J563" s="29"/>
      <c r="K563" s="10"/>
      <c r="L563" s="29"/>
      <c r="Q563">
        <f>ROUND((Source!DN469/100)*ROUND((ROUND((Source!AF469*Source!AV469*Source!I469),2)),2), 2)</f>
        <v>5.0199999999999996</v>
      </c>
      <c r="R563">
        <f>Source!X469</f>
        <v>108.31</v>
      </c>
      <c r="S563">
        <f>ROUND((Source!DO469/100)*ROUND((ROUND((Source!AF469*Source!AV469*Source!I469),2)),2), 2)</f>
        <v>3.37</v>
      </c>
      <c r="T563">
        <f>Source!Y469</f>
        <v>49.34</v>
      </c>
      <c r="U563">
        <f>ROUND((175/100)*ROUND((ROUND((Source!AE469*Source!AV469*Source!I469),2)),2), 2)</f>
        <v>0</v>
      </c>
      <c r="V563">
        <f>ROUND((160/100)*ROUND(ROUND((ROUND((Source!AE469*Source!AV469*Source!I469),2)*Source!BS469),2), 2), 2)</f>
        <v>0</v>
      </c>
    </row>
    <row r="564" spans="1:27" x14ac:dyDescent="0.2">
      <c r="D564" s="30" t="str">
        <f>"Объем: "&amp;Source!I469&amp;"=2/"&amp;"100"</f>
        <v>Объем: 0,02=2/100</v>
      </c>
    </row>
    <row r="565" spans="1:27" ht="14.25" x14ac:dyDescent="0.2">
      <c r="A565" s="26"/>
      <c r="B565" s="26"/>
      <c r="C565" s="26"/>
      <c r="D565" s="26" t="s">
        <v>313</v>
      </c>
      <c r="E565" s="27"/>
      <c r="F565" s="10"/>
      <c r="G565" s="29">
        <f>Source!AO469</f>
        <v>227.82</v>
      </c>
      <c r="H565" s="28" t="str">
        <f>Source!DG469</f>
        <v/>
      </c>
      <c r="I565" s="10">
        <f>Source!AV469</f>
        <v>1</v>
      </c>
      <c r="J565" s="29">
        <f>ROUND((ROUND((Source!AF469*Source!AV469*Source!I469),2)),2)</f>
        <v>4.5599999999999996</v>
      </c>
      <c r="K565" s="10">
        <f>IF(Source!BA469&lt;&gt; 0, Source!BA469, 1)</f>
        <v>26.39</v>
      </c>
      <c r="L565" s="29">
        <f>Source!S469</f>
        <v>120.34</v>
      </c>
      <c r="W565">
        <f>J565</f>
        <v>4.5599999999999996</v>
      </c>
    </row>
    <row r="566" spans="1:27" ht="14.25" x14ac:dyDescent="0.2">
      <c r="A566" s="26"/>
      <c r="B566" s="26"/>
      <c r="C566" s="26"/>
      <c r="D566" s="26" t="s">
        <v>314</v>
      </c>
      <c r="E566" s="27" t="s">
        <v>315</v>
      </c>
      <c r="F566" s="10">
        <f>Source!DN469</f>
        <v>110</v>
      </c>
      <c r="G566" s="29"/>
      <c r="H566" s="28"/>
      <c r="I566" s="10"/>
      <c r="J566" s="29">
        <f>SUM(Q563:Q565)</f>
        <v>5.0199999999999996</v>
      </c>
      <c r="K566" s="10">
        <f>Source!BZ469</f>
        <v>90</v>
      </c>
      <c r="L566" s="29">
        <f>SUM(R563:R565)</f>
        <v>108.31</v>
      </c>
    </row>
    <row r="567" spans="1:27" ht="14.25" x14ac:dyDescent="0.2">
      <c r="A567" s="26"/>
      <c r="B567" s="26"/>
      <c r="C567" s="26"/>
      <c r="D567" s="26" t="s">
        <v>316</v>
      </c>
      <c r="E567" s="27" t="s">
        <v>315</v>
      </c>
      <c r="F567" s="10">
        <f>Source!DO469</f>
        <v>74</v>
      </c>
      <c r="G567" s="29"/>
      <c r="H567" s="28"/>
      <c r="I567" s="10"/>
      <c r="J567" s="29">
        <f>SUM(S563:S566)</f>
        <v>3.37</v>
      </c>
      <c r="K567" s="10">
        <f>Source!CA469</f>
        <v>41</v>
      </c>
      <c r="L567" s="29">
        <f>SUM(T563:T566)</f>
        <v>49.34</v>
      </c>
    </row>
    <row r="568" spans="1:27" ht="14.25" x14ac:dyDescent="0.2">
      <c r="A568" s="34"/>
      <c r="B568" s="34"/>
      <c r="C568" s="34"/>
      <c r="D568" s="34" t="s">
        <v>317</v>
      </c>
      <c r="E568" s="35" t="s">
        <v>318</v>
      </c>
      <c r="F568" s="36">
        <f>Source!AQ469</f>
        <v>20.73</v>
      </c>
      <c r="G568" s="37"/>
      <c r="H568" s="38" t="str">
        <f>Source!DI469</f>
        <v/>
      </c>
      <c r="I568" s="36">
        <f>Source!AV469</f>
        <v>1</v>
      </c>
      <c r="J568" s="37">
        <f>Source!U469</f>
        <v>0.41460000000000002</v>
      </c>
      <c r="K568" s="36"/>
      <c r="L568" s="37"/>
    </row>
    <row r="569" spans="1:27" ht="15" x14ac:dyDescent="0.25">
      <c r="A569" s="39"/>
      <c r="B569" s="39"/>
      <c r="C569" s="39"/>
      <c r="D569" s="40" t="s">
        <v>319</v>
      </c>
      <c r="E569" s="39"/>
      <c r="F569" s="39"/>
      <c r="G569" s="39"/>
      <c r="H569" s="39"/>
      <c r="I569" s="76">
        <f>J565+J566+J567</f>
        <v>12.95</v>
      </c>
      <c r="J569" s="76"/>
      <c r="K569" s="76">
        <f>L565+L566+L567</f>
        <v>277.99</v>
      </c>
      <c r="L569" s="76"/>
      <c r="O569" s="32">
        <f>J565+J566+J567</f>
        <v>12.95</v>
      </c>
      <c r="P569" s="32">
        <f>L565+L566+L567</f>
        <v>277.99</v>
      </c>
      <c r="X569">
        <f>IF(Source!BI469&lt;=1,J565+J566+J567-0, 0)</f>
        <v>12.95</v>
      </c>
      <c r="Y569">
        <f>IF(Source!BI469=2,J565+J566+J567-0, 0)</f>
        <v>0</v>
      </c>
      <c r="Z569">
        <f>IF(Source!BI469=3,J565+J566+J567-0, 0)</f>
        <v>0</v>
      </c>
      <c r="AA569">
        <f>IF(Source!BI469=4,J565+J566+J567,0)</f>
        <v>0</v>
      </c>
    </row>
    <row r="571" spans="1:27" ht="57" x14ac:dyDescent="0.2">
      <c r="A571" s="26">
        <v>5</v>
      </c>
      <c r="B571" s="26">
        <v>5</v>
      </c>
      <c r="C571" s="26" t="str">
        <f>Source!F470</f>
        <v>6.62-31-1</v>
      </c>
      <c r="D571" s="26" t="s">
        <v>53</v>
      </c>
      <c r="E571" s="27" t="str">
        <f>Source!H470</f>
        <v>1 м2 поверхности</v>
      </c>
      <c r="F571" s="10">
        <f>Source!I470</f>
        <v>20.75</v>
      </c>
      <c r="G571" s="29"/>
      <c r="H571" s="28"/>
      <c r="I571" s="10"/>
      <c r="J571" s="29"/>
      <c r="K571" s="10"/>
      <c r="L571" s="29"/>
      <c r="Q571">
        <f>ROUND((Source!DN470/100)*ROUND((ROUND((Source!AF470*Source!AV470*Source!I470),2)),2), 2)</f>
        <v>127.2</v>
      </c>
      <c r="R571">
        <f>Source!X470</f>
        <v>2786.15</v>
      </c>
      <c r="S571">
        <f>ROUND((Source!DO470/100)*ROUND((ROUND((Source!AF470*Source!AV470*Source!I470),2)),2), 2)</f>
        <v>81.41</v>
      </c>
      <c r="T571">
        <f>Source!Y470</f>
        <v>1376.29</v>
      </c>
      <c r="U571">
        <f>ROUND((175/100)*ROUND((ROUND((Source!AE470*Source!AV470*Source!I470),2)),2), 2)</f>
        <v>0</v>
      </c>
      <c r="V571">
        <f>ROUND((160/100)*ROUND(ROUND((ROUND((Source!AE470*Source!AV470*Source!I470),2)*Source!BS470),2), 2), 2)</f>
        <v>0</v>
      </c>
    </row>
    <row r="572" spans="1:27" ht="14.25" x14ac:dyDescent="0.2">
      <c r="A572" s="26"/>
      <c r="B572" s="26"/>
      <c r="C572" s="26"/>
      <c r="D572" s="26" t="s">
        <v>313</v>
      </c>
      <c r="E572" s="27"/>
      <c r="F572" s="10"/>
      <c r="G572" s="29">
        <f>Source!AO470</f>
        <v>6.13</v>
      </c>
      <c r="H572" s="28" t="str">
        <f>Source!DG470</f>
        <v/>
      </c>
      <c r="I572" s="10">
        <f>Source!AV470</f>
        <v>1</v>
      </c>
      <c r="J572" s="29">
        <f>ROUND((ROUND((Source!AF470*Source!AV470*Source!I470),2)),2)</f>
        <v>127.2</v>
      </c>
      <c r="K572" s="10">
        <f>IF(Source!BA470&lt;&gt; 0, Source!BA470, 1)</f>
        <v>26.39</v>
      </c>
      <c r="L572" s="29">
        <f>Source!S470</f>
        <v>3356.81</v>
      </c>
      <c r="W572">
        <f>J572</f>
        <v>127.2</v>
      </c>
    </row>
    <row r="573" spans="1:27" ht="14.25" x14ac:dyDescent="0.2">
      <c r="A573" s="26"/>
      <c r="B573" s="26"/>
      <c r="C573" s="26"/>
      <c r="D573" s="26" t="s">
        <v>314</v>
      </c>
      <c r="E573" s="27" t="s">
        <v>315</v>
      </c>
      <c r="F573" s="10">
        <f>Source!DN470</f>
        <v>100</v>
      </c>
      <c r="G573" s="29"/>
      <c r="H573" s="28"/>
      <c r="I573" s="10"/>
      <c r="J573" s="29">
        <f>SUM(Q571:Q572)</f>
        <v>127.2</v>
      </c>
      <c r="K573" s="10">
        <f>Source!BZ470</f>
        <v>83</v>
      </c>
      <c r="L573" s="29">
        <f>SUM(R571:R572)</f>
        <v>2786.15</v>
      </c>
    </row>
    <row r="574" spans="1:27" ht="14.25" x14ac:dyDescent="0.2">
      <c r="A574" s="26"/>
      <c r="B574" s="26"/>
      <c r="C574" s="26"/>
      <c r="D574" s="26" t="s">
        <v>316</v>
      </c>
      <c r="E574" s="27" t="s">
        <v>315</v>
      </c>
      <c r="F574" s="10">
        <f>Source!DO470</f>
        <v>64</v>
      </c>
      <c r="G574" s="29"/>
      <c r="H574" s="28"/>
      <c r="I574" s="10"/>
      <c r="J574" s="29">
        <f>SUM(S571:S573)</f>
        <v>81.41</v>
      </c>
      <c r="K574" s="10">
        <f>Source!CA470</f>
        <v>41</v>
      </c>
      <c r="L574" s="29">
        <f>SUM(T571:T573)</f>
        <v>1376.29</v>
      </c>
    </row>
    <row r="575" spans="1:27" ht="14.25" x14ac:dyDescent="0.2">
      <c r="A575" s="34"/>
      <c r="B575" s="34"/>
      <c r="C575" s="34"/>
      <c r="D575" s="34" t="s">
        <v>317</v>
      </c>
      <c r="E575" s="35" t="s">
        <v>318</v>
      </c>
      <c r="F575" s="36">
        <f>Source!AQ470</f>
        <v>0.6</v>
      </c>
      <c r="G575" s="37"/>
      <c r="H575" s="38" t="str">
        <f>Source!DI470</f>
        <v/>
      </c>
      <c r="I575" s="36">
        <f>Source!AV470</f>
        <v>1</v>
      </c>
      <c r="J575" s="37">
        <f>Source!U470</f>
        <v>12.45</v>
      </c>
      <c r="K575" s="36"/>
      <c r="L575" s="37"/>
    </row>
    <row r="576" spans="1:27" ht="15" x14ac:dyDescent="0.25">
      <c r="A576" s="39"/>
      <c r="B576" s="39"/>
      <c r="C576" s="39"/>
      <c r="D576" s="40" t="s">
        <v>319</v>
      </c>
      <c r="E576" s="39"/>
      <c r="F576" s="39"/>
      <c r="G576" s="39"/>
      <c r="H576" s="39"/>
      <c r="I576" s="76">
        <f>J572+J573+J574</f>
        <v>335.81</v>
      </c>
      <c r="J576" s="76"/>
      <c r="K576" s="76">
        <f>L572+L573+L574</f>
        <v>7519.25</v>
      </c>
      <c r="L576" s="76"/>
      <c r="O576" s="32">
        <f>J572+J573+J574</f>
        <v>335.81</v>
      </c>
      <c r="P576" s="32">
        <f>L572+L573+L574</f>
        <v>7519.25</v>
      </c>
      <c r="X576">
        <f>IF(Source!BI470&lt;=1,J572+J573+J574-0, 0)</f>
        <v>335.81</v>
      </c>
      <c r="Y576">
        <f>IF(Source!BI470=2,J572+J573+J574-0, 0)</f>
        <v>0</v>
      </c>
      <c r="Z576">
        <f>IF(Source!BI470=3,J572+J573+J574-0, 0)</f>
        <v>0</v>
      </c>
      <c r="AA576">
        <f>IF(Source!BI470=4,J572+J573+J574,0)</f>
        <v>0</v>
      </c>
    </row>
    <row r="579" spans="1:23" ht="15" x14ac:dyDescent="0.25">
      <c r="A579" s="81" t="str">
        <f>CONCATENATE("Итого по подразделу: ",IF(Source!G472&lt;&gt;"Новый подраздел", Source!G472, ""))</f>
        <v>Итого по подразделу: Демонтажные и подготовительные  работы</v>
      </c>
      <c r="B579" s="81"/>
      <c r="C579" s="81"/>
      <c r="D579" s="81"/>
      <c r="E579" s="81"/>
      <c r="F579" s="81"/>
      <c r="G579" s="81"/>
      <c r="H579" s="81"/>
      <c r="I579" s="79">
        <f>SUM(O537:O578)</f>
        <v>419.58</v>
      </c>
      <c r="J579" s="80"/>
      <c r="K579" s="79">
        <f>SUM(P537:P578)</f>
        <v>9432.35</v>
      </c>
      <c r="L579" s="80"/>
    </row>
    <row r="580" spans="1:23" hidden="1" x14ac:dyDescent="0.2">
      <c r="A580" t="s">
        <v>320</v>
      </c>
      <c r="I580">
        <f>SUM(AC537:AC579)</f>
        <v>0</v>
      </c>
      <c r="K580">
        <f>SUM(AD537:AD579)</f>
        <v>0</v>
      </c>
    </row>
    <row r="581" spans="1:23" hidden="1" x14ac:dyDescent="0.2">
      <c r="A581" t="s">
        <v>321</v>
      </c>
      <c r="I581">
        <f>SUM(AE537:AE580)</f>
        <v>0</v>
      </c>
      <c r="K581">
        <f>SUM(AF537:AF580)</f>
        <v>0</v>
      </c>
    </row>
    <row r="583" spans="1:23" ht="15" x14ac:dyDescent="0.25">
      <c r="A583" s="81" t="str">
        <f>CONCATENATE("Итого по разделу: ",IF(Source!G502&lt;&gt;"Новый раздел", Source!G502, ""))</f>
        <v>Итого по разделу: Секция в осях Г-Д (Подьезд№2)</v>
      </c>
      <c r="B583" s="81"/>
      <c r="C583" s="81"/>
      <c r="D583" s="81"/>
      <c r="E583" s="81"/>
      <c r="F583" s="81"/>
      <c r="G583" s="81"/>
      <c r="H583" s="81"/>
      <c r="I583" s="79">
        <f>SUM(O535:O582)</f>
        <v>419.58</v>
      </c>
      <c r="J583" s="80"/>
      <c r="K583" s="79">
        <f>SUM(P535:P582)</f>
        <v>9432.35</v>
      </c>
      <c r="L583" s="80"/>
    </row>
    <row r="584" spans="1:23" hidden="1" x14ac:dyDescent="0.2">
      <c r="A584" t="s">
        <v>320</v>
      </c>
      <c r="I584">
        <f>SUM(AC535:AC583)</f>
        <v>0</v>
      </c>
      <c r="K584">
        <f>SUM(AD535:AD583)</f>
        <v>0</v>
      </c>
    </row>
    <row r="585" spans="1:23" hidden="1" x14ac:dyDescent="0.2">
      <c r="A585" t="s">
        <v>321</v>
      </c>
      <c r="I585">
        <f>SUM(AE535:AE584)</f>
        <v>0</v>
      </c>
      <c r="K585">
        <f>SUM(AF535:AF584)</f>
        <v>0</v>
      </c>
    </row>
    <row r="587" spans="1:23" ht="16.5" x14ac:dyDescent="0.25">
      <c r="A587" s="75" t="str">
        <f>CONCATENATE("Раздел: ",IF(Source!G532&lt;&gt;"Новый раздел", Source!G532, ""))</f>
        <v>Раздел: Монтажные (кровельные) работы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</row>
    <row r="588" spans="1:23" ht="28.5" x14ac:dyDescent="0.2">
      <c r="A588" s="26">
        <v>1</v>
      </c>
      <c r="B588" s="26">
        <v>1</v>
      </c>
      <c r="C588" s="26" t="str">
        <f>Source!F536</f>
        <v>6.58-31-3</v>
      </c>
      <c r="D588" s="26" t="s">
        <v>110</v>
      </c>
      <c r="E588" s="27" t="str">
        <f>Source!H536</f>
        <v>100 мест</v>
      </c>
      <c r="F588" s="10">
        <f>Source!I536</f>
        <v>0.02</v>
      </c>
      <c r="G588" s="29"/>
      <c r="H588" s="28"/>
      <c r="I588" s="10"/>
      <c r="J588" s="29"/>
      <c r="K588" s="10"/>
      <c r="L588" s="29"/>
      <c r="Q588">
        <f>ROUND((Source!DN536/100)*ROUND((ROUND((Source!AF536*Source!AV536*Source!I536),2)),2), 2)</f>
        <v>27.29</v>
      </c>
      <c r="R588">
        <f>Source!X536</f>
        <v>602.45000000000005</v>
      </c>
      <c r="S588">
        <f>ROUND((Source!DO536/100)*ROUND((ROUND((Source!AF536*Source!AV536*Source!I536),2)),2), 2)</f>
        <v>20.73</v>
      </c>
      <c r="T588">
        <f>Source!Y536</f>
        <v>283.91000000000003</v>
      </c>
      <c r="U588">
        <f>ROUND((175/100)*ROUND((ROUND((Source!AE536*Source!AV536*Source!I536),2)),2), 2)</f>
        <v>0.53</v>
      </c>
      <c r="V588">
        <f>ROUND((160/100)*ROUND(ROUND((ROUND((Source!AE536*Source!AV536*Source!I536),2)*Source!BS536),2), 2), 2)</f>
        <v>12.67</v>
      </c>
    </row>
    <row r="589" spans="1:23" x14ac:dyDescent="0.2">
      <c r="D589" s="30" t="str">
        <f>"Объем: "&amp;Source!I536&amp;"=2/"&amp;"100"</f>
        <v>Объем: 0,02=2/100</v>
      </c>
    </row>
    <row r="590" spans="1:23" ht="14.25" x14ac:dyDescent="0.2">
      <c r="A590" s="26"/>
      <c r="B590" s="26"/>
      <c r="C590" s="26"/>
      <c r="D590" s="26" t="s">
        <v>313</v>
      </c>
      <c r="E590" s="27"/>
      <c r="F590" s="10"/>
      <c r="G590" s="29">
        <f>Source!AO536</f>
        <v>1311.93</v>
      </c>
      <c r="H590" s="28" t="str">
        <f>Source!DG536</f>
        <v/>
      </c>
      <c r="I590" s="10">
        <f>Source!AV536</f>
        <v>1</v>
      </c>
      <c r="J590" s="29">
        <f>ROUND((ROUND((Source!AF536*Source!AV536*Source!I536),2)),2)</f>
        <v>26.24</v>
      </c>
      <c r="K590" s="10">
        <f>IF(Source!BA536&lt;&gt; 0, Source!BA536, 1)</f>
        <v>26.39</v>
      </c>
      <c r="L590" s="29">
        <f>Source!S536</f>
        <v>692.47</v>
      </c>
      <c r="W590">
        <f>J590</f>
        <v>26.24</v>
      </c>
    </row>
    <row r="591" spans="1:23" ht="14.25" x14ac:dyDescent="0.2">
      <c r="A591" s="26"/>
      <c r="B591" s="26"/>
      <c r="C591" s="26"/>
      <c r="D591" s="26" t="s">
        <v>322</v>
      </c>
      <c r="E591" s="27"/>
      <c r="F591" s="10"/>
      <c r="G591" s="29">
        <f>Source!AM536</f>
        <v>41.45</v>
      </c>
      <c r="H591" s="28" t="str">
        <f>Source!DE536</f>
        <v/>
      </c>
      <c r="I591" s="10">
        <f>Source!AV536</f>
        <v>1</v>
      </c>
      <c r="J591" s="29">
        <f>(ROUND((ROUND(((Source!ET536)*Source!AV536*Source!I536),2)),2)+ROUND((ROUND(((Source!AE536-(Source!EU536))*Source!AV536*Source!I536),2)),2))</f>
        <v>0.83</v>
      </c>
      <c r="K591" s="10">
        <f>IF(Source!BB536&lt;&gt; 0, Source!BB536, 1)</f>
        <v>14.75</v>
      </c>
      <c r="L591" s="29">
        <f>Source!Q536</f>
        <v>12.24</v>
      </c>
    </row>
    <row r="592" spans="1:23" ht="14.25" x14ac:dyDescent="0.2">
      <c r="A592" s="26"/>
      <c r="B592" s="26"/>
      <c r="C592" s="26"/>
      <c r="D592" s="26" t="s">
        <v>323</v>
      </c>
      <c r="E592" s="27"/>
      <c r="F592" s="10"/>
      <c r="G592" s="29">
        <f>Source!AN536</f>
        <v>15.08</v>
      </c>
      <c r="H592" s="28" t="str">
        <f>Source!DF536</f>
        <v/>
      </c>
      <c r="I592" s="10">
        <f>Source!AV536</f>
        <v>1</v>
      </c>
      <c r="J592" s="41">
        <f>ROUND((ROUND((Source!AE536*Source!AV536*Source!I536),2)),2)</f>
        <v>0.3</v>
      </c>
      <c r="K592" s="10">
        <f>IF(Source!BS536&lt;&gt; 0, Source!BS536, 1)</f>
        <v>26.39</v>
      </c>
      <c r="L592" s="41">
        <f>Source!R536</f>
        <v>7.92</v>
      </c>
      <c r="W592">
        <f>J592</f>
        <v>0.3</v>
      </c>
    </row>
    <row r="593" spans="1:27" ht="14.25" x14ac:dyDescent="0.2">
      <c r="A593" s="26"/>
      <c r="B593" s="26"/>
      <c r="C593" s="26"/>
      <c r="D593" s="26" t="s">
        <v>324</v>
      </c>
      <c r="E593" s="27"/>
      <c r="F593" s="10"/>
      <c r="G593" s="29">
        <f>Source!AL536</f>
        <v>972.06</v>
      </c>
      <c r="H593" s="28" t="str">
        <f>Source!DD536</f>
        <v/>
      </c>
      <c r="I593" s="10">
        <f>Source!AW536</f>
        <v>1</v>
      </c>
      <c r="J593" s="29">
        <f>ROUND((ROUND((Source!AC536*Source!AW536*Source!I536),2)),2)</f>
        <v>19.440000000000001</v>
      </c>
      <c r="K593" s="10">
        <f>IF(Source!BC536&lt;&gt; 0, Source!BC536, 1)</f>
        <v>8.3000000000000007</v>
      </c>
      <c r="L593" s="29">
        <f>Source!P536</f>
        <v>161.35</v>
      </c>
    </row>
    <row r="594" spans="1:27" ht="28.5" x14ac:dyDescent="0.2">
      <c r="A594" s="26" t="s">
        <v>27</v>
      </c>
      <c r="B594" s="26" t="s">
        <v>27</v>
      </c>
      <c r="C594" s="26" t="str">
        <f>Source!F537</f>
        <v>9999990001</v>
      </c>
      <c r="D594" s="26" t="s">
        <v>29</v>
      </c>
      <c r="E594" s="27" t="str">
        <f>Source!H537</f>
        <v>т</v>
      </c>
      <c r="F594" s="10">
        <f>Source!I537</f>
        <v>-2.5600000000000001E-2</v>
      </c>
      <c r="G594" s="29">
        <f>Source!AK537</f>
        <v>0</v>
      </c>
      <c r="H594" s="31" t="s">
        <v>3</v>
      </c>
      <c r="I594" s="10">
        <f>Source!AW537</f>
        <v>1</v>
      </c>
      <c r="J594" s="29">
        <f>ROUND((ROUND((Source!AC537*Source!AW537*Source!I537),2)),2)+(ROUND((ROUND(((Source!ET537)*Source!AV537*Source!I537),2)),2)+ROUND((ROUND(((Source!AE537-(Source!EU537))*Source!AV537*Source!I537),2)),2))+ROUND((ROUND((Source!AF537*Source!AV537*Source!I537),2)),2)</f>
        <v>0</v>
      </c>
      <c r="K594" s="10">
        <f>IF(Source!BC537&lt;&gt; 0, Source!BC537, 1)</f>
        <v>1</v>
      </c>
      <c r="L594" s="29">
        <f>Source!O537</f>
        <v>0</v>
      </c>
      <c r="Q594">
        <f>ROUND((Source!DN537/100)*ROUND((ROUND((Source!AF537*Source!AV537*Source!I537),2)),2), 2)</f>
        <v>0</v>
      </c>
      <c r="R594">
        <f>Source!X537</f>
        <v>0</v>
      </c>
      <c r="S594">
        <f>ROUND((Source!DO537/100)*ROUND((ROUND((Source!AF537*Source!AV537*Source!I537),2)),2), 2)</f>
        <v>0</v>
      </c>
      <c r="T594">
        <f>Source!Y537</f>
        <v>0</v>
      </c>
      <c r="U594">
        <f>ROUND((175/100)*ROUND((ROUND((Source!AE537*Source!AV537*Source!I537),2)),2), 2)</f>
        <v>0</v>
      </c>
      <c r="V594">
        <f>ROUND((160/100)*ROUND(ROUND((ROUND((Source!AE537*Source!AV537*Source!I537),2)*Source!BS537),2), 2), 2)</f>
        <v>0</v>
      </c>
      <c r="X594">
        <f>IF(Source!BI537&lt;=1,J594, 0)</f>
        <v>0</v>
      </c>
      <c r="Y594">
        <f>IF(Source!BI537=2,J594, 0)</f>
        <v>0</v>
      </c>
      <c r="Z594">
        <f>IF(Source!BI537=3,J594, 0)</f>
        <v>0</v>
      </c>
      <c r="AA594">
        <f>IF(Source!BI537=4,J594, 0)</f>
        <v>0</v>
      </c>
    </row>
    <row r="595" spans="1:27" ht="14.25" x14ac:dyDescent="0.2">
      <c r="A595" s="26"/>
      <c r="B595" s="26"/>
      <c r="C595" s="26"/>
      <c r="D595" s="26" t="s">
        <v>314</v>
      </c>
      <c r="E595" s="27" t="s">
        <v>315</v>
      </c>
      <c r="F595" s="10">
        <f>Source!DN536</f>
        <v>104</v>
      </c>
      <c r="G595" s="29"/>
      <c r="H595" s="28"/>
      <c r="I595" s="10"/>
      <c r="J595" s="29">
        <f>SUM(Q588:Q594)</f>
        <v>27.29</v>
      </c>
      <c r="K595" s="10">
        <f>Source!BZ536</f>
        <v>87</v>
      </c>
      <c r="L595" s="29">
        <f>SUM(R588:R594)</f>
        <v>602.45000000000005</v>
      </c>
    </row>
    <row r="596" spans="1:27" ht="14.25" x14ac:dyDescent="0.2">
      <c r="A596" s="26"/>
      <c r="B596" s="26"/>
      <c r="C596" s="26"/>
      <c r="D596" s="26" t="s">
        <v>316</v>
      </c>
      <c r="E596" s="27" t="s">
        <v>315</v>
      </c>
      <c r="F596" s="10">
        <f>Source!DO536</f>
        <v>79</v>
      </c>
      <c r="G596" s="29"/>
      <c r="H596" s="28"/>
      <c r="I596" s="10"/>
      <c r="J596" s="29">
        <f>SUM(S588:S595)</f>
        <v>20.73</v>
      </c>
      <c r="K596" s="10">
        <f>Source!CA536</f>
        <v>41</v>
      </c>
      <c r="L596" s="29">
        <f>SUM(T588:T595)</f>
        <v>283.91000000000003</v>
      </c>
    </row>
    <row r="597" spans="1:27" ht="14.25" x14ac:dyDescent="0.2">
      <c r="A597" s="26"/>
      <c r="B597" s="26"/>
      <c r="C597" s="26"/>
      <c r="D597" s="26" t="s">
        <v>325</v>
      </c>
      <c r="E597" s="27" t="s">
        <v>315</v>
      </c>
      <c r="F597" s="10">
        <f>175</f>
        <v>175</v>
      </c>
      <c r="G597" s="29"/>
      <c r="H597" s="28"/>
      <c r="I597" s="10"/>
      <c r="J597" s="29">
        <f>SUM(U588:U596)</f>
        <v>0.53</v>
      </c>
      <c r="K597" s="10">
        <f>160</f>
        <v>160</v>
      </c>
      <c r="L597" s="29">
        <f>SUM(V588:V596)</f>
        <v>12.67</v>
      </c>
    </row>
    <row r="598" spans="1:27" ht="14.25" x14ac:dyDescent="0.2">
      <c r="A598" s="34"/>
      <c r="B598" s="34"/>
      <c r="C598" s="34"/>
      <c r="D598" s="34" t="s">
        <v>317</v>
      </c>
      <c r="E598" s="35" t="s">
        <v>318</v>
      </c>
      <c r="F598" s="36">
        <f>Source!AQ536</f>
        <v>113</v>
      </c>
      <c r="G598" s="37"/>
      <c r="H598" s="38" t="str">
        <f>Source!DI536</f>
        <v/>
      </c>
      <c r="I598" s="36">
        <f>Source!AV536</f>
        <v>1</v>
      </c>
      <c r="J598" s="37">
        <f>Source!U536</f>
        <v>2.2600000000000002</v>
      </c>
      <c r="K598" s="36"/>
      <c r="L598" s="37"/>
    </row>
    <row r="599" spans="1:27" ht="15" x14ac:dyDescent="0.25">
      <c r="A599" s="39"/>
      <c r="B599" s="39"/>
      <c r="C599" s="39"/>
      <c r="D599" s="40" t="s">
        <v>319</v>
      </c>
      <c r="E599" s="39"/>
      <c r="F599" s="39"/>
      <c r="G599" s="39"/>
      <c r="H599" s="39"/>
      <c r="I599" s="76">
        <f>J590+J591+J593+J595+J596+J597+SUM(J594:J594)</f>
        <v>95.06</v>
      </c>
      <c r="J599" s="76"/>
      <c r="K599" s="76">
        <f>L590+L591+L593+L595+L596+L597+SUM(L594:L594)</f>
        <v>1765.0900000000004</v>
      </c>
      <c r="L599" s="76"/>
      <c r="O599" s="32">
        <f>J590+J591+J593+J595+J596+J597+SUM(J594:J594)</f>
        <v>95.06</v>
      </c>
      <c r="P599" s="32">
        <f>L590+L591+L593+L595+L596+L597+SUM(L594:L594)</f>
        <v>1765.0900000000004</v>
      </c>
      <c r="X599">
        <f>IF(Source!BI536&lt;=1,J590+J591+J593+J595+J596+J597-0, 0)</f>
        <v>95.06</v>
      </c>
      <c r="Y599">
        <f>IF(Source!BI536=2,J590+J591+J593+J595+J596+J597-0, 0)</f>
        <v>0</v>
      </c>
      <c r="Z599">
        <f>IF(Source!BI536=3,J590+J591+J593+J595+J596+J597-0, 0)</f>
        <v>0</v>
      </c>
      <c r="AA599">
        <f>IF(Source!BI536=4,J590+J591+J593+J595+J596+J597,0)</f>
        <v>0</v>
      </c>
    </row>
    <row r="601" spans="1:27" ht="28.5" x14ac:dyDescent="0.2">
      <c r="A601" s="26">
        <v>2</v>
      </c>
      <c r="B601" s="26">
        <v>2</v>
      </c>
      <c r="C601" s="26" t="str">
        <f>Source!F538</f>
        <v>6.58-31-1</v>
      </c>
      <c r="D601" s="26" t="s">
        <v>116</v>
      </c>
      <c r="E601" s="27" t="str">
        <f>Source!H538</f>
        <v>100 мест</v>
      </c>
      <c r="F601" s="10">
        <f>Source!I538</f>
        <v>0.02</v>
      </c>
      <c r="G601" s="29"/>
      <c r="H601" s="28"/>
      <c r="I601" s="10"/>
      <c r="J601" s="29"/>
      <c r="K601" s="10"/>
      <c r="L601" s="29"/>
      <c r="Q601">
        <f>ROUND((Source!DN538/100)*ROUND((ROUND((Source!AF538*Source!AV538*Source!I538),2)),2), 2)</f>
        <v>9.5399999999999991</v>
      </c>
      <c r="R601">
        <f>Source!X538</f>
        <v>210.54</v>
      </c>
      <c r="S601">
        <f>ROUND((Source!DO538/100)*ROUND((ROUND((Source!AF538*Source!AV538*Source!I538),2)),2), 2)</f>
        <v>7.24</v>
      </c>
      <c r="T601">
        <f>Source!Y538</f>
        <v>99.22</v>
      </c>
      <c r="U601">
        <f>ROUND((175/100)*ROUND((ROUND((Source!AE538*Source!AV538*Source!I538),2)),2), 2)</f>
        <v>0.12</v>
      </c>
      <c r="V601">
        <f>ROUND((160/100)*ROUND(ROUND((ROUND((Source!AE538*Source!AV538*Source!I538),2)*Source!BS538),2), 2), 2)</f>
        <v>2.96</v>
      </c>
    </row>
    <row r="602" spans="1:27" x14ac:dyDescent="0.2">
      <c r="D602" s="30" t="str">
        <f>"Объем: "&amp;Source!I538&amp;"=2/"&amp;"100"</f>
        <v>Объем: 0,02=2/100</v>
      </c>
    </row>
    <row r="603" spans="1:27" ht="14.25" x14ac:dyDescent="0.2">
      <c r="A603" s="26"/>
      <c r="B603" s="26"/>
      <c r="C603" s="26"/>
      <c r="D603" s="26" t="s">
        <v>313</v>
      </c>
      <c r="E603" s="27"/>
      <c r="F603" s="10"/>
      <c r="G603" s="29">
        <f>Source!AO538</f>
        <v>458.59</v>
      </c>
      <c r="H603" s="28" t="str">
        <f>Source!DG538</f>
        <v/>
      </c>
      <c r="I603" s="10">
        <f>Source!AV538</f>
        <v>1</v>
      </c>
      <c r="J603" s="29">
        <f>ROUND((ROUND((Source!AF538*Source!AV538*Source!I538),2)),2)</f>
        <v>9.17</v>
      </c>
      <c r="K603" s="10">
        <f>IF(Source!BA538&lt;&gt; 0, Source!BA538, 1)</f>
        <v>26.39</v>
      </c>
      <c r="L603" s="29">
        <f>Source!S538</f>
        <v>242</v>
      </c>
      <c r="W603">
        <f>J603</f>
        <v>9.17</v>
      </c>
    </row>
    <row r="604" spans="1:27" ht="14.25" x14ac:dyDescent="0.2">
      <c r="A604" s="26"/>
      <c r="B604" s="26"/>
      <c r="C604" s="26"/>
      <c r="D604" s="26" t="s">
        <v>322</v>
      </c>
      <c r="E604" s="27"/>
      <c r="F604" s="10"/>
      <c r="G604" s="29">
        <f>Source!AM538</f>
        <v>9.8699999999999992</v>
      </c>
      <c r="H604" s="28" t="str">
        <f>Source!DE538</f>
        <v/>
      </c>
      <c r="I604" s="10">
        <f>Source!AV538</f>
        <v>1</v>
      </c>
      <c r="J604" s="29">
        <f>(ROUND((ROUND(((Source!ET538)*Source!AV538*Source!I538),2)),2)+ROUND((ROUND(((Source!AE538-(Source!EU538))*Source!AV538*Source!I538),2)),2))</f>
        <v>0.2</v>
      </c>
      <c r="K604" s="10">
        <f>IF(Source!BB538&lt;&gt; 0, Source!BB538, 1)</f>
        <v>14.65</v>
      </c>
      <c r="L604" s="29">
        <f>Source!Q538</f>
        <v>2.93</v>
      </c>
    </row>
    <row r="605" spans="1:27" ht="14.25" x14ac:dyDescent="0.2">
      <c r="A605" s="26"/>
      <c r="B605" s="26"/>
      <c r="C605" s="26"/>
      <c r="D605" s="26" t="s">
        <v>323</v>
      </c>
      <c r="E605" s="27"/>
      <c r="F605" s="10"/>
      <c r="G605" s="29">
        <f>Source!AN538</f>
        <v>3.55</v>
      </c>
      <c r="H605" s="28" t="str">
        <f>Source!DF538</f>
        <v/>
      </c>
      <c r="I605" s="10">
        <f>Source!AV538</f>
        <v>1</v>
      </c>
      <c r="J605" s="41">
        <f>ROUND((ROUND((Source!AE538*Source!AV538*Source!I538),2)),2)</f>
        <v>7.0000000000000007E-2</v>
      </c>
      <c r="K605" s="10">
        <f>IF(Source!BS538&lt;&gt; 0, Source!BS538, 1)</f>
        <v>26.39</v>
      </c>
      <c r="L605" s="41">
        <f>Source!R538</f>
        <v>1.85</v>
      </c>
      <c r="W605">
        <f>J605</f>
        <v>7.0000000000000007E-2</v>
      </c>
    </row>
    <row r="606" spans="1:27" ht="14.25" x14ac:dyDescent="0.2">
      <c r="A606" s="26"/>
      <c r="B606" s="26"/>
      <c r="C606" s="26"/>
      <c r="D606" s="26" t="s">
        <v>324</v>
      </c>
      <c r="E606" s="27"/>
      <c r="F606" s="10"/>
      <c r="G606" s="29">
        <f>Source!AL538</f>
        <v>195.25</v>
      </c>
      <c r="H606" s="28" t="str">
        <f>Source!DD538</f>
        <v/>
      </c>
      <c r="I606" s="10">
        <f>Source!AW538</f>
        <v>1</v>
      </c>
      <c r="J606" s="29">
        <f>ROUND((ROUND((Source!AC538*Source!AW538*Source!I538),2)),2)</f>
        <v>3.91</v>
      </c>
      <c r="K606" s="10">
        <f>IF(Source!BC538&lt;&gt; 0, Source!BC538, 1)</f>
        <v>8.3000000000000007</v>
      </c>
      <c r="L606" s="29">
        <f>Source!P538</f>
        <v>32.450000000000003</v>
      </c>
    </row>
    <row r="607" spans="1:27" ht="28.5" x14ac:dyDescent="0.2">
      <c r="A607" s="26" t="s">
        <v>118</v>
      </c>
      <c r="B607" s="26" t="s">
        <v>118</v>
      </c>
      <c r="C607" s="26" t="str">
        <f>Source!F539</f>
        <v>9999990001</v>
      </c>
      <c r="D607" s="26" t="s">
        <v>29</v>
      </c>
      <c r="E607" s="27" t="str">
        <f>Source!H539</f>
        <v>т</v>
      </c>
      <c r="F607" s="10">
        <f>Source!I539</f>
        <v>-6.0000000000000001E-3</v>
      </c>
      <c r="G607" s="29">
        <f>Source!AK539</f>
        <v>0</v>
      </c>
      <c r="H607" s="31" t="s">
        <v>3</v>
      </c>
      <c r="I607" s="10">
        <f>Source!AW539</f>
        <v>1</v>
      </c>
      <c r="J607" s="29">
        <f>ROUND((ROUND((Source!AC539*Source!AW539*Source!I539),2)),2)+(ROUND((ROUND(((Source!ET539)*Source!AV539*Source!I539),2)),2)+ROUND((ROUND(((Source!AE539-(Source!EU539))*Source!AV539*Source!I539),2)),2))+ROUND((ROUND((Source!AF539*Source!AV539*Source!I539),2)),2)</f>
        <v>0</v>
      </c>
      <c r="K607" s="10">
        <f>IF(Source!BC539&lt;&gt; 0, Source!BC539, 1)</f>
        <v>1</v>
      </c>
      <c r="L607" s="29">
        <f>Source!O539</f>
        <v>0</v>
      </c>
      <c r="Q607">
        <f>ROUND((Source!DN539/100)*ROUND((ROUND((Source!AF539*Source!AV539*Source!I539),2)),2), 2)</f>
        <v>0</v>
      </c>
      <c r="R607">
        <f>Source!X539</f>
        <v>0</v>
      </c>
      <c r="S607">
        <f>ROUND((Source!DO539/100)*ROUND((ROUND((Source!AF539*Source!AV539*Source!I539),2)),2), 2)</f>
        <v>0</v>
      </c>
      <c r="T607">
        <f>Source!Y539</f>
        <v>0</v>
      </c>
      <c r="U607">
        <f>ROUND((175/100)*ROUND((ROUND((Source!AE539*Source!AV539*Source!I539),2)),2), 2)</f>
        <v>0</v>
      </c>
      <c r="V607">
        <f>ROUND((160/100)*ROUND(ROUND((ROUND((Source!AE539*Source!AV539*Source!I539),2)*Source!BS539),2), 2), 2)</f>
        <v>0</v>
      </c>
      <c r="X607">
        <f>IF(Source!BI539&lt;=1,J607, 0)</f>
        <v>0</v>
      </c>
      <c r="Y607">
        <f>IF(Source!BI539=2,J607, 0)</f>
        <v>0</v>
      </c>
      <c r="Z607">
        <f>IF(Source!BI539=3,J607, 0)</f>
        <v>0</v>
      </c>
      <c r="AA607">
        <f>IF(Source!BI539=4,J607, 0)</f>
        <v>0</v>
      </c>
    </row>
    <row r="608" spans="1:27" ht="14.25" x14ac:dyDescent="0.2">
      <c r="A608" s="26"/>
      <c r="B608" s="26"/>
      <c r="C608" s="26"/>
      <c r="D608" s="26" t="s">
        <v>314</v>
      </c>
      <c r="E608" s="27" t="s">
        <v>315</v>
      </c>
      <c r="F608" s="10">
        <f>Source!DN538</f>
        <v>104</v>
      </c>
      <c r="G608" s="29"/>
      <c r="H608" s="28"/>
      <c r="I608" s="10"/>
      <c r="J608" s="29">
        <f>SUM(Q601:Q607)</f>
        <v>9.5399999999999991</v>
      </c>
      <c r="K608" s="10">
        <f>Source!BZ538</f>
        <v>87</v>
      </c>
      <c r="L608" s="29">
        <f>SUM(R601:R607)</f>
        <v>210.54</v>
      </c>
    </row>
    <row r="609" spans="1:27" ht="14.25" x14ac:dyDescent="0.2">
      <c r="A609" s="26"/>
      <c r="B609" s="26"/>
      <c r="C609" s="26"/>
      <c r="D609" s="26" t="s">
        <v>316</v>
      </c>
      <c r="E609" s="27" t="s">
        <v>315</v>
      </c>
      <c r="F609" s="10">
        <f>Source!DO538</f>
        <v>79</v>
      </c>
      <c r="G609" s="29"/>
      <c r="H609" s="28"/>
      <c r="I609" s="10"/>
      <c r="J609" s="29">
        <f>SUM(S601:S608)</f>
        <v>7.24</v>
      </c>
      <c r="K609" s="10">
        <f>Source!CA538</f>
        <v>41</v>
      </c>
      <c r="L609" s="29">
        <f>SUM(T601:T608)</f>
        <v>99.22</v>
      </c>
    </row>
    <row r="610" spans="1:27" ht="14.25" x14ac:dyDescent="0.2">
      <c r="A610" s="26"/>
      <c r="B610" s="26"/>
      <c r="C610" s="26"/>
      <c r="D610" s="26" t="s">
        <v>325</v>
      </c>
      <c r="E610" s="27" t="s">
        <v>315</v>
      </c>
      <c r="F610" s="10">
        <f>175</f>
        <v>175</v>
      </c>
      <c r="G610" s="29"/>
      <c r="H610" s="28"/>
      <c r="I610" s="10"/>
      <c r="J610" s="29">
        <f>SUM(U601:U609)</f>
        <v>0.12</v>
      </c>
      <c r="K610" s="10">
        <f>160</f>
        <v>160</v>
      </c>
      <c r="L610" s="29">
        <f>SUM(V601:V609)</f>
        <v>2.96</v>
      </c>
    </row>
    <row r="611" spans="1:27" ht="14.25" x14ac:dyDescent="0.2">
      <c r="A611" s="34"/>
      <c r="B611" s="34"/>
      <c r="C611" s="34"/>
      <c r="D611" s="34" t="s">
        <v>317</v>
      </c>
      <c r="E611" s="35" t="s">
        <v>318</v>
      </c>
      <c r="F611" s="36">
        <f>Source!AQ538</f>
        <v>39.5</v>
      </c>
      <c r="G611" s="37"/>
      <c r="H611" s="38" t="str">
        <f>Source!DI538</f>
        <v/>
      </c>
      <c r="I611" s="36">
        <f>Source!AV538</f>
        <v>1</v>
      </c>
      <c r="J611" s="37">
        <f>Source!U538</f>
        <v>0.79</v>
      </c>
      <c r="K611" s="36"/>
      <c r="L611" s="37"/>
    </row>
    <row r="612" spans="1:27" ht="15" x14ac:dyDescent="0.25">
      <c r="A612" s="39"/>
      <c r="B612" s="39"/>
      <c r="C612" s="39"/>
      <c r="D612" s="40" t="s">
        <v>319</v>
      </c>
      <c r="E612" s="39"/>
      <c r="F612" s="39"/>
      <c r="G612" s="39"/>
      <c r="H612" s="39"/>
      <c r="I612" s="76">
        <f>J603+J604+J606+J608+J609+J610+SUM(J607:J607)</f>
        <v>30.180000000000003</v>
      </c>
      <c r="J612" s="76"/>
      <c r="K612" s="76">
        <f>L603+L604+L606+L608+L609+L610+SUM(L607:L607)</f>
        <v>590.1</v>
      </c>
      <c r="L612" s="76"/>
      <c r="O612" s="32">
        <f>J603+J604+J606+J608+J609+J610+SUM(J607:J607)</f>
        <v>30.180000000000003</v>
      </c>
      <c r="P612" s="32">
        <f>L603+L604+L606+L608+L609+L610+SUM(L607:L607)</f>
        <v>590.1</v>
      </c>
      <c r="X612">
        <f>IF(Source!BI538&lt;=1,J603+J604+J606+J608+J609+J610-0, 0)</f>
        <v>30.180000000000003</v>
      </c>
      <c r="Y612">
        <f>IF(Source!BI538=2,J603+J604+J606+J608+J609+J610-0, 0)</f>
        <v>0</v>
      </c>
      <c r="Z612">
        <f>IF(Source!BI538=3,J603+J604+J606+J608+J609+J610-0, 0)</f>
        <v>0</v>
      </c>
      <c r="AA612">
        <f>IF(Source!BI538=4,J603+J604+J606+J608+J609+J610,0)</f>
        <v>0</v>
      </c>
    </row>
    <row r="614" spans="1:27" ht="28.5" x14ac:dyDescent="0.2">
      <c r="A614" s="26">
        <v>3</v>
      </c>
      <c r="B614" s="26">
        <v>3</v>
      </c>
      <c r="C614" s="26" t="str">
        <f>Source!F540</f>
        <v>6.54-9-2</v>
      </c>
      <c r="D614" s="26" t="s">
        <v>120</v>
      </c>
      <c r="E614" s="27" t="str">
        <f>Source!H540</f>
        <v>1 м3</v>
      </c>
      <c r="F614" s="10">
        <f>Source!I540</f>
        <v>1.2</v>
      </c>
      <c r="G614" s="29"/>
      <c r="H614" s="28"/>
      <c r="I614" s="10"/>
      <c r="J614" s="29"/>
      <c r="K614" s="10"/>
      <c r="L614" s="29"/>
      <c r="Q614">
        <f>ROUND((Source!DN540/100)*ROUND((ROUND((Source!AF540*Source!AV540*Source!I540),2)),2), 2)</f>
        <v>275.87</v>
      </c>
      <c r="R614">
        <f>Source!X540</f>
        <v>5995.41</v>
      </c>
      <c r="S614">
        <f>ROUND((Source!DO540/100)*ROUND((ROUND((Source!AF540*Source!AV540*Source!I540),2)),2), 2)</f>
        <v>227.19</v>
      </c>
      <c r="T614">
        <f>Source!Y540</f>
        <v>3511.6</v>
      </c>
      <c r="U614">
        <f>ROUND((175/100)*ROUND((ROUND((Source!AE540*Source!AV540*Source!I540),2)),2), 2)</f>
        <v>9.7799999999999994</v>
      </c>
      <c r="V614">
        <f>ROUND((160/100)*ROUND(ROUND((ROUND((Source!AE540*Source!AV540*Source!I540),2)*Source!BS540),2), 2), 2)</f>
        <v>236.03</v>
      </c>
    </row>
    <row r="615" spans="1:27" ht="14.25" x14ac:dyDescent="0.2">
      <c r="A615" s="26"/>
      <c r="B615" s="26"/>
      <c r="C615" s="26"/>
      <c r="D615" s="26" t="s">
        <v>313</v>
      </c>
      <c r="E615" s="27"/>
      <c r="F615" s="10"/>
      <c r="G615" s="29">
        <f>Source!AO540</f>
        <v>270.45999999999998</v>
      </c>
      <c r="H615" s="28" t="str">
        <f>Source!DG540</f>
        <v/>
      </c>
      <c r="I615" s="10">
        <f>Source!AV540</f>
        <v>1</v>
      </c>
      <c r="J615" s="29">
        <f>ROUND((ROUND((Source!AF540*Source!AV540*Source!I540),2)),2)</f>
        <v>324.55</v>
      </c>
      <c r="K615" s="10">
        <f>IF(Source!BA540&lt;&gt; 0, Source!BA540, 1)</f>
        <v>26.39</v>
      </c>
      <c r="L615" s="29">
        <f>Source!S540</f>
        <v>8564.8700000000008</v>
      </c>
      <c r="W615">
        <f>J615</f>
        <v>324.55</v>
      </c>
    </row>
    <row r="616" spans="1:27" ht="14.25" x14ac:dyDescent="0.2">
      <c r="A616" s="26"/>
      <c r="B616" s="26"/>
      <c r="C616" s="26"/>
      <c r="D616" s="26" t="s">
        <v>322</v>
      </c>
      <c r="E616" s="27"/>
      <c r="F616" s="10"/>
      <c r="G616" s="29">
        <f>Source!AM540</f>
        <v>18.57</v>
      </c>
      <c r="H616" s="28" t="str">
        <f>Source!DE540</f>
        <v/>
      </c>
      <c r="I616" s="10">
        <f>Source!AV540</f>
        <v>1</v>
      </c>
      <c r="J616" s="29">
        <f>(ROUND((ROUND(((Source!ET540)*Source!AV540*Source!I540),2)),2)+ROUND((ROUND(((Source!AE540-(Source!EU540))*Source!AV540*Source!I540),2)),2))</f>
        <v>22.28</v>
      </c>
      <c r="K616" s="10">
        <f>IF(Source!BB540&lt;&gt; 0, Source!BB540, 1)</f>
        <v>11.89</v>
      </c>
      <c r="L616" s="29">
        <f>Source!Q540</f>
        <v>264.91000000000003</v>
      </c>
    </row>
    <row r="617" spans="1:27" ht="14.25" x14ac:dyDescent="0.2">
      <c r="A617" s="26"/>
      <c r="B617" s="26"/>
      <c r="C617" s="26"/>
      <c r="D617" s="26" t="s">
        <v>323</v>
      </c>
      <c r="E617" s="27"/>
      <c r="F617" s="10"/>
      <c r="G617" s="29">
        <f>Source!AN540</f>
        <v>4.66</v>
      </c>
      <c r="H617" s="28" t="str">
        <f>Source!DF540</f>
        <v/>
      </c>
      <c r="I617" s="10">
        <f>Source!AV540</f>
        <v>1</v>
      </c>
      <c r="J617" s="41">
        <f>ROUND((ROUND((Source!AE540*Source!AV540*Source!I540),2)),2)</f>
        <v>5.59</v>
      </c>
      <c r="K617" s="10">
        <f>IF(Source!BS540&lt;&gt; 0, Source!BS540, 1)</f>
        <v>26.39</v>
      </c>
      <c r="L617" s="41">
        <f>Source!R540</f>
        <v>147.52000000000001</v>
      </c>
      <c r="W617">
        <f>J617</f>
        <v>5.59</v>
      </c>
    </row>
    <row r="618" spans="1:27" ht="14.25" x14ac:dyDescent="0.2">
      <c r="A618" s="26"/>
      <c r="B618" s="26"/>
      <c r="C618" s="26"/>
      <c r="D618" s="26" t="s">
        <v>324</v>
      </c>
      <c r="E618" s="27"/>
      <c r="F618" s="10"/>
      <c r="G618" s="29">
        <f>Source!AL540</f>
        <v>558.79</v>
      </c>
      <c r="H618" s="28" t="str">
        <f>Source!DD540</f>
        <v/>
      </c>
      <c r="I618" s="10">
        <f>Source!AW540</f>
        <v>1</v>
      </c>
      <c r="J618" s="29">
        <f>ROUND((ROUND((Source!AC540*Source!AW540*Source!I540),2)),2)</f>
        <v>670.55</v>
      </c>
      <c r="K618" s="10">
        <f>IF(Source!BC540&lt;&gt; 0, Source!BC540, 1)</f>
        <v>9.44</v>
      </c>
      <c r="L618" s="29">
        <f>Source!P540</f>
        <v>6329.99</v>
      </c>
    </row>
    <row r="619" spans="1:27" ht="14.25" x14ac:dyDescent="0.2">
      <c r="A619" s="26" t="s">
        <v>44</v>
      </c>
      <c r="B619" s="26" t="s">
        <v>44</v>
      </c>
      <c r="C619" s="26" t="str">
        <f>Source!F541</f>
        <v>1.3-2-6</v>
      </c>
      <c r="D619" s="26" t="s">
        <v>127</v>
      </c>
      <c r="E619" s="27" t="str">
        <f>Source!H541</f>
        <v>м3</v>
      </c>
      <c r="F619" s="10">
        <f>Source!I541</f>
        <v>1.224</v>
      </c>
      <c r="G619" s="29">
        <f>Source!AK541</f>
        <v>478.96</v>
      </c>
      <c r="H619" s="31" t="s">
        <v>3</v>
      </c>
      <c r="I619" s="10">
        <f>Source!AW541</f>
        <v>1</v>
      </c>
      <c r="J619" s="29">
        <f>ROUND((ROUND((Source!AC541*Source!AW541*Source!I541),2)),2)+(ROUND((ROUND(((Source!ET541)*Source!AV541*Source!I541),2)),2)+ROUND((ROUND(((Source!AE541-(Source!EU541))*Source!AV541*Source!I541),2)),2))+ROUND((ROUND((Source!AF541*Source!AV541*Source!I541),2)),2)</f>
        <v>586.25</v>
      </c>
      <c r="K619" s="10">
        <f>IF(Source!BC541&lt;&gt; 0, Source!BC541, 1)</f>
        <v>7.8</v>
      </c>
      <c r="L619" s="29">
        <f>Source!O541</f>
        <v>4572.75</v>
      </c>
      <c r="Q619">
        <f>ROUND((Source!DN541/100)*ROUND((ROUND((Source!AF541*Source!AV541*Source!I541),2)),2), 2)</f>
        <v>0</v>
      </c>
      <c r="R619">
        <f>Source!X541</f>
        <v>0</v>
      </c>
      <c r="S619">
        <f>ROUND((Source!DO541/100)*ROUND((ROUND((Source!AF541*Source!AV541*Source!I541),2)),2), 2)</f>
        <v>0</v>
      </c>
      <c r="T619">
        <f>Source!Y541</f>
        <v>0</v>
      </c>
      <c r="U619">
        <f>ROUND((175/100)*ROUND((ROUND((Source!AE541*Source!AV541*Source!I541),2)),2), 2)</f>
        <v>0</v>
      </c>
      <c r="V619">
        <f>ROUND((160/100)*ROUND(ROUND((ROUND((Source!AE541*Source!AV541*Source!I541),2)*Source!BS541),2), 2), 2)</f>
        <v>0</v>
      </c>
      <c r="X619">
        <f>IF(Source!BI541&lt;=1,J619, 0)</f>
        <v>586.25</v>
      </c>
      <c r="Y619">
        <f>IF(Source!BI541=2,J619, 0)</f>
        <v>0</v>
      </c>
      <c r="Z619">
        <f>IF(Source!BI541=3,J619, 0)</f>
        <v>0</v>
      </c>
      <c r="AA619">
        <f>IF(Source!BI541=4,J619, 0)</f>
        <v>0</v>
      </c>
    </row>
    <row r="620" spans="1:27" ht="14.25" x14ac:dyDescent="0.2">
      <c r="A620" s="26"/>
      <c r="B620" s="26"/>
      <c r="C620" s="26"/>
      <c r="D620" s="26" t="s">
        <v>314</v>
      </c>
      <c r="E620" s="27" t="s">
        <v>315</v>
      </c>
      <c r="F620" s="10">
        <f>Source!DN540</f>
        <v>85</v>
      </c>
      <c r="G620" s="29"/>
      <c r="H620" s="28"/>
      <c r="I620" s="10"/>
      <c r="J620" s="29">
        <f>SUM(Q614:Q619)</f>
        <v>275.87</v>
      </c>
      <c r="K620" s="10">
        <f>Source!BZ540</f>
        <v>70</v>
      </c>
      <c r="L620" s="29">
        <f>SUM(R614:R619)</f>
        <v>5995.41</v>
      </c>
    </row>
    <row r="621" spans="1:27" ht="14.25" x14ac:dyDescent="0.2">
      <c r="A621" s="26"/>
      <c r="B621" s="26"/>
      <c r="C621" s="26"/>
      <c r="D621" s="26" t="s">
        <v>316</v>
      </c>
      <c r="E621" s="27" t="s">
        <v>315</v>
      </c>
      <c r="F621" s="10">
        <f>Source!DO540</f>
        <v>70</v>
      </c>
      <c r="G621" s="29"/>
      <c r="H621" s="28"/>
      <c r="I621" s="10"/>
      <c r="J621" s="29">
        <f>SUM(S614:S620)</f>
        <v>227.19</v>
      </c>
      <c r="K621" s="10">
        <f>Source!CA540</f>
        <v>41</v>
      </c>
      <c r="L621" s="29">
        <f>SUM(T614:T620)</f>
        <v>3511.6</v>
      </c>
    </row>
    <row r="622" spans="1:27" ht="14.25" x14ac:dyDescent="0.2">
      <c r="A622" s="26"/>
      <c r="B622" s="26"/>
      <c r="C622" s="26"/>
      <c r="D622" s="26" t="s">
        <v>325</v>
      </c>
      <c r="E622" s="27" t="s">
        <v>315</v>
      </c>
      <c r="F622" s="10">
        <f>175</f>
        <v>175</v>
      </c>
      <c r="G622" s="29"/>
      <c r="H622" s="28"/>
      <c r="I622" s="10"/>
      <c r="J622" s="29">
        <f>SUM(U614:U621)</f>
        <v>9.7799999999999994</v>
      </c>
      <c r="K622" s="10">
        <f>160</f>
        <v>160</v>
      </c>
      <c r="L622" s="29">
        <f>SUM(V614:V621)</f>
        <v>236.03</v>
      </c>
    </row>
    <row r="623" spans="1:27" ht="14.25" x14ac:dyDescent="0.2">
      <c r="A623" s="34"/>
      <c r="B623" s="34"/>
      <c r="C623" s="34"/>
      <c r="D623" s="34" t="s">
        <v>317</v>
      </c>
      <c r="E623" s="35" t="s">
        <v>318</v>
      </c>
      <c r="F623" s="36">
        <f>Source!AQ540</f>
        <v>24.61</v>
      </c>
      <c r="G623" s="37"/>
      <c r="H623" s="38" t="str">
        <f>Source!DI540</f>
        <v/>
      </c>
      <c r="I623" s="36">
        <f>Source!AV540</f>
        <v>1</v>
      </c>
      <c r="J623" s="37">
        <f>Source!U540</f>
        <v>29.531999999999996</v>
      </c>
      <c r="K623" s="36"/>
      <c r="L623" s="37"/>
    </row>
    <row r="624" spans="1:27" ht="15" x14ac:dyDescent="0.25">
      <c r="A624" s="39"/>
      <c r="B624" s="39"/>
      <c r="C624" s="39"/>
      <c r="D624" s="40" t="s">
        <v>319</v>
      </c>
      <c r="E624" s="39"/>
      <c r="F624" s="39"/>
      <c r="G624" s="39"/>
      <c r="H624" s="39"/>
      <c r="I624" s="76">
        <f>J615+J616+J618+J620+J621+J622+SUM(J619:J619)</f>
        <v>2116.4700000000003</v>
      </c>
      <c r="J624" s="76"/>
      <c r="K624" s="76">
        <f>L615+L616+L618+L620+L621+L622+SUM(L619:L619)</f>
        <v>29475.559999999998</v>
      </c>
      <c r="L624" s="76"/>
      <c r="O624" s="32">
        <f>J615+J616+J618+J620+J621+J622+SUM(J619:J619)</f>
        <v>2116.4700000000003</v>
      </c>
      <c r="P624" s="32">
        <f>L615+L616+L618+L620+L621+L622+SUM(L619:L619)</f>
        <v>29475.559999999998</v>
      </c>
      <c r="X624">
        <f>IF(Source!BI540&lt;=1,J615+J616+J618+J620+J621+J622-0, 0)</f>
        <v>1530.22</v>
      </c>
      <c r="Y624">
        <f>IF(Source!BI540=2,J615+J616+J618+J620+J621+J622-0, 0)</f>
        <v>0</v>
      </c>
      <c r="Z624">
        <f>IF(Source!BI540=3,J615+J616+J618+J620+J621+J622-0, 0)</f>
        <v>0</v>
      </c>
      <c r="AA624">
        <f>IF(Source!BI540=4,J615+J616+J618+J620+J621+J622,0)</f>
        <v>0</v>
      </c>
    </row>
    <row r="626" spans="1:27" ht="28.5" x14ac:dyDescent="0.2">
      <c r="A626" s="26">
        <v>4</v>
      </c>
      <c r="B626" s="26">
        <v>4</v>
      </c>
      <c r="C626" s="26" t="str">
        <f>Source!F542</f>
        <v>6.58-2-1</v>
      </c>
      <c r="D626" s="26" t="s">
        <v>40</v>
      </c>
      <c r="E626" s="27" t="str">
        <f>Source!H542</f>
        <v>100 м2</v>
      </c>
      <c r="F626" s="10">
        <f>Source!I542</f>
        <v>5.2946999999999997</v>
      </c>
      <c r="G626" s="29"/>
      <c r="H626" s="28"/>
      <c r="I626" s="10"/>
      <c r="J626" s="29"/>
      <c r="K626" s="10"/>
      <c r="L626" s="29"/>
      <c r="Q626">
        <f>ROUND((Source!DN542/100)*ROUND((ROUND((Source!AF542*Source!AV542*Source!I542),2)),2), 2)</f>
        <v>810.47</v>
      </c>
      <c r="R626">
        <f>Source!X542</f>
        <v>18714.82</v>
      </c>
      <c r="S626">
        <f>ROUND((Source!DO542/100)*ROUND((ROUND((Source!AF542*Source!AV542*Source!I542),2)),2), 2)</f>
        <v>557.20000000000005</v>
      </c>
      <c r="T626">
        <f>Source!Y542</f>
        <v>10961.53</v>
      </c>
      <c r="U626">
        <f>ROUND((175/100)*ROUND((ROUND((Source!AE542*Source!AV542*Source!I542),2)),2), 2)</f>
        <v>0</v>
      </c>
      <c r="V626">
        <f>ROUND((160/100)*ROUND(ROUND((ROUND((Source!AE542*Source!AV542*Source!I542),2)*Source!BS542),2), 2), 2)</f>
        <v>0</v>
      </c>
    </row>
    <row r="627" spans="1:27" x14ac:dyDescent="0.2">
      <c r="D627" s="30" t="str">
        <f>"Объем: "&amp;Source!I542&amp;"=529,47/"&amp;"100"</f>
        <v>Объем: 5,2947=529,47/100</v>
      </c>
    </row>
    <row r="628" spans="1:27" ht="14.25" x14ac:dyDescent="0.2">
      <c r="A628" s="26"/>
      <c r="B628" s="26"/>
      <c r="C628" s="26"/>
      <c r="D628" s="26" t="s">
        <v>313</v>
      </c>
      <c r="E628" s="27"/>
      <c r="F628" s="10"/>
      <c r="G628" s="29">
        <f>Source!AO542</f>
        <v>191.34</v>
      </c>
      <c r="H628" s="28" t="str">
        <f>Source!DG542</f>
        <v/>
      </c>
      <c r="I628" s="10">
        <f>Source!AV542</f>
        <v>1</v>
      </c>
      <c r="J628" s="29">
        <f>ROUND((ROUND((Source!AF542*Source!AV542*Source!I542),2)),2)</f>
        <v>1013.09</v>
      </c>
      <c r="K628" s="10">
        <f>IF(Source!BA542&lt;&gt; 0, Source!BA542, 1)</f>
        <v>26.39</v>
      </c>
      <c r="L628" s="29">
        <f>Source!S542</f>
        <v>26735.45</v>
      </c>
      <c r="W628">
        <f>J628</f>
        <v>1013.09</v>
      </c>
    </row>
    <row r="629" spans="1:27" ht="28.5" x14ac:dyDescent="0.2">
      <c r="A629" s="26" t="s">
        <v>130</v>
      </c>
      <c r="B629" s="26" t="s">
        <v>130</v>
      </c>
      <c r="C629" s="26" t="str">
        <f>Source!F543</f>
        <v>9999990001</v>
      </c>
      <c r="D629" s="26" t="s">
        <v>29</v>
      </c>
      <c r="E629" s="27" t="str">
        <f>Source!H543</f>
        <v>т</v>
      </c>
      <c r="F629" s="10">
        <f>Source!I543</f>
        <v>-5.4005939999999999</v>
      </c>
      <c r="G629" s="29">
        <f>Source!AK543</f>
        <v>0</v>
      </c>
      <c r="H629" s="31" t="s">
        <v>3</v>
      </c>
      <c r="I629" s="10">
        <f>Source!AW543</f>
        <v>1</v>
      </c>
      <c r="J629" s="29">
        <f>ROUND((ROUND((Source!AC543*Source!AW543*Source!I543),2)),2)+(ROUND((ROUND(((Source!ET543)*Source!AV543*Source!I543),2)),2)+ROUND((ROUND(((Source!AE543-(Source!EU543))*Source!AV543*Source!I543),2)),2))+ROUND((ROUND((Source!AF543*Source!AV543*Source!I543),2)),2)</f>
        <v>0</v>
      </c>
      <c r="K629" s="10">
        <f>IF(Source!BC543&lt;&gt; 0, Source!BC543, 1)</f>
        <v>1</v>
      </c>
      <c r="L629" s="29">
        <f>Source!O543</f>
        <v>0</v>
      </c>
      <c r="Q629">
        <f>ROUND((Source!DN543/100)*ROUND((ROUND((Source!AF543*Source!AV543*Source!I543),2)),2), 2)</f>
        <v>0</v>
      </c>
      <c r="R629">
        <f>Source!X543</f>
        <v>0</v>
      </c>
      <c r="S629">
        <f>ROUND((Source!DO543/100)*ROUND((ROUND((Source!AF543*Source!AV543*Source!I543),2)),2), 2)</f>
        <v>0</v>
      </c>
      <c r="T629">
        <f>Source!Y543</f>
        <v>0</v>
      </c>
      <c r="U629">
        <f>ROUND((175/100)*ROUND((ROUND((Source!AE543*Source!AV543*Source!I543),2)),2), 2)</f>
        <v>0</v>
      </c>
      <c r="V629">
        <f>ROUND((160/100)*ROUND(ROUND((ROUND((Source!AE543*Source!AV543*Source!I543),2)*Source!BS543),2), 2), 2)</f>
        <v>0</v>
      </c>
      <c r="X629">
        <f>IF(Source!BI543&lt;=1,J629, 0)</f>
        <v>0</v>
      </c>
      <c r="Y629">
        <f>IF(Source!BI543=2,J629, 0)</f>
        <v>0</v>
      </c>
      <c r="Z629">
        <f>IF(Source!BI543=3,J629, 0)</f>
        <v>0</v>
      </c>
      <c r="AA629">
        <f>IF(Source!BI543=4,J629, 0)</f>
        <v>0</v>
      </c>
    </row>
    <row r="630" spans="1:27" ht="14.25" x14ac:dyDescent="0.2">
      <c r="A630" s="26"/>
      <c r="B630" s="26"/>
      <c r="C630" s="26"/>
      <c r="D630" s="26" t="s">
        <v>314</v>
      </c>
      <c r="E630" s="27" t="s">
        <v>315</v>
      </c>
      <c r="F630" s="10">
        <f>Source!DN542</f>
        <v>80</v>
      </c>
      <c r="G630" s="29"/>
      <c r="H630" s="28"/>
      <c r="I630" s="10"/>
      <c r="J630" s="29">
        <f>SUM(Q626:Q629)</f>
        <v>810.47</v>
      </c>
      <c r="K630" s="10">
        <f>Source!BZ542</f>
        <v>70</v>
      </c>
      <c r="L630" s="29">
        <f>SUM(R626:R629)</f>
        <v>18714.82</v>
      </c>
    </row>
    <row r="631" spans="1:27" ht="14.25" x14ac:dyDescent="0.2">
      <c r="A631" s="26"/>
      <c r="B631" s="26"/>
      <c r="C631" s="26"/>
      <c r="D631" s="26" t="s">
        <v>316</v>
      </c>
      <c r="E631" s="27" t="s">
        <v>315</v>
      </c>
      <c r="F631" s="10">
        <f>Source!DO542</f>
        <v>55</v>
      </c>
      <c r="G631" s="29"/>
      <c r="H631" s="28"/>
      <c r="I631" s="10"/>
      <c r="J631" s="29">
        <f>SUM(S626:S630)</f>
        <v>557.20000000000005</v>
      </c>
      <c r="K631" s="10">
        <f>Source!CA542</f>
        <v>41</v>
      </c>
      <c r="L631" s="29">
        <f>SUM(T626:T630)</f>
        <v>10961.53</v>
      </c>
    </row>
    <row r="632" spans="1:27" ht="14.25" x14ac:dyDescent="0.2">
      <c r="A632" s="34"/>
      <c r="B632" s="34"/>
      <c r="C632" s="34"/>
      <c r="D632" s="34" t="s">
        <v>317</v>
      </c>
      <c r="E632" s="35" t="s">
        <v>318</v>
      </c>
      <c r="F632" s="36">
        <f>Source!AQ542</f>
        <v>17.41</v>
      </c>
      <c r="G632" s="37"/>
      <c r="H632" s="38" t="str">
        <f>Source!DI542</f>
        <v/>
      </c>
      <c r="I632" s="36">
        <f>Source!AV542</f>
        <v>1</v>
      </c>
      <c r="J632" s="37">
        <f>Source!U542</f>
        <v>92.18072699999999</v>
      </c>
      <c r="K632" s="36"/>
      <c r="L632" s="37"/>
    </row>
    <row r="633" spans="1:27" ht="15" x14ac:dyDescent="0.25">
      <c r="A633" s="39"/>
      <c r="B633" s="39"/>
      <c r="C633" s="39"/>
      <c r="D633" s="40" t="s">
        <v>319</v>
      </c>
      <c r="E633" s="39"/>
      <c r="F633" s="39"/>
      <c r="G633" s="39"/>
      <c r="H633" s="39"/>
      <c r="I633" s="76">
        <f>J628+J630+J631+SUM(J629:J629)</f>
        <v>2380.7600000000002</v>
      </c>
      <c r="J633" s="76"/>
      <c r="K633" s="76">
        <f>L628+L630+L631+SUM(L629:L629)</f>
        <v>56411.8</v>
      </c>
      <c r="L633" s="76"/>
      <c r="O633" s="32">
        <f>J628+J630+J631+SUM(J629:J629)</f>
        <v>2380.7600000000002</v>
      </c>
      <c r="P633" s="32">
        <f>L628+L630+L631+SUM(L629:L629)</f>
        <v>56411.8</v>
      </c>
      <c r="X633">
        <f>IF(Source!BI542&lt;=1,J628+J630+J631-0, 0)</f>
        <v>2380.7600000000002</v>
      </c>
      <c r="Y633">
        <f>IF(Source!BI542=2,J628+J630+J631-0, 0)</f>
        <v>0</v>
      </c>
      <c r="Z633">
        <f>IF(Source!BI542=3,J628+J630+J631-0, 0)</f>
        <v>0</v>
      </c>
      <c r="AA633">
        <f>IF(Source!BI542=4,J628+J630+J631,0)</f>
        <v>0</v>
      </c>
    </row>
    <row r="635" spans="1:27" ht="57" x14ac:dyDescent="0.2">
      <c r="A635" s="26">
        <v>5</v>
      </c>
      <c r="B635" s="26">
        <v>5</v>
      </c>
      <c r="C635" s="26" t="str">
        <f>Source!F544</f>
        <v>3.12-3-4</v>
      </c>
      <c r="D635" s="26" t="s">
        <v>132</v>
      </c>
      <c r="E635" s="27" t="str">
        <f>Source!H544</f>
        <v>100 м2</v>
      </c>
      <c r="F635" s="10">
        <f>Source!I544</f>
        <v>5.2946999999999997</v>
      </c>
      <c r="G635" s="29"/>
      <c r="H635" s="28"/>
      <c r="I635" s="10"/>
      <c r="J635" s="29"/>
      <c r="K635" s="10"/>
      <c r="L635" s="29"/>
      <c r="Q635">
        <f>ROUND((Source!DN544/100)*ROUND((ROUND((Source!AF544*Source!AV544*Source!I544),2)),2), 2)</f>
        <v>4363.07</v>
      </c>
      <c r="R635">
        <f>Source!X544</f>
        <v>96320.23</v>
      </c>
      <c r="S635">
        <f>ROUND((Source!DO544/100)*ROUND((ROUND((Source!AF544*Source!AV544*Source!I544),2)),2), 2)</f>
        <v>3314.26</v>
      </c>
      <c r="T635">
        <f>Source!Y544</f>
        <v>45392.29</v>
      </c>
      <c r="U635">
        <f>ROUND((175/100)*ROUND((ROUND((Source!AE544*Source!AV544*Source!I544),2)),2), 2)</f>
        <v>823.15</v>
      </c>
      <c r="V635">
        <f>ROUND((160/100)*ROUND(ROUND((ROUND((Source!AE544*Source!AV544*Source!I544),2)*Source!BS544),2), 2), 2)</f>
        <v>19860.900000000001</v>
      </c>
    </row>
    <row r="636" spans="1:27" x14ac:dyDescent="0.2">
      <c r="D636" s="30" t="str">
        <f>"Объем: "&amp;Source!I544&amp;"=529,47/"&amp;"100"</f>
        <v>Объем: 5,2947=529,47/100</v>
      </c>
    </row>
    <row r="637" spans="1:27" ht="14.25" x14ac:dyDescent="0.2">
      <c r="A637" s="26"/>
      <c r="B637" s="26"/>
      <c r="C637" s="26"/>
      <c r="D637" s="26" t="s">
        <v>313</v>
      </c>
      <c r="E637" s="27"/>
      <c r="F637" s="10"/>
      <c r="G637" s="29">
        <f>Source!AO544</f>
        <v>689</v>
      </c>
      <c r="H637" s="28" t="str">
        <f>Source!DG544</f>
        <v>)*1,15</v>
      </c>
      <c r="I637" s="10">
        <f>Source!AV544</f>
        <v>1</v>
      </c>
      <c r="J637" s="29">
        <f>ROUND((ROUND((Source!AF544*Source!AV544*Source!I544),2)),2)</f>
        <v>4195.26</v>
      </c>
      <c r="K637" s="10">
        <f>IF(Source!BA544&lt;&gt; 0, Source!BA544, 1)</f>
        <v>26.39</v>
      </c>
      <c r="L637" s="29">
        <f>Source!S544</f>
        <v>110712.91</v>
      </c>
      <c r="W637">
        <f>J637</f>
        <v>4195.26</v>
      </c>
    </row>
    <row r="638" spans="1:27" ht="14.25" x14ac:dyDescent="0.2">
      <c r="A638" s="26"/>
      <c r="B638" s="26"/>
      <c r="C638" s="26"/>
      <c r="D638" s="26" t="s">
        <v>322</v>
      </c>
      <c r="E638" s="27"/>
      <c r="F638" s="10"/>
      <c r="G638" s="29">
        <f>Source!AM544</f>
        <v>267.17</v>
      </c>
      <c r="H638" s="28" t="str">
        <f>Source!DE544</f>
        <v>)*1,25</v>
      </c>
      <c r="I638" s="10">
        <f>Source!AV544</f>
        <v>1</v>
      </c>
      <c r="J638" s="29">
        <f>(ROUND((ROUND((((Source!ET544*1.25))*Source!AV544*Source!I544),2)),2)+ROUND((ROUND(((Source!AE544-((Source!EU544*1.25)))*Source!AV544*Source!I544),2)),2))</f>
        <v>1768.23</v>
      </c>
      <c r="K638" s="10">
        <f>IF(Source!BB544&lt;&gt; 0, Source!BB544, 1)</f>
        <v>12.18</v>
      </c>
      <c r="L638" s="29">
        <f>Source!Q544</f>
        <v>21537.040000000001</v>
      </c>
    </row>
    <row r="639" spans="1:27" ht="14.25" x14ac:dyDescent="0.2">
      <c r="A639" s="26"/>
      <c r="B639" s="26"/>
      <c r="C639" s="26"/>
      <c r="D639" s="26" t="s">
        <v>323</v>
      </c>
      <c r="E639" s="27"/>
      <c r="F639" s="10"/>
      <c r="G639" s="29">
        <f>Source!AN544</f>
        <v>71.069999999999993</v>
      </c>
      <c r="H639" s="28" t="str">
        <f>Source!DF544</f>
        <v>)*1,25</v>
      </c>
      <c r="I639" s="10">
        <f>Source!AV544</f>
        <v>1</v>
      </c>
      <c r="J639" s="41">
        <f>ROUND((ROUND((Source!AE544*Source!AV544*Source!I544),2)),2)</f>
        <v>470.37</v>
      </c>
      <c r="K639" s="10">
        <f>IF(Source!BS544&lt;&gt; 0, Source!BS544, 1)</f>
        <v>26.39</v>
      </c>
      <c r="L639" s="41">
        <f>Source!R544</f>
        <v>12413.06</v>
      </c>
      <c r="W639">
        <f>J639</f>
        <v>470.37</v>
      </c>
    </row>
    <row r="640" spans="1:27" ht="14.25" x14ac:dyDescent="0.2">
      <c r="A640" s="26"/>
      <c r="B640" s="26"/>
      <c r="C640" s="26"/>
      <c r="D640" s="26" t="s">
        <v>324</v>
      </c>
      <c r="E640" s="27"/>
      <c r="F640" s="10"/>
      <c r="G640" s="29">
        <f>Source!AL544</f>
        <v>705.14</v>
      </c>
      <c r="H640" s="28" t="str">
        <f>Source!DD544</f>
        <v/>
      </c>
      <c r="I640" s="10">
        <f>Source!AW544</f>
        <v>1</v>
      </c>
      <c r="J640" s="29">
        <f>ROUND((ROUND((Source!AC544*Source!AW544*Source!I544),2)),2)</f>
        <v>3733.5</v>
      </c>
      <c r="K640" s="10">
        <f>IF(Source!BC544&lt;&gt; 0, Source!BC544, 1)</f>
        <v>3.7</v>
      </c>
      <c r="L640" s="29">
        <f>Source!P544</f>
        <v>13813.95</v>
      </c>
    </row>
    <row r="641" spans="1:27" ht="199.5" x14ac:dyDescent="0.2">
      <c r="A641" s="26" t="s">
        <v>141</v>
      </c>
      <c r="B641" s="26" t="s">
        <v>141</v>
      </c>
      <c r="C641" s="26" t="str">
        <f>Source!F545</f>
        <v>1.1-1-1312</v>
      </c>
      <c r="D641" s="26" t="s">
        <v>282</v>
      </c>
      <c r="E641" s="27" t="str">
        <f>Source!H545</f>
        <v>м2</v>
      </c>
      <c r="F641" s="10">
        <f>Source!I545</f>
        <v>714.78449999999998</v>
      </c>
      <c r="G641" s="29">
        <f>Source!AK545</f>
        <v>25.09</v>
      </c>
      <c r="H641" s="31" t="s">
        <v>3</v>
      </c>
      <c r="I641" s="10">
        <f>Source!AW545</f>
        <v>1</v>
      </c>
      <c r="J641" s="29">
        <f>ROUND((ROUND((Source!AC545*Source!AW545*Source!I545),2)),2)+(ROUND((ROUND(((Source!ET545)*Source!AV545*Source!I545),2)),2)+ROUND((ROUND(((Source!AE545-(Source!EU545))*Source!AV545*Source!I545),2)),2))+ROUND((ROUND((Source!AF545*Source!AV545*Source!I545),2)),2)</f>
        <v>17933.939999999999</v>
      </c>
      <c r="K641" s="10">
        <f>IF(Source!BC545&lt;&gt; 0, Source!BC545, 1)</f>
        <v>10.5</v>
      </c>
      <c r="L641" s="29">
        <f>Source!O545</f>
        <v>188306.37</v>
      </c>
      <c r="Q641">
        <f>ROUND((Source!DN545/100)*ROUND((ROUND((Source!AF545*Source!AV545*Source!I545),2)),2), 2)</f>
        <v>0</v>
      </c>
      <c r="R641">
        <f>Source!X545</f>
        <v>0</v>
      </c>
      <c r="S641">
        <f>ROUND((Source!DO545/100)*ROUND((ROUND((Source!AF545*Source!AV545*Source!I545),2)),2), 2)</f>
        <v>0</v>
      </c>
      <c r="T641">
        <f>Source!Y545</f>
        <v>0</v>
      </c>
      <c r="U641">
        <f>ROUND((175/100)*ROUND((ROUND((Source!AE545*Source!AV545*Source!I545),2)),2), 2)</f>
        <v>0</v>
      </c>
      <c r="V641">
        <f>ROUND((160/100)*ROUND(ROUND((ROUND((Source!AE545*Source!AV545*Source!I545),2)*Source!BS545),2), 2), 2)</f>
        <v>0</v>
      </c>
      <c r="X641">
        <f>IF(Source!BI545&lt;=1,J641, 0)</f>
        <v>17933.939999999999</v>
      </c>
      <c r="Y641">
        <f>IF(Source!BI545=2,J641, 0)</f>
        <v>0</v>
      </c>
      <c r="Z641">
        <f>IF(Source!BI545=3,J641, 0)</f>
        <v>0</v>
      </c>
      <c r="AA641">
        <f>IF(Source!BI545=4,J641, 0)</f>
        <v>0</v>
      </c>
    </row>
    <row r="642" spans="1:27" ht="228" x14ac:dyDescent="0.2">
      <c r="A642" s="26" t="s">
        <v>145</v>
      </c>
      <c r="B642" s="26" t="s">
        <v>145</v>
      </c>
      <c r="C642" s="26" t="str">
        <f>Source!F546</f>
        <v>1.1-1-1313</v>
      </c>
      <c r="D642" s="26" t="s">
        <v>283</v>
      </c>
      <c r="E642" s="27" t="str">
        <f>Source!H546</f>
        <v>м2</v>
      </c>
      <c r="F642" s="10">
        <f>Source!I546</f>
        <v>700.48880999999983</v>
      </c>
      <c r="G642" s="29">
        <f>Source!AK546</f>
        <v>23.06</v>
      </c>
      <c r="H642" s="31" t="s">
        <v>3</v>
      </c>
      <c r="I642" s="10">
        <f>Source!AW546</f>
        <v>1</v>
      </c>
      <c r="J642" s="29">
        <f>ROUND((ROUND((Source!AC546*Source!AW546*Source!I546),2)),2)+(ROUND((ROUND(((Source!ET546)*Source!AV546*Source!I546),2)),2)+ROUND((ROUND(((Source!AE546-(Source!EU546))*Source!AV546*Source!I546),2)),2))+ROUND((ROUND((Source!AF546*Source!AV546*Source!I546),2)),2)</f>
        <v>16153.27</v>
      </c>
      <c r="K642" s="10">
        <f>IF(Source!BC546&lt;&gt; 0, Source!BC546, 1)</f>
        <v>10.74</v>
      </c>
      <c r="L642" s="29">
        <f>Source!O546</f>
        <v>173486.12</v>
      </c>
      <c r="Q642">
        <f>ROUND((Source!DN546/100)*ROUND((ROUND((Source!AF546*Source!AV546*Source!I546),2)),2), 2)</f>
        <v>0</v>
      </c>
      <c r="R642">
        <f>Source!X546</f>
        <v>0</v>
      </c>
      <c r="S642">
        <f>ROUND((Source!DO546/100)*ROUND((ROUND((Source!AF546*Source!AV546*Source!I546),2)),2), 2)</f>
        <v>0</v>
      </c>
      <c r="T642">
        <f>Source!Y546</f>
        <v>0</v>
      </c>
      <c r="U642">
        <f>ROUND((175/100)*ROUND((ROUND((Source!AE546*Source!AV546*Source!I546),2)),2), 2)</f>
        <v>0</v>
      </c>
      <c r="V642">
        <f>ROUND((160/100)*ROUND(ROUND((ROUND((Source!AE546*Source!AV546*Source!I546),2)*Source!BS546),2), 2), 2)</f>
        <v>0</v>
      </c>
      <c r="X642">
        <f>IF(Source!BI546&lt;=1,J642, 0)</f>
        <v>16153.27</v>
      </c>
      <c r="Y642">
        <f>IF(Source!BI546=2,J642, 0)</f>
        <v>0</v>
      </c>
      <c r="Z642">
        <f>IF(Source!BI546=3,J642, 0)</f>
        <v>0</v>
      </c>
      <c r="AA642">
        <f>IF(Source!BI546=4,J642, 0)</f>
        <v>0</v>
      </c>
    </row>
    <row r="643" spans="1:27" ht="14.25" x14ac:dyDescent="0.2">
      <c r="A643" s="26"/>
      <c r="B643" s="26"/>
      <c r="C643" s="26"/>
      <c r="D643" s="26" t="s">
        <v>314</v>
      </c>
      <c r="E643" s="27" t="s">
        <v>315</v>
      </c>
      <c r="F643" s="10">
        <f>Source!DN544</f>
        <v>104</v>
      </c>
      <c r="G643" s="29"/>
      <c r="H643" s="28"/>
      <c r="I643" s="10"/>
      <c r="J643" s="29">
        <f>SUM(Q635:Q642)</f>
        <v>4363.07</v>
      </c>
      <c r="K643" s="10">
        <f>Source!BZ544</f>
        <v>87</v>
      </c>
      <c r="L643" s="29">
        <f>SUM(R635:R642)</f>
        <v>96320.23</v>
      </c>
    </row>
    <row r="644" spans="1:27" ht="14.25" x14ac:dyDescent="0.2">
      <c r="A644" s="26"/>
      <c r="B644" s="26"/>
      <c r="C644" s="26"/>
      <c r="D644" s="26" t="s">
        <v>316</v>
      </c>
      <c r="E644" s="27" t="s">
        <v>315</v>
      </c>
      <c r="F644" s="10">
        <f>Source!DO544</f>
        <v>79</v>
      </c>
      <c r="G644" s="29"/>
      <c r="H644" s="28"/>
      <c r="I644" s="10"/>
      <c r="J644" s="29">
        <f>SUM(S635:S643)</f>
        <v>3314.26</v>
      </c>
      <c r="K644" s="10">
        <f>Source!CA544</f>
        <v>41</v>
      </c>
      <c r="L644" s="29">
        <f>SUM(T635:T643)</f>
        <v>45392.29</v>
      </c>
    </row>
    <row r="645" spans="1:27" ht="14.25" x14ac:dyDescent="0.2">
      <c r="A645" s="26"/>
      <c r="B645" s="26"/>
      <c r="C645" s="26"/>
      <c r="D645" s="26" t="s">
        <v>325</v>
      </c>
      <c r="E645" s="27" t="s">
        <v>315</v>
      </c>
      <c r="F645" s="10">
        <f>175</f>
        <v>175</v>
      </c>
      <c r="G645" s="29"/>
      <c r="H645" s="28"/>
      <c r="I645" s="10"/>
      <c r="J645" s="29">
        <f>SUM(U635:U644)</f>
        <v>823.15</v>
      </c>
      <c r="K645" s="10">
        <f>160</f>
        <v>160</v>
      </c>
      <c r="L645" s="29">
        <f>SUM(V635:V644)</f>
        <v>19860.900000000001</v>
      </c>
    </row>
    <row r="646" spans="1:27" ht="14.25" x14ac:dyDescent="0.2">
      <c r="A646" s="34"/>
      <c r="B646" s="34"/>
      <c r="C646" s="34"/>
      <c r="D646" s="34" t="s">
        <v>317</v>
      </c>
      <c r="E646" s="35" t="s">
        <v>318</v>
      </c>
      <c r="F646" s="36">
        <f>Source!AQ544</f>
        <v>53</v>
      </c>
      <c r="G646" s="37"/>
      <c r="H646" s="38" t="str">
        <f>Source!DI544</f>
        <v>)*1,15</v>
      </c>
      <c r="I646" s="36">
        <f>Source!AV544</f>
        <v>1</v>
      </c>
      <c r="J646" s="37">
        <f>Source!U544</f>
        <v>322.71196499999996</v>
      </c>
      <c r="K646" s="36"/>
      <c r="L646" s="37"/>
    </row>
    <row r="647" spans="1:27" ht="15" x14ac:dyDescent="0.25">
      <c r="A647" s="39"/>
      <c r="B647" s="39"/>
      <c r="C647" s="39"/>
      <c r="D647" s="40" t="s">
        <v>319</v>
      </c>
      <c r="E647" s="39"/>
      <c r="F647" s="39"/>
      <c r="G647" s="39"/>
      <c r="H647" s="39"/>
      <c r="I647" s="76">
        <f>J637+J638+J640+J643+J644+J645+SUM(J641:J642)</f>
        <v>52284.68</v>
      </c>
      <c r="J647" s="76"/>
      <c r="K647" s="76">
        <f>L637+L638+L640+L643+L644+L645+SUM(L641:L642)</f>
        <v>669429.81000000006</v>
      </c>
      <c r="L647" s="76"/>
      <c r="O647" s="32">
        <f>J637+J638+J640+J643+J644+J645+SUM(J641:J642)</f>
        <v>52284.68</v>
      </c>
      <c r="P647" s="32">
        <f>L637+L638+L640+L643+L644+L645+SUM(L641:L642)</f>
        <v>669429.81000000006</v>
      </c>
      <c r="X647">
        <f>IF(Source!BI544&lt;=1,J637+J638+J640+J643+J644+J645-0, 0)</f>
        <v>18197.47</v>
      </c>
      <c r="Y647">
        <f>IF(Source!BI544=2,J637+J638+J640+J643+J644+J645-0, 0)</f>
        <v>0</v>
      </c>
      <c r="Z647">
        <f>IF(Source!BI544=3,J637+J638+J640+J643+J644+J645-0, 0)</f>
        <v>0</v>
      </c>
      <c r="AA647">
        <f>IF(Source!BI544=4,J637+J638+J640+J643+J644+J645,0)</f>
        <v>0</v>
      </c>
    </row>
    <row r="649" spans="1:27" ht="99.75" x14ac:dyDescent="0.2">
      <c r="A649" s="26">
        <v>6</v>
      </c>
      <c r="B649" s="26">
        <v>6</v>
      </c>
      <c r="C649" s="26" t="str">
        <f>Source!F547</f>
        <v>3.12-3-10</v>
      </c>
      <c r="D649" s="26" t="s">
        <v>150</v>
      </c>
      <c r="E649" s="27" t="str">
        <f>Source!H547</f>
        <v>100 м2</v>
      </c>
      <c r="F649" s="10">
        <f>Source!I547</f>
        <v>2.0500000000000001E-2</v>
      </c>
      <c r="G649" s="29"/>
      <c r="H649" s="28"/>
      <c r="I649" s="10"/>
      <c r="J649" s="29"/>
      <c r="K649" s="10"/>
      <c r="L649" s="29"/>
      <c r="Q649">
        <f>ROUND((Source!DN547/100)*ROUND((ROUND((Source!AF547*Source!AV547*Source!I547),2)),2), 2)</f>
        <v>24.19</v>
      </c>
      <c r="R649">
        <f>Source!X547</f>
        <v>534.03</v>
      </c>
      <c r="S649">
        <f>ROUND((Source!DO547/100)*ROUND((ROUND((Source!AF547*Source!AV547*Source!I547),2)),2), 2)</f>
        <v>18.38</v>
      </c>
      <c r="T649">
        <f>Source!Y547</f>
        <v>251.67</v>
      </c>
      <c r="U649">
        <f>ROUND((175/100)*ROUND((ROUND((Source!AE547*Source!AV547*Source!I547),2)),2), 2)</f>
        <v>0.37</v>
      </c>
      <c r="V649">
        <f>ROUND((160/100)*ROUND(ROUND((ROUND((Source!AE547*Source!AV547*Source!I547),2)*Source!BS547),2), 2), 2)</f>
        <v>8.86</v>
      </c>
    </row>
    <row r="650" spans="1:27" x14ac:dyDescent="0.2">
      <c r="D650" s="30" t="str">
        <f>"Объем: "&amp;Source!I547&amp;"=2,05/"&amp;"100"</f>
        <v>Объем: 0,0205=2,05/100</v>
      </c>
    </row>
    <row r="651" spans="1:27" ht="14.25" x14ac:dyDescent="0.2">
      <c r="A651" s="26"/>
      <c r="B651" s="26"/>
      <c r="C651" s="26"/>
      <c r="D651" s="26" t="s">
        <v>313</v>
      </c>
      <c r="E651" s="27"/>
      <c r="F651" s="10"/>
      <c r="G651" s="29">
        <f>Source!AO547</f>
        <v>986.85</v>
      </c>
      <c r="H651" s="28" t="str">
        <f>Source!DG547</f>
        <v>)*1,15</v>
      </c>
      <c r="I651" s="10">
        <f>Source!AV547</f>
        <v>1</v>
      </c>
      <c r="J651" s="29">
        <f>ROUND((ROUND((Source!AF547*Source!AV547*Source!I547),2)),2)</f>
        <v>23.26</v>
      </c>
      <c r="K651" s="10">
        <f>IF(Source!BA547&lt;&gt; 0, Source!BA547, 1)</f>
        <v>26.39</v>
      </c>
      <c r="L651" s="29">
        <f>Source!S547</f>
        <v>613.83000000000004</v>
      </c>
      <c r="W651">
        <f>J651</f>
        <v>23.26</v>
      </c>
    </row>
    <row r="652" spans="1:27" ht="14.25" x14ac:dyDescent="0.2">
      <c r="A652" s="26"/>
      <c r="B652" s="26"/>
      <c r="C652" s="26"/>
      <c r="D652" s="26" t="s">
        <v>322</v>
      </c>
      <c r="E652" s="27"/>
      <c r="F652" s="10"/>
      <c r="G652" s="29">
        <f>Source!AM547</f>
        <v>50.84</v>
      </c>
      <c r="H652" s="28" t="str">
        <f>Source!DE547</f>
        <v>)*1,25</v>
      </c>
      <c r="I652" s="10">
        <f>Source!AV547</f>
        <v>1</v>
      </c>
      <c r="J652" s="29">
        <f>(ROUND((ROUND((((Source!ET547*1.25))*Source!AV547*Source!I547),2)),2)+ROUND((ROUND(((Source!AE547-((Source!EU547*1.25)))*Source!AV547*Source!I547),2)),2))</f>
        <v>1.3</v>
      </c>
      <c r="K652" s="10">
        <f>IF(Source!BB547&lt;&gt; 0, Source!BB547, 1)</f>
        <v>9.3800000000000008</v>
      </c>
      <c r="L652" s="29">
        <f>Source!Q547</f>
        <v>12.19</v>
      </c>
    </row>
    <row r="653" spans="1:27" ht="14.25" x14ac:dyDescent="0.2">
      <c r="A653" s="26"/>
      <c r="B653" s="26"/>
      <c r="C653" s="26"/>
      <c r="D653" s="26" t="s">
        <v>323</v>
      </c>
      <c r="E653" s="27"/>
      <c r="F653" s="10"/>
      <c r="G653" s="29">
        <f>Source!AN547</f>
        <v>8.01</v>
      </c>
      <c r="H653" s="28" t="str">
        <f>Source!DF547</f>
        <v>)*1,25</v>
      </c>
      <c r="I653" s="10">
        <f>Source!AV547</f>
        <v>1</v>
      </c>
      <c r="J653" s="41">
        <f>ROUND((ROUND((Source!AE547*Source!AV547*Source!I547),2)),2)</f>
        <v>0.21</v>
      </c>
      <c r="K653" s="10">
        <f>IF(Source!BS547&lt;&gt; 0, Source!BS547, 1)</f>
        <v>26.39</v>
      </c>
      <c r="L653" s="41">
        <f>Source!R547</f>
        <v>5.54</v>
      </c>
      <c r="W653">
        <f>J653</f>
        <v>0.21</v>
      </c>
    </row>
    <row r="654" spans="1:27" ht="14.25" x14ac:dyDescent="0.2">
      <c r="A654" s="26"/>
      <c r="B654" s="26"/>
      <c r="C654" s="26"/>
      <c r="D654" s="26" t="s">
        <v>324</v>
      </c>
      <c r="E654" s="27"/>
      <c r="F654" s="10"/>
      <c r="G654" s="29">
        <f>Source!AL547</f>
        <v>7205.92</v>
      </c>
      <c r="H654" s="28" t="str">
        <f>Source!DD547</f>
        <v/>
      </c>
      <c r="I654" s="10">
        <f>Source!AW547</f>
        <v>1</v>
      </c>
      <c r="J654" s="29">
        <f>ROUND((ROUND((Source!AC547*Source!AW547*Source!I547),2)),2)</f>
        <v>147.72</v>
      </c>
      <c r="K654" s="10">
        <f>IF(Source!BC547&lt;&gt; 0, Source!BC547, 1)</f>
        <v>1.95</v>
      </c>
      <c r="L654" s="29">
        <f>Source!P547</f>
        <v>288.05</v>
      </c>
    </row>
    <row r="655" spans="1:27" ht="199.5" x14ac:dyDescent="0.2">
      <c r="A655" s="26" t="s">
        <v>152</v>
      </c>
      <c r="B655" s="26" t="s">
        <v>152</v>
      </c>
      <c r="C655" s="26" t="str">
        <f>Source!F548</f>
        <v>1.1-1-1312</v>
      </c>
      <c r="D655" s="26" t="s">
        <v>282</v>
      </c>
      <c r="E655" s="27" t="str">
        <f>Source!H548</f>
        <v>м2</v>
      </c>
      <c r="F655" s="10">
        <f>Source!I548</f>
        <v>2.7681150000000003</v>
      </c>
      <c r="G655" s="29">
        <f>Source!AK548</f>
        <v>25.09</v>
      </c>
      <c r="H655" s="31" t="s">
        <v>3</v>
      </c>
      <c r="I655" s="10">
        <f>Source!AW548</f>
        <v>1</v>
      </c>
      <c r="J655" s="29">
        <f>ROUND((ROUND((Source!AC548*Source!AW548*Source!I548),2)),2)+(ROUND((ROUND(((Source!ET548)*Source!AV548*Source!I548),2)),2)+ROUND((ROUND(((Source!AE548-(Source!EU548))*Source!AV548*Source!I548),2)),2))+ROUND((ROUND((Source!AF548*Source!AV548*Source!I548),2)),2)</f>
        <v>69.45</v>
      </c>
      <c r="K655" s="10">
        <f>IF(Source!BC548&lt;&gt; 0, Source!BC548, 1)</f>
        <v>10.5</v>
      </c>
      <c r="L655" s="29">
        <f>Source!O548</f>
        <v>729.23</v>
      </c>
      <c r="Q655">
        <f>ROUND((Source!DN548/100)*ROUND((ROUND((Source!AF548*Source!AV548*Source!I548),2)),2), 2)</f>
        <v>0</v>
      </c>
      <c r="R655">
        <f>Source!X548</f>
        <v>0</v>
      </c>
      <c r="S655">
        <f>ROUND((Source!DO548/100)*ROUND((ROUND((Source!AF548*Source!AV548*Source!I548),2)),2), 2)</f>
        <v>0</v>
      </c>
      <c r="T655">
        <f>Source!Y548</f>
        <v>0</v>
      </c>
      <c r="U655">
        <f>ROUND((175/100)*ROUND((ROUND((Source!AE548*Source!AV548*Source!I548),2)),2), 2)</f>
        <v>0</v>
      </c>
      <c r="V655">
        <f>ROUND((160/100)*ROUND(ROUND((ROUND((Source!AE548*Source!AV548*Source!I548),2)*Source!BS548),2), 2), 2)</f>
        <v>0</v>
      </c>
      <c r="X655">
        <f>IF(Source!BI548&lt;=1,J655, 0)</f>
        <v>69.45</v>
      </c>
      <c r="Y655">
        <f>IF(Source!BI548=2,J655, 0)</f>
        <v>0</v>
      </c>
      <c r="Z655">
        <f>IF(Source!BI548=3,J655, 0)</f>
        <v>0</v>
      </c>
      <c r="AA655">
        <f>IF(Source!BI548=4,J655, 0)</f>
        <v>0</v>
      </c>
    </row>
    <row r="656" spans="1:27" ht="228" x14ac:dyDescent="0.2">
      <c r="A656" s="26" t="s">
        <v>153</v>
      </c>
      <c r="B656" s="26" t="s">
        <v>153</v>
      </c>
      <c r="C656" s="26" t="str">
        <f>Source!F549</f>
        <v>1.1-1-1313</v>
      </c>
      <c r="D656" s="26" t="s">
        <v>283</v>
      </c>
      <c r="E656" s="27" t="str">
        <f>Source!H549</f>
        <v>м2</v>
      </c>
      <c r="F656" s="10">
        <f>Source!I549</f>
        <v>1.235535</v>
      </c>
      <c r="G656" s="29">
        <f>Source!AK549</f>
        <v>23.06</v>
      </c>
      <c r="H656" s="31" t="s">
        <v>3</v>
      </c>
      <c r="I656" s="10">
        <f>Source!AW549</f>
        <v>1</v>
      </c>
      <c r="J656" s="29">
        <f>ROUND((ROUND((Source!AC549*Source!AW549*Source!I549),2)),2)+(ROUND((ROUND(((Source!ET549)*Source!AV549*Source!I549),2)),2)+ROUND((ROUND(((Source!AE549-(Source!EU549))*Source!AV549*Source!I549),2)),2))+ROUND((ROUND((Source!AF549*Source!AV549*Source!I549),2)),2)</f>
        <v>28.49</v>
      </c>
      <c r="K656" s="10">
        <f>IF(Source!BC549&lt;&gt; 0, Source!BC549, 1)</f>
        <v>10.74</v>
      </c>
      <c r="L656" s="29">
        <f>Source!O549</f>
        <v>305.98</v>
      </c>
      <c r="Q656">
        <f>ROUND((Source!DN549/100)*ROUND((ROUND((Source!AF549*Source!AV549*Source!I549),2)),2), 2)</f>
        <v>0</v>
      </c>
      <c r="R656">
        <f>Source!X549</f>
        <v>0</v>
      </c>
      <c r="S656">
        <f>ROUND((Source!DO549/100)*ROUND((ROUND((Source!AF549*Source!AV549*Source!I549),2)),2), 2)</f>
        <v>0</v>
      </c>
      <c r="T656">
        <f>Source!Y549</f>
        <v>0</v>
      </c>
      <c r="U656">
        <f>ROUND((175/100)*ROUND((ROUND((Source!AE549*Source!AV549*Source!I549),2)),2), 2)</f>
        <v>0</v>
      </c>
      <c r="V656">
        <f>ROUND((160/100)*ROUND(ROUND((ROUND((Source!AE549*Source!AV549*Source!I549),2)*Source!BS549),2), 2), 2)</f>
        <v>0</v>
      </c>
      <c r="X656">
        <f>IF(Source!BI549&lt;=1,J656, 0)</f>
        <v>28.49</v>
      </c>
      <c r="Y656">
        <f>IF(Source!BI549=2,J656, 0)</f>
        <v>0</v>
      </c>
      <c r="Z656">
        <f>IF(Source!BI549=3,J656, 0)</f>
        <v>0</v>
      </c>
      <c r="AA656">
        <f>IF(Source!BI549=4,J656, 0)</f>
        <v>0</v>
      </c>
    </row>
    <row r="657" spans="1:27" ht="14.25" x14ac:dyDescent="0.2">
      <c r="A657" s="26"/>
      <c r="B657" s="26"/>
      <c r="C657" s="26"/>
      <c r="D657" s="26" t="s">
        <v>314</v>
      </c>
      <c r="E657" s="27" t="s">
        <v>315</v>
      </c>
      <c r="F657" s="10">
        <f>Source!DN547</f>
        <v>104</v>
      </c>
      <c r="G657" s="29"/>
      <c r="H657" s="28"/>
      <c r="I657" s="10"/>
      <c r="J657" s="29">
        <f>SUM(Q649:Q656)</f>
        <v>24.19</v>
      </c>
      <c r="K657" s="10">
        <f>Source!BZ547</f>
        <v>87</v>
      </c>
      <c r="L657" s="29">
        <f>SUM(R649:R656)</f>
        <v>534.03</v>
      </c>
    </row>
    <row r="658" spans="1:27" ht="14.25" x14ac:dyDescent="0.2">
      <c r="A658" s="26"/>
      <c r="B658" s="26"/>
      <c r="C658" s="26"/>
      <c r="D658" s="26" t="s">
        <v>316</v>
      </c>
      <c r="E658" s="27" t="s">
        <v>315</v>
      </c>
      <c r="F658" s="10">
        <f>Source!DO547</f>
        <v>79</v>
      </c>
      <c r="G658" s="29"/>
      <c r="H658" s="28"/>
      <c r="I658" s="10"/>
      <c r="J658" s="29">
        <f>SUM(S649:S657)</f>
        <v>18.38</v>
      </c>
      <c r="K658" s="10">
        <f>Source!CA547</f>
        <v>41</v>
      </c>
      <c r="L658" s="29">
        <f>SUM(T649:T657)</f>
        <v>251.67</v>
      </c>
    </row>
    <row r="659" spans="1:27" ht="14.25" x14ac:dyDescent="0.2">
      <c r="A659" s="26"/>
      <c r="B659" s="26"/>
      <c r="C659" s="26"/>
      <c r="D659" s="26" t="s">
        <v>325</v>
      </c>
      <c r="E659" s="27" t="s">
        <v>315</v>
      </c>
      <c r="F659" s="10">
        <f>175</f>
        <v>175</v>
      </c>
      <c r="G659" s="29"/>
      <c r="H659" s="28"/>
      <c r="I659" s="10"/>
      <c r="J659" s="29">
        <f>SUM(U649:U658)</f>
        <v>0.37</v>
      </c>
      <c r="K659" s="10">
        <f>160</f>
        <v>160</v>
      </c>
      <c r="L659" s="29">
        <f>SUM(V649:V658)</f>
        <v>8.86</v>
      </c>
    </row>
    <row r="660" spans="1:27" ht="14.25" x14ac:dyDescent="0.2">
      <c r="A660" s="34"/>
      <c r="B660" s="34"/>
      <c r="C660" s="34"/>
      <c r="D660" s="34" t="s">
        <v>317</v>
      </c>
      <c r="E660" s="35" t="s">
        <v>318</v>
      </c>
      <c r="F660" s="36">
        <f>Source!AQ547</f>
        <v>85</v>
      </c>
      <c r="G660" s="37"/>
      <c r="H660" s="38" t="str">
        <f>Source!DI547</f>
        <v>)*1,15</v>
      </c>
      <c r="I660" s="36">
        <f>Source!AV547</f>
        <v>1</v>
      </c>
      <c r="J660" s="37">
        <f>Source!U547</f>
        <v>2.0038749999999999</v>
      </c>
      <c r="K660" s="36"/>
      <c r="L660" s="37"/>
    </row>
    <row r="661" spans="1:27" ht="15" x14ac:dyDescent="0.25">
      <c r="A661" s="39"/>
      <c r="B661" s="39"/>
      <c r="C661" s="39"/>
      <c r="D661" s="40" t="s">
        <v>319</v>
      </c>
      <c r="E661" s="39"/>
      <c r="F661" s="39"/>
      <c r="G661" s="39"/>
      <c r="H661" s="39"/>
      <c r="I661" s="76">
        <f>J651+J652+J654+J657+J658+J659+SUM(J655:J656)</f>
        <v>313.15999999999997</v>
      </c>
      <c r="J661" s="76"/>
      <c r="K661" s="76">
        <f>L651+L652+L654+L657+L658+L659+SUM(L655:L656)</f>
        <v>2743.84</v>
      </c>
      <c r="L661" s="76"/>
      <c r="O661" s="32">
        <f>J651+J652+J654+J657+J658+J659+SUM(J655:J656)</f>
        <v>313.15999999999997</v>
      </c>
      <c r="P661" s="32">
        <f>L651+L652+L654+L657+L658+L659+SUM(L655:L656)</f>
        <v>2743.84</v>
      </c>
      <c r="X661">
        <f>IF(Source!BI547&lt;=1,J651+J652+J654+J657+J658+J659-0, 0)</f>
        <v>215.22</v>
      </c>
      <c r="Y661">
        <f>IF(Source!BI547=2,J651+J652+J654+J657+J658+J659-0, 0)</f>
        <v>0</v>
      </c>
      <c r="Z661">
        <f>IF(Source!BI547=3,J651+J652+J654+J657+J658+J659-0, 0)</f>
        <v>0</v>
      </c>
      <c r="AA661">
        <f>IF(Source!BI547=4,J651+J652+J654+J657+J658+J659,0)</f>
        <v>0</v>
      </c>
    </row>
    <row r="664" spans="1:27" ht="16.5" x14ac:dyDescent="0.25">
      <c r="A664" s="75" t="str">
        <f>CONCATENATE("Подраздел: ",IF(Source!G551&lt;&gt;"Новый подраздел", Source!G551, ""))</f>
        <v>Подраздел: Кровля тех. этажа в/о В/5-9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</row>
    <row r="665" spans="1:27" ht="42.75" x14ac:dyDescent="0.2">
      <c r="A665" s="26">
        <v>1</v>
      </c>
      <c r="B665" s="26">
        <v>1</v>
      </c>
      <c r="C665" s="26" t="str">
        <f>Source!F555</f>
        <v>6.61-26-1</v>
      </c>
      <c r="D665" s="26" t="s">
        <v>21</v>
      </c>
      <c r="E665" s="27" t="str">
        <f>Source!H555</f>
        <v>100 м2</v>
      </c>
      <c r="F665" s="10">
        <f>Source!I555</f>
        <v>6.4000000000000003E-3</v>
      </c>
      <c r="G665" s="29"/>
      <c r="H665" s="28"/>
      <c r="I665" s="10"/>
      <c r="J665" s="29"/>
      <c r="K665" s="10"/>
      <c r="L665" s="29"/>
      <c r="Q665">
        <f>ROUND((Source!DN555/100)*ROUND((ROUND((Source!AF555*Source!AV555*Source!I555),2)),2), 2)</f>
        <v>3.01</v>
      </c>
      <c r="R665">
        <f>Source!X555</f>
        <v>69.459999999999994</v>
      </c>
      <c r="S665">
        <f>ROUND((Source!DO555/100)*ROUND((ROUND((Source!AF555*Source!AV555*Source!I555),2)),2), 2)</f>
        <v>2.0699999999999998</v>
      </c>
      <c r="T665">
        <f>Source!Y555</f>
        <v>40.68</v>
      </c>
      <c r="U665">
        <f>ROUND((175/100)*ROUND((ROUND((Source!AE555*Source!AV555*Source!I555),2)),2), 2)</f>
        <v>0</v>
      </c>
      <c r="V665">
        <f>ROUND((160/100)*ROUND(ROUND((ROUND((Source!AE555*Source!AV555*Source!I555),2)*Source!BS555),2), 2), 2)</f>
        <v>0</v>
      </c>
    </row>
    <row r="666" spans="1:27" x14ac:dyDescent="0.2">
      <c r="D666" s="30" t="str">
        <f>"Объем: "&amp;Source!I555&amp;"=0,64/"&amp;"100"</f>
        <v>Объем: 0,0064=0,64/100</v>
      </c>
    </row>
    <row r="667" spans="1:27" ht="14.25" x14ac:dyDescent="0.2">
      <c r="A667" s="26"/>
      <c r="B667" s="26"/>
      <c r="C667" s="26"/>
      <c r="D667" s="26" t="s">
        <v>313</v>
      </c>
      <c r="E667" s="27"/>
      <c r="F667" s="10"/>
      <c r="G667" s="29">
        <f>Source!AO555</f>
        <v>587.65</v>
      </c>
      <c r="H667" s="28" t="str">
        <f>Source!DG555</f>
        <v/>
      </c>
      <c r="I667" s="10">
        <f>Source!AV555</f>
        <v>1</v>
      </c>
      <c r="J667" s="29">
        <f>ROUND((ROUND((Source!AF555*Source!AV555*Source!I555),2)),2)</f>
        <v>3.76</v>
      </c>
      <c r="K667" s="10">
        <f>IF(Source!BA555&lt;&gt; 0, Source!BA555, 1)</f>
        <v>26.39</v>
      </c>
      <c r="L667" s="29">
        <f>Source!S555</f>
        <v>99.23</v>
      </c>
      <c r="W667">
        <f>J667</f>
        <v>3.76</v>
      </c>
    </row>
    <row r="668" spans="1:27" ht="28.5" x14ac:dyDescent="0.2">
      <c r="A668" s="26" t="s">
        <v>27</v>
      </c>
      <c r="B668" s="26" t="s">
        <v>27</v>
      </c>
      <c r="C668" s="26" t="str">
        <f>Source!F556</f>
        <v>9999990001</v>
      </c>
      <c r="D668" s="26" t="s">
        <v>29</v>
      </c>
      <c r="E668" s="27" t="str">
        <f>Source!H556</f>
        <v>т</v>
      </c>
      <c r="F668" s="10">
        <f>Source!I556</f>
        <v>-2.9439999999999997E-2</v>
      </c>
      <c r="G668" s="29">
        <f>Source!AK556</f>
        <v>0</v>
      </c>
      <c r="H668" s="31" t="s">
        <v>3</v>
      </c>
      <c r="I668" s="10">
        <f>Source!AW556</f>
        <v>1</v>
      </c>
      <c r="J668" s="29">
        <f>ROUND((ROUND((Source!AC556*Source!AW556*Source!I556),2)),2)+(ROUND((ROUND(((Source!ET556)*Source!AV556*Source!I556),2)),2)+ROUND((ROUND(((Source!AE556-(Source!EU556))*Source!AV556*Source!I556),2)),2))+ROUND((ROUND((Source!AF556*Source!AV556*Source!I556),2)),2)</f>
        <v>0</v>
      </c>
      <c r="K668" s="10">
        <f>IF(Source!BC556&lt;&gt; 0, Source!BC556, 1)</f>
        <v>1</v>
      </c>
      <c r="L668" s="29">
        <f>Source!O556</f>
        <v>0</v>
      </c>
      <c r="Q668">
        <f>ROUND((Source!DN556/100)*ROUND((ROUND((Source!AF556*Source!AV556*Source!I556),2)),2), 2)</f>
        <v>0</v>
      </c>
      <c r="R668">
        <f>Source!X556</f>
        <v>0</v>
      </c>
      <c r="S668">
        <f>ROUND((Source!DO556/100)*ROUND((ROUND((Source!AF556*Source!AV556*Source!I556),2)),2), 2)</f>
        <v>0</v>
      </c>
      <c r="T668">
        <f>Source!Y556</f>
        <v>0</v>
      </c>
      <c r="U668">
        <f>ROUND((175/100)*ROUND((ROUND((Source!AE556*Source!AV556*Source!I556),2)),2), 2)</f>
        <v>0</v>
      </c>
      <c r="V668">
        <f>ROUND((160/100)*ROUND(ROUND((ROUND((Source!AE556*Source!AV556*Source!I556),2)*Source!BS556),2), 2), 2)</f>
        <v>0</v>
      </c>
      <c r="X668">
        <f>IF(Source!BI556&lt;=1,J668, 0)</f>
        <v>0</v>
      </c>
      <c r="Y668">
        <f>IF(Source!BI556=2,J668, 0)</f>
        <v>0</v>
      </c>
      <c r="Z668">
        <f>IF(Source!BI556=3,J668, 0)</f>
        <v>0</v>
      </c>
      <c r="AA668">
        <f>IF(Source!BI556=4,J668, 0)</f>
        <v>0</v>
      </c>
    </row>
    <row r="669" spans="1:27" ht="14.25" x14ac:dyDescent="0.2">
      <c r="A669" s="26"/>
      <c r="B669" s="26"/>
      <c r="C669" s="26"/>
      <c r="D669" s="26" t="s">
        <v>314</v>
      </c>
      <c r="E669" s="27" t="s">
        <v>315</v>
      </c>
      <c r="F669" s="10">
        <f>Source!DN555</f>
        <v>80</v>
      </c>
      <c r="G669" s="29"/>
      <c r="H669" s="28"/>
      <c r="I669" s="10"/>
      <c r="J669" s="29">
        <f>SUM(Q665:Q668)</f>
        <v>3.01</v>
      </c>
      <c r="K669" s="10">
        <f>Source!BZ555</f>
        <v>70</v>
      </c>
      <c r="L669" s="29">
        <f>SUM(R665:R668)</f>
        <v>69.459999999999994</v>
      </c>
    </row>
    <row r="670" spans="1:27" ht="14.25" x14ac:dyDescent="0.2">
      <c r="A670" s="26"/>
      <c r="B670" s="26"/>
      <c r="C670" s="26"/>
      <c r="D670" s="26" t="s">
        <v>316</v>
      </c>
      <c r="E670" s="27" t="s">
        <v>315</v>
      </c>
      <c r="F670" s="10">
        <f>Source!DO555</f>
        <v>55</v>
      </c>
      <c r="G670" s="29"/>
      <c r="H670" s="28"/>
      <c r="I670" s="10"/>
      <c r="J670" s="29">
        <f>SUM(S665:S669)</f>
        <v>2.0699999999999998</v>
      </c>
      <c r="K670" s="10">
        <f>Source!CA555</f>
        <v>41</v>
      </c>
      <c r="L670" s="29">
        <f>SUM(T665:T669)</f>
        <v>40.68</v>
      </c>
    </row>
    <row r="671" spans="1:27" ht="14.25" x14ac:dyDescent="0.2">
      <c r="A671" s="34"/>
      <c r="B671" s="34"/>
      <c r="C671" s="34"/>
      <c r="D671" s="34" t="s">
        <v>317</v>
      </c>
      <c r="E671" s="35" t="s">
        <v>318</v>
      </c>
      <c r="F671" s="36">
        <f>Source!AQ555</f>
        <v>57.5</v>
      </c>
      <c r="G671" s="37"/>
      <c r="H671" s="38" t="str">
        <f>Source!DI555</f>
        <v/>
      </c>
      <c r="I671" s="36">
        <f>Source!AV555</f>
        <v>1</v>
      </c>
      <c r="J671" s="37">
        <f>Source!U555</f>
        <v>0.36799999999999999</v>
      </c>
      <c r="K671" s="36"/>
      <c r="L671" s="37"/>
    </row>
    <row r="672" spans="1:27" ht="15" x14ac:dyDescent="0.25">
      <c r="A672" s="39"/>
      <c r="B672" s="39"/>
      <c r="C672" s="39"/>
      <c r="D672" s="40" t="s">
        <v>319</v>
      </c>
      <c r="E672" s="39"/>
      <c r="F672" s="39"/>
      <c r="G672" s="39"/>
      <c r="H672" s="39"/>
      <c r="I672" s="76">
        <f>J667+J669+J670+SUM(J668:J668)</f>
        <v>8.84</v>
      </c>
      <c r="J672" s="76"/>
      <c r="K672" s="76">
        <f>L667+L669+L670+SUM(L668:L668)</f>
        <v>209.37</v>
      </c>
      <c r="L672" s="76"/>
      <c r="O672" s="32">
        <f>J667+J669+J670+SUM(J668:J668)</f>
        <v>8.84</v>
      </c>
      <c r="P672" s="32">
        <f>L667+L669+L670+SUM(L668:L668)</f>
        <v>209.37</v>
      </c>
      <c r="X672">
        <f>IF(Source!BI555&lt;=1,J667+J669+J670-0, 0)</f>
        <v>8.84</v>
      </c>
      <c r="Y672">
        <f>IF(Source!BI555=2,J667+J669+J670-0, 0)</f>
        <v>0</v>
      </c>
      <c r="Z672">
        <f>IF(Source!BI555=3,J667+J669+J670-0, 0)</f>
        <v>0</v>
      </c>
      <c r="AA672">
        <f>IF(Source!BI555=4,J667+J669+J670,0)</f>
        <v>0</v>
      </c>
    </row>
    <row r="674" spans="1:27" ht="42.75" x14ac:dyDescent="0.2">
      <c r="A674" s="26">
        <v>2</v>
      </c>
      <c r="B674" s="26">
        <v>2</v>
      </c>
      <c r="C674" s="26" t="str">
        <f>Source!F557</f>
        <v>6.62-31-1</v>
      </c>
      <c r="D674" s="26" t="s">
        <v>33</v>
      </c>
      <c r="E674" s="27" t="str">
        <f>Source!H557</f>
        <v>1 м2 поверхности</v>
      </c>
      <c r="F674" s="10">
        <f>Source!I557</f>
        <v>0.35</v>
      </c>
      <c r="G674" s="29"/>
      <c r="H674" s="28"/>
      <c r="I674" s="10"/>
      <c r="J674" s="29"/>
      <c r="K674" s="10"/>
      <c r="L674" s="29"/>
      <c r="Q674">
        <f>ROUND((Source!DN557/100)*ROUND((ROUND((Source!AF557*Source!AV557*Source!I557),2)),2), 2)</f>
        <v>2.15</v>
      </c>
      <c r="R674">
        <f>Source!X557</f>
        <v>47.09</v>
      </c>
      <c r="S674">
        <f>ROUND((Source!DO557/100)*ROUND((ROUND((Source!AF557*Source!AV557*Source!I557),2)),2), 2)</f>
        <v>1.38</v>
      </c>
      <c r="T674">
        <f>Source!Y557</f>
        <v>23.26</v>
      </c>
      <c r="U674">
        <f>ROUND((175/100)*ROUND((ROUND((Source!AE557*Source!AV557*Source!I557),2)),2), 2)</f>
        <v>0</v>
      </c>
      <c r="V674">
        <f>ROUND((160/100)*ROUND(ROUND((ROUND((Source!AE557*Source!AV557*Source!I557),2)*Source!BS557),2), 2), 2)</f>
        <v>0</v>
      </c>
    </row>
    <row r="675" spans="1:27" ht="14.25" x14ac:dyDescent="0.2">
      <c r="A675" s="26"/>
      <c r="B675" s="26"/>
      <c r="C675" s="26"/>
      <c r="D675" s="26" t="s">
        <v>313</v>
      </c>
      <c r="E675" s="27"/>
      <c r="F675" s="10"/>
      <c r="G675" s="29">
        <f>Source!AO557</f>
        <v>6.13</v>
      </c>
      <c r="H675" s="28" t="str">
        <f>Source!DG557</f>
        <v/>
      </c>
      <c r="I675" s="10">
        <f>Source!AV557</f>
        <v>1</v>
      </c>
      <c r="J675" s="29">
        <f>ROUND((ROUND((Source!AF557*Source!AV557*Source!I557),2)),2)</f>
        <v>2.15</v>
      </c>
      <c r="K675" s="10">
        <f>IF(Source!BA557&lt;&gt; 0, Source!BA557, 1)</f>
        <v>26.39</v>
      </c>
      <c r="L675" s="29">
        <f>Source!S557</f>
        <v>56.74</v>
      </c>
      <c r="W675">
        <f>J675</f>
        <v>2.15</v>
      </c>
    </row>
    <row r="676" spans="1:27" ht="14.25" x14ac:dyDescent="0.2">
      <c r="A676" s="26"/>
      <c r="B676" s="26"/>
      <c r="C676" s="26"/>
      <c r="D676" s="26" t="s">
        <v>314</v>
      </c>
      <c r="E676" s="27" t="s">
        <v>315</v>
      </c>
      <c r="F676" s="10">
        <f>Source!DN557</f>
        <v>100</v>
      </c>
      <c r="G676" s="29"/>
      <c r="H676" s="28"/>
      <c r="I676" s="10"/>
      <c r="J676" s="29">
        <f>SUM(Q674:Q675)</f>
        <v>2.15</v>
      </c>
      <c r="K676" s="10">
        <f>Source!BZ557</f>
        <v>83</v>
      </c>
      <c r="L676" s="29">
        <f>SUM(R674:R675)</f>
        <v>47.09</v>
      </c>
    </row>
    <row r="677" spans="1:27" ht="14.25" x14ac:dyDescent="0.2">
      <c r="A677" s="26"/>
      <c r="B677" s="26"/>
      <c r="C677" s="26"/>
      <c r="D677" s="26" t="s">
        <v>316</v>
      </c>
      <c r="E677" s="27" t="s">
        <v>315</v>
      </c>
      <c r="F677" s="10">
        <f>Source!DO557</f>
        <v>64</v>
      </c>
      <c r="G677" s="29"/>
      <c r="H677" s="28"/>
      <c r="I677" s="10"/>
      <c r="J677" s="29">
        <f>SUM(S674:S676)</f>
        <v>1.38</v>
      </c>
      <c r="K677" s="10">
        <f>Source!CA557</f>
        <v>41</v>
      </c>
      <c r="L677" s="29">
        <f>SUM(T674:T676)</f>
        <v>23.26</v>
      </c>
    </row>
    <row r="678" spans="1:27" ht="14.25" x14ac:dyDescent="0.2">
      <c r="A678" s="34"/>
      <c r="B678" s="34"/>
      <c r="C678" s="34"/>
      <c r="D678" s="34" t="s">
        <v>317</v>
      </c>
      <c r="E678" s="35" t="s">
        <v>318</v>
      </c>
      <c r="F678" s="36">
        <f>Source!AQ557</f>
        <v>0.6</v>
      </c>
      <c r="G678" s="37"/>
      <c r="H678" s="38" t="str">
        <f>Source!DI557</f>
        <v/>
      </c>
      <c r="I678" s="36">
        <f>Source!AV557</f>
        <v>1</v>
      </c>
      <c r="J678" s="37">
        <f>Source!U557</f>
        <v>0.21</v>
      </c>
      <c r="K678" s="36"/>
      <c r="L678" s="37"/>
    </row>
    <row r="679" spans="1:27" ht="15" x14ac:dyDescent="0.25">
      <c r="A679" s="39"/>
      <c r="B679" s="39"/>
      <c r="C679" s="39"/>
      <c r="D679" s="40" t="s">
        <v>319</v>
      </c>
      <c r="E679" s="39"/>
      <c r="F679" s="39"/>
      <c r="G679" s="39"/>
      <c r="H679" s="39"/>
      <c r="I679" s="76">
        <f>J675+J676+J677</f>
        <v>5.68</v>
      </c>
      <c r="J679" s="76"/>
      <c r="K679" s="76">
        <f>L675+L676+L677</f>
        <v>127.09000000000002</v>
      </c>
      <c r="L679" s="76"/>
      <c r="O679" s="32">
        <f>J675+J676+J677</f>
        <v>5.68</v>
      </c>
      <c r="P679" s="32">
        <f>L675+L676+L677</f>
        <v>127.09000000000002</v>
      </c>
      <c r="X679">
        <f>IF(Source!BI557&lt;=1,J675+J676+J677-0, 0)</f>
        <v>5.68</v>
      </c>
      <c r="Y679">
        <f>IF(Source!BI557=2,J675+J676+J677-0, 0)</f>
        <v>0</v>
      </c>
      <c r="Z679">
        <f>IF(Source!BI557=3,J675+J676+J677-0, 0)</f>
        <v>0</v>
      </c>
      <c r="AA679">
        <f>IF(Source!BI557=4,J675+J676+J677,0)</f>
        <v>0</v>
      </c>
    </row>
    <row r="681" spans="1:27" ht="28.5" x14ac:dyDescent="0.2">
      <c r="A681" s="26">
        <v>3</v>
      </c>
      <c r="B681" s="26">
        <v>3</v>
      </c>
      <c r="C681" s="26" t="str">
        <f>Source!F558</f>
        <v>6.58-2-1</v>
      </c>
      <c r="D681" s="26" t="s">
        <v>40</v>
      </c>
      <c r="E681" s="27" t="str">
        <f>Source!H558</f>
        <v>100 м2</v>
      </c>
      <c r="F681" s="10">
        <f>Source!I558</f>
        <v>1.4800000000000001E-2</v>
      </c>
      <c r="G681" s="29"/>
      <c r="H681" s="28"/>
      <c r="I681" s="10"/>
      <c r="J681" s="29"/>
      <c r="K681" s="10"/>
      <c r="L681" s="29"/>
      <c r="Q681">
        <f>ROUND((Source!DN558/100)*ROUND((ROUND((Source!AF558*Source!AV558*Source!I558),2)),2), 2)</f>
        <v>2.2599999999999998</v>
      </c>
      <c r="R681">
        <f>Source!X558</f>
        <v>52.28</v>
      </c>
      <c r="S681">
        <f>ROUND((Source!DO558/100)*ROUND((ROUND((Source!AF558*Source!AV558*Source!I558),2)),2), 2)</f>
        <v>1.56</v>
      </c>
      <c r="T681">
        <f>Source!Y558</f>
        <v>30.62</v>
      </c>
      <c r="U681">
        <f>ROUND((175/100)*ROUND((ROUND((Source!AE558*Source!AV558*Source!I558),2)),2), 2)</f>
        <v>0</v>
      </c>
      <c r="V681">
        <f>ROUND((160/100)*ROUND(ROUND((ROUND((Source!AE558*Source!AV558*Source!I558),2)*Source!BS558),2), 2), 2)</f>
        <v>0</v>
      </c>
    </row>
    <row r="682" spans="1:27" x14ac:dyDescent="0.2">
      <c r="D682" s="30" t="str">
        <f>"Объем: "&amp;Source!I558&amp;"=1,48/"&amp;"100"</f>
        <v>Объем: 0,0148=1,48/100</v>
      </c>
    </row>
    <row r="683" spans="1:27" ht="14.25" x14ac:dyDescent="0.2">
      <c r="A683" s="26"/>
      <c r="B683" s="26"/>
      <c r="C683" s="26"/>
      <c r="D683" s="26" t="s">
        <v>313</v>
      </c>
      <c r="E683" s="27"/>
      <c r="F683" s="10"/>
      <c r="G683" s="29">
        <f>Source!AO558</f>
        <v>191.34</v>
      </c>
      <c r="H683" s="28" t="str">
        <f>Source!DG558</f>
        <v/>
      </c>
      <c r="I683" s="10">
        <f>Source!AV558</f>
        <v>1</v>
      </c>
      <c r="J683" s="29">
        <f>ROUND((ROUND((Source!AF558*Source!AV558*Source!I558),2)),2)</f>
        <v>2.83</v>
      </c>
      <c r="K683" s="10">
        <f>IF(Source!BA558&lt;&gt; 0, Source!BA558, 1)</f>
        <v>26.39</v>
      </c>
      <c r="L683" s="29">
        <f>Source!S558</f>
        <v>74.680000000000007</v>
      </c>
      <c r="W683">
        <f>J683</f>
        <v>2.83</v>
      </c>
    </row>
    <row r="684" spans="1:27" ht="28.5" x14ac:dyDescent="0.2">
      <c r="A684" s="26" t="s">
        <v>44</v>
      </c>
      <c r="B684" s="26" t="s">
        <v>44</v>
      </c>
      <c r="C684" s="26" t="str">
        <f>Source!F559</f>
        <v>9999990001</v>
      </c>
      <c r="D684" s="26" t="s">
        <v>29</v>
      </c>
      <c r="E684" s="27" t="str">
        <f>Source!H559</f>
        <v>т</v>
      </c>
      <c r="F684" s="10">
        <f>Source!I559</f>
        <v>-1.5096000000000002E-2</v>
      </c>
      <c r="G684" s="29">
        <f>Source!AK559</f>
        <v>0</v>
      </c>
      <c r="H684" s="31" t="s">
        <v>3</v>
      </c>
      <c r="I684" s="10">
        <f>Source!AW559</f>
        <v>1</v>
      </c>
      <c r="J684" s="29">
        <f>ROUND((ROUND((Source!AC559*Source!AW559*Source!I559),2)),2)+(ROUND((ROUND(((Source!ET559)*Source!AV559*Source!I559),2)),2)+ROUND((ROUND(((Source!AE559-(Source!EU559))*Source!AV559*Source!I559),2)),2))+ROUND((ROUND((Source!AF559*Source!AV559*Source!I559),2)),2)</f>
        <v>0</v>
      </c>
      <c r="K684" s="10">
        <f>IF(Source!BC559&lt;&gt; 0, Source!BC559, 1)</f>
        <v>1</v>
      </c>
      <c r="L684" s="29">
        <f>Source!O559</f>
        <v>0</v>
      </c>
      <c r="Q684">
        <f>ROUND((Source!DN559/100)*ROUND((ROUND((Source!AF559*Source!AV559*Source!I559),2)),2), 2)</f>
        <v>0</v>
      </c>
      <c r="R684">
        <f>Source!X559</f>
        <v>0</v>
      </c>
      <c r="S684">
        <f>ROUND((Source!DO559/100)*ROUND((ROUND((Source!AF559*Source!AV559*Source!I559),2)),2), 2)</f>
        <v>0</v>
      </c>
      <c r="T684">
        <f>Source!Y559</f>
        <v>0</v>
      </c>
      <c r="U684">
        <f>ROUND((175/100)*ROUND((ROUND((Source!AE559*Source!AV559*Source!I559),2)),2), 2)</f>
        <v>0</v>
      </c>
      <c r="V684">
        <f>ROUND((160/100)*ROUND(ROUND((ROUND((Source!AE559*Source!AV559*Source!I559),2)*Source!BS559),2), 2), 2)</f>
        <v>0</v>
      </c>
      <c r="X684">
        <f>IF(Source!BI559&lt;=1,J684, 0)</f>
        <v>0</v>
      </c>
      <c r="Y684">
        <f>IF(Source!BI559=2,J684, 0)</f>
        <v>0</v>
      </c>
      <c r="Z684">
        <f>IF(Source!BI559=3,J684, 0)</f>
        <v>0</v>
      </c>
      <c r="AA684">
        <f>IF(Source!BI559=4,J684, 0)</f>
        <v>0</v>
      </c>
    </row>
    <row r="685" spans="1:27" ht="14.25" x14ac:dyDescent="0.2">
      <c r="A685" s="26"/>
      <c r="B685" s="26"/>
      <c r="C685" s="26"/>
      <c r="D685" s="26" t="s">
        <v>314</v>
      </c>
      <c r="E685" s="27" t="s">
        <v>315</v>
      </c>
      <c r="F685" s="10">
        <f>Source!DN558</f>
        <v>80</v>
      </c>
      <c r="G685" s="29"/>
      <c r="H685" s="28"/>
      <c r="I685" s="10"/>
      <c r="J685" s="29">
        <f>SUM(Q681:Q684)</f>
        <v>2.2599999999999998</v>
      </c>
      <c r="K685" s="10">
        <f>Source!BZ558</f>
        <v>70</v>
      </c>
      <c r="L685" s="29">
        <f>SUM(R681:R684)</f>
        <v>52.28</v>
      </c>
    </row>
    <row r="686" spans="1:27" ht="14.25" x14ac:dyDescent="0.2">
      <c r="A686" s="26"/>
      <c r="B686" s="26"/>
      <c r="C686" s="26"/>
      <c r="D686" s="26" t="s">
        <v>316</v>
      </c>
      <c r="E686" s="27" t="s">
        <v>315</v>
      </c>
      <c r="F686" s="10">
        <f>Source!DO558</f>
        <v>55</v>
      </c>
      <c r="G686" s="29"/>
      <c r="H686" s="28"/>
      <c r="I686" s="10"/>
      <c r="J686" s="29">
        <f>SUM(S681:S685)</f>
        <v>1.56</v>
      </c>
      <c r="K686" s="10">
        <f>Source!CA558</f>
        <v>41</v>
      </c>
      <c r="L686" s="29">
        <f>SUM(T681:T685)</f>
        <v>30.62</v>
      </c>
    </row>
    <row r="687" spans="1:27" ht="14.25" x14ac:dyDescent="0.2">
      <c r="A687" s="34"/>
      <c r="B687" s="34"/>
      <c r="C687" s="34"/>
      <c r="D687" s="34" t="s">
        <v>317</v>
      </c>
      <c r="E687" s="35" t="s">
        <v>318</v>
      </c>
      <c r="F687" s="36">
        <f>Source!AQ558</f>
        <v>17.41</v>
      </c>
      <c r="G687" s="37"/>
      <c r="H687" s="38" t="str">
        <f>Source!DI558</f>
        <v/>
      </c>
      <c r="I687" s="36">
        <f>Source!AV558</f>
        <v>1</v>
      </c>
      <c r="J687" s="37">
        <f>Source!U558</f>
        <v>0.25766800000000001</v>
      </c>
      <c r="K687" s="36"/>
      <c r="L687" s="37"/>
    </row>
    <row r="688" spans="1:27" ht="15" x14ac:dyDescent="0.25">
      <c r="A688" s="39"/>
      <c r="B688" s="39"/>
      <c r="C688" s="39"/>
      <c r="D688" s="40" t="s">
        <v>319</v>
      </c>
      <c r="E688" s="39"/>
      <c r="F688" s="39"/>
      <c r="G688" s="39"/>
      <c r="H688" s="39"/>
      <c r="I688" s="76">
        <f>J683+J685+J686+SUM(J684:J684)</f>
        <v>6.65</v>
      </c>
      <c r="J688" s="76"/>
      <c r="K688" s="76">
        <f>L683+L685+L686+SUM(L684:L684)</f>
        <v>157.58000000000001</v>
      </c>
      <c r="L688" s="76"/>
      <c r="O688" s="32">
        <f>J683+J685+J686+SUM(J684:J684)</f>
        <v>6.65</v>
      </c>
      <c r="P688" s="32">
        <f>L683+L685+L686+SUM(L684:L684)</f>
        <v>157.58000000000001</v>
      </c>
      <c r="X688">
        <f>IF(Source!BI558&lt;=1,J683+J685+J686-0, 0)</f>
        <v>6.65</v>
      </c>
      <c r="Y688">
        <f>IF(Source!BI558=2,J683+J685+J686-0, 0)</f>
        <v>0</v>
      </c>
      <c r="Z688">
        <f>IF(Source!BI558=3,J683+J685+J686-0, 0)</f>
        <v>0</v>
      </c>
      <c r="AA688">
        <f>IF(Source!BI558=4,J683+J685+J686,0)</f>
        <v>0</v>
      </c>
    </row>
    <row r="691" spans="1:27" ht="15" x14ac:dyDescent="0.25">
      <c r="A691" s="81" t="str">
        <f>CONCATENATE("Итого по подразделу: ",IF(Source!G563&lt;&gt;"Новый подраздел", Source!G563, ""))</f>
        <v>Итого по подразделу: Кровля тех. этажа в/о В/5-9</v>
      </c>
      <c r="B691" s="81"/>
      <c r="C691" s="81"/>
      <c r="D691" s="81"/>
      <c r="E691" s="81"/>
      <c r="F691" s="81"/>
      <c r="G691" s="81"/>
      <c r="H691" s="81"/>
      <c r="I691" s="79">
        <f>SUM(O664:O690)</f>
        <v>21.17</v>
      </c>
      <c r="J691" s="80"/>
      <c r="K691" s="79">
        <f>SUM(P664:P690)</f>
        <v>494.04000000000008</v>
      </c>
      <c r="L691" s="80"/>
    </row>
    <row r="692" spans="1:27" hidden="1" x14ac:dyDescent="0.2">
      <c r="A692" t="s">
        <v>320</v>
      </c>
      <c r="I692">
        <f>SUM(AC664:AC691)</f>
        <v>0</v>
      </c>
      <c r="K692">
        <f>SUM(AD664:AD691)</f>
        <v>0</v>
      </c>
    </row>
    <row r="693" spans="1:27" hidden="1" x14ac:dyDescent="0.2">
      <c r="A693" t="s">
        <v>321</v>
      </c>
      <c r="I693">
        <f>SUM(AE664:AE692)</f>
        <v>0</v>
      </c>
      <c r="K693">
        <f>SUM(AF664:AF692)</f>
        <v>0</v>
      </c>
    </row>
    <row r="695" spans="1:27" ht="16.5" x14ac:dyDescent="0.25">
      <c r="A695" s="75" t="str">
        <f>CONCATENATE("Подраздел: ",IF(Source!G593&lt;&gt;"Новый подраздел", Source!G593, ""))</f>
        <v>Подраздел: Монтажные (кровельные)работы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</row>
    <row r="696" spans="1:27" ht="28.5" x14ac:dyDescent="0.2">
      <c r="A696" s="26">
        <v>1</v>
      </c>
      <c r="B696" s="26">
        <v>1</v>
      </c>
      <c r="C696" s="26" t="str">
        <f>Source!F597</f>
        <v>6.58-31-3</v>
      </c>
      <c r="D696" s="26" t="s">
        <v>110</v>
      </c>
      <c r="E696" s="27" t="str">
        <f>Source!H597</f>
        <v>100 мест</v>
      </c>
      <c r="F696" s="10">
        <f>Source!I597</f>
        <v>0.02</v>
      </c>
      <c r="G696" s="29"/>
      <c r="H696" s="28"/>
      <c r="I696" s="10"/>
      <c r="J696" s="29"/>
      <c r="K696" s="10"/>
      <c r="L696" s="29"/>
      <c r="Q696">
        <f>ROUND((Source!DN597/100)*ROUND((ROUND((Source!AF597*Source!AV597*Source!I597),2)),2), 2)</f>
        <v>27.29</v>
      </c>
      <c r="R696">
        <f>Source!X597</f>
        <v>602.45000000000005</v>
      </c>
      <c r="S696">
        <f>ROUND((Source!DO597/100)*ROUND((ROUND((Source!AF597*Source!AV597*Source!I597),2)),2), 2)</f>
        <v>20.73</v>
      </c>
      <c r="T696">
        <f>Source!Y597</f>
        <v>283.91000000000003</v>
      </c>
      <c r="U696">
        <f>ROUND((175/100)*ROUND((ROUND((Source!AE597*Source!AV597*Source!I597),2)),2), 2)</f>
        <v>0.53</v>
      </c>
      <c r="V696">
        <f>ROUND((160/100)*ROUND(ROUND((ROUND((Source!AE597*Source!AV597*Source!I597),2)*Source!BS597),2), 2), 2)</f>
        <v>12.67</v>
      </c>
    </row>
    <row r="697" spans="1:27" x14ac:dyDescent="0.2">
      <c r="D697" s="30" t="str">
        <f>"Объем: "&amp;Source!I597&amp;"=2/"&amp;"100"</f>
        <v>Объем: 0,02=2/100</v>
      </c>
    </row>
    <row r="698" spans="1:27" ht="14.25" x14ac:dyDescent="0.2">
      <c r="A698" s="26"/>
      <c r="B698" s="26"/>
      <c r="C698" s="26"/>
      <c r="D698" s="26" t="s">
        <v>313</v>
      </c>
      <c r="E698" s="27"/>
      <c r="F698" s="10"/>
      <c r="G698" s="29">
        <f>Source!AO597</f>
        <v>1311.93</v>
      </c>
      <c r="H698" s="28" t="str">
        <f>Source!DG597</f>
        <v/>
      </c>
      <c r="I698" s="10">
        <f>Source!AV597</f>
        <v>1</v>
      </c>
      <c r="J698" s="29">
        <f>ROUND((ROUND((Source!AF597*Source!AV597*Source!I597),2)),2)</f>
        <v>26.24</v>
      </c>
      <c r="K698" s="10">
        <f>IF(Source!BA597&lt;&gt; 0, Source!BA597, 1)</f>
        <v>26.39</v>
      </c>
      <c r="L698" s="29">
        <f>Source!S597</f>
        <v>692.47</v>
      </c>
      <c r="W698">
        <f>J698</f>
        <v>26.24</v>
      </c>
    </row>
    <row r="699" spans="1:27" ht="14.25" x14ac:dyDescent="0.2">
      <c r="A699" s="26"/>
      <c r="B699" s="26"/>
      <c r="C699" s="26"/>
      <c r="D699" s="26" t="s">
        <v>322</v>
      </c>
      <c r="E699" s="27"/>
      <c r="F699" s="10"/>
      <c r="G699" s="29">
        <f>Source!AM597</f>
        <v>41.45</v>
      </c>
      <c r="H699" s="28" t="str">
        <f>Source!DE597</f>
        <v/>
      </c>
      <c r="I699" s="10">
        <f>Source!AV597</f>
        <v>1</v>
      </c>
      <c r="J699" s="29">
        <f>(ROUND((ROUND(((Source!ET597)*Source!AV597*Source!I597),2)),2)+ROUND((ROUND(((Source!AE597-(Source!EU597))*Source!AV597*Source!I597),2)),2))</f>
        <v>0.83</v>
      </c>
      <c r="K699" s="10">
        <f>IF(Source!BB597&lt;&gt; 0, Source!BB597, 1)</f>
        <v>14.75</v>
      </c>
      <c r="L699" s="29">
        <f>Source!Q597</f>
        <v>12.24</v>
      </c>
    </row>
    <row r="700" spans="1:27" ht="14.25" x14ac:dyDescent="0.2">
      <c r="A700" s="26"/>
      <c r="B700" s="26"/>
      <c r="C700" s="26"/>
      <c r="D700" s="26" t="s">
        <v>323</v>
      </c>
      <c r="E700" s="27"/>
      <c r="F700" s="10"/>
      <c r="G700" s="29">
        <f>Source!AN597</f>
        <v>15.08</v>
      </c>
      <c r="H700" s="28" t="str">
        <f>Source!DF597</f>
        <v/>
      </c>
      <c r="I700" s="10">
        <f>Source!AV597</f>
        <v>1</v>
      </c>
      <c r="J700" s="41">
        <f>ROUND((ROUND((Source!AE597*Source!AV597*Source!I597),2)),2)</f>
        <v>0.3</v>
      </c>
      <c r="K700" s="10">
        <f>IF(Source!BS597&lt;&gt; 0, Source!BS597, 1)</f>
        <v>26.39</v>
      </c>
      <c r="L700" s="41">
        <f>Source!R597</f>
        <v>7.92</v>
      </c>
      <c r="W700">
        <f>J700</f>
        <v>0.3</v>
      </c>
    </row>
    <row r="701" spans="1:27" ht="14.25" x14ac:dyDescent="0.2">
      <c r="A701" s="26"/>
      <c r="B701" s="26"/>
      <c r="C701" s="26"/>
      <c r="D701" s="26" t="s">
        <v>324</v>
      </c>
      <c r="E701" s="27"/>
      <c r="F701" s="10"/>
      <c r="G701" s="29">
        <f>Source!AL597</f>
        <v>972.06</v>
      </c>
      <c r="H701" s="28" t="str">
        <f>Source!DD597</f>
        <v/>
      </c>
      <c r="I701" s="10">
        <f>Source!AW597</f>
        <v>1</v>
      </c>
      <c r="J701" s="29">
        <f>ROUND((ROUND((Source!AC597*Source!AW597*Source!I597),2)),2)</f>
        <v>19.440000000000001</v>
      </c>
      <c r="K701" s="10">
        <f>IF(Source!BC597&lt;&gt; 0, Source!BC597, 1)</f>
        <v>8.3000000000000007</v>
      </c>
      <c r="L701" s="29">
        <f>Source!P597</f>
        <v>161.35</v>
      </c>
    </row>
    <row r="702" spans="1:27" ht="28.5" x14ac:dyDescent="0.2">
      <c r="A702" s="26" t="s">
        <v>27</v>
      </c>
      <c r="B702" s="26" t="s">
        <v>27</v>
      </c>
      <c r="C702" s="26" t="str">
        <f>Source!F598</f>
        <v>9999990001</v>
      </c>
      <c r="D702" s="26" t="s">
        <v>29</v>
      </c>
      <c r="E702" s="27" t="str">
        <f>Source!H598</f>
        <v>т</v>
      </c>
      <c r="F702" s="10">
        <f>Source!I598</f>
        <v>-2.5600000000000001E-2</v>
      </c>
      <c r="G702" s="29">
        <f>Source!AK598</f>
        <v>0</v>
      </c>
      <c r="H702" s="31" t="s">
        <v>3</v>
      </c>
      <c r="I702" s="10">
        <f>Source!AW598</f>
        <v>1</v>
      </c>
      <c r="J702" s="29">
        <f>ROUND((ROUND((Source!AC598*Source!AW598*Source!I598),2)),2)+(ROUND((ROUND(((Source!ET598)*Source!AV598*Source!I598),2)),2)+ROUND((ROUND(((Source!AE598-(Source!EU598))*Source!AV598*Source!I598),2)),2))+ROUND((ROUND((Source!AF598*Source!AV598*Source!I598),2)),2)</f>
        <v>0</v>
      </c>
      <c r="K702" s="10">
        <f>IF(Source!BC598&lt;&gt; 0, Source!BC598, 1)</f>
        <v>1</v>
      </c>
      <c r="L702" s="29">
        <f>Source!O598</f>
        <v>0</v>
      </c>
      <c r="Q702">
        <f>ROUND((Source!DN598/100)*ROUND((ROUND((Source!AF598*Source!AV598*Source!I598),2)),2), 2)</f>
        <v>0</v>
      </c>
      <c r="R702">
        <f>Source!X598</f>
        <v>0</v>
      </c>
      <c r="S702">
        <f>ROUND((Source!DO598/100)*ROUND((ROUND((Source!AF598*Source!AV598*Source!I598),2)),2), 2)</f>
        <v>0</v>
      </c>
      <c r="T702">
        <f>Source!Y598</f>
        <v>0</v>
      </c>
      <c r="U702">
        <f>ROUND((175/100)*ROUND((ROUND((Source!AE598*Source!AV598*Source!I598),2)),2), 2)</f>
        <v>0</v>
      </c>
      <c r="V702">
        <f>ROUND((160/100)*ROUND(ROUND((ROUND((Source!AE598*Source!AV598*Source!I598),2)*Source!BS598),2), 2), 2)</f>
        <v>0</v>
      </c>
      <c r="X702">
        <f>IF(Source!BI598&lt;=1,J702, 0)</f>
        <v>0</v>
      </c>
      <c r="Y702">
        <f>IF(Source!BI598=2,J702, 0)</f>
        <v>0</v>
      </c>
      <c r="Z702">
        <f>IF(Source!BI598=3,J702, 0)</f>
        <v>0</v>
      </c>
      <c r="AA702">
        <f>IF(Source!BI598=4,J702, 0)</f>
        <v>0</v>
      </c>
    </row>
    <row r="703" spans="1:27" ht="14.25" x14ac:dyDescent="0.2">
      <c r="A703" s="26"/>
      <c r="B703" s="26"/>
      <c r="C703" s="26"/>
      <c r="D703" s="26" t="s">
        <v>314</v>
      </c>
      <c r="E703" s="27" t="s">
        <v>315</v>
      </c>
      <c r="F703" s="10">
        <f>Source!DN597</f>
        <v>104</v>
      </c>
      <c r="G703" s="29"/>
      <c r="H703" s="28"/>
      <c r="I703" s="10"/>
      <c r="J703" s="29">
        <f>SUM(Q696:Q702)</f>
        <v>27.29</v>
      </c>
      <c r="K703" s="10">
        <f>Source!BZ597</f>
        <v>87</v>
      </c>
      <c r="L703" s="29">
        <f>SUM(R696:R702)</f>
        <v>602.45000000000005</v>
      </c>
    </row>
    <row r="704" spans="1:27" ht="14.25" x14ac:dyDescent="0.2">
      <c r="A704" s="26"/>
      <c r="B704" s="26"/>
      <c r="C704" s="26"/>
      <c r="D704" s="26" t="s">
        <v>316</v>
      </c>
      <c r="E704" s="27" t="s">
        <v>315</v>
      </c>
      <c r="F704" s="10">
        <f>Source!DO597</f>
        <v>79</v>
      </c>
      <c r="G704" s="29"/>
      <c r="H704" s="28"/>
      <c r="I704" s="10"/>
      <c r="J704" s="29">
        <f>SUM(S696:S703)</f>
        <v>20.73</v>
      </c>
      <c r="K704" s="10">
        <f>Source!CA597</f>
        <v>41</v>
      </c>
      <c r="L704" s="29">
        <f>SUM(T696:T703)</f>
        <v>283.91000000000003</v>
      </c>
    </row>
    <row r="705" spans="1:27" ht="14.25" x14ac:dyDescent="0.2">
      <c r="A705" s="26"/>
      <c r="B705" s="26"/>
      <c r="C705" s="26"/>
      <c r="D705" s="26" t="s">
        <v>325</v>
      </c>
      <c r="E705" s="27" t="s">
        <v>315</v>
      </c>
      <c r="F705" s="10">
        <f>175</f>
        <v>175</v>
      </c>
      <c r="G705" s="29"/>
      <c r="H705" s="28"/>
      <c r="I705" s="10"/>
      <c r="J705" s="29">
        <f>SUM(U696:U704)</f>
        <v>0.53</v>
      </c>
      <c r="K705" s="10">
        <f>160</f>
        <v>160</v>
      </c>
      <c r="L705" s="29">
        <f>SUM(V696:V704)</f>
        <v>12.67</v>
      </c>
    </row>
    <row r="706" spans="1:27" ht="14.25" x14ac:dyDescent="0.2">
      <c r="A706" s="34"/>
      <c r="B706" s="34"/>
      <c r="C706" s="34"/>
      <c r="D706" s="34" t="s">
        <v>317</v>
      </c>
      <c r="E706" s="35" t="s">
        <v>318</v>
      </c>
      <c r="F706" s="36">
        <f>Source!AQ597</f>
        <v>113</v>
      </c>
      <c r="G706" s="37"/>
      <c r="H706" s="38" t="str">
        <f>Source!DI597</f>
        <v/>
      </c>
      <c r="I706" s="36">
        <f>Source!AV597</f>
        <v>1</v>
      </c>
      <c r="J706" s="37">
        <f>Source!U597</f>
        <v>2.2600000000000002</v>
      </c>
      <c r="K706" s="36"/>
      <c r="L706" s="37"/>
    </row>
    <row r="707" spans="1:27" ht="15" x14ac:dyDescent="0.25">
      <c r="A707" s="39"/>
      <c r="B707" s="39"/>
      <c r="C707" s="39"/>
      <c r="D707" s="40" t="s">
        <v>319</v>
      </c>
      <c r="E707" s="39"/>
      <c r="F707" s="39"/>
      <c r="G707" s="39"/>
      <c r="H707" s="39"/>
      <c r="I707" s="76">
        <f>J698+J699+J701+J703+J704+J705+SUM(J702:J702)</f>
        <v>95.06</v>
      </c>
      <c r="J707" s="76"/>
      <c r="K707" s="76">
        <f>L698+L699+L701+L703+L704+L705+SUM(L702:L702)</f>
        <v>1765.0900000000004</v>
      </c>
      <c r="L707" s="76"/>
      <c r="O707" s="32">
        <f>J698+J699+J701+J703+J704+J705+SUM(J702:J702)</f>
        <v>95.06</v>
      </c>
      <c r="P707" s="32">
        <f>L698+L699+L701+L703+L704+L705+SUM(L702:L702)</f>
        <v>1765.0900000000004</v>
      </c>
      <c r="X707">
        <f>IF(Source!BI597&lt;=1,J698+J699+J701+J703+J704+J705-0, 0)</f>
        <v>95.06</v>
      </c>
      <c r="Y707">
        <f>IF(Source!BI597=2,J698+J699+J701+J703+J704+J705-0, 0)</f>
        <v>0</v>
      </c>
      <c r="Z707">
        <f>IF(Source!BI597=3,J698+J699+J701+J703+J704+J705-0, 0)</f>
        <v>0</v>
      </c>
      <c r="AA707">
        <f>IF(Source!BI597=4,J698+J699+J701+J703+J704+J705,0)</f>
        <v>0</v>
      </c>
    </row>
    <row r="709" spans="1:27" ht="28.5" x14ac:dyDescent="0.2">
      <c r="A709" s="26">
        <v>2</v>
      </c>
      <c r="B709" s="26">
        <v>2</v>
      </c>
      <c r="C709" s="26" t="str">
        <f>Source!F599</f>
        <v>6.58-31-1</v>
      </c>
      <c r="D709" s="26" t="s">
        <v>116</v>
      </c>
      <c r="E709" s="27" t="str">
        <f>Source!H599</f>
        <v>100 мест</v>
      </c>
      <c r="F709" s="10">
        <f>Source!I599</f>
        <v>0.02</v>
      </c>
      <c r="G709" s="29"/>
      <c r="H709" s="28"/>
      <c r="I709" s="10"/>
      <c r="J709" s="29"/>
      <c r="K709" s="10"/>
      <c r="L709" s="29"/>
      <c r="Q709">
        <f>ROUND((Source!DN599/100)*ROUND((ROUND((Source!AF599*Source!AV599*Source!I599),2)),2), 2)</f>
        <v>9.5399999999999991</v>
      </c>
      <c r="R709">
        <f>Source!X599</f>
        <v>210.54</v>
      </c>
      <c r="S709">
        <f>ROUND((Source!DO599/100)*ROUND((ROUND((Source!AF599*Source!AV599*Source!I599),2)),2), 2)</f>
        <v>7.24</v>
      </c>
      <c r="T709">
        <f>Source!Y599</f>
        <v>99.22</v>
      </c>
      <c r="U709">
        <f>ROUND((175/100)*ROUND((ROUND((Source!AE599*Source!AV599*Source!I599),2)),2), 2)</f>
        <v>0.12</v>
      </c>
      <c r="V709">
        <f>ROUND((160/100)*ROUND(ROUND((ROUND((Source!AE599*Source!AV599*Source!I599),2)*Source!BS599),2), 2), 2)</f>
        <v>2.96</v>
      </c>
    </row>
    <row r="710" spans="1:27" x14ac:dyDescent="0.2">
      <c r="D710" s="30" t="str">
        <f>"Объем: "&amp;Source!I599&amp;"=2/"&amp;"100"</f>
        <v>Объем: 0,02=2/100</v>
      </c>
    </row>
    <row r="711" spans="1:27" ht="14.25" x14ac:dyDescent="0.2">
      <c r="A711" s="26"/>
      <c r="B711" s="26"/>
      <c r="C711" s="26"/>
      <c r="D711" s="26" t="s">
        <v>313</v>
      </c>
      <c r="E711" s="27"/>
      <c r="F711" s="10"/>
      <c r="G711" s="29">
        <f>Source!AO599</f>
        <v>458.59</v>
      </c>
      <c r="H711" s="28" t="str">
        <f>Source!DG599</f>
        <v/>
      </c>
      <c r="I711" s="10">
        <f>Source!AV599</f>
        <v>1</v>
      </c>
      <c r="J711" s="29">
        <f>ROUND((ROUND((Source!AF599*Source!AV599*Source!I599),2)),2)</f>
        <v>9.17</v>
      </c>
      <c r="K711" s="10">
        <f>IF(Source!BA599&lt;&gt; 0, Source!BA599, 1)</f>
        <v>26.39</v>
      </c>
      <c r="L711" s="29">
        <f>Source!S599</f>
        <v>242</v>
      </c>
      <c r="W711">
        <f>J711</f>
        <v>9.17</v>
      </c>
    </row>
    <row r="712" spans="1:27" ht="14.25" x14ac:dyDescent="0.2">
      <c r="A712" s="26"/>
      <c r="B712" s="26"/>
      <c r="C712" s="26"/>
      <c r="D712" s="26" t="s">
        <v>322</v>
      </c>
      <c r="E712" s="27"/>
      <c r="F712" s="10"/>
      <c r="G712" s="29">
        <f>Source!AM599</f>
        <v>9.8699999999999992</v>
      </c>
      <c r="H712" s="28" t="str">
        <f>Source!DE599</f>
        <v/>
      </c>
      <c r="I712" s="10">
        <f>Source!AV599</f>
        <v>1</v>
      </c>
      <c r="J712" s="29">
        <f>(ROUND((ROUND(((Source!ET599)*Source!AV599*Source!I599),2)),2)+ROUND((ROUND(((Source!AE599-(Source!EU599))*Source!AV599*Source!I599),2)),2))</f>
        <v>0.2</v>
      </c>
      <c r="K712" s="10">
        <f>IF(Source!BB599&lt;&gt; 0, Source!BB599, 1)</f>
        <v>14.65</v>
      </c>
      <c r="L712" s="29">
        <f>Source!Q599</f>
        <v>2.93</v>
      </c>
    </row>
    <row r="713" spans="1:27" ht="14.25" x14ac:dyDescent="0.2">
      <c r="A713" s="26"/>
      <c r="B713" s="26"/>
      <c r="C713" s="26"/>
      <c r="D713" s="26" t="s">
        <v>323</v>
      </c>
      <c r="E713" s="27"/>
      <c r="F713" s="10"/>
      <c r="G713" s="29">
        <f>Source!AN599</f>
        <v>3.55</v>
      </c>
      <c r="H713" s="28" t="str">
        <f>Source!DF599</f>
        <v/>
      </c>
      <c r="I713" s="10">
        <f>Source!AV599</f>
        <v>1</v>
      </c>
      <c r="J713" s="41">
        <f>ROUND((ROUND((Source!AE599*Source!AV599*Source!I599),2)),2)</f>
        <v>7.0000000000000007E-2</v>
      </c>
      <c r="K713" s="10">
        <f>IF(Source!BS599&lt;&gt; 0, Source!BS599, 1)</f>
        <v>26.39</v>
      </c>
      <c r="L713" s="41">
        <f>Source!R599</f>
        <v>1.85</v>
      </c>
      <c r="W713">
        <f>J713</f>
        <v>7.0000000000000007E-2</v>
      </c>
    </row>
    <row r="714" spans="1:27" ht="14.25" x14ac:dyDescent="0.2">
      <c r="A714" s="26"/>
      <c r="B714" s="26"/>
      <c r="C714" s="26"/>
      <c r="D714" s="26" t="s">
        <v>324</v>
      </c>
      <c r="E714" s="27"/>
      <c r="F714" s="10"/>
      <c r="G714" s="29">
        <f>Source!AL599</f>
        <v>195.25</v>
      </c>
      <c r="H714" s="28" t="str">
        <f>Source!DD599</f>
        <v/>
      </c>
      <c r="I714" s="10">
        <f>Source!AW599</f>
        <v>1</v>
      </c>
      <c r="J714" s="29">
        <f>ROUND((ROUND((Source!AC599*Source!AW599*Source!I599),2)),2)</f>
        <v>3.91</v>
      </c>
      <c r="K714" s="10">
        <f>IF(Source!BC599&lt;&gt; 0, Source!BC599, 1)</f>
        <v>8.3000000000000007</v>
      </c>
      <c r="L714" s="29">
        <f>Source!P599</f>
        <v>32.450000000000003</v>
      </c>
    </row>
    <row r="715" spans="1:27" ht="28.5" x14ac:dyDescent="0.2">
      <c r="A715" s="26" t="s">
        <v>118</v>
      </c>
      <c r="B715" s="26" t="s">
        <v>118</v>
      </c>
      <c r="C715" s="26" t="str">
        <f>Source!F600</f>
        <v>9999990001</v>
      </c>
      <c r="D715" s="26" t="s">
        <v>29</v>
      </c>
      <c r="E715" s="27" t="str">
        <f>Source!H600</f>
        <v>т</v>
      </c>
      <c r="F715" s="10">
        <f>Source!I600</f>
        <v>-6.0000000000000001E-3</v>
      </c>
      <c r="G715" s="29">
        <f>Source!AK600</f>
        <v>0</v>
      </c>
      <c r="H715" s="31" t="s">
        <v>3</v>
      </c>
      <c r="I715" s="10">
        <f>Source!AW600</f>
        <v>1</v>
      </c>
      <c r="J715" s="29">
        <f>ROUND((ROUND((Source!AC600*Source!AW600*Source!I600),2)),2)+(ROUND((ROUND(((Source!ET600)*Source!AV600*Source!I600),2)),2)+ROUND((ROUND(((Source!AE600-(Source!EU600))*Source!AV600*Source!I600),2)),2))+ROUND((ROUND((Source!AF600*Source!AV600*Source!I600),2)),2)</f>
        <v>0</v>
      </c>
      <c r="K715" s="10">
        <f>IF(Source!BC600&lt;&gt; 0, Source!BC600, 1)</f>
        <v>1</v>
      </c>
      <c r="L715" s="29">
        <f>Source!O600</f>
        <v>0</v>
      </c>
      <c r="Q715">
        <f>ROUND((Source!DN600/100)*ROUND((ROUND((Source!AF600*Source!AV600*Source!I600),2)),2), 2)</f>
        <v>0</v>
      </c>
      <c r="R715">
        <f>Source!X600</f>
        <v>0</v>
      </c>
      <c r="S715">
        <f>ROUND((Source!DO600/100)*ROUND((ROUND((Source!AF600*Source!AV600*Source!I600),2)),2), 2)</f>
        <v>0</v>
      </c>
      <c r="T715">
        <f>Source!Y600</f>
        <v>0</v>
      </c>
      <c r="U715">
        <f>ROUND((175/100)*ROUND((ROUND((Source!AE600*Source!AV600*Source!I600),2)),2), 2)</f>
        <v>0</v>
      </c>
      <c r="V715">
        <f>ROUND((160/100)*ROUND(ROUND((ROUND((Source!AE600*Source!AV600*Source!I600),2)*Source!BS600),2), 2), 2)</f>
        <v>0</v>
      </c>
      <c r="X715">
        <f>IF(Source!BI600&lt;=1,J715, 0)</f>
        <v>0</v>
      </c>
      <c r="Y715">
        <f>IF(Source!BI600=2,J715, 0)</f>
        <v>0</v>
      </c>
      <c r="Z715">
        <f>IF(Source!BI600=3,J715, 0)</f>
        <v>0</v>
      </c>
      <c r="AA715">
        <f>IF(Source!BI600=4,J715, 0)</f>
        <v>0</v>
      </c>
    </row>
    <row r="716" spans="1:27" ht="14.25" x14ac:dyDescent="0.2">
      <c r="A716" s="26"/>
      <c r="B716" s="26"/>
      <c r="C716" s="26"/>
      <c r="D716" s="26" t="s">
        <v>314</v>
      </c>
      <c r="E716" s="27" t="s">
        <v>315</v>
      </c>
      <c r="F716" s="10">
        <f>Source!DN599</f>
        <v>104</v>
      </c>
      <c r="G716" s="29"/>
      <c r="H716" s="28"/>
      <c r="I716" s="10"/>
      <c r="J716" s="29">
        <f>SUM(Q709:Q715)</f>
        <v>9.5399999999999991</v>
      </c>
      <c r="K716" s="10">
        <f>Source!BZ599</f>
        <v>87</v>
      </c>
      <c r="L716" s="29">
        <f>SUM(R709:R715)</f>
        <v>210.54</v>
      </c>
    </row>
    <row r="717" spans="1:27" ht="14.25" x14ac:dyDescent="0.2">
      <c r="A717" s="26"/>
      <c r="B717" s="26"/>
      <c r="C717" s="26"/>
      <c r="D717" s="26" t="s">
        <v>316</v>
      </c>
      <c r="E717" s="27" t="s">
        <v>315</v>
      </c>
      <c r="F717" s="10">
        <f>Source!DO599</f>
        <v>79</v>
      </c>
      <c r="G717" s="29"/>
      <c r="H717" s="28"/>
      <c r="I717" s="10"/>
      <c r="J717" s="29">
        <f>SUM(S709:S716)</f>
        <v>7.24</v>
      </c>
      <c r="K717" s="10">
        <f>Source!CA599</f>
        <v>41</v>
      </c>
      <c r="L717" s="29">
        <f>SUM(T709:T716)</f>
        <v>99.22</v>
      </c>
    </row>
    <row r="718" spans="1:27" ht="14.25" x14ac:dyDescent="0.2">
      <c r="A718" s="26"/>
      <c r="B718" s="26"/>
      <c r="C718" s="26"/>
      <c r="D718" s="26" t="s">
        <v>325</v>
      </c>
      <c r="E718" s="27" t="s">
        <v>315</v>
      </c>
      <c r="F718" s="10">
        <f>175</f>
        <v>175</v>
      </c>
      <c r="G718" s="29"/>
      <c r="H718" s="28"/>
      <c r="I718" s="10"/>
      <c r="J718" s="29">
        <f>SUM(U709:U717)</f>
        <v>0.12</v>
      </c>
      <c r="K718" s="10">
        <f>160</f>
        <v>160</v>
      </c>
      <c r="L718" s="29">
        <f>SUM(V709:V717)</f>
        <v>2.96</v>
      </c>
    </row>
    <row r="719" spans="1:27" ht="14.25" x14ac:dyDescent="0.2">
      <c r="A719" s="34"/>
      <c r="B719" s="34"/>
      <c r="C719" s="34"/>
      <c r="D719" s="34" t="s">
        <v>317</v>
      </c>
      <c r="E719" s="35" t="s">
        <v>318</v>
      </c>
      <c r="F719" s="36">
        <f>Source!AQ599</f>
        <v>39.5</v>
      </c>
      <c r="G719" s="37"/>
      <c r="H719" s="38" t="str">
        <f>Source!DI599</f>
        <v/>
      </c>
      <c r="I719" s="36">
        <f>Source!AV599</f>
        <v>1</v>
      </c>
      <c r="J719" s="37">
        <f>Source!U599</f>
        <v>0.79</v>
      </c>
      <c r="K719" s="36"/>
      <c r="L719" s="37"/>
    </row>
    <row r="720" spans="1:27" ht="15" x14ac:dyDescent="0.25">
      <c r="A720" s="39"/>
      <c r="B720" s="39"/>
      <c r="C720" s="39"/>
      <c r="D720" s="40" t="s">
        <v>319</v>
      </c>
      <c r="E720" s="39"/>
      <c r="F720" s="39"/>
      <c r="G720" s="39"/>
      <c r="H720" s="39"/>
      <c r="I720" s="76">
        <f>J711+J712+J714+J716+J717+J718+SUM(J715:J715)</f>
        <v>30.180000000000003</v>
      </c>
      <c r="J720" s="76"/>
      <c r="K720" s="76">
        <f>L711+L712+L714+L716+L717+L718+SUM(L715:L715)</f>
        <v>590.1</v>
      </c>
      <c r="L720" s="76"/>
      <c r="O720" s="32">
        <f>J711+J712+J714+J716+J717+J718+SUM(J715:J715)</f>
        <v>30.180000000000003</v>
      </c>
      <c r="P720" s="32">
        <f>L711+L712+L714+L716+L717+L718+SUM(L715:L715)</f>
        <v>590.1</v>
      </c>
      <c r="X720">
        <f>IF(Source!BI599&lt;=1,J711+J712+J714+J716+J717+J718-0, 0)</f>
        <v>30.180000000000003</v>
      </c>
      <c r="Y720">
        <f>IF(Source!BI599=2,J711+J712+J714+J716+J717+J718-0, 0)</f>
        <v>0</v>
      </c>
      <c r="Z720">
        <f>IF(Source!BI599=3,J711+J712+J714+J716+J717+J718-0, 0)</f>
        <v>0</v>
      </c>
      <c r="AA720">
        <f>IF(Source!BI599=4,J711+J712+J714+J716+J717+J718,0)</f>
        <v>0</v>
      </c>
    </row>
    <row r="722" spans="1:27" ht="28.5" x14ac:dyDescent="0.2">
      <c r="A722" s="26">
        <v>3</v>
      </c>
      <c r="B722" s="26">
        <v>3</v>
      </c>
      <c r="C722" s="26" t="str">
        <f>Source!F601</f>
        <v>6.54-9-2</v>
      </c>
      <c r="D722" s="26" t="s">
        <v>120</v>
      </c>
      <c r="E722" s="27" t="str">
        <f>Source!H601</f>
        <v>1 м3</v>
      </c>
      <c r="F722" s="10">
        <f>Source!I601</f>
        <v>0.05</v>
      </c>
      <c r="G722" s="29"/>
      <c r="H722" s="28"/>
      <c r="I722" s="10"/>
      <c r="J722" s="29"/>
      <c r="K722" s="10"/>
      <c r="L722" s="29"/>
      <c r="Q722">
        <f>ROUND((Source!DN601/100)*ROUND((ROUND((Source!AF601*Source!AV601*Source!I601),2)),2), 2)</f>
        <v>11.49</v>
      </c>
      <c r="R722">
        <f>Source!X601</f>
        <v>249.75</v>
      </c>
      <c r="S722">
        <f>ROUND((Source!DO601/100)*ROUND((ROUND((Source!AF601*Source!AV601*Source!I601),2)),2), 2)</f>
        <v>9.4600000000000009</v>
      </c>
      <c r="T722">
        <f>Source!Y601</f>
        <v>146.28</v>
      </c>
      <c r="U722">
        <f>ROUND((175/100)*ROUND((ROUND((Source!AE601*Source!AV601*Source!I601),2)),2), 2)</f>
        <v>0.4</v>
      </c>
      <c r="V722">
        <f>ROUND((160/100)*ROUND(ROUND((ROUND((Source!AE601*Source!AV601*Source!I601),2)*Source!BS601),2), 2), 2)</f>
        <v>9.7100000000000009</v>
      </c>
    </row>
    <row r="723" spans="1:27" ht="14.25" x14ac:dyDescent="0.2">
      <c r="A723" s="26"/>
      <c r="B723" s="26"/>
      <c r="C723" s="26"/>
      <c r="D723" s="26" t="s">
        <v>313</v>
      </c>
      <c r="E723" s="27"/>
      <c r="F723" s="10"/>
      <c r="G723" s="29">
        <f>Source!AO601</f>
        <v>270.45999999999998</v>
      </c>
      <c r="H723" s="28" t="str">
        <f>Source!DG601</f>
        <v/>
      </c>
      <c r="I723" s="10">
        <f>Source!AV601</f>
        <v>1</v>
      </c>
      <c r="J723" s="29">
        <f>ROUND((ROUND((Source!AF601*Source!AV601*Source!I601),2)),2)</f>
        <v>13.52</v>
      </c>
      <c r="K723" s="10">
        <f>IF(Source!BA601&lt;&gt; 0, Source!BA601, 1)</f>
        <v>26.39</v>
      </c>
      <c r="L723" s="29">
        <f>Source!S601</f>
        <v>356.79</v>
      </c>
      <c r="W723">
        <f>J723</f>
        <v>13.52</v>
      </c>
    </row>
    <row r="724" spans="1:27" ht="14.25" x14ac:dyDescent="0.2">
      <c r="A724" s="26"/>
      <c r="B724" s="26"/>
      <c r="C724" s="26"/>
      <c r="D724" s="26" t="s">
        <v>322</v>
      </c>
      <c r="E724" s="27"/>
      <c r="F724" s="10"/>
      <c r="G724" s="29">
        <f>Source!AM601</f>
        <v>18.57</v>
      </c>
      <c r="H724" s="28" t="str">
        <f>Source!DE601</f>
        <v/>
      </c>
      <c r="I724" s="10">
        <f>Source!AV601</f>
        <v>1</v>
      </c>
      <c r="J724" s="29">
        <f>(ROUND((ROUND(((Source!ET601)*Source!AV601*Source!I601),2)),2)+ROUND((ROUND(((Source!AE601-(Source!EU601))*Source!AV601*Source!I601),2)),2))</f>
        <v>0.93</v>
      </c>
      <c r="K724" s="10">
        <f>IF(Source!BB601&lt;&gt; 0, Source!BB601, 1)</f>
        <v>11.89</v>
      </c>
      <c r="L724" s="29">
        <f>Source!Q601</f>
        <v>11.06</v>
      </c>
    </row>
    <row r="725" spans="1:27" ht="14.25" x14ac:dyDescent="0.2">
      <c r="A725" s="26"/>
      <c r="B725" s="26"/>
      <c r="C725" s="26"/>
      <c r="D725" s="26" t="s">
        <v>323</v>
      </c>
      <c r="E725" s="27"/>
      <c r="F725" s="10"/>
      <c r="G725" s="29">
        <f>Source!AN601</f>
        <v>4.66</v>
      </c>
      <c r="H725" s="28" t="str">
        <f>Source!DF601</f>
        <v/>
      </c>
      <c r="I725" s="10">
        <f>Source!AV601</f>
        <v>1</v>
      </c>
      <c r="J725" s="41">
        <f>ROUND((ROUND((Source!AE601*Source!AV601*Source!I601),2)),2)</f>
        <v>0.23</v>
      </c>
      <c r="K725" s="10">
        <f>IF(Source!BS601&lt;&gt; 0, Source!BS601, 1)</f>
        <v>26.39</v>
      </c>
      <c r="L725" s="41">
        <f>Source!R601</f>
        <v>6.07</v>
      </c>
      <c r="W725">
        <f>J725</f>
        <v>0.23</v>
      </c>
    </row>
    <row r="726" spans="1:27" ht="14.25" x14ac:dyDescent="0.2">
      <c r="A726" s="26"/>
      <c r="B726" s="26"/>
      <c r="C726" s="26"/>
      <c r="D726" s="26" t="s">
        <v>324</v>
      </c>
      <c r="E726" s="27"/>
      <c r="F726" s="10"/>
      <c r="G726" s="29">
        <f>Source!AL601</f>
        <v>558.79</v>
      </c>
      <c r="H726" s="28" t="str">
        <f>Source!DD601</f>
        <v/>
      </c>
      <c r="I726" s="10">
        <f>Source!AW601</f>
        <v>1</v>
      </c>
      <c r="J726" s="29">
        <f>ROUND((ROUND((Source!AC601*Source!AW601*Source!I601),2)),2)</f>
        <v>27.94</v>
      </c>
      <c r="K726" s="10">
        <f>IF(Source!BC601&lt;&gt; 0, Source!BC601, 1)</f>
        <v>9.44</v>
      </c>
      <c r="L726" s="29">
        <f>Source!P601</f>
        <v>263.75</v>
      </c>
    </row>
    <row r="727" spans="1:27" ht="14.25" x14ac:dyDescent="0.2">
      <c r="A727" s="26" t="s">
        <v>44</v>
      </c>
      <c r="B727" s="26" t="s">
        <v>44</v>
      </c>
      <c r="C727" s="26" t="str">
        <f>Source!F602</f>
        <v>1.3-2-6</v>
      </c>
      <c r="D727" s="26" t="s">
        <v>127</v>
      </c>
      <c r="E727" s="27" t="str">
        <f>Source!H602</f>
        <v>м3</v>
      </c>
      <c r="F727" s="10">
        <f>Source!I602</f>
        <v>5.099999999999999E-2</v>
      </c>
      <c r="G727" s="29">
        <f>Source!AK602</f>
        <v>478.96</v>
      </c>
      <c r="H727" s="31" t="s">
        <v>3</v>
      </c>
      <c r="I727" s="10">
        <f>Source!AW602</f>
        <v>1</v>
      </c>
      <c r="J727" s="29">
        <f>ROUND((ROUND((Source!AC602*Source!AW602*Source!I602),2)),2)+(ROUND((ROUND(((Source!ET602)*Source!AV602*Source!I602),2)),2)+ROUND((ROUND(((Source!AE602-(Source!EU602))*Source!AV602*Source!I602),2)),2))+ROUND((ROUND((Source!AF602*Source!AV602*Source!I602),2)),2)</f>
        <v>24.43</v>
      </c>
      <c r="K727" s="10">
        <f>IF(Source!BC602&lt;&gt; 0, Source!BC602, 1)</f>
        <v>7.8</v>
      </c>
      <c r="L727" s="29">
        <f>Source!O602</f>
        <v>190.55</v>
      </c>
      <c r="Q727">
        <f>ROUND((Source!DN602/100)*ROUND((ROUND((Source!AF602*Source!AV602*Source!I602),2)),2), 2)</f>
        <v>0</v>
      </c>
      <c r="R727">
        <f>Source!X602</f>
        <v>0</v>
      </c>
      <c r="S727">
        <f>ROUND((Source!DO602/100)*ROUND((ROUND((Source!AF602*Source!AV602*Source!I602),2)),2), 2)</f>
        <v>0</v>
      </c>
      <c r="T727">
        <f>Source!Y602</f>
        <v>0</v>
      </c>
      <c r="U727">
        <f>ROUND((175/100)*ROUND((ROUND((Source!AE602*Source!AV602*Source!I602),2)),2), 2)</f>
        <v>0</v>
      </c>
      <c r="V727">
        <f>ROUND((160/100)*ROUND(ROUND((ROUND((Source!AE602*Source!AV602*Source!I602),2)*Source!BS602),2), 2), 2)</f>
        <v>0</v>
      </c>
      <c r="X727">
        <f>IF(Source!BI602&lt;=1,J727, 0)</f>
        <v>24.43</v>
      </c>
      <c r="Y727">
        <f>IF(Source!BI602=2,J727, 0)</f>
        <v>0</v>
      </c>
      <c r="Z727">
        <f>IF(Source!BI602=3,J727, 0)</f>
        <v>0</v>
      </c>
      <c r="AA727">
        <f>IF(Source!BI602=4,J727, 0)</f>
        <v>0</v>
      </c>
    </row>
    <row r="728" spans="1:27" ht="14.25" x14ac:dyDescent="0.2">
      <c r="A728" s="26"/>
      <c r="B728" s="26"/>
      <c r="C728" s="26"/>
      <c r="D728" s="26" t="s">
        <v>314</v>
      </c>
      <c r="E728" s="27" t="s">
        <v>315</v>
      </c>
      <c r="F728" s="10">
        <f>Source!DN601</f>
        <v>85</v>
      </c>
      <c r="G728" s="29"/>
      <c r="H728" s="28"/>
      <c r="I728" s="10"/>
      <c r="J728" s="29">
        <f>SUM(Q722:Q727)</f>
        <v>11.49</v>
      </c>
      <c r="K728" s="10">
        <f>Source!BZ601</f>
        <v>70</v>
      </c>
      <c r="L728" s="29">
        <f>SUM(R722:R727)</f>
        <v>249.75</v>
      </c>
    </row>
    <row r="729" spans="1:27" ht="14.25" x14ac:dyDescent="0.2">
      <c r="A729" s="26"/>
      <c r="B729" s="26"/>
      <c r="C729" s="26"/>
      <c r="D729" s="26" t="s">
        <v>316</v>
      </c>
      <c r="E729" s="27" t="s">
        <v>315</v>
      </c>
      <c r="F729" s="10">
        <f>Source!DO601</f>
        <v>70</v>
      </c>
      <c r="G729" s="29"/>
      <c r="H729" s="28"/>
      <c r="I729" s="10"/>
      <c r="J729" s="29">
        <f>SUM(S722:S728)</f>
        <v>9.4600000000000009</v>
      </c>
      <c r="K729" s="10">
        <f>Source!CA601</f>
        <v>41</v>
      </c>
      <c r="L729" s="29">
        <f>SUM(T722:T728)</f>
        <v>146.28</v>
      </c>
    </row>
    <row r="730" spans="1:27" ht="14.25" x14ac:dyDescent="0.2">
      <c r="A730" s="26"/>
      <c r="B730" s="26"/>
      <c r="C730" s="26"/>
      <c r="D730" s="26" t="s">
        <v>325</v>
      </c>
      <c r="E730" s="27" t="s">
        <v>315</v>
      </c>
      <c r="F730" s="10">
        <f>175</f>
        <v>175</v>
      </c>
      <c r="G730" s="29"/>
      <c r="H730" s="28"/>
      <c r="I730" s="10"/>
      <c r="J730" s="29">
        <f>SUM(U722:U729)</f>
        <v>0.4</v>
      </c>
      <c r="K730" s="10">
        <f>160</f>
        <v>160</v>
      </c>
      <c r="L730" s="29">
        <f>SUM(V722:V729)</f>
        <v>9.7100000000000009</v>
      </c>
    </row>
    <row r="731" spans="1:27" ht="14.25" x14ac:dyDescent="0.2">
      <c r="A731" s="34"/>
      <c r="B731" s="34"/>
      <c r="C731" s="34"/>
      <c r="D731" s="34" t="s">
        <v>317</v>
      </c>
      <c r="E731" s="35" t="s">
        <v>318</v>
      </c>
      <c r="F731" s="36">
        <f>Source!AQ601</f>
        <v>24.61</v>
      </c>
      <c r="G731" s="37"/>
      <c r="H731" s="38" t="str">
        <f>Source!DI601</f>
        <v/>
      </c>
      <c r="I731" s="36">
        <f>Source!AV601</f>
        <v>1</v>
      </c>
      <c r="J731" s="37">
        <f>Source!U601</f>
        <v>1.2305000000000001</v>
      </c>
      <c r="K731" s="36"/>
      <c r="L731" s="37"/>
    </row>
    <row r="732" spans="1:27" ht="15" x14ac:dyDescent="0.25">
      <c r="A732" s="39"/>
      <c r="B732" s="39"/>
      <c r="C732" s="39"/>
      <c r="D732" s="40" t="s">
        <v>319</v>
      </c>
      <c r="E732" s="39"/>
      <c r="F732" s="39"/>
      <c r="G732" s="39"/>
      <c r="H732" s="39"/>
      <c r="I732" s="76">
        <f>J723+J724+J726+J728+J729+J730+SUM(J727:J727)</f>
        <v>88.17</v>
      </c>
      <c r="J732" s="76"/>
      <c r="K732" s="76">
        <f>L723+L724+L726+L728+L729+L730+SUM(L727:L727)</f>
        <v>1227.8900000000001</v>
      </c>
      <c r="L732" s="76"/>
      <c r="O732" s="32">
        <f>J723+J724+J726+J728+J729+J730+SUM(J727:J727)</f>
        <v>88.17</v>
      </c>
      <c r="P732" s="32">
        <f>L723+L724+L726+L728+L729+L730+SUM(L727:L727)</f>
        <v>1227.8900000000001</v>
      </c>
      <c r="X732">
        <f>IF(Source!BI601&lt;=1,J723+J724+J726+J728+J729+J730-0, 0)</f>
        <v>63.74</v>
      </c>
      <c r="Y732">
        <f>IF(Source!BI601=2,J723+J724+J726+J728+J729+J730-0, 0)</f>
        <v>0</v>
      </c>
      <c r="Z732">
        <f>IF(Source!BI601=3,J723+J724+J726+J728+J729+J730-0, 0)</f>
        <v>0</v>
      </c>
      <c r="AA732">
        <f>IF(Source!BI601=4,J723+J724+J726+J728+J729+J730,0)</f>
        <v>0</v>
      </c>
    </row>
    <row r="734" spans="1:27" ht="28.5" x14ac:dyDescent="0.2">
      <c r="A734" s="26">
        <v>4</v>
      </c>
      <c r="B734" s="26">
        <v>4</v>
      </c>
      <c r="C734" s="26" t="str">
        <f>Source!F603</f>
        <v>6.58-2-1</v>
      </c>
      <c r="D734" s="26" t="s">
        <v>40</v>
      </c>
      <c r="E734" s="27" t="str">
        <f>Source!H603</f>
        <v>100 м2</v>
      </c>
      <c r="F734" s="10">
        <f>Source!I603</f>
        <v>0.84279999999999999</v>
      </c>
      <c r="G734" s="29"/>
      <c r="H734" s="28"/>
      <c r="I734" s="10"/>
      <c r="J734" s="29"/>
      <c r="K734" s="10"/>
      <c r="L734" s="29"/>
      <c r="Q734">
        <f>ROUND((Source!DN603/100)*ROUND((ROUND((Source!AF603*Source!AV603*Source!I603),2)),2), 2)</f>
        <v>129.01</v>
      </c>
      <c r="R734">
        <f>Source!X603</f>
        <v>2978.96</v>
      </c>
      <c r="S734">
        <f>ROUND((Source!DO603/100)*ROUND((ROUND((Source!AF603*Source!AV603*Source!I603),2)),2), 2)</f>
        <v>88.69</v>
      </c>
      <c r="T734">
        <f>Source!Y603</f>
        <v>1744.82</v>
      </c>
      <c r="U734">
        <f>ROUND((175/100)*ROUND((ROUND((Source!AE603*Source!AV603*Source!I603),2)),2), 2)</f>
        <v>0</v>
      </c>
      <c r="V734">
        <f>ROUND((160/100)*ROUND(ROUND((ROUND((Source!AE603*Source!AV603*Source!I603),2)*Source!BS603),2), 2), 2)</f>
        <v>0</v>
      </c>
    </row>
    <row r="735" spans="1:27" x14ac:dyDescent="0.2">
      <c r="D735" s="30" t="str">
        <f>"Объем: "&amp;Source!I603&amp;"=84,28/"&amp;"100"</f>
        <v>Объем: 0,8428=84,28/100</v>
      </c>
    </row>
    <row r="736" spans="1:27" ht="14.25" x14ac:dyDescent="0.2">
      <c r="A736" s="26"/>
      <c r="B736" s="26"/>
      <c r="C736" s="26"/>
      <c r="D736" s="26" t="s">
        <v>313</v>
      </c>
      <c r="E736" s="27"/>
      <c r="F736" s="10"/>
      <c r="G736" s="29">
        <f>Source!AO603</f>
        <v>191.34</v>
      </c>
      <c r="H736" s="28" t="str">
        <f>Source!DG603</f>
        <v/>
      </c>
      <c r="I736" s="10">
        <f>Source!AV603</f>
        <v>1</v>
      </c>
      <c r="J736" s="29">
        <f>ROUND((ROUND((Source!AF603*Source!AV603*Source!I603),2)),2)</f>
        <v>161.26</v>
      </c>
      <c r="K736" s="10">
        <f>IF(Source!BA603&lt;&gt; 0, Source!BA603, 1)</f>
        <v>26.39</v>
      </c>
      <c r="L736" s="29">
        <f>Source!S603</f>
        <v>4255.6499999999996</v>
      </c>
      <c r="W736">
        <f>J736</f>
        <v>161.26</v>
      </c>
    </row>
    <row r="737" spans="1:27" ht="28.5" x14ac:dyDescent="0.2">
      <c r="A737" s="26" t="s">
        <v>130</v>
      </c>
      <c r="B737" s="26" t="s">
        <v>130</v>
      </c>
      <c r="C737" s="26" t="str">
        <f>Source!F604</f>
        <v>9999990001</v>
      </c>
      <c r="D737" s="26" t="s">
        <v>29</v>
      </c>
      <c r="E737" s="27" t="str">
        <f>Source!H604</f>
        <v>т</v>
      </c>
      <c r="F737" s="10">
        <f>Source!I604</f>
        <v>-0.85965599999999998</v>
      </c>
      <c r="G737" s="29">
        <f>Source!AK604</f>
        <v>0</v>
      </c>
      <c r="H737" s="31" t="s">
        <v>3</v>
      </c>
      <c r="I737" s="10">
        <f>Source!AW604</f>
        <v>1</v>
      </c>
      <c r="J737" s="29">
        <f>ROUND((ROUND((Source!AC604*Source!AW604*Source!I604),2)),2)+(ROUND((ROUND(((Source!ET604)*Source!AV604*Source!I604),2)),2)+ROUND((ROUND(((Source!AE604-(Source!EU604))*Source!AV604*Source!I604),2)),2))+ROUND((ROUND((Source!AF604*Source!AV604*Source!I604),2)),2)</f>
        <v>0</v>
      </c>
      <c r="K737" s="10">
        <f>IF(Source!BC604&lt;&gt; 0, Source!BC604, 1)</f>
        <v>1</v>
      </c>
      <c r="L737" s="29">
        <f>Source!O604</f>
        <v>0</v>
      </c>
      <c r="Q737">
        <f>ROUND((Source!DN604/100)*ROUND((ROUND((Source!AF604*Source!AV604*Source!I604),2)),2), 2)</f>
        <v>0</v>
      </c>
      <c r="R737">
        <f>Source!X604</f>
        <v>0</v>
      </c>
      <c r="S737">
        <f>ROUND((Source!DO604/100)*ROUND((ROUND((Source!AF604*Source!AV604*Source!I604),2)),2), 2)</f>
        <v>0</v>
      </c>
      <c r="T737">
        <f>Source!Y604</f>
        <v>0</v>
      </c>
      <c r="U737">
        <f>ROUND((175/100)*ROUND((ROUND((Source!AE604*Source!AV604*Source!I604),2)),2), 2)</f>
        <v>0</v>
      </c>
      <c r="V737">
        <f>ROUND((160/100)*ROUND(ROUND((ROUND((Source!AE604*Source!AV604*Source!I604),2)*Source!BS604),2), 2), 2)</f>
        <v>0</v>
      </c>
      <c r="X737">
        <f>IF(Source!BI604&lt;=1,J737, 0)</f>
        <v>0</v>
      </c>
      <c r="Y737">
        <f>IF(Source!BI604=2,J737, 0)</f>
        <v>0</v>
      </c>
      <c r="Z737">
        <f>IF(Source!BI604=3,J737, 0)</f>
        <v>0</v>
      </c>
      <c r="AA737">
        <f>IF(Source!BI604=4,J737, 0)</f>
        <v>0</v>
      </c>
    </row>
    <row r="738" spans="1:27" ht="14.25" x14ac:dyDescent="0.2">
      <c r="A738" s="26"/>
      <c r="B738" s="26"/>
      <c r="C738" s="26"/>
      <c r="D738" s="26" t="s">
        <v>314</v>
      </c>
      <c r="E738" s="27" t="s">
        <v>315</v>
      </c>
      <c r="F738" s="10">
        <f>Source!DN603</f>
        <v>80</v>
      </c>
      <c r="G738" s="29"/>
      <c r="H738" s="28"/>
      <c r="I738" s="10"/>
      <c r="J738" s="29">
        <f>SUM(Q734:Q737)</f>
        <v>129.01</v>
      </c>
      <c r="K738" s="10">
        <f>Source!BZ603</f>
        <v>70</v>
      </c>
      <c r="L738" s="29">
        <f>SUM(R734:R737)</f>
        <v>2978.96</v>
      </c>
    </row>
    <row r="739" spans="1:27" ht="14.25" x14ac:dyDescent="0.2">
      <c r="A739" s="26"/>
      <c r="B739" s="26"/>
      <c r="C739" s="26"/>
      <c r="D739" s="26" t="s">
        <v>316</v>
      </c>
      <c r="E739" s="27" t="s">
        <v>315</v>
      </c>
      <c r="F739" s="10">
        <f>Source!DO603</f>
        <v>55</v>
      </c>
      <c r="G739" s="29"/>
      <c r="H739" s="28"/>
      <c r="I739" s="10"/>
      <c r="J739" s="29">
        <f>SUM(S734:S738)</f>
        <v>88.69</v>
      </c>
      <c r="K739" s="10">
        <f>Source!CA603</f>
        <v>41</v>
      </c>
      <c r="L739" s="29">
        <f>SUM(T734:T738)</f>
        <v>1744.82</v>
      </c>
    </row>
    <row r="740" spans="1:27" ht="14.25" x14ac:dyDescent="0.2">
      <c r="A740" s="34"/>
      <c r="B740" s="34"/>
      <c r="C740" s="34"/>
      <c r="D740" s="34" t="s">
        <v>317</v>
      </c>
      <c r="E740" s="35" t="s">
        <v>318</v>
      </c>
      <c r="F740" s="36">
        <f>Source!AQ603</f>
        <v>17.41</v>
      </c>
      <c r="G740" s="37"/>
      <c r="H740" s="38" t="str">
        <f>Source!DI603</f>
        <v/>
      </c>
      <c r="I740" s="36">
        <f>Source!AV603</f>
        <v>1</v>
      </c>
      <c r="J740" s="37">
        <f>Source!U603</f>
        <v>14.673147999999999</v>
      </c>
      <c r="K740" s="36"/>
      <c r="L740" s="37"/>
    </row>
    <row r="741" spans="1:27" ht="15" x14ac:dyDescent="0.25">
      <c r="A741" s="39"/>
      <c r="B741" s="39"/>
      <c r="C741" s="39"/>
      <c r="D741" s="40" t="s">
        <v>319</v>
      </c>
      <c r="E741" s="39"/>
      <c r="F741" s="39"/>
      <c r="G741" s="39"/>
      <c r="H741" s="39"/>
      <c r="I741" s="76">
        <f>J736+J738+J739+SUM(J737:J737)</f>
        <v>378.96</v>
      </c>
      <c r="J741" s="76"/>
      <c r="K741" s="76">
        <f>L736+L738+L739+SUM(L737:L737)</f>
        <v>8979.43</v>
      </c>
      <c r="L741" s="76"/>
      <c r="O741" s="32">
        <f>J736+J738+J739+SUM(J737:J737)</f>
        <v>378.96</v>
      </c>
      <c r="P741" s="32">
        <f>L736+L738+L739+SUM(L737:L737)</f>
        <v>8979.43</v>
      </c>
      <c r="X741">
        <f>IF(Source!BI603&lt;=1,J736+J738+J739-0, 0)</f>
        <v>378.96</v>
      </c>
      <c r="Y741">
        <f>IF(Source!BI603=2,J736+J738+J739-0, 0)</f>
        <v>0</v>
      </c>
      <c r="Z741">
        <f>IF(Source!BI603=3,J736+J738+J739-0, 0)</f>
        <v>0</v>
      </c>
      <c r="AA741">
        <f>IF(Source!BI603=4,J736+J738+J739,0)</f>
        <v>0</v>
      </c>
    </row>
    <row r="743" spans="1:27" ht="57" x14ac:dyDescent="0.2">
      <c r="A743" s="26">
        <v>5</v>
      </c>
      <c r="B743" s="26">
        <v>5</v>
      </c>
      <c r="C743" s="26" t="str">
        <f>Source!F605</f>
        <v>3.12-3-4</v>
      </c>
      <c r="D743" s="26" t="s">
        <v>132</v>
      </c>
      <c r="E743" s="27" t="str">
        <f>Source!H605</f>
        <v>100 м2</v>
      </c>
      <c r="F743" s="10">
        <f>Source!I605</f>
        <v>0.84279999999999999</v>
      </c>
      <c r="G743" s="29"/>
      <c r="H743" s="28"/>
      <c r="I743" s="10"/>
      <c r="J743" s="29"/>
      <c r="K743" s="10"/>
      <c r="L743" s="29"/>
      <c r="Q743">
        <f>ROUND((Source!DN605/100)*ROUND((ROUND((Source!AF605*Source!AV605*Source!I605),2)),2), 2)</f>
        <v>694.5</v>
      </c>
      <c r="R743">
        <f>Source!X605</f>
        <v>15331.99</v>
      </c>
      <c r="S743">
        <f>ROUND((Source!DO605/100)*ROUND((ROUND((Source!AF605*Source!AV605*Source!I605),2)),2), 2)</f>
        <v>527.54999999999995</v>
      </c>
      <c r="T743">
        <f>Source!Y605</f>
        <v>7225.42</v>
      </c>
      <c r="U743">
        <f>ROUND((175/100)*ROUND((ROUND((Source!AE605*Source!AV605*Source!I605),2)),2), 2)</f>
        <v>131.02000000000001</v>
      </c>
      <c r="V743">
        <f>ROUND((160/100)*ROUND(ROUND((ROUND((Source!AE605*Source!AV605*Source!I605),2)*Source!BS605),2), 2), 2)</f>
        <v>3161.31</v>
      </c>
    </row>
    <row r="744" spans="1:27" x14ac:dyDescent="0.2">
      <c r="D744" s="30" t="str">
        <f>"Объем: "&amp;Source!I605&amp;"=84,28/"&amp;"100"</f>
        <v>Объем: 0,8428=84,28/100</v>
      </c>
    </row>
    <row r="745" spans="1:27" ht="14.25" x14ac:dyDescent="0.2">
      <c r="A745" s="26"/>
      <c r="B745" s="26"/>
      <c r="C745" s="26"/>
      <c r="D745" s="26" t="s">
        <v>313</v>
      </c>
      <c r="E745" s="27"/>
      <c r="F745" s="10"/>
      <c r="G745" s="29">
        <f>Source!AO605</f>
        <v>689</v>
      </c>
      <c r="H745" s="28" t="str">
        <f>Source!DG605</f>
        <v>)*1,15</v>
      </c>
      <c r="I745" s="10">
        <f>Source!AV605</f>
        <v>1</v>
      </c>
      <c r="J745" s="29">
        <f>ROUND((ROUND((Source!AF605*Source!AV605*Source!I605),2)),2)</f>
        <v>667.79</v>
      </c>
      <c r="K745" s="10">
        <f>IF(Source!BA605&lt;&gt; 0, Source!BA605, 1)</f>
        <v>26.39</v>
      </c>
      <c r="L745" s="29">
        <f>Source!S605</f>
        <v>17622.98</v>
      </c>
      <c r="W745">
        <f>J745</f>
        <v>667.79</v>
      </c>
    </row>
    <row r="746" spans="1:27" ht="14.25" x14ac:dyDescent="0.2">
      <c r="A746" s="26"/>
      <c r="B746" s="26"/>
      <c r="C746" s="26"/>
      <c r="D746" s="26" t="s">
        <v>322</v>
      </c>
      <c r="E746" s="27"/>
      <c r="F746" s="10"/>
      <c r="G746" s="29">
        <f>Source!AM605</f>
        <v>267.17</v>
      </c>
      <c r="H746" s="28" t="str">
        <f>Source!DE605</f>
        <v>)*1,25</v>
      </c>
      <c r="I746" s="10">
        <f>Source!AV605</f>
        <v>1</v>
      </c>
      <c r="J746" s="29">
        <f>(ROUND((ROUND((((Source!ET605*1.25))*Source!AV605*Source!I605),2)),2)+ROUND((ROUND(((Source!AE605-((Source!EU605*1.25)))*Source!AV605*Source!I605),2)),2))</f>
        <v>281.45999999999998</v>
      </c>
      <c r="K746" s="10">
        <f>IF(Source!BB605&lt;&gt; 0, Source!BB605, 1)</f>
        <v>12.18</v>
      </c>
      <c r="L746" s="29">
        <f>Source!Q605</f>
        <v>3428.18</v>
      </c>
    </row>
    <row r="747" spans="1:27" ht="14.25" x14ac:dyDescent="0.2">
      <c r="A747" s="26"/>
      <c r="B747" s="26"/>
      <c r="C747" s="26"/>
      <c r="D747" s="26" t="s">
        <v>323</v>
      </c>
      <c r="E747" s="27"/>
      <c r="F747" s="10"/>
      <c r="G747" s="29">
        <f>Source!AN605</f>
        <v>71.069999999999993</v>
      </c>
      <c r="H747" s="28" t="str">
        <f>Source!DF605</f>
        <v>)*1,25</v>
      </c>
      <c r="I747" s="10">
        <f>Source!AV605</f>
        <v>1</v>
      </c>
      <c r="J747" s="41">
        <f>ROUND((ROUND((Source!AE605*Source!AV605*Source!I605),2)),2)</f>
        <v>74.87</v>
      </c>
      <c r="K747" s="10">
        <f>IF(Source!BS605&lt;&gt; 0, Source!BS605, 1)</f>
        <v>26.39</v>
      </c>
      <c r="L747" s="41">
        <f>Source!R605</f>
        <v>1975.82</v>
      </c>
      <c r="W747">
        <f>J747</f>
        <v>74.87</v>
      </c>
    </row>
    <row r="748" spans="1:27" ht="14.25" x14ac:dyDescent="0.2">
      <c r="A748" s="26"/>
      <c r="B748" s="26"/>
      <c r="C748" s="26"/>
      <c r="D748" s="26" t="s">
        <v>324</v>
      </c>
      <c r="E748" s="27"/>
      <c r="F748" s="10"/>
      <c r="G748" s="29">
        <f>Source!AL605</f>
        <v>705.14</v>
      </c>
      <c r="H748" s="28" t="str">
        <f>Source!DD605</f>
        <v/>
      </c>
      <c r="I748" s="10">
        <f>Source!AW605</f>
        <v>1</v>
      </c>
      <c r="J748" s="29">
        <f>ROUND((ROUND((Source!AC605*Source!AW605*Source!I605),2)),2)</f>
        <v>594.29</v>
      </c>
      <c r="K748" s="10">
        <f>IF(Source!BC605&lt;&gt; 0, Source!BC605, 1)</f>
        <v>3.7</v>
      </c>
      <c r="L748" s="29">
        <f>Source!P605</f>
        <v>2198.87</v>
      </c>
    </row>
    <row r="749" spans="1:27" ht="199.5" x14ac:dyDescent="0.2">
      <c r="A749" s="26" t="s">
        <v>141</v>
      </c>
      <c r="B749" s="26" t="s">
        <v>141</v>
      </c>
      <c r="C749" s="26" t="str">
        <f>Source!F606</f>
        <v>1.1-1-1312</v>
      </c>
      <c r="D749" s="26" t="s">
        <v>282</v>
      </c>
      <c r="E749" s="27" t="str">
        <f>Source!H606</f>
        <v>м2</v>
      </c>
      <c r="F749" s="10">
        <f>Source!I606</f>
        <v>113.77800000000001</v>
      </c>
      <c r="G749" s="29">
        <f>Source!AK606</f>
        <v>25.09</v>
      </c>
      <c r="H749" s="31" t="s">
        <v>3</v>
      </c>
      <c r="I749" s="10">
        <f>Source!AW606</f>
        <v>1</v>
      </c>
      <c r="J749" s="29">
        <f>ROUND((ROUND((Source!AC606*Source!AW606*Source!I606),2)),2)+(ROUND((ROUND(((Source!ET606)*Source!AV606*Source!I606),2)),2)+ROUND((ROUND(((Source!AE606-(Source!EU606))*Source!AV606*Source!I606),2)),2))+ROUND((ROUND((Source!AF606*Source!AV606*Source!I606),2)),2)</f>
        <v>2854.69</v>
      </c>
      <c r="K749" s="10">
        <f>IF(Source!BC606&lt;&gt; 0, Source!BC606, 1)</f>
        <v>10.5</v>
      </c>
      <c r="L749" s="29">
        <f>Source!O606</f>
        <v>29974.25</v>
      </c>
      <c r="Q749">
        <f>ROUND((Source!DN606/100)*ROUND((ROUND((Source!AF606*Source!AV606*Source!I606),2)),2), 2)</f>
        <v>0</v>
      </c>
      <c r="R749">
        <f>Source!X606</f>
        <v>0</v>
      </c>
      <c r="S749">
        <f>ROUND((Source!DO606/100)*ROUND((ROUND((Source!AF606*Source!AV606*Source!I606),2)),2), 2)</f>
        <v>0</v>
      </c>
      <c r="T749">
        <f>Source!Y606</f>
        <v>0</v>
      </c>
      <c r="U749">
        <f>ROUND((175/100)*ROUND((ROUND((Source!AE606*Source!AV606*Source!I606),2)),2), 2)</f>
        <v>0</v>
      </c>
      <c r="V749">
        <f>ROUND((160/100)*ROUND(ROUND((ROUND((Source!AE606*Source!AV606*Source!I606),2)*Source!BS606),2), 2), 2)</f>
        <v>0</v>
      </c>
      <c r="X749">
        <f>IF(Source!BI606&lt;=1,J749, 0)</f>
        <v>2854.69</v>
      </c>
      <c r="Y749">
        <f>IF(Source!BI606=2,J749, 0)</f>
        <v>0</v>
      </c>
      <c r="Z749">
        <f>IF(Source!BI606=3,J749, 0)</f>
        <v>0</v>
      </c>
      <c r="AA749">
        <f>IF(Source!BI606=4,J749, 0)</f>
        <v>0</v>
      </c>
    </row>
    <row r="750" spans="1:27" ht="228" x14ac:dyDescent="0.2">
      <c r="A750" s="26" t="s">
        <v>145</v>
      </c>
      <c r="B750" s="26" t="s">
        <v>145</v>
      </c>
      <c r="C750" s="26" t="str">
        <f>Source!F607</f>
        <v>1.1-1-1313</v>
      </c>
      <c r="D750" s="26" t="s">
        <v>283</v>
      </c>
      <c r="E750" s="27" t="str">
        <f>Source!H607</f>
        <v>м2</v>
      </c>
      <c r="F750" s="10">
        <f>Source!I607</f>
        <v>111.50244000000001</v>
      </c>
      <c r="G750" s="29">
        <f>Source!AK607</f>
        <v>23.06</v>
      </c>
      <c r="H750" s="31" t="s">
        <v>3</v>
      </c>
      <c r="I750" s="10">
        <f>Source!AW607</f>
        <v>1</v>
      </c>
      <c r="J750" s="29">
        <f>ROUND((ROUND((Source!AC607*Source!AW607*Source!I607),2)),2)+(ROUND((ROUND(((Source!ET607)*Source!AV607*Source!I607),2)),2)+ROUND((ROUND(((Source!AE607-(Source!EU607))*Source!AV607*Source!I607),2)),2))+ROUND((ROUND((Source!AF607*Source!AV607*Source!I607),2)),2)</f>
        <v>2571.25</v>
      </c>
      <c r="K750" s="10">
        <f>IF(Source!BC607&lt;&gt; 0, Source!BC607, 1)</f>
        <v>10.74</v>
      </c>
      <c r="L750" s="29">
        <f>Source!O607</f>
        <v>27615.23</v>
      </c>
      <c r="Q750">
        <f>ROUND((Source!DN607/100)*ROUND((ROUND((Source!AF607*Source!AV607*Source!I607),2)),2), 2)</f>
        <v>0</v>
      </c>
      <c r="R750">
        <f>Source!X607</f>
        <v>0</v>
      </c>
      <c r="S750">
        <f>ROUND((Source!DO607/100)*ROUND((ROUND((Source!AF607*Source!AV607*Source!I607),2)),2), 2)</f>
        <v>0</v>
      </c>
      <c r="T750">
        <f>Source!Y607</f>
        <v>0</v>
      </c>
      <c r="U750">
        <f>ROUND((175/100)*ROUND((ROUND((Source!AE607*Source!AV607*Source!I607),2)),2), 2)</f>
        <v>0</v>
      </c>
      <c r="V750">
        <f>ROUND((160/100)*ROUND(ROUND((ROUND((Source!AE607*Source!AV607*Source!I607),2)*Source!BS607),2), 2), 2)</f>
        <v>0</v>
      </c>
      <c r="X750">
        <f>IF(Source!BI607&lt;=1,J750, 0)</f>
        <v>2571.25</v>
      </c>
      <c r="Y750">
        <f>IF(Source!BI607=2,J750, 0)</f>
        <v>0</v>
      </c>
      <c r="Z750">
        <f>IF(Source!BI607=3,J750, 0)</f>
        <v>0</v>
      </c>
      <c r="AA750">
        <f>IF(Source!BI607=4,J750, 0)</f>
        <v>0</v>
      </c>
    </row>
    <row r="751" spans="1:27" ht="14.25" x14ac:dyDescent="0.2">
      <c r="A751" s="26"/>
      <c r="B751" s="26"/>
      <c r="C751" s="26"/>
      <c r="D751" s="26" t="s">
        <v>314</v>
      </c>
      <c r="E751" s="27" t="s">
        <v>315</v>
      </c>
      <c r="F751" s="10">
        <f>Source!DN605</f>
        <v>104</v>
      </c>
      <c r="G751" s="29"/>
      <c r="H751" s="28"/>
      <c r="I751" s="10"/>
      <c r="J751" s="29">
        <f>SUM(Q743:Q750)</f>
        <v>694.5</v>
      </c>
      <c r="K751" s="10">
        <f>Source!BZ605</f>
        <v>87</v>
      </c>
      <c r="L751" s="29">
        <f>SUM(R743:R750)</f>
        <v>15331.99</v>
      </c>
    </row>
    <row r="752" spans="1:27" ht="14.25" x14ac:dyDescent="0.2">
      <c r="A752" s="26"/>
      <c r="B752" s="26"/>
      <c r="C752" s="26"/>
      <c r="D752" s="26" t="s">
        <v>316</v>
      </c>
      <c r="E752" s="27" t="s">
        <v>315</v>
      </c>
      <c r="F752" s="10">
        <f>Source!DO605</f>
        <v>79</v>
      </c>
      <c r="G752" s="29"/>
      <c r="H752" s="28"/>
      <c r="I752" s="10"/>
      <c r="J752" s="29">
        <f>SUM(S743:S751)</f>
        <v>527.54999999999995</v>
      </c>
      <c r="K752" s="10">
        <f>Source!CA605</f>
        <v>41</v>
      </c>
      <c r="L752" s="29">
        <f>SUM(T743:T751)</f>
        <v>7225.42</v>
      </c>
    </row>
    <row r="753" spans="1:27" ht="14.25" x14ac:dyDescent="0.2">
      <c r="A753" s="26"/>
      <c r="B753" s="26"/>
      <c r="C753" s="26"/>
      <c r="D753" s="26" t="s">
        <v>325</v>
      </c>
      <c r="E753" s="27" t="s">
        <v>315</v>
      </c>
      <c r="F753" s="10">
        <f>175</f>
        <v>175</v>
      </c>
      <c r="G753" s="29"/>
      <c r="H753" s="28"/>
      <c r="I753" s="10"/>
      <c r="J753" s="29">
        <f>SUM(U743:U752)</f>
        <v>131.02000000000001</v>
      </c>
      <c r="K753" s="10">
        <f>160</f>
        <v>160</v>
      </c>
      <c r="L753" s="29">
        <f>SUM(V743:V752)</f>
        <v>3161.31</v>
      </c>
    </row>
    <row r="754" spans="1:27" ht="14.25" x14ac:dyDescent="0.2">
      <c r="A754" s="34"/>
      <c r="B754" s="34"/>
      <c r="C754" s="34"/>
      <c r="D754" s="34" t="s">
        <v>317</v>
      </c>
      <c r="E754" s="35" t="s">
        <v>318</v>
      </c>
      <c r="F754" s="36">
        <f>Source!AQ605</f>
        <v>53</v>
      </c>
      <c r="G754" s="37"/>
      <c r="H754" s="38" t="str">
        <f>Source!DI605</f>
        <v>)*1,15</v>
      </c>
      <c r="I754" s="36">
        <f>Source!AV605</f>
        <v>1</v>
      </c>
      <c r="J754" s="37">
        <f>Source!U605</f>
        <v>51.368659999999998</v>
      </c>
      <c r="K754" s="36"/>
      <c r="L754" s="37"/>
    </row>
    <row r="755" spans="1:27" ht="15" x14ac:dyDescent="0.25">
      <c r="A755" s="39"/>
      <c r="B755" s="39"/>
      <c r="C755" s="39"/>
      <c r="D755" s="40" t="s">
        <v>319</v>
      </c>
      <c r="E755" s="39"/>
      <c r="F755" s="39"/>
      <c r="G755" s="39"/>
      <c r="H755" s="39"/>
      <c r="I755" s="76">
        <f>J745+J746+J748+J751+J752+J753+SUM(J749:J750)</f>
        <v>8322.5500000000011</v>
      </c>
      <c r="J755" s="76"/>
      <c r="K755" s="76">
        <f>L745+L746+L748+L751+L752+L753+SUM(L749:L750)</f>
        <v>106558.22999999998</v>
      </c>
      <c r="L755" s="76"/>
      <c r="O755" s="32">
        <f>J745+J746+J748+J751+J752+J753+SUM(J749:J750)</f>
        <v>8322.5500000000011</v>
      </c>
      <c r="P755" s="32">
        <f>L745+L746+L748+L751+L752+L753+SUM(L749:L750)</f>
        <v>106558.22999999998</v>
      </c>
      <c r="X755">
        <f>IF(Source!BI605&lt;=1,J745+J746+J748+J751+J752+J753-0, 0)</f>
        <v>2896.61</v>
      </c>
      <c r="Y755">
        <f>IF(Source!BI605=2,J745+J746+J748+J751+J752+J753-0, 0)</f>
        <v>0</v>
      </c>
      <c r="Z755">
        <f>IF(Source!BI605=3,J745+J746+J748+J751+J752+J753-0, 0)</f>
        <v>0</v>
      </c>
      <c r="AA755">
        <f>IF(Source!BI605=4,J745+J746+J748+J751+J752+J753,0)</f>
        <v>0</v>
      </c>
    </row>
    <row r="757" spans="1:27" ht="99.75" x14ac:dyDescent="0.2">
      <c r="A757" s="26">
        <v>6</v>
      </c>
      <c r="B757" s="26">
        <v>6</v>
      </c>
      <c r="C757" s="26" t="str">
        <f>Source!F608</f>
        <v>3.12-3-10</v>
      </c>
      <c r="D757" s="26" t="s">
        <v>150</v>
      </c>
      <c r="E757" s="27" t="str">
        <f>Source!H608</f>
        <v>100 м2</v>
      </c>
      <c r="F757" s="10">
        <f>Source!I608</f>
        <v>3.5000000000000001E-3</v>
      </c>
      <c r="G757" s="29"/>
      <c r="H757" s="28"/>
      <c r="I757" s="10"/>
      <c r="J757" s="29"/>
      <c r="K757" s="10"/>
      <c r="L757" s="29"/>
      <c r="Q757">
        <f>ROUND((Source!DN608/100)*ROUND((ROUND((Source!AF608*Source!AV608*Source!I608),2)),2), 2)</f>
        <v>4.13</v>
      </c>
      <c r="R757">
        <f>Source!X608</f>
        <v>91.15</v>
      </c>
      <c r="S757">
        <f>ROUND((Source!DO608/100)*ROUND((ROUND((Source!AF608*Source!AV608*Source!I608),2)),2), 2)</f>
        <v>3.14</v>
      </c>
      <c r="T757">
        <f>Source!Y608</f>
        <v>42.96</v>
      </c>
      <c r="U757">
        <f>ROUND((175/100)*ROUND((ROUND((Source!AE608*Source!AV608*Source!I608),2)),2), 2)</f>
        <v>7.0000000000000007E-2</v>
      </c>
      <c r="V757">
        <f>ROUND((160/100)*ROUND(ROUND((ROUND((Source!AE608*Source!AV608*Source!I608),2)*Source!BS608),2), 2), 2)</f>
        <v>1.7</v>
      </c>
    </row>
    <row r="758" spans="1:27" x14ac:dyDescent="0.2">
      <c r="D758" s="30" t="str">
        <f>"Объем: "&amp;Source!I608&amp;"=0,35/"&amp;"100"</f>
        <v>Объем: 0,0035=0,35/100</v>
      </c>
    </row>
    <row r="759" spans="1:27" ht="14.25" x14ac:dyDescent="0.2">
      <c r="A759" s="26"/>
      <c r="B759" s="26"/>
      <c r="C759" s="26"/>
      <c r="D759" s="26" t="s">
        <v>313</v>
      </c>
      <c r="E759" s="27"/>
      <c r="F759" s="10"/>
      <c r="G759" s="29">
        <f>Source!AO608</f>
        <v>986.85</v>
      </c>
      <c r="H759" s="28" t="str">
        <f>Source!DG608</f>
        <v>)*1,15</v>
      </c>
      <c r="I759" s="10">
        <f>Source!AV608</f>
        <v>1</v>
      </c>
      <c r="J759" s="29">
        <f>ROUND((ROUND((Source!AF608*Source!AV608*Source!I608),2)),2)</f>
        <v>3.97</v>
      </c>
      <c r="K759" s="10">
        <f>IF(Source!BA608&lt;&gt; 0, Source!BA608, 1)</f>
        <v>26.39</v>
      </c>
      <c r="L759" s="29">
        <f>Source!S608</f>
        <v>104.77</v>
      </c>
      <c r="W759">
        <f>J759</f>
        <v>3.97</v>
      </c>
    </row>
    <row r="760" spans="1:27" ht="14.25" x14ac:dyDescent="0.2">
      <c r="A760" s="26"/>
      <c r="B760" s="26"/>
      <c r="C760" s="26"/>
      <c r="D760" s="26" t="s">
        <v>322</v>
      </c>
      <c r="E760" s="27"/>
      <c r="F760" s="10"/>
      <c r="G760" s="29">
        <f>Source!AM608</f>
        <v>50.84</v>
      </c>
      <c r="H760" s="28" t="str">
        <f>Source!DE608</f>
        <v>)*1,25</v>
      </c>
      <c r="I760" s="10">
        <f>Source!AV608</f>
        <v>1</v>
      </c>
      <c r="J760" s="29">
        <f>(ROUND((ROUND((((Source!ET608*1.25))*Source!AV608*Source!I608),2)),2)+ROUND((ROUND(((Source!AE608-((Source!EU608*1.25)))*Source!AV608*Source!I608),2)),2))</f>
        <v>0.22</v>
      </c>
      <c r="K760" s="10">
        <f>IF(Source!BB608&lt;&gt; 0, Source!BB608, 1)</f>
        <v>9.3800000000000008</v>
      </c>
      <c r="L760" s="29">
        <f>Source!Q608</f>
        <v>2.06</v>
      </c>
    </row>
    <row r="761" spans="1:27" ht="14.25" x14ac:dyDescent="0.2">
      <c r="A761" s="26"/>
      <c r="B761" s="26"/>
      <c r="C761" s="26"/>
      <c r="D761" s="26" t="s">
        <v>323</v>
      </c>
      <c r="E761" s="27"/>
      <c r="F761" s="10"/>
      <c r="G761" s="29">
        <f>Source!AN608</f>
        <v>8.01</v>
      </c>
      <c r="H761" s="28" t="str">
        <f>Source!DF608</f>
        <v>)*1,25</v>
      </c>
      <c r="I761" s="10">
        <f>Source!AV608</f>
        <v>1</v>
      </c>
      <c r="J761" s="41">
        <f>ROUND((ROUND((Source!AE608*Source!AV608*Source!I608),2)),2)</f>
        <v>0.04</v>
      </c>
      <c r="K761" s="10">
        <f>IF(Source!BS608&lt;&gt; 0, Source!BS608, 1)</f>
        <v>26.39</v>
      </c>
      <c r="L761" s="41">
        <f>Source!R608</f>
        <v>1.06</v>
      </c>
      <c r="W761">
        <f>J761</f>
        <v>0.04</v>
      </c>
    </row>
    <row r="762" spans="1:27" ht="14.25" x14ac:dyDescent="0.2">
      <c r="A762" s="26"/>
      <c r="B762" s="26"/>
      <c r="C762" s="26"/>
      <c r="D762" s="26" t="s">
        <v>324</v>
      </c>
      <c r="E762" s="27"/>
      <c r="F762" s="10"/>
      <c r="G762" s="29">
        <f>Source!AL608</f>
        <v>7205.92</v>
      </c>
      <c r="H762" s="28" t="str">
        <f>Source!DD608</f>
        <v/>
      </c>
      <c r="I762" s="10">
        <f>Source!AW608</f>
        <v>1</v>
      </c>
      <c r="J762" s="29">
        <f>ROUND((ROUND((Source!AC608*Source!AW608*Source!I608),2)),2)</f>
        <v>25.22</v>
      </c>
      <c r="K762" s="10">
        <f>IF(Source!BC608&lt;&gt; 0, Source!BC608, 1)</f>
        <v>1.95</v>
      </c>
      <c r="L762" s="29">
        <f>Source!P608</f>
        <v>49.18</v>
      </c>
    </row>
    <row r="763" spans="1:27" ht="199.5" x14ac:dyDescent="0.2">
      <c r="A763" s="26" t="s">
        <v>152</v>
      </c>
      <c r="B763" s="26" t="s">
        <v>152</v>
      </c>
      <c r="C763" s="26" t="str">
        <f>Source!F609</f>
        <v>1.1-1-1312</v>
      </c>
      <c r="D763" s="26" t="s">
        <v>282</v>
      </c>
      <c r="E763" s="27" t="str">
        <f>Source!H609</f>
        <v>м2</v>
      </c>
      <c r="F763" s="10">
        <f>Source!I609</f>
        <v>0.472605</v>
      </c>
      <c r="G763" s="29">
        <f>Source!AK609</f>
        <v>25.09</v>
      </c>
      <c r="H763" s="31" t="s">
        <v>3</v>
      </c>
      <c r="I763" s="10">
        <f>Source!AW609</f>
        <v>1</v>
      </c>
      <c r="J763" s="29">
        <f>ROUND((ROUND((Source!AC609*Source!AW609*Source!I609),2)),2)+(ROUND((ROUND(((Source!ET609)*Source!AV609*Source!I609),2)),2)+ROUND((ROUND(((Source!AE609-(Source!EU609))*Source!AV609*Source!I609),2)),2))+ROUND((ROUND((Source!AF609*Source!AV609*Source!I609),2)),2)</f>
        <v>11.86</v>
      </c>
      <c r="K763" s="10">
        <f>IF(Source!BC609&lt;&gt; 0, Source!BC609, 1)</f>
        <v>10.5</v>
      </c>
      <c r="L763" s="29">
        <f>Source!O609</f>
        <v>124.53</v>
      </c>
      <c r="Q763">
        <f>ROUND((Source!DN609/100)*ROUND((ROUND((Source!AF609*Source!AV609*Source!I609),2)),2), 2)</f>
        <v>0</v>
      </c>
      <c r="R763">
        <f>Source!X609</f>
        <v>0</v>
      </c>
      <c r="S763">
        <f>ROUND((Source!DO609/100)*ROUND((ROUND((Source!AF609*Source!AV609*Source!I609),2)),2), 2)</f>
        <v>0</v>
      </c>
      <c r="T763">
        <f>Source!Y609</f>
        <v>0</v>
      </c>
      <c r="U763">
        <f>ROUND((175/100)*ROUND((ROUND((Source!AE609*Source!AV609*Source!I609),2)),2), 2)</f>
        <v>0</v>
      </c>
      <c r="V763">
        <f>ROUND((160/100)*ROUND(ROUND((ROUND((Source!AE609*Source!AV609*Source!I609),2)*Source!BS609),2), 2), 2)</f>
        <v>0</v>
      </c>
      <c r="X763">
        <f>IF(Source!BI609&lt;=1,J763, 0)</f>
        <v>11.86</v>
      </c>
      <c r="Y763">
        <f>IF(Source!BI609=2,J763, 0)</f>
        <v>0</v>
      </c>
      <c r="Z763">
        <f>IF(Source!BI609=3,J763, 0)</f>
        <v>0</v>
      </c>
      <c r="AA763">
        <f>IF(Source!BI609=4,J763, 0)</f>
        <v>0</v>
      </c>
    </row>
    <row r="764" spans="1:27" ht="228" x14ac:dyDescent="0.2">
      <c r="A764" s="26" t="s">
        <v>153</v>
      </c>
      <c r="B764" s="26" t="s">
        <v>153</v>
      </c>
      <c r="C764" s="26" t="str">
        <f>Source!F610</f>
        <v>1.1-1-1313</v>
      </c>
      <c r="D764" s="26" t="s">
        <v>283</v>
      </c>
      <c r="E764" s="27" t="str">
        <f>Source!H610</f>
        <v>м2</v>
      </c>
      <c r="F764" s="10">
        <f>Source!I610</f>
        <v>0.21094499999999999</v>
      </c>
      <c r="G764" s="29">
        <f>Source!AK610</f>
        <v>23.06</v>
      </c>
      <c r="H764" s="31" t="s">
        <v>3</v>
      </c>
      <c r="I764" s="10">
        <f>Source!AW610</f>
        <v>1</v>
      </c>
      <c r="J764" s="29">
        <f>ROUND((ROUND((Source!AC610*Source!AW610*Source!I610),2)),2)+(ROUND((ROUND(((Source!ET610)*Source!AV610*Source!I610),2)),2)+ROUND((ROUND(((Source!AE610-(Source!EU610))*Source!AV610*Source!I610),2)),2))+ROUND((ROUND((Source!AF610*Source!AV610*Source!I610),2)),2)</f>
        <v>4.8600000000000003</v>
      </c>
      <c r="K764" s="10">
        <f>IF(Source!BC610&lt;&gt; 0, Source!BC610, 1)</f>
        <v>10.74</v>
      </c>
      <c r="L764" s="29">
        <f>Source!O610</f>
        <v>52.2</v>
      </c>
      <c r="Q764">
        <f>ROUND((Source!DN610/100)*ROUND((ROUND((Source!AF610*Source!AV610*Source!I610),2)),2), 2)</f>
        <v>0</v>
      </c>
      <c r="R764">
        <f>Source!X610</f>
        <v>0</v>
      </c>
      <c r="S764">
        <f>ROUND((Source!DO610/100)*ROUND((ROUND((Source!AF610*Source!AV610*Source!I610),2)),2), 2)</f>
        <v>0</v>
      </c>
      <c r="T764">
        <f>Source!Y610</f>
        <v>0</v>
      </c>
      <c r="U764">
        <f>ROUND((175/100)*ROUND((ROUND((Source!AE610*Source!AV610*Source!I610),2)),2), 2)</f>
        <v>0</v>
      </c>
      <c r="V764">
        <f>ROUND((160/100)*ROUND(ROUND((ROUND((Source!AE610*Source!AV610*Source!I610),2)*Source!BS610),2), 2), 2)</f>
        <v>0</v>
      </c>
      <c r="X764">
        <f>IF(Source!BI610&lt;=1,J764, 0)</f>
        <v>4.8600000000000003</v>
      </c>
      <c r="Y764">
        <f>IF(Source!BI610=2,J764, 0)</f>
        <v>0</v>
      </c>
      <c r="Z764">
        <f>IF(Source!BI610=3,J764, 0)</f>
        <v>0</v>
      </c>
      <c r="AA764">
        <f>IF(Source!BI610=4,J764, 0)</f>
        <v>0</v>
      </c>
    </row>
    <row r="765" spans="1:27" ht="14.25" x14ac:dyDescent="0.2">
      <c r="A765" s="26"/>
      <c r="B765" s="26"/>
      <c r="C765" s="26"/>
      <c r="D765" s="26" t="s">
        <v>314</v>
      </c>
      <c r="E765" s="27" t="s">
        <v>315</v>
      </c>
      <c r="F765" s="10">
        <f>Source!DN608</f>
        <v>104</v>
      </c>
      <c r="G765" s="29"/>
      <c r="H765" s="28"/>
      <c r="I765" s="10"/>
      <c r="J765" s="29">
        <f>SUM(Q757:Q764)</f>
        <v>4.13</v>
      </c>
      <c r="K765" s="10">
        <f>Source!BZ608</f>
        <v>87</v>
      </c>
      <c r="L765" s="29">
        <f>SUM(R757:R764)</f>
        <v>91.15</v>
      </c>
    </row>
    <row r="766" spans="1:27" ht="14.25" x14ac:dyDescent="0.2">
      <c r="A766" s="26"/>
      <c r="B766" s="26"/>
      <c r="C766" s="26"/>
      <c r="D766" s="26" t="s">
        <v>316</v>
      </c>
      <c r="E766" s="27" t="s">
        <v>315</v>
      </c>
      <c r="F766" s="10">
        <f>Source!DO608</f>
        <v>79</v>
      </c>
      <c r="G766" s="29"/>
      <c r="H766" s="28"/>
      <c r="I766" s="10"/>
      <c r="J766" s="29">
        <f>SUM(S757:S765)</f>
        <v>3.14</v>
      </c>
      <c r="K766" s="10">
        <f>Source!CA608</f>
        <v>41</v>
      </c>
      <c r="L766" s="29">
        <f>SUM(T757:T765)</f>
        <v>42.96</v>
      </c>
    </row>
    <row r="767" spans="1:27" ht="14.25" x14ac:dyDescent="0.2">
      <c r="A767" s="26"/>
      <c r="B767" s="26"/>
      <c r="C767" s="26"/>
      <c r="D767" s="26" t="s">
        <v>325</v>
      </c>
      <c r="E767" s="27" t="s">
        <v>315</v>
      </c>
      <c r="F767" s="10">
        <f>175</f>
        <v>175</v>
      </c>
      <c r="G767" s="29"/>
      <c r="H767" s="28"/>
      <c r="I767" s="10"/>
      <c r="J767" s="29">
        <f>SUM(U757:U766)</f>
        <v>7.0000000000000007E-2</v>
      </c>
      <c r="K767" s="10">
        <f>160</f>
        <v>160</v>
      </c>
      <c r="L767" s="29">
        <f>SUM(V757:V766)</f>
        <v>1.7</v>
      </c>
    </row>
    <row r="768" spans="1:27" ht="14.25" x14ac:dyDescent="0.2">
      <c r="A768" s="34"/>
      <c r="B768" s="34"/>
      <c r="C768" s="34"/>
      <c r="D768" s="34" t="s">
        <v>317</v>
      </c>
      <c r="E768" s="35" t="s">
        <v>318</v>
      </c>
      <c r="F768" s="36">
        <f>Source!AQ608</f>
        <v>85</v>
      </c>
      <c r="G768" s="37"/>
      <c r="H768" s="38" t="str">
        <f>Source!DI608</f>
        <v>)*1,15</v>
      </c>
      <c r="I768" s="36">
        <f>Source!AV608</f>
        <v>1</v>
      </c>
      <c r="J768" s="37">
        <f>Source!U608</f>
        <v>0.34212499999999996</v>
      </c>
      <c r="K768" s="36"/>
      <c r="L768" s="37"/>
    </row>
    <row r="769" spans="1:27" ht="15" x14ac:dyDescent="0.25">
      <c r="A769" s="39"/>
      <c r="B769" s="39"/>
      <c r="C769" s="39"/>
      <c r="D769" s="40" t="s">
        <v>319</v>
      </c>
      <c r="E769" s="39"/>
      <c r="F769" s="39"/>
      <c r="G769" s="39"/>
      <c r="H769" s="39"/>
      <c r="I769" s="76">
        <f>J759+J760+J762+J765+J766+J767+SUM(J763:J764)</f>
        <v>53.47</v>
      </c>
      <c r="J769" s="76"/>
      <c r="K769" s="76">
        <f>L759+L760+L762+L765+L766+L767+SUM(L763:L764)</f>
        <v>468.55</v>
      </c>
      <c r="L769" s="76"/>
      <c r="O769" s="32">
        <f>J759+J760+J762+J765+J766+J767+SUM(J763:J764)</f>
        <v>53.47</v>
      </c>
      <c r="P769" s="32">
        <f>L759+L760+L762+L765+L766+L767+SUM(L763:L764)</f>
        <v>468.55</v>
      </c>
      <c r="X769">
        <f>IF(Source!BI608&lt;=1,J759+J760+J762+J765+J766+J767-0, 0)</f>
        <v>36.75</v>
      </c>
      <c r="Y769">
        <f>IF(Source!BI608=2,J759+J760+J762+J765+J766+J767-0, 0)</f>
        <v>0</v>
      </c>
      <c r="Z769">
        <f>IF(Source!BI608=3,J759+J760+J762+J765+J766+J767-0, 0)</f>
        <v>0</v>
      </c>
      <c r="AA769">
        <f>IF(Source!BI608=4,J759+J760+J762+J765+J766+J767,0)</f>
        <v>0</v>
      </c>
    </row>
    <row r="772" spans="1:27" ht="15" x14ac:dyDescent="0.25">
      <c r="A772" s="81" t="str">
        <f>CONCATENATE("Итого по подразделу: ",IF(Source!G612&lt;&gt;"Новый подраздел", Source!G612, ""))</f>
        <v>Итого по подразделу: Монтажные (кровельные)работы</v>
      </c>
      <c r="B772" s="81"/>
      <c r="C772" s="81"/>
      <c r="D772" s="81"/>
      <c r="E772" s="81"/>
      <c r="F772" s="81"/>
      <c r="G772" s="81"/>
      <c r="H772" s="81"/>
      <c r="I772" s="79">
        <f>SUM(O695:O771)</f>
        <v>8968.3900000000012</v>
      </c>
      <c r="J772" s="80"/>
      <c r="K772" s="79">
        <f>SUM(P695:P771)</f>
        <v>119589.29</v>
      </c>
      <c r="L772" s="80"/>
    </row>
    <row r="773" spans="1:27" hidden="1" x14ac:dyDescent="0.2">
      <c r="A773" t="s">
        <v>320</v>
      </c>
      <c r="I773">
        <f>SUM(AC695:AC772)</f>
        <v>0</v>
      </c>
      <c r="K773">
        <f>SUM(AD695:AD772)</f>
        <v>0</v>
      </c>
    </row>
    <row r="774" spans="1:27" hidden="1" x14ac:dyDescent="0.2">
      <c r="A774" t="s">
        <v>321</v>
      </c>
      <c r="I774">
        <f>SUM(AE695:AE773)</f>
        <v>0</v>
      </c>
      <c r="K774">
        <f>SUM(AF695:AF773)</f>
        <v>0</v>
      </c>
    </row>
    <row r="776" spans="1:27" ht="15" x14ac:dyDescent="0.25">
      <c r="A776" s="81" t="str">
        <f>CONCATENATE("Итого по разделу: ",IF(Source!G642&lt;&gt;"Новый раздел", Source!G642, ""))</f>
        <v>Итого по разделу: Монтажные (кровельные) работы</v>
      </c>
      <c r="B776" s="81"/>
      <c r="C776" s="81"/>
      <c r="D776" s="81"/>
      <c r="E776" s="81"/>
      <c r="F776" s="81"/>
      <c r="G776" s="81"/>
      <c r="H776" s="81"/>
      <c r="I776" s="79">
        <f>SUM(O587:O775)</f>
        <v>66209.87</v>
      </c>
      <c r="J776" s="80"/>
      <c r="K776" s="79">
        <f>SUM(P587:P775)</f>
        <v>880499.53</v>
      </c>
      <c r="L776" s="80"/>
    </row>
    <row r="777" spans="1:27" hidden="1" x14ac:dyDescent="0.2">
      <c r="A777" t="s">
        <v>320</v>
      </c>
      <c r="I777">
        <f>SUM(AC587:AC776)</f>
        <v>0</v>
      </c>
      <c r="K777">
        <f>SUM(AD587:AD776)</f>
        <v>0</v>
      </c>
    </row>
    <row r="778" spans="1:27" hidden="1" x14ac:dyDescent="0.2">
      <c r="A778" t="s">
        <v>321</v>
      </c>
      <c r="I778">
        <f>SUM(AE587:AE777)</f>
        <v>0</v>
      </c>
      <c r="K778">
        <f>SUM(AF587:AF777)</f>
        <v>0</v>
      </c>
    </row>
    <row r="780" spans="1:27" ht="16.5" x14ac:dyDescent="0.25">
      <c r="A780" s="75" t="str">
        <f>CONCATENATE("Раздел: ",IF(Source!G672&lt;&gt;"Новый раздел", Source!G672, ""))</f>
        <v>Раздел: Секция в осях Д-Е (Подъезд №1)</v>
      </c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</row>
    <row r="782" spans="1:27" ht="16.5" x14ac:dyDescent="0.25">
      <c r="A782" s="75" t="str">
        <f>CONCATENATE("Подраздел: ",IF(Source!G676&lt;&gt;"Новый подраздел", Source!G676, ""))</f>
        <v>Подраздел: Демонтажные и подготовительные  работы</v>
      </c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</row>
    <row r="783" spans="1:27" ht="42.75" x14ac:dyDescent="0.2">
      <c r="A783" s="26">
        <v>1</v>
      </c>
      <c r="B783" s="26">
        <v>1</v>
      </c>
      <c r="C783" s="26" t="str">
        <f>Source!F680</f>
        <v>6.61-26-1</v>
      </c>
      <c r="D783" s="26" t="s">
        <v>21</v>
      </c>
      <c r="E783" s="27" t="str">
        <f>Source!H680</f>
        <v>100 м2</v>
      </c>
      <c r="F783" s="10">
        <f>Source!I680</f>
        <v>1.8200000000000001E-2</v>
      </c>
      <c r="G783" s="29"/>
      <c r="H783" s="28"/>
      <c r="I783" s="10"/>
      <c r="J783" s="29"/>
      <c r="K783" s="10"/>
      <c r="L783" s="29"/>
      <c r="Q783">
        <f>ROUND((Source!DN680/100)*ROUND((ROUND((Source!AF680*Source!AV680*Source!I680),2)),2), 2)</f>
        <v>8.56</v>
      </c>
      <c r="R783">
        <f>Source!X680</f>
        <v>197.66</v>
      </c>
      <c r="S783">
        <f>ROUND((Source!DO680/100)*ROUND((ROUND((Source!AF680*Source!AV680*Source!I680),2)),2), 2)</f>
        <v>5.89</v>
      </c>
      <c r="T783">
        <f>Source!Y680</f>
        <v>115.77</v>
      </c>
      <c r="U783">
        <f>ROUND((175/100)*ROUND((ROUND((Source!AE680*Source!AV680*Source!I680),2)),2), 2)</f>
        <v>0</v>
      </c>
      <c r="V783">
        <f>ROUND((160/100)*ROUND(ROUND((ROUND((Source!AE680*Source!AV680*Source!I680),2)*Source!BS680),2), 2), 2)</f>
        <v>0</v>
      </c>
    </row>
    <row r="784" spans="1:27" x14ac:dyDescent="0.2">
      <c r="D784" s="30" t="str">
        <f>"Объем: "&amp;Source!I680&amp;"=1,82/"&amp;"100"</f>
        <v>Объем: 0,0182=1,82/100</v>
      </c>
    </row>
    <row r="785" spans="1:27" ht="14.25" x14ac:dyDescent="0.2">
      <c r="A785" s="26"/>
      <c r="B785" s="26"/>
      <c r="C785" s="26"/>
      <c r="D785" s="26" t="s">
        <v>313</v>
      </c>
      <c r="E785" s="27"/>
      <c r="F785" s="10"/>
      <c r="G785" s="29">
        <f>Source!AO680</f>
        <v>587.65</v>
      </c>
      <c r="H785" s="28" t="str">
        <f>Source!DG680</f>
        <v/>
      </c>
      <c r="I785" s="10">
        <f>Source!AV680</f>
        <v>1</v>
      </c>
      <c r="J785" s="29">
        <f>ROUND((ROUND((Source!AF680*Source!AV680*Source!I680),2)),2)</f>
        <v>10.7</v>
      </c>
      <c r="K785" s="10">
        <f>IF(Source!BA680&lt;&gt; 0, Source!BA680, 1)</f>
        <v>26.39</v>
      </c>
      <c r="L785" s="29">
        <f>Source!S680</f>
        <v>282.37</v>
      </c>
      <c r="W785">
        <f>J785</f>
        <v>10.7</v>
      </c>
    </row>
    <row r="786" spans="1:27" ht="28.5" x14ac:dyDescent="0.2">
      <c r="A786" s="26" t="s">
        <v>27</v>
      </c>
      <c r="B786" s="26" t="s">
        <v>27</v>
      </c>
      <c r="C786" s="26" t="str">
        <f>Source!F681</f>
        <v>9999990001</v>
      </c>
      <c r="D786" s="26" t="s">
        <v>29</v>
      </c>
      <c r="E786" s="27" t="str">
        <f>Source!H681</f>
        <v>т</v>
      </c>
      <c r="F786" s="10">
        <f>Source!I681</f>
        <v>-8.3720000000000003E-2</v>
      </c>
      <c r="G786" s="29">
        <f>Source!AK681</f>
        <v>0</v>
      </c>
      <c r="H786" s="31" t="s">
        <v>3</v>
      </c>
      <c r="I786" s="10">
        <f>Source!AW681</f>
        <v>1</v>
      </c>
      <c r="J786" s="29">
        <f>ROUND((ROUND((Source!AC681*Source!AW681*Source!I681),2)),2)+(ROUND((ROUND(((Source!ET681)*Source!AV681*Source!I681),2)),2)+ROUND((ROUND(((Source!AE681-(Source!EU681))*Source!AV681*Source!I681),2)),2))+ROUND((ROUND((Source!AF681*Source!AV681*Source!I681),2)),2)</f>
        <v>0</v>
      </c>
      <c r="K786" s="10">
        <f>IF(Source!BC681&lt;&gt; 0, Source!BC681, 1)</f>
        <v>1</v>
      </c>
      <c r="L786" s="29">
        <f>Source!O681</f>
        <v>0</v>
      </c>
      <c r="Q786">
        <f>ROUND((Source!DN681/100)*ROUND((ROUND((Source!AF681*Source!AV681*Source!I681),2)),2), 2)</f>
        <v>0</v>
      </c>
      <c r="R786">
        <f>Source!X681</f>
        <v>0</v>
      </c>
      <c r="S786">
        <f>ROUND((Source!DO681/100)*ROUND((ROUND((Source!AF681*Source!AV681*Source!I681),2)),2), 2)</f>
        <v>0</v>
      </c>
      <c r="T786">
        <f>Source!Y681</f>
        <v>0</v>
      </c>
      <c r="U786">
        <f>ROUND((175/100)*ROUND((ROUND((Source!AE681*Source!AV681*Source!I681),2)),2), 2)</f>
        <v>0</v>
      </c>
      <c r="V786">
        <f>ROUND((160/100)*ROUND(ROUND((ROUND((Source!AE681*Source!AV681*Source!I681),2)*Source!BS681),2), 2), 2)</f>
        <v>0</v>
      </c>
      <c r="X786">
        <f>IF(Source!BI681&lt;=1,J786, 0)</f>
        <v>0</v>
      </c>
      <c r="Y786">
        <f>IF(Source!BI681=2,J786, 0)</f>
        <v>0</v>
      </c>
      <c r="Z786">
        <f>IF(Source!BI681=3,J786, 0)</f>
        <v>0</v>
      </c>
      <c r="AA786">
        <f>IF(Source!BI681=4,J786, 0)</f>
        <v>0</v>
      </c>
    </row>
    <row r="787" spans="1:27" ht="14.25" x14ac:dyDescent="0.2">
      <c r="A787" s="26"/>
      <c r="B787" s="26"/>
      <c r="C787" s="26"/>
      <c r="D787" s="26" t="s">
        <v>314</v>
      </c>
      <c r="E787" s="27" t="s">
        <v>315</v>
      </c>
      <c r="F787" s="10">
        <f>Source!DN680</f>
        <v>80</v>
      </c>
      <c r="G787" s="29"/>
      <c r="H787" s="28"/>
      <c r="I787" s="10"/>
      <c r="J787" s="29">
        <f>SUM(Q783:Q786)</f>
        <v>8.56</v>
      </c>
      <c r="K787" s="10">
        <f>Source!BZ680</f>
        <v>70</v>
      </c>
      <c r="L787" s="29">
        <f>SUM(R783:R786)</f>
        <v>197.66</v>
      </c>
    </row>
    <row r="788" spans="1:27" ht="14.25" x14ac:dyDescent="0.2">
      <c r="A788" s="26"/>
      <c r="B788" s="26"/>
      <c r="C788" s="26"/>
      <c r="D788" s="26" t="s">
        <v>316</v>
      </c>
      <c r="E788" s="27" t="s">
        <v>315</v>
      </c>
      <c r="F788" s="10">
        <f>Source!DO680</f>
        <v>55</v>
      </c>
      <c r="G788" s="29"/>
      <c r="H788" s="28"/>
      <c r="I788" s="10"/>
      <c r="J788" s="29">
        <f>SUM(S783:S787)</f>
        <v>5.89</v>
      </c>
      <c r="K788" s="10">
        <f>Source!CA680</f>
        <v>41</v>
      </c>
      <c r="L788" s="29">
        <f>SUM(T783:T787)</f>
        <v>115.77</v>
      </c>
    </row>
    <row r="789" spans="1:27" ht="14.25" x14ac:dyDescent="0.2">
      <c r="A789" s="34"/>
      <c r="B789" s="34"/>
      <c r="C789" s="34"/>
      <c r="D789" s="34" t="s">
        <v>317</v>
      </c>
      <c r="E789" s="35" t="s">
        <v>318</v>
      </c>
      <c r="F789" s="36">
        <f>Source!AQ680</f>
        <v>57.5</v>
      </c>
      <c r="G789" s="37"/>
      <c r="H789" s="38" t="str">
        <f>Source!DI680</f>
        <v/>
      </c>
      <c r="I789" s="36">
        <f>Source!AV680</f>
        <v>1</v>
      </c>
      <c r="J789" s="37">
        <f>Source!U680</f>
        <v>1.0465</v>
      </c>
      <c r="K789" s="36"/>
      <c r="L789" s="37"/>
    </row>
    <row r="790" spans="1:27" ht="15" x14ac:dyDescent="0.25">
      <c r="A790" s="39"/>
      <c r="B790" s="39"/>
      <c r="C790" s="39"/>
      <c r="D790" s="40" t="s">
        <v>319</v>
      </c>
      <c r="E790" s="39"/>
      <c r="F790" s="39"/>
      <c r="G790" s="39"/>
      <c r="H790" s="39"/>
      <c r="I790" s="76">
        <f>J785+J787+J788+SUM(J786:J786)</f>
        <v>25.15</v>
      </c>
      <c r="J790" s="76"/>
      <c r="K790" s="76">
        <f>L785+L787+L788+SUM(L786:L786)</f>
        <v>595.79999999999995</v>
      </c>
      <c r="L790" s="76"/>
      <c r="O790" s="32">
        <f>J785+J787+J788+SUM(J786:J786)</f>
        <v>25.15</v>
      </c>
      <c r="P790" s="32">
        <f>L785+L787+L788+SUM(L786:L786)</f>
        <v>595.79999999999995</v>
      </c>
      <c r="X790">
        <f>IF(Source!BI680&lt;=1,J785+J787+J788-0, 0)</f>
        <v>25.15</v>
      </c>
      <c r="Y790">
        <f>IF(Source!BI680=2,J785+J787+J788-0, 0)</f>
        <v>0</v>
      </c>
      <c r="Z790">
        <f>IF(Source!BI680=3,J785+J787+J788-0, 0)</f>
        <v>0</v>
      </c>
      <c r="AA790">
        <f>IF(Source!BI680=4,J785+J787+J788,0)</f>
        <v>0</v>
      </c>
    </row>
    <row r="792" spans="1:27" ht="42.75" x14ac:dyDescent="0.2">
      <c r="A792" s="26">
        <v>2</v>
      </c>
      <c r="B792" s="26">
        <v>2</v>
      </c>
      <c r="C792" s="26" t="str">
        <f>Source!F682</f>
        <v>6.62-31-1</v>
      </c>
      <c r="D792" s="26" t="s">
        <v>33</v>
      </c>
      <c r="E792" s="27" t="str">
        <f>Source!H682</f>
        <v>1 м2 поверхности</v>
      </c>
      <c r="F792" s="10">
        <f>Source!I682</f>
        <v>2.0499999999999998</v>
      </c>
      <c r="G792" s="29"/>
      <c r="H792" s="28"/>
      <c r="I792" s="10"/>
      <c r="J792" s="29"/>
      <c r="K792" s="10"/>
      <c r="L792" s="29"/>
      <c r="Q792">
        <f>ROUND((Source!DN682/100)*ROUND((ROUND((Source!AF682*Source!AV682*Source!I682),2)),2), 2)</f>
        <v>12.57</v>
      </c>
      <c r="R792">
        <f>Source!X682</f>
        <v>275.33</v>
      </c>
      <c r="S792">
        <f>ROUND((Source!DO682/100)*ROUND((ROUND((Source!AF682*Source!AV682*Source!I682),2)),2), 2)</f>
        <v>8.0399999999999991</v>
      </c>
      <c r="T792">
        <f>Source!Y682</f>
        <v>136.01</v>
      </c>
      <c r="U792">
        <f>ROUND((175/100)*ROUND((ROUND((Source!AE682*Source!AV682*Source!I682),2)),2), 2)</f>
        <v>0</v>
      </c>
      <c r="V792">
        <f>ROUND((160/100)*ROUND(ROUND((ROUND((Source!AE682*Source!AV682*Source!I682),2)*Source!BS682),2), 2), 2)</f>
        <v>0</v>
      </c>
    </row>
    <row r="793" spans="1:27" ht="14.25" x14ac:dyDescent="0.2">
      <c r="A793" s="26"/>
      <c r="B793" s="26"/>
      <c r="C793" s="26"/>
      <c r="D793" s="26" t="s">
        <v>313</v>
      </c>
      <c r="E793" s="27"/>
      <c r="F793" s="10"/>
      <c r="G793" s="29">
        <f>Source!AO682</f>
        <v>6.13</v>
      </c>
      <c r="H793" s="28" t="str">
        <f>Source!DG682</f>
        <v/>
      </c>
      <c r="I793" s="10">
        <f>Source!AV682</f>
        <v>1</v>
      </c>
      <c r="J793" s="29">
        <f>ROUND((ROUND((Source!AF682*Source!AV682*Source!I682),2)),2)</f>
        <v>12.57</v>
      </c>
      <c r="K793" s="10">
        <f>IF(Source!BA682&lt;&gt; 0, Source!BA682, 1)</f>
        <v>26.39</v>
      </c>
      <c r="L793" s="29">
        <f>Source!S682</f>
        <v>331.72</v>
      </c>
      <c r="W793">
        <f>J793</f>
        <v>12.57</v>
      </c>
    </row>
    <row r="794" spans="1:27" ht="14.25" x14ac:dyDescent="0.2">
      <c r="A794" s="26"/>
      <c r="B794" s="26"/>
      <c r="C794" s="26"/>
      <c r="D794" s="26" t="s">
        <v>314</v>
      </c>
      <c r="E794" s="27" t="s">
        <v>315</v>
      </c>
      <c r="F794" s="10">
        <f>Source!DN682</f>
        <v>100</v>
      </c>
      <c r="G794" s="29"/>
      <c r="H794" s="28"/>
      <c r="I794" s="10"/>
      <c r="J794" s="29">
        <f>SUM(Q792:Q793)</f>
        <v>12.57</v>
      </c>
      <c r="K794" s="10">
        <f>Source!BZ682</f>
        <v>83</v>
      </c>
      <c r="L794" s="29">
        <f>SUM(R792:R793)</f>
        <v>275.33</v>
      </c>
    </row>
    <row r="795" spans="1:27" ht="14.25" x14ac:dyDescent="0.2">
      <c r="A795" s="26"/>
      <c r="B795" s="26"/>
      <c r="C795" s="26"/>
      <c r="D795" s="26" t="s">
        <v>316</v>
      </c>
      <c r="E795" s="27" t="s">
        <v>315</v>
      </c>
      <c r="F795" s="10">
        <f>Source!DO682</f>
        <v>64</v>
      </c>
      <c r="G795" s="29"/>
      <c r="H795" s="28"/>
      <c r="I795" s="10"/>
      <c r="J795" s="29">
        <f>SUM(S792:S794)</f>
        <v>8.0399999999999991</v>
      </c>
      <c r="K795" s="10">
        <f>Source!CA682</f>
        <v>41</v>
      </c>
      <c r="L795" s="29">
        <f>SUM(T792:T794)</f>
        <v>136.01</v>
      </c>
    </row>
    <row r="796" spans="1:27" ht="14.25" x14ac:dyDescent="0.2">
      <c r="A796" s="34"/>
      <c r="B796" s="34"/>
      <c r="C796" s="34"/>
      <c r="D796" s="34" t="s">
        <v>317</v>
      </c>
      <c r="E796" s="35" t="s">
        <v>318</v>
      </c>
      <c r="F796" s="36">
        <f>Source!AQ682</f>
        <v>0.6</v>
      </c>
      <c r="G796" s="37"/>
      <c r="H796" s="38" t="str">
        <f>Source!DI682</f>
        <v/>
      </c>
      <c r="I796" s="36">
        <f>Source!AV682</f>
        <v>1</v>
      </c>
      <c r="J796" s="37">
        <f>Source!U682</f>
        <v>1.2299999999999998</v>
      </c>
      <c r="K796" s="36"/>
      <c r="L796" s="37"/>
    </row>
    <row r="797" spans="1:27" ht="15" x14ac:dyDescent="0.25">
      <c r="A797" s="39"/>
      <c r="B797" s="39"/>
      <c r="C797" s="39"/>
      <c r="D797" s="40" t="s">
        <v>319</v>
      </c>
      <c r="E797" s="39"/>
      <c r="F797" s="39"/>
      <c r="G797" s="39"/>
      <c r="H797" s="39"/>
      <c r="I797" s="76">
        <f>J793+J794+J795</f>
        <v>33.18</v>
      </c>
      <c r="J797" s="76"/>
      <c r="K797" s="76">
        <f>L793+L794+L795</f>
        <v>743.06</v>
      </c>
      <c r="L797" s="76"/>
      <c r="O797" s="32">
        <f>J793+J794+J795</f>
        <v>33.18</v>
      </c>
      <c r="P797" s="32">
        <f>L793+L794+L795</f>
        <v>743.06</v>
      </c>
      <c r="X797">
        <f>IF(Source!BI682&lt;=1,J793+J794+J795-0, 0)</f>
        <v>33.18</v>
      </c>
      <c r="Y797">
        <f>IF(Source!BI682=2,J793+J794+J795-0, 0)</f>
        <v>0</v>
      </c>
      <c r="Z797">
        <f>IF(Source!BI682=3,J793+J794+J795-0, 0)</f>
        <v>0</v>
      </c>
      <c r="AA797">
        <f>IF(Source!BI682=4,J793+J794+J795,0)</f>
        <v>0</v>
      </c>
    </row>
    <row r="799" spans="1:27" ht="28.5" x14ac:dyDescent="0.2">
      <c r="A799" s="26">
        <v>3</v>
      </c>
      <c r="B799" s="26">
        <v>3</v>
      </c>
      <c r="C799" s="26" t="str">
        <f>Source!F683</f>
        <v>6.58-2-1</v>
      </c>
      <c r="D799" s="26" t="s">
        <v>40</v>
      </c>
      <c r="E799" s="27" t="str">
        <f>Source!H683</f>
        <v>100 м2</v>
      </c>
      <c r="F799" s="10">
        <f>Source!I683</f>
        <v>1.8700000000000001E-2</v>
      </c>
      <c r="G799" s="29"/>
      <c r="H799" s="28"/>
      <c r="I799" s="10"/>
      <c r="J799" s="29"/>
      <c r="K799" s="10"/>
      <c r="L799" s="29"/>
      <c r="Q799">
        <f>ROUND((Source!DN683/100)*ROUND((ROUND((Source!AF683*Source!AV683*Source!I683),2)),2), 2)</f>
        <v>2.86</v>
      </c>
      <c r="R799">
        <f>Source!X683</f>
        <v>66.14</v>
      </c>
      <c r="S799">
        <f>ROUND((Source!DO683/100)*ROUND((ROUND((Source!AF683*Source!AV683*Source!I683),2)),2), 2)</f>
        <v>1.97</v>
      </c>
      <c r="T799">
        <f>Source!Y683</f>
        <v>38.74</v>
      </c>
      <c r="U799">
        <f>ROUND((175/100)*ROUND((ROUND((Source!AE683*Source!AV683*Source!I683),2)),2), 2)</f>
        <v>0</v>
      </c>
      <c r="V799">
        <f>ROUND((160/100)*ROUND(ROUND((ROUND((Source!AE683*Source!AV683*Source!I683),2)*Source!BS683),2), 2), 2)</f>
        <v>0</v>
      </c>
    </row>
    <row r="800" spans="1:27" x14ac:dyDescent="0.2">
      <c r="D800" s="30" t="str">
        <f>"Объем: "&amp;Source!I683&amp;"=1,87/"&amp;"100"</f>
        <v>Объем: 0,0187=1,87/100</v>
      </c>
    </row>
    <row r="801" spans="1:27" ht="14.25" x14ac:dyDescent="0.2">
      <c r="A801" s="26"/>
      <c r="B801" s="26"/>
      <c r="C801" s="26"/>
      <c r="D801" s="26" t="s">
        <v>313</v>
      </c>
      <c r="E801" s="27"/>
      <c r="F801" s="10"/>
      <c r="G801" s="29">
        <f>Source!AO683</f>
        <v>191.34</v>
      </c>
      <c r="H801" s="28" t="str">
        <f>Source!DG683</f>
        <v/>
      </c>
      <c r="I801" s="10">
        <f>Source!AV683</f>
        <v>1</v>
      </c>
      <c r="J801" s="29">
        <f>ROUND((ROUND((Source!AF683*Source!AV683*Source!I683),2)),2)</f>
        <v>3.58</v>
      </c>
      <c r="K801" s="10">
        <f>IF(Source!BA683&lt;&gt; 0, Source!BA683, 1)</f>
        <v>26.39</v>
      </c>
      <c r="L801" s="29">
        <f>Source!S683</f>
        <v>94.48</v>
      </c>
      <c r="W801">
        <f>J801</f>
        <v>3.58</v>
      </c>
    </row>
    <row r="802" spans="1:27" ht="28.5" x14ac:dyDescent="0.2">
      <c r="A802" s="26" t="s">
        <v>44</v>
      </c>
      <c r="B802" s="26" t="s">
        <v>44</v>
      </c>
      <c r="C802" s="26" t="str">
        <f>Source!F684</f>
        <v>9999990001</v>
      </c>
      <c r="D802" s="26" t="s">
        <v>29</v>
      </c>
      <c r="E802" s="27" t="str">
        <f>Source!H684</f>
        <v>т</v>
      </c>
      <c r="F802" s="10">
        <f>Source!I684</f>
        <v>-1.9074000000000001E-2</v>
      </c>
      <c r="G802" s="29">
        <f>Source!AK684</f>
        <v>0</v>
      </c>
      <c r="H802" s="31" t="s">
        <v>3</v>
      </c>
      <c r="I802" s="10">
        <f>Source!AW684</f>
        <v>1</v>
      </c>
      <c r="J802" s="29">
        <f>ROUND((ROUND((Source!AC684*Source!AW684*Source!I684),2)),2)+(ROUND((ROUND(((Source!ET684)*Source!AV684*Source!I684),2)),2)+ROUND((ROUND(((Source!AE684-(Source!EU684))*Source!AV684*Source!I684),2)),2))+ROUND((ROUND((Source!AF684*Source!AV684*Source!I684),2)),2)</f>
        <v>0</v>
      </c>
      <c r="K802" s="10">
        <f>IF(Source!BC684&lt;&gt; 0, Source!BC684, 1)</f>
        <v>1</v>
      </c>
      <c r="L802" s="29">
        <f>Source!O684</f>
        <v>0</v>
      </c>
      <c r="Q802">
        <f>ROUND((Source!DN684/100)*ROUND((ROUND((Source!AF684*Source!AV684*Source!I684),2)),2), 2)</f>
        <v>0</v>
      </c>
      <c r="R802">
        <f>Source!X684</f>
        <v>0</v>
      </c>
      <c r="S802">
        <f>ROUND((Source!DO684/100)*ROUND((ROUND((Source!AF684*Source!AV684*Source!I684),2)),2), 2)</f>
        <v>0</v>
      </c>
      <c r="T802">
        <f>Source!Y684</f>
        <v>0</v>
      </c>
      <c r="U802">
        <f>ROUND((175/100)*ROUND((ROUND((Source!AE684*Source!AV684*Source!I684),2)),2), 2)</f>
        <v>0</v>
      </c>
      <c r="V802">
        <f>ROUND((160/100)*ROUND(ROUND((ROUND((Source!AE684*Source!AV684*Source!I684),2)*Source!BS684),2), 2), 2)</f>
        <v>0</v>
      </c>
      <c r="X802">
        <f>IF(Source!BI684&lt;=1,J802, 0)</f>
        <v>0</v>
      </c>
      <c r="Y802">
        <f>IF(Source!BI684=2,J802, 0)</f>
        <v>0</v>
      </c>
      <c r="Z802">
        <f>IF(Source!BI684=3,J802, 0)</f>
        <v>0</v>
      </c>
      <c r="AA802">
        <f>IF(Source!BI684=4,J802, 0)</f>
        <v>0</v>
      </c>
    </row>
    <row r="803" spans="1:27" ht="14.25" x14ac:dyDescent="0.2">
      <c r="A803" s="26"/>
      <c r="B803" s="26"/>
      <c r="C803" s="26"/>
      <c r="D803" s="26" t="s">
        <v>314</v>
      </c>
      <c r="E803" s="27" t="s">
        <v>315</v>
      </c>
      <c r="F803" s="10">
        <f>Source!DN683</f>
        <v>80</v>
      </c>
      <c r="G803" s="29"/>
      <c r="H803" s="28"/>
      <c r="I803" s="10"/>
      <c r="J803" s="29">
        <f>SUM(Q799:Q802)</f>
        <v>2.86</v>
      </c>
      <c r="K803" s="10">
        <f>Source!BZ683</f>
        <v>70</v>
      </c>
      <c r="L803" s="29">
        <f>SUM(R799:R802)</f>
        <v>66.14</v>
      </c>
    </row>
    <row r="804" spans="1:27" ht="14.25" x14ac:dyDescent="0.2">
      <c r="A804" s="26"/>
      <c r="B804" s="26"/>
      <c r="C804" s="26"/>
      <c r="D804" s="26" t="s">
        <v>316</v>
      </c>
      <c r="E804" s="27" t="s">
        <v>315</v>
      </c>
      <c r="F804" s="10">
        <f>Source!DO683</f>
        <v>55</v>
      </c>
      <c r="G804" s="29"/>
      <c r="H804" s="28"/>
      <c r="I804" s="10"/>
      <c r="J804" s="29">
        <f>SUM(S799:S803)</f>
        <v>1.97</v>
      </c>
      <c r="K804" s="10">
        <f>Source!CA683</f>
        <v>41</v>
      </c>
      <c r="L804" s="29">
        <f>SUM(T799:T803)</f>
        <v>38.74</v>
      </c>
    </row>
    <row r="805" spans="1:27" ht="14.25" x14ac:dyDescent="0.2">
      <c r="A805" s="34"/>
      <c r="B805" s="34"/>
      <c r="C805" s="34"/>
      <c r="D805" s="34" t="s">
        <v>317</v>
      </c>
      <c r="E805" s="35" t="s">
        <v>318</v>
      </c>
      <c r="F805" s="36">
        <f>Source!AQ683</f>
        <v>17.41</v>
      </c>
      <c r="G805" s="37"/>
      <c r="H805" s="38" t="str">
        <f>Source!DI683</f>
        <v/>
      </c>
      <c r="I805" s="36">
        <f>Source!AV683</f>
        <v>1</v>
      </c>
      <c r="J805" s="37">
        <f>Source!U683</f>
        <v>0.32556700000000005</v>
      </c>
      <c r="K805" s="36"/>
      <c r="L805" s="37"/>
    </row>
    <row r="806" spans="1:27" ht="15" x14ac:dyDescent="0.25">
      <c r="A806" s="39"/>
      <c r="B806" s="39"/>
      <c r="C806" s="39"/>
      <c r="D806" s="40" t="s">
        <v>319</v>
      </c>
      <c r="E806" s="39"/>
      <c r="F806" s="39"/>
      <c r="G806" s="39"/>
      <c r="H806" s="39"/>
      <c r="I806" s="76">
        <f>J801+J803+J804+SUM(J802:J802)</f>
        <v>8.41</v>
      </c>
      <c r="J806" s="76"/>
      <c r="K806" s="76">
        <f>L801+L803+L804+SUM(L802:L802)</f>
        <v>199.36</v>
      </c>
      <c r="L806" s="76"/>
      <c r="O806" s="32">
        <f>J801+J803+J804+SUM(J802:J802)</f>
        <v>8.41</v>
      </c>
      <c r="P806" s="32">
        <f>L801+L803+L804+SUM(L802:L802)</f>
        <v>199.36</v>
      </c>
      <c r="X806">
        <f>IF(Source!BI683&lt;=1,J801+J803+J804-0, 0)</f>
        <v>8.41</v>
      </c>
      <c r="Y806">
        <f>IF(Source!BI683=2,J801+J803+J804-0, 0)</f>
        <v>0</v>
      </c>
      <c r="Z806">
        <f>IF(Source!BI683=3,J801+J803+J804-0, 0)</f>
        <v>0</v>
      </c>
      <c r="AA806">
        <f>IF(Source!BI683=4,J801+J803+J804,0)</f>
        <v>0</v>
      </c>
    </row>
    <row r="808" spans="1:27" ht="42.75" x14ac:dyDescent="0.2">
      <c r="A808" s="26">
        <v>4</v>
      </c>
      <c r="B808" s="26">
        <v>4</v>
      </c>
      <c r="C808" s="26" t="str">
        <f>Source!F685</f>
        <v>6.65-24-1</v>
      </c>
      <c r="D808" s="26" t="s">
        <v>47</v>
      </c>
      <c r="E808" s="27" t="str">
        <f>Source!H685</f>
        <v>100 м</v>
      </c>
      <c r="F808" s="10">
        <f>Source!I685</f>
        <v>0.02</v>
      </c>
      <c r="G808" s="29"/>
      <c r="H808" s="28"/>
      <c r="I808" s="10"/>
      <c r="J808" s="29"/>
      <c r="K808" s="10"/>
      <c r="L808" s="29"/>
      <c r="Q808">
        <f>ROUND((Source!DN685/100)*ROUND((ROUND((Source!AF685*Source!AV685*Source!I685),2)),2), 2)</f>
        <v>5.0199999999999996</v>
      </c>
      <c r="R808">
        <f>Source!X685</f>
        <v>108.31</v>
      </c>
      <c r="S808">
        <f>ROUND((Source!DO685/100)*ROUND((ROUND((Source!AF685*Source!AV685*Source!I685),2)),2), 2)</f>
        <v>3.37</v>
      </c>
      <c r="T808">
        <f>Source!Y685</f>
        <v>49.34</v>
      </c>
      <c r="U808">
        <f>ROUND((175/100)*ROUND((ROUND((Source!AE685*Source!AV685*Source!I685),2)),2), 2)</f>
        <v>0</v>
      </c>
      <c r="V808">
        <f>ROUND((160/100)*ROUND(ROUND((ROUND((Source!AE685*Source!AV685*Source!I685),2)*Source!BS685),2), 2), 2)</f>
        <v>0</v>
      </c>
    </row>
    <row r="809" spans="1:27" x14ac:dyDescent="0.2">
      <c r="D809" s="30" t="str">
        <f>"Объем: "&amp;Source!I685&amp;"=2/"&amp;"100"</f>
        <v>Объем: 0,02=2/100</v>
      </c>
    </row>
    <row r="810" spans="1:27" ht="14.25" x14ac:dyDescent="0.2">
      <c r="A810" s="26"/>
      <c r="B810" s="26"/>
      <c r="C810" s="26"/>
      <c r="D810" s="26" t="s">
        <v>313</v>
      </c>
      <c r="E810" s="27"/>
      <c r="F810" s="10"/>
      <c r="G810" s="29">
        <f>Source!AO685</f>
        <v>227.82</v>
      </c>
      <c r="H810" s="28" t="str">
        <f>Source!DG685</f>
        <v/>
      </c>
      <c r="I810" s="10">
        <f>Source!AV685</f>
        <v>1</v>
      </c>
      <c r="J810" s="29">
        <f>ROUND((ROUND((Source!AF685*Source!AV685*Source!I685),2)),2)</f>
        <v>4.5599999999999996</v>
      </c>
      <c r="K810" s="10">
        <f>IF(Source!BA685&lt;&gt; 0, Source!BA685, 1)</f>
        <v>26.39</v>
      </c>
      <c r="L810" s="29">
        <f>Source!S685</f>
        <v>120.34</v>
      </c>
      <c r="W810">
        <f>J810</f>
        <v>4.5599999999999996</v>
      </c>
    </row>
    <row r="811" spans="1:27" ht="14.25" x14ac:dyDescent="0.2">
      <c r="A811" s="26"/>
      <c r="B811" s="26"/>
      <c r="C811" s="26"/>
      <c r="D811" s="26" t="s">
        <v>314</v>
      </c>
      <c r="E811" s="27" t="s">
        <v>315</v>
      </c>
      <c r="F811" s="10">
        <f>Source!DN685</f>
        <v>110</v>
      </c>
      <c r="G811" s="29"/>
      <c r="H811" s="28"/>
      <c r="I811" s="10"/>
      <c r="J811" s="29">
        <f>SUM(Q808:Q810)</f>
        <v>5.0199999999999996</v>
      </c>
      <c r="K811" s="10">
        <f>Source!BZ685</f>
        <v>90</v>
      </c>
      <c r="L811" s="29">
        <f>SUM(R808:R810)</f>
        <v>108.31</v>
      </c>
    </row>
    <row r="812" spans="1:27" ht="14.25" x14ac:dyDescent="0.2">
      <c r="A812" s="26"/>
      <c r="B812" s="26"/>
      <c r="C812" s="26"/>
      <c r="D812" s="26" t="s">
        <v>316</v>
      </c>
      <c r="E812" s="27" t="s">
        <v>315</v>
      </c>
      <c r="F812" s="10">
        <f>Source!DO685</f>
        <v>74</v>
      </c>
      <c r="G812" s="29"/>
      <c r="H812" s="28"/>
      <c r="I812" s="10"/>
      <c r="J812" s="29">
        <f>SUM(S808:S811)</f>
        <v>3.37</v>
      </c>
      <c r="K812" s="10">
        <f>Source!CA685</f>
        <v>41</v>
      </c>
      <c r="L812" s="29">
        <f>SUM(T808:T811)</f>
        <v>49.34</v>
      </c>
    </row>
    <row r="813" spans="1:27" ht="14.25" x14ac:dyDescent="0.2">
      <c r="A813" s="34"/>
      <c r="B813" s="34"/>
      <c r="C813" s="34"/>
      <c r="D813" s="34" t="s">
        <v>317</v>
      </c>
      <c r="E813" s="35" t="s">
        <v>318</v>
      </c>
      <c r="F813" s="36">
        <f>Source!AQ685</f>
        <v>20.73</v>
      </c>
      <c r="G813" s="37"/>
      <c r="H813" s="38" t="str">
        <f>Source!DI685</f>
        <v/>
      </c>
      <c r="I813" s="36">
        <f>Source!AV685</f>
        <v>1</v>
      </c>
      <c r="J813" s="37">
        <f>Source!U685</f>
        <v>0.41460000000000002</v>
      </c>
      <c r="K813" s="36"/>
      <c r="L813" s="37"/>
    </row>
    <row r="814" spans="1:27" ht="15" x14ac:dyDescent="0.25">
      <c r="A814" s="39"/>
      <c r="B814" s="39"/>
      <c r="C814" s="39"/>
      <c r="D814" s="40" t="s">
        <v>319</v>
      </c>
      <c r="E814" s="39"/>
      <c r="F814" s="39"/>
      <c r="G814" s="39"/>
      <c r="H814" s="39"/>
      <c r="I814" s="76">
        <f>J810+J811+J812</f>
        <v>12.95</v>
      </c>
      <c r="J814" s="76"/>
      <c r="K814" s="76">
        <f>L810+L811+L812</f>
        <v>277.99</v>
      </c>
      <c r="L814" s="76"/>
      <c r="O814" s="32">
        <f>J810+J811+J812</f>
        <v>12.95</v>
      </c>
      <c r="P814" s="32">
        <f>L810+L811+L812</f>
        <v>277.99</v>
      </c>
      <c r="X814">
        <f>IF(Source!BI685&lt;=1,J810+J811+J812-0, 0)</f>
        <v>12.95</v>
      </c>
      <c r="Y814">
        <f>IF(Source!BI685=2,J810+J811+J812-0, 0)</f>
        <v>0</v>
      </c>
      <c r="Z814">
        <f>IF(Source!BI685=3,J810+J811+J812-0, 0)</f>
        <v>0</v>
      </c>
      <c r="AA814">
        <f>IF(Source!BI685=4,J810+J811+J812,0)</f>
        <v>0</v>
      </c>
    </row>
    <row r="816" spans="1:27" ht="57" x14ac:dyDescent="0.2">
      <c r="A816" s="26">
        <v>5</v>
      </c>
      <c r="B816" s="26">
        <v>5</v>
      </c>
      <c r="C816" s="26" t="str">
        <f>Source!F686</f>
        <v>6.62-31-1</v>
      </c>
      <c r="D816" s="26" t="s">
        <v>53</v>
      </c>
      <c r="E816" s="27" t="str">
        <f>Source!H686</f>
        <v>1 м2 поверхности</v>
      </c>
      <c r="F816" s="10">
        <f>Source!I686</f>
        <v>20.75</v>
      </c>
      <c r="G816" s="29"/>
      <c r="H816" s="28"/>
      <c r="I816" s="10"/>
      <c r="J816" s="29"/>
      <c r="K816" s="10"/>
      <c r="L816" s="29"/>
      <c r="Q816">
        <f>ROUND((Source!DN686/100)*ROUND((ROUND((Source!AF686*Source!AV686*Source!I686),2)),2), 2)</f>
        <v>127.2</v>
      </c>
      <c r="R816">
        <f>Source!X686</f>
        <v>2786.15</v>
      </c>
      <c r="S816">
        <f>ROUND((Source!DO686/100)*ROUND((ROUND((Source!AF686*Source!AV686*Source!I686),2)),2), 2)</f>
        <v>81.41</v>
      </c>
      <c r="T816">
        <f>Source!Y686</f>
        <v>1376.29</v>
      </c>
      <c r="U816">
        <f>ROUND((175/100)*ROUND((ROUND((Source!AE686*Source!AV686*Source!I686),2)),2), 2)</f>
        <v>0</v>
      </c>
      <c r="V816">
        <f>ROUND((160/100)*ROUND(ROUND((ROUND((Source!AE686*Source!AV686*Source!I686),2)*Source!BS686),2), 2), 2)</f>
        <v>0</v>
      </c>
    </row>
    <row r="817" spans="1:27" ht="14.25" x14ac:dyDescent="0.2">
      <c r="A817" s="26"/>
      <c r="B817" s="26"/>
      <c r="C817" s="26"/>
      <c r="D817" s="26" t="s">
        <v>313</v>
      </c>
      <c r="E817" s="27"/>
      <c r="F817" s="10"/>
      <c r="G817" s="29">
        <f>Source!AO686</f>
        <v>6.13</v>
      </c>
      <c r="H817" s="28" t="str">
        <f>Source!DG686</f>
        <v/>
      </c>
      <c r="I817" s="10">
        <f>Source!AV686</f>
        <v>1</v>
      </c>
      <c r="J817" s="29">
        <f>ROUND((ROUND((Source!AF686*Source!AV686*Source!I686),2)),2)</f>
        <v>127.2</v>
      </c>
      <c r="K817" s="10">
        <f>IF(Source!BA686&lt;&gt; 0, Source!BA686, 1)</f>
        <v>26.39</v>
      </c>
      <c r="L817" s="29">
        <f>Source!S686</f>
        <v>3356.81</v>
      </c>
      <c r="W817">
        <f>J817</f>
        <v>127.2</v>
      </c>
    </row>
    <row r="818" spans="1:27" ht="14.25" x14ac:dyDescent="0.2">
      <c r="A818" s="26"/>
      <c r="B818" s="26"/>
      <c r="C818" s="26"/>
      <c r="D818" s="26" t="s">
        <v>314</v>
      </c>
      <c r="E818" s="27" t="s">
        <v>315</v>
      </c>
      <c r="F818" s="10">
        <f>Source!DN686</f>
        <v>100</v>
      </c>
      <c r="G818" s="29"/>
      <c r="H818" s="28"/>
      <c r="I818" s="10"/>
      <c r="J818" s="29">
        <f>SUM(Q816:Q817)</f>
        <v>127.2</v>
      </c>
      <c r="K818" s="10">
        <f>Source!BZ686</f>
        <v>83</v>
      </c>
      <c r="L818" s="29">
        <f>SUM(R816:R817)</f>
        <v>2786.15</v>
      </c>
    </row>
    <row r="819" spans="1:27" ht="14.25" x14ac:dyDescent="0.2">
      <c r="A819" s="26"/>
      <c r="B819" s="26"/>
      <c r="C819" s="26"/>
      <c r="D819" s="26" t="s">
        <v>316</v>
      </c>
      <c r="E819" s="27" t="s">
        <v>315</v>
      </c>
      <c r="F819" s="10">
        <f>Source!DO686</f>
        <v>64</v>
      </c>
      <c r="G819" s="29"/>
      <c r="H819" s="28"/>
      <c r="I819" s="10"/>
      <c r="J819" s="29">
        <f>SUM(S816:S818)</f>
        <v>81.41</v>
      </c>
      <c r="K819" s="10">
        <f>Source!CA686</f>
        <v>41</v>
      </c>
      <c r="L819" s="29">
        <f>SUM(T816:T818)</f>
        <v>1376.29</v>
      </c>
    </row>
    <row r="820" spans="1:27" ht="14.25" x14ac:dyDescent="0.2">
      <c r="A820" s="34"/>
      <c r="B820" s="34"/>
      <c r="C820" s="34"/>
      <c r="D820" s="34" t="s">
        <v>317</v>
      </c>
      <c r="E820" s="35" t="s">
        <v>318</v>
      </c>
      <c r="F820" s="36">
        <f>Source!AQ686</f>
        <v>0.6</v>
      </c>
      <c r="G820" s="37"/>
      <c r="H820" s="38" t="str">
        <f>Source!DI686</f>
        <v/>
      </c>
      <c r="I820" s="36">
        <f>Source!AV686</f>
        <v>1</v>
      </c>
      <c r="J820" s="37">
        <f>Source!U686</f>
        <v>12.45</v>
      </c>
      <c r="K820" s="36"/>
      <c r="L820" s="37"/>
    </row>
    <row r="821" spans="1:27" ht="15" x14ac:dyDescent="0.25">
      <c r="A821" s="39"/>
      <c r="B821" s="39"/>
      <c r="C821" s="39"/>
      <c r="D821" s="40" t="s">
        <v>319</v>
      </c>
      <c r="E821" s="39"/>
      <c r="F821" s="39"/>
      <c r="G821" s="39"/>
      <c r="H821" s="39"/>
      <c r="I821" s="76">
        <f>J817+J818+J819</f>
        <v>335.81</v>
      </c>
      <c r="J821" s="76"/>
      <c r="K821" s="76">
        <f>L817+L818+L819</f>
        <v>7519.25</v>
      </c>
      <c r="L821" s="76"/>
      <c r="O821" s="32">
        <f>J817+J818+J819</f>
        <v>335.81</v>
      </c>
      <c r="P821" s="32">
        <f>L817+L818+L819</f>
        <v>7519.25</v>
      </c>
      <c r="X821">
        <f>IF(Source!BI686&lt;=1,J817+J818+J819-0, 0)</f>
        <v>335.81</v>
      </c>
      <c r="Y821">
        <f>IF(Source!BI686=2,J817+J818+J819-0, 0)</f>
        <v>0</v>
      </c>
      <c r="Z821">
        <f>IF(Source!BI686=3,J817+J818+J819-0, 0)</f>
        <v>0</v>
      </c>
      <c r="AA821">
        <f>IF(Source!BI686=4,J817+J818+J819,0)</f>
        <v>0</v>
      </c>
    </row>
    <row r="824" spans="1:27" ht="15" x14ac:dyDescent="0.25">
      <c r="A824" s="81" t="str">
        <f>CONCATENATE("Итого по подразделу: ",IF(Source!G688&lt;&gt;"Новый подраздел", Source!G688, ""))</f>
        <v>Итого по подразделу: Демонтажные и подготовительные  работы</v>
      </c>
      <c r="B824" s="81"/>
      <c r="C824" s="81"/>
      <c r="D824" s="81"/>
      <c r="E824" s="81"/>
      <c r="F824" s="81"/>
      <c r="G824" s="81"/>
      <c r="H824" s="81"/>
      <c r="I824" s="79">
        <f>SUM(O782:O823)</f>
        <v>415.5</v>
      </c>
      <c r="J824" s="80"/>
      <c r="K824" s="79">
        <f>SUM(P782:P823)</f>
        <v>9335.4599999999991</v>
      </c>
      <c r="L824" s="80"/>
    </row>
    <row r="825" spans="1:27" hidden="1" x14ac:dyDescent="0.2">
      <c r="A825" t="s">
        <v>320</v>
      </c>
      <c r="I825">
        <f>SUM(AC782:AC824)</f>
        <v>0</v>
      </c>
      <c r="K825">
        <f>SUM(AD782:AD824)</f>
        <v>0</v>
      </c>
    </row>
    <row r="826" spans="1:27" hidden="1" x14ac:dyDescent="0.2">
      <c r="A826" t="s">
        <v>321</v>
      </c>
      <c r="I826">
        <f>SUM(AE782:AE825)</f>
        <v>0</v>
      </c>
      <c r="K826">
        <f>SUM(AF782:AF825)</f>
        <v>0</v>
      </c>
    </row>
    <row r="828" spans="1:27" ht="15" x14ac:dyDescent="0.25">
      <c r="A828" s="81" t="str">
        <f>CONCATENATE("Итого по разделу: ",IF(Source!G718&lt;&gt;"Новый раздел", Source!G718, ""))</f>
        <v>Итого по разделу: Секция в осях Д-Е (Подъезд №1)</v>
      </c>
      <c r="B828" s="81"/>
      <c r="C828" s="81"/>
      <c r="D828" s="81"/>
      <c r="E828" s="81"/>
      <c r="F828" s="81"/>
      <c r="G828" s="81"/>
      <c r="H828" s="81"/>
      <c r="I828" s="79">
        <f>SUM(O780:O827)</f>
        <v>415.5</v>
      </c>
      <c r="J828" s="80"/>
      <c r="K828" s="79">
        <f>SUM(P780:P827)</f>
        <v>9335.4599999999991</v>
      </c>
      <c r="L828" s="80"/>
    </row>
    <row r="829" spans="1:27" hidden="1" x14ac:dyDescent="0.2">
      <c r="A829" t="s">
        <v>320</v>
      </c>
      <c r="I829">
        <f>SUM(AC780:AC828)</f>
        <v>0</v>
      </c>
      <c r="K829">
        <f>SUM(AD780:AD828)</f>
        <v>0</v>
      </c>
    </row>
    <row r="830" spans="1:27" hidden="1" x14ac:dyDescent="0.2">
      <c r="A830" t="s">
        <v>321</v>
      </c>
      <c r="I830">
        <f>SUM(AE780:AE829)</f>
        <v>0</v>
      </c>
      <c r="K830">
        <f>SUM(AF780:AF829)</f>
        <v>0</v>
      </c>
    </row>
    <row r="832" spans="1:27" ht="16.5" x14ac:dyDescent="0.25">
      <c r="A832" s="75" t="str">
        <f>CONCATENATE("Раздел: ",IF(Source!G748&lt;&gt;"Новый раздел", Source!G748, ""))</f>
        <v>Раздел: Монтажные (кровельные) работы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</row>
    <row r="833" spans="1:27" ht="28.5" x14ac:dyDescent="0.2">
      <c r="A833" s="26">
        <v>1</v>
      </c>
      <c r="B833" s="26">
        <v>1</v>
      </c>
      <c r="C833" s="26" t="str">
        <f>Source!F752</f>
        <v>6.58-31-3</v>
      </c>
      <c r="D833" s="26" t="s">
        <v>110</v>
      </c>
      <c r="E833" s="27" t="str">
        <f>Source!H752</f>
        <v>100 мест</v>
      </c>
      <c r="F833" s="10">
        <f>Source!I752</f>
        <v>0.03</v>
      </c>
      <c r="G833" s="29"/>
      <c r="H833" s="28"/>
      <c r="I833" s="10"/>
      <c r="J833" s="29"/>
      <c r="K833" s="10"/>
      <c r="L833" s="29"/>
      <c r="Q833">
        <f>ROUND((Source!DN752/100)*ROUND((ROUND((Source!AF752*Source!AV752*Source!I752),2)),2), 2)</f>
        <v>40.93</v>
      </c>
      <c r="R833">
        <f>Source!X752</f>
        <v>903.68</v>
      </c>
      <c r="S833">
        <f>ROUND((Source!DO752/100)*ROUND((ROUND((Source!AF752*Source!AV752*Source!I752),2)),2), 2)</f>
        <v>31.09</v>
      </c>
      <c r="T833">
        <f>Source!Y752</f>
        <v>425.87</v>
      </c>
      <c r="U833">
        <f>ROUND((175/100)*ROUND((ROUND((Source!AE752*Source!AV752*Source!I752),2)),2), 2)</f>
        <v>0.79</v>
      </c>
      <c r="V833">
        <f>ROUND((160/100)*ROUND(ROUND((ROUND((Source!AE752*Source!AV752*Source!I752),2)*Source!BS752),2), 2), 2)</f>
        <v>19.010000000000002</v>
      </c>
    </row>
    <row r="834" spans="1:27" x14ac:dyDescent="0.2">
      <c r="D834" s="30" t="str">
        <f>"Объем: "&amp;Source!I752&amp;"=3/"&amp;"100"</f>
        <v>Объем: 0,03=3/100</v>
      </c>
    </row>
    <row r="835" spans="1:27" ht="14.25" x14ac:dyDescent="0.2">
      <c r="A835" s="26"/>
      <c r="B835" s="26"/>
      <c r="C835" s="26"/>
      <c r="D835" s="26" t="s">
        <v>313</v>
      </c>
      <c r="E835" s="27"/>
      <c r="F835" s="10"/>
      <c r="G835" s="29">
        <f>Source!AO752</f>
        <v>1311.93</v>
      </c>
      <c r="H835" s="28" t="str">
        <f>Source!DG752</f>
        <v/>
      </c>
      <c r="I835" s="10">
        <f>Source!AV752</f>
        <v>1</v>
      </c>
      <c r="J835" s="29">
        <f>ROUND((ROUND((Source!AF752*Source!AV752*Source!I752),2)),2)</f>
        <v>39.36</v>
      </c>
      <c r="K835" s="10">
        <f>IF(Source!BA752&lt;&gt; 0, Source!BA752, 1)</f>
        <v>26.39</v>
      </c>
      <c r="L835" s="29">
        <f>Source!S752</f>
        <v>1038.71</v>
      </c>
      <c r="W835">
        <f>J835</f>
        <v>39.36</v>
      </c>
    </row>
    <row r="836" spans="1:27" ht="14.25" x14ac:dyDescent="0.2">
      <c r="A836" s="26"/>
      <c r="B836" s="26"/>
      <c r="C836" s="26"/>
      <c r="D836" s="26" t="s">
        <v>322</v>
      </c>
      <c r="E836" s="27"/>
      <c r="F836" s="10"/>
      <c r="G836" s="29">
        <f>Source!AM752</f>
        <v>41.45</v>
      </c>
      <c r="H836" s="28" t="str">
        <f>Source!DE752</f>
        <v/>
      </c>
      <c r="I836" s="10">
        <f>Source!AV752</f>
        <v>1</v>
      </c>
      <c r="J836" s="29">
        <f>(ROUND((ROUND(((Source!ET752)*Source!AV752*Source!I752),2)),2)+ROUND((ROUND(((Source!AE752-(Source!EU752))*Source!AV752*Source!I752),2)),2))</f>
        <v>1.24</v>
      </c>
      <c r="K836" s="10">
        <f>IF(Source!BB752&lt;&gt; 0, Source!BB752, 1)</f>
        <v>14.75</v>
      </c>
      <c r="L836" s="29">
        <f>Source!Q752</f>
        <v>18.29</v>
      </c>
    </row>
    <row r="837" spans="1:27" ht="14.25" x14ac:dyDescent="0.2">
      <c r="A837" s="26"/>
      <c r="B837" s="26"/>
      <c r="C837" s="26"/>
      <c r="D837" s="26" t="s">
        <v>323</v>
      </c>
      <c r="E837" s="27"/>
      <c r="F837" s="10"/>
      <c r="G837" s="29">
        <f>Source!AN752</f>
        <v>15.08</v>
      </c>
      <c r="H837" s="28" t="str">
        <f>Source!DF752</f>
        <v/>
      </c>
      <c r="I837" s="10">
        <f>Source!AV752</f>
        <v>1</v>
      </c>
      <c r="J837" s="41">
        <f>ROUND((ROUND((Source!AE752*Source!AV752*Source!I752),2)),2)</f>
        <v>0.45</v>
      </c>
      <c r="K837" s="10">
        <f>IF(Source!BS752&lt;&gt; 0, Source!BS752, 1)</f>
        <v>26.39</v>
      </c>
      <c r="L837" s="41">
        <f>Source!R752</f>
        <v>11.88</v>
      </c>
      <c r="W837">
        <f>J837</f>
        <v>0.45</v>
      </c>
    </row>
    <row r="838" spans="1:27" ht="14.25" x14ac:dyDescent="0.2">
      <c r="A838" s="26"/>
      <c r="B838" s="26"/>
      <c r="C838" s="26"/>
      <c r="D838" s="26" t="s">
        <v>324</v>
      </c>
      <c r="E838" s="27"/>
      <c r="F838" s="10"/>
      <c r="G838" s="29">
        <f>Source!AL752</f>
        <v>972.06</v>
      </c>
      <c r="H838" s="28" t="str">
        <f>Source!DD752</f>
        <v/>
      </c>
      <c r="I838" s="10">
        <f>Source!AW752</f>
        <v>1</v>
      </c>
      <c r="J838" s="29">
        <f>ROUND((ROUND((Source!AC752*Source!AW752*Source!I752),2)),2)</f>
        <v>29.16</v>
      </c>
      <c r="K838" s="10">
        <f>IF(Source!BC752&lt;&gt; 0, Source!BC752, 1)</f>
        <v>8.3000000000000007</v>
      </c>
      <c r="L838" s="29">
        <f>Source!P752</f>
        <v>242.03</v>
      </c>
    </row>
    <row r="839" spans="1:27" ht="28.5" x14ac:dyDescent="0.2">
      <c r="A839" s="26" t="s">
        <v>27</v>
      </c>
      <c r="B839" s="26" t="s">
        <v>27</v>
      </c>
      <c r="C839" s="26" t="str">
        <f>Source!F753</f>
        <v>9999990001</v>
      </c>
      <c r="D839" s="26" t="s">
        <v>29</v>
      </c>
      <c r="E839" s="27" t="str">
        <f>Source!H753</f>
        <v>т</v>
      </c>
      <c r="F839" s="10">
        <f>Source!I753</f>
        <v>-3.8399999999999997E-2</v>
      </c>
      <c r="G839" s="29">
        <f>Source!AK753</f>
        <v>0</v>
      </c>
      <c r="H839" s="31" t="s">
        <v>3</v>
      </c>
      <c r="I839" s="10">
        <f>Source!AW753</f>
        <v>1</v>
      </c>
      <c r="J839" s="29">
        <f>ROUND((ROUND((Source!AC753*Source!AW753*Source!I753),2)),2)+(ROUND((ROUND(((Source!ET753)*Source!AV753*Source!I753),2)),2)+ROUND((ROUND(((Source!AE753-(Source!EU753))*Source!AV753*Source!I753),2)),2))+ROUND((ROUND((Source!AF753*Source!AV753*Source!I753),2)),2)</f>
        <v>0</v>
      </c>
      <c r="K839" s="10">
        <f>IF(Source!BC753&lt;&gt; 0, Source!BC753, 1)</f>
        <v>1</v>
      </c>
      <c r="L839" s="29">
        <f>Source!O753</f>
        <v>0</v>
      </c>
      <c r="Q839">
        <f>ROUND((Source!DN753/100)*ROUND((ROUND((Source!AF753*Source!AV753*Source!I753),2)),2), 2)</f>
        <v>0</v>
      </c>
      <c r="R839">
        <f>Source!X753</f>
        <v>0</v>
      </c>
      <c r="S839">
        <f>ROUND((Source!DO753/100)*ROUND((ROUND((Source!AF753*Source!AV753*Source!I753),2)),2), 2)</f>
        <v>0</v>
      </c>
      <c r="T839">
        <f>Source!Y753</f>
        <v>0</v>
      </c>
      <c r="U839">
        <f>ROUND((175/100)*ROUND((ROUND((Source!AE753*Source!AV753*Source!I753),2)),2), 2)</f>
        <v>0</v>
      </c>
      <c r="V839">
        <f>ROUND((160/100)*ROUND(ROUND((ROUND((Source!AE753*Source!AV753*Source!I753),2)*Source!BS753),2), 2), 2)</f>
        <v>0</v>
      </c>
      <c r="X839">
        <f>IF(Source!BI753&lt;=1,J839, 0)</f>
        <v>0</v>
      </c>
      <c r="Y839">
        <f>IF(Source!BI753=2,J839, 0)</f>
        <v>0</v>
      </c>
      <c r="Z839">
        <f>IF(Source!BI753=3,J839, 0)</f>
        <v>0</v>
      </c>
      <c r="AA839">
        <f>IF(Source!BI753=4,J839, 0)</f>
        <v>0</v>
      </c>
    </row>
    <row r="840" spans="1:27" ht="14.25" x14ac:dyDescent="0.2">
      <c r="A840" s="26"/>
      <c r="B840" s="26"/>
      <c r="C840" s="26"/>
      <c r="D840" s="26" t="s">
        <v>314</v>
      </c>
      <c r="E840" s="27" t="s">
        <v>315</v>
      </c>
      <c r="F840" s="10">
        <f>Source!DN752</f>
        <v>104</v>
      </c>
      <c r="G840" s="29"/>
      <c r="H840" s="28"/>
      <c r="I840" s="10"/>
      <c r="J840" s="29">
        <f>SUM(Q833:Q839)</f>
        <v>40.93</v>
      </c>
      <c r="K840" s="10">
        <f>Source!BZ752</f>
        <v>87</v>
      </c>
      <c r="L840" s="29">
        <f>SUM(R833:R839)</f>
        <v>903.68</v>
      </c>
    </row>
    <row r="841" spans="1:27" ht="14.25" x14ac:dyDescent="0.2">
      <c r="A841" s="26"/>
      <c r="B841" s="26"/>
      <c r="C841" s="26"/>
      <c r="D841" s="26" t="s">
        <v>316</v>
      </c>
      <c r="E841" s="27" t="s">
        <v>315</v>
      </c>
      <c r="F841" s="10">
        <f>Source!DO752</f>
        <v>79</v>
      </c>
      <c r="G841" s="29"/>
      <c r="H841" s="28"/>
      <c r="I841" s="10"/>
      <c r="J841" s="29">
        <f>SUM(S833:S840)</f>
        <v>31.09</v>
      </c>
      <c r="K841" s="10">
        <f>Source!CA752</f>
        <v>41</v>
      </c>
      <c r="L841" s="29">
        <f>SUM(T833:T840)</f>
        <v>425.87</v>
      </c>
    </row>
    <row r="842" spans="1:27" ht="14.25" x14ac:dyDescent="0.2">
      <c r="A842" s="26"/>
      <c r="B842" s="26"/>
      <c r="C842" s="26"/>
      <c r="D842" s="26" t="s">
        <v>325</v>
      </c>
      <c r="E842" s="27" t="s">
        <v>315</v>
      </c>
      <c r="F842" s="10">
        <f>175</f>
        <v>175</v>
      </c>
      <c r="G842" s="29"/>
      <c r="H842" s="28"/>
      <c r="I842" s="10"/>
      <c r="J842" s="29">
        <f>SUM(U833:U841)</f>
        <v>0.79</v>
      </c>
      <c r="K842" s="10">
        <f>160</f>
        <v>160</v>
      </c>
      <c r="L842" s="29">
        <f>SUM(V833:V841)</f>
        <v>19.010000000000002</v>
      </c>
    </row>
    <row r="843" spans="1:27" ht="14.25" x14ac:dyDescent="0.2">
      <c r="A843" s="34"/>
      <c r="B843" s="34"/>
      <c r="C843" s="34"/>
      <c r="D843" s="34" t="s">
        <v>317</v>
      </c>
      <c r="E843" s="35" t="s">
        <v>318</v>
      </c>
      <c r="F843" s="36">
        <f>Source!AQ752</f>
        <v>113</v>
      </c>
      <c r="G843" s="37"/>
      <c r="H843" s="38" t="str">
        <f>Source!DI752</f>
        <v/>
      </c>
      <c r="I843" s="36">
        <f>Source!AV752</f>
        <v>1</v>
      </c>
      <c r="J843" s="37">
        <f>Source!U752</f>
        <v>3.3899999999999997</v>
      </c>
      <c r="K843" s="36"/>
      <c r="L843" s="37"/>
    </row>
    <row r="844" spans="1:27" ht="15" x14ac:dyDescent="0.25">
      <c r="A844" s="39"/>
      <c r="B844" s="39"/>
      <c r="C844" s="39"/>
      <c r="D844" s="40" t="s">
        <v>319</v>
      </c>
      <c r="E844" s="39"/>
      <c r="F844" s="39"/>
      <c r="G844" s="39"/>
      <c r="H844" s="39"/>
      <c r="I844" s="76">
        <f>J835+J836+J838+J840+J841+J842+SUM(J839:J839)</f>
        <v>142.57</v>
      </c>
      <c r="J844" s="76"/>
      <c r="K844" s="76">
        <f>L835+L836+L838+L840+L841+L842+SUM(L839:L839)</f>
        <v>2647.59</v>
      </c>
      <c r="L844" s="76"/>
      <c r="O844" s="32">
        <f>J835+J836+J838+J840+J841+J842+SUM(J839:J839)</f>
        <v>142.57</v>
      </c>
      <c r="P844" s="32">
        <f>L835+L836+L838+L840+L841+L842+SUM(L839:L839)</f>
        <v>2647.59</v>
      </c>
      <c r="X844">
        <f>IF(Source!BI752&lt;=1,J835+J836+J838+J840+J841+J842-0, 0)</f>
        <v>142.57</v>
      </c>
      <c r="Y844">
        <f>IF(Source!BI752=2,J835+J836+J838+J840+J841+J842-0, 0)</f>
        <v>0</v>
      </c>
      <c r="Z844">
        <f>IF(Source!BI752=3,J835+J836+J838+J840+J841+J842-0, 0)</f>
        <v>0</v>
      </c>
      <c r="AA844">
        <f>IF(Source!BI752=4,J835+J836+J838+J840+J841+J842,0)</f>
        <v>0</v>
      </c>
    </row>
    <row r="846" spans="1:27" ht="28.5" x14ac:dyDescent="0.2">
      <c r="A846" s="26">
        <v>2</v>
      </c>
      <c r="B846" s="26">
        <v>2</v>
      </c>
      <c r="C846" s="26" t="str">
        <f>Source!F754</f>
        <v>6.58-31-1</v>
      </c>
      <c r="D846" s="26" t="s">
        <v>116</v>
      </c>
      <c r="E846" s="27" t="str">
        <f>Source!H754</f>
        <v>100 мест</v>
      </c>
      <c r="F846" s="10">
        <f>Source!I754</f>
        <v>0.05</v>
      </c>
      <c r="G846" s="29"/>
      <c r="H846" s="28"/>
      <c r="I846" s="10"/>
      <c r="J846" s="29"/>
      <c r="K846" s="10"/>
      <c r="L846" s="29"/>
      <c r="Q846">
        <f>ROUND((Source!DN754/100)*ROUND((ROUND((Source!AF754*Source!AV754*Source!I754),2)),2), 2)</f>
        <v>23.85</v>
      </c>
      <c r="R846">
        <f>Source!X754</f>
        <v>526.45000000000005</v>
      </c>
      <c r="S846">
        <f>ROUND((Source!DO754/100)*ROUND((ROUND((Source!AF754*Source!AV754*Source!I754),2)),2), 2)</f>
        <v>18.11</v>
      </c>
      <c r="T846">
        <f>Source!Y754</f>
        <v>248.1</v>
      </c>
      <c r="U846">
        <f>ROUND((175/100)*ROUND((ROUND((Source!AE754*Source!AV754*Source!I754),2)),2), 2)</f>
        <v>0.32</v>
      </c>
      <c r="V846">
        <f>ROUND((160/100)*ROUND(ROUND((ROUND((Source!AE754*Source!AV754*Source!I754),2)*Source!BS754),2), 2), 2)</f>
        <v>7.6</v>
      </c>
    </row>
    <row r="847" spans="1:27" x14ac:dyDescent="0.2">
      <c r="D847" s="30" t="str">
        <f>"Объем: "&amp;Source!I754&amp;"=5/"&amp;"100"</f>
        <v>Объем: 0,05=5/100</v>
      </c>
    </row>
    <row r="848" spans="1:27" ht="14.25" x14ac:dyDescent="0.2">
      <c r="A848" s="26"/>
      <c r="B848" s="26"/>
      <c r="C848" s="26"/>
      <c r="D848" s="26" t="s">
        <v>313</v>
      </c>
      <c r="E848" s="27"/>
      <c r="F848" s="10"/>
      <c r="G848" s="29">
        <f>Source!AO754</f>
        <v>458.59</v>
      </c>
      <c r="H848" s="28" t="str">
        <f>Source!DG754</f>
        <v/>
      </c>
      <c r="I848" s="10">
        <f>Source!AV754</f>
        <v>1</v>
      </c>
      <c r="J848" s="29">
        <f>ROUND((ROUND((Source!AF754*Source!AV754*Source!I754),2)),2)</f>
        <v>22.93</v>
      </c>
      <c r="K848" s="10">
        <f>IF(Source!BA754&lt;&gt; 0, Source!BA754, 1)</f>
        <v>26.39</v>
      </c>
      <c r="L848" s="29">
        <f>Source!S754</f>
        <v>605.12</v>
      </c>
      <c r="W848">
        <f>J848</f>
        <v>22.93</v>
      </c>
    </row>
    <row r="849" spans="1:27" ht="14.25" x14ac:dyDescent="0.2">
      <c r="A849" s="26"/>
      <c r="B849" s="26"/>
      <c r="C849" s="26"/>
      <c r="D849" s="26" t="s">
        <v>322</v>
      </c>
      <c r="E849" s="27"/>
      <c r="F849" s="10"/>
      <c r="G849" s="29">
        <f>Source!AM754</f>
        <v>9.8699999999999992</v>
      </c>
      <c r="H849" s="28" t="str">
        <f>Source!DE754</f>
        <v/>
      </c>
      <c r="I849" s="10">
        <f>Source!AV754</f>
        <v>1</v>
      </c>
      <c r="J849" s="29">
        <f>(ROUND((ROUND(((Source!ET754)*Source!AV754*Source!I754),2)),2)+ROUND((ROUND(((Source!AE754-(Source!EU754))*Source!AV754*Source!I754),2)),2))</f>
        <v>0.49</v>
      </c>
      <c r="K849" s="10">
        <f>IF(Source!BB754&lt;&gt; 0, Source!BB754, 1)</f>
        <v>14.65</v>
      </c>
      <c r="L849" s="29">
        <f>Source!Q754</f>
        <v>7.18</v>
      </c>
    </row>
    <row r="850" spans="1:27" ht="14.25" x14ac:dyDescent="0.2">
      <c r="A850" s="26"/>
      <c r="B850" s="26"/>
      <c r="C850" s="26"/>
      <c r="D850" s="26" t="s">
        <v>323</v>
      </c>
      <c r="E850" s="27"/>
      <c r="F850" s="10"/>
      <c r="G850" s="29">
        <f>Source!AN754</f>
        <v>3.55</v>
      </c>
      <c r="H850" s="28" t="str">
        <f>Source!DF754</f>
        <v/>
      </c>
      <c r="I850" s="10">
        <f>Source!AV754</f>
        <v>1</v>
      </c>
      <c r="J850" s="41">
        <f>ROUND((ROUND((Source!AE754*Source!AV754*Source!I754),2)),2)</f>
        <v>0.18</v>
      </c>
      <c r="K850" s="10">
        <f>IF(Source!BS754&lt;&gt; 0, Source!BS754, 1)</f>
        <v>26.39</v>
      </c>
      <c r="L850" s="41">
        <f>Source!R754</f>
        <v>4.75</v>
      </c>
      <c r="W850">
        <f>J850</f>
        <v>0.18</v>
      </c>
    </row>
    <row r="851" spans="1:27" ht="14.25" x14ac:dyDescent="0.2">
      <c r="A851" s="26"/>
      <c r="B851" s="26"/>
      <c r="C851" s="26"/>
      <c r="D851" s="26" t="s">
        <v>324</v>
      </c>
      <c r="E851" s="27"/>
      <c r="F851" s="10"/>
      <c r="G851" s="29">
        <f>Source!AL754</f>
        <v>195.25</v>
      </c>
      <c r="H851" s="28" t="str">
        <f>Source!DD754</f>
        <v/>
      </c>
      <c r="I851" s="10">
        <f>Source!AW754</f>
        <v>1</v>
      </c>
      <c r="J851" s="29">
        <f>ROUND((ROUND((Source!AC754*Source!AW754*Source!I754),2)),2)</f>
        <v>9.76</v>
      </c>
      <c r="K851" s="10">
        <f>IF(Source!BC754&lt;&gt; 0, Source!BC754, 1)</f>
        <v>8.3000000000000007</v>
      </c>
      <c r="L851" s="29">
        <f>Source!P754</f>
        <v>81.010000000000005</v>
      </c>
    </row>
    <row r="852" spans="1:27" ht="28.5" x14ac:dyDescent="0.2">
      <c r="A852" s="26" t="s">
        <v>118</v>
      </c>
      <c r="B852" s="26" t="s">
        <v>118</v>
      </c>
      <c r="C852" s="26" t="str">
        <f>Source!F755</f>
        <v>9999990001</v>
      </c>
      <c r="D852" s="26" t="s">
        <v>29</v>
      </c>
      <c r="E852" s="27" t="str">
        <f>Source!H755</f>
        <v>т</v>
      </c>
      <c r="F852" s="10">
        <f>Source!I755</f>
        <v>-1.4999999999999999E-2</v>
      </c>
      <c r="G852" s="29">
        <f>Source!AK755</f>
        <v>0</v>
      </c>
      <c r="H852" s="31" t="s">
        <v>3</v>
      </c>
      <c r="I852" s="10">
        <f>Source!AW755</f>
        <v>1</v>
      </c>
      <c r="J852" s="29">
        <f>ROUND((ROUND((Source!AC755*Source!AW755*Source!I755),2)),2)+(ROUND((ROUND(((Source!ET755)*Source!AV755*Source!I755),2)),2)+ROUND((ROUND(((Source!AE755-(Source!EU755))*Source!AV755*Source!I755),2)),2))+ROUND((ROUND((Source!AF755*Source!AV755*Source!I755),2)),2)</f>
        <v>0</v>
      </c>
      <c r="K852" s="10">
        <f>IF(Source!BC755&lt;&gt; 0, Source!BC755, 1)</f>
        <v>1</v>
      </c>
      <c r="L852" s="29">
        <f>Source!O755</f>
        <v>0</v>
      </c>
      <c r="Q852">
        <f>ROUND((Source!DN755/100)*ROUND((ROUND((Source!AF755*Source!AV755*Source!I755),2)),2), 2)</f>
        <v>0</v>
      </c>
      <c r="R852">
        <f>Source!X755</f>
        <v>0</v>
      </c>
      <c r="S852">
        <f>ROUND((Source!DO755/100)*ROUND((ROUND((Source!AF755*Source!AV755*Source!I755),2)),2), 2)</f>
        <v>0</v>
      </c>
      <c r="T852">
        <f>Source!Y755</f>
        <v>0</v>
      </c>
      <c r="U852">
        <f>ROUND((175/100)*ROUND((ROUND((Source!AE755*Source!AV755*Source!I755),2)),2), 2)</f>
        <v>0</v>
      </c>
      <c r="V852">
        <f>ROUND((160/100)*ROUND(ROUND((ROUND((Source!AE755*Source!AV755*Source!I755),2)*Source!BS755),2), 2), 2)</f>
        <v>0</v>
      </c>
      <c r="X852">
        <f>IF(Source!BI755&lt;=1,J852, 0)</f>
        <v>0</v>
      </c>
      <c r="Y852">
        <f>IF(Source!BI755=2,J852, 0)</f>
        <v>0</v>
      </c>
      <c r="Z852">
        <f>IF(Source!BI755=3,J852, 0)</f>
        <v>0</v>
      </c>
      <c r="AA852">
        <f>IF(Source!BI755=4,J852, 0)</f>
        <v>0</v>
      </c>
    </row>
    <row r="853" spans="1:27" ht="14.25" x14ac:dyDescent="0.2">
      <c r="A853" s="26"/>
      <c r="B853" s="26"/>
      <c r="C853" s="26"/>
      <c r="D853" s="26" t="s">
        <v>314</v>
      </c>
      <c r="E853" s="27" t="s">
        <v>315</v>
      </c>
      <c r="F853" s="10">
        <f>Source!DN754</f>
        <v>104</v>
      </c>
      <c r="G853" s="29"/>
      <c r="H853" s="28"/>
      <c r="I853" s="10"/>
      <c r="J853" s="29">
        <f>SUM(Q846:Q852)</f>
        <v>23.85</v>
      </c>
      <c r="K853" s="10">
        <f>Source!BZ754</f>
        <v>87</v>
      </c>
      <c r="L853" s="29">
        <f>SUM(R846:R852)</f>
        <v>526.45000000000005</v>
      </c>
    </row>
    <row r="854" spans="1:27" ht="14.25" x14ac:dyDescent="0.2">
      <c r="A854" s="26"/>
      <c r="B854" s="26"/>
      <c r="C854" s="26"/>
      <c r="D854" s="26" t="s">
        <v>316</v>
      </c>
      <c r="E854" s="27" t="s">
        <v>315</v>
      </c>
      <c r="F854" s="10">
        <f>Source!DO754</f>
        <v>79</v>
      </c>
      <c r="G854" s="29"/>
      <c r="H854" s="28"/>
      <c r="I854" s="10"/>
      <c r="J854" s="29">
        <f>SUM(S846:S853)</f>
        <v>18.11</v>
      </c>
      <c r="K854" s="10">
        <f>Source!CA754</f>
        <v>41</v>
      </c>
      <c r="L854" s="29">
        <f>SUM(T846:T853)</f>
        <v>248.1</v>
      </c>
    </row>
    <row r="855" spans="1:27" ht="14.25" x14ac:dyDescent="0.2">
      <c r="A855" s="26"/>
      <c r="B855" s="26"/>
      <c r="C855" s="26"/>
      <c r="D855" s="26" t="s">
        <v>325</v>
      </c>
      <c r="E855" s="27" t="s">
        <v>315</v>
      </c>
      <c r="F855" s="10">
        <f>175</f>
        <v>175</v>
      </c>
      <c r="G855" s="29"/>
      <c r="H855" s="28"/>
      <c r="I855" s="10"/>
      <c r="J855" s="29">
        <f>SUM(U846:U854)</f>
        <v>0.32</v>
      </c>
      <c r="K855" s="10">
        <f>160</f>
        <v>160</v>
      </c>
      <c r="L855" s="29">
        <f>SUM(V846:V854)</f>
        <v>7.6</v>
      </c>
    </row>
    <row r="856" spans="1:27" ht="14.25" x14ac:dyDescent="0.2">
      <c r="A856" s="34"/>
      <c r="B856" s="34"/>
      <c r="C856" s="34"/>
      <c r="D856" s="34" t="s">
        <v>317</v>
      </c>
      <c r="E856" s="35" t="s">
        <v>318</v>
      </c>
      <c r="F856" s="36">
        <f>Source!AQ754</f>
        <v>39.5</v>
      </c>
      <c r="G856" s="37"/>
      <c r="H856" s="38" t="str">
        <f>Source!DI754</f>
        <v/>
      </c>
      <c r="I856" s="36">
        <f>Source!AV754</f>
        <v>1</v>
      </c>
      <c r="J856" s="37">
        <f>Source!U754</f>
        <v>1.9750000000000001</v>
      </c>
      <c r="K856" s="36"/>
      <c r="L856" s="37"/>
    </row>
    <row r="857" spans="1:27" ht="15" x14ac:dyDescent="0.25">
      <c r="A857" s="39"/>
      <c r="B857" s="39"/>
      <c r="C857" s="39"/>
      <c r="D857" s="40" t="s">
        <v>319</v>
      </c>
      <c r="E857" s="39"/>
      <c r="F857" s="39"/>
      <c r="G857" s="39"/>
      <c r="H857" s="39"/>
      <c r="I857" s="76">
        <f>J848+J849+J851+J853+J854+J855+SUM(J852:J852)</f>
        <v>75.459999999999994</v>
      </c>
      <c r="J857" s="76"/>
      <c r="K857" s="76">
        <f>L848+L849+L851+L853+L854+L855+SUM(L852:L852)</f>
        <v>1475.4599999999998</v>
      </c>
      <c r="L857" s="76"/>
      <c r="O857" s="32">
        <f>J848+J849+J851+J853+J854+J855+SUM(J852:J852)</f>
        <v>75.459999999999994</v>
      </c>
      <c r="P857" s="32">
        <f>L848+L849+L851+L853+L854+L855+SUM(L852:L852)</f>
        <v>1475.4599999999998</v>
      </c>
      <c r="X857">
        <f>IF(Source!BI754&lt;=1,J848+J849+J851+J853+J854+J855-0, 0)</f>
        <v>75.459999999999994</v>
      </c>
      <c r="Y857">
        <f>IF(Source!BI754=2,J848+J849+J851+J853+J854+J855-0, 0)</f>
        <v>0</v>
      </c>
      <c r="Z857">
        <f>IF(Source!BI754=3,J848+J849+J851+J853+J854+J855-0, 0)</f>
        <v>0</v>
      </c>
      <c r="AA857">
        <f>IF(Source!BI754=4,J848+J849+J851+J853+J854+J855,0)</f>
        <v>0</v>
      </c>
    </row>
    <row r="859" spans="1:27" ht="28.5" x14ac:dyDescent="0.2">
      <c r="A859" s="26">
        <v>3</v>
      </c>
      <c r="B859" s="26">
        <v>3</v>
      </c>
      <c r="C859" s="26" t="str">
        <f>Source!F756</f>
        <v>6.54-9-2</v>
      </c>
      <c r="D859" s="26" t="s">
        <v>120</v>
      </c>
      <c r="E859" s="27" t="str">
        <f>Source!H756</f>
        <v>1 м3</v>
      </c>
      <c r="F859" s="10">
        <f>Source!I756</f>
        <v>1.35</v>
      </c>
      <c r="G859" s="29"/>
      <c r="H859" s="28"/>
      <c r="I859" s="10"/>
      <c r="J859" s="29"/>
      <c r="K859" s="10"/>
      <c r="L859" s="29"/>
      <c r="Q859">
        <f>ROUND((Source!DN756/100)*ROUND((ROUND((Source!AF756*Source!AV756*Source!I756),2)),2), 2)</f>
        <v>310.35000000000002</v>
      </c>
      <c r="R859">
        <f>Source!X756</f>
        <v>6744.86</v>
      </c>
      <c r="S859">
        <f>ROUND((Source!DO756/100)*ROUND((ROUND((Source!AF756*Source!AV756*Source!I756),2)),2), 2)</f>
        <v>255.58</v>
      </c>
      <c r="T859">
        <f>Source!Y756</f>
        <v>3950.56</v>
      </c>
      <c r="U859">
        <f>ROUND((175/100)*ROUND((ROUND((Source!AE756*Source!AV756*Source!I756),2)),2), 2)</f>
        <v>11.01</v>
      </c>
      <c r="V859">
        <f>ROUND((160/100)*ROUND(ROUND((ROUND((Source!AE756*Source!AV756*Source!I756),2)*Source!BS756),2), 2), 2)</f>
        <v>265.58</v>
      </c>
    </row>
    <row r="860" spans="1:27" ht="14.25" x14ac:dyDescent="0.2">
      <c r="A860" s="26"/>
      <c r="B860" s="26"/>
      <c r="C860" s="26"/>
      <c r="D860" s="26" t="s">
        <v>313</v>
      </c>
      <c r="E860" s="27"/>
      <c r="F860" s="10"/>
      <c r="G860" s="29">
        <f>Source!AO756</f>
        <v>270.45999999999998</v>
      </c>
      <c r="H860" s="28" t="str">
        <f>Source!DG756</f>
        <v/>
      </c>
      <c r="I860" s="10">
        <f>Source!AV756</f>
        <v>1</v>
      </c>
      <c r="J860" s="29">
        <f>ROUND((ROUND((Source!AF756*Source!AV756*Source!I756),2)),2)</f>
        <v>365.12</v>
      </c>
      <c r="K860" s="10">
        <f>IF(Source!BA756&lt;&gt; 0, Source!BA756, 1)</f>
        <v>26.39</v>
      </c>
      <c r="L860" s="29">
        <f>Source!S756</f>
        <v>9635.52</v>
      </c>
      <c r="W860">
        <f>J860</f>
        <v>365.12</v>
      </c>
    </row>
    <row r="861" spans="1:27" ht="14.25" x14ac:dyDescent="0.2">
      <c r="A861" s="26"/>
      <c r="B861" s="26"/>
      <c r="C861" s="26"/>
      <c r="D861" s="26" t="s">
        <v>322</v>
      </c>
      <c r="E861" s="27"/>
      <c r="F861" s="10"/>
      <c r="G861" s="29">
        <f>Source!AM756</f>
        <v>18.57</v>
      </c>
      <c r="H861" s="28" t="str">
        <f>Source!DE756</f>
        <v/>
      </c>
      <c r="I861" s="10">
        <f>Source!AV756</f>
        <v>1</v>
      </c>
      <c r="J861" s="29">
        <f>(ROUND((ROUND(((Source!ET756)*Source!AV756*Source!I756),2)),2)+ROUND((ROUND(((Source!AE756-(Source!EU756))*Source!AV756*Source!I756),2)),2))</f>
        <v>25.07</v>
      </c>
      <c r="K861" s="10">
        <f>IF(Source!BB756&lt;&gt; 0, Source!BB756, 1)</f>
        <v>11.89</v>
      </c>
      <c r="L861" s="29">
        <f>Source!Q756</f>
        <v>298.08</v>
      </c>
    </row>
    <row r="862" spans="1:27" ht="14.25" x14ac:dyDescent="0.2">
      <c r="A862" s="26"/>
      <c r="B862" s="26"/>
      <c r="C862" s="26"/>
      <c r="D862" s="26" t="s">
        <v>323</v>
      </c>
      <c r="E862" s="27"/>
      <c r="F862" s="10"/>
      <c r="G862" s="29">
        <f>Source!AN756</f>
        <v>4.66</v>
      </c>
      <c r="H862" s="28" t="str">
        <f>Source!DF756</f>
        <v/>
      </c>
      <c r="I862" s="10">
        <f>Source!AV756</f>
        <v>1</v>
      </c>
      <c r="J862" s="41">
        <f>ROUND((ROUND((Source!AE756*Source!AV756*Source!I756),2)),2)</f>
        <v>6.29</v>
      </c>
      <c r="K862" s="10">
        <f>IF(Source!BS756&lt;&gt; 0, Source!BS756, 1)</f>
        <v>26.39</v>
      </c>
      <c r="L862" s="41">
        <f>Source!R756</f>
        <v>165.99</v>
      </c>
      <c r="W862">
        <f>J862</f>
        <v>6.29</v>
      </c>
    </row>
    <row r="863" spans="1:27" ht="14.25" x14ac:dyDescent="0.2">
      <c r="A863" s="26"/>
      <c r="B863" s="26"/>
      <c r="C863" s="26"/>
      <c r="D863" s="26" t="s">
        <v>324</v>
      </c>
      <c r="E863" s="27"/>
      <c r="F863" s="10"/>
      <c r="G863" s="29">
        <f>Source!AL756</f>
        <v>558.79</v>
      </c>
      <c r="H863" s="28" t="str">
        <f>Source!DD756</f>
        <v/>
      </c>
      <c r="I863" s="10">
        <f>Source!AW756</f>
        <v>1</v>
      </c>
      <c r="J863" s="29">
        <f>ROUND((ROUND((Source!AC756*Source!AW756*Source!I756),2)),2)</f>
        <v>754.37</v>
      </c>
      <c r="K863" s="10">
        <f>IF(Source!BC756&lt;&gt; 0, Source!BC756, 1)</f>
        <v>9.44</v>
      </c>
      <c r="L863" s="29">
        <f>Source!P756</f>
        <v>7121.25</v>
      </c>
    </row>
    <row r="864" spans="1:27" ht="14.25" x14ac:dyDescent="0.2">
      <c r="A864" s="26" t="s">
        <v>44</v>
      </c>
      <c r="B864" s="26" t="s">
        <v>44</v>
      </c>
      <c r="C864" s="26" t="str">
        <f>Source!F757</f>
        <v>1.3-2-6</v>
      </c>
      <c r="D864" s="26" t="s">
        <v>127</v>
      </c>
      <c r="E864" s="27" t="str">
        <f>Source!H757</f>
        <v>м3</v>
      </c>
      <c r="F864" s="10">
        <f>Source!I757</f>
        <v>1.3770000000000002</v>
      </c>
      <c r="G864" s="29">
        <f>Source!AK757</f>
        <v>478.96</v>
      </c>
      <c r="H864" s="31" t="s">
        <v>3</v>
      </c>
      <c r="I864" s="10">
        <f>Source!AW757</f>
        <v>1</v>
      </c>
      <c r="J864" s="29">
        <f>ROUND((ROUND((Source!AC757*Source!AW757*Source!I757),2)),2)+(ROUND((ROUND(((Source!ET757)*Source!AV757*Source!I757),2)),2)+ROUND((ROUND(((Source!AE757-(Source!EU757))*Source!AV757*Source!I757),2)),2))+ROUND((ROUND((Source!AF757*Source!AV757*Source!I757),2)),2)</f>
        <v>659.53</v>
      </c>
      <c r="K864" s="10">
        <f>IF(Source!BC757&lt;&gt; 0, Source!BC757, 1)</f>
        <v>7.8</v>
      </c>
      <c r="L864" s="29">
        <f>Source!O757</f>
        <v>5144.33</v>
      </c>
      <c r="Q864">
        <f>ROUND((Source!DN757/100)*ROUND((ROUND((Source!AF757*Source!AV757*Source!I757),2)),2), 2)</f>
        <v>0</v>
      </c>
      <c r="R864">
        <f>Source!X757</f>
        <v>0</v>
      </c>
      <c r="S864">
        <f>ROUND((Source!DO757/100)*ROUND((ROUND((Source!AF757*Source!AV757*Source!I757),2)),2), 2)</f>
        <v>0</v>
      </c>
      <c r="T864">
        <f>Source!Y757</f>
        <v>0</v>
      </c>
      <c r="U864">
        <f>ROUND((175/100)*ROUND((ROUND((Source!AE757*Source!AV757*Source!I757),2)),2), 2)</f>
        <v>0</v>
      </c>
      <c r="V864">
        <f>ROUND((160/100)*ROUND(ROUND((ROUND((Source!AE757*Source!AV757*Source!I757),2)*Source!BS757),2), 2), 2)</f>
        <v>0</v>
      </c>
      <c r="X864">
        <f>IF(Source!BI757&lt;=1,J864, 0)</f>
        <v>659.53</v>
      </c>
      <c r="Y864">
        <f>IF(Source!BI757=2,J864, 0)</f>
        <v>0</v>
      </c>
      <c r="Z864">
        <f>IF(Source!BI757=3,J864, 0)</f>
        <v>0</v>
      </c>
      <c r="AA864">
        <f>IF(Source!BI757=4,J864, 0)</f>
        <v>0</v>
      </c>
    </row>
    <row r="865" spans="1:27" ht="14.25" x14ac:dyDescent="0.2">
      <c r="A865" s="26"/>
      <c r="B865" s="26"/>
      <c r="C865" s="26"/>
      <c r="D865" s="26" t="s">
        <v>314</v>
      </c>
      <c r="E865" s="27" t="s">
        <v>315</v>
      </c>
      <c r="F865" s="10">
        <f>Source!DN756</f>
        <v>85</v>
      </c>
      <c r="G865" s="29"/>
      <c r="H865" s="28"/>
      <c r="I865" s="10"/>
      <c r="J865" s="29">
        <f>SUM(Q859:Q864)</f>
        <v>310.35000000000002</v>
      </c>
      <c r="K865" s="10">
        <f>Source!BZ756</f>
        <v>70</v>
      </c>
      <c r="L865" s="29">
        <f>SUM(R859:R864)</f>
        <v>6744.86</v>
      </c>
    </row>
    <row r="866" spans="1:27" ht="14.25" x14ac:dyDescent="0.2">
      <c r="A866" s="26"/>
      <c r="B866" s="26"/>
      <c r="C866" s="26"/>
      <c r="D866" s="26" t="s">
        <v>316</v>
      </c>
      <c r="E866" s="27" t="s">
        <v>315</v>
      </c>
      <c r="F866" s="10">
        <f>Source!DO756</f>
        <v>70</v>
      </c>
      <c r="G866" s="29"/>
      <c r="H866" s="28"/>
      <c r="I866" s="10"/>
      <c r="J866" s="29">
        <f>SUM(S859:S865)</f>
        <v>255.58</v>
      </c>
      <c r="K866" s="10">
        <f>Source!CA756</f>
        <v>41</v>
      </c>
      <c r="L866" s="29">
        <f>SUM(T859:T865)</f>
        <v>3950.56</v>
      </c>
    </row>
    <row r="867" spans="1:27" ht="14.25" x14ac:dyDescent="0.2">
      <c r="A867" s="26"/>
      <c r="B867" s="26"/>
      <c r="C867" s="26"/>
      <c r="D867" s="26" t="s">
        <v>325</v>
      </c>
      <c r="E867" s="27" t="s">
        <v>315</v>
      </c>
      <c r="F867" s="10">
        <f>175</f>
        <v>175</v>
      </c>
      <c r="G867" s="29"/>
      <c r="H867" s="28"/>
      <c r="I867" s="10"/>
      <c r="J867" s="29">
        <f>SUM(U859:U866)</f>
        <v>11.01</v>
      </c>
      <c r="K867" s="10">
        <f>160</f>
        <v>160</v>
      </c>
      <c r="L867" s="29">
        <f>SUM(V859:V866)</f>
        <v>265.58</v>
      </c>
    </row>
    <row r="868" spans="1:27" ht="14.25" x14ac:dyDescent="0.2">
      <c r="A868" s="34"/>
      <c r="B868" s="34"/>
      <c r="C868" s="34"/>
      <c r="D868" s="34" t="s">
        <v>317</v>
      </c>
      <c r="E868" s="35" t="s">
        <v>318</v>
      </c>
      <c r="F868" s="36">
        <f>Source!AQ756</f>
        <v>24.61</v>
      </c>
      <c r="G868" s="37"/>
      <c r="H868" s="38" t="str">
        <f>Source!DI756</f>
        <v/>
      </c>
      <c r="I868" s="36">
        <f>Source!AV756</f>
        <v>1</v>
      </c>
      <c r="J868" s="37">
        <f>Source!U756</f>
        <v>33.223500000000001</v>
      </c>
      <c r="K868" s="36"/>
      <c r="L868" s="37"/>
    </row>
    <row r="869" spans="1:27" ht="15" x14ac:dyDescent="0.25">
      <c r="A869" s="39"/>
      <c r="B869" s="39"/>
      <c r="C869" s="39"/>
      <c r="D869" s="40" t="s">
        <v>319</v>
      </c>
      <c r="E869" s="39"/>
      <c r="F869" s="39"/>
      <c r="G869" s="39"/>
      <c r="H869" s="39"/>
      <c r="I869" s="76">
        <f>J860+J861+J863+J865+J866+J867+SUM(J864:J864)</f>
        <v>2381.0299999999997</v>
      </c>
      <c r="J869" s="76"/>
      <c r="K869" s="76">
        <f>L860+L861+L863+L865+L866+L867+SUM(L864:L864)</f>
        <v>33160.18</v>
      </c>
      <c r="L869" s="76"/>
      <c r="O869" s="32">
        <f>J860+J861+J863+J865+J866+J867+SUM(J864:J864)</f>
        <v>2381.0299999999997</v>
      </c>
      <c r="P869" s="32">
        <f>L860+L861+L863+L865+L866+L867+SUM(L864:L864)</f>
        <v>33160.18</v>
      </c>
      <c r="X869">
        <f>IF(Source!BI756&lt;=1,J860+J861+J863+J865+J866+J867-0, 0)</f>
        <v>1721.4999999999998</v>
      </c>
      <c r="Y869">
        <f>IF(Source!BI756=2,J860+J861+J863+J865+J866+J867-0, 0)</f>
        <v>0</v>
      </c>
      <c r="Z869">
        <f>IF(Source!BI756=3,J860+J861+J863+J865+J866+J867-0, 0)</f>
        <v>0</v>
      </c>
      <c r="AA869">
        <f>IF(Source!BI756=4,J860+J861+J863+J865+J866+J867,0)</f>
        <v>0</v>
      </c>
    </row>
    <row r="871" spans="1:27" ht="28.5" x14ac:dyDescent="0.2">
      <c r="A871" s="26">
        <v>4</v>
      </c>
      <c r="B871" s="26">
        <v>4</v>
      </c>
      <c r="C871" s="26" t="str">
        <f>Source!F758</f>
        <v>6.58-2-1</v>
      </c>
      <c r="D871" s="26" t="s">
        <v>40</v>
      </c>
      <c r="E871" s="27" t="str">
        <f>Source!H758</f>
        <v>100 м2</v>
      </c>
      <c r="F871" s="10">
        <f>Source!I758</f>
        <v>4.2515000000000001</v>
      </c>
      <c r="G871" s="29"/>
      <c r="H871" s="28"/>
      <c r="I871" s="10"/>
      <c r="J871" s="29"/>
      <c r="K871" s="10"/>
      <c r="L871" s="29"/>
      <c r="Q871">
        <f>ROUND((Source!DN758/100)*ROUND((ROUND((Source!AF758*Source!AV758*Source!I758),2)),2), 2)</f>
        <v>650.78</v>
      </c>
      <c r="R871">
        <f>Source!X758</f>
        <v>15027.42</v>
      </c>
      <c r="S871">
        <f>ROUND((Source!DO758/100)*ROUND((ROUND((Source!AF758*Source!AV758*Source!I758),2)),2), 2)</f>
        <v>447.41</v>
      </c>
      <c r="T871">
        <f>Source!Y758</f>
        <v>8801.77</v>
      </c>
      <c r="U871">
        <f>ROUND((175/100)*ROUND((ROUND((Source!AE758*Source!AV758*Source!I758),2)),2), 2)</f>
        <v>0</v>
      </c>
      <c r="V871">
        <f>ROUND((160/100)*ROUND(ROUND((ROUND((Source!AE758*Source!AV758*Source!I758),2)*Source!BS758),2), 2), 2)</f>
        <v>0</v>
      </c>
    </row>
    <row r="872" spans="1:27" x14ac:dyDescent="0.2">
      <c r="D872" s="30" t="str">
        <f>"Объем: "&amp;Source!I758&amp;"=425,15/"&amp;"100"</f>
        <v>Объем: 4,2515=425,15/100</v>
      </c>
    </row>
    <row r="873" spans="1:27" ht="14.25" x14ac:dyDescent="0.2">
      <c r="A873" s="26"/>
      <c r="B873" s="26"/>
      <c r="C873" s="26"/>
      <c r="D873" s="26" t="s">
        <v>313</v>
      </c>
      <c r="E873" s="27"/>
      <c r="F873" s="10"/>
      <c r="G873" s="29">
        <f>Source!AO758</f>
        <v>191.34</v>
      </c>
      <c r="H873" s="28" t="str">
        <f>Source!DG758</f>
        <v/>
      </c>
      <c r="I873" s="10">
        <f>Source!AV758</f>
        <v>1</v>
      </c>
      <c r="J873" s="29">
        <f>ROUND((ROUND((Source!AF758*Source!AV758*Source!I758),2)),2)</f>
        <v>813.48</v>
      </c>
      <c r="K873" s="10">
        <f>IF(Source!BA758&lt;&gt; 0, Source!BA758, 1)</f>
        <v>26.39</v>
      </c>
      <c r="L873" s="29">
        <f>Source!S758</f>
        <v>21467.74</v>
      </c>
      <c r="W873">
        <f>J873</f>
        <v>813.48</v>
      </c>
    </row>
    <row r="874" spans="1:27" ht="28.5" x14ac:dyDescent="0.2">
      <c r="A874" s="26" t="s">
        <v>130</v>
      </c>
      <c r="B874" s="26" t="s">
        <v>130</v>
      </c>
      <c r="C874" s="26" t="str">
        <f>Source!F759</f>
        <v>9999990001</v>
      </c>
      <c r="D874" s="26" t="s">
        <v>29</v>
      </c>
      <c r="E874" s="27" t="str">
        <f>Source!H759</f>
        <v>т</v>
      </c>
      <c r="F874" s="10">
        <f>Source!I759</f>
        <v>-4.3365299999999998</v>
      </c>
      <c r="G874" s="29">
        <f>Source!AK759</f>
        <v>0</v>
      </c>
      <c r="H874" s="31" t="s">
        <v>3</v>
      </c>
      <c r="I874" s="10">
        <f>Source!AW759</f>
        <v>1</v>
      </c>
      <c r="J874" s="29">
        <f>ROUND((ROUND((Source!AC759*Source!AW759*Source!I759),2)),2)+(ROUND((ROUND(((Source!ET759)*Source!AV759*Source!I759),2)),2)+ROUND((ROUND(((Source!AE759-(Source!EU759))*Source!AV759*Source!I759),2)),2))+ROUND((ROUND((Source!AF759*Source!AV759*Source!I759),2)),2)</f>
        <v>0</v>
      </c>
      <c r="K874" s="10">
        <f>IF(Source!BC759&lt;&gt; 0, Source!BC759, 1)</f>
        <v>1</v>
      </c>
      <c r="L874" s="29">
        <f>Source!O759</f>
        <v>0</v>
      </c>
      <c r="Q874">
        <f>ROUND((Source!DN759/100)*ROUND((ROUND((Source!AF759*Source!AV759*Source!I759),2)),2), 2)</f>
        <v>0</v>
      </c>
      <c r="R874">
        <f>Source!X759</f>
        <v>0</v>
      </c>
      <c r="S874">
        <f>ROUND((Source!DO759/100)*ROUND((ROUND((Source!AF759*Source!AV759*Source!I759),2)),2), 2)</f>
        <v>0</v>
      </c>
      <c r="T874">
        <f>Source!Y759</f>
        <v>0</v>
      </c>
      <c r="U874">
        <f>ROUND((175/100)*ROUND((ROUND((Source!AE759*Source!AV759*Source!I759),2)),2), 2)</f>
        <v>0</v>
      </c>
      <c r="V874">
        <f>ROUND((160/100)*ROUND(ROUND((ROUND((Source!AE759*Source!AV759*Source!I759),2)*Source!BS759),2), 2), 2)</f>
        <v>0</v>
      </c>
      <c r="X874">
        <f>IF(Source!BI759&lt;=1,J874, 0)</f>
        <v>0</v>
      </c>
      <c r="Y874">
        <f>IF(Source!BI759=2,J874, 0)</f>
        <v>0</v>
      </c>
      <c r="Z874">
        <f>IF(Source!BI759=3,J874, 0)</f>
        <v>0</v>
      </c>
      <c r="AA874">
        <f>IF(Source!BI759=4,J874, 0)</f>
        <v>0</v>
      </c>
    </row>
    <row r="875" spans="1:27" ht="14.25" x14ac:dyDescent="0.2">
      <c r="A875" s="26"/>
      <c r="B875" s="26"/>
      <c r="C875" s="26"/>
      <c r="D875" s="26" t="s">
        <v>314</v>
      </c>
      <c r="E875" s="27" t="s">
        <v>315</v>
      </c>
      <c r="F875" s="10">
        <f>Source!DN758</f>
        <v>80</v>
      </c>
      <c r="G875" s="29"/>
      <c r="H875" s="28"/>
      <c r="I875" s="10"/>
      <c r="J875" s="29">
        <f>SUM(Q871:Q874)</f>
        <v>650.78</v>
      </c>
      <c r="K875" s="10">
        <f>Source!BZ758</f>
        <v>70</v>
      </c>
      <c r="L875" s="29">
        <f>SUM(R871:R874)</f>
        <v>15027.42</v>
      </c>
    </row>
    <row r="876" spans="1:27" ht="14.25" x14ac:dyDescent="0.2">
      <c r="A876" s="26"/>
      <c r="B876" s="26"/>
      <c r="C876" s="26"/>
      <c r="D876" s="26" t="s">
        <v>316</v>
      </c>
      <c r="E876" s="27" t="s">
        <v>315</v>
      </c>
      <c r="F876" s="10">
        <f>Source!DO758</f>
        <v>55</v>
      </c>
      <c r="G876" s="29"/>
      <c r="H876" s="28"/>
      <c r="I876" s="10"/>
      <c r="J876" s="29">
        <f>SUM(S871:S875)</f>
        <v>447.41</v>
      </c>
      <c r="K876" s="10">
        <f>Source!CA758</f>
        <v>41</v>
      </c>
      <c r="L876" s="29">
        <f>SUM(T871:T875)</f>
        <v>8801.77</v>
      </c>
    </row>
    <row r="877" spans="1:27" ht="14.25" x14ac:dyDescent="0.2">
      <c r="A877" s="34"/>
      <c r="B877" s="34"/>
      <c r="C877" s="34"/>
      <c r="D877" s="34" t="s">
        <v>317</v>
      </c>
      <c r="E877" s="35" t="s">
        <v>318</v>
      </c>
      <c r="F877" s="36">
        <f>Source!AQ758</f>
        <v>17.41</v>
      </c>
      <c r="G877" s="37"/>
      <c r="H877" s="38" t="str">
        <f>Source!DI758</f>
        <v/>
      </c>
      <c r="I877" s="36">
        <f>Source!AV758</f>
        <v>1</v>
      </c>
      <c r="J877" s="37">
        <f>Source!U758</f>
        <v>74.018614999999997</v>
      </c>
      <c r="K877" s="36"/>
      <c r="L877" s="37"/>
    </row>
    <row r="878" spans="1:27" ht="15" x14ac:dyDescent="0.25">
      <c r="A878" s="39"/>
      <c r="B878" s="39"/>
      <c r="C878" s="39"/>
      <c r="D878" s="40" t="s">
        <v>319</v>
      </c>
      <c r="E878" s="39"/>
      <c r="F878" s="39"/>
      <c r="G878" s="39"/>
      <c r="H878" s="39"/>
      <c r="I878" s="76">
        <f>J873+J875+J876+SUM(J874:J874)</f>
        <v>1911.67</v>
      </c>
      <c r="J878" s="76"/>
      <c r="K878" s="76">
        <f>L873+L875+L876+SUM(L874:L874)</f>
        <v>45296.930000000008</v>
      </c>
      <c r="L878" s="76"/>
      <c r="O878" s="32">
        <f>J873+J875+J876+SUM(J874:J874)</f>
        <v>1911.67</v>
      </c>
      <c r="P878" s="32">
        <f>L873+L875+L876+SUM(L874:L874)</f>
        <v>45296.930000000008</v>
      </c>
      <c r="X878">
        <f>IF(Source!BI758&lt;=1,J873+J875+J876-0, 0)</f>
        <v>1911.67</v>
      </c>
      <c r="Y878">
        <f>IF(Source!BI758=2,J873+J875+J876-0, 0)</f>
        <v>0</v>
      </c>
      <c r="Z878">
        <f>IF(Source!BI758=3,J873+J875+J876-0, 0)</f>
        <v>0</v>
      </c>
      <c r="AA878">
        <f>IF(Source!BI758=4,J873+J875+J876,0)</f>
        <v>0</v>
      </c>
    </row>
    <row r="880" spans="1:27" ht="57" x14ac:dyDescent="0.2">
      <c r="A880" s="26">
        <v>5</v>
      </c>
      <c r="B880" s="26">
        <v>5</v>
      </c>
      <c r="C880" s="26" t="str">
        <f>Source!F760</f>
        <v>3.12-3-4</v>
      </c>
      <c r="D880" s="26" t="s">
        <v>132</v>
      </c>
      <c r="E880" s="27" t="str">
        <f>Source!H760</f>
        <v>100 м2</v>
      </c>
      <c r="F880" s="10">
        <f>Source!I760</f>
        <v>4.2515000000000001</v>
      </c>
      <c r="G880" s="29"/>
      <c r="H880" s="28"/>
      <c r="I880" s="10"/>
      <c r="J880" s="29"/>
      <c r="K880" s="10"/>
      <c r="L880" s="29"/>
      <c r="Q880">
        <f>ROUND((Source!DN760/100)*ROUND((ROUND((Source!AF760*Source!AV760*Source!I760),2)),2), 2)</f>
        <v>3503.43</v>
      </c>
      <c r="R880">
        <f>Source!X760</f>
        <v>77342.539999999994</v>
      </c>
      <c r="S880">
        <f>ROUND((Source!DO760/100)*ROUND((ROUND((Source!AF760*Source!AV760*Source!I760),2)),2), 2)</f>
        <v>2661.26</v>
      </c>
      <c r="T880">
        <f>Source!Y760</f>
        <v>36448.78</v>
      </c>
      <c r="U880">
        <f>ROUND((175/100)*ROUND((ROUND((Source!AE760*Source!AV760*Source!I760),2)),2), 2)</f>
        <v>660.96</v>
      </c>
      <c r="V880">
        <f>ROUND((160/100)*ROUND(ROUND((ROUND((Source!AE760*Source!AV760*Source!I760),2)*Source!BS760),2), 2), 2)</f>
        <v>15947.58</v>
      </c>
    </row>
    <row r="881" spans="1:27" x14ac:dyDescent="0.2">
      <c r="D881" s="30" t="str">
        <f>"Объем: "&amp;Source!I760&amp;"=425,15/"&amp;"100"</f>
        <v>Объем: 4,2515=425,15/100</v>
      </c>
    </row>
    <row r="882" spans="1:27" ht="14.25" x14ac:dyDescent="0.2">
      <c r="A882" s="26"/>
      <c r="B882" s="26"/>
      <c r="C882" s="26"/>
      <c r="D882" s="26" t="s">
        <v>313</v>
      </c>
      <c r="E882" s="27"/>
      <c r="F882" s="10"/>
      <c r="G882" s="29">
        <f>Source!AO760</f>
        <v>689</v>
      </c>
      <c r="H882" s="28" t="str">
        <f>Source!DG760</f>
        <v>)*1,15</v>
      </c>
      <c r="I882" s="10">
        <f>Source!AV760</f>
        <v>1</v>
      </c>
      <c r="J882" s="29">
        <f>ROUND((ROUND((Source!AF760*Source!AV760*Source!I760),2)),2)</f>
        <v>3368.68</v>
      </c>
      <c r="K882" s="10">
        <f>IF(Source!BA760&lt;&gt; 0, Source!BA760, 1)</f>
        <v>26.39</v>
      </c>
      <c r="L882" s="29">
        <f>Source!S760</f>
        <v>88899.47</v>
      </c>
      <c r="W882">
        <f>J882</f>
        <v>3368.68</v>
      </c>
    </row>
    <row r="883" spans="1:27" ht="14.25" x14ac:dyDescent="0.2">
      <c r="A883" s="26"/>
      <c r="B883" s="26"/>
      <c r="C883" s="26"/>
      <c r="D883" s="26" t="s">
        <v>322</v>
      </c>
      <c r="E883" s="27"/>
      <c r="F883" s="10"/>
      <c r="G883" s="29">
        <f>Source!AM760</f>
        <v>267.17</v>
      </c>
      <c r="H883" s="28" t="str">
        <f>Source!DE760</f>
        <v>)*1,25</v>
      </c>
      <c r="I883" s="10">
        <f>Source!AV760</f>
        <v>1</v>
      </c>
      <c r="J883" s="29">
        <f>(ROUND((ROUND((((Source!ET760*1.25))*Source!AV760*Source!I760),2)),2)+ROUND((ROUND(((Source!AE760-((Source!EU760*1.25)))*Source!AV760*Source!I760),2)),2))</f>
        <v>1419.84</v>
      </c>
      <c r="K883" s="10">
        <f>IF(Source!BB760&lt;&gt; 0, Source!BB760, 1)</f>
        <v>12.18</v>
      </c>
      <c r="L883" s="29">
        <f>Source!Q760</f>
        <v>17293.650000000001</v>
      </c>
    </row>
    <row r="884" spans="1:27" ht="14.25" x14ac:dyDescent="0.2">
      <c r="A884" s="26"/>
      <c r="B884" s="26"/>
      <c r="C884" s="26"/>
      <c r="D884" s="26" t="s">
        <v>323</v>
      </c>
      <c r="E884" s="27"/>
      <c r="F884" s="10"/>
      <c r="G884" s="29">
        <f>Source!AN760</f>
        <v>71.069999999999993</v>
      </c>
      <c r="H884" s="28" t="str">
        <f>Source!DF760</f>
        <v>)*1,25</v>
      </c>
      <c r="I884" s="10">
        <f>Source!AV760</f>
        <v>1</v>
      </c>
      <c r="J884" s="41">
        <f>ROUND((ROUND((Source!AE760*Source!AV760*Source!I760),2)),2)</f>
        <v>377.69</v>
      </c>
      <c r="K884" s="10">
        <f>IF(Source!BS760&lt;&gt; 0, Source!BS760, 1)</f>
        <v>26.39</v>
      </c>
      <c r="L884" s="41">
        <f>Source!R760</f>
        <v>9967.24</v>
      </c>
      <c r="W884">
        <f>J884</f>
        <v>377.69</v>
      </c>
    </row>
    <row r="885" spans="1:27" ht="14.25" x14ac:dyDescent="0.2">
      <c r="A885" s="26"/>
      <c r="B885" s="26"/>
      <c r="C885" s="26"/>
      <c r="D885" s="26" t="s">
        <v>324</v>
      </c>
      <c r="E885" s="27"/>
      <c r="F885" s="10"/>
      <c r="G885" s="29">
        <f>Source!AL760</f>
        <v>705.14</v>
      </c>
      <c r="H885" s="28" t="str">
        <f>Source!DD760</f>
        <v/>
      </c>
      <c r="I885" s="10">
        <f>Source!AW760</f>
        <v>1</v>
      </c>
      <c r="J885" s="29">
        <f>ROUND((ROUND((Source!AC760*Source!AW760*Source!I760),2)),2)</f>
        <v>2997.9</v>
      </c>
      <c r="K885" s="10">
        <f>IF(Source!BC760&lt;&gt; 0, Source!BC760, 1)</f>
        <v>3.7</v>
      </c>
      <c r="L885" s="29">
        <f>Source!P760</f>
        <v>11092.23</v>
      </c>
    </row>
    <row r="886" spans="1:27" ht="199.5" x14ac:dyDescent="0.2">
      <c r="A886" s="26" t="s">
        <v>141</v>
      </c>
      <c r="B886" s="26" t="s">
        <v>141</v>
      </c>
      <c r="C886" s="26" t="str">
        <f>Source!F761</f>
        <v>1.1-1-1312</v>
      </c>
      <c r="D886" s="26" t="s">
        <v>282</v>
      </c>
      <c r="E886" s="27" t="str">
        <f>Source!H761</f>
        <v>м2</v>
      </c>
      <c r="F886" s="10">
        <f>Source!I761</f>
        <v>573.95249999999999</v>
      </c>
      <c r="G886" s="29">
        <f>Source!AK761</f>
        <v>25.09</v>
      </c>
      <c r="H886" s="31" t="s">
        <v>3</v>
      </c>
      <c r="I886" s="10">
        <f>Source!AW761</f>
        <v>1</v>
      </c>
      <c r="J886" s="29">
        <f>ROUND((ROUND((Source!AC761*Source!AW761*Source!I761),2)),2)+(ROUND((ROUND(((Source!ET761)*Source!AV761*Source!I761),2)),2)+ROUND((ROUND(((Source!AE761-(Source!EU761))*Source!AV761*Source!I761),2)),2))+ROUND((ROUND((Source!AF761*Source!AV761*Source!I761),2)),2)</f>
        <v>14400.47</v>
      </c>
      <c r="K886" s="10">
        <f>IF(Source!BC761&lt;&gt; 0, Source!BC761, 1)</f>
        <v>10.5</v>
      </c>
      <c r="L886" s="29">
        <f>Source!O761</f>
        <v>151204.94</v>
      </c>
      <c r="Q886">
        <f>ROUND((Source!DN761/100)*ROUND((ROUND((Source!AF761*Source!AV761*Source!I761),2)),2), 2)</f>
        <v>0</v>
      </c>
      <c r="R886">
        <f>Source!X761</f>
        <v>0</v>
      </c>
      <c r="S886">
        <f>ROUND((Source!DO761/100)*ROUND((ROUND((Source!AF761*Source!AV761*Source!I761),2)),2), 2)</f>
        <v>0</v>
      </c>
      <c r="T886">
        <f>Source!Y761</f>
        <v>0</v>
      </c>
      <c r="U886">
        <f>ROUND((175/100)*ROUND((ROUND((Source!AE761*Source!AV761*Source!I761),2)),2), 2)</f>
        <v>0</v>
      </c>
      <c r="V886">
        <f>ROUND((160/100)*ROUND(ROUND((ROUND((Source!AE761*Source!AV761*Source!I761),2)*Source!BS761),2), 2), 2)</f>
        <v>0</v>
      </c>
      <c r="X886">
        <f>IF(Source!BI761&lt;=1,J886, 0)</f>
        <v>14400.47</v>
      </c>
      <c r="Y886">
        <f>IF(Source!BI761=2,J886, 0)</f>
        <v>0</v>
      </c>
      <c r="Z886">
        <f>IF(Source!BI761=3,J886, 0)</f>
        <v>0</v>
      </c>
      <c r="AA886">
        <f>IF(Source!BI761=4,J886, 0)</f>
        <v>0</v>
      </c>
    </row>
    <row r="887" spans="1:27" ht="228" x14ac:dyDescent="0.2">
      <c r="A887" s="26" t="s">
        <v>145</v>
      </c>
      <c r="B887" s="26" t="s">
        <v>145</v>
      </c>
      <c r="C887" s="26" t="str">
        <f>Source!F762</f>
        <v>1.1-1-1313</v>
      </c>
      <c r="D887" s="26" t="s">
        <v>283</v>
      </c>
      <c r="E887" s="27" t="str">
        <f>Source!H762</f>
        <v>м2</v>
      </c>
      <c r="F887" s="10">
        <f>Source!I762</f>
        <v>562.47344999999996</v>
      </c>
      <c r="G887" s="29">
        <f>Source!AK762</f>
        <v>23.06</v>
      </c>
      <c r="H887" s="31" t="s">
        <v>3</v>
      </c>
      <c r="I887" s="10">
        <f>Source!AW762</f>
        <v>1</v>
      </c>
      <c r="J887" s="29">
        <f>ROUND((ROUND((Source!AC762*Source!AW762*Source!I762),2)),2)+(ROUND((ROUND(((Source!ET762)*Source!AV762*Source!I762),2)),2)+ROUND((ROUND(((Source!AE762-(Source!EU762))*Source!AV762*Source!I762),2)),2))+ROUND((ROUND((Source!AF762*Source!AV762*Source!I762),2)),2)</f>
        <v>12970.64</v>
      </c>
      <c r="K887" s="10">
        <f>IF(Source!BC762&lt;&gt; 0, Source!BC762, 1)</f>
        <v>10.74</v>
      </c>
      <c r="L887" s="29">
        <f>Source!O762</f>
        <v>139304.67000000001</v>
      </c>
      <c r="Q887">
        <f>ROUND((Source!DN762/100)*ROUND((ROUND((Source!AF762*Source!AV762*Source!I762),2)),2), 2)</f>
        <v>0</v>
      </c>
      <c r="R887">
        <f>Source!X762</f>
        <v>0</v>
      </c>
      <c r="S887">
        <f>ROUND((Source!DO762/100)*ROUND((ROUND((Source!AF762*Source!AV762*Source!I762),2)),2), 2)</f>
        <v>0</v>
      </c>
      <c r="T887">
        <f>Source!Y762</f>
        <v>0</v>
      </c>
      <c r="U887">
        <f>ROUND((175/100)*ROUND((ROUND((Source!AE762*Source!AV762*Source!I762),2)),2), 2)</f>
        <v>0</v>
      </c>
      <c r="V887">
        <f>ROUND((160/100)*ROUND(ROUND((ROUND((Source!AE762*Source!AV762*Source!I762),2)*Source!BS762),2), 2), 2)</f>
        <v>0</v>
      </c>
      <c r="X887">
        <f>IF(Source!BI762&lt;=1,J887, 0)</f>
        <v>12970.64</v>
      </c>
      <c r="Y887">
        <f>IF(Source!BI762=2,J887, 0)</f>
        <v>0</v>
      </c>
      <c r="Z887">
        <f>IF(Source!BI762=3,J887, 0)</f>
        <v>0</v>
      </c>
      <c r="AA887">
        <f>IF(Source!BI762=4,J887, 0)</f>
        <v>0</v>
      </c>
    </row>
    <row r="888" spans="1:27" ht="14.25" x14ac:dyDescent="0.2">
      <c r="A888" s="26"/>
      <c r="B888" s="26"/>
      <c r="C888" s="26"/>
      <c r="D888" s="26" t="s">
        <v>314</v>
      </c>
      <c r="E888" s="27" t="s">
        <v>315</v>
      </c>
      <c r="F888" s="10">
        <f>Source!DN760</f>
        <v>104</v>
      </c>
      <c r="G888" s="29"/>
      <c r="H888" s="28"/>
      <c r="I888" s="10"/>
      <c r="J888" s="29">
        <f>SUM(Q880:Q887)</f>
        <v>3503.43</v>
      </c>
      <c r="K888" s="10">
        <f>Source!BZ760</f>
        <v>87</v>
      </c>
      <c r="L888" s="29">
        <f>SUM(R880:R887)</f>
        <v>77342.539999999994</v>
      </c>
    </row>
    <row r="889" spans="1:27" ht="14.25" x14ac:dyDescent="0.2">
      <c r="A889" s="26"/>
      <c r="B889" s="26"/>
      <c r="C889" s="26"/>
      <c r="D889" s="26" t="s">
        <v>316</v>
      </c>
      <c r="E889" s="27" t="s">
        <v>315</v>
      </c>
      <c r="F889" s="10">
        <f>Source!DO760</f>
        <v>79</v>
      </c>
      <c r="G889" s="29"/>
      <c r="H889" s="28"/>
      <c r="I889" s="10"/>
      <c r="J889" s="29">
        <f>SUM(S880:S888)</f>
        <v>2661.26</v>
      </c>
      <c r="K889" s="10">
        <f>Source!CA760</f>
        <v>41</v>
      </c>
      <c r="L889" s="29">
        <f>SUM(T880:T888)</f>
        <v>36448.78</v>
      </c>
    </row>
    <row r="890" spans="1:27" ht="14.25" x14ac:dyDescent="0.2">
      <c r="A890" s="26"/>
      <c r="B890" s="26"/>
      <c r="C890" s="26"/>
      <c r="D890" s="26" t="s">
        <v>325</v>
      </c>
      <c r="E890" s="27" t="s">
        <v>315</v>
      </c>
      <c r="F890" s="10">
        <f>175</f>
        <v>175</v>
      </c>
      <c r="G890" s="29"/>
      <c r="H890" s="28"/>
      <c r="I890" s="10"/>
      <c r="J890" s="29">
        <f>SUM(U880:U889)</f>
        <v>660.96</v>
      </c>
      <c r="K890" s="10">
        <f>160</f>
        <v>160</v>
      </c>
      <c r="L890" s="29">
        <f>SUM(V880:V889)</f>
        <v>15947.58</v>
      </c>
    </row>
    <row r="891" spans="1:27" ht="14.25" x14ac:dyDescent="0.2">
      <c r="A891" s="34"/>
      <c r="B891" s="34"/>
      <c r="C891" s="34"/>
      <c r="D891" s="34" t="s">
        <v>317</v>
      </c>
      <c r="E891" s="35" t="s">
        <v>318</v>
      </c>
      <c r="F891" s="36">
        <f>Source!AQ760</f>
        <v>53</v>
      </c>
      <c r="G891" s="37"/>
      <c r="H891" s="38" t="str">
        <f>Source!DI760</f>
        <v>)*1,15</v>
      </c>
      <c r="I891" s="36">
        <f>Source!AV760</f>
        <v>1</v>
      </c>
      <c r="J891" s="37">
        <f>Source!U760</f>
        <v>259.12892499999998</v>
      </c>
      <c r="K891" s="36"/>
      <c r="L891" s="37"/>
    </row>
    <row r="892" spans="1:27" ht="15" x14ac:dyDescent="0.25">
      <c r="A892" s="39"/>
      <c r="B892" s="39"/>
      <c r="C892" s="39"/>
      <c r="D892" s="40" t="s">
        <v>319</v>
      </c>
      <c r="E892" s="39"/>
      <c r="F892" s="39"/>
      <c r="G892" s="39"/>
      <c r="H892" s="39"/>
      <c r="I892" s="76">
        <f>J882+J883+J885+J888+J889+J890+SUM(J886:J887)</f>
        <v>41983.18</v>
      </c>
      <c r="J892" s="76"/>
      <c r="K892" s="76">
        <f>L882+L883+L885+L888+L889+L890+SUM(L886:L887)</f>
        <v>537533.86</v>
      </c>
      <c r="L892" s="76"/>
      <c r="O892" s="32">
        <f>J882+J883+J885+J888+J889+J890+SUM(J886:J887)</f>
        <v>41983.18</v>
      </c>
      <c r="P892" s="32">
        <f>L882+L883+L885+L888+L889+L890+SUM(L886:L887)</f>
        <v>537533.86</v>
      </c>
      <c r="X892">
        <f>IF(Source!BI760&lt;=1,J882+J883+J885+J888+J889+J890-0, 0)</f>
        <v>14612.07</v>
      </c>
      <c r="Y892">
        <f>IF(Source!BI760=2,J882+J883+J885+J888+J889+J890-0, 0)</f>
        <v>0</v>
      </c>
      <c r="Z892">
        <f>IF(Source!BI760=3,J882+J883+J885+J888+J889+J890-0, 0)</f>
        <v>0</v>
      </c>
      <c r="AA892">
        <f>IF(Source!BI760=4,J882+J883+J885+J888+J889+J890,0)</f>
        <v>0</v>
      </c>
    </row>
    <row r="894" spans="1:27" ht="99.75" x14ac:dyDescent="0.2">
      <c r="A894" s="26">
        <v>6</v>
      </c>
      <c r="B894" s="26">
        <v>6</v>
      </c>
      <c r="C894" s="26" t="str">
        <f>Source!F763</f>
        <v>3.12-3-10</v>
      </c>
      <c r="D894" s="26" t="s">
        <v>150</v>
      </c>
      <c r="E894" s="27" t="str">
        <f>Source!H763</f>
        <v>100 м2</v>
      </c>
      <c r="F894" s="10">
        <f>Source!I763</f>
        <v>2.0500000000000001E-2</v>
      </c>
      <c r="G894" s="29"/>
      <c r="H894" s="28"/>
      <c r="I894" s="10"/>
      <c r="J894" s="29"/>
      <c r="K894" s="10"/>
      <c r="L894" s="29"/>
      <c r="Q894">
        <f>ROUND((Source!DN763/100)*ROUND((ROUND((Source!AF763*Source!AV763*Source!I763),2)),2), 2)</f>
        <v>24.19</v>
      </c>
      <c r="R894">
        <f>Source!X763</f>
        <v>534.03</v>
      </c>
      <c r="S894">
        <f>ROUND((Source!DO763/100)*ROUND((ROUND((Source!AF763*Source!AV763*Source!I763),2)),2), 2)</f>
        <v>18.38</v>
      </c>
      <c r="T894">
        <f>Source!Y763</f>
        <v>251.67</v>
      </c>
      <c r="U894">
        <f>ROUND((175/100)*ROUND((ROUND((Source!AE763*Source!AV763*Source!I763),2)),2), 2)</f>
        <v>0.37</v>
      </c>
      <c r="V894">
        <f>ROUND((160/100)*ROUND(ROUND((ROUND((Source!AE763*Source!AV763*Source!I763),2)*Source!BS763),2), 2), 2)</f>
        <v>8.86</v>
      </c>
    </row>
    <row r="895" spans="1:27" x14ac:dyDescent="0.2">
      <c r="D895" s="30" t="str">
        <f>"Объем: "&amp;Source!I763&amp;"=2,05/"&amp;"100"</f>
        <v>Объем: 0,0205=2,05/100</v>
      </c>
    </row>
    <row r="896" spans="1:27" ht="14.25" x14ac:dyDescent="0.2">
      <c r="A896" s="26"/>
      <c r="B896" s="26"/>
      <c r="C896" s="26"/>
      <c r="D896" s="26" t="s">
        <v>313</v>
      </c>
      <c r="E896" s="27"/>
      <c r="F896" s="10"/>
      <c r="G896" s="29">
        <f>Source!AO763</f>
        <v>986.85</v>
      </c>
      <c r="H896" s="28" t="str">
        <f>Source!DG763</f>
        <v>)*1,15</v>
      </c>
      <c r="I896" s="10">
        <f>Source!AV763</f>
        <v>1</v>
      </c>
      <c r="J896" s="29">
        <f>ROUND((ROUND((Source!AF763*Source!AV763*Source!I763),2)),2)</f>
        <v>23.26</v>
      </c>
      <c r="K896" s="10">
        <f>IF(Source!BA763&lt;&gt; 0, Source!BA763, 1)</f>
        <v>26.39</v>
      </c>
      <c r="L896" s="29">
        <f>Source!S763</f>
        <v>613.83000000000004</v>
      </c>
      <c r="W896">
        <f>J896</f>
        <v>23.26</v>
      </c>
    </row>
    <row r="897" spans="1:27" ht="14.25" x14ac:dyDescent="0.2">
      <c r="A897" s="26"/>
      <c r="B897" s="26"/>
      <c r="C897" s="26"/>
      <c r="D897" s="26" t="s">
        <v>322</v>
      </c>
      <c r="E897" s="27"/>
      <c r="F897" s="10"/>
      <c r="G897" s="29">
        <f>Source!AM763</f>
        <v>50.84</v>
      </c>
      <c r="H897" s="28" t="str">
        <f>Source!DE763</f>
        <v>)*1,25</v>
      </c>
      <c r="I897" s="10">
        <f>Source!AV763</f>
        <v>1</v>
      </c>
      <c r="J897" s="29">
        <f>(ROUND((ROUND((((Source!ET763*1.25))*Source!AV763*Source!I763),2)),2)+ROUND((ROUND(((Source!AE763-((Source!EU763*1.25)))*Source!AV763*Source!I763),2)),2))</f>
        <v>1.3</v>
      </c>
      <c r="K897" s="10">
        <f>IF(Source!BB763&lt;&gt; 0, Source!BB763, 1)</f>
        <v>9.3800000000000008</v>
      </c>
      <c r="L897" s="29">
        <f>Source!Q763</f>
        <v>12.19</v>
      </c>
    </row>
    <row r="898" spans="1:27" ht="14.25" x14ac:dyDescent="0.2">
      <c r="A898" s="26"/>
      <c r="B898" s="26"/>
      <c r="C898" s="26"/>
      <c r="D898" s="26" t="s">
        <v>323</v>
      </c>
      <c r="E898" s="27"/>
      <c r="F898" s="10"/>
      <c r="G898" s="29">
        <f>Source!AN763</f>
        <v>8.01</v>
      </c>
      <c r="H898" s="28" t="str">
        <f>Source!DF763</f>
        <v>)*1,25</v>
      </c>
      <c r="I898" s="10">
        <f>Source!AV763</f>
        <v>1</v>
      </c>
      <c r="J898" s="41">
        <f>ROUND((ROUND((Source!AE763*Source!AV763*Source!I763),2)),2)</f>
        <v>0.21</v>
      </c>
      <c r="K898" s="10">
        <f>IF(Source!BS763&lt;&gt; 0, Source!BS763, 1)</f>
        <v>26.39</v>
      </c>
      <c r="L898" s="41">
        <f>Source!R763</f>
        <v>5.54</v>
      </c>
      <c r="W898">
        <f>J898</f>
        <v>0.21</v>
      </c>
    </row>
    <row r="899" spans="1:27" ht="14.25" x14ac:dyDescent="0.2">
      <c r="A899" s="26"/>
      <c r="B899" s="26"/>
      <c r="C899" s="26"/>
      <c r="D899" s="26" t="s">
        <v>324</v>
      </c>
      <c r="E899" s="27"/>
      <c r="F899" s="10"/>
      <c r="G899" s="29">
        <f>Source!AL763</f>
        <v>7205.92</v>
      </c>
      <c r="H899" s="28" t="str">
        <f>Source!DD763</f>
        <v/>
      </c>
      <c r="I899" s="10">
        <f>Source!AW763</f>
        <v>1</v>
      </c>
      <c r="J899" s="29">
        <f>ROUND((ROUND((Source!AC763*Source!AW763*Source!I763),2)),2)</f>
        <v>147.72</v>
      </c>
      <c r="K899" s="10">
        <f>IF(Source!BC763&lt;&gt; 0, Source!BC763, 1)</f>
        <v>1.95</v>
      </c>
      <c r="L899" s="29">
        <f>Source!P763</f>
        <v>288.05</v>
      </c>
    </row>
    <row r="900" spans="1:27" ht="199.5" x14ac:dyDescent="0.2">
      <c r="A900" s="26" t="s">
        <v>152</v>
      </c>
      <c r="B900" s="26" t="s">
        <v>152</v>
      </c>
      <c r="C900" s="26" t="str">
        <f>Source!F764</f>
        <v>1.1-1-1312</v>
      </c>
      <c r="D900" s="26" t="s">
        <v>282</v>
      </c>
      <c r="E900" s="27" t="str">
        <f>Source!H764</f>
        <v>м2</v>
      </c>
      <c r="F900" s="10">
        <f>Source!I764</f>
        <v>2.7681150000000003</v>
      </c>
      <c r="G900" s="29">
        <f>Source!AK764</f>
        <v>25.09</v>
      </c>
      <c r="H900" s="31" t="s">
        <v>3</v>
      </c>
      <c r="I900" s="10">
        <f>Source!AW764</f>
        <v>1</v>
      </c>
      <c r="J900" s="29">
        <f>ROUND((ROUND((Source!AC764*Source!AW764*Source!I764),2)),2)+(ROUND((ROUND(((Source!ET764)*Source!AV764*Source!I764),2)),2)+ROUND((ROUND(((Source!AE764-(Source!EU764))*Source!AV764*Source!I764),2)),2))+ROUND((ROUND((Source!AF764*Source!AV764*Source!I764),2)),2)</f>
        <v>69.45</v>
      </c>
      <c r="K900" s="10">
        <f>IF(Source!BC764&lt;&gt; 0, Source!BC764, 1)</f>
        <v>10.5</v>
      </c>
      <c r="L900" s="29">
        <f>Source!O764</f>
        <v>729.23</v>
      </c>
      <c r="Q900">
        <f>ROUND((Source!DN764/100)*ROUND((ROUND((Source!AF764*Source!AV764*Source!I764),2)),2), 2)</f>
        <v>0</v>
      </c>
      <c r="R900">
        <f>Source!X764</f>
        <v>0</v>
      </c>
      <c r="S900">
        <f>ROUND((Source!DO764/100)*ROUND((ROUND((Source!AF764*Source!AV764*Source!I764),2)),2), 2)</f>
        <v>0</v>
      </c>
      <c r="T900">
        <f>Source!Y764</f>
        <v>0</v>
      </c>
      <c r="U900">
        <f>ROUND((175/100)*ROUND((ROUND((Source!AE764*Source!AV764*Source!I764),2)),2), 2)</f>
        <v>0</v>
      </c>
      <c r="V900">
        <f>ROUND((160/100)*ROUND(ROUND((ROUND((Source!AE764*Source!AV764*Source!I764),2)*Source!BS764),2), 2), 2)</f>
        <v>0</v>
      </c>
      <c r="X900">
        <f>IF(Source!BI764&lt;=1,J900, 0)</f>
        <v>69.45</v>
      </c>
      <c r="Y900">
        <f>IF(Source!BI764=2,J900, 0)</f>
        <v>0</v>
      </c>
      <c r="Z900">
        <f>IF(Source!BI764=3,J900, 0)</f>
        <v>0</v>
      </c>
      <c r="AA900">
        <f>IF(Source!BI764=4,J900, 0)</f>
        <v>0</v>
      </c>
    </row>
    <row r="901" spans="1:27" ht="228" x14ac:dyDescent="0.2">
      <c r="A901" s="26" t="s">
        <v>153</v>
      </c>
      <c r="B901" s="26" t="s">
        <v>153</v>
      </c>
      <c r="C901" s="26" t="str">
        <f>Source!F765</f>
        <v>1.1-1-1313</v>
      </c>
      <c r="D901" s="26" t="s">
        <v>283</v>
      </c>
      <c r="E901" s="27" t="str">
        <f>Source!H765</f>
        <v>м2</v>
      </c>
      <c r="F901" s="10">
        <f>Source!I765</f>
        <v>1.235535</v>
      </c>
      <c r="G901" s="29">
        <f>Source!AK765</f>
        <v>23.06</v>
      </c>
      <c r="H901" s="31" t="s">
        <v>3</v>
      </c>
      <c r="I901" s="10">
        <f>Source!AW765</f>
        <v>1</v>
      </c>
      <c r="J901" s="29">
        <f>ROUND((ROUND((Source!AC765*Source!AW765*Source!I765),2)),2)+(ROUND((ROUND(((Source!ET765)*Source!AV765*Source!I765),2)),2)+ROUND((ROUND(((Source!AE765-(Source!EU765))*Source!AV765*Source!I765),2)),2))+ROUND((ROUND((Source!AF765*Source!AV765*Source!I765),2)),2)</f>
        <v>28.49</v>
      </c>
      <c r="K901" s="10">
        <f>IF(Source!BC765&lt;&gt; 0, Source!BC765, 1)</f>
        <v>10.74</v>
      </c>
      <c r="L901" s="29">
        <f>Source!O765</f>
        <v>305.98</v>
      </c>
      <c r="Q901">
        <f>ROUND((Source!DN765/100)*ROUND((ROUND((Source!AF765*Source!AV765*Source!I765),2)),2), 2)</f>
        <v>0</v>
      </c>
      <c r="R901">
        <f>Source!X765</f>
        <v>0</v>
      </c>
      <c r="S901">
        <f>ROUND((Source!DO765/100)*ROUND((ROUND((Source!AF765*Source!AV765*Source!I765),2)),2), 2)</f>
        <v>0</v>
      </c>
      <c r="T901">
        <f>Source!Y765</f>
        <v>0</v>
      </c>
      <c r="U901">
        <f>ROUND((175/100)*ROUND((ROUND((Source!AE765*Source!AV765*Source!I765),2)),2), 2)</f>
        <v>0</v>
      </c>
      <c r="V901">
        <f>ROUND((160/100)*ROUND(ROUND((ROUND((Source!AE765*Source!AV765*Source!I765),2)*Source!BS765),2), 2), 2)</f>
        <v>0</v>
      </c>
      <c r="X901">
        <f>IF(Source!BI765&lt;=1,J901, 0)</f>
        <v>28.49</v>
      </c>
      <c r="Y901">
        <f>IF(Source!BI765=2,J901, 0)</f>
        <v>0</v>
      </c>
      <c r="Z901">
        <f>IF(Source!BI765=3,J901, 0)</f>
        <v>0</v>
      </c>
      <c r="AA901">
        <f>IF(Source!BI765=4,J901, 0)</f>
        <v>0</v>
      </c>
    </row>
    <row r="902" spans="1:27" ht="14.25" x14ac:dyDescent="0.2">
      <c r="A902" s="26"/>
      <c r="B902" s="26"/>
      <c r="C902" s="26"/>
      <c r="D902" s="26" t="s">
        <v>314</v>
      </c>
      <c r="E902" s="27" t="s">
        <v>315</v>
      </c>
      <c r="F902" s="10">
        <f>Source!DN763</f>
        <v>104</v>
      </c>
      <c r="G902" s="29"/>
      <c r="H902" s="28"/>
      <c r="I902" s="10"/>
      <c r="J902" s="29">
        <f>SUM(Q894:Q901)</f>
        <v>24.19</v>
      </c>
      <c r="K902" s="10">
        <f>Source!BZ763</f>
        <v>87</v>
      </c>
      <c r="L902" s="29">
        <f>SUM(R894:R901)</f>
        <v>534.03</v>
      </c>
    </row>
    <row r="903" spans="1:27" ht="14.25" x14ac:dyDescent="0.2">
      <c r="A903" s="26"/>
      <c r="B903" s="26"/>
      <c r="C903" s="26"/>
      <c r="D903" s="26" t="s">
        <v>316</v>
      </c>
      <c r="E903" s="27" t="s">
        <v>315</v>
      </c>
      <c r="F903" s="10">
        <f>Source!DO763</f>
        <v>79</v>
      </c>
      <c r="G903" s="29"/>
      <c r="H903" s="28"/>
      <c r="I903" s="10"/>
      <c r="J903" s="29">
        <f>SUM(S894:S902)</f>
        <v>18.38</v>
      </c>
      <c r="K903" s="10">
        <f>Source!CA763</f>
        <v>41</v>
      </c>
      <c r="L903" s="29">
        <f>SUM(T894:T902)</f>
        <v>251.67</v>
      </c>
    </row>
    <row r="904" spans="1:27" ht="14.25" x14ac:dyDescent="0.2">
      <c r="A904" s="26"/>
      <c r="B904" s="26"/>
      <c r="C904" s="26"/>
      <c r="D904" s="26" t="s">
        <v>325</v>
      </c>
      <c r="E904" s="27" t="s">
        <v>315</v>
      </c>
      <c r="F904" s="10">
        <f>175</f>
        <v>175</v>
      </c>
      <c r="G904" s="29"/>
      <c r="H904" s="28"/>
      <c r="I904" s="10"/>
      <c r="J904" s="29">
        <f>SUM(U894:U903)</f>
        <v>0.37</v>
      </c>
      <c r="K904" s="10">
        <f>160</f>
        <v>160</v>
      </c>
      <c r="L904" s="29">
        <f>SUM(V894:V903)</f>
        <v>8.86</v>
      </c>
    </row>
    <row r="905" spans="1:27" ht="14.25" x14ac:dyDescent="0.2">
      <c r="A905" s="34"/>
      <c r="B905" s="34"/>
      <c r="C905" s="34"/>
      <c r="D905" s="34" t="s">
        <v>317</v>
      </c>
      <c r="E905" s="35" t="s">
        <v>318</v>
      </c>
      <c r="F905" s="36">
        <f>Source!AQ763</f>
        <v>85</v>
      </c>
      <c r="G905" s="37"/>
      <c r="H905" s="38" t="str">
        <f>Source!DI763</f>
        <v>)*1,15</v>
      </c>
      <c r="I905" s="36">
        <f>Source!AV763</f>
        <v>1</v>
      </c>
      <c r="J905" s="37">
        <f>Source!U763</f>
        <v>2.0038749999999999</v>
      </c>
      <c r="K905" s="36"/>
      <c r="L905" s="37"/>
    </row>
    <row r="906" spans="1:27" ht="15" x14ac:dyDescent="0.25">
      <c r="A906" s="39"/>
      <c r="B906" s="39"/>
      <c r="C906" s="39"/>
      <c r="D906" s="40" t="s">
        <v>319</v>
      </c>
      <c r="E906" s="39"/>
      <c r="F906" s="39"/>
      <c r="G906" s="39"/>
      <c r="H906" s="39"/>
      <c r="I906" s="76">
        <f>J896+J897+J899+J902+J903+J904+SUM(J900:J901)</f>
        <v>313.15999999999997</v>
      </c>
      <c r="J906" s="76"/>
      <c r="K906" s="76">
        <f>L896+L897+L899+L902+L903+L904+SUM(L900:L901)</f>
        <v>2743.84</v>
      </c>
      <c r="L906" s="76"/>
      <c r="O906" s="32">
        <f>J896+J897+J899+J902+J903+J904+SUM(J900:J901)</f>
        <v>313.15999999999997</v>
      </c>
      <c r="P906" s="32">
        <f>L896+L897+L899+L902+L903+L904+SUM(L900:L901)</f>
        <v>2743.84</v>
      </c>
      <c r="X906">
        <f>IF(Source!BI763&lt;=1,J896+J897+J899+J902+J903+J904-0, 0)</f>
        <v>215.22</v>
      </c>
      <c r="Y906">
        <f>IF(Source!BI763=2,J896+J897+J899+J902+J903+J904-0, 0)</f>
        <v>0</v>
      </c>
      <c r="Z906">
        <f>IF(Source!BI763=3,J896+J897+J899+J902+J903+J904-0, 0)</f>
        <v>0</v>
      </c>
      <c r="AA906">
        <f>IF(Source!BI763=4,J896+J897+J899+J902+J903+J904,0)</f>
        <v>0</v>
      </c>
    </row>
    <row r="909" spans="1:27" ht="16.5" x14ac:dyDescent="0.25">
      <c r="A909" s="75" t="str">
        <f>CONCATENATE("Подраздел: ",IF(Source!G767&lt;&gt;"Новый подраздел", Source!G767, ""))</f>
        <v>Подраздел: Кровля тех. этажа в/о В/5-9</v>
      </c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</row>
    <row r="910" spans="1:27" ht="42.75" x14ac:dyDescent="0.2">
      <c r="A910" s="26">
        <v>1</v>
      </c>
      <c r="B910" s="26">
        <v>1</v>
      </c>
      <c r="C910" s="26" t="str">
        <f>Source!F771</f>
        <v>6.61-26-1</v>
      </c>
      <c r="D910" s="26" t="s">
        <v>21</v>
      </c>
      <c r="E910" s="27" t="str">
        <f>Source!H771</f>
        <v>100 м2</v>
      </c>
      <c r="F910" s="10">
        <f>Source!I771</f>
        <v>7.1999999999999998E-3</v>
      </c>
      <c r="G910" s="29"/>
      <c r="H910" s="28"/>
      <c r="I910" s="10"/>
      <c r="J910" s="29"/>
      <c r="K910" s="10"/>
      <c r="L910" s="29"/>
      <c r="Q910">
        <f>ROUND((Source!DN771/100)*ROUND((ROUND((Source!AF771*Source!AV771*Source!I771),2)),2), 2)</f>
        <v>3.38</v>
      </c>
      <c r="R910">
        <f>Source!X771</f>
        <v>78.14</v>
      </c>
      <c r="S910">
        <f>ROUND((Source!DO771/100)*ROUND((ROUND((Source!AF771*Source!AV771*Source!I771),2)),2), 2)</f>
        <v>2.33</v>
      </c>
      <c r="T910">
        <f>Source!Y771</f>
        <v>45.77</v>
      </c>
      <c r="U910">
        <f>ROUND((175/100)*ROUND((ROUND((Source!AE771*Source!AV771*Source!I771),2)),2), 2)</f>
        <v>0</v>
      </c>
      <c r="V910">
        <f>ROUND((160/100)*ROUND(ROUND((ROUND((Source!AE771*Source!AV771*Source!I771),2)*Source!BS771),2), 2), 2)</f>
        <v>0</v>
      </c>
    </row>
    <row r="911" spans="1:27" x14ac:dyDescent="0.2">
      <c r="D911" s="30" t="str">
        <f>"Объем: "&amp;Source!I771&amp;"=0,72/"&amp;"100"</f>
        <v>Объем: 0,0072=0,72/100</v>
      </c>
    </row>
    <row r="912" spans="1:27" ht="14.25" x14ac:dyDescent="0.2">
      <c r="A912" s="26"/>
      <c r="B912" s="26"/>
      <c r="C912" s="26"/>
      <c r="D912" s="26" t="s">
        <v>313</v>
      </c>
      <c r="E912" s="27"/>
      <c r="F912" s="10"/>
      <c r="G912" s="29">
        <f>Source!AO771</f>
        <v>587.65</v>
      </c>
      <c r="H912" s="28" t="str">
        <f>Source!DG771</f>
        <v/>
      </c>
      <c r="I912" s="10">
        <f>Source!AV771</f>
        <v>1</v>
      </c>
      <c r="J912" s="29">
        <f>ROUND((ROUND((Source!AF771*Source!AV771*Source!I771),2)),2)</f>
        <v>4.2300000000000004</v>
      </c>
      <c r="K912" s="10">
        <f>IF(Source!BA771&lt;&gt; 0, Source!BA771, 1)</f>
        <v>26.39</v>
      </c>
      <c r="L912" s="29">
        <f>Source!S771</f>
        <v>111.63</v>
      </c>
      <c r="W912">
        <f>J912</f>
        <v>4.2300000000000004</v>
      </c>
    </row>
    <row r="913" spans="1:27" ht="28.5" x14ac:dyDescent="0.2">
      <c r="A913" s="26" t="s">
        <v>27</v>
      </c>
      <c r="B913" s="26" t="s">
        <v>27</v>
      </c>
      <c r="C913" s="26" t="str">
        <f>Source!F772</f>
        <v>9999990001</v>
      </c>
      <c r="D913" s="26" t="s">
        <v>29</v>
      </c>
      <c r="E913" s="27" t="str">
        <f>Source!H772</f>
        <v>т</v>
      </c>
      <c r="F913" s="10">
        <f>Source!I772</f>
        <v>-3.3119999999999997E-2</v>
      </c>
      <c r="G913" s="29">
        <f>Source!AK772</f>
        <v>0</v>
      </c>
      <c r="H913" s="31" t="s">
        <v>3</v>
      </c>
      <c r="I913" s="10">
        <f>Source!AW772</f>
        <v>1</v>
      </c>
      <c r="J913" s="29">
        <f>ROUND((ROUND((Source!AC772*Source!AW772*Source!I772),2)),2)+(ROUND((ROUND(((Source!ET772)*Source!AV772*Source!I772),2)),2)+ROUND((ROUND(((Source!AE772-(Source!EU772))*Source!AV772*Source!I772),2)),2))+ROUND((ROUND((Source!AF772*Source!AV772*Source!I772),2)),2)</f>
        <v>0</v>
      </c>
      <c r="K913" s="10">
        <f>IF(Source!BC772&lt;&gt; 0, Source!BC772, 1)</f>
        <v>1</v>
      </c>
      <c r="L913" s="29">
        <f>Source!O772</f>
        <v>0</v>
      </c>
      <c r="Q913">
        <f>ROUND((Source!DN772/100)*ROUND((ROUND((Source!AF772*Source!AV772*Source!I772),2)),2), 2)</f>
        <v>0</v>
      </c>
      <c r="R913">
        <f>Source!X772</f>
        <v>0</v>
      </c>
      <c r="S913">
        <f>ROUND((Source!DO772/100)*ROUND((ROUND((Source!AF772*Source!AV772*Source!I772),2)),2), 2)</f>
        <v>0</v>
      </c>
      <c r="T913">
        <f>Source!Y772</f>
        <v>0</v>
      </c>
      <c r="U913">
        <f>ROUND((175/100)*ROUND((ROUND((Source!AE772*Source!AV772*Source!I772),2)),2), 2)</f>
        <v>0</v>
      </c>
      <c r="V913">
        <f>ROUND((160/100)*ROUND(ROUND((ROUND((Source!AE772*Source!AV772*Source!I772),2)*Source!BS772),2), 2), 2)</f>
        <v>0</v>
      </c>
      <c r="X913">
        <f>IF(Source!BI772&lt;=1,J913, 0)</f>
        <v>0</v>
      </c>
      <c r="Y913">
        <f>IF(Source!BI772=2,J913, 0)</f>
        <v>0</v>
      </c>
      <c r="Z913">
        <f>IF(Source!BI772=3,J913, 0)</f>
        <v>0</v>
      </c>
      <c r="AA913">
        <f>IF(Source!BI772=4,J913, 0)</f>
        <v>0</v>
      </c>
    </row>
    <row r="914" spans="1:27" ht="14.25" x14ac:dyDescent="0.2">
      <c r="A914" s="26"/>
      <c r="B914" s="26"/>
      <c r="C914" s="26"/>
      <c r="D914" s="26" t="s">
        <v>314</v>
      </c>
      <c r="E914" s="27" t="s">
        <v>315</v>
      </c>
      <c r="F914" s="10">
        <f>Source!DN771</f>
        <v>80</v>
      </c>
      <c r="G914" s="29"/>
      <c r="H914" s="28"/>
      <c r="I914" s="10"/>
      <c r="J914" s="29">
        <f>SUM(Q910:Q913)</f>
        <v>3.38</v>
      </c>
      <c r="K914" s="10">
        <f>Source!BZ771</f>
        <v>70</v>
      </c>
      <c r="L914" s="29">
        <f>SUM(R910:R913)</f>
        <v>78.14</v>
      </c>
    </row>
    <row r="915" spans="1:27" ht="14.25" x14ac:dyDescent="0.2">
      <c r="A915" s="26"/>
      <c r="B915" s="26"/>
      <c r="C915" s="26"/>
      <c r="D915" s="26" t="s">
        <v>316</v>
      </c>
      <c r="E915" s="27" t="s">
        <v>315</v>
      </c>
      <c r="F915" s="10">
        <f>Source!DO771</f>
        <v>55</v>
      </c>
      <c r="G915" s="29"/>
      <c r="H915" s="28"/>
      <c r="I915" s="10"/>
      <c r="J915" s="29">
        <f>SUM(S910:S914)</f>
        <v>2.33</v>
      </c>
      <c r="K915" s="10">
        <f>Source!CA771</f>
        <v>41</v>
      </c>
      <c r="L915" s="29">
        <f>SUM(T910:T914)</f>
        <v>45.77</v>
      </c>
    </row>
    <row r="916" spans="1:27" ht="14.25" x14ac:dyDescent="0.2">
      <c r="A916" s="34"/>
      <c r="B916" s="34"/>
      <c r="C916" s="34"/>
      <c r="D916" s="34" t="s">
        <v>317</v>
      </c>
      <c r="E916" s="35" t="s">
        <v>318</v>
      </c>
      <c r="F916" s="36">
        <f>Source!AQ771</f>
        <v>57.5</v>
      </c>
      <c r="G916" s="37"/>
      <c r="H916" s="38" t="str">
        <f>Source!DI771</f>
        <v/>
      </c>
      <c r="I916" s="36">
        <f>Source!AV771</f>
        <v>1</v>
      </c>
      <c r="J916" s="37">
        <f>Source!U771</f>
        <v>0.41399999999999998</v>
      </c>
      <c r="K916" s="36"/>
      <c r="L916" s="37"/>
    </row>
    <row r="917" spans="1:27" ht="15" x14ac:dyDescent="0.25">
      <c r="A917" s="39"/>
      <c r="B917" s="39"/>
      <c r="C917" s="39"/>
      <c r="D917" s="40" t="s">
        <v>319</v>
      </c>
      <c r="E917" s="39"/>
      <c r="F917" s="39"/>
      <c r="G917" s="39"/>
      <c r="H917" s="39"/>
      <c r="I917" s="76">
        <f>J912+J914+J915+SUM(J913:J913)</f>
        <v>9.9400000000000013</v>
      </c>
      <c r="J917" s="76"/>
      <c r="K917" s="76">
        <f>L912+L914+L915+SUM(L913:L913)</f>
        <v>235.54</v>
      </c>
      <c r="L917" s="76"/>
      <c r="O917" s="32">
        <f>J912+J914+J915+SUM(J913:J913)</f>
        <v>9.9400000000000013</v>
      </c>
      <c r="P917" s="32">
        <f>L912+L914+L915+SUM(L913:L913)</f>
        <v>235.54</v>
      </c>
      <c r="X917">
        <f>IF(Source!BI771&lt;=1,J912+J914+J915-0, 0)</f>
        <v>9.9400000000000013</v>
      </c>
      <c r="Y917">
        <f>IF(Source!BI771=2,J912+J914+J915-0, 0)</f>
        <v>0</v>
      </c>
      <c r="Z917">
        <f>IF(Source!BI771=3,J912+J914+J915-0, 0)</f>
        <v>0</v>
      </c>
      <c r="AA917">
        <f>IF(Source!BI771=4,J912+J914+J915,0)</f>
        <v>0</v>
      </c>
    </row>
    <row r="919" spans="1:27" ht="42.75" x14ac:dyDescent="0.2">
      <c r="A919" s="26">
        <v>2</v>
      </c>
      <c r="B919" s="26">
        <v>2</v>
      </c>
      <c r="C919" s="26" t="str">
        <f>Source!F773</f>
        <v>6.62-31-1</v>
      </c>
      <c r="D919" s="26" t="s">
        <v>33</v>
      </c>
      <c r="E919" s="27" t="str">
        <f>Source!H773</f>
        <v>1 м2 поверхности</v>
      </c>
      <c r="F919" s="10">
        <f>Source!I773</f>
        <v>0.35</v>
      </c>
      <c r="G919" s="29"/>
      <c r="H919" s="28"/>
      <c r="I919" s="10"/>
      <c r="J919" s="29"/>
      <c r="K919" s="10"/>
      <c r="L919" s="29"/>
      <c r="Q919">
        <f>ROUND((Source!DN773/100)*ROUND((ROUND((Source!AF773*Source!AV773*Source!I773),2)),2), 2)</f>
        <v>2.15</v>
      </c>
      <c r="R919">
        <f>Source!X773</f>
        <v>47.09</v>
      </c>
      <c r="S919">
        <f>ROUND((Source!DO773/100)*ROUND((ROUND((Source!AF773*Source!AV773*Source!I773),2)),2), 2)</f>
        <v>1.38</v>
      </c>
      <c r="T919">
        <f>Source!Y773</f>
        <v>23.26</v>
      </c>
      <c r="U919">
        <f>ROUND((175/100)*ROUND((ROUND((Source!AE773*Source!AV773*Source!I773),2)),2), 2)</f>
        <v>0</v>
      </c>
      <c r="V919">
        <f>ROUND((160/100)*ROUND(ROUND((ROUND((Source!AE773*Source!AV773*Source!I773),2)*Source!BS773),2), 2), 2)</f>
        <v>0</v>
      </c>
    </row>
    <row r="920" spans="1:27" ht="14.25" x14ac:dyDescent="0.2">
      <c r="A920" s="26"/>
      <c r="B920" s="26"/>
      <c r="C920" s="26"/>
      <c r="D920" s="26" t="s">
        <v>313</v>
      </c>
      <c r="E920" s="27"/>
      <c r="F920" s="10"/>
      <c r="G920" s="29">
        <f>Source!AO773</f>
        <v>6.13</v>
      </c>
      <c r="H920" s="28" t="str">
        <f>Source!DG773</f>
        <v/>
      </c>
      <c r="I920" s="10">
        <f>Source!AV773</f>
        <v>1</v>
      </c>
      <c r="J920" s="29">
        <f>ROUND((ROUND((Source!AF773*Source!AV773*Source!I773),2)),2)</f>
        <v>2.15</v>
      </c>
      <c r="K920" s="10">
        <f>IF(Source!BA773&lt;&gt; 0, Source!BA773, 1)</f>
        <v>26.39</v>
      </c>
      <c r="L920" s="29">
        <f>Source!S773</f>
        <v>56.74</v>
      </c>
      <c r="W920">
        <f>J920</f>
        <v>2.15</v>
      </c>
    </row>
    <row r="921" spans="1:27" ht="14.25" x14ac:dyDescent="0.2">
      <c r="A921" s="26"/>
      <c r="B921" s="26"/>
      <c r="C921" s="26"/>
      <c r="D921" s="26" t="s">
        <v>314</v>
      </c>
      <c r="E921" s="27" t="s">
        <v>315</v>
      </c>
      <c r="F921" s="10">
        <f>Source!DN773</f>
        <v>100</v>
      </c>
      <c r="G921" s="29"/>
      <c r="H921" s="28"/>
      <c r="I921" s="10"/>
      <c r="J921" s="29">
        <f>SUM(Q919:Q920)</f>
        <v>2.15</v>
      </c>
      <c r="K921" s="10">
        <f>Source!BZ773</f>
        <v>83</v>
      </c>
      <c r="L921" s="29">
        <f>SUM(R919:R920)</f>
        <v>47.09</v>
      </c>
    </row>
    <row r="922" spans="1:27" ht="14.25" x14ac:dyDescent="0.2">
      <c r="A922" s="26"/>
      <c r="B922" s="26"/>
      <c r="C922" s="26"/>
      <c r="D922" s="26" t="s">
        <v>316</v>
      </c>
      <c r="E922" s="27" t="s">
        <v>315</v>
      </c>
      <c r="F922" s="10">
        <f>Source!DO773</f>
        <v>64</v>
      </c>
      <c r="G922" s="29"/>
      <c r="H922" s="28"/>
      <c r="I922" s="10"/>
      <c r="J922" s="29">
        <f>SUM(S919:S921)</f>
        <v>1.38</v>
      </c>
      <c r="K922" s="10">
        <f>Source!CA773</f>
        <v>41</v>
      </c>
      <c r="L922" s="29">
        <f>SUM(T919:T921)</f>
        <v>23.26</v>
      </c>
    </row>
    <row r="923" spans="1:27" ht="14.25" x14ac:dyDescent="0.2">
      <c r="A923" s="34"/>
      <c r="B923" s="34"/>
      <c r="C923" s="34"/>
      <c r="D923" s="34" t="s">
        <v>317</v>
      </c>
      <c r="E923" s="35" t="s">
        <v>318</v>
      </c>
      <c r="F923" s="36">
        <f>Source!AQ773</f>
        <v>0.6</v>
      </c>
      <c r="G923" s="37"/>
      <c r="H923" s="38" t="str">
        <f>Source!DI773</f>
        <v/>
      </c>
      <c r="I923" s="36">
        <f>Source!AV773</f>
        <v>1</v>
      </c>
      <c r="J923" s="37">
        <f>Source!U773</f>
        <v>0.21</v>
      </c>
      <c r="K923" s="36"/>
      <c r="L923" s="37"/>
    </row>
    <row r="924" spans="1:27" ht="15" x14ac:dyDescent="0.25">
      <c r="A924" s="39"/>
      <c r="B924" s="39"/>
      <c r="C924" s="39"/>
      <c r="D924" s="40" t="s">
        <v>319</v>
      </c>
      <c r="E924" s="39"/>
      <c r="F924" s="39"/>
      <c r="G924" s="39"/>
      <c r="H924" s="39"/>
      <c r="I924" s="76">
        <f>J920+J921+J922</f>
        <v>5.68</v>
      </c>
      <c r="J924" s="76"/>
      <c r="K924" s="76">
        <f>L920+L921+L922</f>
        <v>127.09000000000002</v>
      </c>
      <c r="L924" s="76"/>
      <c r="O924" s="32">
        <f>J920+J921+J922</f>
        <v>5.68</v>
      </c>
      <c r="P924" s="32">
        <f>L920+L921+L922</f>
        <v>127.09000000000002</v>
      </c>
      <c r="X924">
        <f>IF(Source!BI773&lt;=1,J920+J921+J922-0, 0)</f>
        <v>5.68</v>
      </c>
      <c r="Y924">
        <f>IF(Source!BI773=2,J920+J921+J922-0, 0)</f>
        <v>0</v>
      </c>
      <c r="Z924">
        <f>IF(Source!BI773=3,J920+J921+J922-0, 0)</f>
        <v>0</v>
      </c>
      <c r="AA924">
        <f>IF(Source!BI773=4,J920+J921+J922,0)</f>
        <v>0</v>
      </c>
    </row>
    <row r="926" spans="1:27" ht="28.5" x14ac:dyDescent="0.2">
      <c r="A926" s="26">
        <v>3</v>
      </c>
      <c r="B926" s="26">
        <v>3</v>
      </c>
      <c r="C926" s="26" t="str">
        <f>Source!F774</f>
        <v>6.58-2-1</v>
      </c>
      <c r="D926" s="26" t="s">
        <v>40</v>
      </c>
      <c r="E926" s="27" t="str">
        <f>Source!H774</f>
        <v>100 м2</v>
      </c>
      <c r="F926" s="10">
        <f>Source!I774</f>
        <v>1.52E-2</v>
      </c>
      <c r="G926" s="29"/>
      <c r="H926" s="28"/>
      <c r="I926" s="10"/>
      <c r="J926" s="29"/>
      <c r="K926" s="10"/>
      <c r="L926" s="29"/>
      <c r="Q926">
        <f>ROUND((Source!DN774/100)*ROUND((ROUND((Source!AF774*Source!AV774*Source!I774),2)),2), 2)</f>
        <v>2.33</v>
      </c>
      <c r="R926">
        <f>Source!X774</f>
        <v>53.75</v>
      </c>
      <c r="S926">
        <f>ROUND((Source!DO774/100)*ROUND((ROUND((Source!AF774*Source!AV774*Source!I774),2)),2), 2)</f>
        <v>1.6</v>
      </c>
      <c r="T926">
        <f>Source!Y774</f>
        <v>31.48</v>
      </c>
      <c r="U926">
        <f>ROUND((175/100)*ROUND((ROUND((Source!AE774*Source!AV774*Source!I774),2)),2), 2)</f>
        <v>0</v>
      </c>
      <c r="V926">
        <f>ROUND((160/100)*ROUND(ROUND((ROUND((Source!AE774*Source!AV774*Source!I774),2)*Source!BS774),2), 2), 2)</f>
        <v>0</v>
      </c>
    </row>
    <row r="927" spans="1:27" x14ac:dyDescent="0.2">
      <c r="D927" s="30" t="str">
        <f>"Объем: "&amp;Source!I774&amp;"=1,52/"&amp;"100"</f>
        <v>Объем: 0,0152=1,52/100</v>
      </c>
    </row>
    <row r="928" spans="1:27" ht="14.25" x14ac:dyDescent="0.2">
      <c r="A928" s="26"/>
      <c r="B928" s="26"/>
      <c r="C928" s="26"/>
      <c r="D928" s="26" t="s">
        <v>313</v>
      </c>
      <c r="E928" s="27"/>
      <c r="F928" s="10"/>
      <c r="G928" s="29">
        <f>Source!AO774</f>
        <v>191.34</v>
      </c>
      <c r="H928" s="28" t="str">
        <f>Source!DG774</f>
        <v/>
      </c>
      <c r="I928" s="10">
        <f>Source!AV774</f>
        <v>1</v>
      </c>
      <c r="J928" s="29">
        <f>ROUND((ROUND((Source!AF774*Source!AV774*Source!I774),2)),2)</f>
        <v>2.91</v>
      </c>
      <c r="K928" s="10">
        <f>IF(Source!BA774&lt;&gt; 0, Source!BA774, 1)</f>
        <v>26.39</v>
      </c>
      <c r="L928" s="29">
        <f>Source!S774</f>
        <v>76.790000000000006</v>
      </c>
      <c r="W928">
        <f>J928</f>
        <v>2.91</v>
      </c>
    </row>
    <row r="929" spans="1:27" ht="28.5" x14ac:dyDescent="0.2">
      <c r="A929" s="26" t="s">
        <v>44</v>
      </c>
      <c r="B929" s="26" t="s">
        <v>44</v>
      </c>
      <c r="C929" s="26" t="str">
        <f>Source!F775</f>
        <v>9999990001</v>
      </c>
      <c r="D929" s="26" t="s">
        <v>29</v>
      </c>
      <c r="E929" s="27" t="str">
        <f>Source!H775</f>
        <v>т</v>
      </c>
      <c r="F929" s="10">
        <f>Source!I775</f>
        <v>-1.5504E-2</v>
      </c>
      <c r="G929" s="29">
        <f>Source!AK775</f>
        <v>0</v>
      </c>
      <c r="H929" s="31" t="s">
        <v>3</v>
      </c>
      <c r="I929" s="10">
        <f>Source!AW775</f>
        <v>1</v>
      </c>
      <c r="J929" s="29">
        <f>ROUND((ROUND((Source!AC775*Source!AW775*Source!I775),2)),2)+(ROUND((ROUND(((Source!ET775)*Source!AV775*Source!I775),2)),2)+ROUND((ROUND(((Source!AE775-(Source!EU775))*Source!AV775*Source!I775),2)),2))+ROUND((ROUND((Source!AF775*Source!AV775*Source!I775),2)),2)</f>
        <v>0</v>
      </c>
      <c r="K929" s="10">
        <f>IF(Source!BC775&lt;&gt; 0, Source!BC775, 1)</f>
        <v>1</v>
      </c>
      <c r="L929" s="29">
        <f>Source!O775</f>
        <v>0</v>
      </c>
      <c r="Q929">
        <f>ROUND((Source!DN775/100)*ROUND((ROUND((Source!AF775*Source!AV775*Source!I775),2)),2), 2)</f>
        <v>0</v>
      </c>
      <c r="R929">
        <f>Source!X775</f>
        <v>0</v>
      </c>
      <c r="S929">
        <f>ROUND((Source!DO775/100)*ROUND((ROUND((Source!AF775*Source!AV775*Source!I775),2)),2), 2)</f>
        <v>0</v>
      </c>
      <c r="T929">
        <f>Source!Y775</f>
        <v>0</v>
      </c>
      <c r="U929">
        <f>ROUND((175/100)*ROUND((ROUND((Source!AE775*Source!AV775*Source!I775),2)),2), 2)</f>
        <v>0</v>
      </c>
      <c r="V929">
        <f>ROUND((160/100)*ROUND(ROUND((ROUND((Source!AE775*Source!AV775*Source!I775),2)*Source!BS775),2), 2), 2)</f>
        <v>0</v>
      </c>
      <c r="X929">
        <f>IF(Source!BI775&lt;=1,J929, 0)</f>
        <v>0</v>
      </c>
      <c r="Y929">
        <f>IF(Source!BI775=2,J929, 0)</f>
        <v>0</v>
      </c>
      <c r="Z929">
        <f>IF(Source!BI775=3,J929, 0)</f>
        <v>0</v>
      </c>
      <c r="AA929">
        <f>IF(Source!BI775=4,J929, 0)</f>
        <v>0</v>
      </c>
    </row>
    <row r="930" spans="1:27" ht="14.25" x14ac:dyDescent="0.2">
      <c r="A930" s="26"/>
      <c r="B930" s="26"/>
      <c r="C930" s="26"/>
      <c r="D930" s="26" t="s">
        <v>314</v>
      </c>
      <c r="E930" s="27" t="s">
        <v>315</v>
      </c>
      <c r="F930" s="10">
        <f>Source!DN774</f>
        <v>80</v>
      </c>
      <c r="G930" s="29"/>
      <c r="H930" s="28"/>
      <c r="I930" s="10"/>
      <c r="J930" s="29">
        <f>SUM(Q926:Q929)</f>
        <v>2.33</v>
      </c>
      <c r="K930" s="10">
        <f>Source!BZ774</f>
        <v>70</v>
      </c>
      <c r="L930" s="29">
        <f>SUM(R926:R929)</f>
        <v>53.75</v>
      </c>
    </row>
    <row r="931" spans="1:27" ht="14.25" x14ac:dyDescent="0.2">
      <c r="A931" s="26"/>
      <c r="B931" s="26"/>
      <c r="C931" s="26"/>
      <c r="D931" s="26" t="s">
        <v>316</v>
      </c>
      <c r="E931" s="27" t="s">
        <v>315</v>
      </c>
      <c r="F931" s="10">
        <f>Source!DO774</f>
        <v>55</v>
      </c>
      <c r="G931" s="29"/>
      <c r="H931" s="28"/>
      <c r="I931" s="10"/>
      <c r="J931" s="29">
        <f>SUM(S926:S930)</f>
        <v>1.6</v>
      </c>
      <c r="K931" s="10">
        <f>Source!CA774</f>
        <v>41</v>
      </c>
      <c r="L931" s="29">
        <f>SUM(T926:T930)</f>
        <v>31.48</v>
      </c>
    </row>
    <row r="932" spans="1:27" ht="14.25" x14ac:dyDescent="0.2">
      <c r="A932" s="34"/>
      <c r="B932" s="34"/>
      <c r="C932" s="34"/>
      <c r="D932" s="34" t="s">
        <v>317</v>
      </c>
      <c r="E932" s="35" t="s">
        <v>318</v>
      </c>
      <c r="F932" s="36">
        <f>Source!AQ774</f>
        <v>17.41</v>
      </c>
      <c r="G932" s="37"/>
      <c r="H932" s="38" t="str">
        <f>Source!DI774</f>
        <v/>
      </c>
      <c r="I932" s="36">
        <f>Source!AV774</f>
        <v>1</v>
      </c>
      <c r="J932" s="37">
        <f>Source!U774</f>
        <v>0.26463199999999998</v>
      </c>
      <c r="K932" s="36"/>
      <c r="L932" s="37"/>
    </row>
    <row r="933" spans="1:27" ht="15" x14ac:dyDescent="0.25">
      <c r="A933" s="39"/>
      <c r="B933" s="39"/>
      <c r="C933" s="39"/>
      <c r="D933" s="40" t="s">
        <v>319</v>
      </c>
      <c r="E933" s="39"/>
      <c r="F933" s="39"/>
      <c r="G933" s="39"/>
      <c r="H933" s="39"/>
      <c r="I933" s="76">
        <f>J928+J930+J931+SUM(J929:J929)</f>
        <v>6.84</v>
      </c>
      <c r="J933" s="76"/>
      <c r="K933" s="76">
        <f>L928+L930+L931+SUM(L929:L929)</f>
        <v>162.02000000000001</v>
      </c>
      <c r="L933" s="76"/>
      <c r="O933" s="32">
        <f>J928+J930+J931+SUM(J929:J929)</f>
        <v>6.84</v>
      </c>
      <c r="P933" s="32">
        <f>L928+L930+L931+SUM(L929:L929)</f>
        <v>162.02000000000001</v>
      </c>
      <c r="X933">
        <f>IF(Source!BI774&lt;=1,J928+J930+J931-0, 0)</f>
        <v>6.84</v>
      </c>
      <c r="Y933">
        <f>IF(Source!BI774=2,J928+J930+J931-0, 0)</f>
        <v>0</v>
      </c>
      <c r="Z933">
        <f>IF(Source!BI774=3,J928+J930+J931-0, 0)</f>
        <v>0</v>
      </c>
      <c r="AA933">
        <f>IF(Source!BI774=4,J928+J930+J931,0)</f>
        <v>0</v>
      </c>
    </row>
    <row r="936" spans="1:27" ht="15" x14ac:dyDescent="0.25">
      <c r="A936" s="81" t="str">
        <f>CONCATENATE("Итого по подразделу: ",IF(Source!G779&lt;&gt;"Новый подраздел", Source!G779, ""))</f>
        <v>Итого по подразделу: Кровля тех. этажа в/о В/5-9</v>
      </c>
      <c r="B936" s="81"/>
      <c r="C936" s="81"/>
      <c r="D936" s="81"/>
      <c r="E936" s="81"/>
      <c r="F936" s="81"/>
      <c r="G936" s="81"/>
      <c r="H936" s="81"/>
      <c r="I936" s="79">
        <f>SUM(O909:O935)</f>
        <v>22.46</v>
      </c>
      <c r="J936" s="80"/>
      <c r="K936" s="79">
        <f>SUM(P909:P935)</f>
        <v>524.65</v>
      </c>
      <c r="L936" s="80"/>
    </row>
    <row r="937" spans="1:27" hidden="1" x14ac:dyDescent="0.2">
      <c r="A937" t="s">
        <v>320</v>
      </c>
      <c r="I937">
        <f>SUM(AC909:AC936)</f>
        <v>0</v>
      </c>
      <c r="K937">
        <f>SUM(AD909:AD936)</f>
        <v>0</v>
      </c>
    </row>
    <row r="938" spans="1:27" hidden="1" x14ac:dyDescent="0.2">
      <c r="A938" t="s">
        <v>321</v>
      </c>
      <c r="I938">
        <f>SUM(AE909:AE937)</f>
        <v>0</v>
      </c>
      <c r="K938">
        <f>SUM(AF909:AF937)</f>
        <v>0</v>
      </c>
    </row>
    <row r="940" spans="1:27" ht="16.5" x14ac:dyDescent="0.25">
      <c r="A940" s="75" t="str">
        <f>CONCATENATE("Подраздел: ",IF(Source!G809&lt;&gt;"Новый подраздел", Source!G809, ""))</f>
        <v>Подраздел: Монтажные (кровельные)работы</v>
      </c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</row>
    <row r="941" spans="1:27" ht="28.5" x14ac:dyDescent="0.2">
      <c r="A941" s="26">
        <v>1</v>
      </c>
      <c r="B941" s="26">
        <v>1</v>
      </c>
      <c r="C941" s="26" t="str">
        <f>Source!F813</f>
        <v>6.58-31-3</v>
      </c>
      <c r="D941" s="26" t="s">
        <v>110</v>
      </c>
      <c r="E941" s="27" t="str">
        <f>Source!H813</f>
        <v>100 мест</v>
      </c>
      <c r="F941" s="10">
        <f>Source!I813</f>
        <v>0.01</v>
      </c>
      <c r="G941" s="29"/>
      <c r="H941" s="28"/>
      <c r="I941" s="10"/>
      <c r="J941" s="29"/>
      <c r="K941" s="10"/>
      <c r="L941" s="29"/>
      <c r="Q941">
        <f>ROUND((Source!DN813/100)*ROUND((ROUND((Source!AF813*Source!AV813*Source!I813),2)),2), 2)</f>
        <v>13.64</v>
      </c>
      <c r="R941">
        <f>Source!X813</f>
        <v>301.23</v>
      </c>
      <c r="S941">
        <f>ROUND((Source!DO813/100)*ROUND((ROUND((Source!AF813*Source!AV813*Source!I813),2)),2), 2)</f>
        <v>10.36</v>
      </c>
      <c r="T941">
        <f>Source!Y813</f>
        <v>141.96</v>
      </c>
      <c r="U941">
        <f>ROUND((175/100)*ROUND((ROUND((Source!AE813*Source!AV813*Source!I813),2)),2), 2)</f>
        <v>0.26</v>
      </c>
      <c r="V941">
        <f>ROUND((160/100)*ROUND(ROUND((ROUND((Source!AE813*Source!AV813*Source!I813),2)*Source!BS813),2), 2), 2)</f>
        <v>6.34</v>
      </c>
    </row>
    <row r="942" spans="1:27" x14ac:dyDescent="0.2">
      <c r="D942" s="30" t="str">
        <f>"Объем: "&amp;Source!I813&amp;"=1/"&amp;"100"</f>
        <v>Объем: 0,01=1/100</v>
      </c>
    </row>
    <row r="943" spans="1:27" ht="14.25" x14ac:dyDescent="0.2">
      <c r="A943" s="26"/>
      <c r="B943" s="26"/>
      <c r="C943" s="26"/>
      <c r="D943" s="26" t="s">
        <v>313</v>
      </c>
      <c r="E943" s="27"/>
      <c r="F943" s="10"/>
      <c r="G943" s="29">
        <f>Source!AO813</f>
        <v>1311.93</v>
      </c>
      <c r="H943" s="28" t="str">
        <f>Source!DG813</f>
        <v/>
      </c>
      <c r="I943" s="10">
        <f>Source!AV813</f>
        <v>1</v>
      </c>
      <c r="J943" s="29">
        <f>ROUND((ROUND((Source!AF813*Source!AV813*Source!I813),2)),2)</f>
        <v>13.12</v>
      </c>
      <c r="K943" s="10">
        <f>IF(Source!BA813&lt;&gt; 0, Source!BA813, 1)</f>
        <v>26.39</v>
      </c>
      <c r="L943" s="29">
        <f>Source!S813</f>
        <v>346.24</v>
      </c>
      <c r="W943">
        <f>J943</f>
        <v>13.12</v>
      </c>
    </row>
    <row r="944" spans="1:27" ht="14.25" x14ac:dyDescent="0.2">
      <c r="A944" s="26"/>
      <c r="B944" s="26"/>
      <c r="C944" s="26"/>
      <c r="D944" s="26" t="s">
        <v>322</v>
      </c>
      <c r="E944" s="27"/>
      <c r="F944" s="10"/>
      <c r="G944" s="29">
        <f>Source!AM813</f>
        <v>41.45</v>
      </c>
      <c r="H944" s="28" t="str">
        <f>Source!DE813</f>
        <v/>
      </c>
      <c r="I944" s="10">
        <f>Source!AV813</f>
        <v>1</v>
      </c>
      <c r="J944" s="29">
        <f>(ROUND((ROUND(((Source!ET813)*Source!AV813*Source!I813),2)),2)+ROUND((ROUND(((Source!AE813-(Source!EU813))*Source!AV813*Source!I813),2)),2))</f>
        <v>0.41</v>
      </c>
      <c r="K944" s="10">
        <f>IF(Source!BB813&lt;&gt; 0, Source!BB813, 1)</f>
        <v>14.75</v>
      </c>
      <c r="L944" s="29">
        <f>Source!Q813</f>
        <v>6.05</v>
      </c>
    </row>
    <row r="945" spans="1:27" ht="14.25" x14ac:dyDescent="0.2">
      <c r="A945" s="26"/>
      <c r="B945" s="26"/>
      <c r="C945" s="26"/>
      <c r="D945" s="26" t="s">
        <v>323</v>
      </c>
      <c r="E945" s="27"/>
      <c r="F945" s="10"/>
      <c r="G945" s="29">
        <f>Source!AN813</f>
        <v>15.08</v>
      </c>
      <c r="H945" s="28" t="str">
        <f>Source!DF813</f>
        <v/>
      </c>
      <c r="I945" s="10">
        <f>Source!AV813</f>
        <v>1</v>
      </c>
      <c r="J945" s="41">
        <f>ROUND((ROUND((Source!AE813*Source!AV813*Source!I813),2)),2)</f>
        <v>0.15</v>
      </c>
      <c r="K945" s="10">
        <f>IF(Source!BS813&lt;&gt; 0, Source!BS813, 1)</f>
        <v>26.39</v>
      </c>
      <c r="L945" s="41">
        <f>Source!R813</f>
        <v>3.96</v>
      </c>
      <c r="W945">
        <f>J945</f>
        <v>0.15</v>
      </c>
    </row>
    <row r="946" spans="1:27" ht="14.25" x14ac:dyDescent="0.2">
      <c r="A946" s="26"/>
      <c r="B946" s="26"/>
      <c r="C946" s="26"/>
      <c r="D946" s="26" t="s">
        <v>324</v>
      </c>
      <c r="E946" s="27"/>
      <c r="F946" s="10"/>
      <c r="G946" s="29">
        <f>Source!AL813</f>
        <v>972.06</v>
      </c>
      <c r="H946" s="28" t="str">
        <f>Source!DD813</f>
        <v/>
      </c>
      <c r="I946" s="10">
        <f>Source!AW813</f>
        <v>1</v>
      </c>
      <c r="J946" s="29">
        <f>ROUND((ROUND((Source!AC813*Source!AW813*Source!I813),2)),2)</f>
        <v>9.7200000000000006</v>
      </c>
      <c r="K946" s="10">
        <f>IF(Source!BC813&lt;&gt; 0, Source!BC813, 1)</f>
        <v>8.3000000000000007</v>
      </c>
      <c r="L946" s="29">
        <f>Source!P813</f>
        <v>80.680000000000007</v>
      </c>
    </row>
    <row r="947" spans="1:27" ht="28.5" x14ac:dyDescent="0.2">
      <c r="A947" s="26" t="s">
        <v>27</v>
      </c>
      <c r="B947" s="26" t="s">
        <v>27</v>
      </c>
      <c r="C947" s="26" t="str">
        <f>Source!F814</f>
        <v>9999990001</v>
      </c>
      <c r="D947" s="26" t="s">
        <v>29</v>
      </c>
      <c r="E947" s="27" t="str">
        <f>Source!H814</f>
        <v>т</v>
      </c>
      <c r="F947" s="10">
        <f>Source!I814</f>
        <v>-1.2800000000000001E-2</v>
      </c>
      <c r="G947" s="29">
        <f>Source!AK814</f>
        <v>0</v>
      </c>
      <c r="H947" s="31" t="s">
        <v>3</v>
      </c>
      <c r="I947" s="10">
        <f>Source!AW814</f>
        <v>1</v>
      </c>
      <c r="J947" s="29">
        <f>ROUND((ROUND((Source!AC814*Source!AW814*Source!I814),2)),2)+(ROUND((ROUND(((Source!ET814)*Source!AV814*Source!I814),2)),2)+ROUND((ROUND(((Source!AE814-(Source!EU814))*Source!AV814*Source!I814),2)),2))+ROUND((ROUND((Source!AF814*Source!AV814*Source!I814),2)),2)</f>
        <v>0</v>
      </c>
      <c r="K947" s="10">
        <f>IF(Source!BC814&lt;&gt; 0, Source!BC814, 1)</f>
        <v>1</v>
      </c>
      <c r="L947" s="29">
        <f>Source!O814</f>
        <v>0</v>
      </c>
      <c r="Q947">
        <f>ROUND((Source!DN814/100)*ROUND((ROUND((Source!AF814*Source!AV814*Source!I814),2)),2), 2)</f>
        <v>0</v>
      </c>
      <c r="R947">
        <f>Source!X814</f>
        <v>0</v>
      </c>
      <c r="S947">
        <f>ROUND((Source!DO814/100)*ROUND((ROUND((Source!AF814*Source!AV814*Source!I814),2)),2), 2)</f>
        <v>0</v>
      </c>
      <c r="T947">
        <f>Source!Y814</f>
        <v>0</v>
      </c>
      <c r="U947">
        <f>ROUND((175/100)*ROUND((ROUND((Source!AE814*Source!AV814*Source!I814),2)),2), 2)</f>
        <v>0</v>
      </c>
      <c r="V947">
        <f>ROUND((160/100)*ROUND(ROUND((ROUND((Source!AE814*Source!AV814*Source!I814),2)*Source!BS814),2), 2), 2)</f>
        <v>0</v>
      </c>
      <c r="X947">
        <f>IF(Source!BI814&lt;=1,J947, 0)</f>
        <v>0</v>
      </c>
      <c r="Y947">
        <f>IF(Source!BI814=2,J947, 0)</f>
        <v>0</v>
      </c>
      <c r="Z947">
        <f>IF(Source!BI814=3,J947, 0)</f>
        <v>0</v>
      </c>
      <c r="AA947">
        <f>IF(Source!BI814=4,J947, 0)</f>
        <v>0</v>
      </c>
    </row>
    <row r="948" spans="1:27" ht="14.25" x14ac:dyDescent="0.2">
      <c r="A948" s="26"/>
      <c r="B948" s="26"/>
      <c r="C948" s="26"/>
      <c r="D948" s="26" t="s">
        <v>314</v>
      </c>
      <c r="E948" s="27" t="s">
        <v>315</v>
      </c>
      <c r="F948" s="10">
        <f>Source!DN813</f>
        <v>104</v>
      </c>
      <c r="G948" s="29"/>
      <c r="H948" s="28"/>
      <c r="I948" s="10"/>
      <c r="J948" s="29">
        <f>SUM(Q941:Q947)</f>
        <v>13.64</v>
      </c>
      <c r="K948" s="10">
        <f>Source!BZ813</f>
        <v>87</v>
      </c>
      <c r="L948" s="29">
        <f>SUM(R941:R947)</f>
        <v>301.23</v>
      </c>
    </row>
    <row r="949" spans="1:27" ht="14.25" x14ac:dyDescent="0.2">
      <c r="A949" s="26"/>
      <c r="B949" s="26"/>
      <c r="C949" s="26"/>
      <c r="D949" s="26" t="s">
        <v>316</v>
      </c>
      <c r="E949" s="27" t="s">
        <v>315</v>
      </c>
      <c r="F949" s="10">
        <f>Source!DO813</f>
        <v>79</v>
      </c>
      <c r="G949" s="29"/>
      <c r="H949" s="28"/>
      <c r="I949" s="10"/>
      <c r="J949" s="29">
        <f>SUM(S941:S948)</f>
        <v>10.36</v>
      </c>
      <c r="K949" s="10">
        <f>Source!CA813</f>
        <v>41</v>
      </c>
      <c r="L949" s="29">
        <f>SUM(T941:T948)</f>
        <v>141.96</v>
      </c>
    </row>
    <row r="950" spans="1:27" ht="14.25" x14ac:dyDescent="0.2">
      <c r="A950" s="26"/>
      <c r="B950" s="26"/>
      <c r="C950" s="26"/>
      <c r="D950" s="26" t="s">
        <v>325</v>
      </c>
      <c r="E950" s="27" t="s">
        <v>315</v>
      </c>
      <c r="F950" s="10">
        <f>175</f>
        <v>175</v>
      </c>
      <c r="G950" s="29"/>
      <c r="H950" s="28"/>
      <c r="I950" s="10"/>
      <c r="J950" s="29">
        <f>SUM(U941:U949)</f>
        <v>0.26</v>
      </c>
      <c r="K950" s="10">
        <f>160</f>
        <v>160</v>
      </c>
      <c r="L950" s="29">
        <f>SUM(V941:V949)</f>
        <v>6.34</v>
      </c>
    </row>
    <row r="951" spans="1:27" ht="14.25" x14ac:dyDescent="0.2">
      <c r="A951" s="34"/>
      <c r="B951" s="34"/>
      <c r="C951" s="34"/>
      <c r="D951" s="34" t="s">
        <v>317</v>
      </c>
      <c r="E951" s="35" t="s">
        <v>318</v>
      </c>
      <c r="F951" s="36">
        <f>Source!AQ813</f>
        <v>113</v>
      </c>
      <c r="G951" s="37"/>
      <c r="H951" s="38" t="str">
        <f>Source!DI813</f>
        <v/>
      </c>
      <c r="I951" s="36">
        <f>Source!AV813</f>
        <v>1</v>
      </c>
      <c r="J951" s="37">
        <f>Source!U813</f>
        <v>1.1300000000000001</v>
      </c>
      <c r="K951" s="36"/>
      <c r="L951" s="37"/>
    </row>
    <row r="952" spans="1:27" ht="15" x14ac:dyDescent="0.25">
      <c r="A952" s="39"/>
      <c r="B952" s="39"/>
      <c r="C952" s="39"/>
      <c r="D952" s="40" t="s">
        <v>319</v>
      </c>
      <c r="E952" s="39"/>
      <c r="F952" s="39"/>
      <c r="G952" s="39"/>
      <c r="H952" s="39"/>
      <c r="I952" s="76">
        <f>J943+J944+J946+J948+J949+J950+SUM(J947:J947)</f>
        <v>47.51</v>
      </c>
      <c r="J952" s="76"/>
      <c r="K952" s="76">
        <f>L943+L944+L946+L948+L949+L950+SUM(L947:L947)</f>
        <v>882.50000000000011</v>
      </c>
      <c r="L952" s="76"/>
      <c r="O952" s="32">
        <f>J943+J944+J946+J948+J949+J950+SUM(J947:J947)</f>
        <v>47.51</v>
      </c>
      <c r="P952" s="32">
        <f>L943+L944+L946+L948+L949+L950+SUM(L947:L947)</f>
        <v>882.50000000000011</v>
      </c>
      <c r="X952">
        <f>IF(Source!BI813&lt;=1,J943+J944+J946+J948+J949+J950-0, 0)</f>
        <v>47.51</v>
      </c>
      <c r="Y952">
        <f>IF(Source!BI813=2,J943+J944+J946+J948+J949+J950-0, 0)</f>
        <v>0</v>
      </c>
      <c r="Z952">
        <f>IF(Source!BI813=3,J943+J944+J946+J948+J949+J950-0, 0)</f>
        <v>0</v>
      </c>
      <c r="AA952">
        <f>IF(Source!BI813=4,J943+J944+J946+J948+J949+J950,0)</f>
        <v>0</v>
      </c>
    </row>
    <row r="954" spans="1:27" ht="28.5" x14ac:dyDescent="0.2">
      <c r="A954" s="26">
        <v>2</v>
      </c>
      <c r="B954" s="26">
        <v>2</v>
      </c>
      <c r="C954" s="26" t="str">
        <f>Source!F815</f>
        <v>6.58-31-1</v>
      </c>
      <c r="D954" s="26" t="s">
        <v>116</v>
      </c>
      <c r="E954" s="27" t="str">
        <f>Source!H815</f>
        <v>100 мест</v>
      </c>
      <c r="F954" s="10">
        <f>Source!I815</f>
        <v>0.02</v>
      </c>
      <c r="G954" s="29"/>
      <c r="H954" s="28"/>
      <c r="I954" s="10"/>
      <c r="J954" s="29"/>
      <c r="K954" s="10"/>
      <c r="L954" s="29"/>
      <c r="Q954">
        <f>ROUND((Source!DN815/100)*ROUND((ROUND((Source!AF815*Source!AV815*Source!I815),2)),2), 2)</f>
        <v>9.5399999999999991</v>
      </c>
      <c r="R954">
        <f>Source!X815</f>
        <v>210.54</v>
      </c>
      <c r="S954">
        <f>ROUND((Source!DO815/100)*ROUND((ROUND((Source!AF815*Source!AV815*Source!I815),2)),2), 2)</f>
        <v>7.24</v>
      </c>
      <c r="T954">
        <f>Source!Y815</f>
        <v>99.22</v>
      </c>
      <c r="U954">
        <f>ROUND((175/100)*ROUND((ROUND((Source!AE815*Source!AV815*Source!I815),2)),2), 2)</f>
        <v>0.12</v>
      </c>
      <c r="V954">
        <f>ROUND((160/100)*ROUND(ROUND((ROUND((Source!AE815*Source!AV815*Source!I815),2)*Source!BS815),2), 2), 2)</f>
        <v>2.96</v>
      </c>
    </row>
    <row r="955" spans="1:27" x14ac:dyDescent="0.2">
      <c r="D955" s="30" t="str">
        <f>"Объем: "&amp;Source!I815&amp;"=2/"&amp;"100"</f>
        <v>Объем: 0,02=2/100</v>
      </c>
    </row>
    <row r="956" spans="1:27" ht="14.25" x14ac:dyDescent="0.2">
      <c r="A956" s="26"/>
      <c r="B956" s="26"/>
      <c r="C956" s="26"/>
      <c r="D956" s="26" t="s">
        <v>313</v>
      </c>
      <c r="E956" s="27"/>
      <c r="F956" s="10"/>
      <c r="G956" s="29">
        <f>Source!AO815</f>
        <v>458.59</v>
      </c>
      <c r="H956" s="28" t="str">
        <f>Source!DG815</f>
        <v/>
      </c>
      <c r="I956" s="10">
        <f>Source!AV815</f>
        <v>1</v>
      </c>
      <c r="J956" s="29">
        <f>ROUND((ROUND((Source!AF815*Source!AV815*Source!I815),2)),2)</f>
        <v>9.17</v>
      </c>
      <c r="K956" s="10">
        <f>IF(Source!BA815&lt;&gt; 0, Source!BA815, 1)</f>
        <v>26.39</v>
      </c>
      <c r="L956" s="29">
        <f>Source!S815</f>
        <v>242</v>
      </c>
      <c r="W956">
        <f>J956</f>
        <v>9.17</v>
      </c>
    </row>
    <row r="957" spans="1:27" ht="14.25" x14ac:dyDescent="0.2">
      <c r="A957" s="26"/>
      <c r="B957" s="26"/>
      <c r="C957" s="26"/>
      <c r="D957" s="26" t="s">
        <v>322</v>
      </c>
      <c r="E957" s="27"/>
      <c r="F957" s="10"/>
      <c r="G957" s="29">
        <f>Source!AM815</f>
        <v>9.8699999999999992</v>
      </c>
      <c r="H957" s="28" t="str">
        <f>Source!DE815</f>
        <v/>
      </c>
      <c r="I957" s="10">
        <f>Source!AV815</f>
        <v>1</v>
      </c>
      <c r="J957" s="29">
        <f>(ROUND((ROUND(((Source!ET815)*Source!AV815*Source!I815),2)),2)+ROUND((ROUND(((Source!AE815-(Source!EU815))*Source!AV815*Source!I815),2)),2))</f>
        <v>0.2</v>
      </c>
      <c r="K957" s="10">
        <f>IF(Source!BB815&lt;&gt; 0, Source!BB815, 1)</f>
        <v>14.65</v>
      </c>
      <c r="L957" s="29">
        <f>Source!Q815</f>
        <v>2.93</v>
      </c>
    </row>
    <row r="958" spans="1:27" ht="14.25" x14ac:dyDescent="0.2">
      <c r="A958" s="26"/>
      <c r="B958" s="26"/>
      <c r="C958" s="26"/>
      <c r="D958" s="26" t="s">
        <v>323</v>
      </c>
      <c r="E958" s="27"/>
      <c r="F958" s="10"/>
      <c r="G958" s="29">
        <f>Source!AN815</f>
        <v>3.55</v>
      </c>
      <c r="H958" s="28" t="str">
        <f>Source!DF815</f>
        <v/>
      </c>
      <c r="I958" s="10">
        <f>Source!AV815</f>
        <v>1</v>
      </c>
      <c r="J958" s="41">
        <f>ROUND((ROUND((Source!AE815*Source!AV815*Source!I815),2)),2)</f>
        <v>7.0000000000000007E-2</v>
      </c>
      <c r="K958" s="10">
        <f>IF(Source!BS815&lt;&gt; 0, Source!BS815, 1)</f>
        <v>26.39</v>
      </c>
      <c r="L958" s="41">
        <f>Source!R815</f>
        <v>1.85</v>
      </c>
      <c r="W958">
        <f>J958</f>
        <v>7.0000000000000007E-2</v>
      </c>
    </row>
    <row r="959" spans="1:27" ht="14.25" x14ac:dyDescent="0.2">
      <c r="A959" s="26"/>
      <c r="B959" s="26"/>
      <c r="C959" s="26"/>
      <c r="D959" s="26" t="s">
        <v>324</v>
      </c>
      <c r="E959" s="27"/>
      <c r="F959" s="10"/>
      <c r="G959" s="29">
        <f>Source!AL815</f>
        <v>195.25</v>
      </c>
      <c r="H959" s="28" t="str">
        <f>Source!DD815</f>
        <v/>
      </c>
      <c r="I959" s="10">
        <f>Source!AW815</f>
        <v>1</v>
      </c>
      <c r="J959" s="29">
        <f>ROUND((ROUND((Source!AC815*Source!AW815*Source!I815),2)),2)</f>
        <v>3.91</v>
      </c>
      <c r="K959" s="10">
        <f>IF(Source!BC815&lt;&gt; 0, Source!BC815, 1)</f>
        <v>8.3000000000000007</v>
      </c>
      <c r="L959" s="29">
        <f>Source!P815</f>
        <v>32.450000000000003</v>
      </c>
    </row>
    <row r="960" spans="1:27" ht="28.5" x14ac:dyDescent="0.2">
      <c r="A960" s="26" t="s">
        <v>118</v>
      </c>
      <c r="B960" s="26" t="s">
        <v>118</v>
      </c>
      <c r="C960" s="26" t="str">
        <f>Source!F816</f>
        <v>9999990001</v>
      </c>
      <c r="D960" s="26" t="s">
        <v>29</v>
      </c>
      <c r="E960" s="27" t="str">
        <f>Source!H816</f>
        <v>т</v>
      </c>
      <c r="F960" s="10">
        <f>Source!I816</f>
        <v>-6.0000000000000001E-3</v>
      </c>
      <c r="G960" s="29">
        <f>Source!AK816</f>
        <v>0</v>
      </c>
      <c r="H960" s="31" t="s">
        <v>3</v>
      </c>
      <c r="I960" s="10">
        <f>Source!AW816</f>
        <v>1</v>
      </c>
      <c r="J960" s="29">
        <f>ROUND((ROUND((Source!AC816*Source!AW816*Source!I816),2)),2)+(ROUND((ROUND(((Source!ET816)*Source!AV816*Source!I816),2)),2)+ROUND((ROUND(((Source!AE816-(Source!EU816))*Source!AV816*Source!I816),2)),2))+ROUND((ROUND((Source!AF816*Source!AV816*Source!I816),2)),2)</f>
        <v>0</v>
      </c>
      <c r="K960" s="10">
        <f>IF(Source!BC816&lt;&gt; 0, Source!BC816, 1)</f>
        <v>1</v>
      </c>
      <c r="L960" s="29">
        <f>Source!O816</f>
        <v>0</v>
      </c>
      <c r="Q960">
        <f>ROUND((Source!DN816/100)*ROUND((ROUND((Source!AF816*Source!AV816*Source!I816),2)),2), 2)</f>
        <v>0</v>
      </c>
      <c r="R960">
        <f>Source!X816</f>
        <v>0</v>
      </c>
      <c r="S960">
        <f>ROUND((Source!DO816/100)*ROUND((ROUND((Source!AF816*Source!AV816*Source!I816),2)),2), 2)</f>
        <v>0</v>
      </c>
      <c r="T960">
        <f>Source!Y816</f>
        <v>0</v>
      </c>
      <c r="U960">
        <f>ROUND((175/100)*ROUND((ROUND((Source!AE816*Source!AV816*Source!I816),2)),2), 2)</f>
        <v>0</v>
      </c>
      <c r="V960">
        <f>ROUND((160/100)*ROUND(ROUND((ROUND((Source!AE816*Source!AV816*Source!I816),2)*Source!BS816),2), 2), 2)</f>
        <v>0</v>
      </c>
      <c r="X960">
        <f>IF(Source!BI816&lt;=1,J960, 0)</f>
        <v>0</v>
      </c>
      <c r="Y960">
        <f>IF(Source!BI816=2,J960, 0)</f>
        <v>0</v>
      </c>
      <c r="Z960">
        <f>IF(Source!BI816=3,J960, 0)</f>
        <v>0</v>
      </c>
      <c r="AA960">
        <f>IF(Source!BI816=4,J960, 0)</f>
        <v>0</v>
      </c>
    </row>
    <row r="961" spans="1:27" ht="14.25" x14ac:dyDescent="0.2">
      <c r="A961" s="26"/>
      <c r="B961" s="26"/>
      <c r="C961" s="26"/>
      <c r="D961" s="26" t="s">
        <v>314</v>
      </c>
      <c r="E961" s="27" t="s">
        <v>315</v>
      </c>
      <c r="F961" s="10">
        <f>Source!DN815</f>
        <v>104</v>
      </c>
      <c r="G961" s="29"/>
      <c r="H961" s="28"/>
      <c r="I961" s="10"/>
      <c r="J961" s="29">
        <f>SUM(Q954:Q960)</f>
        <v>9.5399999999999991</v>
      </c>
      <c r="K961" s="10">
        <f>Source!BZ815</f>
        <v>87</v>
      </c>
      <c r="L961" s="29">
        <f>SUM(R954:R960)</f>
        <v>210.54</v>
      </c>
    </row>
    <row r="962" spans="1:27" ht="14.25" x14ac:dyDescent="0.2">
      <c r="A962" s="26"/>
      <c r="B962" s="26"/>
      <c r="C962" s="26"/>
      <c r="D962" s="26" t="s">
        <v>316</v>
      </c>
      <c r="E962" s="27" t="s">
        <v>315</v>
      </c>
      <c r="F962" s="10">
        <f>Source!DO815</f>
        <v>79</v>
      </c>
      <c r="G962" s="29"/>
      <c r="H962" s="28"/>
      <c r="I962" s="10"/>
      <c r="J962" s="29">
        <f>SUM(S954:S961)</f>
        <v>7.24</v>
      </c>
      <c r="K962" s="10">
        <f>Source!CA815</f>
        <v>41</v>
      </c>
      <c r="L962" s="29">
        <f>SUM(T954:T961)</f>
        <v>99.22</v>
      </c>
    </row>
    <row r="963" spans="1:27" ht="14.25" x14ac:dyDescent="0.2">
      <c r="A963" s="26"/>
      <c r="B963" s="26"/>
      <c r="C963" s="26"/>
      <c r="D963" s="26" t="s">
        <v>325</v>
      </c>
      <c r="E963" s="27" t="s">
        <v>315</v>
      </c>
      <c r="F963" s="10">
        <f>175</f>
        <v>175</v>
      </c>
      <c r="G963" s="29"/>
      <c r="H963" s="28"/>
      <c r="I963" s="10"/>
      <c r="J963" s="29">
        <f>SUM(U954:U962)</f>
        <v>0.12</v>
      </c>
      <c r="K963" s="10">
        <f>160</f>
        <v>160</v>
      </c>
      <c r="L963" s="29">
        <f>SUM(V954:V962)</f>
        <v>2.96</v>
      </c>
    </row>
    <row r="964" spans="1:27" ht="14.25" x14ac:dyDescent="0.2">
      <c r="A964" s="34"/>
      <c r="B964" s="34"/>
      <c r="C964" s="34"/>
      <c r="D964" s="34" t="s">
        <v>317</v>
      </c>
      <c r="E964" s="35" t="s">
        <v>318</v>
      </c>
      <c r="F964" s="36">
        <f>Source!AQ815</f>
        <v>39.5</v>
      </c>
      <c r="G964" s="37"/>
      <c r="H964" s="38" t="str">
        <f>Source!DI815</f>
        <v/>
      </c>
      <c r="I964" s="36">
        <f>Source!AV815</f>
        <v>1</v>
      </c>
      <c r="J964" s="37">
        <f>Source!U815</f>
        <v>0.79</v>
      </c>
      <c r="K964" s="36"/>
      <c r="L964" s="37"/>
    </row>
    <row r="965" spans="1:27" ht="15" x14ac:dyDescent="0.25">
      <c r="A965" s="39"/>
      <c r="B965" s="39"/>
      <c r="C965" s="39"/>
      <c r="D965" s="40" t="s">
        <v>319</v>
      </c>
      <c r="E965" s="39"/>
      <c r="F965" s="39"/>
      <c r="G965" s="39"/>
      <c r="H965" s="39"/>
      <c r="I965" s="76">
        <f>J956+J957+J959+J961+J962+J963+SUM(J960:J960)</f>
        <v>30.180000000000003</v>
      </c>
      <c r="J965" s="76"/>
      <c r="K965" s="76">
        <f>L956+L957+L959+L961+L962+L963+SUM(L960:L960)</f>
        <v>590.1</v>
      </c>
      <c r="L965" s="76"/>
      <c r="O965" s="32">
        <f>J956+J957+J959+J961+J962+J963+SUM(J960:J960)</f>
        <v>30.180000000000003</v>
      </c>
      <c r="P965" s="32">
        <f>L956+L957+L959+L961+L962+L963+SUM(L960:L960)</f>
        <v>590.1</v>
      </c>
      <c r="X965">
        <f>IF(Source!BI815&lt;=1,J956+J957+J959+J961+J962+J963-0, 0)</f>
        <v>30.180000000000003</v>
      </c>
      <c r="Y965">
        <f>IF(Source!BI815=2,J956+J957+J959+J961+J962+J963-0, 0)</f>
        <v>0</v>
      </c>
      <c r="Z965">
        <f>IF(Source!BI815=3,J956+J957+J959+J961+J962+J963-0, 0)</f>
        <v>0</v>
      </c>
      <c r="AA965">
        <f>IF(Source!BI815=4,J956+J957+J959+J961+J962+J963,0)</f>
        <v>0</v>
      </c>
    </row>
    <row r="967" spans="1:27" ht="28.5" x14ac:dyDescent="0.2">
      <c r="A967" s="26">
        <v>3</v>
      </c>
      <c r="B967" s="26">
        <v>3</v>
      </c>
      <c r="C967" s="26" t="str">
        <f>Source!F817</f>
        <v>6.54-9-2</v>
      </c>
      <c r="D967" s="26" t="s">
        <v>120</v>
      </c>
      <c r="E967" s="27" t="str">
        <f>Source!H817</f>
        <v>1 м3</v>
      </c>
      <c r="F967" s="10">
        <f>Source!I817</f>
        <v>7.0000000000000007E-2</v>
      </c>
      <c r="G967" s="29"/>
      <c r="H967" s="28"/>
      <c r="I967" s="10"/>
      <c r="J967" s="29"/>
      <c r="K967" s="10"/>
      <c r="L967" s="29"/>
      <c r="Q967">
        <f>ROUND((Source!DN817/100)*ROUND((ROUND((Source!AF817*Source!AV817*Source!I817),2)),2), 2)</f>
        <v>16.09</v>
      </c>
      <c r="R967">
        <f>Source!X817</f>
        <v>349.69</v>
      </c>
      <c r="S967">
        <f>ROUND((Source!DO817/100)*ROUND((ROUND((Source!AF817*Source!AV817*Source!I817),2)),2), 2)</f>
        <v>13.25</v>
      </c>
      <c r="T967">
        <f>Source!Y817</f>
        <v>204.82</v>
      </c>
      <c r="U967">
        <f>ROUND((175/100)*ROUND((ROUND((Source!AE817*Source!AV817*Source!I817),2)),2), 2)</f>
        <v>0.57999999999999996</v>
      </c>
      <c r="V967">
        <f>ROUND((160/100)*ROUND(ROUND((ROUND((Source!AE817*Source!AV817*Source!I817),2)*Source!BS817),2), 2), 2)</f>
        <v>13.94</v>
      </c>
    </row>
    <row r="968" spans="1:27" ht="14.25" x14ac:dyDescent="0.2">
      <c r="A968" s="26"/>
      <c r="B968" s="26"/>
      <c r="C968" s="26"/>
      <c r="D968" s="26" t="s">
        <v>313</v>
      </c>
      <c r="E968" s="27"/>
      <c r="F968" s="10"/>
      <c r="G968" s="29">
        <f>Source!AO817</f>
        <v>270.45999999999998</v>
      </c>
      <c r="H968" s="28" t="str">
        <f>Source!DG817</f>
        <v/>
      </c>
      <c r="I968" s="10">
        <f>Source!AV817</f>
        <v>1</v>
      </c>
      <c r="J968" s="29">
        <f>ROUND((ROUND((Source!AF817*Source!AV817*Source!I817),2)),2)</f>
        <v>18.93</v>
      </c>
      <c r="K968" s="10">
        <f>IF(Source!BA817&lt;&gt; 0, Source!BA817, 1)</f>
        <v>26.39</v>
      </c>
      <c r="L968" s="29">
        <f>Source!S817</f>
        <v>499.56</v>
      </c>
      <c r="W968">
        <f>J968</f>
        <v>18.93</v>
      </c>
    </row>
    <row r="969" spans="1:27" ht="14.25" x14ac:dyDescent="0.2">
      <c r="A969" s="26"/>
      <c r="B969" s="26"/>
      <c r="C969" s="26"/>
      <c r="D969" s="26" t="s">
        <v>322</v>
      </c>
      <c r="E969" s="27"/>
      <c r="F969" s="10"/>
      <c r="G969" s="29">
        <f>Source!AM817</f>
        <v>18.57</v>
      </c>
      <c r="H969" s="28" t="str">
        <f>Source!DE817</f>
        <v/>
      </c>
      <c r="I969" s="10">
        <f>Source!AV817</f>
        <v>1</v>
      </c>
      <c r="J969" s="29">
        <f>(ROUND((ROUND(((Source!ET817)*Source!AV817*Source!I817),2)),2)+ROUND((ROUND(((Source!AE817-(Source!EU817))*Source!AV817*Source!I817),2)),2))</f>
        <v>1.3</v>
      </c>
      <c r="K969" s="10">
        <f>IF(Source!BB817&lt;&gt; 0, Source!BB817, 1)</f>
        <v>11.89</v>
      </c>
      <c r="L969" s="29">
        <f>Source!Q817</f>
        <v>15.46</v>
      </c>
    </row>
    <row r="970" spans="1:27" ht="14.25" x14ac:dyDescent="0.2">
      <c r="A970" s="26"/>
      <c r="B970" s="26"/>
      <c r="C970" s="26"/>
      <c r="D970" s="26" t="s">
        <v>323</v>
      </c>
      <c r="E970" s="27"/>
      <c r="F970" s="10"/>
      <c r="G970" s="29">
        <f>Source!AN817</f>
        <v>4.66</v>
      </c>
      <c r="H970" s="28" t="str">
        <f>Source!DF817</f>
        <v/>
      </c>
      <c r="I970" s="10">
        <f>Source!AV817</f>
        <v>1</v>
      </c>
      <c r="J970" s="41">
        <f>ROUND((ROUND((Source!AE817*Source!AV817*Source!I817),2)),2)</f>
        <v>0.33</v>
      </c>
      <c r="K970" s="10">
        <f>IF(Source!BS817&lt;&gt; 0, Source!BS817, 1)</f>
        <v>26.39</v>
      </c>
      <c r="L970" s="41">
        <f>Source!R817</f>
        <v>8.7100000000000009</v>
      </c>
      <c r="W970">
        <f>J970</f>
        <v>0.33</v>
      </c>
    </row>
    <row r="971" spans="1:27" ht="14.25" x14ac:dyDescent="0.2">
      <c r="A971" s="26"/>
      <c r="B971" s="26"/>
      <c r="C971" s="26"/>
      <c r="D971" s="26" t="s">
        <v>324</v>
      </c>
      <c r="E971" s="27"/>
      <c r="F971" s="10"/>
      <c r="G971" s="29">
        <f>Source!AL817</f>
        <v>558.79</v>
      </c>
      <c r="H971" s="28" t="str">
        <f>Source!DD817</f>
        <v/>
      </c>
      <c r="I971" s="10">
        <f>Source!AW817</f>
        <v>1</v>
      </c>
      <c r="J971" s="29">
        <f>ROUND((ROUND((Source!AC817*Source!AW817*Source!I817),2)),2)</f>
        <v>39.119999999999997</v>
      </c>
      <c r="K971" s="10">
        <f>IF(Source!BC817&lt;&gt; 0, Source!BC817, 1)</f>
        <v>9.44</v>
      </c>
      <c r="L971" s="29">
        <f>Source!P817</f>
        <v>369.29</v>
      </c>
    </row>
    <row r="972" spans="1:27" ht="14.25" x14ac:dyDescent="0.2">
      <c r="A972" s="26" t="s">
        <v>44</v>
      </c>
      <c r="B972" s="26" t="s">
        <v>44</v>
      </c>
      <c r="C972" s="26" t="str">
        <f>Source!F818</f>
        <v>1.3-2-6</v>
      </c>
      <c r="D972" s="26" t="s">
        <v>127</v>
      </c>
      <c r="E972" s="27" t="str">
        <f>Source!H818</f>
        <v>м3</v>
      </c>
      <c r="F972" s="10">
        <f>Source!I818</f>
        <v>7.1400000000000005E-2</v>
      </c>
      <c r="G972" s="29">
        <f>Source!AK818</f>
        <v>478.96</v>
      </c>
      <c r="H972" s="31" t="s">
        <v>3</v>
      </c>
      <c r="I972" s="10">
        <f>Source!AW818</f>
        <v>1</v>
      </c>
      <c r="J972" s="29">
        <f>ROUND((ROUND((Source!AC818*Source!AW818*Source!I818),2)),2)+(ROUND((ROUND(((Source!ET818)*Source!AV818*Source!I818),2)),2)+ROUND((ROUND(((Source!AE818-(Source!EU818))*Source!AV818*Source!I818),2)),2))+ROUND((ROUND((Source!AF818*Source!AV818*Source!I818),2)),2)</f>
        <v>34.200000000000003</v>
      </c>
      <c r="K972" s="10">
        <f>IF(Source!BC818&lt;&gt; 0, Source!BC818, 1)</f>
        <v>7.8</v>
      </c>
      <c r="L972" s="29">
        <f>Source!O818</f>
        <v>266.76</v>
      </c>
      <c r="Q972">
        <f>ROUND((Source!DN818/100)*ROUND((ROUND((Source!AF818*Source!AV818*Source!I818),2)),2), 2)</f>
        <v>0</v>
      </c>
      <c r="R972">
        <f>Source!X818</f>
        <v>0</v>
      </c>
      <c r="S972">
        <f>ROUND((Source!DO818/100)*ROUND((ROUND((Source!AF818*Source!AV818*Source!I818),2)),2), 2)</f>
        <v>0</v>
      </c>
      <c r="T972">
        <f>Source!Y818</f>
        <v>0</v>
      </c>
      <c r="U972">
        <f>ROUND((175/100)*ROUND((ROUND((Source!AE818*Source!AV818*Source!I818),2)),2), 2)</f>
        <v>0</v>
      </c>
      <c r="V972">
        <f>ROUND((160/100)*ROUND(ROUND((ROUND((Source!AE818*Source!AV818*Source!I818),2)*Source!BS818),2), 2), 2)</f>
        <v>0</v>
      </c>
      <c r="X972">
        <f>IF(Source!BI818&lt;=1,J972, 0)</f>
        <v>34.200000000000003</v>
      </c>
      <c r="Y972">
        <f>IF(Source!BI818=2,J972, 0)</f>
        <v>0</v>
      </c>
      <c r="Z972">
        <f>IF(Source!BI818=3,J972, 0)</f>
        <v>0</v>
      </c>
      <c r="AA972">
        <f>IF(Source!BI818=4,J972, 0)</f>
        <v>0</v>
      </c>
    </row>
    <row r="973" spans="1:27" ht="14.25" x14ac:dyDescent="0.2">
      <c r="A973" s="26"/>
      <c r="B973" s="26"/>
      <c r="C973" s="26"/>
      <c r="D973" s="26" t="s">
        <v>314</v>
      </c>
      <c r="E973" s="27" t="s">
        <v>315</v>
      </c>
      <c r="F973" s="10">
        <f>Source!DN817</f>
        <v>85</v>
      </c>
      <c r="G973" s="29"/>
      <c r="H973" s="28"/>
      <c r="I973" s="10"/>
      <c r="J973" s="29">
        <f>SUM(Q967:Q972)</f>
        <v>16.09</v>
      </c>
      <c r="K973" s="10">
        <f>Source!BZ817</f>
        <v>70</v>
      </c>
      <c r="L973" s="29">
        <f>SUM(R967:R972)</f>
        <v>349.69</v>
      </c>
    </row>
    <row r="974" spans="1:27" ht="14.25" x14ac:dyDescent="0.2">
      <c r="A974" s="26"/>
      <c r="B974" s="26"/>
      <c r="C974" s="26"/>
      <c r="D974" s="26" t="s">
        <v>316</v>
      </c>
      <c r="E974" s="27" t="s">
        <v>315</v>
      </c>
      <c r="F974" s="10">
        <f>Source!DO817</f>
        <v>70</v>
      </c>
      <c r="G974" s="29"/>
      <c r="H974" s="28"/>
      <c r="I974" s="10"/>
      <c r="J974" s="29">
        <f>SUM(S967:S973)</f>
        <v>13.25</v>
      </c>
      <c r="K974" s="10">
        <f>Source!CA817</f>
        <v>41</v>
      </c>
      <c r="L974" s="29">
        <f>SUM(T967:T973)</f>
        <v>204.82</v>
      </c>
    </row>
    <row r="975" spans="1:27" ht="14.25" x14ac:dyDescent="0.2">
      <c r="A975" s="26"/>
      <c r="B975" s="26"/>
      <c r="C975" s="26"/>
      <c r="D975" s="26" t="s">
        <v>325</v>
      </c>
      <c r="E975" s="27" t="s">
        <v>315</v>
      </c>
      <c r="F975" s="10">
        <f>175</f>
        <v>175</v>
      </c>
      <c r="G975" s="29"/>
      <c r="H975" s="28"/>
      <c r="I975" s="10"/>
      <c r="J975" s="29">
        <f>SUM(U967:U974)</f>
        <v>0.57999999999999996</v>
      </c>
      <c r="K975" s="10">
        <f>160</f>
        <v>160</v>
      </c>
      <c r="L975" s="29">
        <f>SUM(V967:V974)</f>
        <v>13.94</v>
      </c>
    </row>
    <row r="976" spans="1:27" ht="14.25" x14ac:dyDescent="0.2">
      <c r="A976" s="34"/>
      <c r="B976" s="34"/>
      <c r="C976" s="34"/>
      <c r="D976" s="34" t="s">
        <v>317</v>
      </c>
      <c r="E976" s="35" t="s">
        <v>318</v>
      </c>
      <c r="F976" s="36">
        <f>Source!AQ817</f>
        <v>24.61</v>
      </c>
      <c r="G976" s="37"/>
      <c r="H976" s="38" t="str">
        <f>Source!DI817</f>
        <v/>
      </c>
      <c r="I976" s="36">
        <f>Source!AV817</f>
        <v>1</v>
      </c>
      <c r="J976" s="37">
        <f>Source!U817</f>
        <v>1.7227000000000001</v>
      </c>
      <c r="K976" s="36"/>
      <c r="L976" s="37"/>
    </row>
    <row r="977" spans="1:27" ht="15" x14ac:dyDescent="0.25">
      <c r="A977" s="39"/>
      <c r="B977" s="39"/>
      <c r="C977" s="39"/>
      <c r="D977" s="40" t="s">
        <v>319</v>
      </c>
      <c r="E977" s="39"/>
      <c r="F977" s="39"/>
      <c r="G977" s="39"/>
      <c r="H977" s="39"/>
      <c r="I977" s="76">
        <f>J968+J969+J971+J973+J974+J975+SUM(J972:J972)</f>
        <v>123.47</v>
      </c>
      <c r="J977" s="76"/>
      <c r="K977" s="76">
        <f>L968+L969+L971+L973+L974+L975+SUM(L972:L972)</f>
        <v>1719.52</v>
      </c>
      <c r="L977" s="76"/>
      <c r="O977" s="32">
        <f>J968+J969+J971+J973+J974+J975+SUM(J972:J972)</f>
        <v>123.47</v>
      </c>
      <c r="P977" s="32">
        <f>L968+L969+L971+L973+L974+L975+SUM(L972:L972)</f>
        <v>1719.52</v>
      </c>
      <c r="X977">
        <f>IF(Source!BI817&lt;=1,J968+J969+J971+J973+J974+J975-0, 0)</f>
        <v>89.27</v>
      </c>
      <c r="Y977">
        <f>IF(Source!BI817=2,J968+J969+J971+J973+J974+J975-0, 0)</f>
        <v>0</v>
      </c>
      <c r="Z977">
        <f>IF(Source!BI817=3,J968+J969+J971+J973+J974+J975-0, 0)</f>
        <v>0</v>
      </c>
      <c r="AA977">
        <f>IF(Source!BI817=4,J968+J969+J971+J973+J974+J975,0)</f>
        <v>0</v>
      </c>
    </row>
    <row r="979" spans="1:27" ht="28.5" x14ac:dyDescent="0.2">
      <c r="A979" s="26">
        <v>4</v>
      </c>
      <c r="B979" s="26">
        <v>4</v>
      </c>
      <c r="C979" s="26" t="str">
        <f>Source!F819</f>
        <v>6.58-2-1</v>
      </c>
      <c r="D979" s="26" t="s">
        <v>40</v>
      </c>
      <c r="E979" s="27" t="str">
        <f>Source!H819</f>
        <v>100 м2</v>
      </c>
      <c r="F979" s="10">
        <f>Source!I819</f>
        <v>1.3048</v>
      </c>
      <c r="G979" s="29"/>
      <c r="H979" s="28"/>
      <c r="I979" s="10"/>
      <c r="J979" s="29"/>
      <c r="K979" s="10"/>
      <c r="L979" s="29"/>
      <c r="Q979">
        <f>ROUND((Source!DN819/100)*ROUND((ROUND((Source!AF819*Source!AV819*Source!I819),2)),2), 2)</f>
        <v>199.73</v>
      </c>
      <c r="R979">
        <f>Source!X819</f>
        <v>4611.97</v>
      </c>
      <c r="S979">
        <f>ROUND((Source!DO819/100)*ROUND((ROUND((Source!AF819*Source!AV819*Source!I819),2)),2), 2)</f>
        <v>137.31</v>
      </c>
      <c r="T979">
        <f>Source!Y819</f>
        <v>2701.3</v>
      </c>
      <c r="U979">
        <f>ROUND((175/100)*ROUND((ROUND((Source!AE819*Source!AV819*Source!I819),2)),2), 2)</f>
        <v>0</v>
      </c>
      <c r="V979">
        <f>ROUND((160/100)*ROUND(ROUND((ROUND((Source!AE819*Source!AV819*Source!I819),2)*Source!BS819),2), 2), 2)</f>
        <v>0</v>
      </c>
    </row>
    <row r="980" spans="1:27" x14ac:dyDescent="0.2">
      <c r="D980" s="30" t="str">
        <f>"Объем: "&amp;Source!I819&amp;"=130,48/"&amp;"100"</f>
        <v>Объем: 1,3048=130,48/100</v>
      </c>
    </row>
    <row r="981" spans="1:27" ht="14.25" x14ac:dyDescent="0.2">
      <c r="A981" s="26"/>
      <c r="B981" s="26"/>
      <c r="C981" s="26"/>
      <c r="D981" s="26" t="s">
        <v>313</v>
      </c>
      <c r="E981" s="27"/>
      <c r="F981" s="10"/>
      <c r="G981" s="29">
        <f>Source!AO819</f>
        <v>191.34</v>
      </c>
      <c r="H981" s="28" t="str">
        <f>Source!DG819</f>
        <v/>
      </c>
      <c r="I981" s="10">
        <f>Source!AV819</f>
        <v>1</v>
      </c>
      <c r="J981" s="29">
        <f>ROUND((ROUND((Source!AF819*Source!AV819*Source!I819),2)),2)</f>
        <v>249.66</v>
      </c>
      <c r="K981" s="10">
        <f>IF(Source!BA819&lt;&gt; 0, Source!BA819, 1)</f>
        <v>26.39</v>
      </c>
      <c r="L981" s="29">
        <f>Source!S819</f>
        <v>6588.53</v>
      </c>
      <c r="W981">
        <f>J981</f>
        <v>249.66</v>
      </c>
    </row>
    <row r="982" spans="1:27" ht="28.5" x14ac:dyDescent="0.2">
      <c r="A982" s="26" t="s">
        <v>130</v>
      </c>
      <c r="B982" s="26" t="s">
        <v>130</v>
      </c>
      <c r="C982" s="26" t="str">
        <f>Source!F820</f>
        <v>9999990001</v>
      </c>
      <c r="D982" s="26" t="s">
        <v>29</v>
      </c>
      <c r="E982" s="27" t="str">
        <f>Source!H820</f>
        <v>т</v>
      </c>
      <c r="F982" s="10">
        <f>Source!I820</f>
        <v>-1.3308960000000001</v>
      </c>
      <c r="G982" s="29">
        <f>Source!AK820</f>
        <v>0</v>
      </c>
      <c r="H982" s="31" t="s">
        <v>3</v>
      </c>
      <c r="I982" s="10">
        <f>Source!AW820</f>
        <v>1</v>
      </c>
      <c r="J982" s="29">
        <f>ROUND((ROUND((Source!AC820*Source!AW820*Source!I820),2)),2)+(ROUND((ROUND(((Source!ET820)*Source!AV820*Source!I820),2)),2)+ROUND((ROUND(((Source!AE820-(Source!EU820))*Source!AV820*Source!I820),2)),2))+ROUND((ROUND((Source!AF820*Source!AV820*Source!I820),2)),2)</f>
        <v>0</v>
      </c>
      <c r="K982" s="10">
        <f>IF(Source!BC820&lt;&gt; 0, Source!BC820, 1)</f>
        <v>1</v>
      </c>
      <c r="L982" s="29">
        <f>Source!O820</f>
        <v>0</v>
      </c>
      <c r="Q982">
        <f>ROUND((Source!DN820/100)*ROUND((ROUND((Source!AF820*Source!AV820*Source!I820),2)),2), 2)</f>
        <v>0</v>
      </c>
      <c r="R982">
        <f>Source!X820</f>
        <v>0</v>
      </c>
      <c r="S982">
        <f>ROUND((Source!DO820/100)*ROUND((ROUND((Source!AF820*Source!AV820*Source!I820),2)),2), 2)</f>
        <v>0</v>
      </c>
      <c r="T982">
        <f>Source!Y820</f>
        <v>0</v>
      </c>
      <c r="U982">
        <f>ROUND((175/100)*ROUND((ROUND((Source!AE820*Source!AV820*Source!I820),2)),2), 2)</f>
        <v>0</v>
      </c>
      <c r="V982">
        <f>ROUND((160/100)*ROUND(ROUND((ROUND((Source!AE820*Source!AV820*Source!I820),2)*Source!BS820),2), 2), 2)</f>
        <v>0</v>
      </c>
      <c r="X982">
        <f>IF(Source!BI820&lt;=1,J982, 0)</f>
        <v>0</v>
      </c>
      <c r="Y982">
        <f>IF(Source!BI820=2,J982, 0)</f>
        <v>0</v>
      </c>
      <c r="Z982">
        <f>IF(Source!BI820=3,J982, 0)</f>
        <v>0</v>
      </c>
      <c r="AA982">
        <f>IF(Source!BI820=4,J982, 0)</f>
        <v>0</v>
      </c>
    </row>
    <row r="983" spans="1:27" ht="14.25" x14ac:dyDescent="0.2">
      <c r="A983" s="26"/>
      <c r="B983" s="26"/>
      <c r="C983" s="26"/>
      <c r="D983" s="26" t="s">
        <v>314</v>
      </c>
      <c r="E983" s="27" t="s">
        <v>315</v>
      </c>
      <c r="F983" s="10">
        <f>Source!DN819</f>
        <v>80</v>
      </c>
      <c r="G983" s="29"/>
      <c r="H983" s="28"/>
      <c r="I983" s="10"/>
      <c r="J983" s="29">
        <f>SUM(Q979:Q982)</f>
        <v>199.73</v>
      </c>
      <c r="K983" s="10">
        <f>Source!BZ819</f>
        <v>70</v>
      </c>
      <c r="L983" s="29">
        <f>SUM(R979:R982)</f>
        <v>4611.97</v>
      </c>
    </row>
    <row r="984" spans="1:27" ht="14.25" x14ac:dyDescent="0.2">
      <c r="A984" s="26"/>
      <c r="B984" s="26"/>
      <c r="C984" s="26"/>
      <c r="D984" s="26" t="s">
        <v>316</v>
      </c>
      <c r="E984" s="27" t="s">
        <v>315</v>
      </c>
      <c r="F984" s="10">
        <f>Source!DO819</f>
        <v>55</v>
      </c>
      <c r="G984" s="29"/>
      <c r="H984" s="28"/>
      <c r="I984" s="10"/>
      <c r="J984" s="29">
        <f>SUM(S979:S983)</f>
        <v>137.31</v>
      </c>
      <c r="K984" s="10">
        <f>Source!CA819</f>
        <v>41</v>
      </c>
      <c r="L984" s="29">
        <f>SUM(T979:T983)</f>
        <v>2701.3</v>
      </c>
    </row>
    <row r="985" spans="1:27" ht="14.25" x14ac:dyDescent="0.2">
      <c r="A985" s="34"/>
      <c r="B985" s="34"/>
      <c r="C985" s="34"/>
      <c r="D985" s="34" t="s">
        <v>317</v>
      </c>
      <c r="E985" s="35" t="s">
        <v>318</v>
      </c>
      <c r="F985" s="36">
        <f>Source!AQ819</f>
        <v>17.41</v>
      </c>
      <c r="G985" s="37"/>
      <c r="H985" s="38" t="str">
        <f>Source!DI819</f>
        <v/>
      </c>
      <c r="I985" s="36">
        <f>Source!AV819</f>
        <v>1</v>
      </c>
      <c r="J985" s="37">
        <f>Source!U819</f>
        <v>22.716567999999999</v>
      </c>
      <c r="K985" s="36"/>
      <c r="L985" s="37"/>
    </row>
    <row r="986" spans="1:27" ht="15" x14ac:dyDescent="0.25">
      <c r="A986" s="39"/>
      <c r="B986" s="39"/>
      <c r="C986" s="39"/>
      <c r="D986" s="40" t="s">
        <v>319</v>
      </c>
      <c r="E986" s="39"/>
      <c r="F986" s="39"/>
      <c r="G986" s="39"/>
      <c r="H986" s="39"/>
      <c r="I986" s="76">
        <f>J981+J983+J984+SUM(J982:J982)</f>
        <v>586.70000000000005</v>
      </c>
      <c r="J986" s="76"/>
      <c r="K986" s="76">
        <f>L981+L983+L984+SUM(L982:L982)</f>
        <v>13901.8</v>
      </c>
      <c r="L986" s="76"/>
      <c r="O986" s="32">
        <f>J981+J983+J984+SUM(J982:J982)</f>
        <v>586.70000000000005</v>
      </c>
      <c r="P986" s="32">
        <f>L981+L983+L984+SUM(L982:L982)</f>
        <v>13901.8</v>
      </c>
      <c r="X986">
        <f>IF(Source!BI819&lt;=1,J981+J983+J984-0, 0)</f>
        <v>586.70000000000005</v>
      </c>
      <c r="Y986">
        <f>IF(Source!BI819=2,J981+J983+J984-0, 0)</f>
        <v>0</v>
      </c>
      <c r="Z986">
        <f>IF(Source!BI819=3,J981+J983+J984-0, 0)</f>
        <v>0</v>
      </c>
      <c r="AA986">
        <f>IF(Source!BI819=4,J981+J983+J984,0)</f>
        <v>0</v>
      </c>
    </row>
    <row r="988" spans="1:27" ht="57" x14ac:dyDescent="0.2">
      <c r="A988" s="26">
        <v>5</v>
      </c>
      <c r="B988" s="26">
        <v>5</v>
      </c>
      <c r="C988" s="26" t="str">
        <f>Source!F821</f>
        <v>3.12-3-4</v>
      </c>
      <c r="D988" s="26" t="s">
        <v>132</v>
      </c>
      <c r="E988" s="27" t="str">
        <f>Source!H821</f>
        <v>100 м2</v>
      </c>
      <c r="F988" s="10">
        <f>Source!I821</f>
        <v>1.3048</v>
      </c>
      <c r="G988" s="29"/>
      <c r="H988" s="28"/>
      <c r="I988" s="10"/>
      <c r="J988" s="29"/>
      <c r="K988" s="10"/>
      <c r="L988" s="29"/>
      <c r="Q988">
        <f>ROUND((Source!DN821/100)*ROUND((ROUND((Source!AF821*Source!AV821*Source!I821),2)),2), 2)</f>
        <v>1075.21</v>
      </c>
      <c r="R988">
        <f>Source!X821</f>
        <v>23736.71</v>
      </c>
      <c r="S988">
        <f>ROUND((Source!DO821/100)*ROUND((ROUND((Source!AF821*Source!AV821*Source!I821),2)),2), 2)</f>
        <v>816.75</v>
      </c>
      <c r="T988">
        <f>Source!Y821</f>
        <v>11186.26</v>
      </c>
      <c r="U988">
        <f>ROUND((175/100)*ROUND((ROUND((Source!AE821*Source!AV821*Source!I821),2)),2), 2)</f>
        <v>202.86</v>
      </c>
      <c r="V988">
        <f>ROUND((160/100)*ROUND(ROUND((ROUND((Source!AE821*Source!AV821*Source!I821),2)*Source!BS821),2), 2), 2)</f>
        <v>4894.6099999999997</v>
      </c>
    </row>
    <row r="989" spans="1:27" x14ac:dyDescent="0.2">
      <c r="D989" s="30" t="str">
        <f>"Объем: "&amp;Source!I821&amp;"=130,48/"&amp;"100"</f>
        <v>Объем: 1,3048=130,48/100</v>
      </c>
    </row>
    <row r="990" spans="1:27" ht="14.25" x14ac:dyDescent="0.2">
      <c r="A990" s="26"/>
      <c r="B990" s="26"/>
      <c r="C990" s="26"/>
      <c r="D990" s="26" t="s">
        <v>313</v>
      </c>
      <c r="E990" s="27"/>
      <c r="F990" s="10"/>
      <c r="G990" s="29">
        <f>Source!AO821</f>
        <v>689</v>
      </c>
      <c r="H990" s="28" t="str">
        <f>Source!DG821</f>
        <v>)*1,15</v>
      </c>
      <c r="I990" s="10">
        <f>Source!AV821</f>
        <v>1</v>
      </c>
      <c r="J990" s="29">
        <f>ROUND((ROUND((Source!AF821*Source!AV821*Source!I821),2)),2)</f>
        <v>1033.8599999999999</v>
      </c>
      <c r="K990" s="10">
        <f>IF(Source!BA821&lt;&gt; 0, Source!BA821, 1)</f>
        <v>26.39</v>
      </c>
      <c r="L990" s="29">
        <f>Source!S821</f>
        <v>27283.57</v>
      </c>
      <c r="W990">
        <f>J990</f>
        <v>1033.8599999999999</v>
      </c>
    </row>
    <row r="991" spans="1:27" ht="14.25" x14ac:dyDescent="0.2">
      <c r="A991" s="26"/>
      <c r="B991" s="26"/>
      <c r="C991" s="26"/>
      <c r="D991" s="26" t="s">
        <v>322</v>
      </c>
      <c r="E991" s="27"/>
      <c r="F991" s="10"/>
      <c r="G991" s="29">
        <f>Source!AM821</f>
        <v>267.17</v>
      </c>
      <c r="H991" s="28" t="str">
        <f>Source!DE821</f>
        <v>)*1,25</v>
      </c>
      <c r="I991" s="10">
        <f>Source!AV821</f>
        <v>1</v>
      </c>
      <c r="J991" s="29">
        <f>(ROUND((ROUND((((Source!ET821*1.25))*Source!AV821*Source!I821),2)),2)+ROUND((ROUND(((Source!AE821-((Source!EU821*1.25)))*Source!AV821*Source!I821),2)),2))</f>
        <v>435.75</v>
      </c>
      <c r="K991" s="10">
        <f>IF(Source!BB821&lt;&gt; 0, Source!BB821, 1)</f>
        <v>12.18</v>
      </c>
      <c r="L991" s="29">
        <f>Source!Q821</f>
        <v>5307.44</v>
      </c>
    </row>
    <row r="992" spans="1:27" ht="14.25" x14ac:dyDescent="0.2">
      <c r="A992" s="26"/>
      <c r="B992" s="26"/>
      <c r="C992" s="26"/>
      <c r="D992" s="26" t="s">
        <v>323</v>
      </c>
      <c r="E992" s="27"/>
      <c r="F992" s="10"/>
      <c r="G992" s="29">
        <f>Source!AN821</f>
        <v>71.069999999999993</v>
      </c>
      <c r="H992" s="28" t="str">
        <f>Source!DF821</f>
        <v>)*1,25</v>
      </c>
      <c r="I992" s="10">
        <f>Source!AV821</f>
        <v>1</v>
      </c>
      <c r="J992" s="41">
        <f>ROUND((ROUND((Source!AE821*Source!AV821*Source!I821),2)),2)</f>
        <v>115.92</v>
      </c>
      <c r="K992" s="10">
        <f>IF(Source!BS821&lt;&gt; 0, Source!BS821, 1)</f>
        <v>26.39</v>
      </c>
      <c r="L992" s="41">
        <f>Source!R821</f>
        <v>3059.13</v>
      </c>
      <c r="W992">
        <f>J992</f>
        <v>115.92</v>
      </c>
    </row>
    <row r="993" spans="1:27" ht="14.25" x14ac:dyDescent="0.2">
      <c r="A993" s="26"/>
      <c r="B993" s="26"/>
      <c r="C993" s="26"/>
      <c r="D993" s="26" t="s">
        <v>324</v>
      </c>
      <c r="E993" s="27"/>
      <c r="F993" s="10"/>
      <c r="G993" s="29">
        <f>Source!AL821</f>
        <v>705.14</v>
      </c>
      <c r="H993" s="28" t="str">
        <f>Source!DD821</f>
        <v/>
      </c>
      <c r="I993" s="10">
        <f>Source!AW821</f>
        <v>1</v>
      </c>
      <c r="J993" s="29">
        <f>ROUND((ROUND((Source!AC821*Source!AW821*Source!I821),2)),2)</f>
        <v>920.07</v>
      </c>
      <c r="K993" s="10">
        <f>IF(Source!BC821&lt;&gt; 0, Source!BC821, 1)</f>
        <v>3.7</v>
      </c>
      <c r="L993" s="29">
        <f>Source!P821</f>
        <v>3404.26</v>
      </c>
    </row>
    <row r="994" spans="1:27" ht="199.5" x14ac:dyDescent="0.2">
      <c r="A994" s="26" t="s">
        <v>141</v>
      </c>
      <c r="B994" s="26" t="s">
        <v>141</v>
      </c>
      <c r="C994" s="26" t="str">
        <f>Source!F822</f>
        <v>1.1-1-1312</v>
      </c>
      <c r="D994" s="26" t="s">
        <v>282</v>
      </c>
      <c r="E994" s="27" t="str">
        <f>Source!H822</f>
        <v>м2</v>
      </c>
      <c r="F994" s="10">
        <f>Source!I822</f>
        <v>176.148</v>
      </c>
      <c r="G994" s="29">
        <f>Source!AK822</f>
        <v>25.09</v>
      </c>
      <c r="H994" s="31" t="s">
        <v>3</v>
      </c>
      <c r="I994" s="10">
        <f>Source!AW822</f>
        <v>1</v>
      </c>
      <c r="J994" s="29">
        <f>ROUND((ROUND((Source!AC822*Source!AW822*Source!I822),2)),2)+(ROUND((ROUND(((Source!ET822)*Source!AV822*Source!I822),2)),2)+ROUND((ROUND(((Source!AE822-(Source!EU822))*Source!AV822*Source!I822),2)),2))+ROUND((ROUND((Source!AF822*Source!AV822*Source!I822),2)),2)</f>
        <v>4419.55</v>
      </c>
      <c r="K994" s="10">
        <f>IF(Source!BC822&lt;&gt; 0, Source!BC822, 1)</f>
        <v>10.5</v>
      </c>
      <c r="L994" s="29">
        <f>Source!O822</f>
        <v>46405.279999999999</v>
      </c>
      <c r="Q994">
        <f>ROUND((Source!DN822/100)*ROUND((ROUND((Source!AF822*Source!AV822*Source!I822),2)),2), 2)</f>
        <v>0</v>
      </c>
      <c r="R994">
        <f>Source!X822</f>
        <v>0</v>
      </c>
      <c r="S994">
        <f>ROUND((Source!DO822/100)*ROUND((ROUND((Source!AF822*Source!AV822*Source!I822),2)),2), 2)</f>
        <v>0</v>
      </c>
      <c r="T994">
        <f>Source!Y822</f>
        <v>0</v>
      </c>
      <c r="U994">
        <f>ROUND((175/100)*ROUND((ROUND((Source!AE822*Source!AV822*Source!I822),2)),2), 2)</f>
        <v>0</v>
      </c>
      <c r="V994">
        <f>ROUND((160/100)*ROUND(ROUND((ROUND((Source!AE822*Source!AV822*Source!I822),2)*Source!BS822),2), 2), 2)</f>
        <v>0</v>
      </c>
      <c r="X994">
        <f>IF(Source!BI822&lt;=1,J994, 0)</f>
        <v>4419.55</v>
      </c>
      <c r="Y994">
        <f>IF(Source!BI822=2,J994, 0)</f>
        <v>0</v>
      </c>
      <c r="Z994">
        <f>IF(Source!BI822=3,J994, 0)</f>
        <v>0</v>
      </c>
      <c r="AA994">
        <f>IF(Source!BI822=4,J994, 0)</f>
        <v>0</v>
      </c>
    </row>
    <row r="995" spans="1:27" ht="228" x14ac:dyDescent="0.2">
      <c r="A995" s="26" t="s">
        <v>145</v>
      </c>
      <c r="B995" s="26" t="s">
        <v>145</v>
      </c>
      <c r="C995" s="26" t="str">
        <f>Source!F823</f>
        <v>1.1-1-1313</v>
      </c>
      <c r="D995" s="26" t="s">
        <v>283</v>
      </c>
      <c r="E995" s="27" t="str">
        <f>Source!H823</f>
        <v>м2</v>
      </c>
      <c r="F995" s="10">
        <f>Source!I823</f>
        <v>172.62504000000001</v>
      </c>
      <c r="G995" s="29">
        <f>Source!AK823</f>
        <v>23.06</v>
      </c>
      <c r="H995" s="31" t="s">
        <v>3</v>
      </c>
      <c r="I995" s="10">
        <f>Source!AW823</f>
        <v>1</v>
      </c>
      <c r="J995" s="29">
        <f>ROUND((ROUND((Source!AC823*Source!AW823*Source!I823),2)),2)+(ROUND((ROUND(((Source!ET823)*Source!AV823*Source!I823),2)),2)+ROUND((ROUND(((Source!AE823-(Source!EU823))*Source!AV823*Source!I823),2)),2))+ROUND((ROUND((Source!AF823*Source!AV823*Source!I823),2)),2)</f>
        <v>3980.73</v>
      </c>
      <c r="K995" s="10">
        <f>IF(Source!BC823&lt;&gt; 0, Source!BC823, 1)</f>
        <v>10.74</v>
      </c>
      <c r="L995" s="29">
        <f>Source!O823</f>
        <v>42753.04</v>
      </c>
      <c r="Q995">
        <f>ROUND((Source!DN823/100)*ROUND((ROUND((Source!AF823*Source!AV823*Source!I823),2)),2), 2)</f>
        <v>0</v>
      </c>
      <c r="R995">
        <f>Source!X823</f>
        <v>0</v>
      </c>
      <c r="S995">
        <f>ROUND((Source!DO823/100)*ROUND((ROUND((Source!AF823*Source!AV823*Source!I823),2)),2), 2)</f>
        <v>0</v>
      </c>
      <c r="T995">
        <f>Source!Y823</f>
        <v>0</v>
      </c>
      <c r="U995">
        <f>ROUND((175/100)*ROUND((ROUND((Source!AE823*Source!AV823*Source!I823),2)),2), 2)</f>
        <v>0</v>
      </c>
      <c r="V995">
        <f>ROUND((160/100)*ROUND(ROUND((ROUND((Source!AE823*Source!AV823*Source!I823),2)*Source!BS823),2), 2), 2)</f>
        <v>0</v>
      </c>
      <c r="X995">
        <f>IF(Source!BI823&lt;=1,J995, 0)</f>
        <v>3980.73</v>
      </c>
      <c r="Y995">
        <f>IF(Source!BI823=2,J995, 0)</f>
        <v>0</v>
      </c>
      <c r="Z995">
        <f>IF(Source!BI823=3,J995, 0)</f>
        <v>0</v>
      </c>
      <c r="AA995">
        <f>IF(Source!BI823=4,J995, 0)</f>
        <v>0</v>
      </c>
    </row>
    <row r="996" spans="1:27" ht="14.25" x14ac:dyDescent="0.2">
      <c r="A996" s="26"/>
      <c r="B996" s="26"/>
      <c r="C996" s="26"/>
      <c r="D996" s="26" t="s">
        <v>314</v>
      </c>
      <c r="E996" s="27" t="s">
        <v>315</v>
      </c>
      <c r="F996" s="10">
        <f>Source!DN821</f>
        <v>104</v>
      </c>
      <c r="G996" s="29"/>
      <c r="H996" s="28"/>
      <c r="I996" s="10"/>
      <c r="J996" s="29">
        <f>SUM(Q988:Q995)</f>
        <v>1075.21</v>
      </c>
      <c r="K996" s="10">
        <f>Source!BZ821</f>
        <v>87</v>
      </c>
      <c r="L996" s="29">
        <f>SUM(R988:R995)</f>
        <v>23736.71</v>
      </c>
    </row>
    <row r="997" spans="1:27" ht="14.25" x14ac:dyDescent="0.2">
      <c r="A997" s="26"/>
      <c r="B997" s="26"/>
      <c r="C997" s="26"/>
      <c r="D997" s="26" t="s">
        <v>316</v>
      </c>
      <c r="E997" s="27" t="s">
        <v>315</v>
      </c>
      <c r="F997" s="10">
        <f>Source!DO821</f>
        <v>79</v>
      </c>
      <c r="G997" s="29"/>
      <c r="H997" s="28"/>
      <c r="I997" s="10"/>
      <c r="J997" s="29">
        <f>SUM(S988:S996)</f>
        <v>816.75</v>
      </c>
      <c r="K997" s="10">
        <f>Source!CA821</f>
        <v>41</v>
      </c>
      <c r="L997" s="29">
        <f>SUM(T988:T996)</f>
        <v>11186.26</v>
      </c>
    </row>
    <row r="998" spans="1:27" ht="14.25" x14ac:dyDescent="0.2">
      <c r="A998" s="26"/>
      <c r="B998" s="26"/>
      <c r="C998" s="26"/>
      <c r="D998" s="26" t="s">
        <v>325</v>
      </c>
      <c r="E998" s="27" t="s">
        <v>315</v>
      </c>
      <c r="F998" s="10">
        <f>175</f>
        <v>175</v>
      </c>
      <c r="G998" s="29"/>
      <c r="H998" s="28"/>
      <c r="I998" s="10"/>
      <c r="J998" s="29">
        <f>SUM(U988:U997)</f>
        <v>202.86</v>
      </c>
      <c r="K998" s="10">
        <f>160</f>
        <v>160</v>
      </c>
      <c r="L998" s="29">
        <f>SUM(V988:V997)</f>
        <v>4894.6099999999997</v>
      </c>
    </row>
    <row r="999" spans="1:27" ht="14.25" x14ac:dyDescent="0.2">
      <c r="A999" s="34"/>
      <c r="B999" s="34"/>
      <c r="C999" s="34"/>
      <c r="D999" s="34" t="s">
        <v>317</v>
      </c>
      <c r="E999" s="35" t="s">
        <v>318</v>
      </c>
      <c r="F999" s="36">
        <f>Source!AQ821</f>
        <v>53</v>
      </c>
      <c r="G999" s="37"/>
      <c r="H999" s="38" t="str">
        <f>Source!DI821</f>
        <v>)*1,15</v>
      </c>
      <c r="I999" s="36">
        <f>Source!AV821</f>
        <v>1</v>
      </c>
      <c r="J999" s="37">
        <f>Source!U821</f>
        <v>79.527559999999994</v>
      </c>
      <c r="K999" s="36"/>
      <c r="L999" s="37"/>
    </row>
    <row r="1000" spans="1:27" ht="15" x14ac:dyDescent="0.25">
      <c r="A1000" s="39"/>
      <c r="B1000" s="39"/>
      <c r="C1000" s="39"/>
      <c r="D1000" s="40" t="s">
        <v>319</v>
      </c>
      <c r="E1000" s="39"/>
      <c r="F1000" s="39"/>
      <c r="G1000" s="39"/>
      <c r="H1000" s="39"/>
      <c r="I1000" s="76">
        <f>J990+J991+J993+J996+J997+J998+SUM(J994:J995)</f>
        <v>12884.779999999999</v>
      </c>
      <c r="J1000" s="76"/>
      <c r="K1000" s="76">
        <f>L990+L991+L993+L996+L997+L998+SUM(L994:L995)</f>
        <v>164971.16999999998</v>
      </c>
      <c r="L1000" s="76"/>
      <c r="O1000" s="32">
        <f>J990+J991+J993+J996+J997+J998+SUM(J994:J995)</f>
        <v>12884.779999999999</v>
      </c>
      <c r="P1000" s="32">
        <f>L990+L991+L993+L996+L997+L998+SUM(L994:L995)</f>
        <v>164971.16999999998</v>
      </c>
      <c r="X1000">
        <f>IF(Source!BI821&lt;=1,J990+J991+J993+J996+J997+J998-0, 0)</f>
        <v>4484.4999999999991</v>
      </c>
      <c r="Y1000">
        <f>IF(Source!BI821=2,J990+J991+J993+J996+J997+J998-0, 0)</f>
        <v>0</v>
      </c>
      <c r="Z1000">
        <f>IF(Source!BI821=3,J990+J991+J993+J996+J997+J998-0, 0)</f>
        <v>0</v>
      </c>
      <c r="AA1000">
        <f>IF(Source!BI821=4,J990+J991+J993+J996+J997+J998,0)</f>
        <v>0</v>
      </c>
    </row>
    <row r="1002" spans="1:27" ht="99.75" x14ac:dyDescent="0.2">
      <c r="A1002" s="26">
        <v>6</v>
      </c>
      <c r="B1002" s="26">
        <v>6</v>
      </c>
      <c r="C1002" s="26" t="str">
        <f>Source!F824</f>
        <v>3.12-3-10</v>
      </c>
      <c r="D1002" s="26" t="s">
        <v>150</v>
      </c>
      <c r="E1002" s="27" t="str">
        <f>Source!H824</f>
        <v>100 м2</v>
      </c>
      <c r="F1002" s="10">
        <f>Source!I824</f>
        <v>3.5000000000000001E-3</v>
      </c>
      <c r="G1002" s="29"/>
      <c r="H1002" s="28"/>
      <c r="I1002" s="10"/>
      <c r="J1002" s="29"/>
      <c r="K1002" s="10"/>
      <c r="L1002" s="29"/>
      <c r="Q1002">
        <f>ROUND((Source!DN824/100)*ROUND((ROUND((Source!AF824*Source!AV824*Source!I824),2)),2), 2)</f>
        <v>4.13</v>
      </c>
      <c r="R1002">
        <f>Source!X824</f>
        <v>91.15</v>
      </c>
      <c r="S1002">
        <f>ROUND((Source!DO824/100)*ROUND((ROUND((Source!AF824*Source!AV824*Source!I824),2)),2), 2)</f>
        <v>3.14</v>
      </c>
      <c r="T1002">
        <f>Source!Y824</f>
        <v>42.96</v>
      </c>
      <c r="U1002">
        <f>ROUND((175/100)*ROUND((ROUND((Source!AE824*Source!AV824*Source!I824),2)),2), 2)</f>
        <v>7.0000000000000007E-2</v>
      </c>
      <c r="V1002">
        <f>ROUND((160/100)*ROUND(ROUND((ROUND((Source!AE824*Source!AV824*Source!I824),2)*Source!BS824),2), 2), 2)</f>
        <v>1.7</v>
      </c>
    </row>
    <row r="1003" spans="1:27" x14ac:dyDescent="0.2">
      <c r="D1003" s="30" t="str">
        <f>"Объем: "&amp;Source!I824&amp;"=0,35/"&amp;"100"</f>
        <v>Объем: 0,0035=0,35/100</v>
      </c>
    </row>
    <row r="1004" spans="1:27" ht="14.25" x14ac:dyDescent="0.2">
      <c r="A1004" s="26"/>
      <c r="B1004" s="26"/>
      <c r="C1004" s="26"/>
      <c r="D1004" s="26" t="s">
        <v>313</v>
      </c>
      <c r="E1004" s="27"/>
      <c r="F1004" s="10"/>
      <c r="G1004" s="29">
        <f>Source!AO824</f>
        <v>986.85</v>
      </c>
      <c r="H1004" s="28" t="str">
        <f>Source!DG824</f>
        <v>)*1,15</v>
      </c>
      <c r="I1004" s="10">
        <f>Source!AV824</f>
        <v>1</v>
      </c>
      <c r="J1004" s="29">
        <f>ROUND((ROUND((Source!AF824*Source!AV824*Source!I824),2)),2)</f>
        <v>3.97</v>
      </c>
      <c r="K1004" s="10">
        <f>IF(Source!BA824&lt;&gt; 0, Source!BA824, 1)</f>
        <v>26.39</v>
      </c>
      <c r="L1004" s="29">
        <f>Source!S824</f>
        <v>104.77</v>
      </c>
      <c r="W1004">
        <f>J1004</f>
        <v>3.97</v>
      </c>
    </row>
    <row r="1005" spans="1:27" ht="14.25" x14ac:dyDescent="0.2">
      <c r="A1005" s="26"/>
      <c r="B1005" s="26"/>
      <c r="C1005" s="26"/>
      <c r="D1005" s="26" t="s">
        <v>322</v>
      </c>
      <c r="E1005" s="27"/>
      <c r="F1005" s="10"/>
      <c r="G1005" s="29">
        <f>Source!AM824</f>
        <v>50.84</v>
      </c>
      <c r="H1005" s="28" t="str">
        <f>Source!DE824</f>
        <v>)*1,25</v>
      </c>
      <c r="I1005" s="10">
        <f>Source!AV824</f>
        <v>1</v>
      </c>
      <c r="J1005" s="29">
        <f>(ROUND((ROUND((((Source!ET824*1.25))*Source!AV824*Source!I824),2)),2)+ROUND((ROUND(((Source!AE824-((Source!EU824*1.25)))*Source!AV824*Source!I824),2)),2))</f>
        <v>0.22</v>
      </c>
      <c r="K1005" s="10">
        <f>IF(Source!BB824&lt;&gt; 0, Source!BB824, 1)</f>
        <v>9.3800000000000008</v>
      </c>
      <c r="L1005" s="29">
        <f>Source!Q824</f>
        <v>2.06</v>
      </c>
    </row>
    <row r="1006" spans="1:27" ht="14.25" x14ac:dyDescent="0.2">
      <c r="A1006" s="26"/>
      <c r="B1006" s="26"/>
      <c r="C1006" s="26"/>
      <c r="D1006" s="26" t="s">
        <v>323</v>
      </c>
      <c r="E1006" s="27"/>
      <c r="F1006" s="10"/>
      <c r="G1006" s="29">
        <f>Source!AN824</f>
        <v>8.01</v>
      </c>
      <c r="H1006" s="28" t="str">
        <f>Source!DF824</f>
        <v>)*1,25</v>
      </c>
      <c r="I1006" s="10">
        <f>Source!AV824</f>
        <v>1</v>
      </c>
      <c r="J1006" s="41">
        <f>ROUND((ROUND((Source!AE824*Source!AV824*Source!I824),2)),2)</f>
        <v>0.04</v>
      </c>
      <c r="K1006" s="10">
        <f>IF(Source!BS824&lt;&gt; 0, Source!BS824, 1)</f>
        <v>26.39</v>
      </c>
      <c r="L1006" s="41">
        <f>Source!R824</f>
        <v>1.06</v>
      </c>
      <c r="W1006">
        <f>J1006</f>
        <v>0.04</v>
      </c>
    </row>
    <row r="1007" spans="1:27" ht="14.25" x14ac:dyDescent="0.2">
      <c r="A1007" s="26"/>
      <c r="B1007" s="26"/>
      <c r="C1007" s="26"/>
      <c r="D1007" s="26" t="s">
        <v>324</v>
      </c>
      <c r="E1007" s="27"/>
      <c r="F1007" s="10"/>
      <c r="G1007" s="29">
        <f>Source!AL824</f>
        <v>7205.92</v>
      </c>
      <c r="H1007" s="28" t="str">
        <f>Source!DD824</f>
        <v/>
      </c>
      <c r="I1007" s="10">
        <f>Source!AW824</f>
        <v>1</v>
      </c>
      <c r="J1007" s="29">
        <f>ROUND((ROUND((Source!AC824*Source!AW824*Source!I824),2)),2)</f>
        <v>25.22</v>
      </c>
      <c r="K1007" s="10">
        <f>IF(Source!BC824&lt;&gt; 0, Source!BC824, 1)</f>
        <v>1.95</v>
      </c>
      <c r="L1007" s="29">
        <f>Source!P824</f>
        <v>49.18</v>
      </c>
    </row>
    <row r="1008" spans="1:27" ht="199.5" x14ac:dyDescent="0.2">
      <c r="A1008" s="26" t="s">
        <v>152</v>
      </c>
      <c r="B1008" s="26" t="s">
        <v>152</v>
      </c>
      <c r="C1008" s="26" t="str">
        <f>Source!F825</f>
        <v>1.1-1-1312</v>
      </c>
      <c r="D1008" s="26" t="s">
        <v>282</v>
      </c>
      <c r="E1008" s="27" t="str">
        <f>Source!H825</f>
        <v>м2</v>
      </c>
      <c r="F1008" s="10">
        <f>Source!I825</f>
        <v>0.472605</v>
      </c>
      <c r="G1008" s="29">
        <f>Source!AK825</f>
        <v>25.09</v>
      </c>
      <c r="H1008" s="31" t="s">
        <v>3</v>
      </c>
      <c r="I1008" s="10">
        <f>Source!AW825</f>
        <v>1</v>
      </c>
      <c r="J1008" s="29">
        <f>ROUND((ROUND((Source!AC825*Source!AW825*Source!I825),2)),2)+(ROUND((ROUND(((Source!ET825)*Source!AV825*Source!I825),2)),2)+ROUND((ROUND(((Source!AE825-(Source!EU825))*Source!AV825*Source!I825),2)),2))+ROUND((ROUND((Source!AF825*Source!AV825*Source!I825),2)),2)</f>
        <v>11.86</v>
      </c>
      <c r="K1008" s="10">
        <f>IF(Source!BC825&lt;&gt; 0, Source!BC825, 1)</f>
        <v>10.5</v>
      </c>
      <c r="L1008" s="29">
        <f>Source!O825</f>
        <v>124.53</v>
      </c>
      <c r="Q1008">
        <f>ROUND((Source!DN825/100)*ROUND((ROUND((Source!AF825*Source!AV825*Source!I825),2)),2), 2)</f>
        <v>0</v>
      </c>
      <c r="R1008">
        <f>Source!X825</f>
        <v>0</v>
      </c>
      <c r="S1008">
        <f>ROUND((Source!DO825/100)*ROUND((ROUND((Source!AF825*Source!AV825*Source!I825),2)),2), 2)</f>
        <v>0</v>
      </c>
      <c r="T1008">
        <f>Source!Y825</f>
        <v>0</v>
      </c>
      <c r="U1008">
        <f>ROUND((175/100)*ROUND((ROUND((Source!AE825*Source!AV825*Source!I825),2)),2), 2)</f>
        <v>0</v>
      </c>
      <c r="V1008">
        <f>ROUND((160/100)*ROUND(ROUND((ROUND((Source!AE825*Source!AV825*Source!I825),2)*Source!BS825),2), 2), 2)</f>
        <v>0</v>
      </c>
      <c r="X1008">
        <f>IF(Source!BI825&lt;=1,J1008, 0)</f>
        <v>11.86</v>
      </c>
      <c r="Y1008">
        <f>IF(Source!BI825=2,J1008, 0)</f>
        <v>0</v>
      </c>
      <c r="Z1008">
        <f>IF(Source!BI825=3,J1008, 0)</f>
        <v>0</v>
      </c>
      <c r="AA1008">
        <f>IF(Source!BI825=4,J1008, 0)</f>
        <v>0</v>
      </c>
    </row>
    <row r="1009" spans="1:27" ht="228" x14ac:dyDescent="0.2">
      <c r="A1009" s="26" t="s">
        <v>153</v>
      </c>
      <c r="B1009" s="26" t="s">
        <v>153</v>
      </c>
      <c r="C1009" s="26" t="str">
        <f>Source!F826</f>
        <v>1.1-1-1313</v>
      </c>
      <c r="D1009" s="26" t="s">
        <v>283</v>
      </c>
      <c r="E1009" s="27" t="str">
        <f>Source!H826</f>
        <v>м2</v>
      </c>
      <c r="F1009" s="10">
        <f>Source!I826</f>
        <v>0.21094499999999999</v>
      </c>
      <c r="G1009" s="29">
        <f>Source!AK826</f>
        <v>23.06</v>
      </c>
      <c r="H1009" s="31" t="s">
        <v>3</v>
      </c>
      <c r="I1009" s="10">
        <f>Source!AW826</f>
        <v>1</v>
      </c>
      <c r="J1009" s="29">
        <f>ROUND((ROUND((Source!AC826*Source!AW826*Source!I826),2)),2)+(ROUND((ROUND(((Source!ET826)*Source!AV826*Source!I826),2)),2)+ROUND((ROUND(((Source!AE826-(Source!EU826))*Source!AV826*Source!I826),2)),2))+ROUND((ROUND((Source!AF826*Source!AV826*Source!I826),2)),2)</f>
        <v>4.8600000000000003</v>
      </c>
      <c r="K1009" s="10">
        <f>IF(Source!BC826&lt;&gt; 0, Source!BC826, 1)</f>
        <v>10.74</v>
      </c>
      <c r="L1009" s="29">
        <f>Source!O826</f>
        <v>52.2</v>
      </c>
      <c r="Q1009">
        <f>ROUND((Source!DN826/100)*ROUND((ROUND((Source!AF826*Source!AV826*Source!I826),2)),2), 2)</f>
        <v>0</v>
      </c>
      <c r="R1009">
        <f>Source!X826</f>
        <v>0</v>
      </c>
      <c r="S1009">
        <f>ROUND((Source!DO826/100)*ROUND((ROUND((Source!AF826*Source!AV826*Source!I826),2)),2), 2)</f>
        <v>0</v>
      </c>
      <c r="T1009">
        <f>Source!Y826</f>
        <v>0</v>
      </c>
      <c r="U1009">
        <f>ROUND((175/100)*ROUND((ROUND((Source!AE826*Source!AV826*Source!I826),2)),2), 2)</f>
        <v>0</v>
      </c>
      <c r="V1009">
        <f>ROUND((160/100)*ROUND(ROUND((ROUND((Source!AE826*Source!AV826*Source!I826),2)*Source!BS826),2), 2), 2)</f>
        <v>0</v>
      </c>
      <c r="X1009">
        <f>IF(Source!BI826&lt;=1,J1009, 0)</f>
        <v>4.8600000000000003</v>
      </c>
      <c r="Y1009">
        <f>IF(Source!BI826=2,J1009, 0)</f>
        <v>0</v>
      </c>
      <c r="Z1009">
        <f>IF(Source!BI826=3,J1009, 0)</f>
        <v>0</v>
      </c>
      <c r="AA1009">
        <f>IF(Source!BI826=4,J1009, 0)</f>
        <v>0</v>
      </c>
    </row>
    <row r="1010" spans="1:27" ht="14.25" x14ac:dyDescent="0.2">
      <c r="A1010" s="26"/>
      <c r="B1010" s="26"/>
      <c r="C1010" s="26"/>
      <c r="D1010" s="26" t="s">
        <v>314</v>
      </c>
      <c r="E1010" s="27" t="s">
        <v>315</v>
      </c>
      <c r="F1010" s="10">
        <f>Source!DN824</f>
        <v>104</v>
      </c>
      <c r="G1010" s="29"/>
      <c r="H1010" s="28"/>
      <c r="I1010" s="10"/>
      <c r="J1010" s="29">
        <f>SUM(Q1002:Q1009)</f>
        <v>4.13</v>
      </c>
      <c r="K1010" s="10">
        <f>Source!BZ824</f>
        <v>87</v>
      </c>
      <c r="L1010" s="29">
        <f>SUM(R1002:R1009)</f>
        <v>91.15</v>
      </c>
    </row>
    <row r="1011" spans="1:27" ht="14.25" x14ac:dyDescent="0.2">
      <c r="A1011" s="26"/>
      <c r="B1011" s="26"/>
      <c r="C1011" s="26"/>
      <c r="D1011" s="26" t="s">
        <v>316</v>
      </c>
      <c r="E1011" s="27" t="s">
        <v>315</v>
      </c>
      <c r="F1011" s="10">
        <f>Source!DO824</f>
        <v>79</v>
      </c>
      <c r="G1011" s="29"/>
      <c r="H1011" s="28"/>
      <c r="I1011" s="10"/>
      <c r="J1011" s="29">
        <f>SUM(S1002:S1010)</f>
        <v>3.14</v>
      </c>
      <c r="K1011" s="10">
        <f>Source!CA824</f>
        <v>41</v>
      </c>
      <c r="L1011" s="29">
        <f>SUM(T1002:T1010)</f>
        <v>42.96</v>
      </c>
    </row>
    <row r="1012" spans="1:27" ht="14.25" x14ac:dyDescent="0.2">
      <c r="A1012" s="26"/>
      <c r="B1012" s="26"/>
      <c r="C1012" s="26"/>
      <c r="D1012" s="26" t="s">
        <v>325</v>
      </c>
      <c r="E1012" s="27" t="s">
        <v>315</v>
      </c>
      <c r="F1012" s="10">
        <f>175</f>
        <v>175</v>
      </c>
      <c r="G1012" s="29"/>
      <c r="H1012" s="28"/>
      <c r="I1012" s="10"/>
      <c r="J1012" s="29">
        <f>SUM(U1002:U1011)</f>
        <v>7.0000000000000007E-2</v>
      </c>
      <c r="K1012" s="10">
        <f>160</f>
        <v>160</v>
      </c>
      <c r="L1012" s="29">
        <f>SUM(V1002:V1011)</f>
        <v>1.7</v>
      </c>
    </row>
    <row r="1013" spans="1:27" ht="14.25" x14ac:dyDescent="0.2">
      <c r="A1013" s="34"/>
      <c r="B1013" s="34"/>
      <c r="C1013" s="34"/>
      <c r="D1013" s="34" t="s">
        <v>317</v>
      </c>
      <c r="E1013" s="35" t="s">
        <v>318</v>
      </c>
      <c r="F1013" s="36">
        <f>Source!AQ824</f>
        <v>85</v>
      </c>
      <c r="G1013" s="37"/>
      <c r="H1013" s="38" t="str">
        <f>Source!DI824</f>
        <v>)*1,15</v>
      </c>
      <c r="I1013" s="36">
        <f>Source!AV824</f>
        <v>1</v>
      </c>
      <c r="J1013" s="37">
        <f>Source!U824</f>
        <v>0.34212499999999996</v>
      </c>
      <c r="K1013" s="36"/>
      <c r="L1013" s="37"/>
    </row>
    <row r="1014" spans="1:27" ht="15" x14ac:dyDescent="0.25">
      <c r="A1014" s="39"/>
      <c r="B1014" s="39"/>
      <c r="C1014" s="39"/>
      <c r="D1014" s="40" t="s">
        <v>319</v>
      </c>
      <c r="E1014" s="39"/>
      <c r="F1014" s="39"/>
      <c r="G1014" s="39"/>
      <c r="H1014" s="39"/>
      <c r="I1014" s="76">
        <f>J1004+J1005+J1007+J1010+J1011+J1012+SUM(J1008:J1009)</f>
        <v>53.47</v>
      </c>
      <c r="J1014" s="76"/>
      <c r="K1014" s="76">
        <f>L1004+L1005+L1007+L1010+L1011+L1012+SUM(L1008:L1009)</f>
        <v>468.55</v>
      </c>
      <c r="L1014" s="76"/>
      <c r="O1014" s="32">
        <f>J1004+J1005+J1007+J1010+J1011+J1012+SUM(J1008:J1009)</f>
        <v>53.47</v>
      </c>
      <c r="P1014" s="32">
        <f>L1004+L1005+L1007+L1010+L1011+L1012+SUM(L1008:L1009)</f>
        <v>468.55</v>
      </c>
      <c r="X1014">
        <f>IF(Source!BI824&lt;=1,J1004+J1005+J1007+J1010+J1011+J1012-0, 0)</f>
        <v>36.75</v>
      </c>
      <c r="Y1014">
        <f>IF(Source!BI824=2,J1004+J1005+J1007+J1010+J1011+J1012-0, 0)</f>
        <v>0</v>
      </c>
      <c r="Z1014">
        <f>IF(Source!BI824=3,J1004+J1005+J1007+J1010+J1011+J1012-0, 0)</f>
        <v>0</v>
      </c>
      <c r="AA1014">
        <f>IF(Source!BI824=4,J1004+J1005+J1007+J1010+J1011+J1012,0)</f>
        <v>0</v>
      </c>
    </row>
    <row r="1017" spans="1:27" ht="15" x14ac:dyDescent="0.25">
      <c r="A1017" s="81" t="str">
        <f>CONCATENATE("Итого по подразделу: ",IF(Source!G828&lt;&gt;"Новый подраздел", Source!G828, ""))</f>
        <v>Итого по подразделу: Монтажные (кровельные)работы</v>
      </c>
      <c r="B1017" s="81"/>
      <c r="C1017" s="81"/>
      <c r="D1017" s="81"/>
      <c r="E1017" s="81"/>
      <c r="F1017" s="81"/>
      <c r="G1017" s="81"/>
      <c r="H1017" s="81"/>
      <c r="I1017" s="79">
        <f>SUM(O940:O1016)</f>
        <v>13726.109999999999</v>
      </c>
      <c r="J1017" s="80"/>
      <c r="K1017" s="79">
        <f>SUM(P940:P1016)</f>
        <v>182533.63999999996</v>
      </c>
      <c r="L1017" s="80"/>
    </row>
    <row r="1018" spans="1:27" hidden="1" x14ac:dyDescent="0.2">
      <c r="A1018" t="s">
        <v>320</v>
      </c>
      <c r="I1018">
        <f>SUM(AC940:AC1017)</f>
        <v>0</v>
      </c>
      <c r="K1018">
        <f>SUM(AD940:AD1017)</f>
        <v>0</v>
      </c>
    </row>
    <row r="1019" spans="1:27" hidden="1" x14ac:dyDescent="0.2">
      <c r="A1019" t="s">
        <v>321</v>
      </c>
      <c r="I1019">
        <f>SUM(AE940:AE1018)</f>
        <v>0</v>
      </c>
      <c r="K1019">
        <f>SUM(AF940:AF1018)</f>
        <v>0</v>
      </c>
    </row>
    <row r="1021" spans="1:27" ht="15" x14ac:dyDescent="0.25">
      <c r="A1021" s="81" t="str">
        <f>CONCATENATE("Итого по разделу: ",IF(Source!G858&lt;&gt;"Новый раздел", Source!G858, ""))</f>
        <v>Итого по разделу: Монтажные (кровельные) работы</v>
      </c>
      <c r="B1021" s="81"/>
      <c r="C1021" s="81"/>
      <c r="D1021" s="81"/>
      <c r="E1021" s="81"/>
      <c r="F1021" s="81"/>
      <c r="G1021" s="81"/>
      <c r="H1021" s="81"/>
      <c r="I1021" s="79">
        <f>SUM(O832:O1020)</f>
        <v>60555.640000000007</v>
      </c>
      <c r="J1021" s="80"/>
      <c r="K1021" s="79">
        <f>SUM(P832:P1020)</f>
        <v>805916.15000000014</v>
      </c>
      <c r="L1021" s="80"/>
    </row>
    <row r="1022" spans="1:27" hidden="1" x14ac:dyDescent="0.2">
      <c r="A1022" t="s">
        <v>320</v>
      </c>
      <c r="I1022">
        <f>SUM(AC832:AC1021)</f>
        <v>0</v>
      </c>
      <c r="K1022">
        <f>SUM(AD832:AD1021)</f>
        <v>0</v>
      </c>
    </row>
    <row r="1023" spans="1:27" hidden="1" x14ac:dyDescent="0.2">
      <c r="A1023" t="s">
        <v>321</v>
      </c>
      <c r="I1023">
        <f>SUM(AE832:AE1022)</f>
        <v>0</v>
      </c>
      <c r="K1023">
        <f>SUM(AF832:AF1022)</f>
        <v>0</v>
      </c>
    </row>
    <row r="1025" spans="1:27" ht="16.5" x14ac:dyDescent="0.25">
      <c r="A1025" s="75" t="str">
        <f>CONCATENATE("Раздел: ",IF(Source!G888&lt;&gt;"Новый раздел", Source!G888, ""))</f>
        <v>Раздел: Секция в осях Е-Ж (Подъезд №5)</v>
      </c>
      <c r="B1025" s="75"/>
      <c r="C1025" s="75"/>
      <c r="D1025" s="75"/>
      <c r="E1025" s="75"/>
      <c r="F1025" s="75"/>
      <c r="G1025" s="75"/>
      <c r="H1025" s="75"/>
      <c r="I1025" s="75"/>
      <c r="J1025" s="75"/>
      <c r="K1025" s="75"/>
      <c r="L1025" s="75"/>
    </row>
    <row r="1027" spans="1:27" ht="16.5" x14ac:dyDescent="0.25">
      <c r="A1027" s="75" t="str">
        <f>CONCATENATE("Подраздел: ",IF(Source!G892&lt;&gt;"Новый подраздел", Source!G892, ""))</f>
        <v>Подраздел: Демонтажные и подготовительные  работы</v>
      </c>
      <c r="B1027" s="75"/>
      <c r="C1027" s="75"/>
      <c r="D1027" s="75"/>
      <c r="E1027" s="75"/>
      <c r="F1027" s="75"/>
      <c r="G1027" s="75"/>
      <c r="H1027" s="75"/>
      <c r="I1027" s="75"/>
      <c r="J1027" s="75"/>
      <c r="K1027" s="75"/>
      <c r="L1027" s="75"/>
    </row>
    <row r="1028" spans="1:27" ht="42.75" x14ac:dyDescent="0.2">
      <c r="A1028" s="26">
        <v>1</v>
      </c>
      <c r="B1028" s="26">
        <v>1</v>
      </c>
      <c r="C1028" s="26" t="str">
        <f>Source!F896</f>
        <v>6.61-26-1</v>
      </c>
      <c r="D1028" s="26" t="s">
        <v>21</v>
      </c>
      <c r="E1028" s="27" t="str">
        <f>Source!H896</f>
        <v>100 м2</v>
      </c>
      <c r="F1028" s="10">
        <f>Source!I896</f>
        <v>1.3599999999999999E-2</v>
      </c>
      <c r="G1028" s="29"/>
      <c r="H1028" s="28"/>
      <c r="I1028" s="10"/>
      <c r="J1028" s="29"/>
      <c r="K1028" s="10"/>
      <c r="L1028" s="29"/>
      <c r="Q1028">
        <f>ROUND((Source!DN896/100)*ROUND((ROUND((Source!AF896*Source!AV896*Source!I896),2)),2), 2)</f>
        <v>6.39</v>
      </c>
      <c r="R1028">
        <f>Source!X896</f>
        <v>147.6</v>
      </c>
      <c r="S1028">
        <f>ROUND((Source!DO896/100)*ROUND((ROUND((Source!AF896*Source!AV896*Source!I896),2)),2), 2)</f>
        <v>4.3899999999999997</v>
      </c>
      <c r="T1028">
        <f>Source!Y896</f>
        <v>86.45</v>
      </c>
      <c r="U1028">
        <f>ROUND((175/100)*ROUND((ROUND((Source!AE896*Source!AV896*Source!I896),2)),2), 2)</f>
        <v>0</v>
      </c>
      <c r="V1028">
        <f>ROUND((160/100)*ROUND(ROUND((ROUND((Source!AE896*Source!AV896*Source!I896),2)*Source!BS896),2), 2), 2)</f>
        <v>0</v>
      </c>
    </row>
    <row r="1029" spans="1:27" x14ac:dyDescent="0.2">
      <c r="D1029" s="30" t="str">
        <f>"Объем: "&amp;Source!I896&amp;"=1,36/"&amp;"100"</f>
        <v>Объем: 0,0136=1,36/100</v>
      </c>
    </row>
    <row r="1030" spans="1:27" ht="14.25" x14ac:dyDescent="0.2">
      <c r="A1030" s="26"/>
      <c r="B1030" s="26"/>
      <c r="C1030" s="26"/>
      <c r="D1030" s="26" t="s">
        <v>313</v>
      </c>
      <c r="E1030" s="27"/>
      <c r="F1030" s="10"/>
      <c r="G1030" s="29">
        <f>Source!AO896</f>
        <v>587.65</v>
      </c>
      <c r="H1030" s="28" t="str">
        <f>Source!DG896</f>
        <v/>
      </c>
      <c r="I1030" s="10">
        <f>Source!AV896</f>
        <v>1</v>
      </c>
      <c r="J1030" s="29">
        <f>ROUND((ROUND((Source!AF896*Source!AV896*Source!I896),2)),2)</f>
        <v>7.99</v>
      </c>
      <c r="K1030" s="10">
        <f>IF(Source!BA896&lt;&gt; 0, Source!BA896, 1)</f>
        <v>26.39</v>
      </c>
      <c r="L1030" s="29">
        <f>Source!S896</f>
        <v>210.86</v>
      </c>
      <c r="W1030">
        <f>J1030</f>
        <v>7.99</v>
      </c>
    </row>
    <row r="1031" spans="1:27" ht="28.5" x14ac:dyDescent="0.2">
      <c r="A1031" s="26" t="s">
        <v>27</v>
      </c>
      <c r="B1031" s="26" t="s">
        <v>27</v>
      </c>
      <c r="C1031" s="26" t="str">
        <f>Source!F897</f>
        <v>9999990001</v>
      </c>
      <c r="D1031" s="26" t="s">
        <v>29</v>
      </c>
      <c r="E1031" s="27" t="str">
        <f>Source!H897</f>
        <v>т</v>
      </c>
      <c r="F1031" s="10">
        <f>Source!I897</f>
        <v>-6.2560000000000004E-2</v>
      </c>
      <c r="G1031" s="29">
        <f>Source!AK897</f>
        <v>0</v>
      </c>
      <c r="H1031" s="31" t="s">
        <v>3</v>
      </c>
      <c r="I1031" s="10">
        <f>Source!AW897</f>
        <v>1</v>
      </c>
      <c r="J1031" s="29">
        <f>ROUND((ROUND((Source!AC897*Source!AW897*Source!I897),2)),2)+(ROUND((ROUND(((Source!ET897)*Source!AV897*Source!I897),2)),2)+ROUND((ROUND(((Source!AE897-(Source!EU897))*Source!AV897*Source!I897),2)),2))+ROUND((ROUND((Source!AF897*Source!AV897*Source!I897),2)),2)</f>
        <v>0</v>
      </c>
      <c r="K1031" s="10">
        <f>IF(Source!BC897&lt;&gt; 0, Source!BC897, 1)</f>
        <v>1</v>
      </c>
      <c r="L1031" s="29">
        <f>Source!O897</f>
        <v>0</v>
      </c>
      <c r="Q1031">
        <f>ROUND((Source!DN897/100)*ROUND((ROUND((Source!AF897*Source!AV897*Source!I897),2)),2), 2)</f>
        <v>0</v>
      </c>
      <c r="R1031">
        <f>Source!X897</f>
        <v>0</v>
      </c>
      <c r="S1031">
        <f>ROUND((Source!DO897/100)*ROUND((ROUND((Source!AF897*Source!AV897*Source!I897),2)),2), 2)</f>
        <v>0</v>
      </c>
      <c r="T1031">
        <f>Source!Y897</f>
        <v>0</v>
      </c>
      <c r="U1031">
        <f>ROUND((175/100)*ROUND((ROUND((Source!AE897*Source!AV897*Source!I897),2)),2), 2)</f>
        <v>0</v>
      </c>
      <c r="V1031">
        <f>ROUND((160/100)*ROUND(ROUND((ROUND((Source!AE897*Source!AV897*Source!I897),2)*Source!BS897),2), 2), 2)</f>
        <v>0</v>
      </c>
      <c r="X1031">
        <f>IF(Source!BI897&lt;=1,J1031, 0)</f>
        <v>0</v>
      </c>
      <c r="Y1031">
        <f>IF(Source!BI897=2,J1031, 0)</f>
        <v>0</v>
      </c>
      <c r="Z1031">
        <f>IF(Source!BI897=3,J1031, 0)</f>
        <v>0</v>
      </c>
      <c r="AA1031">
        <f>IF(Source!BI897=4,J1031, 0)</f>
        <v>0</v>
      </c>
    </row>
    <row r="1032" spans="1:27" ht="14.25" x14ac:dyDescent="0.2">
      <c r="A1032" s="26"/>
      <c r="B1032" s="26"/>
      <c r="C1032" s="26"/>
      <c r="D1032" s="26" t="s">
        <v>314</v>
      </c>
      <c r="E1032" s="27" t="s">
        <v>315</v>
      </c>
      <c r="F1032" s="10">
        <f>Source!DN896</f>
        <v>80</v>
      </c>
      <c r="G1032" s="29"/>
      <c r="H1032" s="28"/>
      <c r="I1032" s="10"/>
      <c r="J1032" s="29">
        <f>SUM(Q1028:Q1031)</f>
        <v>6.39</v>
      </c>
      <c r="K1032" s="10">
        <f>Source!BZ896</f>
        <v>70</v>
      </c>
      <c r="L1032" s="29">
        <f>SUM(R1028:R1031)</f>
        <v>147.6</v>
      </c>
    </row>
    <row r="1033" spans="1:27" ht="14.25" x14ac:dyDescent="0.2">
      <c r="A1033" s="26"/>
      <c r="B1033" s="26"/>
      <c r="C1033" s="26"/>
      <c r="D1033" s="26" t="s">
        <v>316</v>
      </c>
      <c r="E1033" s="27" t="s">
        <v>315</v>
      </c>
      <c r="F1033" s="10">
        <f>Source!DO896</f>
        <v>55</v>
      </c>
      <c r="G1033" s="29"/>
      <c r="H1033" s="28"/>
      <c r="I1033" s="10"/>
      <c r="J1033" s="29">
        <f>SUM(S1028:S1032)</f>
        <v>4.3899999999999997</v>
      </c>
      <c r="K1033" s="10">
        <f>Source!CA896</f>
        <v>41</v>
      </c>
      <c r="L1033" s="29">
        <f>SUM(T1028:T1032)</f>
        <v>86.45</v>
      </c>
    </row>
    <row r="1034" spans="1:27" ht="14.25" x14ac:dyDescent="0.2">
      <c r="A1034" s="34"/>
      <c r="B1034" s="34"/>
      <c r="C1034" s="34"/>
      <c r="D1034" s="34" t="s">
        <v>317</v>
      </c>
      <c r="E1034" s="35" t="s">
        <v>318</v>
      </c>
      <c r="F1034" s="36">
        <f>Source!AQ896</f>
        <v>57.5</v>
      </c>
      <c r="G1034" s="37"/>
      <c r="H1034" s="38" t="str">
        <f>Source!DI896</f>
        <v/>
      </c>
      <c r="I1034" s="36">
        <f>Source!AV896</f>
        <v>1</v>
      </c>
      <c r="J1034" s="37">
        <f>Source!U896</f>
        <v>0.78199999999999992</v>
      </c>
      <c r="K1034" s="36"/>
      <c r="L1034" s="37"/>
    </row>
    <row r="1035" spans="1:27" ht="15" x14ac:dyDescent="0.25">
      <c r="A1035" s="39"/>
      <c r="B1035" s="39"/>
      <c r="C1035" s="39"/>
      <c r="D1035" s="40" t="s">
        <v>319</v>
      </c>
      <c r="E1035" s="39"/>
      <c r="F1035" s="39"/>
      <c r="G1035" s="39"/>
      <c r="H1035" s="39"/>
      <c r="I1035" s="76">
        <f>J1030+J1032+J1033+SUM(J1031:J1031)</f>
        <v>18.77</v>
      </c>
      <c r="J1035" s="76"/>
      <c r="K1035" s="76">
        <f>L1030+L1032+L1033+SUM(L1031:L1031)</f>
        <v>444.91</v>
      </c>
      <c r="L1035" s="76"/>
      <c r="O1035" s="32">
        <f>J1030+J1032+J1033+SUM(J1031:J1031)</f>
        <v>18.77</v>
      </c>
      <c r="P1035" s="32">
        <f>L1030+L1032+L1033+SUM(L1031:L1031)</f>
        <v>444.91</v>
      </c>
      <c r="X1035">
        <f>IF(Source!BI896&lt;=1,J1030+J1032+J1033-0, 0)</f>
        <v>18.77</v>
      </c>
      <c r="Y1035">
        <f>IF(Source!BI896=2,J1030+J1032+J1033-0, 0)</f>
        <v>0</v>
      </c>
      <c r="Z1035">
        <f>IF(Source!BI896=3,J1030+J1032+J1033-0, 0)</f>
        <v>0</v>
      </c>
      <c r="AA1035">
        <f>IF(Source!BI896=4,J1030+J1032+J1033,0)</f>
        <v>0</v>
      </c>
    </row>
    <row r="1037" spans="1:27" ht="42.75" x14ac:dyDescent="0.2">
      <c r="A1037" s="26">
        <v>2</v>
      </c>
      <c r="B1037" s="26">
        <v>2</v>
      </c>
      <c r="C1037" s="26" t="str">
        <f>Source!F898</f>
        <v>6.62-31-1</v>
      </c>
      <c r="D1037" s="26" t="s">
        <v>33</v>
      </c>
      <c r="E1037" s="27" t="str">
        <f>Source!H898</f>
        <v>1 м2 поверхности</v>
      </c>
      <c r="F1037" s="10">
        <f>Source!I898</f>
        <v>2.0499999999999998</v>
      </c>
      <c r="G1037" s="29"/>
      <c r="H1037" s="28"/>
      <c r="I1037" s="10"/>
      <c r="J1037" s="29"/>
      <c r="K1037" s="10"/>
      <c r="L1037" s="29"/>
      <c r="Q1037">
        <f>ROUND((Source!DN898/100)*ROUND((ROUND((Source!AF898*Source!AV898*Source!I898),2)),2), 2)</f>
        <v>12.57</v>
      </c>
      <c r="R1037">
        <f>Source!X898</f>
        <v>275.33</v>
      </c>
      <c r="S1037">
        <f>ROUND((Source!DO898/100)*ROUND((ROUND((Source!AF898*Source!AV898*Source!I898),2)),2), 2)</f>
        <v>8.0399999999999991</v>
      </c>
      <c r="T1037">
        <f>Source!Y898</f>
        <v>136.01</v>
      </c>
      <c r="U1037">
        <f>ROUND((175/100)*ROUND((ROUND((Source!AE898*Source!AV898*Source!I898),2)),2), 2)</f>
        <v>0</v>
      </c>
      <c r="V1037">
        <f>ROUND((160/100)*ROUND(ROUND((ROUND((Source!AE898*Source!AV898*Source!I898),2)*Source!BS898),2), 2), 2)</f>
        <v>0</v>
      </c>
    </row>
    <row r="1038" spans="1:27" ht="14.25" x14ac:dyDescent="0.2">
      <c r="A1038" s="26"/>
      <c r="B1038" s="26"/>
      <c r="C1038" s="26"/>
      <c r="D1038" s="26" t="s">
        <v>313</v>
      </c>
      <c r="E1038" s="27"/>
      <c r="F1038" s="10"/>
      <c r="G1038" s="29">
        <f>Source!AO898</f>
        <v>6.13</v>
      </c>
      <c r="H1038" s="28" t="str">
        <f>Source!DG898</f>
        <v/>
      </c>
      <c r="I1038" s="10">
        <f>Source!AV898</f>
        <v>1</v>
      </c>
      <c r="J1038" s="29">
        <f>ROUND((ROUND((Source!AF898*Source!AV898*Source!I898),2)),2)</f>
        <v>12.57</v>
      </c>
      <c r="K1038" s="10">
        <f>IF(Source!BA898&lt;&gt; 0, Source!BA898, 1)</f>
        <v>26.39</v>
      </c>
      <c r="L1038" s="29">
        <f>Source!S898</f>
        <v>331.72</v>
      </c>
      <c r="W1038">
        <f>J1038</f>
        <v>12.57</v>
      </c>
    </row>
    <row r="1039" spans="1:27" ht="14.25" x14ac:dyDescent="0.2">
      <c r="A1039" s="26"/>
      <c r="B1039" s="26"/>
      <c r="C1039" s="26"/>
      <c r="D1039" s="26" t="s">
        <v>314</v>
      </c>
      <c r="E1039" s="27" t="s">
        <v>315</v>
      </c>
      <c r="F1039" s="10">
        <f>Source!DN898</f>
        <v>100</v>
      </c>
      <c r="G1039" s="29"/>
      <c r="H1039" s="28"/>
      <c r="I1039" s="10"/>
      <c r="J1039" s="29">
        <f>SUM(Q1037:Q1038)</f>
        <v>12.57</v>
      </c>
      <c r="K1039" s="10">
        <f>Source!BZ898</f>
        <v>83</v>
      </c>
      <c r="L1039" s="29">
        <f>SUM(R1037:R1038)</f>
        <v>275.33</v>
      </c>
    </row>
    <row r="1040" spans="1:27" ht="14.25" x14ac:dyDescent="0.2">
      <c r="A1040" s="26"/>
      <c r="B1040" s="26"/>
      <c r="C1040" s="26"/>
      <c r="D1040" s="26" t="s">
        <v>316</v>
      </c>
      <c r="E1040" s="27" t="s">
        <v>315</v>
      </c>
      <c r="F1040" s="10">
        <f>Source!DO898</f>
        <v>64</v>
      </c>
      <c r="G1040" s="29"/>
      <c r="H1040" s="28"/>
      <c r="I1040" s="10"/>
      <c r="J1040" s="29">
        <f>SUM(S1037:S1039)</f>
        <v>8.0399999999999991</v>
      </c>
      <c r="K1040" s="10">
        <f>Source!CA898</f>
        <v>41</v>
      </c>
      <c r="L1040" s="29">
        <f>SUM(T1037:T1039)</f>
        <v>136.01</v>
      </c>
    </row>
    <row r="1041" spans="1:27" ht="14.25" x14ac:dyDescent="0.2">
      <c r="A1041" s="34"/>
      <c r="B1041" s="34"/>
      <c r="C1041" s="34"/>
      <c r="D1041" s="34" t="s">
        <v>317</v>
      </c>
      <c r="E1041" s="35" t="s">
        <v>318</v>
      </c>
      <c r="F1041" s="36">
        <f>Source!AQ898</f>
        <v>0.6</v>
      </c>
      <c r="G1041" s="37"/>
      <c r="H1041" s="38" t="str">
        <f>Source!DI898</f>
        <v/>
      </c>
      <c r="I1041" s="36">
        <f>Source!AV898</f>
        <v>1</v>
      </c>
      <c r="J1041" s="37">
        <f>Source!U898</f>
        <v>1.2299999999999998</v>
      </c>
      <c r="K1041" s="36"/>
      <c r="L1041" s="37"/>
    </row>
    <row r="1042" spans="1:27" ht="15" x14ac:dyDescent="0.25">
      <c r="A1042" s="39"/>
      <c r="B1042" s="39"/>
      <c r="C1042" s="39"/>
      <c r="D1042" s="40" t="s">
        <v>319</v>
      </c>
      <c r="E1042" s="39"/>
      <c r="F1042" s="39"/>
      <c r="G1042" s="39"/>
      <c r="H1042" s="39"/>
      <c r="I1042" s="76">
        <f>J1038+J1039+J1040</f>
        <v>33.18</v>
      </c>
      <c r="J1042" s="76"/>
      <c r="K1042" s="76">
        <f>L1038+L1039+L1040</f>
        <v>743.06</v>
      </c>
      <c r="L1042" s="76"/>
      <c r="O1042" s="32">
        <f>J1038+J1039+J1040</f>
        <v>33.18</v>
      </c>
      <c r="P1042" s="32">
        <f>L1038+L1039+L1040</f>
        <v>743.06</v>
      </c>
      <c r="X1042">
        <f>IF(Source!BI898&lt;=1,J1038+J1039+J1040-0, 0)</f>
        <v>33.18</v>
      </c>
      <c r="Y1042">
        <f>IF(Source!BI898=2,J1038+J1039+J1040-0, 0)</f>
        <v>0</v>
      </c>
      <c r="Z1042">
        <f>IF(Source!BI898=3,J1038+J1039+J1040-0, 0)</f>
        <v>0</v>
      </c>
      <c r="AA1042">
        <f>IF(Source!BI898=4,J1038+J1039+J1040,0)</f>
        <v>0</v>
      </c>
    </row>
    <row r="1044" spans="1:27" ht="28.5" x14ac:dyDescent="0.2">
      <c r="A1044" s="26">
        <v>3</v>
      </c>
      <c r="B1044" s="26">
        <v>3</v>
      </c>
      <c r="C1044" s="26" t="str">
        <f>Source!F899</f>
        <v>6.58-2-1</v>
      </c>
      <c r="D1044" s="26" t="s">
        <v>40</v>
      </c>
      <c r="E1044" s="27" t="str">
        <f>Source!H899</f>
        <v>100 м2</v>
      </c>
      <c r="F1044" s="10">
        <f>Source!I899</f>
        <v>2.98E-2</v>
      </c>
      <c r="G1044" s="29"/>
      <c r="H1044" s="28"/>
      <c r="I1044" s="10"/>
      <c r="J1044" s="29"/>
      <c r="K1044" s="10"/>
      <c r="L1044" s="29"/>
      <c r="Q1044">
        <f>ROUND((Source!DN899/100)*ROUND((ROUND((Source!AF899*Source!AV899*Source!I899),2)),2), 2)</f>
        <v>4.5599999999999996</v>
      </c>
      <c r="R1044">
        <f>Source!X899</f>
        <v>105.29</v>
      </c>
      <c r="S1044">
        <f>ROUND((Source!DO899/100)*ROUND((ROUND((Source!AF899*Source!AV899*Source!I899),2)),2), 2)</f>
        <v>3.14</v>
      </c>
      <c r="T1044">
        <f>Source!Y899</f>
        <v>61.67</v>
      </c>
      <c r="U1044">
        <f>ROUND((175/100)*ROUND((ROUND((Source!AE899*Source!AV899*Source!I899),2)),2), 2)</f>
        <v>0</v>
      </c>
      <c r="V1044">
        <f>ROUND((160/100)*ROUND(ROUND((ROUND((Source!AE899*Source!AV899*Source!I899),2)*Source!BS899),2), 2), 2)</f>
        <v>0</v>
      </c>
    </row>
    <row r="1045" spans="1:27" x14ac:dyDescent="0.2">
      <c r="D1045" s="30" t="str">
        <f>"Объем: "&amp;Source!I899&amp;"=2,98/"&amp;"100"</f>
        <v>Объем: 0,0298=2,98/100</v>
      </c>
    </row>
    <row r="1046" spans="1:27" ht="14.25" x14ac:dyDescent="0.2">
      <c r="A1046" s="26"/>
      <c r="B1046" s="26"/>
      <c r="C1046" s="26"/>
      <c r="D1046" s="26" t="s">
        <v>313</v>
      </c>
      <c r="E1046" s="27"/>
      <c r="F1046" s="10"/>
      <c r="G1046" s="29">
        <f>Source!AO899</f>
        <v>191.34</v>
      </c>
      <c r="H1046" s="28" t="str">
        <f>Source!DG899</f>
        <v/>
      </c>
      <c r="I1046" s="10">
        <f>Source!AV899</f>
        <v>1</v>
      </c>
      <c r="J1046" s="29">
        <f>ROUND((ROUND((Source!AF899*Source!AV899*Source!I899),2)),2)</f>
        <v>5.7</v>
      </c>
      <c r="K1046" s="10">
        <f>IF(Source!BA899&lt;&gt; 0, Source!BA899, 1)</f>
        <v>26.39</v>
      </c>
      <c r="L1046" s="29">
        <f>Source!S899</f>
        <v>150.41999999999999</v>
      </c>
      <c r="W1046">
        <f>J1046</f>
        <v>5.7</v>
      </c>
    </row>
    <row r="1047" spans="1:27" ht="28.5" x14ac:dyDescent="0.2">
      <c r="A1047" s="26" t="s">
        <v>44</v>
      </c>
      <c r="B1047" s="26" t="s">
        <v>44</v>
      </c>
      <c r="C1047" s="26" t="str">
        <f>Source!F900</f>
        <v>9999990001</v>
      </c>
      <c r="D1047" s="26" t="s">
        <v>29</v>
      </c>
      <c r="E1047" s="27" t="str">
        <f>Source!H900</f>
        <v>т</v>
      </c>
      <c r="F1047" s="10">
        <f>Source!I900</f>
        <v>-3.0395999999999999E-2</v>
      </c>
      <c r="G1047" s="29">
        <f>Source!AK900</f>
        <v>0</v>
      </c>
      <c r="H1047" s="31" t="s">
        <v>3</v>
      </c>
      <c r="I1047" s="10">
        <f>Source!AW900</f>
        <v>1</v>
      </c>
      <c r="J1047" s="29">
        <f>ROUND((ROUND((Source!AC900*Source!AW900*Source!I900),2)),2)+(ROUND((ROUND(((Source!ET900)*Source!AV900*Source!I900),2)),2)+ROUND((ROUND(((Source!AE900-(Source!EU900))*Source!AV900*Source!I900),2)),2))+ROUND((ROUND((Source!AF900*Source!AV900*Source!I900),2)),2)</f>
        <v>0</v>
      </c>
      <c r="K1047" s="10">
        <f>IF(Source!BC900&lt;&gt; 0, Source!BC900, 1)</f>
        <v>1</v>
      </c>
      <c r="L1047" s="29">
        <f>Source!O900</f>
        <v>0</v>
      </c>
      <c r="Q1047">
        <f>ROUND((Source!DN900/100)*ROUND((ROUND((Source!AF900*Source!AV900*Source!I900),2)),2), 2)</f>
        <v>0</v>
      </c>
      <c r="R1047">
        <f>Source!X900</f>
        <v>0</v>
      </c>
      <c r="S1047">
        <f>ROUND((Source!DO900/100)*ROUND((ROUND((Source!AF900*Source!AV900*Source!I900),2)),2), 2)</f>
        <v>0</v>
      </c>
      <c r="T1047">
        <f>Source!Y900</f>
        <v>0</v>
      </c>
      <c r="U1047">
        <f>ROUND((175/100)*ROUND((ROUND((Source!AE900*Source!AV900*Source!I900),2)),2), 2)</f>
        <v>0</v>
      </c>
      <c r="V1047">
        <f>ROUND((160/100)*ROUND(ROUND((ROUND((Source!AE900*Source!AV900*Source!I900),2)*Source!BS900),2), 2), 2)</f>
        <v>0</v>
      </c>
      <c r="X1047">
        <f>IF(Source!BI900&lt;=1,J1047, 0)</f>
        <v>0</v>
      </c>
      <c r="Y1047">
        <f>IF(Source!BI900=2,J1047, 0)</f>
        <v>0</v>
      </c>
      <c r="Z1047">
        <f>IF(Source!BI900=3,J1047, 0)</f>
        <v>0</v>
      </c>
      <c r="AA1047">
        <f>IF(Source!BI900=4,J1047, 0)</f>
        <v>0</v>
      </c>
    </row>
    <row r="1048" spans="1:27" ht="14.25" x14ac:dyDescent="0.2">
      <c r="A1048" s="26"/>
      <c r="B1048" s="26"/>
      <c r="C1048" s="26"/>
      <c r="D1048" s="26" t="s">
        <v>314</v>
      </c>
      <c r="E1048" s="27" t="s">
        <v>315</v>
      </c>
      <c r="F1048" s="10">
        <f>Source!DN899</f>
        <v>80</v>
      </c>
      <c r="G1048" s="29"/>
      <c r="H1048" s="28"/>
      <c r="I1048" s="10"/>
      <c r="J1048" s="29">
        <f>SUM(Q1044:Q1047)</f>
        <v>4.5599999999999996</v>
      </c>
      <c r="K1048" s="10">
        <f>Source!BZ899</f>
        <v>70</v>
      </c>
      <c r="L1048" s="29">
        <f>SUM(R1044:R1047)</f>
        <v>105.29</v>
      </c>
    </row>
    <row r="1049" spans="1:27" ht="14.25" x14ac:dyDescent="0.2">
      <c r="A1049" s="26"/>
      <c r="B1049" s="26"/>
      <c r="C1049" s="26"/>
      <c r="D1049" s="26" t="s">
        <v>316</v>
      </c>
      <c r="E1049" s="27" t="s">
        <v>315</v>
      </c>
      <c r="F1049" s="10">
        <f>Source!DO899</f>
        <v>55</v>
      </c>
      <c r="G1049" s="29"/>
      <c r="H1049" s="28"/>
      <c r="I1049" s="10"/>
      <c r="J1049" s="29">
        <f>SUM(S1044:S1048)</f>
        <v>3.14</v>
      </c>
      <c r="K1049" s="10">
        <f>Source!CA899</f>
        <v>41</v>
      </c>
      <c r="L1049" s="29">
        <f>SUM(T1044:T1048)</f>
        <v>61.67</v>
      </c>
    </row>
    <row r="1050" spans="1:27" ht="14.25" x14ac:dyDescent="0.2">
      <c r="A1050" s="34"/>
      <c r="B1050" s="34"/>
      <c r="C1050" s="34"/>
      <c r="D1050" s="34" t="s">
        <v>317</v>
      </c>
      <c r="E1050" s="35" t="s">
        <v>318</v>
      </c>
      <c r="F1050" s="36">
        <f>Source!AQ899</f>
        <v>17.41</v>
      </c>
      <c r="G1050" s="37"/>
      <c r="H1050" s="38" t="str">
        <f>Source!DI899</f>
        <v/>
      </c>
      <c r="I1050" s="36">
        <f>Source!AV899</f>
        <v>1</v>
      </c>
      <c r="J1050" s="37">
        <f>Source!U899</f>
        <v>0.518818</v>
      </c>
      <c r="K1050" s="36"/>
      <c r="L1050" s="37"/>
    </row>
    <row r="1051" spans="1:27" ht="15" x14ac:dyDescent="0.25">
      <c r="A1051" s="39"/>
      <c r="B1051" s="39"/>
      <c r="C1051" s="39"/>
      <c r="D1051" s="40" t="s">
        <v>319</v>
      </c>
      <c r="E1051" s="39"/>
      <c r="F1051" s="39"/>
      <c r="G1051" s="39"/>
      <c r="H1051" s="39"/>
      <c r="I1051" s="76">
        <f>J1046+J1048+J1049+SUM(J1047:J1047)</f>
        <v>13.4</v>
      </c>
      <c r="J1051" s="76"/>
      <c r="K1051" s="76">
        <f>L1046+L1048+L1049+SUM(L1047:L1047)</f>
        <v>317.38</v>
      </c>
      <c r="L1051" s="76"/>
      <c r="O1051" s="32">
        <f>J1046+J1048+J1049+SUM(J1047:J1047)</f>
        <v>13.4</v>
      </c>
      <c r="P1051" s="32">
        <f>L1046+L1048+L1049+SUM(L1047:L1047)</f>
        <v>317.38</v>
      </c>
      <c r="X1051">
        <f>IF(Source!BI899&lt;=1,J1046+J1048+J1049-0, 0)</f>
        <v>13.4</v>
      </c>
      <c r="Y1051">
        <f>IF(Source!BI899=2,J1046+J1048+J1049-0, 0)</f>
        <v>0</v>
      </c>
      <c r="Z1051">
        <f>IF(Source!BI899=3,J1046+J1048+J1049-0, 0)</f>
        <v>0</v>
      </c>
      <c r="AA1051">
        <f>IF(Source!BI899=4,J1046+J1048+J1049,0)</f>
        <v>0</v>
      </c>
    </row>
    <row r="1053" spans="1:27" ht="42.75" x14ac:dyDescent="0.2">
      <c r="A1053" s="26">
        <v>4</v>
      </c>
      <c r="B1053" s="26">
        <v>4</v>
      </c>
      <c r="C1053" s="26" t="str">
        <f>Source!F901</f>
        <v>6.65-24-1</v>
      </c>
      <c r="D1053" s="26" t="s">
        <v>47</v>
      </c>
      <c r="E1053" s="27" t="str">
        <f>Source!H901</f>
        <v>100 м</v>
      </c>
      <c r="F1053" s="10">
        <f>Source!I901</f>
        <v>0.02</v>
      </c>
      <c r="G1053" s="29"/>
      <c r="H1053" s="28"/>
      <c r="I1053" s="10"/>
      <c r="J1053" s="29"/>
      <c r="K1053" s="10"/>
      <c r="L1053" s="29"/>
      <c r="Q1053">
        <f>ROUND((Source!DN901/100)*ROUND((ROUND((Source!AF901*Source!AV901*Source!I901),2)),2), 2)</f>
        <v>5.0199999999999996</v>
      </c>
      <c r="R1053">
        <f>Source!X901</f>
        <v>108.31</v>
      </c>
      <c r="S1053">
        <f>ROUND((Source!DO901/100)*ROUND((ROUND((Source!AF901*Source!AV901*Source!I901),2)),2), 2)</f>
        <v>3.37</v>
      </c>
      <c r="T1053">
        <f>Source!Y901</f>
        <v>49.34</v>
      </c>
      <c r="U1053">
        <f>ROUND((175/100)*ROUND((ROUND((Source!AE901*Source!AV901*Source!I901),2)),2), 2)</f>
        <v>0</v>
      </c>
      <c r="V1053">
        <f>ROUND((160/100)*ROUND(ROUND((ROUND((Source!AE901*Source!AV901*Source!I901),2)*Source!BS901),2), 2), 2)</f>
        <v>0</v>
      </c>
    </row>
    <row r="1054" spans="1:27" x14ac:dyDescent="0.2">
      <c r="D1054" s="30" t="str">
        <f>"Объем: "&amp;Source!I901&amp;"=2/"&amp;"100"</f>
        <v>Объем: 0,02=2/100</v>
      </c>
    </row>
    <row r="1055" spans="1:27" ht="14.25" x14ac:dyDescent="0.2">
      <c r="A1055" s="26"/>
      <c r="B1055" s="26"/>
      <c r="C1055" s="26"/>
      <c r="D1055" s="26" t="s">
        <v>313</v>
      </c>
      <c r="E1055" s="27"/>
      <c r="F1055" s="10"/>
      <c r="G1055" s="29">
        <f>Source!AO901</f>
        <v>227.82</v>
      </c>
      <c r="H1055" s="28" t="str">
        <f>Source!DG901</f>
        <v/>
      </c>
      <c r="I1055" s="10">
        <f>Source!AV901</f>
        <v>1</v>
      </c>
      <c r="J1055" s="29">
        <f>ROUND((ROUND((Source!AF901*Source!AV901*Source!I901),2)),2)</f>
        <v>4.5599999999999996</v>
      </c>
      <c r="K1055" s="10">
        <f>IF(Source!BA901&lt;&gt; 0, Source!BA901, 1)</f>
        <v>26.39</v>
      </c>
      <c r="L1055" s="29">
        <f>Source!S901</f>
        <v>120.34</v>
      </c>
      <c r="W1055">
        <f>J1055</f>
        <v>4.5599999999999996</v>
      </c>
    </row>
    <row r="1056" spans="1:27" ht="14.25" x14ac:dyDescent="0.2">
      <c r="A1056" s="26"/>
      <c r="B1056" s="26"/>
      <c r="C1056" s="26"/>
      <c r="D1056" s="26" t="s">
        <v>314</v>
      </c>
      <c r="E1056" s="27" t="s">
        <v>315</v>
      </c>
      <c r="F1056" s="10">
        <f>Source!DN901</f>
        <v>110</v>
      </c>
      <c r="G1056" s="29"/>
      <c r="H1056" s="28"/>
      <c r="I1056" s="10"/>
      <c r="J1056" s="29">
        <f>SUM(Q1053:Q1055)</f>
        <v>5.0199999999999996</v>
      </c>
      <c r="K1056" s="10">
        <f>Source!BZ901</f>
        <v>90</v>
      </c>
      <c r="L1056" s="29">
        <f>SUM(R1053:R1055)</f>
        <v>108.31</v>
      </c>
    </row>
    <row r="1057" spans="1:27" ht="14.25" x14ac:dyDescent="0.2">
      <c r="A1057" s="26"/>
      <c r="B1057" s="26"/>
      <c r="C1057" s="26"/>
      <c r="D1057" s="26" t="s">
        <v>316</v>
      </c>
      <c r="E1057" s="27" t="s">
        <v>315</v>
      </c>
      <c r="F1057" s="10">
        <f>Source!DO901</f>
        <v>74</v>
      </c>
      <c r="G1057" s="29"/>
      <c r="H1057" s="28"/>
      <c r="I1057" s="10"/>
      <c r="J1057" s="29">
        <f>SUM(S1053:S1056)</f>
        <v>3.37</v>
      </c>
      <c r="K1057" s="10">
        <f>Source!CA901</f>
        <v>41</v>
      </c>
      <c r="L1057" s="29">
        <f>SUM(T1053:T1056)</f>
        <v>49.34</v>
      </c>
    </row>
    <row r="1058" spans="1:27" ht="14.25" x14ac:dyDescent="0.2">
      <c r="A1058" s="34"/>
      <c r="B1058" s="34"/>
      <c r="C1058" s="34"/>
      <c r="D1058" s="34" t="s">
        <v>317</v>
      </c>
      <c r="E1058" s="35" t="s">
        <v>318</v>
      </c>
      <c r="F1058" s="36">
        <f>Source!AQ901</f>
        <v>20.73</v>
      </c>
      <c r="G1058" s="37"/>
      <c r="H1058" s="38" t="str">
        <f>Source!DI901</f>
        <v/>
      </c>
      <c r="I1058" s="36">
        <f>Source!AV901</f>
        <v>1</v>
      </c>
      <c r="J1058" s="37">
        <f>Source!U901</f>
        <v>0.41460000000000002</v>
      </c>
      <c r="K1058" s="36"/>
      <c r="L1058" s="37"/>
    </row>
    <row r="1059" spans="1:27" ht="15" x14ac:dyDescent="0.25">
      <c r="A1059" s="39"/>
      <c r="B1059" s="39"/>
      <c r="C1059" s="39"/>
      <c r="D1059" s="40" t="s">
        <v>319</v>
      </c>
      <c r="E1059" s="39"/>
      <c r="F1059" s="39"/>
      <c r="G1059" s="39"/>
      <c r="H1059" s="39"/>
      <c r="I1059" s="76">
        <f>J1055+J1056+J1057</f>
        <v>12.95</v>
      </c>
      <c r="J1059" s="76"/>
      <c r="K1059" s="76">
        <f>L1055+L1056+L1057</f>
        <v>277.99</v>
      </c>
      <c r="L1059" s="76"/>
      <c r="O1059" s="32">
        <f>J1055+J1056+J1057</f>
        <v>12.95</v>
      </c>
      <c r="P1059" s="32">
        <f>L1055+L1056+L1057</f>
        <v>277.99</v>
      </c>
      <c r="X1059">
        <f>IF(Source!BI901&lt;=1,J1055+J1056+J1057-0, 0)</f>
        <v>12.95</v>
      </c>
      <c r="Y1059">
        <f>IF(Source!BI901=2,J1055+J1056+J1057-0, 0)</f>
        <v>0</v>
      </c>
      <c r="Z1059">
        <f>IF(Source!BI901=3,J1055+J1056+J1057-0, 0)</f>
        <v>0</v>
      </c>
      <c r="AA1059">
        <f>IF(Source!BI901=4,J1055+J1056+J1057,0)</f>
        <v>0</v>
      </c>
    </row>
    <row r="1061" spans="1:27" ht="57" x14ac:dyDescent="0.2">
      <c r="A1061" s="26">
        <v>5</v>
      </c>
      <c r="B1061" s="26">
        <v>5</v>
      </c>
      <c r="C1061" s="26" t="str">
        <f>Source!F902</f>
        <v>6.62-31-1</v>
      </c>
      <c r="D1061" s="26" t="s">
        <v>53</v>
      </c>
      <c r="E1061" s="27" t="str">
        <f>Source!H902</f>
        <v>1 м2 поверхности</v>
      </c>
      <c r="F1061" s="10">
        <f>Source!I902</f>
        <v>20.75</v>
      </c>
      <c r="G1061" s="29"/>
      <c r="H1061" s="28"/>
      <c r="I1061" s="10"/>
      <c r="J1061" s="29"/>
      <c r="K1061" s="10"/>
      <c r="L1061" s="29"/>
      <c r="Q1061">
        <f>ROUND((Source!DN902/100)*ROUND((ROUND((Source!AF902*Source!AV902*Source!I902),2)),2), 2)</f>
        <v>127.2</v>
      </c>
      <c r="R1061">
        <f>Source!X902</f>
        <v>2786.15</v>
      </c>
      <c r="S1061">
        <f>ROUND((Source!DO902/100)*ROUND((ROUND((Source!AF902*Source!AV902*Source!I902),2)),2), 2)</f>
        <v>81.41</v>
      </c>
      <c r="T1061">
        <f>Source!Y902</f>
        <v>1376.29</v>
      </c>
      <c r="U1061">
        <f>ROUND((175/100)*ROUND((ROUND((Source!AE902*Source!AV902*Source!I902),2)),2), 2)</f>
        <v>0</v>
      </c>
      <c r="V1061">
        <f>ROUND((160/100)*ROUND(ROUND((ROUND((Source!AE902*Source!AV902*Source!I902),2)*Source!BS902),2), 2), 2)</f>
        <v>0</v>
      </c>
    </row>
    <row r="1062" spans="1:27" ht="14.25" x14ac:dyDescent="0.2">
      <c r="A1062" s="26"/>
      <c r="B1062" s="26"/>
      <c r="C1062" s="26"/>
      <c r="D1062" s="26" t="s">
        <v>313</v>
      </c>
      <c r="E1062" s="27"/>
      <c r="F1062" s="10"/>
      <c r="G1062" s="29">
        <f>Source!AO902</f>
        <v>6.13</v>
      </c>
      <c r="H1062" s="28" t="str">
        <f>Source!DG902</f>
        <v/>
      </c>
      <c r="I1062" s="10">
        <f>Source!AV902</f>
        <v>1</v>
      </c>
      <c r="J1062" s="29">
        <f>ROUND((ROUND((Source!AF902*Source!AV902*Source!I902),2)),2)</f>
        <v>127.2</v>
      </c>
      <c r="K1062" s="10">
        <f>IF(Source!BA902&lt;&gt; 0, Source!BA902, 1)</f>
        <v>26.39</v>
      </c>
      <c r="L1062" s="29">
        <f>Source!S902</f>
        <v>3356.81</v>
      </c>
      <c r="W1062">
        <f>J1062</f>
        <v>127.2</v>
      </c>
    </row>
    <row r="1063" spans="1:27" ht="14.25" x14ac:dyDescent="0.2">
      <c r="A1063" s="26"/>
      <c r="B1063" s="26"/>
      <c r="C1063" s="26"/>
      <c r="D1063" s="26" t="s">
        <v>314</v>
      </c>
      <c r="E1063" s="27" t="s">
        <v>315</v>
      </c>
      <c r="F1063" s="10">
        <f>Source!DN902</f>
        <v>100</v>
      </c>
      <c r="G1063" s="29"/>
      <c r="H1063" s="28"/>
      <c r="I1063" s="10"/>
      <c r="J1063" s="29">
        <f>SUM(Q1061:Q1062)</f>
        <v>127.2</v>
      </c>
      <c r="K1063" s="10">
        <f>Source!BZ902</f>
        <v>83</v>
      </c>
      <c r="L1063" s="29">
        <f>SUM(R1061:R1062)</f>
        <v>2786.15</v>
      </c>
    </row>
    <row r="1064" spans="1:27" ht="14.25" x14ac:dyDescent="0.2">
      <c r="A1064" s="26"/>
      <c r="B1064" s="26"/>
      <c r="C1064" s="26"/>
      <c r="D1064" s="26" t="s">
        <v>316</v>
      </c>
      <c r="E1064" s="27" t="s">
        <v>315</v>
      </c>
      <c r="F1064" s="10">
        <f>Source!DO902</f>
        <v>64</v>
      </c>
      <c r="G1064" s="29"/>
      <c r="H1064" s="28"/>
      <c r="I1064" s="10"/>
      <c r="J1064" s="29">
        <f>SUM(S1061:S1063)</f>
        <v>81.41</v>
      </c>
      <c r="K1064" s="10">
        <f>Source!CA902</f>
        <v>41</v>
      </c>
      <c r="L1064" s="29">
        <f>SUM(T1061:T1063)</f>
        <v>1376.29</v>
      </c>
    </row>
    <row r="1065" spans="1:27" ht="14.25" x14ac:dyDescent="0.2">
      <c r="A1065" s="34"/>
      <c r="B1065" s="34"/>
      <c r="C1065" s="34"/>
      <c r="D1065" s="34" t="s">
        <v>317</v>
      </c>
      <c r="E1065" s="35" t="s">
        <v>318</v>
      </c>
      <c r="F1065" s="36">
        <f>Source!AQ902</f>
        <v>0.6</v>
      </c>
      <c r="G1065" s="37"/>
      <c r="H1065" s="38" t="str">
        <f>Source!DI902</f>
        <v/>
      </c>
      <c r="I1065" s="36">
        <f>Source!AV902</f>
        <v>1</v>
      </c>
      <c r="J1065" s="37">
        <f>Source!U902</f>
        <v>12.45</v>
      </c>
      <c r="K1065" s="36"/>
      <c r="L1065" s="37"/>
    </row>
    <row r="1066" spans="1:27" ht="15" x14ac:dyDescent="0.25">
      <c r="A1066" s="39"/>
      <c r="B1066" s="39"/>
      <c r="C1066" s="39"/>
      <c r="D1066" s="40" t="s">
        <v>319</v>
      </c>
      <c r="E1066" s="39"/>
      <c r="F1066" s="39"/>
      <c r="G1066" s="39"/>
      <c r="H1066" s="39"/>
      <c r="I1066" s="76">
        <f>J1062+J1063+J1064</f>
        <v>335.81</v>
      </c>
      <c r="J1066" s="76"/>
      <c r="K1066" s="76">
        <f>L1062+L1063+L1064</f>
        <v>7519.25</v>
      </c>
      <c r="L1066" s="76"/>
      <c r="O1066" s="32">
        <f>J1062+J1063+J1064</f>
        <v>335.81</v>
      </c>
      <c r="P1066" s="32">
        <f>L1062+L1063+L1064</f>
        <v>7519.25</v>
      </c>
      <c r="X1066">
        <f>IF(Source!BI902&lt;=1,J1062+J1063+J1064-0, 0)</f>
        <v>335.81</v>
      </c>
      <c r="Y1066">
        <f>IF(Source!BI902=2,J1062+J1063+J1064-0, 0)</f>
        <v>0</v>
      </c>
      <c r="Z1066">
        <f>IF(Source!BI902=3,J1062+J1063+J1064-0, 0)</f>
        <v>0</v>
      </c>
      <c r="AA1066">
        <f>IF(Source!BI902=4,J1062+J1063+J1064,0)</f>
        <v>0</v>
      </c>
    </row>
    <row r="1069" spans="1:27" ht="15" x14ac:dyDescent="0.25">
      <c r="A1069" s="81" t="str">
        <f>CONCATENATE("Итого по подразделу: ",IF(Source!G904&lt;&gt;"Новый подраздел", Source!G904, ""))</f>
        <v>Итого по подразделу: Демонтажные и подготовительные  работы</v>
      </c>
      <c r="B1069" s="81"/>
      <c r="C1069" s="81"/>
      <c r="D1069" s="81"/>
      <c r="E1069" s="81"/>
      <c r="F1069" s="81"/>
      <c r="G1069" s="81"/>
      <c r="H1069" s="81"/>
      <c r="I1069" s="79">
        <f>SUM(O1027:O1068)</f>
        <v>414.11</v>
      </c>
      <c r="J1069" s="80"/>
      <c r="K1069" s="79">
        <f>SUM(P1027:P1068)</f>
        <v>9302.59</v>
      </c>
      <c r="L1069" s="80"/>
    </row>
    <row r="1070" spans="1:27" hidden="1" x14ac:dyDescent="0.2">
      <c r="A1070" t="s">
        <v>320</v>
      </c>
      <c r="I1070">
        <f>SUM(AC1027:AC1069)</f>
        <v>0</v>
      </c>
      <c r="K1070">
        <f>SUM(AD1027:AD1069)</f>
        <v>0</v>
      </c>
    </row>
    <row r="1071" spans="1:27" hidden="1" x14ac:dyDescent="0.2">
      <c r="A1071" t="s">
        <v>321</v>
      </c>
      <c r="I1071">
        <f>SUM(AE1027:AE1070)</f>
        <v>0</v>
      </c>
      <c r="K1071">
        <f>SUM(AF1027:AF1070)</f>
        <v>0</v>
      </c>
    </row>
    <row r="1073" spans="1:27" ht="15" x14ac:dyDescent="0.25">
      <c r="A1073" s="81" t="str">
        <f>CONCATENATE("Итого по разделу: ",IF(Source!G934&lt;&gt;"Новый раздел", Source!G934, ""))</f>
        <v>Итого по разделу: Секция в осях Е-Ж (Подъезд №5)</v>
      </c>
      <c r="B1073" s="81"/>
      <c r="C1073" s="81"/>
      <c r="D1073" s="81"/>
      <c r="E1073" s="81"/>
      <c r="F1073" s="81"/>
      <c r="G1073" s="81"/>
      <c r="H1073" s="81"/>
      <c r="I1073" s="79">
        <f>SUM(O1025:O1072)</f>
        <v>414.11</v>
      </c>
      <c r="J1073" s="80"/>
      <c r="K1073" s="79">
        <f>SUM(P1025:P1072)</f>
        <v>9302.59</v>
      </c>
      <c r="L1073" s="80"/>
    </row>
    <row r="1074" spans="1:27" hidden="1" x14ac:dyDescent="0.2">
      <c r="A1074" t="s">
        <v>320</v>
      </c>
      <c r="I1074">
        <f>SUM(AC1025:AC1073)</f>
        <v>0</v>
      </c>
      <c r="K1074">
        <f>SUM(AD1025:AD1073)</f>
        <v>0</v>
      </c>
    </row>
    <row r="1075" spans="1:27" hidden="1" x14ac:dyDescent="0.2">
      <c r="A1075" t="s">
        <v>321</v>
      </c>
      <c r="I1075">
        <f>SUM(AE1025:AE1074)</f>
        <v>0</v>
      </c>
      <c r="K1075">
        <f>SUM(AF1025:AF1074)</f>
        <v>0</v>
      </c>
    </row>
    <row r="1077" spans="1:27" ht="16.5" x14ac:dyDescent="0.25">
      <c r="A1077" s="75" t="str">
        <f>CONCATENATE("Раздел: ",IF(Source!G964&lt;&gt;"Новый раздел", Source!G964, ""))</f>
        <v>Раздел: Монтажные (кровельные) работы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</row>
    <row r="1078" spans="1:27" ht="28.5" x14ac:dyDescent="0.2">
      <c r="A1078" s="26">
        <v>1</v>
      </c>
      <c r="B1078" s="26">
        <v>1</v>
      </c>
      <c r="C1078" s="26" t="str">
        <f>Source!F968</f>
        <v>6.58-31-3</v>
      </c>
      <c r="D1078" s="26" t="s">
        <v>110</v>
      </c>
      <c r="E1078" s="27" t="str">
        <f>Source!H968</f>
        <v>100 мест</v>
      </c>
      <c r="F1078" s="10">
        <f>Source!I968</f>
        <v>0.03</v>
      </c>
      <c r="G1078" s="29"/>
      <c r="H1078" s="28"/>
      <c r="I1078" s="10"/>
      <c r="J1078" s="29"/>
      <c r="K1078" s="10"/>
      <c r="L1078" s="29"/>
      <c r="Q1078">
        <f>ROUND((Source!DN968/100)*ROUND((ROUND((Source!AF968*Source!AV968*Source!I968),2)),2), 2)</f>
        <v>40.93</v>
      </c>
      <c r="R1078">
        <f>Source!X968</f>
        <v>903.68</v>
      </c>
      <c r="S1078">
        <f>ROUND((Source!DO968/100)*ROUND((ROUND((Source!AF968*Source!AV968*Source!I968),2)),2), 2)</f>
        <v>31.09</v>
      </c>
      <c r="T1078">
        <f>Source!Y968</f>
        <v>425.87</v>
      </c>
      <c r="U1078">
        <f>ROUND((175/100)*ROUND((ROUND((Source!AE968*Source!AV968*Source!I968),2)),2), 2)</f>
        <v>0.79</v>
      </c>
      <c r="V1078">
        <f>ROUND((160/100)*ROUND(ROUND((ROUND((Source!AE968*Source!AV968*Source!I968),2)*Source!BS968),2), 2), 2)</f>
        <v>19.010000000000002</v>
      </c>
    </row>
    <row r="1079" spans="1:27" x14ac:dyDescent="0.2">
      <c r="D1079" s="30" t="str">
        <f>"Объем: "&amp;Source!I968&amp;"=3/"&amp;"100"</f>
        <v>Объем: 0,03=3/100</v>
      </c>
    </row>
    <row r="1080" spans="1:27" ht="14.25" x14ac:dyDescent="0.2">
      <c r="A1080" s="26"/>
      <c r="B1080" s="26"/>
      <c r="C1080" s="26"/>
      <c r="D1080" s="26" t="s">
        <v>313</v>
      </c>
      <c r="E1080" s="27"/>
      <c r="F1080" s="10"/>
      <c r="G1080" s="29">
        <f>Source!AO968</f>
        <v>1311.93</v>
      </c>
      <c r="H1080" s="28" t="str">
        <f>Source!DG968</f>
        <v/>
      </c>
      <c r="I1080" s="10">
        <f>Source!AV968</f>
        <v>1</v>
      </c>
      <c r="J1080" s="29">
        <f>ROUND((ROUND((Source!AF968*Source!AV968*Source!I968),2)),2)</f>
        <v>39.36</v>
      </c>
      <c r="K1080" s="10">
        <f>IF(Source!BA968&lt;&gt; 0, Source!BA968, 1)</f>
        <v>26.39</v>
      </c>
      <c r="L1080" s="29">
        <f>Source!S968</f>
        <v>1038.71</v>
      </c>
      <c r="W1080">
        <f>J1080</f>
        <v>39.36</v>
      </c>
    </row>
    <row r="1081" spans="1:27" ht="14.25" x14ac:dyDescent="0.2">
      <c r="A1081" s="26"/>
      <c r="B1081" s="26"/>
      <c r="C1081" s="26"/>
      <c r="D1081" s="26" t="s">
        <v>322</v>
      </c>
      <c r="E1081" s="27"/>
      <c r="F1081" s="10"/>
      <c r="G1081" s="29">
        <f>Source!AM968</f>
        <v>41.45</v>
      </c>
      <c r="H1081" s="28" t="str">
        <f>Source!DE968</f>
        <v/>
      </c>
      <c r="I1081" s="10">
        <f>Source!AV968</f>
        <v>1</v>
      </c>
      <c r="J1081" s="29">
        <f>(ROUND((ROUND(((Source!ET968)*Source!AV968*Source!I968),2)),2)+ROUND((ROUND(((Source!AE968-(Source!EU968))*Source!AV968*Source!I968),2)),2))</f>
        <v>1.24</v>
      </c>
      <c r="K1081" s="10">
        <f>IF(Source!BB968&lt;&gt; 0, Source!BB968, 1)</f>
        <v>14.75</v>
      </c>
      <c r="L1081" s="29">
        <f>Source!Q968</f>
        <v>18.29</v>
      </c>
    </row>
    <row r="1082" spans="1:27" ht="14.25" x14ac:dyDescent="0.2">
      <c r="A1082" s="26"/>
      <c r="B1082" s="26"/>
      <c r="C1082" s="26"/>
      <c r="D1082" s="26" t="s">
        <v>323</v>
      </c>
      <c r="E1082" s="27"/>
      <c r="F1082" s="10"/>
      <c r="G1082" s="29">
        <f>Source!AN968</f>
        <v>15.08</v>
      </c>
      <c r="H1082" s="28" t="str">
        <f>Source!DF968</f>
        <v/>
      </c>
      <c r="I1082" s="10">
        <f>Source!AV968</f>
        <v>1</v>
      </c>
      <c r="J1082" s="41">
        <f>ROUND((ROUND((Source!AE968*Source!AV968*Source!I968),2)),2)</f>
        <v>0.45</v>
      </c>
      <c r="K1082" s="10">
        <f>IF(Source!BS968&lt;&gt; 0, Source!BS968, 1)</f>
        <v>26.39</v>
      </c>
      <c r="L1082" s="41">
        <f>Source!R968</f>
        <v>11.88</v>
      </c>
      <c r="W1082">
        <f>J1082</f>
        <v>0.45</v>
      </c>
    </row>
    <row r="1083" spans="1:27" ht="14.25" x14ac:dyDescent="0.2">
      <c r="A1083" s="26"/>
      <c r="B1083" s="26"/>
      <c r="C1083" s="26"/>
      <c r="D1083" s="26" t="s">
        <v>324</v>
      </c>
      <c r="E1083" s="27"/>
      <c r="F1083" s="10"/>
      <c r="G1083" s="29">
        <f>Source!AL968</f>
        <v>972.06</v>
      </c>
      <c r="H1083" s="28" t="str">
        <f>Source!DD968</f>
        <v/>
      </c>
      <c r="I1083" s="10">
        <f>Source!AW968</f>
        <v>1</v>
      </c>
      <c r="J1083" s="29">
        <f>ROUND((ROUND((Source!AC968*Source!AW968*Source!I968),2)),2)</f>
        <v>29.16</v>
      </c>
      <c r="K1083" s="10">
        <f>IF(Source!BC968&lt;&gt; 0, Source!BC968, 1)</f>
        <v>8.3000000000000007</v>
      </c>
      <c r="L1083" s="29">
        <f>Source!P968</f>
        <v>242.03</v>
      </c>
    </row>
    <row r="1084" spans="1:27" ht="28.5" x14ac:dyDescent="0.2">
      <c r="A1084" s="26" t="s">
        <v>27</v>
      </c>
      <c r="B1084" s="26" t="s">
        <v>27</v>
      </c>
      <c r="C1084" s="26" t="str">
        <f>Source!F969</f>
        <v>9999990001</v>
      </c>
      <c r="D1084" s="26" t="s">
        <v>29</v>
      </c>
      <c r="E1084" s="27" t="str">
        <f>Source!H969</f>
        <v>т</v>
      </c>
      <c r="F1084" s="10">
        <f>Source!I969</f>
        <v>-3.8399999999999997E-2</v>
      </c>
      <c r="G1084" s="29">
        <f>Source!AK969</f>
        <v>0</v>
      </c>
      <c r="H1084" s="31" t="s">
        <v>3</v>
      </c>
      <c r="I1084" s="10">
        <f>Source!AW969</f>
        <v>1</v>
      </c>
      <c r="J1084" s="29">
        <f>ROUND((ROUND((Source!AC969*Source!AW969*Source!I969),2)),2)+(ROUND((ROUND(((Source!ET969)*Source!AV969*Source!I969),2)),2)+ROUND((ROUND(((Source!AE969-(Source!EU969))*Source!AV969*Source!I969),2)),2))+ROUND((ROUND((Source!AF969*Source!AV969*Source!I969),2)),2)</f>
        <v>0</v>
      </c>
      <c r="K1084" s="10">
        <f>IF(Source!BC969&lt;&gt; 0, Source!BC969, 1)</f>
        <v>1</v>
      </c>
      <c r="L1084" s="29">
        <f>Source!O969</f>
        <v>0</v>
      </c>
      <c r="Q1084">
        <f>ROUND((Source!DN969/100)*ROUND((ROUND((Source!AF969*Source!AV969*Source!I969),2)),2), 2)</f>
        <v>0</v>
      </c>
      <c r="R1084">
        <f>Source!X969</f>
        <v>0</v>
      </c>
      <c r="S1084">
        <f>ROUND((Source!DO969/100)*ROUND((ROUND((Source!AF969*Source!AV969*Source!I969),2)),2), 2)</f>
        <v>0</v>
      </c>
      <c r="T1084">
        <f>Source!Y969</f>
        <v>0</v>
      </c>
      <c r="U1084">
        <f>ROUND((175/100)*ROUND((ROUND((Source!AE969*Source!AV969*Source!I969),2)),2), 2)</f>
        <v>0</v>
      </c>
      <c r="V1084">
        <f>ROUND((160/100)*ROUND(ROUND((ROUND((Source!AE969*Source!AV969*Source!I969),2)*Source!BS969),2), 2), 2)</f>
        <v>0</v>
      </c>
      <c r="X1084">
        <f>IF(Source!BI969&lt;=1,J1084, 0)</f>
        <v>0</v>
      </c>
      <c r="Y1084">
        <f>IF(Source!BI969=2,J1084, 0)</f>
        <v>0</v>
      </c>
      <c r="Z1084">
        <f>IF(Source!BI969=3,J1084, 0)</f>
        <v>0</v>
      </c>
      <c r="AA1084">
        <f>IF(Source!BI969=4,J1084, 0)</f>
        <v>0</v>
      </c>
    </row>
    <row r="1085" spans="1:27" ht="14.25" x14ac:dyDescent="0.2">
      <c r="A1085" s="26"/>
      <c r="B1085" s="26"/>
      <c r="C1085" s="26"/>
      <c r="D1085" s="26" t="s">
        <v>314</v>
      </c>
      <c r="E1085" s="27" t="s">
        <v>315</v>
      </c>
      <c r="F1085" s="10">
        <f>Source!DN968</f>
        <v>104</v>
      </c>
      <c r="G1085" s="29"/>
      <c r="H1085" s="28"/>
      <c r="I1085" s="10"/>
      <c r="J1085" s="29">
        <f>SUM(Q1078:Q1084)</f>
        <v>40.93</v>
      </c>
      <c r="K1085" s="10">
        <f>Source!BZ968</f>
        <v>87</v>
      </c>
      <c r="L1085" s="29">
        <f>SUM(R1078:R1084)</f>
        <v>903.68</v>
      </c>
    </row>
    <row r="1086" spans="1:27" ht="14.25" x14ac:dyDescent="0.2">
      <c r="A1086" s="26"/>
      <c r="B1086" s="26"/>
      <c r="C1086" s="26"/>
      <c r="D1086" s="26" t="s">
        <v>316</v>
      </c>
      <c r="E1086" s="27" t="s">
        <v>315</v>
      </c>
      <c r="F1086" s="10">
        <f>Source!DO968</f>
        <v>79</v>
      </c>
      <c r="G1086" s="29"/>
      <c r="H1086" s="28"/>
      <c r="I1086" s="10"/>
      <c r="J1086" s="29">
        <f>SUM(S1078:S1085)</f>
        <v>31.09</v>
      </c>
      <c r="K1086" s="10">
        <f>Source!CA968</f>
        <v>41</v>
      </c>
      <c r="L1086" s="29">
        <f>SUM(T1078:T1085)</f>
        <v>425.87</v>
      </c>
    </row>
    <row r="1087" spans="1:27" ht="14.25" x14ac:dyDescent="0.2">
      <c r="A1087" s="26"/>
      <c r="B1087" s="26"/>
      <c r="C1087" s="26"/>
      <c r="D1087" s="26" t="s">
        <v>325</v>
      </c>
      <c r="E1087" s="27" t="s">
        <v>315</v>
      </c>
      <c r="F1087" s="10">
        <f>175</f>
        <v>175</v>
      </c>
      <c r="G1087" s="29"/>
      <c r="H1087" s="28"/>
      <c r="I1087" s="10"/>
      <c r="J1087" s="29">
        <f>SUM(U1078:U1086)</f>
        <v>0.79</v>
      </c>
      <c r="K1087" s="10">
        <f>160</f>
        <v>160</v>
      </c>
      <c r="L1087" s="29">
        <f>SUM(V1078:V1086)</f>
        <v>19.010000000000002</v>
      </c>
    </row>
    <row r="1088" spans="1:27" ht="14.25" x14ac:dyDescent="0.2">
      <c r="A1088" s="34"/>
      <c r="B1088" s="34"/>
      <c r="C1088" s="34"/>
      <c r="D1088" s="34" t="s">
        <v>317</v>
      </c>
      <c r="E1088" s="35" t="s">
        <v>318</v>
      </c>
      <c r="F1088" s="36">
        <f>Source!AQ968</f>
        <v>113</v>
      </c>
      <c r="G1088" s="37"/>
      <c r="H1088" s="38" t="str">
        <f>Source!DI968</f>
        <v/>
      </c>
      <c r="I1088" s="36">
        <f>Source!AV968</f>
        <v>1</v>
      </c>
      <c r="J1088" s="37">
        <f>Source!U968</f>
        <v>3.3899999999999997</v>
      </c>
      <c r="K1088" s="36"/>
      <c r="L1088" s="37"/>
    </row>
    <row r="1089" spans="1:27" ht="15" x14ac:dyDescent="0.25">
      <c r="A1089" s="39"/>
      <c r="B1089" s="39"/>
      <c r="C1089" s="39"/>
      <c r="D1089" s="40" t="s">
        <v>319</v>
      </c>
      <c r="E1089" s="39"/>
      <c r="F1089" s="39"/>
      <c r="G1089" s="39"/>
      <c r="H1089" s="39"/>
      <c r="I1089" s="76">
        <f>J1080+J1081+J1083+J1085+J1086+J1087+SUM(J1084:J1084)</f>
        <v>142.57</v>
      </c>
      <c r="J1089" s="76"/>
      <c r="K1089" s="76">
        <f>L1080+L1081+L1083+L1085+L1086+L1087+SUM(L1084:L1084)</f>
        <v>2647.59</v>
      </c>
      <c r="L1089" s="76"/>
      <c r="O1089" s="32">
        <f>J1080+J1081+J1083+J1085+J1086+J1087+SUM(J1084:J1084)</f>
        <v>142.57</v>
      </c>
      <c r="P1089" s="32">
        <f>L1080+L1081+L1083+L1085+L1086+L1087+SUM(L1084:L1084)</f>
        <v>2647.59</v>
      </c>
      <c r="X1089">
        <f>IF(Source!BI968&lt;=1,J1080+J1081+J1083+J1085+J1086+J1087-0, 0)</f>
        <v>142.57</v>
      </c>
      <c r="Y1089">
        <f>IF(Source!BI968=2,J1080+J1081+J1083+J1085+J1086+J1087-0, 0)</f>
        <v>0</v>
      </c>
      <c r="Z1089">
        <f>IF(Source!BI968=3,J1080+J1081+J1083+J1085+J1086+J1087-0, 0)</f>
        <v>0</v>
      </c>
      <c r="AA1089">
        <f>IF(Source!BI968=4,J1080+J1081+J1083+J1085+J1086+J1087,0)</f>
        <v>0</v>
      </c>
    </row>
    <row r="1091" spans="1:27" ht="28.5" x14ac:dyDescent="0.2">
      <c r="A1091" s="26">
        <v>2</v>
      </c>
      <c r="B1091" s="26">
        <v>2</v>
      </c>
      <c r="C1091" s="26" t="str">
        <f>Source!F970</f>
        <v>6.58-31-1</v>
      </c>
      <c r="D1091" s="26" t="s">
        <v>116</v>
      </c>
      <c r="E1091" s="27" t="str">
        <f>Source!H970</f>
        <v>100 мест</v>
      </c>
      <c r="F1091" s="10">
        <f>Source!I970</f>
        <v>0.03</v>
      </c>
      <c r="G1091" s="29"/>
      <c r="H1091" s="28"/>
      <c r="I1091" s="10"/>
      <c r="J1091" s="29"/>
      <c r="K1091" s="10"/>
      <c r="L1091" s="29"/>
      <c r="Q1091">
        <f>ROUND((Source!DN970/100)*ROUND((ROUND((Source!AF970*Source!AV970*Source!I970),2)),2), 2)</f>
        <v>14.31</v>
      </c>
      <c r="R1091">
        <f>Source!X970</f>
        <v>315.92</v>
      </c>
      <c r="S1091">
        <f>ROUND((Source!DO970/100)*ROUND((ROUND((Source!AF970*Source!AV970*Source!I970),2)),2), 2)</f>
        <v>10.87</v>
      </c>
      <c r="T1091">
        <f>Source!Y970</f>
        <v>148.88</v>
      </c>
      <c r="U1091">
        <f>ROUND((175/100)*ROUND((ROUND((Source!AE970*Source!AV970*Source!I970),2)),2), 2)</f>
        <v>0.19</v>
      </c>
      <c r="V1091">
        <f>ROUND((160/100)*ROUND(ROUND((ROUND((Source!AE970*Source!AV970*Source!I970),2)*Source!BS970),2), 2), 2)</f>
        <v>4.6399999999999997</v>
      </c>
    </row>
    <row r="1092" spans="1:27" x14ac:dyDescent="0.2">
      <c r="D1092" s="30" t="str">
        <f>"Объем: "&amp;Source!I970&amp;"=3/"&amp;"100"</f>
        <v>Объем: 0,03=3/100</v>
      </c>
    </row>
    <row r="1093" spans="1:27" ht="14.25" x14ac:dyDescent="0.2">
      <c r="A1093" s="26"/>
      <c r="B1093" s="26"/>
      <c r="C1093" s="26"/>
      <c r="D1093" s="26" t="s">
        <v>313</v>
      </c>
      <c r="E1093" s="27"/>
      <c r="F1093" s="10"/>
      <c r="G1093" s="29">
        <f>Source!AO970</f>
        <v>458.59</v>
      </c>
      <c r="H1093" s="28" t="str">
        <f>Source!DG970</f>
        <v/>
      </c>
      <c r="I1093" s="10">
        <f>Source!AV970</f>
        <v>1</v>
      </c>
      <c r="J1093" s="29">
        <f>ROUND((ROUND((Source!AF970*Source!AV970*Source!I970),2)),2)</f>
        <v>13.76</v>
      </c>
      <c r="K1093" s="10">
        <f>IF(Source!BA970&lt;&gt; 0, Source!BA970, 1)</f>
        <v>26.39</v>
      </c>
      <c r="L1093" s="29">
        <f>Source!S970</f>
        <v>363.13</v>
      </c>
      <c r="W1093">
        <f>J1093</f>
        <v>13.76</v>
      </c>
    </row>
    <row r="1094" spans="1:27" ht="14.25" x14ac:dyDescent="0.2">
      <c r="A1094" s="26"/>
      <c r="B1094" s="26"/>
      <c r="C1094" s="26"/>
      <c r="D1094" s="26" t="s">
        <v>322</v>
      </c>
      <c r="E1094" s="27"/>
      <c r="F1094" s="10"/>
      <c r="G1094" s="29">
        <f>Source!AM970</f>
        <v>9.8699999999999992</v>
      </c>
      <c r="H1094" s="28" t="str">
        <f>Source!DE970</f>
        <v/>
      </c>
      <c r="I1094" s="10">
        <f>Source!AV970</f>
        <v>1</v>
      </c>
      <c r="J1094" s="29">
        <f>(ROUND((ROUND(((Source!ET970)*Source!AV970*Source!I970),2)),2)+ROUND((ROUND(((Source!AE970-(Source!EU970))*Source!AV970*Source!I970),2)),2))</f>
        <v>0.3</v>
      </c>
      <c r="K1094" s="10">
        <f>IF(Source!BB970&lt;&gt; 0, Source!BB970, 1)</f>
        <v>14.65</v>
      </c>
      <c r="L1094" s="29">
        <f>Source!Q970</f>
        <v>4.4000000000000004</v>
      </c>
    </row>
    <row r="1095" spans="1:27" ht="14.25" x14ac:dyDescent="0.2">
      <c r="A1095" s="26"/>
      <c r="B1095" s="26"/>
      <c r="C1095" s="26"/>
      <c r="D1095" s="26" t="s">
        <v>323</v>
      </c>
      <c r="E1095" s="27"/>
      <c r="F1095" s="10"/>
      <c r="G1095" s="29">
        <f>Source!AN970</f>
        <v>3.55</v>
      </c>
      <c r="H1095" s="28" t="str">
        <f>Source!DF970</f>
        <v/>
      </c>
      <c r="I1095" s="10">
        <f>Source!AV970</f>
        <v>1</v>
      </c>
      <c r="J1095" s="41">
        <f>ROUND((ROUND((Source!AE970*Source!AV970*Source!I970),2)),2)</f>
        <v>0.11</v>
      </c>
      <c r="K1095" s="10">
        <f>IF(Source!BS970&lt;&gt; 0, Source!BS970, 1)</f>
        <v>26.39</v>
      </c>
      <c r="L1095" s="41">
        <f>Source!R970</f>
        <v>2.9</v>
      </c>
      <c r="W1095">
        <f>J1095</f>
        <v>0.11</v>
      </c>
    </row>
    <row r="1096" spans="1:27" ht="14.25" x14ac:dyDescent="0.2">
      <c r="A1096" s="26"/>
      <c r="B1096" s="26"/>
      <c r="C1096" s="26"/>
      <c r="D1096" s="26" t="s">
        <v>324</v>
      </c>
      <c r="E1096" s="27"/>
      <c r="F1096" s="10"/>
      <c r="G1096" s="29">
        <f>Source!AL970</f>
        <v>195.25</v>
      </c>
      <c r="H1096" s="28" t="str">
        <f>Source!DD970</f>
        <v/>
      </c>
      <c r="I1096" s="10">
        <f>Source!AW970</f>
        <v>1</v>
      </c>
      <c r="J1096" s="29">
        <f>ROUND((ROUND((Source!AC970*Source!AW970*Source!I970),2)),2)</f>
        <v>5.86</v>
      </c>
      <c r="K1096" s="10">
        <f>IF(Source!BC970&lt;&gt; 0, Source!BC970, 1)</f>
        <v>8.3000000000000007</v>
      </c>
      <c r="L1096" s="29">
        <f>Source!P970</f>
        <v>48.64</v>
      </c>
    </row>
    <row r="1097" spans="1:27" ht="28.5" x14ac:dyDescent="0.2">
      <c r="A1097" s="26" t="s">
        <v>118</v>
      </c>
      <c r="B1097" s="26" t="s">
        <v>118</v>
      </c>
      <c r="C1097" s="26" t="str">
        <f>Source!F971</f>
        <v>9999990001</v>
      </c>
      <c r="D1097" s="26" t="s">
        <v>29</v>
      </c>
      <c r="E1097" s="27" t="str">
        <f>Source!H971</f>
        <v>т</v>
      </c>
      <c r="F1097" s="10">
        <f>Source!I971</f>
        <v>-8.9999999999999993E-3</v>
      </c>
      <c r="G1097" s="29">
        <f>Source!AK971</f>
        <v>0</v>
      </c>
      <c r="H1097" s="31" t="s">
        <v>3</v>
      </c>
      <c r="I1097" s="10">
        <f>Source!AW971</f>
        <v>1</v>
      </c>
      <c r="J1097" s="29">
        <f>ROUND((ROUND((Source!AC971*Source!AW971*Source!I971),2)),2)+(ROUND((ROUND(((Source!ET971)*Source!AV971*Source!I971),2)),2)+ROUND((ROUND(((Source!AE971-(Source!EU971))*Source!AV971*Source!I971),2)),2))+ROUND((ROUND((Source!AF971*Source!AV971*Source!I971),2)),2)</f>
        <v>0</v>
      </c>
      <c r="K1097" s="10">
        <f>IF(Source!BC971&lt;&gt; 0, Source!BC971, 1)</f>
        <v>1</v>
      </c>
      <c r="L1097" s="29">
        <f>Source!O971</f>
        <v>0</v>
      </c>
      <c r="Q1097">
        <f>ROUND((Source!DN971/100)*ROUND((ROUND((Source!AF971*Source!AV971*Source!I971),2)),2), 2)</f>
        <v>0</v>
      </c>
      <c r="R1097">
        <f>Source!X971</f>
        <v>0</v>
      </c>
      <c r="S1097">
        <f>ROUND((Source!DO971/100)*ROUND((ROUND((Source!AF971*Source!AV971*Source!I971),2)),2), 2)</f>
        <v>0</v>
      </c>
      <c r="T1097">
        <f>Source!Y971</f>
        <v>0</v>
      </c>
      <c r="U1097">
        <f>ROUND((175/100)*ROUND((ROUND((Source!AE971*Source!AV971*Source!I971),2)),2), 2)</f>
        <v>0</v>
      </c>
      <c r="V1097">
        <f>ROUND((160/100)*ROUND(ROUND((ROUND((Source!AE971*Source!AV971*Source!I971),2)*Source!BS971),2), 2), 2)</f>
        <v>0</v>
      </c>
      <c r="X1097">
        <f>IF(Source!BI971&lt;=1,J1097, 0)</f>
        <v>0</v>
      </c>
      <c r="Y1097">
        <f>IF(Source!BI971=2,J1097, 0)</f>
        <v>0</v>
      </c>
      <c r="Z1097">
        <f>IF(Source!BI971=3,J1097, 0)</f>
        <v>0</v>
      </c>
      <c r="AA1097">
        <f>IF(Source!BI971=4,J1097, 0)</f>
        <v>0</v>
      </c>
    </row>
    <row r="1098" spans="1:27" ht="14.25" x14ac:dyDescent="0.2">
      <c r="A1098" s="26"/>
      <c r="B1098" s="26"/>
      <c r="C1098" s="26"/>
      <c r="D1098" s="26" t="s">
        <v>314</v>
      </c>
      <c r="E1098" s="27" t="s">
        <v>315</v>
      </c>
      <c r="F1098" s="10">
        <f>Source!DN970</f>
        <v>104</v>
      </c>
      <c r="G1098" s="29"/>
      <c r="H1098" s="28"/>
      <c r="I1098" s="10"/>
      <c r="J1098" s="29">
        <f>SUM(Q1091:Q1097)</f>
        <v>14.31</v>
      </c>
      <c r="K1098" s="10">
        <f>Source!BZ970</f>
        <v>87</v>
      </c>
      <c r="L1098" s="29">
        <f>SUM(R1091:R1097)</f>
        <v>315.92</v>
      </c>
    </row>
    <row r="1099" spans="1:27" ht="14.25" x14ac:dyDescent="0.2">
      <c r="A1099" s="26"/>
      <c r="B1099" s="26"/>
      <c r="C1099" s="26"/>
      <c r="D1099" s="26" t="s">
        <v>316</v>
      </c>
      <c r="E1099" s="27" t="s">
        <v>315</v>
      </c>
      <c r="F1099" s="10">
        <f>Source!DO970</f>
        <v>79</v>
      </c>
      <c r="G1099" s="29"/>
      <c r="H1099" s="28"/>
      <c r="I1099" s="10"/>
      <c r="J1099" s="29">
        <f>SUM(S1091:S1098)</f>
        <v>10.87</v>
      </c>
      <c r="K1099" s="10">
        <f>Source!CA970</f>
        <v>41</v>
      </c>
      <c r="L1099" s="29">
        <f>SUM(T1091:T1098)</f>
        <v>148.88</v>
      </c>
    </row>
    <row r="1100" spans="1:27" ht="14.25" x14ac:dyDescent="0.2">
      <c r="A1100" s="26"/>
      <c r="B1100" s="26"/>
      <c r="C1100" s="26"/>
      <c r="D1100" s="26" t="s">
        <v>325</v>
      </c>
      <c r="E1100" s="27" t="s">
        <v>315</v>
      </c>
      <c r="F1100" s="10">
        <f>175</f>
        <v>175</v>
      </c>
      <c r="G1100" s="29"/>
      <c r="H1100" s="28"/>
      <c r="I1100" s="10"/>
      <c r="J1100" s="29">
        <f>SUM(U1091:U1099)</f>
        <v>0.19</v>
      </c>
      <c r="K1100" s="10">
        <f>160</f>
        <v>160</v>
      </c>
      <c r="L1100" s="29">
        <f>SUM(V1091:V1099)</f>
        <v>4.6399999999999997</v>
      </c>
    </row>
    <row r="1101" spans="1:27" ht="14.25" x14ac:dyDescent="0.2">
      <c r="A1101" s="34"/>
      <c r="B1101" s="34"/>
      <c r="C1101" s="34"/>
      <c r="D1101" s="34" t="s">
        <v>317</v>
      </c>
      <c r="E1101" s="35" t="s">
        <v>318</v>
      </c>
      <c r="F1101" s="36">
        <f>Source!AQ970</f>
        <v>39.5</v>
      </c>
      <c r="G1101" s="37"/>
      <c r="H1101" s="38" t="str">
        <f>Source!DI970</f>
        <v/>
      </c>
      <c r="I1101" s="36">
        <f>Source!AV970</f>
        <v>1</v>
      </c>
      <c r="J1101" s="37">
        <f>Source!U970</f>
        <v>1.1850000000000001</v>
      </c>
      <c r="K1101" s="36"/>
      <c r="L1101" s="37"/>
    </row>
    <row r="1102" spans="1:27" ht="15" x14ac:dyDescent="0.25">
      <c r="A1102" s="39"/>
      <c r="B1102" s="39"/>
      <c r="C1102" s="39"/>
      <c r="D1102" s="40" t="s">
        <v>319</v>
      </c>
      <c r="E1102" s="39"/>
      <c r="F1102" s="39"/>
      <c r="G1102" s="39"/>
      <c r="H1102" s="39"/>
      <c r="I1102" s="76">
        <f>J1093+J1094+J1096+J1098+J1099+J1100+SUM(J1097:J1097)</f>
        <v>45.29</v>
      </c>
      <c r="J1102" s="76"/>
      <c r="K1102" s="76">
        <f>L1093+L1094+L1096+L1098+L1099+L1100+SUM(L1097:L1097)</f>
        <v>885.6099999999999</v>
      </c>
      <c r="L1102" s="76"/>
      <c r="O1102" s="32">
        <f>J1093+J1094+J1096+J1098+J1099+J1100+SUM(J1097:J1097)</f>
        <v>45.29</v>
      </c>
      <c r="P1102" s="32">
        <f>L1093+L1094+L1096+L1098+L1099+L1100+SUM(L1097:L1097)</f>
        <v>885.6099999999999</v>
      </c>
      <c r="X1102">
        <f>IF(Source!BI970&lt;=1,J1093+J1094+J1096+J1098+J1099+J1100-0, 0)</f>
        <v>45.29</v>
      </c>
      <c r="Y1102">
        <f>IF(Source!BI970=2,J1093+J1094+J1096+J1098+J1099+J1100-0, 0)</f>
        <v>0</v>
      </c>
      <c r="Z1102">
        <f>IF(Source!BI970=3,J1093+J1094+J1096+J1098+J1099+J1100-0, 0)</f>
        <v>0</v>
      </c>
      <c r="AA1102">
        <f>IF(Source!BI970=4,J1093+J1094+J1096+J1098+J1099+J1100,0)</f>
        <v>0</v>
      </c>
    </row>
    <row r="1104" spans="1:27" ht="28.5" x14ac:dyDescent="0.2">
      <c r="A1104" s="26">
        <v>3</v>
      </c>
      <c r="B1104" s="26">
        <v>3</v>
      </c>
      <c r="C1104" s="26" t="str">
        <f>Source!F972</f>
        <v>6.54-9-2</v>
      </c>
      <c r="D1104" s="26" t="s">
        <v>120</v>
      </c>
      <c r="E1104" s="27" t="str">
        <f>Source!H972</f>
        <v>1 м3</v>
      </c>
      <c r="F1104" s="10">
        <f>Source!I972</f>
        <v>1.05</v>
      </c>
      <c r="G1104" s="29"/>
      <c r="H1104" s="28"/>
      <c r="I1104" s="10"/>
      <c r="J1104" s="29"/>
      <c r="K1104" s="10"/>
      <c r="L1104" s="29"/>
      <c r="Q1104">
        <f>ROUND((Source!DN972/100)*ROUND((ROUND((Source!AF972*Source!AV972*Source!I972),2)),2), 2)</f>
        <v>241.38</v>
      </c>
      <c r="R1104">
        <f>Source!X972</f>
        <v>5245.96</v>
      </c>
      <c r="S1104">
        <f>ROUND((Source!DO972/100)*ROUND((ROUND((Source!AF972*Source!AV972*Source!I972),2)),2), 2)</f>
        <v>198.79</v>
      </c>
      <c r="T1104">
        <f>Source!Y972</f>
        <v>3072.63</v>
      </c>
      <c r="U1104">
        <f>ROUND((175/100)*ROUND((ROUND((Source!AE972*Source!AV972*Source!I972),2)),2), 2)</f>
        <v>8.56</v>
      </c>
      <c r="V1104">
        <f>ROUND((160/100)*ROUND(ROUND((ROUND((Source!AE972*Source!AV972*Source!I972),2)*Source!BS972),2), 2), 2)</f>
        <v>206.48</v>
      </c>
    </row>
    <row r="1105" spans="1:27" ht="14.25" x14ac:dyDescent="0.2">
      <c r="A1105" s="26"/>
      <c r="B1105" s="26"/>
      <c r="C1105" s="26"/>
      <c r="D1105" s="26" t="s">
        <v>313</v>
      </c>
      <c r="E1105" s="27"/>
      <c r="F1105" s="10"/>
      <c r="G1105" s="29">
        <f>Source!AO972</f>
        <v>270.45999999999998</v>
      </c>
      <c r="H1105" s="28" t="str">
        <f>Source!DG972</f>
        <v/>
      </c>
      <c r="I1105" s="10">
        <f>Source!AV972</f>
        <v>1</v>
      </c>
      <c r="J1105" s="29">
        <f>ROUND((ROUND((Source!AF972*Source!AV972*Source!I972),2)),2)</f>
        <v>283.98</v>
      </c>
      <c r="K1105" s="10">
        <f>IF(Source!BA972&lt;&gt; 0, Source!BA972, 1)</f>
        <v>26.39</v>
      </c>
      <c r="L1105" s="29">
        <f>Source!S972</f>
        <v>7494.23</v>
      </c>
      <c r="W1105">
        <f>J1105</f>
        <v>283.98</v>
      </c>
    </row>
    <row r="1106" spans="1:27" ht="14.25" x14ac:dyDescent="0.2">
      <c r="A1106" s="26"/>
      <c r="B1106" s="26"/>
      <c r="C1106" s="26"/>
      <c r="D1106" s="26" t="s">
        <v>322</v>
      </c>
      <c r="E1106" s="27"/>
      <c r="F1106" s="10"/>
      <c r="G1106" s="29">
        <f>Source!AM972</f>
        <v>18.57</v>
      </c>
      <c r="H1106" s="28" t="str">
        <f>Source!DE972</f>
        <v/>
      </c>
      <c r="I1106" s="10">
        <f>Source!AV972</f>
        <v>1</v>
      </c>
      <c r="J1106" s="29">
        <f>(ROUND((ROUND(((Source!ET972)*Source!AV972*Source!I972),2)),2)+ROUND((ROUND(((Source!AE972-(Source!EU972))*Source!AV972*Source!I972),2)),2))</f>
        <v>19.5</v>
      </c>
      <c r="K1106" s="10">
        <f>IF(Source!BB972&lt;&gt; 0, Source!BB972, 1)</f>
        <v>11.89</v>
      </c>
      <c r="L1106" s="29">
        <f>Source!Q972</f>
        <v>231.86</v>
      </c>
    </row>
    <row r="1107" spans="1:27" ht="14.25" x14ac:dyDescent="0.2">
      <c r="A1107" s="26"/>
      <c r="B1107" s="26"/>
      <c r="C1107" s="26"/>
      <c r="D1107" s="26" t="s">
        <v>323</v>
      </c>
      <c r="E1107" s="27"/>
      <c r="F1107" s="10"/>
      <c r="G1107" s="29">
        <f>Source!AN972</f>
        <v>4.66</v>
      </c>
      <c r="H1107" s="28" t="str">
        <f>Source!DF972</f>
        <v/>
      </c>
      <c r="I1107" s="10">
        <f>Source!AV972</f>
        <v>1</v>
      </c>
      <c r="J1107" s="41">
        <f>ROUND((ROUND((Source!AE972*Source!AV972*Source!I972),2)),2)</f>
        <v>4.8899999999999997</v>
      </c>
      <c r="K1107" s="10">
        <f>IF(Source!BS972&lt;&gt; 0, Source!BS972, 1)</f>
        <v>26.39</v>
      </c>
      <c r="L1107" s="41">
        <f>Source!R972</f>
        <v>129.05000000000001</v>
      </c>
      <c r="W1107">
        <f>J1107</f>
        <v>4.8899999999999997</v>
      </c>
    </row>
    <row r="1108" spans="1:27" ht="14.25" x14ac:dyDescent="0.2">
      <c r="A1108" s="26"/>
      <c r="B1108" s="26"/>
      <c r="C1108" s="26"/>
      <c r="D1108" s="26" t="s">
        <v>324</v>
      </c>
      <c r="E1108" s="27"/>
      <c r="F1108" s="10"/>
      <c r="G1108" s="29">
        <f>Source!AL972</f>
        <v>558.79</v>
      </c>
      <c r="H1108" s="28" t="str">
        <f>Source!DD972</f>
        <v/>
      </c>
      <c r="I1108" s="10">
        <f>Source!AW972</f>
        <v>1</v>
      </c>
      <c r="J1108" s="29">
        <f>ROUND((ROUND((Source!AC972*Source!AW972*Source!I972),2)),2)</f>
        <v>586.73</v>
      </c>
      <c r="K1108" s="10">
        <f>IF(Source!BC972&lt;&gt; 0, Source!BC972, 1)</f>
        <v>9.44</v>
      </c>
      <c r="L1108" s="29">
        <f>Source!P972</f>
        <v>5538.73</v>
      </c>
    </row>
    <row r="1109" spans="1:27" ht="14.25" x14ac:dyDescent="0.2">
      <c r="A1109" s="26" t="s">
        <v>44</v>
      </c>
      <c r="B1109" s="26" t="s">
        <v>44</v>
      </c>
      <c r="C1109" s="26" t="str">
        <f>Source!F973</f>
        <v>1.3-2-6</v>
      </c>
      <c r="D1109" s="26" t="s">
        <v>127</v>
      </c>
      <c r="E1109" s="27" t="str">
        <f>Source!H973</f>
        <v>м3</v>
      </c>
      <c r="F1109" s="10">
        <f>Source!I973</f>
        <v>1.0710000000000002</v>
      </c>
      <c r="G1109" s="29">
        <f>Source!AK973</f>
        <v>478.96</v>
      </c>
      <c r="H1109" s="31" t="s">
        <v>3</v>
      </c>
      <c r="I1109" s="10">
        <f>Source!AW973</f>
        <v>1</v>
      </c>
      <c r="J1109" s="29">
        <f>ROUND((ROUND((Source!AC973*Source!AW973*Source!I973),2)),2)+(ROUND((ROUND(((Source!ET973)*Source!AV973*Source!I973),2)),2)+ROUND((ROUND(((Source!AE973-(Source!EU973))*Source!AV973*Source!I973),2)),2))+ROUND((ROUND((Source!AF973*Source!AV973*Source!I973),2)),2)</f>
        <v>512.97</v>
      </c>
      <c r="K1109" s="10">
        <f>IF(Source!BC973&lt;&gt; 0, Source!BC973, 1)</f>
        <v>7.8</v>
      </c>
      <c r="L1109" s="29">
        <f>Source!O973</f>
        <v>4001.17</v>
      </c>
      <c r="Q1109">
        <f>ROUND((Source!DN973/100)*ROUND((ROUND((Source!AF973*Source!AV973*Source!I973),2)),2), 2)</f>
        <v>0</v>
      </c>
      <c r="R1109">
        <f>Source!X973</f>
        <v>0</v>
      </c>
      <c r="S1109">
        <f>ROUND((Source!DO973/100)*ROUND((ROUND((Source!AF973*Source!AV973*Source!I973),2)),2), 2)</f>
        <v>0</v>
      </c>
      <c r="T1109">
        <f>Source!Y973</f>
        <v>0</v>
      </c>
      <c r="U1109">
        <f>ROUND((175/100)*ROUND((ROUND((Source!AE973*Source!AV973*Source!I973),2)),2), 2)</f>
        <v>0</v>
      </c>
      <c r="V1109">
        <f>ROUND((160/100)*ROUND(ROUND((ROUND((Source!AE973*Source!AV973*Source!I973),2)*Source!BS973),2), 2), 2)</f>
        <v>0</v>
      </c>
      <c r="X1109">
        <f>IF(Source!BI973&lt;=1,J1109, 0)</f>
        <v>512.97</v>
      </c>
      <c r="Y1109">
        <f>IF(Source!BI973=2,J1109, 0)</f>
        <v>0</v>
      </c>
      <c r="Z1109">
        <f>IF(Source!BI973=3,J1109, 0)</f>
        <v>0</v>
      </c>
      <c r="AA1109">
        <f>IF(Source!BI973=4,J1109, 0)</f>
        <v>0</v>
      </c>
    </row>
    <row r="1110" spans="1:27" ht="14.25" x14ac:dyDescent="0.2">
      <c r="A1110" s="26"/>
      <c r="B1110" s="26"/>
      <c r="C1110" s="26"/>
      <c r="D1110" s="26" t="s">
        <v>314</v>
      </c>
      <c r="E1110" s="27" t="s">
        <v>315</v>
      </c>
      <c r="F1110" s="10">
        <f>Source!DN972</f>
        <v>85</v>
      </c>
      <c r="G1110" s="29"/>
      <c r="H1110" s="28"/>
      <c r="I1110" s="10"/>
      <c r="J1110" s="29">
        <f>SUM(Q1104:Q1109)</f>
        <v>241.38</v>
      </c>
      <c r="K1110" s="10">
        <f>Source!BZ972</f>
        <v>70</v>
      </c>
      <c r="L1110" s="29">
        <f>SUM(R1104:R1109)</f>
        <v>5245.96</v>
      </c>
    </row>
    <row r="1111" spans="1:27" ht="14.25" x14ac:dyDescent="0.2">
      <c r="A1111" s="26"/>
      <c r="B1111" s="26"/>
      <c r="C1111" s="26"/>
      <c r="D1111" s="26" t="s">
        <v>316</v>
      </c>
      <c r="E1111" s="27" t="s">
        <v>315</v>
      </c>
      <c r="F1111" s="10">
        <f>Source!DO972</f>
        <v>70</v>
      </c>
      <c r="G1111" s="29"/>
      <c r="H1111" s="28"/>
      <c r="I1111" s="10"/>
      <c r="J1111" s="29">
        <f>SUM(S1104:S1110)</f>
        <v>198.79</v>
      </c>
      <c r="K1111" s="10">
        <f>Source!CA972</f>
        <v>41</v>
      </c>
      <c r="L1111" s="29">
        <f>SUM(T1104:T1110)</f>
        <v>3072.63</v>
      </c>
    </row>
    <row r="1112" spans="1:27" ht="14.25" x14ac:dyDescent="0.2">
      <c r="A1112" s="26"/>
      <c r="B1112" s="26"/>
      <c r="C1112" s="26"/>
      <c r="D1112" s="26" t="s">
        <v>325</v>
      </c>
      <c r="E1112" s="27" t="s">
        <v>315</v>
      </c>
      <c r="F1112" s="10">
        <f>175</f>
        <v>175</v>
      </c>
      <c r="G1112" s="29"/>
      <c r="H1112" s="28"/>
      <c r="I1112" s="10"/>
      <c r="J1112" s="29">
        <f>SUM(U1104:U1111)</f>
        <v>8.56</v>
      </c>
      <c r="K1112" s="10">
        <f>160</f>
        <v>160</v>
      </c>
      <c r="L1112" s="29">
        <f>SUM(V1104:V1111)</f>
        <v>206.48</v>
      </c>
    </row>
    <row r="1113" spans="1:27" ht="14.25" x14ac:dyDescent="0.2">
      <c r="A1113" s="34"/>
      <c r="B1113" s="34"/>
      <c r="C1113" s="34"/>
      <c r="D1113" s="34" t="s">
        <v>317</v>
      </c>
      <c r="E1113" s="35" t="s">
        <v>318</v>
      </c>
      <c r="F1113" s="36">
        <f>Source!AQ972</f>
        <v>24.61</v>
      </c>
      <c r="G1113" s="37"/>
      <c r="H1113" s="38" t="str">
        <f>Source!DI972</f>
        <v/>
      </c>
      <c r="I1113" s="36">
        <f>Source!AV972</f>
        <v>1</v>
      </c>
      <c r="J1113" s="37">
        <f>Source!U972</f>
        <v>25.840500000000002</v>
      </c>
      <c r="K1113" s="36"/>
      <c r="L1113" s="37"/>
    </row>
    <row r="1114" spans="1:27" ht="15" x14ac:dyDescent="0.25">
      <c r="A1114" s="39"/>
      <c r="B1114" s="39"/>
      <c r="C1114" s="39"/>
      <c r="D1114" s="40" t="s">
        <v>319</v>
      </c>
      <c r="E1114" s="39"/>
      <c r="F1114" s="39"/>
      <c r="G1114" s="39"/>
      <c r="H1114" s="39"/>
      <c r="I1114" s="76">
        <f>J1105+J1106+J1108+J1110+J1111+J1112+SUM(J1109:J1109)</f>
        <v>1851.91</v>
      </c>
      <c r="J1114" s="76"/>
      <c r="K1114" s="76">
        <f>L1105+L1106+L1108+L1110+L1111+L1112+SUM(L1109:L1109)</f>
        <v>25791.059999999998</v>
      </c>
      <c r="L1114" s="76"/>
      <c r="O1114" s="32">
        <f>J1105+J1106+J1108+J1110+J1111+J1112+SUM(J1109:J1109)</f>
        <v>1851.91</v>
      </c>
      <c r="P1114" s="32">
        <f>L1105+L1106+L1108+L1110+L1111+L1112+SUM(L1109:L1109)</f>
        <v>25791.059999999998</v>
      </c>
      <c r="X1114">
        <f>IF(Source!BI972&lt;=1,J1105+J1106+J1108+J1110+J1111+J1112-0, 0)</f>
        <v>1338.94</v>
      </c>
      <c r="Y1114">
        <f>IF(Source!BI972=2,J1105+J1106+J1108+J1110+J1111+J1112-0, 0)</f>
        <v>0</v>
      </c>
      <c r="Z1114">
        <f>IF(Source!BI972=3,J1105+J1106+J1108+J1110+J1111+J1112-0, 0)</f>
        <v>0</v>
      </c>
      <c r="AA1114">
        <f>IF(Source!BI972=4,J1105+J1106+J1108+J1110+J1111+J1112,0)</f>
        <v>0</v>
      </c>
    </row>
    <row r="1116" spans="1:27" ht="28.5" x14ac:dyDescent="0.2">
      <c r="A1116" s="26">
        <v>4</v>
      </c>
      <c r="B1116" s="26">
        <v>4</v>
      </c>
      <c r="C1116" s="26" t="str">
        <f>Source!F974</f>
        <v>6.58-2-1</v>
      </c>
      <c r="D1116" s="26" t="s">
        <v>40</v>
      </c>
      <c r="E1116" s="27" t="str">
        <f>Source!H974</f>
        <v>100 м2</v>
      </c>
      <c r="F1116" s="10">
        <f>Source!I974</f>
        <v>5.3517000000000001</v>
      </c>
      <c r="G1116" s="29"/>
      <c r="H1116" s="28"/>
      <c r="I1116" s="10"/>
      <c r="J1116" s="29"/>
      <c r="K1116" s="10"/>
      <c r="L1116" s="29"/>
      <c r="Q1116">
        <f>ROUND((Source!DN974/100)*ROUND((ROUND((Source!AF974*Source!AV974*Source!I974),2)),2), 2)</f>
        <v>819.19</v>
      </c>
      <c r="R1116">
        <f>Source!X974</f>
        <v>18916.169999999998</v>
      </c>
      <c r="S1116">
        <f>ROUND((Source!DO974/100)*ROUND((ROUND((Source!AF974*Source!AV974*Source!I974),2)),2), 2)</f>
        <v>563.19000000000005</v>
      </c>
      <c r="T1116">
        <f>Source!Y974</f>
        <v>11079.47</v>
      </c>
      <c r="U1116">
        <f>ROUND((175/100)*ROUND((ROUND((Source!AE974*Source!AV974*Source!I974),2)),2), 2)</f>
        <v>0</v>
      </c>
      <c r="V1116">
        <f>ROUND((160/100)*ROUND(ROUND((ROUND((Source!AE974*Source!AV974*Source!I974),2)*Source!BS974),2), 2), 2)</f>
        <v>0</v>
      </c>
    </row>
    <row r="1117" spans="1:27" x14ac:dyDescent="0.2">
      <c r="D1117" s="30" t="str">
        <f>"Объем: "&amp;Source!I974&amp;"=535,17/"&amp;"100"</f>
        <v>Объем: 5,3517=535,17/100</v>
      </c>
    </row>
    <row r="1118" spans="1:27" ht="14.25" x14ac:dyDescent="0.2">
      <c r="A1118" s="26"/>
      <c r="B1118" s="26"/>
      <c r="C1118" s="26"/>
      <c r="D1118" s="26" t="s">
        <v>313</v>
      </c>
      <c r="E1118" s="27"/>
      <c r="F1118" s="10"/>
      <c r="G1118" s="29">
        <f>Source!AO974</f>
        <v>191.34</v>
      </c>
      <c r="H1118" s="28" t="str">
        <f>Source!DG974</f>
        <v/>
      </c>
      <c r="I1118" s="10">
        <f>Source!AV974</f>
        <v>1</v>
      </c>
      <c r="J1118" s="29">
        <f>ROUND((ROUND((Source!AF974*Source!AV974*Source!I974),2)),2)</f>
        <v>1023.99</v>
      </c>
      <c r="K1118" s="10">
        <f>IF(Source!BA974&lt;&gt; 0, Source!BA974, 1)</f>
        <v>26.39</v>
      </c>
      <c r="L1118" s="29">
        <f>Source!S974</f>
        <v>27023.1</v>
      </c>
      <c r="W1118">
        <f>J1118</f>
        <v>1023.99</v>
      </c>
    </row>
    <row r="1119" spans="1:27" ht="28.5" x14ac:dyDescent="0.2">
      <c r="A1119" s="26" t="s">
        <v>130</v>
      </c>
      <c r="B1119" s="26" t="s">
        <v>130</v>
      </c>
      <c r="C1119" s="26" t="str">
        <f>Source!F975</f>
        <v>9999990001</v>
      </c>
      <c r="D1119" s="26" t="s">
        <v>29</v>
      </c>
      <c r="E1119" s="27" t="str">
        <f>Source!H975</f>
        <v>т</v>
      </c>
      <c r="F1119" s="10">
        <f>Source!I975</f>
        <v>-5.4587340000000006</v>
      </c>
      <c r="G1119" s="29">
        <f>Source!AK975</f>
        <v>0</v>
      </c>
      <c r="H1119" s="31" t="s">
        <v>3</v>
      </c>
      <c r="I1119" s="10">
        <f>Source!AW975</f>
        <v>1</v>
      </c>
      <c r="J1119" s="29">
        <f>ROUND((ROUND((Source!AC975*Source!AW975*Source!I975),2)),2)+(ROUND((ROUND(((Source!ET975)*Source!AV975*Source!I975),2)),2)+ROUND((ROUND(((Source!AE975-(Source!EU975))*Source!AV975*Source!I975),2)),2))+ROUND((ROUND((Source!AF975*Source!AV975*Source!I975),2)),2)</f>
        <v>0</v>
      </c>
      <c r="K1119" s="10">
        <f>IF(Source!BC975&lt;&gt; 0, Source!BC975, 1)</f>
        <v>1</v>
      </c>
      <c r="L1119" s="29">
        <f>Source!O975</f>
        <v>0</v>
      </c>
      <c r="Q1119">
        <f>ROUND((Source!DN975/100)*ROUND((ROUND((Source!AF975*Source!AV975*Source!I975),2)),2), 2)</f>
        <v>0</v>
      </c>
      <c r="R1119">
        <f>Source!X975</f>
        <v>0</v>
      </c>
      <c r="S1119">
        <f>ROUND((Source!DO975/100)*ROUND((ROUND((Source!AF975*Source!AV975*Source!I975),2)),2), 2)</f>
        <v>0</v>
      </c>
      <c r="T1119">
        <f>Source!Y975</f>
        <v>0</v>
      </c>
      <c r="U1119">
        <f>ROUND((175/100)*ROUND((ROUND((Source!AE975*Source!AV975*Source!I975),2)),2), 2)</f>
        <v>0</v>
      </c>
      <c r="V1119">
        <f>ROUND((160/100)*ROUND(ROUND((ROUND((Source!AE975*Source!AV975*Source!I975),2)*Source!BS975),2), 2), 2)</f>
        <v>0</v>
      </c>
      <c r="X1119">
        <f>IF(Source!BI975&lt;=1,J1119, 0)</f>
        <v>0</v>
      </c>
      <c r="Y1119">
        <f>IF(Source!BI975=2,J1119, 0)</f>
        <v>0</v>
      </c>
      <c r="Z1119">
        <f>IF(Source!BI975=3,J1119, 0)</f>
        <v>0</v>
      </c>
      <c r="AA1119">
        <f>IF(Source!BI975=4,J1119, 0)</f>
        <v>0</v>
      </c>
    </row>
    <row r="1120" spans="1:27" ht="14.25" x14ac:dyDescent="0.2">
      <c r="A1120" s="26"/>
      <c r="B1120" s="26"/>
      <c r="C1120" s="26"/>
      <c r="D1120" s="26" t="s">
        <v>314</v>
      </c>
      <c r="E1120" s="27" t="s">
        <v>315</v>
      </c>
      <c r="F1120" s="10">
        <f>Source!DN974</f>
        <v>80</v>
      </c>
      <c r="G1120" s="29"/>
      <c r="H1120" s="28"/>
      <c r="I1120" s="10"/>
      <c r="J1120" s="29">
        <f>SUM(Q1116:Q1119)</f>
        <v>819.19</v>
      </c>
      <c r="K1120" s="10">
        <f>Source!BZ974</f>
        <v>70</v>
      </c>
      <c r="L1120" s="29">
        <f>SUM(R1116:R1119)</f>
        <v>18916.169999999998</v>
      </c>
    </row>
    <row r="1121" spans="1:27" ht="14.25" x14ac:dyDescent="0.2">
      <c r="A1121" s="26"/>
      <c r="B1121" s="26"/>
      <c r="C1121" s="26"/>
      <c r="D1121" s="26" t="s">
        <v>316</v>
      </c>
      <c r="E1121" s="27" t="s">
        <v>315</v>
      </c>
      <c r="F1121" s="10">
        <f>Source!DO974</f>
        <v>55</v>
      </c>
      <c r="G1121" s="29"/>
      <c r="H1121" s="28"/>
      <c r="I1121" s="10"/>
      <c r="J1121" s="29">
        <f>SUM(S1116:S1120)</f>
        <v>563.19000000000005</v>
      </c>
      <c r="K1121" s="10">
        <f>Source!CA974</f>
        <v>41</v>
      </c>
      <c r="L1121" s="29">
        <f>SUM(T1116:T1120)</f>
        <v>11079.47</v>
      </c>
    </row>
    <row r="1122" spans="1:27" ht="14.25" x14ac:dyDescent="0.2">
      <c r="A1122" s="34"/>
      <c r="B1122" s="34"/>
      <c r="C1122" s="34"/>
      <c r="D1122" s="34" t="s">
        <v>317</v>
      </c>
      <c r="E1122" s="35" t="s">
        <v>318</v>
      </c>
      <c r="F1122" s="36">
        <f>Source!AQ974</f>
        <v>17.41</v>
      </c>
      <c r="G1122" s="37"/>
      <c r="H1122" s="38" t="str">
        <f>Source!DI974</f>
        <v/>
      </c>
      <c r="I1122" s="36">
        <f>Source!AV974</f>
        <v>1</v>
      </c>
      <c r="J1122" s="37">
        <f>Source!U974</f>
        <v>93.173096999999999</v>
      </c>
      <c r="K1122" s="36"/>
      <c r="L1122" s="37"/>
    </row>
    <row r="1123" spans="1:27" ht="15" x14ac:dyDescent="0.25">
      <c r="A1123" s="39"/>
      <c r="B1123" s="39"/>
      <c r="C1123" s="39"/>
      <c r="D1123" s="40" t="s">
        <v>319</v>
      </c>
      <c r="E1123" s="39"/>
      <c r="F1123" s="39"/>
      <c r="G1123" s="39"/>
      <c r="H1123" s="39"/>
      <c r="I1123" s="76">
        <f>J1118+J1120+J1121+SUM(J1119:J1119)</f>
        <v>2406.37</v>
      </c>
      <c r="J1123" s="76"/>
      <c r="K1123" s="76">
        <f>L1118+L1120+L1121+SUM(L1119:L1119)</f>
        <v>57018.74</v>
      </c>
      <c r="L1123" s="76"/>
      <c r="O1123" s="32">
        <f>J1118+J1120+J1121+SUM(J1119:J1119)</f>
        <v>2406.37</v>
      </c>
      <c r="P1123" s="32">
        <f>L1118+L1120+L1121+SUM(L1119:L1119)</f>
        <v>57018.74</v>
      </c>
      <c r="X1123">
        <f>IF(Source!BI974&lt;=1,J1118+J1120+J1121-0, 0)</f>
        <v>2406.37</v>
      </c>
      <c r="Y1123">
        <f>IF(Source!BI974=2,J1118+J1120+J1121-0, 0)</f>
        <v>0</v>
      </c>
      <c r="Z1123">
        <f>IF(Source!BI974=3,J1118+J1120+J1121-0, 0)</f>
        <v>0</v>
      </c>
      <c r="AA1123">
        <f>IF(Source!BI974=4,J1118+J1120+J1121,0)</f>
        <v>0</v>
      </c>
    </row>
    <row r="1125" spans="1:27" ht="57" x14ac:dyDescent="0.2">
      <c r="A1125" s="26">
        <v>5</v>
      </c>
      <c r="B1125" s="26">
        <v>5</v>
      </c>
      <c r="C1125" s="26" t="str">
        <f>Source!F976</f>
        <v>3.12-3-4</v>
      </c>
      <c r="D1125" s="26" t="s">
        <v>132</v>
      </c>
      <c r="E1125" s="27" t="str">
        <f>Source!H976</f>
        <v>100 м2</v>
      </c>
      <c r="F1125" s="10">
        <f>Source!I976</f>
        <v>5.3517000000000001</v>
      </c>
      <c r="G1125" s="29"/>
      <c r="H1125" s="28"/>
      <c r="I1125" s="10"/>
      <c r="J1125" s="29"/>
      <c r="K1125" s="10"/>
      <c r="L1125" s="29"/>
      <c r="Q1125">
        <f>ROUND((Source!DN976/100)*ROUND((ROUND((Source!AF976*Source!AV976*Source!I976),2)),2), 2)</f>
        <v>4410.04</v>
      </c>
      <c r="R1125">
        <f>Source!X976</f>
        <v>97357.07</v>
      </c>
      <c r="S1125">
        <f>ROUND((Source!DO976/100)*ROUND((ROUND((Source!AF976*Source!AV976*Source!I976),2)),2), 2)</f>
        <v>3349.93</v>
      </c>
      <c r="T1125">
        <f>Source!Y976</f>
        <v>45880.92</v>
      </c>
      <c r="U1125">
        <f>ROUND((175/100)*ROUND((ROUND((Source!AE976*Source!AV976*Source!I976),2)),2), 2)</f>
        <v>832</v>
      </c>
      <c r="V1125">
        <f>ROUND((160/100)*ROUND(ROUND((ROUND((Source!AE976*Source!AV976*Source!I976),2)*Source!BS976),2), 2), 2)</f>
        <v>20074.560000000001</v>
      </c>
    </row>
    <row r="1126" spans="1:27" x14ac:dyDescent="0.2">
      <c r="D1126" s="30" t="str">
        <f>"Объем: "&amp;Source!I976&amp;"=535,17/"&amp;"100"</f>
        <v>Объем: 5,3517=535,17/100</v>
      </c>
    </row>
    <row r="1127" spans="1:27" ht="14.25" x14ac:dyDescent="0.2">
      <c r="A1127" s="26"/>
      <c r="B1127" s="26"/>
      <c r="C1127" s="26"/>
      <c r="D1127" s="26" t="s">
        <v>313</v>
      </c>
      <c r="E1127" s="27"/>
      <c r="F1127" s="10"/>
      <c r="G1127" s="29">
        <f>Source!AO976</f>
        <v>689</v>
      </c>
      <c r="H1127" s="28" t="str">
        <f>Source!DG976</f>
        <v>)*1,15</v>
      </c>
      <c r="I1127" s="10">
        <f>Source!AV976</f>
        <v>1</v>
      </c>
      <c r="J1127" s="29">
        <f>ROUND((ROUND((Source!AF976*Source!AV976*Source!I976),2)),2)</f>
        <v>4240.42</v>
      </c>
      <c r="K1127" s="10">
        <f>IF(Source!BA976&lt;&gt; 0, Source!BA976, 1)</f>
        <v>26.39</v>
      </c>
      <c r="L1127" s="29">
        <f>Source!S976</f>
        <v>111904.68</v>
      </c>
      <c r="W1127">
        <f>J1127</f>
        <v>4240.42</v>
      </c>
    </row>
    <row r="1128" spans="1:27" ht="14.25" x14ac:dyDescent="0.2">
      <c r="A1128" s="26"/>
      <c r="B1128" s="26"/>
      <c r="C1128" s="26"/>
      <c r="D1128" s="26" t="s">
        <v>322</v>
      </c>
      <c r="E1128" s="27"/>
      <c r="F1128" s="10"/>
      <c r="G1128" s="29">
        <f>Source!AM976</f>
        <v>267.17</v>
      </c>
      <c r="H1128" s="28" t="str">
        <f>Source!DE976</f>
        <v>)*1,25</v>
      </c>
      <c r="I1128" s="10">
        <f>Source!AV976</f>
        <v>1</v>
      </c>
      <c r="J1128" s="29">
        <f>(ROUND((ROUND((((Source!ET976*1.25))*Source!AV976*Source!I976),2)),2)+ROUND((ROUND(((Source!AE976-((Source!EU976*1.25)))*Source!AV976*Source!I976),2)),2))</f>
        <v>1787.27</v>
      </c>
      <c r="K1128" s="10">
        <f>IF(Source!BB976&lt;&gt; 0, Source!BB976, 1)</f>
        <v>12.18</v>
      </c>
      <c r="L1128" s="29">
        <f>Source!Q976</f>
        <v>21768.95</v>
      </c>
    </row>
    <row r="1129" spans="1:27" ht="14.25" x14ac:dyDescent="0.2">
      <c r="A1129" s="26"/>
      <c r="B1129" s="26"/>
      <c r="C1129" s="26"/>
      <c r="D1129" s="26" t="s">
        <v>323</v>
      </c>
      <c r="E1129" s="27"/>
      <c r="F1129" s="10"/>
      <c r="G1129" s="29">
        <f>Source!AN976</f>
        <v>71.069999999999993</v>
      </c>
      <c r="H1129" s="28" t="str">
        <f>Source!DF976</f>
        <v>)*1,25</v>
      </c>
      <c r="I1129" s="10">
        <f>Source!AV976</f>
        <v>1</v>
      </c>
      <c r="J1129" s="41">
        <f>ROUND((ROUND((Source!AE976*Source!AV976*Source!I976),2)),2)</f>
        <v>475.43</v>
      </c>
      <c r="K1129" s="10">
        <f>IF(Source!BS976&lt;&gt; 0, Source!BS976, 1)</f>
        <v>26.39</v>
      </c>
      <c r="L1129" s="41">
        <f>Source!R976</f>
        <v>12546.6</v>
      </c>
      <c r="W1129">
        <f>J1129</f>
        <v>475.43</v>
      </c>
    </row>
    <row r="1130" spans="1:27" ht="14.25" x14ac:dyDescent="0.2">
      <c r="A1130" s="26"/>
      <c r="B1130" s="26"/>
      <c r="C1130" s="26"/>
      <c r="D1130" s="26" t="s">
        <v>324</v>
      </c>
      <c r="E1130" s="27"/>
      <c r="F1130" s="10"/>
      <c r="G1130" s="29">
        <f>Source!AL976</f>
        <v>705.14</v>
      </c>
      <c r="H1130" s="28" t="str">
        <f>Source!DD976</f>
        <v/>
      </c>
      <c r="I1130" s="10">
        <f>Source!AW976</f>
        <v>1</v>
      </c>
      <c r="J1130" s="29">
        <f>ROUND((ROUND((Source!AC976*Source!AW976*Source!I976),2)),2)</f>
        <v>3773.7</v>
      </c>
      <c r="K1130" s="10">
        <f>IF(Source!BC976&lt;&gt; 0, Source!BC976, 1)</f>
        <v>3.7</v>
      </c>
      <c r="L1130" s="29">
        <f>Source!P976</f>
        <v>13962.69</v>
      </c>
    </row>
    <row r="1131" spans="1:27" ht="199.5" x14ac:dyDescent="0.2">
      <c r="A1131" s="26" t="s">
        <v>141</v>
      </c>
      <c r="B1131" s="26" t="s">
        <v>141</v>
      </c>
      <c r="C1131" s="26" t="str">
        <f>Source!F977</f>
        <v>1.1-1-1312</v>
      </c>
      <c r="D1131" s="26" t="s">
        <v>282</v>
      </c>
      <c r="E1131" s="27" t="str">
        <f>Source!H977</f>
        <v>м2</v>
      </c>
      <c r="F1131" s="10">
        <f>Source!I977</f>
        <v>722.47950000000003</v>
      </c>
      <c r="G1131" s="29">
        <f>Source!AK977</f>
        <v>25.09</v>
      </c>
      <c r="H1131" s="31" t="s">
        <v>3</v>
      </c>
      <c r="I1131" s="10">
        <f>Source!AW977</f>
        <v>1</v>
      </c>
      <c r="J1131" s="29">
        <f>ROUND((ROUND((Source!AC977*Source!AW977*Source!I977),2)),2)+(ROUND((ROUND(((Source!ET977)*Source!AV977*Source!I977),2)),2)+ROUND((ROUND(((Source!AE977-(Source!EU977))*Source!AV977*Source!I977),2)),2))+ROUND((ROUND((Source!AF977*Source!AV977*Source!I977),2)),2)</f>
        <v>18127.009999999998</v>
      </c>
      <c r="K1131" s="10">
        <f>IF(Source!BC977&lt;&gt; 0, Source!BC977, 1)</f>
        <v>10.5</v>
      </c>
      <c r="L1131" s="29">
        <f>Source!O977</f>
        <v>190333.61</v>
      </c>
      <c r="Q1131">
        <f>ROUND((Source!DN977/100)*ROUND((ROUND((Source!AF977*Source!AV977*Source!I977),2)),2), 2)</f>
        <v>0</v>
      </c>
      <c r="R1131">
        <f>Source!X977</f>
        <v>0</v>
      </c>
      <c r="S1131">
        <f>ROUND((Source!DO977/100)*ROUND((ROUND((Source!AF977*Source!AV977*Source!I977),2)),2), 2)</f>
        <v>0</v>
      </c>
      <c r="T1131">
        <f>Source!Y977</f>
        <v>0</v>
      </c>
      <c r="U1131">
        <f>ROUND((175/100)*ROUND((ROUND((Source!AE977*Source!AV977*Source!I977),2)),2), 2)</f>
        <v>0</v>
      </c>
      <c r="V1131">
        <f>ROUND((160/100)*ROUND(ROUND((ROUND((Source!AE977*Source!AV977*Source!I977),2)*Source!BS977),2), 2), 2)</f>
        <v>0</v>
      </c>
      <c r="X1131">
        <f>IF(Source!BI977&lt;=1,J1131, 0)</f>
        <v>18127.009999999998</v>
      </c>
      <c r="Y1131">
        <f>IF(Source!BI977=2,J1131, 0)</f>
        <v>0</v>
      </c>
      <c r="Z1131">
        <f>IF(Source!BI977=3,J1131, 0)</f>
        <v>0</v>
      </c>
      <c r="AA1131">
        <f>IF(Source!BI977=4,J1131, 0)</f>
        <v>0</v>
      </c>
    </row>
    <row r="1132" spans="1:27" ht="228" x14ac:dyDescent="0.2">
      <c r="A1132" s="26" t="s">
        <v>145</v>
      </c>
      <c r="B1132" s="26" t="s">
        <v>145</v>
      </c>
      <c r="C1132" s="26" t="str">
        <f>Source!F978</f>
        <v>1.1-1-1313</v>
      </c>
      <c r="D1132" s="26" t="s">
        <v>283</v>
      </c>
      <c r="E1132" s="27" t="str">
        <f>Source!H978</f>
        <v>м2</v>
      </c>
      <c r="F1132" s="10">
        <f>Source!I978</f>
        <v>708.02990999999997</v>
      </c>
      <c r="G1132" s="29">
        <f>Source!AK978</f>
        <v>23.06</v>
      </c>
      <c r="H1132" s="31" t="s">
        <v>3</v>
      </c>
      <c r="I1132" s="10">
        <f>Source!AW978</f>
        <v>1</v>
      </c>
      <c r="J1132" s="29">
        <f>ROUND((ROUND((Source!AC978*Source!AW978*Source!I978),2)),2)+(ROUND((ROUND(((Source!ET978)*Source!AV978*Source!I978),2)),2)+ROUND((ROUND(((Source!AE978-(Source!EU978))*Source!AV978*Source!I978),2)),2))+ROUND((ROUND((Source!AF978*Source!AV978*Source!I978),2)),2)</f>
        <v>16327.17</v>
      </c>
      <c r="K1132" s="10">
        <f>IF(Source!BC978&lt;&gt; 0, Source!BC978, 1)</f>
        <v>10.74</v>
      </c>
      <c r="L1132" s="29">
        <f>Source!O978</f>
        <v>175353.81</v>
      </c>
      <c r="Q1132">
        <f>ROUND((Source!DN978/100)*ROUND((ROUND((Source!AF978*Source!AV978*Source!I978),2)),2), 2)</f>
        <v>0</v>
      </c>
      <c r="R1132">
        <f>Source!X978</f>
        <v>0</v>
      </c>
      <c r="S1132">
        <f>ROUND((Source!DO978/100)*ROUND((ROUND((Source!AF978*Source!AV978*Source!I978),2)),2), 2)</f>
        <v>0</v>
      </c>
      <c r="T1132">
        <f>Source!Y978</f>
        <v>0</v>
      </c>
      <c r="U1132">
        <f>ROUND((175/100)*ROUND((ROUND((Source!AE978*Source!AV978*Source!I978),2)),2), 2)</f>
        <v>0</v>
      </c>
      <c r="V1132">
        <f>ROUND((160/100)*ROUND(ROUND((ROUND((Source!AE978*Source!AV978*Source!I978),2)*Source!BS978),2), 2), 2)</f>
        <v>0</v>
      </c>
      <c r="X1132">
        <f>IF(Source!BI978&lt;=1,J1132, 0)</f>
        <v>16327.17</v>
      </c>
      <c r="Y1132">
        <f>IF(Source!BI978=2,J1132, 0)</f>
        <v>0</v>
      </c>
      <c r="Z1132">
        <f>IF(Source!BI978=3,J1132, 0)</f>
        <v>0</v>
      </c>
      <c r="AA1132">
        <f>IF(Source!BI978=4,J1132, 0)</f>
        <v>0</v>
      </c>
    </row>
    <row r="1133" spans="1:27" ht="14.25" x14ac:dyDescent="0.2">
      <c r="A1133" s="26"/>
      <c r="B1133" s="26"/>
      <c r="C1133" s="26"/>
      <c r="D1133" s="26" t="s">
        <v>314</v>
      </c>
      <c r="E1133" s="27" t="s">
        <v>315</v>
      </c>
      <c r="F1133" s="10">
        <f>Source!DN976</f>
        <v>104</v>
      </c>
      <c r="G1133" s="29"/>
      <c r="H1133" s="28"/>
      <c r="I1133" s="10"/>
      <c r="J1133" s="29">
        <f>SUM(Q1125:Q1132)</f>
        <v>4410.04</v>
      </c>
      <c r="K1133" s="10">
        <f>Source!BZ976</f>
        <v>87</v>
      </c>
      <c r="L1133" s="29">
        <f>SUM(R1125:R1132)</f>
        <v>97357.07</v>
      </c>
    </row>
    <row r="1134" spans="1:27" ht="14.25" x14ac:dyDescent="0.2">
      <c r="A1134" s="26"/>
      <c r="B1134" s="26"/>
      <c r="C1134" s="26"/>
      <c r="D1134" s="26" t="s">
        <v>316</v>
      </c>
      <c r="E1134" s="27" t="s">
        <v>315</v>
      </c>
      <c r="F1134" s="10">
        <f>Source!DO976</f>
        <v>79</v>
      </c>
      <c r="G1134" s="29"/>
      <c r="H1134" s="28"/>
      <c r="I1134" s="10"/>
      <c r="J1134" s="29">
        <f>SUM(S1125:S1133)</f>
        <v>3349.93</v>
      </c>
      <c r="K1134" s="10">
        <f>Source!CA976</f>
        <v>41</v>
      </c>
      <c r="L1134" s="29">
        <f>SUM(T1125:T1133)</f>
        <v>45880.92</v>
      </c>
    </row>
    <row r="1135" spans="1:27" ht="14.25" x14ac:dyDescent="0.2">
      <c r="A1135" s="26"/>
      <c r="B1135" s="26"/>
      <c r="C1135" s="26"/>
      <c r="D1135" s="26" t="s">
        <v>325</v>
      </c>
      <c r="E1135" s="27" t="s">
        <v>315</v>
      </c>
      <c r="F1135" s="10">
        <f>175</f>
        <v>175</v>
      </c>
      <c r="G1135" s="29"/>
      <c r="H1135" s="28"/>
      <c r="I1135" s="10"/>
      <c r="J1135" s="29">
        <f>SUM(U1125:U1134)</f>
        <v>832</v>
      </c>
      <c r="K1135" s="10">
        <f>160</f>
        <v>160</v>
      </c>
      <c r="L1135" s="29">
        <f>SUM(V1125:V1134)</f>
        <v>20074.560000000001</v>
      </c>
    </row>
    <row r="1136" spans="1:27" ht="14.25" x14ac:dyDescent="0.2">
      <c r="A1136" s="34"/>
      <c r="B1136" s="34"/>
      <c r="C1136" s="34"/>
      <c r="D1136" s="34" t="s">
        <v>317</v>
      </c>
      <c r="E1136" s="35" t="s">
        <v>318</v>
      </c>
      <c r="F1136" s="36">
        <f>Source!AQ976</f>
        <v>53</v>
      </c>
      <c r="G1136" s="37"/>
      <c r="H1136" s="38" t="str">
        <f>Source!DI976</f>
        <v>)*1,15</v>
      </c>
      <c r="I1136" s="36">
        <f>Source!AV976</f>
        <v>1</v>
      </c>
      <c r="J1136" s="37">
        <f>Source!U976</f>
        <v>326.18611499999997</v>
      </c>
      <c r="K1136" s="36"/>
      <c r="L1136" s="37"/>
    </row>
    <row r="1137" spans="1:27" ht="15" x14ac:dyDescent="0.25">
      <c r="A1137" s="39"/>
      <c r="B1137" s="39"/>
      <c r="C1137" s="39"/>
      <c r="D1137" s="40" t="s">
        <v>319</v>
      </c>
      <c r="E1137" s="39"/>
      <c r="F1137" s="39"/>
      <c r="G1137" s="39"/>
      <c r="H1137" s="39"/>
      <c r="I1137" s="76">
        <f>J1127+J1128+J1130+J1133+J1134+J1135+SUM(J1131:J1132)</f>
        <v>52847.54</v>
      </c>
      <c r="J1137" s="76"/>
      <c r="K1137" s="76">
        <f>L1127+L1128+L1130+L1133+L1134+L1135+SUM(L1131:L1132)</f>
        <v>676636.29</v>
      </c>
      <c r="L1137" s="76"/>
      <c r="O1137" s="32">
        <f>J1127+J1128+J1130+J1133+J1134+J1135+SUM(J1131:J1132)</f>
        <v>52847.54</v>
      </c>
      <c r="P1137" s="32">
        <f>L1127+L1128+L1130+L1133+L1134+L1135+SUM(L1131:L1132)</f>
        <v>676636.29</v>
      </c>
      <c r="X1137">
        <f>IF(Source!BI976&lt;=1,J1127+J1128+J1130+J1133+J1134+J1135-0, 0)</f>
        <v>18393.36</v>
      </c>
      <c r="Y1137">
        <f>IF(Source!BI976=2,J1127+J1128+J1130+J1133+J1134+J1135-0, 0)</f>
        <v>0</v>
      </c>
      <c r="Z1137">
        <f>IF(Source!BI976=3,J1127+J1128+J1130+J1133+J1134+J1135-0, 0)</f>
        <v>0</v>
      </c>
      <c r="AA1137">
        <f>IF(Source!BI976=4,J1127+J1128+J1130+J1133+J1134+J1135,0)</f>
        <v>0</v>
      </c>
    </row>
    <row r="1139" spans="1:27" ht="99.75" x14ac:dyDescent="0.2">
      <c r="A1139" s="26">
        <v>6</v>
      </c>
      <c r="B1139" s="26">
        <v>6</v>
      </c>
      <c r="C1139" s="26" t="str">
        <f>Source!F979</f>
        <v>3.12-3-10</v>
      </c>
      <c r="D1139" s="26" t="s">
        <v>150</v>
      </c>
      <c r="E1139" s="27" t="str">
        <f>Source!H979</f>
        <v>100 м2</v>
      </c>
      <c r="F1139" s="10">
        <f>Source!I979</f>
        <v>2.0500000000000001E-2</v>
      </c>
      <c r="G1139" s="29"/>
      <c r="H1139" s="28"/>
      <c r="I1139" s="10"/>
      <c r="J1139" s="29"/>
      <c r="K1139" s="10"/>
      <c r="L1139" s="29"/>
      <c r="Q1139">
        <f>ROUND((Source!DN979/100)*ROUND((ROUND((Source!AF979*Source!AV979*Source!I979),2)),2), 2)</f>
        <v>24.19</v>
      </c>
      <c r="R1139">
        <f>Source!X979</f>
        <v>534.03</v>
      </c>
      <c r="S1139">
        <f>ROUND((Source!DO979/100)*ROUND((ROUND((Source!AF979*Source!AV979*Source!I979),2)),2), 2)</f>
        <v>18.38</v>
      </c>
      <c r="T1139">
        <f>Source!Y979</f>
        <v>251.67</v>
      </c>
      <c r="U1139">
        <f>ROUND((175/100)*ROUND((ROUND((Source!AE979*Source!AV979*Source!I979),2)),2), 2)</f>
        <v>0.37</v>
      </c>
      <c r="V1139">
        <f>ROUND((160/100)*ROUND(ROUND((ROUND((Source!AE979*Source!AV979*Source!I979),2)*Source!BS979),2), 2), 2)</f>
        <v>8.86</v>
      </c>
    </row>
    <row r="1140" spans="1:27" x14ac:dyDescent="0.2">
      <c r="D1140" s="30" t="str">
        <f>"Объем: "&amp;Source!I979&amp;"=2,05/"&amp;"100"</f>
        <v>Объем: 0,0205=2,05/100</v>
      </c>
    </row>
    <row r="1141" spans="1:27" ht="14.25" x14ac:dyDescent="0.2">
      <c r="A1141" s="26"/>
      <c r="B1141" s="26"/>
      <c r="C1141" s="26"/>
      <c r="D1141" s="26" t="s">
        <v>313</v>
      </c>
      <c r="E1141" s="27"/>
      <c r="F1141" s="10"/>
      <c r="G1141" s="29">
        <f>Source!AO979</f>
        <v>986.85</v>
      </c>
      <c r="H1141" s="28" t="str">
        <f>Source!DG979</f>
        <v>)*1,15</v>
      </c>
      <c r="I1141" s="10">
        <f>Source!AV979</f>
        <v>1</v>
      </c>
      <c r="J1141" s="29">
        <f>ROUND((ROUND((Source!AF979*Source!AV979*Source!I979),2)),2)</f>
        <v>23.26</v>
      </c>
      <c r="K1141" s="10">
        <f>IF(Source!BA979&lt;&gt; 0, Source!BA979, 1)</f>
        <v>26.39</v>
      </c>
      <c r="L1141" s="29">
        <f>Source!S979</f>
        <v>613.83000000000004</v>
      </c>
      <c r="W1141">
        <f>J1141</f>
        <v>23.26</v>
      </c>
    </row>
    <row r="1142" spans="1:27" ht="14.25" x14ac:dyDescent="0.2">
      <c r="A1142" s="26"/>
      <c r="B1142" s="26"/>
      <c r="C1142" s="26"/>
      <c r="D1142" s="26" t="s">
        <v>322</v>
      </c>
      <c r="E1142" s="27"/>
      <c r="F1142" s="10"/>
      <c r="G1142" s="29">
        <f>Source!AM979</f>
        <v>50.84</v>
      </c>
      <c r="H1142" s="28" t="str">
        <f>Source!DE979</f>
        <v>)*1,25</v>
      </c>
      <c r="I1142" s="10">
        <f>Source!AV979</f>
        <v>1</v>
      </c>
      <c r="J1142" s="29">
        <f>(ROUND((ROUND((((Source!ET979*1.25))*Source!AV979*Source!I979),2)),2)+ROUND((ROUND(((Source!AE979-((Source!EU979*1.25)))*Source!AV979*Source!I979),2)),2))</f>
        <v>1.3</v>
      </c>
      <c r="K1142" s="10">
        <f>IF(Source!BB979&lt;&gt; 0, Source!BB979, 1)</f>
        <v>9.3800000000000008</v>
      </c>
      <c r="L1142" s="29">
        <f>Source!Q979</f>
        <v>12.19</v>
      </c>
    </row>
    <row r="1143" spans="1:27" ht="14.25" x14ac:dyDescent="0.2">
      <c r="A1143" s="26"/>
      <c r="B1143" s="26"/>
      <c r="C1143" s="26"/>
      <c r="D1143" s="26" t="s">
        <v>323</v>
      </c>
      <c r="E1143" s="27"/>
      <c r="F1143" s="10"/>
      <c r="G1143" s="29">
        <f>Source!AN979</f>
        <v>8.01</v>
      </c>
      <c r="H1143" s="28" t="str">
        <f>Source!DF979</f>
        <v>)*1,25</v>
      </c>
      <c r="I1143" s="10">
        <f>Source!AV979</f>
        <v>1</v>
      </c>
      <c r="J1143" s="41">
        <f>ROUND((ROUND((Source!AE979*Source!AV979*Source!I979),2)),2)</f>
        <v>0.21</v>
      </c>
      <c r="K1143" s="10">
        <f>IF(Source!BS979&lt;&gt; 0, Source!BS979, 1)</f>
        <v>26.39</v>
      </c>
      <c r="L1143" s="41">
        <f>Source!R979</f>
        <v>5.54</v>
      </c>
      <c r="W1143">
        <f>J1143</f>
        <v>0.21</v>
      </c>
    </row>
    <row r="1144" spans="1:27" ht="14.25" x14ac:dyDescent="0.2">
      <c r="A1144" s="26"/>
      <c r="B1144" s="26"/>
      <c r="C1144" s="26"/>
      <c r="D1144" s="26" t="s">
        <v>324</v>
      </c>
      <c r="E1144" s="27"/>
      <c r="F1144" s="10"/>
      <c r="G1144" s="29">
        <f>Source!AL979</f>
        <v>7205.92</v>
      </c>
      <c r="H1144" s="28" t="str">
        <f>Source!DD979</f>
        <v/>
      </c>
      <c r="I1144" s="10">
        <f>Source!AW979</f>
        <v>1</v>
      </c>
      <c r="J1144" s="29">
        <f>ROUND((ROUND((Source!AC979*Source!AW979*Source!I979),2)),2)</f>
        <v>147.72</v>
      </c>
      <c r="K1144" s="10">
        <f>IF(Source!BC979&lt;&gt; 0, Source!BC979, 1)</f>
        <v>1.95</v>
      </c>
      <c r="L1144" s="29">
        <f>Source!P979</f>
        <v>288.05</v>
      </c>
    </row>
    <row r="1145" spans="1:27" ht="199.5" x14ac:dyDescent="0.2">
      <c r="A1145" s="26" t="s">
        <v>152</v>
      </c>
      <c r="B1145" s="26" t="s">
        <v>152</v>
      </c>
      <c r="C1145" s="26" t="str">
        <f>Source!F980</f>
        <v>1.1-1-1312</v>
      </c>
      <c r="D1145" s="26" t="s">
        <v>282</v>
      </c>
      <c r="E1145" s="27" t="str">
        <f>Source!H980</f>
        <v>м2</v>
      </c>
      <c r="F1145" s="10">
        <f>Source!I980</f>
        <v>2.7681150000000003</v>
      </c>
      <c r="G1145" s="29">
        <f>Source!AK980</f>
        <v>25.09</v>
      </c>
      <c r="H1145" s="31" t="s">
        <v>3</v>
      </c>
      <c r="I1145" s="10">
        <f>Source!AW980</f>
        <v>1</v>
      </c>
      <c r="J1145" s="29">
        <f>ROUND((ROUND((Source!AC980*Source!AW980*Source!I980),2)),2)+(ROUND((ROUND(((Source!ET980)*Source!AV980*Source!I980),2)),2)+ROUND((ROUND(((Source!AE980-(Source!EU980))*Source!AV980*Source!I980),2)),2))+ROUND((ROUND((Source!AF980*Source!AV980*Source!I980),2)),2)</f>
        <v>69.45</v>
      </c>
      <c r="K1145" s="10">
        <f>IF(Source!BC980&lt;&gt; 0, Source!BC980, 1)</f>
        <v>10.5</v>
      </c>
      <c r="L1145" s="29">
        <f>Source!O980</f>
        <v>729.23</v>
      </c>
      <c r="Q1145">
        <f>ROUND((Source!DN980/100)*ROUND((ROUND((Source!AF980*Source!AV980*Source!I980),2)),2), 2)</f>
        <v>0</v>
      </c>
      <c r="R1145">
        <f>Source!X980</f>
        <v>0</v>
      </c>
      <c r="S1145">
        <f>ROUND((Source!DO980/100)*ROUND((ROUND((Source!AF980*Source!AV980*Source!I980),2)),2), 2)</f>
        <v>0</v>
      </c>
      <c r="T1145">
        <f>Source!Y980</f>
        <v>0</v>
      </c>
      <c r="U1145">
        <f>ROUND((175/100)*ROUND((ROUND((Source!AE980*Source!AV980*Source!I980),2)),2), 2)</f>
        <v>0</v>
      </c>
      <c r="V1145">
        <f>ROUND((160/100)*ROUND(ROUND((ROUND((Source!AE980*Source!AV980*Source!I980),2)*Source!BS980),2), 2), 2)</f>
        <v>0</v>
      </c>
      <c r="X1145">
        <f>IF(Source!BI980&lt;=1,J1145, 0)</f>
        <v>69.45</v>
      </c>
      <c r="Y1145">
        <f>IF(Source!BI980=2,J1145, 0)</f>
        <v>0</v>
      </c>
      <c r="Z1145">
        <f>IF(Source!BI980=3,J1145, 0)</f>
        <v>0</v>
      </c>
      <c r="AA1145">
        <f>IF(Source!BI980=4,J1145, 0)</f>
        <v>0</v>
      </c>
    </row>
    <row r="1146" spans="1:27" ht="228" x14ac:dyDescent="0.2">
      <c r="A1146" s="26" t="s">
        <v>153</v>
      </c>
      <c r="B1146" s="26" t="s">
        <v>153</v>
      </c>
      <c r="C1146" s="26" t="str">
        <f>Source!F981</f>
        <v>1.1-1-1313</v>
      </c>
      <c r="D1146" s="26" t="s">
        <v>283</v>
      </c>
      <c r="E1146" s="27" t="str">
        <f>Source!H981</f>
        <v>м2</v>
      </c>
      <c r="F1146" s="10">
        <f>Source!I981</f>
        <v>1.235535</v>
      </c>
      <c r="G1146" s="29">
        <f>Source!AK981</f>
        <v>23.06</v>
      </c>
      <c r="H1146" s="31" t="s">
        <v>3</v>
      </c>
      <c r="I1146" s="10">
        <f>Source!AW981</f>
        <v>1</v>
      </c>
      <c r="J1146" s="29">
        <f>ROUND((ROUND((Source!AC981*Source!AW981*Source!I981),2)),2)+(ROUND((ROUND(((Source!ET981)*Source!AV981*Source!I981),2)),2)+ROUND((ROUND(((Source!AE981-(Source!EU981))*Source!AV981*Source!I981),2)),2))+ROUND((ROUND((Source!AF981*Source!AV981*Source!I981),2)),2)</f>
        <v>28.49</v>
      </c>
      <c r="K1146" s="10">
        <f>IF(Source!BC981&lt;&gt; 0, Source!BC981, 1)</f>
        <v>10.74</v>
      </c>
      <c r="L1146" s="29">
        <f>Source!O981</f>
        <v>305.98</v>
      </c>
      <c r="Q1146">
        <f>ROUND((Source!DN981/100)*ROUND((ROUND((Source!AF981*Source!AV981*Source!I981),2)),2), 2)</f>
        <v>0</v>
      </c>
      <c r="R1146">
        <f>Source!X981</f>
        <v>0</v>
      </c>
      <c r="S1146">
        <f>ROUND((Source!DO981/100)*ROUND((ROUND((Source!AF981*Source!AV981*Source!I981),2)),2), 2)</f>
        <v>0</v>
      </c>
      <c r="T1146">
        <f>Source!Y981</f>
        <v>0</v>
      </c>
      <c r="U1146">
        <f>ROUND((175/100)*ROUND((ROUND((Source!AE981*Source!AV981*Source!I981),2)),2), 2)</f>
        <v>0</v>
      </c>
      <c r="V1146">
        <f>ROUND((160/100)*ROUND(ROUND((ROUND((Source!AE981*Source!AV981*Source!I981),2)*Source!BS981),2), 2), 2)</f>
        <v>0</v>
      </c>
      <c r="X1146">
        <f>IF(Source!BI981&lt;=1,J1146, 0)</f>
        <v>28.49</v>
      </c>
      <c r="Y1146">
        <f>IF(Source!BI981=2,J1146, 0)</f>
        <v>0</v>
      </c>
      <c r="Z1146">
        <f>IF(Source!BI981=3,J1146, 0)</f>
        <v>0</v>
      </c>
      <c r="AA1146">
        <f>IF(Source!BI981=4,J1146, 0)</f>
        <v>0</v>
      </c>
    </row>
    <row r="1147" spans="1:27" ht="14.25" x14ac:dyDescent="0.2">
      <c r="A1147" s="26"/>
      <c r="B1147" s="26"/>
      <c r="C1147" s="26"/>
      <c r="D1147" s="26" t="s">
        <v>314</v>
      </c>
      <c r="E1147" s="27" t="s">
        <v>315</v>
      </c>
      <c r="F1147" s="10">
        <f>Source!DN979</f>
        <v>104</v>
      </c>
      <c r="G1147" s="29"/>
      <c r="H1147" s="28"/>
      <c r="I1147" s="10"/>
      <c r="J1147" s="29">
        <f>SUM(Q1139:Q1146)</f>
        <v>24.19</v>
      </c>
      <c r="K1147" s="10">
        <f>Source!BZ979</f>
        <v>87</v>
      </c>
      <c r="L1147" s="29">
        <f>SUM(R1139:R1146)</f>
        <v>534.03</v>
      </c>
    </row>
    <row r="1148" spans="1:27" ht="14.25" x14ac:dyDescent="0.2">
      <c r="A1148" s="26"/>
      <c r="B1148" s="26"/>
      <c r="C1148" s="26"/>
      <c r="D1148" s="26" t="s">
        <v>316</v>
      </c>
      <c r="E1148" s="27" t="s">
        <v>315</v>
      </c>
      <c r="F1148" s="10">
        <f>Source!DO979</f>
        <v>79</v>
      </c>
      <c r="G1148" s="29"/>
      <c r="H1148" s="28"/>
      <c r="I1148" s="10"/>
      <c r="J1148" s="29">
        <f>SUM(S1139:S1147)</f>
        <v>18.38</v>
      </c>
      <c r="K1148" s="10">
        <f>Source!CA979</f>
        <v>41</v>
      </c>
      <c r="L1148" s="29">
        <f>SUM(T1139:T1147)</f>
        <v>251.67</v>
      </c>
    </row>
    <row r="1149" spans="1:27" ht="14.25" x14ac:dyDescent="0.2">
      <c r="A1149" s="26"/>
      <c r="B1149" s="26"/>
      <c r="C1149" s="26"/>
      <c r="D1149" s="26" t="s">
        <v>325</v>
      </c>
      <c r="E1149" s="27" t="s">
        <v>315</v>
      </c>
      <c r="F1149" s="10">
        <f>175</f>
        <v>175</v>
      </c>
      <c r="G1149" s="29"/>
      <c r="H1149" s="28"/>
      <c r="I1149" s="10"/>
      <c r="J1149" s="29">
        <f>SUM(U1139:U1148)</f>
        <v>0.37</v>
      </c>
      <c r="K1149" s="10">
        <f>160</f>
        <v>160</v>
      </c>
      <c r="L1149" s="29">
        <f>SUM(V1139:V1148)</f>
        <v>8.86</v>
      </c>
    </row>
    <row r="1150" spans="1:27" ht="14.25" x14ac:dyDescent="0.2">
      <c r="A1150" s="34"/>
      <c r="B1150" s="34"/>
      <c r="C1150" s="34"/>
      <c r="D1150" s="34" t="s">
        <v>317</v>
      </c>
      <c r="E1150" s="35" t="s">
        <v>318</v>
      </c>
      <c r="F1150" s="36">
        <f>Source!AQ979</f>
        <v>85</v>
      </c>
      <c r="G1150" s="37"/>
      <c r="H1150" s="38" t="str">
        <f>Source!DI979</f>
        <v>)*1,15</v>
      </c>
      <c r="I1150" s="36">
        <f>Source!AV979</f>
        <v>1</v>
      </c>
      <c r="J1150" s="37">
        <f>Source!U979</f>
        <v>2.0038749999999999</v>
      </c>
      <c r="K1150" s="36"/>
      <c r="L1150" s="37"/>
    </row>
    <row r="1151" spans="1:27" ht="15" x14ac:dyDescent="0.25">
      <c r="A1151" s="39"/>
      <c r="B1151" s="39"/>
      <c r="C1151" s="39"/>
      <c r="D1151" s="40" t="s">
        <v>319</v>
      </c>
      <c r="E1151" s="39"/>
      <c r="F1151" s="39"/>
      <c r="G1151" s="39"/>
      <c r="H1151" s="39"/>
      <c r="I1151" s="76">
        <f>J1141+J1142+J1144+J1147+J1148+J1149+SUM(J1145:J1146)</f>
        <v>313.15999999999997</v>
      </c>
      <c r="J1151" s="76"/>
      <c r="K1151" s="76">
        <f>L1141+L1142+L1144+L1147+L1148+L1149+SUM(L1145:L1146)</f>
        <v>2743.84</v>
      </c>
      <c r="L1151" s="76"/>
      <c r="O1151" s="32">
        <f>J1141+J1142+J1144+J1147+J1148+J1149+SUM(J1145:J1146)</f>
        <v>313.15999999999997</v>
      </c>
      <c r="P1151" s="32">
        <f>L1141+L1142+L1144+L1147+L1148+L1149+SUM(L1145:L1146)</f>
        <v>2743.84</v>
      </c>
      <c r="X1151">
        <f>IF(Source!BI979&lt;=1,J1141+J1142+J1144+J1147+J1148+J1149-0, 0)</f>
        <v>215.22</v>
      </c>
      <c r="Y1151">
        <f>IF(Source!BI979=2,J1141+J1142+J1144+J1147+J1148+J1149-0, 0)</f>
        <v>0</v>
      </c>
      <c r="Z1151">
        <f>IF(Source!BI979=3,J1141+J1142+J1144+J1147+J1148+J1149-0, 0)</f>
        <v>0</v>
      </c>
      <c r="AA1151">
        <f>IF(Source!BI979=4,J1141+J1142+J1144+J1147+J1148+J1149,0)</f>
        <v>0</v>
      </c>
    </row>
    <row r="1154" spans="1:27" ht="16.5" x14ac:dyDescent="0.25">
      <c r="A1154" s="75" t="str">
        <f>CONCATENATE("Подраздел: ",IF(Source!G983&lt;&gt;"Новый подраздел", Source!G983, ""))</f>
        <v>Подраздел: Кровля тех. этажа в/о В/5-9</v>
      </c>
      <c r="B1154" s="75"/>
      <c r="C1154" s="75"/>
      <c r="D1154" s="75"/>
      <c r="E1154" s="75"/>
      <c r="F1154" s="75"/>
      <c r="G1154" s="75"/>
      <c r="H1154" s="75"/>
      <c r="I1154" s="75"/>
      <c r="J1154" s="75"/>
      <c r="K1154" s="75"/>
      <c r="L1154" s="75"/>
    </row>
    <row r="1155" spans="1:27" ht="42.75" x14ac:dyDescent="0.2">
      <c r="A1155" s="26">
        <v>1</v>
      </c>
      <c r="B1155" s="26">
        <v>1</v>
      </c>
      <c r="C1155" s="26" t="str">
        <f>Source!F987</f>
        <v>6.61-26-1</v>
      </c>
      <c r="D1155" s="26" t="s">
        <v>21</v>
      </c>
      <c r="E1155" s="27" t="str">
        <f>Source!H987</f>
        <v>100 м2</v>
      </c>
      <c r="F1155" s="10">
        <f>Source!I987</f>
        <v>2.3999999999999998E-3</v>
      </c>
      <c r="G1155" s="29"/>
      <c r="H1155" s="28"/>
      <c r="I1155" s="10"/>
      <c r="J1155" s="29"/>
      <c r="K1155" s="10"/>
      <c r="L1155" s="29"/>
      <c r="Q1155">
        <f>ROUND((Source!DN987/100)*ROUND((ROUND((Source!AF987*Source!AV987*Source!I987),2)),2), 2)</f>
        <v>1.1299999999999999</v>
      </c>
      <c r="R1155">
        <f>Source!X987</f>
        <v>26.05</v>
      </c>
      <c r="S1155">
        <f>ROUND((Source!DO987/100)*ROUND((ROUND((Source!AF987*Source!AV987*Source!I987),2)),2), 2)</f>
        <v>0.78</v>
      </c>
      <c r="T1155">
        <f>Source!Y987</f>
        <v>15.26</v>
      </c>
      <c r="U1155">
        <f>ROUND((175/100)*ROUND((ROUND((Source!AE987*Source!AV987*Source!I987),2)),2), 2)</f>
        <v>0</v>
      </c>
      <c r="V1155">
        <f>ROUND((160/100)*ROUND(ROUND((ROUND((Source!AE987*Source!AV987*Source!I987),2)*Source!BS987),2), 2), 2)</f>
        <v>0</v>
      </c>
    </row>
    <row r="1156" spans="1:27" x14ac:dyDescent="0.2">
      <c r="D1156" s="30" t="str">
        <f>"Объем: "&amp;Source!I987&amp;"=0,24/"&amp;"100"</f>
        <v>Объем: 0,0024=0,24/100</v>
      </c>
    </row>
    <row r="1157" spans="1:27" ht="14.25" x14ac:dyDescent="0.2">
      <c r="A1157" s="26"/>
      <c r="B1157" s="26"/>
      <c r="C1157" s="26"/>
      <c r="D1157" s="26" t="s">
        <v>313</v>
      </c>
      <c r="E1157" s="27"/>
      <c r="F1157" s="10"/>
      <c r="G1157" s="29">
        <f>Source!AO987</f>
        <v>587.65</v>
      </c>
      <c r="H1157" s="28" t="str">
        <f>Source!DG987</f>
        <v/>
      </c>
      <c r="I1157" s="10">
        <f>Source!AV987</f>
        <v>1</v>
      </c>
      <c r="J1157" s="29">
        <f>ROUND((ROUND((Source!AF987*Source!AV987*Source!I987),2)),2)</f>
        <v>1.41</v>
      </c>
      <c r="K1157" s="10">
        <f>IF(Source!BA987&lt;&gt; 0, Source!BA987, 1)</f>
        <v>26.39</v>
      </c>
      <c r="L1157" s="29">
        <f>Source!S987</f>
        <v>37.21</v>
      </c>
      <c r="W1157">
        <f>J1157</f>
        <v>1.41</v>
      </c>
    </row>
    <row r="1158" spans="1:27" ht="28.5" x14ac:dyDescent="0.2">
      <c r="A1158" s="26" t="s">
        <v>27</v>
      </c>
      <c r="B1158" s="26" t="s">
        <v>27</v>
      </c>
      <c r="C1158" s="26" t="str">
        <f>Source!F988</f>
        <v>9999990001</v>
      </c>
      <c r="D1158" s="26" t="s">
        <v>29</v>
      </c>
      <c r="E1158" s="27" t="str">
        <f>Source!H988</f>
        <v>т</v>
      </c>
      <c r="F1158" s="10">
        <f>Source!I988</f>
        <v>-1.1039999999999999E-2</v>
      </c>
      <c r="G1158" s="29">
        <f>Source!AK988</f>
        <v>0</v>
      </c>
      <c r="H1158" s="31" t="s">
        <v>3</v>
      </c>
      <c r="I1158" s="10">
        <f>Source!AW988</f>
        <v>1</v>
      </c>
      <c r="J1158" s="29">
        <f>ROUND((ROUND((Source!AC988*Source!AW988*Source!I988),2)),2)+(ROUND((ROUND(((Source!ET988)*Source!AV988*Source!I988),2)),2)+ROUND((ROUND(((Source!AE988-(Source!EU988))*Source!AV988*Source!I988),2)),2))+ROUND((ROUND((Source!AF988*Source!AV988*Source!I988),2)),2)</f>
        <v>0</v>
      </c>
      <c r="K1158" s="10">
        <f>IF(Source!BC988&lt;&gt; 0, Source!BC988, 1)</f>
        <v>1</v>
      </c>
      <c r="L1158" s="29">
        <f>Source!O988</f>
        <v>0</v>
      </c>
      <c r="Q1158">
        <f>ROUND((Source!DN988/100)*ROUND((ROUND((Source!AF988*Source!AV988*Source!I988),2)),2), 2)</f>
        <v>0</v>
      </c>
      <c r="R1158">
        <f>Source!X988</f>
        <v>0</v>
      </c>
      <c r="S1158">
        <f>ROUND((Source!DO988/100)*ROUND((ROUND((Source!AF988*Source!AV988*Source!I988),2)),2), 2)</f>
        <v>0</v>
      </c>
      <c r="T1158">
        <f>Source!Y988</f>
        <v>0</v>
      </c>
      <c r="U1158">
        <f>ROUND((175/100)*ROUND((ROUND((Source!AE988*Source!AV988*Source!I988),2)),2), 2)</f>
        <v>0</v>
      </c>
      <c r="V1158">
        <f>ROUND((160/100)*ROUND(ROUND((ROUND((Source!AE988*Source!AV988*Source!I988),2)*Source!BS988),2), 2), 2)</f>
        <v>0</v>
      </c>
      <c r="X1158">
        <f>IF(Source!BI988&lt;=1,J1158, 0)</f>
        <v>0</v>
      </c>
      <c r="Y1158">
        <f>IF(Source!BI988=2,J1158, 0)</f>
        <v>0</v>
      </c>
      <c r="Z1158">
        <f>IF(Source!BI988=3,J1158, 0)</f>
        <v>0</v>
      </c>
      <c r="AA1158">
        <f>IF(Source!BI988=4,J1158, 0)</f>
        <v>0</v>
      </c>
    </row>
    <row r="1159" spans="1:27" ht="14.25" x14ac:dyDescent="0.2">
      <c r="A1159" s="26"/>
      <c r="B1159" s="26"/>
      <c r="C1159" s="26"/>
      <c r="D1159" s="26" t="s">
        <v>314</v>
      </c>
      <c r="E1159" s="27" t="s">
        <v>315</v>
      </c>
      <c r="F1159" s="10">
        <f>Source!DN987</f>
        <v>80</v>
      </c>
      <c r="G1159" s="29"/>
      <c r="H1159" s="28"/>
      <c r="I1159" s="10"/>
      <c r="J1159" s="29">
        <f>SUM(Q1155:Q1158)</f>
        <v>1.1299999999999999</v>
      </c>
      <c r="K1159" s="10">
        <f>Source!BZ987</f>
        <v>70</v>
      </c>
      <c r="L1159" s="29">
        <f>SUM(R1155:R1158)</f>
        <v>26.05</v>
      </c>
    </row>
    <row r="1160" spans="1:27" ht="14.25" x14ac:dyDescent="0.2">
      <c r="A1160" s="26"/>
      <c r="B1160" s="26"/>
      <c r="C1160" s="26"/>
      <c r="D1160" s="26" t="s">
        <v>316</v>
      </c>
      <c r="E1160" s="27" t="s">
        <v>315</v>
      </c>
      <c r="F1160" s="10">
        <f>Source!DO987</f>
        <v>55</v>
      </c>
      <c r="G1160" s="29"/>
      <c r="H1160" s="28"/>
      <c r="I1160" s="10"/>
      <c r="J1160" s="29">
        <f>SUM(S1155:S1159)</f>
        <v>0.78</v>
      </c>
      <c r="K1160" s="10">
        <f>Source!CA987</f>
        <v>41</v>
      </c>
      <c r="L1160" s="29">
        <f>SUM(T1155:T1159)</f>
        <v>15.26</v>
      </c>
    </row>
    <row r="1161" spans="1:27" ht="14.25" x14ac:dyDescent="0.2">
      <c r="A1161" s="34"/>
      <c r="B1161" s="34"/>
      <c r="C1161" s="34"/>
      <c r="D1161" s="34" t="s">
        <v>317</v>
      </c>
      <c r="E1161" s="35" t="s">
        <v>318</v>
      </c>
      <c r="F1161" s="36">
        <f>Source!AQ987</f>
        <v>57.5</v>
      </c>
      <c r="G1161" s="37"/>
      <c r="H1161" s="38" t="str">
        <f>Source!DI987</f>
        <v/>
      </c>
      <c r="I1161" s="36">
        <f>Source!AV987</f>
        <v>1</v>
      </c>
      <c r="J1161" s="37">
        <f>Source!U987</f>
        <v>0.13799999999999998</v>
      </c>
      <c r="K1161" s="36"/>
      <c r="L1161" s="37"/>
    </row>
    <row r="1162" spans="1:27" ht="15" x14ac:dyDescent="0.25">
      <c r="A1162" s="39"/>
      <c r="B1162" s="39"/>
      <c r="C1162" s="39"/>
      <c r="D1162" s="40" t="s">
        <v>319</v>
      </c>
      <c r="E1162" s="39"/>
      <c r="F1162" s="39"/>
      <c r="G1162" s="39"/>
      <c r="H1162" s="39"/>
      <c r="I1162" s="76">
        <f>J1157+J1159+J1160+SUM(J1158:J1158)</f>
        <v>3.3200000000000003</v>
      </c>
      <c r="J1162" s="76"/>
      <c r="K1162" s="76">
        <f>L1157+L1159+L1160+SUM(L1158:L1158)</f>
        <v>78.52000000000001</v>
      </c>
      <c r="L1162" s="76"/>
      <c r="O1162" s="32">
        <f>J1157+J1159+J1160+SUM(J1158:J1158)</f>
        <v>3.3200000000000003</v>
      </c>
      <c r="P1162" s="32">
        <f>L1157+L1159+L1160+SUM(L1158:L1158)</f>
        <v>78.52000000000001</v>
      </c>
      <c r="X1162">
        <f>IF(Source!BI987&lt;=1,J1157+J1159+J1160-0, 0)</f>
        <v>3.3200000000000003</v>
      </c>
      <c r="Y1162">
        <f>IF(Source!BI987=2,J1157+J1159+J1160-0, 0)</f>
        <v>0</v>
      </c>
      <c r="Z1162">
        <f>IF(Source!BI987=3,J1157+J1159+J1160-0, 0)</f>
        <v>0</v>
      </c>
      <c r="AA1162">
        <f>IF(Source!BI987=4,J1157+J1159+J1160,0)</f>
        <v>0</v>
      </c>
    </row>
    <row r="1164" spans="1:27" ht="42.75" x14ac:dyDescent="0.2">
      <c r="A1164" s="26">
        <v>2</v>
      </c>
      <c r="B1164" s="26">
        <v>2</v>
      </c>
      <c r="C1164" s="26" t="str">
        <f>Source!F989</f>
        <v>6.62-31-1</v>
      </c>
      <c r="D1164" s="26" t="s">
        <v>33</v>
      </c>
      <c r="E1164" s="27" t="str">
        <f>Source!H989</f>
        <v>1 м2 поверхности</v>
      </c>
      <c r="F1164" s="10">
        <f>Source!I989</f>
        <v>0.35</v>
      </c>
      <c r="G1164" s="29"/>
      <c r="H1164" s="28"/>
      <c r="I1164" s="10"/>
      <c r="J1164" s="29"/>
      <c r="K1164" s="10"/>
      <c r="L1164" s="29"/>
      <c r="Q1164">
        <f>ROUND((Source!DN989/100)*ROUND((ROUND((Source!AF989*Source!AV989*Source!I989),2)),2), 2)</f>
        <v>2.15</v>
      </c>
      <c r="R1164">
        <f>Source!X989</f>
        <v>47.09</v>
      </c>
      <c r="S1164">
        <f>ROUND((Source!DO989/100)*ROUND((ROUND((Source!AF989*Source!AV989*Source!I989),2)),2), 2)</f>
        <v>1.38</v>
      </c>
      <c r="T1164">
        <f>Source!Y989</f>
        <v>23.26</v>
      </c>
      <c r="U1164">
        <f>ROUND((175/100)*ROUND((ROUND((Source!AE989*Source!AV989*Source!I989),2)),2), 2)</f>
        <v>0</v>
      </c>
      <c r="V1164">
        <f>ROUND((160/100)*ROUND(ROUND((ROUND((Source!AE989*Source!AV989*Source!I989),2)*Source!BS989),2), 2), 2)</f>
        <v>0</v>
      </c>
    </row>
    <row r="1165" spans="1:27" ht="14.25" x14ac:dyDescent="0.2">
      <c r="A1165" s="26"/>
      <c r="B1165" s="26"/>
      <c r="C1165" s="26"/>
      <c r="D1165" s="26" t="s">
        <v>313</v>
      </c>
      <c r="E1165" s="27"/>
      <c r="F1165" s="10"/>
      <c r="G1165" s="29">
        <f>Source!AO989</f>
        <v>6.13</v>
      </c>
      <c r="H1165" s="28" t="str">
        <f>Source!DG989</f>
        <v/>
      </c>
      <c r="I1165" s="10">
        <f>Source!AV989</f>
        <v>1</v>
      </c>
      <c r="J1165" s="29">
        <f>ROUND((ROUND((Source!AF989*Source!AV989*Source!I989),2)),2)</f>
        <v>2.15</v>
      </c>
      <c r="K1165" s="10">
        <f>IF(Source!BA989&lt;&gt; 0, Source!BA989, 1)</f>
        <v>26.39</v>
      </c>
      <c r="L1165" s="29">
        <f>Source!S989</f>
        <v>56.74</v>
      </c>
      <c r="W1165">
        <f>J1165</f>
        <v>2.15</v>
      </c>
    </row>
    <row r="1166" spans="1:27" ht="14.25" x14ac:dyDescent="0.2">
      <c r="A1166" s="26"/>
      <c r="B1166" s="26"/>
      <c r="C1166" s="26"/>
      <c r="D1166" s="26" t="s">
        <v>314</v>
      </c>
      <c r="E1166" s="27" t="s">
        <v>315</v>
      </c>
      <c r="F1166" s="10">
        <f>Source!DN989</f>
        <v>100</v>
      </c>
      <c r="G1166" s="29"/>
      <c r="H1166" s="28"/>
      <c r="I1166" s="10"/>
      <c r="J1166" s="29">
        <f>SUM(Q1164:Q1165)</f>
        <v>2.15</v>
      </c>
      <c r="K1166" s="10">
        <f>Source!BZ989</f>
        <v>83</v>
      </c>
      <c r="L1166" s="29">
        <f>SUM(R1164:R1165)</f>
        <v>47.09</v>
      </c>
    </row>
    <row r="1167" spans="1:27" ht="14.25" x14ac:dyDescent="0.2">
      <c r="A1167" s="26"/>
      <c r="B1167" s="26"/>
      <c r="C1167" s="26"/>
      <c r="D1167" s="26" t="s">
        <v>316</v>
      </c>
      <c r="E1167" s="27" t="s">
        <v>315</v>
      </c>
      <c r="F1167" s="10">
        <f>Source!DO989</f>
        <v>64</v>
      </c>
      <c r="G1167" s="29"/>
      <c r="H1167" s="28"/>
      <c r="I1167" s="10"/>
      <c r="J1167" s="29">
        <f>SUM(S1164:S1166)</f>
        <v>1.38</v>
      </c>
      <c r="K1167" s="10">
        <f>Source!CA989</f>
        <v>41</v>
      </c>
      <c r="L1167" s="29">
        <f>SUM(T1164:T1166)</f>
        <v>23.26</v>
      </c>
    </row>
    <row r="1168" spans="1:27" ht="14.25" x14ac:dyDescent="0.2">
      <c r="A1168" s="34"/>
      <c r="B1168" s="34"/>
      <c r="C1168" s="34"/>
      <c r="D1168" s="34" t="s">
        <v>317</v>
      </c>
      <c r="E1168" s="35" t="s">
        <v>318</v>
      </c>
      <c r="F1168" s="36">
        <f>Source!AQ989</f>
        <v>0.6</v>
      </c>
      <c r="G1168" s="37"/>
      <c r="H1168" s="38" t="str">
        <f>Source!DI989</f>
        <v/>
      </c>
      <c r="I1168" s="36">
        <f>Source!AV989</f>
        <v>1</v>
      </c>
      <c r="J1168" s="37">
        <f>Source!U989</f>
        <v>0.21</v>
      </c>
      <c r="K1168" s="36"/>
      <c r="L1168" s="37"/>
    </row>
    <row r="1169" spans="1:27" ht="15" x14ac:dyDescent="0.25">
      <c r="A1169" s="39"/>
      <c r="B1169" s="39"/>
      <c r="C1169" s="39"/>
      <c r="D1169" s="40" t="s">
        <v>319</v>
      </c>
      <c r="E1169" s="39"/>
      <c r="F1169" s="39"/>
      <c r="G1169" s="39"/>
      <c r="H1169" s="39"/>
      <c r="I1169" s="76">
        <f>J1165+J1166+J1167</f>
        <v>5.68</v>
      </c>
      <c r="J1169" s="76"/>
      <c r="K1169" s="76">
        <f>L1165+L1166+L1167</f>
        <v>127.09000000000002</v>
      </c>
      <c r="L1169" s="76"/>
      <c r="O1169" s="32">
        <f>J1165+J1166+J1167</f>
        <v>5.68</v>
      </c>
      <c r="P1169" s="32">
        <f>L1165+L1166+L1167</f>
        <v>127.09000000000002</v>
      </c>
      <c r="X1169">
        <f>IF(Source!BI989&lt;=1,J1165+J1166+J1167-0, 0)</f>
        <v>5.68</v>
      </c>
      <c r="Y1169">
        <f>IF(Source!BI989=2,J1165+J1166+J1167-0, 0)</f>
        <v>0</v>
      </c>
      <c r="Z1169">
        <f>IF(Source!BI989=3,J1165+J1166+J1167-0, 0)</f>
        <v>0</v>
      </c>
      <c r="AA1169">
        <f>IF(Source!BI989=4,J1165+J1166+J1167,0)</f>
        <v>0</v>
      </c>
    </row>
    <row r="1171" spans="1:27" ht="28.5" x14ac:dyDescent="0.2">
      <c r="A1171" s="26">
        <v>3</v>
      </c>
      <c r="B1171" s="26">
        <v>3</v>
      </c>
      <c r="C1171" s="26" t="str">
        <f>Source!F990</f>
        <v>6.58-2-1</v>
      </c>
      <c r="D1171" s="26" t="s">
        <v>40</v>
      </c>
      <c r="E1171" s="27" t="str">
        <f>Source!H990</f>
        <v>100 м2</v>
      </c>
      <c r="F1171" s="10">
        <f>Source!I990</f>
        <v>1.77E-2</v>
      </c>
      <c r="G1171" s="29"/>
      <c r="H1171" s="28"/>
      <c r="I1171" s="10"/>
      <c r="J1171" s="29"/>
      <c r="K1171" s="10"/>
      <c r="L1171" s="29"/>
      <c r="Q1171">
        <f>ROUND((Source!DN990/100)*ROUND((ROUND((Source!AF990*Source!AV990*Source!I990),2)),2), 2)</f>
        <v>2.71</v>
      </c>
      <c r="R1171">
        <f>Source!X990</f>
        <v>62.62</v>
      </c>
      <c r="S1171">
        <f>ROUND((Source!DO990/100)*ROUND((ROUND((Source!AF990*Source!AV990*Source!I990),2)),2), 2)</f>
        <v>1.86</v>
      </c>
      <c r="T1171">
        <f>Source!Y990</f>
        <v>36.68</v>
      </c>
      <c r="U1171">
        <f>ROUND((175/100)*ROUND((ROUND((Source!AE990*Source!AV990*Source!I990),2)),2), 2)</f>
        <v>0</v>
      </c>
      <c r="V1171">
        <f>ROUND((160/100)*ROUND(ROUND((ROUND((Source!AE990*Source!AV990*Source!I990),2)*Source!BS990),2), 2), 2)</f>
        <v>0</v>
      </c>
    </row>
    <row r="1172" spans="1:27" x14ac:dyDescent="0.2">
      <c r="D1172" s="30" t="str">
        <f>"Объем: "&amp;Source!I990&amp;"=1,77/"&amp;"100"</f>
        <v>Объем: 0,0177=1,77/100</v>
      </c>
    </row>
    <row r="1173" spans="1:27" ht="14.25" x14ac:dyDescent="0.2">
      <c r="A1173" s="26"/>
      <c r="B1173" s="26"/>
      <c r="C1173" s="26"/>
      <c r="D1173" s="26" t="s">
        <v>313</v>
      </c>
      <c r="E1173" s="27"/>
      <c r="F1173" s="10"/>
      <c r="G1173" s="29">
        <f>Source!AO990</f>
        <v>191.34</v>
      </c>
      <c r="H1173" s="28" t="str">
        <f>Source!DG990</f>
        <v/>
      </c>
      <c r="I1173" s="10">
        <f>Source!AV990</f>
        <v>1</v>
      </c>
      <c r="J1173" s="29">
        <f>ROUND((ROUND((Source!AF990*Source!AV990*Source!I990),2)),2)</f>
        <v>3.39</v>
      </c>
      <c r="K1173" s="10">
        <f>IF(Source!BA990&lt;&gt; 0, Source!BA990, 1)</f>
        <v>26.39</v>
      </c>
      <c r="L1173" s="29">
        <f>Source!S990</f>
        <v>89.46</v>
      </c>
      <c r="W1173">
        <f>J1173</f>
        <v>3.39</v>
      </c>
    </row>
    <row r="1174" spans="1:27" ht="28.5" x14ac:dyDescent="0.2">
      <c r="A1174" s="26" t="s">
        <v>44</v>
      </c>
      <c r="B1174" s="26" t="s">
        <v>44</v>
      </c>
      <c r="C1174" s="26" t="str">
        <f>Source!F991</f>
        <v>9999990001</v>
      </c>
      <c r="D1174" s="26" t="s">
        <v>29</v>
      </c>
      <c r="E1174" s="27" t="str">
        <f>Source!H991</f>
        <v>т</v>
      </c>
      <c r="F1174" s="10">
        <f>Source!I991</f>
        <v>-1.8054000000000001E-2</v>
      </c>
      <c r="G1174" s="29">
        <f>Source!AK991</f>
        <v>0</v>
      </c>
      <c r="H1174" s="31" t="s">
        <v>3</v>
      </c>
      <c r="I1174" s="10">
        <f>Source!AW991</f>
        <v>1</v>
      </c>
      <c r="J1174" s="29">
        <f>ROUND((ROUND((Source!AC991*Source!AW991*Source!I991),2)),2)+(ROUND((ROUND(((Source!ET991)*Source!AV991*Source!I991),2)),2)+ROUND((ROUND(((Source!AE991-(Source!EU991))*Source!AV991*Source!I991),2)),2))+ROUND((ROUND((Source!AF991*Source!AV991*Source!I991),2)),2)</f>
        <v>0</v>
      </c>
      <c r="K1174" s="10">
        <f>IF(Source!BC991&lt;&gt; 0, Source!BC991, 1)</f>
        <v>1</v>
      </c>
      <c r="L1174" s="29">
        <f>Source!O991</f>
        <v>0</v>
      </c>
      <c r="Q1174">
        <f>ROUND((Source!DN991/100)*ROUND((ROUND((Source!AF991*Source!AV991*Source!I991),2)),2), 2)</f>
        <v>0</v>
      </c>
      <c r="R1174">
        <f>Source!X991</f>
        <v>0</v>
      </c>
      <c r="S1174">
        <f>ROUND((Source!DO991/100)*ROUND((ROUND((Source!AF991*Source!AV991*Source!I991),2)),2), 2)</f>
        <v>0</v>
      </c>
      <c r="T1174">
        <f>Source!Y991</f>
        <v>0</v>
      </c>
      <c r="U1174">
        <f>ROUND((175/100)*ROUND((ROUND((Source!AE991*Source!AV991*Source!I991),2)),2), 2)</f>
        <v>0</v>
      </c>
      <c r="V1174">
        <f>ROUND((160/100)*ROUND(ROUND((ROUND((Source!AE991*Source!AV991*Source!I991),2)*Source!BS991),2), 2), 2)</f>
        <v>0</v>
      </c>
      <c r="X1174">
        <f>IF(Source!BI991&lt;=1,J1174, 0)</f>
        <v>0</v>
      </c>
      <c r="Y1174">
        <f>IF(Source!BI991=2,J1174, 0)</f>
        <v>0</v>
      </c>
      <c r="Z1174">
        <f>IF(Source!BI991=3,J1174, 0)</f>
        <v>0</v>
      </c>
      <c r="AA1174">
        <f>IF(Source!BI991=4,J1174, 0)</f>
        <v>0</v>
      </c>
    </row>
    <row r="1175" spans="1:27" ht="14.25" x14ac:dyDescent="0.2">
      <c r="A1175" s="26"/>
      <c r="B1175" s="26"/>
      <c r="C1175" s="26"/>
      <c r="D1175" s="26" t="s">
        <v>314</v>
      </c>
      <c r="E1175" s="27" t="s">
        <v>315</v>
      </c>
      <c r="F1175" s="10">
        <f>Source!DN990</f>
        <v>80</v>
      </c>
      <c r="G1175" s="29"/>
      <c r="H1175" s="28"/>
      <c r="I1175" s="10"/>
      <c r="J1175" s="29">
        <f>SUM(Q1171:Q1174)</f>
        <v>2.71</v>
      </c>
      <c r="K1175" s="10">
        <f>Source!BZ990</f>
        <v>70</v>
      </c>
      <c r="L1175" s="29">
        <f>SUM(R1171:R1174)</f>
        <v>62.62</v>
      </c>
    </row>
    <row r="1176" spans="1:27" ht="14.25" x14ac:dyDescent="0.2">
      <c r="A1176" s="26"/>
      <c r="B1176" s="26"/>
      <c r="C1176" s="26"/>
      <c r="D1176" s="26" t="s">
        <v>316</v>
      </c>
      <c r="E1176" s="27" t="s">
        <v>315</v>
      </c>
      <c r="F1176" s="10">
        <f>Source!DO990</f>
        <v>55</v>
      </c>
      <c r="G1176" s="29"/>
      <c r="H1176" s="28"/>
      <c r="I1176" s="10"/>
      <c r="J1176" s="29">
        <f>SUM(S1171:S1175)</f>
        <v>1.86</v>
      </c>
      <c r="K1176" s="10">
        <f>Source!CA990</f>
        <v>41</v>
      </c>
      <c r="L1176" s="29">
        <f>SUM(T1171:T1175)</f>
        <v>36.68</v>
      </c>
    </row>
    <row r="1177" spans="1:27" ht="14.25" x14ac:dyDescent="0.2">
      <c r="A1177" s="34"/>
      <c r="B1177" s="34"/>
      <c r="C1177" s="34"/>
      <c r="D1177" s="34" t="s">
        <v>317</v>
      </c>
      <c r="E1177" s="35" t="s">
        <v>318</v>
      </c>
      <c r="F1177" s="36">
        <f>Source!AQ990</f>
        <v>17.41</v>
      </c>
      <c r="G1177" s="37"/>
      <c r="H1177" s="38" t="str">
        <f>Source!DI990</f>
        <v/>
      </c>
      <c r="I1177" s="36">
        <f>Source!AV990</f>
        <v>1</v>
      </c>
      <c r="J1177" s="37">
        <f>Source!U990</f>
        <v>0.30815700000000001</v>
      </c>
      <c r="K1177" s="36"/>
      <c r="L1177" s="37"/>
    </row>
    <row r="1178" spans="1:27" ht="15" x14ac:dyDescent="0.25">
      <c r="A1178" s="39"/>
      <c r="B1178" s="39"/>
      <c r="C1178" s="39"/>
      <c r="D1178" s="40" t="s">
        <v>319</v>
      </c>
      <c r="E1178" s="39"/>
      <c r="F1178" s="39"/>
      <c r="G1178" s="39"/>
      <c r="H1178" s="39"/>
      <c r="I1178" s="76">
        <f>J1173+J1175+J1176+SUM(J1174:J1174)</f>
        <v>7.96</v>
      </c>
      <c r="J1178" s="76"/>
      <c r="K1178" s="76">
        <f>L1173+L1175+L1176+SUM(L1174:L1174)</f>
        <v>188.76</v>
      </c>
      <c r="L1178" s="76"/>
      <c r="O1178" s="32">
        <f>J1173+J1175+J1176+SUM(J1174:J1174)</f>
        <v>7.96</v>
      </c>
      <c r="P1178" s="32">
        <f>L1173+L1175+L1176+SUM(L1174:L1174)</f>
        <v>188.76</v>
      </c>
      <c r="X1178">
        <f>IF(Source!BI990&lt;=1,J1173+J1175+J1176-0, 0)</f>
        <v>7.96</v>
      </c>
      <c r="Y1178">
        <f>IF(Source!BI990=2,J1173+J1175+J1176-0, 0)</f>
        <v>0</v>
      </c>
      <c r="Z1178">
        <f>IF(Source!BI990=3,J1173+J1175+J1176-0, 0)</f>
        <v>0</v>
      </c>
      <c r="AA1178">
        <f>IF(Source!BI990=4,J1173+J1175+J1176,0)</f>
        <v>0</v>
      </c>
    </row>
    <row r="1181" spans="1:27" ht="15" x14ac:dyDescent="0.25">
      <c r="A1181" s="81" t="str">
        <f>CONCATENATE("Итого по подразделу: ",IF(Source!G995&lt;&gt;"Новый подраздел", Source!G995, ""))</f>
        <v>Итого по подразделу: Кровля тех. этажа в/о В/5-9</v>
      </c>
      <c r="B1181" s="81"/>
      <c r="C1181" s="81"/>
      <c r="D1181" s="81"/>
      <c r="E1181" s="81"/>
      <c r="F1181" s="81"/>
      <c r="G1181" s="81"/>
      <c r="H1181" s="81"/>
      <c r="I1181" s="79">
        <f>SUM(O1154:O1180)</f>
        <v>16.96</v>
      </c>
      <c r="J1181" s="80"/>
      <c r="K1181" s="79">
        <f>SUM(P1154:P1180)</f>
        <v>394.37</v>
      </c>
      <c r="L1181" s="80"/>
    </row>
    <row r="1182" spans="1:27" hidden="1" x14ac:dyDescent="0.2">
      <c r="A1182" t="s">
        <v>320</v>
      </c>
      <c r="I1182">
        <f>SUM(AC1154:AC1181)</f>
        <v>0</v>
      </c>
      <c r="K1182">
        <f>SUM(AD1154:AD1181)</f>
        <v>0</v>
      </c>
    </row>
    <row r="1183" spans="1:27" hidden="1" x14ac:dyDescent="0.2">
      <c r="A1183" t="s">
        <v>321</v>
      </c>
      <c r="I1183">
        <f>SUM(AE1154:AE1182)</f>
        <v>0</v>
      </c>
      <c r="K1183">
        <f>SUM(AF1154:AF1182)</f>
        <v>0</v>
      </c>
    </row>
    <row r="1185" spans="1:27" ht="16.5" x14ac:dyDescent="0.25">
      <c r="A1185" s="75" t="str">
        <f>CONCATENATE("Подраздел: ",IF(Source!G1025&lt;&gt;"Новый подраздел", Source!G1025, ""))</f>
        <v>Подраздел: Монтажные (кровельные)работы</v>
      </c>
      <c r="B1185" s="75"/>
      <c r="C1185" s="75"/>
      <c r="D1185" s="75"/>
      <c r="E1185" s="75"/>
      <c r="F1185" s="75"/>
      <c r="G1185" s="75"/>
      <c r="H1185" s="75"/>
      <c r="I1185" s="75"/>
      <c r="J1185" s="75"/>
      <c r="K1185" s="75"/>
      <c r="L1185" s="75"/>
    </row>
    <row r="1186" spans="1:27" ht="28.5" x14ac:dyDescent="0.2">
      <c r="A1186" s="26">
        <v>1</v>
      </c>
      <c r="B1186" s="26">
        <v>1</v>
      </c>
      <c r="C1186" s="26" t="str">
        <f>Source!F1029</f>
        <v>6.58-31-3</v>
      </c>
      <c r="D1186" s="26" t="s">
        <v>110</v>
      </c>
      <c r="E1186" s="27" t="str">
        <f>Source!H1029</f>
        <v>100 мест</v>
      </c>
      <c r="F1186" s="10">
        <f>Source!I1029</f>
        <v>0.02</v>
      </c>
      <c r="G1186" s="29"/>
      <c r="H1186" s="28"/>
      <c r="I1186" s="10"/>
      <c r="J1186" s="29"/>
      <c r="K1186" s="10"/>
      <c r="L1186" s="29"/>
      <c r="Q1186">
        <f>ROUND((Source!DN1029/100)*ROUND((ROUND((Source!AF1029*Source!AV1029*Source!I1029),2)),2), 2)</f>
        <v>27.29</v>
      </c>
      <c r="R1186">
        <f>Source!X1029</f>
        <v>602.45000000000005</v>
      </c>
      <c r="S1186">
        <f>ROUND((Source!DO1029/100)*ROUND((ROUND((Source!AF1029*Source!AV1029*Source!I1029),2)),2), 2)</f>
        <v>20.73</v>
      </c>
      <c r="T1186">
        <f>Source!Y1029</f>
        <v>283.91000000000003</v>
      </c>
      <c r="U1186">
        <f>ROUND((175/100)*ROUND((ROUND((Source!AE1029*Source!AV1029*Source!I1029),2)),2), 2)</f>
        <v>0.53</v>
      </c>
      <c r="V1186">
        <f>ROUND((160/100)*ROUND(ROUND((ROUND((Source!AE1029*Source!AV1029*Source!I1029),2)*Source!BS1029),2), 2), 2)</f>
        <v>12.67</v>
      </c>
    </row>
    <row r="1187" spans="1:27" x14ac:dyDescent="0.2">
      <c r="D1187" s="30" t="str">
        <f>"Объем: "&amp;Source!I1029&amp;"=2/"&amp;"100"</f>
        <v>Объем: 0,02=2/100</v>
      </c>
    </row>
    <row r="1188" spans="1:27" ht="14.25" x14ac:dyDescent="0.2">
      <c r="A1188" s="26"/>
      <c r="B1188" s="26"/>
      <c r="C1188" s="26"/>
      <c r="D1188" s="26" t="s">
        <v>313</v>
      </c>
      <c r="E1188" s="27"/>
      <c r="F1188" s="10"/>
      <c r="G1188" s="29">
        <f>Source!AO1029</f>
        <v>1311.93</v>
      </c>
      <c r="H1188" s="28" t="str">
        <f>Source!DG1029</f>
        <v/>
      </c>
      <c r="I1188" s="10">
        <f>Source!AV1029</f>
        <v>1</v>
      </c>
      <c r="J1188" s="29">
        <f>ROUND((ROUND((Source!AF1029*Source!AV1029*Source!I1029),2)),2)</f>
        <v>26.24</v>
      </c>
      <c r="K1188" s="10">
        <f>IF(Source!BA1029&lt;&gt; 0, Source!BA1029, 1)</f>
        <v>26.39</v>
      </c>
      <c r="L1188" s="29">
        <f>Source!S1029</f>
        <v>692.47</v>
      </c>
      <c r="W1188">
        <f>J1188</f>
        <v>26.24</v>
      </c>
    </row>
    <row r="1189" spans="1:27" ht="14.25" x14ac:dyDescent="0.2">
      <c r="A1189" s="26"/>
      <c r="B1189" s="26"/>
      <c r="C1189" s="26"/>
      <c r="D1189" s="26" t="s">
        <v>322</v>
      </c>
      <c r="E1189" s="27"/>
      <c r="F1189" s="10"/>
      <c r="G1189" s="29">
        <f>Source!AM1029</f>
        <v>41.45</v>
      </c>
      <c r="H1189" s="28" t="str">
        <f>Source!DE1029</f>
        <v/>
      </c>
      <c r="I1189" s="10">
        <f>Source!AV1029</f>
        <v>1</v>
      </c>
      <c r="J1189" s="29">
        <f>(ROUND((ROUND(((Source!ET1029)*Source!AV1029*Source!I1029),2)),2)+ROUND((ROUND(((Source!AE1029-(Source!EU1029))*Source!AV1029*Source!I1029),2)),2))</f>
        <v>0.83</v>
      </c>
      <c r="K1189" s="10">
        <f>IF(Source!BB1029&lt;&gt; 0, Source!BB1029, 1)</f>
        <v>14.75</v>
      </c>
      <c r="L1189" s="29">
        <f>Source!Q1029</f>
        <v>12.24</v>
      </c>
    </row>
    <row r="1190" spans="1:27" ht="14.25" x14ac:dyDescent="0.2">
      <c r="A1190" s="26"/>
      <c r="B1190" s="26"/>
      <c r="C1190" s="26"/>
      <c r="D1190" s="26" t="s">
        <v>323</v>
      </c>
      <c r="E1190" s="27"/>
      <c r="F1190" s="10"/>
      <c r="G1190" s="29">
        <f>Source!AN1029</f>
        <v>15.08</v>
      </c>
      <c r="H1190" s="28" t="str">
        <f>Source!DF1029</f>
        <v/>
      </c>
      <c r="I1190" s="10">
        <f>Source!AV1029</f>
        <v>1</v>
      </c>
      <c r="J1190" s="41">
        <f>ROUND((ROUND((Source!AE1029*Source!AV1029*Source!I1029),2)),2)</f>
        <v>0.3</v>
      </c>
      <c r="K1190" s="10">
        <f>IF(Source!BS1029&lt;&gt; 0, Source!BS1029, 1)</f>
        <v>26.39</v>
      </c>
      <c r="L1190" s="41">
        <f>Source!R1029</f>
        <v>7.92</v>
      </c>
      <c r="W1190">
        <f>J1190</f>
        <v>0.3</v>
      </c>
    </row>
    <row r="1191" spans="1:27" ht="14.25" x14ac:dyDescent="0.2">
      <c r="A1191" s="26"/>
      <c r="B1191" s="26"/>
      <c r="C1191" s="26"/>
      <c r="D1191" s="26" t="s">
        <v>324</v>
      </c>
      <c r="E1191" s="27"/>
      <c r="F1191" s="10"/>
      <c r="G1191" s="29">
        <f>Source!AL1029</f>
        <v>972.06</v>
      </c>
      <c r="H1191" s="28" t="str">
        <f>Source!DD1029</f>
        <v/>
      </c>
      <c r="I1191" s="10">
        <f>Source!AW1029</f>
        <v>1</v>
      </c>
      <c r="J1191" s="29">
        <f>ROUND((ROUND((Source!AC1029*Source!AW1029*Source!I1029),2)),2)</f>
        <v>19.440000000000001</v>
      </c>
      <c r="K1191" s="10">
        <f>IF(Source!BC1029&lt;&gt; 0, Source!BC1029, 1)</f>
        <v>8.3000000000000007</v>
      </c>
      <c r="L1191" s="29">
        <f>Source!P1029</f>
        <v>161.35</v>
      </c>
    </row>
    <row r="1192" spans="1:27" ht="28.5" x14ac:dyDescent="0.2">
      <c r="A1192" s="26" t="s">
        <v>27</v>
      </c>
      <c r="B1192" s="26" t="s">
        <v>27</v>
      </c>
      <c r="C1192" s="26" t="str">
        <f>Source!F1030</f>
        <v>9999990001</v>
      </c>
      <c r="D1192" s="26" t="s">
        <v>29</v>
      </c>
      <c r="E1192" s="27" t="str">
        <f>Source!H1030</f>
        <v>т</v>
      </c>
      <c r="F1192" s="10">
        <f>Source!I1030</f>
        <v>-2.5600000000000001E-2</v>
      </c>
      <c r="G1192" s="29">
        <f>Source!AK1030</f>
        <v>0</v>
      </c>
      <c r="H1192" s="31" t="s">
        <v>3</v>
      </c>
      <c r="I1192" s="10">
        <f>Source!AW1030</f>
        <v>1</v>
      </c>
      <c r="J1192" s="29">
        <f>ROUND((ROUND((Source!AC1030*Source!AW1030*Source!I1030),2)),2)+(ROUND((ROUND(((Source!ET1030)*Source!AV1030*Source!I1030),2)),2)+ROUND((ROUND(((Source!AE1030-(Source!EU1030))*Source!AV1030*Source!I1030),2)),2))+ROUND((ROUND((Source!AF1030*Source!AV1030*Source!I1030),2)),2)</f>
        <v>0</v>
      </c>
      <c r="K1192" s="10">
        <f>IF(Source!BC1030&lt;&gt; 0, Source!BC1030, 1)</f>
        <v>1</v>
      </c>
      <c r="L1192" s="29">
        <f>Source!O1030</f>
        <v>0</v>
      </c>
      <c r="Q1192">
        <f>ROUND((Source!DN1030/100)*ROUND((ROUND((Source!AF1030*Source!AV1030*Source!I1030),2)),2), 2)</f>
        <v>0</v>
      </c>
      <c r="R1192">
        <f>Source!X1030</f>
        <v>0</v>
      </c>
      <c r="S1192">
        <f>ROUND((Source!DO1030/100)*ROUND((ROUND((Source!AF1030*Source!AV1030*Source!I1030),2)),2), 2)</f>
        <v>0</v>
      </c>
      <c r="T1192">
        <f>Source!Y1030</f>
        <v>0</v>
      </c>
      <c r="U1192">
        <f>ROUND((175/100)*ROUND((ROUND((Source!AE1030*Source!AV1030*Source!I1030),2)),2), 2)</f>
        <v>0</v>
      </c>
      <c r="V1192">
        <f>ROUND((160/100)*ROUND(ROUND((ROUND((Source!AE1030*Source!AV1030*Source!I1030),2)*Source!BS1030),2), 2), 2)</f>
        <v>0</v>
      </c>
      <c r="X1192">
        <f>IF(Source!BI1030&lt;=1,J1192, 0)</f>
        <v>0</v>
      </c>
      <c r="Y1192">
        <f>IF(Source!BI1030=2,J1192, 0)</f>
        <v>0</v>
      </c>
      <c r="Z1192">
        <f>IF(Source!BI1030=3,J1192, 0)</f>
        <v>0</v>
      </c>
      <c r="AA1192">
        <f>IF(Source!BI1030=4,J1192, 0)</f>
        <v>0</v>
      </c>
    </row>
    <row r="1193" spans="1:27" ht="14.25" x14ac:dyDescent="0.2">
      <c r="A1193" s="26"/>
      <c r="B1193" s="26"/>
      <c r="C1193" s="26"/>
      <c r="D1193" s="26" t="s">
        <v>314</v>
      </c>
      <c r="E1193" s="27" t="s">
        <v>315</v>
      </c>
      <c r="F1193" s="10">
        <f>Source!DN1029</f>
        <v>104</v>
      </c>
      <c r="G1193" s="29"/>
      <c r="H1193" s="28"/>
      <c r="I1193" s="10"/>
      <c r="J1193" s="29">
        <f>SUM(Q1186:Q1192)</f>
        <v>27.29</v>
      </c>
      <c r="K1193" s="10">
        <f>Source!BZ1029</f>
        <v>87</v>
      </c>
      <c r="L1193" s="29">
        <f>SUM(R1186:R1192)</f>
        <v>602.45000000000005</v>
      </c>
    </row>
    <row r="1194" spans="1:27" ht="14.25" x14ac:dyDescent="0.2">
      <c r="A1194" s="26"/>
      <c r="B1194" s="26"/>
      <c r="C1194" s="26"/>
      <c r="D1194" s="26" t="s">
        <v>316</v>
      </c>
      <c r="E1194" s="27" t="s">
        <v>315</v>
      </c>
      <c r="F1194" s="10">
        <f>Source!DO1029</f>
        <v>79</v>
      </c>
      <c r="G1194" s="29"/>
      <c r="H1194" s="28"/>
      <c r="I1194" s="10"/>
      <c r="J1194" s="29">
        <f>SUM(S1186:S1193)</f>
        <v>20.73</v>
      </c>
      <c r="K1194" s="10">
        <f>Source!CA1029</f>
        <v>41</v>
      </c>
      <c r="L1194" s="29">
        <f>SUM(T1186:T1193)</f>
        <v>283.91000000000003</v>
      </c>
    </row>
    <row r="1195" spans="1:27" ht="14.25" x14ac:dyDescent="0.2">
      <c r="A1195" s="26"/>
      <c r="B1195" s="26"/>
      <c r="C1195" s="26"/>
      <c r="D1195" s="26" t="s">
        <v>325</v>
      </c>
      <c r="E1195" s="27" t="s">
        <v>315</v>
      </c>
      <c r="F1195" s="10">
        <f>175</f>
        <v>175</v>
      </c>
      <c r="G1195" s="29"/>
      <c r="H1195" s="28"/>
      <c r="I1195" s="10"/>
      <c r="J1195" s="29">
        <f>SUM(U1186:U1194)</f>
        <v>0.53</v>
      </c>
      <c r="K1195" s="10">
        <f>160</f>
        <v>160</v>
      </c>
      <c r="L1195" s="29">
        <f>SUM(V1186:V1194)</f>
        <v>12.67</v>
      </c>
    </row>
    <row r="1196" spans="1:27" ht="14.25" x14ac:dyDescent="0.2">
      <c r="A1196" s="34"/>
      <c r="B1196" s="34"/>
      <c r="C1196" s="34"/>
      <c r="D1196" s="34" t="s">
        <v>317</v>
      </c>
      <c r="E1196" s="35" t="s">
        <v>318</v>
      </c>
      <c r="F1196" s="36">
        <f>Source!AQ1029</f>
        <v>113</v>
      </c>
      <c r="G1196" s="37"/>
      <c r="H1196" s="38" t="str">
        <f>Source!DI1029</f>
        <v/>
      </c>
      <c r="I1196" s="36">
        <f>Source!AV1029</f>
        <v>1</v>
      </c>
      <c r="J1196" s="37">
        <f>Source!U1029</f>
        <v>2.2600000000000002</v>
      </c>
      <c r="K1196" s="36"/>
      <c r="L1196" s="37"/>
    </row>
    <row r="1197" spans="1:27" ht="15" x14ac:dyDescent="0.25">
      <c r="A1197" s="39"/>
      <c r="B1197" s="39"/>
      <c r="C1197" s="39"/>
      <c r="D1197" s="40" t="s">
        <v>319</v>
      </c>
      <c r="E1197" s="39"/>
      <c r="F1197" s="39"/>
      <c r="G1197" s="39"/>
      <c r="H1197" s="39"/>
      <c r="I1197" s="76">
        <f>J1188+J1189+J1191+J1193+J1194+J1195+SUM(J1192:J1192)</f>
        <v>95.06</v>
      </c>
      <c r="J1197" s="76"/>
      <c r="K1197" s="76">
        <f>L1188+L1189+L1191+L1193+L1194+L1195+SUM(L1192:L1192)</f>
        <v>1765.0900000000004</v>
      </c>
      <c r="L1197" s="76"/>
      <c r="O1197" s="32">
        <f>J1188+J1189+J1191+J1193+J1194+J1195+SUM(J1192:J1192)</f>
        <v>95.06</v>
      </c>
      <c r="P1197" s="32">
        <f>L1188+L1189+L1191+L1193+L1194+L1195+SUM(L1192:L1192)</f>
        <v>1765.0900000000004</v>
      </c>
      <c r="X1197">
        <f>IF(Source!BI1029&lt;=1,J1188+J1189+J1191+J1193+J1194+J1195-0, 0)</f>
        <v>95.06</v>
      </c>
      <c r="Y1197">
        <f>IF(Source!BI1029=2,J1188+J1189+J1191+J1193+J1194+J1195-0, 0)</f>
        <v>0</v>
      </c>
      <c r="Z1197">
        <f>IF(Source!BI1029=3,J1188+J1189+J1191+J1193+J1194+J1195-0, 0)</f>
        <v>0</v>
      </c>
      <c r="AA1197">
        <f>IF(Source!BI1029=4,J1188+J1189+J1191+J1193+J1194+J1195,0)</f>
        <v>0</v>
      </c>
    </row>
    <row r="1199" spans="1:27" ht="28.5" x14ac:dyDescent="0.2">
      <c r="A1199" s="26">
        <v>2</v>
      </c>
      <c r="B1199" s="26">
        <v>2</v>
      </c>
      <c r="C1199" s="26" t="str">
        <f>Source!F1031</f>
        <v>6.58-31-1</v>
      </c>
      <c r="D1199" s="26" t="s">
        <v>116</v>
      </c>
      <c r="E1199" s="27" t="str">
        <f>Source!H1031</f>
        <v>100 мест</v>
      </c>
      <c r="F1199" s="10">
        <f>Source!I1031</f>
        <v>0.02</v>
      </c>
      <c r="G1199" s="29"/>
      <c r="H1199" s="28"/>
      <c r="I1199" s="10"/>
      <c r="J1199" s="29"/>
      <c r="K1199" s="10"/>
      <c r="L1199" s="29"/>
      <c r="Q1199">
        <f>ROUND((Source!DN1031/100)*ROUND((ROUND((Source!AF1031*Source!AV1031*Source!I1031),2)),2), 2)</f>
        <v>9.5399999999999991</v>
      </c>
      <c r="R1199">
        <f>Source!X1031</f>
        <v>210.54</v>
      </c>
      <c r="S1199">
        <f>ROUND((Source!DO1031/100)*ROUND((ROUND((Source!AF1031*Source!AV1031*Source!I1031),2)),2), 2)</f>
        <v>7.24</v>
      </c>
      <c r="T1199">
        <f>Source!Y1031</f>
        <v>99.22</v>
      </c>
      <c r="U1199">
        <f>ROUND((175/100)*ROUND((ROUND((Source!AE1031*Source!AV1031*Source!I1031),2)),2), 2)</f>
        <v>0.12</v>
      </c>
      <c r="V1199">
        <f>ROUND((160/100)*ROUND(ROUND((ROUND((Source!AE1031*Source!AV1031*Source!I1031),2)*Source!BS1031),2), 2), 2)</f>
        <v>2.96</v>
      </c>
    </row>
    <row r="1200" spans="1:27" x14ac:dyDescent="0.2">
      <c r="D1200" s="30" t="str">
        <f>"Объем: "&amp;Source!I1031&amp;"=2/"&amp;"100"</f>
        <v>Объем: 0,02=2/100</v>
      </c>
    </row>
    <row r="1201" spans="1:27" ht="14.25" x14ac:dyDescent="0.2">
      <c r="A1201" s="26"/>
      <c r="B1201" s="26"/>
      <c r="C1201" s="26"/>
      <c r="D1201" s="26" t="s">
        <v>313</v>
      </c>
      <c r="E1201" s="27"/>
      <c r="F1201" s="10"/>
      <c r="G1201" s="29">
        <f>Source!AO1031</f>
        <v>458.59</v>
      </c>
      <c r="H1201" s="28" t="str">
        <f>Source!DG1031</f>
        <v/>
      </c>
      <c r="I1201" s="10">
        <f>Source!AV1031</f>
        <v>1</v>
      </c>
      <c r="J1201" s="29">
        <f>ROUND((ROUND((Source!AF1031*Source!AV1031*Source!I1031),2)),2)</f>
        <v>9.17</v>
      </c>
      <c r="K1201" s="10">
        <f>IF(Source!BA1031&lt;&gt; 0, Source!BA1031, 1)</f>
        <v>26.39</v>
      </c>
      <c r="L1201" s="29">
        <f>Source!S1031</f>
        <v>242</v>
      </c>
      <c r="W1201">
        <f>J1201</f>
        <v>9.17</v>
      </c>
    </row>
    <row r="1202" spans="1:27" ht="14.25" x14ac:dyDescent="0.2">
      <c r="A1202" s="26"/>
      <c r="B1202" s="26"/>
      <c r="C1202" s="26"/>
      <c r="D1202" s="26" t="s">
        <v>322</v>
      </c>
      <c r="E1202" s="27"/>
      <c r="F1202" s="10"/>
      <c r="G1202" s="29">
        <f>Source!AM1031</f>
        <v>9.8699999999999992</v>
      </c>
      <c r="H1202" s="28" t="str">
        <f>Source!DE1031</f>
        <v/>
      </c>
      <c r="I1202" s="10">
        <f>Source!AV1031</f>
        <v>1</v>
      </c>
      <c r="J1202" s="29">
        <f>(ROUND((ROUND(((Source!ET1031)*Source!AV1031*Source!I1031),2)),2)+ROUND((ROUND(((Source!AE1031-(Source!EU1031))*Source!AV1031*Source!I1031),2)),2))</f>
        <v>0.2</v>
      </c>
      <c r="K1202" s="10">
        <f>IF(Source!BB1031&lt;&gt; 0, Source!BB1031, 1)</f>
        <v>14.65</v>
      </c>
      <c r="L1202" s="29">
        <f>Source!Q1031</f>
        <v>2.93</v>
      </c>
    </row>
    <row r="1203" spans="1:27" ht="14.25" x14ac:dyDescent="0.2">
      <c r="A1203" s="26"/>
      <c r="B1203" s="26"/>
      <c r="C1203" s="26"/>
      <c r="D1203" s="26" t="s">
        <v>323</v>
      </c>
      <c r="E1203" s="27"/>
      <c r="F1203" s="10"/>
      <c r="G1203" s="29">
        <f>Source!AN1031</f>
        <v>3.55</v>
      </c>
      <c r="H1203" s="28" t="str">
        <f>Source!DF1031</f>
        <v/>
      </c>
      <c r="I1203" s="10">
        <f>Source!AV1031</f>
        <v>1</v>
      </c>
      <c r="J1203" s="41">
        <f>ROUND((ROUND((Source!AE1031*Source!AV1031*Source!I1031),2)),2)</f>
        <v>7.0000000000000007E-2</v>
      </c>
      <c r="K1203" s="10">
        <f>IF(Source!BS1031&lt;&gt; 0, Source!BS1031, 1)</f>
        <v>26.39</v>
      </c>
      <c r="L1203" s="41">
        <f>Source!R1031</f>
        <v>1.85</v>
      </c>
      <c r="W1203">
        <f>J1203</f>
        <v>7.0000000000000007E-2</v>
      </c>
    </row>
    <row r="1204" spans="1:27" ht="14.25" x14ac:dyDescent="0.2">
      <c r="A1204" s="26"/>
      <c r="B1204" s="26"/>
      <c r="C1204" s="26"/>
      <c r="D1204" s="26" t="s">
        <v>324</v>
      </c>
      <c r="E1204" s="27"/>
      <c r="F1204" s="10"/>
      <c r="G1204" s="29">
        <f>Source!AL1031</f>
        <v>195.25</v>
      </c>
      <c r="H1204" s="28" t="str">
        <f>Source!DD1031</f>
        <v/>
      </c>
      <c r="I1204" s="10">
        <f>Source!AW1031</f>
        <v>1</v>
      </c>
      <c r="J1204" s="29">
        <f>ROUND((ROUND((Source!AC1031*Source!AW1031*Source!I1031),2)),2)</f>
        <v>3.91</v>
      </c>
      <c r="K1204" s="10">
        <f>IF(Source!BC1031&lt;&gt; 0, Source!BC1031, 1)</f>
        <v>8.3000000000000007</v>
      </c>
      <c r="L1204" s="29">
        <f>Source!P1031</f>
        <v>32.450000000000003</v>
      </c>
    </row>
    <row r="1205" spans="1:27" ht="28.5" x14ac:dyDescent="0.2">
      <c r="A1205" s="26" t="s">
        <v>118</v>
      </c>
      <c r="B1205" s="26" t="s">
        <v>118</v>
      </c>
      <c r="C1205" s="26" t="str">
        <f>Source!F1032</f>
        <v>9999990001</v>
      </c>
      <c r="D1205" s="26" t="s">
        <v>29</v>
      </c>
      <c r="E1205" s="27" t="str">
        <f>Source!H1032</f>
        <v>т</v>
      </c>
      <c r="F1205" s="10">
        <f>Source!I1032</f>
        <v>-6.0000000000000001E-3</v>
      </c>
      <c r="G1205" s="29">
        <f>Source!AK1032</f>
        <v>0</v>
      </c>
      <c r="H1205" s="31" t="s">
        <v>3</v>
      </c>
      <c r="I1205" s="10">
        <f>Source!AW1032</f>
        <v>1</v>
      </c>
      <c r="J1205" s="29">
        <f>ROUND((ROUND((Source!AC1032*Source!AW1032*Source!I1032),2)),2)+(ROUND((ROUND(((Source!ET1032)*Source!AV1032*Source!I1032),2)),2)+ROUND((ROUND(((Source!AE1032-(Source!EU1032))*Source!AV1032*Source!I1032),2)),2))+ROUND((ROUND((Source!AF1032*Source!AV1032*Source!I1032),2)),2)</f>
        <v>0</v>
      </c>
      <c r="K1205" s="10">
        <f>IF(Source!BC1032&lt;&gt; 0, Source!BC1032, 1)</f>
        <v>1</v>
      </c>
      <c r="L1205" s="29">
        <f>Source!O1032</f>
        <v>0</v>
      </c>
      <c r="Q1205">
        <f>ROUND((Source!DN1032/100)*ROUND((ROUND((Source!AF1032*Source!AV1032*Source!I1032),2)),2), 2)</f>
        <v>0</v>
      </c>
      <c r="R1205">
        <f>Source!X1032</f>
        <v>0</v>
      </c>
      <c r="S1205">
        <f>ROUND((Source!DO1032/100)*ROUND((ROUND((Source!AF1032*Source!AV1032*Source!I1032),2)),2), 2)</f>
        <v>0</v>
      </c>
      <c r="T1205">
        <f>Source!Y1032</f>
        <v>0</v>
      </c>
      <c r="U1205">
        <f>ROUND((175/100)*ROUND((ROUND((Source!AE1032*Source!AV1032*Source!I1032),2)),2), 2)</f>
        <v>0</v>
      </c>
      <c r="V1205">
        <f>ROUND((160/100)*ROUND(ROUND((ROUND((Source!AE1032*Source!AV1032*Source!I1032),2)*Source!BS1032),2), 2), 2)</f>
        <v>0</v>
      </c>
      <c r="X1205">
        <f>IF(Source!BI1032&lt;=1,J1205, 0)</f>
        <v>0</v>
      </c>
      <c r="Y1205">
        <f>IF(Source!BI1032=2,J1205, 0)</f>
        <v>0</v>
      </c>
      <c r="Z1205">
        <f>IF(Source!BI1032=3,J1205, 0)</f>
        <v>0</v>
      </c>
      <c r="AA1205">
        <f>IF(Source!BI1032=4,J1205, 0)</f>
        <v>0</v>
      </c>
    </row>
    <row r="1206" spans="1:27" ht="14.25" x14ac:dyDescent="0.2">
      <c r="A1206" s="26"/>
      <c r="B1206" s="26"/>
      <c r="C1206" s="26"/>
      <c r="D1206" s="26" t="s">
        <v>314</v>
      </c>
      <c r="E1206" s="27" t="s">
        <v>315</v>
      </c>
      <c r="F1206" s="10">
        <f>Source!DN1031</f>
        <v>104</v>
      </c>
      <c r="G1206" s="29"/>
      <c r="H1206" s="28"/>
      <c r="I1206" s="10"/>
      <c r="J1206" s="29">
        <f>SUM(Q1199:Q1205)</f>
        <v>9.5399999999999991</v>
      </c>
      <c r="K1206" s="10">
        <f>Source!BZ1031</f>
        <v>87</v>
      </c>
      <c r="L1206" s="29">
        <f>SUM(R1199:R1205)</f>
        <v>210.54</v>
      </c>
    </row>
    <row r="1207" spans="1:27" ht="14.25" x14ac:dyDescent="0.2">
      <c r="A1207" s="26"/>
      <c r="B1207" s="26"/>
      <c r="C1207" s="26"/>
      <c r="D1207" s="26" t="s">
        <v>316</v>
      </c>
      <c r="E1207" s="27" t="s">
        <v>315</v>
      </c>
      <c r="F1207" s="10">
        <f>Source!DO1031</f>
        <v>79</v>
      </c>
      <c r="G1207" s="29"/>
      <c r="H1207" s="28"/>
      <c r="I1207" s="10"/>
      <c r="J1207" s="29">
        <f>SUM(S1199:S1206)</f>
        <v>7.24</v>
      </c>
      <c r="K1207" s="10">
        <f>Source!CA1031</f>
        <v>41</v>
      </c>
      <c r="L1207" s="29">
        <f>SUM(T1199:T1206)</f>
        <v>99.22</v>
      </c>
    </row>
    <row r="1208" spans="1:27" ht="14.25" x14ac:dyDescent="0.2">
      <c r="A1208" s="26"/>
      <c r="B1208" s="26"/>
      <c r="C1208" s="26"/>
      <c r="D1208" s="26" t="s">
        <v>325</v>
      </c>
      <c r="E1208" s="27" t="s">
        <v>315</v>
      </c>
      <c r="F1208" s="10">
        <f>175</f>
        <v>175</v>
      </c>
      <c r="G1208" s="29"/>
      <c r="H1208" s="28"/>
      <c r="I1208" s="10"/>
      <c r="J1208" s="29">
        <f>SUM(U1199:U1207)</f>
        <v>0.12</v>
      </c>
      <c r="K1208" s="10">
        <f>160</f>
        <v>160</v>
      </c>
      <c r="L1208" s="29">
        <f>SUM(V1199:V1207)</f>
        <v>2.96</v>
      </c>
    </row>
    <row r="1209" spans="1:27" ht="14.25" x14ac:dyDescent="0.2">
      <c r="A1209" s="34"/>
      <c r="B1209" s="34"/>
      <c r="C1209" s="34"/>
      <c r="D1209" s="34" t="s">
        <v>317</v>
      </c>
      <c r="E1209" s="35" t="s">
        <v>318</v>
      </c>
      <c r="F1209" s="36">
        <f>Source!AQ1031</f>
        <v>39.5</v>
      </c>
      <c r="G1209" s="37"/>
      <c r="H1209" s="38" t="str">
        <f>Source!DI1031</f>
        <v/>
      </c>
      <c r="I1209" s="36">
        <f>Source!AV1031</f>
        <v>1</v>
      </c>
      <c r="J1209" s="37">
        <f>Source!U1031</f>
        <v>0.79</v>
      </c>
      <c r="K1209" s="36"/>
      <c r="L1209" s="37"/>
    </row>
    <row r="1210" spans="1:27" ht="15" x14ac:dyDescent="0.25">
      <c r="A1210" s="39"/>
      <c r="B1210" s="39"/>
      <c r="C1210" s="39"/>
      <c r="D1210" s="40" t="s">
        <v>319</v>
      </c>
      <c r="E1210" s="39"/>
      <c r="F1210" s="39"/>
      <c r="G1210" s="39"/>
      <c r="H1210" s="39"/>
      <c r="I1210" s="76">
        <f>J1201+J1202+J1204+J1206+J1207+J1208+SUM(J1205:J1205)</f>
        <v>30.180000000000003</v>
      </c>
      <c r="J1210" s="76"/>
      <c r="K1210" s="76">
        <f>L1201+L1202+L1204+L1206+L1207+L1208+SUM(L1205:L1205)</f>
        <v>590.1</v>
      </c>
      <c r="L1210" s="76"/>
      <c r="O1210" s="32">
        <f>J1201+J1202+J1204+J1206+J1207+J1208+SUM(J1205:J1205)</f>
        <v>30.180000000000003</v>
      </c>
      <c r="P1210" s="32">
        <f>L1201+L1202+L1204+L1206+L1207+L1208+SUM(L1205:L1205)</f>
        <v>590.1</v>
      </c>
      <c r="X1210">
        <f>IF(Source!BI1031&lt;=1,J1201+J1202+J1204+J1206+J1207+J1208-0, 0)</f>
        <v>30.180000000000003</v>
      </c>
      <c r="Y1210">
        <f>IF(Source!BI1031=2,J1201+J1202+J1204+J1206+J1207+J1208-0, 0)</f>
        <v>0</v>
      </c>
      <c r="Z1210">
        <f>IF(Source!BI1031=3,J1201+J1202+J1204+J1206+J1207+J1208-0, 0)</f>
        <v>0</v>
      </c>
      <c r="AA1210">
        <f>IF(Source!BI1031=4,J1201+J1202+J1204+J1206+J1207+J1208,0)</f>
        <v>0</v>
      </c>
    </row>
    <row r="1212" spans="1:27" ht="28.5" x14ac:dyDescent="0.2">
      <c r="A1212" s="26">
        <v>3</v>
      </c>
      <c r="B1212" s="26">
        <v>3</v>
      </c>
      <c r="C1212" s="26" t="str">
        <f>Source!F1033</f>
        <v>6.54-9-2</v>
      </c>
      <c r="D1212" s="26" t="s">
        <v>120</v>
      </c>
      <c r="E1212" s="27" t="str">
        <f>Source!H1033</f>
        <v>1 м3</v>
      </c>
      <c r="F1212" s="10">
        <f>Source!I1033</f>
        <v>0.05</v>
      </c>
      <c r="G1212" s="29"/>
      <c r="H1212" s="28"/>
      <c r="I1212" s="10"/>
      <c r="J1212" s="29"/>
      <c r="K1212" s="10"/>
      <c r="L1212" s="29"/>
      <c r="Q1212">
        <f>ROUND((Source!DN1033/100)*ROUND((ROUND((Source!AF1033*Source!AV1033*Source!I1033),2)),2), 2)</f>
        <v>11.49</v>
      </c>
      <c r="R1212">
        <f>Source!X1033</f>
        <v>249.75</v>
      </c>
      <c r="S1212">
        <f>ROUND((Source!DO1033/100)*ROUND((ROUND((Source!AF1033*Source!AV1033*Source!I1033),2)),2), 2)</f>
        <v>9.4600000000000009</v>
      </c>
      <c r="T1212">
        <f>Source!Y1033</f>
        <v>146.28</v>
      </c>
      <c r="U1212">
        <f>ROUND((175/100)*ROUND((ROUND((Source!AE1033*Source!AV1033*Source!I1033),2)),2), 2)</f>
        <v>0.4</v>
      </c>
      <c r="V1212">
        <f>ROUND((160/100)*ROUND(ROUND((ROUND((Source!AE1033*Source!AV1033*Source!I1033),2)*Source!BS1033),2), 2), 2)</f>
        <v>9.7100000000000009</v>
      </c>
    </row>
    <row r="1213" spans="1:27" ht="14.25" x14ac:dyDescent="0.2">
      <c r="A1213" s="26"/>
      <c r="B1213" s="26"/>
      <c r="C1213" s="26"/>
      <c r="D1213" s="26" t="s">
        <v>313</v>
      </c>
      <c r="E1213" s="27"/>
      <c r="F1213" s="10"/>
      <c r="G1213" s="29">
        <f>Source!AO1033</f>
        <v>270.45999999999998</v>
      </c>
      <c r="H1213" s="28" t="str">
        <f>Source!DG1033</f>
        <v/>
      </c>
      <c r="I1213" s="10">
        <f>Source!AV1033</f>
        <v>1</v>
      </c>
      <c r="J1213" s="29">
        <f>ROUND((ROUND((Source!AF1033*Source!AV1033*Source!I1033),2)),2)</f>
        <v>13.52</v>
      </c>
      <c r="K1213" s="10">
        <f>IF(Source!BA1033&lt;&gt; 0, Source!BA1033, 1)</f>
        <v>26.39</v>
      </c>
      <c r="L1213" s="29">
        <f>Source!S1033</f>
        <v>356.79</v>
      </c>
      <c r="W1213">
        <f>J1213</f>
        <v>13.52</v>
      </c>
    </row>
    <row r="1214" spans="1:27" ht="14.25" x14ac:dyDescent="0.2">
      <c r="A1214" s="26"/>
      <c r="B1214" s="26"/>
      <c r="C1214" s="26"/>
      <c r="D1214" s="26" t="s">
        <v>322</v>
      </c>
      <c r="E1214" s="27"/>
      <c r="F1214" s="10"/>
      <c r="G1214" s="29">
        <f>Source!AM1033</f>
        <v>18.57</v>
      </c>
      <c r="H1214" s="28" t="str">
        <f>Source!DE1033</f>
        <v/>
      </c>
      <c r="I1214" s="10">
        <f>Source!AV1033</f>
        <v>1</v>
      </c>
      <c r="J1214" s="29">
        <f>(ROUND((ROUND(((Source!ET1033)*Source!AV1033*Source!I1033),2)),2)+ROUND((ROUND(((Source!AE1033-(Source!EU1033))*Source!AV1033*Source!I1033),2)),2))</f>
        <v>0.93</v>
      </c>
      <c r="K1214" s="10">
        <f>IF(Source!BB1033&lt;&gt; 0, Source!BB1033, 1)</f>
        <v>11.89</v>
      </c>
      <c r="L1214" s="29">
        <f>Source!Q1033</f>
        <v>11.06</v>
      </c>
    </row>
    <row r="1215" spans="1:27" ht="14.25" x14ac:dyDescent="0.2">
      <c r="A1215" s="26"/>
      <c r="B1215" s="26"/>
      <c r="C1215" s="26"/>
      <c r="D1215" s="26" t="s">
        <v>323</v>
      </c>
      <c r="E1215" s="27"/>
      <c r="F1215" s="10"/>
      <c r="G1215" s="29">
        <f>Source!AN1033</f>
        <v>4.66</v>
      </c>
      <c r="H1215" s="28" t="str">
        <f>Source!DF1033</f>
        <v/>
      </c>
      <c r="I1215" s="10">
        <f>Source!AV1033</f>
        <v>1</v>
      </c>
      <c r="J1215" s="41">
        <f>ROUND((ROUND((Source!AE1033*Source!AV1033*Source!I1033),2)),2)</f>
        <v>0.23</v>
      </c>
      <c r="K1215" s="10">
        <f>IF(Source!BS1033&lt;&gt; 0, Source!BS1033, 1)</f>
        <v>26.39</v>
      </c>
      <c r="L1215" s="41">
        <f>Source!R1033</f>
        <v>6.07</v>
      </c>
      <c r="W1215">
        <f>J1215</f>
        <v>0.23</v>
      </c>
    </row>
    <row r="1216" spans="1:27" ht="14.25" x14ac:dyDescent="0.2">
      <c r="A1216" s="26"/>
      <c r="B1216" s="26"/>
      <c r="C1216" s="26"/>
      <c r="D1216" s="26" t="s">
        <v>324</v>
      </c>
      <c r="E1216" s="27"/>
      <c r="F1216" s="10"/>
      <c r="G1216" s="29">
        <f>Source!AL1033</f>
        <v>558.79</v>
      </c>
      <c r="H1216" s="28" t="str">
        <f>Source!DD1033</f>
        <v/>
      </c>
      <c r="I1216" s="10">
        <f>Source!AW1033</f>
        <v>1</v>
      </c>
      <c r="J1216" s="29">
        <f>ROUND((ROUND((Source!AC1033*Source!AW1033*Source!I1033),2)),2)</f>
        <v>27.94</v>
      </c>
      <c r="K1216" s="10">
        <f>IF(Source!BC1033&lt;&gt; 0, Source!BC1033, 1)</f>
        <v>9.44</v>
      </c>
      <c r="L1216" s="29">
        <f>Source!P1033</f>
        <v>263.75</v>
      </c>
    </row>
    <row r="1217" spans="1:27" ht="14.25" x14ac:dyDescent="0.2">
      <c r="A1217" s="26" t="s">
        <v>44</v>
      </c>
      <c r="B1217" s="26" t="s">
        <v>44</v>
      </c>
      <c r="C1217" s="26" t="str">
        <f>Source!F1034</f>
        <v>1.3-2-6</v>
      </c>
      <c r="D1217" s="26" t="s">
        <v>127</v>
      </c>
      <c r="E1217" s="27" t="str">
        <f>Source!H1034</f>
        <v>м3</v>
      </c>
      <c r="F1217" s="10">
        <f>Source!I1034</f>
        <v>5.099999999999999E-2</v>
      </c>
      <c r="G1217" s="29">
        <f>Source!AK1034</f>
        <v>478.96</v>
      </c>
      <c r="H1217" s="31" t="s">
        <v>3</v>
      </c>
      <c r="I1217" s="10">
        <f>Source!AW1034</f>
        <v>1</v>
      </c>
      <c r="J1217" s="29">
        <f>ROUND((ROUND((Source!AC1034*Source!AW1034*Source!I1034),2)),2)+(ROUND((ROUND(((Source!ET1034)*Source!AV1034*Source!I1034),2)),2)+ROUND((ROUND(((Source!AE1034-(Source!EU1034))*Source!AV1034*Source!I1034),2)),2))+ROUND((ROUND((Source!AF1034*Source!AV1034*Source!I1034),2)),2)</f>
        <v>24.43</v>
      </c>
      <c r="K1217" s="10">
        <f>IF(Source!BC1034&lt;&gt; 0, Source!BC1034, 1)</f>
        <v>7.8</v>
      </c>
      <c r="L1217" s="29">
        <f>Source!O1034</f>
        <v>190.55</v>
      </c>
      <c r="Q1217">
        <f>ROUND((Source!DN1034/100)*ROUND((ROUND((Source!AF1034*Source!AV1034*Source!I1034),2)),2), 2)</f>
        <v>0</v>
      </c>
      <c r="R1217">
        <f>Source!X1034</f>
        <v>0</v>
      </c>
      <c r="S1217">
        <f>ROUND((Source!DO1034/100)*ROUND((ROUND((Source!AF1034*Source!AV1034*Source!I1034),2)),2), 2)</f>
        <v>0</v>
      </c>
      <c r="T1217">
        <f>Source!Y1034</f>
        <v>0</v>
      </c>
      <c r="U1217">
        <f>ROUND((175/100)*ROUND((ROUND((Source!AE1034*Source!AV1034*Source!I1034),2)),2), 2)</f>
        <v>0</v>
      </c>
      <c r="V1217">
        <f>ROUND((160/100)*ROUND(ROUND((ROUND((Source!AE1034*Source!AV1034*Source!I1034),2)*Source!BS1034),2), 2), 2)</f>
        <v>0</v>
      </c>
      <c r="X1217">
        <f>IF(Source!BI1034&lt;=1,J1217, 0)</f>
        <v>24.43</v>
      </c>
      <c r="Y1217">
        <f>IF(Source!BI1034=2,J1217, 0)</f>
        <v>0</v>
      </c>
      <c r="Z1217">
        <f>IF(Source!BI1034=3,J1217, 0)</f>
        <v>0</v>
      </c>
      <c r="AA1217">
        <f>IF(Source!BI1034=4,J1217, 0)</f>
        <v>0</v>
      </c>
    </row>
    <row r="1218" spans="1:27" ht="14.25" x14ac:dyDescent="0.2">
      <c r="A1218" s="26"/>
      <c r="B1218" s="26"/>
      <c r="C1218" s="26"/>
      <c r="D1218" s="26" t="s">
        <v>314</v>
      </c>
      <c r="E1218" s="27" t="s">
        <v>315</v>
      </c>
      <c r="F1218" s="10">
        <f>Source!DN1033</f>
        <v>85</v>
      </c>
      <c r="G1218" s="29"/>
      <c r="H1218" s="28"/>
      <c r="I1218" s="10"/>
      <c r="J1218" s="29">
        <f>SUM(Q1212:Q1217)</f>
        <v>11.49</v>
      </c>
      <c r="K1218" s="10">
        <f>Source!BZ1033</f>
        <v>70</v>
      </c>
      <c r="L1218" s="29">
        <f>SUM(R1212:R1217)</f>
        <v>249.75</v>
      </c>
    </row>
    <row r="1219" spans="1:27" ht="14.25" x14ac:dyDescent="0.2">
      <c r="A1219" s="26"/>
      <c r="B1219" s="26"/>
      <c r="C1219" s="26"/>
      <c r="D1219" s="26" t="s">
        <v>316</v>
      </c>
      <c r="E1219" s="27" t="s">
        <v>315</v>
      </c>
      <c r="F1219" s="10">
        <f>Source!DO1033</f>
        <v>70</v>
      </c>
      <c r="G1219" s="29"/>
      <c r="H1219" s="28"/>
      <c r="I1219" s="10"/>
      <c r="J1219" s="29">
        <f>SUM(S1212:S1218)</f>
        <v>9.4600000000000009</v>
      </c>
      <c r="K1219" s="10">
        <f>Source!CA1033</f>
        <v>41</v>
      </c>
      <c r="L1219" s="29">
        <f>SUM(T1212:T1218)</f>
        <v>146.28</v>
      </c>
    </row>
    <row r="1220" spans="1:27" ht="14.25" x14ac:dyDescent="0.2">
      <c r="A1220" s="26"/>
      <c r="B1220" s="26"/>
      <c r="C1220" s="26"/>
      <c r="D1220" s="26" t="s">
        <v>325</v>
      </c>
      <c r="E1220" s="27" t="s">
        <v>315</v>
      </c>
      <c r="F1220" s="10">
        <f>175</f>
        <v>175</v>
      </c>
      <c r="G1220" s="29"/>
      <c r="H1220" s="28"/>
      <c r="I1220" s="10"/>
      <c r="J1220" s="29">
        <f>SUM(U1212:U1219)</f>
        <v>0.4</v>
      </c>
      <c r="K1220" s="10">
        <f>160</f>
        <v>160</v>
      </c>
      <c r="L1220" s="29">
        <f>SUM(V1212:V1219)</f>
        <v>9.7100000000000009</v>
      </c>
    </row>
    <row r="1221" spans="1:27" ht="14.25" x14ac:dyDescent="0.2">
      <c r="A1221" s="34"/>
      <c r="B1221" s="34"/>
      <c r="C1221" s="34"/>
      <c r="D1221" s="34" t="s">
        <v>317</v>
      </c>
      <c r="E1221" s="35" t="s">
        <v>318</v>
      </c>
      <c r="F1221" s="36">
        <f>Source!AQ1033</f>
        <v>24.61</v>
      </c>
      <c r="G1221" s="37"/>
      <c r="H1221" s="38" t="str">
        <f>Source!DI1033</f>
        <v/>
      </c>
      <c r="I1221" s="36">
        <f>Source!AV1033</f>
        <v>1</v>
      </c>
      <c r="J1221" s="37">
        <f>Source!U1033</f>
        <v>1.2305000000000001</v>
      </c>
      <c r="K1221" s="36"/>
      <c r="L1221" s="37"/>
    </row>
    <row r="1222" spans="1:27" ht="15" x14ac:dyDescent="0.25">
      <c r="A1222" s="39"/>
      <c r="B1222" s="39"/>
      <c r="C1222" s="39"/>
      <c r="D1222" s="40" t="s">
        <v>319</v>
      </c>
      <c r="E1222" s="39"/>
      <c r="F1222" s="39"/>
      <c r="G1222" s="39"/>
      <c r="H1222" s="39"/>
      <c r="I1222" s="76">
        <f>J1213+J1214+J1216+J1218+J1219+J1220+SUM(J1217:J1217)</f>
        <v>88.17</v>
      </c>
      <c r="J1222" s="76"/>
      <c r="K1222" s="76">
        <f>L1213+L1214+L1216+L1218+L1219+L1220+SUM(L1217:L1217)</f>
        <v>1227.8900000000001</v>
      </c>
      <c r="L1222" s="76"/>
      <c r="O1222" s="32">
        <f>J1213+J1214+J1216+J1218+J1219+J1220+SUM(J1217:J1217)</f>
        <v>88.17</v>
      </c>
      <c r="P1222" s="32">
        <f>L1213+L1214+L1216+L1218+L1219+L1220+SUM(L1217:L1217)</f>
        <v>1227.8900000000001</v>
      </c>
      <c r="X1222">
        <f>IF(Source!BI1033&lt;=1,J1213+J1214+J1216+J1218+J1219+J1220-0, 0)</f>
        <v>63.74</v>
      </c>
      <c r="Y1222">
        <f>IF(Source!BI1033=2,J1213+J1214+J1216+J1218+J1219+J1220-0, 0)</f>
        <v>0</v>
      </c>
      <c r="Z1222">
        <f>IF(Source!BI1033=3,J1213+J1214+J1216+J1218+J1219+J1220-0, 0)</f>
        <v>0</v>
      </c>
      <c r="AA1222">
        <f>IF(Source!BI1033=4,J1213+J1214+J1216+J1218+J1219+J1220,0)</f>
        <v>0</v>
      </c>
    </row>
    <row r="1224" spans="1:27" ht="28.5" x14ac:dyDescent="0.2">
      <c r="A1224" s="26">
        <v>4</v>
      </c>
      <c r="B1224" s="26">
        <v>4</v>
      </c>
      <c r="C1224" s="26" t="str">
        <f>Source!F1035</f>
        <v>6.58-2-1</v>
      </c>
      <c r="D1224" s="26" t="s">
        <v>40</v>
      </c>
      <c r="E1224" s="27" t="str">
        <f>Source!H1035</f>
        <v>100 м2</v>
      </c>
      <c r="F1224" s="10">
        <f>Source!I1035</f>
        <v>0.85209999999999997</v>
      </c>
      <c r="G1224" s="29"/>
      <c r="H1224" s="28"/>
      <c r="I1224" s="10"/>
      <c r="J1224" s="29"/>
      <c r="K1224" s="10"/>
      <c r="L1224" s="29"/>
      <c r="Q1224">
        <f>ROUND((Source!DN1035/100)*ROUND((ROUND((Source!AF1035*Source!AV1035*Source!I1035),2)),2), 2)</f>
        <v>130.43</v>
      </c>
      <c r="R1224">
        <f>Source!X1035</f>
        <v>3011.84</v>
      </c>
      <c r="S1224">
        <f>ROUND((Source!DO1035/100)*ROUND((ROUND((Source!AF1035*Source!AV1035*Source!I1035),2)),2), 2)</f>
        <v>89.67</v>
      </c>
      <c r="T1224">
        <f>Source!Y1035</f>
        <v>1764.08</v>
      </c>
      <c r="U1224">
        <f>ROUND((175/100)*ROUND((ROUND((Source!AE1035*Source!AV1035*Source!I1035),2)),2), 2)</f>
        <v>0</v>
      </c>
      <c r="V1224">
        <f>ROUND((160/100)*ROUND(ROUND((ROUND((Source!AE1035*Source!AV1035*Source!I1035),2)*Source!BS1035),2), 2), 2)</f>
        <v>0</v>
      </c>
    </row>
    <row r="1225" spans="1:27" x14ac:dyDescent="0.2">
      <c r="D1225" s="30" t="str">
        <f>"Объем: "&amp;Source!I1035&amp;"=85,21/"&amp;"100"</f>
        <v>Объем: 0,8521=85,21/100</v>
      </c>
    </row>
    <row r="1226" spans="1:27" ht="14.25" x14ac:dyDescent="0.2">
      <c r="A1226" s="26"/>
      <c r="B1226" s="26"/>
      <c r="C1226" s="26"/>
      <c r="D1226" s="26" t="s">
        <v>313</v>
      </c>
      <c r="E1226" s="27"/>
      <c r="F1226" s="10"/>
      <c r="G1226" s="29">
        <f>Source!AO1035</f>
        <v>191.34</v>
      </c>
      <c r="H1226" s="28" t="str">
        <f>Source!DG1035</f>
        <v/>
      </c>
      <c r="I1226" s="10">
        <f>Source!AV1035</f>
        <v>1</v>
      </c>
      <c r="J1226" s="29">
        <f>ROUND((ROUND((Source!AF1035*Source!AV1035*Source!I1035),2)),2)</f>
        <v>163.04</v>
      </c>
      <c r="K1226" s="10">
        <f>IF(Source!BA1035&lt;&gt; 0, Source!BA1035, 1)</f>
        <v>26.39</v>
      </c>
      <c r="L1226" s="29">
        <f>Source!S1035</f>
        <v>4302.63</v>
      </c>
      <c r="W1226">
        <f>J1226</f>
        <v>163.04</v>
      </c>
    </row>
    <row r="1227" spans="1:27" ht="28.5" x14ac:dyDescent="0.2">
      <c r="A1227" s="26" t="s">
        <v>130</v>
      </c>
      <c r="B1227" s="26" t="s">
        <v>130</v>
      </c>
      <c r="C1227" s="26" t="str">
        <f>Source!F1036</f>
        <v>9999990001</v>
      </c>
      <c r="D1227" s="26" t="s">
        <v>29</v>
      </c>
      <c r="E1227" s="27" t="str">
        <f>Source!H1036</f>
        <v>т</v>
      </c>
      <c r="F1227" s="10">
        <f>Source!I1036</f>
        <v>-0.86914199999999997</v>
      </c>
      <c r="G1227" s="29">
        <f>Source!AK1036</f>
        <v>0</v>
      </c>
      <c r="H1227" s="31" t="s">
        <v>3</v>
      </c>
      <c r="I1227" s="10">
        <f>Source!AW1036</f>
        <v>1</v>
      </c>
      <c r="J1227" s="29">
        <f>ROUND((ROUND((Source!AC1036*Source!AW1036*Source!I1036),2)),2)+(ROUND((ROUND(((Source!ET1036)*Source!AV1036*Source!I1036),2)),2)+ROUND((ROUND(((Source!AE1036-(Source!EU1036))*Source!AV1036*Source!I1036),2)),2))+ROUND((ROUND((Source!AF1036*Source!AV1036*Source!I1036),2)),2)</f>
        <v>0</v>
      </c>
      <c r="K1227" s="10">
        <f>IF(Source!BC1036&lt;&gt; 0, Source!BC1036, 1)</f>
        <v>1</v>
      </c>
      <c r="L1227" s="29">
        <f>Source!O1036</f>
        <v>0</v>
      </c>
      <c r="Q1227">
        <f>ROUND((Source!DN1036/100)*ROUND((ROUND((Source!AF1036*Source!AV1036*Source!I1036),2)),2), 2)</f>
        <v>0</v>
      </c>
      <c r="R1227">
        <f>Source!X1036</f>
        <v>0</v>
      </c>
      <c r="S1227">
        <f>ROUND((Source!DO1036/100)*ROUND((ROUND((Source!AF1036*Source!AV1036*Source!I1036),2)),2), 2)</f>
        <v>0</v>
      </c>
      <c r="T1227">
        <f>Source!Y1036</f>
        <v>0</v>
      </c>
      <c r="U1227">
        <f>ROUND((175/100)*ROUND((ROUND((Source!AE1036*Source!AV1036*Source!I1036),2)),2), 2)</f>
        <v>0</v>
      </c>
      <c r="V1227">
        <f>ROUND((160/100)*ROUND(ROUND((ROUND((Source!AE1036*Source!AV1036*Source!I1036),2)*Source!BS1036),2), 2), 2)</f>
        <v>0</v>
      </c>
      <c r="X1227">
        <f>IF(Source!BI1036&lt;=1,J1227, 0)</f>
        <v>0</v>
      </c>
      <c r="Y1227">
        <f>IF(Source!BI1036=2,J1227, 0)</f>
        <v>0</v>
      </c>
      <c r="Z1227">
        <f>IF(Source!BI1036=3,J1227, 0)</f>
        <v>0</v>
      </c>
      <c r="AA1227">
        <f>IF(Source!BI1036=4,J1227, 0)</f>
        <v>0</v>
      </c>
    </row>
    <row r="1228" spans="1:27" ht="14.25" x14ac:dyDescent="0.2">
      <c r="A1228" s="26"/>
      <c r="B1228" s="26"/>
      <c r="C1228" s="26"/>
      <c r="D1228" s="26" t="s">
        <v>314</v>
      </c>
      <c r="E1228" s="27" t="s">
        <v>315</v>
      </c>
      <c r="F1228" s="10">
        <f>Source!DN1035</f>
        <v>80</v>
      </c>
      <c r="G1228" s="29"/>
      <c r="H1228" s="28"/>
      <c r="I1228" s="10"/>
      <c r="J1228" s="29">
        <f>SUM(Q1224:Q1227)</f>
        <v>130.43</v>
      </c>
      <c r="K1228" s="10">
        <f>Source!BZ1035</f>
        <v>70</v>
      </c>
      <c r="L1228" s="29">
        <f>SUM(R1224:R1227)</f>
        <v>3011.84</v>
      </c>
    </row>
    <row r="1229" spans="1:27" ht="14.25" x14ac:dyDescent="0.2">
      <c r="A1229" s="26"/>
      <c r="B1229" s="26"/>
      <c r="C1229" s="26"/>
      <c r="D1229" s="26" t="s">
        <v>316</v>
      </c>
      <c r="E1229" s="27" t="s">
        <v>315</v>
      </c>
      <c r="F1229" s="10">
        <f>Source!DO1035</f>
        <v>55</v>
      </c>
      <c r="G1229" s="29"/>
      <c r="H1229" s="28"/>
      <c r="I1229" s="10"/>
      <c r="J1229" s="29">
        <f>SUM(S1224:S1228)</f>
        <v>89.67</v>
      </c>
      <c r="K1229" s="10">
        <f>Source!CA1035</f>
        <v>41</v>
      </c>
      <c r="L1229" s="29">
        <f>SUM(T1224:T1228)</f>
        <v>1764.08</v>
      </c>
    </row>
    <row r="1230" spans="1:27" ht="14.25" x14ac:dyDescent="0.2">
      <c r="A1230" s="34"/>
      <c r="B1230" s="34"/>
      <c r="C1230" s="34"/>
      <c r="D1230" s="34" t="s">
        <v>317</v>
      </c>
      <c r="E1230" s="35" t="s">
        <v>318</v>
      </c>
      <c r="F1230" s="36">
        <f>Source!AQ1035</f>
        <v>17.41</v>
      </c>
      <c r="G1230" s="37"/>
      <c r="H1230" s="38" t="str">
        <f>Source!DI1035</f>
        <v/>
      </c>
      <c r="I1230" s="36">
        <f>Source!AV1035</f>
        <v>1</v>
      </c>
      <c r="J1230" s="37">
        <f>Source!U1035</f>
        <v>14.835061</v>
      </c>
      <c r="K1230" s="36"/>
      <c r="L1230" s="37"/>
    </row>
    <row r="1231" spans="1:27" ht="15" x14ac:dyDescent="0.25">
      <c r="A1231" s="39"/>
      <c r="B1231" s="39"/>
      <c r="C1231" s="39"/>
      <c r="D1231" s="40" t="s">
        <v>319</v>
      </c>
      <c r="E1231" s="39"/>
      <c r="F1231" s="39"/>
      <c r="G1231" s="39"/>
      <c r="H1231" s="39"/>
      <c r="I1231" s="76">
        <f>J1226+J1228+J1229+SUM(J1227:J1227)</f>
        <v>383.14000000000004</v>
      </c>
      <c r="J1231" s="76"/>
      <c r="K1231" s="76">
        <f>L1226+L1228+L1229+SUM(L1227:L1227)</f>
        <v>9078.5499999999993</v>
      </c>
      <c r="L1231" s="76"/>
      <c r="O1231" s="32">
        <f>J1226+J1228+J1229+SUM(J1227:J1227)</f>
        <v>383.14000000000004</v>
      </c>
      <c r="P1231" s="32">
        <f>L1226+L1228+L1229+SUM(L1227:L1227)</f>
        <v>9078.5499999999993</v>
      </c>
      <c r="X1231">
        <f>IF(Source!BI1035&lt;=1,J1226+J1228+J1229-0, 0)</f>
        <v>383.14000000000004</v>
      </c>
      <c r="Y1231">
        <f>IF(Source!BI1035=2,J1226+J1228+J1229-0, 0)</f>
        <v>0</v>
      </c>
      <c r="Z1231">
        <f>IF(Source!BI1035=3,J1226+J1228+J1229-0, 0)</f>
        <v>0</v>
      </c>
      <c r="AA1231">
        <f>IF(Source!BI1035=4,J1226+J1228+J1229,0)</f>
        <v>0</v>
      </c>
    </row>
    <row r="1233" spans="1:27" ht="57" x14ac:dyDescent="0.2">
      <c r="A1233" s="26">
        <v>5</v>
      </c>
      <c r="B1233" s="26">
        <v>5</v>
      </c>
      <c r="C1233" s="26" t="str">
        <f>Source!F1037</f>
        <v>3.12-3-4</v>
      </c>
      <c r="D1233" s="26" t="s">
        <v>132</v>
      </c>
      <c r="E1233" s="27" t="str">
        <f>Source!H1037</f>
        <v>100 м2</v>
      </c>
      <c r="F1233" s="10">
        <f>Source!I1037</f>
        <v>0.85209999999999997</v>
      </c>
      <c r="G1233" s="29"/>
      <c r="H1233" s="28"/>
      <c r="I1233" s="10"/>
      <c r="J1233" s="29"/>
      <c r="K1233" s="10"/>
      <c r="L1233" s="29"/>
      <c r="Q1233">
        <f>ROUND((Source!DN1037/100)*ROUND((ROUND((Source!AF1037*Source!AV1037*Source!I1037),2)),2), 2)</f>
        <v>702.17</v>
      </c>
      <c r="R1233">
        <f>Source!X1037</f>
        <v>15501.2</v>
      </c>
      <c r="S1233">
        <f>ROUND((Source!DO1037/100)*ROUND((ROUND((Source!AF1037*Source!AV1037*Source!I1037),2)),2), 2)</f>
        <v>533.38</v>
      </c>
      <c r="T1233">
        <f>Source!Y1037</f>
        <v>7305.16</v>
      </c>
      <c r="U1233">
        <f>ROUND((175/100)*ROUND((ROUND((Source!AE1037*Source!AV1037*Source!I1037),2)),2), 2)</f>
        <v>132.47999999999999</v>
      </c>
      <c r="V1233">
        <f>ROUND((160/100)*ROUND(ROUND((ROUND((Source!AE1037*Source!AV1037*Source!I1037),2)*Source!BS1037),2), 2), 2)</f>
        <v>3196.35</v>
      </c>
    </row>
    <row r="1234" spans="1:27" x14ac:dyDescent="0.2">
      <c r="D1234" s="30" t="str">
        <f>"Объем: "&amp;Source!I1037&amp;"=85,21/"&amp;"100"</f>
        <v>Объем: 0,8521=85,21/100</v>
      </c>
    </row>
    <row r="1235" spans="1:27" ht="14.25" x14ac:dyDescent="0.2">
      <c r="A1235" s="26"/>
      <c r="B1235" s="26"/>
      <c r="C1235" s="26"/>
      <c r="D1235" s="26" t="s">
        <v>313</v>
      </c>
      <c r="E1235" s="27"/>
      <c r="F1235" s="10"/>
      <c r="G1235" s="29">
        <f>Source!AO1037</f>
        <v>689</v>
      </c>
      <c r="H1235" s="28" t="str">
        <f>Source!DG1037</f>
        <v>)*1,15</v>
      </c>
      <c r="I1235" s="10">
        <f>Source!AV1037</f>
        <v>1</v>
      </c>
      <c r="J1235" s="29">
        <f>ROUND((ROUND((Source!AF1037*Source!AV1037*Source!I1037),2)),2)</f>
        <v>675.16</v>
      </c>
      <c r="K1235" s="10">
        <f>IF(Source!BA1037&lt;&gt; 0, Source!BA1037, 1)</f>
        <v>26.39</v>
      </c>
      <c r="L1235" s="29">
        <f>Source!S1037</f>
        <v>17817.47</v>
      </c>
      <c r="W1235">
        <f>J1235</f>
        <v>675.16</v>
      </c>
    </row>
    <row r="1236" spans="1:27" ht="14.25" x14ac:dyDescent="0.2">
      <c r="A1236" s="26"/>
      <c r="B1236" s="26"/>
      <c r="C1236" s="26"/>
      <c r="D1236" s="26" t="s">
        <v>322</v>
      </c>
      <c r="E1236" s="27"/>
      <c r="F1236" s="10"/>
      <c r="G1236" s="29">
        <f>Source!AM1037</f>
        <v>267.17</v>
      </c>
      <c r="H1236" s="28" t="str">
        <f>Source!DE1037</f>
        <v>)*1,25</v>
      </c>
      <c r="I1236" s="10">
        <f>Source!AV1037</f>
        <v>1</v>
      </c>
      <c r="J1236" s="29">
        <f>(ROUND((ROUND((((Source!ET1037*1.25))*Source!AV1037*Source!I1037),2)),2)+ROUND((ROUND(((Source!AE1037-((Source!EU1037*1.25)))*Source!AV1037*Source!I1037),2)),2))</f>
        <v>284.57</v>
      </c>
      <c r="K1236" s="10">
        <f>IF(Source!BB1037&lt;&gt; 0, Source!BB1037, 1)</f>
        <v>12.18</v>
      </c>
      <c r="L1236" s="29">
        <f>Source!Q1037</f>
        <v>3466.06</v>
      </c>
    </row>
    <row r="1237" spans="1:27" ht="14.25" x14ac:dyDescent="0.2">
      <c r="A1237" s="26"/>
      <c r="B1237" s="26"/>
      <c r="C1237" s="26"/>
      <c r="D1237" s="26" t="s">
        <v>323</v>
      </c>
      <c r="E1237" s="27"/>
      <c r="F1237" s="10"/>
      <c r="G1237" s="29">
        <f>Source!AN1037</f>
        <v>71.069999999999993</v>
      </c>
      <c r="H1237" s="28" t="str">
        <f>Source!DF1037</f>
        <v>)*1,25</v>
      </c>
      <c r="I1237" s="10">
        <f>Source!AV1037</f>
        <v>1</v>
      </c>
      <c r="J1237" s="41">
        <f>ROUND((ROUND((Source!AE1037*Source!AV1037*Source!I1037),2)),2)</f>
        <v>75.7</v>
      </c>
      <c r="K1237" s="10">
        <f>IF(Source!BS1037&lt;&gt; 0, Source!BS1037, 1)</f>
        <v>26.39</v>
      </c>
      <c r="L1237" s="41">
        <f>Source!R1037</f>
        <v>1997.72</v>
      </c>
      <c r="W1237">
        <f>J1237</f>
        <v>75.7</v>
      </c>
    </row>
    <row r="1238" spans="1:27" ht="14.25" x14ac:dyDescent="0.2">
      <c r="A1238" s="26"/>
      <c r="B1238" s="26"/>
      <c r="C1238" s="26"/>
      <c r="D1238" s="26" t="s">
        <v>324</v>
      </c>
      <c r="E1238" s="27"/>
      <c r="F1238" s="10"/>
      <c r="G1238" s="29">
        <f>Source!AL1037</f>
        <v>705.14</v>
      </c>
      <c r="H1238" s="28" t="str">
        <f>Source!DD1037</f>
        <v/>
      </c>
      <c r="I1238" s="10">
        <f>Source!AW1037</f>
        <v>1</v>
      </c>
      <c r="J1238" s="29">
        <f>ROUND((ROUND((Source!AC1037*Source!AW1037*Source!I1037),2)),2)</f>
        <v>600.85</v>
      </c>
      <c r="K1238" s="10">
        <f>IF(Source!BC1037&lt;&gt; 0, Source!BC1037, 1)</f>
        <v>3.7</v>
      </c>
      <c r="L1238" s="29">
        <f>Source!P1037</f>
        <v>2223.15</v>
      </c>
    </row>
    <row r="1239" spans="1:27" ht="199.5" x14ac:dyDescent="0.2">
      <c r="A1239" s="26" t="s">
        <v>141</v>
      </c>
      <c r="B1239" s="26" t="s">
        <v>141</v>
      </c>
      <c r="C1239" s="26" t="str">
        <f>Source!F1038</f>
        <v>1.1-1-1312</v>
      </c>
      <c r="D1239" s="26" t="s">
        <v>282</v>
      </c>
      <c r="E1239" s="27" t="str">
        <f>Source!H1038</f>
        <v>м2</v>
      </c>
      <c r="F1239" s="10">
        <f>Source!I1038</f>
        <v>115.03349999999999</v>
      </c>
      <c r="G1239" s="29">
        <f>Source!AK1038</f>
        <v>25.09</v>
      </c>
      <c r="H1239" s="31" t="s">
        <v>3</v>
      </c>
      <c r="I1239" s="10">
        <f>Source!AW1038</f>
        <v>1</v>
      </c>
      <c r="J1239" s="29">
        <f>ROUND((ROUND((Source!AC1038*Source!AW1038*Source!I1038),2)),2)+(ROUND((ROUND(((Source!ET1038)*Source!AV1038*Source!I1038),2)),2)+ROUND((ROUND(((Source!AE1038-(Source!EU1038))*Source!AV1038*Source!I1038),2)),2))+ROUND((ROUND((Source!AF1038*Source!AV1038*Source!I1038),2)),2)</f>
        <v>2886.19</v>
      </c>
      <c r="K1239" s="10">
        <f>IF(Source!BC1038&lt;&gt; 0, Source!BC1038, 1)</f>
        <v>10.5</v>
      </c>
      <c r="L1239" s="29">
        <f>Source!O1038</f>
        <v>30305</v>
      </c>
      <c r="Q1239">
        <f>ROUND((Source!DN1038/100)*ROUND((ROUND((Source!AF1038*Source!AV1038*Source!I1038),2)),2), 2)</f>
        <v>0</v>
      </c>
      <c r="R1239">
        <f>Source!X1038</f>
        <v>0</v>
      </c>
      <c r="S1239">
        <f>ROUND((Source!DO1038/100)*ROUND((ROUND((Source!AF1038*Source!AV1038*Source!I1038),2)),2), 2)</f>
        <v>0</v>
      </c>
      <c r="T1239">
        <f>Source!Y1038</f>
        <v>0</v>
      </c>
      <c r="U1239">
        <f>ROUND((175/100)*ROUND((ROUND((Source!AE1038*Source!AV1038*Source!I1038),2)),2), 2)</f>
        <v>0</v>
      </c>
      <c r="V1239">
        <f>ROUND((160/100)*ROUND(ROUND((ROUND((Source!AE1038*Source!AV1038*Source!I1038),2)*Source!BS1038),2), 2), 2)</f>
        <v>0</v>
      </c>
      <c r="X1239">
        <f>IF(Source!BI1038&lt;=1,J1239, 0)</f>
        <v>2886.19</v>
      </c>
      <c r="Y1239">
        <f>IF(Source!BI1038=2,J1239, 0)</f>
        <v>0</v>
      </c>
      <c r="Z1239">
        <f>IF(Source!BI1038=3,J1239, 0)</f>
        <v>0</v>
      </c>
      <c r="AA1239">
        <f>IF(Source!BI1038=4,J1239, 0)</f>
        <v>0</v>
      </c>
    </row>
    <row r="1240" spans="1:27" ht="228" x14ac:dyDescent="0.2">
      <c r="A1240" s="26" t="s">
        <v>145</v>
      </c>
      <c r="B1240" s="26" t="s">
        <v>145</v>
      </c>
      <c r="C1240" s="26" t="str">
        <f>Source!F1039</f>
        <v>1.1-1-1313</v>
      </c>
      <c r="D1240" s="26" t="s">
        <v>283</v>
      </c>
      <c r="E1240" s="27" t="str">
        <f>Source!H1039</f>
        <v>м2</v>
      </c>
      <c r="F1240" s="10">
        <f>Source!I1039</f>
        <v>112.73283000000001</v>
      </c>
      <c r="G1240" s="29">
        <f>Source!AK1039</f>
        <v>23.06</v>
      </c>
      <c r="H1240" s="31" t="s">
        <v>3</v>
      </c>
      <c r="I1240" s="10">
        <f>Source!AW1039</f>
        <v>1</v>
      </c>
      <c r="J1240" s="29">
        <f>ROUND((ROUND((Source!AC1039*Source!AW1039*Source!I1039),2)),2)+(ROUND((ROUND(((Source!ET1039)*Source!AV1039*Source!I1039),2)),2)+ROUND((ROUND(((Source!AE1039-(Source!EU1039))*Source!AV1039*Source!I1039),2)),2))+ROUND((ROUND((Source!AF1039*Source!AV1039*Source!I1039),2)),2)</f>
        <v>2599.62</v>
      </c>
      <c r="K1240" s="10">
        <f>IF(Source!BC1039&lt;&gt; 0, Source!BC1039, 1)</f>
        <v>10.74</v>
      </c>
      <c r="L1240" s="29">
        <f>Source!O1039</f>
        <v>27919.919999999998</v>
      </c>
      <c r="Q1240">
        <f>ROUND((Source!DN1039/100)*ROUND((ROUND((Source!AF1039*Source!AV1039*Source!I1039),2)),2), 2)</f>
        <v>0</v>
      </c>
      <c r="R1240">
        <f>Source!X1039</f>
        <v>0</v>
      </c>
      <c r="S1240">
        <f>ROUND((Source!DO1039/100)*ROUND((ROUND((Source!AF1039*Source!AV1039*Source!I1039),2)),2), 2)</f>
        <v>0</v>
      </c>
      <c r="T1240">
        <f>Source!Y1039</f>
        <v>0</v>
      </c>
      <c r="U1240">
        <f>ROUND((175/100)*ROUND((ROUND((Source!AE1039*Source!AV1039*Source!I1039),2)),2), 2)</f>
        <v>0</v>
      </c>
      <c r="V1240">
        <f>ROUND((160/100)*ROUND(ROUND((ROUND((Source!AE1039*Source!AV1039*Source!I1039),2)*Source!BS1039),2), 2), 2)</f>
        <v>0</v>
      </c>
      <c r="X1240">
        <f>IF(Source!BI1039&lt;=1,J1240, 0)</f>
        <v>2599.62</v>
      </c>
      <c r="Y1240">
        <f>IF(Source!BI1039=2,J1240, 0)</f>
        <v>0</v>
      </c>
      <c r="Z1240">
        <f>IF(Source!BI1039=3,J1240, 0)</f>
        <v>0</v>
      </c>
      <c r="AA1240">
        <f>IF(Source!BI1039=4,J1240, 0)</f>
        <v>0</v>
      </c>
    </row>
    <row r="1241" spans="1:27" ht="14.25" x14ac:dyDescent="0.2">
      <c r="A1241" s="26"/>
      <c r="B1241" s="26"/>
      <c r="C1241" s="26"/>
      <c r="D1241" s="26" t="s">
        <v>314</v>
      </c>
      <c r="E1241" s="27" t="s">
        <v>315</v>
      </c>
      <c r="F1241" s="10">
        <f>Source!DN1037</f>
        <v>104</v>
      </c>
      <c r="G1241" s="29"/>
      <c r="H1241" s="28"/>
      <c r="I1241" s="10"/>
      <c r="J1241" s="29">
        <f>SUM(Q1233:Q1240)</f>
        <v>702.17</v>
      </c>
      <c r="K1241" s="10">
        <f>Source!BZ1037</f>
        <v>87</v>
      </c>
      <c r="L1241" s="29">
        <f>SUM(R1233:R1240)</f>
        <v>15501.2</v>
      </c>
    </row>
    <row r="1242" spans="1:27" ht="14.25" x14ac:dyDescent="0.2">
      <c r="A1242" s="26"/>
      <c r="B1242" s="26"/>
      <c r="C1242" s="26"/>
      <c r="D1242" s="26" t="s">
        <v>316</v>
      </c>
      <c r="E1242" s="27" t="s">
        <v>315</v>
      </c>
      <c r="F1242" s="10">
        <f>Source!DO1037</f>
        <v>79</v>
      </c>
      <c r="G1242" s="29"/>
      <c r="H1242" s="28"/>
      <c r="I1242" s="10"/>
      <c r="J1242" s="29">
        <f>SUM(S1233:S1241)</f>
        <v>533.38</v>
      </c>
      <c r="K1242" s="10">
        <f>Source!CA1037</f>
        <v>41</v>
      </c>
      <c r="L1242" s="29">
        <f>SUM(T1233:T1241)</f>
        <v>7305.16</v>
      </c>
    </row>
    <row r="1243" spans="1:27" ht="14.25" x14ac:dyDescent="0.2">
      <c r="A1243" s="26"/>
      <c r="B1243" s="26"/>
      <c r="C1243" s="26"/>
      <c r="D1243" s="26" t="s">
        <v>325</v>
      </c>
      <c r="E1243" s="27" t="s">
        <v>315</v>
      </c>
      <c r="F1243" s="10">
        <f>175</f>
        <v>175</v>
      </c>
      <c r="G1243" s="29"/>
      <c r="H1243" s="28"/>
      <c r="I1243" s="10"/>
      <c r="J1243" s="29">
        <f>SUM(U1233:U1242)</f>
        <v>132.47999999999999</v>
      </c>
      <c r="K1243" s="10">
        <f>160</f>
        <v>160</v>
      </c>
      <c r="L1243" s="29">
        <f>SUM(V1233:V1242)</f>
        <v>3196.35</v>
      </c>
    </row>
    <row r="1244" spans="1:27" ht="14.25" x14ac:dyDescent="0.2">
      <c r="A1244" s="34"/>
      <c r="B1244" s="34"/>
      <c r="C1244" s="34"/>
      <c r="D1244" s="34" t="s">
        <v>317</v>
      </c>
      <c r="E1244" s="35" t="s">
        <v>318</v>
      </c>
      <c r="F1244" s="36">
        <f>Source!AQ1037</f>
        <v>53</v>
      </c>
      <c r="G1244" s="37"/>
      <c r="H1244" s="38" t="str">
        <f>Source!DI1037</f>
        <v>)*1,15</v>
      </c>
      <c r="I1244" s="36">
        <f>Source!AV1037</f>
        <v>1</v>
      </c>
      <c r="J1244" s="37">
        <f>Source!U1037</f>
        <v>51.935494999999996</v>
      </c>
      <c r="K1244" s="36"/>
      <c r="L1244" s="37"/>
    </row>
    <row r="1245" spans="1:27" ht="15" x14ac:dyDescent="0.25">
      <c r="A1245" s="39"/>
      <c r="B1245" s="39"/>
      <c r="C1245" s="39"/>
      <c r="D1245" s="40" t="s">
        <v>319</v>
      </c>
      <c r="E1245" s="39"/>
      <c r="F1245" s="39"/>
      <c r="G1245" s="39"/>
      <c r="H1245" s="39"/>
      <c r="I1245" s="76">
        <f>J1235+J1236+J1238+J1241+J1242+J1243+SUM(J1239:J1240)</f>
        <v>8414.42</v>
      </c>
      <c r="J1245" s="76"/>
      <c r="K1245" s="76">
        <f>L1235+L1236+L1238+L1241+L1242+L1243+SUM(L1239:L1240)</f>
        <v>107734.31</v>
      </c>
      <c r="L1245" s="76"/>
      <c r="O1245" s="32">
        <f>J1235+J1236+J1238+J1241+J1242+J1243+SUM(J1239:J1240)</f>
        <v>8414.42</v>
      </c>
      <c r="P1245" s="32">
        <f>L1235+L1236+L1238+L1241+L1242+L1243+SUM(L1239:L1240)</f>
        <v>107734.31</v>
      </c>
      <c r="X1245">
        <f>IF(Source!BI1037&lt;=1,J1235+J1236+J1238+J1241+J1242+J1243-0, 0)</f>
        <v>2928.61</v>
      </c>
      <c r="Y1245">
        <f>IF(Source!BI1037=2,J1235+J1236+J1238+J1241+J1242+J1243-0, 0)</f>
        <v>0</v>
      </c>
      <c r="Z1245">
        <f>IF(Source!BI1037=3,J1235+J1236+J1238+J1241+J1242+J1243-0, 0)</f>
        <v>0</v>
      </c>
      <c r="AA1245">
        <f>IF(Source!BI1037=4,J1235+J1236+J1238+J1241+J1242+J1243,0)</f>
        <v>0</v>
      </c>
    </row>
    <row r="1247" spans="1:27" ht="99.75" x14ac:dyDescent="0.2">
      <c r="A1247" s="26">
        <v>6</v>
      </c>
      <c r="B1247" s="26">
        <v>6</v>
      </c>
      <c r="C1247" s="26" t="str">
        <f>Source!F1040</f>
        <v>3.12-3-10</v>
      </c>
      <c r="D1247" s="26" t="s">
        <v>150</v>
      </c>
      <c r="E1247" s="27" t="str">
        <f>Source!H1040</f>
        <v>100 м2</v>
      </c>
      <c r="F1247" s="10">
        <f>Source!I1040</f>
        <v>3.5000000000000001E-3</v>
      </c>
      <c r="G1247" s="29"/>
      <c r="H1247" s="28"/>
      <c r="I1247" s="10"/>
      <c r="J1247" s="29"/>
      <c r="K1247" s="10"/>
      <c r="L1247" s="29"/>
      <c r="Q1247">
        <f>ROUND((Source!DN1040/100)*ROUND((ROUND((Source!AF1040*Source!AV1040*Source!I1040),2)),2), 2)</f>
        <v>4.13</v>
      </c>
      <c r="R1247">
        <f>Source!X1040</f>
        <v>91.15</v>
      </c>
      <c r="S1247">
        <f>ROUND((Source!DO1040/100)*ROUND((ROUND((Source!AF1040*Source!AV1040*Source!I1040),2)),2), 2)</f>
        <v>3.14</v>
      </c>
      <c r="T1247">
        <f>Source!Y1040</f>
        <v>42.96</v>
      </c>
      <c r="U1247">
        <f>ROUND((175/100)*ROUND((ROUND((Source!AE1040*Source!AV1040*Source!I1040),2)),2), 2)</f>
        <v>7.0000000000000007E-2</v>
      </c>
      <c r="V1247">
        <f>ROUND((160/100)*ROUND(ROUND((ROUND((Source!AE1040*Source!AV1040*Source!I1040),2)*Source!BS1040),2), 2), 2)</f>
        <v>1.7</v>
      </c>
    </row>
    <row r="1248" spans="1:27" x14ac:dyDescent="0.2">
      <c r="D1248" s="30" t="str">
        <f>"Объем: "&amp;Source!I1040&amp;"=0,35/"&amp;"100"</f>
        <v>Объем: 0,0035=0,35/100</v>
      </c>
    </row>
    <row r="1249" spans="1:27" ht="14.25" x14ac:dyDescent="0.2">
      <c r="A1249" s="26"/>
      <c r="B1249" s="26"/>
      <c r="C1249" s="26"/>
      <c r="D1249" s="26" t="s">
        <v>313</v>
      </c>
      <c r="E1249" s="27"/>
      <c r="F1249" s="10"/>
      <c r="G1249" s="29">
        <f>Source!AO1040</f>
        <v>986.85</v>
      </c>
      <c r="H1249" s="28" t="str">
        <f>Source!DG1040</f>
        <v>)*1,15</v>
      </c>
      <c r="I1249" s="10">
        <f>Source!AV1040</f>
        <v>1</v>
      </c>
      <c r="J1249" s="29">
        <f>ROUND((ROUND((Source!AF1040*Source!AV1040*Source!I1040),2)),2)</f>
        <v>3.97</v>
      </c>
      <c r="K1249" s="10">
        <f>IF(Source!BA1040&lt;&gt; 0, Source!BA1040, 1)</f>
        <v>26.39</v>
      </c>
      <c r="L1249" s="29">
        <f>Source!S1040</f>
        <v>104.77</v>
      </c>
      <c r="W1249">
        <f>J1249</f>
        <v>3.97</v>
      </c>
    </row>
    <row r="1250" spans="1:27" ht="14.25" x14ac:dyDescent="0.2">
      <c r="A1250" s="26"/>
      <c r="B1250" s="26"/>
      <c r="C1250" s="26"/>
      <c r="D1250" s="26" t="s">
        <v>322</v>
      </c>
      <c r="E1250" s="27"/>
      <c r="F1250" s="10"/>
      <c r="G1250" s="29">
        <f>Source!AM1040</f>
        <v>50.84</v>
      </c>
      <c r="H1250" s="28" t="str">
        <f>Source!DE1040</f>
        <v>)*1,25</v>
      </c>
      <c r="I1250" s="10">
        <f>Source!AV1040</f>
        <v>1</v>
      </c>
      <c r="J1250" s="29">
        <f>(ROUND((ROUND((((Source!ET1040*1.25))*Source!AV1040*Source!I1040),2)),2)+ROUND((ROUND(((Source!AE1040-((Source!EU1040*1.25)))*Source!AV1040*Source!I1040),2)),2))</f>
        <v>0.22</v>
      </c>
      <c r="K1250" s="10">
        <f>IF(Source!BB1040&lt;&gt; 0, Source!BB1040, 1)</f>
        <v>9.3800000000000008</v>
      </c>
      <c r="L1250" s="29">
        <f>Source!Q1040</f>
        <v>2.06</v>
      </c>
    </row>
    <row r="1251" spans="1:27" ht="14.25" x14ac:dyDescent="0.2">
      <c r="A1251" s="26"/>
      <c r="B1251" s="26"/>
      <c r="C1251" s="26"/>
      <c r="D1251" s="26" t="s">
        <v>323</v>
      </c>
      <c r="E1251" s="27"/>
      <c r="F1251" s="10"/>
      <c r="G1251" s="29">
        <f>Source!AN1040</f>
        <v>8.01</v>
      </c>
      <c r="H1251" s="28" t="str">
        <f>Source!DF1040</f>
        <v>)*1,25</v>
      </c>
      <c r="I1251" s="10">
        <f>Source!AV1040</f>
        <v>1</v>
      </c>
      <c r="J1251" s="41">
        <f>ROUND((ROUND((Source!AE1040*Source!AV1040*Source!I1040),2)),2)</f>
        <v>0.04</v>
      </c>
      <c r="K1251" s="10">
        <f>IF(Source!BS1040&lt;&gt; 0, Source!BS1040, 1)</f>
        <v>26.39</v>
      </c>
      <c r="L1251" s="41">
        <f>Source!R1040</f>
        <v>1.06</v>
      </c>
      <c r="W1251">
        <f>J1251</f>
        <v>0.04</v>
      </c>
    </row>
    <row r="1252" spans="1:27" ht="14.25" x14ac:dyDescent="0.2">
      <c r="A1252" s="26"/>
      <c r="B1252" s="26"/>
      <c r="C1252" s="26"/>
      <c r="D1252" s="26" t="s">
        <v>324</v>
      </c>
      <c r="E1252" s="27"/>
      <c r="F1252" s="10"/>
      <c r="G1252" s="29">
        <f>Source!AL1040</f>
        <v>7205.92</v>
      </c>
      <c r="H1252" s="28" t="str">
        <f>Source!DD1040</f>
        <v/>
      </c>
      <c r="I1252" s="10">
        <f>Source!AW1040</f>
        <v>1</v>
      </c>
      <c r="J1252" s="29">
        <f>ROUND((ROUND((Source!AC1040*Source!AW1040*Source!I1040),2)),2)</f>
        <v>25.22</v>
      </c>
      <c r="K1252" s="10">
        <f>IF(Source!BC1040&lt;&gt; 0, Source!BC1040, 1)</f>
        <v>1.95</v>
      </c>
      <c r="L1252" s="29">
        <f>Source!P1040</f>
        <v>49.18</v>
      </c>
    </row>
    <row r="1253" spans="1:27" ht="199.5" x14ac:dyDescent="0.2">
      <c r="A1253" s="26" t="s">
        <v>152</v>
      </c>
      <c r="B1253" s="26" t="s">
        <v>152</v>
      </c>
      <c r="C1253" s="26" t="str">
        <f>Source!F1041</f>
        <v>1.1-1-1312</v>
      </c>
      <c r="D1253" s="26" t="s">
        <v>282</v>
      </c>
      <c r="E1253" s="27" t="str">
        <f>Source!H1041</f>
        <v>м2</v>
      </c>
      <c r="F1253" s="10">
        <f>Source!I1041</f>
        <v>0.472605</v>
      </c>
      <c r="G1253" s="29">
        <f>Source!AK1041</f>
        <v>25.09</v>
      </c>
      <c r="H1253" s="31" t="s">
        <v>3</v>
      </c>
      <c r="I1253" s="10">
        <f>Source!AW1041</f>
        <v>1</v>
      </c>
      <c r="J1253" s="29">
        <f>ROUND((ROUND((Source!AC1041*Source!AW1041*Source!I1041),2)),2)+(ROUND((ROUND(((Source!ET1041)*Source!AV1041*Source!I1041),2)),2)+ROUND((ROUND(((Source!AE1041-(Source!EU1041))*Source!AV1041*Source!I1041),2)),2))+ROUND((ROUND((Source!AF1041*Source!AV1041*Source!I1041),2)),2)</f>
        <v>11.86</v>
      </c>
      <c r="K1253" s="10">
        <f>IF(Source!BC1041&lt;&gt; 0, Source!BC1041, 1)</f>
        <v>10.5</v>
      </c>
      <c r="L1253" s="29">
        <f>Source!O1041</f>
        <v>124.53</v>
      </c>
      <c r="Q1253">
        <f>ROUND((Source!DN1041/100)*ROUND((ROUND((Source!AF1041*Source!AV1041*Source!I1041),2)),2), 2)</f>
        <v>0</v>
      </c>
      <c r="R1253">
        <f>Source!X1041</f>
        <v>0</v>
      </c>
      <c r="S1253">
        <f>ROUND((Source!DO1041/100)*ROUND((ROUND((Source!AF1041*Source!AV1041*Source!I1041),2)),2), 2)</f>
        <v>0</v>
      </c>
      <c r="T1253">
        <f>Source!Y1041</f>
        <v>0</v>
      </c>
      <c r="U1253">
        <f>ROUND((175/100)*ROUND((ROUND((Source!AE1041*Source!AV1041*Source!I1041),2)),2), 2)</f>
        <v>0</v>
      </c>
      <c r="V1253">
        <f>ROUND((160/100)*ROUND(ROUND((ROUND((Source!AE1041*Source!AV1041*Source!I1041),2)*Source!BS1041),2), 2), 2)</f>
        <v>0</v>
      </c>
      <c r="X1253">
        <f>IF(Source!BI1041&lt;=1,J1253, 0)</f>
        <v>11.86</v>
      </c>
      <c r="Y1253">
        <f>IF(Source!BI1041=2,J1253, 0)</f>
        <v>0</v>
      </c>
      <c r="Z1253">
        <f>IF(Source!BI1041=3,J1253, 0)</f>
        <v>0</v>
      </c>
      <c r="AA1253">
        <f>IF(Source!BI1041=4,J1253, 0)</f>
        <v>0</v>
      </c>
    </row>
    <row r="1254" spans="1:27" ht="228" x14ac:dyDescent="0.2">
      <c r="A1254" s="26" t="s">
        <v>153</v>
      </c>
      <c r="B1254" s="26" t="s">
        <v>153</v>
      </c>
      <c r="C1254" s="26" t="str">
        <f>Source!F1042</f>
        <v>1.1-1-1313</v>
      </c>
      <c r="D1254" s="26" t="s">
        <v>283</v>
      </c>
      <c r="E1254" s="27" t="str">
        <f>Source!H1042</f>
        <v>м2</v>
      </c>
      <c r="F1254" s="10">
        <f>Source!I1042</f>
        <v>0.21094499999999999</v>
      </c>
      <c r="G1254" s="29">
        <f>Source!AK1042</f>
        <v>23.06</v>
      </c>
      <c r="H1254" s="31" t="s">
        <v>3</v>
      </c>
      <c r="I1254" s="10">
        <f>Source!AW1042</f>
        <v>1</v>
      </c>
      <c r="J1254" s="29">
        <f>ROUND((ROUND((Source!AC1042*Source!AW1042*Source!I1042),2)),2)+(ROUND((ROUND(((Source!ET1042)*Source!AV1042*Source!I1042),2)),2)+ROUND((ROUND(((Source!AE1042-(Source!EU1042))*Source!AV1042*Source!I1042),2)),2))+ROUND((ROUND((Source!AF1042*Source!AV1042*Source!I1042),2)),2)</f>
        <v>4.8600000000000003</v>
      </c>
      <c r="K1254" s="10">
        <f>IF(Source!BC1042&lt;&gt; 0, Source!BC1042, 1)</f>
        <v>10.74</v>
      </c>
      <c r="L1254" s="29">
        <f>Source!O1042</f>
        <v>52.2</v>
      </c>
      <c r="Q1254">
        <f>ROUND((Source!DN1042/100)*ROUND((ROUND((Source!AF1042*Source!AV1042*Source!I1042),2)),2), 2)</f>
        <v>0</v>
      </c>
      <c r="R1254">
        <f>Source!X1042</f>
        <v>0</v>
      </c>
      <c r="S1254">
        <f>ROUND((Source!DO1042/100)*ROUND((ROUND((Source!AF1042*Source!AV1042*Source!I1042),2)),2), 2)</f>
        <v>0</v>
      </c>
      <c r="T1254">
        <f>Source!Y1042</f>
        <v>0</v>
      </c>
      <c r="U1254">
        <f>ROUND((175/100)*ROUND((ROUND((Source!AE1042*Source!AV1042*Source!I1042),2)),2), 2)</f>
        <v>0</v>
      </c>
      <c r="V1254">
        <f>ROUND((160/100)*ROUND(ROUND((ROUND((Source!AE1042*Source!AV1042*Source!I1042),2)*Source!BS1042),2), 2), 2)</f>
        <v>0</v>
      </c>
      <c r="X1254">
        <f>IF(Source!BI1042&lt;=1,J1254, 0)</f>
        <v>4.8600000000000003</v>
      </c>
      <c r="Y1254">
        <f>IF(Source!BI1042=2,J1254, 0)</f>
        <v>0</v>
      </c>
      <c r="Z1254">
        <f>IF(Source!BI1042=3,J1254, 0)</f>
        <v>0</v>
      </c>
      <c r="AA1254">
        <f>IF(Source!BI1042=4,J1254, 0)</f>
        <v>0</v>
      </c>
    </row>
    <row r="1255" spans="1:27" ht="14.25" x14ac:dyDescent="0.2">
      <c r="A1255" s="26"/>
      <c r="B1255" s="26"/>
      <c r="C1255" s="26"/>
      <c r="D1255" s="26" t="s">
        <v>314</v>
      </c>
      <c r="E1255" s="27" t="s">
        <v>315</v>
      </c>
      <c r="F1255" s="10">
        <f>Source!DN1040</f>
        <v>104</v>
      </c>
      <c r="G1255" s="29"/>
      <c r="H1255" s="28"/>
      <c r="I1255" s="10"/>
      <c r="J1255" s="29">
        <f>SUM(Q1247:Q1254)</f>
        <v>4.13</v>
      </c>
      <c r="K1255" s="10">
        <f>Source!BZ1040</f>
        <v>87</v>
      </c>
      <c r="L1255" s="29">
        <f>SUM(R1247:R1254)</f>
        <v>91.15</v>
      </c>
    </row>
    <row r="1256" spans="1:27" ht="14.25" x14ac:dyDescent="0.2">
      <c r="A1256" s="26"/>
      <c r="B1256" s="26"/>
      <c r="C1256" s="26"/>
      <c r="D1256" s="26" t="s">
        <v>316</v>
      </c>
      <c r="E1256" s="27" t="s">
        <v>315</v>
      </c>
      <c r="F1256" s="10">
        <f>Source!DO1040</f>
        <v>79</v>
      </c>
      <c r="G1256" s="29"/>
      <c r="H1256" s="28"/>
      <c r="I1256" s="10"/>
      <c r="J1256" s="29">
        <f>SUM(S1247:S1255)</f>
        <v>3.14</v>
      </c>
      <c r="K1256" s="10">
        <f>Source!CA1040</f>
        <v>41</v>
      </c>
      <c r="L1256" s="29">
        <f>SUM(T1247:T1255)</f>
        <v>42.96</v>
      </c>
    </row>
    <row r="1257" spans="1:27" ht="14.25" x14ac:dyDescent="0.2">
      <c r="A1257" s="26"/>
      <c r="B1257" s="26"/>
      <c r="C1257" s="26"/>
      <c r="D1257" s="26" t="s">
        <v>325</v>
      </c>
      <c r="E1257" s="27" t="s">
        <v>315</v>
      </c>
      <c r="F1257" s="10">
        <f>175</f>
        <v>175</v>
      </c>
      <c r="G1257" s="29"/>
      <c r="H1257" s="28"/>
      <c r="I1257" s="10"/>
      <c r="J1257" s="29">
        <f>SUM(U1247:U1256)</f>
        <v>7.0000000000000007E-2</v>
      </c>
      <c r="K1257" s="10">
        <f>160</f>
        <v>160</v>
      </c>
      <c r="L1257" s="29">
        <f>SUM(V1247:V1256)</f>
        <v>1.7</v>
      </c>
    </row>
    <row r="1258" spans="1:27" ht="14.25" x14ac:dyDescent="0.2">
      <c r="A1258" s="34"/>
      <c r="B1258" s="34"/>
      <c r="C1258" s="34"/>
      <c r="D1258" s="34" t="s">
        <v>317</v>
      </c>
      <c r="E1258" s="35" t="s">
        <v>318</v>
      </c>
      <c r="F1258" s="36">
        <f>Source!AQ1040</f>
        <v>85</v>
      </c>
      <c r="G1258" s="37"/>
      <c r="H1258" s="38" t="str">
        <f>Source!DI1040</f>
        <v>)*1,15</v>
      </c>
      <c r="I1258" s="36">
        <f>Source!AV1040</f>
        <v>1</v>
      </c>
      <c r="J1258" s="37">
        <f>Source!U1040</f>
        <v>0.34212499999999996</v>
      </c>
      <c r="K1258" s="36"/>
      <c r="L1258" s="37"/>
    </row>
    <row r="1259" spans="1:27" ht="15" x14ac:dyDescent="0.25">
      <c r="A1259" s="39"/>
      <c r="B1259" s="39"/>
      <c r="C1259" s="39"/>
      <c r="D1259" s="40" t="s">
        <v>319</v>
      </c>
      <c r="E1259" s="39"/>
      <c r="F1259" s="39"/>
      <c r="G1259" s="39"/>
      <c r="H1259" s="39"/>
      <c r="I1259" s="76">
        <f>J1249+J1250+J1252+J1255+J1256+J1257+SUM(J1253:J1254)</f>
        <v>53.47</v>
      </c>
      <c r="J1259" s="76"/>
      <c r="K1259" s="76">
        <f>L1249+L1250+L1252+L1255+L1256+L1257+SUM(L1253:L1254)</f>
        <v>468.55</v>
      </c>
      <c r="L1259" s="76"/>
      <c r="O1259" s="32">
        <f>J1249+J1250+J1252+J1255+J1256+J1257+SUM(J1253:J1254)</f>
        <v>53.47</v>
      </c>
      <c r="P1259" s="32">
        <f>L1249+L1250+L1252+L1255+L1256+L1257+SUM(L1253:L1254)</f>
        <v>468.55</v>
      </c>
      <c r="X1259">
        <f>IF(Source!BI1040&lt;=1,J1249+J1250+J1252+J1255+J1256+J1257-0, 0)</f>
        <v>36.75</v>
      </c>
      <c r="Y1259">
        <f>IF(Source!BI1040=2,J1249+J1250+J1252+J1255+J1256+J1257-0, 0)</f>
        <v>0</v>
      </c>
      <c r="Z1259">
        <f>IF(Source!BI1040=3,J1249+J1250+J1252+J1255+J1256+J1257-0, 0)</f>
        <v>0</v>
      </c>
      <c r="AA1259">
        <f>IF(Source!BI1040=4,J1249+J1250+J1252+J1255+J1256+J1257,0)</f>
        <v>0</v>
      </c>
    </row>
    <row r="1262" spans="1:27" ht="15" x14ac:dyDescent="0.25">
      <c r="A1262" s="81" t="str">
        <f>CONCATENATE("Итого по подразделу: ",IF(Source!G1044&lt;&gt;"Новый подраздел", Source!G1044, ""))</f>
        <v>Итого по подразделу: Монтажные (кровельные)работы</v>
      </c>
      <c r="B1262" s="81"/>
      <c r="C1262" s="81"/>
      <c r="D1262" s="81"/>
      <c r="E1262" s="81"/>
      <c r="F1262" s="81"/>
      <c r="G1262" s="81"/>
      <c r="H1262" s="81"/>
      <c r="I1262" s="79">
        <f>SUM(O1185:O1261)</f>
        <v>9064.4399999999987</v>
      </c>
      <c r="J1262" s="80"/>
      <c r="K1262" s="79">
        <f>SUM(P1185:P1261)</f>
        <v>120864.49</v>
      </c>
      <c r="L1262" s="80"/>
    </row>
    <row r="1263" spans="1:27" hidden="1" x14ac:dyDescent="0.2">
      <c r="A1263" t="s">
        <v>320</v>
      </c>
      <c r="I1263">
        <f>SUM(AC1185:AC1262)</f>
        <v>0</v>
      </c>
      <c r="K1263">
        <f>SUM(AD1185:AD1262)</f>
        <v>0</v>
      </c>
    </row>
    <row r="1264" spans="1:27" hidden="1" x14ac:dyDescent="0.2">
      <c r="A1264" t="s">
        <v>321</v>
      </c>
      <c r="I1264">
        <f>SUM(AE1185:AE1263)</f>
        <v>0</v>
      </c>
      <c r="K1264">
        <f>SUM(AF1185:AF1263)</f>
        <v>0</v>
      </c>
    </row>
    <row r="1266" spans="1:27" ht="15" x14ac:dyDescent="0.25">
      <c r="A1266" s="81" t="str">
        <f>CONCATENATE("Итого по разделу: ",IF(Source!G1074&lt;&gt;"Новый раздел", Source!G1074, ""))</f>
        <v>Итого по разделу: Монтажные (кровельные) работы</v>
      </c>
      <c r="B1266" s="81"/>
      <c r="C1266" s="81"/>
      <c r="D1266" s="81"/>
      <c r="E1266" s="81"/>
      <c r="F1266" s="81"/>
      <c r="G1266" s="81"/>
      <c r="H1266" s="81"/>
      <c r="I1266" s="79">
        <f>SUM(O1077:O1265)</f>
        <v>66688.240000000005</v>
      </c>
      <c r="J1266" s="80"/>
      <c r="K1266" s="79">
        <f>SUM(P1077:P1265)</f>
        <v>886981.99</v>
      </c>
      <c r="L1266" s="80"/>
    </row>
    <row r="1267" spans="1:27" hidden="1" x14ac:dyDescent="0.2">
      <c r="A1267" t="s">
        <v>320</v>
      </c>
      <c r="I1267">
        <f>SUM(AC1077:AC1266)</f>
        <v>0</v>
      </c>
      <c r="K1267">
        <f>SUM(AD1077:AD1266)</f>
        <v>0</v>
      </c>
    </row>
    <row r="1268" spans="1:27" hidden="1" x14ac:dyDescent="0.2">
      <c r="A1268" t="s">
        <v>321</v>
      </c>
      <c r="I1268">
        <f>SUM(AE1077:AE1267)</f>
        <v>0</v>
      </c>
      <c r="K1268">
        <f>SUM(AF1077:AF1267)</f>
        <v>0</v>
      </c>
    </row>
    <row r="1270" spans="1:27" ht="16.5" x14ac:dyDescent="0.25">
      <c r="A1270" s="75" t="str">
        <f>CONCATENATE("Раздел: ",IF(Source!G1104&lt;&gt;"Новый раздел", Source!G1104, ""))</f>
        <v>Раздел: Секция  в осях Ж-З (Подъезд №6)</v>
      </c>
      <c r="B1270" s="75"/>
      <c r="C1270" s="75"/>
      <c r="D1270" s="75"/>
      <c r="E1270" s="75"/>
      <c r="F1270" s="75"/>
      <c r="G1270" s="75"/>
      <c r="H1270" s="75"/>
      <c r="I1270" s="75"/>
      <c r="J1270" s="75"/>
      <c r="K1270" s="75"/>
      <c r="L1270" s="75"/>
    </row>
    <row r="1272" spans="1:27" ht="16.5" x14ac:dyDescent="0.25">
      <c r="A1272" s="75" t="str">
        <f>CONCATENATE("Подраздел: ",IF(Source!G1108&lt;&gt;"Новый подраздел", Source!G1108, ""))</f>
        <v>Подраздел: Демонтажные и подготовительные  работы</v>
      </c>
      <c r="B1272" s="75"/>
      <c r="C1272" s="75"/>
      <c r="D1272" s="75"/>
      <c r="E1272" s="75"/>
      <c r="F1272" s="75"/>
      <c r="G1272" s="75"/>
      <c r="H1272" s="75"/>
      <c r="I1272" s="75"/>
      <c r="J1272" s="75"/>
      <c r="K1272" s="75"/>
      <c r="L1272" s="75"/>
    </row>
    <row r="1273" spans="1:27" ht="42.75" x14ac:dyDescent="0.2">
      <c r="A1273" s="26">
        <v>1</v>
      </c>
      <c r="B1273" s="26">
        <v>1</v>
      </c>
      <c r="C1273" s="26" t="str">
        <f>Source!F1112</f>
        <v>6.61-26-1</v>
      </c>
      <c r="D1273" s="26" t="s">
        <v>21</v>
      </c>
      <c r="E1273" s="27" t="str">
        <f>Source!H1112</f>
        <v>100 м2</v>
      </c>
      <c r="F1273" s="10">
        <f>Source!I1112</f>
        <v>1.83E-2</v>
      </c>
      <c r="G1273" s="29"/>
      <c r="H1273" s="28"/>
      <c r="I1273" s="10"/>
      <c r="J1273" s="29"/>
      <c r="K1273" s="10"/>
      <c r="L1273" s="29"/>
      <c r="Q1273">
        <f>ROUND((Source!DN1112/100)*ROUND((ROUND((Source!AF1112*Source!AV1112*Source!I1112),2)),2), 2)</f>
        <v>8.6</v>
      </c>
      <c r="R1273">
        <f>Source!X1112</f>
        <v>198.58</v>
      </c>
      <c r="S1273">
        <f>ROUND((Source!DO1112/100)*ROUND((ROUND((Source!AF1112*Source!AV1112*Source!I1112),2)),2), 2)</f>
        <v>5.91</v>
      </c>
      <c r="T1273">
        <f>Source!Y1112</f>
        <v>116.31</v>
      </c>
      <c r="U1273">
        <f>ROUND((175/100)*ROUND((ROUND((Source!AE1112*Source!AV1112*Source!I1112),2)),2), 2)</f>
        <v>0</v>
      </c>
      <c r="V1273">
        <f>ROUND((160/100)*ROUND(ROUND((ROUND((Source!AE1112*Source!AV1112*Source!I1112),2)*Source!BS1112),2), 2), 2)</f>
        <v>0</v>
      </c>
    </row>
    <row r="1274" spans="1:27" x14ac:dyDescent="0.2">
      <c r="D1274" s="30" t="str">
        <f>"Объем: "&amp;Source!I1112&amp;"=1,83/"&amp;"100"</f>
        <v>Объем: 0,0183=1,83/100</v>
      </c>
    </row>
    <row r="1275" spans="1:27" ht="14.25" x14ac:dyDescent="0.2">
      <c r="A1275" s="26"/>
      <c r="B1275" s="26"/>
      <c r="C1275" s="26"/>
      <c r="D1275" s="26" t="s">
        <v>313</v>
      </c>
      <c r="E1275" s="27"/>
      <c r="F1275" s="10"/>
      <c r="G1275" s="29">
        <f>Source!AO1112</f>
        <v>587.65</v>
      </c>
      <c r="H1275" s="28" t="str">
        <f>Source!DG1112</f>
        <v/>
      </c>
      <c r="I1275" s="10">
        <f>Source!AV1112</f>
        <v>1</v>
      </c>
      <c r="J1275" s="29">
        <f>ROUND((ROUND((Source!AF1112*Source!AV1112*Source!I1112),2)),2)</f>
        <v>10.75</v>
      </c>
      <c r="K1275" s="10">
        <f>IF(Source!BA1112&lt;&gt; 0, Source!BA1112, 1)</f>
        <v>26.39</v>
      </c>
      <c r="L1275" s="29">
        <f>Source!S1112</f>
        <v>283.69</v>
      </c>
      <c r="W1275">
        <f>J1275</f>
        <v>10.75</v>
      </c>
    </row>
    <row r="1276" spans="1:27" ht="28.5" x14ac:dyDescent="0.2">
      <c r="A1276" s="26" t="s">
        <v>27</v>
      </c>
      <c r="B1276" s="26" t="s">
        <v>27</v>
      </c>
      <c r="C1276" s="26" t="str">
        <f>Source!F1113</f>
        <v>9999990001</v>
      </c>
      <c r="D1276" s="26" t="s">
        <v>29</v>
      </c>
      <c r="E1276" s="27" t="str">
        <f>Source!H1113</f>
        <v>т</v>
      </c>
      <c r="F1276" s="10">
        <f>Source!I1113</f>
        <v>-8.4180000000000005E-2</v>
      </c>
      <c r="G1276" s="29">
        <f>Source!AK1113</f>
        <v>0</v>
      </c>
      <c r="H1276" s="31" t="s">
        <v>3</v>
      </c>
      <c r="I1276" s="10">
        <f>Source!AW1113</f>
        <v>1</v>
      </c>
      <c r="J1276" s="29">
        <f>ROUND((ROUND((Source!AC1113*Source!AW1113*Source!I1113),2)),2)+(ROUND((ROUND(((Source!ET1113)*Source!AV1113*Source!I1113),2)),2)+ROUND((ROUND(((Source!AE1113-(Source!EU1113))*Source!AV1113*Source!I1113),2)),2))+ROUND((ROUND((Source!AF1113*Source!AV1113*Source!I1113),2)),2)</f>
        <v>0</v>
      </c>
      <c r="K1276" s="10">
        <f>IF(Source!BC1113&lt;&gt; 0, Source!BC1113, 1)</f>
        <v>1</v>
      </c>
      <c r="L1276" s="29">
        <f>Source!O1113</f>
        <v>0</v>
      </c>
      <c r="Q1276">
        <f>ROUND((Source!DN1113/100)*ROUND((ROUND((Source!AF1113*Source!AV1113*Source!I1113),2)),2), 2)</f>
        <v>0</v>
      </c>
      <c r="R1276">
        <f>Source!X1113</f>
        <v>0</v>
      </c>
      <c r="S1276">
        <f>ROUND((Source!DO1113/100)*ROUND((ROUND((Source!AF1113*Source!AV1113*Source!I1113),2)),2), 2)</f>
        <v>0</v>
      </c>
      <c r="T1276">
        <f>Source!Y1113</f>
        <v>0</v>
      </c>
      <c r="U1276">
        <f>ROUND((175/100)*ROUND((ROUND((Source!AE1113*Source!AV1113*Source!I1113),2)),2), 2)</f>
        <v>0</v>
      </c>
      <c r="V1276">
        <f>ROUND((160/100)*ROUND(ROUND((ROUND((Source!AE1113*Source!AV1113*Source!I1113),2)*Source!BS1113),2), 2), 2)</f>
        <v>0</v>
      </c>
      <c r="X1276">
        <f>IF(Source!BI1113&lt;=1,J1276, 0)</f>
        <v>0</v>
      </c>
      <c r="Y1276">
        <f>IF(Source!BI1113=2,J1276, 0)</f>
        <v>0</v>
      </c>
      <c r="Z1276">
        <f>IF(Source!BI1113=3,J1276, 0)</f>
        <v>0</v>
      </c>
      <c r="AA1276">
        <f>IF(Source!BI1113=4,J1276, 0)</f>
        <v>0</v>
      </c>
    </row>
    <row r="1277" spans="1:27" ht="14.25" x14ac:dyDescent="0.2">
      <c r="A1277" s="26"/>
      <c r="B1277" s="26"/>
      <c r="C1277" s="26"/>
      <c r="D1277" s="26" t="s">
        <v>314</v>
      </c>
      <c r="E1277" s="27" t="s">
        <v>315</v>
      </c>
      <c r="F1277" s="10">
        <f>Source!DN1112</f>
        <v>80</v>
      </c>
      <c r="G1277" s="29"/>
      <c r="H1277" s="28"/>
      <c r="I1277" s="10"/>
      <c r="J1277" s="29">
        <f>SUM(Q1273:Q1276)</f>
        <v>8.6</v>
      </c>
      <c r="K1277" s="10">
        <f>Source!BZ1112</f>
        <v>70</v>
      </c>
      <c r="L1277" s="29">
        <f>SUM(R1273:R1276)</f>
        <v>198.58</v>
      </c>
    </row>
    <row r="1278" spans="1:27" ht="14.25" x14ac:dyDescent="0.2">
      <c r="A1278" s="26"/>
      <c r="B1278" s="26"/>
      <c r="C1278" s="26"/>
      <c r="D1278" s="26" t="s">
        <v>316</v>
      </c>
      <c r="E1278" s="27" t="s">
        <v>315</v>
      </c>
      <c r="F1278" s="10">
        <f>Source!DO1112</f>
        <v>55</v>
      </c>
      <c r="G1278" s="29"/>
      <c r="H1278" s="28"/>
      <c r="I1278" s="10"/>
      <c r="J1278" s="29">
        <f>SUM(S1273:S1277)</f>
        <v>5.91</v>
      </c>
      <c r="K1278" s="10">
        <f>Source!CA1112</f>
        <v>41</v>
      </c>
      <c r="L1278" s="29">
        <f>SUM(T1273:T1277)</f>
        <v>116.31</v>
      </c>
    </row>
    <row r="1279" spans="1:27" ht="14.25" x14ac:dyDescent="0.2">
      <c r="A1279" s="34"/>
      <c r="B1279" s="34"/>
      <c r="C1279" s="34"/>
      <c r="D1279" s="34" t="s">
        <v>317</v>
      </c>
      <c r="E1279" s="35" t="s">
        <v>318</v>
      </c>
      <c r="F1279" s="36">
        <f>Source!AQ1112</f>
        <v>57.5</v>
      </c>
      <c r="G1279" s="37"/>
      <c r="H1279" s="38" t="str">
        <f>Source!DI1112</f>
        <v/>
      </c>
      <c r="I1279" s="36">
        <f>Source!AV1112</f>
        <v>1</v>
      </c>
      <c r="J1279" s="37">
        <f>Source!U1112</f>
        <v>1.0522499999999999</v>
      </c>
      <c r="K1279" s="36"/>
      <c r="L1279" s="37"/>
    </row>
    <row r="1280" spans="1:27" ht="15" x14ac:dyDescent="0.25">
      <c r="A1280" s="39"/>
      <c r="B1280" s="39"/>
      <c r="C1280" s="39"/>
      <c r="D1280" s="40" t="s">
        <v>319</v>
      </c>
      <c r="E1280" s="39"/>
      <c r="F1280" s="39"/>
      <c r="G1280" s="39"/>
      <c r="H1280" s="39"/>
      <c r="I1280" s="76">
        <f>J1275+J1277+J1278+SUM(J1276:J1276)</f>
        <v>25.26</v>
      </c>
      <c r="J1280" s="76"/>
      <c r="K1280" s="76">
        <f>L1275+L1277+L1278+SUM(L1276:L1276)</f>
        <v>598.57999999999993</v>
      </c>
      <c r="L1280" s="76"/>
      <c r="O1280" s="32">
        <f>J1275+J1277+J1278+SUM(J1276:J1276)</f>
        <v>25.26</v>
      </c>
      <c r="P1280" s="32">
        <f>L1275+L1277+L1278+SUM(L1276:L1276)</f>
        <v>598.57999999999993</v>
      </c>
      <c r="X1280">
        <f>IF(Source!BI1112&lt;=1,J1275+J1277+J1278-0, 0)</f>
        <v>25.26</v>
      </c>
      <c r="Y1280">
        <f>IF(Source!BI1112=2,J1275+J1277+J1278-0, 0)</f>
        <v>0</v>
      </c>
      <c r="Z1280">
        <f>IF(Source!BI1112=3,J1275+J1277+J1278-0, 0)</f>
        <v>0</v>
      </c>
      <c r="AA1280">
        <f>IF(Source!BI1112=4,J1275+J1277+J1278,0)</f>
        <v>0</v>
      </c>
    </row>
    <row r="1282" spans="1:27" ht="42.75" x14ac:dyDescent="0.2">
      <c r="A1282" s="26">
        <v>2</v>
      </c>
      <c r="B1282" s="26">
        <v>2</v>
      </c>
      <c r="C1282" s="26" t="str">
        <f>Source!F1114</f>
        <v>6.62-31-1</v>
      </c>
      <c r="D1282" s="26" t="s">
        <v>33</v>
      </c>
      <c r="E1282" s="27" t="str">
        <f>Source!H1114</f>
        <v>1 м2 поверхности</v>
      </c>
      <c r="F1282" s="10">
        <f>Source!I1114</f>
        <v>2.0499999999999998</v>
      </c>
      <c r="G1282" s="29"/>
      <c r="H1282" s="28"/>
      <c r="I1282" s="10"/>
      <c r="J1282" s="29"/>
      <c r="K1282" s="10"/>
      <c r="L1282" s="29"/>
      <c r="Q1282">
        <f>ROUND((Source!DN1114/100)*ROUND((ROUND((Source!AF1114*Source!AV1114*Source!I1114),2)),2), 2)</f>
        <v>12.57</v>
      </c>
      <c r="R1282">
        <f>Source!X1114</f>
        <v>275.33</v>
      </c>
      <c r="S1282">
        <f>ROUND((Source!DO1114/100)*ROUND((ROUND((Source!AF1114*Source!AV1114*Source!I1114),2)),2), 2)</f>
        <v>8.0399999999999991</v>
      </c>
      <c r="T1282">
        <f>Source!Y1114</f>
        <v>136.01</v>
      </c>
      <c r="U1282">
        <f>ROUND((175/100)*ROUND((ROUND((Source!AE1114*Source!AV1114*Source!I1114),2)),2), 2)</f>
        <v>0</v>
      </c>
      <c r="V1282">
        <f>ROUND((160/100)*ROUND(ROUND((ROUND((Source!AE1114*Source!AV1114*Source!I1114),2)*Source!BS1114),2), 2), 2)</f>
        <v>0</v>
      </c>
    </row>
    <row r="1283" spans="1:27" ht="14.25" x14ac:dyDescent="0.2">
      <c r="A1283" s="26"/>
      <c r="B1283" s="26"/>
      <c r="C1283" s="26"/>
      <c r="D1283" s="26" t="s">
        <v>313</v>
      </c>
      <c r="E1283" s="27"/>
      <c r="F1283" s="10"/>
      <c r="G1283" s="29">
        <f>Source!AO1114</f>
        <v>6.13</v>
      </c>
      <c r="H1283" s="28" t="str">
        <f>Source!DG1114</f>
        <v/>
      </c>
      <c r="I1283" s="10">
        <f>Source!AV1114</f>
        <v>1</v>
      </c>
      <c r="J1283" s="29">
        <f>ROUND((ROUND((Source!AF1114*Source!AV1114*Source!I1114),2)),2)</f>
        <v>12.57</v>
      </c>
      <c r="K1283" s="10">
        <f>IF(Source!BA1114&lt;&gt; 0, Source!BA1114, 1)</f>
        <v>26.39</v>
      </c>
      <c r="L1283" s="29">
        <f>Source!S1114</f>
        <v>331.72</v>
      </c>
      <c r="W1283">
        <f>J1283</f>
        <v>12.57</v>
      </c>
    </row>
    <row r="1284" spans="1:27" ht="14.25" x14ac:dyDescent="0.2">
      <c r="A1284" s="26"/>
      <c r="B1284" s="26"/>
      <c r="C1284" s="26"/>
      <c r="D1284" s="26" t="s">
        <v>314</v>
      </c>
      <c r="E1284" s="27" t="s">
        <v>315</v>
      </c>
      <c r="F1284" s="10">
        <f>Source!DN1114</f>
        <v>100</v>
      </c>
      <c r="G1284" s="29"/>
      <c r="H1284" s="28"/>
      <c r="I1284" s="10"/>
      <c r="J1284" s="29">
        <f>SUM(Q1282:Q1283)</f>
        <v>12.57</v>
      </c>
      <c r="K1284" s="10">
        <f>Source!BZ1114</f>
        <v>83</v>
      </c>
      <c r="L1284" s="29">
        <f>SUM(R1282:R1283)</f>
        <v>275.33</v>
      </c>
    </row>
    <row r="1285" spans="1:27" ht="14.25" x14ac:dyDescent="0.2">
      <c r="A1285" s="26"/>
      <c r="B1285" s="26"/>
      <c r="C1285" s="26"/>
      <c r="D1285" s="26" t="s">
        <v>316</v>
      </c>
      <c r="E1285" s="27" t="s">
        <v>315</v>
      </c>
      <c r="F1285" s="10">
        <f>Source!DO1114</f>
        <v>64</v>
      </c>
      <c r="G1285" s="29"/>
      <c r="H1285" s="28"/>
      <c r="I1285" s="10"/>
      <c r="J1285" s="29">
        <f>SUM(S1282:S1284)</f>
        <v>8.0399999999999991</v>
      </c>
      <c r="K1285" s="10">
        <f>Source!CA1114</f>
        <v>41</v>
      </c>
      <c r="L1285" s="29">
        <f>SUM(T1282:T1284)</f>
        <v>136.01</v>
      </c>
    </row>
    <row r="1286" spans="1:27" ht="14.25" x14ac:dyDescent="0.2">
      <c r="A1286" s="34"/>
      <c r="B1286" s="34"/>
      <c r="C1286" s="34"/>
      <c r="D1286" s="34" t="s">
        <v>317</v>
      </c>
      <c r="E1286" s="35" t="s">
        <v>318</v>
      </c>
      <c r="F1286" s="36">
        <f>Source!AQ1114</f>
        <v>0.6</v>
      </c>
      <c r="G1286" s="37"/>
      <c r="H1286" s="38" t="str">
        <f>Source!DI1114</f>
        <v/>
      </c>
      <c r="I1286" s="36">
        <f>Source!AV1114</f>
        <v>1</v>
      </c>
      <c r="J1286" s="37">
        <f>Source!U1114</f>
        <v>1.2299999999999998</v>
      </c>
      <c r="K1286" s="36"/>
      <c r="L1286" s="37"/>
    </row>
    <row r="1287" spans="1:27" ht="15" x14ac:dyDescent="0.25">
      <c r="A1287" s="39"/>
      <c r="B1287" s="39"/>
      <c r="C1287" s="39"/>
      <c r="D1287" s="40" t="s">
        <v>319</v>
      </c>
      <c r="E1287" s="39"/>
      <c r="F1287" s="39"/>
      <c r="G1287" s="39"/>
      <c r="H1287" s="39"/>
      <c r="I1287" s="76">
        <f>J1283+J1284+J1285</f>
        <v>33.18</v>
      </c>
      <c r="J1287" s="76"/>
      <c r="K1287" s="76">
        <f>L1283+L1284+L1285</f>
        <v>743.06</v>
      </c>
      <c r="L1287" s="76"/>
      <c r="O1287" s="32">
        <f>J1283+J1284+J1285</f>
        <v>33.18</v>
      </c>
      <c r="P1287" s="32">
        <f>L1283+L1284+L1285</f>
        <v>743.06</v>
      </c>
      <c r="X1287">
        <f>IF(Source!BI1114&lt;=1,J1283+J1284+J1285-0, 0)</f>
        <v>33.18</v>
      </c>
      <c r="Y1287">
        <f>IF(Source!BI1114=2,J1283+J1284+J1285-0, 0)</f>
        <v>0</v>
      </c>
      <c r="Z1287">
        <f>IF(Source!BI1114=3,J1283+J1284+J1285-0, 0)</f>
        <v>0</v>
      </c>
      <c r="AA1287">
        <f>IF(Source!BI1114=4,J1283+J1284+J1285,0)</f>
        <v>0</v>
      </c>
    </row>
    <row r="1289" spans="1:27" ht="28.5" x14ac:dyDescent="0.2">
      <c r="A1289" s="26">
        <v>3</v>
      </c>
      <c r="B1289" s="26">
        <v>3</v>
      </c>
      <c r="C1289" s="26" t="str">
        <f>Source!F1115</f>
        <v>6.58-2-1</v>
      </c>
      <c r="D1289" s="26" t="s">
        <v>40</v>
      </c>
      <c r="E1289" s="27" t="str">
        <f>Source!H1115</f>
        <v>100 м2</v>
      </c>
      <c r="F1289" s="10">
        <f>Source!I1115</f>
        <v>2.6499999999999999E-2</v>
      </c>
      <c r="G1289" s="29"/>
      <c r="H1289" s="28"/>
      <c r="I1289" s="10"/>
      <c r="J1289" s="29"/>
      <c r="K1289" s="10"/>
      <c r="L1289" s="29"/>
      <c r="Q1289">
        <f>ROUND((Source!DN1115/100)*ROUND((ROUND((Source!AF1115*Source!AV1115*Source!I1115),2)),2), 2)</f>
        <v>4.0599999999999996</v>
      </c>
      <c r="R1289">
        <f>Source!X1115</f>
        <v>93.66</v>
      </c>
      <c r="S1289">
        <f>ROUND((Source!DO1115/100)*ROUND((ROUND((Source!AF1115*Source!AV1115*Source!I1115),2)),2), 2)</f>
        <v>2.79</v>
      </c>
      <c r="T1289">
        <f>Source!Y1115</f>
        <v>54.86</v>
      </c>
      <c r="U1289">
        <f>ROUND((175/100)*ROUND((ROUND((Source!AE1115*Source!AV1115*Source!I1115),2)),2), 2)</f>
        <v>0</v>
      </c>
      <c r="V1289">
        <f>ROUND((160/100)*ROUND(ROUND((ROUND((Source!AE1115*Source!AV1115*Source!I1115),2)*Source!BS1115),2), 2), 2)</f>
        <v>0</v>
      </c>
    </row>
    <row r="1290" spans="1:27" x14ac:dyDescent="0.2">
      <c r="D1290" s="30" t="str">
        <f>"Объем: "&amp;Source!I1115&amp;"=2,65/"&amp;"100"</f>
        <v>Объем: 0,0265=2,65/100</v>
      </c>
    </row>
    <row r="1291" spans="1:27" ht="14.25" x14ac:dyDescent="0.2">
      <c r="A1291" s="26"/>
      <c r="B1291" s="26"/>
      <c r="C1291" s="26"/>
      <c r="D1291" s="26" t="s">
        <v>313</v>
      </c>
      <c r="E1291" s="27"/>
      <c r="F1291" s="10"/>
      <c r="G1291" s="29">
        <f>Source!AO1115</f>
        <v>191.34</v>
      </c>
      <c r="H1291" s="28" t="str">
        <f>Source!DG1115</f>
        <v/>
      </c>
      <c r="I1291" s="10">
        <f>Source!AV1115</f>
        <v>1</v>
      </c>
      <c r="J1291" s="29">
        <f>ROUND((ROUND((Source!AF1115*Source!AV1115*Source!I1115),2)),2)</f>
        <v>5.07</v>
      </c>
      <c r="K1291" s="10">
        <f>IF(Source!BA1115&lt;&gt; 0, Source!BA1115, 1)</f>
        <v>26.39</v>
      </c>
      <c r="L1291" s="29">
        <f>Source!S1115</f>
        <v>133.80000000000001</v>
      </c>
      <c r="W1291">
        <f>J1291</f>
        <v>5.07</v>
      </c>
    </row>
    <row r="1292" spans="1:27" ht="28.5" x14ac:dyDescent="0.2">
      <c r="A1292" s="26" t="s">
        <v>44</v>
      </c>
      <c r="B1292" s="26" t="s">
        <v>44</v>
      </c>
      <c r="C1292" s="26" t="str">
        <f>Source!F1116</f>
        <v>9999990001</v>
      </c>
      <c r="D1292" s="26" t="s">
        <v>29</v>
      </c>
      <c r="E1292" s="27" t="str">
        <f>Source!H1116</f>
        <v>т</v>
      </c>
      <c r="F1292" s="10">
        <f>Source!I1116</f>
        <v>-2.7029999999999998E-2</v>
      </c>
      <c r="G1292" s="29">
        <f>Source!AK1116</f>
        <v>0</v>
      </c>
      <c r="H1292" s="31" t="s">
        <v>3</v>
      </c>
      <c r="I1292" s="10">
        <f>Source!AW1116</f>
        <v>1</v>
      </c>
      <c r="J1292" s="29">
        <f>ROUND((ROUND((Source!AC1116*Source!AW1116*Source!I1116),2)),2)+(ROUND((ROUND(((Source!ET1116)*Source!AV1116*Source!I1116),2)),2)+ROUND((ROUND(((Source!AE1116-(Source!EU1116))*Source!AV1116*Source!I1116),2)),2))+ROUND((ROUND((Source!AF1116*Source!AV1116*Source!I1116),2)),2)</f>
        <v>0</v>
      </c>
      <c r="K1292" s="10">
        <f>IF(Source!BC1116&lt;&gt; 0, Source!BC1116, 1)</f>
        <v>1</v>
      </c>
      <c r="L1292" s="29">
        <f>Source!O1116</f>
        <v>0</v>
      </c>
      <c r="Q1292">
        <f>ROUND((Source!DN1116/100)*ROUND((ROUND((Source!AF1116*Source!AV1116*Source!I1116),2)),2), 2)</f>
        <v>0</v>
      </c>
      <c r="R1292">
        <f>Source!X1116</f>
        <v>0</v>
      </c>
      <c r="S1292">
        <f>ROUND((Source!DO1116/100)*ROUND((ROUND((Source!AF1116*Source!AV1116*Source!I1116),2)),2), 2)</f>
        <v>0</v>
      </c>
      <c r="T1292">
        <f>Source!Y1116</f>
        <v>0</v>
      </c>
      <c r="U1292">
        <f>ROUND((175/100)*ROUND((ROUND((Source!AE1116*Source!AV1116*Source!I1116),2)),2), 2)</f>
        <v>0</v>
      </c>
      <c r="V1292">
        <f>ROUND((160/100)*ROUND(ROUND((ROUND((Source!AE1116*Source!AV1116*Source!I1116),2)*Source!BS1116),2), 2), 2)</f>
        <v>0</v>
      </c>
      <c r="X1292">
        <f>IF(Source!BI1116&lt;=1,J1292, 0)</f>
        <v>0</v>
      </c>
      <c r="Y1292">
        <f>IF(Source!BI1116=2,J1292, 0)</f>
        <v>0</v>
      </c>
      <c r="Z1292">
        <f>IF(Source!BI1116=3,J1292, 0)</f>
        <v>0</v>
      </c>
      <c r="AA1292">
        <f>IF(Source!BI1116=4,J1292, 0)</f>
        <v>0</v>
      </c>
    </row>
    <row r="1293" spans="1:27" ht="14.25" x14ac:dyDescent="0.2">
      <c r="A1293" s="26"/>
      <c r="B1293" s="26"/>
      <c r="C1293" s="26"/>
      <c r="D1293" s="26" t="s">
        <v>314</v>
      </c>
      <c r="E1293" s="27" t="s">
        <v>315</v>
      </c>
      <c r="F1293" s="10">
        <f>Source!DN1115</f>
        <v>80</v>
      </c>
      <c r="G1293" s="29"/>
      <c r="H1293" s="28"/>
      <c r="I1293" s="10"/>
      <c r="J1293" s="29">
        <f>SUM(Q1289:Q1292)</f>
        <v>4.0599999999999996</v>
      </c>
      <c r="K1293" s="10">
        <f>Source!BZ1115</f>
        <v>70</v>
      </c>
      <c r="L1293" s="29">
        <f>SUM(R1289:R1292)</f>
        <v>93.66</v>
      </c>
    </row>
    <row r="1294" spans="1:27" ht="14.25" x14ac:dyDescent="0.2">
      <c r="A1294" s="26"/>
      <c r="B1294" s="26"/>
      <c r="C1294" s="26"/>
      <c r="D1294" s="26" t="s">
        <v>316</v>
      </c>
      <c r="E1294" s="27" t="s">
        <v>315</v>
      </c>
      <c r="F1294" s="10">
        <f>Source!DO1115</f>
        <v>55</v>
      </c>
      <c r="G1294" s="29"/>
      <c r="H1294" s="28"/>
      <c r="I1294" s="10"/>
      <c r="J1294" s="29">
        <f>SUM(S1289:S1293)</f>
        <v>2.79</v>
      </c>
      <c r="K1294" s="10">
        <f>Source!CA1115</f>
        <v>41</v>
      </c>
      <c r="L1294" s="29">
        <f>SUM(T1289:T1293)</f>
        <v>54.86</v>
      </c>
    </row>
    <row r="1295" spans="1:27" ht="14.25" x14ac:dyDescent="0.2">
      <c r="A1295" s="34"/>
      <c r="B1295" s="34"/>
      <c r="C1295" s="34"/>
      <c r="D1295" s="34" t="s">
        <v>317</v>
      </c>
      <c r="E1295" s="35" t="s">
        <v>318</v>
      </c>
      <c r="F1295" s="36">
        <f>Source!AQ1115</f>
        <v>17.41</v>
      </c>
      <c r="G1295" s="37"/>
      <c r="H1295" s="38" t="str">
        <f>Source!DI1115</f>
        <v/>
      </c>
      <c r="I1295" s="36">
        <f>Source!AV1115</f>
        <v>1</v>
      </c>
      <c r="J1295" s="37">
        <f>Source!U1115</f>
        <v>0.46136499999999997</v>
      </c>
      <c r="K1295" s="36"/>
      <c r="L1295" s="37"/>
    </row>
    <row r="1296" spans="1:27" ht="15" x14ac:dyDescent="0.25">
      <c r="A1296" s="39"/>
      <c r="B1296" s="39"/>
      <c r="C1296" s="39"/>
      <c r="D1296" s="40" t="s">
        <v>319</v>
      </c>
      <c r="E1296" s="39"/>
      <c r="F1296" s="39"/>
      <c r="G1296" s="39"/>
      <c r="H1296" s="39"/>
      <c r="I1296" s="76">
        <f>J1291+J1293+J1294+SUM(J1292:J1292)</f>
        <v>11.919999999999998</v>
      </c>
      <c r="J1296" s="76"/>
      <c r="K1296" s="76">
        <f>L1291+L1293+L1294+SUM(L1292:L1292)</f>
        <v>282.32</v>
      </c>
      <c r="L1296" s="76"/>
      <c r="O1296" s="32">
        <f>J1291+J1293+J1294+SUM(J1292:J1292)</f>
        <v>11.919999999999998</v>
      </c>
      <c r="P1296" s="32">
        <f>L1291+L1293+L1294+SUM(L1292:L1292)</f>
        <v>282.32</v>
      </c>
      <c r="X1296">
        <f>IF(Source!BI1115&lt;=1,J1291+J1293+J1294-0, 0)</f>
        <v>11.919999999999998</v>
      </c>
      <c r="Y1296">
        <f>IF(Source!BI1115=2,J1291+J1293+J1294-0, 0)</f>
        <v>0</v>
      </c>
      <c r="Z1296">
        <f>IF(Source!BI1115=3,J1291+J1293+J1294-0, 0)</f>
        <v>0</v>
      </c>
      <c r="AA1296">
        <f>IF(Source!BI1115=4,J1291+J1293+J1294,0)</f>
        <v>0</v>
      </c>
    </row>
    <row r="1298" spans="1:27" ht="42.75" x14ac:dyDescent="0.2">
      <c r="A1298" s="26">
        <v>4</v>
      </c>
      <c r="B1298" s="26">
        <v>4</v>
      </c>
      <c r="C1298" s="26" t="str">
        <f>Source!F1117</f>
        <v>6.65-24-1</v>
      </c>
      <c r="D1298" s="26" t="s">
        <v>47</v>
      </c>
      <c r="E1298" s="27" t="str">
        <f>Source!H1117</f>
        <v>100 м</v>
      </c>
      <c r="F1298" s="10">
        <f>Source!I1117</f>
        <v>0.02</v>
      </c>
      <c r="G1298" s="29"/>
      <c r="H1298" s="28"/>
      <c r="I1298" s="10"/>
      <c r="J1298" s="29"/>
      <c r="K1298" s="10"/>
      <c r="L1298" s="29"/>
      <c r="Q1298">
        <f>ROUND((Source!DN1117/100)*ROUND((ROUND((Source!AF1117*Source!AV1117*Source!I1117),2)),2), 2)</f>
        <v>5.0199999999999996</v>
      </c>
      <c r="R1298">
        <f>Source!X1117</f>
        <v>108.31</v>
      </c>
      <c r="S1298">
        <f>ROUND((Source!DO1117/100)*ROUND((ROUND((Source!AF1117*Source!AV1117*Source!I1117),2)),2), 2)</f>
        <v>3.37</v>
      </c>
      <c r="T1298">
        <f>Source!Y1117</f>
        <v>49.34</v>
      </c>
      <c r="U1298">
        <f>ROUND((175/100)*ROUND((ROUND((Source!AE1117*Source!AV1117*Source!I1117),2)),2), 2)</f>
        <v>0</v>
      </c>
      <c r="V1298">
        <f>ROUND((160/100)*ROUND(ROUND((ROUND((Source!AE1117*Source!AV1117*Source!I1117),2)*Source!BS1117),2), 2), 2)</f>
        <v>0</v>
      </c>
    </row>
    <row r="1299" spans="1:27" x14ac:dyDescent="0.2">
      <c r="D1299" s="30" t="str">
        <f>"Объем: "&amp;Source!I1117&amp;"=2/"&amp;"100"</f>
        <v>Объем: 0,02=2/100</v>
      </c>
    </row>
    <row r="1300" spans="1:27" ht="14.25" x14ac:dyDescent="0.2">
      <c r="A1300" s="26"/>
      <c r="B1300" s="26"/>
      <c r="C1300" s="26"/>
      <c r="D1300" s="26" t="s">
        <v>313</v>
      </c>
      <c r="E1300" s="27"/>
      <c r="F1300" s="10"/>
      <c r="G1300" s="29">
        <f>Source!AO1117</f>
        <v>227.82</v>
      </c>
      <c r="H1300" s="28" t="str">
        <f>Source!DG1117</f>
        <v/>
      </c>
      <c r="I1300" s="10">
        <f>Source!AV1117</f>
        <v>1</v>
      </c>
      <c r="J1300" s="29">
        <f>ROUND((ROUND((Source!AF1117*Source!AV1117*Source!I1117),2)),2)</f>
        <v>4.5599999999999996</v>
      </c>
      <c r="K1300" s="10">
        <f>IF(Source!BA1117&lt;&gt; 0, Source!BA1117, 1)</f>
        <v>26.39</v>
      </c>
      <c r="L1300" s="29">
        <f>Source!S1117</f>
        <v>120.34</v>
      </c>
      <c r="W1300">
        <f>J1300</f>
        <v>4.5599999999999996</v>
      </c>
    </row>
    <row r="1301" spans="1:27" ht="14.25" x14ac:dyDescent="0.2">
      <c r="A1301" s="26"/>
      <c r="B1301" s="26"/>
      <c r="C1301" s="26"/>
      <c r="D1301" s="26" t="s">
        <v>314</v>
      </c>
      <c r="E1301" s="27" t="s">
        <v>315</v>
      </c>
      <c r="F1301" s="10">
        <f>Source!DN1117</f>
        <v>110</v>
      </c>
      <c r="G1301" s="29"/>
      <c r="H1301" s="28"/>
      <c r="I1301" s="10"/>
      <c r="J1301" s="29">
        <f>SUM(Q1298:Q1300)</f>
        <v>5.0199999999999996</v>
      </c>
      <c r="K1301" s="10">
        <f>Source!BZ1117</f>
        <v>90</v>
      </c>
      <c r="L1301" s="29">
        <f>SUM(R1298:R1300)</f>
        <v>108.31</v>
      </c>
    </row>
    <row r="1302" spans="1:27" ht="14.25" x14ac:dyDescent="0.2">
      <c r="A1302" s="26"/>
      <c r="B1302" s="26"/>
      <c r="C1302" s="26"/>
      <c r="D1302" s="26" t="s">
        <v>316</v>
      </c>
      <c r="E1302" s="27" t="s">
        <v>315</v>
      </c>
      <c r="F1302" s="10">
        <f>Source!DO1117</f>
        <v>74</v>
      </c>
      <c r="G1302" s="29"/>
      <c r="H1302" s="28"/>
      <c r="I1302" s="10"/>
      <c r="J1302" s="29">
        <f>SUM(S1298:S1301)</f>
        <v>3.37</v>
      </c>
      <c r="K1302" s="10">
        <f>Source!CA1117</f>
        <v>41</v>
      </c>
      <c r="L1302" s="29">
        <f>SUM(T1298:T1301)</f>
        <v>49.34</v>
      </c>
    </row>
    <row r="1303" spans="1:27" ht="14.25" x14ac:dyDescent="0.2">
      <c r="A1303" s="34"/>
      <c r="B1303" s="34"/>
      <c r="C1303" s="34"/>
      <c r="D1303" s="34" t="s">
        <v>317</v>
      </c>
      <c r="E1303" s="35" t="s">
        <v>318</v>
      </c>
      <c r="F1303" s="36">
        <f>Source!AQ1117</f>
        <v>20.73</v>
      </c>
      <c r="G1303" s="37"/>
      <c r="H1303" s="38" t="str">
        <f>Source!DI1117</f>
        <v/>
      </c>
      <c r="I1303" s="36">
        <f>Source!AV1117</f>
        <v>1</v>
      </c>
      <c r="J1303" s="37">
        <f>Source!U1117</f>
        <v>0.41460000000000002</v>
      </c>
      <c r="K1303" s="36"/>
      <c r="L1303" s="37"/>
    </row>
    <row r="1304" spans="1:27" ht="15" x14ac:dyDescent="0.25">
      <c r="A1304" s="39"/>
      <c r="B1304" s="39"/>
      <c r="C1304" s="39"/>
      <c r="D1304" s="40" t="s">
        <v>319</v>
      </c>
      <c r="E1304" s="39"/>
      <c r="F1304" s="39"/>
      <c r="G1304" s="39"/>
      <c r="H1304" s="39"/>
      <c r="I1304" s="76">
        <f>J1300+J1301+J1302</f>
        <v>12.95</v>
      </c>
      <c r="J1304" s="76"/>
      <c r="K1304" s="76">
        <f>L1300+L1301+L1302</f>
        <v>277.99</v>
      </c>
      <c r="L1304" s="76"/>
      <c r="O1304" s="32">
        <f>J1300+J1301+J1302</f>
        <v>12.95</v>
      </c>
      <c r="P1304" s="32">
        <f>L1300+L1301+L1302</f>
        <v>277.99</v>
      </c>
      <c r="X1304">
        <f>IF(Source!BI1117&lt;=1,J1300+J1301+J1302-0, 0)</f>
        <v>12.95</v>
      </c>
      <c r="Y1304">
        <f>IF(Source!BI1117=2,J1300+J1301+J1302-0, 0)</f>
        <v>0</v>
      </c>
      <c r="Z1304">
        <f>IF(Source!BI1117=3,J1300+J1301+J1302-0, 0)</f>
        <v>0</v>
      </c>
      <c r="AA1304">
        <f>IF(Source!BI1117=4,J1300+J1301+J1302,0)</f>
        <v>0</v>
      </c>
    </row>
    <row r="1306" spans="1:27" ht="57" x14ac:dyDescent="0.2">
      <c r="A1306" s="26">
        <v>5</v>
      </c>
      <c r="B1306" s="26">
        <v>5</v>
      </c>
      <c r="C1306" s="26" t="str">
        <f>Source!F1118</f>
        <v>6.62-31-1</v>
      </c>
      <c r="D1306" s="26" t="s">
        <v>53</v>
      </c>
      <c r="E1306" s="27" t="str">
        <f>Source!H1118</f>
        <v>1 м2 поверхности</v>
      </c>
      <c r="F1306" s="10">
        <f>Source!I1118</f>
        <v>20.75</v>
      </c>
      <c r="G1306" s="29"/>
      <c r="H1306" s="28"/>
      <c r="I1306" s="10"/>
      <c r="J1306" s="29"/>
      <c r="K1306" s="10"/>
      <c r="L1306" s="29"/>
      <c r="Q1306">
        <f>ROUND((Source!DN1118/100)*ROUND((ROUND((Source!AF1118*Source!AV1118*Source!I1118),2)),2), 2)</f>
        <v>127.2</v>
      </c>
      <c r="R1306">
        <f>Source!X1118</f>
        <v>2786.15</v>
      </c>
      <c r="S1306">
        <f>ROUND((Source!DO1118/100)*ROUND((ROUND((Source!AF1118*Source!AV1118*Source!I1118),2)),2), 2)</f>
        <v>81.41</v>
      </c>
      <c r="T1306">
        <f>Source!Y1118</f>
        <v>1376.29</v>
      </c>
      <c r="U1306">
        <f>ROUND((175/100)*ROUND((ROUND((Source!AE1118*Source!AV1118*Source!I1118),2)),2), 2)</f>
        <v>0</v>
      </c>
      <c r="V1306">
        <f>ROUND((160/100)*ROUND(ROUND((ROUND((Source!AE1118*Source!AV1118*Source!I1118),2)*Source!BS1118),2), 2), 2)</f>
        <v>0</v>
      </c>
    </row>
    <row r="1307" spans="1:27" ht="14.25" x14ac:dyDescent="0.2">
      <c r="A1307" s="26"/>
      <c r="B1307" s="26"/>
      <c r="C1307" s="26"/>
      <c r="D1307" s="26" t="s">
        <v>313</v>
      </c>
      <c r="E1307" s="27"/>
      <c r="F1307" s="10"/>
      <c r="G1307" s="29">
        <f>Source!AO1118</f>
        <v>6.13</v>
      </c>
      <c r="H1307" s="28" t="str">
        <f>Source!DG1118</f>
        <v/>
      </c>
      <c r="I1307" s="10">
        <f>Source!AV1118</f>
        <v>1</v>
      </c>
      <c r="J1307" s="29">
        <f>ROUND((ROUND((Source!AF1118*Source!AV1118*Source!I1118),2)),2)</f>
        <v>127.2</v>
      </c>
      <c r="K1307" s="10">
        <f>IF(Source!BA1118&lt;&gt; 0, Source!BA1118, 1)</f>
        <v>26.39</v>
      </c>
      <c r="L1307" s="29">
        <f>Source!S1118</f>
        <v>3356.81</v>
      </c>
      <c r="W1307">
        <f>J1307</f>
        <v>127.2</v>
      </c>
    </row>
    <row r="1308" spans="1:27" ht="14.25" x14ac:dyDescent="0.2">
      <c r="A1308" s="26"/>
      <c r="B1308" s="26"/>
      <c r="C1308" s="26"/>
      <c r="D1308" s="26" t="s">
        <v>314</v>
      </c>
      <c r="E1308" s="27" t="s">
        <v>315</v>
      </c>
      <c r="F1308" s="10">
        <f>Source!DN1118</f>
        <v>100</v>
      </c>
      <c r="G1308" s="29"/>
      <c r="H1308" s="28"/>
      <c r="I1308" s="10"/>
      <c r="J1308" s="29">
        <f>SUM(Q1306:Q1307)</f>
        <v>127.2</v>
      </c>
      <c r="K1308" s="10">
        <f>Source!BZ1118</f>
        <v>83</v>
      </c>
      <c r="L1308" s="29">
        <f>SUM(R1306:R1307)</f>
        <v>2786.15</v>
      </c>
    </row>
    <row r="1309" spans="1:27" ht="14.25" x14ac:dyDescent="0.2">
      <c r="A1309" s="26"/>
      <c r="B1309" s="26"/>
      <c r="C1309" s="26"/>
      <c r="D1309" s="26" t="s">
        <v>316</v>
      </c>
      <c r="E1309" s="27" t="s">
        <v>315</v>
      </c>
      <c r="F1309" s="10">
        <f>Source!DO1118</f>
        <v>64</v>
      </c>
      <c r="G1309" s="29"/>
      <c r="H1309" s="28"/>
      <c r="I1309" s="10"/>
      <c r="J1309" s="29">
        <f>SUM(S1306:S1308)</f>
        <v>81.41</v>
      </c>
      <c r="K1309" s="10">
        <f>Source!CA1118</f>
        <v>41</v>
      </c>
      <c r="L1309" s="29">
        <f>SUM(T1306:T1308)</f>
        <v>1376.29</v>
      </c>
    </row>
    <row r="1310" spans="1:27" ht="14.25" x14ac:dyDescent="0.2">
      <c r="A1310" s="34"/>
      <c r="B1310" s="34"/>
      <c r="C1310" s="34"/>
      <c r="D1310" s="34" t="s">
        <v>317</v>
      </c>
      <c r="E1310" s="35" t="s">
        <v>318</v>
      </c>
      <c r="F1310" s="36">
        <f>Source!AQ1118</f>
        <v>0.6</v>
      </c>
      <c r="G1310" s="37"/>
      <c r="H1310" s="38" t="str">
        <f>Source!DI1118</f>
        <v/>
      </c>
      <c r="I1310" s="36">
        <f>Source!AV1118</f>
        <v>1</v>
      </c>
      <c r="J1310" s="37">
        <f>Source!U1118</f>
        <v>12.45</v>
      </c>
      <c r="K1310" s="36"/>
      <c r="L1310" s="37"/>
    </row>
    <row r="1311" spans="1:27" ht="15" x14ac:dyDescent="0.25">
      <c r="A1311" s="39"/>
      <c r="B1311" s="39"/>
      <c r="C1311" s="39"/>
      <c r="D1311" s="40" t="s">
        <v>319</v>
      </c>
      <c r="E1311" s="39"/>
      <c r="F1311" s="39"/>
      <c r="G1311" s="39"/>
      <c r="H1311" s="39"/>
      <c r="I1311" s="76">
        <f>J1307+J1308+J1309</f>
        <v>335.81</v>
      </c>
      <c r="J1311" s="76"/>
      <c r="K1311" s="76">
        <f>L1307+L1308+L1309</f>
        <v>7519.25</v>
      </c>
      <c r="L1311" s="76"/>
      <c r="O1311" s="32">
        <f>J1307+J1308+J1309</f>
        <v>335.81</v>
      </c>
      <c r="P1311" s="32">
        <f>L1307+L1308+L1309</f>
        <v>7519.25</v>
      </c>
      <c r="X1311">
        <f>IF(Source!BI1118&lt;=1,J1307+J1308+J1309-0, 0)</f>
        <v>335.81</v>
      </c>
      <c r="Y1311">
        <f>IF(Source!BI1118=2,J1307+J1308+J1309-0, 0)</f>
        <v>0</v>
      </c>
      <c r="Z1311">
        <f>IF(Source!BI1118=3,J1307+J1308+J1309-0, 0)</f>
        <v>0</v>
      </c>
      <c r="AA1311">
        <f>IF(Source!BI1118=4,J1307+J1308+J1309,0)</f>
        <v>0</v>
      </c>
    </row>
    <row r="1314" spans="1:23" ht="15" x14ac:dyDescent="0.25">
      <c r="A1314" s="81" t="str">
        <f>CONCATENATE("Итого по подразделу: ",IF(Source!G1120&lt;&gt;"Новый подраздел", Source!G1120, ""))</f>
        <v>Итого по подразделу: Демонтажные и подготовительные  работы</v>
      </c>
      <c r="B1314" s="81"/>
      <c r="C1314" s="81"/>
      <c r="D1314" s="81"/>
      <c r="E1314" s="81"/>
      <c r="F1314" s="81"/>
      <c r="G1314" s="81"/>
      <c r="H1314" s="81"/>
      <c r="I1314" s="79">
        <f>SUM(O1272:O1313)</f>
        <v>419.12</v>
      </c>
      <c r="J1314" s="80"/>
      <c r="K1314" s="79">
        <f>SUM(P1272:P1313)</f>
        <v>9421.2000000000007</v>
      </c>
      <c r="L1314" s="80"/>
    </row>
    <row r="1315" spans="1:23" hidden="1" x14ac:dyDescent="0.2">
      <c r="A1315" t="s">
        <v>320</v>
      </c>
      <c r="I1315">
        <f>SUM(AC1272:AC1314)</f>
        <v>0</v>
      </c>
      <c r="K1315">
        <f>SUM(AD1272:AD1314)</f>
        <v>0</v>
      </c>
    </row>
    <row r="1316" spans="1:23" hidden="1" x14ac:dyDescent="0.2">
      <c r="A1316" t="s">
        <v>321</v>
      </c>
      <c r="I1316">
        <f>SUM(AE1272:AE1315)</f>
        <v>0</v>
      </c>
      <c r="K1316">
        <f>SUM(AF1272:AF1315)</f>
        <v>0</v>
      </c>
    </row>
    <row r="1318" spans="1:23" ht="15" x14ac:dyDescent="0.25">
      <c r="A1318" s="81" t="str">
        <f>CONCATENATE("Итого по разделу: ",IF(Source!G1150&lt;&gt;"Новый раздел", Source!G1150, ""))</f>
        <v>Итого по разделу: Секция  в осях Ж-З (Подъезд №6)</v>
      </c>
      <c r="B1318" s="81"/>
      <c r="C1318" s="81"/>
      <c r="D1318" s="81"/>
      <c r="E1318" s="81"/>
      <c r="F1318" s="81"/>
      <c r="G1318" s="81"/>
      <c r="H1318" s="81"/>
      <c r="I1318" s="79">
        <f>SUM(O1270:O1317)</f>
        <v>419.12</v>
      </c>
      <c r="J1318" s="80"/>
      <c r="K1318" s="79">
        <f>SUM(P1270:P1317)</f>
        <v>9421.2000000000007</v>
      </c>
      <c r="L1318" s="80"/>
    </row>
    <row r="1319" spans="1:23" hidden="1" x14ac:dyDescent="0.2">
      <c r="A1319" t="s">
        <v>320</v>
      </c>
      <c r="I1319">
        <f>SUM(AC1270:AC1318)</f>
        <v>0</v>
      </c>
      <c r="K1319">
        <f>SUM(AD1270:AD1318)</f>
        <v>0</v>
      </c>
    </row>
    <row r="1320" spans="1:23" hidden="1" x14ac:dyDescent="0.2">
      <c r="A1320" t="s">
        <v>321</v>
      </c>
      <c r="I1320">
        <f>SUM(AE1270:AE1319)</f>
        <v>0</v>
      </c>
      <c r="K1320">
        <f>SUM(AF1270:AF1319)</f>
        <v>0</v>
      </c>
    </row>
    <row r="1322" spans="1:23" ht="16.5" x14ac:dyDescent="0.25">
      <c r="A1322" s="75" t="str">
        <f>CONCATENATE("Раздел: ",IF(Source!G1180&lt;&gt;"Новый раздел", Source!G1180, ""))</f>
        <v>Раздел: Монтажные (кровельные) работы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</row>
    <row r="1323" spans="1:23" ht="28.5" x14ac:dyDescent="0.2">
      <c r="A1323" s="26">
        <v>1</v>
      </c>
      <c r="B1323" s="26">
        <v>1</v>
      </c>
      <c r="C1323" s="26" t="str">
        <f>Source!F1184</f>
        <v>6.58-31-3</v>
      </c>
      <c r="D1323" s="26" t="s">
        <v>110</v>
      </c>
      <c r="E1323" s="27" t="str">
        <f>Source!H1184</f>
        <v>100 мест</v>
      </c>
      <c r="F1323" s="10">
        <f>Source!I1184</f>
        <v>0.03</v>
      </c>
      <c r="G1323" s="29"/>
      <c r="H1323" s="28"/>
      <c r="I1323" s="10"/>
      <c r="J1323" s="29"/>
      <c r="K1323" s="10"/>
      <c r="L1323" s="29"/>
      <c r="Q1323">
        <f>ROUND((Source!DN1184/100)*ROUND((ROUND((Source!AF1184*Source!AV1184*Source!I1184),2)),2), 2)</f>
        <v>40.93</v>
      </c>
      <c r="R1323">
        <f>Source!X1184</f>
        <v>903.68</v>
      </c>
      <c r="S1323">
        <f>ROUND((Source!DO1184/100)*ROUND((ROUND((Source!AF1184*Source!AV1184*Source!I1184),2)),2), 2)</f>
        <v>31.09</v>
      </c>
      <c r="T1323">
        <f>Source!Y1184</f>
        <v>425.87</v>
      </c>
      <c r="U1323">
        <f>ROUND((175/100)*ROUND((ROUND((Source!AE1184*Source!AV1184*Source!I1184),2)),2), 2)</f>
        <v>0.79</v>
      </c>
      <c r="V1323">
        <f>ROUND((160/100)*ROUND(ROUND((ROUND((Source!AE1184*Source!AV1184*Source!I1184),2)*Source!BS1184),2), 2), 2)</f>
        <v>19.010000000000002</v>
      </c>
    </row>
    <row r="1324" spans="1:23" x14ac:dyDescent="0.2">
      <c r="D1324" s="30" t="str">
        <f>"Объем: "&amp;Source!I1184&amp;"=3/"&amp;"100"</f>
        <v>Объем: 0,03=3/100</v>
      </c>
    </row>
    <row r="1325" spans="1:23" ht="14.25" x14ac:dyDescent="0.2">
      <c r="A1325" s="26"/>
      <c r="B1325" s="26"/>
      <c r="C1325" s="26"/>
      <c r="D1325" s="26" t="s">
        <v>313</v>
      </c>
      <c r="E1325" s="27"/>
      <c r="F1325" s="10"/>
      <c r="G1325" s="29">
        <f>Source!AO1184</f>
        <v>1311.93</v>
      </c>
      <c r="H1325" s="28" t="str">
        <f>Source!DG1184</f>
        <v/>
      </c>
      <c r="I1325" s="10">
        <f>Source!AV1184</f>
        <v>1</v>
      </c>
      <c r="J1325" s="29">
        <f>ROUND((ROUND((Source!AF1184*Source!AV1184*Source!I1184),2)),2)</f>
        <v>39.36</v>
      </c>
      <c r="K1325" s="10">
        <f>IF(Source!BA1184&lt;&gt; 0, Source!BA1184, 1)</f>
        <v>26.39</v>
      </c>
      <c r="L1325" s="29">
        <f>Source!S1184</f>
        <v>1038.71</v>
      </c>
      <c r="W1325">
        <f>J1325</f>
        <v>39.36</v>
      </c>
    </row>
    <row r="1326" spans="1:23" ht="14.25" x14ac:dyDescent="0.2">
      <c r="A1326" s="26"/>
      <c r="B1326" s="26"/>
      <c r="C1326" s="26"/>
      <c r="D1326" s="26" t="s">
        <v>322</v>
      </c>
      <c r="E1326" s="27"/>
      <c r="F1326" s="10"/>
      <c r="G1326" s="29">
        <f>Source!AM1184</f>
        <v>41.45</v>
      </c>
      <c r="H1326" s="28" t="str">
        <f>Source!DE1184</f>
        <v/>
      </c>
      <c r="I1326" s="10">
        <f>Source!AV1184</f>
        <v>1</v>
      </c>
      <c r="J1326" s="29">
        <f>(ROUND((ROUND(((Source!ET1184)*Source!AV1184*Source!I1184),2)),2)+ROUND((ROUND(((Source!AE1184-(Source!EU1184))*Source!AV1184*Source!I1184),2)),2))</f>
        <v>1.24</v>
      </c>
      <c r="K1326" s="10">
        <f>IF(Source!BB1184&lt;&gt; 0, Source!BB1184, 1)</f>
        <v>14.75</v>
      </c>
      <c r="L1326" s="29">
        <f>Source!Q1184</f>
        <v>18.29</v>
      </c>
    </row>
    <row r="1327" spans="1:23" ht="14.25" x14ac:dyDescent="0.2">
      <c r="A1327" s="26"/>
      <c r="B1327" s="26"/>
      <c r="C1327" s="26"/>
      <c r="D1327" s="26" t="s">
        <v>323</v>
      </c>
      <c r="E1327" s="27"/>
      <c r="F1327" s="10"/>
      <c r="G1327" s="29">
        <f>Source!AN1184</f>
        <v>15.08</v>
      </c>
      <c r="H1327" s="28" t="str">
        <f>Source!DF1184</f>
        <v/>
      </c>
      <c r="I1327" s="10">
        <f>Source!AV1184</f>
        <v>1</v>
      </c>
      <c r="J1327" s="41">
        <f>ROUND((ROUND((Source!AE1184*Source!AV1184*Source!I1184),2)),2)</f>
        <v>0.45</v>
      </c>
      <c r="K1327" s="10">
        <f>IF(Source!BS1184&lt;&gt; 0, Source!BS1184, 1)</f>
        <v>26.39</v>
      </c>
      <c r="L1327" s="41">
        <f>Source!R1184</f>
        <v>11.88</v>
      </c>
      <c r="W1327">
        <f>J1327</f>
        <v>0.45</v>
      </c>
    </row>
    <row r="1328" spans="1:23" ht="14.25" x14ac:dyDescent="0.2">
      <c r="A1328" s="26"/>
      <c r="B1328" s="26"/>
      <c r="C1328" s="26"/>
      <c r="D1328" s="26" t="s">
        <v>324</v>
      </c>
      <c r="E1328" s="27"/>
      <c r="F1328" s="10"/>
      <c r="G1328" s="29">
        <f>Source!AL1184</f>
        <v>972.06</v>
      </c>
      <c r="H1328" s="28" t="str">
        <f>Source!DD1184</f>
        <v/>
      </c>
      <c r="I1328" s="10">
        <f>Source!AW1184</f>
        <v>1</v>
      </c>
      <c r="J1328" s="29">
        <f>ROUND((ROUND((Source!AC1184*Source!AW1184*Source!I1184),2)),2)</f>
        <v>29.16</v>
      </c>
      <c r="K1328" s="10">
        <f>IF(Source!BC1184&lt;&gt; 0, Source!BC1184, 1)</f>
        <v>8.3000000000000007</v>
      </c>
      <c r="L1328" s="29">
        <f>Source!P1184</f>
        <v>242.03</v>
      </c>
    </row>
    <row r="1329" spans="1:27" ht="28.5" x14ac:dyDescent="0.2">
      <c r="A1329" s="26" t="s">
        <v>27</v>
      </c>
      <c r="B1329" s="26" t="s">
        <v>27</v>
      </c>
      <c r="C1329" s="26" t="str">
        <f>Source!F1185</f>
        <v>9999990001</v>
      </c>
      <c r="D1329" s="26" t="s">
        <v>29</v>
      </c>
      <c r="E1329" s="27" t="str">
        <f>Source!H1185</f>
        <v>т</v>
      </c>
      <c r="F1329" s="10">
        <f>Source!I1185</f>
        <v>-3.8399999999999997E-2</v>
      </c>
      <c r="G1329" s="29">
        <f>Source!AK1185</f>
        <v>0</v>
      </c>
      <c r="H1329" s="31" t="s">
        <v>3</v>
      </c>
      <c r="I1329" s="10">
        <f>Source!AW1185</f>
        <v>1</v>
      </c>
      <c r="J1329" s="29">
        <f>ROUND((ROUND((Source!AC1185*Source!AW1185*Source!I1185),2)),2)+(ROUND((ROUND(((Source!ET1185)*Source!AV1185*Source!I1185),2)),2)+ROUND((ROUND(((Source!AE1185-(Source!EU1185))*Source!AV1185*Source!I1185),2)),2))+ROUND((ROUND((Source!AF1185*Source!AV1185*Source!I1185),2)),2)</f>
        <v>0</v>
      </c>
      <c r="K1329" s="10">
        <f>IF(Source!BC1185&lt;&gt; 0, Source!BC1185, 1)</f>
        <v>1</v>
      </c>
      <c r="L1329" s="29">
        <f>Source!O1185</f>
        <v>0</v>
      </c>
      <c r="Q1329">
        <f>ROUND((Source!DN1185/100)*ROUND((ROUND((Source!AF1185*Source!AV1185*Source!I1185),2)),2), 2)</f>
        <v>0</v>
      </c>
      <c r="R1329">
        <f>Source!X1185</f>
        <v>0</v>
      </c>
      <c r="S1329">
        <f>ROUND((Source!DO1185/100)*ROUND((ROUND((Source!AF1185*Source!AV1185*Source!I1185),2)),2), 2)</f>
        <v>0</v>
      </c>
      <c r="T1329">
        <f>Source!Y1185</f>
        <v>0</v>
      </c>
      <c r="U1329">
        <f>ROUND((175/100)*ROUND((ROUND((Source!AE1185*Source!AV1185*Source!I1185),2)),2), 2)</f>
        <v>0</v>
      </c>
      <c r="V1329">
        <f>ROUND((160/100)*ROUND(ROUND((ROUND((Source!AE1185*Source!AV1185*Source!I1185),2)*Source!BS1185),2), 2), 2)</f>
        <v>0</v>
      </c>
      <c r="X1329">
        <f>IF(Source!BI1185&lt;=1,J1329, 0)</f>
        <v>0</v>
      </c>
      <c r="Y1329">
        <f>IF(Source!BI1185=2,J1329, 0)</f>
        <v>0</v>
      </c>
      <c r="Z1329">
        <f>IF(Source!BI1185=3,J1329, 0)</f>
        <v>0</v>
      </c>
      <c r="AA1329">
        <f>IF(Source!BI1185=4,J1329, 0)</f>
        <v>0</v>
      </c>
    </row>
    <row r="1330" spans="1:27" ht="14.25" x14ac:dyDescent="0.2">
      <c r="A1330" s="26"/>
      <c r="B1330" s="26"/>
      <c r="C1330" s="26"/>
      <c r="D1330" s="26" t="s">
        <v>314</v>
      </c>
      <c r="E1330" s="27" t="s">
        <v>315</v>
      </c>
      <c r="F1330" s="10">
        <f>Source!DN1184</f>
        <v>104</v>
      </c>
      <c r="G1330" s="29"/>
      <c r="H1330" s="28"/>
      <c r="I1330" s="10"/>
      <c r="J1330" s="29">
        <f>SUM(Q1323:Q1329)</f>
        <v>40.93</v>
      </c>
      <c r="K1330" s="10">
        <f>Source!BZ1184</f>
        <v>87</v>
      </c>
      <c r="L1330" s="29">
        <f>SUM(R1323:R1329)</f>
        <v>903.68</v>
      </c>
    </row>
    <row r="1331" spans="1:27" ht="14.25" x14ac:dyDescent="0.2">
      <c r="A1331" s="26"/>
      <c r="B1331" s="26"/>
      <c r="C1331" s="26"/>
      <c r="D1331" s="26" t="s">
        <v>316</v>
      </c>
      <c r="E1331" s="27" t="s">
        <v>315</v>
      </c>
      <c r="F1331" s="10">
        <f>Source!DO1184</f>
        <v>79</v>
      </c>
      <c r="G1331" s="29"/>
      <c r="H1331" s="28"/>
      <c r="I1331" s="10"/>
      <c r="J1331" s="29">
        <f>SUM(S1323:S1330)</f>
        <v>31.09</v>
      </c>
      <c r="K1331" s="10">
        <f>Source!CA1184</f>
        <v>41</v>
      </c>
      <c r="L1331" s="29">
        <f>SUM(T1323:T1330)</f>
        <v>425.87</v>
      </c>
    </row>
    <row r="1332" spans="1:27" ht="14.25" x14ac:dyDescent="0.2">
      <c r="A1332" s="26"/>
      <c r="B1332" s="26"/>
      <c r="C1332" s="26"/>
      <c r="D1332" s="26" t="s">
        <v>325</v>
      </c>
      <c r="E1332" s="27" t="s">
        <v>315</v>
      </c>
      <c r="F1332" s="10">
        <f>175</f>
        <v>175</v>
      </c>
      <c r="G1332" s="29"/>
      <c r="H1332" s="28"/>
      <c r="I1332" s="10"/>
      <c r="J1332" s="29">
        <f>SUM(U1323:U1331)</f>
        <v>0.79</v>
      </c>
      <c r="K1332" s="10">
        <f>160</f>
        <v>160</v>
      </c>
      <c r="L1332" s="29">
        <f>SUM(V1323:V1331)</f>
        <v>19.010000000000002</v>
      </c>
    </row>
    <row r="1333" spans="1:27" ht="14.25" x14ac:dyDescent="0.2">
      <c r="A1333" s="34"/>
      <c r="B1333" s="34"/>
      <c r="C1333" s="34"/>
      <c r="D1333" s="34" t="s">
        <v>317</v>
      </c>
      <c r="E1333" s="35" t="s">
        <v>318</v>
      </c>
      <c r="F1333" s="36">
        <f>Source!AQ1184</f>
        <v>113</v>
      </c>
      <c r="G1333" s="37"/>
      <c r="H1333" s="38" t="str">
        <f>Source!DI1184</f>
        <v/>
      </c>
      <c r="I1333" s="36">
        <f>Source!AV1184</f>
        <v>1</v>
      </c>
      <c r="J1333" s="37">
        <f>Source!U1184</f>
        <v>3.3899999999999997</v>
      </c>
      <c r="K1333" s="36"/>
      <c r="L1333" s="37"/>
    </row>
    <row r="1334" spans="1:27" ht="15" x14ac:dyDescent="0.25">
      <c r="A1334" s="39"/>
      <c r="B1334" s="39"/>
      <c r="C1334" s="39"/>
      <c r="D1334" s="40" t="s">
        <v>319</v>
      </c>
      <c r="E1334" s="39"/>
      <c r="F1334" s="39"/>
      <c r="G1334" s="39"/>
      <c r="H1334" s="39"/>
      <c r="I1334" s="76">
        <f>J1325+J1326+J1328+J1330+J1331+J1332+SUM(J1329:J1329)</f>
        <v>142.57</v>
      </c>
      <c r="J1334" s="76"/>
      <c r="K1334" s="76">
        <f>L1325+L1326+L1328+L1330+L1331+L1332+SUM(L1329:L1329)</f>
        <v>2647.59</v>
      </c>
      <c r="L1334" s="76"/>
      <c r="O1334" s="32">
        <f>J1325+J1326+J1328+J1330+J1331+J1332+SUM(J1329:J1329)</f>
        <v>142.57</v>
      </c>
      <c r="P1334" s="32">
        <f>L1325+L1326+L1328+L1330+L1331+L1332+SUM(L1329:L1329)</f>
        <v>2647.59</v>
      </c>
      <c r="X1334">
        <f>IF(Source!BI1184&lt;=1,J1325+J1326+J1328+J1330+J1331+J1332-0, 0)</f>
        <v>142.57</v>
      </c>
      <c r="Y1334">
        <f>IF(Source!BI1184=2,J1325+J1326+J1328+J1330+J1331+J1332-0, 0)</f>
        <v>0</v>
      </c>
      <c r="Z1334">
        <f>IF(Source!BI1184=3,J1325+J1326+J1328+J1330+J1331+J1332-0, 0)</f>
        <v>0</v>
      </c>
      <c r="AA1334">
        <f>IF(Source!BI1184=4,J1325+J1326+J1328+J1330+J1331+J1332,0)</f>
        <v>0</v>
      </c>
    </row>
    <row r="1336" spans="1:27" ht="28.5" x14ac:dyDescent="0.2">
      <c r="A1336" s="26">
        <v>2</v>
      </c>
      <c r="B1336" s="26">
        <v>2</v>
      </c>
      <c r="C1336" s="26" t="str">
        <f>Source!F1186</f>
        <v>6.58-31-1</v>
      </c>
      <c r="D1336" s="26" t="s">
        <v>116</v>
      </c>
      <c r="E1336" s="27" t="str">
        <f>Source!H1186</f>
        <v>100 мест</v>
      </c>
      <c r="F1336" s="10">
        <f>Source!I1186</f>
        <v>0.04</v>
      </c>
      <c r="G1336" s="29"/>
      <c r="H1336" s="28"/>
      <c r="I1336" s="10"/>
      <c r="J1336" s="29"/>
      <c r="K1336" s="10"/>
      <c r="L1336" s="29"/>
      <c r="Q1336">
        <f>ROUND((Source!DN1186/100)*ROUND((ROUND((Source!AF1186*Source!AV1186*Source!I1186),2)),2), 2)</f>
        <v>19.07</v>
      </c>
      <c r="R1336">
        <f>Source!X1186</f>
        <v>421.07</v>
      </c>
      <c r="S1336">
        <f>ROUND((Source!DO1186/100)*ROUND((ROUND((Source!AF1186*Source!AV1186*Source!I1186),2)),2), 2)</f>
        <v>14.49</v>
      </c>
      <c r="T1336">
        <f>Source!Y1186</f>
        <v>198.44</v>
      </c>
      <c r="U1336">
        <f>ROUND((175/100)*ROUND((ROUND((Source!AE1186*Source!AV1186*Source!I1186),2)),2), 2)</f>
        <v>0.25</v>
      </c>
      <c r="V1336">
        <f>ROUND((160/100)*ROUND(ROUND((ROUND((Source!AE1186*Source!AV1186*Source!I1186),2)*Source!BS1186),2), 2), 2)</f>
        <v>5.9</v>
      </c>
    </row>
    <row r="1337" spans="1:27" x14ac:dyDescent="0.2">
      <c r="D1337" s="30" t="str">
        <f>"Объем: "&amp;Source!I1186&amp;"=4/"&amp;"100"</f>
        <v>Объем: 0,04=4/100</v>
      </c>
    </row>
    <row r="1338" spans="1:27" ht="14.25" x14ac:dyDescent="0.2">
      <c r="A1338" s="26"/>
      <c r="B1338" s="26"/>
      <c r="C1338" s="26"/>
      <c r="D1338" s="26" t="s">
        <v>313</v>
      </c>
      <c r="E1338" s="27"/>
      <c r="F1338" s="10"/>
      <c r="G1338" s="29">
        <f>Source!AO1186</f>
        <v>458.59</v>
      </c>
      <c r="H1338" s="28" t="str">
        <f>Source!DG1186</f>
        <v/>
      </c>
      <c r="I1338" s="10">
        <f>Source!AV1186</f>
        <v>1</v>
      </c>
      <c r="J1338" s="29">
        <f>ROUND((ROUND((Source!AF1186*Source!AV1186*Source!I1186),2)),2)</f>
        <v>18.34</v>
      </c>
      <c r="K1338" s="10">
        <f>IF(Source!BA1186&lt;&gt; 0, Source!BA1186, 1)</f>
        <v>26.39</v>
      </c>
      <c r="L1338" s="29">
        <f>Source!S1186</f>
        <v>483.99</v>
      </c>
      <c r="W1338">
        <f>J1338</f>
        <v>18.34</v>
      </c>
    </row>
    <row r="1339" spans="1:27" ht="14.25" x14ac:dyDescent="0.2">
      <c r="A1339" s="26"/>
      <c r="B1339" s="26"/>
      <c r="C1339" s="26"/>
      <c r="D1339" s="26" t="s">
        <v>322</v>
      </c>
      <c r="E1339" s="27"/>
      <c r="F1339" s="10"/>
      <c r="G1339" s="29">
        <f>Source!AM1186</f>
        <v>9.8699999999999992</v>
      </c>
      <c r="H1339" s="28" t="str">
        <f>Source!DE1186</f>
        <v/>
      </c>
      <c r="I1339" s="10">
        <f>Source!AV1186</f>
        <v>1</v>
      </c>
      <c r="J1339" s="29">
        <f>(ROUND((ROUND(((Source!ET1186)*Source!AV1186*Source!I1186),2)),2)+ROUND((ROUND(((Source!AE1186-(Source!EU1186))*Source!AV1186*Source!I1186),2)),2))</f>
        <v>0.39</v>
      </c>
      <c r="K1339" s="10">
        <f>IF(Source!BB1186&lt;&gt; 0, Source!BB1186, 1)</f>
        <v>14.65</v>
      </c>
      <c r="L1339" s="29">
        <f>Source!Q1186</f>
        <v>5.71</v>
      </c>
    </row>
    <row r="1340" spans="1:27" ht="14.25" x14ac:dyDescent="0.2">
      <c r="A1340" s="26"/>
      <c r="B1340" s="26"/>
      <c r="C1340" s="26"/>
      <c r="D1340" s="26" t="s">
        <v>323</v>
      </c>
      <c r="E1340" s="27"/>
      <c r="F1340" s="10"/>
      <c r="G1340" s="29">
        <f>Source!AN1186</f>
        <v>3.55</v>
      </c>
      <c r="H1340" s="28" t="str">
        <f>Source!DF1186</f>
        <v/>
      </c>
      <c r="I1340" s="10">
        <f>Source!AV1186</f>
        <v>1</v>
      </c>
      <c r="J1340" s="41">
        <f>ROUND((ROUND((Source!AE1186*Source!AV1186*Source!I1186),2)),2)</f>
        <v>0.14000000000000001</v>
      </c>
      <c r="K1340" s="10">
        <f>IF(Source!BS1186&lt;&gt; 0, Source!BS1186, 1)</f>
        <v>26.39</v>
      </c>
      <c r="L1340" s="41">
        <f>Source!R1186</f>
        <v>3.69</v>
      </c>
      <c r="W1340">
        <f>J1340</f>
        <v>0.14000000000000001</v>
      </c>
    </row>
    <row r="1341" spans="1:27" ht="14.25" x14ac:dyDescent="0.2">
      <c r="A1341" s="26"/>
      <c r="B1341" s="26"/>
      <c r="C1341" s="26"/>
      <c r="D1341" s="26" t="s">
        <v>324</v>
      </c>
      <c r="E1341" s="27"/>
      <c r="F1341" s="10"/>
      <c r="G1341" s="29">
        <f>Source!AL1186</f>
        <v>195.25</v>
      </c>
      <c r="H1341" s="28" t="str">
        <f>Source!DD1186</f>
        <v/>
      </c>
      <c r="I1341" s="10">
        <f>Source!AW1186</f>
        <v>1</v>
      </c>
      <c r="J1341" s="29">
        <f>ROUND((ROUND((Source!AC1186*Source!AW1186*Source!I1186),2)),2)</f>
        <v>7.81</v>
      </c>
      <c r="K1341" s="10">
        <f>IF(Source!BC1186&lt;&gt; 0, Source!BC1186, 1)</f>
        <v>8.3000000000000007</v>
      </c>
      <c r="L1341" s="29">
        <f>Source!P1186</f>
        <v>64.819999999999993</v>
      </c>
    </row>
    <row r="1342" spans="1:27" ht="28.5" x14ac:dyDescent="0.2">
      <c r="A1342" s="26" t="s">
        <v>118</v>
      </c>
      <c r="B1342" s="26" t="s">
        <v>118</v>
      </c>
      <c r="C1342" s="26" t="str">
        <f>Source!F1187</f>
        <v>9999990001</v>
      </c>
      <c r="D1342" s="26" t="s">
        <v>29</v>
      </c>
      <c r="E1342" s="27" t="str">
        <f>Source!H1187</f>
        <v>т</v>
      </c>
      <c r="F1342" s="10">
        <f>Source!I1187</f>
        <v>-1.2E-2</v>
      </c>
      <c r="G1342" s="29">
        <f>Source!AK1187</f>
        <v>0</v>
      </c>
      <c r="H1342" s="31" t="s">
        <v>3</v>
      </c>
      <c r="I1342" s="10">
        <f>Source!AW1187</f>
        <v>1</v>
      </c>
      <c r="J1342" s="29">
        <f>ROUND((ROUND((Source!AC1187*Source!AW1187*Source!I1187),2)),2)+(ROUND((ROUND(((Source!ET1187)*Source!AV1187*Source!I1187),2)),2)+ROUND((ROUND(((Source!AE1187-(Source!EU1187))*Source!AV1187*Source!I1187),2)),2))+ROUND((ROUND((Source!AF1187*Source!AV1187*Source!I1187),2)),2)</f>
        <v>0</v>
      </c>
      <c r="K1342" s="10">
        <f>IF(Source!BC1187&lt;&gt; 0, Source!BC1187, 1)</f>
        <v>1</v>
      </c>
      <c r="L1342" s="29">
        <f>Source!O1187</f>
        <v>0</v>
      </c>
      <c r="Q1342">
        <f>ROUND((Source!DN1187/100)*ROUND((ROUND((Source!AF1187*Source!AV1187*Source!I1187),2)),2), 2)</f>
        <v>0</v>
      </c>
      <c r="R1342">
        <f>Source!X1187</f>
        <v>0</v>
      </c>
      <c r="S1342">
        <f>ROUND((Source!DO1187/100)*ROUND((ROUND((Source!AF1187*Source!AV1187*Source!I1187),2)),2), 2)</f>
        <v>0</v>
      </c>
      <c r="T1342">
        <f>Source!Y1187</f>
        <v>0</v>
      </c>
      <c r="U1342">
        <f>ROUND((175/100)*ROUND((ROUND((Source!AE1187*Source!AV1187*Source!I1187),2)),2), 2)</f>
        <v>0</v>
      </c>
      <c r="V1342">
        <f>ROUND((160/100)*ROUND(ROUND((ROUND((Source!AE1187*Source!AV1187*Source!I1187),2)*Source!BS1187),2), 2), 2)</f>
        <v>0</v>
      </c>
      <c r="X1342">
        <f>IF(Source!BI1187&lt;=1,J1342, 0)</f>
        <v>0</v>
      </c>
      <c r="Y1342">
        <f>IF(Source!BI1187=2,J1342, 0)</f>
        <v>0</v>
      </c>
      <c r="Z1342">
        <f>IF(Source!BI1187=3,J1342, 0)</f>
        <v>0</v>
      </c>
      <c r="AA1342">
        <f>IF(Source!BI1187=4,J1342, 0)</f>
        <v>0</v>
      </c>
    </row>
    <row r="1343" spans="1:27" ht="14.25" x14ac:dyDescent="0.2">
      <c r="A1343" s="26"/>
      <c r="B1343" s="26"/>
      <c r="C1343" s="26"/>
      <c r="D1343" s="26" t="s">
        <v>314</v>
      </c>
      <c r="E1343" s="27" t="s">
        <v>315</v>
      </c>
      <c r="F1343" s="10">
        <f>Source!DN1186</f>
        <v>104</v>
      </c>
      <c r="G1343" s="29"/>
      <c r="H1343" s="28"/>
      <c r="I1343" s="10"/>
      <c r="J1343" s="29">
        <f>SUM(Q1336:Q1342)</f>
        <v>19.07</v>
      </c>
      <c r="K1343" s="10">
        <f>Source!BZ1186</f>
        <v>87</v>
      </c>
      <c r="L1343" s="29">
        <f>SUM(R1336:R1342)</f>
        <v>421.07</v>
      </c>
    </row>
    <row r="1344" spans="1:27" ht="14.25" x14ac:dyDescent="0.2">
      <c r="A1344" s="26"/>
      <c r="B1344" s="26"/>
      <c r="C1344" s="26"/>
      <c r="D1344" s="26" t="s">
        <v>316</v>
      </c>
      <c r="E1344" s="27" t="s">
        <v>315</v>
      </c>
      <c r="F1344" s="10">
        <f>Source!DO1186</f>
        <v>79</v>
      </c>
      <c r="G1344" s="29"/>
      <c r="H1344" s="28"/>
      <c r="I1344" s="10"/>
      <c r="J1344" s="29">
        <f>SUM(S1336:S1343)</f>
        <v>14.49</v>
      </c>
      <c r="K1344" s="10">
        <f>Source!CA1186</f>
        <v>41</v>
      </c>
      <c r="L1344" s="29">
        <f>SUM(T1336:T1343)</f>
        <v>198.44</v>
      </c>
    </row>
    <row r="1345" spans="1:27" ht="14.25" x14ac:dyDescent="0.2">
      <c r="A1345" s="26"/>
      <c r="B1345" s="26"/>
      <c r="C1345" s="26"/>
      <c r="D1345" s="26" t="s">
        <v>325</v>
      </c>
      <c r="E1345" s="27" t="s">
        <v>315</v>
      </c>
      <c r="F1345" s="10">
        <f>175</f>
        <v>175</v>
      </c>
      <c r="G1345" s="29"/>
      <c r="H1345" s="28"/>
      <c r="I1345" s="10"/>
      <c r="J1345" s="29">
        <f>SUM(U1336:U1344)</f>
        <v>0.25</v>
      </c>
      <c r="K1345" s="10">
        <f>160</f>
        <v>160</v>
      </c>
      <c r="L1345" s="29">
        <f>SUM(V1336:V1344)</f>
        <v>5.9</v>
      </c>
    </row>
    <row r="1346" spans="1:27" ht="14.25" x14ac:dyDescent="0.2">
      <c r="A1346" s="34"/>
      <c r="B1346" s="34"/>
      <c r="C1346" s="34"/>
      <c r="D1346" s="34" t="s">
        <v>317</v>
      </c>
      <c r="E1346" s="35" t="s">
        <v>318</v>
      </c>
      <c r="F1346" s="36">
        <f>Source!AQ1186</f>
        <v>39.5</v>
      </c>
      <c r="G1346" s="37"/>
      <c r="H1346" s="38" t="str">
        <f>Source!DI1186</f>
        <v/>
      </c>
      <c r="I1346" s="36">
        <f>Source!AV1186</f>
        <v>1</v>
      </c>
      <c r="J1346" s="37">
        <f>Source!U1186</f>
        <v>1.58</v>
      </c>
      <c r="K1346" s="36"/>
      <c r="L1346" s="37"/>
    </row>
    <row r="1347" spans="1:27" ht="15" x14ac:dyDescent="0.25">
      <c r="A1347" s="39"/>
      <c r="B1347" s="39"/>
      <c r="C1347" s="39"/>
      <c r="D1347" s="40" t="s">
        <v>319</v>
      </c>
      <c r="E1347" s="39"/>
      <c r="F1347" s="39"/>
      <c r="G1347" s="39"/>
      <c r="H1347" s="39"/>
      <c r="I1347" s="76">
        <f>J1338+J1339+J1341+J1343+J1344+J1345+SUM(J1342:J1342)</f>
        <v>60.35</v>
      </c>
      <c r="J1347" s="76"/>
      <c r="K1347" s="76">
        <f>L1338+L1339+L1341+L1343+L1344+L1345+SUM(L1342:L1342)</f>
        <v>1179.93</v>
      </c>
      <c r="L1347" s="76"/>
      <c r="O1347" s="32">
        <f>J1338+J1339+J1341+J1343+J1344+J1345+SUM(J1342:J1342)</f>
        <v>60.35</v>
      </c>
      <c r="P1347" s="32">
        <f>L1338+L1339+L1341+L1343+L1344+L1345+SUM(L1342:L1342)</f>
        <v>1179.93</v>
      </c>
      <c r="X1347">
        <f>IF(Source!BI1186&lt;=1,J1338+J1339+J1341+J1343+J1344+J1345-0, 0)</f>
        <v>60.35</v>
      </c>
      <c r="Y1347">
        <f>IF(Source!BI1186=2,J1338+J1339+J1341+J1343+J1344+J1345-0, 0)</f>
        <v>0</v>
      </c>
      <c r="Z1347">
        <f>IF(Source!BI1186=3,J1338+J1339+J1341+J1343+J1344+J1345-0, 0)</f>
        <v>0</v>
      </c>
      <c r="AA1347">
        <f>IF(Source!BI1186=4,J1338+J1339+J1341+J1343+J1344+J1345,0)</f>
        <v>0</v>
      </c>
    </row>
    <row r="1349" spans="1:27" ht="28.5" x14ac:dyDescent="0.2">
      <c r="A1349" s="26">
        <v>3</v>
      </c>
      <c r="B1349" s="26">
        <v>3</v>
      </c>
      <c r="C1349" s="26" t="str">
        <f>Source!F1188</f>
        <v>6.54-9-2</v>
      </c>
      <c r="D1349" s="26" t="s">
        <v>120</v>
      </c>
      <c r="E1349" s="27" t="str">
        <f>Source!H1188</f>
        <v>1 м3</v>
      </c>
      <c r="F1349" s="10">
        <f>Source!I1188</f>
        <v>1.05</v>
      </c>
      <c r="G1349" s="29"/>
      <c r="H1349" s="28"/>
      <c r="I1349" s="10"/>
      <c r="J1349" s="29"/>
      <c r="K1349" s="10"/>
      <c r="L1349" s="29"/>
      <c r="Q1349">
        <f>ROUND((Source!DN1188/100)*ROUND((ROUND((Source!AF1188*Source!AV1188*Source!I1188),2)),2), 2)</f>
        <v>241.38</v>
      </c>
      <c r="R1349">
        <f>Source!X1188</f>
        <v>5245.96</v>
      </c>
      <c r="S1349">
        <f>ROUND((Source!DO1188/100)*ROUND((ROUND((Source!AF1188*Source!AV1188*Source!I1188),2)),2), 2)</f>
        <v>198.79</v>
      </c>
      <c r="T1349">
        <f>Source!Y1188</f>
        <v>3072.63</v>
      </c>
      <c r="U1349">
        <f>ROUND((175/100)*ROUND((ROUND((Source!AE1188*Source!AV1188*Source!I1188),2)),2), 2)</f>
        <v>8.56</v>
      </c>
      <c r="V1349">
        <f>ROUND((160/100)*ROUND(ROUND((ROUND((Source!AE1188*Source!AV1188*Source!I1188),2)*Source!BS1188),2), 2), 2)</f>
        <v>206.48</v>
      </c>
    </row>
    <row r="1350" spans="1:27" ht="14.25" x14ac:dyDescent="0.2">
      <c r="A1350" s="26"/>
      <c r="B1350" s="26"/>
      <c r="C1350" s="26"/>
      <c r="D1350" s="26" t="s">
        <v>313</v>
      </c>
      <c r="E1350" s="27"/>
      <c r="F1350" s="10"/>
      <c r="G1350" s="29">
        <f>Source!AO1188</f>
        <v>270.45999999999998</v>
      </c>
      <c r="H1350" s="28" t="str">
        <f>Source!DG1188</f>
        <v/>
      </c>
      <c r="I1350" s="10">
        <f>Source!AV1188</f>
        <v>1</v>
      </c>
      <c r="J1350" s="29">
        <f>ROUND((ROUND((Source!AF1188*Source!AV1188*Source!I1188),2)),2)</f>
        <v>283.98</v>
      </c>
      <c r="K1350" s="10">
        <f>IF(Source!BA1188&lt;&gt; 0, Source!BA1188, 1)</f>
        <v>26.39</v>
      </c>
      <c r="L1350" s="29">
        <f>Source!S1188</f>
        <v>7494.23</v>
      </c>
      <c r="W1350">
        <f>J1350</f>
        <v>283.98</v>
      </c>
    </row>
    <row r="1351" spans="1:27" ht="14.25" x14ac:dyDescent="0.2">
      <c r="A1351" s="26"/>
      <c r="B1351" s="26"/>
      <c r="C1351" s="26"/>
      <c r="D1351" s="26" t="s">
        <v>322</v>
      </c>
      <c r="E1351" s="27"/>
      <c r="F1351" s="10"/>
      <c r="G1351" s="29">
        <f>Source!AM1188</f>
        <v>18.57</v>
      </c>
      <c r="H1351" s="28" t="str">
        <f>Source!DE1188</f>
        <v/>
      </c>
      <c r="I1351" s="10">
        <f>Source!AV1188</f>
        <v>1</v>
      </c>
      <c r="J1351" s="29">
        <f>(ROUND((ROUND(((Source!ET1188)*Source!AV1188*Source!I1188),2)),2)+ROUND((ROUND(((Source!AE1188-(Source!EU1188))*Source!AV1188*Source!I1188),2)),2))</f>
        <v>19.5</v>
      </c>
      <c r="K1351" s="10">
        <f>IF(Source!BB1188&lt;&gt; 0, Source!BB1188, 1)</f>
        <v>11.89</v>
      </c>
      <c r="L1351" s="29">
        <f>Source!Q1188</f>
        <v>231.86</v>
      </c>
    </row>
    <row r="1352" spans="1:27" ht="14.25" x14ac:dyDescent="0.2">
      <c r="A1352" s="26"/>
      <c r="B1352" s="26"/>
      <c r="C1352" s="26"/>
      <c r="D1352" s="26" t="s">
        <v>323</v>
      </c>
      <c r="E1352" s="27"/>
      <c r="F1352" s="10"/>
      <c r="G1352" s="29">
        <f>Source!AN1188</f>
        <v>4.66</v>
      </c>
      <c r="H1352" s="28" t="str">
        <f>Source!DF1188</f>
        <v/>
      </c>
      <c r="I1352" s="10">
        <f>Source!AV1188</f>
        <v>1</v>
      </c>
      <c r="J1352" s="41">
        <f>ROUND((ROUND((Source!AE1188*Source!AV1188*Source!I1188),2)),2)</f>
        <v>4.8899999999999997</v>
      </c>
      <c r="K1352" s="10">
        <f>IF(Source!BS1188&lt;&gt; 0, Source!BS1188, 1)</f>
        <v>26.39</v>
      </c>
      <c r="L1352" s="41">
        <f>Source!R1188</f>
        <v>129.05000000000001</v>
      </c>
      <c r="W1352">
        <f>J1352</f>
        <v>4.8899999999999997</v>
      </c>
    </row>
    <row r="1353" spans="1:27" ht="14.25" x14ac:dyDescent="0.2">
      <c r="A1353" s="26"/>
      <c r="B1353" s="26"/>
      <c r="C1353" s="26"/>
      <c r="D1353" s="26" t="s">
        <v>324</v>
      </c>
      <c r="E1353" s="27"/>
      <c r="F1353" s="10"/>
      <c r="G1353" s="29">
        <f>Source!AL1188</f>
        <v>558.79</v>
      </c>
      <c r="H1353" s="28" t="str">
        <f>Source!DD1188</f>
        <v/>
      </c>
      <c r="I1353" s="10">
        <f>Source!AW1188</f>
        <v>1</v>
      </c>
      <c r="J1353" s="29">
        <f>ROUND((ROUND((Source!AC1188*Source!AW1188*Source!I1188),2)),2)</f>
        <v>586.73</v>
      </c>
      <c r="K1353" s="10">
        <f>IF(Source!BC1188&lt;&gt; 0, Source!BC1188, 1)</f>
        <v>9.44</v>
      </c>
      <c r="L1353" s="29">
        <f>Source!P1188</f>
        <v>5538.73</v>
      </c>
    </row>
    <row r="1354" spans="1:27" ht="14.25" x14ac:dyDescent="0.2">
      <c r="A1354" s="26" t="s">
        <v>44</v>
      </c>
      <c r="B1354" s="26" t="s">
        <v>44</v>
      </c>
      <c r="C1354" s="26" t="str">
        <f>Source!F1189</f>
        <v>1.3-2-6</v>
      </c>
      <c r="D1354" s="26" t="s">
        <v>127</v>
      </c>
      <c r="E1354" s="27" t="str">
        <f>Source!H1189</f>
        <v>м3</v>
      </c>
      <c r="F1354" s="10">
        <f>Source!I1189</f>
        <v>1.0710000000000002</v>
      </c>
      <c r="G1354" s="29">
        <f>Source!AK1189</f>
        <v>478.96</v>
      </c>
      <c r="H1354" s="31" t="s">
        <v>3</v>
      </c>
      <c r="I1354" s="10">
        <f>Source!AW1189</f>
        <v>1</v>
      </c>
      <c r="J1354" s="29">
        <f>ROUND((ROUND((Source!AC1189*Source!AW1189*Source!I1189),2)),2)+(ROUND((ROUND(((Source!ET1189)*Source!AV1189*Source!I1189),2)),2)+ROUND((ROUND(((Source!AE1189-(Source!EU1189))*Source!AV1189*Source!I1189),2)),2))+ROUND((ROUND((Source!AF1189*Source!AV1189*Source!I1189),2)),2)</f>
        <v>512.97</v>
      </c>
      <c r="K1354" s="10">
        <f>IF(Source!BC1189&lt;&gt; 0, Source!BC1189, 1)</f>
        <v>7.8</v>
      </c>
      <c r="L1354" s="29">
        <f>Source!O1189</f>
        <v>4001.17</v>
      </c>
      <c r="Q1354">
        <f>ROUND((Source!DN1189/100)*ROUND((ROUND((Source!AF1189*Source!AV1189*Source!I1189),2)),2), 2)</f>
        <v>0</v>
      </c>
      <c r="R1354">
        <f>Source!X1189</f>
        <v>0</v>
      </c>
      <c r="S1354">
        <f>ROUND((Source!DO1189/100)*ROUND((ROUND((Source!AF1189*Source!AV1189*Source!I1189),2)),2), 2)</f>
        <v>0</v>
      </c>
      <c r="T1354">
        <f>Source!Y1189</f>
        <v>0</v>
      </c>
      <c r="U1354">
        <f>ROUND((175/100)*ROUND((ROUND((Source!AE1189*Source!AV1189*Source!I1189),2)),2), 2)</f>
        <v>0</v>
      </c>
      <c r="V1354">
        <f>ROUND((160/100)*ROUND(ROUND((ROUND((Source!AE1189*Source!AV1189*Source!I1189),2)*Source!BS1189),2), 2), 2)</f>
        <v>0</v>
      </c>
      <c r="X1354">
        <f>IF(Source!BI1189&lt;=1,J1354, 0)</f>
        <v>512.97</v>
      </c>
      <c r="Y1354">
        <f>IF(Source!BI1189=2,J1354, 0)</f>
        <v>0</v>
      </c>
      <c r="Z1354">
        <f>IF(Source!BI1189=3,J1354, 0)</f>
        <v>0</v>
      </c>
      <c r="AA1354">
        <f>IF(Source!BI1189=4,J1354, 0)</f>
        <v>0</v>
      </c>
    </row>
    <row r="1355" spans="1:27" ht="14.25" x14ac:dyDescent="0.2">
      <c r="A1355" s="26"/>
      <c r="B1355" s="26"/>
      <c r="C1355" s="26"/>
      <c r="D1355" s="26" t="s">
        <v>314</v>
      </c>
      <c r="E1355" s="27" t="s">
        <v>315</v>
      </c>
      <c r="F1355" s="10">
        <f>Source!DN1188</f>
        <v>85</v>
      </c>
      <c r="G1355" s="29"/>
      <c r="H1355" s="28"/>
      <c r="I1355" s="10"/>
      <c r="J1355" s="29">
        <f>SUM(Q1349:Q1354)</f>
        <v>241.38</v>
      </c>
      <c r="K1355" s="10">
        <f>Source!BZ1188</f>
        <v>70</v>
      </c>
      <c r="L1355" s="29">
        <f>SUM(R1349:R1354)</f>
        <v>5245.96</v>
      </c>
    </row>
    <row r="1356" spans="1:27" ht="14.25" x14ac:dyDescent="0.2">
      <c r="A1356" s="26"/>
      <c r="B1356" s="26"/>
      <c r="C1356" s="26"/>
      <c r="D1356" s="26" t="s">
        <v>316</v>
      </c>
      <c r="E1356" s="27" t="s">
        <v>315</v>
      </c>
      <c r="F1356" s="10">
        <f>Source!DO1188</f>
        <v>70</v>
      </c>
      <c r="G1356" s="29"/>
      <c r="H1356" s="28"/>
      <c r="I1356" s="10"/>
      <c r="J1356" s="29">
        <f>SUM(S1349:S1355)</f>
        <v>198.79</v>
      </c>
      <c r="K1356" s="10">
        <f>Source!CA1188</f>
        <v>41</v>
      </c>
      <c r="L1356" s="29">
        <f>SUM(T1349:T1355)</f>
        <v>3072.63</v>
      </c>
    </row>
    <row r="1357" spans="1:27" ht="14.25" x14ac:dyDescent="0.2">
      <c r="A1357" s="26"/>
      <c r="B1357" s="26"/>
      <c r="C1357" s="26"/>
      <c r="D1357" s="26" t="s">
        <v>325</v>
      </c>
      <c r="E1357" s="27" t="s">
        <v>315</v>
      </c>
      <c r="F1357" s="10">
        <f>175</f>
        <v>175</v>
      </c>
      <c r="G1357" s="29"/>
      <c r="H1357" s="28"/>
      <c r="I1357" s="10"/>
      <c r="J1357" s="29">
        <f>SUM(U1349:U1356)</f>
        <v>8.56</v>
      </c>
      <c r="K1357" s="10">
        <f>160</f>
        <v>160</v>
      </c>
      <c r="L1357" s="29">
        <f>SUM(V1349:V1356)</f>
        <v>206.48</v>
      </c>
    </row>
    <row r="1358" spans="1:27" ht="14.25" x14ac:dyDescent="0.2">
      <c r="A1358" s="34"/>
      <c r="B1358" s="34"/>
      <c r="C1358" s="34"/>
      <c r="D1358" s="34" t="s">
        <v>317</v>
      </c>
      <c r="E1358" s="35" t="s">
        <v>318</v>
      </c>
      <c r="F1358" s="36">
        <f>Source!AQ1188</f>
        <v>24.61</v>
      </c>
      <c r="G1358" s="37"/>
      <c r="H1358" s="38" t="str">
        <f>Source!DI1188</f>
        <v/>
      </c>
      <c r="I1358" s="36">
        <f>Source!AV1188</f>
        <v>1</v>
      </c>
      <c r="J1358" s="37">
        <f>Source!U1188</f>
        <v>25.840500000000002</v>
      </c>
      <c r="K1358" s="36"/>
      <c r="L1358" s="37"/>
    </row>
    <row r="1359" spans="1:27" ht="15" x14ac:dyDescent="0.25">
      <c r="A1359" s="39"/>
      <c r="B1359" s="39"/>
      <c r="C1359" s="39"/>
      <c r="D1359" s="40" t="s">
        <v>319</v>
      </c>
      <c r="E1359" s="39"/>
      <c r="F1359" s="39"/>
      <c r="G1359" s="39"/>
      <c r="H1359" s="39"/>
      <c r="I1359" s="76">
        <f>J1350+J1351+J1353+J1355+J1356+J1357+SUM(J1354:J1354)</f>
        <v>1851.91</v>
      </c>
      <c r="J1359" s="76"/>
      <c r="K1359" s="76">
        <f>L1350+L1351+L1353+L1355+L1356+L1357+SUM(L1354:L1354)</f>
        <v>25791.059999999998</v>
      </c>
      <c r="L1359" s="76"/>
      <c r="O1359" s="32">
        <f>J1350+J1351+J1353+J1355+J1356+J1357+SUM(J1354:J1354)</f>
        <v>1851.91</v>
      </c>
      <c r="P1359" s="32">
        <f>L1350+L1351+L1353+L1355+L1356+L1357+SUM(L1354:L1354)</f>
        <v>25791.059999999998</v>
      </c>
      <c r="X1359">
        <f>IF(Source!BI1188&lt;=1,J1350+J1351+J1353+J1355+J1356+J1357-0, 0)</f>
        <v>1338.94</v>
      </c>
      <c r="Y1359">
        <f>IF(Source!BI1188=2,J1350+J1351+J1353+J1355+J1356+J1357-0, 0)</f>
        <v>0</v>
      </c>
      <c r="Z1359">
        <f>IF(Source!BI1188=3,J1350+J1351+J1353+J1355+J1356+J1357-0, 0)</f>
        <v>0</v>
      </c>
      <c r="AA1359">
        <f>IF(Source!BI1188=4,J1350+J1351+J1353+J1355+J1356+J1357,0)</f>
        <v>0</v>
      </c>
    </row>
    <row r="1361" spans="1:27" ht="28.5" x14ac:dyDescent="0.2">
      <c r="A1361" s="26">
        <v>4</v>
      </c>
      <c r="B1361" s="26">
        <v>4</v>
      </c>
      <c r="C1361" s="26" t="str">
        <f>Source!F1190</f>
        <v>6.58-2-1</v>
      </c>
      <c r="D1361" s="26" t="s">
        <v>40</v>
      </c>
      <c r="E1361" s="27" t="str">
        <f>Source!H1190</f>
        <v>100 м2</v>
      </c>
      <c r="F1361" s="10">
        <f>Source!I1190</f>
        <v>5.3472999999999997</v>
      </c>
      <c r="G1361" s="29"/>
      <c r="H1361" s="28"/>
      <c r="I1361" s="10"/>
      <c r="J1361" s="29"/>
      <c r="K1361" s="10"/>
      <c r="L1361" s="29"/>
      <c r="Q1361">
        <f>ROUND((Source!DN1190/100)*ROUND((ROUND((Source!AF1190*Source!AV1190*Source!I1190),2)),2), 2)</f>
        <v>818.52</v>
      </c>
      <c r="R1361">
        <f>Source!X1190</f>
        <v>18900.650000000001</v>
      </c>
      <c r="S1361">
        <f>ROUND((Source!DO1190/100)*ROUND((ROUND((Source!AF1190*Source!AV1190*Source!I1190),2)),2), 2)</f>
        <v>562.73</v>
      </c>
      <c r="T1361">
        <f>Source!Y1190</f>
        <v>11070.38</v>
      </c>
      <c r="U1361">
        <f>ROUND((175/100)*ROUND((ROUND((Source!AE1190*Source!AV1190*Source!I1190),2)),2), 2)</f>
        <v>0</v>
      </c>
      <c r="V1361">
        <f>ROUND((160/100)*ROUND(ROUND((ROUND((Source!AE1190*Source!AV1190*Source!I1190),2)*Source!BS1190),2), 2), 2)</f>
        <v>0</v>
      </c>
    </row>
    <row r="1362" spans="1:27" x14ac:dyDescent="0.2">
      <c r="D1362" s="30" t="str">
        <f>"Объем: "&amp;Source!I1190&amp;"=534,73/"&amp;"100"</f>
        <v>Объем: 5,3473=534,73/100</v>
      </c>
    </row>
    <row r="1363" spans="1:27" ht="14.25" x14ac:dyDescent="0.2">
      <c r="A1363" s="26"/>
      <c r="B1363" s="26"/>
      <c r="C1363" s="26"/>
      <c r="D1363" s="26" t="s">
        <v>313</v>
      </c>
      <c r="E1363" s="27"/>
      <c r="F1363" s="10"/>
      <c r="G1363" s="29">
        <f>Source!AO1190</f>
        <v>191.34</v>
      </c>
      <c r="H1363" s="28" t="str">
        <f>Source!DG1190</f>
        <v/>
      </c>
      <c r="I1363" s="10">
        <f>Source!AV1190</f>
        <v>1</v>
      </c>
      <c r="J1363" s="29">
        <f>ROUND((ROUND((Source!AF1190*Source!AV1190*Source!I1190),2)),2)</f>
        <v>1023.15</v>
      </c>
      <c r="K1363" s="10">
        <f>IF(Source!BA1190&lt;&gt; 0, Source!BA1190, 1)</f>
        <v>26.39</v>
      </c>
      <c r="L1363" s="29">
        <f>Source!S1190</f>
        <v>27000.93</v>
      </c>
      <c r="W1363">
        <f>J1363</f>
        <v>1023.15</v>
      </c>
    </row>
    <row r="1364" spans="1:27" ht="28.5" x14ac:dyDescent="0.2">
      <c r="A1364" s="26" t="s">
        <v>130</v>
      </c>
      <c r="B1364" s="26" t="s">
        <v>130</v>
      </c>
      <c r="C1364" s="26" t="str">
        <f>Source!F1191</f>
        <v>9999990001</v>
      </c>
      <c r="D1364" s="26" t="s">
        <v>29</v>
      </c>
      <c r="E1364" s="27" t="str">
        <f>Source!H1191</f>
        <v>т</v>
      </c>
      <c r="F1364" s="10">
        <f>Source!I1191</f>
        <v>-5.4542459999999995</v>
      </c>
      <c r="G1364" s="29">
        <f>Source!AK1191</f>
        <v>0</v>
      </c>
      <c r="H1364" s="31" t="s">
        <v>3</v>
      </c>
      <c r="I1364" s="10">
        <f>Source!AW1191</f>
        <v>1</v>
      </c>
      <c r="J1364" s="29">
        <f>ROUND((ROUND((Source!AC1191*Source!AW1191*Source!I1191),2)),2)+(ROUND((ROUND(((Source!ET1191)*Source!AV1191*Source!I1191),2)),2)+ROUND((ROUND(((Source!AE1191-(Source!EU1191))*Source!AV1191*Source!I1191),2)),2))+ROUND((ROUND((Source!AF1191*Source!AV1191*Source!I1191),2)),2)</f>
        <v>0</v>
      </c>
      <c r="K1364" s="10">
        <f>IF(Source!BC1191&lt;&gt; 0, Source!BC1191, 1)</f>
        <v>1</v>
      </c>
      <c r="L1364" s="29">
        <f>Source!O1191</f>
        <v>0</v>
      </c>
      <c r="Q1364">
        <f>ROUND((Source!DN1191/100)*ROUND((ROUND((Source!AF1191*Source!AV1191*Source!I1191),2)),2), 2)</f>
        <v>0</v>
      </c>
      <c r="R1364">
        <f>Source!X1191</f>
        <v>0</v>
      </c>
      <c r="S1364">
        <f>ROUND((Source!DO1191/100)*ROUND((ROUND((Source!AF1191*Source!AV1191*Source!I1191),2)),2), 2)</f>
        <v>0</v>
      </c>
      <c r="T1364">
        <f>Source!Y1191</f>
        <v>0</v>
      </c>
      <c r="U1364">
        <f>ROUND((175/100)*ROUND((ROUND((Source!AE1191*Source!AV1191*Source!I1191),2)),2), 2)</f>
        <v>0</v>
      </c>
      <c r="V1364">
        <f>ROUND((160/100)*ROUND(ROUND((ROUND((Source!AE1191*Source!AV1191*Source!I1191),2)*Source!BS1191),2), 2), 2)</f>
        <v>0</v>
      </c>
      <c r="X1364">
        <f>IF(Source!BI1191&lt;=1,J1364, 0)</f>
        <v>0</v>
      </c>
      <c r="Y1364">
        <f>IF(Source!BI1191=2,J1364, 0)</f>
        <v>0</v>
      </c>
      <c r="Z1364">
        <f>IF(Source!BI1191=3,J1364, 0)</f>
        <v>0</v>
      </c>
      <c r="AA1364">
        <f>IF(Source!BI1191=4,J1364, 0)</f>
        <v>0</v>
      </c>
    </row>
    <row r="1365" spans="1:27" ht="14.25" x14ac:dyDescent="0.2">
      <c r="A1365" s="26"/>
      <c r="B1365" s="26"/>
      <c r="C1365" s="26"/>
      <c r="D1365" s="26" t="s">
        <v>314</v>
      </c>
      <c r="E1365" s="27" t="s">
        <v>315</v>
      </c>
      <c r="F1365" s="10">
        <f>Source!DN1190</f>
        <v>80</v>
      </c>
      <c r="G1365" s="29"/>
      <c r="H1365" s="28"/>
      <c r="I1365" s="10"/>
      <c r="J1365" s="29">
        <f>SUM(Q1361:Q1364)</f>
        <v>818.52</v>
      </c>
      <c r="K1365" s="10">
        <f>Source!BZ1190</f>
        <v>70</v>
      </c>
      <c r="L1365" s="29">
        <f>SUM(R1361:R1364)</f>
        <v>18900.650000000001</v>
      </c>
    </row>
    <row r="1366" spans="1:27" ht="14.25" x14ac:dyDescent="0.2">
      <c r="A1366" s="26"/>
      <c r="B1366" s="26"/>
      <c r="C1366" s="26"/>
      <c r="D1366" s="26" t="s">
        <v>316</v>
      </c>
      <c r="E1366" s="27" t="s">
        <v>315</v>
      </c>
      <c r="F1366" s="10">
        <f>Source!DO1190</f>
        <v>55</v>
      </c>
      <c r="G1366" s="29"/>
      <c r="H1366" s="28"/>
      <c r="I1366" s="10"/>
      <c r="J1366" s="29">
        <f>SUM(S1361:S1365)</f>
        <v>562.73</v>
      </c>
      <c r="K1366" s="10">
        <f>Source!CA1190</f>
        <v>41</v>
      </c>
      <c r="L1366" s="29">
        <f>SUM(T1361:T1365)</f>
        <v>11070.38</v>
      </c>
    </row>
    <row r="1367" spans="1:27" ht="14.25" x14ac:dyDescent="0.2">
      <c r="A1367" s="34"/>
      <c r="B1367" s="34"/>
      <c r="C1367" s="34"/>
      <c r="D1367" s="34" t="s">
        <v>317</v>
      </c>
      <c r="E1367" s="35" t="s">
        <v>318</v>
      </c>
      <c r="F1367" s="36">
        <f>Source!AQ1190</f>
        <v>17.41</v>
      </c>
      <c r="G1367" s="37"/>
      <c r="H1367" s="38" t="str">
        <f>Source!DI1190</f>
        <v/>
      </c>
      <c r="I1367" s="36">
        <f>Source!AV1190</f>
        <v>1</v>
      </c>
      <c r="J1367" s="37">
        <f>Source!U1190</f>
        <v>93.096492999999995</v>
      </c>
      <c r="K1367" s="36"/>
      <c r="L1367" s="37"/>
    </row>
    <row r="1368" spans="1:27" ht="15" x14ac:dyDescent="0.25">
      <c r="A1368" s="39"/>
      <c r="B1368" s="39"/>
      <c r="C1368" s="39"/>
      <c r="D1368" s="40" t="s">
        <v>319</v>
      </c>
      <c r="E1368" s="39"/>
      <c r="F1368" s="39"/>
      <c r="G1368" s="39"/>
      <c r="H1368" s="39"/>
      <c r="I1368" s="76">
        <f>J1363+J1365+J1366+SUM(J1364:J1364)</f>
        <v>2404.4</v>
      </c>
      <c r="J1368" s="76"/>
      <c r="K1368" s="76">
        <f>L1363+L1365+L1366+SUM(L1364:L1364)</f>
        <v>56971.96</v>
      </c>
      <c r="L1368" s="76"/>
      <c r="O1368" s="32">
        <f>J1363+J1365+J1366+SUM(J1364:J1364)</f>
        <v>2404.4</v>
      </c>
      <c r="P1368" s="32">
        <f>L1363+L1365+L1366+SUM(L1364:L1364)</f>
        <v>56971.96</v>
      </c>
      <c r="X1368">
        <f>IF(Source!BI1190&lt;=1,J1363+J1365+J1366-0, 0)</f>
        <v>2404.4</v>
      </c>
      <c r="Y1368">
        <f>IF(Source!BI1190=2,J1363+J1365+J1366-0, 0)</f>
        <v>0</v>
      </c>
      <c r="Z1368">
        <f>IF(Source!BI1190=3,J1363+J1365+J1366-0, 0)</f>
        <v>0</v>
      </c>
      <c r="AA1368">
        <f>IF(Source!BI1190=4,J1363+J1365+J1366,0)</f>
        <v>0</v>
      </c>
    </row>
    <row r="1370" spans="1:27" ht="57" x14ac:dyDescent="0.2">
      <c r="A1370" s="26">
        <v>5</v>
      </c>
      <c r="B1370" s="26">
        <v>5</v>
      </c>
      <c r="C1370" s="26" t="str">
        <f>Source!F1192</f>
        <v>3.12-3-4</v>
      </c>
      <c r="D1370" s="26" t="s">
        <v>132</v>
      </c>
      <c r="E1370" s="27" t="str">
        <f>Source!H1192</f>
        <v>100 м2</v>
      </c>
      <c r="F1370" s="10">
        <f>Source!I1192</f>
        <v>5.3472999999999997</v>
      </c>
      <c r="G1370" s="29"/>
      <c r="H1370" s="28"/>
      <c r="I1370" s="10"/>
      <c r="J1370" s="29"/>
      <c r="K1370" s="10"/>
      <c r="L1370" s="29"/>
      <c r="Q1370">
        <f>ROUND((Source!DN1192/100)*ROUND((ROUND((Source!AF1192*Source!AV1192*Source!I1192),2)),2), 2)</f>
        <v>4406.41</v>
      </c>
      <c r="R1370">
        <f>Source!X1192</f>
        <v>97276.94</v>
      </c>
      <c r="S1370">
        <f>ROUND((Source!DO1192/100)*ROUND((ROUND((Source!AF1192*Source!AV1192*Source!I1192),2)),2), 2)</f>
        <v>3347.17</v>
      </c>
      <c r="T1370">
        <f>Source!Y1192</f>
        <v>45843.16</v>
      </c>
      <c r="U1370">
        <f>ROUND((175/100)*ROUND((ROUND((Source!AE1192*Source!AV1192*Source!I1192),2)),2), 2)</f>
        <v>831.32</v>
      </c>
      <c r="V1370">
        <f>ROUND((160/100)*ROUND(ROUND((ROUND((Source!AE1192*Source!AV1192*Source!I1192),2)*Source!BS1192),2), 2), 2)</f>
        <v>20058.099999999999</v>
      </c>
    </row>
    <row r="1371" spans="1:27" x14ac:dyDescent="0.2">
      <c r="D1371" s="30" t="str">
        <f>"Объем: "&amp;Source!I1192&amp;"=534,73/"&amp;"100"</f>
        <v>Объем: 5,3473=534,73/100</v>
      </c>
    </row>
    <row r="1372" spans="1:27" ht="14.25" x14ac:dyDescent="0.2">
      <c r="A1372" s="26"/>
      <c r="B1372" s="26"/>
      <c r="C1372" s="26"/>
      <c r="D1372" s="26" t="s">
        <v>313</v>
      </c>
      <c r="E1372" s="27"/>
      <c r="F1372" s="10"/>
      <c r="G1372" s="29">
        <f>Source!AO1192</f>
        <v>689</v>
      </c>
      <c r="H1372" s="28" t="str">
        <f>Source!DG1192</f>
        <v>)*1,15</v>
      </c>
      <c r="I1372" s="10">
        <f>Source!AV1192</f>
        <v>1</v>
      </c>
      <c r="J1372" s="29">
        <f>ROUND((ROUND((Source!AF1192*Source!AV1192*Source!I1192),2)),2)</f>
        <v>4236.93</v>
      </c>
      <c r="K1372" s="10">
        <f>IF(Source!BA1192&lt;&gt; 0, Source!BA1192, 1)</f>
        <v>26.39</v>
      </c>
      <c r="L1372" s="29">
        <f>Source!S1192</f>
        <v>111812.58</v>
      </c>
      <c r="W1372">
        <f>J1372</f>
        <v>4236.93</v>
      </c>
    </row>
    <row r="1373" spans="1:27" ht="14.25" x14ac:dyDescent="0.2">
      <c r="A1373" s="26"/>
      <c r="B1373" s="26"/>
      <c r="C1373" s="26"/>
      <c r="D1373" s="26" t="s">
        <v>322</v>
      </c>
      <c r="E1373" s="27"/>
      <c r="F1373" s="10"/>
      <c r="G1373" s="29">
        <f>Source!AM1192</f>
        <v>267.17</v>
      </c>
      <c r="H1373" s="28" t="str">
        <f>Source!DE1192</f>
        <v>)*1,25</v>
      </c>
      <c r="I1373" s="10">
        <f>Source!AV1192</f>
        <v>1</v>
      </c>
      <c r="J1373" s="29">
        <f>(ROUND((ROUND((((Source!ET1192*1.25))*Source!AV1192*Source!I1192),2)),2)+ROUND((ROUND(((Source!AE1192-((Source!EU1192*1.25)))*Source!AV1192*Source!I1192),2)),2))</f>
        <v>1785.8</v>
      </c>
      <c r="K1373" s="10">
        <f>IF(Source!BB1192&lt;&gt; 0, Source!BB1192, 1)</f>
        <v>12.18</v>
      </c>
      <c r="L1373" s="29">
        <f>Source!Q1192</f>
        <v>21751.040000000001</v>
      </c>
    </row>
    <row r="1374" spans="1:27" ht="14.25" x14ac:dyDescent="0.2">
      <c r="A1374" s="26"/>
      <c r="B1374" s="26"/>
      <c r="C1374" s="26"/>
      <c r="D1374" s="26" t="s">
        <v>323</v>
      </c>
      <c r="E1374" s="27"/>
      <c r="F1374" s="10"/>
      <c r="G1374" s="29">
        <f>Source!AN1192</f>
        <v>71.069999999999993</v>
      </c>
      <c r="H1374" s="28" t="str">
        <f>Source!DF1192</f>
        <v>)*1,25</v>
      </c>
      <c r="I1374" s="10">
        <f>Source!AV1192</f>
        <v>1</v>
      </c>
      <c r="J1374" s="41">
        <f>ROUND((ROUND((Source!AE1192*Source!AV1192*Source!I1192),2)),2)</f>
        <v>475.04</v>
      </c>
      <c r="K1374" s="10">
        <f>IF(Source!BS1192&lt;&gt; 0, Source!BS1192, 1)</f>
        <v>26.39</v>
      </c>
      <c r="L1374" s="41">
        <f>Source!R1192</f>
        <v>12536.31</v>
      </c>
      <c r="W1374">
        <f>J1374</f>
        <v>475.04</v>
      </c>
    </row>
    <row r="1375" spans="1:27" ht="14.25" x14ac:dyDescent="0.2">
      <c r="A1375" s="26"/>
      <c r="B1375" s="26"/>
      <c r="C1375" s="26"/>
      <c r="D1375" s="26" t="s">
        <v>324</v>
      </c>
      <c r="E1375" s="27"/>
      <c r="F1375" s="10"/>
      <c r="G1375" s="29">
        <f>Source!AL1192</f>
        <v>705.14</v>
      </c>
      <c r="H1375" s="28" t="str">
        <f>Source!DD1192</f>
        <v/>
      </c>
      <c r="I1375" s="10">
        <f>Source!AW1192</f>
        <v>1</v>
      </c>
      <c r="J1375" s="29">
        <f>ROUND((ROUND((Source!AC1192*Source!AW1192*Source!I1192),2)),2)</f>
        <v>3770.6</v>
      </c>
      <c r="K1375" s="10">
        <f>IF(Source!BC1192&lt;&gt; 0, Source!BC1192, 1)</f>
        <v>3.7</v>
      </c>
      <c r="L1375" s="29">
        <f>Source!P1192</f>
        <v>13951.22</v>
      </c>
    </row>
    <row r="1376" spans="1:27" ht="199.5" x14ac:dyDescent="0.2">
      <c r="A1376" s="26" t="s">
        <v>141</v>
      </c>
      <c r="B1376" s="26" t="s">
        <v>141</v>
      </c>
      <c r="C1376" s="26" t="str">
        <f>Source!F1193</f>
        <v>1.1-1-1312</v>
      </c>
      <c r="D1376" s="26" t="s">
        <v>282</v>
      </c>
      <c r="E1376" s="27" t="str">
        <f>Source!H1193</f>
        <v>м2</v>
      </c>
      <c r="F1376" s="10">
        <f>Source!I1193</f>
        <v>721.88549999999998</v>
      </c>
      <c r="G1376" s="29">
        <f>Source!AK1193</f>
        <v>25.09</v>
      </c>
      <c r="H1376" s="31" t="s">
        <v>3</v>
      </c>
      <c r="I1376" s="10">
        <f>Source!AW1193</f>
        <v>1</v>
      </c>
      <c r="J1376" s="29">
        <f>ROUND((ROUND((Source!AC1193*Source!AW1193*Source!I1193),2)),2)+(ROUND((ROUND(((Source!ET1193)*Source!AV1193*Source!I1193),2)),2)+ROUND((ROUND(((Source!AE1193-(Source!EU1193))*Source!AV1193*Source!I1193),2)),2))+ROUND((ROUND((Source!AF1193*Source!AV1193*Source!I1193),2)),2)</f>
        <v>18112.11</v>
      </c>
      <c r="K1376" s="10">
        <f>IF(Source!BC1193&lt;&gt; 0, Source!BC1193, 1)</f>
        <v>10.5</v>
      </c>
      <c r="L1376" s="29">
        <f>Source!O1193</f>
        <v>190177.16</v>
      </c>
      <c r="Q1376">
        <f>ROUND((Source!DN1193/100)*ROUND((ROUND((Source!AF1193*Source!AV1193*Source!I1193),2)),2), 2)</f>
        <v>0</v>
      </c>
      <c r="R1376">
        <f>Source!X1193</f>
        <v>0</v>
      </c>
      <c r="S1376">
        <f>ROUND((Source!DO1193/100)*ROUND((ROUND((Source!AF1193*Source!AV1193*Source!I1193),2)),2), 2)</f>
        <v>0</v>
      </c>
      <c r="T1376">
        <f>Source!Y1193</f>
        <v>0</v>
      </c>
      <c r="U1376">
        <f>ROUND((175/100)*ROUND((ROUND((Source!AE1193*Source!AV1193*Source!I1193),2)),2), 2)</f>
        <v>0</v>
      </c>
      <c r="V1376">
        <f>ROUND((160/100)*ROUND(ROUND((ROUND((Source!AE1193*Source!AV1193*Source!I1193),2)*Source!BS1193),2), 2), 2)</f>
        <v>0</v>
      </c>
      <c r="X1376">
        <f>IF(Source!BI1193&lt;=1,J1376, 0)</f>
        <v>18112.11</v>
      </c>
      <c r="Y1376">
        <f>IF(Source!BI1193=2,J1376, 0)</f>
        <v>0</v>
      </c>
      <c r="Z1376">
        <f>IF(Source!BI1193=3,J1376, 0)</f>
        <v>0</v>
      </c>
      <c r="AA1376">
        <f>IF(Source!BI1193=4,J1376, 0)</f>
        <v>0</v>
      </c>
    </row>
    <row r="1377" spans="1:27" ht="228" x14ac:dyDescent="0.2">
      <c r="A1377" s="26" t="s">
        <v>145</v>
      </c>
      <c r="B1377" s="26" t="s">
        <v>145</v>
      </c>
      <c r="C1377" s="26" t="str">
        <f>Source!F1194</f>
        <v>1.1-1-1313</v>
      </c>
      <c r="D1377" s="26" t="s">
        <v>283</v>
      </c>
      <c r="E1377" s="27" t="str">
        <f>Source!H1194</f>
        <v>м2</v>
      </c>
      <c r="F1377" s="10">
        <f>Source!I1194</f>
        <v>707.44779000000005</v>
      </c>
      <c r="G1377" s="29">
        <f>Source!AK1194</f>
        <v>23.06</v>
      </c>
      <c r="H1377" s="31" t="s">
        <v>3</v>
      </c>
      <c r="I1377" s="10">
        <f>Source!AW1194</f>
        <v>1</v>
      </c>
      <c r="J1377" s="29">
        <f>ROUND((ROUND((Source!AC1194*Source!AW1194*Source!I1194),2)),2)+(ROUND((ROUND(((Source!ET1194)*Source!AV1194*Source!I1194),2)),2)+ROUND((ROUND(((Source!AE1194-(Source!EU1194))*Source!AV1194*Source!I1194),2)),2))+ROUND((ROUND((Source!AF1194*Source!AV1194*Source!I1194),2)),2)</f>
        <v>16313.75</v>
      </c>
      <c r="K1377" s="10">
        <f>IF(Source!BC1194&lt;&gt; 0, Source!BC1194, 1)</f>
        <v>10.74</v>
      </c>
      <c r="L1377" s="29">
        <f>Source!O1194</f>
        <v>175209.68</v>
      </c>
      <c r="Q1377">
        <f>ROUND((Source!DN1194/100)*ROUND((ROUND((Source!AF1194*Source!AV1194*Source!I1194),2)),2), 2)</f>
        <v>0</v>
      </c>
      <c r="R1377">
        <f>Source!X1194</f>
        <v>0</v>
      </c>
      <c r="S1377">
        <f>ROUND((Source!DO1194/100)*ROUND((ROUND((Source!AF1194*Source!AV1194*Source!I1194),2)),2), 2)</f>
        <v>0</v>
      </c>
      <c r="T1377">
        <f>Source!Y1194</f>
        <v>0</v>
      </c>
      <c r="U1377">
        <f>ROUND((175/100)*ROUND((ROUND((Source!AE1194*Source!AV1194*Source!I1194),2)),2), 2)</f>
        <v>0</v>
      </c>
      <c r="V1377">
        <f>ROUND((160/100)*ROUND(ROUND((ROUND((Source!AE1194*Source!AV1194*Source!I1194),2)*Source!BS1194),2), 2), 2)</f>
        <v>0</v>
      </c>
      <c r="X1377">
        <f>IF(Source!BI1194&lt;=1,J1377, 0)</f>
        <v>16313.75</v>
      </c>
      <c r="Y1377">
        <f>IF(Source!BI1194=2,J1377, 0)</f>
        <v>0</v>
      </c>
      <c r="Z1377">
        <f>IF(Source!BI1194=3,J1377, 0)</f>
        <v>0</v>
      </c>
      <c r="AA1377">
        <f>IF(Source!BI1194=4,J1377, 0)</f>
        <v>0</v>
      </c>
    </row>
    <row r="1378" spans="1:27" ht="14.25" x14ac:dyDescent="0.2">
      <c r="A1378" s="26"/>
      <c r="B1378" s="26"/>
      <c r="C1378" s="26"/>
      <c r="D1378" s="26" t="s">
        <v>314</v>
      </c>
      <c r="E1378" s="27" t="s">
        <v>315</v>
      </c>
      <c r="F1378" s="10">
        <f>Source!DN1192</f>
        <v>104</v>
      </c>
      <c r="G1378" s="29"/>
      <c r="H1378" s="28"/>
      <c r="I1378" s="10"/>
      <c r="J1378" s="29">
        <f>SUM(Q1370:Q1377)</f>
        <v>4406.41</v>
      </c>
      <c r="K1378" s="10">
        <f>Source!BZ1192</f>
        <v>87</v>
      </c>
      <c r="L1378" s="29">
        <f>SUM(R1370:R1377)</f>
        <v>97276.94</v>
      </c>
    </row>
    <row r="1379" spans="1:27" ht="14.25" x14ac:dyDescent="0.2">
      <c r="A1379" s="26"/>
      <c r="B1379" s="26"/>
      <c r="C1379" s="26"/>
      <c r="D1379" s="26" t="s">
        <v>316</v>
      </c>
      <c r="E1379" s="27" t="s">
        <v>315</v>
      </c>
      <c r="F1379" s="10">
        <f>Source!DO1192</f>
        <v>79</v>
      </c>
      <c r="G1379" s="29"/>
      <c r="H1379" s="28"/>
      <c r="I1379" s="10"/>
      <c r="J1379" s="29">
        <f>SUM(S1370:S1378)</f>
        <v>3347.17</v>
      </c>
      <c r="K1379" s="10">
        <f>Source!CA1192</f>
        <v>41</v>
      </c>
      <c r="L1379" s="29">
        <f>SUM(T1370:T1378)</f>
        <v>45843.16</v>
      </c>
    </row>
    <row r="1380" spans="1:27" ht="14.25" x14ac:dyDescent="0.2">
      <c r="A1380" s="26"/>
      <c r="B1380" s="26"/>
      <c r="C1380" s="26"/>
      <c r="D1380" s="26" t="s">
        <v>325</v>
      </c>
      <c r="E1380" s="27" t="s">
        <v>315</v>
      </c>
      <c r="F1380" s="10">
        <f>175</f>
        <v>175</v>
      </c>
      <c r="G1380" s="29"/>
      <c r="H1380" s="28"/>
      <c r="I1380" s="10"/>
      <c r="J1380" s="29">
        <f>SUM(U1370:U1379)</f>
        <v>831.32</v>
      </c>
      <c r="K1380" s="10">
        <f>160</f>
        <v>160</v>
      </c>
      <c r="L1380" s="29">
        <f>SUM(V1370:V1379)</f>
        <v>20058.099999999999</v>
      </c>
    </row>
    <row r="1381" spans="1:27" ht="14.25" x14ac:dyDescent="0.2">
      <c r="A1381" s="34"/>
      <c r="B1381" s="34"/>
      <c r="C1381" s="34"/>
      <c r="D1381" s="34" t="s">
        <v>317</v>
      </c>
      <c r="E1381" s="35" t="s">
        <v>318</v>
      </c>
      <c r="F1381" s="36">
        <f>Source!AQ1192</f>
        <v>53</v>
      </c>
      <c r="G1381" s="37"/>
      <c r="H1381" s="38" t="str">
        <f>Source!DI1192</f>
        <v>)*1,15</v>
      </c>
      <c r="I1381" s="36">
        <f>Source!AV1192</f>
        <v>1</v>
      </c>
      <c r="J1381" s="37">
        <f>Source!U1192</f>
        <v>325.91793499999994</v>
      </c>
      <c r="K1381" s="36"/>
      <c r="L1381" s="37"/>
    </row>
    <row r="1382" spans="1:27" ht="15" x14ac:dyDescent="0.25">
      <c r="A1382" s="39"/>
      <c r="B1382" s="39"/>
      <c r="C1382" s="39"/>
      <c r="D1382" s="40" t="s">
        <v>319</v>
      </c>
      <c r="E1382" s="39"/>
      <c r="F1382" s="39"/>
      <c r="G1382" s="39"/>
      <c r="H1382" s="39"/>
      <c r="I1382" s="76">
        <f>J1372+J1373+J1375+J1378+J1379+J1380+SUM(J1376:J1377)</f>
        <v>52804.09</v>
      </c>
      <c r="J1382" s="76"/>
      <c r="K1382" s="76">
        <f>L1372+L1373+L1375+L1378+L1379+L1380+SUM(L1376:L1377)</f>
        <v>676079.87999999989</v>
      </c>
      <c r="L1382" s="76"/>
      <c r="O1382" s="32">
        <f>J1372+J1373+J1375+J1378+J1379+J1380+SUM(J1376:J1377)</f>
        <v>52804.09</v>
      </c>
      <c r="P1382" s="32">
        <f>L1372+L1373+L1375+L1378+L1379+L1380+SUM(L1376:L1377)</f>
        <v>676079.87999999989</v>
      </c>
      <c r="X1382">
        <f>IF(Source!BI1192&lt;=1,J1372+J1373+J1375+J1378+J1379+J1380-0, 0)</f>
        <v>18378.23</v>
      </c>
      <c r="Y1382">
        <f>IF(Source!BI1192=2,J1372+J1373+J1375+J1378+J1379+J1380-0, 0)</f>
        <v>0</v>
      </c>
      <c r="Z1382">
        <f>IF(Source!BI1192=3,J1372+J1373+J1375+J1378+J1379+J1380-0, 0)</f>
        <v>0</v>
      </c>
      <c r="AA1382">
        <f>IF(Source!BI1192=4,J1372+J1373+J1375+J1378+J1379+J1380,0)</f>
        <v>0</v>
      </c>
    </row>
    <row r="1384" spans="1:27" ht="99.75" x14ac:dyDescent="0.2">
      <c r="A1384" s="26">
        <v>6</v>
      </c>
      <c r="B1384" s="26">
        <v>6</v>
      </c>
      <c r="C1384" s="26" t="str">
        <f>Source!F1195</f>
        <v>3.12-3-10</v>
      </c>
      <c r="D1384" s="26" t="s">
        <v>150</v>
      </c>
      <c r="E1384" s="27" t="str">
        <f>Source!H1195</f>
        <v>100 м2</v>
      </c>
      <c r="F1384" s="10">
        <f>Source!I1195</f>
        <v>2.0500000000000001E-2</v>
      </c>
      <c r="G1384" s="29"/>
      <c r="H1384" s="28"/>
      <c r="I1384" s="10"/>
      <c r="J1384" s="29"/>
      <c r="K1384" s="10"/>
      <c r="L1384" s="29"/>
      <c r="Q1384">
        <f>ROUND((Source!DN1195/100)*ROUND((ROUND((Source!AF1195*Source!AV1195*Source!I1195),2)),2), 2)</f>
        <v>24.19</v>
      </c>
      <c r="R1384">
        <f>Source!X1195</f>
        <v>534.03</v>
      </c>
      <c r="S1384">
        <f>ROUND((Source!DO1195/100)*ROUND((ROUND((Source!AF1195*Source!AV1195*Source!I1195),2)),2), 2)</f>
        <v>18.38</v>
      </c>
      <c r="T1384">
        <f>Source!Y1195</f>
        <v>251.67</v>
      </c>
      <c r="U1384">
        <f>ROUND((175/100)*ROUND((ROUND((Source!AE1195*Source!AV1195*Source!I1195),2)),2), 2)</f>
        <v>0.37</v>
      </c>
      <c r="V1384">
        <f>ROUND((160/100)*ROUND(ROUND((ROUND((Source!AE1195*Source!AV1195*Source!I1195),2)*Source!BS1195),2), 2), 2)</f>
        <v>8.86</v>
      </c>
    </row>
    <row r="1385" spans="1:27" x14ac:dyDescent="0.2">
      <c r="D1385" s="30" t="str">
        <f>"Объем: "&amp;Source!I1195&amp;"=2,05/"&amp;"100"</f>
        <v>Объем: 0,0205=2,05/100</v>
      </c>
    </row>
    <row r="1386" spans="1:27" ht="14.25" x14ac:dyDescent="0.2">
      <c r="A1386" s="26"/>
      <c r="B1386" s="26"/>
      <c r="C1386" s="26"/>
      <c r="D1386" s="26" t="s">
        <v>313</v>
      </c>
      <c r="E1386" s="27"/>
      <c r="F1386" s="10"/>
      <c r="G1386" s="29">
        <f>Source!AO1195</f>
        <v>986.85</v>
      </c>
      <c r="H1386" s="28" t="str">
        <f>Source!DG1195</f>
        <v>)*1,15</v>
      </c>
      <c r="I1386" s="10">
        <f>Source!AV1195</f>
        <v>1</v>
      </c>
      <c r="J1386" s="29">
        <f>ROUND((ROUND((Source!AF1195*Source!AV1195*Source!I1195),2)),2)</f>
        <v>23.26</v>
      </c>
      <c r="K1386" s="10">
        <f>IF(Source!BA1195&lt;&gt; 0, Source!BA1195, 1)</f>
        <v>26.39</v>
      </c>
      <c r="L1386" s="29">
        <f>Source!S1195</f>
        <v>613.83000000000004</v>
      </c>
      <c r="W1386">
        <f>J1386</f>
        <v>23.26</v>
      </c>
    </row>
    <row r="1387" spans="1:27" ht="14.25" x14ac:dyDescent="0.2">
      <c r="A1387" s="26"/>
      <c r="B1387" s="26"/>
      <c r="C1387" s="26"/>
      <c r="D1387" s="26" t="s">
        <v>322</v>
      </c>
      <c r="E1387" s="27"/>
      <c r="F1387" s="10"/>
      <c r="G1387" s="29">
        <f>Source!AM1195</f>
        <v>50.84</v>
      </c>
      <c r="H1387" s="28" t="str">
        <f>Source!DE1195</f>
        <v>)*1,25</v>
      </c>
      <c r="I1387" s="10">
        <f>Source!AV1195</f>
        <v>1</v>
      </c>
      <c r="J1387" s="29">
        <f>(ROUND((ROUND((((Source!ET1195*1.25))*Source!AV1195*Source!I1195),2)),2)+ROUND((ROUND(((Source!AE1195-((Source!EU1195*1.25)))*Source!AV1195*Source!I1195),2)),2))</f>
        <v>1.3</v>
      </c>
      <c r="K1387" s="10">
        <f>IF(Source!BB1195&lt;&gt; 0, Source!BB1195, 1)</f>
        <v>9.3800000000000008</v>
      </c>
      <c r="L1387" s="29">
        <f>Source!Q1195</f>
        <v>12.19</v>
      </c>
    </row>
    <row r="1388" spans="1:27" ht="14.25" x14ac:dyDescent="0.2">
      <c r="A1388" s="26"/>
      <c r="B1388" s="26"/>
      <c r="C1388" s="26"/>
      <c r="D1388" s="26" t="s">
        <v>323</v>
      </c>
      <c r="E1388" s="27"/>
      <c r="F1388" s="10"/>
      <c r="G1388" s="29">
        <f>Source!AN1195</f>
        <v>8.01</v>
      </c>
      <c r="H1388" s="28" t="str">
        <f>Source!DF1195</f>
        <v>)*1,25</v>
      </c>
      <c r="I1388" s="10">
        <f>Source!AV1195</f>
        <v>1</v>
      </c>
      <c r="J1388" s="41">
        <f>ROUND((ROUND((Source!AE1195*Source!AV1195*Source!I1195),2)),2)</f>
        <v>0.21</v>
      </c>
      <c r="K1388" s="10">
        <f>IF(Source!BS1195&lt;&gt; 0, Source!BS1195, 1)</f>
        <v>26.39</v>
      </c>
      <c r="L1388" s="41">
        <f>Source!R1195</f>
        <v>5.54</v>
      </c>
      <c r="W1388">
        <f>J1388</f>
        <v>0.21</v>
      </c>
    </row>
    <row r="1389" spans="1:27" ht="14.25" x14ac:dyDescent="0.2">
      <c r="A1389" s="26"/>
      <c r="B1389" s="26"/>
      <c r="C1389" s="26"/>
      <c r="D1389" s="26" t="s">
        <v>324</v>
      </c>
      <c r="E1389" s="27"/>
      <c r="F1389" s="10"/>
      <c r="G1389" s="29">
        <f>Source!AL1195</f>
        <v>7205.92</v>
      </c>
      <c r="H1389" s="28" t="str">
        <f>Source!DD1195</f>
        <v/>
      </c>
      <c r="I1389" s="10">
        <f>Source!AW1195</f>
        <v>1</v>
      </c>
      <c r="J1389" s="29">
        <f>ROUND((ROUND((Source!AC1195*Source!AW1195*Source!I1195),2)),2)</f>
        <v>147.72</v>
      </c>
      <c r="K1389" s="10">
        <f>IF(Source!BC1195&lt;&gt; 0, Source!BC1195, 1)</f>
        <v>1.95</v>
      </c>
      <c r="L1389" s="29">
        <f>Source!P1195</f>
        <v>288.05</v>
      </c>
    </row>
    <row r="1390" spans="1:27" ht="199.5" x14ac:dyDescent="0.2">
      <c r="A1390" s="26" t="s">
        <v>152</v>
      </c>
      <c r="B1390" s="26" t="s">
        <v>152</v>
      </c>
      <c r="C1390" s="26" t="str">
        <f>Source!F1196</f>
        <v>1.1-1-1312</v>
      </c>
      <c r="D1390" s="26" t="s">
        <v>282</v>
      </c>
      <c r="E1390" s="27" t="str">
        <f>Source!H1196</f>
        <v>м2</v>
      </c>
      <c r="F1390" s="10">
        <f>Source!I1196</f>
        <v>2.7681150000000003</v>
      </c>
      <c r="G1390" s="29">
        <f>Source!AK1196</f>
        <v>25.09</v>
      </c>
      <c r="H1390" s="31" t="s">
        <v>3</v>
      </c>
      <c r="I1390" s="10">
        <f>Source!AW1196</f>
        <v>1</v>
      </c>
      <c r="J1390" s="29">
        <f>ROUND((ROUND((Source!AC1196*Source!AW1196*Source!I1196),2)),2)+(ROUND((ROUND(((Source!ET1196)*Source!AV1196*Source!I1196),2)),2)+ROUND((ROUND(((Source!AE1196-(Source!EU1196))*Source!AV1196*Source!I1196),2)),2))+ROUND((ROUND((Source!AF1196*Source!AV1196*Source!I1196),2)),2)</f>
        <v>69.45</v>
      </c>
      <c r="K1390" s="10">
        <f>IF(Source!BC1196&lt;&gt; 0, Source!BC1196, 1)</f>
        <v>10.5</v>
      </c>
      <c r="L1390" s="29">
        <f>Source!O1196</f>
        <v>729.23</v>
      </c>
      <c r="Q1390">
        <f>ROUND((Source!DN1196/100)*ROUND((ROUND((Source!AF1196*Source!AV1196*Source!I1196),2)),2), 2)</f>
        <v>0</v>
      </c>
      <c r="R1390">
        <f>Source!X1196</f>
        <v>0</v>
      </c>
      <c r="S1390">
        <f>ROUND((Source!DO1196/100)*ROUND((ROUND((Source!AF1196*Source!AV1196*Source!I1196),2)),2), 2)</f>
        <v>0</v>
      </c>
      <c r="T1390">
        <f>Source!Y1196</f>
        <v>0</v>
      </c>
      <c r="U1390">
        <f>ROUND((175/100)*ROUND((ROUND((Source!AE1196*Source!AV1196*Source!I1196),2)),2), 2)</f>
        <v>0</v>
      </c>
      <c r="V1390">
        <f>ROUND((160/100)*ROUND(ROUND((ROUND((Source!AE1196*Source!AV1196*Source!I1196),2)*Source!BS1196),2), 2), 2)</f>
        <v>0</v>
      </c>
      <c r="X1390">
        <f>IF(Source!BI1196&lt;=1,J1390, 0)</f>
        <v>69.45</v>
      </c>
      <c r="Y1390">
        <f>IF(Source!BI1196=2,J1390, 0)</f>
        <v>0</v>
      </c>
      <c r="Z1390">
        <f>IF(Source!BI1196=3,J1390, 0)</f>
        <v>0</v>
      </c>
      <c r="AA1390">
        <f>IF(Source!BI1196=4,J1390, 0)</f>
        <v>0</v>
      </c>
    </row>
    <row r="1391" spans="1:27" ht="228" x14ac:dyDescent="0.2">
      <c r="A1391" s="26" t="s">
        <v>153</v>
      </c>
      <c r="B1391" s="26" t="s">
        <v>153</v>
      </c>
      <c r="C1391" s="26" t="str">
        <f>Source!F1197</f>
        <v>1.1-1-1313</v>
      </c>
      <c r="D1391" s="26" t="s">
        <v>283</v>
      </c>
      <c r="E1391" s="27" t="str">
        <f>Source!H1197</f>
        <v>м2</v>
      </c>
      <c r="F1391" s="10">
        <f>Source!I1197</f>
        <v>1.235535</v>
      </c>
      <c r="G1391" s="29">
        <f>Source!AK1197</f>
        <v>23.06</v>
      </c>
      <c r="H1391" s="31" t="s">
        <v>3</v>
      </c>
      <c r="I1391" s="10">
        <f>Source!AW1197</f>
        <v>1</v>
      </c>
      <c r="J1391" s="29">
        <f>ROUND((ROUND((Source!AC1197*Source!AW1197*Source!I1197),2)),2)+(ROUND((ROUND(((Source!ET1197)*Source!AV1197*Source!I1197),2)),2)+ROUND((ROUND(((Source!AE1197-(Source!EU1197))*Source!AV1197*Source!I1197),2)),2))+ROUND((ROUND((Source!AF1197*Source!AV1197*Source!I1197),2)),2)</f>
        <v>28.49</v>
      </c>
      <c r="K1391" s="10">
        <f>IF(Source!BC1197&lt;&gt; 0, Source!BC1197, 1)</f>
        <v>10.74</v>
      </c>
      <c r="L1391" s="29">
        <f>Source!O1197</f>
        <v>305.98</v>
      </c>
      <c r="Q1391">
        <f>ROUND((Source!DN1197/100)*ROUND((ROUND((Source!AF1197*Source!AV1197*Source!I1197),2)),2), 2)</f>
        <v>0</v>
      </c>
      <c r="R1391">
        <f>Source!X1197</f>
        <v>0</v>
      </c>
      <c r="S1391">
        <f>ROUND((Source!DO1197/100)*ROUND((ROUND((Source!AF1197*Source!AV1197*Source!I1197),2)),2), 2)</f>
        <v>0</v>
      </c>
      <c r="T1391">
        <f>Source!Y1197</f>
        <v>0</v>
      </c>
      <c r="U1391">
        <f>ROUND((175/100)*ROUND((ROUND((Source!AE1197*Source!AV1197*Source!I1197),2)),2), 2)</f>
        <v>0</v>
      </c>
      <c r="V1391">
        <f>ROUND((160/100)*ROUND(ROUND((ROUND((Source!AE1197*Source!AV1197*Source!I1197),2)*Source!BS1197),2), 2), 2)</f>
        <v>0</v>
      </c>
      <c r="X1391">
        <f>IF(Source!BI1197&lt;=1,J1391, 0)</f>
        <v>28.49</v>
      </c>
      <c r="Y1391">
        <f>IF(Source!BI1197=2,J1391, 0)</f>
        <v>0</v>
      </c>
      <c r="Z1391">
        <f>IF(Source!BI1197=3,J1391, 0)</f>
        <v>0</v>
      </c>
      <c r="AA1391">
        <f>IF(Source!BI1197=4,J1391, 0)</f>
        <v>0</v>
      </c>
    </row>
    <row r="1392" spans="1:27" ht="14.25" x14ac:dyDescent="0.2">
      <c r="A1392" s="26"/>
      <c r="B1392" s="26"/>
      <c r="C1392" s="26"/>
      <c r="D1392" s="26" t="s">
        <v>314</v>
      </c>
      <c r="E1392" s="27" t="s">
        <v>315</v>
      </c>
      <c r="F1392" s="10">
        <f>Source!DN1195</f>
        <v>104</v>
      </c>
      <c r="G1392" s="29"/>
      <c r="H1392" s="28"/>
      <c r="I1392" s="10"/>
      <c r="J1392" s="29">
        <f>SUM(Q1384:Q1391)</f>
        <v>24.19</v>
      </c>
      <c r="K1392" s="10">
        <f>Source!BZ1195</f>
        <v>87</v>
      </c>
      <c r="L1392" s="29">
        <f>SUM(R1384:R1391)</f>
        <v>534.03</v>
      </c>
    </row>
    <row r="1393" spans="1:27" ht="14.25" x14ac:dyDescent="0.2">
      <c r="A1393" s="26"/>
      <c r="B1393" s="26"/>
      <c r="C1393" s="26"/>
      <c r="D1393" s="26" t="s">
        <v>316</v>
      </c>
      <c r="E1393" s="27" t="s">
        <v>315</v>
      </c>
      <c r="F1393" s="10">
        <f>Source!DO1195</f>
        <v>79</v>
      </c>
      <c r="G1393" s="29"/>
      <c r="H1393" s="28"/>
      <c r="I1393" s="10"/>
      <c r="J1393" s="29">
        <f>SUM(S1384:S1392)</f>
        <v>18.38</v>
      </c>
      <c r="K1393" s="10">
        <f>Source!CA1195</f>
        <v>41</v>
      </c>
      <c r="L1393" s="29">
        <f>SUM(T1384:T1392)</f>
        <v>251.67</v>
      </c>
    </row>
    <row r="1394" spans="1:27" ht="14.25" x14ac:dyDescent="0.2">
      <c r="A1394" s="26"/>
      <c r="B1394" s="26"/>
      <c r="C1394" s="26"/>
      <c r="D1394" s="26" t="s">
        <v>325</v>
      </c>
      <c r="E1394" s="27" t="s">
        <v>315</v>
      </c>
      <c r="F1394" s="10">
        <f>175</f>
        <v>175</v>
      </c>
      <c r="G1394" s="29"/>
      <c r="H1394" s="28"/>
      <c r="I1394" s="10"/>
      <c r="J1394" s="29">
        <f>SUM(U1384:U1393)</f>
        <v>0.37</v>
      </c>
      <c r="K1394" s="10">
        <f>160</f>
        <v>160</v>
      </c>
      <c r="L1394" s="29">
        <f>SUM(V1384:V1393)</f>
        <v>8.86</v>
      </c>
    </row>
    <row r="1395" spans="1:27" ht="14.25" x14ac:dyDescent="0.2">
      <c r="A1395" s="34"/>
      <c r="B1395" s="34"/>
      <c r="C1395" s="34"/>
      <c r="D1395" s="34" t="s">
        <v>317</v>
      </c>
      <c r="E1395" s="35" t="s">
        <v>318</v>
      </c>
      <c r="F1395" s="36">
        <f>Source!AQ1195</f>
        <v>85</v>
      </c>
      <c r="G1395" s="37"/>
      <c r="H1395" s="38" t="str">
        <f>Source!DI1195</f>
        <v>)*1,15</v>
      </c>
      <c r="I1395" s="36">
        <f>Source!AV1195</f>
        <v>1</v>
      </c>
      <c r="J1395" s="37">
        <f>Source!U1195</f>
        <v>2.0038749999999999</v>
      </c>
      <c r="K1395" s="36"/>
      <c r="L1395" s="37"/>
    </row>
    <row r="1396" spans="1:27" ht="15" x14ac:dyDescent="0.25">
      <c r="A1396" s="39"/>
      <c r="B1396" s="39"/>
      <c r="C1396" s="39"/>
      <c r="D1396" s="40" t="s">
        <v>319</v>
      </c>
      <c r="E1396" s="39"/>
      <c r="F1396" s="39"/>
      <c r="G1396" s="39"/>
      <c r="H1396" s="39"/>
      <c r="I1396" s="76">
        <f>J1386+J1387+J1389+J1392+J1393+J1394+SUM(J1390:J1391)</f>
        <v>313.15999999999997</v>
      </c>
      <c r="J1396" s="76"/>
      <c r="K1396" s="76">
        <f>L1386+L1387+L1389+L1392+L1393+L1394+SUM(L1390:L1391)</f>
        <v>2743.84</v>
      </c>
      <c r="L1396" s="76"/>
      <c r="O1396" s="32">
        <f>J1386+J1387+J1389+J1392+J1393+J1394+SUM(J1390:J1391)</f>
        <v>313.15999999999997</v>
      </c>
      <c r="P1396" s="32">
        <f>L1386+L1387+L1389+L1392+L1393+L1394+SUM(L1390:L1391)</f>
        <v>2743.84</v>
      </c>
      <c r="X1396">
        <f>IF(Source!BI1195&lt;=1,J1386+J1387+J1389+J1392+J1393+J1394-0, 0)</f>
        <v>215.22</v>
      </c>
      <c r="Y1396">
        <f>IF(Source!BI1195=2,J1386+J1387+J1389+J1392+J1393+J1394-0, 0)</f>
        <v>0</v>
      </c>
      <c r="Z1396">
        <f>IF(Source!BI1195=3,J1386+J1387+J1389+J1392+J1393+J1394-0, 0)</f>
        <v>0</v>
      </c>
      <c r="AA1396">
        <f>IF(Source!BI1195=4,J1386+J1387+J1389+J1392+J1393+J1394,0)</f>
        <v>0</v>
      </c>
    </row>
    <row r="1399" spans="1:27" ht="16.5" x14ac:dyDescent="0.25">
      <c r="A1399" s="75" t="str">
        <f>CONCATENATE("Подраздел: ",IF(Source!G1199&lt;&gt;"Новый подраздел", Source!G1199, ""))</f>
        <v>Подраздел: Кровля тех. этажа в/о В/5-9</v>
      </c>
      <c r="B1399" s="75"/>
      <c r="C1399" s="75"/>
      <c r="D1399" s="75"/>
      <c r="E1399" s="75"/>
      <c r="F1399" s="75"/>
      <c r="G1399" s="75"/>
      <c r="H1399" s="75"/>
      <c r="I1399" s="75"/>
      <c r="J1399" s="75"/>
      <c r="K1399" s="75"/>
      <c r="L1399" s="75"/>
    </row>
    <row r="1400" spans="1:27" ht="42.75" x14ac:dyDescent="0.2">
      <c r="A1400" s="26">
        <v>1</v>
      </c>
      <c r="B1400" s="26">
        <v>1</v>
      </c>
      <c r="C1400" s="26" t="str">
        <f>Source!F1203</f>
        <v>6.61-26-1</v>
      </c>
      <c r="D1400" s="26" t="s">
        <v>21</v>
      </c>
      <c r="E1400" s="27" t="str">
        <f>Source!H1203</f>
        <v>100 м2</v>
      </c>
      <c r="F1400" s="10">
        <f>Source!I1203</f>
        <v>6.4999999999999997E-3</v>
      </c>
      <c r="G1400" s="29"/>
      <c r="H1400" s="28"/>
      <c r="I1400" s="10"/>
      <c r="J1400" s="29"/>
      <c r="K1400" s="10"/>
      <c r="L1400" s="29"/>
      <c r="Q1400">
        <f>ROUND((Source!DN1203/100)*ROUND((ROUND((Source!AF1203*Source!AV1203*Source!I1203),2)),2), 2)</f>
        <v>3.06</v>
      </c>
      <c r="R1400">
        <f>Source!X1203</f>
        <v>70.569999999999993</v>
      </c>
      <c r="S1400">
        <f>ROUND((Source!DO1203/100)*ROUND((ROUND((Source!AF1203*Source!AV1203*Source!I1203),2)),2), 2)</f>
        <v>2.1</v>
      </c>
      <c r="T1400">
        <f>Source!Y1203</f>
        <v>41.33</v>
      </c>
      <c r="U1400">
        <f>ROUND((175/100)*ROUND((ROUND((Source!AE1203*Source!AV1203*Source!I1203),2)),2), 2)</f>
        <v>0</v>
      </c>
      <c r="V1400">
        <f>ROUND((160/100)*ROUND(ROUND((ROUND((Source!AE1203*Source!AV1203*Source!I1203),2)*Source!BS1203),2), 2), 2)</f>
        <v>0</v>
      </c>
    </row>
    <row r="1401" spans="1:27" x14ac:dyDescent="0.2">
      <c r="D1401" s="30" t="str">
        <f>"Объем: "&amp;Source!I1203&amp;"=0,65/"&amp;"100"</f>
        <v>Объем: 0,0065=0,65/100</v>
      </c>
    </row>
    <row r="1402" spans="1:27" ht="14.25" x14ac:dyDescent="0.2">
      <c r="A1402" s="26"/>
      <c r="B1402" s="26"/>
      <c r="C1402" s="26"/>
      <c r="D1402" s="26" t="s">
        <v>313</v>
      </c>
      <c r="E1402" s="27"/>
      <c r="F1402" s="10"/>
      <c r="G1402" s="29">
        <f>Source!AO1203</f>
        <v>587.65</v>
      </c>
      <c r="H1402" s="28" t="str">
        <f>Source!DG1203</f>
        <v/>
      </c>
      <c r="I1402" s="10">
        <f>Source!AV1203</f>
        <v>1</v>
      </c>
      <c r="J1402" s="29">
        <f>ROUND((ROUND((Source!AF1203*Source!AV1203*Source!I1203),2)),2)</f>
        <v>3.82</v>
      </c>
      <c r="K1402" s="10">
        <f>IF(Source!BA1203&lt;&gt; 0, Source!BA1203, 1)</f>
        <v>26.39</v>
      </c>
      <c r="L1402" s="29">
        <f>Source!S1203</f>
        <v>100.81</v>
      </c>
      <c r="W1402">
        <f>J1402</f>
        <v>3.82</v>
      </c>
    </row>
    <row r="1403" spans="1:27" ht="28.5" x14ac:dyDescent="0.2">
      <c r="A1403" s="26" t="s">
        <v>27</v>
      </c>
      <c r="B1403" s="26" t="s">
        <v>27</v>
      </c>
      <c r="C1403" s="26" t="str">
        <f>Source!F1204</f>
        <v>9999990001</v>
      </c>
      <c r="D1403" s="26" t="s">
        <v>29</v>
      </c>
      <c r="E1403" s="27" t="str">
        <f>Source!H1204</f>
        <v>т</v>
      </c>
      <c r="F1403" s="10">
        <f>Source!I1204</f>
        <v>-2.9900000000000003E-2</v>
      </c>
      <c r="G1403" s="29">
        <f>Source!AK1204</f>
        <v>0</v>
      </c>
      <c r="H1403" s="31" t="s">
        <v>3</v>
      </c>
      <c r="I1403" s="10">
        <f>Source!AW1204</f>
        <v>1</v>
      </c>
      <c r="J1403" s="29">
        <f>ROUND((ROUND((Source!AC1204*Source!AW1204*Source!I1204),2)),2)+(ROUND((ROUND(((Source!ET1204)*Source!AV1204*Source!I1204),2)),2)+ROUND((ROUND(((Source!AE1204-(Source!EU1204))*Source!AV1204*Source!I1204),2)),2))+ROUND((ROUND((Source!AF1204*Source!AV1204*Source!I1204),2)),2)</f>
        <v>0</v>
      </c>
      <c r="K1403" s="10">
        <f>IF(Source!BC1204&lt;&gt; 0, Source!BC1204, 1)</f>
        <v>1</v>
      </c>
      <c r="L1403" s="29">
        <f>Source!O1204</f>
        <v>0</v>
      </c>
      <c r="Q1403">
        <f>ROUND((Source!DN1204/100)*ROUND((ROUND((Source!AF1204*Source!AV1204*Source!I1204),2)),2), 2)</f>
        <v>0</v>
      </c>
      <c r="R1403">
        <f>Source!X1204</f>
        <v>0</v>
      </c>
      <c r="S1403">
        <f>ROUND((Source!DO1204/100)*ROUND((ROUND((Source!AF1204*Source!AV1204*Source!I1204),2)),2), 2)</f>
        <v>0</v>
      </c>
      <c r="T1403">
        <f>Source!Y1204</f>
        <v>0</v>
      </c>
      <c r="U1403">
        <f>ROUND((175/100)*ROUND((ROUND((Source!AE1204*Source!AV1204*Source!I1204),2)),2), 2)</f>
        <v>0</v>
      </c>
      <c r="V1403">
        <f>ROUND((160/100)*ROUND(ROUND((ROUND((Source!AE1204*Source!AV1204*Source!I1204),2)*Source!BS1204),2), 2), 2)</f>
        <v>0</v>
      </c>
      <c r="X1403">
        <f>IF(Source!BI1204&lt;=1,J1403, 0)</f>
        <v>0</v>
      </c>
      <c r="Y1403">
        <f>IF(Source!BI1204=2,J1403, 0)</f>
        <v>0</v>
      </c>
      <c r="Z1403">
        <f>IF(Source!BI1204=3,J1403, 0)</f>
        <v>0</v>
      </c>
      <c r="AA1403">
        <f>IF(Source!BI1204=4,J1403, 0)</f>
        <v>0</v>
      </c>
    </row>
    <row r="1404" spans="1:27" ht="14.25" x14ac:dyDescent="0.2">
      <c r="A1404" s="26"/>
      <c r="B1404" s="26"/>
      <c r="C1404" s="26"/>
      <c r="D1404" s="26" t="s">
        <v>314</v>
      </c>
      <c r="E1404" s="27" t="s">
        <v>315</v>
      </c>
      <c r="F1404" s="10">
        <f>Source!DN1203</f>
        <v>80</v>
      </c>
      <c r="G1404" s="29"/>
      <c r="H1404" s="28"/>
      <c r="I1404" s="10"/>
      <c r="J1404" s="29">
        <f>SUM(Q1400:Q1403)</f>
        <v>3.06</v>
      </c>
      <c r="K1404" s="10">
        <f>Source!BZ1203</f>
        <v>70</v>
      </c>
      <c r="L1404" s="29">
        <f>SUM(R1400:R1403)</f>
        <v>70.569999999999993</v>
      </c>
    </row>
    <row r="1405" spans="1:27" ht="14.25" x14ac:dyDescent="0.2">
      <c r="A1405" s="26"/>
      <c r="B1405" s="26"/>
      <c r="C1405" s="26"/>
      <c r="D1405" s="26" t="s">
        <v>316</v>
      </c>
      <c r="E1405" s="27" t="s">
        <v>315</v>
      </c>
      <c r="F1405" s="10">
        <f>Source!DO1203</f>
        <v>55</v>
      </c>
      <c r="G1405" s="29"/>
      <c r="H1405" s="28"/>
      <c r="I1405" s="10"/>
      <c r="J1405" s="29">
        <f>SUM(S1400:S1404)</f>
        <v>2.1</v>
      </c>
      <c r="K1405" s="10">
        <f>Source!CA1203</f>
        <v>41</v>
      </c>
      <c r="L1405" s="29">
        <f>SUM(T1400:T1404)</f>
        <v>41.33</v>
      </c>
    </row>
    <row r="1406" spans="1:27" ht="14.25" x14ac:dyDescent="0.2">
      <c r="A1406" s="34"/>
      <c r="B1406" s="34"/>
      <c r="C1406" s="34"/>
      <c r="D1406" s="34" t="s">
        <v>317</v>
      </c>
      <c r="E1406" s="35" t="s">
        <v>318</v>
      </c>
      <c r="F1406" s="36">
        <f>Source!AQ1203</f>
        <v>57.5</v>
      </c>
      <c r="G1406" s="37"/>
      <c r="H1406" s="38" t="str">
        <f>Source!DI1203</f>
        <v/>
      </c>
      <c r="I1406" s="36">
        <f>Source!AV1203</f>
        <v>1</v>
      </c>
      <c r="J1406" s="37">
        <f>Source!U1203</f>
        <v>0.37374999999999997</v>
      </c>
      <c r="K1406" s="36"/>
      <c r="L1406" s="37"/>
    </row>
    <row r="1407" spans="1:27" ht="15" x14ac:dyDescent="0.25">
      <c r="A1407" s="39"/>
      <c r="B1407" s="39"/>
      <c r="C1407" s="39"/>
      <c r="D1407" s="40" t="s">
        <v>319</v>
      </c>
      <c r="E1407" s="39"/>
      <c r="F1407" s="39"/>
      <c r="G1407" s="39"/>
      <c r="H1407" s="39"/>
      <c r="I1407" s="76">
        <f>J1402+J1404+J1405+SUM(J1403:J1403)</f>
        <v>8.98</v>
      </c>
      <c r="J1407" s="76"/>
      <c r="K1407" s="76">
        <f>L1402+L1404+L1405+SUM(L1403:L1403)</f>
        <v>212.70999999999998</v>
      </c>
      <c r="L1407" s="76"/>
      <c r="O1407" s="32">
        <f>J1402+J1404+J1405+SUM(J1403:J1403)</f>
        <v>8.98</v>
      </c>
      <c r="P1407" s="32">
        <f>L1402+L1404+L1405+SUM(L1403:L1403)</f>
        <v>212.70999999999998</v>
      </c>
      <c r="X1407">
        <f>IF(Source!BI1203&lt;=1,J1402+J1404+J1405-0, 0)</f>
        <v>8.98</v>
      </c>
      <c r="Y1407">
        <f>IF(Source!BI1203=2,J1402+J1404+J1405-0, 0)</f>
        <v>0</v>
      </c>
      <c r="Z1407">
        <f>IF(Source!BI1203=3,J1402+J1404+J1405-0, 0)</f>
        <v>0</v>
      </c>
      <c r="AA1407">
        <f>IF(Source!BI1203=4,J1402+J1404+J1405,0)</f>
        <v>0</v>
      </c>
    </row>
    <row r="1409" spans="1:27" ht="42.75" x14ac:dyDescent="0.2">
      <c r="A1409" s="26">
        <v>2</v>
      </c>
      <c r="B1409" s="26">
        <v>2</v>
      </c>
      <c r="C1409" s="26" t="str">
        <f>Source!F1205</f>
        <v>6.62-31-1</v>
      </c>
      <c r="D1409" s="26" t="s">
        <v>33</v>
      </c>
      <c r="E1409" s="27" t="str">
        <f>Source!H1205</f>
        <v>1 м2 поверхности</v>
      </c>
      <c r="F1409" s="10">
        <f>Source!I1205</f>
        <v>0.35</v>
      </c>
      <c r="G1409" s="29"/>
      <c r="H1409" s="28"/>
      <c r="I1409" s="10"/>
      <c r="J1409" s="29"/>
      <c r="K1409" s="10"/>
      <c r="L1409" s="29"/>
      <c r="Q1409">
        <f>ROUND((Source!DN1205/100)*ROUND((ROUND((Source!AF1205*Source!AV1205*Source!I1205),2)),2), 2)</f>
        <v>2.15</v>
      </c>
      <c r="R1409">
        <f>Source!X1205</f>
        <v>47.09</v>
      </c>
      <c r="S1409">
        <f>ROUND((Source!DO1205/100)*ROUND((ROUND((Source!AF1205*Source!AV1205*Source!I1205),2)),2), 2)</f>
        <v>1.38</v>
      </c>
      <c r="T1409">
        <f>Source!Y1205</f>
        <v>23.26</v>
      </c>
      <c r="U1409">
        <f>ROUND((175/100)*ROUND((ROUND((Source!AE1205*Source!AV1205*Source!I1205),2)),2), 2)</f>
        <v>0</v>
      </c>
      <c r="V1409">
        <f>ROUND((160/100)*ROUND(ROUND((ROUND((Source!AE1205*Source!AV1205*Source!I1205),2)*Source!BS1205),2), 2), 2)</f>
        <v>0</v>
      </c>
    </row>
    <row r="1410" spans="1:27" ht="14.25" x14ac:dyDescent="0.2">
      <c r="A1410" s="26"/>
      <c r="B1410" s="26"/>
      <c r="C1410" s="26"/>
      <c r="D1410" s="26" t="s">
        <v>313</v>
      </c>
      <c r="E1410" s="27"/>
      <c r="F1410" s="10"/>
      <c r="G1410" s="29">
        <f>Source!AO1205</f>
        <v>6.13</v>
      </c>
      <c r="H1410" s="28" t="str">
        <f>Source!DG1205</f>
        <v/>
      </c>
      <c r="I1410" s="10">
        <f>Source!AV1205</f>
        <v>1</v>
      </c>
      <c r="J1410" s="29">
        <f>ROUND((ROUND((Source!AF1205*Source!AV1205*Source!I1205),2)),2)</f>
        <v>2.15</v>
      </c>
      <c r="K1410" s="10">
        <f>IF(Source!BA1205&lt;&gt; 0, Source!BA1205, 1)</f>
        <v>26.39</v>
      </c>
      <c r="L1410" s="29">
        <f>Source!S1205</f>
        <v>56.74</v>
      </c>
      <c r="W1410">
        <f>J1410</f>
        <v>2.15</v>
      </c>
    </row>
    <row r="1411" spans="1:27" ht="14.25" x14ac:dyDescent="0.2">
      <c r="A1411" s="26"/>
      <c r="B1411" s="26"/>
      <c r="C1411" s="26"/>
      <c r="D1411" s="26" t="s">
        <v>314</v>
      </c>
      <c r="E1411" s="27" t="s">
        <v>315</v>
      </c>
      <c r="F1411" s="10">
        <f>Source!DN1205</f>
        <v>100</v>
      </c>
      <c r="G1411" s="29"/>
      <c r="H1411" s="28"/>
      <c r="I1411" s="10"/>
      <c r="J1411" s="29">
        <f>SUM(Q1409:Q1410)</f>
        <v>2.15</v>
      </c>
      <c r="K1411" s="10">
        <f>Source!BZ1205</f>
        <v>83</v>
      </c>
      <c r="L1411" s="29">
        <f>SUM(R1409:R1410)</f>
        <v>47.09</v>
      </c>
    </row>
    <row r="1412" spans="1:27" ht="14.25" x14ac:dyDescent="0.2">
      <c r="A1412" s="26"/>
      <c r="B1412" s="26"/>
      <c r="C1412" s="26"/>
      <c r="D1412" s="26" t="s">
        <v>316</v>
      </c>
      <c r="E1412" s="27" t="s">
        <v>315</v>
      </c>
      <c r="F1412" s="10">
        <f>Source!DO1205</f>
        <v>64</v>
      </c>
      <c r="G1412" s="29"/>
      <c r="H1412" s="28"/>
      <c r="I1412" s="10"/>
      <c r="J1412" s="29">
        <f>SUM(S1409:S1411)</f>
        <v>1.38</v>
      </c>
      <c r="K1412" s="10">
        <f>Source!CA1205</f>
        <v>41</v>
      </c>
      <c r="L1412" s="29">
        <f>SUM(T1409:T1411)</f>
        <v>23.26</v>
      </c>
    </row>
    <row r="1413" spans="1:27" ht="14.25" x14ac:dyDescent="0.2">
      <c r="A1413" s="34"/>
      <c r="B1413" s="34"/>
      <c r="C1413" s="34"/>
      <c r="D1413" s="34" t="s">
        <v>317</v>
      </c>
      <c r="E1413" s="35" t="s">
        <v>318</v>
      </c>
      <c r="F1413" s="36">
        <f>Source!AQ1205</f>
        <v>0.6</v>
      </c>
      <c r="G1413" s="37"/>
      <c r="H1413" s="38" t="str">
        <f>Source!DI1205</f>
        <v/>
      </c>
      <c r="I1413" s="36">
        <f>Source!AV1205</f>
        <v>1</v>
      </c>
      <c r="J1413" s="37">
        <f>Source!U1205</f>
        <v>0.21</v>
      </c>
      <c r="K1413" s="36"/>
      <c r="L1413" s="37"/>
    </row>
    <row r="1414" spans="1:27" ht="15" x14ac:dyDescent="0.25">
      <c r="A1414" s="39"/>
      <c r="B1414" s="39"/>
      <c r="C1414" s="39"/>
      <c r="D1414" s="40" t="s">
        <v>319</v>
      </c>
      <c r="E1414" s="39"/>
      <c r="F1414" s="39"/>
      <c r="G1414" s="39"/>
      <c r="H1414" s="39"/>
      <c r="I1414" s="76">
        <f>J1410+J1411+J1412</f>
        <v>5.68</v>
      </c>
      <c r="J1414" s="76"/>
      <c r="K1414" s="76">
        <f>L1410+L1411+L1412</f>
        <v>127.09000000000002</v>
      </c>
      <c r="L1414" s="76"/>
      <c r="O1414" s="32">
        <f>J1410+J1411+J1412</f>
        <v>5.68</v>
      </c>
      <c r="P1414" s="32">
        <f>L1410+L1411+L1412</f>
        <v>127.09000000000002</v>
      </c>
      <c r="X1414">
        <f>IF(Source!BI1205&lt;=1,J1410+J1411+J1412-0, 0)</f>
        <v>5.68</v>
      </c>
      <c r="Y1414">
        <f>IF(Source!BI1205=2,J1410+J1411+J1412-0, 0)</f>
        <v>0</v>
      </c>
      <c r="Z1414">
        <f>IF(Source!BI1205=3,J1410+J1411+J1412-0, 0)</f>
        <v>0</v>
      </c>
      <c r="AA1414">
        <f>IF(Source!BI1205=4,J1410+J1411+J1412,0)</f>
        <v>0</v>
      </c>
    </row>
    <row r="1416" spans="1:27" ht="28.5" x14ac:dyDescent="0.2">
      <c r="A1416" s="26">
        <v>3</v>
      </c>
      <c r="B1416" s="26">
        <v>3</v>
      </c>
      <c r="C1416" s="26" t="str">
        <f>Source!F1206</f>
        <v>6.58-2-1</v>
      </c>
      <c r="D1416" s="26" t="s">
        <v>40</v>
      </c>
      <c r="E1416" s="27" t="str">
        <f>Source!H1206</f>
        <v>100 м2</v>
      </c>
      <c r="F1416" s="10">
        <f>Source!I1206</f>
        <v>1.83E-2</v>
      </c>
      <c r="G1416" s="29"/>
      <c r="H1416" s="28"/>
      <c r="I1416" s="10"/>
      <c r="J1416" s="29"/>
      <c r="K1416" s="10"/>
      <c r="L1416" s="29"/>
      <c r="Q1416">
        <f>ROUND((Source!DN1206/100)*ROUND((ROUND((Source!AF1206*Source!AV1206*Source!I1206),2)),2), 2)</f>
        <v>2.8</v>
      </c>
      <c r="R1416">
        <f>Source!X1206</f>
        <v>64.66</v>
      </c>
      <c r="S1416">
        <f>ROUND((Source!DO1206/100)*ROUND((ROUND((Source!AF1206*Source!AV1206*Source!I1206),2)),2), 2)</f>
        <v>1.93</v>
      </c>
      <c r="T1416">
        <f>Source!Y1206</f>
        <v>37.869999999999997</v>
      </c>
      <c r="U1416">
        <f>ROUND((175/100)*ROUND((ROUND((Source!AE1206*Source!AV1206*Source!I1206),2)),2), 2)</f>
        <v>0</v>
      </c>
      <c r="V1416">
        <f>ROUND((160/100)*ROUND(ROUND((ROUND((Source!AE1206*Source!AV1206*Source!I1206),2)*Source!BS1206),2), 2), 2)</f>
        <v>0</v>
      </c>
    </row>
    <row r="1417" spans="1:27" x14ac:dyDescent="0.2">
      <c r="D1417" s="30" t="str">
        <f>"Объем: "&amp;Source!I1206&amp;"=1,83/"&amp;"100"</f>
        <v>Объем: 0,0183=1,83/100</v>
      </c>
    </row>
    <row r="1418" spans="1:27" ht="14.25" x14ac:dyDescent="0.2">
      <c r="A1418" s="26"/>
      <c r="B1418" s="26"/>
      <c r="C1418" s="26"/>
      <c r="D1418" s="26" t="s">
        <v>313</v>
      </c>
      <c r="E1418" s="27"/>
      <c r="F1418" s="10"/>
      <c r="G1418" s="29">
        <f>Source!AO1206</f>
        <v>191.34</v>
      </c>
      <c r="H1418" s="28" t="str">
        <f>Source!DG1206</f>
        <v/>
      </c>
      <c r="I1418" s="10">
        <f>Source!AV1206</f>
        <v>1</v>
      </c>
      <c r="J1418" s="29">
        <f>ROUND((ROUND((Source!AF1206*Source!AV1206*Source!I1206),2)),2)</f>
        <v>3.5</v>
      </c>
      <c r="K1418" s="10">
        <f>IF(Source!BA1206&lt;&gt; 0, Source!BA1206, 1)</f>
        <v>26.39</v>
      </c>
      <c r="L1418" s="29">
        <f>Source!S1206</f>
        <v>92.37</v>
      </c>
      <c r="W1418">
        <f>J1418</f>
        <v>3.5</v>
      </c>
    </row>
    <row r="1419" spans="1:27" ht="28.5" x14ac:dyDescent="0.2">
      <c r="A1419" s="26" t="s">
        <v>44</v>
      </c>
      <c r="B1419" s="26" t="s">
        <v>44</v>
      </c>
      <c r="C1419" s="26" t="str">
        <f>Source!F1207</f>
        <v>9999990001</v>
      </c>
      <c r="D1419" s="26" t="s">
        <v>29</v>
      </c>
      <c r="E1419" s="27" t="str">
        <f>Source!H1207</f>
        <v>т</v>
      </c>
      <c r="F1419" s="10">
        <f>Source!I1207</f>
        <v>-1.8665999999999995E-2</v>
      </c>
      <c r="G1419" s="29">
        <f>Source!AK1207</f>
        <v>0</v>
      </c>
      <c r="H1419" s="31" t="s">
        <v>3</v>
      </c>
      <c r="I1419" s="10">
        <f>Source!AW1207</f>
        <v>1</v>
      </c>
      <c r="J1419" s="29">
        <f>ROUND((ROUND((Source!AC1207*Source!AW1207*Source!I1207),2)),2)+(ROUND((ROUND(((Source!ET1207)*Source!AV1207*Source!I1207),2)),2)+ROUND((ROUND(((Source!AE1207-(Source!EU1207))*Source!AV1207*Source!I1207),2)),2))+ROUND((ROUND((Source!AF1207*Source!AV1207*Source!I1207),2)),2)</f>
        <v>0</v>
      </c>
      <c r="K1419" s="10">
        <f>IF(Source!BC1207&lt;&gt; 0, Source!BC1207, 1)</f>
        <v>1</v>
      </c>
      <c r="L1419" s="29">
        <f>Source!O1207</f>
        <v>0</v>
      </c>
      <c r="Q1419">
        <f>ROUND((Source!DN1207/100)*ROUND((ROUND((Source!AF1207*Source!AV1207*Source!I1207),2)),2), 2)</f>
        <v>0</v>
      </c>
      <c r="R1419">
        <f>Source!X1207</f>
        <v>0</v>
      </c>
      <c r="S1419">
        <f>ROUND((Source!DO1207/100)*ROUND((ROUND((Source!AF1207*Source!AV1207*Source!I1207),2)),2), 2)</f>
        <v>0</v>
      </c>
      <c r="T1419">
        <f>Source!Y1207</f>
        <v>0</v>
      </c>
      <c r="U1419">
        <f>ROUND((175/100)*ROUND((ROUND((Source!AE1207*Source!AV1207*Source!I1207),2)),2), 2)</f>
        <v>0</v>
      </c>
      <c r="V1419">
        <f>ROUND((160/100)*ROUND(ROUND((ROUND((Source!AE1207*Source!AV1207*Source!I1207),2)*Source!BS1207),2), 2), 2)</f>
        <v>0</v>
      </c>
      <c r="X1419">
        <f>IF(Source!BI1207&lt;=1,J1419, 0)</f>
        <v>0</v>
      </c>
      <c r="Y1419">
        <f>IF(Source!BI1207=2,J1419, 0)</f>
        <v>0</v>
      </c>
      <c r="Z1419">
        <f>IF(Source!BI1207=3,J1419, 0)</f>
        <v>0</v>
      </c>
      <c r="AA1419">
        <f>IF(Source!BI1207=4,J1419, 0)</f>
        <v>0</v>
      </c>
    </row>
    <row r="1420" spans="1:27" ht="14.25" x14ac:dyDescent="0.2">
      <c r="A1420" s="26"/>
      <c r="B1420" s="26"/>
      <c r="C1420" s="26"/>
      <c r="D1420" s="26" t="s">
        <v>314</v>
      </c>
      <c r="E1420" s="27" t="s">
        <v>315</v>
      </c>
      <c r="F1420" s="10">
        <f>Source!DN1206</f>
        <v>80</v>
      </c>
      <c r="G1420" s="29"/>
      <c r="H1420" s="28"/>
      <c r="I1420" s="10"/>
      <c r="J1420" s="29">
        <f>SUM(Q1416:Q1419)</f>
        <v>2.8</v>
      </c>
      <c r="K1420" s="10">
        <f>Source!BZ1206</f>
        <v>70</v>
      </c>
      <c r="L1420" s="29">
        <f>SUM(R1416:R1419)</f>
        <v>64.66</v>
      </c>
    </row>
    <row r="1421" spans="1:27" ht="14.25" x14ac:dyDescent="0.2">
      <c r="A1421" s="26"/>
      <c r="B1421" s="26"/>
      <c r="C1421" s="26"/>
      <c r="D1421" s="26" t="s">
        <v>316</v>
      </c>
      <c r="E1421" s="27" t="s">
        <v>315</v>
      </c>
      <c r="F1421" s="10">
        <f>Source!DO1206</f>
        <v>55</v>
      </c>
      <c r="G1421" s="29"/>
      <c r="H1421" s="28"/>
      <c r="I1421" s="10"/>
      <c r="J1421" s="29">
        <f>SUM(S1416:S1420)</f>
        <v>1.93</v>
      </c>
      <c r="K1421" s="10">
        <f>Source!CA1206</f>
        <v>41</v>
      </c>
      <c r="L1421" s="29">
        <f>SUM(T1416:T1420)</f>
        <v>37.869999999999997</v>
      </c>
    </row>
    <row r="1422" spans="1:27" ht="14.25" x14ac:dyDescent="0.2">
      <c r="A1422" s="34"/>
      <c r="B1422" s="34"/>
      <c r="C1422" s="34"/>
      <c r="D1422" s="34" t="s">
        <v>317</v>
      </c>
      <c r="E1422" s="35" t="s">
        <v>318</v>
      </c>
      <c r="F1422" s="36">
        <f>Source!AQ1206</f>
        <v>17.41</v>
      </c>
      <c r="G1422" s="37"/>
      <c r="H1422" s="38" t="str">
        <f>Source!DI1206</f>
        <v/>
      </c>
      <c r="I1422" s="36">
        <f>Source!AV1206</f>
        <v>1</v>
      </c>
      <c r="J1422" s="37">
        <f>Source!U1206</f>
        <v>0.31860300000000003</v>
      </c>
      <c r="K1422" s="36"/>
      <c r="L1422" s="37"/>
    </row>
    <row r="1423" spans="1:27" ht="15" x14ac:dyDescent="0.25">
      <c r="A1423" s="39"/>
      <c r="B1423" s="39"/>
      <c r="C1423" s="39"/>
      <c r="D1423" s="40" t="s">
        <v>319</v>
      </c>
      <c r="E1423" s="39"/>
      <c r="F1423" s="39"/>
      <c r="G1423" s="39"/>
      <c r="H1423" s="39"/>
      <c r="I1423" s="76">
        <f>J1418+J1420+J1421+SUM(J1419:J1419)</f>
        <v>8.23</v>
      </c>
      <c r="J1423" s="76"/>
      <c r="K1423" s="76">
        <f>L1418+L1420+L1421+SUM(L1419:L1419)</f>
        <v>194.9</v>
      </c>
      <c r="L1423" s="76"/>
      <c r="O1423" s="32">
        <f>J1418+J1420+J1421+SUM(J1419:J1419)</f>
        <v>8.23</v>
      </c>
      <c r="P1423" s="32">
        <f>L1418+L1420+L1421+SUM(L1419:L1419)</f>
        <v>194.9</v>
      </c>
      <c r="X1423">
        <f>IF(Source!BI1206&lt;=1,J1418+J1420+J1421-0, 0)</f>
        <v>8.23</v>
      </c>
      <c r="Y1423">
        <f>IF(Source!BI1206=2,J1418+J1420+J1421-0, 0)</f>
        <v>0</v>
      </c>
      <c r="Z1423">
        <f>IF(Source!BI1206=3,J1418+J1420+J1421-0, 0)</f>
        <v>0</v>
      </c>
      <c r="AA1423">
        <f>IF(Source!BI1206=4,J1418+J1420+J1421,0)</f>
        <v>0</v>
      </c>
    </row>
    <row r="1426" spans="1:27" ht="15" x14ac:dyDescent="0.25">
      <c r="A1426" s="81" t="str">
        <f>CONCATENATE("Итого по подразделу: ",IF(Source!G1211&lt;&gt;"Новый подраздел", Source!G1211, ""))</f>
        <v>Итого по подразделу: Кровля тех. этажа в/о В/5-9</v>
      </c>
      <c r="B1426" s="81"/>
      <c r="C1426" s="81"/>
      <c r="D1426" s="81"/>
      <c r="E1426" s="81"/>
      <c r="F1426" s="81"/>
      <c r="G1426" s="81"/>
      <c r="H1426" s="81"/>
      <c r="I1426" s="79">
        <f>SUM(O1399:O1425)</f>
        <v>22.89</v>
      </c>
      <c r="J1426" s="80"/>
      <c r="K1426" s="79">
        <f>SUM(P1399:P1425)</f>
        <v>534.70000000000005</v>
      </c>
      <c r="L1426" s="80"/>
    </row>
    <row r="1427" spans="1:27" hidden="1" x14ac:dyDescent="0.2">
      <c r="A1427" t="s">
        <v>320</v>
      </c>
      <c r="I1427">
        <f>SUM(AC1399:AC1426)</f>
        <v>0</v>
      </c>
      <c r="K1427">
        <f>SUM(AD1399:AD1426)</f>
        <v>0</v>
      </c>
    </row>
    <row r="1428" spans="1:27" hidden="1" x14ac:dyDescent="0.2">
      <c r="A1428" t="s">
        <v>321</v>
      </c>
      <c r="I1428">
        <f>SUM(AE1399:AE1427)</f>
        <v>0</v>
      </c>
      <c r="K1428">
        <f>SUM(AF1399:AF1427)</f>
        <v>0</v>
      </c>
    </row>
    <row r="1430" spans="1:27" ht="16.5" x14ac:dyDescent="0.25">
      <c r="A1430" s="75" t="str">
        <f>CONCATENATE("Подраздел: ",IF(Source!G1241&lt;&gt;"Новый подраздел", Source!G1241, ""))</f>
        <v>Подраздел: Монтажные (кровельные)работы</v>
      </c>
      <c r="B1430" s="75"/>
      <c r="C1430" s="75"/>
      <c r="D1430" s="75"/>
      <c r="E1430" s="75"/>
      <c r="F1430" s="75"/>
      <c r="G1430" s="75"/>
      <c r="H1430" s="75"/>
      <c r="I1430" s="75"/>
      <c r="J1430" s="75"/>
      <c r="K1430" s="75"/>
      <c r="L1430" s="75"/>
    </row>
    <row r="1431" spans="1:27" ht="28.5" x14ac:dyDescent="0.2">
      <c r="A1431" s="26">
        <v>1</v>
      </c>
      <c r="B1431" s="26">
        <v>1</v>
      </c>
      <c r="C1431" s="26" t="str">
        <f>Source!F1245</f>
        <v>6.58-31-3</v>
      </c>
      <c r="D1431" s="26" t="s">
        <v>110</v>
      </c>
      <c r="E1431" s="27" t="str">
        <f>Source!H1245</f>
        <v>100 мест</v>
      </c>
      <c r="F1431" s="10">
        <f>Source!I1245</f>
        <v>0.02</v>
      </c>
      <c r="G1431" s="29"/>
      <c r="H1431" s="28"/>
      <c r="I1431" s="10"/>
      <c r="J1431" s="29"/>
      <c r="K1431" s="10"/>
      <c r="L1431" s="29"/>
      <c r="Q1431">
        <f>ROUND((Source!DN1245/100)*ROUND((ROUND((Source!AF1245*Source!AV1245*Source!I1245),2)),2), 2)</f>
        <v>27.29</v>
      </c>
      <c r="R1431">
        <f>Source!X1245</f>
        <v>602.45000000000005</v>
      </c>
      <c r="S1431">
        <f>ROUND((Source!DO1245/100)*ROUND((ROUND((Source!AF1245*Source!AV1245*Source!I1245),2)),2), 2)</f>
        <v>20.73</v>
      </c>
      <c r="T1431">
        <f>Source!Y1245</f>
        <v>283.91000000000003</v>
      </c>
      <c r="U1431">
        <f>ROUND((175/100)*ROUND((ROUND((Source!AE1245*Source!AV1245*Source!I1245),2)),2), 2)</f>
        <v>0.53</v>
      </c>
      <c r="V1431">
        <f>ROUND((160/100)*ROUND(ROUND((ROUND((Source!AE1245*Source!AV1245*Source!I1245),2)*Source!BS1245),2), 2), 2)</f>
        <v>12.67</v>
      </c>
    </row>
    <row r="1432" spans="1:27" x14ac:dyDescent="0.2">
      <c r="D1432" s="30" t="str">
        <f>"Объем: "&amp;Source!I1245&amp;"=2/"&amp;"100"</f>
        <v>Объем: 0,02=2/100</v>
      </c>
    </row>
    <row r="1433" spans="1:27" ht="14.25" x14ac:dyDescent="0.2">
      <c r="A1433" s="26"/>
      <c r="B1433" s="26"/>
      <c r="C1433" s="26"/>
      <c r="D1433" s="26" t="s">
        <v>313</v>
      </c>
      <c r="E1433" s="27"/>
      <c r="F1433" s="10"/>
      <c r="G1433" s="29">
        <f>Source!AO1245</f>
        <v>1311.93</v>
      </c>
      <c r="H1433" s="28" t="str">
        <f>Source!DG1245</f>
        <v/>
      </c>
      <c r="I1433" s="10">
        <f>Source!AV1245</f>
        <v>1</v>
      </c>
      <c r="J1433" s="29">
        <f>ROUND((ROUND((Source!AF1245*Source!AV1245*Source!I1245),2)),2)</f>
        <v>26.24</v>
      </c>
      <c r="K1433" s="10">
        <f>IF(Source!BA1245&lt;&gt; 0, Source!BA1245, 1)</f>
        <v>26.39</v>
      </c>
      <c r="L1433" s="29">
        <f>Source!S1245</f>
        <v>692.47</v>
      </c>
      <c r="W1433">
        <f>J1433</f>
        <v>26.24</v>
      </c>
    </row>
    <row r="1434" spans="1:27" ht="14.25" x14ac:dyDescent="0.2">
      <c r="A1434" s="26"/>
      <c r="B1434" s="26"/>
      <c r="C1434" s="26"/>
      <c r="D1434" s="26" t="s">
        <v>322</v>
      </c>
      <c r="E1434" s="27"/>
      <c r="F1434" s="10"/>
      <c r="G1434" s="29">
        <f>Source!AM1245</f>
        <v>41.45</v>
      </c>
      <c r="H1434" s="28" t="str">
        <f>Source!DE1245</f>
        <v/>
      </c>
      <c r="I1434" s="10">
        <f>Source!AV1245</f>
        <v>1</v>
      </c>
      <c r="J1434" s="29">
        <f>(ROUND((ROUND(((Source!ET1245)*Source!AV1245*Source!I1245),2)),2)+ROUND((ROUND(((Source!AE1245-(Source!EU1245))*Source!AV1245*Source!I1245),2)),2))</f>
        <v>0.83</v>
      </c>
      <c r="K1434" s="10">
        <f>IF(Source!BB1245&lt;&gt; 0, Source!BB1245, 1)</f>
        <v>14.75</v>
      </c>
      <c r="L1434" s="29">
        <f>Source!Q1245</f>
        <v>12.24</v>
      </c>
    </row>
    <row r="1435" spans="1:27" ht="14.25" x14ac:dyDescent="0.2">
      <c r="A1435" s="26"/>
      <c r="B1435" s="26"/>
      <c r="C1435" s="26"/>
      <c r="D1435" s="26" t="s">
        <v>323</v>
      </c>
      <c r="E1435" s="27"/>
      <c r="F1435" s="10"/>
      <c r="G1435" s="29">
        <f>Source!AN1245</f>
        <v>15.08</v>
      </c>
      <c r="H1435" s="28" t="str">
        <f>Source!DF1245</f>
        <v/>
      </c>
      <c r="I1435" s="10">
        <f>Source!AV1245</f>
        <v>1</v>
      </c>
      <c r="J1435" s="41">
        <f>ROUND((ROUND((Source!AE1245*Source!AV1245*Source!I1245),2)),2)</f>
        <v>0.3</v>
      </c>
      <c r="K1435" s="10">
        <f>IF(Source!BS1245&lt;&gt; 0, Source!BS1245, 1)</f>
        <v>26.39</v>
      </c>
      <c r="L1435" s="41">
        <f>Source!R1245</f>
        <v>7.92</v>
      </c>
      <c r="W1435">
        <f>J1435</f>
        <v>0.3</v>
      </c>
    </row>
    <row r="1436" spans="1:27" ht="14.25" x14ac:dyDescent="0.2">
      <c r="A1436" s="26"/>
      <c r="B1436" s="26"/>
      <c r="C1436" s="26"/>
      <c r="D1436" s="26" t="s">
        <v>324</v>
      </c>
      <c r="E1436" s="27"/>
      <c r="F1436" s="10"/>
      <c r="G1436" s="29">
        <f>Source!AL1245</f>
        <v>972.06</v>
      </c>
      <c r="H1436" s="28" t="str">
        <f>Source!DD1245</f>
        <v/>
      </c>
      <c r="I1436" s="10">
        <f>Source!AW1245</f>
        <v>1</v>
      </c>
      <c r="J1436" s="29">
        <f>ROUND((ROUND((Source!AC1245*Source!AW1245*Source!I1245),2)),2)</f>
        <v>19.440000000000001</v>
      </c>
      <c r="K1436" s="10">
        <f>IF(Source!BC1245&lt;&gt; 0, Source!BC1245, 1)</f>
        <v>8.3000000000000007</v>
      </c>
      <c r="L1436" s="29">
        <f>Source!P1245</f>
        <v>161.35</v>
      </c>
    </row>
    <row r="1437" spans="1:27" ht="28.5" x14ac:dyDescent="0.2">
      <c r="A1437" s="26" t="s">
        <v>27</v>
      </c>
      <c r="B1437" s="26" t="s">
        <v>27</v>
      </c>
      <c r="C1437" s="26" t="str">
        <f>Source!F1246</f>
        <v>9999990001</v>
      </c>
      <c r="D1437" s="26" t="s">
        <v>29</v>
      </c>
      <c r="E1437" s="27" t="str">
        <f>Source!H1246</f>
        <v>т</v>
      </c>
      <c r="F1437" s="10">
        <f>Source!I1246</f>
        <v>-2.5600000000000001E-2</v>
      </c>
      <c r="G1437" s="29">
        <f>Source!AK1246</f>
        <v>0</v>
      </c>
      <c r="H1437" s="31" t="s">
        <v>3</v>
      </c>
      <c r="I1437" s="10">
        <f>Source!AW1246</f>
        <v>1</v>
      </c>
      <c r="J1437" s="29">
        <f>ROUND((ROUND((Source!AC1246*Source!AW1246*Source!I1246),2)),2)+(ROUND((ROUND(((Source!ET1246)*Source!AV1246*Source!I1246),2)),2)+ROUND((ROUND(((Source!AE1246-(Source!EU1246))*Source!AV1246*Source!I1246),2)),2))+ROUND((ROUND((Source!AF1246*Source!AV1246*Source!I1246),2)),2)</f>
        <v>0</v>
      </c>
      <c r="K1437" s="10">
        <f>IF(Source!BC1246&lt;&gt; 0, Source!BC1246, 1)</f>
        <v>1</v>
      </c>
      <c r="L1437" s="29">
        <f>Source!O1246</f>
        <v>0</v>
      </c>
      <c r="Q1437">
        <f>ROUND((Source!DN1246/100)*ROUND((ROUND((Source!AF1246*Source!AV1246*Source!I1246),2)),2), 2)</f>
        <v>0</v>
      </c>
      <c r="R1437">
        <f>Source!X1246</f>
        <v>0</v>
      </c>
      <c r="S1437">
        <f>ROUND((Source!DO1246/100)*ROUND((ROUND((Source!AF1246*Source!AV1246*Source!I1246),2)),2), 2)</f>
        <v>0</v>
      </c>
      <c r="T1437">
        <f>Source!Y1246</f>
        <v>0</v>
      </c>
      <c r="U1437">
        <f>ROUND((175/100)*ROUND((ROUND((Source!AE1246*Source!AV1246*Source!I1246),2)),2), 2)</f>
        <v>0</v>
      </c>
      <c r="V1437">
        <f>ROUND((160/100)*ROUND(ROUND((ROUND((Source!AE1246*Source!AV1246*Source!I1246),2)*Source!BS1246),2), 2), 2)</f>
        <v>0</v>
      </c>
      <c r="X1437">
        <f>IF(Source!BI1246&lt;=1,J1437, 0)</f>
        <v>0</v>
      </c>
      <c r="Y1437">
        <f>IF(Source!BI1246=2,J1437, 0)</f>
        <v>0</v>
      </c>
      <c r="Z1437">
        <f>IF(Source!BI1246=3,J1437, 0)</f>
        <v>0</v>
      </c>
      <c r="AA1437">
        <f>IF(Source!BI1246=4,J1437, 0)</f>
        <v>0</v>
      </c>
    </row>
    <row r="1438" spans="1:27" ht="14.25" x14ac:dyDescent="0.2">
      <c r="A1438" s="26"/>
      <c r="B1438" s="26"/>
      <c r="C1438" s="26"/>
      <c r="D1438" s="26" t="s">
        <v>314</v>
      </c>
      <c r="E1438" s="27" t="s">
        <v>315</v>
      </c>
      <c r="F1438" s="10">
        <f>Source!DN1245</f>
        <v>104</v>
      </c>
      <c r="G1438" s="29"/>
      <c r="H1438" s="28"/>
      <c r="I1438" s="10"/>
      <c r="J1438" s="29">
        <f>SUM(Q1431:Q1437)</f>
        <v>27.29</v>
      </c>
      <c r="K1438" s="10">
        <f>Source!BZ1245</f>
        <v>87</v>
      </c>
      <c r="L1438" s="29">
        <f>SUM(R1431:R1437)</f>
        <v>602.45000000000005</v>
      </c>
    </row>
    <row r="1439" spans="1:27" ht="14.25" x14ac:dyDescent="0.2">
      <c r="A1439" s="26"/>
      <c r="B1439" s="26"/>
      <c r="C1439" s="26"/>
      <c r="D1439" s="26" t="s">
        <v>316</v>
      </c>
      <c r="E1439" s="27" t="s">
        <v>315</v>
      </c>
      <c r="F1439" s="10">
        <f>Source!DO1245</f>
        <v>79</v>
      </c>
      <c r="G1439" s="29"/>
      <c r="H1439" s="28"/>
      <c r="I1439" s="10"/>
      <c r="J1439" s="29">
        <f>SUM(S1431:S1438)</f>
        <v>20.73</v>
      </c>
      <c r="K1439" s="10">
        <f>Source!CA1245</f>
        <v>41</v>
      </c>
      <c r="L1439" s="29">
        <f>SUM(T1431:T1438)</f>
        <v>283.91000000000003</v>
      </c>
    </row>
    <row r="1440" spans="1:27" ht="14.25" x14ac:dyDescent="0.2">
      <c r="A1440" s="26"/>
      <c r="B1440" s="26"/>
      <c r="C1440" s="26"/>
      <c r="D1440" s="26" t="s">
        <v>325</v>
      </c>
      <c r="E1440" s="27" t="s">
        <v>315</v>
      </c>
      <c r="F1440" s="10">
        <f>175</f>
        <v>175</v>
      </c>
      <c r="G1440" s="29"/>
      <c r="H1440" s="28"/>
      <c r="I1440" s="10"/>
      <c r="J1440" s="29">
        <f>SUM(U1431:U1439)</f>
        <v>0.53</v>
      </c>
      <c r="K1440" s="10">
        <f>160</f>
        <v>160</v>
      </c>
      <c r="L1440" s="29">
        <f>SUM(V1431:V1439)</f>
        <v>12.67</v>
      </c>
    </row>
    <row r="1441" spans="1:27" ht="14.25" x14ac:dyDescent="0.2">
      <c r="A1441" s="34"/>
      <c r="B1441" s="34"/>
      <c r="C1441" s="34"/>
      <c r="D1441" s="34" t="s">
        <v>317</v>
      </c>
      <c r="E1441" s="35" t="s">
        <v>318</v>
      </c>
      <c r="F1441" s="36">
        <f>Source!AQ1245</f>
        <v>113</v>
      </c>
      <c r="G1441" s="37"/>
      <c r="H1441" s="38" t="str">
        <f>Source!DI1245</f>
        <v/>
      </c>
      <c r="I1441" s="36">
        <f>Source!AV1245</f>
        <v>1</v>
      </c>
      <c r="J1441" s="37">
        <f>Source!U1245</f>
        <v>2.2600000000000002</v>
      </c>
      <c r="K1441" s="36"/>
      <c r="L1441" s="37"/>
    </row>
    <row r="1442" spans="1:27" ht="15" x14ac:dyDescent="0.25">
      <c r="A1442" s="39"/>
      <c r="B1442" s="39"/>
      <c r="C1442" s="39"/>
      <c r="D1442" s="40" t="s">
        <v>319</v>
      </c>
      <c r="E1442" s="39"/>
      <c r="F1442" s="39"/>
      <c r="G1442" s="39"/>
      <c r="H1442" s="39"/>
      <c r="I1442" s="76">
        <f>J1433+J1434+J1436+J1438+J1439+J1440+SUM(J1437:J1437)</f>
        <v>95.06</v>
      </c>
      <c r="J1442" s="76"/>
      <c r="K1442" s="76">
        <f>L1433+L1434+L1436+L1438+L1439+L1440+SUM(L1437:L1437)</f>
        <v>1765.0900000000004</v>
      </c>
      <c r="L1442" s="76"/>
      <c r="O1442" s="32">
        <f>J1433+J1434+J1436+J1438+J1439+J1440+SUM(J1437:J1437)</f>
        <v>95.06</v>
      </c>
      <c r="P1442" s="32">
        <f>L1433+L1434+L1436+L1438+L1439+L1440+SUM(L1437:L1437)</f>
        <v>1765.0900000000004</v>
      </c>
      <c r="X1442">
        <f>IF(Source!BI1245&lt;=1,J1433+J1434+J1436+J1438+J1439+J1440-0, 0)</f>
        <v>95.06</v>
      </c>
      <c r="Y1442">
        <f>IF(Source!BI1245=2,J1433+J1434+J1436+J1438+J1439+J1440-0, 0)</f>
        <v>0</v>
      </c>
      <c r="Z1442">
        <f>IF(Source!BI1245=3,J1433+J1434+J1436+J1438+J1439+J1440-0, 0)</f>
        <v>0</v>
      </c>
      <c r="AA1442">
        <f>IF(Source!BI1245=4,J1433+J1434+J1436+J1438+J1439+J1440,0)</f>
        <v>0</v>
      </c>
    </row>
    <row r="1444" spans="1:27" ht="28.5" x14ac:dyDescent="0.2">
      <c r="A1444" s="26">
        <v>2</v>
      </c>
      <c r="B1444" s="26">
        <v>2</v>
      </c>
      <c r="C1444" s="26" t="str">
        <f>Source!F1247</f>
        <v>6.58-31-1</v>
      </c>
      <c r="D1444" s="26" t="s">
        <v>116</v>
      </c>
      <c r="E1444" s="27" t="str">
        <f>Source!H1247</f>
        <v>100 мест</v>
      </c>
      <c r="F1444" s="10">
        <f>Source!I1247</f>
        <v>0.04</v>
      </c>
      <c r="G1444" s="29"/>
      <c r="H1444" s="28"/>
      <c r="I1444" s="10"/>
      <c r="J1444" s="29"/>
      <c r="K1444" s="10"/>
      <c r="L1444" s="29"/>
      <c r="Q1444">
        <f>ROUND((Source!DN1247/100)*ROUND((ROUND((Source!AF1247*Source!AV1247*Source!I1247),2)),2), 2)</f>
        <v>19.07</v>
      </c>
      <c r="R1444">
        <f>Source!X1247</f>
        <v>421.07</v>
      </c>
      <c r="S1444">
        <f>ROUND((Source!DO1247/100)*ROUND((ROUND((Source!AF1247*Source!AV1247*Source!I1247),2)),2), 2)</f>
        <v>14.49</v>
      </c>
      <c r="T1444">
        <f>Source!Y1247</f>
        <v>198.44</v>
      </c>
      <c r="U1444">
        <f>ROUND((175/100)*ROUND((ROUND((Source!AE1247*Source!AV1247*Source!I1247),2)),2), 2)</f>
        <v>0.25</v>
      </c>
      <c r="V1444">
        <f>ROUND((160/100)*ROUND(ROUND((ROUND((Source!AE1247*Source!AV1247*Source!I1247),2)*Source!BS1247),2), 2), 2)</f>
        <v>5.9</v>
      </c>
    </row>
    <row r="1445" spans="1:27" x14ac:dyDescent="0.2">
      <c r="D1445" s="30" t="str">
        <f>"Объем: "&amp;Source!I1247&amp;"=4/"&amp;"100"</f>
        <v>Объем: 0,04=4/100</v>
      </c>
    </row>
    <row r="1446" spans="1:27" ht="14.25" x14ac:dyDescent="0.2">
      <c r="A1446" s="26"/>
      <c r="B1446" s="26"/>
      <c r="C1446" s="26"/>
      <c r="D1446" s="26" t="s">
        <v>313</v>
      </c>
      <c r="E1446" s="27"/>
      <c r="F1446" s="10"/>
      <c r="G1446" s="29">
        <f>Source!AO1247</f>
        <v>458.59</v>
      </c>
      <c r="H1446" s="28" t="str">
        <f>Source!DG1247</f>
        <v/>
      </c>
      <c r="I1446" s="10">
        <f>Source!AV1247</f>
        <v>1</v>
      </c>
      <c r="J1446" s="29">
        <f>ROUND((ROUND((Source!AF1247*Source!AV1247*Source!I1247),2)),2)</f>
        <v>18.34</v>
      </c>
      <c r="K1446" s="10">
        <f>IF(Source!BA1247&lt;&gt; 0, Source!BA1247, 1)</f>
        <v>26.39</v>
      </c>
      <c r="L1446" s="29">
        <f>Source!S1247</f>
        <v>483.99</v>
      </c>
      <c r="W1446">
        <f>J1446</f>
        <v>18.34</v>
      </c>
    </row>
    <row r="1447" spans="1:27" ht="14.25" x14ac:dyDescent="0.2">
      <c r="A1447" s="26"/>
      <c r="B1447" s="26"/>
      <c r="C1447" s="26"/>
      <c r="D1447" s="26" t="s">
        <v>322</v>
      </c>
      <c r="E1447" s="27"/>
      <c r="F1447" s="10"/>
      <c r="G1447" s="29">
        <f>Source!AM1247</f>
        <v>9.8699999999999992</v>
      </c>
      <c r="H1447" s="28" t="str">
        <f>Source!DE1247</f>
        <v/>
      </c>
      <c r="I1447" s="10">
        <f>Source!AV1247</f>
        <v>1</v>
      </c>
      <c r="J1447" s="29">
        <f>(ROUND((ROUND(((Source!ET1247)*Source!AV1247*Source!I1247),2)),2)+ROUND((ROUND(((Source!AE1247-(Source!EU1247))*Source!AV1247*Source!I1247),2)),2))</f>
        <v>0.39</v>
      </c>
      <c r="K1447" s="10">
        <f>IF(Source!BB1247&lt;&gt; 0, Source!BB1247, 1)</f>
        <v>14.65</v>
      </c>
      <c r="L1447" s="29">
        <f>Source!Q1247</f>
        <v>5.71</v>
      </c>
    </row>
    <row r="1448" spans="1:27" ht="14.25" x14ac:dyDescent="0.2">
      <c r="A1448" s="26"/>
      <c r="B1448" s="26"/>
      <c r="C1448" s="26"/>
      <c r="D1448" s="26" t="s">
        <v>323</v>
      </c>
      <c r="E1448" s="27"/>
      <c r="F1448" s="10"/>
      <c r="G1448" s="29">
        <f>Source!AN1247</f>
        <v>3.55</v>
      </c>
      <c r="H1448" s="28" t="str">
        <f>Source!DF1247</f>
        <v/>
      </c>
      <c r="I1448" s="10">
        <f>Source!AV1247</f>
        <v>1</v>
      </c>
      <c r="J1448" s="41">
        <f>ROUND((ROUND((Source!AE1247*Source!AV1247*Source!I1247),2)),2)</f>
        <v>0.14000000000000001</v>
      </c>
      <c r="K1448" s="10">
        <f>IF(Source!BS1247&lt;&gt; 0, Source!BS1247, 1)</f>
        <v>26.39</v>
      </c>
      <c r="L1448" s="41">
        <f>Source!R1247</f>
        <v>3.69</v>
      </c>
      <c r="W1448">
        <f>J1448</f>
        <v>0.14000000000000001</v>
      </c>
    </row>
    <row r="1449" spans="1:27" ht="14.25" x14ac:dyDescent="0.2">
      <c r="A1449" s="26"/>
      <c r="B1449" s="26"/>
      <c r="C1449" s="26"/>
      <c r="D1449" s="26" t="s">
        <v>324</v>
      </c>
      <c r="E1449" s="27"/>
      <c r="F1449" s="10"/>
      <c r="G1449" s="29">
        <f>Source!AL1247</f>
        <v>195.25</v>
      </c>
      <c r="H1449" s="28" t="str">
        <f>Source!DD1247</f>
        <v/>
      </c>
      <c r="I1449" s="10">
        <f>Source!AW1247</f>
        <v>1</v>
      </c>
      <c r="J1449" s="29">
        <f>ROUND((ROUND((Source!AC1247*Source!AW1247*Source!I1247),2)),2)</f>
        <v>7.81</v>
      </c>
      <c r="K1449" s="10">
        <f>IF(Source!BC1247&lt;&gt; 0, Source!BC1247, 1)</f>
        <v>8.3000000000000007</v>
      </c>
      <c r="L1449" s="29">
        <f>Source!P1247</f>
        <v>64.819999999999993</v>
      </c>
    </row>
    <row r="1450" spans="1:27" ht="28.5" x14ac:dyDescent="0.2">
      <c r="A1450" s="26" t="s">
        <v>118</v>
      </c>
      <c r="B1450" s="26" t="s">
        <v>118</v>
      </c>
      <c r="C1450" s="26" t="str">
        <f>Source!F1248</f>
        <v>9999990001</v>
      </c>
      <c r="D1450" s="26" t="s">
        <v>29</v>
      </c>
      <c r="E1450" s="27" t="str">
        <f>Source!H1248</f>
        <v>т</v>
      </c>
      <c r="F1450" s="10">
        <f>Source!I1248</f>
        <v>-1.2E-2</v>
      </c>
      <c r="G1450" s="29">
        <f>Source!AK1248</f>
        <v>0</v>
      </c>
      <c r="H1450" s="31" t="s">
        <v>3</v>
      </c>
      <c r="I1450" s="10">
        <f>Source!AW1248</f>
        <v>1</v>
      </c>
      <c r="J1450" s="29">
        <f>ROUND((ROUND((Source!AC1248*Source!AW1248*Source!I1248),2)),2)+(ROUND((ROUND(((Source!ET1248)*Source!AV1248*Source!I1248),2)),2)+ROUND((ROUND(((Source!AE1248-(Source!EU1248))*Source!AV1248*Source!I1248),2)),2))+ROUND((ROUND((Source!AF1248*Source!AV1248*Source!I1248),2)),2)</f>
        <v>0</v>
      </c>
      <c r="K1450" s="10">
        <f>IF(Source!BC1248&lt;&gt; 0, Source!BC1248, 1)</f>
        <v>1</v>
      </c>
      <c r="L1450" s="29">
        <f>Source!O1248</f>
        <v>0</v>
      </c>
      <c r="Q1450">
        <f>ROUND((Source!DN1248/100)*ROUND((ROUND((Source!AF1248*Source!AV1248*Source!I1248),2)),2), 2)</f>
        <v>0</v>
      </c>
      <c r="R1450">
        <f>Source!X1248</f>
        <v>0</v>
      </c>
      <c r="S1450">
        <f>ROUND((Source!DO1248/100)*ROUND((ROUND((Source!AF1248*Source!AV1248*Source!I1248),2)),2), 2)</f>
        <v>0</v>
      </c>
      <c r="T1450">
        <f>Source!Y1248</f>
        <v>0</v>
      </c>
      <c r="U1450">
        <f>ROUND((175/100)*ROUND((ROUND((Source!AE1248*Source!AV1248*Source!I1248),2)),2), 2)</f>
        <v>0</v>
      </c>
      <c r="V1450">
        <f>ROUND((160/100)*ROUND(ROUND((ROUND((Source!AE1248*Source!AV1248*Source!I1248),2)*Source!BS1248),2), 2), 2)</f>
        <v>0</v>
      </c>
      <c r="X1450">
        <f>IF(Source!BI1248&lt;=1,J1450, 0)</f>
        <v>0</v>
      </c>
      <c r="Y1450">
        <f>IF(Source!BI1248=2,J1450, 0)</f>
        <v>0</v>
      </c>
      <c r="Z1450">
        <f>IF(Source!BI1248=3,J1450, 0)</f>
        <v>0</v>
      </c>
      <c r="AA1450">
        <f>IF(Source!BI1248=4,J1450, 0)</f>
        <v>0</v>
      </c>
    </row>
    <row r="1451" spans="1:27" ht="14.25" x14ac:dyDescent="0.2">
      <c r="A1451" s="26"/>
      <c r="B1451" s="26"/>
      <c r="C1451" s="26"/>
      <c r="D1451" s="26" t="s">
        <v>314</v>
      </c>
      <c r="E1451" s="27" t="s">
        <v>315</v>
      </c>
      <c r="F1451" s="10">
        <f>Source!DN1247</f>
        <v>104</v>
      </c>
      <c r="G1451" s="29"/>
      <c r="H1451" s="28"/>
      <c r="I1451" s="10"/>
      <c r="J1451" s="29">
        <f>SUM(Q1444:Q1450)</f>
        <v>19.07</v>
      </c>
      <c r="K1451" s="10">
        <f>Source!BZ1247</f>
        <v>87</v>
      </c>
      <c r="L1451" s="29">
        <f>SUM(R1444:R1450)</f>
        <v>421.07</v>
      </c>
    </row>
    <row r="1452" spans="1:27" ht="14.25" x14ac:dyDescent="0.2">
      <c r="A1452" s="26"/>
      <c r="B1452" s="26"/>
      <c r="C1452" s="26"/>
      <c r="D1452" s="26" t="s">
        <v>316</v>
      </c>
      <c r="E1452" s="27" t="s">
        <v>315</v>
      </c>
      <c r="F1452" s="10">
        <f>Source!DO1247</f>
        <v>79</v>
      </c>
      <c r="G1452" s="29"/>
      <c r="H1452" s="28"/>
      <c r="I1452" s="10"/>
      <c r="J1452" s="29">
        <f>SUM(S1444:S1451)</f>
        <v>14.49</v>
      </c>
      <c r="K1452" s="10">
        <f>Source!CA1247</f>
        <v>41</v>
      </c>
      <c r="L1452" s="29">
        <f>SUM(T1444:T1451)</f>
        <v>198.44</v>
      </c>
    </row>
    <row r="1453" spans="1:27" ht="14.25" x14ac:dyDescent="0.2">
      <c r="A1453" s="26"/>
      <c r="B1453" s="26"/>
      <c r="C1453" s="26"/>
      <c r="D1453" s="26" t="s">
        <v>325</v>
      </c>
      <c r="E1453" s="27" t="s">
        <v>315</v>
      </c>
      <c r="F1453" s="10">
        <f>175</f>
        <v>175</v>
      </c>
      <c r="G1453" s="29"/>
      <c r="H1453" s="28"/>
      <c r="I1453" s="10"/>
      <c r="J1453" s="29">
        <f>SUM(U1444:U1452)</f>
        <v>0.25</v>
      </c>
      <c r="K1453" s="10">
        <f>160</f>
        <v>160</v>
      </c>
      <c r="L1453" s="29">
        <f>SUM(V1444:V1452)</f>
        <v>5.9</v>
      </c>
    </row>
    <row r="1454" spans="1:27" ht="14.25" x14ac:dyDescent="0.2">
      <c r="A1454" s="34"/>
      <c r="B1454" s="34"/>
      <c r="C1454" s="34"/>
      <c r="D1454" s="34" t="s">
        <v>317</v>
      </c>
      <c r="E1454" s="35" t="s">
        <v>318</v>
      </c>
      <c r="F1454" s="36">
        <f>Source!AQ1247</f>
        <v>39.5</v>
      </c>
      <c r="G1454" s="37"/>
      <c r="H1454" s="38" t="str">
        <f>Source!DI1247</f>
        <v/>
      </c>
      <c r="I1454" s="36">
        <f>Source!AV1247</f>
        <v>1</v>
      </c>
      <c r="J1454" s="37">
        <f>Source!U1247</f>
        <v>1.58</v>
      </c>
      <c r="K1454" s="36"/>
      <c r="L1454" s="37"/>
    </row>
    <row r="1455" spans="1:27" ht="15" x14ac:dyDescent="0.25">
      <c r="A1455" s="39"/>
      <c r="B1455" s="39"/>
      <c r="C1455" s="39"/>
      <c r="D1455" s="40" t="s">
        <v>319</v>
      </c>
      <c r="E1455" s="39"/>
      <c r="F1455" s="39"/>
      <c r="G1455" s="39"/>
      <c r="H1455" s="39"/>
      <c r="I1455" s="76">
        <f>J1446+J1447+J1449+J1451+J1452+J1453+SUM(J1450:J1450)</f>
        <v>60.35</v>
      </c>
      <c r="J1455" s="76"/>
      <c r="K1455" s="76">
        <f>L1446+L1447+L1449+L1451+L1452+L1453+SUM(L1450:L1450)</f>
        <v>1179.93</v>
      </c>
      <c r="L1455" s="76"/>
      <c r="O1455" s="32">
        <f>J1446+J1447+J1449+J1451+J1452+J1453+SUM(J1450:J1450)</f>
        <v>60.35</v>
      </c>
      <c r="P1455" s="32">
        <f>L1446+L1447+L1449+L1451+L1452+L1453+SUM(L1450:L1450)</f>
        <v>1179.93</v>
      </c>
      <c r="X1455">
        <f>IF(Source!BI1247&lt;=1,J1446+J1447+J1449+J1451+J1452+J1453-0, 0)</f>
        <v>60.35</v>
      </c>
      <c r="Y1455">
        <f>IF(Source!BI1247=2,J1446+J1447+J1449+J1451+J1452+J1453-0, 0)</f>
        <v>0</v>
      </c>
      <c r="Z1455">
        <f>IF(Source!BI1247=3,J1446+J1447+J1449+J1451+J1452+J1453-0, 0)</f>
        <v>0</v>
      </c>
      <c r="AA1455">
        <f>IF(Source!BI1247=4,J1446+J1447+J1449+J1451+J1452+J1453,0)</f>
        <v>0</v>
      </c>
    </row>
    <row r="1457" spans="1:27" ht="28.5" x14ac:dyDescent="0.2">
      <c r="A1457" s="26">
        <v>3</v>
      </c>
      <c r="B1457" s="26">
        <v>3</v>
      </c>
      <c r="C1457" s="26" t="str">
        <f>Source!F1249</f>
        <v>6.54-9-2</v>
      </c>
      <c r="D1457" s="26" t="s">
        <v>120</v>
      </c>
      <c r="E1457" s="27" t="str">
        <f>Source!H1249</f>
        <v>1 м3</v>
      </c>
      <c r="F1457" s="10">
        <f>Source!I1249</f>
        <v>0.05</v>
      </c>
      <c r="G1457" s="29"/>
      <c r="H1457" s="28"/>
      <c r="I1457" s="10"/>
      <c r="J1457" s="29"/>
      <c r="K1457" s="10"/>
      <c r="L1457" s="29"/>
      <c r="Q1457">
        <f>ROUND((Source!DN1249/100)*ROUND((ROUND((Source!AF1249*Source!AV1249*Source!I1249),2)),2), 2)</f>
        <v>11.49</v>
      </c>
      <c r="R1457">
        <f>Source!X1249</f>
        <v>249.75</v>
      </c>
      <c r="S1457">
        <f>ROUND((Source!DO1249/100)*ROUND((ROUND((Source!AF1249*Source!AV1249*Source!I1249),2)),2), 2)</f>
        <v>9.4600000000000009</v>
      </c>
      <c r="T1457">
        <f>Source!Y1249</f>
        <v>146.28</v>
      </c>
      <c r="U1457">
        <f>ROUND((175/100)*ROUND((ROUND((Source!AE1249*Source!AV1249*Source!I1249),2)),2), 2)</f>
        <v>0.4</v>
      </c>
      <c r="V1457">
        <f>ROUND((160/100)*ROUND(ROUND((ROUND((Source!AE1249*Source!AV1249*Source!I1249),2)*Source!BS1249),2), 2), 2)</f>
        <v>9.7100000000000009</v>
      </c>
    </row>
    <row r="1458" spans="1:27" ht="14.25" x14ac:dyDescent="0.2">
      <c r="A1458" s="26"/>
      <c r="B1458" s="26"/>
      <c r="C1458" s="26"/>
      <c r="D1458" s="26" t="s">
        <v>313</v>
      </c>
      <c r="E1458" s="27"/>
      <c r="F1458" s="10"/>
      <c r="G1458" s="29">
        <f>Source!AO1249</f>
        <v>270.45999999999998</v>
      </c>
      <c r="H1458" s="28" t="str">
        <f>Source!DG1249</f>
        <v/>
      </c>
      <c r="I1458" s="10">
        <f>Source!AV1249</f>
        <v>1</v>
      </c>
      <c r="J1458" s="29">
        <f>ROUND((ROUND((Source!AF1249*Source!AV1249*Source!I1249),2)),2)</f>
        <v>13.52</v>
      </c>
      <c r="K1458" s="10">
        <f>IF(Source!BA1249&lt;&gt; 0, Source!BA1249, 1)</f>
        <v>26.39</v>
      </c>
      <c r="L1458" s="29">
        <f>Source!S1249</f>
        <v>356.79</v>
      </c>
      <c r="W1458">
        <f>J1458</f>
        <v>13.52</v>
      </c>
    </row>
    <row r="1459" spans="1:27" ht="14.25" x14ac:dyDescent="0.2">
      <c r="A1459" s="26"/>
      <c r="B1459" s="26"/>
      <c r="C1459" s="26"/>
      <c r="D1459" s="26" t="s">
        <v>322</v>
      </c>
      <c r="E1459" s="27"/>
      <c r="F1459" s="10"/>
      <c r="G1459" s="29">
        <f>Source!AM1249</f>
        <v>18.57</v>
      </c>
      <c r="H1459" s="28" t="str">
        <f>Source!DE1249</f>
        <v/>
      </c>
      <c r="I1459" s="10">
        <f>Source!AV1249</f>
        <v>1</v>
      </c>
      <c r="J1459" s="29">
        <f>(ROUND((ROUND(((Source!ET1249)*Source!AV1249*Source!I1249),2)),2)+ROUND((ROUND(((Source!AE1249-(Source!EU1249))*Source!AV1249*Source!I1249),2)),2))</f>
        <v>0.93</v>
      </c>
      <c r="K1459" s="10">
        <f>IF(Source!BB1249&lt;&gt; 0, Source!BB1249, 1)</f>
        <v>11.89</v>
      </c>
      <c r="L1459" s="29">
        <f>Source!Q1249</f>
        <v>11.06</v>
      </c>
    </row>
    <row r="1460" spans="1:27" ht="14.25" x14ac:dyDescent="0.2">
      <c r="A1460" s="26"/>
      <c r="B1460" s="26"/>
      <c r="C1460" s="26"/>
      <c r="D1460" s="26" t="s">
        <v>323</v>
      </c>
      <c r="E1460" s="27"/>
      <c r="F1460" s="10"/>
      <c r="G1460" s="29">
        <f>Source!AN1249</f>
        <v>4.66</v>
      </c>
      <c r="H1460" s="28" t="str">
        <f>Source!DF1249</f>
        <v/>
      </c>
      <c r="I1460" s="10">
        <f>Source!AV1249</f>
        <v>1</v>
      </c>
      <c r="J1460" s="41">
        <f>ROUND((ROUND((Source!AE1249*Source!AV1249*Source!I1249),2)),2)</f>
        <v>0.23</v>
      </c>
      <c r="K1460" s="10">
        <f>IF(Source!BS1249&lt;&gt; 0, Source!BS1249, 1)</f>
        <v>26.39</v>
      </c>
      <c r="L1460" s="41">
        <f>Source!R1249</f>
        <v>6.07</v>
      </c>
      <c r="W1460">
        <f>J1460</f>
        <v>0.23</v>
      </c>
    </row>
    <row r="1461" spans="1:27" ht="14.25" x14ac:dyDescent="0.2">
      <c r="A1461" s="26"/>
      <c r="B1461" s="26"/>
      <c r="C1461" s="26"/>
      <c r="D1461" s="26" t="s">
        <v>324</v>
      </c>
      <c r="E1461" s="27"/>
      <c r="F1461" s="10"/>
      <c r="G1461" s="29">
        <f>Source!AL1249</f>
        <v>558.79</v>
      </c>
      <c r="H1461" s="28" t="str">
        <f>Source!DD1249</f>
        <v/>
      </c>
      <c r="I1461" s="10">
        <f>Source!AW1249</f>
        <v>1</v>
      </c>
      <c r="J1461" s="29">
        <f>ROUND((ROUND((Source!AC1249*Source!AW1249*Source!I1249),2)),2)</f>
        <v>27.94</v>
      </c>
      <c r="K1461" s="10">
        <f>IF(Source!BC1249&lt;&gt; 0, Source!BC1249, 1)</f>
        <v>9.44</v>
      </c>
      <c r="L1461" s="29">
        <f>Source!P1249</f>
        <v>263.75</v>
      </c>
    </row>
    <row r="1462" spans="1:27" ht="14.25" x14ac:dyDescent="0.2">
      <c r="A1462" s="26" t="s">
        <v>44</v>
      </c>
      <c r="B1462" s="26" t="s">
        <v>44</v>
      </c>
      <c r="C1462" s="26" t="str">
        <f>Source!F1250</f>
        <v>1.3-2-6</v>
      </c>
      <c r="D1462" s="26" t="s">
        <v>127</v>
      </c>
      <c r="E1462" s="27" t="str">
        <f>Source!H1250</f>
        <v>м3</v>
      </c>
      <c r="F1462" s="10">
        <f>Source!I1250</f>
        <v>5.099999999999999E-2</v>
      </c>
      <c r="G1462" s="29">
        <f>Source!AK1250</f>
        <v>478.96</v>
      </c>
      <c r="H1462" s="31" t="s">
        <v>3</v>
      </c>
      <c r="I1462" s="10">
        <f>Source!AW1250</f>
        <v>1</v>
      </c>
      <c r="J1462" s="29">
        <f>ROUND((ROUND((Source!AC1250*Source!AW1250*Source!I1250),2)),2)+(ROUND((ROUND(((Source!ET1250)*Source!AV1250*Source!I1250),2)),2)+ROUND((ROUND(((Source!AE1250-(Source!EU1250))*Source!AV1250*Source!I1250),2)),2))+ROUND((ROUND((Source!AF1250*Source!AV1250*Source!I1250),2)),2)</f>
        <v>24.43</v>
      </c>
      <c r="K1462" s="10">
        <f>IF(Source!BC1250&lt;&gt; 0, Source!BC1250, 1)</f>
        <v>7.8</v>
      </c>
      <c r="L1462" s="29">
        <f>Source!O1250</f>
        <v>190.55</v>
      </c>
      <c r="Q1462">
        <f>ROUND((Source!DN1250/100)*ROUND((ROUND((Source!AF1250*Source!AV1250*Source!I1250),2)),2), 2)</f>
        <v>0</v>
      </c>
      <c r="R1462">
        <f>Source!X1250</f>
        <v>0</v>
      </c>
      <c r="S1462">
        <f>ROUND((Source!DO1250/100)*ROUND((ROUND((Source!AF1250*Source!AV1250*Source!I1250),2)),2), 2)</f>
        <v>0</v>
      </c>
      <c r="T1462">
        <f>Source!Y1250</f>
        <v>0</v>
      </c>
      <c r="U1462">
        <f>ROUND((175/100)*ROUND((ROUND((Source!AE1250*Source!AV1250*Source!I1250),2)),2), 2)</f>
        <v>0</v>
      </c>
      <c r="V1462">
        <f>ROUND((160/100)*ROUND(ROUND((ROUND((Source!AE1250*Source!AV1250*Source!I1250),2)*Source!BS1250),2), 2), 2)</f>
        <v>0</v>
      </c>
      <c r="X1462">
        <f>IF(Source!BI1250&lt;=1,J1462, 0)</f>
        <v>24.43</v>
      </c>
      <c r="Y1462">
        <f>IF(Source!BI1250=2,J1462, 0)</f>
        <v>0</v>
      </c>
      <c r="Z1462">
        <f>IF(Source!BI1250=3,J1462, 0)</f>
        <v>0</v>
      </c>
      <c r="AA1462">
        <f>IF(Source!BI1250=4,J1462, 0)</f>
        <v>0</v>
      </c>
    </row>
    <row r="1463" spans="1:27" ht="14.25" x14ac:dyDescent="0.2">
      <c r="A1463" s="26"/>
      <c r="B1463" s="26"/>
      <c r="C1463" s="26"/>
      <c r="D1463" s="26" t="s">
        <v>314</v>
      </c>
      <c r="E1463" s="27" t="s">
        <v>315</v>
      </c>
      <c r="F1463" s="10">
        <f>Source!DN1249</f>
        <v>85</v>
      </c>
      <c r="G1463" s="29"/>
      <c r="H1463" s="28"/>
      <c r="I1463" s="10"/>
      <c r="J1463" s="29">
        <f>SUM(Q1457:Q1462)</f>
        <v>11.49</v>
      </c>
      <c r="K1463" s="10">
        <f>Source!BZ1249</f>
        <v>70</v>
      </c>
      <c r="L1463" s="29">
        <f>SUM(R1457:R1462)</f>
        <v>249.75</v>
      </c>
    </row>
    <row r="1464" spans="1:27" ht="14.25" x14ac:dyDescent="0.2">
      <c r="A1464" s="26"/>
      <c r="B1464" s="26"/>
      <c r="C1464" s="26"/>
      <c r="D1464" s="26" t="s">
        <v>316</v>
      </c>
      <c r="E1464" s="27" t="s">
        <v>315</v>
      </c>
      <c r="F1464" s="10">
        <f>Source!DO1249</f>
        <v>70</v>
      </c>
      <c r="G1464" s="29"/>
      <c r="H1464" s="28"/>
      <c r="I1464" s="10"/>
      <c r="J1464" s="29">
        <f>SUM(S1457:S1463)</f>
        <v>9.4600000000000009</v>
      </c>
      <c r="K1464" s="10">
        <f>Source!CA1249</f>
        <v>41</v>
      </c>
      <c r="L1464" s="29">
        <f>SUM(T1457:T1463)</f>
        <v>146.28</v>
      </c>
    </row>
    <row r="1465" spans="1:27" ht="14.25" x14ac:dyDescent="0.2">
      <c r="A1465" s="26"/>
      <c r="B1465" s="26"/>
      <c r="C1465" s="26"/>
      <c r="D1465" s="26" t="s">
        <v>325</v>
      </c>
      <c r="E1465" s="27" t="s">
        <v>315</v>
      </c>
      <c r="F1465" s="10">
        <f>175</f>
        <v>175</v>
      </c>
      <c r="G1465" s="29"/>
      <c r="H1465" s="28"/>
      <c r="I1465" s="10"/>
      <c r="J1465" s="29">
        <f>SUM(U1457:U1464)</f>
        <v>0.4</v>
      </c>
      <c r="K1465" s="10">
        <f>160</f>
        <v>160</v>
      </c>
      <c r="L1465" s="29">
        <f>SUM(V1457:V1464)</f>
        <v>9.7100000000000009</v>
      </c>
    </row>
    <row r="1466" spans="1:27" ht="14.25" x14ac:dyDescent="0.2">
      <c r="A1466" s="34"/>
      <c r="B1466" s="34"/>
      <c r="C1466" s="34"/>
      <c r="D1466" s="34" t="s">
        <v>317</v>
      </c>
      <c r="E1466" s="35" t="s">
        <v>318</v>
      </c>
      <c r="F1466" s="36">
        <f>Source!AQ1249</f>
        <v>24.61</v>
      </c>
      <c r="G1466" s="37"/>
      <c r="H1466" s="38" t="str">
        <f>Source!DI1249</f>
        <v/>
      </c>
      <c r="I1466" s="36">
        <f>Source!AV1249</f>
        <v>1</v>
      </c>
      <c r="J1466" s="37">
        <f>Source!U1249</f>
        <v>1.2305000000000001</v>
      </c>
      <c r="K1466" s="36"/>
      <c r="L1466" s="37"/>
    </row>
    <row r="1467" spans="1:27" ht="15" x14ac:dyDescent="0.25">
      <c r="A1467" s="39"/>
      <c r="B1467" s="39"/>
      <c r="C1467" s="39"/>
      <c r="D1467" s="40" t="s">
        <v>319</v>
      </c>
      <c r="E1467" s="39"/>
      <c r="F1467" s="39"/>
      <c r="G1467" s="39"/>
      <c r="H1467" s="39"/>
      <c r="I1467" s="76">
        <f>J1458+J1459+J1461+J1463+J1464+J1465+SUM(J1462:J1462)</f>
        <v>88.17</v>
      </c>
      <c r="J1467" s="76"/>
      <c r="K1467" s="76">
        <f>L1458+L1459+L1461+L1463+L1464+L1465+SUM(L1462:L1462)</f>
        <v>1227.8900000000001</v>
      </c>
      <c r="L1467" s="76"/>
      <c r="O1467" s="32">
        <f>J1458+J1459+J1461+J1463+J1464+J1465+SUM(J1462:J1462)</f>
        <v>88.17</v>
      </c>
      <c r="P1467" s="32">
        <f>L1458+L1459+L1461+L1463+L1464+L1465+SUM(L1462:L1462)</f>
        <v>1227.8900000000001</v>
      </c>
      <c r="X1467">
        <f>IF(Source!BI1249&lt;=1,J1458+J1459+J1461+J1463+J1464+J1465-0, 0)</f>
        <v>63.74</v>
      </c>
      <c r="Y1467">
        <f>IF(Source!BI1249=2,J1458+J1459+J1461+J1463+J1464+J1465-0, 0)</f>
        <v>0</v>
      </c>
      <c r="Z1467">
        <f>IF(Source!BI1249=3,J1458+J1459+J1461+J1463+J1464+J1465-0, 0)</f>
        <v>0</v>
      </c>
      <c r="AA1467">
        <f>IF(Source!BI1249=4,J1458+J1459+J1461+J1463+J1464+J1465,0)</f>
        <v>0</v>
      </c>
    </row>
    <row r="1469" spans="1:27" ht="28.5" x14ac:dyDescent="0.2">
      <c r="A1469" s="26">
        <v>4</v>
      </c>
      <c r="B1469" s="26">
        <v>4</v>
      </c>
      <c r="C1469" s="26" t="str">
        <f>Source!F1251</f>
        <v>6.58-2-1</v>
      </c>
      <c r="D1469" s="26" t="s">
        <v>40</v>
      </c>
      <c r="E1469" s="27" t="str">
        <f>Source!H1251</f>
        <v>100 м2</v>
      </c>
      <c r="F1469" s="10">
        <f>Source!I1251</f>
        <v>0.84370000000000001</v>
      </c>
      <c r="G1469" s="29"/>
      <c r="H1469" s="28"/>
      <c r="I1469" s="10"/>
      <c r="J1469" s="29"/>
      <c r="K1469" s="10"/>
      <c r="L1469" s="29"/>
      <c r="Q1469">
        <f>ROUND((Source!DN1251/100)*ROUND((ROUND((Source!AF1251*Source!AV1251*Source!I1251),2)),2), 2)</f>
        <v>129.13999999999999</v>
      </c>
      <c r="R1469">
        <f>Source!X1251</f>
        <v>2982.1</v>
      </c>
      <c r="S1469">
        <f>ROUND((Source!DO1251/100)*ROUND((ROUND((Source!AF1251*Source!AV1251*Source!I1251),2)),2), 2)</f>
        <v>88.79</v>
      </c>
      <c r="T1469">
        <f>Source!Y1251</f>
        <v>1746.66</v>
      </c>
      <c r="U1469">
        <f>ROUND((175/100)*ROUND((ROUND((Source!AE1251*Source!AV1251*Source!I1251),2)),2), 2)</f>
        <v>0</v>
      </c>
      <c r="V1469">
        <f>ROUND((160/100)*ROUND(ROUND((ROUND((Source!AE1251*Source!AV1251*Source!I1251),2)*Source!BS1251),2), 2), 2)</f>
        <v>0</v>
      </c>
    </row>
    <row r="1470" spans="1:27" x14ac:dyDescent="0.2">
      <c r="D1470" s="30" t="str">
        <f>"Объем: "&amp;Source!I1251&amp;"=84,37/"&amp;"100"</f>
        <v>Объем: 0,8437=84,37/100</v>
      </c>
    </row>
    <row r="1471" spans="1:27" ht="14.25" x14ac:dyDescent="0.2">
      <c r="A1471" s="26"/>
      <c r="B1471" s="26"/>
      <c r="C1471" s="26"/>
      <c r="D1471" s="26" t="s">
        <v>313</v>
      </c>
      <c r="E1471" s="27"/>
      <c r="F1471" s="10"/>
      <c r="G1471" s="29">
        <f>Source!AO1251</f>
        <v>191.34</v>
      </c>
      <c r="H1471" s="28" t="str">
        <f>Source!DG1251</f>
        <v/>
      </c>
      <c r="I1471" s="10">
        <f>Source!AV1251</f>
        <v>1</v>
      </c>
      <c r="J1471" s="29">
        <f>ROUND((ROUND((Source!AF1251*Source!AV1251*Source!I1251),2)),2)</f>
        <v>161.43</v>
      </c>
      <c r="K1471" s="10">
        <f>IF(Source!BA1251&lt;&gt; 0, Source!BA1251, 1)</f>
        <v>26.39</v>
      </c>
      <c r="L1471" s="29">
        <f>Source!S1251</f>
        <v>4260.1400000000003</v>
      </c>
      <c r="W1471">
        <f>J1471</f>
        <v>161.43</v>
      </c>
    </row>
    <row r="1472" spans="1:27" ht="28.5" x14ac:dyDescent="0.2">
      <c r="A1472" s="26" t="s">
        <v>130</v>
      </c>
      <c r="B1472" s="26" t="s">
        <v>130</v>
      </c>
      <c r="C1472" s="26" t="str">
        <f>Source!F1252</f>
        <v>9999990001</v>
      </c>
      <c r="D1472" s="26" t="s">
        <v>29</v>
      </c>
      <c r="E1472" s="27" t="str">
        <f>Source!H1252</f>
        <v>т</v>
      </c>
      <c r="F1472" s="10">
        <f>Source!I1252</f>
        <v>-0.86057400000000006</v>
      </c>
      <c r="G1472" s="29">
        <f>Source!AK1252</f>
        <v>0</v>
      </c>
      <c r="H1472" s="31" t="s">
        <v>3</v>
      </c>
      <c r="I1472" s="10">
        <f>Source!AW1252</f>
        <v>1</v>
      </c>
      <c r="J1472" s="29">
        <f>ROUND((ROUND((Source!AC1252*Source!AW1252*Source!I1252),2)),2)+(ROUND((ROUND(((Source!ET1252)*Source!AV1252*Source!I1252),2)),2)+ROUND((ROUND(((Source!AE1252-(Source!EU1252))*Source!AV1252*Source!I1252),2)),2))+ROUND((ROUND((Source!AF1252*Source!AV1252*Source!I1252),2)),2)</f>
        <v>0</v>
      </c>
      <c r="K1472" s="10">
        <f>IF(Source!BC1252&lt;&gt; 0, Source!BC1252, 1)</f>
        <v>1</v>
      </c>
      <c r="L1472" s="29">
        <f>Source!O1252</f>
        <v>0</v>
      </c>
      <c r="Q1472">
        <f>ROUND((Source!DN1252/100)*ROUND((ROUND((Source!AF1252*Source!AV1252*Source!I1252),2)),2), 2)</f>
        <v>0</v>
      </c>
      <c r="R1472">
        <f>Source!X1252</f>
        <v>0</v>
      </c>
      <c r="S1472">
        <f>ROUND((Source!DO1252/100)*ROUND((ROUND((Source!AF1252*Source!AV1252*Source!I1252),2)),2), 2)</f>
        <v>0</v>
      </c>
      <c r="T1472">
        <f>Source!Y1252</f>
        <v>0</v>
      </c>
      <c r="U1472">
        <f>ROUND((175/100)*ROUND((ROUND((Source!AE1252*Source!AV1252*Source!I1252),2)),2), 2)</f>
        <v>0</v>
      </c>
      <c r="V1472">
        <f>ROUND((160/100)*ROUND(ROUND((ROUND((Source!AE1252*Source!AV1252*Source!I1252),2)*Source!BS1252),2), 2), 2)</f>
        <v>0</v>
      </c>
      <c r="X1472">
        <f>IF(Source!BI1252&lt;=1,J1472, 0)</f>
        <v>0</v>
      </c>
      <c r="Y1472">
        <f>IF(Source!BI1252=2,J1472, 0)</f>
        <v>0</v>
      </c>
      <c r="Z1472">
        <f>IF(Source!BI1252=3,J1472, 0)</f>
        <v>0</v>
      </c>
      <c r="AA1472">
        <f>IF(Source!BI1252=4,J1472, 0)</f>
        <v>0</v>
      </c>
    </row>
    <row r="1473" spans="1:27" ht="14.25" x14ac:dyDescent="0.2">
      <c r="A1473" s="26"/>
      <c r="B1473" s="26"/>
      <c r="C1473" s="26"/>
      <c r="D1473" s="26" t="s">
        <v>314</v>
      </c>
      <c r="E1473" s="27" t="s">
        <v>315</v>
      </c>
      <c r="F1473" s="10">
        <f>Source!DN1251</f>
        <v>80</v>
      </c>
      <c r="G1473" s="29"/>
      <c r="H1473" s="28"/>
      <c r="I1473" s="10"/>
      <c r="J1473" s="29">
        <f>SUM(Q1469:Q1472)</f>
        <v>129.13999999999999</v>
      </c>
      <c r="K1473" s="10">
        <f>Source!BZ1251</f>
        <v>70</v>
      </c>
      <c r="L1473" s="29">
        <f>SUM(R1469:R1472)</f>
        <v>2982.1</v>
      </c>
    </row>
    <row r="1474" spans="1:27" ht="14.25" x14ac:dyDescent="0.2">
      <c r="A1474" s="26"/>
      <c r="B1474" s="26"/>
      <c r="C1474" s="26"/>
      <c r="D1474" s="26" t="s">
        <v>316</v>
      </c>
      <c r="E1474" s="27" t="s">
        <v>315</v>
      </c>
      <c r="F1474" s="10">
        <f>Source!DO1251</f>
        <v>55</v>
      </c>
      <c r="G1474" s="29"/>
      <c r="H1474" s="28"/>
      <c r="I1474" s="10"/>
      <c r="J1474" s="29">
        <f>SUM(S1469:S1473)</f>
        <v>88.79</v>
      </c>
      <c r="K1474" s="10">
        <f>Source!CA1251</f>
        <v>41</v>
      </c>
      <c r="L1474" s="29">
        <f>SUM(T1469:T1473)</f>
        <v>1746.66</v>
      </c>
    </row>
    <row r="1475" spans="1:27" ht="14.25" x14ac:dyDescent="0.2">
      <c r="A1475" s="34"/>
      <c r="B1475" s="34"/>
      <c r="C1475" s="34"/>
      <c r="D1475" s="34" t="s">
        <v>317</v>
      </c>
      <c r="E1475" s="35" t="s">
        <v>318</v>
      </c>
      <c r="F1475" s="36">
        <f>Source!AQ1251</f>
        <v>17.41</v>
      </c>
      <c r="G1475" s="37"/>
      <c r="H1475" s="38" t="str">
        <f>Source!DI1251</f>
        <v/>
      </c>
      <c r="I1475" s="36">
        <f>Source!AV1251</f>
        <v>1</v>
      </c>
      <c r="J1475" s="37">
        <f>Source!U1251</f>
        <v>14.688817</v>
      </c>
      <c r="K1475" s="36"/>
      <c r="L1475" s="37"/>
    </row>
    <row r="1476" spans="1:27" ht="15" x14ac:dyDescent="0.25">
      <c r="A1476" s="39"/>
      <c r="B1476" s="39"/>
      <c r="C1476" s="39"/>
      <c r="D1476" s="40" t="s">
        <v>319</v>
      </c>
      <c r="E1476" s="39"/>
      <c r="F1476" s="39"/>
      <c r="G1476" s="39"/>
      <c r="H1476" s="39"/>
      <c r="I1476" s="76">
        <f>J1471+J1473+J1474+SUM(J1472:J1472)</f>
        <v>379.36</v>
      </c>
      <c r="J1476" s="76"/>
      <c r="K1476" s="76">
        <f>L1471+L1473+L1474+SUM(L1472:L1472)</f>
        <v>8988.9</v>
      </c>
      <c r="L1476" s="76"/>
      <c r="O1476" s="32">
        <f>J1471+J1473+J1474+SUM(J1472:J1472)</f>
        <v>379.36</v>
      </c>
      <c r="P1476" s="32">
        <f>L1471+L1473+L1474+SUM(L1472:L1472)</f>
        <v>8988.9</v>
      </c>
      <c r="X1476">
        <f>IF(Source!BI1251&lt;=1,J1471+J1473+J1474-0, 0)</f>
        <v>379.36</v>
      </c>
      <c r="Y1476">
        <f>IF(Source!BI1251=2,J1471+J1473+J1474-0, 0)</f>
        <v>0</v>
      </c>
      <c r="Z1476">
        <f>IF(Source!BI1251=3,J1471+J1473+J1474-0, 0)</f>
        <v>0</v>
      </c>
      <c r="AA1476">
        <f>IF(Source!BI1251=4,J1471+J1473+J1474,0)</f>
        <v>0</v>
      </c>
    </row>
    <row r="1478" spans="1:27" ht="57" x14ac:dyDescent="0.2">
      <c r="A1478" s="26">
        <v>5</v>
      </c>
      <c r="B1478" s="26">
        <v>5</v>
      </c>
      <c r="C1478" s="26" t="str">
        <f>Source!F1253</f>
        <v>3.12-3-4</v>
      </c>
      <c r="D1478" s="26" t="s">
        <v>132</v>
      </c>
      <c r="E1478" s="27" t="str">
        <f>Source!H1253</f>
        <v>100 м2</v>
      </c>
      <c r="F1478" s="10">
        <f>Source!I1253</f>
        <v>0.84370000000000001</v>
      </c>
      <c r="G1478" s="29"/>
      <c r="H1478" s="28"/>
      <c r="I1478" s="10"/>
      <c r="J1478" s="29"/>
      <c r="K1478" s="10"/>
      <c r="L1478" s="29"/>
      <c r="Q1478">
        <f>ROUND((Source!DN1253/100)*ROUND((ROUND((Source!AF1253*Source!AV1253*Source!I1253),2)),2), 2)</f>
        <v>695.25</v>
      </c>
      <c r="R1478">
        <f>Source!X1253</f>
        <v>15348.52</v>
      </c>
      <c r="S1478">
        <f>ROUND((Source!DO1253/100)*ROUND((ROUND((Source!AF1253*Source!AV1253*Source!I1253),2)),2), 2)</f>
        <v>528.12</v>
      </c>
      <c r="T1478">
        <f>Source!Y1253</f>
        <v>7233.21</v>
      </c>
      <c r="U1478">
        <f>ROUND((175/100)*ROUND((ROUND((Source!AE1253*Source!AV1253*Source!I1253),2)),2), 2)</f>
        <v>131.16</v>
      </c>
      <c r="V1478">
        <f>ROUND((160/100)*ROUND(ROUND((ROUND((Source!AE1253*Source!AV1253*Source!I1253),2)*Source!BS1253),2), 2), 2)</f>
        <v>3164.69</v>
      </c>
    </row>
    <row r="1479" spans="1:27" x14ac:dyDescent="0.2">
      <c r="D1479" s="30" t="str">
        <f>"Объем: "&amp;Source!I1253&amp;"=84,37/"&amp;"100"</f>
        <v>Объем: 0,8437=84,37/100</v>
      </c>
    </row>
    <row r="1480" spans="1:27" ht="14.25" x14ac:dyDescent="0.2">
      <c r="A1480" s="26"/>
      <c r="B1480" s="26"/>
      <c r="C1480" s="26"/>
      <c r="D1480" s="26" t="s">
        <v>313</v>
      </c>
      <c r="E1480" s="27"/>
      <c r="F1480" s="10"/>
      <c r="G1480" s="29">
        <f>Source!AO1253</f>
        <v>689</v>
      </c>
      <c r="H1480" s="28" t="str">
        <f>Source!DG1253</f>
        <v>)*1,15</v>
      </c>
      <c r="I1480" s="10">
        <f>Source!AV1253</f>
        <v>1</v>
      </c>
      <c r="J1480" s="29">
        <f>ROUND((ROUND((Source!AF1253*Source!AV1253*Source!I1253),2)),2)</f>
        <v>668.51</v>
      </c>
      <c r="K1480" s="10">
        <f>IF(Source!BA1253&lt;&gt; 0, Source!BA1253, 1)</f>
        <v>26.39</v>
      </c>
      <c r="L1480" s="29">
        <f>Source!S1253</f>
        <v>17641.98</v>
      </c>
      <c r="W1480">
        <f>J1480</f>
        <v>668.51</v>
      </c>
    </row>
    <row r="1481" spans="1:27" ht="14.25" x14ac:dyDescent="0.2">
      <c r="A1481" s="26"/>
      <c r="B1481" s="26"/>
      <c r="C1481" s="26"/>
      <c r="D1481" s="26" t="s">
        <v>322</v>
      </c>
      <c r="E1481" s="27"/>
      <c r="F1481" s="10"/>
      <c r="G1481" s="29">
        <f>Source!AM1253</f>
        <v>267.17</v>
      </c>
      <c r="H1481" s="28" t="str">
        <f>Source!DE1253</f>
        <v>)*1,25</v>
      </c>
      <c r="I1481" s="10">
        <f>Source!AV1253</f>
        <v>1</v>
      </c>
      <c r="J1481" s="29">
        <f>(ROUND((ROUND((((Source!ET1253*1.25))*Source!AV1253*Source!I1253),2)),2)+ROUND((ROUND(((Source!AE1253-((Source!EU1253*1.25)))*Source!AV1253*Source!I1253),2)),2))</f>
        <v>281.76</v>
      </c>
      <c r="K1481" s="10">
        <f>IF(Source!BB1253&lt;&gt; 0, Source!BB1253, 1)</f>
        <v>12.18</v>
      </c>
      <c r="L1481" s="29">
        <f>Source!Q1253</f>
        <v>3431.84</v>
      </c>
    </row>
    <row r="1482" spans="1:27" ht="14.25" x14ac:dyDescent="0.2">
      <c r="A1482" s="26"/>
      <c r="B1482" s="26"/>
      <c r="C1482" s="26"/>
      <c r="D1482" s="26" t="s">
        <v>323</v>
      </c>
      <c r="E1482" s="27"/>
      <c r="F1482" s="10"/>
      <c r="G1482" s="29">
        <f>Source!AN1253</f>
        <v>71.069999999999993</v>
      </c>
      <c r="H1482" s="28" t="str">
        <f>Source!DF1253</f>
        <v>)*1,25</v>
      </c>
      <c r="I1482" s="10">
        <f>Source!AV1253</f>
        <v>1</v>
      </c>
      <c r="J1482" s="41">
        <f>ROUND((ROUND((Source!AE1253*Source!AV1253*Source!I1253),2)),2)</f>
        <v>74.95</v>
      </c>
      <c r="K1482" s="10">
        <f>IF(Source!BS1253&lt;&gt; 0, Source!BS1253, 1)</f>
        <v>26.39</v>
      </c>
      <c r="L1482" s="41">
        <f>Source!R1253</f>
        <v>1977.93</v>
      </c>
      <c r="W1482">
        <f>J1482</f>
        <v>74.95</v>
      </c>
    </row>
    <row r="1483" spans="1:27" ht="14.25" x14ac:dyDescent="0.2">
      <c r="A1483" s="26"/>
      <c r="B1483" s="26"/>
      <c r="C1483" s="26"/>
      <c r="D1483" s="26" t="s">
        <v>324</v>
      </c>
      <c r="E1483" s="27"/>
      <c r="F1483" s="10"/>
      <c r="G1483" s="29">
        <f>Source!AL1253</f>
        <v>705.14</v>
      </c>
      <c r="H1483" s="28" t="str">
        <f>Source!DD1253</f>
        <v/>
      </c>
      <c r="I1483" s="10">
        <f>Source!AW1253</f>
        <v>1</v>
      </c>
      <c r="J1483" s="29">
        <f>ROUND((ROUND((Source!AC1253*Source!AW1253*Source!I1253),2)),2)</f>
        <v>594.92999999999995</v>
      </c>
      <c r="K1483" s="10">
        <f>IF(Source!BC1253&lt;&gt; 0, Source!BC1253, 1)</f>
        <v>3.7</v>
      </c>
      <c r="L1483" s="29">
        <f>Source!P1253</f>
        <v>2201.2399999999998</v>
      </c>
    </row>
    <row r="1484" spans="1:27" ht="199.5" x14ac:dyDescent="0.2">
      <c r="A1484" s="26" t="s">
        <v>141</v>
      </c>
      <c r="B1484" s="26" t="s">
        <v>141</v>
      </c>
      <c r="C1484" s="26" t="str">
        <f>Source!F1254</f>
        <v>1.1-1-1312</v>
      </c>
      <c r="D1484" s="26" t="s">
        <v>282</v>
      </c>
      <c r="E1484" s="27" t="str">
        <f>Source!H1254</f>
        <v>м2</v>
      </c>
      <c r="F1484" s="10">
        <f>Source!I1254</f>
        <v>113.8995</v>
      </c>
      <c r="G1484" s="29">
        <f>Source!AK1254</f>
        <v>25.09</v>
      </c>
      <c r="H1484" s="31" t="s">
        <v>3</v>
      </c>
      <c r="I1484" s="10">
        <f>Source!AW1254</f>
        <v>1</v>
      </c>
      <c r="J1484" s="29">
        <f>ROUND((ROUND((Source!AC1254*Source!AW1254*Source!I1254),2)),2)+(ROUND((ROUND(((Source!ET1254)*Source!AV1254*Source!I1254),2)),2)+ROUND((ROUND(((Source!AE1254-(Source!EU1254))*Source!AV1254*Source!I1254),2)),2))+ROUND((ROUND((Source!AF1254*Source!AV1254*Source!I1254),2)),2)</f>
        <v>2857.74</v>
      </c>
      <c r="K1484" s="10">
        <f>IF(Source!BC1254&lt;&gt; 0, Source!BC1254, 1)</f>
        <v>10.5</v>
      </c>
      <c r="L1484" s="29">
        <f>Source!O1254</f>
        <v>30006.27</v>
      </c>
      <c r="Q1484">
        <f>ROUND((Source!DN1254/100)*ROUND((ROUND((Source!AF1254*Source!AV1254*Source!I1254),2)),2), 2)</f>
        <v>0</v>
      </c>
      <c r="R1484">
        <f>Source!X1254</f>
        <v>0</v>
      </c>
      <c r="S1484">
        <f>ROUND((Source!DO1254/100)*ROUND((ROUND((Source!AF1254*Source!AV1254*Source!I1254),2)),2), 2)</f>
        <v>0</v>
      </c>
      <c r="T1484">
        <f>Source!Y1254</f>
        <v>0</v>
      </c>
      <c r="U1484">
        <f>ROUND((175/100)*ROUND((ROUND((Source!AE1254*Source!AV1254*Source!I1254),2)),2), 2)</f>
        <v>0</v>
      </c>
      <c r="V1484">
        <f>ROUND((160/100)*ROUND(ROUND((ROUND((Source!AE1254*Source!AV1254*Source!I1254),2)*Source!BS1254),2), 2), 2)</f>
        <v>0</v>
      </c>
      <c r="X1484">
        <f>IF(Source!BI1254&lt;=1,J1484, 0)</f>
        <v>2857.74</v>
      </c>
      <c r="Y1484">
        <f>IF(Source!BI1254=2,J1484, 0)</f>
        <v>0</v>
      </c>
      <c r="Z1484">
        <f>IF(Source!BI1254=3,J1484, 0)</f>
        <v>0</v>
      </c>
      <c r="AA1484">
        <f>IF(Source!BI1254=4,J1484, 0)</f>
        <v>0</v>
      </c>
    </row>
    <row r="1485" spans="1:27" ht="228" x14ac:dyDescent="0.2">
      <c r="A1485" s="26" t="s">
        <v>145</v>
      </c>
      <c r="B1485" s="26" t="s">
        <v>145</v>
      </c>
      <c r="C1485" s="26" t="str">
        <f>Source!F1255</f>
        <v>1.1-1-1313</v>
      </c>
      <c r="D1485" s="26" t="s">
        <v>283</v>
      </c>
      <c r="E1485" s="27" t="str">
        <f>Source!H1255</f>
        <v>м2</v>
      </c>
      <c r="F1485" s="10">
        <f>Source!I1255</f>
        <v>111.62151000000001</v>
      </c>
      <c r="G1485" s="29">
        <f>Source!AK1255</f>
        <v>23.06</v>
      </c>
      <c r="H1485" s="31" t="s">
        <v>3</v>
      </c>
      <c r="I1485" s="10">
        <f>Source!AW1255</f>
        <v>1</v>
      </c>
      <c r="J1485" s="29">
        <f>ROUND((ROUND((Source!AC1255*Source!AW1255*Source!I1255),2)),2)+(ROUND((ROUND(((Source!ET1255)*Source!AV1255*Source!I1255),2)),2)+ROUND((ROUND(((Source!AE1255-(Source!EU1255))*Source!AV1255*Source!I1255),2)),2))+ROUND((ROUND((Source!AF1255*Source!AV1255*Source!I1255),2)),2)</f>
        <v>2573.9899999999998</v>
      </c>
      <c r="K1485" s="10">
        <f>IF(Source!BC1255&lt;&gt; 0, Source!BC1255, 1)</f>
        <v>10.74</v>
      </c>
      <c r="L1485" s="29">
        <f>Source!O1255</f>
        <v>27644.65</v>
      </c>
      <c r="Q1485">
        <f>ROUND((Source!DN1255/100)*ROUND((ROUND((Source!AF1255*Source!AV1255*Source!I1255),2)),2), 2)</f>
        <v>0</v>
      </c>
      <c r="R1485">
        <f>Source!X1255</f>
        <v>0</v>
      </c>
      <c r="S1485">
        <f>ROUND((Source!DO1255/100)*ROUND((ROUND((Source!AF1255*Source!AV1255*Source!I1255),2)),2), 2)</f>
        <v>0</v>
      </c>
      <c r="T1485">
        <f>Source!Y1255</f>
        <v>0</v>
      </c>
      <c r="U1485">
        <f>ROUND((175/100)*ROUND((ROUND((Source!AE1255*Source!AV1255*Source!I1255),2)),2), 2)</f>
        <v>0</v>
      </c>
      <c r="V1485">
        <f>ROUND((160/100)*ROUND(ROUND((ROUND((Source!AE1255*Source!AV1255*Source!I1255),2)*Source!BS1255),2), 2), 2)</f>
        <v>0</v>
      </c>
      <c r="X1485">
        <f>IF(Source!BI1255&lt;=1,J1485, 0)</f>
        <v>2573.9899999999998</v>
      </c>
      <c r="Y1485">
        <f>IF(Source!BI1255=2,J1485, 0)</f>
        <v>0</v>
      </c>
      <c r="Z1485">
        <f>IF(Source!BI1255=3,J1485, 0)</f>
        <v>0</v>
      </c>
      <c r="AA1485">
        <f>IF(Source!BI1255=4,J1485, 0)</f>
        <v>0</v>
      </c>
    </row>
    <row r="1486" spans="1:27" ht="14.25" x14ac:dyDescent="0.2">
      <c r="A1486" s="26"/>
      <c r="B1486" s="26"/>
      <c r="C1486" s="26"/>
      <c r="D1486" s="26" t="s">
        <v>314</v>
      </c>
      <c r="E1486" s="27" t="s">
        <v>315</v>
      </c>
      <c r="F1486" s="10">
        <f>Source!DN1253</f>
        <v>104</v>
      </c>
      <c r="G1486" s="29"/>
      <c r="H1486" s="28"/>
      <c r="I1486" s="10"/>
      <c r="J1486" s="29">
        <f>SUM(Q1478:Q1485)</f>
        <v>695.25</v>
      </c>
      <c r="K1486" s="10">
        <f>Source!BZ1253</f>
        <v>87</v>
      </c>
      <c r="L1486" s="29">
        <f>SUM(R1478:R1485)</f>
        <v>15348.52</v>
      </c>
    </row>
    <row r="1487" spans="1:27" ht="14.25" x14ac:dyDescent="0.2">
      <c r="A1487" s="26"/>
      <c r="B1487" s="26"/>
      <c r="C1487" s="26"/>
      <c r="D1487" s="26" t="s">
        <v>316</v>
      </c>
      <c r="E1487" s="27" t="s">
        <v>315</v>
      </c>
      <c r="F1487" s="10">
        <f>Source!DO1253</f>
        <v>79</v>
      </c>
      <c r="G1487" s="29"/>
      <c r="H1487" s="28"/>
      <c r="I1487" s="10"/>
      <c r="J1487" s="29">
        <f>SUM(S1478:S1486)</f>
        <v>528.12</v>
      </c>
      <c r="K1487" s="10">
        <f>Source!CA1253</f>
        <v>41</v>
      </c>
      <c r="L1487" s="29">
        <f>SUM(T1478:T1486)</f>
        <v>7233.21</v>
      </c>
    </row>
    <row r="1488" spans="1:27" ht="14.25" x14ac:dyDescent="0.2">
      <c r="A1488" s="26"/>
      <c r="B1488" s="26"/>
      <c r="C1488" s="26"/>
      <c r="D1488" s="26" t="s">
        <v>325</v>
      </c>
      <c r="E1488" s="27" t="s">
        <v>315</v>
      </c>
      <c r="F1488" s="10">
        <f>175</f>
        <v>175</v>
      </c>
      <c r="G1488" s="29"/>
      <c r="H1488" s="28"/>
      <c r="I1488" s="10"/>
      <c r="J1488" s="29">
        <f>SUM(U1478:U1487)</f>
        <v>131.16</v>
      </c>
      <c r="K1488" s="10">
        <f>160</f>
        <v>160</v>
      </c>
      <c r="L1488" s="29">
        <f>SUM(V1478:V1487)</f>
        <v>3164.69</v>
      </c>
    </row>
    <row r="1489" spans="1:27" ht="14.25" x14ac:dyDescent="0.2">
      <c r="A1489" s="34"/>
      <c r="B1489" s="34"/>
      <c r="C1489" s="34"/>
      <c r="D1489" s="34" t="s">
        <v>317</v>
      </c>
      <c r="E1489" s="35" t="s">
        <v>318</v>
      </c>
      <c r="F1489" s="36">
        <f>Source!AQ1253</f>
        <v>53</v>
      </c>
      <c r="G1489" s="37"/>
      <c r="H1489" s="38" t="str">
        <f>Source!DI1253</f>
        <v>)*1,15</v>
      </c>
      <c r="I1489" s="36">
        <f>Source!AV1253</f>
        <v>1</v>
      </c>
      <c r="J1489" s="37">
        <f>Source!U1253</f>
        <v>51.423514999999995</v>
      </c>
      <c r="K1489" s="36"/>
      <c r="L1489" s="37"/>
    </row>
    <row r="1490" spans="1:27" ht="15" x14ac:dyDescent="0.25">
      <c r="A1490" s="39"/>
      <c r="B1490" s="39"/>
      <c r="C1490" s="39"/>
      <c r="D1490" s="40" t="s">
        <v>319</v>
      </c>
      <c r="E1490" s="39"/>
      <c r="F1490" s="39"/>
      <c r="G1490" s="39"/>
      <c r="H1490" s="39"/>
      <c r="I1490" s="76">
        <f>J1480+J1481+J1483+J1486+J1487+J1488+SUM(J1484:J1485)</f>
        <v>8331.4599999999991</v>
      </c>
      <c r="J1490" s="76"/>
      <c r="K1490" s="76">
        <f>L1480+L1481+L1483+L1486+L1487+L1488+SUM(L1484:L1485)</f>
        <v>106672.4</v>
      </c>
      <c r="L1490" s="76"/>
      <c r="O1490" s="32">
        <f>J1480+J1481+J1483+J1486+J1487+J1488+SUM(J1484:J1485)</f>
        <v>8331.4599999999991</v>
      </c>
      <c r="P1490" s="32">
        <f>L1480+L1481+L1483+L1486+L1487+L1488+SUM(L1484:L1485)</f>
        <v>106672.4</v>
      </c>
      <c r="X1490">
        <f>IF(Source!BI1253&lt;=1,J1480+J1481+J1483+J1486+J1487+J1488-0, 0)</f>
        <v>2899.7299999999996</v>
      </c>
      <c r="Y1490">
        <f>IF(Source!BI1253=2,J1480+J1481+J1483+J1486+J1487+J1488-0, 0)</f>
        <v>0</v>
      </c>
      <c r="Z1490">
        <f>IF(Source!BI1253=3,J1480+J1481+J1483+J1486+J1487+J1488-0, 0)</f>
        <v>0</v>
      </c>
      <c r="AA1490">
        <f>IF(Source!BI1253=4,J1480+J1481+J1483+J1486+J1487+J1488,0)</f>
        <v>0</v>
      </c>
    </row>
    <row r="1492" spans="1:27" ht="99.75" x14ac:dyDescent="0.2">
      <c r="A1492" s="26">
        <v>6</v>
      </c>
      <c r="B1492" s="26">
        <v>6</v>
      </c>
      <c r="C1492" s="26" t="str">
        <f>Source!F1256</f>
        <v>3.12-3-10</v>
      </c>
      <c r="D1492" s="26" t="s">
        <v>150</v>
      </c>
      <c r="E1492" s="27" t="str">
        <f>Source!H1256</f>
        <v>100 м2</v>
      </c>
      <c r="F1492" s="10">
        <f>Source!I1256</f>
        <v>3.5000000000000001E-3</v>
      </c>
      <c r="G1492" s="29"/>
      <c r="H1492" s="28"/>
      <c r="I1492" s="10"/>
      <c r="J1492" s="29"/>
      <c r="K1492" s="10"/>
      <c r="L1492" s="29"/>
      <c r="Q1492">
        <f>ROUND((Source!DN1256/100)*ROUND((ROUND((Source!AF1256*Source!AV1256*Source!I1256),2)),2), 2)</f>
        <v>4.13</v>
      </c>
      <c r="R1492">
        <f>Source!X1256</f>
        <v>91.15</v>
      </c>
      <c r="S1492">
        <f>ROUND((Source!DO1256/100)*ROUND((ROUND((Source!AF1256*Source!AV1256*Source!I1256),2)),2), 2)</f>
        <v>3.14</v>
      </c>
      <c r="T1492">
        <f>Source!Y1256</f>
        <v>42.96</v>
      </c>
      <c r="U1492">
        <f>ROUND((175/100)*ROUND((ROUND((Source!AE1256*Source!AV1256*Source!I1256),2)),2), 2)</f>
        <v>7.0000000000000007E-2</v>
      </c>
      <c r="V1492">
        <f>ROUND((160/100)*ROUND(ROUND((ROUND((Source!AE1256*Source!AV1256*Source!I1256),2)*Source!BS1256),2), 2), 2)</f>
        <v>1.7</v>
      </c>
    </row>
    <row r="1493" spans="1:27" x14ac:dyDescent="0.2">
      <c r="D1493" s="30" t="str">
        <f>"Объем: "&amp;Source!I1256&amp;"=0,35/"&amp;"100"</f>
        <v>Объем: 0,0035=0,35/100</v>
      </c>
    </row>
    <row r="1494" spans="1:27" ht="14.25" x14ac:dyDescent="0.2">
      <c r="A1494" s="26"/>
      <c r="B1494" s="26"/>
      <c r="C1494" s="26"/>
      <c r="D1494" s="26" t="s">
        <v>313</v>
      </c>
      <c r="E1494" s="27"/>
      <c r="F1494" s="10"/>
      <c r="G1494" s="29">
        <f>Source!AO1256</f>
        <v>986.85</v>
      </c>
      <c r="H1494" s="28" t="str">
        <f>Source!DG1256</f>
        <v>)*1,15</v>
      </c>
      <c r="I1494" s="10">
        <f>Source!AV1256</f>
        <v>1</v>
      </c>
      <c r="J1494" s="29">
        <f>ROUND((ROUND((Source!AF1256*Source!AV1256*Source!I1256),2)),2)</f>
        <v>3.97</v>
      </c>
      <c r="K1494" s="10">
        <f>IF(Source!BA1256&lt;&gt; 0, Source!BA1256, 1)</f>
        <v>26.39</v>
      </c>
      <c r="L1494" s="29">
        <f>Source!S1256</f>
        <v>104.77</v>
      </c>
      <c r="W1494">
        <f>J1494</f>
        <v>3.97</v>
      </c>
    </row>
    <row r="1495" spans="1:27" ht="14.25" x14ac:dyDescent="0.2">
      <c r="A1495" s="26"/>
      <c r="B1495" s="26"/>
      <c r="C1495" s="26"/>
      <c r="D1495" s="26" t="s">
        <v>322</v>
      </c>
      <c r="E1495" s="27"/>
      <c r="F1495" s="10"/>
      <c r="G1495" s="29">
        <f>Source!AM1256</f>
        <v>50.84</v>
      </c>
      <c r="H1495" s="28" t="str">
        <f>Source!DE1256</f>
        <v>)*1,25</v>
      </c>
      <c r="I1495" s="10">
        <f>Source!AV1256</f>
        <v>1</v>
      </c>
      <c r="J1495" s="29">
        <f>(ROUND((ROUND((((Source!ET1256*1.25))*Source!AV1256*Source!I1256),2)),2)+ROUND((ROUND(((Source!AE1256-((Source!EU1256*1.25)))*Source!AV1256*Source!I1256),2)),2))</f>
        <v>0.22</v>
      </c>
      <c r="K1495" s="10">
        <f>IF(Source!BB1256&lt;&gt; 0, Source!BB1256, 1)</f>
        <v>9.3800000000000008</v>
      </c>
      <c r="L1495" s="29">
        <f>Source!Q1256</f>
        <v>2.06</v>
      </c>
    </row>
    <row r="1496" spans="1:27" ht="14.25" x14ac:dyDescent="0.2">
      <c r="A1496" s="26"/>
      <c r="B1496" s="26"/>
      <c r="C1496" s="26"/>
      <c r="D1496" s="26" t="s">
        <v>323</v>
      </c>
      <c r="E1496" s="27"/>
      <c r="F1496" s="10"/>
      <c r="G1496" s="29">
        <f>Source!AN1256</f>
        <v>8.01</v>
      </c>
      <c r="H1496" s="28" t="str">
        <f>Source!DF1256</f>
        <v>)*1,25</v>
      </c>
      <c r="I1496" s="10">
        <f>Source!AV1256</f>
        <v>1</v>
      </c>
      <c r="J1496" s="41">
        <f>ROUND((ROUND((Source!AE1256*Source!AV1256*Source!I1256),2)),2)</f>
        <v>0.04</v>
      </c>
      <c r="K1496" s="10">
        <f>IF(Source!BS1256&lt;&gt; 0, Source!BS1256, 1)</f>
        <v>26.39</v>
      </c>
      <c r="L1496" s="41">
        <f>Source!R1256</f>
        <v>1.06</v>
      </c>
      <c r="W1496">
        <f>J1496</f>
        <v>0.04</v>
      </c>
    </row>
    <row r="1497" spans="1:27" ht="14.25" x14ac:dyDescent="0.2">
      <c r="A1497" s="26"/>
      <c r="B1497" s="26"/>
      <c r="C1497" s="26"/>
      <c r="D1497" s="26" t="s">
        <v>324</v>
      </c>
      <c r="E1497" s="27"/>
      <c r="F1497" s="10"/>
      <c r="G1497" s="29">
        <f>Source!AL1256</f>
        <v>7205.92</v>
      </c>
      <c r="H1497" s="28" t="str">
        <f>Source!DD1256</f>
        <v/>
      </c>
      <c r="I1497" s="10">
        <f>Source!AW1256</f>
        <v>1</v>
      </c>
      <c r="J1497" s="29">
        <f>ROUND((ROUND((Source!AC1256*Source!AW1256*Source!I1256),2)),2)</f>
        <v>25.22</v>
      </c>
      <c r="K1497" s="10">
        <f>IF(Source!BC1256&lt;&gt; 0, Source!BC1256, 1)</f>
        <v>1.95</v>
      </c>
      <c r="L1497" s="29">
        <f>Source!P1256</f>
        <v>49.18</v>
      </c>
    </row>
    <row r="1498" spans="1:27" ht="199.5" x14ac:dyDescent="0.2">
      <c r="A1498" s="26" t="s">
        <v>152</v>
      </c>
      <c r="B1498" s="26" t="s">
        <v>152</v>
      </c>
      <c r="C1498" s="26" t="str">
        <f>Source!F1257</f>
        <v>1.1-1-1312</v>
      </c>
      <c r="D1498" s="26" t="s">
        <v>282</v>
      </c>
      <c r="E1498" s="27" t="str">
        <f>Source!H1257</f>
        <v>м2</v>
      </c>
      <c r="F1498" s="10">
        <f>Source!I1257</f>
        <v>0.472605</v>
      </c>
      <c r="G1498" s="29">
        <f>Source!AK1257</f>
        <v>25.09</v>
      </c>
      <c r="H1498" s="31" t="s">
        <v>3</v>
      </c>
      <c r="I1498" s="10">
        <f>Source!AW1257</f>
        <v>1</v>
      </c>
      <c r="J1498" s="29">
        <f>ROUND((ROUND((Source!AC1257*Source!AW1257*Source!I1257),2)),2)+(ROUND((ROUND(((Source!ET1257)*Source!AV1257*Source!I1257),2)),2)+ROUND((ROUND(((Source!AE1257-(Source!EU1257))*Source!AV1257*Source!I1257),2)),2))+ROUND((ROUND((Source!AF1257*Source!AV1257*Source!I1257),2)),2)</f>
        <v>11.86</v>
      </c>
      <c r="K1498" s="10">
        <f>IF(Source!BC1257&lt;&gt; 0, Source!BC1257, 1)</f>
        <v>10.5</v>
      </c>
      <c r="L1498" s="29">
        <f>Source!O1257</f>
        <v>124.53</v>
      </c>
      <c r="Q1498">
        <f>ROUND((Source!DN1257/100)*ROUND((ROUND((Source!AF1257*Source!AV1257*Source!I1257),2)),2), 2)</f>
        <v>0</v>
      </c>
      <c r="R1498">
        <f>Source!X1257</f>
        <v>0</v>
      </c>
      <c r="S1498">
        <f>ROUND((Source!DO1257/100)*ROUND((ROUND((Source!AF1257*Source!AV1257*Source!I1257),2)),2), 2)</f>
        <v>0</v>
      </c>
      <c r="T1498">
        <f>Source!Y1257</f>
        <v>0</v>
      </c>
      <c r="U1498">
        <f>ROUND((175/100)*ROUND((ROUND((Source!AE1257*Source!AV1257*Source!I1257),2)),2), 2)</f>
        <v>0</v>
      </c>
      <c r="V1498">
        <f>ROUND((160/100)*ROUND(ROUND((ROUND((Source!AE1257*Source!AV1257*Source!I1257),2)*Source!BS1257),2), 2), 2)</f>
        <v>0</v>
      </c>
      <c r="X1498">
        <f>IF(Source!BI1257&lt;=1,J1498, 0)</f>
        <v>11.86</v>
      </c>
      <c r="Y1498">
        <f>IF(Source!BI1257=2,J1498, 0)</f>
        <v>0</v>
      </c>
      <c r="Z1498">
        <f>IF(Source!BI1257=3,J1498, 0)</f>
        <v>0</v>
      </c>
      <c r="AA1498">
        <f>IF(Source!BI1257=4,J1498, 0)</f>
        <v>0</v>
      </c>
    </row>
    <row r="1499" spans="1:27" ht="228" x14ac:dyDescent="0.2">
      <c r="A1499" s="26" t="s">
        <v>153</v>
      </c>
      <c r="B1499" s="26" t="s">
        <v>153</v>
      </c>
      <c r="C1499" s="26" t="str">
        <f>Source!F1258</f>
        <v>1.1-1-1313</v>
      </c>
      <c r="D1499" s="26" t="s">
        <v>283</v>
      </c>
      <c r="E1499" s="27" t="str">
        <f>Source!H1258</f>
        <v>м2</v>
      </c>
      <c r="F1499" s="10">
        <f>Source!I1258</f>
        <v>0.21094499999999999</v>
      </c>
      <c r="G1499" s="29">
        <f>Source!AK1258</f>
        <v>23.06</v>
      </c>
      <c r="H1499" s="31" t="s">
        <v>3</v>
      </c>
      <c r="I1499" s="10">
        <f>Source!AW1258</f>
        <v>1</v>
      </c>
      <c r="J1499" s="29">
        <f>ROUND((ROUND((Source!AC1258*Source!AW1258*Source!I1258),2)),2)+(ROUND((ROUND(((Source!ET1258)*Source!AV1258*Source!I1258),2)),2)+ROUND((ROUND(((Source!AE1258-(Source!EU1258))*Source!AV1258*Source!I1258),2)),2))+ROUND((ROUND((Source!AF1258*Source!AV1258*Source!I1258),2)),2)</f>
        <v>4.8600000000000003</v>
      </c>
      <c r="K1499" s="10">
        <f>IF(Source!BC1258&lt;&gt; 0, Source!BC1258, 1)</f>
        <v>10.74</v>
      </c>
      <c r="L1499" s="29">
        <f>Source!O1258</f>
        <v>52.2</v>
      </c>
      <c r="Q1499">
        <f>ROUND((Source!DN1258/100)*ROUND((ROUND((Source!AF1258*Source!AV1258*Source!I1258),2)),2), 2)</f>
        <v>0</v>
      </c>
      <c r="R1499">
        <f>Source!X1258</f>
        <v>0</v>
      </c>
      <c r="S1499">
        <f>ROUND((Source!DO1258/100)*ROUND((ROUND((Source!AF1258*Source!AV1258*Source!I1258),2)),2), 2)</f>
        <v>0</v>
      </c>
      <c r="T1499">
        <f>Source!Y1258</f>
        <v>0</v>
      </c>
      <c r="U1499">
        <f>ROUND((175/100)*ROUND((ROUND((Source!AE1258*Source!AV1258*Source!I1258),2)),2), 2)</f>
        <v>0</v>
      </c>
      <c r="V1499">
        <f>ROUND((160/100)*ROUND(ROUND((ROUND((Source!AE1258*Source!AV1258*Source!I1258),2)*Source!BS1258),2), 2), 2)</f>
        <v>0</v>
      </c>
      <c r="X1499">
        <f>IF(Source!BI1258&lt;=1,J1499, 0)</f>
        <v>4.8600000000000003</v>
      </c>
      <c r="Y1499">
        <f>IF(Source!BI1258=2,J1499, 0)</f>
        <v>0</v>
      </c>
      <c r="Z1499">
        <f>IF(Source!BI1258=3,J1499, 0)</f>
        <v>0</v>
      </c>
      <c r="AA1499">
        <f>IF(Source!BI1258=4,J1499, 0)</f>
        <v>0</v>
      </c>
    </row>
    <row r="1500" spans="1:27" ht="14.25" x14ac:dyDescent="0.2">
      <c r="A1500" s="26"/>
      <c r="B1500" s="26"/>
      <c r="C1500" s="26"/>
      <c r="D1500" s="26" t="s">
        <v>314</v>
      </c>
      <c r="E1500" s="27" t="s">
        <v>315</v>
      </c>
      <c r="F1500" s="10">
        <f>Source!DN1256</f>
        <v>104</v>
      </c>
      <c r="G1500" s="29"/>
      <c r="H1500" s="28"/>
      <c r="I1500" s="10"/>
      <c r="J1500" s="29">
        <f>SUM(Q1492:Q1499)</f>
        <v>4.13</v>
      </c>
      <c r="K1500" s="10">
        <f>Source!BZ1256</f>
        <v>87</v>
      </c>
      <c r="L1500" s="29">
        <f>SUM(R1492:R1499)</f>
        <v>91.15</v>
      </c>
    </row>
    <row r="1501" spans="1:27" ht="14.25" x14ac:dyDescent="0.2">
      <c r="A1501" s="26"/>
      <c r="B1501" s="26"/>
      <c r="C1501" s="26"/>
      <c r="D1501" s="26" t="s">
        <v>316</v>
      </c>
      <c r="E1501" s="27" t="s">
        <v>315</v>
      </c>
      <c r="F1501" s="10">
        <f>Source!DO1256</f>
        <v>79</v>
      </c>
      <c r="G1501" s="29"/>
      <c r="H1501" s="28"/>
      <c r="I1501" s="10"/>
      <c r="J1501" s="29">
        <f>SUM(S1492:S1500)</f>
        <v>3.14</v>
      </c>
      <c r="K1501" s="10">
        <f>Source!CA1256</f>
        <v>41</v>
      </c>
      <c r="L1501" s="29">
        <f>SUM(T1492:T1500)</f>
        <v>42.96</v>
      </c>
    </row>
    <row r="1502" spans="1:27" ht="14.25" x14ac:dyDescent="0.2">
      <c r="A1502" s="26"/>
      <c r="B1502" s="26"/>
      <c r="C1502" s="26"/>
      <c r="D1502" s="26" t="s">
        <v>325</v>
      </c>
      <c r="E1502" s="27" t="s">
        <v>315</v>
      </c>
      <c r="F1502" s="10">
        <f>175</f>
        <v>175</v>
      </c>
      <c r="G1502" s="29"/>
      <c r="H1502" s="28"/>
      <c r="I1502" s="10"/>
      <c r="J1502" s="29">
        <f>SUM(U1492:U1501)</f>
        <v>7.0000000000000007E-2</v>
      </c>
      <c r="K1502" s="10">
        <f>160</f>
        <v>160</v>
      </c>
      <c r="L1502" s="29">
        <f>SUM(V1492:V1501)</f>
        <v>1.7</v>
      </c>
    </row>
    <row r="1503" spans="1:27" ht="14.25" x14ac:dyDescent="0.2">
      <c r="A1503" s="34"/>
      <c r="B1503" s="34"/>
      <c r="C1503" s="34"/>
      <c r="D1503" s="34" t="s">
        <v>317</v>
      </c>
      <c r="E1503" s="35" t="s">
        <v>318</v>
      </c>
      <c r="F1503" s="36">
        <f>Source!AQ1256</f>
        <v>85</v>
      </c>
      <c r="G1503" s="37"/>
      <c r="H1503" s="38" t="str">
        <f>Source!DI1256</f>
        <v>)*1,15</v>
      </c>
      <c r="I1503" s="36">
        <f>Source!AV1256</f>
        <v>1</v>
      </c>
      <c r="J1503" s="37">
        <f>Source!U1256</f>
        <v>0.34212499999999996</v>
      </c>
      <c r="K1503" s="36"/>
      <c r="L1503" s="37"/>
    </row>
    <row r="1504" spans="1:27" ht="15" x14ac:dyDescent="0.25">
      <c r="A1504" s="39"/>
      <c r="B1504" s="39"/>
      <c r="C1504" s="39"/>
      <c r="D1504" s="40" t="s">
        <v>319</v>
      </c>
      <c r="E1504" s="39"/>
      <c r="F1504" s="39"/>
      <c r="G1504" s="39"/>
      <c r="H1504" s="39"/>
      <c r="I1504" s="76">
        <f>J1494+J1495+J1497+J1500+J1501+J1502+SUM(J1498:J1499)</f>
        <v>53.47</v>
      </c>
      <c r="J1504" s="76"/>
      <c r="K1504" s="76">
        <f>L1494+L1495+L1497+L1500+L1501+L1502+SUM(L1498:L1499)</f>
        <v>468.55</v>
      </c>
      <c r="L1504" s="76"/>
      <c r="O1504" s="32">
        <f>J1494+J1495+J1497+J1500+J1501+J1502+SUM(J1498:J1499)</f>
        <v>53.47</v>
      </c>
      <c r="P1504" s="32">
        <f>L1494+L1495+L1497+L1500+L1501+L1502+SUM(L1498:L1499)</f>
        <v>468.55</v>
      </c>
      <c r="X1504">
        <f>IF(Source!BI1256&lt;=1,J1494+J1495+J1497+J1500+J1501+J1502-0, 0)</f>
        <v>36.75</v>
      </c>
      <c r="Y1504">
        <f>IF(Source!BI1256=2,J1494+J1495+J1497+J1500+J1501+J1502-0, 0)</f>
        <v>0</v>
      </c>
      <c r="Z1504">
        <f>IF(Source!BI1256=3,J1494+J1495+J1497+J1500+J1501+J1502-0, 0)</f>
        <v>0</v>
      </c>
      <c r="AA1504">
        <f>IF(Source!BI1256=4,J1494+J1495+J1497+J1500+J1501+J1502,0)</f>
        <v>0</v>
      </c>
    </row>
    <row r="1507" spans="1:23" ht="15" x14ac:dyDescent="0.25">
      <c r="A1507" s="81" t="str">
        <f>CONCATENATE("Итого по подразделу: ",IF(Source!G1260&lt;&gt;"Новый подраздел", Source!G1260, ""))</f>
        <v>Итого по подразделу: Монтажные (кровельные)работы</v>
      </c>
      <c r="B1507" s="81"/>
      <c r="C1507" s="81"/>
      <c r="D1507" s="81"/>
      <c r="E1507" s="81"/>
      <c r="F1507" s="81"/>
      <c r="G1507" s="81"/>
      <c r="H1507" s="81"/>
      <c r="I1507" s="79">
        <f>SUM(O1430:O1506)</f>
        <v>9007.869999999999</v>
      </c>
      <c r="J1507" s="80"/>
      <c r="K1507" s="79">
        <f>SUM(P1430:P1506)</f>
        <v>120302.76</v>
      </c>
      <c r="L1507" s="80"/>
    </row>
    <row r="1508" spans="1:23" hidden="1" x14ac:dyDescent="0.2">
      <c r="A1508" t="s">
        <v>320</v>
      </c>
      <c r="I1508">
        <f>SUM(AC1430:AC1507)</f>
        <v>0</v>
      </c>
      <c r="K1508">
        <f>SUM(AD1430:AD1507)</f>
        <v>0</v>
      </c>
    </row>
    <row r="1509" spans="1:23" hidden="1" x14ac:dyDescent="0.2">
      <c r="A1509" t="s">
        <v>321</v>
      </c>
      <c r="I1509">
        <f>SUM(AE1430:AE1508)</f>
        <v>0</v>
      </c>
      <c r="K1509">
        <f>SUM(AF1430:AF1508)</f>
        <v>0</v>
      </c>
    </row>
    <row r="1511" spans="1:23" ht="15" x14ac:dyDescent="0.25">
      <c r="A1511" s="81" t="str">
        <f>CONCATENATE("Итого по разделу: ",IF(Source!G1290&lt;&gt;"Новый раздел", Source!G1290, ""))</f>
        <v>Итого по разделу: Монтажные (кровельные) работы</v>
      </c>
      <c r="B1511" s="81"/>
      <c r="C1511" s="81"/>
      <c r="D1511" s="81"/>
      <c r="E1511" s="81"/>
      <c r="F1511" s="81"/>
      <c r="G1511" s="81"/>
      <c r="H1511" s="81"/>
      <c r="I1511" s="79">
        <f>SUM(O1322:O1510)</f>
        <v>66607.239999999991</v>
      </c>
      <c r="J1511" s="80"/>
      <c r="K1511" s="79">
        <f>SUM(P1322:P1510)</f>
        <v>886251.72</v>
      </c>
      <c r="L1511" s="80"/>
    </row>
    <row r="1512" spans="1:23" hidden="1" x14ac:dyDescent="0.2">
      <c r="A1512" t="s">
        <v>320</v>
      </c>
      <c r="I1512">
        <f>SUM(AC1322:AC1511)</f>
        <v>0</v>
      </c>
      <c r="K1512">
        <f>SUM(AD1322:AD1511)</f>
        <v>0</v>
      </c>
    </row>
    <row r="1513" spans="1:23" hidden="1" x14ac:dyDescent="0.2">
      <c r="A1513" t="s">
        <v>321</v>
      </c>
      <c r="I1513">
        <f>SUM(AE1322:AE1512)</f>
        <v>0</v>
      </c>
      <c r="K1513">
        <f>SUM(AF1322:AF1512)</f>
        <v>0</v>
      </c>
    </row>
    <row r="1515" spans="1:23" ht="16.5" x14ac:dyDescent="0.25">
      <c r="A1515" s="75" t="str">
        <f>CONCATENATE("Раздел: ",IF(Source!G1320&lt;&gt;"Новый раздел", Source!G1320, ""))</f>
        <v>Раздел: Секция в осях З-И (Подъезд №7)</v>
      </c>
      <c r="B1515" s="75"/>
      <c r="C1515" s="75"/>
      <c r="D1515" s="75"/>
      <c r="E1515" s="75"/>
      <c r="F1515" s="75"/>
      <c r="G1515" s="75"/>
      <c r="H1515" s="75"/>
      <c r="I1515" s="75"/>
      <c r="J1515" s="75"/>
      <c r="K1515" s="75"/>
      <c r="L1515" s="75"/>
    </row>
    <row r="1517" spans="1:23" ht="16.5" x14ac:dyDescent="0.25">
      <c r="A1517" s="75" t="str">
        <f>CONCATENATE("Подраздел: ",IF(Source!G1324&lt;&gt;"Новый подраздел", Source!G1324, ""))</f>
        <v>Подраздел: Демонтажные и подготовительные  работы</v>
      </c>
      <c r="B1517" s="75"/>
      <c r="C1517" s="75"/>
      <c r="D1517" s="75"/>
      <c r="E1517" s="75"/>
      <c r="F1517" s="75"/>
      <c r="G1517" s="75"/>
      <c r="H1517" s="75"/>
      <c r="I1517" s="75"/>
      <c r="J1517" s="75"/>
      <c r="K1517" s="75"/>
      <c r="L1517" s="75"/>
    </row>
    <row r="1518" spans="1:23" ht="42.75" x14ac:dyDescent="0.2">
      <c r="A1518" s="26">
        <v>1</v>
      </c>
      <c r="B1518" s="26">
        <v>1</v>
      </c>
      <c r="C1518" s="26" t="str">
        <f>Source!F1328</f>
        <v>6.61-26-1</v>
      </c>
      <c r="D1518" s="26" t="s">
        <v>21</v>
      </c>
      <c r="E1518" s="27" t="str">
        <f>Source!H1328</f>
        <v>100 м2</v>
      </c>
      <c r="F1518" s="10">
        <f>Source!I1328</f>
        <v>2.1499999999999998E-2</v>
      </c>
      <c r="G1518" s="29"/>
      <c r="H1518" s="28"/>
      <c r="I1518" s="10"/>
      <c r="J1518" s="29"/>
      <c r="K1518" s="10"/>
      <c r="L1518" s="29"/>
      <c r="Q1518">
        <f>ROUND((Source!DN1328/100)*ROUND((ROUND((Source!AF1328*Source!AV1328*Source!I1328),2)),2), 2)</f>
        <v>10.1</v>
      </c>
      <c r="R1518">
        <f>Source!X1328</f>
        <v>233.32</v>
      </c>
      <c r="S1518">
        <f>ROUND((Source!DO1328/100)*ROUND((ROUND((Source!AF1328*Source!AV1328*Source!I1328),2)),2), 2)</f>
        <v>6.95</v>
      </c>
      <c r="T1518">
        <f>Source!Y1328</f>
        <v>136.66</v>
      </c>
      <c r="U1518">
        <f>ROUND((175/100)*ROUND((ROUND((Source!AE1328*Source!AV1328*Source!I1328),2)),2), 2)</f>
        <v>0</v>
      </c>
      <c r="V1518">
        <f>ROUND((160/100)*ROUND(ROUND((ROUND((Source!AE1328*Source!AV1328*Source!I1328),2)*Source!BS1328),2), 2), 2)</f>
        <v>0</v>
      </c>
    </row>
    <row r="1519" spans="1:23" x14ac:dyDescent="0.2">
      <c r="D1519" s="30" t="str">
        <f>"Объем: "&amp;Source!I1328&amp;"=2,15/"&amp;"100"</f>
        <v>Объем: 0,0215=2,15/100</v>
      </c>
    </row>
    <row r="1520" spans="1:23" ht="14.25" x14ac:dyDescent="0.2">
      <c r="A1520" s="26"/>
      <c r="B1520" s="26"/>
      <c r="C1520" s="26"/>
      <c r="D1520" s="26" t="s">
        <v>313</v>
      </c>
      <c r="E1520" s="27"/>
      <c r="F1520" s="10"/>
      <c r="G1520" s="29">
        <f>Source!AO1328</f>
        <v>587.65</v>
      </c>
      <c r="H1520" s="28" t="str">
        <f>Source!DG1328</f>
        <v/>
      </c>
      <c r="I1520" s="10">
        <f>Source!AV1328</f>
        <v>1</v>
      </c>
      <c r="J1520" s="29">
        <f>ROUND((ROUND((Source!AF1328*Source!AV1328*Source!I1328),2)),2)</f>
        <v>12.63</v>
      </c>
      <c r="K1520" s="10">
        <f>IF(Source!BA1328&lt;&gt; 0, Source!BA1328, 1)</f>
        <v>26.39</v>
      </c>
      <c r="L1520" s="29">
        <f>Source!S1328</f>
        <v>333.31</v>
      </c>
      <c r="W1520">
        <f>J1520</f>
        <v>12.63</v>
      </c>
    </row>
    <row r="1521" spans="1:27" ht="28.5" x14ac:dyDescent="0.2">
      <c r="A1521" s="26" t="s">
        <v>27</v>
      </c>
      <c r="B1521" s="26" t="s">
        <v>27</v>
      </c>
      <c r="C1521" s="26" t="str">
        <f>Source!F1329</f>
        <v>9999990001</v>
      </c>
      <c r="D1521" s="26" t="s">
        <v>29</v>
      </c>
      <c r="E1521" s="27" t="str">
        <f>Source!H1329</f>
        <v>т</v>
      </c>
      <c r="F1521" s="10">
        <f>Source!I1329</f>
        <v>-9.8900000000000002E-2</v>
      </c>
      <c r="G1521" s="29">
        <f>Source!AK1329</f>
        <v>0</v>
      </c>
      <c r="H1521" s="31" t="s">
        <v>3</v>
      </c>
      <c r="I1521" s="10">
        <f>Source!AW1329</f>
        <v>1</v>
      </c>
      <c r="J1521" s="29">
        <f>ROUND((ROUND((Source!AC1329*Source!AW1329*Source!I1329),2)),2)+(ROUND((ROUND(((Source!ET1329)*Source!AV1329*Source!I1329),2)),2)+ROUND((ROUND(((Source!AE1329-(Source!EU1329))*Source!AV1329*Source!I1329),2)),2))+ROUND((ROUND((Source!AF1329*Source!AV1329*Source!I1329),2)),2)</f>
        <v>0</v>
      </c>
      <c r="K1521" s="10">
        <f>IF(Source!BC1329&lt;&gt; 0, Source!BC1329, 1)</f>
        <v>1</v>
      </c>
      <c r="L1521" s="29">
        <f>Source!O1329</f>
        <v>0</v>
      </c>
      <c r="Q1521">
        <f>ROUND((Source!DN1329/100)*ROUND((ROUND((Source!AF1329*Source!AV1329*Source!I1329),2)),2), 2)</f>
        <v>0</v>
      </c>
      <c r="R1521">
        <f>Source!X1329</f>
        <v>0</v>
      </c>
      <c r="S1521">
        <f>ROUND((Source!DO1329/100)*ROUND((ROUND((Source!AF1329*Source!AV1329*Source!I1329),2)),2), 2)</f>
        <v>0</v>
      </c>
      <c r="T1521">
        <f>Source!Y1329</f>
        <v>0</v>
      </c>
      <c r="U1521">
        <f>ROUND((175/100)*ROUND((ROUND((Source!AE1329*Source!AV1329*Source!I1329),2)),2), 2)</f>
        <v>0</v>
      </c>
      <c r="V1521">
        <f>ROUND((160/100)*ROUND(ROUND((ROUND((Source!AE1329*Source!AV1329*Source!I1329),2)*Source!BS1329),2), 2), 2)</f>
        <v>0</v>
      </c>
      <c r="X1521">
        <f>IF(Source!BI1329&lt;=1,J1521, 0)</f>
        <v>0</v>
      </c>
      <c r="Y1521">
        <f>IF(Source!BI1329=2,J1521, 0)</f>
        <v>0</v>
      </c>
      <c r="Z1521">
        <f>IF(Source!BI1329=3,J1521, 0)</f>
        <v>0</v>
      </c>
      <c r="AA1521">
        <f>IF(Source!BI1329=4,J1521, 0)</f>
        <v>0</v>
      </c>
    </row>
    <row r="1522" spans="1:27" ht="14.25" x14ac:dyDescent="0.2">
      <c r="A1522" s="26"/>
      <c r="B1522" s="26"/>
      <c r="C1522" s="26"/>
      <c r="D1522" s="26" t="s">
        <v>314</v>
      </c>
      <c r="E1522" s="27" t="s">
        <v>315</v>
      </c>
      <c r="F1522" s="10">
        <f>Source!DN1328</f>
        <v>80</v>
      </c>
      <c r="G1522" s="29"/>
      <c r="H1522" s="28"/>
      <c r="I1522" s="10"/>
      <c r="J1522" s="29">
        <f>SUM(Q1518:Q1521)</f>
        <v>10.1</v>
      </c>
      <c r="K1522" s="10">
        <f>Source!BZ1328</f>
        <v>70</v>
      </c>
      <c r="L1522" s="29">
        <f>SUM(R1518:R1521)</f>
        <v>233.32</v>
      </c>
    </row>
    <row r="1523" spans="1:27" ht="14.25" x14ac:dyDescent="0.2">
      <c r="A1523" s="26"/>
      <c r="B1523" s="26"/>
      <c r="C1523" s="26"/>
      <c r="D1523" s="26" t="s">
        <v>316</v>
      </c>
      <c r="E1523" s="27" t="s">
        <v>315</v>
      </c>
      <c r="F1523" s="10">
        <f>Source!DO1328</f>
        <v>55</v>
      </c>
      <c r="G1523" s="29"/>
      <c r="H1523" s="28"/>
      <c r="I1523" s="10"/>
      <c r="J1523" s="29">
        <f>SUM(S1518:S1522)</f>
        <v>6.95</v>
      </c>
      <c r="K1523" s="10">
        <f>Source!CA1328</f>
        <v>41</v>
      </c>
      <c r="L1523" s="29">
        <f>SUM(T1518:T1522)</f>
        <v>136.66</v>
      </c>
    </row>
    <row r="1524" spans="1:27" ht="14.25" x14ac:dyDescent="0.2">
      <c r="A1524" s="34"/>
      <c r="B1524" s="34"/>
      <c r="C1524" s="34"/>
      <c r="D1524" s="34" t="s">
        <v>317</v>
      </c>
      <c r="E1524" s="35" t="s">
        <v>318</v>
      </c>
      <c r="F1524" s="36">
        <f>Source!AQ1328</f>
        <v>57.5</v>
      </c>
      <c r="G1524" s="37"/>
      <c r="H1524" s="38" t="str">
        <f>Source!DI1328</f>
        <v/>
      </c>
      <c r="I1524" s="36">
        <f>Source!AV1328</f>
        <v>1</v>
      </c>
      <c r="J1524" s="37">
        <f>Source!U1328</f>
        <v>1.2362499999999998</v>
      </c>
      <c r="K1524" s="36"/>
      <c r="L1524" s="37"/>
    </row>
    <row r="1525" spans="1:27" ht="15" x14ac:dyDescent="0.25">
      <c r="A1525" s="39"/>
      <c r="B1525" s="39"/>
      <c r="C1525" s="39"/>
      <c r="D1525" s="40" t="s">
        <v>319</v>
      </c>
      <c r="E1525" s="39"/>
      <c r="F1525" s="39"/>
      <c r="G1525" s="39"/>
      <c r="H1525" s="39"/>
      <c r="I1525" s="76">
        <f>J1520+J1522+J1523+SUM(J1521:J1521)</f>
        <v>29.68</v>
      </c>
      <c r="J1525" s="76"/>
      <c r="K1525" s="76">
        <f>L1520+L1522+L1523+SUM(L1521:L1521)</f>
        <v>703.29</v>
      </c>
      <c r="L1525" s="76"/>
      <c r="O1525" s="32">
        <f>J1520+J1522+J1523+SUM(J1521:J1521)</f>
        <v>29.68</v>
      </c>
      <c r="P1525" s="32">
        <f>L1520+L1522+L1523+SUM(L1521:L1521)</f>
        <v>703.29</v>
      </c>
      <c r="X1525">
        <f>IF(Source!BI1328&lt;=1,J1520+J1522+J1523-0, 0)</f>
        <v>29.68</v>
      </c>
      <c r="Y1525">
        <f>IF(Source!BI1328=2,J1520+J1522+J1523-0, 0)</f>
        <v>0</v>
      </c>
      <c r="Z1525">
        <f>IF(Source!BI1328=3,J1520+J1522+J1523-0, 0)</f>
        <v>0</v>
      </c>
      <c r="AA1525">
        <f>IF(Source!BI1328=4,J1520+J1522+J1523,0)</f>
        <v>0</v>
      </c>
    </row>
    <row r="1527" spans="1:27" ht="42.75" x14ac:dyDescent="0.2">
      <c r="A1527" s="26">
        <v>2</v>
      </c>
      <c r="B1527" s="26">
        <v>2</v>
      </c>
      <c r="C1527" s="26" t="str">
        <f>Source!F1330</f>
        <v>6.62-31-1</v>
      </c>
      <c r="D1527" s="26" t="s">
        <v>33</v>
      </c>
      <c r="E1527" s="27" t="str">
        <f>Source!H1330</f>
        <v>1 м2 поверхности</v>
      </c>
      <c r="F1527" s="10">
        <f>Source!I1330</f>
        <v>2.0499999999999998</v>
      </c>
      <c r="G1527" s="29"/>
      <c r="H1527" s="28"/>
      <c r="I1527" s="10"/>
      <c r="J1527" s="29"/>
      <c r="K1527" s="10"/>
      <c r="L1527" s="29"/>
      <c r="Q1527">
        <f>ROUND((Source!DN1330/100)*ROUND((ROUND((Source!AF1330*Source!AV1330*Source!I1330),2)),2), 2)</f>
        <v>12.57</v>
      </c>
      <c r="R1527">
        <f>Source!X1330</f>
        <v>275.33</v>
      </c>
      <c r="S1527">
        <f>ROUND((Source!DO1330/100)*ROUND((ROUND((Source!AF1330*Source!AV1330*Source!I1330),2)),2), 2)</f>
        <v>8.0399999999999991</v>
      </c>
      <c r="T1527">
        <f>Source!Y1330</f>
        <v>136.01</v>
      </c>
      <c r="U1527">
        <f>ROUND((175/100)*ROUND((ROUND((Source!AE1330*Source!AV1330*Source!I1330),2)),2), 2)</f>
        <v>0</v>
      </c>
      <c r="V1527">
        <f>ROUND((160/100)*ROUND(ROUND((ROUND((Source!AE1330*Source!AV1330*Source!I1330),2)*Source!BS1330),2), 2), 2)</f>
        <v>0</v>
      </c>
    </row>
    <row r="1528" spans="1:27" ht="14.25" x14ac:dyDescent="0.2">
      <c r="A1528" s="26"/>
      <c r="B1528" s="26"/>
      <c r="C1528" s="26"/>
      <c r="D1528" s="26" t="s">
        <v>313</v>
      </c>
      <c r="E1528" s="27"/>
      <c r="F1528" s="10"/>
      <c r="G1528" s="29">
        <f>Source!AO1330</f>
        <v>6.13</v>
      </c>
      <c r="H1528" s="28" t="str">
        <f>Source!DG1330</f>
        <v/>
      </c>
      <c r="I1528" s="10">
        <f>Source!AV1330</f>
        <v>1</v>
      </c>
      <c r="J1528" s="29">
        <f>ROUND((ROUND((Source!AF1330*Source!AV1330*Source!I1330),2)),2)</f>
        <v>12.57</v>
      </c>
      <c r="K1528" s="10">
        <f>IF(Source!BA1330&lt;&gt; 0, Source!BA1330, 1)</f>
        <v>26.39</v>
      </c>
      <c r="L1528" s="29">
        <f>Source!S1330</f>
        <v>331.72</v>
      </c>
      <c r="W1528">
        <f>J1528</f>
        <v>12.57</v>
      </c>
    </row>
    <row r="1529" spans="1:27" ht="14.25" x14ac:dyDescent="0.2">
      <c r="A1529" s="26"/>
      <c r="B1529" s="26"/>
      <c r="C1529" s="26"/>
      <c r="D1529" s="26" t="s">
        <v>314</v>
      </c>
      <c r="E1529" s="27" t="s">
        <v>315</v>
      </c>
      <c r="F1529" s="10">
        <f>Source!DN1330</f>
        <v>100</v>
      </c>
      <c r="G1529" s="29"/>
      <c r="H1529" s="28"/>
      <c r="I1529" s="10"/>
      <c r="J1529" s="29">
        <f>SUM(Q1527:Q1528)</f>
        <v>12.57</v>
      </c>
      <c r="K1529" s="10">
        <f>Source!BZ1330</f>
        <v>83</v>
      </c>
      <c r="L1529" s="29">
        <f>SUM(R1527:R1528)</f>
        <v>275.33</v>
      </c>
    </row>
    <row r="1530" spans="1:27" ht="14.25" x14ac:dyDescent="0.2">
      <c r="A1530" s="26"/>
      <c r="B1530" s="26"/>
      <c r="C1530" s="26"/>
      <c r="D1530" s="26" t="s">
        <v>316</v>
      </c>
      <c r="E1530" s="27" t="s">
        <v>315</v>
      </c>
      <c r="F1530" s="10">
        <f>Source!DO1330</f>
        <v>64</v>
      </c>
      <c r="G1530" s="29"/>
      <c r="H1530" s="28"/>
      <c r="I1530" s="10"/>
      <c r="J1530" s="29">
        <f>SUM(S1527:S1529)</f>
        <v>8.0399999999999991</v>
      </c>
      <c r="K1530" s="10">
        <f>Source!CA1330</f>
        <v>41</v>
      </c>
      <c r="L1530" s="29">
        <f>SUM(T1527:T1529)</f>
        <v>136.01</v>
      </c>
    </row>
    <row r="1531" spans="1:27" ht="14.25" x14ac:dyDescent="0.2">
      <c r="A1531" s="34"/>
      <c r="B1531" s="34"/>
      <c r="C1531" s="34"/>
      <c r="D1531" s="34" t="s">
        <v>317</v>
      </c>
      <c r="E1531" s="35" t="s">
        <v>318</v>
      </c>
      <c r="F1531" s="36">
        <f>Source!AQ1330</f>
        <v>0.6</v>
      </c>
      <c r="G1531" s="37"/>
      <c r="H1531" s="38" t="str">
        <f>Source!DI1330</f>
        <v/>
      </c>
      <c r="I1531" s="36">
        <f>Source!AV1330</f>
        <v>1</v>
      </c>
      <c r="J1531" s="37">
        <f>Source!U1330</f>
        <v>1.2299999999999998</v>
      </c>
      <c r="K1531" s="36"/>
      <c r="L1531" s="37"/>
    </row>
    <row r="1532" spans="1:27" ht="15" x14ac:dyDescent="0.25">
      <c r="A1532" s="39"/>
      <c r="B1532" s="39"/>
      <c r="C1532" s="39"/>
      <c r="D1532" s="40" t="s">
        <v>319</v>
      </c>
      <c r="E1532" s="39"/>
      <c r="F1532" s="39"/>
      <c r="G1532" s="39"/>
      <c r="H1532" s="39"/>
      <c r="I1532" s="76">
        <f>J1528+J1529+J1530</f>
        <v>33.18</v>
      </c>
      <c r="J1532" s="76"/>
      <c r="K1532" s="76">
        <f>L1528+L1529+L1530</f>
        <v>743.06</v>
      </c>
      <c r="L1532" s="76"/>
      <c r="O1532" s="32">
        <f>J1528+J1529+J1530</f>
        <v>33.18</v>
      </c>
      <c r="P1532" s="32">
        <f>L1528+L1529+L1530</f>
        <v>743.06</v>
      </c>
      <c r="X1532">
        <f>IF(Source!BI1330&lt;=1,J1528+J1529+J1530-0, 0)</f>
        <v>33.18</v>
      </c>
      <c r="Y1532">
        <f>IF(Source!BI1330=2,J1528+J1529+J1530-0, 0)</f>
        <v>0</v>
      </c>
      <c r="Z1532">
        <f>IF(Source!BI1330=3,J1528+J1529+J1530-0, 0)</f>
        <v>0</v>
      </c>
      <c r="AA1532">
        <f>IF(Source!BI1330=4,J1528+J1529+J1530,0)</f>
        <v>0</v>
      </c>
    </row>
    <row r="1534" spans="1:27" ht="28.5" x14ac:dyDescent="0.2">
      <c r="A1534" s="26">
        <v>3</v>
      </c>
      <c r="B1534" s="26">
        <v>3</v>
      </c>
      <c r="C1534" s="26" t="str">
        <f>Source!F1331</f>
        <v>6.58-2-1</v>
      </c>
      <c r="D1534" s="26" t="s">
        <v>40</v>
      </c>
      <c r="E1534" s="27" t="str">
        <f>Source!H1331</f>
        <v>100 м2</v>
      </c>
      <c r="F1534" s="10">
        <f>Source!I1331</f>
        <v>1.9800000000000002E-2</v>
      </c>
      <c r="G1534" s="29"/>
      <c r="H1534" s="28"/>
      <c r="I1534" s="10"/>
      <c r="J1534" s="29"/>
      <c r="K1534" s="10"/>
      <c r="L1534" s="29"/>
      <c r="Q1534">
        <f>ROUND((Source!DN1331/100)*ROUND((ROUND((Source!AF1331*Source!AV1331*Source!I1331),2)),2), 2)</f>
        <v>3.03</v>
      </c>
      <c r="R1534">
        <f>Source!X1331</f>
        <v>70.010000000000005</v>
      </c>
      <c r="S1534">
        <f>ROUND((Source!DO1331/100)*ROUND((ROUND((Source!AF1331*Source!AV1331*Source!I1331),2)),2), 2)</f>
        <v>2.08</v>
      </c>
      <c r="T1534">
        <f>Source!Y1331</f>
        <v>41.01</v>
      </c>
      <c r="U1534">
        <f>ROUND((175/100)*ROUND((ROUND((Source!AE1331*Source!AV1331*Source!I1331),2)),2), 2)</f>
        <v>0</v>
      </c>
      <c r="V1534">
        <f>ROUND((160/100)*ROUND(ROUND((ROUND((Source!AE1331*Source!AV1331*Source!I1331),2)*Source!BS1331),2), 2), 2)</f>
        <v>0</v>
      </c>
    </row>
    <row r="1535" spans="1:27" x14ac:dyDescent="0.2">
      <c r="D1535" s="30" t="str">
        <f>"Объем: "&amp;Source!I1331&amp;"=1,98/"&amp;"100"</f>
        <v>Объем: 0,0198=1,98/100</v>
      </c>
    </row>
    <row r="1536" spans="1:27" ht="14.25" x14ac:dyDescent="0.2">
      <c r="A1536" s="26"/>
      <c r="B1536" s="26"/>
      <c r="C1536" s="26"/>
      <c r="D1536" s="26" t="s">
        <v>313</v>
      </c>
      <c r="E1536" s="27"/>
      <c r="F1536" s="10"/>
      <c r="G1536" s="29">
        <f>Source!AO1331</f>
        <v>191.34</v>
      </c>
      <c r="H1536" s="28" t="str">
        <f>Source!DG1331</f>
        <v/>
      </c>
      <c r="I1536" s="10">
        <f>Source!AV1331</f>
        <v>1</v>
      </c>
      <c r="J1536" s="29">
        <f>ROUND((ROUND((Source!AF1331*Source!AV1331*Source!I1331),2)),2)</f>
        <v>3.79</v>
      </c>
      <c r="K1536" s="10">
        <f>IF(Source!BA1331&lt;&gt; 0, Source!BA1331, 1)</f>
        <v>26.39</v>
      </c>
      <c r="L1536" s="29">
        <f>Source!S1331</f>
        <v>100.02</v>
      </c>
      <c r="W1536">
        <f>J1536</f>
        <v>3.79</v>
      </c>
    </row>
    <row r="1537" spans="1:27" ht="28.5" x14ac:dyDescent="0.2">
      <c r="A1537" s="26" t="s">
        <v>44</v>
      </c>
      <c r="B1537" s="26" t="s">
        <v>44</v>
      </c>
      <c r="C1537" s="26" t="str">
        <f>Source!F1332</f>
        <v>9999990001</v>
      </c>
      <c r="D1537" s="26" t="s">
        <v>29</v>
      </c>
      <c r="E1537" s="27" t="str">
        <f>Source!H1332</f>
        <v>т</v>
      </c>
      <c r="F1537" s="10">
        <f>Source!I1332</f>
        <v>-2.0195999999999999E-2</v>
      </c>
      <c r="G1537" s="29">
        <f>Source!AK1332</f>
        <v>0</v>
      </c>
      <c r="H1537" s="31" t="s">
        <v>3</v>
      </c>
      <c r="I1537" s="10">
        <f>Source!AW1332</f>
        <v>1</v>
      </c>
      <c r="J1537" s="29">
        <f>ROUND((ROUND((Source!AC1332*Source!AW1332*Source!I1332),2)),2)+(ROUND((ROUND(((Source!ET1332)*Source!AV1332*Source!I1332),2)),2)+ROUND((ROUND(((Source!AE1332-(Source!EU1332))*Source!AV1332*Source!I1332),2)),2))+ROUND((ROUND((Source!AF1332*Source!AV1332*Source!I1332),2)),2)</f>
        <v>0</v>
      </c>
      <c r="K1537" s="10">
        <f>IF(Source!BC1332&lt;&gt; 0, Source!BC1332, 1)</f>
        <v>1</v>
      </c>
      <c r="L1537" s="29">
        <f>Source!O1332</f>
        <v>0</v>
      </c>
      <c r="Q1537">
        <f>ROUND((Source!DN1332/100)*ROUND((ROUND((Source!AF1332*Source!AV1332*Source!I1332),2)),2), 2)</f>
        <v>0</v>
      </c>
      <c r="R1537">
        <f>Source!X1332</f>
        <v>0</v>
      </c>
      <c r="S1537">
        <f>ROUND((Source!DO1332/100)*ROUND((ROUND((Source!AF1332*Source!AV1332*Source!I1332),2)),2), 2)</f>
        <v>0</v>
      </c>
      <c r="T1537">
        <f>Source!Y1332</f>
        <v>0</v>
      </c>
      <c r="U1537">
        <f>ROUND((175/100)*ROUND((ROUND((Source!AE1332*Source!AV1332*Source!I1332),2)),2), 2)</f>
        <v>0</v>
      </c>
      <c r="V1537">
        <f>ROUND((160/100)*ROUND(ROUND((ROUND((Source!AE1332*Source!AV1332*Source!I1332),2)*Source!BS1332),2), 2), 2)</f>
        <v>0</v>
      </c>
      <c r="X1537">
        <f>IF(Source!BI1332&lt;=1,J1537, 0)</f>
        <v>0</v>
      </c>
      <c r="Y1537">
        <f>IF(Source!BI1332=2,J1537, 0)</f>
        <v>0</v>
      </c>
      <c r="Z1537">
        <f>IF(Source!BI1332=3,J1537, 0)</f>
        <v>0</v>
      </c>
      <c r="AA1537">
        <f>IF(Source!BI1332=4,J1537, 0)</f>
        <v>0</v>
      </c>
    </row>
    <row r="1538" spans="1:27" ht="14.25" x14ac:dyDescent="0.2">
      <c r="A1538" s="26"/>
      <c r="B1538" s="26"/>
      <c r="C1538" s="26"/>
      <c r="D1538" s="26" t="s">
        <v>314</v>
      </c>
      <c r="E1538" s="27" t="s">
        <v>315</v>
      </c>
      <c r="F1538" s="10">
        <f>Source!DN1331</f>
        <v>80</v>
      </c>
      <c r="G1538" s="29"/>
      <c r="H1538" s="28"/>
      <c r="I1538" s="10"/>
      <c r="J1538" s="29">
        <f>SUM(Q1534:Q1537)</f>
        <v>3.03</v>
      </c>
      <c r="K1538" s="10">
        <f>Source!BZ1331</f>
        <v>70</v>
      </c>
      <c r="L1538" s="29">
        <f>SUM(R1534:R1537)</f>
        <v>70.010000000000005</v>
      </c>
    </row>
    <row r="1539" spans="1:27" ht="14.25" x14ac:dyDescent="0.2">
      <c r="A1539" s="26"/>
      <c r="B1539" s="26"/>
      <c r="C1539" s="26"/>
      <c r="D1539" s="26" t="s">
        <v>316</v>
      </c>
      <c r="E1539" s="27" t="s">
        <v>315</v>
      </c>
      <c r="F1539" s="10">
        <f>Source!DO1331</f>
        <v>55</v>
      </c>
      <c r="G1539" s="29"/>
      <c r="H1539" s="28"/>
      <c r="I1539" s="10"/>
      <c r="J1539" s="29">
        <f>SUM(S1534:S1538)</f>
        <v>2.08</v>
      </c>
      <c r="K1539" s="10">
        <f>Source!CA1331</f>
        <v>41</v>
      </c>
      <c r="L1539" s="29">
        <f>SUM(T1534:T1538)</f>
        <v>41.01</v>
      </c>
    </row>
    <row r="1540" spans="1:27" ht="14.25" x14ac:dyDescent="0.2">
      <c r="A1540" s="34"/>
      <c r="B1540" s="34"/>
      <c r="C1540" s="34"/>
      <c r="D1540" s="34" t="s">
        <v>317</v>
      </c>
      <c r="E1540" s="35" t="s">
        <v>318</v>
      </c>
      <c r="F1540" s="36">
        <f>Source!AQ1331</f>
        <v>17.41</v>
      </c>
      <c r="G1540" s="37"/>
      <c r="H1540" s="38" t="str">
        <f>Source!DI1331</f>
        <v/>
      </c>
      <c r="I1540" s="36">
        <f>Source!AV1331</f>
        <v>1</v>
      </c>
      <c r="J1540" s="37">
        <f>Source!U1331</f>
        <v>0.34471800000000002</v>
      </c>
      <c r="K1540" s="36"/>
      <c r="L1540" s="37"/>
    </row>
    <row r="1541" spans="1:27" ht="15" x14ac:dyDescent="0.25">
      <c r="A1541" s="39"/>
      <c r="B1541" s="39"/>
      <c r="C1541" s="39"/>
      <c r="D1541" s="40" t="s">
        <v>319</v>
      </c>
      <c r="E1541" s="39"/>
      <c r="F1541" s="39"/>
      <c r="G1541" s="39"/>
      <c r="H1541" s="39"/>
      <c r="I1541" s="76">
        <f>J1536+J1538+J1539+SUM(J1537:J1537)</f>
        <v>8.9</v>
      </c>
      <c r="J1541" s="76"/>
      <c r="K1541" s="76">
        <f>L1536+L1538+L1539+SUM(L1537:L1537)</f>
        <v>211.04</v>
      </c>
      <c r="L1541" s="76"/>
      <c r="O1541" s="32">
        <f>J1536+J1538+J1539+SUM(J1537:J1537)</f>
        <v>8.9</v>
      </c>
      <c r="P1541" s="32">
        <f>L1536+L1538+L1539+SUM(L1537:L1537)</f>
        <v>211.04</v>
      </c>
      <c r="X1541">
        <f>IF(Source!BI1331&lt;=1,J1536+J1538+J1539-0, 0)</f>
        <v>8.9</v>
      </c>
      <c r="Y1541">
        <f>IF(Source!BI1331=2,J1536+J1538+J1539-0, 0)</f>
        <v>0</v>
      </c>
      <c r="Z1541">
        <f>IF(Source!BI1331=3,J1536+J1538+J1539-0, 0)</f>
        <v>0</v>
      </c>
      <c r="AA1541">
        <f>IF(Source!BI1331=4,J1536+J1538+J1539,0)</f>
        <v>0</v>
      </c>
    </row>
    <row r="1543" spans="1:27" ht="42.75" x14ac:dyDescent="0.2">
      <c r="A1543" s="26">
        <v>4</v>
      </c>
      <c r="B1543" s="26">
        <v>4</v>
      </c>
      <c r="C1543" s="26" t="str">
        <f>Source!F1333</f>
        <v>6.65-24-1</v>
      </c>
      <c r="D1543" s="26" t="s">
        <v>47</v>
      </c>
      <c r="E1543" s="27" t="str">
        <f>Source!H1333</f>
        <v>100 м</v>
      </c>
      <c r="F1543" s="10">
        <f>Source!I1333</f>
        <v>0.02</v>
      </c>
      <c r="G1543" s="29"/>
      <c r="H1543" s="28"/>
      <c r="I1543" s="10"/>
      <c r="J1543" s="29"/>
      <c r="K1543" s="10"/>
      <c r="L1543" s="29"/>
      <c r="Q1543">
        <f>ROUND((Source!DN1333/100)*ROUND((ROUND((Source!AF1333*Source!AV1333*Source!I1333),2)),2), 2)</f>
        <v>5.0199999999999996</v>
      </c>
      <c r="R1543">
        <f>Source!X1333</f>
        <v>108.31</v>
      </c>
      <c r="S1543">
        <f>ROUND((Source!DO1333/100)*ROUND((ROUND((Source!AF1333*Source!AV1333*Source!I1333),2)),2), 2)</f>
        <v>3.37</v>
      </c>
      <c r="T1543">
        <f>Source!Y1333</f>
        <v>49.34</v>
      </c>
      <c r="U1543">
        <f>ROUND((175/100)*ROUND((ROUND((Source!AE1333*Source!AV1333*Source!I1333),2)),2), 2)</f>
        <v>0</v>
      </c>
      <c r="V1543">
        <f>ROUND((160/100)*ROUND(ROUND((ROUND((Source!AE1333*Source!AV1333*Source!I1333),2)*Source!BS1333),2), 2), 2)</f>
        <v>0</v>
      </c>
    </row>
    <row r="1544" spans="1:27" x14ac:dyDescent="0.2">
      <c r="D1544" s="30" t="str">
        <f>"Объем: "&amp;Source!I1333&amp;"=2/"&amp;"100"</f>
        <v>Объем: 0,02=2/100</v>
      </c>
    </row>
    <row r="1545" spans="1:27" ht="14.25" x14ac:dyDescent="0.2">
      <c r="A1545" s="26"/>
      <c r="B1545" s="26"/>
      <c r="C1545" s="26"/>
      <c r="D1545" s="26" t="s">
        <v>313</v>
      </c>
      <c r="E1545" s="27"/>
      <c r="F1545" s="10"/>
      <c r="G1545" s="29">
        <f>Source!AO1333</f>
        <v>227.82</v>
      </c>
      <c r="H1545" s="28" t="str">
        <f>Source!DG1333</f>
        <v/>
      </c>
      <c r="I1545" s="10">
        <f>Source!AV1333</f>
        <v>1</v>
      </c>
      <c r="J1545" s="29">
        <f>ROUND((ROUND((Source!AF1333*Source!AV1333*Source!I1333),2)),2)</f>
        <v>4.5599999999999996</v>
      </c>
      <c r="K1545" s="10">
        <f>IF(Source!BA1333&lt;&gt; 0, Source!BA1333, 1)</f>
        <v>26.39</v>
      </c>
      <c r="L1545" s="29">
        <f>Source!S1333</f>
        <v>120.34</v>
      </c>
      <c r="W1545">
        <f>J1545</f>
        <v>4.5599999999999996</v>
      </c>
    </row>
    <row r="1546" spans="1:27" ht="14.25" x14ac:dyDescent="0.2">
      <c r="A1546" s="26"/>
      <c r="B1546" s="26"/>
      <c r="C1546" s="26"/>
      <c r="D1546" s="26" t="s">
        <v>314</v>
      </c>
      <c r="E1546" s="27" t="s">
        <v>315</v>
      </c>
      <c r="F1546" s="10">
        <f>Source!DN1333</f>
        <v>110</v>
      </c>
      <c r="G1546" s="29"/>
      <c r="H1546" s="28"/>
      <c r="I1546" s="10"/>
      <c r="J1546" s="29">
        <f>SUM(Q1543:Q1545)</f>
        <v>5.0199999999999996</v>
      </c>
      <c r="K1546" s="10">
        <f>Source!BZ1333</f>
        <v>90</v>
      </c>
      <c r="L1546" s="29">
        <f>SUM(R1543:R1545)</f>
        <v>108.31</v>
      </c>
    </row>
    <row r="1547" spans="1:27" ht="14.25" x14ac:dyDescent="0.2">
      <c r="A1547" s="26"/>
      <c r="B1547" s="26"/>
      <c r="C1547" s="26"/>
      <c r="D1547" s="26" t="s">
        <v>316</v>
      </c>
      <c r="E1547" s="27" t="s">
        <v>315</v>
      </c>
      <c r="F1547" s="10">
        <f>Source!DO1333</f>
        <v>74</v>
      </c>
      <c r="G1547" s="29"/>
      <c r="H1547" s="28"/>
      <c r="I1547" s="10"/>
      <c r="J1547" s="29">
        <f>SUM(S1543:S1546)</f>
        <v>3.37</v>
      </c>
      <c r="K1547" s="10">
        <f>Source!CA1333</f>
        <v>41</v>
      </c>
      <c r="L1547" s="29">
        <f>SUM(T1543:T1546)</f>
        <v>49.34</v>
      </c>
    </row>
    <row r="1548" spans="1:27" ht="14.25" x14ac:dyDescent="0.2">
      <c r="A1548" s="34"/>
      <c r="B1548" s="34"/>
      <c r="C1548" s="34"/>
      <c r="D1548" s="34" t="s">
        <v>317</v>
      </c>
      <c r="E1548" s="35" t="s">
        <v>318</v>
      </c>
      <c r="F1548" s="36">
        <f>Source!AQ1333</f>
        <v>20.73</v>
      </c>
      <c r="G1548" s="37"/>
      <c r="H1548" s="38" t="str">
        <f>Source!DI1333</f>
        <v/>
      </c>
      <c r="I1548" s="36">
        <f>Source!AV1333</f>
        <v>1</v>
      </c>
      <c r="J1548" s="37">
        <f>Source!U1333</f>
        <v>0.41460000000000002</v>
      </c>
      <c r="K1548" s="36"/>
      <c r="L1548" s="37"/>
    </row>
    <row r="1549" spans="1:27" ht="15" x14ac:dyDescent="0.25">
      <c r="A1549" s="39"/>
      <c r="B1549" s="39"/>
      <c r="C1549" s="39"/>
      <c r="D1549" s="40" t="s">
        <v>319</v>
      </c>
      <c r="E1549" s="39"/>
      <c r="F1549" s="39"/>
      <c r="G1549" s="39"/>
      <c r="H1549" s="39"/>
      <c r="I1549" s="76">
        <f>J1545+J1546+J1547</f>
        <v>12.95</v>
      </c>
      <c r="J1549" s="76"/>
      <c r="K1549" s="76">
        <f>L1545+L1546+L1547</f>
        <v>277.99</v>
      </c>
      <c r="L1549" s="76"/>
      <c r="O1549" s="32">
        <f>J1545+J1546+J1547</f>
        <v>12.95</v>
      </c>
      <c r="P1549" s="32">
        <f>L1545+L1546+L1547</f>
        <v>277.99</v>
      </c>
      <c r="X1549">
        <f>IF(Source!BI1333&lt;=1,J1545+J1546+J1547-0, 0)</f>
        <v>12.95</v>
      </c>
      <c r="Y1549">
        <f>IF(Source!BI1333=2,J1545+J1546+J1547-0, 0)</f>
        <v>0</v>
      </c>
      <c r="Z1549">
        <f>IF(Source!BI1333=3,J1545+J1546+J1547-0, 0)</f>
        <v>0</v>
      </c>
      <c r="AA1549">
        <f>IF(Source!BI1333=4,J1545+J1546+J1547,0)</f>
        <v>0</v>
      </c>
    </row>
    <row r="1551" spans="1:27" ht="57" x14ac:dyDescent="0.2">
      <c r="A1551" s="26">
        <v>5</v>
      </c>
      <c r="B1551" s="26">
        <v>5</v>
      </c>
      <c r="C1551" s="26" t="str">
        <f>Source!F1334</f>
        <v>6.62-31-1</v>
      </c>
      <c r="D1551" s="26" t="s">
        <v>53</v>
      </c>
      <c r="E1551" s="27" t="str">
        <f>Source!H1334</f>
        <v>1 м2 поверхности</v>
      </c>
      <c r="F1551" s="10">
        <f>Source!I1334</f>
        <v>20.75</v>
      </c>
      <c r="G1551" s="29"/>
      <c r="H1551" s="28"/>
      <c r="I1551" s="10"/>
      <c r="J1551" s="29"/>
      <c r="K1551" s="10"/>
      <c r="L1551" s="29"/>
      <c r="Q1551">
        <f>ROUND((Source!DN1334/100)*ROUND((ROUND((Source!AF1334*Source!AV1334*Source!I1334),2)),2), 2)</f>
        <v>127.2</v>
      </c>
      <c r="R1551">
        <f>Source!X1334</f>
        <v>2786.15</v>
      </c>
      <c r="S1551">
        <f>ROUND((Source!DO1334/100)*ROUND((ROUND((Source!AF1334*Source!AV1334*Source!I1334),2)),2), 2)</f>
        <v>81.41</v>
      </c>
      <c r="T1551">
        <f>Source!Y1334</f>
        <v>1376.29</v>
      </c>
      <c r="U1551">
        <f>ROUND((175/100)*ROUND((ROUND((Source!AE1334*Source!AV1334*Source!I1334),2)),2), 2)</f>
        <v>0</v>
      </c>
      <c r="V1551">
        <f>ROUND((160/100)*ROUND(ROUND((ROUND((Source!AE1334*Source!AV1334*Source!I1334),2)*Source!BS1334),2), 2), 2)</f>
        <v>0</v>
      </c>
    </row>
    <row r="1552" spans="1:27" ht="14.25" x14ac:dyDescent="0.2">
      <c r="A1552" s="26"/>
      <c r="B1552" s="26"/>
      <c r="C1552" s="26"/>
      <c r="D1552" s="26" t="s">
        <v>313</v>
      </c>
      <c r="E1552" s="27"/>
      <c r="F1552" s="10"/>
      <c r="G1552" s="29">
        <f>Source!AO1334</f>
        <v>6.13</v>
      </c>
      <c r="H1552" s="28" t="str">
        <f>Source!DG1334</f>
        <v/>
      </c>
      <c r="I1552" s="10">
        <f>Source!AV1334</f>
        <v>1</v>
      </c>
      <c r="J1552" s="29">
        <f>ROUND((ROUND((Source!AF1334*Source!AV1334*Source!I1334),2)),2)</f>
        <v>127.2</v>
      </c>
      <c r="K1552" s="10">
        <f>IF(Source!BA1334&lt;&gt; 0, Source!BA1334, 1)</f>
        <v>26.39</v>
      </c>
      <c r="L1552" s="29">
        <f>Source!S1334</f>
        <v>3356.81</v>
      </c>
      <c r="W1552">
        <f>J1552</f>
        <v>127.2</v>
      </c>
    </row>
    <row r="1553" spans="1:27" ht="14.25" x14ac:dyDescent="0.2">
      <c r="A1553" s="26"/>
      <c r="B1553" s="26"/>
      <c r="C1553" s="26"/>
      <c r="D1553" s="26" t="s">
        <v>314</v>
      </c>
      <c r="E1553" s="27" t="s">
        <v>315</v>
      </c>
      <c r="F1553" s="10">
        <f>Source!DN1334</f>
        <v>100</v>
      </c>
      <c r="G1553" s="29"/>
      <c r="H1553" s="28"/>
      <c r="I1553" s="10"/>
      <c r="J1553" s="29">
        <f>SUM(Q1551:Q1552)</f>
        <v>127.2</v>
      </c>
      <c r="K1553" s="10">
        <f>Source!BZ1334</f>
        <v>83</v>
      </c>
      <c r="L1553" s="29">
        <f>SUM(R1551:R1552)</f>
        <v>2786.15</v>
      </c>
    </row>
    <row r="1554" spans="1:27" ht="14.25" x14ac:dyDescent="0.2">
      <c r="A1554" s="26"/>
      <c r="B1554" s="26"/>
      <c r="C1554" s="26"/>
      <c r="D1554" s="26" t="s">
        <v>316</v>
      </c>
      <c r="E1554" s="27" t="s">
        <v>315</v>
      </c>
      <c r="F1554" s="10">
        <f>Source!DO1334</f>
        <v>64</v>
      </c>
      <c r="G1554" s="29"/>
      <c r="H1554" s="28"/>
      <c r="I1554" s="10"/>
      <c r="J1554" s="29">
        <f>SUM(S1551:S1553)</f>
        <v>81.41</v>
      </c>
      <c r="K1554" s="10">
        <f>Source!CA1334</f>
        <v>41</v>
      </c>
      <c r="L1554" s="29">
        <f>SUM(T1551:T1553)</f>
        <v>1376.29</v>
      </c>
    </row>
    <row r="1555" spans="1:27" ht="14.25" x14ac:dyDescent="0.2">
      <c r="A1555" s="34"/>
      <c r="B1555" s="34"/>
      <c r="C1555" s="34"/>
      <c r="D1555" s="34" t="s">
        <v>317</v>
      </c>
      <c r="E1555" s="35" t="s">
        <v>318</v>
      </c>
      <c r="F1555" s="36">
        <f>Source!AQ1334</f>
        <v>0.6</v>
      </c>
      <c r="G1555" s="37"/>
      <c r="H1555" s="38" t="str">
        <f>Source!DI1334</f>
        <v/>
      </c>
      <c r="I1555" s="36">
        <f>Source!AV1334</f>
        <v>1</v>
      </c>
      <c r="J1555" s="37">
        <f>Source!U1334</f>
        <v>12.45</v>
      </c>
      <c r="K1555" s="36"/>
      <c r="L1555" s="37"/>
    </row>
    <row r="1556" spans="1:27" ht="15" x14ac:dyDescent="0.25">
      <c r="A1556" s="39"/>
      <c r="B1556" s="39"/>
      <c r="C1556" s="39"/>
      <c r="D1556" s="40" t="s">
        <v>319</v>
      </c>
      <c r="E1556" s="39"/>
      <c r="F1556" s="39"/>
      <c r="G1556" s="39"/>
      <c r="H1556" s="39"/>
      <c r="I1556" s="76">
        <f>J1552+J1553+J1554</f>
        <v>335.81</v>
      </c>
      <c r="J1556" s="76"/>
      <c r="K1556" s="76">
        <f>L1552+L1553+L1554</f>
        <v>7519.25</v>
      </c>
      <c r="L1556" s="76"/>
      <c r="O1556" s="32">
        <f>J1552+J1553+J1554</f>
        <v>335.81</v>
      </c>
      <c r="P1556" s="32">
        <f>L1552+L1553+L1554</f>
        <v>7519.25</v>
      </c>
      <c r="X1556">
        <f>IF(Source!BI1334&lt;=1,J1552+J1553+J1554-0, 0)</f>
        <v>335.81</v>
      </c>
      <c r="Y1556">
        <f>IF(Source!BI1334=2,J1552+J1553+J1554-0, 0)</f>
        <v>0</v>
      </c>
      <c r="Z1556">
        <f>IF(Source!BI1334=3,J1552+J1553+J1554-0, 0)</f>
        <v>0</v>
      </c>
      <c r="AA1556">
        <f>IF(Source!BI1334=4,J1552+J1553+J1554,0)</f>
        <v>0</v>
      </c>
    </row>
    <row r="1559" spans="1:27" ht="15" x14ac:dyDescent="0.25">
      <c r="A1559" s="81" t="str">
        <f>CONCATENATE("Итого по подразделу: ",IF(Source!G1336&lt;&gt;"Новый подраздел", Source!G1336, ""))</f>
        <v>Итого по подразделу: Демонтажные и подготовительные  работы</v>
      </c>
      <c r="B1559" s="81"/>
      <c r="C1559" s="81"/>
      <c r="D1559" s="81"/>
      <c r="E1559" s="81"/>
      <c r="F1559" s="81"/>
      <c r="G1559" s="81"/>
      <c r="H1559" s="81"/>
      <c r="I1559" s="79">
        <f>SUM(O1517:O1558)</f>
        <v>420.52</v>
      </c>
      <c r="J1559" s="80"/>
      <c r="K1559" s="79">
        <f>SUM(P1517:P1558)</f>
        <v>9454.6299999999992</v>
      </c>
      <c r="L1559" s="80"/>
    </row>
    <row r="1560" spans="1:27" hidden="1" x14ac:dyDescent="0.2">
      <c r="A1560" t="s">
        <v>320</v>
      </c>
      <c r="I1560">
        <f>SUM(AC1517:AC1559)</f>
        <v>0</v>
      </c>
      <c r="K1560">
        <f>SUM(AD1517:AD1559)</f>
        <v>0</v>
      </c>
    </row>
    <row r="1561" spans="1:27" hidden="1" x14ac:dyDescent="0.2">
      <c r="A1561" t="s">
        <v>321</v>
      </c>
      <c r="I1561">
        <f>SUM(AE1517:AE1560)</f>
        <v>0</v>
      </c>
      <c r="K1561">
        <f>SUM(AF1517:AF1560)</f>
        <v>0</v>
      </c>
    </row>
    <row r="1563" spans="1:27" ht="15" x14ac:dyDescent="0.25">
      <c r="A1563" s="81" t="str">
        <f>CONCATENATE("Итого по разделу: ",IF(Source!G1366&lt;&gt;"Новый раздел", Source!G1366, ""))</f>
        <v>Итого по разделу: Секция в осях З-И (Подъезд №7)</v>
      </c>
      <c r="B1563" s="81"/>
      <c r="C1563" s="81"/>
      <c r="D1563" s="81"/>
      <c r="E1563" s="81"/>
      <c r="F1563" s="81"/>
      <c r="G1563" s="81"/>
      <c r="H1563" s="81"/>
      <c r="I1563" s="79">
        <f>SUM(O1515:O1562)</f>
        <v>420.52</v>
      </c>
      <c r="J1563" s="80"/>
      <c r="K1563" s="79">
        <f>SUM(P1515:P1562)</f>
        <v>9454.6299999999992</v>
      </c>
      <c r="L1563" s="80"/>
    </row>
    <row r="1564" spans="1:27" hidden="1" x14ac:dyDescent="0.2">
      <c r="A1564" t="s">
        <v>320</v>
      </c>
      <c r="I1564">
        <f>SUM(AC1515:AC1563)</f>
        <v>0</v>
      </c>
      <c r="K1564">
        <f>SUM(AD1515:AD1563)</f>
        <v>0</v>
      </c>
    </row>
    <row r="1565" spans="1:27" hidden="1" x14ac:dyDescent="0.2">
      <c r="A1565" t="s">
        <v>321</v>
      </c>
      <c r="I1565">
        <f>SUM(AE1515:AE1564)</f>
        <v>0</v>
      </c>
      <c r="K1565">
        <f>SUM(AF1515:AF1564)</f>
        <v>0</v>
      </c>
    </row>
    <row r="1567" spans="1:27" ht="16.5" x14ac:dyDescent="0.25">
      <c r="A1567" s="75" t="str">
        <f>CONCATENATE("Раздел: ",IF(Source!G1396&lt;&gt;"Новый раздел", Source!G1396, ""))</f>
        <v>Раздел: Монтажные (кровельные) работы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</row>
    <row r="1568" spans="1:27" ht="28.5" x14ac:dyDescent="0.2">
      <c r="A1568" s="26">
        <v>1</v>
      </c>
      <c r="B1568" s="26">
        <v>1</v>
      </c>
      <c r="C1568" s="26" t="str">
        <f>Source!F1400</f>
        <v>6.58-31-3</v>
      </c>
      <c r="D1568" s="26" t="s">
        <v>110</v>
      </c>
      <c r="E1568" s="27" t="str">
        <f>Source!H1400</f>
        <v>100 мест</v>
      </c>
      <c r="F1568" s="10">
        <f>Source!I1400</f>
        <v>0.02</v>
      </c>
      <c r="G1568" s="29"/>
      <c r="H1568" s="28"/>
      <c r="I1568" s="10"/>
      <c r="J1568" s="29"/>
      <c r="K1568" s="10"/>
      <c r="L1568" s="29"/>
      <c r="Q1568">
        <f>ROUND((Source!DN1400/100)*ROUND((ROUND((Source!AF1400*Source!AV1400*Source!I1400),2)),2), 2)</f>
        <v>27.29</v>
      </c>
      <c r="R1568">
        <f>Source!X1400</f>
        <v>602.45000000000005</v>
      </c>
      <c r="S1568">
        <f>ROUND((Source!DO1400/100)*ROUND((ROUND((Source!AF1400*Source!AV1400*Source!I1400),2)),2), 2)</f>
        <v>20.73</v>
      </c>
      <c r="T1568">
        <f>Source!Y1400</f>
        <v>283.91000000000003</v>
      </c>
      <c r="U1568">
        <f>ROUND((175/100)*ROUND((ROUND((Source!AE1400*Source!AV1400*Source!I1400),2)),2), 2)</f>
        <v>0.53</v>
      </c>
      <c r="V1568">
        <f>ROUND((160/100)*ROUND(ROUND((ROUND((Source!AE1400*Source!AV1400*Source!I1400),2)*Source!BS1400),2), 2), 2)</f>
        <v>12.67</v>
      </c>
    </row>
    <row r="1569" spans="1:27" x14ac:dyDescent="0.2">
      <c r="D1569" s="30" t="str">
        <f>"Объем: "&amp;Source!I1400&amp;"=2/"&amp;"100"</f>
        <v>Объем: 0,02=2/100</v>
      </c>
    </row>
    <row r="1570" spans="1:27" ht="14.25" x14ac:dyDescent="0.2">
      <c r="A1570" s="26"/>
      <c r="B1570" s="26"/>
      <c r="C1570" s="26"/>
      <c r="D1570" s="26" t="s">
        <v>313</v>
      </c>
      <c r="E1570" s="27"/>
      <c r="F1570" s="10"/>
      <c r="G1570" s="29">
        <f>Source!AO1400</f>
        <v>1311.93</v>
      </c>
      <c r="H1570" s="28" t="str">
        <f>Source!DG1400</f>
        <v/>
      </c>
      <c r="I1570" s="10">
        <f>Source!AV1400</f>
        <v>1</v>
      </c>
      <c r="J1570" s="29">
        <f>ROUND((ROUND((Source!AF1400*Source!AV1400*Source!I1400),2)),2)</f>
        <v>26.24</v>
      </c>
      <c r="K1570" s="10">
        <f>IF(Source!BA1400&lt;&gt; 0, Source!BA1400, 1)</f>
        <v>26.39</v>
      </c>
      <c r="L1570" s="29">
        <f>Source!S1400</f>
        <v>692.47</v>
      </c>
      <c r="W1570">
        <f>J1570</f>
        <v>26.24</v>
      </c>
    </row>
    <row r="1571" spans="1:27" ht="14.25" x14ac:dyDescent="0.2">
      <c r="A1571" s="26"/>
      <c r="B1571" s="26"/>
      <c r="C1571" s="26"/>
      <c r="D1571" s="26" t="s">
        <v>322</v>
      </c>
      <c r="E1571" s="27"/>
      <c r="F1571" s="10"/>
      <c r="G1571" s="29">
        <f>Source!AM1400</f>
        <v>41.45</v>
      </c>
      <c r="H1571" s="28" t="str">
        <f>Source!DE1400</f>
        <v/>
      </c>
      <c r="I1571" s="10">
        <f>Source!AV1400</f>
        <v>1</v>
      </c>
      <c r="J1571" s="29">
        <f>(ROUND((ROUND(((Source!ET1400)*Source!AV1400*Source!I1400),2)),2)+ROUND((ROUND(((Source!AE1400-(Source!EU1400))*Source!AV1400*Source!I1400),2)),2))</f>
        <v>0.83</v>
      </c>
      <c r="K1571" s="10">
        <f>IF(Source!BB1400&lt;&gt; 0, Source!BB1400, 1)</f>
        <v>14.75</v>
      </c>
      <c r="L1571" s="29">
        <f>Source!Q1400</f>
        <v>12.24</v>
      </c>
    </row>
    <row r="1572" spans="1:27" ht="14.25" x14ac:dyDescent="0.2">
      <c r="A1572" s="26"/>
      <c r="B1572" s="26"/>
      <c r="C1572" s="26"/>
      <c r="D1572" s="26" t="s">
        <v>323</v>
      </c>
      <c r="E1572" s="27"/>
      <c r="F1572" s="10"/>
      <c r="G1572" s="29">
        <f>Source!AN1400</f>
        <v>15.08</v>
      </c>
      <c r="H1572" s="28" t="str">
        <f>Source!DF1400</f>
        <v/>
      </c>
      <c r="I1572" s="10">
        <f>Source!AV1400</f>
        <v>1</v>
      </c>
      <c r="J1572" s="41">
        <f>ROUND((ROUND((Source!AE1400*Source!AV1400*Source!I1400),2)),2)</f>
        <v>0.3</v>
      </c>
      <c r="K1572" s="10">
        <f>IF(Source!BS1400&lt;&gt; 0, Source!BS1400, 1)</f>
        <v>26.39</v>
      </c>
      <c r="L1572" s="41">
        <f>Source!R1400</f>
        <v>7.92</v>
      </c>
      <c r="W1572">
        <f>J1572</f>
        <v>0.3</v>
      </c>
    </row>
    <row r="1573" spans="1:27" ht="14.25" x14ac:dyDescent="0.2">
      <c r="A1573" s="26"/>
      <c r="B1573" s="26"/>
      <c r="C1573" s="26"/>
      <c r="D1573" s="26" t="s">
        <v>324</v>
      </c>
      <c r="E1573" s="27"/>
      <c r="F1573" s="10"/>
      <c r="G1573" s="29">
        <f>Source!AL1400</f>
        <v>972.06</v>
      </c>
      <c r="H1573" s="28" t="str">
        <f>Source!DD1400</f>
        <v/>
      </c>
      <c r="I1573" s="10">
        <f>Source!AW1400</f>
        <v>1</v>
      </c>
      <c r="J1573" s="29">
        <f>ROUND((ROUND((Source!AC1400*Source!AW1400*Source!I1400),2)),2)</f>
        <v>19.440000000000001</v>
      </c>
      <c r="K1573" s="10">
        <f>IF(Source!BC1400&lt;&gt; 0, Source!BC1400, 1)</f>
        <v>8.3000000000000007</v>
      </c>
      <c r="L1573" s="29">
        <f>Source!P1400</f>
        <v>161.35</v>
      </c>
    </row>
    <row r="1574" spans="1:27" ht="28.5" x14ac:dyDescent="0.2">
      <c r="A1574" s="26" t="s">
        <v>27</v>
      </c>
      <c r="B1574" s="26" t="s">
        <v>27</v>
      </c>
      <c r="C1574" s="26" t="str">
        <f>Source!F1401</f>
        <v>9999990001</v>
      </c>
      <c r="D1574" s="26" t="s">
        <v>29</v>
      </c>
      <c r="E1574" s="27" t="str">
        <f>Source!H1401</f>
        <v>т</v>
      </c>
      <c r="F1574" s="10">
        <f>Source!I1401</f>
        <v>-2.5600000000000001E-2</v>
      </c>
      <c r="G1574" s="29">
        <f>Source!AK1401</f>
        <v>0</v>
      </c>
      <c r="H1574" s="31" t="s">
        <v>3</v>
      </c>
      <c r="I1574" s="10">
        <f>Source!AW1401</f>
        <v>1</v>
      </c>
      <c r="J1574" s="29">
        <f>ROUND((ROUND((Source!AC1401*Source!AW1401*Source!I1401),2)),2)+(ROUND((ROUND(((Source!ET1401)*Source!AV1401*Source!I1401),2)),2)+ROUND((ROUND(((Source!AE1401-(Source!EU1401))*Source!AV1401*Source!I1401),2)),2))+ROUND((ROUND((Source!AF1401*Source!AV1401*Source!I1401),2)),2)</f>
        <v>0</v>
      </c>
      <c r="K1574" s="10">
        <f>IF(Source!BC1401&lt;&gt; 0, Source!BC1401, 1)</f>
        <v>1</v>
      </c>
      <c r="L1574" s="29">
        <f>Source!O1401</f>
        <v>0</v>
      </c>
      <c r="Q1574">
        <f>ROUND((Source!DN1401/100)*ROUND((ROUND((Source!AF1401*Source!AV1401*Source!I1401),2)),2), 2)</f>
        <v>0</v>
      </c>
      <c r="R1574">
        <f>Source!X1401</f>
        <v>0</v>
      </c>
      <c r="S1574">
        <f>ROUND((Source!DO1401/100)*ROUND((ROUND((Source!AF1401*Source!AV1401*Source!I1401),2)),2), 2)</f>
        <v>0</v>
      </c>
      <c r="T1574">
        <f>Source!Y1401</f>
        <v>0</v>
      </c>
      <c r="U1574">
        <f>ROUND((175/100)*ROUND((ROUND((Source!AE1401*Source!AV1401*Source!I1401),2)),2), 2)</f>
        <v>0</v>
      </c>
      <c r="V1574">
        <f>ROUND((160/100)*ROUND(ROUND((ROUND((Source!AE1401*Source!AV1401*Source!I1401),2)*Source!BS1401),2), 2), 2)</f>
        <v>0</v>
      </c>
      <c r="X1574">
        <f>IF(Source!BI1401&lt;=1,J1574, 0)</f>
        <v>0</v>
      </c>
      <c r="Y1574">
        <f>IF(Source!BI1401=2,J1574, 0)</f>
        <v>0</v>
      </c>
      <c r="Z1574">
        <f>IF(Source!BI1401=3,J1574, 0)</f>
        <v>0</v>
      </c>
      <c r="AA1574">
        <f>IF(Source!BI1401=4,J1574, 0)</f>
        <v>0</v>
      </c>
    </row>
    <row r="1575" spans="1:27" ht="14.25" x14ac:dyDescent="0.2">
      <c r="A1575" s="26"/>
      <c r="B1575" s="26"/>
      <c r="C1575" s="26"/>
      <c r="D1575" s="26" t="s">
        <v>314</v>
      </c>
      <c r="E1575" s="27" t="s">
        <v>315</v>
      </c>
      <c r="F1575" s="10">
        <f>Source!DN1400</f>
        <v>104</v>
      </c>
      <c r="G1575" s="29"/>
      <c r="H1575" s="28"/>
      <c r="I1575" s="10"/>
      <c r="J1575" s="29">
        <f>SUM(Q1568:Q1574)</f>
        <v>27.29</v>
      </c>
      <c r="K1575" s="10">
        <f>Source!BZ1400</f>
        <v>87</v>
      </c>
      <c r="L1575" s="29">
        <f>SUM(R1568:R1574)</f>
        <v>602.45000000000005</v>
      </c>
    </row>
    <row r="1576" spans="1:27" ht="14.25" x14ac:dyDescent="0.2">
      <c r="A1576" s="26"/>
      <c r="B1576" s="26"/>
      <c r="C1576" s="26"/>
      <c r="D1576" s="26" t="s">
        <v>316</v>
      </c>
      <c r="E1576" s="27" t="s">
        <v>315</v>
      </c>
      <c r="F1576" s="10">
        <f>Source!DO1400</f>
        <v>79</v>
      </c>
      <c r="G1576" s="29"/>
      <c r="H1576" s="28"/>
      <c r="I1576" s="10"/>
      <c r="J1576" s="29">
        <f>SUM(S1568:S1575)</f>
        <v>20.73</v>
      </c>
      <c r="K1576" s="10">
        <f>Source!CA1400</f>
        <v>41</v>
      </c>
      <c r="L1576" s="29">
        <f>SUM(T1568:T1575)</f>
        <v>283.91000000000003</v>
      </c>
    </row>
    <row r="1577" spans="1:27" ht="14.25" x14ac:dyDescent="0.2">
      <c r="A1577" s="26"/>
      <c r="B1577" s="26"/>
      <c r="C1577" s="26"/>
      <c r="D1577" s="26" t="s">
        <v>325</v>
      </c>
      <c r="E1577" s="27" t="s">
        <v>315</v>
      </c>
      <c r="F1577" s="10">
        <f>175</f>
        <v>175</v>
      </c>
      <c r="G1577" s="29"/>
      <c r="H1577" s="28"/>
      <c r="I1577" s="10"/>
      <c r="J1577" s="29">
        <f>SUM(U1568:U1576)</f>
        <v>0.53</v>
      </c>
      <c r="K1577" s="10">
        <f>160</f>
        <v>160</v>
      </c>
      <c r="L1577" s="29">
        <f>SUM(V1568:V1576)</f>
        <v>12.67</v>
      </c>
    </row>
    <row r="1578" spans="1:27" ht="14.25" x14ac:dyDescent="0.2">
      <c r="A1578" s="34"/>
      <c r="B1578" s="34"/>
      <c r="C1578" s="34"/>
      <c r="D1578" s="34" t="s">
        <v>317</v>
      </c>
      <c r="E1578" s="35" t="s">
        <v>318</v>
      </c>
      <c r="F1578" s="36">
        <f>Source!AQ1400</f>
        <v>113</v>
      </c>
      <c r="G1578" s="37"/>
      <c r="H1578" s="38" t="str">
        <f>Source!DI1400</f>
        <v/>
      </c>
      <c r="I1578" s="36">
        <f>Source!AV1400</f>
        <v>1</v>
      </c>
      <c r="J1578" s="37">
        <f>Source!U1400</f>
        <v>2.2600000000000002</v>
      </c>
      <c r="K1578" s="36"/>
      <c r="L1578" s="37"/>
    </row>
    <row r="1579" spans="1:27" ht="15" x14ac:dyDescent="0.25">
      <c r="A1579" s="39"/>
      <c r="B1579" s="39"/>
      <c r="C1579" s="39"/>
      <c r="D1579" s="40" t="s">
        <v>319</v>
      </c>
      <c r="E1579" s="39"/>
      <c r="F1579" s="39"/>
      <c r="G1579" s="39"/>
      <c r="H1579" s="39"/>
      <c r="I1579" s="76">
        <f>J1570+J1571+J1573+J1575+J1576+J1577+SUM(J1574:J1574)</f>
        <v>95.06</v>
      </c>
      <c r="J1579" s="76"/>
      <c r="K1579" s="76">
        <f>L1570+L1571+L1573+L1575+L1576+L1577+SUM(L1574:L1574)</f>
        <v>1765.0900000000004</v>
      </c>
      <c r="L1579" s="76"/>
      <c r="O1579" s="32">
        <f>J1570+J1571+J1573+J1575+J1576+J1577+SUM(J1574:J1574)</f>
        <v>95.06</v>
      </c>
      <c r="P1579" s="32">
        <f>L1570+L1571+L1573+L1575+L1576+L1577+SUM(L1574:L1574)</f>
        <v>1765.0900000000004</v>
      </c>
      <c r="X1579">
        <f>IF(Source!BI1400&lt;=1,J1570+J1571+J1573+J1575+J1576+J1577-0, 0)</f>
        <v>95.06</v>
      </c>
      <c r="Y1579">
        <f>IF(Source!BI1400=2,J1570+J1571+J1573+J1575+J1576+J1577-0, 0)</f>
        <v>0</v>
      </c>
      <c r="Z1579">
        <f>IF(Source!BI1400=3,J1570+J1571+J1573+J1575+J1576+J1577-0, 0)</f>
        <v>0</v>
      </c>
      <c r="AA1579">
        <f>IF(Source!BI1400=4,J1570+J1571+J1573+J1575+J1576+J1577,0)</f>
        <v>0</v>
      </c>
    </row>
    <row r="1581" spans="1:27" ht="28.5" x14ac:dyDescent="0.2">
      <c r="A1581" s="26">
        <v>2</v>
      </c>
      <c r="B1581" s="26">
        <v>2</v>
      </c>
      <c r="C1581" s="26" t="str">
        <f>Source!F1402</f>
        <v>6.58-31-1</v>
      </c>
      <c r="D1581" s="26" t="s">
        <v>116</v>
      </c>
      <c r="E1581" s="27" t="str">
        <f>Source!H1402</f>
        <v>100 мест</v>
      </c>
      <c r="F1581" s="10">
        <f>Source!I1402</f>
        <v>0.05</v>
      </c>
      <c r="G1581" s="29"/>
      <c r="H1581" s="28"/>
      <c r="I1581" s="10"/>
      <c r="J1581" s="29"/>
      <c r="K1581" s="10"/>
      <c r="L1581" s="29"/>
      <c r="Q1581">
        <f>ROUND((Source!DN1402/100)*ROUND((ROUND((Source!AF1402*Source!AV1402*Source!I1402),2)),2), 2)</f>
        <v>23.85</v>
      </c>
      <c r="R1581">
        <f>Source!X1402</f>
        <v>526.45000000000005</v>
      </c>
      <c r="S1581">
        <f>ROUND((Source!DO1402/100)*ROUND((ROUND((Source!AF1402*Source!AV1402*Source!I1402),2)),2), 2)</f>
        <v>18.11</v>
      </c>
      <c r="T1581">
        <f>Source!Y1402</f>
        <v>248.1</v>
      </c>
      <c r="U1581">
        <f>ROUND((175/100)*ROUND((ROUND((Source!AE1402*Source!AV1402*Source!I1402),2)),2), 2)</f>
        <v>0.32</v>
      </c>
      <c r="V1581">
        <f>ROUND((160/100)*ROUND(ROUND((ROUND((Source!AE1402*Source!AV1402*Source!I1402),2)*Source!BS1402),2), 2), 2)</f>
        <v>7.6</v>
      </c>
    </row>
    <row r="1582" spans="1:27" x14ac:dyDescent="0.2">
      <c r="D1582" s="30" t="str">
        <f>"Объем: "&amp;Source!I1402&amp;"=5/"&amp;"100"</f>
        <v>Объем: 0,05=5/100</v>
      </c>
    </row>
    <row r="1583" spans="1:27" ht="14.25" x14ac:dyDescent="0.2">
      <c r="A1583" s="26"/>
      <c r="B1583" s="26"/>
      <c r="C1583" s="26"/>
      <c r="D1583" s="26" t="s">
        <v>313</v>
      </c>
      <c r="E1583" s="27"/>
      <c r="F1583" s="10"/>
      <c r="G1583" s="29">
        <f>Source!AO1402</f>
        <v>458.59</v>
      </c>
      <c r="H1583" s="28" t="str">
        <f>Source!DG1402</f>
        <v/>
      </c>
      <c r="I1583" s="10">
        <f>Source!AV1402</f>
        <v>1</v>
      </c>
      <c r="J1583" s="29">
        <f>ROUND((ROUND((Source!AF1402*Source!AV1402*Source!I1402),2)),2)</f>
        <v>22.93</v>
      </c>
      <c r="K1583" s="10">
        <f>IF(Source!BA1402&lt;&gt; 0, Source!BA1402, 1)</f>
        <v>26.39</v>
      </c>
      <c r="L1583" s="29">
        <f>Source!S1402</f>
        <v>605.12</v>
      </c>
      <c r="W1583">
        <f>J1583</f>
        <v>22.93</v>
      </c>
    </row>
    <row r="1584" spans="1:27" ht="14.25" x14ac:dyDescent="0.2">
      <c r="A1584" s="26"/>
      <c r="B1584" s="26"/>
      <c r="C1584" s="26"/>
      <c r="D1584" s="26" t="s">
        <v>322</v>
      </c>
      <c r="E1584" s="27"/>
      <c r="F1584" s="10"/>
      <c r="G1584" s="29">
        <f>Source!AM1402</f>
        <v>9.8699999999999992</v>
      </c>
      <c r="H1584" s="28" t="str">
        <f>Source!DE1402</f>
        <v/>
      </c>
      <c r="I1584" s="10">
        <f>Source!AV1402</f>
        <v>1</v>
      </c>
      <c r="J1584" s="29">
        <f>(ROUND((ROUND(((Source!ET1402)*Source!AV1402*Source!I1402),2)),2)+ROUND((ROUND(((Source!AE1402-(Source!EU1402))*Source!AV1402*Source!I1402),2)),2))</f>
        <v>0.49</v>
      </c>
      <c r="K1584" s="10">
        <f>IF(Source!BB1402&lt;&gt; 0, Source!BB1402, 1)</f>
        <v>14.65</v>
      </c>
      <c r="L1584" s="29">
        <f>Source!Q1402</f>
        <v>7.18</v>
      </c>
    </row>
    <row r="1585" spans="1:27" ht="14.25" x14ac:dyDescent="0.2">
      <c r="A1585" s="26"/>
      <c r="B1585" s="26"/>
      <c r="C1585" s="26"/>
      <c r="D1585" s="26" t="s">
        <v>323</v>
      </c>
      <c r="E1585" s="27"/>
      <c r="F1585" s="10"/>
      <c r="G1585" s="29">
        <f>Source!AN1402</f>
        <v>3.55</v>
      </c>
      <c r="H1585" s="28" t="str">
        <f>Source!DF1402</f>
        <v/>
      </c>
      <c r="I1585" s="10">
        <f>Source!AV1402</f>
        <v>1</v>
      </c>
      <c r="J1585" s="41">
        <f>ROUND((ROUND((Source!AE1402*Source!AV1402*Source!I1402),2)),2)</f>
        <v>0.18</v>
      </c>
      <c r="K1585" s="10">
        <f>IF(Source!BS1402&lt;&gt; 0, Source!BS1402, 1)</f>
        <v>26.39</v>
      </c>
      <c r="L1585" s="41">
        <f>Source!R1402</f>
        <v>4.75</v>
      </c>
      <c r="W1585">
        <f>J1585</f>
        <v>0.18</v>
      </c>
    </row>
    <row r="1586" spans="1:27" ht="14.25" x14ac:dyDescent="0.2">
      <c r="A1586" s="26"/>
      <c r="B1586" s="26"/>
      <c r="C1586" s="26"/>
      <c r="D1586" s="26" t="s">
        <v>324</v>
      </c>
      <c r="E1586" s="27"/>
      <c r="F1586" s="10"/>
      <c r="G1586" s="29">
        <f>Source!AL1402</f>
        <v>195.25</v>
      </c>
      <c r="H1586" s="28" t="str">
        <f>Source!DD1402</f>
        <v/>
      </c>
      <c r="I1586" s="10">
        <f>Source!AW1402</f>
        <v>1</v>
      </c>
      <c r="J1586" s="29">
        <f>ROUND((ROUND((Source!AC1402*Source!AW1402*Source!I1402),2)),2)</f>
        <v>9.76</v>
      </c>
      <c r="K1586" s="10">
        <f>IF(Source!BC1402&lt;&gt; 0, Source!BC1402, 1)</f>
        <v>8.3000000000000007</v>
      </c>
      <c r="L1586" s="29">
        <f>Source!P1402</f>
        <v>81.010000000000005</v>
      </c>
    </row>
    <row r="1587" spans="1:27" ht="28.5" x14ac:dyDescent="0.2">
      <c r="A1587" s="26" t="s">
        <v>118</v>
      </c>
      <c r="B1587" s="26" t="s">
        <v>118</v>
      </c>
      <c r="C1587" s="26" t="str">
        <f>Source!F1403</f>
        <v>9999990001</v>
      </c>
      <c r="D1587" s="26" t="s">
        <v>29</v>
      </c>
      <c r="E1587" s="27" t="str">
        <f>Source!H1403</f>
        <v>т</v>
      </c>
      <c r="F1587" s="10">
        <f>Source!I1403</f>
        <v>-1.4999999999999999E-2</v>
      </c>
      <c r="G1587" s="29">
        <f>Source!AK1403</f>
        <v>0</v>
      </c>
      <c r="H1587" s="31" t="s">
        <v>3</v>
      </c>
      <c r="I1587" s="10">
        <f>Source!AW1403</f>
        <v>1</v>
      </c>
      <c r="J1587" s="29">
        <f>ROUND((ROUND((Source!AC1403*Source!AW1403*Source!I1403),2)),2)+(ROUND((ROUND(((Source!ET1403)*Source!AV1403*Source!I1403),2)),2)+ROUND((ROUND(((Source!AE1403-(Source!EU1403))*Source!AV1403*Source!I1403),2)),2))+ROUND((ROUND((Source!AF1403*Source!AV1403*Source!I1403),2)),2)</f>
        <v>0</v>
      </c>
      <c r="K1587" s="10">
        <f>IF(Source!BC1403&lt;&gt; 0, Source!BC1403, 1)</f>
        <v>1</v>
      </c>
      <c r="L1587" s="29">
        <f>Source!O1403</f>
        <v>0</v>
      </c>
      <c r="Q1587">
        <f>ROUND((Source!DN1403/100)*ROUND((ROUND((Source!AF1403*Source!AV1403*Source!I1403),2)),2), 2)</f>
        <v>0</v>
      </c>
      <c r="R1587">
        <f>Source!X1403</f>
        <v>0</v>
      </c>
      <c r="S1587">
        <f>ROUND((Source!DO1403/100)*ROUND((ROUND((Source!AF1403*Source!AV1403*Source!I1403),2)),2), 2)</f>
        <v>0</v>
      </c>
      <c r="T1587">
        <f>Source!Y1403</f>
        <v>0</v>
      </c>
      <c r="U1587">
        <f>ROUND((175/100)*ROUND((ROUND((Source!AE1403*Source!AV1403*Source!I1403),2)),2), 2)</f>
        <v>0</v>
      </c>
      <c r="V1587">
        <f>ROUND((160/100)*ROUND(ROUND((ROUND((Source!AE1403*Source!AV1403*Source!I1403),2)*Source!BS1403),2), 2), 2)</f>
        <v>0</v>
      </c>
      <c r="X1587">
        <f>IF(Source!BI1403&lt;=1,J1587, 0)</f>
        <v>0</v>
      </c>
      <c r="Y1587">
        <f>IF(Source!BI1403=2,J1587, 0)</f>
        <v>0</v>
      </c>
      <c r="Z1587">
        <f>IF(Source!BI1403=3,J1587, 0)</f>
        <v>0</v>
      </c>
      <c r="AA1587">
        <f>IF(Source!BI1403=4,J1587, 0)</f>
        <v>0</v>
      </c>
    </row>
    <row r="1588" spans="1:27" ht="14.25" x14ac:dyDescent="0.2">
      <c r="A1588" s="26"/>
      <c r="B1588" s="26"/>
      <c r="C1588" s="26"/>
      <c r="D1588" s="26" t="s">
        <v>314</v>
      </c>
      <c r="E1588" s="27" t="s">
        <v>315</v>
      </c>
      <c r="F1588" s="10">
        <f>Source!DN1402</f>
        <v>104</v>
      </c>
      <c r="G1588" s="29"/>
      <c r="H1588" s="28"/>
      <c r="I1588" s="10"/>
      <c r="J1588" s="29">
        <f>SUM(Q1581:Q1587)</f>
        <v>23.85</v>
      </c>
      <c r="K1588" s="10">
        <f>Source!BZ1402</f>
        <v>87</v>
      </c>
      <c r="L1588" s="29">
        <f>SUM(R1581:R1587)</f>
        <v>526.45000000000005</v>
      </c>
    </row>
    <row r="1589" spans="1:27" ht="14.25" x14ac:dyDescent="0.2">
      <c r="A1589" s="26"/>
      <c r="B1589" s="26"/>
      <c r="C1589" s="26"/>
      <c r="D1589" s="26" t="s">
        <v>316</v>
      </c>
      <c r="E1589" s="27" t="s">
        <v>315</v>
      </c>
      <c r="F1589" s="10">
        <f>Source!DO1402</f>
        <v>79</v>
      </c>
      <c r="G1589" s="29"/>
      <c r="H1589" s="28"/>
      <c r="I1589" s="10"/>
      <c r="J1589" s="29">
        <f>SUM(S1581:S1588)</f>
        <v>18.11</v>
      </c>
      <c r="K1589" s="10">
        <f>Source!CA1402</f>
        <v>41</v>
      </c>
      <c r="L1589" s="29">
        <f>SUM(T1581:T1588)</f>
        <v>248.1</v>
      </c>
    </row>
    <row r="1590" spans="1:27" ht="14.25" x14ac:dyDescent="0.2">
      <c r="A1590" s="26"/>
      <c r="B1590" s="26"/>
      <c r="C1590" s="26"/>
      <c r="D1590" s="26" t="s">
        <v>325</v>
      </c>
      <c r="E1590" s="27" t="s">
        <v>315</v>
      </c>
      <c r="F1590" s="10">
        <f>175</f>
        <v>175</v>
      </c>
      <c r="G1590" s="29"/>
      <c r="H1590" s="28"/>
      <c r="I1590" s="10"/>
      <c r="J1590" s="29">
        <f>SUM(U1581:U1589)</f>
        <v>0.32</v>
      </c>
      <c r="K1590" s="10">
        <f>160</f>
        <v>160</v>
      </c>
      <c r="L1590" s="29">
        <f>SUM(V1581:V1589)</f>
        <v>7.6</v>
      </c>
    </row>
    <row r="1591" spans="1:27" ht="14.25" x14ac:dyDescent="0.2">
      <c r="A1591" s="34"/>
      <c r="B1591" s="34"/>
      <c r="C1591" s="34"/>
      <c r="D1591" s="34" t="s">
        <v>317</v>
      </c>
      <c r="E1591" s="35" t="s">
        <v>318</v>
      </c>
      <c r="F1591" s="36">
        <f>Source!AQ1402</f>
        <v>39.5</v>
      </c>
      <c r="G1591" s="37"/>
      <c r="H1591" s="38" t="str">
        <f>Source!DI1402</f>
        <v/>
      </c>
      <c r="I1591" s="36">
        <f>Source!AV1402</f>
        <v>1</v>
      </c>
      <c r="J1591" s="37">
        <f>Source!U1402</f>
        <v>1.9750000000000001</v>
      </c>
      <c r="K1591" s="36"/>
      <c r="L1591" s="37"/>
    </row>
    <row r="1592" spans="1:27" ht="15" x14ac:dyDescent="0.25">
      <c r="A1592" s="39"/>
      <c r="B1592" s="39"/>
      <c r="C1592" s="39"/>
      <c r="D1592" s="40" t="s">
        <v>319</v>
      </c>
      <c r="E1592" s="39"/>
      <c r="F1592" s="39"/>
      <c r="G1592" s="39"/>
      <c r="H1592" s="39"/>
      <c r="I1592" s="76">
        <f>J1583+J1584+J1586+J1588+J1589+J1590+SUM(J1587:J1587)</f>
        <v>75.459999999999994</v>
      </c>
      <c r="J1592" s="76"/>
      <c r="K1592" s="76">
        <f>L1583+L1584+L1586+L1588+L1589+L1590+SUM(L1587:L1587)</f>
        <v>1475.4599999999998</v>
      </c>
      <c r="L1592" s="76"/>
      <c r="O1592" s="32">
        <f>J1583+J1584+J1586+J1588+J1589+J1590+SUM(J1587:J1587)</f>
        <v>75.459999999999994</v>
      </c>
      <c r="P1592" s="32">
        <f>L1583+L1584+L1586+L1588+L1589+L1590+SUM(L1587:L1587)</f>
        <v>1475.4599999999998</v>
      </c>
      <c r="X1592">
        <f>IF(Source!BI1402&lt;=1,J1583+J1584+J1586+J1588+J1589+J1590-0, 0)</f>
        <v>75.459999999999994</v>
      </c>
      <c r="Y1592">
        <f>IF(Source!BI1402=2,J1583+J1584+J1586+J1588+J1589+J1590-0, 0)</f>
        <v>0</v>
      </c>
      <c r="Z1592">
        <f>IF(Source!BI1402=3,J1583+J1584+J1586+J1588+J1589+J1590-0, 0)</f>
        <v>0</v>
      </c>
      <c r="AA1592">
        <f>IF(Source!BI1402=4,J1583+J1584+J1586+J1588+J1589+J1590,0)</f>
        <v>0</v>
      </c>
    </row>
    <row r="1594" spans="1:27" ht="28.5" x14ac:dyDescent="0.2">
      <c r="A1594" s="26">
        <v>3</v>
      </c>
      <c r="B1594" s="26">
        <v>3</v>
      </c>
      <c r="C1594" s="26" t="str">
        <f>Source!F1404</f>
        <v>6.54-9-2</v>
      </c>
      <c r="D1594" s="26" t="s">
        <v>120</v>
      </c>
      <c r="E1594" s="27" t="str">
        <f>Source!H1404</f>
        <v>1 м3</v>
      </c>
      <c r="F1594" s="10">
        <f>Source!I1404</f>
        <v>1.25</v>
      </c>
      <c r="G1594" s="29"/>
      <c r="H1594" s="28"/>
      <c r="I1594" s="10"/>
      <c r="J1594" s="29"/>
      <c r="K1594" s="10"/>
      <c r="L1594" s="29"/>
      <c r="Q1594">
        <f>ROUND((Source!DN1404/100)*ROUND((ROUND((Source!AF1404*Source!AV1404*Source!I1404),2)),2), 2)</f>
        <v>287.37</v>
      </c>
      <c r="R1594">
        <f>Source!X1404</f>
        <v>6245.35</v>
      </c>
      <c r="S1594">
        <f>ROUND((Source!DO1404/100)*ROUND((ROUND((Source!AF1404*Source!AV1404*Source!I1404),2)),2), 2)</f>
        <v>236.66</v>
      </c>
      <c r="T1594">
        <f>Source!Y1404</f>
        <v>3657.99</v>
      </c>
      <c r="U1594">
        <f>ROUND((175/100)*ROUND((ROUND((Source!AE1404*Source!AV1404*Source!I1404),2)),2), 2)</f>
        <v>10.199999999999999</v>
      </c>
      <c r="V1594">
        <f>ROUND((160/100)*ROUND(ROUND((ROUND((Source!AE1404*Source!AV1404*Source!I1404),2)*Source!BS1404),2), 2), 2)</f>
        <v>246.16</v>
      </c>
    </row>
    <row r="1595" spans="1:27" ht="14.25" x14ac:dyDescent="0.2">
      <c r="A1595" s="26"/>
      <c r="B1595" s="26"/>
      <c r="C1595" s="26"/>
      <c r="D1595" s="26" t="s">
        <v>313</v>
      </c>
      <c r="E1595" s="27"/>
      <c r="F1595" s="10"/>
      <c r="G1595" s="29">
        <f>Source!AO1404</f>
        <v>270.45999999999998</v>
      </c>
      <c r="H1595" s="28" t="str">
        <f>Source!DG1404</f>
        <v/>
      </c>
      <c r="I1595" s="10">
        <f>Source!AV1404</f>
        <v>1</v>
      </c>
      <c r="J1595" s="29">
        <f>ROUND((ROUND((Source!AF1404*Source!AV1404*Source!I1404),2)),2)</f>
        <v>338.08</v>
      </c>
      <c r="K1595" s="10">
        <f>IF(Source!BA1404&lt;&gt; 0, Source!BA1404, 1)</f>
        <v>26.39</v>
      </c>
      <c r="L1595" s="29">
        <f>Source!S1404</f>
        <v>8921.93</v>
      </c>
      <c r="W1595">
        <f>J1595</f>
        <v>338.08</v>
      </c>
    </row>
    <row r="1596" spans="1:27" ht="14.25" x14ac:dyDescent="0.2">
      <c r="A1596" s="26"/>
      <c r="B1596" s="26"/>
      <c r="C1596" s="26"/>
      <c r="D1596" s="26" t="s">
        <v>322</v>
      </c>
      <c r="E1596" s="27"/>
      <c r="F1596" s="10"/>
      <c r="G1596" s="29">
        <f>Source!AM1404</f>
        <v>18.57</v>
      </c>
      <c r="H1596" s="28" t="str">
        <f>Source!DE1404</f>
        <v/>
      </c>
      <c r="I1596" s="10">
        <f>Source!AV1404</f>
        <v>1</v>
      </c>
      <c r="J1596" s="29">
        <f>(ROUND((ROUND(((Source!ET1404)*Source!AV1404*Source!I1404),2)),2)+ROUND((ROUND(((Source!AE1404-(Source!EU1404))*Source!AV1404*Source!I1404),2)),2))</f>
        <v>23.21</v>
      </c>
      <c r="K1596" s="10">
        <f>IF(Source!BB1404&lt;&gt; 0, Source!BB1404, 1)</f>
        <v>11.89</v>
      </c>
      <c r="L1596" s="29">
        <f>Source!Q1404</f>
        <v>275.97000000000003</v>
      </c>
    </row>
    <row r="1597" spans="1:27" ht="14.25" x14ac:dyDescent="0.2">
      <c r="A1597" s="26"/>
      <c r="B1597" s="26"/>
      <c r="C1597" s="26"/>
      <c r="D1597" s="26" t="s">
        <v>323</v>
      </c>
      <c r="E1597" s="27"/>
      <c r="F1597" s="10"/>
      <c r="G1597" s="29">
        <f>Source!AN1404</f>
        <v>4.66</v>
      </c>
      <c r="H1597" s="28" t="str">
        <f>Source!DF1404</f>
        <v/>
      </c>
      <c r="I1597" s="10">
        <f>Source!AV1404</f>
        <v>1</v>
      </c>
      <c r="J1597" s="41">
        <f>ROUND((ROUND((Source!AE1404*Source!AV1404*Source!I1404),2)),2)</f>
        <v>5.83</v>
      </c>
      <c r="K1597" s="10">
        <f>IF(Source!BS1404&lt;&gt; 0, Source!BS1404, 1)</f>
        <v>26.39</v>
      </c>
      <c r="L1597" s="41">
        <f>Source!R1404</f>
        <v>153.85</v>
      </c>
      <c r="W1597">
        <f>J1597</f>
        <v>5.83</v>
      </c>
    </row>
    <row r="1598" spans="1:27" ht="14.25" x14ac:dyDescent="0.2">
      <c r="A1598" s="26"/>
      <c r="B1598" s="26"/>
      <c r="C1598" s="26"/>
      <c r="D1598" s="26" t="s">
        <v>324</v>
      </c>
      <c r="E1598" s="27"/>
      <c r="F1598" s="10"/>
      <c r="G1598" s="29">
        <f>Source!AL1404</f>
        <v>558.79</v>
      </c>
      <c r="H1598" s="28" t="str">
        <f>Source!DD1404</f>
        <v/>
      </c>
      <c r="I1598" s="10">
        <f>Source!AW1404</f>
        <v>1</v>
      </c>
      <c r="J1598" s="29">
        <f>ROUND((ROUND((Source!AC1404*Source!AW1404*Source!I1404),2)),2)</f>
        <v>698.49</v>
      </c>
      <c r="K1598" s="10">
        <f>IF(Source!BC1404&lt;&gt; 0, Source!BC1404, 1)</f>
        <v>9.44</v>
      </c>
      <c r="L1598" s="29">
        <f>Source!P1404</f>
        <v>6593.75</v>
      </c>
    </row>
    <row r="1599" spans="1:27" ht="14.25" x14ac:dyDescent="0.2">
      <c r="A1599" s="26" t="s">
        <v>44</v>
      </c>
      <c r="B1599" s="26" t="s">
        <v>44</v>
      </c>
      <c r="C1599" s="26" t="str">
        <f>Source!F1405</f>
        <v>1.3-2-6</v>
      </c>
      <c r="D1599" s="26" t="s">
        <v>127</v>
      </c>
      <c r="E1599" s="27" t="str">
        <f>Source!H1405</f>
        <v>м3</v>
      </c>
      <c r="F1599" s="10">
        <f>Source!I1405</f>
        <v>1.2749999999999999</v>
      </c>
      <c r="G1599" s="29">
        <f>Source!AK1405</f>
        <v>478.96</v>
      </c>
      <c r="H1599" s="31" t="s">
        <v>3</v>
      </c>
      <c r="I1599" s="10">
        <f>Source!AW1405</f>
        <v>1</v>
      </c>
      <c r="J1599" s="29">
        <f>ROUND((ROUND((Source!AC1405*Source!AW1405*Source!I1405),2)),2)+(ROUND((ROUND(((Source!ET1405)*Source!AV1405*Source!I1405),2)),2)+ROUND((ROUND(((Source!AE1405-(Source!EU1405))*Source!AV1405*Source!I1405),2)),2))+ROUND((ROUND((Source!AF1405*Source!AV1405*Source!I1405),2)),2)</f>
        <v>610.66999999999996</v>
      </c>
      <c r="K1599" s="10">
        <f>IF(Source!BC1405&lt;&gt; 0, Source!BC1405, 1)</f>
        <v>7.8</v>
      </c>
      <c r="L1599" s="29">
        <f>Source!O1405</f>
        <v>4763.2299999999996</v>
      </c>
      <c r="Q1599">
        <f>ROUND((Source!DN1405/100)*ROUND((ROUND((Source!AF1405*Source!AV1405*Source!I1405),2)),2), 2)</f>
        <v>0</v>
      </c>
      <c r="R1599">
        <f>Source!X1405</f>
        <v>0</v>
      </c>
      <c r="S1599">
        <f>ROUND((Source!DO1405/100)*ROUND((ROUND((Source!AF1405*Source!AV1405*Source!I1405),2)),2), 2)</f>
        <v>0</v>
      </c>
      <c r="T1599">
        <f>Source!Y1405</f>
        <v>0</v>
      </c>
      <c r="U1599">
        <f>ROUND((175/100)*ROUND((ROUND((Source!AE1405*Source!AV1405*Source!I1405),2)),2), 2)</f>
        <v>0</v>
      </c>
      <c r="V1599">
        <f>ROUND((160/100)*ROUND(ROUND((ROUND((Source!AE1405*Source!AV1405*Source!I1405),2)*Source!BS1405),2), 2), 2)</f>
        <v>0</v>
      </c>
      <c r="X1599">
        <f>IF(Source!BI1405&lt;=1,J1599, 0)</f>
        <v>610.66999999999996</v>
      </c>
      <c r="Y1599">
        <f>IF(Source!BI1405=2,J1599, 0)</f>
        <v>0</v>
      </c>
      <c r="Z1599">
        <f>IF(Source!BI1405=3,J1599, 0)</f>
        <v>0</v>
      </c>
      <c r="AA1599">
        <f>IF(Source!BI1405=4,J1599, 0)</f>
        <v>0</v>
      </c>
    </row>
    <row r="1600" spans="1:27" ht="14.25" x14ac:dyDescent="0.2">
      <c r="A1600" s="26"/>
      <c r="B1600" s="26"/>
      <c r="C1600" s="26"/>
      <c r="D1600" s="26" t="s">
        <v>314</v>
      </c>
      <c r="E1600" s="27" t="s">
        <v>315</v>
      </c>
      <c r="F1600" s="10">
        <f>Source!DN1404</f>
        <v>85</v>
      </c>
      <c r="G1600" s="29"/>
      <c r="H1600" s="28"/>
      <c r="I1600" s="10"/>
      <c r="J1600" s="29">
        <f>SUM(Q1594:Q1599)</f>
        <v>287.37</v>
      </c>
      <c r="K1600" s="10">
        <f>Source!BZ1404</f>
        <v>70</v>
      </c>
      <c r="L1600" s="29">
        <f>SUM(R1594:R1599)</f>
        <v>6245.35</v>
      </c>
    </row>
    <row r="1601" spans="1:27" ht="14.25" x14ac:dyDescent="0.2">
      <c r="A1601" s="26"/>
      <c r="B1601" s="26"/>
      <c r="C1601" s="26"/>
      <c r="D1601" s="26" t="s">
        <v>316</v>
      </c>
      <c r="E1601" s="27" t="s">
        <v>315</v>
      </c>
      <c r="F1601" s="10">
        <f>Source!DO1404</f>
        <v>70</v>
      </c>
      <c r="G1601" s="29"/>
      <c r="H1601" s="28"/>
      <c r="I1601" s="10"/>
      <c r="J1601" s="29">
        <f>SUM(S1594:S1600)</f>
        <v>236.66</v>
      </c>
      <c r="K1601" s="10">
        <f>Source!CA1404</f>
        <v>41</v>
      </c>
      <c r="L1601" s="29">
        <f>SUM(T1594:T1600)</f>
        <v>3657.99</v>
      </c>
    </row>
    <row r="1602" spans="1:27" ht="14.25" x14ac:dyDescent="0.2">
      <c r="A1602" s="26"/>
      <c r="B1602" s="26"/>
      <c r="C1602" s="26"/>
      <c r="D1602" s="26" t="s">
        <v>325</v>
      </c>
      <c r="E1602" s="27" t="s">
        <v>315</v>
      </c>
      <c r="F1602" s="10">
        <f>175</f>
        <v>175</v>
      </c>
      <c r="G1602" s="29"/>
      <c r="H1602" s="28"/>
      <c r="I1602" s="10"/>
      <c r="J1602" s="29">
        <f>SUM(U1594:U1601)</f>
        <v>10.199999999999999</v>
      </c>
      <c r="K1602" s="10">
        <f>160</f>
        <v>160</v>
      </c>
      <c r="L1602" s="29">
        <f>SUM(V1594:V1601)</f>
        <v>246.16</v>
      </c>
    </row>
    <row r="1603" spans="1:27" ht="14.25" x14ac:dyDescent="0.2">
      <c r="A1603" s="34"/>
      <c r="B1603" s="34"/>
      <c r="C1603" s="34"/>
      <c r="D1603" s="34" t="s">
        <v>317</v>
      </c>
      <c r="E1603" s="35" t="s">
        <v>318</v>
      </c>
      <c r="F1603" s="36">
        <f>Source!AQ1404</f>
        <v>24.61</v>
      </c>
      <c r="G1603" s="37"/>
      <c r="H1603" s="38" t="str">
        <f>Source!DI1404</f>
        <v/>
      </c>
      <c r="I1603" s="36">
        <f>Source!AV1404</f>
        <v>1</v>
      </c>
      <c r="J1603" s="37">
        <f>Source!U1404</f>
        <v>30.762499999999999</v>
      </c>
      <c r="K1603" s="36"/>
      <c r="L1603" s="37"/>
    </row>
    <row r="1604" spans="1:27" ht="15" x14ac:dyDescent="0.25">
      <c r="A1604" s="39"/>
      <c r="B1604" s="39"/>
      <c r="C1604" s="39"/>
      <c r="D1604" s="40" t="s">
        <v>319</v>
      </c>
      <c r="E1604" s="39"/>
      <c r="F1604" s="39"/>
      <c r="G1604" s="39"/>
      <c r="H1604" s="39"/>
      <c r="I1604" s="76">
        <f>J1595+J1596+J1598+J1600+J1601+J1602+SUM(J1599:J1599)</f>
        <v>2204.6800000000003</v>
      </c>
      <c r="J1604" s="76"/>
      <c r="K1604" s="76">
        <f>L1595+L1596+L1598+L1600+L1601+L1602+SUM(L1599:L1599)</f>
        <v>30704.379999999997</v>
      </c>
      <c r="L1604" s="76"/>
      <c r="O1604" s="32">
        <f>J1595+J1596+J1598+J1600+J1601+J1602+SUM(J1599:J1599)</f>
        <v>2204.6800000000003</v>
      </c>
      <c r="P1604" s="32">
        <f>L1595+L1596+L1598+L1600+L1601+L1602+SUM(L1599:L1599)</f>
        <v>30704.379999999997</v>
      </c>
      <c r="X1604">
        <f>IF(Source!BI1404&lt;=1,J1595+J1596+J1598+J1600+J1601+J1602-0, 0)</f>
        <v>1594.0100000000002</v>
      </c>
      <c r="Y1604">
        <f>IF(Source!BI1404=2,J1595+J1596+J1598+J1600+J1601+J1602-0, 0)</f>
        <v>0</v>
      </c>
      <c r="Z1604">
        <f>IF(Source!BI1404=3,J1595+J1596+J1598+J1600+J1601+J1602-0, 0)</f>
        <v>0</v>
      </c>
      <c r="AA1604">
        <f>IF(Source!BI1404=4,J1595+J1596+J1598+J1600+J1601+J1602,0)</f>
        <v>0</v>
      </c>
    </row>
    <row r="1606" spans="1:27" ht="28.5" x14ac:dyDescent="0.2">
      <c r="A1606" s="26">
        <v>4</v>
      </c>
      <c r="B1606" s="26">
        <v>4</v>
      </c>
      <c r="C1606" s="26" t="str">
        <f>Source!F1406</f>
        <v>6.58-2-1</v>
      </c>
      <c r="D1606" s="26" t="s">
        <v>40</v>
      </c>
      <c r="E1606" s="27" t="str">
        <f>Source!H1406</f>
        <v>100 м2</v>
      </c>
      <c r="F1606" s="10">
        <f>Source!I1406</f>
        <v>5.3163</v>
      </c>
      <c r="G1606" s="29"/>
      <c r="H1606" s="28"/>
      <c r="I1606" s="10"/>
      <c r="J1606" s="29"/>
      <c r="K1606" s="10"/>
      <c r="L1606" s="29"/>
      <c r="Q1606">
        <f>ROUND((Source!DN1406/100)*ROUND((ROUND((Source!AF1406*Source!AV1406*Source!I1406),2)),2), 2)</f>
        <v>813.78</v>
      </c>
      <c r="R1606">
        <f>Source!X1406</f>
        <v>18791.11</v>
      </c>
      <c r="S1606">
        <f>ROUND((Source!DO1406/100)*ROUND((ROUND((Source!AF1406*Source!AV1406*Source!I1406),2)),2), 2)</f>
        <v>559.47</v>
      </c>
      <c r="T1606">
        <f>Source!Y1406</f>
        <v>11006.22</v>
      </c>
      <c r="U1606">
        <f>ROUND((175/100)*ROUND((ROUND((Source!AE1406*Source!AV1406*Source!I1406),2)),2), 2)</f>
        <v>0</v>
      </c>
      <c r="V1606">
        <f>ROUND((160/100)*ROUND(ROUND((ROUND((Source!AE1406*Source!AV1406*Source!I1406),2)*Source!BS1406),2), 2), 2)</f>
        <v>0</v>
      </c>
    </row>
    <row r="1607" spans="1:27" x14ac:dyDescent="0.2">
      <c r="D1607" s="30" t="str">
        <f>"Объем: "&amp;Source!I1406&amp;"=531,63/"&amp;"100"</f>
        <v>Объем: 5,3163=531,63/100</v>
      </c>
    </row>
    <row r="1608" spans="1:27" ht="14.25" x14ac:dyDescent="0.2">
      <c r="A1608" s="26"/>
      <c r="B1608" s="26"/>
      <c r="C1608" s="26"/>
      <c r="D1608" s="26" t="s">
        <v>313</v>
      </c>
      <c r="E1608" s="27"/>
      <c r="F1608" s="10"/>
      <c r="G1608" s="29">
        <f>Source!AO1406</f>
        <v>191.34</v>
      </c>
      <c r="H1608" s="28" t="str">
        <f>Source!DG1406</f>
        <v/>
      </c>
      <c r="I1608" s="10">
        <f>Source!AV1406</f>
        <v>1</v>
      </c>
      <c r="J1608" s="29">
        <f>ROUND((ROUND((Source!AF1406*Source!AV1406*Source!I1406),2)),2)</f>
        <v>1017.22</v>
      </c>
      <c r="K1608" s="10">
        <f>IF(Source!BA1406&lt;&gt; 0, Source!BA1406, 1)</f>
        <v>26.39</v>
      </c>
      <c r="L1608" s="29">
        <f>Source!S1406</f>
        <v>26844.44</v>
      </c>
      <c r="W1608">
        <f>J1608</f>
        <v>1017.22</v>
      </c>
    </row>
    <row r="1609" spans="1:27" ht="28.5" x14ac:dyDescent="0.2">
      <c r="A1609" s="26" t="s">
        <v>130</v>
      </c>
      <c r="B1609" s="26" t="s">
        <v>130</v>
      </c>
      <c r="C1609" s="26" t="str">
        <f>Source!F1407</f>
        <v>9999990001</v>
      </c>
      <c r="D1609" s="26" t="s">
        <v>29</v>
      </c>
      <c r="E1609" s="27" t="str">
        <f>Source!H1407</f>
        <v>т</v>
      </c>
      <c r="F1609" s="10">
        <f>Source!I1407</f>
        <v>-5.4226260000000002</v>
      </c>
      <c r="G1609" s="29">
        <f>Source!AK1407</f>
        <v>0</v>
      </c>
      <c r="H1609" s="31" t="s">
        <v>3</v>
      </c>
      <c r="I1609" s="10">
        <f>Source!AW1407</f>
        <v>1</v>
      </c>
      <c r="J1609" s="29">
        <f>ROUND((ROUND((Source!AC1407*Source!AW1407*Source!I1407),2)),2)+(ROUND((ROUND(((Source!ET1407)*Source!AV1407*Source!I1407),2)),2)+ROUND((ROUND(((Source!AE1407-(Source!EU1407))*Source!AV1407*Source!I1407),2)),2))+ROUND((ROUND((Source!AF1407*Source!AV1407*Source!I1407),2)),2)</f>
        <v>0</v>
      </c>
      <c r="K1609" s="10">
        <f>IF(Source!BC1407&lt;&gt; 0, Source!BC1407, 1)</f>
        <v>1</v>
      </c>
      <c r="L1609" s="29">
        <f>Source!O1407</f>
        <v>0</v>
      </c>
      <c r="Q1609">
        <f>ROUND((Source!DN1407/100)*ROUND((ROUND((Source!AF1407*Source!AV1407*Source!I1407),2)),2), 2)</f>
        <v>0</v>
      </c>
      <c r="R1609">
        <f>Source!X1407</f>
        <v>0</v>
      </c>
      <c r="S1609">
        <f>ROUND((Source!DO1407/100)*ROUND((ROUND((Source!AF1407*Source!AV1407*Source!I1407),2)),2), 2)</f>
        <v>0</v>
      </c>
      <c r="T1609">
        <f>Source!Y1407</f>
        <v>0</v>
      </c>
      <c r="U1609">
        <f>ROUND((175/100)*ROUND((ROUND((Source!AE1407*Source!AV1407*Source!I1407),2)),2), 2)</f>
        <v>0</v>
      </c>
      <c r="V1609">
        <f>ROUND((160/100)*ROUND(ROUND((ROUND((Source!AE1407*Source!AV1407*Source!I1407),2)*Source!BS1407),2), 2), 2)</f>
        <v>0</v>
      </c>
      <c r="X1609">
        <f>IF(Source!BI1407&lt;=1,J1609, 0)</f>
        <v>0</v>
      </c>
      <c r="Y1609">
        <f>IF(Source!BI1407=2,J1609, 0)</f>
        <v>0</v>
      </c>
      <c r="Z1609">
        <f>IF(Source!BI1407=3,J1609, 0)</f>
        <v>0</v>
      </c>
      <c r="AA1609">
        <f>IF(Source!BI1407=4,J1609, 0)</f>
        <v>0</v>
      </c>
    </row>
    <row r="1610" spans="1:27" ht="14.25" x14ac:dyDescent="0.2">
      <c r="A1610" s="26"/>
      <c r="B1610" s="26"/>
      <c r="C1610" s="26"/>
      <c r="D1610" s="26" t="s">
        <v>314</v>
      </c>
      <c r="E1610" s="27" t="s">
        <v>315</v>
      </c>
      <c r="F1610" s="10">
        <f>Source!DN1406</f>
        <v>80</v>
      </c>
      <c r="G1610" s="29"/>
      <c r="H1610" s="28"/>
      <c r="I1610" s="10"/>
      <c r="J1610" s="29">
        <f>SUM(Q1606:Q1609)</f>
        <v>813.78</v>
      </c>
      <c r="K1610" s="10">
        <f>Source!BZ1406</f>
        <v>70</v>
      </c>
      <c r="L1610" s="29">
        <f>SUM(R1606:R1609)</f>
        <v>18791.11</v>
      </c>
    </row>
    <row r="1611" spans="1:27" ht="14.25" x14ac:dyDescent="0.2">
      <c r="A1611" s="26"/>
      <c r="B1611" s="26"/>
      <c r="C1611" s="26"/>
      <c r="D1611" s="26" t="s">
        <v>316</v>
      </c>
      <c r="E1611" s="27" t="s">
        <v>315</v>
      </c>
      <c r="F1611" s="10">
        <f>Source!DO1406</f>
        <v>55</v>
      </c>
      <c r="G1611" s="29"/>
      <c r="H1611" s="28"/>
      <c r="I1611" s="10"/>
      <c r="J1611" s="29">
        <f>SUM(S1606:S1610)</f>
        <v>559.47</v>
      </c>
      <c r="K1611" s="10">
        <f>Source!CA1406</f>
        <v>41</v>
      </c>
      <c r="L1611" s="29">
        <f>SUM(T1606:T1610)</f>
        <v>11006.22</v>
      </c>
    </row>
    <row r="1612" spans="1:27" ht="14.25" x14ac:dyDescent="0.2">
      <c r="A1612" s="34"/>
      <c r="B1612" s="34"/>
      <c r="C1612" s="34"/>
      <c r="D1612" s="34" t="s">
        <v>317</v>
      </c>
      <c r="E1612" s="35" t="s">
        <v>318</v>
      </c>
      <c r="F1612" s="36">
        <f>Source!AQ1406</f>
        <v>17.41</v>
      </c>
      <c r="G1612" s="37"/>
      <c r="H1612" s="38" t="str">
        <f>Source!DI1406</f>
        <v/>
      </c>
      <c r="I1612" s="36">
        <f>Source!AV1406</f>
        <v>1</v>
      </c>
      <c r="J1612" s="37">
        <f>Source!U1406</f>
        <v>92.556782999999996</v>
      </c>
      <c r="K1612" s="36"/>
      <c r="L1612" s="37"/>
    </row>
    <row r="1613" spans="1:27" ht="15" x14ac:dyDescent="0.25">
      <c r="A1613" s="39"/>
      <c r="B1613" s="39"/>
      <c r="C1613" s="39"/>
      <c r="D1613" s="40" t="s">
        <v>319</v>
      </c>
      <c r="E1613" s="39"/>
      <c r="F1613" s="39"/>
      <c r="G1613" s="39"/>
      <c r="H1613" s="39"/>
      <c r="I1613" s="76">
        <f>J1608+J1610+J1611+SUM(J1609:J1609)</f>
        <v>2390.4700000000003</v>
      </c>
      <c r="J1613" s="76"/>
      <c r="K1613" s="76">
        <f>L1608+L1610+L1611+SUM(L1609:L1609)</f>
        <v>56641.770000000004</v>
      </c>
      <c r="L1613" s="76"/>
      <c r="O1613" s="32">
        <f>J1608+J1610+J1611+SUM(J1609:J1609)</f>
        <v>2390.4700000000003</v>
      </c>
      <c r="P1613" s="32">
        <f>L1608+L1610+L1611+SUM(L1609:L1609)</f>
        <v>56641.770000000004</v>
      </c>
      <c r="X1613">
        <f>IF(Source!BI1406&lt;=1,J1608+J1610+J1611-0, 0)</f>
        <v>2390.4700000000003</v>
      </c>
      <c r="Y1613">
        <f>IF(Source!BI1406=2,J1608+J1610+J1611-0, 0)</f>
        <v>0</v>
      </c>
      <c r="Z1613">
        <f>IF(Source!BI1406=3,J1608+J1610+J1611-0, 0)</f>
        <v>0</v>
      </c>
      <c r="AA1613">
        <f>IF(Source!BI1406=4,J1608+J1610+J1611,0)</f>
        <v>0</v>
      </c>
    </row>
    <row r="1615" spans="1:27" ht="57" x14ac:dyDescent="0.2">
      <c r="A1615" s="26">
        <v>5</v>
      </c>
      <c r="B1615" s="26">
        <v>5</v>
      </c>
      <c r="C1615" s="26" t="str">
        <f>Source!F1408</f>
        <v>3.12-3-4</v>
      </c>
      <c r="D1615" s="26" t="s">
        <v>132</v>
      </c>
      <c r="E1615" s="27" t="str">
        <f>Source!H1408</f>
        <v>100 м2</v>
      </c>
      <c r="F1615" s="10">
        <f>Source!I1408</f>
        <v>5.3163</v>
      </c>
      <c r="G1615" s="29"/>
      <c r="H1615" s="28"/>
      <c r="I1615" s="10"/>
      <c r="J1615" s="29"/>
      <c r="K1615" s="10"/>
      <c r="L1615" s="29"/>
      <c r="Q1615">
        <f>ROUND((Source!DN1408/100)*ROUND((ROUND((Source!AF1408*Source!AV1408*Source!I1408),2)),2), 2)</f>
        <v>4380.8599999999997</v>
      </c>
      <c r="R1615">
        <f>Source!X1408</f>
        <v>96713.06</v>
      </c>
      <c r="S1615">
        <f>ROUND((Source!DO1408/100)*ROUND((ROUND((Source!AF1408*Source!AV1408*Source!I1408),2)),2), 2)</f>
        <v>3327.77</v>
      </c>
      <c r="T1615">
        <f>Source!Y1408</f>
        <v>45577.42</v>
      </c>
      <c r="U1615">
        <f>ROUND((175/100)*ROUND((ROUND((Source!AE1408*Source!AV1408*Source!I1408),2)),2), 2)</f>
        <v>826.51</v>
      </c>
      <c r="V1615">
        <f>ROUND((160/100)*ROUND(ROUND((ROUND((Source!AE1408*Source!AV1408*Source!I1408),2)*Source!BS1408),2), 2), 2)</f>
        <v>19941.97</v>
      </c>
    </row>
    <row r="1616" spans="1:27" x14ac:dyDescent="0.2">
      <c r="D1616" s="30" t="str">
        <f>"Объем: "&amp;Source!I1408&amp;"=531,63/"&amp;"100"</f>
        <v>Объем: 5,3163=531,63/100</v>
      </c>
    </row>
    <row r="1617" spans="1:27" ht="14.25" x14ac:dyDescent="0.2">
      <c r="A1617" s="26"/>
      <c r="B1617" s="26"/>
      <c r="C1617" s="26"/>
      <c r="D1617" s="26" t="s">
        <v>313</v>
      </c>
      <c r="E1617" s="27"/>
      <c r="F1617" s="10"/>
      <c r="G1617" s="29">
        <f>Source!AO1408</f>
        <v>689</v>
      </c>
      <c r="H1617" s="28" t="str">
        <f>Source!DG1408</f>
        <v>)*1,15</v>
      </c>
      <c r="I1617" s="10">
        <f>Source!AV1408</f>
        <v>1</v>
      </c>
      <c r="J1617" s="29">
        <f>ROUND((ROUND((Source!AF1408*Source!AV1408*Source!I1408),2)),2)</f>
        <v>4212.37</v>
      </c>
      <c r="K1617" s="10">
        <f>IF(Source!BA1408&lt;&gt; 0, Source!BA1408, 1)</f>
        <v>26.39</v>
      </c>
      <c r="L1617" s="29">
        <f>Source!S1408</f>
        <v>111164.44</v>
      </c>
      <c r="W1617">
        <f>J1617</f>
        <v>4212.37</v>
      </c>
    </row>
    <row r="1618" spans="1:27" ht="14.25" x14ac:dyDescent="0.2">
      <c r="A1618" s="26"/>
      <c r="B1618" s="26"/>
      <c r="C1618" s="26"/>
      <c r="D1618" s="26" t="s">
        <v>322</v>
      </c>
      <c r="E1618" s="27"/>
      <c r="F1618" s="10"/>
      <c r="G1618" s="29">
        <f>Source!AM1408</f>
        <v>267.17</v>
      </c>
      <c r="H1618" s="28" t="str">
        <f>Source!DE1408</f>
        <v>)*1,25</v>
      </c>
      <c r="I1618" s="10">
        <f>Source!AV1408</f>
        <v>1</v>
      </c>
      <c r="J1618" s="29">
        <f>(ROUND((ROUND((((Source!ET1408*1.25))*Source!AV1408*Source!I1408),2)),2)+ROUND((ROUND(((Source!AE1408-((Source!EU1408*1.25)))*Source!AV1408*Source!I1408),2)),2))</f>
        <v>1775.44</v>
      </c>
      <c r="K1618" s="10">
        <f>IF(Source!BB1408&lt;&gt; 0, Source!BB1408, 1)</f>
        <v>12.18</v>
      </c>
      <c r="L1618" s="29">
        <f>Source!Q1408</f>
        <v>21624.86</v>
      </c>
    </row>
    <row r="1619" spans="1:27" ht="14.25" x14ac:dyDescent="0.2">
      <c r="A1619" s="26"/>
      <c r="B1619" s="26"/>
      <c r="C1619" s="26"/>
      <c r="D1619" s="26" t="s">
        <v>323</v>
      </c>
      <c r="E1619" s="27"/>
      <c r="F1619" s="10"/>
      <c r="G1619" s="29">
        <f>Source!AN1408</f>
        <v>71.069999999999993</v>
      </c>
      <c r="H1619" s="28" t="str">
        <f>Source!DF1408</f>
        <v>)*1,25</v>
      </c>
      <c r="I1619" s="10">
        <f>Source!AV1408</f>
        <v>1</v>
      </c>
      <c r="J1619" s="41">
        <f>ROUND((ROUND((Source!AE1408*Source!AV1408*Source!I1408),2)),2)</f>
        <v>472.29</v>
      </c>
      <c r="K1619" s="10">
        <f>IF(Source!BS1408&lt;&gt; 0, Source!BS1408, 1)</f>
        <v>26.39</v>
      </c>
      <c r="L1619" s="41">
        <f>Source!R1408</f>
        <v>12463.73</v>
      </c>
      <c r="W1619">
        <f>J1619</f>
        <v>472.29</v>
      </c>
    </row>
    <row r="1620" spans="1:27" ht="14.25" x14ac:dyDescent="0.2">
      <c r="A1620" s="26"/>
      <c r="B1620" s="26"/>
      <c r="C1620" s="26"/>
      <c r="D1620" s="26" t="s">
        <v>324</v>
      </c>
      <c r="E1620" s="27"/>
      <c r="F1620" s="10"/>
      <c r="G1620" s="29">
        <f>Source!AL1408</f>
        <v>705.14</v>
      </c>
      <c r="H1620" s="28" t="str">
        <f>Source!DD1408</f>
        <v/>
      </c>
      <c r="I1620" s="10">
        <f>Source!AW1408</f>
        <v>1</v>
      </c>
      <c r="J1620" s="29">
        <f>ROUND((ROUND((Source!AC1408*Source!AW1408*Source!I1408),2)),2)</f>
        <v>3748.74</v>
      </c>
      <c r="K1620" s="10">
        <f>IF(Source!BC1408&lt;&gt; 0, Source!BC1408, 1)</f>
        <v>3.7</v>
      </c>
      <c r="L1620" s="29">
        <f>Source!P1408</f>
        <v>13870.34</v>
      </c>
    </row>
    <row r="1621" spans="1:27" ht="199.5" x14ac:dyDescent="0.2">
      <c r="A1621" s="26" t="s">
        <v>141</v>
      </c>
      <c r="B1621" s="26" t="s">
        <v>141</v>
      </c>
      <c r="C1621" s="26" t="str">
        <f>Source!F1409</f>
        <v>1.1-1-1312</v>
      </c>
      <c r="D1621" s="26" t="s">
        <v>282</v>
      </c>
      <c r="E1621" s="27" t="str">
        <f>Source!H1409</f>
        <v>м2</v>
      </c>
      <c r="F1621" s="10">
        <f>Source!I1409</f>
        <v>717.70050000000003</v>
      </c>
      <c r="G1621" s="29">
        <f>Source!AK1409</f>
        <v>25.09</v>
      </c>
      <c r="H1621" s="31" t="s">
        <v>3</v>
      </c>
      <c r="I1621" s="10">
        <f>Source!AW1409</f>
        <v>1</v>
      </c>
      <c r="J1621" s="29">
        <f>ROUND((ROUND((Source!AC1409*Source!AW1409*Source!I1409),2)),2)+(ROUND((ROUND(((Source!ET1409)*Source!AV1409*Source!I1409),2)),2)+ROUND((ROUND(((Source!AE1409-(Source!EU1409))*Source!AV1409*Source!I1409),2)),2))+ROUND((ROUND((Source!AF1409*Source!AV1409*Source!I1409),2)),2)</f>
        <v>18007.11</v>
      </c>
      <c r="K1621" s="10">
        <f>IF(Source!BC1409&lt;&gt; 0, Source!BC1409, 1)</f>
        <v>10.5</v>
      </c>
      <c r="L1621" s="29">
        <f>Source!O1409</f>
        <v>189074.66</v>
      </c>
      <c r="Q1621">
        <f>ROUND((Source!DN1409/100)*ROUND((ROUND((Source!AF1409*Source!AV1409*Source!I1409),2)),2), 2)</f>
        <v>0</v>
      </c>
      <c r="R1621">
        <f>Source!X1409</f>
        <v>0</v>
      </c>
      <c r="S1621">
        <f>ROUND((Source!DO1409/100)*ROUND((ROUND((Source!AF1409*Source!AV1409*Source!I1409),2)),2), 2)</f>
        <v>0</v>
      </c>
      <c r="T1621">
        <f>Source!Y1409</f>
        <v>0</v>
      </c>
      <c r="U1621">
        <f>ROUND((175/100)*ROUND((ROUND((Source!AE1409*Source!AV1409*Source!I1409),2)),2), 2)</f>
        <v>0</v>
      </c>
      <c r="V1621">
        <f>ROUND((160/100)*ROUND(ROUND((ROUND((Source!AE1409*Source!AV1409*Source!I1409),2)*Source!BS1409),2), 2), 2)</f>
        <v>0</v>
      </c>
      <c r="X1621">
        <f>IF(Source!BI1409&lt;=1,J1621, 0)</f>
        <v>18007.11</v>
      </c>
      <c r="Y1621">
        <f>IF(Source!BI1409=2,J1621, 0)</f>
        <v>0</v>
      </c>
      <c r="Z1621">
        <f>IF(Source!BI1409=3,J1621, 0)</f>
        <v>0</v>
      </c>
      <c r="AA1621">
        <f>IF(Source!BI1409=4,J1621, 0)</f>
        <v>0</v>
      </c>
    </row>
    <row r="1622" spans="1:27" ht="228" x14ac:dyDescent="0.2">
      <c r="A1622" s="26" t="s">
        <v>145</v>
      </c>
      <c r="B1622" s="26" t="s">
        <v>145</v>
      </c>
      <c r="C1622" s="26" t="str">
        <f>Source!F1410</f>
        <v>1.1-1-1313</v>
      </c>
      <c r="D1622" s="26" t="s">
        <v>283</v>
      </c>
      <c r="E1622" s="27" t="str">
        <f>Source!H1410</f>
        <v>м2</v>
      </c>
      <c r="F1622" s="10">
        <f>Source!I1410</f>
        <v>703.34649000000002</v>
      </c>
      <c r="G1622" s="29">
        <f>Source!AK1410</f>
        <v>23.06</v>
      </c>
      <c r="H1622" s="31" t="s">
        <v>3</v>
      </c>
      <c r="I1622" s="10">
        <f>Source!AW1410</f>
        <v>1</v>
      </c>
      <c r="J1622" s="29">
        <f>ROUND((ROUND((Source!AC1410*Source!AW1410*Source!I1410),2)),2)+(ROUND((ROUND(((Source!ET1410)*Source!AV1410*Source!I1410),2)),2)+ROUND((ROUND(((Source!AE1410-(Source!EU1410))*Source!AV1410*Source!I1410),2)),2))+ROUND((ROUND((Source!AF1410*Source!AV1410*Source!I1410),2)),2)</f>
        <v>16219.17</v>
      </c>
      <c r="K1622" s="10">
        <f>IF(Source!BC1410&lt;&gt; 0, Source!BC1410, 1)</f>
        <v>10.74</v>
      </c>
      <c r="L1622" s="29">
        <f>Source!O1410</f>
        <v>174193.89</v>
      </c>
      <c r="Q1622">
        <f>ROUND((Source!DN1410/100)*ROUND((ROUND((Source!AF1410*Source!AV1410*Source!I1410),2)),2), 2)</f>
        <v>0</v>
      </c>
      <c r="R1622">
        <f>Source!X1410</f>
        <v>0</v>
      </c>
      <c r="S1622">
        <f>ROUND((Source!DO1410/100)*ROUND((ROUND((Source!AF1410*Source!AV1410*Source!I1410),2)),2), 2)</f>
        <v>0</v>
      </c>
      <c r="T1622">
        <f>Source!Y1410</f>
        <v>0</v>
      </c>
      <c r="U1622">
        <f>ROUND((175/100)*ROUND((ROUND((Source!AE1410*Source!AV1410*Source!I1410),2)),2), 2)</f>
        <v>0</v>
      </c>
      <c r="V1622">
        <f>ROUND((160/100)*ROUND(ROUND((ROUND((Source!AE1410*Source!AV1410*Source!I1410),2)*Source!BS1410),2), 2), 2)</f>
        <v>0</v>
      </c>
      <c r="X1622">
        <f>IF(Source!BI1410&lt;=1,J1622, 0)</f>
        <v>16219.17</v>
      </c>
      <c r="Y1622">
        <f>IF(Source!BI1410=2,J1622, 0)</f>
        <v>0</v>
      </c>
      <c r="Z1622">
        <f>IF(Source!BI1410=3,J1622, 0)</f>
        <v>0</v>
      </c>
      <c r="AA1622">
        <f>IF(Source!BI1410=4,J1622, 0)</f>
        <v>0</v>
      </c>
    </row>
    <row r="1623" spans="1:27" ht="14.25" x14ac:dyDescent="0.2">
      <c r="A1623" s="26"/>
      <c r="B1623" s="26"/>
      <c r="C1623" s="26"/>
      <c r="D1623" s="26" t="s">
        <v>314</v>
      </c>
      <c r="E1623" s="27" t="s">
        <v>315</v>
      </c>
      <c r="F1623" s="10">
        <f>Source!DN1408</f>
        <v>104</v>
      </c>
      <c r="G1623" s="29"/>
      <c r="H1623" s="28"/>
      <c r="I1623" s="10"/>
      <c r="J1623" s="29">
        <f>SUM(Q1615:Q1622)</f>
        <v>4380.8599999999997</v>
      </c>
      <c r="K1623" s="10">
        <f>Source!BZ1408</f>
        <v>87</v>
      </c>
      <c r="L1623" s="29">
        <f>SUM(R1615:R1622)</f>
        <v>96713.06</v>
      </c>
    </row>
    <row r="1624" spans="1:27" ht="14.25" x14ac:dyDescent="0.2">
      <c r="A1624" s="26"/>
      <c r="B1624" s="26"/>
      <c r="C1624" s="26"/>
      <c r="D1624" s="26" t="s">
        <v>316</v>
      </c>
      <c r="E1624" s="27" t="s">
        <v>315</v>
      </c>
      <c r="F1624" s="10">
        <f>Source!DO1408</f>
        <v>79</v>
      </c>
      <c r="G1624" s="29"/>
      <c r="H1624" s="28"/>
      <c r="I1624" s="10"/>
      <c r="J1624" s="29">
        <f>SUM(S1615:S1623)</f>
        <v>3327.77</v>
      </c>
      <c r="K1624" s="10">
        <f>Source!CA1408</f>
        <v>41</v>
      </c>
      <c r="L1624" s="29">
        <f>SUM(T1615:T1623)</f>
        <v>45577.42</v>
      </c>
    </row>
    <row r="1625" spans="1:27" ht="14.25" x14ac:dyDescent="0.2">
      <c r="A1625" s="26"/>
      <c r="B1625" s="26"/>
      <c r="C1625" s="26"/>
      <c r="D1625" s="26" t="s">
        <v>325</v>
      </c>
      <c r="E1625" s="27" t="s">
        <v>315</v>
      </c>
      <c r="F1625" s="10">
        <f>175</f>
        <v>175</v>
      </c>
      <c r="G1625" s="29"/>
      <c r="H1625" s="28"/>
      <c r="I1625" s="10"/>
      <c r="J1625" s="29">
        <f>SUM(U1615:U1624)</f>
        <v>826.51</v>
      </c>
      <c r="K1625" s="10">
        <f>160</f>
        <v>160</v>
      </c>
      <c r="L1625" s="29">
        <f>SUM(V1615:V1624)</f>
        <v>19941.97</v>
      </c>
    </row>
    <row r="1626" spans="1:27" ht="14.25" x14ac:dyDescent="0.2">
      <c r="A1626" s="34"/>
      <c r="B1626" s="34"/>
      <c r="C1626" s="34"/>
      <c r="D1626" s="34" t="s">
        <v>317</v>
      </c>
      <c r="E1626" s="35" t="s">
        <v>318</v>
      </c>
      <c r="F1626" s="36">
        <f>Source!AQ1408</f>
        <v>53</v>
      </c>
      <c r="G1626" s="37"/>
      <c r="H1626" s="38" t="str">
        <f>Source!DI1408</f>
        <v>)*1,15</v>
      </c>
      <c r="I1626" s="36">
        <f>Source!AV1408</f>
        <v>1</v>
      </c>
      <c r="J1626" s="37">
        <f>Source!U1408</f>
        <v>324.02848499999999</v>
      </c>
      <c r="K1626" s="36"/>
      <c r="L1626" s="37"/>
    </row>
    <row r="1627" spans="1:27" ht="15" x14ac:dyDescent="0.25">
      <c r="A1627" s="39"/>
      <c r="B1627" s="39"/>
      <c r="C1627" s="39"/>
      <c r="D1627" s="40" t="s">
        <v>319</v>
      </c>
      <c r="E1627" s="39"/>
      <c r="F1627" s="39"/>
      <c r="G1627" s="39"/>
      <c r="H1627" s="39"/>
      <c r="I1627" s="76">
        <f>J1617+J1618+J1620+J1623+J1624+J1625+SUM(J1621:J1622)</f>
        <v>52497.97</v>
      </c>
      <c r="J1627" s="76"/>
      <c r="K1627" s="76">
        <f>L1617+L1618+L1620+L1623+L1624+L1625+SUM(L1621:L1622)</f>
        <v>672160.64</v>
      </c>
      <c r="L1627" s="76"/>
      <c r="O1627" s="32">
        <f>J1617+J1618+J1620+J1623+J1624+J1625+SUM(J1621:J1622)</f>
        <v>52497.97</v>
      </c>
      <c r="P1627" s="32">
        <f>L1617+L1618+L1620+L1623+L1624+L1625+SUM(L1621:L1622)</f>
        <v>672160.64</v>
      </c>
      <c r="X1627">
        <f>IF(Source!BI1408&lt;=1,J1617+J1618+J1620+J1623+J1624+J1625-0, 0)</f>
        <v>18271.689999999999</v>
      </c>
      <c r="Y1627">
        <f>IF(Source!BI1408=2,J1617+J1618+J1620+J1623+J1624+J1625-0, 0)</f>
        <v>0</v>
      </c>
      <c r="Z1627">
        <f>IF(Source!BI1408=3,J1617+J1618+J1620+J1623+J1624+J1625-0, 0)</f>
        <v>0</v>
      </c>
      <c r="AA1627">
        <f>IF(Source!BI1408=4,J1617+J1618+J1620+J1623+J1624+J1625,0)</f>
        <v>0</v>
      </c>
    </row>
    <row r="1629" spans="1:27" ht="99.75" x14ac:dyDescent="0.2">
      <c r="A1629" s="26">
        <v>6</v>
      </c>
      <c r="B1629" s="26">
        <v>6</v>
      </c>
      <c r="C1629" s="26" t="str">
        <f>Source!F1411</f>
        <v>3.12-3-10</v>
      </c>
      <c r="D1629" s="26" t="s">
        <v>150</v>
      </c>
      <c r="E1629" s="27" t="str">
        <f>Source!H1411</f>
        <v>100 м2</v>
      </c>
      <c r="F1629" s="10">
        <f>Source!I1411</f>
        <v>2.0500000000000001E-2</v>
      </c>
      <c r="G1629" s="29"/>
      <c r="H1629" s="28"/>
      <c r="I1629" s="10"/>
      <c r="J1629" s="29"/>
      <c r="K1629" s="10"/>
      <c r="L1629" s="29"/>
      <c r="Q1629">
        <f>ROUND((Source!DN1411/100)*ROUND((ROUND((Source!AF1411*Source!AV1411*Source!I1411),2)),2), 2)</f>
        <v>24.19</v>
      </c>
      <c r="R1629">
        <f>Source!X1411</f>
        <v>534.03</v>
      </c>
      <c r="S1629">
        <f>ROUND((Source!DO1411/100)*ROUND((ROUND((Source!AF1411*Source!AV1411*Source!I1411),2)),2), 2)</f>
        <v>18.38</v>
      </c>
      <c r="T1629">
        <f>Source!Y1411</f>
        <v>251.67</v>
      </c>
      <c r="U1629">
        <f>ROUND((175/100)*ROUND((ROUND((Source!AE1411*Source!AV1411*Source!I1411),2)),2), 2)</f>
        <v>0.37</v>
      </c>
      <c r="V1629">
        <f>ROUND((160/100)*ROUND(ROUND((ROUND((Source!AE1411*Source!AV1411*Source!I1411),2)*Source!BS1411),2), 2), 2)</f>
        <v>8.86</v>
      </c>
    </row>
    <row r="1630" spans="1:27" x14ac:dyDescent="0.2">
      <c r="D1630" s="30" t="str">
        <f>"Объем: "&amp;Source!I1411&amp;"=2,05/"&amp;"100"</f>
        <v>Объем: 0,0205=2,05/100</v>
      </c>
    </row>
    <row r="1631" spans="1:27" ht="14.25" x14ac:dyDescent="0.2">
      <c r="A1631" s="26"/>
      <c r="B1631" s="26"/>
      <c r="C1631" s="26"/>
      <c r="D1631" s="26" t="s">
        <v>313</v>
      </c>
      <c r="E1631" s="27"/>
      <c r="F1631" s="10"/>
      <c r="G1631" s="29">
        <f>Source!AO1411</f>
        <v>986.85</v>
      </c>
      <c r="H1631" s="28" t="str">
        <f>Source!DG1411</f>
        <v>)*1,15</v>
      </c>
      <c r="I1631" s="10">
        <f>Source!AV1411</f>
        <v>1</v>
      </c>
      <c r="J1631" s="29">
        <f>ROUND((ROUND((Source!AF1411*Source!AV1411*Source!I1411),2)),2)</f>
        <v>23.26</v>
      </c>
      <c r="K1631" s="10">
        <f>IF(Source!BA1411&lt;&gt; 0, Source!BA1411, 1)</f>
        <v>26.39</v>
      </c>
      <c r="L1631" s="29">
        <f>Source!S1411</f>
        <v>613.83000000000004</v>
      </c>
      <c r="W1631">
        <f>J1631</f>
        <v>23.26</v>
      </c>
    </row>
    <row r="1632" spans="1:27" ht="14.25" x14ac:dyDescent="0.2">
      <c r="A1632" s="26"/>
      <c r="B1632" s="26"/>
      <c r="C1632" s="26"/>
      <c r="D1632" s="26" t="s">
        <v>322</v>
      </c>
      <c r="E1632" s="27"/>
      <c r="F1632" s="10"/>
      <c r="G1632" s="29">
        <f>Source!AM1411</f>
        <v>50.84</v>
      </c>
      <c r="H1632" s="28" t="str">
        <f>Source!DE1411</f>
        <v>)*1,25</v>
      </c>
      <c r="I1632" s="10">
        <f>Source!AV1411</f>
        <v>1</v>
      </c>
      <c r="J1632" s="29">
        <f>(ROUND((ROUND((((Source!ET1411*1.25))*Source!AV1411*Source!I1411),2)),2)+ROUND((ROUND(((Source!AE1411-((Source!EU1411*1.25)))*Source!AV1411*Source!I1411),2)),2))</f>
        <v>1.3</v>
      </c>
      <c r="K1632" s="10">
        <f>IF(Source!BB1411&lt;&gt; 0, Source!BB1411, 1)</f>
        <v>9.3800000000000008</v>
      </c>
      <c r="L1632" s="29">
        <f>Source!Q1411</f>
        <v>12.19</v>
      </c>
    </row>
    <row r="1633" spans="1:27" ht="14.25" x14ac:dyDescent="0.2">
      <c r="A1633" s="26"/>
      <c r="B1633" s="26"/>
      <c r="C1633" s="26"/>
      <c r="D1633" s="26" t="s">
        <v>323</v>
      </c>
      <c r="E1633" s="27"/>
      <c r="F1633" s="10"/>
      <c r="G1633" s="29">
        <f>Source!AN1411</f>
        <v>8.01</v>
      </c>
      <c r="H1633" s="28" t="str">
        <f>Source!DF1411</f>
        <v>)*1,25</v>
      </c>
      <c r="I1633" s="10">
        <f>Source!AV1411</f>
        <v>1</v>
      </c>
      <c r="J1633" s="41">
        <f>ROUND((ROUND((Source!AE1411*Source!AV1411*Source!I1411),2)),2)</f>
        <v>0.21</v>
      </c>
      <c r="K1633" s="10">
        <f>IF(Source!BS1411&lt;&gt; 0, Source!BS1411, 1)</f>
        <v>26.39</v>
      </c>
      <c r="L1633" s="41">
        <f>Source!R1411</f>
        <v>5.54</v>
      </c>
      <c r="W1633">
        <f>J1633</f>
        <v>0.21</v>
      </c>
    </row>
    <row r="1634" spans="1:27" ht="14.25" x14ac:dyDescent="0.2">
      <c r="A1634" s="26"/>
      <c r="B1634" s="26"/>
      <c r="C1634" s="26"/>
      <c r="D1634" s="26" t="s">
        <v>324</v>
      </c>
      <c r="E1634" s="27"/>
      <c r="F1634" s="10"/>
      <c r="G1634" s="29">
        <f>Source!AL1411</f>
        <v>7205.92</v>
      </c>
      <c r="H1634" s="28" t="str">
        <f>Source!DD1411</f>
        <v/>
      </c>
      <c r="I1634" s="10">
        <f>Source!AW1411</f>
        <v>1</v>
      </c>
      <c r="J1634" s="29">
        <f>ROUND((ROUND((Source!AC1411*Source!AW1411*Source!I1411),2)),2)</f>
        <v>147.72</v>
      </c>
      <c r="K1634" s="10">
        <f>IF(Source!BC1411&lt;&gt; 0, Source!BC1411, 1)</f>
        <v>1.95</v>
      </c>
      <c r="L1634" s="29">
        <f>Source!P1411</f>
        <v>288.05</v>
      </c>
    </row>
    <row r="1635" spans="1:27" ht="199.5" x14ac:dyDescent="0.2">
      <c r="A1635" s="26" t="s">
        <v>152</v>
      </c>
      <c r="B1635" s="26" t="s">
        <v>152</v>
      </c>
      <c r="C1635" s="26" t="str">
        <f>Source!F1412</f>
        <v>1.1-1-1312</v>
      </c>
      <c r="D1635" s="26" t="s">
        <v>282</v>
      </c>
      <c r="E1635" s="27" t="str">
        <f>Source!H1412</f>
        <v>м2</v>
      </c>
      <c r="F1635" s="10">
        <f>Source!I1412</f>
        <v>2.7681150000000003</v>
      </c>
      <c r="G1635" s="29">
        <f>Source!AK1412</f>
        <v>25.09</v>
      </c>
      <c r="H1635" s="31" t="s">
        <v>3</v>
      </c>
      <c r="I1635" s="10">
        <f>Source!AW1412</f>
        <v>1</v>
      </c>
      <c r="J1635" s="29">
        <f>ROUND((ROUND((Source!AC1412*Source!AW1412*Source!I1412),2)),2)+(ROUND((ROUND(((Source!ET1412)*Source!AV1412*Source!I1412),2)),2)+ROUND((ROUND(((Source!AE1412-(Source!EU1412))*Source!AV1412*Source!I1412),2)),2))+ROUND((ROUND((Source!AF1412*Source!AV1412*Source!I1412),2)),2)</f>
        <v>69.45</v>
      </c>
      <c r="K1635" s="10">
        <f>IF(Source!BC1412&lt;&gt; 0, Source!BC1412, 1)</f>
        <v>10.5</v>
      </c>
      <c r="L1635" s="29">
        <f>Source!O1412</f>
        <v>729.23</v>
      </c>
      <c r="Q1635">
        <f>ROUND((Source!DN1412/100)*ROUND((ROUND((Source!AF1412*Source!AV1412*Source!I1412),2)),2), 2)</f>
        <v>0</v>
      </c>
      <c r="R1635">
        <f>Source!X1412</f>
        <v>0</v>
      </c>
      <c r="S1635">
        <f>ROUND((Source!DO1412/100)*ROUND((ROUND((Source!AF1412*Source!AV1412*Source!I1412),2)),2), 2)</f>
        <v>0</v>
      </c>
      <c r="T1635">
        <f>Source!Y1412</f>
        <v>0</v>
      </c>
      <c r="U1635">
        <f>ROUND((175/100)*ROUND((ROUND((Source!AE1412*Source!AV1412*Source!I1412),2)),2), 2)</f>
        <v>0</v>
      </c>
      <c r="V1635">
        <f>ROUND((160/100)*ROUND(ROUND((ROUND((Source!AE1412*Source!AV1412*Source!I1412),2)*Source!BS1412),2), 2), 2)</f>
        <v>0</v>
      </c>
      <c r="X1635">
        <f>IF(Source!BI1412&lt;=1,J1635, 0)</f>
        <v>69.45</v>
      </c>
      <c r="Y1635">
        <f>IF(Source!BI1412=2,J1635, 0)</f>
        <v>0</v>
      </c>
      <c r="Z1635">
        <f>IF(Source!BI1412=3,J1635, 0)</f>
        <v>0</v>
      </c>
      <c r="AA1635">
        <f>IF(Source!BI1412=4,J1635, 0)</f>
        <v>0</v>
      </c>
    </row>
    <row r="1636" spans="1:27" ht="228" x14ac:dyDescent="0.2">
      <c r="A1636" s="26" t="s">
        <v>153</v>
      </c>
      <c r="B1636" s="26" t="s">
        <v>153</v>
      </c>
      <c r="C1636" s="26" t="str">
        <f>Source!F1413</f>
        <v>1.1-1-1313</v>
      </c>
      <c r="D1636" s="26" t="s">
        <v>283</v>
      </c>
      <c r="E1636" s="27" t="str">
        <f>Source!H1413</f>
        <v>м2</v>
      </c>
      <c r="F1636" s="10">
        <f>Source!I1413</f>
        <v>1.235535</v>
      </c>
      <c r="G1636" s="29">
        <f>Source!AK1413</f>
        <v>23.06</v>
      </c>
      <c r="H1636" s="31" t="s">
        <v>3</v>
      </c>
      <c r="I1636" s="10">
        <f>Source!AW1413</f>
        <v>1</v>
      </c>
      <c r="J1636" s="29">
        <f>ROUND((ROUND((Source!AC1413*Source!AW1413*Source!I1413),2)),2)+(ROUND((ROUND(((Source!ET1413)*Source!AV1413*Source!I1413),2)),2)+ROUND((ROUND(((Source!AE1413-(Source!EU1413))*Source!AV1413*Source!I1413),2)),2))+ROUND((ROUND((Source!AF1413*Source!AV1413*Source!I1413),2)),2)</f>
        <v>28.49</v>
      </c>
      <c r="K1636" s="10">
        <f>IF(Source!BC1413&lt;&gt; 0, Source!BC1413, 1)</f>
        <v>10.74</v>
      </c>
      <c r="L1636" s="29">
        <f>Source!O1413</f>
        <v>305.98</v>
      </c>
      <c r="Q1636">
        <f>ROUND((Source!DN1413/100)*ROUND((ROUND((Source!AF1413*Source!AV1413*Source!I1413),2)),2), 2)</f>
        <v>0</v>
      </c>
      <c r="R1636">
        <f>Source!X1413</f>
        <v>0</v>
      </c>
      <c r="S1636">
        <f>ROUND((Source!DO1413/100)*ROUND((ROUND((Source!AF1413*Source!AV1413*Source!I1413),2)),2), 2)</f>
        <v>0</v>
      </c>
      <c r="T1636">
        <f>Source!Y1413</f>
        <v>0</v>
      </c>
      <c r="U1636">
        <f>ROUND((175/100)*ROUND((ROUND((Source!AE1413*Source!AV1413*Source!I1413),2)),2), 2)</f>
        <v>0</v>
      </c>
      <c r="V1636">
        <f>ROUND((160/100)*ROUND(ROUND((ROUND((Source!AE1413*Source!AV1413*Source!I1413),2)*Source!BS1413),2), 2), 2)</f>
        <v>0</v>
      </c>
      <c r="X1636">
        <f>IF(Source!BI1413&lt;=1,J1636, 0)</f>
        <v>28.49</v>
      </c>
      <c r="Y1636">
        <f>IF(Source!BI1413=2,J1636, 0)</f>
        <v>0</v>
      </c>
      <c r="Z1636">
        <f>IF(Source!BI1413=3,J1636, 0)</f>
        <v>0</v>
      </c>
      <c r="AA1636">
        <f>IF(Source!BI1413=4,J1636, 0)</f>
        <v>0</v>
      </c>
    </row>
    <row r="1637" spans="1:27" ht="14.25" x14ac:dyDescent="0.2">
      <c r="A1637" s="26"/>
      <c r="B1637" s="26"/>
      <c r="C1637" s="26"/>
      <c r="D1637" s="26" t="s">
        <v>314</v>
      </c>
      <c r="E1637" s="27" t="s">
        <v>315</v>
      </c>
      <c r="F1637" s="10">
        <f>Source!DN1411</f>
        <v>104</v>
      </c>
      <c r="G1637" s="29"/>
      <c r="H1637" s="28"/>
      <c r="I1637" s="10"/>
      <c r="J1637" s="29">
        <f>SUM(Q1629:Q1636)</f>
        <v>24.19</v>
      </c>
      <c r="K1637" s="10">
        <f>Source!BZ1411</f>
        <v>87</v>
      </c>
      <c r="L1637" s="29">
        <f>SUM(R1629:R1636)</f>
        <v>534.03</v>
      </c>
    </row>
    <row r="1638" spans="1:27" ht="14.25" x14ac:dyDescent="0.2">
      <c r="A1638" s="26"/>
      <c r="B1638" s="26"/>
      <c r="C1638" s="26"/>
      <c r="D1638" s="26" t="s">
        <v>316</v>
      </c>
      <c r="E1638" s="27" t="s">
        <v>315</v>
      </c>
      <c r="F1638" s="10">
        <f>Source!DO1411</f>
        <v>79</v>
      </c>
      <c r="G1638" s="29"/>
      <c r="H1638" s="28"/>
      <c r="I1638" s="10"/>
      <c r="J1638" s="29">
        <f>SUM(S1629:S1637)</f>
        <v>18.38</v>
      </c>
      <c r="K1638" s="10">
        <f>Source!CA1411</f>
        <v>41</v>
      </c>
      <c r="L1638" s="29">
        <f>SUM(T1629:T1637)</f>
        <v>251.67</v>
      </c>
    </row>
    <row r="1639" spans="1:27" ht="14.25" x14ac:dyDescent="0.2">
      <c r="A1639" s="26"/>
      <c r="B1639" s="26"/>
      <c r="C1639" s="26"/>
      <c r="D1639" s="26" t="s">
        <v>325</v>
      </c>
      <c r="E1639" s="27" t="s">
        <v>315</v>
      </c>
      <c r="F1639" s="10">
        <f>175</f>
        <v>175</v>
      </c>
      <c r="G1639" s="29"/>
      <c r="H1639" s="28"/>
      <c r="I1639" s="10"/>
      <c r="J1639" s="29">
        <f>SUM(U1629:U1638)</f>
        <v>0.37</v>
      </c>
      <c r="K1639" s="10">
        <f>160</f>
        <v>160</v>
      </c>
      <c r="L1639" s="29">
        <f>SUM(V1629:V1638)</f>
        <v>8.86</v>
      </c>
    </row>
    <row r="1640" spans="1:27" ht="14.25" x14ac:dyDescent="0.2">
      <c r="A1640" s="34"/>
      <c r="B1640" s="34"/>
      <c r="C1640" s="34"/>
      <c r="D1640" s="34" t="s">
        <v>317</v>
      </c>
      <c r="E1640" s="35" t="s">
        <v>318</v>
      </c>
      <c r="F1640" s="36">
        <f>Source!AQ1411</f>
        <v>85</v>
      </c>
      <c r="G1640" s="37"/>
      <c r="H1640" s="38" t="str">
        <f>Source!DI1411</f>
        <v>)*1,15</v>
      </c>
      <c r="I1640" s="36">
        <f>Source!AV1411</f>
        <v>1</v>
      </c>
      <c r="J1640" s="37">
        <f>Source!U1411</f>
        <v>2.0038749999999999</v>
      </c>
      <c r="K1640" s="36"/>
      <c r="L1640" s="37"/>
    </row>
    <row r="1641" spans="1:27" ht="15" x14ac:dyDescent="0.25">
      <c r="A1641" s="39"/>
      <c r="B1641" s="39"/>
      <c r="C1641" s="39"/>
      <c r="D1641" s="40" t="s">
        <v>319</v>
      </c>
      <c r="E1641" s="39"/>
      <c r="F1641" s="39"/>
      <c r="G1641" s="39"/>
      <c r="H1641" s="39"/>
      <c r="I1641" s="76">
        <f>J1631+J1632+J1634+J1637+J1638+J1639+SUM(J1635:J1636)</f>
        <v>313.15999999999997</v>
      </c>
      <c r="J1641" s="76"/>
      <c r="K1641" s="76">
        <f>L1631+L1632+L1634+L1637+L1638+L1639+SUM(L1635:L1636)</f>
        <v>2743.84</v>
      </c>
      <c r="L1641" s="76"/>
      <c r="O1641" s="32">
        <f>J1631+J1632+J1634+J1637+J1638+J1639+SUM(J1635:J1636)</f>
        <v>313.15999999999997</v>
      </c>
      <c r="P1641" s="32">
        <f>L1631+L1632+L1634+L1637+L1638+L1639+SUM(L1635:L1636)</f>
        <v>2743.84</v>
      </c>
      <c r="X1641">
        <f>IF(Source!BI1411&lt;=1,J1631+J1632+J1634+J1637+J1638+J1639-0, 0)</f>
        <v>215.22</v>
      </c>
      <c r="Y1641">
        <f>IF(Source!BI1411=2,J1631+J1632+J1634+J1637+J1638+J1639-0, 0)</f>
        <v>0</v>
      </c>
      <c r="Z1641">
        <f>IF(Source!BI1411=3,J1631+J1632+J1634+J1637+J1638+J1639-0, 0)</f>
        <v>0</v>
      </c>
      <c r="AA1641">
        <f>IF(Source!BI1411=4,J1631+J1632+J1634+J1637+J1638+J1639,0)</f>
        <v>0</v>
      </c>
    </row>
    <row r="1644" spans="1:27" ht="16.5" x14ac:dyDescent="0.25">
      <c r="A1644" s="75" t="str">
        <f>CONCATENATE("Подраздел: ",IF(Source!G1415&lt;&gt;"Новый подраздел", Source!G1415, ""))</f>
        <v>Подраздел: Кровля тех. этажа в/о В/5-9</v>
      </c>
      <c r="B1644" s="75"/>
      <c r="C1644" s="75"/>
      <c r="D1644" s="75"/>
      <c r="E1644" s="75"/>
      <c r="F1644" s="75"/>
      <c r="G1644" s="75"/>
      <c r="H1644" s="75"/>
      <c r="I1644" s="75"/>
      <c r="J1644" s="75"/>
      <c r="K1644" s="75"/>
      <c r="L1644" s="75"/>
    </row>
    <row r="1645" spans="1:27" ht="42.75" x14ac:dyDescent="0.2">
      <c r="A1645" s="26">
        <v>1</v>
      </c>
      <c r="B1645" s="26">
        <v>1</v>
      </c>
      <c r="C1645" s="26" t="str">
        <f>Source!F1419</f>
        <v>6.61-26-1</v>
      </c>
      <c r="D1645" s="26" t="s">
        <v>21</v>
      </c>
      <c r="E1645" s="27" t="str">
        <f>Source!H1419</f>
        <v>100 м2</v>
      </c>
      <c r="F1645" s="10">
        <f>Source!I1419</f>
        <v>6.0000000000000001E-3</v>
      </c>
      <c r="G1645" s="29"/>
      <c r="H1645" s="28"/>
      <c r="I1645" s="10"/>
      <c r="J1645" s="29"/>
      <c r="K1645" s="10"/>
      <c r="L1645" s="29"/>
      <c r="Q1645">
        <f>ROUND((Source!DN1419/100)*ROUND((ROUND((Source!AF1419*Source!AV1419*Source!I1419),2)),2), 2)</f>
        <v>2.82</v>
      </c>
      <c r="R1645">
        <f>Source!X1419</f>
        <v>65.209999999999994</v>
      </c>
      <c r="S1645">
        <f>ROUND((Source!DO1419/100)*ROUND((ROUND((Source!AF1419*Source!AV1419*Source!I1419),2)),2), 2)</f>
        <v>1.94</v>
      </c>
      <c r="T1645">
        <f>Source!Y1419</f>
        <v>38.200000000000003</v>
      </c>
      <c r="U1645">
        <f>ROUND((175/100)*ROUND((ROUND((Source!AE1419*Source!AV1419*Source!I1419),2)),2), 2)</f>
        <v>0</v>
      </c>
      <c r="V1645">
        <f>ROUND((160/100)*ROUND(ROUND((ROUND((Source!AE1419*Source!AV1419*Source!I1419),2)*Source!BS1419),2), 2), 2)</f>
        <v>0</v>
      </c>
    </row>
    <row r="1646" spans="1:27" x14ac:dyDescent="0.2">
      <c r="D1646" s="30" t="str">
        <f>"Объем: "&amp;Source!I1419&amp;"=0,6/"&amp;"100"</f>
        <v>Объем: 0,006=0,6/100</v>
      </c>
    </row>
    <row r="1647" spans="1:27" ht="14.25" x14ac:dyDescent="0.2">
      <c r="A1647" s="26"/>
      <c r="B1647" s="26"/>
      <c r="C1647" s="26"/>
      <c r="D1647" s="26" t="s">
        <v>313</v>
      </c>
      <c r="E1647" s="27"/>
      <c r="F1647" s="10"/>
      <c r="G1647" s="29">
        <f>Source!AO1419</f>
        <v>587.65</v>
      </c>
      <c r="H1647" s="28" t="str">
        <f>Source!DG1419</f>
        <v/>
      </c>
      <c r="I1647" s="10">
        <f>Source!AV1419</f>
        <v>1</v>
      </c>
      <c r="J1647" s="29">
        <f>ROUND((ROUND((Source!AF1419*Source!AV1419*Source!I1419),2)),2)</f>
        <v>3.53</v>
      </c>
      <c r="K1647" s="10">
        <f>IF(Source!BA1419&lt;&gt; 0, Source!BA1419, 1)</f>
        <v>26.39</v>
      </c>
      <c r="L1647" s="29">
        <f>Source!S1419</f>
        <v>93.16</v>
      </c>
      <c r="W1647">
        <f>J1647</f>
        <v>3.53</v>
      </c>
    </row>
    <row r="1648" spans="1:27" ht="28.5" x14ac:dyDescent="0.2">
      <c r="A1648" s="26" t="s">
        <v>27</v>
      </c>
      <c r="B1648" s="26" t="s">
        <v>27</v>
      </c>
      <c r="C1648" s="26" t="str">
        <f>Source!F1420</f>
        <v>9999990001</v>
      </c>
      <c r="D1648" s="26" t="s">
        <v>29</v>
      </c>
      <c r="E1648" s="27" t="str">
        <f>Source!H1420</f>
        <v>т</v>
      </c>
      <c r="F1648" s="10">
        <f>Source!I1420</f>
        <v>-2.76E-2</v>
      </c>
      <c r="G1648" s="29">
        <f>Source!AK1420</f>
        <v>0</v>
      </c>
      <c r="H1648" s="31" t="s">
        <v>3</v>
      </c>
      <c r="I1648" s="10">
        <f>Source!AW1420</f>
        <v>1</v>
      </c>
      <c r="J1648" s="29">
        <f>ROUND((ROUND((Source!AC1420*Source!AW1420*Source!I1420),2)),2)+(ROUND((ROUND(((Source!ET1420)*Source!AV1420*Source!I1420),2)),2)+ROUND((ROUND(((Source!AE1420-(Source!EU1420))*Source!AV1420*Source!I1420),2)),2))+ROUND((ROUND((Source!AF1420*Source!AV1420*Source!I1420),2)),2)</f>
        <v>0</v>
      </c>
      <c r="K1648" s="10">
        <f>IF(Source!BC1420&lt;&gt; 0, Source!BC1420, 1)</f>
        <v>1</v>
      </c>
      <c r="L1648" s="29">
        <f>Source!O1420</f>
        <v>0</v>
      </c>
      <c r="Q1648">
        <f>ROUND((Source!DN1420/100)*ROUND((ROUND((Source!AF1420*Source!AV1420*Source!I1420),2)),2), 2)</f>
        <v>0</v>
      </c>
      <c r="R1648">
        <f>Source!X1420</f>
        <v>0</v>
      </c>
      <c r="S1648">
        <f>ROUND((Source!DO1420/100)*ROUND((ROUND((Source!AF1420*Source!AV1420*Source!I1420),2)),2), 2)</f>
        <v>0</v>
      </c>
      <c r="T1648">
        <f>Source!Y1420</f>
        <v>0</v>
      </c>
      <c r="U1648">
        <f>ROUND((175/100)*ROUND((ROUND((Source!AE1420*Source!AV1420*Source!I1420),2)),2), 2)</f>
        <v>0</v>
      </c>
      <c r="V1648">
        <f>ROUND((160/100)*ROUND(ROUND((ROUND((Source!AE1420*Source!AV1420*Source!I1420),2)*Source!BS1420),2), 2), 2)</f>
        <v>0</v>
      </c>
      <c r="X1648">
        <f>IF(Source!BI1420&lt;=1,J1648, 0)</f>
        <v>0</v>
      </c>
      <c r="Y1648">
        <f>IF(Source!BI1420=2,J1648, 0)</f>
        <v>0</v>
      </c>
      <c r="Z1648">
        <f>IF(Source!BI1420=3,J1648, 0)</f>
        <v>0</v>
      </c>
      <c r="AA1648">
        <f>IF(Source!BI1420=4,J1648, 0)</f>
        <v>0</v>
      </c>
    </row>
    <row r="1649" spans="1:27" ht="14.25" x14ac:dyDescent="0.2">
      <c r="A1649" s="26"/>
      <c r="B1649" s="26"/>
      <c r="C1649" s="26"/>
      <c r="D1649" s="26" t="s">
        <v>314</v>
      </c>
      <c r="E1649" s="27" t="s">
        <v>315</v>
      </c>
      <c r="F1649" s="10">
        <f>Source!DN1419</f>
        <v>80</v>
      </c>
      <c r="G1649" s="29"/>
      <c r="H1649" s="28"/>
      <c r="I1649" s="10"/>
      <c r="J1649" s="29">
        <f>SUM(Q1645:Q1648)</f>
        <v>2.82</v>
      </c>
      <c r="K1649" s="10">
        <f>Source!BZ1419</f>
        <v>70</v>
      </c>
      <c r="L1649" s="29">
        <f>SUM(R1645:R1648)</f>
        <v>65.209999999999994</v>
      </c>
    </row>
    <row r="1650" spans="1:27" ht="14.25" x14ac:dyDescent="0.2">
      <c r="A1650" s="26"/>
      <c r="B1650" s="26"/>
      <c r="C1650" s="26"/>
      <c r="D1650" s="26" t="s">
        <v>316</v>
      </c>
      <c r="E1650" s="27" t="s">
        <v>315</v>
      </c>
      <c r="F1650" s="10">
        <f>Source!DO1419</f>
        <v>55</v>
      </c>
      <c r="G1650" s="29"/>
      <c r="H1650" s="28"/>
      <c r="I1650" s="10"/>
      <c r="J1650" s="29">
        <f>SUM(S1645:S1649)</f>
        <v>1.94</v>
      </c>
      <c r="K1650" s="10">
        <f>Source!CA1419</f>
        <v>41</v>
      </c>
      <c r="L1650" s="29">
        <f>SUM(T1645:T1649)</f>
        <v>38.200000000000003</v>
      </c>
    </row>
    <row r="1651" spans="1:27" ht="14.25" x14ac:dyDescent="0.2">
      <c r="A1651" s="34"/>
      <c r="B1651" s="34"/>
      <c r="C1651" s="34"/>
      <c r="D1651" s="34" t="s">
        <v>317</v>
      </c>
      <c r="E1651" s="35" t="s">
        <v>318</v>
      </c>
      <c r="F1651" s="36">
        <f>Source!AQ1419</f>
        <v>57.5</v>
      </c>
      <c r="G1651" s="37"/>
      <c r="H1651" s="38" t="str">
        <f>Source!DI1419</f>
        <v/>
      </c>
      <c r="I1651" s="36">
        <f>Source!AV1419</f>
        <v>1</v>
      </c>
      <c r="J1651" s="37">
        <f>Source!U1419</f>
        <v>0.34500000000000003</v>
      </c>
      <c r="K1651" s="36"/>
      <c r="L1651" s="37"/>
    </row>
    <row r="1652" spans="1:27" ht="15" x14ac:dyDescent="0.25">
      <c r="A1652" s="39"/>
      <c r="B1652" s="39"/>
      <c r="C1652" s="39"/>
      <c r="D1652" s="40" t="s">
        <v>319</v>
      </c>
      <c r="E1652" s="39"/>
      <c r="F1652" s="39"/>
      <c r="G1652" s="39"/>
      <c r="H1652" s="39"/>
      <c r="I1652" s="76">
        <f>J1647+J1649+J1650+SUM(J1648:J1648)</f>
        <v>8.2899999999999991</v>
      </c>
      <c r="J1652" s="76"/>
      <c r="K1652" s="76">
        <f>L1647+L1649+L1650+SUM(L1648:L1648)</f>
        <v>196.57</v>
      </c>
      <c r="L1652" s="76"/>
      <c r="O1652" s="32">
        <f>J1647+J1649+J1650+SUM(J1648:J1648)</f>
        <v>8.2899999999999991</v>
      </c>
      <c r="P1652" s="32">
        <f>L1647+L1649+L1650+SUM(L1648:L1648)</f>
        <v>196.57</v>
      </c>
      <c r="X1652">
        <f>IF(Source!BI1419&lt;=1,J1647+J1649+J1650-0, 0)</f>
        <v>8.2899999999999991</v>
      </c>
      <c r="Y1652">
        <f>IF(Source!BI1419=2,J1647+J1649+J1650-0, 0)</f>
        <v>0</v>
      </c>
      <c r="Z1652">
        <f>IF(Source!BI1419=3,J1647+J1649+J1650-0, 0)</f>
        <v>0</v>
      </c>
      <c r="AA1652">
        <f>IF(Source!BI1419=4,J1647+J1649+J1650,0)</f>
        <v>0</v>
      </c>
    </row>
    <row r="1654" spans="1:27" ht="42.75" x14ac:dyDescent="0.2">
      <c r="A1654" s="26">
        <v>2</v>
      </c>
      <c r="B1654" s="26">
        <v>2</v>
      </c>
      <c r="C1654" s="26" t="str">
        <f>Source!F1421</f>
        <v>6.62-31-1</v>
      </c>
      <c r="D1654" s="26" t="s">
        <v>33</v>
      </c>
      <c r="E1654" s="27" t="str">
        <f>Source!H1421</f>
        <v>1 м2 поверхности</v>
      </c>
      <c r="F1654" s="10">
        <f>Source!I1421</f>
        <v>0.35</v>
      </c>
      <c r="G1654" s="29"/>
      <c r="H1654" s="28"/>
      <c r="I1654" s="10"/>
      <c r="J1654" s="29"/>
      <c r="K1654" s="10"/>
      <c r="L1654" s="29"/>
      <c r="Q1654">
        <f>ROUND((Source!DN1421/100)*ROUND((ROUND((Source!AF1421*Source!AV1421*Source!I1421),2)),2), 2)</f>
        <v>2.15</v>
      </c>
      <c r="R1654">
        <f>Source!X1421</f>
        <v>47.09</v>
      </c>
      <c r="S1654">
        <f>ROUND((Source!DO1421/100)*ROUND((ROUND((Source!AF1421*Source!AV1421*Source!I1421),2)),2), 2)</f>
        <v>1.38</v>
      </c>
      <c r="T1654">
        <f>Source!Y1421</f>
        <v>23.26</v>
      </c>
      <c r="U1654">
        <f>ROUND((175/100)*ROUND((ROUND((Source!AE1421*Source!AV1421*Source!I1421),2)),2), 2)</f>
        <v>0</v>
      </c>
      <c r="V1654">
        <f>ROUND((160/100)*ROUND(ROUND((ROUND((Source!AE1421*Source!AV1421*Source!I1421),2)*Source!BS1421),2), 2), 2)</f>
        <v>0</v>
      </c>
    </row>
    <row r="1655" spans="1:27" ht="14.25" x14ac:dyDescent="0.2">
      <c r="A1655" s="26"/>
      <c r="B1655" s="26"/>
      <c r="C1655" s="26"/>
      <c r="D1655" s="26" t="s">
        <v>313</v>
      </c>
      <c r="E1655" s="27"/>
      <c r="F1655" s="10"/>
      <c r="G1655" s="29">
        <f>Source!AO1421</f>
        <v>6.13</v>
      </c>
      <c r="H1655" s="28" t="str">
        <f>Source!DG1421</f>
        <v/>
      </c>
      <c r="I1655" s="10">
        <f>Source!AV1421</f>
        <v>1</v>
      </c>
      <c r="J1655" s="29">
        <f>ROUND((ROUND((Source!AF1421*Source!AV1421*Source!I1421),2)),2)</f>
        <v>2.15</v>
      </c>
      <c r="K1655" s="10">
        <f>IF(Source!BA1421&lt;&gt; 0, Source!BA1421, 1)</f>
        <v>26.39</v>
      </c>
      <c r="L1655" s="29">
        <f>Source!S1421</f>
        <v>56.74</v>
      </c>
      <c r="W1655">
        <f>J1655</f>
        <v>2.15</v>
      </c>
    </row>
    <row r="1656" spans="1:27" ht="14.25" x14ac:dyDescent="0.2">
      <c r="A1656" s="26"/>
      <c r="B1656" s="26"/>
      <c r="C1656" s="26"/>
      <c r="D1656" s="26" t="s">
        <v>314</v>
      </c>
      <c r="E1656" s="27" t="s">
        <v>315</v>
      </c>
      <c r="F1656" s="10">
        <f>Source!DN1421</f>
        <v>100</v>
      </c>
      <c r="G1656" s="29"/>
      <c r="H1656" s="28"/>
      <c r="I1656" s="10"/>
      <c r="J1656" s="29">
        <f>SUM(Q1654:Q1655)</f>
        <v>2.15</v>
      </c>
      <c r="K1656" s="10">
        <f>Source!BZ1421</f>
        <v>83</v>
      </c>
      <c r="L1656" s="29">
        <f>SUM(R1654:R1655)</f>
        <v>47.09</v>
      </c>
    </row>
    <row r="1657" spans="1:27" ht="14.25" x14ac:dyDescent="0.2">
      <c r="A1657" s="26"/>
      <c r="B1657" s="26"/>
      <c r="C1657" s="26"/>
      <c r="D1657" s="26" t="s">
        <v>316</v>
      </c>
      <c r="E1657" s="27" t="s">
        <v>315</v>
      </c>
      <c r="F1657" s="10">
        <f>Source!DO1421</f>
        <v>64</v>
      </c>
      <c r="G1657" s="29"/>
      <c r="H1657" s="28"/>
      <c r="I1657" s="10"/>
      <c r="J1657" s="29">
        <f>SUM(S1654:S1656)</f>
        <v>1.38</v>
      </c>
      <c r="K1657" s="10">
        <f>Source!CA1421</f>
        <v>41</v>
      </c>
      <c r="L1657" s="29">
        <f>SUM(T1654:T1656)</f>
        <v>23.26</v>
      </c>
    </row>
    <row r="1658" spans="1:27" ht="14.25" x14ac:dyDescent="0.2">
      <c r="A1658" s="34"/>
      <c r="B1658" s="34"/>
      <c r="C1658" s="34"/>
      <c r="D1658" s="34" t="s">
        <v>317</v>
      </c>
      <c r="E1658" s="35" t="s">
        <v>318</v>
      </c>
      <c r="F1658" s="36">
        <f>Source!AQ1421</f>
        <v>0.6</v>
      </c>
      <c r="G1658" s="37"/>
      <c r="H1658" s="38" t="str">
        <f>Source!DI1421</f>
        <v/>
      </c>
      <c r="I1658" s="36">
        <f>Source!AV1421</f>
        <v>1</v>
      </c>
      <c r="J1658" s="37">
        <f>Source!U1421</f>
        <v>0.21</v>
      </c>
      <c r="K1658" s="36"/>
      <c r="L1658" s="37"/>
    </row>
    <row r="1659" spans="1:27" ht="15" x14ac:dyDescent="0.25">
      <c r="A1659" s="39"/>
      <c r="B1659" s="39"/>
      <c r="C1659" s="39"/>
      <c r="D1659" s="40" t="s">
        <v>319</v>
      </c>
      <c r="E1659" s="39"/>
      <c r="F1659" s="39"/>
      <c r="G1659" s="39"/>
      <c r="H1659" s="39"/>
      <c r="I1659" s="76">
        <f>J1655+J1656+J1657</f>
        <v>5.68</v>
      </c>
      <c r="J1659" s="76"/>
      <c r="K1659" s="76">
        <f>L1655+L1656+L1657</f>
        <v>127.09000000000002</v>
      </c>
      <c r="L1659" s="76"/>
      <c r="O1659" s="32">
        <f>J1655+J1656+J1657</f>
        <v>5.68</v>
      </c>
      <c r="P1659" s="32">
        <f>L1655+L1656+L1657</f>
        <v>127.09000000000002</v>
      </c>
      <c r="X1659">
        <f>IF(Source!BI1421&lt;=1,J1655+J1656+J1657-0, 0)</f>
        <v>5.68</v>
      </c>
      <c r="Y1659">
        <f>IF(Source!BI1421=2,J1655+J1656+J1657-0, 0)</f>
        <v>0</v>
      </c>
      <c r="Z1659">
        <f>IF(Source!BI1421=3,J1655+J1656+J1657-0, 0)</f>
        <v>0</v>
      </c>
      <c r="AA1659">
        <f>IF(Source!BI1421=4,J1655+J1656+J1657,0)</f>
        <v>0</v>
      </c>
    </row>
    <row r="1661" spans="1:27" ht="28.5" x14ac:dyDescent="0.2">
      <c r="A1661" s="26">
        <v>3</v>
      </c>
      <c r="B1661" s="26">
        <v>3</v>
      </c>
      <c r="C1661" s="26" t="str">
        <f>Source!F1422</f>
        <v>6.58-2-1</v>
      </c>
      <c r="D1661" s="26" t="s">
        <v>40</v>
      </c>
      <c r="E1661" s="27" t="str">
        <f>Source!H1422</f>
        <v>100 м2</v>
      </c>
      <c r="F1661" s="10">
        <f>Source!I1422</f>
        <v>1.2E-2</v>
      </c>
      <c r="G1661" s="29"/>
      <c r="H1661" s="28"/>
      <c r="I1661" s="10"/>
      <c r="J1661" s="29"/>
      <c r="K1661" s="10"/>
      <c r="L1661" s="29"/>
      <c r="Q1661">
        <f>ROUND((Source!DN1422/100)*ROUND((ROUND((Source!AF1422*Source!AV1422*Source!I1422),2)),2), 2)</f>
        <v>1.84</v>
      </c>
      <c r="R1661">
        <f>Source!X1422</f>
        <v>42.49</v>
      </c>
      <c r="S1661">
        <f>ROUND((Source!DO1422/100)*ROUND((ROUND((Source!AF1422*Source!AV1422*Source!I1422),2)),2), 2)</f>
        <v>1.27</v>
      </c>
      <c r="T1661">
        <f>Source!Y1422</f>
        <v>24.89</v>
      </c>
      <c r="U1661">
        <f>ROUND((175/100)*ROUND((ROUND((Source!AE1422*Source!AV1422*Source!I1422),2)),2), 2)</f>
        <v>0</v>
      </c>
      <c r="V1661">
        <f>ROUND((160/100)*ROUND(ROUND((ROUND((Source!AE1422*Source!AV1422*Source!I1422),2)*Source!BS1422),2), 2), 2)</f>
        <v>0</v>
      </c>
    </row>
    <row r="1662" spans="1:27" x14ac:dyDescent="0.2">
      <c r="D1662" s="30" t="str">
        <f>"Объем: "&amp;Source!I1422&amp;"=1,2/"&amp;"100"</f>
        <v>Объем: 0,012=1,2/100</v>
      </c>
    </row>
    <row r="1663" spans="1:27" ht="14.25" x14ac:dyDescent="0.2">
      <c r="A1663" s="26"/>
      <c r="B1663" s="26"/>
      <c r="C1663" s="26"/>
      <c r="D1663" s="26" t="s">
        <v>313</v>
      </c>
      <c r="E1663" s="27"/>
      <c r="F1663" s="10"/>
      <c r="G1663" s="29">
        <f>Source!AO1422</f>
        <v>191.34</v>
      </c>
      <c r="H1663" s="28" t="str">
        <f>Source!DG1422</f>
        <v/>
      </c>
      <c r="I1663" s="10">
        <f>Source!AV1422</f>
        <v>1</v>
      </c>
      <c r="J1663" s="29">
        <f>ROUND((ROUND((Source!AF1422*Source!AV1422*Source!I1422),2)),2)</f>
        <v>2.2999999999999998</v>
      </c>
      <c r="K1663" s="10">
        <f>IF(Source!BA1422&lt;&gt; 0, Source!BA1422, 1)</f>
        <v>26.39</v>
      </c>
      <c r="L1663" s="29">
        <f>Source!S1422</f>
        <v>60.7</v>
      </c>
      <c r="W1663">
        <f>J1663</f>
        <v>2.2999999999999998</v>
      </c>
    </row>
    <row r="1664" spans="1:27" ht="28.5" x14ac:dyDescent="0.2">
      <c r="A1664" s="26" t="s">
        <v>44</v>
      </c>
      <c r="B1664" s="26" t="s">
        <v>44</v>
      </c>
      <c r="C1664" s="26" t="str">
        <f>Source!F1423</f>
        <v>9999990001</v>
      </c>
      <c r="D1664" s="26" t="s">
        <v>29</v>
      </c>
      <c r="E1664" s="27" t="str">
        <f>Source!H1423</f>
        <v>т</v>
      </c>
      <c r="F1664" s="10">
        <f>Source!I1423</f>
        <v>-1.2240000000000001E-2</v>
      </c>
      <c r="G1664" s="29">
        <f>Source!AK1423</f>
        <v>0</v>
      </c>
      <c r="H1664" s="31" t="s">
        <v>3</v>
      </c>
      <c r="I1664" s="10">
        <f>Source!AW1423</f>
        <v>1</v>
      </c>
      <c r="J1664" s="29">
        <f>ROUND((ROUND((Source!AC1423*Source!AW1423*Source!I1423),2)),2)+(ROUND((ROUND(((Source!ET1423)*Source!AV1423*Source!I1423),2)),2)+ROUND((ROUND(((Source!AE1423-(Source!EU1423))*Source!AV1423*Source!I1423),2)),2))+ROUND((ROUND((Source!AF1423*Source!AV1423*Source!I1423),2)),2)</f>
        <v>0</v>
      </c>
      <c r="K1664" s="10">
        <f>IF(Source!BC1423&lt;&gt; 0, Source!BC1423, 1)</f>
        <v>1</v>
      </c>
      <c r="L1664" s="29">
        <f>Source!O1423</f>
        <v>0</v>
      </c>
      <c r="Q1664">
        <f>ROUND((Source!DN1423/100)*ROUND((ROUND((Source!AF1423*Source!AV1423*Source!I1423),2)),2), 2)</f>
        <v>0</v>
      </c>
      <c r="R1664">
        <f>Source!X1423</f>
        <v>0</v>
      </c>
      <c r="S1664">
        <f>ROUND((Source!DO1423/100)*ROUND((ROUND((Source!AF1423*Source!AV1423*Source!I1423),2)),2), 2)</f>
        <v>0</v>
      </c>
      <c r="T1664">
        <f>Source!Y1423</f>
        <v>0</v>
      </c>
      <c r="U1664">
        <f>ROUND((175/100)*ROUND((ROUND((Source!AE1423*Source!AV1423*Source!I1423),2)),2), 2)</f>
        <v>0</v>
      </c>
      <c r="V1664">
        <f>ROUND((160/100)*ROUND(ROUND((ROUND((Source!AE1423*Source!AV1423*Source!I1423),2)*Source!BS1423),2), 2), 2)</f>
        <v>0</v>
      </c>
      <c r="X1664">
        <f>IF(Source!BI1423&lt;=1,J1664, 0)</f>
        <v>0</v>
      </c>
      <c r="Y1664">
        <f>IF(Source!BI1423=2,J1664, 0)</f>
        <v>0</v>
      </c>
      <c r="Z1664">
        <f>IF(Source!BI1423=3,J1664, 0)</f>
        <v>0</v>
      </c>
      <c r="AA1664">
        <f>IF(Source!BI1423=4,J1664, 0)</f>
        <v>0</v>
      </c>
    </row>
    <row r="1665" spans="1:27" ht="14.25" x14ac:dyDescent="0.2">
      <c r="A1665" s="26"/>
      <c r="B1665" s="26"/>
      <c r="C1665" s="26"/>
      <c r="D1665" s="26" t="s">
        <v>314</v>
      </c>
      <c r="E1665" s="27" t="s">
        <v>315</v>
      </c>
      <c r="F1665" s="10">
        <f>Source!DN1422</f>
        <v>80</v>
      </c>
      <c r="G1665" s="29"/>
      <c r="H1665" s="28"/>
      <c r="I1665" s="10"/>
      <c r="J1665" s="29">
        <f>SUM(Q1661:Q1664)</f>
        <v>1.84</v>
      </c>
      <c r="K1665" s="10">
        <f>Source!BZ1422</f>
        <v>70</v>
      </c>
      <c r="L1665" s="29">
        <f>SUM(R1661:R1664)</f>
        <v>42.49</v>
      </c>
    </row>
    <row r="1666" spans="1:27" ht="14.25" x14ac:dyDescent="0.2">
      <c r="A1666" s="26"/>
      <c r="B1666" s="26"/>
      <c r="C1666" s="26"/>
      <c r="D1666" s="26" t="s">
        <v>316</v>
      </c>
      <c r="E1666" s="27" t="s">
        <v>315</v>
      </c>
      <c r="F1666" s="10">
        <f>Source!DO1422</f>
        <v>55</v>
      </c>
      <c r="G1666" s="29"/>
      <c r="H1666" s="28"/>
      <c r="I1666" s="10"/>
      <c r="J1666" s="29">
        <f>SUM(S1661:S1665)</f>
        <v>1.27</v>
      </c>
      <c r="K1666" s="10">
        <f>Source!CA1422</f>
        <v>41</v>
      </c>
      <c r="L1666" s="29">
        <f>SUM(T1661:T1665)</f>
        <v>24.89</v>
      </c>
    </row>
    <row r="1667" spans="1:27" ht="14.25" x14ac:dyDescent="0.2">
      <c r="A1667" s="34"/>
      <c r="B1667" s="34"/>
      <c r="C1667" s="34"/>
      <c r="D1667" s="34" t="s">
        <v>317</v>
      </c>
      <c r="E1667" s="35" t="s">
        <v>318</v>
      </c>
      <c r="F1667" s="36">
        <f>Source!AQ1422</f>
        <v>17.41</v>
      </c>
      <c r="G1667" s="37"/>
      <c r="H1667" s="38" t="str">
        <f>Source!DI1422</f>
        <v/>
      </c>
      <c r="I1667" s="36">
        <f>Source!AV1422</f>
        <v>1</v>
      </c>
      <c r="J1667" s="37">
        <f>Source!U1422</f>
        <v>0.20891999999999999</v>
      </c>
      <c r="K1667" s="36"/>
      <c r="L1667" s="37"/>
    </row>
    <row r="1668" spans="1:27" ht="15" x14ac:dyDescent="0.25">
      <c r="A1668" s="39"/>
      <c r="B1668" s="39"/>
      <c r="C1668" s="39"/>
      <c r="D1668" s="40" t="s">
        <v>319</v>
      </c>
      <c r="E1668" s="39"/>
      <c r="F1668" s="39"/>
      <c r="G1668" s="39"/>
      <c r="H1668" s="39"/>
      <c r="I1668" s="76">
        <f>J1663+J1665+J1666+SUM(J1664:J1664)</f>
        <v>5.41</v>
      </c>
      <c r="J1668" s="76"/>
      <c r="K1668" s="76">
        <f>L1663+L1665+L1666+SUM(L1664:L1664)</f>
        <v>128.07999999999998</v>
      </c>
      <c r="L1668" s="76"/>
      <c r="O1668" s="32">
        <f>J1663+J1665+J1666+SUM(J1664:J1664)</f>
        <v>5.41</v>
      </c>
      <c r="P1668" s="32">
        <f>L1663+L1665+L1666+SUM(L1664:L1664)</f>
        <v>128.07999999999998</v>
      </c>
      <c r="X1668">
        <f>IF(Source!BI1422&lt;=1,J1663+J1665+J1666-0, 0)</f>
        <v>5.41</v>
      </c>
      <c r="Y1668">
        <f>IF(Source!BI1422=2,J1663+J1665+J1666-0, 0)</f>
        <v>0</v>
      </c>
      <c r="Z1668">
        <f>IF(Source!BI1422=3,J1663+J1665+J1666-0, 0)</f>
        <v>0</v>
      </c>
      <c r="AA1668">
        <f>IF(Source!BI1422=4,J1663+J1665+J1666,0)</f>
        <v>0</v>
      </c>
    </row>
    <row r="1671" spans="1:27" ht="15" x14ac:dyDescent="0.25">
      <c r="A1671" s="81" t="str">
        <f>CONCATENATE("Итого по подразделу: ",IF(Source!G1427&lt;&gt;"Новый подраздел", Source!G1427, ""))</f>
        <v>Итого по подразделу: Кровля тех. этажа в/о В/5-9</v>
      </c>
      <c r="B1671" s="81"/>
      <c r="C1671" s="81"/>
      <c r="D1671" s="81"/>
      <c r="E1671" s="81"/>
      <c r="F1671" s="81"/>
      <c r="G1671" s="81"/>
      <c r="H1671" s="81"/>
      <c r="I1671" s="79">
        <f>SUM(O1644:O1670)</f>
        <v>19.38</v>
      </c>
      <c r="J1671" s="80"/>
      <c r="K1671" s="79">
        <f>SUM(P1644:P1670)</f>
        <v>451.74</v>
      </c>
      <c r="L1671" s="80"/>
    </row>
    <row r="1672" spans="1:27" hidden="1" x14ac:dyDescent="0.2">
      <c r="A1672" t="s">
        <v>320</v>
      </c>
      <c r="I1672">
        <f>SUM(AC1644:AC1671)</f>
        <v>0</v>
      </c>
      <c r="K1672">
        <f>SUM(AD1644:AD1671)</f>
        <v>0</v>
      </c>
    </row>
    <row r="1673" spans="1:27" hidden="1" x14ac:dyDescent="0.2">
      <c r="A1673" t="s">
        <v>321</v>
      </c>
      <c r="I1673">
        <f>SUM(AE1644:AE1672)</f>
        <v>0</v>
      </c>
      <c r="K1673">
        <f>SUM(AF1644:AF1672)</f>
        <v>0</v>
      </c>
    </row>
    <row r="1675" spans="1:27" ht="16.5" x14ac:dyDescent="0.25">
      <c r="A1675" s="75" t="str">
        <f>CONCATENATE("Подраздел: ",IF(Source!G1457&lt;&gt;"Новый подраздел", Source!G1457, ""))</f>
        <v>Подраздел: Монтажные (кровельные)работы</v>
      </c>
      <c r="B1675" s="75"/>
      <c r="C1675" s="75"/>
      <c r="D1675" s="75"/>
      <c r="E1675" s="75"/>
      <c r="F1675" s="75"/>
      <c r="G1675" s="75"/>
      <c r="H1675" s="75"/>
      <c r="I1675" s="75"/>
      <c r="J1675" s="75"/>
      <c r="K1675" s="75"/>
      <c r="L1675" s="75"/>
    </row>
    <row r="1676" spans="1:27" ht="28.5" x14ac:dyDescent="0.2">
      <c r="A1676" s="26">
        <v>1</v>
      </c>
      <c r="B1676" s="26">
        <v>1</v>
      </c>
      <c r="C1676" s="26" t="str">
        <f>Source!F1461</f>
        <v>6.58-31-3</v>
      </c>
      <c r="D1676" s="26" t="s">
        <v>110</v>
      </c>
      <c r="E1676" s="27" t="str">
        <f>Source!H1461</f>
        <v>100 мест</v>
      </c>
      <c r="F1676" s="10">
        <f>Source!I1461</f>
        <v>0.02</v>
      </c>
      <c r="G1676" s="29"/>
      <c r="H1676" s="28"/>
      <c r="I1676" s="10"/>
      <c r="J1676" s="29"/>
      <c r="K1676" s="10"/>
      <c r="L1676" s="29"/>
      <c r="Q1676">
        <f>ROUND((Source!DN1461/100)*ROUND((ROUND((Source!AF1461*Source!AV1461*Source!I1461),2)),2), 2)</f>
        <v>27.29</v>
      </c>
      <c r="R1676">
        <f>Source!X1461</f>
        <v>602.45000000000005</v>
      </c>
      <c r="S1676">
        <f>ROUND((Source!DO1461/100)*ROUND((ROUND((Source!AF1461*Source!AV1461*Source!I1461),2)),2), 2)</f>
        <v>20.73</v>
      </c>
      <c r="T1676">
        <f>Source!Y1461</f>
        <v>283.91000000000003</v>
      </c>
      <c r="U1676">
        <f>ROUND((175/100)*ROUND((ROUND((Source!AE1461*Source!AV1461*Source!I1461),2)),2), 2)</f>
        <v>0.53</v>
      </c>
      <c r="V1676">
        <f>ROUND((160/100)*ROUND(ROUND((ROUND((Source!AE1461*Source!AV1461*Source!I1461),2)*Source!BS1461),2), 2), 2)</f>
        <v>12.67</v>
      </c>
    </row>
    <row r="1677" spans="1:27" x14ac:dyDescent="0.2">
      <c r="D1677" s="30" t="str">
        <f>"Объем: "&amp;Source!I1461&amp;"=2/"&amp;"100"</f>
        <v>Объем: 0,02=2/100</v>
      </c>
    </row>
    <row r="1678" spans="1:27" ht="14.25" x14ac:dyDescent="0.2">
      <c r="A1678" s="26"/>
      <c r="B1678" s="26"/>
      <c r="C1678" s="26"/>
      <c r="D1678" s="26" t="s">
        <v>313</v>
      </c>
      <c r="E1678" s="27"/>
      <c r="F1678" s="10"/>
      <c r="G1678" s="29">
        <f>Source!AO1461</f>
        <v>1311.93</v>
      </c>
      <c r="H1678" s="28" t="str">
        <f>Source!DG1461</f>
        <v/>
      </c>
      <c r="I1678" s="10">
        <f>Source!AV1461</f>
        <v>1</v>
      </c>
      <c r="J1678" s="29">
        <f>ROUND((ROUND((Source!AF1461*Source!AV1461*Source!I1461),2)),2)</f>
        <v>26.24</v>
      </c>
      <c r="K1678" s="10">
        <f>IF(Source!BA1461&lt;&gt; 0, Source!BA1461, 1)</f>
        <v>26.39</v>
      </c>
      <c r="L1678" s="29">
        <f>Source!S1461</f>
        <v>692.47</v>
      </c>
      <c r="W1678">
        <f>J1678</f>
        <v>26.24</v>
      </c>
    </row>
    <row r="1679" spans="1:27" ht="14.25" x14ac:dyDescent="0.2">
      <c r="A1679" s="26"/>
      <c r="B1679" s="26"/>
      <c r="C1679" s="26"/>
      <c r="D1679" s="26" t="s">
        <v>322</v>
      </c>
      <c r="E1679" s="27"/>
      <c r="F1679" s="10"/>
      <c r="G1679" s="29">
        <f>Source!AM1461</f>
        <v>41.45</v>
      </c>
      <c r="H1679" s="28" t="str">
        <f>Source!DE1461</f>
        <v/>
      </c>
      <c r="I1679" s="10">
        <f>Source!AV1461</f>
        <v>1</v>
      </c>
      <c r="J1679" s="29">
        <f>(ROUND((ROUND(((Source!ET1461)*Source!AV1461*Source!I1461),2)),2)+ROUND((ROUND(((Source!AE1461-(Source!EU1461))*Source!AV1461*Source!I1461),2)),2))</f>
        <v>0.83</v>
      </c>
      <c r="K1679" s="10">
        <f>IF(Source!BB1461&lt;&gt; 0, Source!BB1461, 1)</f>
        <v>14.75</v>
      </c>
      <c r="L1679" s="29">
        <f>Source!Q1461</f>
        <v>12.24</v>
      </c>
    </row>
    <row r="1680" spans="1:27" ht="14.25" x14ac:dyDescent="0.2">
      <c r="A1680" s="26"/>
      <c r="B1680" s="26"/>
      <c r="C1680" s="26"/>
      <c r="D1680" s="26" t="s">
        <v>323</v>
      </c>
      <c r="E1680" s="27"/>
      <c r="F1680" s="10"/>
      <c r="G1680" s="29">
        <f>Source!AN1461</f>
        <v>15.08</v>
      </c>
      <c r="H1680" s="28" t="str">
        <f>Source!DF1461</f>
        <v/>
      </c>
      <c r="I1680" s="10">
        <f>Source!AV1461</f>
        <v>1</v>
      </c>
      <c r="J1680" s="41">
        <f>ROUND((ROUND((Source!AE1461*Source!AV1461*Source!I1461),2)),2)</f>
        <v>0.3</v>
      </c>
      <c r="K1680" s="10">
        <f>IF(Source!BS1461&lt;&gt; 0, Source!BS1461, 1)</f>
        <v>26.39</v>
      </c>
      <c r="L1680" s="41">
        <f>Source!R1461</f>
        <v>7.92</v>
      </c>
      <c r="W1680">
        <f>J1680</f>
        <v>0.3</v>
      </c>
    </row>
    <row r="1681" spans="1:27" ht="14.25" x14ac:dyDescent="0.2">
      <c r="A1681" s="26"/>
      <c r="B1681" s="26"/>
      <c r="C1681" s="26"/>
      <c r="D1681" s="26" t="s">
        <v>324</v>
      </c>
      <c r="E1681" s="27"/>
      <c r="F1681" s="10"/>
      <c r="G1681" s="29">
        <f>Source!AL1461</f>
        <v>972.06</v>
      </c>
      <c r="H1681" s="28" t="str">
        <f>Source!DD1461</f>
        <v/>
      </c>
      <c r="I1681" s="10">
        <f>Source!AW1461</f>
        <v>1</v>
      </c>
      <c r="J1681" s="29">
        <f>ROUND((ROUND((Source!AC1461*Source!AW1461*Source!I1461),2)),2)</f>
        <v>19.440000000000001</v>
      </c>
      <c r="K1681" s="10">
        <f>IF(Source!BC1461&lt;&gt; 0, Source!BC1461, 1)</f>
        <v>8.3000000000000007</v>
      </c>
      <c r="L1681" s="29">
        <f>Source!P1461</f>
        <v>161.35</v>
      </c>
    </row>
    <row r="1682" spans="1:27" ht="28.5" x14ac:dyDescent="0.2">
      <c r="A1682" s="26" t="s">
        <v>27</v>
      </c>
      <c r="B1682" s="26" t="s">
        <v>27</v>
      </c>
      <c r="C1682" s="26" t="str">
        <f>Source!F1462</f>
        <v>9999990001</v>
      </c>
      <c r="D1682" s="26" t="s">
        <v>29</v>
      </c>
      <c r="E1682" s="27" t="str">
        <f>Source!H1462</f>
        <v>т</v>
      </c>
      <c r="F1682" s="10">
        <f>Source!I1462</f>
        <v>-2.5600000000000001E-2</v>
      </c>
      <c r="G1682" s="29">
        <f>Source!AK1462</f>
        <v>0</v>
      </c>
      <c r="H1682" s="31" t="s">
        <v>3</v>
      </c>
      <c r="I1682" s="10">
        <f>Source!AW1462</f>
        <v>1</v>
      </c>
      <c r="J1682" s="29">
        <f>ROUND((ROUND((Source!AC1462*Source!AW1462*Source!I1462),2)),2)+(ROUND((ROUND(((Source!ET1462)*Source!AV1462*Source!I1462),2)),2)+ROUND((ROUND(((Source!AE1462-(Source!EU1462))*Source!AV1462*Source!I1462),2)),2))+ROUND((ROUND((Source!AF1462*Source!AV1462*Source!I1462),2)),2)</f>
        <v>0</v>
      </c>
      <c r="K1682" s="10">
        <f>IF(Source!BC1462&lt;&gt; 0, Source!BC1462, 1)</f>
        <v>1</v>
      </c>
      <c r="L1682" s="29">
        <f>Source!O1462</f>
        <v>0</v>
      </c>
      <c r="Q1682">
        <f>ROUND((Source!DN1462/100)*ROUND((ROUND((Source!AF1462*Source!AV1462*Source!I1462),2)),2), 2)</f>
        <v>0</v>
      </c>
      <c r="R1682">
        <f>Source!X1462</f>
        <v>0</v>
      </c>
      <c r="S1682">
        <f>ROUND((Source!DO1462/100)*ROUND((ROUND((Source!AF1462*Source!AV1462*Source!I1462),2)),2), 2)</f>
        <v>0</v>
      </c>
      <c r="T1682">
        <f>Source!Y1462</f>
        <v>0</v>
      </c>
      <c r="U1682">
        <f>ROUND((175/100)*ROUND((ROUND((Source!AE1462*Source!AV1462*Source!I1462),2)),2), 2)</f>
        <v>0</v>
      </c>
      <c r="V1682">
        <f>ROUND((160/100)*ROUND(ROUND((ROUND((Source!AE1462*Source!AV1462*Source!I1462),2)*Source!BS1462),2), 2), 2)</f>
        <v>0</v>
      </c>
      <c r="X1682">
        <f>IF(Source!BI1462&lt;=1,J1682, 0)</f>
        <v>0</v>
      </c>
      <c r="Y1682">
        <f>IF(Source!BI1462=2,J1682, 0)</f>
        <v>0</v>
      </c>
      <c r="Z1682">
        <f>IF(Source!BI1462=3,J1682, 0)</f>
        <v>0</v>
      </c>
      <c r="AA1682">
        <f>IF(Source!BI1462=4,J1682, 0)</f>
        <v>0</v>
      </c>
    </row>
    <row r="1683" spans="1:27" ht="14.25" x14ac:dyDescent="0.2">
      <c r="A1683" s="26"/>
      <c r="B1683" s="26"/>
      <c r="C1683" s="26"/>
      <c r="D1683" s="26" t="s">
        <v>314</v>
      </c>
      <c r="E1683" s="27" t="s">
        <v>315</v>
      </c>
      <c r="F1683" s="10">
        <f>Source!DN1461</f>
        <v>104</v>
      </c>
      <c r="G1683" s="29"/>
      <c r="H1683" s="28"/>
      <c r="I1683" s="10"/>
      <c r="J1683" s="29">
        <f>SUM(Q1676:Q1682)</f>
        <v>27.29</v>
      </c>
      <c r="K1683" s="10">
        <f>Source!BZ1461</f>
        <v>87</v>
      </c>
      <c r="L1683" s="29">
        <f>SUM(R1676:R1682)</f>
        <v>602.45000000000005</v>
      </c>
    </row>
    <row r="1684" spans="1:27" ht="14.25" x14ac:dyDescent="0.2">
      <c r="A1684" s="26"/>
      <c r="B1684" s="26"/>
      <c r="C1684" s="26"/>
      <c r="D1684" s="26" t="s">
        <v>316</v>
      </c>
      <c r="E1684" s="27" t="s">
        <v>315</v>
      </c>
      <c r="F1684" s="10">
        <f>Source!DO1461</f>
        <v>79</v>
      </c>
      <c r="G1684" s="29"/>
      <c r="H1684" s="28"/>
      <c r="I1684" s="10"/>
      <c r="J1684" s="29">
        <f>SUM(S1676:S1683)</f>
        <v>20.73</v>
      </c>
      <c r="K1684" s="10">
        <f>Source!CA1461</f>
        <v>41</v>
      </c>
      <c r="L1684" s="29">
        <f>SUM(T1676:T1683)</f>
        <v>283.91000000000003</v>
      </c>
    </row>
    <row r="1685" spans="1:27" ht="14.25" x14ac:dyDescent="0.2">
      <c r="A1685" s="26"/>
      <c r="B1685" s="26"/>
      <c r="C1685" s="26"/>
      <c r="D1685" s="26" t="s">
        <v>325</v>
      </c>
      <c r="E1685" s="27" t="s">
        <v>315</v>
      </c>
      <c r="F1685" s="10">
        <f>175</f>
        <v>175</v>
      </c>
      <c r="G1685" s="29"/>
      <c r="H1685" s="28"/>
      <c r="I1685" s="10"/>
      <c r="J1685" s="29">
        <f>SUM(U1676:U1684)</f>
        <v>0.53</v>
      </c>
      <c r="K1685" s="10">
        <f>160</f>
        <v>160</v>
      </c>
      <c r="L1685" s="29">
        <f>SUM(V1676:V1684)</f>
        <v>12.67</v>
      </c>
    </row>
    <row r="1686" spans="1:27" ht="14.25" x14ac:dyDescent="0.2">
      <c r="A1686" s="34"/>
      <c r="B1686" s="34"/>
      <c r="C1686" s="34"/>
      <c r="D1686" s="34" t="s">
        <v>317</v>
      </c>
      <c r="E1686" s="35" t="s">
        <v>318</v>
      </c>
      <c r="F1686" s="36">
        <f>Source!AQ1461</f>
        <v>113</v>
      </c>
      <c r="G1686" s="37"/>
      <c r="H1686" s="38" t="str">
        <f>Source!DI1461</f>
        <v/>
      </c>
      <c r="I1686" s="36">
        <f>Source!AV1461</f>
        <v>1</v>
      </c>
      <c r="J1686" s="37">
        <f>Source!U1461</f>
        <v>2.2600000000000002</v>
      </c>
      <c r="K1686" s="36"/>
      <c r="L1686" s="37"/>
    </row>
    <row r="1687" spans="1:27" ht="15" x14ac:dyDescent="0.25">
      <c r="A1687" s="39"/>
      <c r="B1687" s="39"/>
      <c r="C1687" s="39"/>
      <c r="D1687" s="40" t="s">
        <v>319</v>
      </c>
      <c r="E1687" s="39"/>
      <c r="F1687" s="39"/>
      <c r="G1687" s="39"/>
      <c r="H1687" s="39"/>
      <c r="I1687" s="76">
        <f>J1678+J1679+J1681+J1683+J1684+J1685+SUM(J1682:J1682)</f>
        <v>95.06</v>
      </c>
      <c r="J1687" s="76"/>
      <c r="K1687" s="76">
        <f>L1678+L1679+L1681+L1683+L1684+L1685+SUM(L1682:L1682)</f>
        <v>1765.0900000000004</v>
      </c>
      <c r="L1687" s="76"/>
      <c r="O1687" s="32">
        <f>J1678+J1679+J1681+J1683+J1684+J1685+SUM(J1682:J1682)</f>
        <v>95.06</v>
      </c>
      <c r="P1687" s="32">
        <f>L1678+L1679+L1681+L1683+L1684+L1685+SUM(L1682:L1682)</f>
        <v>1765.0900000000004</v>
      </c>
      <c r="X1687">
        <f>IF(Source!BI1461&lt;=1,J1678+J1679+J1681+J1683+J1684+J1685-0, 0)</f>
        <v>95.06</v>
      </c>
      <c r="Y1687">
        <f>IF(Source!BI1461=2,J1678+J1679+J1681+J1683+J1684+J1685-0, 0)</f>
        <v>0</v>
      </c>
      <c r="Z1687">
        <f>IF(Source!BI1461=3,J1678+J1679+J1681+J1683+J1684+J1685-0, 0)</f>
        <v>0</v>
      </c>
      <c r="AA1687">
        <f>IF(Source!BI1461=4,J1678+J1679+J1681+J1683+J1684+J1685,0)</f>
        <v>0</v>
      </c>
    </row>
    <row r="1689" spans="1:27" ht="28.5" x14ac:dyDescent="0.2">
      <c r="A1689" s="26">
        <v>2</v>
      </c>
      <c r="B1689" s="26">
        <v>2</v>
      </c>
      <c r="C1689" s="26" t="str">
        <f>Source!F1463</f>
        <v>6.58-31-1</v>
      </c>
      <c r="D1689" s="26" t="s">
        <v>116</v>
      </c>
      <c r="E1689" s="27" t="str">
        <f>Source!H1463</f>
        <v>100 мест</v>
      </c>
      <c r="F1689" s="10">
        <f>Source!I1463</f>
        <v>0.04</v>
      </c>
      <c r="G1689" s="29"/>
      <c r="H1689" s="28"/>
      <c r="I1689" s="10"/>
      <c r="J1689" s="29"/>
      <c r="K1689" s="10"/>
      <c r="L1689" s="29"/>
      <c r="Q1689">
        <f>ROUND((Source!DN1463/100)*ROUND((ROUND((Source!AF1463*Source!AV1463*Source!I1463),2)),2), 2)</f>
        <v>19.07</v>
      </c>
      <c r="R1689">
        <f>Source!X1463</f>
        <v>421.07</v>
      </c>
      <c r="S1689">
        <f>ROUND((Source!DO1463/100)*ROUND((ROUND((Source!AF1463*Source!AV1463*Source!I1463),2)),2), 2)</f>
        <v>14.49</v>
      </c>
      <c r="T1689">
        <f>Source!Y1463</f>
        <v>198.44</v>
      </c>
      <c r="U1689">
        <f>ROUND((175/100)*ROUND((ROUND((Source!AE1463*Source!AV1463*Source!I1463),2)),2), 2)</f>
        <v>0.25</v>
      </c>
      <c r="V1689">
        <f>ROUND((160/100)*ROUND(ROUND((ROUND((Source!AE1463*Source!AV1463*Source!I1463),2)*Source!BS1463),2), 2), 2)</f>
        <v>5.9</v>
      </c>
    </row>
    <row r="1690" spans="1:27" x14ac:dyDescent="0.2">
      <c r="D1690" s="30" t="str">
        <f>"Объем: "&amp;Source!I1463&amp;"=4/"&amp;"100"</f>
        <v>Объем: 0,04=4/100</v>
      </c>
    </row>
    <row r="1691" spans="1:27" ht="14.25" x14ac:dyDescent="0.2">
      <c r="A1691" s="26"/>
      <c r="B1691" s="26"/>
      <c r="C1691" s="26"/>
      <c r="D1691" s="26" t="s">
        <v>313</v>
      </c>
      <c r="E1691" s="27"/>
      <c r="F1691" s="10"/>
      <c r="G1691" s="29">
        <f>Source!AO1463</f>
        <v>458.59</v>
      </c>
      <c r="H1691" s="28" t="str">
        <f>Source!DG1463</f>
        <v/>
      </c>
      <c r="I1691" s="10">
        <f>Source!AV1463</f>
        <v>1</v>
      </c>
      <c r="J1691" s="29">
        <f>ROUND((ROUND((Source!AF1463*Source!AV1463*Source!I1463),2)),2)</f>
        <v>18.34</v>
      </c>
      <c r="K1691" s="10">
        <f>IF(Source!BA1463&lt;&gt; 0, Source!BA1463, 1)</f>
        <v>26.39</v>
      </c>
      <c r="L1691" s="29">
        <f>Source!S1463</f>
        <v>483.99</v>
      </c>
      <c r="W1691">
        <f>J1691</f>
        <v>18.34</v>
      </c>
    </row>
    <row r="1692" spans="1:27" ht="14.25" x14ac:dyDescent="0.2">
      <c r="A1692" s="26"/>
      <c r="B1692" s="26"/>
      <c r="C1692" s="26"/>
      <c r="D1692" s="26" t="s">
        <v>322</v>
      </c>
      <c r="E1692" s="27"/>
      <c r="F1692" s="10"/>
      <c r="G1692" s="29">
        <f>Source!AM1463</f>
        <v>9.8699999999999992</v>
      </c>
      <c r="H1692" s="28" t="str">
        <f>Source!DE1463</f>
        <v/>
      </c>
      <c r="I1692" s="10">
        <f>Source!AV1463</f>
        <v>1</v>
      </c>
      <c r="J1692" s="29">
        <f>(ROUND((ROUND(((Source!ET1463)*Source!AV1463*Source!I1463),2)),2)+ROUND((ROUND(((Source!AE1463-(Source!EU1463))*Source!AV1463*Source!I1463),2)),2))</f>
        <v>0.39</v>
      </c>
      <c r="K1692" s="10">
        <f>IF(Source!BB1463&lt;&gt; 0, Source!BB1463, 1)</f>
        <v>14.65</v>
      </c>
      <c r="L1692" s="29">
        <f>Source!Q1463</f>
        <v>5.71</v>
      </c>
    </row>
    <row r="1693" spans="1:27" ht="14.25" x14ac:dyDescent="0.2">
      <c r="A1693" s="26"/>
      <c r="B1693" s="26"/>
      <c r="C1693" s="26"/>
      <c r="D1693" s="26" t="s">
        <v>323</v>
      </c>
      <c r="E1693" s="27"/>
      <c r="F1693" s="10"/>
      <c r="G1693" s="29">
        <f>Source!AN1463</f>
        <v>3.55</v>
      </c>
      <c r="H1693" s="28" t="str">
        <f>Source!DF1463</f>
        <v/>
      </c>
      <c r="I1693" s="10">
        <f>Source!AV1463</f>
        <v>1</v>
      </c>
      <c r="J1693" s="41">
        <f>ROUND((ROUND((Source!AE1463*Source!AV1463*Source!I1463),2)),2)</f>
        <v>0.14000000000000001</v>
      </c>
      <c r="K1693" s="10">
        <f>IF(Source!BS1463&lt;&gt; 0, Source!BS1463, 1)</f>
        <v>26.39</v>
      </c>
      <c r="L1693" s="41">
        <f>Source!R1463</f>
        <v>3.69</v>
      </c>
      <c r="W1693">
        <f>J1693</f>
        <v>0.14000000000000001</v>
      </c>
    </row>
    <row r="1694" spans="1:27" ht="14.25" x14ac:dyDescent="0.2">
      <c r="A1694" s="26"/>
      <c r="B1694" s="26"/>
      <c r="C1694" s="26"/>
      <c r="D1694" s="26" t="s">
        <v>324</v>
      </c>
      <c r="E1694" s="27"/>
      <c r="F1694" s="10"/>
      <c r="G1694" s="29">
        <f>Source!AL1463</f>
        <v>195.25</v>
      </c>
      <c r="H1694" s="28" t="str">
        <f>Source!DD1463</f>
        <v/>
      </c>
      <c r="I1694" s="10">
        <f>Source!AW1463</f>
        <v>1</v>
      </c>
      <c r="J1694" s="29">
        <f>ROUND((ROUND((Source!AC1463*Source!AW1463*Source!I1463),2)),2)</f>
        <v>7.81</v>
      </c>
      <c r="K1694" s="10">
        <f>IF(Source!BC1463&lt;&gt; 0, Source!BC1463, 1)</f>
        <v>8.3000000000000007</v>
      </c>
      <c r="L1694" s="29">
        <f>Source!P1463</f>
        <v>64.819999999999993</v>
      </c>
    </row>
    <row r="1695" spans="1:27" ht="28.5" x14ac:dyDescent="0.2">
      <c r="A1695" s="26" t="s">
        <v>118</v>
      </c>
      <c r="B1695" s="26" t="s">
        <v>118</v>
      </c>
      <c r="C1695" s="26" t="str">
        <f>Source!F1464</f>
        <v>9999990001</v>
      </c>
      <c r="D1695" s="26" t="s">
        <v>29</v>
      </c>
      <c r="E1695" s="27" t="str">
        <f>Source!H1464</f>
        <v>т</v>
      </c>
      <c r="F1695" s="10">
        <f>Source!I1464</f>
        <v>-1.2E-2</v>
      </c>
      <c r="G1695" s="29">
        <f>Source!AK1464</f>
        <v>0</v>
      </c>
      <c r="H1695" s="31" t="s">
        <v>3</v>
      </c>
      <c r="I1695" s="10">
        <f>Source!AW1464</f>
        <v>1</v>
      </c>
      <c r="J1695" s="29">
        <f>ROUND((ROUND((Source!AC1464*Source!AW1464*Source!I1464),2)),2)+(ROUND((ROUND(((Source!ET1464)*Source!AV1464*Source!I1464),2)),2)+ROUND((ROUND(((Source!AE1464-(Source!EU1464))*Source!AV1464*Source!I1464),2)),2))+ROUND((ROUND((Source!AF1464*Source!AV1464*Source!I1464),2)),2)</f>
        <v>0</v>
      </c>
      <c r="K1695" s="10">
        <f>IF(Source!BC1464&lt;&gt; 0, Source!BC1464, 1)</f>
        <v>1</v>
      </c>
      <c r="L1695" s="29">
        <f>Source!O1464</f>
        <v>0</v>
      </c>
      <c r="Q1695">
        <f>ROUND((Source!DN1464/100)*ROUND((ROUND((Source!AF1464*Source!AV1464*Source!I1464),2)),2), 2)</f>
        <v>0</v>
      </c>
      <c r="R1695">
        <f>Source!X1464</f>
        <v>0</v>
      </c>
      <c r="S1695">
        <f>ROUND((Source!DO1464/100)*ROUND((ROUND((Source!AF1464*Source!AV1464*Source!I1464),2)),2), 2)</f>
        <v>0</v>
      </c>
      <c r="T1695">
        <f>Source!Y1464</f>
        <v>0</v>
      </c>
      <c r="U1695">
        <f>ROUND((175/100)*ROUND((ROUND((Source!AE1464*Source!AV1464*Source!I1464),2)),2), 2)</f>
        <v>0</v>
      </c>
      <c r="V1695">
        <f>ROUND((160/100)*ROUND(ROUND((ROUND((Source!AE1464*Source!AV1464*Source!I1464),2)*Source!BS1464),2), 2), 2)</f>
        <v>0</v>
      </c>
      <c r="X1695">
        <f>IF(Source!BI1464&lt;=1,J1695, 0)</f>
        <v>0</v>
      </c>
      <c r="Y1695">
        <f>IF(Source!BI1464=2,J1695, 0)</f>
        <v>0</v>
      </c>
      <c r="Z1695">
        <f>IF(Source!BI1464=3,J1695, 0)</f>
        <v>0</v>
      </c>
      <c r="AA1695">
        <f>IF(Source!BI1464=4,J1695, 0)</f>
        <v>0</v>
      </c>
    </row>
    <row r="1696" spans="1:27" ht="14.25" x14ac:dyDescent="0.2">
      <c r="A1696" s="26"/>
      <c r="B1696" s="26"/>
      <c r="C1696" s="26"/>
      <c r="D1696" s="26" t="s">
        <v>314</v>
      </c>
      <c r="E1696" s="27" t="s">
        <v>315</v>
      </c>
      <c r="F1696" s="10">
        <f>Source!DN1463</f>
        <v>104</v>
      </c>
      <c r="G1696" s="29"/>
      <c r="H1696" s="28"/>
      <c r="I1696" s="10"/>
      <c r="J1696" s="29">
        <f>SUM(Q1689:Q1695)</f>
        <v>19.07</v>
      </c>
      <c r="K1696" s="10">
        <f>Source!BZ1463</f>
        <v>87</v>
      </c>
      <c r="L1696" s="29">
        <f>SUM(R1689:R1695)</f>
        <v>421.07</v>
      </c>
    </row>
    <row r="1697" spans="1:27" ht="14.25" x14ac:dyDescent="0.2">
      <c r="A1697" s="26"/>
      <c r="B1697" s="26"/>
      <c r="C1697" s="26"/>
      <c r="D1697" s="26" t="s">
        <v>316</v>
      </c>
      <c r="E1697" s="27" t="s">
        <v>315</v>
      </c>
      <c r="F1697" s="10">
        <f>Source!DO1463</f>
        <v>79</v>
      </c>
      <c r="G1697" s="29"/>
      <c r="H1697" s="28"/>
      <c r="I1697" s="10"/>
      <c r="J1697" s="29">
        <f>SUM(S1689:S1696)</f>
        <v>14.49</v>
      </c>
      <c r="K1697" s="10">
        <f>Source!CA1463</f>
        <v>41</v>
      </c>
      <c r="L1697" s="29">
        <f>SUM(T1689:T1696)</f>
        <v>198.44</v>
      </c>
    </row>
    <row r="1698" spans="1:27" ht="14.25" x14ac:dyDescent="0.2">
      <c r="A1698" s="26"/>
      <c r="B1698" s="26"/>
      <c r="C1698" s="26"/>
      <c r="D1698" s="26" t="s">
        <v>325</v>
      </c>
      <c r="E1698" s="27" t="s">
        <v>315</v>
      </c>
      <c r="F1698" s="10">
        <f>175</f>
        <v>175</v>
      </c>
      <c r="G1698" s="29"/>
      <c r="H1698" s="28"/>
      <c r="I1698" s="10"/>
      <c r="J1698" s="29">
        <f>SUM(U1689:U1697)</f>
        <v>0.25</v>
      </c>
      <c r="K1698" s="10">
        <f>160</f>
        <v>160</v>
      </c>
      <c r="L1698" s="29">
        <f>SUM(V1689:V1697)</f>
        <v>5.9</v>
      </c>
    </row>
    <row r="1699" spans="1:27" ht="14.25" x14ac:dyDescent="0.2">
      <c r="A1699" s="34"/>
      <c r="B1699" s="34"/>
      <c r="C1699" s="34"/>
      <c r="D1699" s="34" t="s">
        <v>317</v>
      </c>
      <c r="E1699" s="35" t="s">
        <v>318</v>
      </c>
      <c r="F1699" s="36">
        <f>Source!AQ1463</f>
        <v>39.5</v>
      </c>
      <c r="G1699" s="37"/>
      <c r="H1699" s="38" t="str">
        <f>Source!DI1463</f>
        <v/>
      </c>
      <c r="I1699" s="36">
        <f>Source!AV1463</f>
        <v>1</v>
      </c>
      <c r="J1699" s="37">
        <f>Source!U1463</f>
        <v>1.58</v>
      </c>
      <c r="K1699" s="36"/>
      <c r="L1699" s="37"/>
    </row>
    <row r="1700" spans="1:27" ht="15" x14ac:dyDescent="0.25">
      <c r="A1700" s="39"/>
      <c r="B1700" s="39"/>
      <c r="C1700" s="39"/>
      <c r="D1700" s="40" t="s">
        <v>319</v>
      </c>
      <c r="E1700" s="39"/>
      <c r="F1700" s="39"/>
      <c r="G1700" s="39"/>
      <c r="H1700" s="39"/>
      <c r="I1700" s="76">
        <f>J1691+J1692+J1694+J1696+J1697+J1698+SUM(J1695:J1695)</f>
        <v>60.35</v>
      </c>
      <c r="J1700" s="76"/>
      <c r="K1700" s="76">
        <f>L1691+L1692+L1694+L1696+L1697+L1698+SUM(L1695:L1695)</f>
        <v>1179.93</v>
      </c>
      <c r="L1700" s="76"/>
      <c r="O1700" s="32">
        <f>J1691+J1692+J1694+J1696+J1697+J1698+SUM(J1695:J1695)</f>
        <v>60.35</v>
      </c>
      <c r="P1700" s="32">
        <f>L1691+L1692+L1694+L1696+L1697+L1698+SUM(L1695:L1695)</f>
        <v>1179.93</v>
      </c>
      <c r="X1700">
        <f>IF(Source!BI1463&lt;=1,J1691+J1692+J1694+J1696+J1697+J1698-0, 0)</f>
        <v>60.35</v>
      </c>
      <c r="Y1700">
        <f>IF(Source!BI1463=2,J1691+J1692+J1694+J1696+J1697+J1698-0, 0)</f>
        <v>0</v>
      </c>
      <c r="Z1700">
        <f>IF(Source!BI1463=3,J1691+J1692+J1694+J1696+J1697+J1698-0, 0)</f>
        <v>0</v>
      </c>
      <c r="AA1700">
        <f>IF(Source!BI1463=4,J1691+J1692+J1694+J1696+J1697+J1698,0)</f>
        <v>0</v>
      </c>
    </row>
    <row r="1702" spans="1:27" ht="28.5" x14ac:dyDescent="0.2">
      <c r="A1702" s="26">
        <v>3</v>
      </c>
      <c r="B1702" s="26">
        <v>3</v>
      </c>
      <c r="C1702" s="26" t="str">
        <f>Source!F1465</f>
        <v>6.54-9-2</v>
      </c>
      <c r="D1702" s="26" t="s">
        <v>120</v>
      </c>
      <c r="E1702" s="27" t="str">
        <f>Source!H1465</f>
        <v>1 м3</v>
      </c>
      <c r="F1702" s="10">
        <f>Source!I1465</f>
        <v>0.4</v>
      </c>
      <c r="G1702" s="29"/>
      <c r="H1702" s="28"/>
      <c r="I1702" s="10"/>
      <c r="J1702" s="29"/>
      <c r="K1702" s="10"/>
      <c r="L1702" s="29"/>
      <c r="Q1702">
        <f>ROUND((Source!DN1465/100)*ROUND((ROUND((Source!AF1465*Source!AV1465*Source!I1465),2)),2), 2)</f>
        <v>91.95</v>
      </c>
      <c r="R1702">
        <f>Source!X1465</f>
        <v>1998.41</v>
      </c>
      <c r="S1702">
        <f>ROUND((Source!DO1465/100)*ROUND((ROUND((Source!AF1465*Source!AV1465*Source!I1465),2)),2), 2)</f>
        <v>75.73</v>
      </c>
      <c r="T1702">
        <f>Source!Y1465</f>
        <v>1170.5</v>
      </c>
      <c r="U1702">
        <f>ROUND((175/100)*ROUND((ROUND((Source!AE1465*Source!AV1465*Source!I1465),2)),2), 2)</f>
        <v>3.26</v>
      </c>
      <c r="V1702">
        <f>ROUND((160/100)*ROUND(ROUND((ROUND((Source!AE1465*Source!AV1465*Source!I1465),2)*Source!BS1465),2), 2), 2)</f>
        <v>78.540000000000006</v>
      </c>
    </row>
    <row r="1703" spans="1:27" ht="14.25" x14ac:dyDescent="0.2">
      <c r="A1703" s="26"/>
      <c r="B1703" s="26"/>
      <c r="C1703" s="26"/>
      <c r="D1703" s="26" t="s">
        <v>313</v>
      </c>
      <c r="E1703" s="27"/>
      <c r="F1703" s="10"/>
      <c r="G1703" s="29">
        <f>Source!AO1465</f>
        <v>270.45999999999998</v>
      </c>
      <c r="H1703" s="28" t="str">
        <f>Source!DG1465</f>
        <v/>
      </c>
      <c r="I1703" s="10">
        <f>Source!AV1465</f>
        <v>1</v>
      </c>
      <c r="J1703" s="29">
        <f>ROUND((ROUND((Source!AF1465*Source!AV1465*Source!I1465),2)),2)</f>
        <v>108.18</v>
      </c>
      <c r="K1703" s="10">
        <f>IF(Source!BA1465&lt;&gt; 0, Source!BA1465, 1)</f>
        <v>26.39</v>
      </c>
      <c r="L1703" s="29">
        <f>Source!S1465</f>
        <v>2854.87</v>
      </c>
      <c r="W1703">
        <f>J1703</f>
        <v>108.18</v>
      </c>
    </row>
    <row r="1704" spans="1:27" ht="14.25" x14ac:dyDescent="0.2">
      <c r="A1704" s="26"/>
      <c r="B1704" s="26"/>
      <c r="C1704" s="26"/>
      <c r="D1704" s="26" t="s">
        <v>322</v>
      </c>
      <c r="E1704" s="27"/>
      <c r="F1704" s="10"/>
      <c r="G1704" s="29">
        <f>Source!AM1465</f>
        <v>18.57</v>
      </c>
      <c r="H1704" s="28" t="str">
        <f>Source!DE1465</f>
        <v/>
      </c>
      <c r="I1704" s="10">
        <f>Source!AV1465</f>
        <v>1</v>
      </c>
      <c r="J1704" s="29">
        <f>(ROUND((ROUND(((Source!ET1465)*Source!AV1465*Source!I1465),2)),2)+ROUND((ROUND(((Source!AE1465-(Source!EU1465))*Source!AV1465*Source!I1465),2)),2))</f>
        <v>7.43</v>
      </c>
      <c r="K1704" s="10">
        <f>IF(Source!BB1465&lt;&gt; 0, Source!BB1465, 1)</f>
        <v>11.89</v>
      </c>
      <c r="L1704" s="29">
        <f>Source!Q1465</f>
        <v>88.34</v>
      </c>
    </row>
    <row r="1705" spans="1:27" ht="14.25" x14ac:dyDescent="0.2">
      <c r="A1705" s="26"/>
      <c r="B1705" s="26"/>
      <c r="C1705" s="26"/>
      <c r="D1705" s="26" t="s">
        <v>323</v>
      </c>
      <c r="E1705" s="27"/>
      <c r="F1705" s="10"/>
      <c r="G1705" s="29">
        <f>Source!AN1465</f>
        <v>4.66</v>
      </c>
      <c r="H1705" s="28" t="str">
        <f>Source!DF1465</f>
        <v/>
      </c>
      <c r="I1705" s="10">
        <f>Source!AV1465</f>
        <v>1</v>
      </c>
      <c r="J1705" s="41">
        <f>ROUND((ROUND((Source!AE1465*Source!AV1465*Source!I1465),2)),2)</f>
        <v>1.86</v>
      </c>
      <c r="K1705" s="10">
        <f>IF(Source!BS1465&lt;&gt; 0, Source!BS1465, 1)</f>
        <v>26.39</v>
      </c>
      <c r="L1705" s="41">
        <f>Source!R1465</f>
        <v>49.09</v>
      </c>
      <c r="W1705">
        <f>J1705</f>
        <v>1.86</v>
      </c>
    </row>
    <row r="1706" spans="1:27" ht="14.25" x14ac:dyDescent="0.2">
      <c r="A1706" s="26"/>
      <c r="B1706" s="26"/>
      <c r="C1706" s="26"/>
      <c r="D1706" s="26" t="s">
        <v>324</v>
      </c>
      <c r="E1706" s="27"/>
      <c r="F1706" s="10"/>
      <c r="G1706" s="29">
        <f>Source!AL1465</f>
        <v>558.79</v>
      </c>
      <c r="H1706" s="28" t="str">
        <f>Source!DD1465</f>
        <v/>
      </c>
      <c r="I1706" s="10">
        <f>Source!AW1465</f>
        <v>1</v>
      </c>
      <c r="J1706" s="29">
        <f>ROUND((ROUND((Source!AC1465*Source!AW1465*Source!I1465),2)),2)</f>
        <v>223.52</v>
      </c>
      <c r="K1706" s="10">
        <f>IF(Source!BC1465&lt;&gt; 0, Source!BC1465, 1)</f>
        <v>9.44</v>
      </c>
      <c r="L1706" s="29">
        <f>Source!P1465</f>
        <v>2110.0300000000002</v>
      </c>
    </row>
    <row r="1707" spans="1:27" ht="14.25" x14ac:dyDescent="0.2">
      <c r="A1707" s="26" t="s">
        <v>44</v>
      </c>
      <c r="B1707" s="26" t="s">
        <v>44</v>
      </c>
      <c r="C1707" s="26" t="str">
        <f>Source!F1466</f>
        <v>1.3-2-6</v>
      </c>
      <c r="D1707" s="26" t="s">
        <v>127</v>
      </c>
      <c r="E1707" s="27" t="str">
        <f>Source!H1466</f>
        <v>м3</v>
      </c>
      <c r="F1707" s="10">
        <f>Source!I1466</f>
        <v>0.40799999999999992</v>
      </c>
      <c r="G1707" s="29">
        <f>Source!AK1466</f>
        <v>478.96</v>
      </c>
      <c r="H1707" s="31" t="s">
        <v>3</v>
      </c>
      <c r="I1707" s="10">
        <f>Source!AW1466</f>
        <v>1</v>
      </c>
      <c r="J1707" s="29">
        <f>ROUND((ROUND((Source!AC1466*Source!AW1466*Source!I1466),2)),2)+(ROUND((ROUND(((Source!ET1466)*Source!AV1466*Source!I1466),2)),2)+ROUND((ROUND(((Source!AE1466-(Source!EU1466))*Source!AV1466*Source!I1466),2)),2))+ROUND((ROUND((Source!AF1466*Source!AV1466*Source!I1466),2)),2)</f>
        <v>195.42</v>
      </c>
      <c r="K1707" s="10">
        <f>IF(Source!BC1466&lt;&gt; 0, Source!BC1466, 1)</f>
        <v>7.8</v>
      </c>
      <c r="L1707" s="29">
        <f>Source!O1466</f>
        <v>1524.28</v>
      </c>
      <c r="Q1707">
        <f>ROUND((Source!DN1466/100)*ROUND((ROUND((Source!AF1466*Source!AV1466*Source!I1466),2)),2), 2)</f>
        <v>0</v>
      </c>
      <c r="R1707">
        <f>Source!X1466</f>
        <v>0</v>
      </c>
      <c r="S1707">
        <f>ROUND((Source!DO1466/100)*ROUND((ROUND((Source!AF1466*Source!AV1466*Source!I1466),2)),2), 2)</f>
        <v>0</v>
      </c>
      <c r="T1707">
        <f>Source!Y1466</f>
        <v>0</v>
      </c>
      <c r="U1707">
        <f>ROUND((175/100)*ROUND((ROUND((Source!AE1466*Source!AV1466*Source!I1466),2)),2), 2)</f>
        <v>0</v>
      </c>
      <c r="V1707">
        <f>ROUND((160/100)*ROUND(ROUND((ROUND((Source!AE1466*Source!AV1466*Source!I1466),2)*Source!BS1466),2), 2), 2)</f>
        <v>0</v>
      </c>
      <c r="X1707">
        <f>IF(Source!BI1466&lt;=1,J1707, 0)</f>
        <v>195.42</v>
      </c>
      <c r="Y1707">
        <f>IF(Source!BI1466=2,J1707, 0)</f>
        <v>0</v>
      </c>
      <c r="Z1707">
        <f>IF(Source!BI1466=3,J1707, 0)</f>
        <v>0</v>
      </c>
      <c r="AA1707">
        <f>IF(Source!BI1466=4,J1707, 0)</f>
        <v>0</v>
      </c>
    </row>
    <row r="1708" spans="1:27" ht="14.25" x14ac:dyDescent="0.2">
      <c r="A1708" s="26"/>
      <c r="B1708" s="26"/>
      <c r="C1708" s="26"/>
      <c r="D1708" s="26" t="s">
        <v>314</v>
      </c>
      <c r="E1708" s="27" t="s">
        <v>315</v>
      </c>
      <c r="F1708" s="10">
        <f>Source!DN1465</f>
        <v>85</v>
      </c>
      <c r="G1708" s="29"/>
      <c r="H1708" s="28"/>
      <c r="I1708" s="10"/>
      <c r="J1708" s="29">
        <f>SUM(Q1702:Q1707)</f>
        <v>91.95</v>
      </c>
      <c r="K1708" s="10">
        <f>Source!BZ1465</f>
        <v>70</v>
      </c>
      <c r="L1708" s="29">
        <f>SUM(R1702:R1707)</f>
        <v>1998.41</v>
      </c>
    </row>
    <row r="1709" spans="1:27" ht="14.25" x14ac:dyDescent="0.2">
      <c r="A1709" s="26"/>
      <c r="B1709" s="26"/>
      <c r="C1709" s="26"/>
      <c r="D1709" s="26" t="s">
        <v>316</v>
      </c>
      <c r="E1709" s="27" t="s">
        <v>315</v>
      </c>
      <c r="F1709" s="10">
        <f>Source!DO1465</f>
        <v>70</v>
      </c>
      <c r="G1709" s="29"/>
      <c r="H1709" s="28"/>
      <c r="I1709" s="10"/>
      <c r="J1709" s="29">
        <f>SUM(S1702:S1708)</f>
        <v>75.73</v>
      </c>
      <c r="K1709" s="10">
        <f>Source!CA1465</f>
        <v>41</v>
      </c>
      <c r="L1709" s="29">
        <f>SUM(T1702:T1708)</f>
        <v>1170.5</v>
      </c>
    </row>
    <row r="1710" spans="1:27" ht="14.25" x14ac:dyDescent="0.2">
      <c r="A1710" s="26"/>
      <c r="B1710" s="26"/>
      <c r="C1710" s="26"/>
      <c r="D1710" s="26" t="s">
        <v>325</v>
      </c>
      <c r="E1710" s="27" t="s">
        <v>315</v>
      </c>
      <c r="F1710" s="10">
        <f>175</f>
        <v>175</v>
      </c>
      <c r="G1710" s="29"/>
      <c r="H1710" s="28"/>
      <c r="I1710" s="10"/>
      <c r="J1710" s="29">
        <f>SUM(U1702:U1709)</f>
        <v>3.26</v>
      </c>
      <c r="K1710" s="10">
        <f>160</f>
        <v>160</v>
      </c>
      <c r="L1710" s="29">
        <f>SUM(V1702:V1709)</f>
        <v>78.540000000000006</v>
      </c>
    </row>
    <row r="1711" spans="1:27" ht="14.25" x14ac:dyDescent="0.2">
      <c r="A1711" s="34"/>
      <c r="B1711" s="34"/>
      <c r="C1711" s="34"/>
      <c r="D1711" s="34" t="s">
        <v>317</v>
      </c>
      <c r="E1711" s="35" t="s">
        <v>318</v>
      </c>
      <c r="F1711" s="36">
        <f>Source!AQ1465</f>
        <v>24.61</v>
      </c>
      <c r="G1711" s="37"/>
      <c r="H1711" s="38" t="str">
        <f>Source!DI1465</f>
        <v/>
      </c>
      <c r="I1711" s="36">
        <f>Source!AV1465</f>
        <v>1</v>
      </c>
      <c r="J1711" s="37">
        <f>Source!U1465</f>
        <v>9.8440000000000012</v>
      </c>
      <c r="K1711" s="36"/>
      <c r="L1711" s="37"/>
    </row>
    <row r="1712" spans="1:27" ht="15" x14ac:dyDescent="0.25">
      <c r="A1712" s="39"/>
      <c r="B1712" s="39"/>
      <c r="C1712" s="39"/>
      <c r="D1712" s="40" t="s">
        <v>319</v>
      </c>
      <c r="E1712" s="39"/>
      <c r="F1712" s="39"/>
      <c r="G1712" s="39"/>
      <c r="H1712" s="39"/>
      <c r="I1712" s="76">
        <f>J1703+J1704+J1706+J1708+J1709+J1710+SUM(J1707:J1707)</f>
        <v>705.49</v>
      </c>
      <c r="J1712" s="76"/>
      <c r="K1712" s="76">
        <f>L1703+L1704+L1706+L1708+L1709+L1710+SUM(L1707:L1707)</f>
        <v>9824.9700000000012</v>
      </c>
      <c r="L1712" s="76"/>
      <c r="O1712" s="32">
        <f>J1703+J1704+J1706+J1708+J1709+J1710+SUM(J1707:J1707)</f>
        <v>705.49</v>
      </c>
      <c r="P1712" s="32">
        <f>L1703+L1704+L1706+L1708+L1709+L1710+SUM(L1707:L1707)</f>
        <v>9824.9700000000012</v>
      </c>
      <c r="X1712">
        <f>IF(Source!BI1465&lt;=1,J1703+J1704+J1706+J1708+J1709+J1710-0, 0)</f>
        <v>510.07</v>
      </c>
      <c r="Y1712">
        <f>IF(Source!BI1465=2,J1703+J1704+J1706+J1708+J1709+J1710-0, 0)</f>
        <v>0</v>
      </c>
      <c r="Z1712">
        <f>IF(Source!BI1465=3,J1703+J1704+J1706+J1708+J1709+J1710-0, 0)</f>
        <v>0</v>
      </c>
      <c r="AA1712">
        <f>IF(Source!BI1465=4,J1703+J1704+J1706+J1708+J1709+J1710,0)</f>
        <v>0</v>
      </c>
    </row>
    <row r="1714" spans="1:27" ht="28.5" x14ac:dyDescent="0.2">
      <c r="A1714" s="26">
        <v>4</v>
      </c>
      <c r="B1714" s="26">
        <v>4</v>
      </c>
      <c r="C1714" s="26" t="str">
        <f>Source!F1467</f>
        <v>6.58-2-1</v>
      </c>
      <c r="D1714" s="26" t="s">
        <v>40</v>
      </c>
      <c r="E1714" s="27" t="str">
        <f>Source!H1467</f>
        <v>100 м2</v>
      </c>
      <c r="F1714" s="10">
        <f>Source!I1467</f>
        <v>0.8548</v>
      </c>
      <c r="G1714" s="29"/>
      <c r="H1714" s="28"/>
      <c r="I1714" s="10"/>
      <c r="J1714" s="29"/>
      <c r="K1714" s="10"/>
      <c r="L1714" s="29"/>
      <c r="Q1714">
        <f>ROUND((Source!DN1467/100)*ROUND((ROUND((Source!AF1467*Source!AV1467*Source!I1467),2)),2), 2)</f>
        <v>130.85</v>
      </c>
      <c r="R1714">
        <f>Source!X1467</f>
        <v>3021.45</v>
      </c>
      <c r="S1714">
        <f>ROUND((Source!DO1467/100)*ROUND((ROUND((Source!AF1467*Source!AV1467*Source!I1467),2)),2), 2)</f>
        <v>89.96</v>
      </c>
      <c r="T1714">
        <f>Source!Y1467</f>
        <v>1769.7</v>
      </c>
      <c r="U1714">
        <f>ROUND((175/100)*ROUND((ROUND((Source!AE1467*Source!AV1467*Source!I1467),2)),2), 2)</f>
        <v>0</v>
      </c>
      <c r="V1714">
        <f>ROUND((160/100)*ROUND(ROUND((ROUND((Source!AE1467*Source!AV1467*Source!I1467),2)*Source!BS1467),2), 2), 2)</f>
        <v>0</v>
      </c>
    </row>
    <row r="1715" spans="1:27" x14ac:dyDescent="0.2">
      <c r="D1715" s="30" t="str">
        <f>"Объем: "&amp;Source!I1467&amp;"=85,48/"&amp;"100"</f>
        <v>Объем: 0,8548=85,48/100</v>
      </c>
    </row>
    <row r="1716" spans="1:27" ht="14.25" x14ac:dyDescent="0.2">
      <c r="A1716" s="26"/>
      <c r="B1716" s="26"/>
      <c r="C1716" s="26"/>
      <c r="D1716" s="26" t="s">
        <v>313</v>
      </c>
      <c r="E1716" s="27"/>
      <c r="F1716" s="10"/>
      <c r="G1716" s="29">
        <f>Source!AO1467</f>
        <v>191.34</v>
      </c>
      <c r="H1716" s="28" t="str">
        <f>Source!DG1467</f>
        <v/>
      </c>
      <c r="I1716" s="10">
        <f>Source!AV1467</f>
        <v>1</v>
      </c>
      <c r="J1716" s="29">
        <f>ROUND((ROUND((Source!AF1467*Source!AV1467*Source!I1467),2)),2)</f>
        <v>163.56</v>
      </c>
      <c r="K1716" s="10">
        <f>IF(Source!BA1467&lt;&gt; 0, Source!BA1467, 1)</f>
        <v>26.39</v>
      </c>
      <c r="L1716" s="29">
        <f>Source!S1467</f>
        <v>4316.3500000000004</v>
      </c>
      <c r="W1716">
        <f>J1716</f>
        <v>163.56</v>
      </c>
    </row>
    <row r="1717" spans="1:27" ht="28.5" x14ac:dyDescent="0.2">
      <c r="A1717" s="26" t="s">
        <v>130</v>
      </c>
      <c r="B1717" s="26" t="s">
        <v>130</v>
      </c>
      <c r="C1717" s="26" t="str">
        <f>Source!F1468</f>
        <v>9999990001</v>
      </c>
      <c r="D1717" s="26" t="s">
        <v>29</v>
      </c>
      <c r="E1717" s="27" t="str">
        <f>Source!H1468</f>
        <v>т</v>
      </c>
      <c r="F1717" s="10">
        <f>Source!I1468</f>
        <v>-0.871896</v>
      </c>
      <c r="G1717" s="29">
        <f>Source!AK1468</f>
        <v>0</v>
      </c>
      <c r="H1717" s="31" t="s">
        <v>3</v>
      </c>
      <c r="I1717" s="10">
        <f>Source!AW1468</f>
        <v>1</v>
      </c>
      <c r="J1717" s="29">
        <f>ROUND((ROUND((Source!AC1468*Source!AW1468*Source!I1468),2)),2)+(ROUND((ROUND(((Source!ET1468)*Source!AV1468*Source!I1468),2)),2)+ROUND((ROUND(((Source!AE1468-(Source!EU1468))*Source!AV1468*Source!I1468),2)),2))+ROUND((ROUND((Source!AF1468*Source!AV1468*Source!I1468),2)),2)</f>
        <v>0</v>
      </c>
      <c r="K1717" s="10">
        <f>IF(Source!BC1468&lt;&gt; 0, Source!BC1468, 1)</f>
        <v>1</v>
      </c>
      <c r="L1717" s="29">
        <f>Source!O1468</f>
        <v>0</v>
      </c>
      <c r="Q1717">
        <f>ROUND((Source!DN1468/100)*ROUND((ROUND((Source!AF1468*Source!AV1468*Source!I1468),2)),2), 2)</f>
        <v>0</v>
      </c>
      <c r="R1717">
        <f>Source!X1468</f>
        <v>0</v>
      </c>
      <c r="S1717">
        <f>ROUND((Source!DO1468/100)*ROUND((ROUND((Source!AF1468*Source!AV1468*Source!I1468),2)),2), 2)</f>
        <v>0</v>
      </c>
      <c r="T1717">
        <f>Source!Y1468</f>
        <v>0</v>
      </c>
      <c r="U1717">
        <f>ROUND((175/100)*ROUND((ROUND((Source!AE1468*Source!AV1468*Source!I1468),2)),2), 2)</f>
        <v>0</v>
      </c>
      <c r="V1717">
        <f>ROUND((160/100)*ROUND(ROUND((ROUND((Source!AE1468*Source!AV1468*Source!I1468),2)*Source!BS1468),2), 2), 2)</f>
        <v>0</v>
      </c>
      <c r="X1717">
        <f>IF(Source!BI1468&lt;=1,J1717, 0)</f>
        <v>0</v>
      </c>
      <c r="Y1717">
        <f>IF(Source!BI1468=2,J1717, 0)</f>
        <v>0</v>
      </c>
      <c r="Z1717">
        <f>IF(Source!BI1468=3,J1717, 0)</f>
        <v>0</v>
      </c>
      <c r="AA1717">
        <f>IF(Source!BI1468=4,J1717, 0)</f>
        <v>0</v>
      </c>
    </row>
    <row r="1718" spans="1:27" ht="14.25" x14ac:dyDescent="0.2">
      <c r="A1718" s="26"/>
      <c r="B1718" s="26"/>
      <c r="C1718" s="26"/>
      <c r="D1718" s="26" t="s">
        <v>314</v>
      </c>
      <c r="E1718" s="27" t="s">
        <v>315</v>
      </c>
      <c r="F1718" s="10">
        <f>Source!DN1467</f>
        <v>80</v>
      </c>
      <c r="G1718" s="29"/>
      <c r="H1718" s="28"/>
      <c r="I1718" s="10"/>
      <c r="J1718" s="29">
        <f>SUM(Q1714:Q1717)</f>
        <v>130.85</v>
      </c>
      <c r="K1718" s="10">
        <f>Source!BZ1467</f>
        <v>70</v>
      </c>
      <c r="L1718" s="29">
        <f>SUM(R1714:R1717)</f>
        <v>3021.45</v>
      </c>
    </row>
    <row r="1719" spans="1:27" ht="14.25" x14ac:dyDescent="0.2">
      <c r="A1719" s="26"/>
      <c r="B1719" s="26"/>
      <c r="C1719" s="26"/>
      <c r="D1719" s="26" t="s">
        <v>316</v>
      </c>
      <c r="E1719" s="27" t="s">
        <v>315</v>
      </c>
      <c r="F1719" s="10">
        <f>Source!DO1467</f>
        <v>55</v>
      </c>
      <c r="G1719" s="29"/>
      <c r="H1719" s="28"/>
      <c r="I1719" s="10"/>
      <c r="J1719" s="29">
        <f>SUM(S1714:S1718)</f>
        <v>89.96</v>
      </c>
      <c r="K1719" s="10">
        <f>Source!CA1467</f>
        <v>41</v>
      </c>
      <c r="L1719" s="29">
        <f>SUM(T1714:T1718)</f>
        <v>1769.7</v>
      </c>
    </row>
    <row r="1720" spans="1:27" ht="14.25" x14ac:dyDescent="0.2">
      <c r="A1720" s="34"/>
      <c r="B1720" s="34"/>
      <c r="C1720" s="34"/>
      <c r="D1720" s="34" t="s">
        <v>317</v>
      </c>
      <c r="E1720" s="35" t="s">
        <v>318</v>
      </c>
      <c r="F1720" s="36">
        <f>Source!AQ1467</f>
        <v>17.41</v>
      </c>
      <c r="G1720" s="37"/>
      <c r="H1720" s="38" t="str">
        <f>Source!DI1467</f>
        <v/>
      </c>
      <c r="I1720" s="36">
        <f>Source!AV1467</f>
        <v>1</v>
      </c>
      <c r="J1720" s="37">
        <f>Source!U1467</f>
        <v>14.882068</v>
      </c>
      <c r="K1720" s="36"/>
      <c r="L1720" s="37"/>
    </row>
    <row r="1721" spans="1:27" ht="15" x14ac:dyDescent="0.25">
      <c r="A1721" s="39"/>
      <c r="B1721" s="39"/>
      <c r="C1721" s="39"/>
      <c r="D1721" s="40" t="s">
        <v>319</v>
      </c>
      <c r="E1721" s="39"/>
      <c r="F1721" s="39"/>
      <c r="G1721" s="39"/>
      <c r="H1721" s="39"/>
      <c r="I1721" s="76">
        <f>J1716+J1718+J1719+SUM(J1717:J1717)</f>
        <v>384.36999999999995</v>
      </c>
      <c r="J1721" s="76"/>
      <c r="K1721" s="76">
        <f>L1716+L1718+L1719+SUM(L1717:L1717)</f>
        <v>9107.5</v>
      </c>
      <c r="L1721" s="76"/>
      <c r="O1721" s="32">
        <f>J1716+J1718+J1719+SUM(J1717:J1717)</f>
        <v>384.36999999999995</v>
      </c>
      <c r="P1721" s="32">
        <f>L1716+L1718+L1719+SUM(L1717:L1717)</f>
        <v>9107.5</v>
      </c>
      <c r="X1721">
        <f>IF(Source!BI1467&lt;=1,J1716+J1718+J1719-0, 0)</f>
        <v>384.36999999999995</v>
      </c>
      <c r="Y1721">
        <f>IF(Source!BI1467=2,J1716+J1718+J1719-0, 0)</f>
        <v>0</v>
      </c>
      <c r="Z1721">
        <f>IF(Source!BI1467=3,J1716+J1718+J1719-0, 0)</f>
        <v>0</v>
      </c>
      <c r="AA1721">
        <f>IF(Source!BI1467=4,J1716+J1718+J1719,0)</f>
        <v>0</v>
      </c>
    </row>
    <row r="1723" spans="1:27" ht="57" x14ac:dyDescent="0.2">
      <c r="A1723" s="26">
        <v>5</v>
      </c>
      <c r="B1723" s="26">
        <v>5</v>
      </c>
      <c r="C1723" s="26" t="str">
        <f>Source!F1469</f>
        <v>3.12-3-4</v>
      </c>
      <c r="D1723" s="26" t="s">
        <v>132</v>
      </c>
      <c r="E1723" s="27" t="str">
        <f>Source!H1469</f>
        <v>100 м2</v>
      </c>
      <c r="F1723" s="10">
        <f>Source!I1469</f>
        <v>0.8548</v>
      </c>
      <c r="G1723" s="29"/>
      <c r="H1723" s="28"/>
      <c r="I1723" s="10"/>
      <c r="J1723" s="29"/>
      <c r="K1723" s="10"/>
      <c r="L1723" s="29"/>
      <c r="Q1723">
        <f>ROUND((Source!DN1469/100)*ROUND((ROUND((Source!AF1469*Source!AV1469*Source!I1469),2)),2), 2)</f>
        <v>704.39</v>
      </c>
      <c r="R1723">
        <f>Source!X1469</f>
        <v>15550.34</v>
      </c>
      <c r="S1723">
        <f>ROUND((Source!DO1469/100)*ROUND((ROUND((Source!AF1469*Source!AV1469*Source!I1469),2)),2), 2)</f>
        <v>535.07000000000005</v>
      </c>
      <c r="T1723">
        <f>Source!Y1469</f>
        <v>7328.32</v>
      </c>
      <c r="U1723">
        <f>ROUND((175/100)*ROUND((ROUND((Source!AE1469*Source!AV1469*Source!I1469),2)),2), 2)</f>
        <v>132.9</v>
      </c>
      <c r="V1723">
        <f>ROUND((160/100)*ROUND(ROUND((ROUND((Source!AE1469*Source!AV1469*Source!I1469),2)*Source!BS1469),2), 2), 2)</f>
        <v>3206.5</v>
      </c>
    </row>
    <row r="1724" spans="1:27" x14ac:dyDescent="0.2">
      <c r="D1724" s="30" t="str">
        <f>"Объем: "&amp;Source!I1469&amp;"=85,48/"&amp;"100"</f>
        <v>Объем: 0,8548=85,48/100</v>
      </c>
    </row>
    <row r="1725" spans="1:27" ht="14.25" x14ac:dyDescent="0.2">
      <c r="A1725" s="26"/>
      <c r="B1725" s="26"/>
      <c r="C1725" s="26"/>
      <c r="D1725" s="26" t="s">
        <v>313</v>
      </c>
      <c r="E1725" s="27"/>
      <c r="F1725" s="10"/>
      <c r="G1725" s="29">
        <f>Source!AO1469</f>
        <v>689</v>
      </c>
      <c r="H1725" s="28" t="str">
        <f>Source!DG1469</f>
        <v>)*1,15</v>
      </c>
      <c r="I1725" s="10">
        <f>Source!AV1469</f>
        <v>1</v>
      </c>
      <c r="J1725" s="29">
        <f>ROUND((ROUND((Source!AF1469*Source!AV1469*Source!I1469),2)),2)</f>
        <v>677.3</v>
      </c>
      <c r="K1725" s="10">
        <f>IF(Source!BA1469&lt;&gt; 0, Source!BA1469, 1)</f>
        <v>26.39</v>
      </c>
      <c r="L1725" s="29">
        <f>Source!S1469</f>
        <v>17873.95</v>
      </c>
      <c r="W1725">
        <f>J1725</f>
        <v>677.3</v>
      </c>
    </row>
    <row r="1726" spans="1:27" ht="14.25" x14ac:dyDescent="0.2">
      <c r="A1726" s="26"/>
      <c r="B1726" s="26"/>
      <c r="C1726" s="26"/>
      <c r="D1726" s="26" t="s">
        <v>322</v>
      </c>
      <c r="E1726" s="27"/>
      <c r="F1726" s="10"/>
      <c r="G1726" s="29">
        <f>Source!AM1469</f>
        <v>267.17</v>
      </c>
      <c r="H1726" s="28" t="str">
        <f>Source!DE1469</f>
        <v>)*1,25</v>
      </c>
      <c r="I1726" s="10">
        <f>Source!AV1469</f>
        <v>1</v>
      </c>
      <c r="J1726" s="29">
        <f>(ROUND((ROUND((((Source!ET1469*1.25))*Source!AV1469*Source!I1469),2)),2)+ROUND((ROUND(((Source!AE1469-((Source!EU1469*1.25)))*Source!AV1469*Source!I1469),2)),2))</f>
        <v>285.47000000000003</v>
      </c>
      <c r="K1726" s="10">
        <f>IF(Source!BB1469&lt;&gt; 0, Source!BB1469, 1)</f>
        <v>12.18</v>
      </c>
      <c r="L1726" s="29">
        <f>Source!Q1469</f>
        <v>3477.02</v>
      </c>
    </row>
    <row r="1727" spans="1:27" ht="14.25" x14ac:dyDescent="0.2">
      <c r="A1727" s="26"/>
      <c r="B1727" s="26"/>
      <c r="C1727" s="26"/>
      <c r="D1727" s="26" t="s">
        <v>323</v>
      </c>
      <c r="E1727" s="27"/>
      <c r="F1727" s="10"/>
      <c r="G1727" s="29">
        <f>Source!AN1469</f>
        <v>71.069999999999993</v>
      </c>
      <c r="H1727" s="28" t="str">
        <f>Source!DF1469</f>
        <v>)*1,25</v>
      </c>
      <c r="I1727" s="10">
        <f>Source!AV1469</f>
        <v>1</v>
      </c>
      <c r="J1727" s="41">
        <f>ROUND((ROUND((Source!AE1469*Source!AV1469*Source!I1469),2)),2)</f>
        <v>75.94</v>
      </c>
      <c r="K1727" s="10">
        <f>IF(Source!BS1469&lt;&gt; 0, Source!BS1469, 1)</f>
        <v>26.39</v>
      </c>
      <c r="L1727" s="41">
        <f>Source!R1469</f>
        <v>2004.06</v>
      </c>
      <c r="W1727">
        <f>J1727</f>
        <v>75.94</v>
      </c>
    </row>
    <row r="1728" spans="1:27" ht="14.25" x14ac:dyDescent="0.2">
      <c r="A1728" s="26"/>
      <c r="B1728" s="26"/>
      <c r="C1728" s="26"/>
      <c r="D1728" s="26" t="s">
        <v>324</v>
      </c>
      <c r="E1728" s="27"/>
      <c r="F1728" s="10"/>
      <c r="G1728" s="29">
        <f>Source!AL1469</f>
        <v>705.14</v>
      </c>
      <c r="H1728" s="28" t="str">
        <f>Source!DD1469</f>
        <v/>
      </c>
      <c r="I1728" s="10">
        <f>Source!AW1469</f>
        <v>1</v>
      </c>
      <c r="J1728" s="29">
        <f>ROUND((ROUND((Source!AC1469*Source!AW1469*Source!I1469),2)),2)</f>
        <v>602.75</v>
      </c>
      <c r="K1728" s="10">
        <f>IF(Source!BC1469&lt;&gt; 0, Source!BC1469, 1)</f>
        <v>3.7</v>
      </c>
      <c r="L1728" s="29">
        <f>Source!P1469</f>
        <v>2230.1799999999998</v>
      </c>
    </row>
    <row r="1729" spans="1:27" ht="199.5" x14ac:dyDescent="0.2">
      <c r="A1729" s="26" t="s">
        <v>141</v>
      </c>
      <c r="B1729" s="26" t="s">
        <v>141</v>
      </c>
      <c r="C1729" s="26" t="str">
        <f>Source!F1470</f>
        <v>1.1-1-1312</v>
      </c>
      <c r="D1729" s="26" t="s">
        <v>282</v>
      </c>
      <c r="E1729" s="27" t="str">
        <f>Source!H1470</f>
        <v>м2</v>
      </c>
      <c r="F1729" s="10">
        <f>Source!I1470</f>
        <v>115.398</v>
      </c>
      <c r="G1729" s="29">
        <f>Source!AK1470</f>
        <v>25.09</v>
      </c>
      <c r="H1729" s="31" t="s">
        <v>3</v>
      </c>
      <c r="I1729" s="10">
        <f>Source!AW1470</f>
        <v>1</v>
      </c>
      <c r="J1729" s="29">
        <f>ROUND((ROUND((Source!AC1470*Source!AW1470*Source!I1470),2)),2)+(ROUND((ROUND(((Source!ET1470)*Source!AV1470*Source!I1470),2)),2)+ROUND((ROUND(((Source!AE1470-(Source!EU1470))*Source!AV1470*Source!I1470),2)),2))+ROUND((ROUND((Source!AF1470*Source!AV1470*Source!I1470),2)),2)</f>
        <v>2895.34</v>
      </c>
      <c r="K1729" s="10">
        <f>IF(Source!BC1470&lt;&gt; 0, Source!BC1470, 1)</f>
        <v>10.5</v>
      </c>
      <c r="L1729" s="29">
        <f>Source!O1470</f>
        <v>30401.07</v>
      </c>
      <c r="Q1729">
        <f>ROUND((Source!DN1470/100)*ROUND((ROUND((Source!AF1470*Source!AV1470*Source!I1470),2)),2), 2)</f>
        <v>0</v>
      </c>
      <c r="R1729">
        <f>Source!X1470</f>
        <v>0</v>
      </c>
      <c r="S1729">
        <f>ROUND((Source!DO1470/100)*ROUND((ROUND((Source!AF1470*Source!AV1470*Source!I1470),2)),2), 2)</f>
        <v>0</v>
      </c>
      <c r="T1729">
        <f>Source!Y1470</f>
        <v>0</v>
      </c>
      <c r="U1729">
        <f>ROUND((175/100)*ROUND((ROUND((Source!AE1470*Source!AV1470*Source!I1470),2)),2), 2)</f>
        <v>0</v>
      </c>
      <c r="V1729">
        <f>ROUND((160/100)*ROUND(ROUND((ROUND((Source!AE1470*Source!AV1470*Source!I1470),2)*Source!BS1470),2), 2), 2)</f>
        <v>0</v>
      </c>
      <c r="X1729">
        <f>IF(Source!BI1470&lt;=1,J1729, 0)</f>
        <v>2895.34</v>
      </c>
      <c r="Y1729">
        <f>IF(Source!BI1470=2,J1729, 0)</f>
        <v>0</v>
      </c>
      <c r="Z1729">
        <f>IF(Source!BI1470=3,J1729, 0)</f>
        <v>0</v>
      </c>
      <c r="AA1729">
        <f>IF(Source!BI1470=4,J1729, 0)</f>
        <v>0</v>
      </c>
    </row>
    <row r="1730" spans="1:27" ht="228" x14ac:dyDescent="0.2">
      <c r="A1730" s="26" t="s">
        <v>145</v>
      </c>
      <c r="B1730" s="26" t="s">
        <v>145</v>
      </c>
      <c r="C1730" s="26" t="str">
        <f>Source!F1471</f>
        <v>1.1-1-1313</v>
      </c>
      <c r="D1730" s="26" t="s">
        <v>283</v>
      </c>
      <c r="E1730" s="27" t="str">
        <f>Source!H1471</f>
        <v>м2</v>
      </c>
      <c r="F1730" s="10">
        <f>Source!I1471</f>
        <v>113.09004000000002</v>
      </c>
      <c r="G1730" s="29">
        <f>Source!AK1471</f>
        <v>23.06</v>
      </c>
      <c r="H1730" s="31" t="s">
        <v>3</v>
      </c>
      <c r="I1730" s="10">
        <f>Source!AW1471</f>
        <v>1</v>
      </c>
      <c r="J1730" s="29">
        <f>ROUND((ROUND((Source!AC1471*Source!AW1471*Source!I1471),2)),2)+(ROUND((ROUND(((Source!ET1471)*Source!AV1471*Source!I1471),2)),2)+ROUND((ROUND(((Source!AE1471-(Source!EU1471))*Source!AV1471*Source!I1471),2)),2))+ROUND((ROUND((Source!AF1471*Source!AV1471*Source!I1471),2)),2)</f>
        <v>2607.86</v>
      </c>
      <c r="K1730" s="10">
        <f>IF(Source!BC1471&lt;&gt; 0, Source!BC1471, 1)</f>
        <v>10.74</v>
      </c>
      <c r="L1730" s="29">
        <f>Source!O1471</f>
        <v>28008.42</v>
      </c>
      <c r="Q1730">
        <f>ROUND((Source!DN1471/100)*ROUND((ROUND((Source!AF1471*Source!AV1471*Source!I1471),2)),2), 2)</f>
        <v>0</v>
      </c>
      <c r="R1730">
        <f>Source!X1471</f>
        <v>0</v>
      </c>
      <c r="S1730">
        <f>ROUND((Source!DO1471/100)*ROUND((ROUND((Source!AF1471*Source!AV1471*Source!I1471),2)),2), 2)</f>
        <v>0</v>
      </c>
      <c r="T1730">
        <f>Source!Y1471</f>
        <v>0</v>
      </c>
      <c r="U1730">
        <f>ROUND((175/100)*ROUND((ROUND((Source!AE1471*Source!AV1471*Source!I1471),2)),2), 2)</f>
        <v>0</v>
      </c>
      <c r="V1730">
        <f>ROUND((160/100)*ROUND(ROUND((ROUND((Source!AE1471*Source!AV1471*Source!I1471),2)*Source!BS1471),2), 2), 2)</f>
        <v>0</v>
      </c>
      <c r="X1730">
        <f>IF(Source!BI1471&lt;=1,J1730, 0)</f>
        <v>2607.86</v>
      </c>
      <c r="Y1730">
        <f>IF(Source!BI1471=2,J1730, 0)</f>
        <v>0</v>
      </c>
      <c r="Z1730">
        <f>IF(Source!BI1471=3,J1730, 0)</f>
        <v>0</v>
      </c>
      <c r="AA1730">
        <f>IF(Source!BI1471=4,J1730, 0)</f>
        <v>0</v>
      </c>
    </row>
    <row r="1731" spans="1:27" ht="14.25" x14ac:dyDescent="0.2">
      <c r="A1731" s="26"/>
      <c r="B1731" s="26"/>
      <c r="C1731" s="26"/>
      <c r="D1731" s="26" t="s">
        <v>314</v>
      </c>
      <c r="E1731" s="27" t="s">
        <v>315</v>
      </c>
      <c r="F1731" s="10">
        <f>Source!DN1469</f>
        <v>104</v>
      </c>
      <c r="G1731" s="29"/>
      <c r="H1731" s="28"/>
      <c r="I1731" s="10"/>
      <c r="J1731" s="29">
        <f>SUM(Q1723:Q1730)</f>
        <v>704.39</v>
      </c>
      <c r="K1731" s="10">
        <f>Source!BZ1469</f>
        <v>87</v>
      </c>
      <c r="L1731" s="29">
        <f>SUM(R1723:R1730)</f>
        <v>15550.34</v>
      </c>
    </row>
    <row r="1732" spans="1:27" ht="14.25" x14ac:dyDescent="0.2">
      <c r="A1732" s="26"/>
      <c r="B1732" s="26"/>
      <c r="C1732" s="26"/>
      <c r="D1732" s="26" t="s">
        <v>316</v>
      </c>
      <c r="E1732" s="27" t="s">
        <v>315</v>
      </c>
      <c r="F1732" s="10">
        <f>Source!DO1469</f>
        <v>79</v>
      </c>
      <c r="G1732" s="29"/>
      <c r="H1732" s="28"/>
      <c r="I1732" s="10"/>
      <c r="J1732" s="29">
        <f>SUM(S1723:S1731)</f>
        <v>535.07000000000005</v>
      </c>
      <c r="K1732" s="10">
        <f>Source!CA1469</f>
        <v>41</v>
      </c>
      <c r="L1732" s="29">
        <f>SUM(T1723:T1731)</f>
        <v>7328.32</v>
      </c>
    </row>
    <row r="1733" spans="1:27" ht="14.25" x14ac:dyDescent="0.2">
      <c r="A1733" s="26"/>
      <c r="B1733" s="26"/>
      <c r="C1733" s="26"/>
      <c r="D1733" s="26" t="s">
        <v>325</v>
      </c>
      <c r="E1733" s="27" t="s">
        <v>315</v>
      </c>
      <c r="F1733" s="10">
        <f>175</f>
        <v>175</v>
      </c>
      <c r="G1733" s="29"/>
      <c r="H1733" s="28"/>
      <c r="I1733" s="10"/>
      <c r="J1733" s="29">
        <f>SUM(U1723:U1732)</f>
        <v>132.9</v>
      </c>
      <c r="K1733" s="10">
        <f>160</f>
        <v>160</v>
      </c>
      <c r="L1733" s="29">
        <f>SUM(V1723:V1732)</f>
        <v>3206.5</v>
      </c>
    </row>
    <row r="1734" spans="1:27" ht="14.25" x14ac:dyDescent="0.2">
      <c r="A1734" s="34"/>
      <c r="B1734" s="34"/>
      <c r="C1734" s="34"/>
      <c r="D1734" s="34" t="s">
        <v>317</v>
      </c>
      <c r="E1734" s="35" t="s">
        <v>318</v>
      </c>
      <c r="F1734" s="36">
        <f>Source!AQ1469</f>
        <v>53</v>
      </c>
      <c r="G1734" s="37"/>
      <c r="H1734" s="38" t="str">
        <f>Source!DI1469</f>
        <v>)*1,15</v>
      </c>
      <c r="I1734" s="36">
        <f>Source!AV1469</f>
        <v>1</v>
      </c>
      <c r="J1734" s="37">
        <f>Source!U1469</f>
        <v>52.100059999999999</v>
      </c>
      <c r="K1734" s="36"/>
      <c r="L1734" s="37"/>
    </row>
    <row r="1735" spans="1:27" ht="15" x14ac:dyDescent="0.25">
      <c r="A1735" s="39"/>
      <c r="B1735" s="39"/>
      <c r="C1735" s="39"/>
      <c r="D1735" s="40" t="s">
        <v>319</v>
      </c>
      <c r="E1735" s="39"/>
      <c r="F1735" s="39"/>
      <c r="G1735" s="39"/>
      <c r="H1735" s="39"/>
      <c r="I1735" s="76">
        <f>J1725+J1726+J1728+J1731+J1732+J1733+SUM(J1729:J1730)</f>
        <v>8441.0800000000017</v>
      </c>
      <c r="J1735" s="76"/>
      <c r="K1735" s="76">
        <f>L1725+L1726+L1728+L1731+L1732+L1733+SUM(L1729:L1730)</f>
        <v>108075.8</v>
      </c>
      <c r="L1735" s="76"/>
      <c r="O1735" s="32">
        <f>J1725+J1726+J1728+J1731+J1732+J1733+SUM(J1729:J1730)</f>
        <v>8441.0800000000017</v>
      </c>
      <c r="P1735" s="32">
        <f>L1725+L1726+L1728+L1731+L1732+L1733+SUM(L1729:L1730)</f>
        <v>108075.8</v>
      </c>
      <c r="X1735">
        <f>IF(Source!BI1469&lt;=1,J1725+J1726+J1728+J1731+J1732+J1733-0, 0)</f>
        <v>2937.88</v>
      </c>
      <c r="Y1735">
        <f>IF(Source!BI1469=2,J1725+J1726+J1728+J1731+J1732+J1733-0, 0)</f>
        <v>0</v>
      </c>
      <c r="Z1735">
        <f>IF(Source!BI1469=3,J1725+J1726+J1728+J1731+J1732+J1733-0, 0)</f>
        <v>0</v>
      </c>
      <c r="AA1735">
        <f>IF(Source!BI1469=4,J1725+J1726+J1728+J1731+J1732+J1733,0)</f>
        <v>0</v>
      </c>
    </row>
    <row r="1737" spans="1:27" ht="99.75" x14ac:dyDescent="0.2">
      <c r="A1737" s="26">
        <v>6</v>
      </c>
      <c r="B1737" s="26">
        <v>6</v>
      </c>
      <c r="C1737" s="26" t="str">
        <f>Source!F1472</f>
        <v>3.12-3-10</v>
      </c>
      <c r="D1737" s="26" t="s">
        <v>150</v>
      </c>
      <c r="E1737" s="27" t="str">
        <f>Source!H1472</f>
        <v>100 м2</v>
      </c>
      <c r="F1737" s="10">
        <f>Source!I1472</f>
        <v>3.5000000000000001E-3</v>
      </c>
      <c r="G1737" s="29"/>
      <c r="H1737" s="28"/>
      <c r="I1737" s="10"/>
      <c r="J1737" s="29"/>
      <c r="K1737" s="10"/>
      <c r="L1737" s="29"/>
      <c r="Q1737">
        <f>ROUND((Source!DN1472/100)*ROUND((ROUND((Source!AF1472*Source!AV1472*Source!I1472),2)),2), 2)</f>
        <v>4.13</v>
      </c>
      <c r="R1737">
        <f>Source!X1472</f>
        <v>91.15</v>
      </c>
      <c r="S1737">
        <f>ROUND((Source!DO1472/100)*ROUND((ROUND((Source!AF1472*Source!AV1472*Source!I1472),2)),2), 2)</f>
        <v>3.14</v>
      </c>
      <c r="T1737">
        <f>Source!Y1472</f>
        <v>42.96</v>
      </c>
      <c r="U1737">
        <f>ROUND((175/100)*ROUND((ROUND((Source!AE1472*Source!AV1472*Source!I1472),2)),2), 2)</f>
        <v>7.0000000000000007E-2</v>
      </c>
      <c r="V1737">
        <f>ROUND((160/100)*ROUND(ROUND((ROUND((Source!AE1472*Source!AV1472*Source!I1472),2)*Source!BS1472),2), 2), 2)</f>
        <v>1.7</v>
      </c>
    </row>
    <row r="1738" spans="1:27" x14ac:dyDescent="0.2">
      <c r="D1738" s="30" t="str">
        <f>"Объем: "&amp;Source!I1472&amp;"=0,35/"&amp;"100"</f>
        <v>Объем: 0,0035=0,35/100</v>
      </c>
    </row>
    <row r="1739" spans="1:27" ht="14.25" x14ac:dyDescent="0.2">
      <c r="A1739" s="26"/>
      <c r="B1739" s="26"/>
      <c r="C1739" s="26"/>
      <c r="D1739" s="26" t="s">
        <v>313</v>
      </c>
      <c r="E1739" s="27"/>
      <c r="F1739" s="10"/>
      <c r="G1739" s="29">
        <f>Source!AO1472</f>
        <v>986.85</v>
      </c>
      <c r="H1739" s="28" t="str">
        <f>Source!DG1472</f>
        <v>)*1,15</v>
      </c>
      <c r="I1739" s="10">
        <f>Source!AV1472</f>
        <v>1</v>
      </c>
      <c r="J1739" s="29">
        <f>ROUND((ROUND((Source!AF1472*Source!AV1472*Source!I1472),2)),2)</f>
        <v>3.97</v>
      </c>
      <c r="K1739" s="10">
        <f>IF(Source!BA1472&lt;&gt; 0, Source!BA1472, 1)</f>
        <v>26.39</v>
      </c>
      <c r="L1739" s="29">
        <f>Source!S1472</f>
        <v>104.77</v>
      </c>
      <c r="W1739">
        <f>J1739</f>
        <v>3.97</v>
      </c>
    </row>
    <row r="1740" spans="1:27" ht="14.25" x14ac:dyDescent="0.2">
      <c r="A1740" s="26"/>
      <c r="B1740" s="26"/>
      <c r="C1740" s="26"/>
      <c r="D1740" s="26" t="s">
        <v>322</v>
      </c>
      <c r="E1740" s="27"/>
      <c r="F1740" s="10"/>
      <c r="G1740" s="29">
        <f>Source!AM1472</f>
        <v>50.84</v>
      </c>
      <c r="H1740" s="28" t="str">
        <f>Source!DE1472</f>
        <v>)*1,25</v>
      </c>
      <c r="I1740" s="10">
        <f>Source!AV1472</f>
        <v>1</v>
      </c>
      <c r="J1740" s="29">
        <f>(ROUND((ROUND((((Source!ET1472*1.25))*Source!AV1472*Source!I1472),2)),2)+ROUND((ROUND(((Source!AE1472-((Source!EU1472*1.25)))*Source!AV1472*Source!I1472),2)),2))</f>
        <v>0.22</v>
      </c>
      <c r="K1740" s="10">
        <f>IF(Source!BB1472&lt;&gt; 0, Source!BB1472, 1)</f>
        <v>9.3800000000000008</v>
      </c>
      <c r="L1740" s="29">
        <f>Source!Q1472</f>
        <v>2.06</v>
      </c>
    </row>
    <row r="1741" spans="1:27" ht="14.25" x14ac:dyDescent="0.2">
      <c r="A1741" s="26"/>
      <c r="B1741" s="26"/>
      <c r="C1741" s="26"/>
      <c r="D1741" s="26" t="s">
        <v>323</v>
      </c>
      <c r="E1741" s="27"/>
      <c r="F1741" s="10"/>
      <c r="G1741" s="29">
        <f>Source!AN1472</f>
        <v>8.01</v>
      </c>
      <c r="H1741" s="28" t="str">
        <f>Source!DF1472</f>
        <v>)*1,25</v>
      </c>
      <c r="I1741" s="10">
        <f>Source!AV1472</f>
        <v>1</v>
      </c>
      <c r="J1741" s="41">
        <f>ROUND((ROUND((Source!AE1472*Source!AV1472*Source!I1472),2)),2)</f>
        <v>0.04</v>
      </c>
      <c r="K1741" s="10">
        <f>IF(Source!BS1472&lt;&gt; 0, Source!BS1472, 1)</f>
        <v>26.39</v>
      </c>
      <c r="L1741" s="41">
        <f>Source!R1472</f>
        <v>1.06</v>
      </c>
      <c r="W1741">
        <f>J1741</f>
        <v>0.04</v>
      </c>
    </row>
    <row r="1742" spans="1:27" ht="14.25" x14ac:dyDescent="0.2">
      <c r="A1742" s="26"/>
      <c r="B1742" s="26"/>
      <c r="C1742" s="26"/>
      <c r="D1742" s="26" t="s">
        <v>324</v>
      </c>
      <c r="E1742" s="27"/>
      <c r="F1742" s="10"/>
      <c r="G1742" s="29">
        <f>Source!AL1472</f>
        <v>7205.92</v>
      </c>
      <c r="H1742" s="28" t="str">
        <f>Source!DD1472</f>
        <v/>
      </c>
      <c r="I1742" s="10">
        <f>Source!AW1472</f>
        <v>1</v>
      </c>
      <c r="J1742" s="29">
        <f>ROUND((ROUND((Source!AC1472*Source!AW1472*Source!I1472),2)),2)</f>
        <v>25.22</v>
      </c>
      <c r="K1742" s="10">
        <f>IF(Source!BC1472&lt;&gt; 0, Source!BC1472, 1)</f>
        <v>1.95</v>
      </c>
      <c r="L1742" s="29">
        <f>Source!P1472</f>
        <v>49.18</v>
      </c>
    </row>
    <row r="1743" spans="1:27" ht="199.5" x14ac:dyDescent="0.2">
      <c r="A1743" s="26" t="s">
        <v>152</v>
      </c>
      <c r="B1743" s="26" t="s">
        <v>152</v>
      </c>
      <c r="C1743" s="26" t="str">
        <f>Source!F1473</f>
        <v>1.1-1-1312</v>
      </c>
      <c r="D1743" s="26" t="s">
        <v>282</v>
      </c>
      <c r="E1743" s="27" t="str">
        <f>Source!H1473</f>
        <v>м2</v>
      </c>
      <c r="F1743" s="10">
        <f>Source!I1473</f>
        <v>0.472605</v>
      </c>
      <c r="G1743" s="29">
        <f>Source!AK1473</f>
        <v>25.09</v>
      </c>
      <c r="H1743" s="31" t="s">
        <v>3</v>
      </c>
      <c r="I1743" s="10">
        <f>Source!AW1473</f>
        <v>1</v>
      </c>
      <c r="J1743" s="29">
        <f>ROUND((ROUND((Source!AC1473*Source!AW1473*Source!I1473),2)),2)+(ROUND((ROUND(((Source!ET1473)*Source!AV1473*Source!I1473),2)),2)+ROUND((ROUND(((Source!AE1473-(Source!EU1473))*Source!AV1473*Source!I1473),2)),2))+ROUND((ROUND((Source!AF1473*Source!AV1473*Source!I1473),2)),2)</f>
        <v>11.86</v>
      </c>
      <c r="K1743" s="10">
        <f>IF(Source!BC1473&lt;&gt; 0, Source!BC1473, 1)</f>
        <v>10.5</v>
      </c>
      <c r="L1743" s="29">
        <f>Source!O1473</f>
        <v>124.53</v>
      </c>
      <c r="Q1743">
        <f>ROUND((Source!DN1473/100)*ROUND((ROUND((Source!AF1473*Source!AV1473*Source!I1473),2)),2), 2)</f>
        <v>0</v>
      </c>
      <c r="R1743">
        <f>Source!X1473</f>
        <v>0</v>
      </c>
      <c r="S1743">
        <f>ROUND((Source!DO1473/100)*ROUND((ROUND((Source!AF1473*Source!AV1473*Source!I1473),2)),2), 2)</f>
        <v>0</v>
      </c>
      <c r="T1743">
        <f>Source!Y1473</f>
        <v>0</v>
      </c>
      <c r="U1743">
        <f>ROUND((175/100)*ROUND((ROUND((Source!AE1473*Source!AV1473*Source!I1473),2)),2), 2)</f>
        <v>0</v>
      </c>
      <c r="V1743">
        <f>ROUND((160/100)*ROUND(ROUND((ROUND((Source!AE1473*Source!AV1473*Source!I1473),2)*Source!BS1473),2), 2), 2)</f>
        <v>0</v>
      </c>
      <c r="X1743">
        <f>IF(Source!BI1473&lt;=1,J1743, 0)</f>
        <v>11.86</v>
      </c>
      <c r="Y1743">
        <f>IF(Source!BI1473=2,J1743, 0)</f>
        <v>0</v>
      </c>
      <c r="Z1743">
        <f>IF(Source!BI1473=3,J1743, 0)</f>
        <v>0</v>
      </c>
      <c r="AA1743">
        <f>IF(Source!BI1473=4,J1743, 0)</f>
        <v>0</v>
      </c>
    </row>
    <row r="1744" spans="1:27" ht="228" x14ac:dyDescent="0.2">
      <c r="A1744" s="26" t="s">
        <v>153</v>
      </c>
      <c r="B1744" s="26" t="s">
        <v>153</v>
      </c>
      <c r="C1744" s="26" t="str">
        <f>Source!F1474</f>
        <v>1.1-1-1313</v>
      </c>
      <c r="D1744" s="26" t="s">
        <v>283</v>
      </c>
      <c r="E1744" s="27" t="str">
        <f>Source!H1474</f>
        <v>м2</v>
      </c>
      <c r="F1744" s="10">
        <f>Source!I1474</f>
        <v>0.21094499999999999</v>
      </c>
      <c r="G1744" s="29">
        <f>Source!AK1474</f>
        <v>23.06</v>
      </c>
      <c r="H1744" s="31" t="s">
        <v>3</v>
      </c>
      <c r="I1744" s="10">
        <f>Source!AW1474</f>
        <v>1</v>
      </c>
      <c r="J1744" s="29">
        <f>ROUND((ROUND((Source!AC1474*Source!AW1474*Source!I1474),2)),2)+(ROUND((ROUND(((Source!ET1474)*Source!AV1474*Source!I1474),2)),2)+ROUND((ROUND(((Source!AE1474-(Source!EU1474))*Source!AV1474*Source!I1474),2)),2))+ROUND((ROUND((Source!AF1474*Source!AV1474*Source!I1474),2)),2)</f>
        <v>4.8600000000000003</v>
      </c>
      <c r="K1744" s="10">
        <f>IF(Source!BC1474&lt;&gt; 0, Source!BC1474, 1)</f>
        <v>10.74</v>
      </c>
      <c r="L1744" s="29">
        <f>Source!O1474</f>
        <v>52.2</v>
      </c>
      <c r="Q1744">
        <f>ROUND((Source!DN1474/100)*ROUND((ROUND((Source!AF1474*Source!AV1474*Source!I1474),2)),2), 2)</f>
        <v>0</v>
      </c>
      <c r="R1744">
        <f>Source!X1474</f>
        <v>0</v>
      </c>
      <c r="S1744">
        <f>ROUND((Source!DO1474/100)*ROUND((ROUND((Source!AF1474*Source!AV1474*Source!I1474),2)),2), 2)</f>
        <v>0</v>
      </c>
      <c r="T1744">
        <f>Source!Y1474</f>
        <v>0</v>
      </c>
      <c r="U1744">
        <f>ROUND((175/100)*ROUND((ROUND((Source!AE1474*Source!AV1474*Source!I1474),2)),2), 2)</f>
        <v>0</v>
      </c>
      <c r="V1744">
        <f>ROUND((160/100)*ROUND(ROUND((ROUND((Source!AE1474*Source!AV1474*Source!I1474),2)*Source!BS1474),2), 2), 2)</f>
        <v>0</v>
      </c>
      <c r="X1744">
        <f>IF(Source!BI1474&lt;=1,J1744, 0)</f>
        <v>4.8600000000000003</v>
      </c>
      <c r="Y1744">
        <f>IF(Source!BI1474=2,J1744, 0)</f>
        <v>0</v>
      </c>
      <c r="Z1744">
        <f>IF(Source!BI1474=3,J1744, 0)</f>
        <v>0</v>
      </c>
      <c r="AA1744">
        <f>IF(Source!BI1474=4,J1744, 0)</f>
        <v>0</v>
      </c>
    </row>
    <row r="1745" spans="1:27" ht="14.25" x14ac:dyDescent="0.2">
      <c r="A1745" s="26"/>
      <c r="B1745" s="26"/>
      <c r="C1745" s="26"/>
      <c r="D1745" s="26" t="s">
        <v>314</v>
      </c>
      <c r="E1745" s="27" t="s">
        <v>315</v>
      </c>
      <c r="F1745" s="10">
        <f>Source!DN1472</f>
        <v>104</v>
      </c>
      <c r="G1745" s="29"/>
      <c r="H1745" s="28"/>
      <c r="I1745" s="10"/>
      <c r="J1745" s="29">
        <f>SUM(Q1737:Q1744)</f>
        <v>4.13</v>
      </c>
      <c r="K1745" s="10">
        <f>Source!BZ1472</f>
        <v>87</v>
      </c>
      <c r="L1745" s="29">
        <f>SUM(R1737:R1744)</f>
        <v>91.15</v>
      </c>
    </row>
    <row r="1746" spans="1:27" ht="14.25" x14ac:dyDescent="0.2">
      <c r="A1746" s="26"/>
      <c r="B1746" s="26"/>
      <c r="C1746" s="26"/>
      <c r="D1746" s="26" t="s">
        <v>316</v>
      </c>
      <c r="E1746" s="27" t="s">
        <v>315</v>
      </c>
      <c r="F1746" s="10">
        <f>Source!DO1472</f>
        <v>79</v>
      </c>
      <c r="G1746" s="29"/>
      <c r="H1746" s="28"/>
      <c r="I1746" s="10"/>
      <c r="J1746" s="29">
        <f>SUM(S1737:S1745)</f>
        <v>3.14</v>
      </c>
      <c r="K1746" s="10">
        <f>Source!CA1472</f>
        <v>41</v>
      </c>
      <c r="L1746" s="29">
        <f>SUM(T1737:T1745)</f>
        <v>42.96</v>
      </c>
    </row>
    <row r="1747" spans="1:27" ht="14.25" x14ac:dyDescent="0.2">
      <c r="A1747" s="26"/>
      <c r="B1747" s="26"/>
      <c r="C1747" s="26"/>
      <c r="D1747" s="26" t="s">
        <v>325</v>
      </c>
      <c r="E1747" s="27" t="s">
        <v>315</v>
      </c>
      <c r="F1747" s="10">
        <f>175</f>
        <v>175</v>
      </c>
      <c r="G1747" s="29"/>
      <c r="H1747" s="28"/>
      <c r="I1747" s="10"/>
      <c r="J1747" s="29">
        <f>SUM(U1737:U1746)</f>
        <v>7.0000000000000007E-2</v>
      </c>
      <c r="K1747" s="10">
        <f>160</f>
        <v>160</v>
      </c>
      <c r="L1747" s="29">
        <f>SUM(V1737:V1746)</f>
        <v>1.7</v>
      </c>
    </row>
    <row r="1748" spans="1:27" ht="14.25" x14ac:dyDescent="0.2">
      <c r="A1748" s="34"/>
      <c r="B1748" s="34"/>
      <c r="C1748" s="34"/>
      <c r="D1748" s="34" t="s">
        <v>317</v>
      </c>
      <c r="E1748" s="35" t="s">
        <v>318</v>
      </c>
      <c r="F1748" s="36">
        <f>Source!AQ1472</f>
        <v>85</v>
      </c>
      <c r="G1748" s="37"/>
      <c r="H1748" s="38" t="str">
        <f>Source!DI1472</f>
        <v>)*1,15</v>
      </c>
      <c r="I1748" s="36">
        <f>Source!AV1472</f>
        <v>1</v>
      </c>
      <c r="J1748" s="37">
        <f>Source!U1472</f>
        <v>0.34212499999999996</v>
      </c>
      <c r="K1748" s="36"/>
      <c r="L1748" s="37"/>
    </row>
    <row r="1749" spans="1:27" ht="15" x14ac:dyDescent="0.25">
      <c r="A1749" s="39"/>
      <c r="B1749" s="39"/>
      <c r="C1749" s="39"/>
      <c r="D1749" s="40" t="s">
        <v>319</v>
      </c>
      <c r="E1749" s="39"/>
      <c r="F1749" s="39"/>
      <c r="G1749" s="39"/>
      <c r="H1749" s="39"/>
      <c r="I1749" s="76">
        <f>J1739+J1740+J1742+J1745+J1746+J1747+SUM(J1743:J1744)</f>
        <v>53.47</v>
      </c>
      <c r="J1749" s="76"/>
      <c r="K1749" s="76">
        <f>L1739+L1740+L1742+L1745+L1746+L1747+SUM(L1743:L1744)</f>
        <v>468.55</v>
      </c>
      <c r="L1749" s="76"/>
      <c r="O1749" s="32">
        <f>J1739+J1740+J1742+J1745+J1746+J1747+SUM(J1743:J1744)</f>
        <v>53.47</v>
      </c>
      <c r="P1749" s="32">
        <f>L1739+L1740+L1742+L1745+L1746+L1747+SUM(L1743:L1744)</f>
        <v>468.55</v>
      </c>
      <c r="X1749">
        <f>IF(Source!BI1472&lt;=1,J1739+J1740+J1742+J1745+J1746+J1747-0, 0)</f>
        <v>36.75</v>
      </c>
      <c r="Y1749">
        <f>IF(Source!BI1472=2,J1739+J1740+J1742+J1745+J1746+J1747-0, 0)</f>
        <v>0</v>
      </c>
      <c r="Z1749">
        <f>IF(Source!BI1472=3,J1739+J1740+J1742+J1745+J1746+J1747-0, 0)</f>
        <v>0</v>
      </c>
      <c r="AA1749">
        <f>IF(Source!BI1472=4,J1739+J1740+J1742+J1745+J1746+J1747,0)</f>
        <v>0</v>
      </c>
    </row>
    <row r="1752" spans="1:27" ht="15" x14ac:dyDescent="0.25">
      <c r="A1752" s="81" t="str">
        <f>CONCATENATE("Итого по подразделу: ",IF(Source!G1476&lt;&gt;"Новый подраздел", Source!G1476, ""))</f>
        <v>Итого по подразделу: Монтажные (кровельные)работы</v>
      </c>
      <c r="B1752" s="81"/>
      <c r="C1752" s="81"/>
      <c r="D1752" s="81"/>
      <c r="E1752" s="81"/>
      <c r="F1752" s="81"/>
      <c r="G1752" s="81"/>
      <c r="H1752" s="81"/>
      <c r="I1752" s="79">
        <f>SUM(O1675:O1751)</f>
        <v>9739.8200000000015</v>
      </c>
      <c r="J1752" s="80"/>
      <c r="K1752" s="79">
        <f>SUM(P1675:P1751)</f>
        <v>130421.84000000001</v>
      </c>
      <c r="L1752" s="80"/>
    </row>
    <row r="1753" spans="1:27" hidden="1" x14ac:dyDescent="0.2">
      <c r="A1753" t="s">
        <v>320</v>
      </c>
      <c r="I1753">
        <f>SUM(AC1675:AC1752)</f>
        <v>0</v>
      </c>
      <c r="K1753">
        <f>SUM(AD1675:AD1752)</f>
        <v>0</v>
      </c>
    </row>
    <row r="1754" spans="1:27" hidden="1" x14ac:dyDescent="0.2">
      <c r="A1754" t="s">
        <v>321</v>
      </c>
      <c r="I1754">
        <f>SUM(AE1675:AE1753)</f>
        <v>0</v>
      </c>
      <c r="K1754">
        <f>SUM(AF1675:AF1753)</f>
        <v>0</v>
      </c>
    </row>
    <row r="1756" spans="1:27" ht="15" x14ac:dyDescent="0.25">
      <c r="A1756" s="81" t="str">
        <f>CONCATENATE("Итого по разделу: ",IF(Source!G1506&lt;&gt;"Новый раздел", Source!G1506, ""))</f>
        <v>Итого по разделу: Монтажные (кровельные) работы</v>
      </c>
      <c r="B1756" s="81"/>
      <c r="C1756" s="81"/>
      <c r="D1756" s="81"/>
      <c r="E1756" s="81"/>
      <c r="F1756" s="81"/>
      <c r="G1756" s="81"/>
      <c r="H1756" s="81"/>
      <c r="I1756" s="79">
        <f>SUM(O1567:O1755)</f>
        <v>67336</v>
      </c>
      <c r="J1756" s="80"/>
      <c r="K1756" s="79">
        <f>SUM(P1567:P1755)</f>
        <v>896364.76</v>
      </c>
      <c r="L1756" s="80"/>
    </row>
    <row r="1757" spans="1:27" hidden="1" x14ac:dyDescent="0.2">
      <c r="A1757" t="s">
        <v>320</v>
      </c>
      <c r="I1757">
        <f>SUM(AC1567:AC1756)</f>
        <v>0</v>
      </c>
      <c r="K1757">
        <f>SUM(AD1567:AD1756)</f>
        <v>0</v>
      </c>
    </row>
    <row r="1758" spans="1:27" hidden="1" x14ac:dyDescent="0.2">
      <c r="A1758" t="s">
        <v>321</v>
      </c>
      <c r="I1758">
        <f>SUM(AE1567:AE1757)</f>
        <v>0</v>
      </c>
      <c r="K1758">
        <f>SUM(AF1567:AF1757)</f>
        <v>0</v>
      </c>
    </row>
    <row r="1760" spans="1:27" ht="16.5" x14ac:dyDescent="0.25">
      <c r="A1760" s="75" t="str">
        <f>CONCATENATE("Раздел: ",IF(Source!G1536&lt;&gt;"Новый раздел", Source!G1536, ""))</f>
        <v>Раздел: Секция в осях И-К (Подъезд №8)</v>
      </c>
      <c r="B1760" s="75"/>
      <c r="C1760" s="75"/>
      <c r="D1760" s="75"/>
      <c r="E1760" s="75"/>
      <c r="F1760" s="75"/>
      <c r="G1760" s="75"/>
      <c r="H1760" s="75"/>
      <c r="I1760" s="75"/>
      <c r="J1760" s="75"/>
      <c r="K1760" s="75"/>
      <c r="L1760" s="75"/>
    </row>
    <row r="1762" spans="1:27" ht="16.5" x14ac:dyDescent="0.25">
      <c r="A1762" s="75" t="str">
        <f>CONCATENATE("Подраздел: ",IF(Source!G1540&lt;&gt;"Новый подраздел", Source!G1540, ""))</f>
        <v>Подраздел: Демонтажные и подготовительные  работы</v>
      </c>
      <c r="B1762" s="75"/>
      <c r="C1762" s="75"/>
      <c r="D1762" s="75"/>
      <c r="E1762" s="75"/>
      <c r="F1762" s="75"/>
      <c r="G1762" s="75"/>
      <c r="H1762" s="75"/>
      <c r="I1762" s="75"/>
      <c r="J1762" s="75"/>
      <c r="K1762" s="75"/>
      <c r="L1762" s="75"/>
    </row>
    <row r="1763" spans="1:27" ht="42.75" x14ac:dyDescent="0.2">
      <c r="A1763" s="26">
        <v>1</v>
      </c>
      <c r="B1763" s="26">
        <v>1</v>
      </c>
      <c r="C1763" s="26" t="str">
        <f>Source!F1544</f>
        <v>6.61-26-1</v>
      </c>
      <c r="D1763" s="26" t="s">
        <v>21</v>
      </c>
      <c r="E1763" s="27" t="str">
        <f>Source!H1544</f>
        <v>100 м2</v>
      </c>
      <c r="F1763" s="10">
        <f>Source!I1544</f>
        <v>1.77E-2</v>
      </c>
      <c r="G1763" s="29"/>
      <c r="H1763" s="28"/>
      <c r="I1763" s="10"/>
      <c r="J1763" s="29"/>
      <c r="K1763" s="10"/>
      <c r="L1763" s="29"/>
      <c r="Q1763">
        <f>ROUND((Source!DN1544/100)*ROUND((ROUND((Source!AF1544*Source!AV1544*Source!I1544),2)),2), 2)</f>
        <v>8.32</v>
      </c>
      <c r="R1763">
        <f>Source!X1544</f>
        <v>192.12</v>
      </c>
      <c r="S1763">
        <f>ROUND((Source!DO1544/100)*ROUND((ROUND((Source!AF1544*Source!AV1544*Source!I1544),2)),2), 2)</f>
        <v>5.72</v>
      </c>
      <c r="T1763">
        <f>Source!Y1544</f>
        <v>112.53</v>
      </c>
      <c r="U1763">
        <f>ROUND((175/100)*ROUND((ROUND((Source!AE1544*Source!AV1544*Source!I1544),2)),2), 2)</f>
        <v>0</v>
      </c>
      <c r="V1763">
        <f>ROUND((160/100)*ROUND(ROUND((ROUND((Source!AE1544*Source!AV1544*Source!I1544),2)*Source!BS1544),2), 2), 2)</f>
        <v>0</v>
      </c>
    </row>
    <row r="1764" spans="1:27" x14ac:dyDescent="0.2">
      <c r="D1764" s="30" t="str">
        <f>"Объем: "&amp;Source!I1544&amp;"=1,77/"&amp;"100"</f>
        <v>Объем: 0,0177=1,77/100</v>
      </c>
    </row>
    <row r="1765" spans="1:27" ht="14.25" x14ac:dyDescent="0.2">
      <c r="A1765" s="26"/>
      <c r="B1765" s="26"/>
      <c r="C1765" s="26"/>
      <c r="D1765" s="26" t="s">
        <v>313</v>
      </c>
      <c r="E1765" s="27"/>
      <c r="F1765" s="10"/>
      <c r="G1765" s="29">
        <f>Source!AO1544</f>
        <v>587.65</v>
      </c>
      <c r="H1765" s="28" t="str">
        <f>Source!DG1544</f>
        <v/>
      </c>
      <c r="I1765" s="10">
        <f>Source!AV1544</f>
        <v>1</v>
      </c>
      <c r="J1765" s="29">
        <f>ROUND((ROUND((Source!AF1544*Source!AV1544*Source!I1544),2)),2)</f>
        <v>10.4</v>
      </c>
      <c r="K1765" s="10">
        <f>IF(Source!BA1544&lt;&gt; 0, Source!BA1544, 1)</f>
        <v>26.39</v>
      </c>
      <c r="L1765" s="29">
        <f>Source!S1544</f>
        <v>274.45999999999998</v>
      </c>
      <c r="W1765">
        <f>J1765</f>
        <v>10.4</v>
      </c>
    </row>
    <row r="1766" spans="1:27" ht="28.5" x14ac:dyDescent="0.2">
      <c r="A1766" s="26" t="s">
        <v>27</v>
      </c>
      <c r="B1766" s="26" t="s">
        <v>27</v>
      </c>
      <c r="C1766" s="26" t="str">
        <f>Source!F1545</f>
        <v>9999990001</v>
      </c>
      <c r="D1766" s="26" t="s">
        <v>29</v>
      </c>
      <c r="E1766" s="27" t="str">
        <f>Source!H1545</f>
        <v>т</v>
      </c>
      <c r="F1766" s="10">
        <f>Source!I1545</f>
        <v>-8.1420000000000006E-2</v>
      </c>
      <c r="G1766" s="29">
        <f>Source!AK1545</f>
        <v>0</v>
      </c>
      <c r="H1766" s="31" t="s">
        <v>3</v>
      </c>
      <c r="I1766" s="10">
        <f>Source!AW1545</f>
        <v>1</v>
      </c>
      <c r="J1766" s="29">
        <f>ROUND((ROUND((Source!AC1545*Source!AW1545*Source!I1545),2)),2)+(ROUND((ROUND(((Source!ET1545)*Source!AV1545*Source!I1545),2)),2)+ROUND((ROUND(((Source!AE1545-(Source!EU1545))*Source!AV1545*Source!I1545),2)),2))+ROUND((ROUND((Source!AF1545*Source!AV1545*Source!I1545),2)),2)</f>
        <v>0</v>
      </c>
      <c r="K1766" s="10">
        <f>IF(Source!BC1545&lt;&gt; 0, Source!BC1545, 1)</f>
        <v>1</v>
      </c>
      <c r="L1766" s="29">
        <f>Source!O1545</f>
        <v>0</v>
      </c>
      <c r="Q1766">
        <f>ROUND((Source!DN1545/100)*ROUND((ROUND((Source!AF1545*Source!AV1545*Source!I1545),2)),2), 2)</f>
        <v>0</v>
      </c>
      <c r="R1766">
        <f>Source!X1545</f>
        <v>0</v>
      </c>
      <c r="S1766">
        <f>ROUND((Source!DO1545/100)*ROUND((ROUND((Source!AF1545*Source!AV1545*Source!I1545),2)),2), 2)</f>
        <v>0</v>
      </c>
      <c r="T1766">
        <f>Source!Y1545</f>
        <v>0</v>
      </c>
      <c r="U1766">
        <f>ROUND((175/100)*ROUND((ROUND((Source!AE1545*Source!AV1545*Source!I1545),2)),2), 2)</f>
        <v>0</v>
      </c>
      <c r="V1766">
        <f>ROUND((160/100)*ROUND(ROUND((ROUND((Source!AE1545*Source!AV1545*Source!I1545),2)*Source!BS1545),2), 2), 2)</f>
        <v>0</v>
      </c>
      <c r="X1766">
        <f>IF(Source!BI1545&lt;=1,J1766, 0)</f>
        <v>0</v>
      </c>
      <c r="Y1766">
        <f>IF(Source!BI1545=2,J1766, 0)</f>
        <v>0</v>
      </c>
      <c r="Z1766">
        <f>IF(Source!BI1545=3,J1766, 0)</f>
        <v>0</v>
      </c>
      <c r="AA1766">
        <f>IF(Source!BI1545=4,J1766, 0)</f>
        <v>0</v>
      </c>
    </row>
    <row r="1767" spans="1:27" ht="14.25" x14ac:dyDescent="0.2">
      <c r="A1767" s="26"/>
      <c r="B1767" s="26"/>
      <c r="C1767" s="26"/>
      <c r="D1767" s="26" t="s">
        <v>314</v>
      </c>
      <c r="E1767" s="27" t="s">
        <v>315</v>
      </c>
      <c r="F1767" s="10">
        <f>Source!DN1544</f>
        <v>80</v>
      </c>
      <c r="G1767" s="29"/>
      <c r="H1767" s="28"/>
      <c r="I1767" s="10"/>
      <c r="J1767" s="29">
        <f>SUM(Q1763:Q1766)</f>
        <v>8.32</v>
      </c>
      <c r="K1767" s="10">
        <f>Source!BZ1544</f>
        <v>70</v>
      </c>
      <c r="L1767" s="29">
        <f>SUM(R1763:R1766)</f>
        <v>192.12</v>
      </c>
    </row>
    <row r="1768" spans="1:27" ht="14.25" x14ac:dyDescent="0.2">
      <c r="A1768" s="26"/>
      <c r="B1768" s="26"/>
      <c r="C1768" s="26"/>
      <c r="D1768" s="26" t="s">
        <v>316</v>
      </c>
      <c r="E1768" s="27" t="s">
        <v>315</v>
      </c>
      <c r="F1768" s="10">
        <f>Source!DO1544</f>
        <v>55</v>
      </c>
      <c r="G1768" s="29"/>
      <c r="H1768" s="28"/>
      <c r="I1768" s="10"/>
      <c r="J1768" s="29">
        <f>SUM(S1763:S1767)</f>
        <v>5.72</v>
      </c>
      <c r="K1768" s="10">
        <f>Source!CA1544</f>
        <v>41</v>
      </c>
      <c r="L1768" s="29">
        <f>SUM(T1763:T1767)</f>
        <v>112.53</v>
      </c>
    </row>
    <row r="1769" spans="1:27" ht="14.25" x14ac:dyDescent="0.2">
      <c r="A1769" s="34"/>
      <c r="B1769" s="34"/>
      <c r="C1769" s="34"/>
      <c r="D1769" s="34" t="s">
        <v>317</v>
      </c>
      <c r="E1769" s="35" t="s">
        <v>318</v>
      </c>
      <c r="F1769" s="36">
        <f>Source!AQ1544</f>
        <v>57.5</v>
      </c>
      <c r="G1769" s="37"/>
      <c r="H1769" s="38" t="str">
        <f>Source!DI1544</f>
        <v/>
      </c>
      <c r="I1769" s="36">
        <f>Source!AV1544</f>
        <v>1</v>
      </c>
      <c r="J1769" s="37">
        <f>Source!U1544</f>
        <v>1.0177499999999999</v>
      </c>
      <c r="K1769" s="36"/>
      <c r="L1769" s="37"/>
    </row>
    <row r="1770" spans="1:27" ht="15" x14ac:dyDescent="0.25">
      <c r="A1770" s="39"/>
      <c r="B1770" s="39"/>
      <c r="C1770" s="39"/>
      <c r="D1770" s="40" t="s">
        <v>319</v>
      </c>
      <c r="E1770" s="39"/>
      <c r="F1770" s="39"/>
      <c r="G1770" s="39"/>
      <c r="H1770" s="39"/>
      <c r="I1770" s="76">
        <f>J1765+J1767+J1768+SUM(J1766:J1766)</f>
        <v>24.439999999999998</v>
      </c>
      <c r="J1770" s="76"/>
      <c r="K1770" s="76">
        <f>L1765+L1767+L1768+SUM(L1766:L1766)</f>
        <v>579.11</v>
      </c>
      <c r="L1770" s="76"/>
      <c r="O1770" s="32">
        <f>J1765+J1767+J1768+SUM(J1766:J1766)</f>
        <v>24.439999999999998</v>
      </c>
      <c r="P1770" s="32">
        <f>L1765+L1767+L1768+SUM(L1766:L1766)</f>
        <v>579.11</v>
      </c>
      <c r="X1770">
        <f>IF(Source!BI1544&lt;=1,J1765+J1767+J1768-0, 0)</f>
        <v>24.439999999999998</v>
      </c>
      <c r="Y1770">
        <f>IF(Source!BI1544=2,J1765+J1767+J1768-0, 0)</f>
        <v>0</v>
      </c>
      <c r="Z1770">
        <f>IF(Source!BI1544=3,J1765+J1767+J1768-0, 0)</f>
        <v>0</v>
      </c>
      <c r="AA1770">
        <f>IF(Source!BI1544=4,J1765+J1767+J1768,0)</f>
        <v>0</v>
      </c>
    </row>
    <row r="1772" spans="1:27" ht="42.75" x14ac:dyDescent="0.2">
      <c r="A1772" s="26">
        <v>2</v>
      </c>
      <c r="B1772" s="26">
        <v>2</v>
      </c>
      <c r="C1772" s="26" t="str">
        <f>Source!F1546</f>
        <v>6.62-31-1</v>
      </c>
      <c r="D1772" s="26" t="s">
        <v>33</v>
      </c>
      <c r="E1772" s="27" t="str">
        <f>Source!H1546</f>
        <v>1 м2 поверхности</v>
      </c>
      <c r="F1772" s="10">
        <f>Source!I1546</f>
        <v>2.0499999999999998</v>
      </c>
      <c r="G1772" s="29"/>
      <c r="H1772" s="28"/>
      <c r="I1772" s="10"/>
      <c r="J1772" s="29"/>
      <c r="K1772" s="10"/>
      <c r="L1772" s="29"/>
      <c r="Q1772">
        <f>ROUND((Source!DN1546/100)*ROUND((ROUND((Source!AF1546*Source!AV1546*Source!I1546),2)),2), 2)</f>
        <v>12.57</v>
      </c>
      <c r="R1772">
        <f>Source!X1546</f>
        <v>275.33</v>
      </c>
      <c r="S1772">
        <f>ROUND((Source!DO1546/100)*ROUND((ROUND((Source!AF1546*Source!AV1546*Source!I1546),2)),2), 2)</f>
        <v>8.0399999999999991</v>
      </c>
      <c r="T1772">
        <f>Source!Y1546</f>
        <v>136.01</v>
      </c>
      <c r="U1772">
        <f>ROUND((175/100)*ROUND((ROUND((Source!AE1546*Source!AV1546*Source!I1546),2)),2), 2)</f>
        <v>0</v>
      </c>
      <c r="V1772">
        <f>ROUND((160/100)*ROUND(ROUND((ROUND((Source!AE1546*Source!AV1546*Source!I1546),2)*Source!BS1546),2), 2), 2)</f>
        <v>0</v>
      </c>
    </row>
    <row r="1773" spans="1:27" ht="14.25" x14ac:dyDescent="0.2">
      <c r="A1773" s="26"/>
      <c r="B1773" s="26"/>
      <c r="C1773" s="26"/>
      <c r="D1773" s="26" t="s">
        <v>313</v>
      </c>
      <c r="E1773" s="27"/>
      <c r="F1773" s="10"/>
      <c r="G1773" s="29">
        <f>Source!AO1546</f>
        <v>6.13</v>
      </c>
      <c r="H1773" s="28" t="str">
        <f>Source!DG1546</f>
        <v/>
      </c>
      <c r="I1773" s="10">
        <f>Source!AV1546</f>
        <v>1</v>
      </c>
      <c r="J1773" s="29">
        <f>ROUND((ROUND((Source!AF1546*Source!AV1546*Source!I1546),2)),2)</f>
        <v>12.57</v>
      </c>
      <c r="K1773" s="10">
        <f>IF(Source!BA1546&lt;&gt; 0, Source!BA1546, 1)</f>
        <v>26.39</v>
      </c>
      <c r="L1773" s="29">
        <f>Source!S1546</f>
        <v>331.72</v>
      </c>
      <c r="W1773">
        <f>J1773</f>
        <v>12.57</v>
      </c>
    </row>
    <row r="1774" spans="1:27" ht="14.25" x14ac:dyDescent="0.2">
      <c r="A1774" s="26"/>
      <c r="B1774" s="26"/>
      <c r="C1774" s="26"/>
      <c r="D1774" s="26" t="s">
        <v>314</v>
      </c>
      <c r="E1774" s="27" t="s">
        <v>315</v>
      </c>
      <c r="F1774" s="10">
        <f>Source!DN1546</f>
        <v>100</v>
      </c>
      <c r="G1774" s="29"/>
      <c r="H1774" s="28"/>
      <c r="I1774" s="10"/>
      <c r="J1774" s="29">
        <f>SUM(Q1772:Q1773)</f>
        <v>12.57</v>
      </c>
      <c r="K1774" s="10">
        <f>Source!BZ1546</f>
        <v>83</v>
      </c>
      <c r="L1774" s="29">
        <f>SUM(R1772:R1773)</f>
        <v>275.33</v>
      </c>
    </row>
    <row r="1775" spans="1:27" ht="14.25" x14ac:dyDescent="0.2">
      <c r="A1775" s="26"/>
      <c r="B1775" s="26"/>
      <c r="C1775" s="26"/>
      <c r="D1775" s="26" t="s">
        <v>316</v>
      </c>
      <c r="E1775" s="27" t="s">
        <v>315</v>
      </c>
      <c r="F1775" s="10">
        <f>Source!DO1546</f>
        <v>64</v>
      </c>
      <c r="G1775" s="29"/>
      <c r="H1775" s="28"/>
      <c r="I1775" s="10"/>
      <c r="J1775" s="29">
        <f>SUM(S1772:S1774)</f>
        <v>8.0399999999999991</v>
      </c>
      <c r="K1775" s="10">
        <f>Source!CA1546</f>
        <v>41</v>
      </c>
      <c r="L1775" s="29">
        <f>SUM(T1772:T1774)</f>
        <v>136.01</v>
      </c>
    </row>
    <row r="1776" spans="1:27" ht="14.25" x14ac:dyDescent="0.2">
      <c r="A1776" s="34"/>
      <c r="B1776" s="34"/>
      <c r="C1776" s="34"/>
      <c r="D1776" s="34" t="s">
        <v>317</v>
      </c>
      <c r="E1776" s="35" t="s">
        <v>318</v>
      </c>
      <c r="F1776" s="36">
        <f>Source!AQ1546</f>
        <v>0.6</v>
      </c>
      <c r="G1776" s="37"/>
      <c r="H1776" s="38" t="str">
        <f>Source!DI1546</f>
        <v/>
      </c>
      <c r="I1776" s="36">
        <f>Source!AV1546</f>
        <v>1</v>
      </c>
      <c r="J1776" s="37">
        <f>Source!U1546</f>
        <v>1.2299999999999998</v>
      </c>
      <c r="K1776" s="36"/>
      <c r="L1776" s="37"/>
    </row>
    <row r="1777" spans="1:27" ht="15" x14ac:dyDescent="0.25">
      <c r="A1777" s="39"/>
      <c r="B1777" s="39"/>
      <c r="C1777" s="39"/>
      <c r="D1777" s="40" t="s">
        <v>319</v>
      </c>
      <c r="E1777" s="39"/>
      <c r="F1777" s="39"/>
      <c r="G1777" s="39"/>
      <c r="H1777" s="39"/>
      <c r="I1777" s="76">
        <f>J1773+J1774+J1775</f>
        <v>33.18</v>
      </c>
      <c r="J1777" s="76"/>
      <c r="K1777" s="76">
        <f>L1773+L1774+L1775</f>
        <v>743.06</v>
      </c>
      <c r="L1777" s="76"/>
      <c r="O1777" s="32">
        <f>J1773+J1774+J1775</f>
        <v>33.18</v>
      </c>
      <c r="P1777" s="32">
        <f>L1773+L1774+L1775</f>
        <v>743.06</v>
      </c>
      <c r="X1777">
        <f>IF(Source!BI1546&lt;=1,J1773+J1774+J1775-0, 0)</f>
        <v>33.18</v>
      </c>
      <c r="Y1777">
        <f>IF(Source!BI1546=2,J1773+J1774+J1775-0, 0)</f>
        <v>0</v>
      </c>
      <c r="Z1777">
        <f>IF(Source!BI1546=3,J1773+J1774+J1775-0, 0)</f>
        <v>0</v>
      </c>
      <c r="AA1777">
        <f>IF(Source!BI1546=4,J1773+J1774+J1775,0)</f>
        <v>0</v>
      </c>
    </row>
    <row r="1779" spans="1:27" ht="28.5" x14ac:dyDescent="0.2">
      <c r="A1779" s="26">
        <v>3</v>
      </c>
      <c r="B1779" s="26">
        <v>3</v>
      </c>
      <c r="C1779" s="26" t="str">
        <f>Source!F1547</f>
        <v>6.58-2-1</v>
      </c>
      <c r="D1779" s="26" t="s">
        <v>40</v>
      </c>
      <c r="E1779" s="27" t="str">
        <f>Source!H1547</f>
        <v>100 м2</v>
      </c>
      <c r="F1779" s="10">
        <f>Source!I1547</f>
        <v>1.67E-2</v>
      </c>
      <c r="G1779" s="29"/>
      <c r="H1779" s="28"/>
      <c r="I1779" s="10"/>
      <c r="J1779" s="29"/>
      <c r="K1779" s="10"/>
      <c r="L1779" s="29"/>
      <c r="Q1779">
        <f>ROUND((Source!DN1547/100)*ROUND((ROUND((Source!AF1547*Source!AV1547*Source!I1547),2)),2), 2)</f>
        <v>2.56</v>
      </c>
      <c r="R1779">
        <f>Source!X1547</f>
        <v>59.12</v>
      </c>
      <c r="S1779">
        <f>ROUND((Source!DO1547/100)*ROUND((ROUND((Source!AF1547*Source!AV1547*Source!I1547),2)),2), 2)</f>
        <v>1.76</v>
      </c>
      <c r="T1779">
        <f>Source!Y1547</f>
        <v>34.619999999999997</v>
      </c>
      <c r="U1779">
        <f>ROUND((175/100)*ROUND((ROUND((Source!AE1547*Source!AV1547*Source!I1547),2)),2), 2)</f>
        <v>0</v>
      </c>
      <c r="V1779">
        <f>ROUND((160/100)*ROUND(ROUND((ROUND((Source!AE1547*Source!AV1547*Source!I1547),2)*Source!BS1547),2), 2), 2)</f>
        <v>0</v>
      </c>
    </row>
    <row r="1780" spans="1:27" x14ac:dyDescent="0.2">
      <c r="D1780" s="30" t="str">
        <f>"Объем: "&amp;Source!I1547&amp;"=1,67/"&amp;"100"</f>
        <v>Объем: 0,0167=1,67/100</v>
      </c>
    </row>
    <row r="1781" spans="1:27" ht="14.25" x14ac:dyDescent="0.2">
      <c r="A1781" s="26"/>
      <c r="B1781" s="26"/>
      <c r="C1781" s="26"/>
      <c r="D1781" s="26" t="s">
        <v>313</v>
      </c>
      <c r="E1781" s="27"/>
      <c r="F1781" s="10"/>
      <c r="G1781" s="29">
        <f>Source!AO1547</f>
        <v>191.34</v>
      </c>
      <c r="H1781" s="28" t="str">
        <f>Source!DG1547</f>
        <v/>
      </c>
      <c r="I1781" s="10">
        <f>Source!AV1547</f>
        <v>1</v>
      </c>
      <c r="J1781" s="29">
        <f>ROUND((ROUND((Source!AF1547*Source!AV1547*Source!I1547),2)),2)</f>
        <v>3.2</v>
      </c>
      <c r="K1781" s="10">
        <f>IF(Source!BA1547&lt;&gt; 0, Source!BA1547, 1)</f>
        <v>26.39</v>
      </c>
      <c r="L1781" s="29">
        <f>Source!S1547</f>
        <v>84.45</v>
      </c>
      <c r="W1781">
        <f>J1781</f>
        <v>3.2</v>
      </c>
    </row>
    <row r="1782" spans="1:27" ht="28.5" x14ac:dyDescent="0.2">
      <c r="A1782" s="26" t="s">
        <v>44</v>
      </c>
      <c r="B1782" s="26" t="s">
        <v>44</v>
      </c>
      <c r="C1782" s="26" t="str">
        <f>Source!F1548</f>
        <v>9999990001</v>
      </c>
      <c r="D1782" s="26" t="s">
        <v>29</v>
      </c>
      <c r="E1782" s="27" t="str">
        <f>Source!H1548</f>
        <v>т</v>
      </c>
      <c r="F1782" s="10">
        <f>Source!I1548</f>
        <v>-1.7034000000000001E-2</v>
      </c>
      <c r="G1782" s="29">
        <f>Source!AK1548</f>
        <v>0</v>
      </c>
      <c r="H1782" s="31" t="s">
        <v>3</v>
      </c>
      <c r="I1782" s="10">
        <f>Source!AW1548</f>
        <v>1</v>
      </c>
      <c r="J1782" s="29">
        <f>ROUND((ROUND((Source!AC1548*Source!AW1548*Source!I1548),2)),2)+(ROUND((ROUND(((Source!ET1548)*Source!AV1548*Source!I1548),2)),2)+ROUND((ROUND(((Source!AE1548-(Source!EU1548))*Source!AV1548*Source!I1548),2)),2))+ROUND((ROUND((Source!AF1548*Source!AV1548*Source!I1548),2)),2)</f>
        <v>0</v>
      </c>
      <c r="K1782" s="10">
        <f>IF(Source!BC1548&lt;&gt; 0, Source!BC1548, 1)</f>
        <v>1</v>
      </c>
      <c r="L1782" s="29">
        <f>Source!O1548</f>
        <v>0</v>
      </c>
      <c r="Q1782">
        <f>ROUND((Source!DN1548/100)*ROUND((ROUND((Source!AF1548*Source!AV1548*Source!I1548),2)),2), 2)</f>
        <v>0</v>
      </c>
      <c r="R1782">
        <f>Source!X1548</f>
        <v>0</v>
      </c>
      <c r="S1782">
        <f>ROUND((Source!DO1548/100)*ROUND((ROUND((Source!AF1548*Source!AV1548*Source!I1548),2)),2), 2)</f>
        <v>0</v>
      </c>
      <c r="T1782">
        <f>Source!Y1548</f>
        <v>0</v>
      </c>
      <c r="U1782">
        <f>ROUND((175/100)*ROUND((ROUND((Source!AE1548*Source!AV1548*Source!I1548),2)),2), 2)</f>
        <v>0</v>
      </c>
      <c r="V1782">
        <f>ROUND((160/100)*ROUND(ROUND((ROUND((Source!AE1548*Source!AV1548*Source!I1548),2)*Source!BS1548),2), 2), 2)</f>
        <v>0</v>
      </c>
      <c r="X1782">
        <f>IF(Source!BI1548&lt;=1,J1782, 0)</f>
        <v>0</v>
      </c>
      <c r="Y1782">
        <f>IF(Source!BI1548=2,J1782, 0)</f>
        <v>0</v>
      </c>
      <c r="Z1782">
        <f>IF(Source!BI1548=3,J1782, 0)</f>
        <v>0</v>
      </c>
      <c r="AA1782">
        <f>IF(Source!BI1548=4,J1782, 0)</f>
        <v>0</v>
      </c>
    </row>
    <row r="1783" spans="1:27" ht="14.25" x14ac:dyDescent="0.2">
      <c r="A1783" s="26"/>
      <c r="B1783" s="26"/>
      <c r="C1783" s="26"/>
      <c r="D1783" s="26" t="s">
        <v>314</v>
      </c>
      <c r="E1783" s="27" t="s">
        <v>315</v>
      </c>
      <c r="F1783" s="10">
        <f>Source!DN1547</f>
        <v>80</v>
      </c>
      <c r="G1783" s="29"/>
      <c r="H1783" s="28"/>
      <c r="I1783" s="10"/>
      <c r="J1783" s="29">
        <f>SUM(Q1779:Q1782)</f>
        <v>2.56</v>
      </c>
      <c r="K1783" s="10">
        <f>Source!BZ1547</f>
        <v>70</v>
      </c>
      <c r="L1783" s="29">
        <f>SUM(R1779:R1782)</f>
        <v>59.12</v>
      </c>
    </row>
    <row r="1784" spans="1:27" ht="14.25" x14ac:dyDescent="0.2">
      <c r="A1784" s="26"/>
      <c r="B1784" s="26"/>
      <c r="C1784" s="26"/>
      <c r="D1784" s="26" t="s">
        <v>316</v>
      </c>
      <c r="E1784" s="27" t="s">
        <v>315</v>
      </c>
      <c r="F1784" s="10">
        <f>Source!DO1547</f>
        <v>55</v>
      </c>
      <c r="G1784" s="29"/>
      <c r="H1784" s="28"/>
      <c r="I1784" s="10"/>
      <c r="J1784" s="29">
        <f>SUM(S1779:S1783)</f>
        <v>1.76</v>
      </c>
      <c r="K1784" s="10">
        <f>Source!CA1547</f>
        <v>41</v>
      </c>
      <c r="L1784" s="29">
        <f>SUM(T1779:T1783)</f>
        <v>34.619999999999997</v>
      </c>
    </row>
    <row r="1785" spans="1:27" ht="14.25" x14ac:dyDescent="0.2">
      <c r="A1785" s="34"/>
      <c r="B1785" s="34"/>
      <c r="C1785" s="34"/>
      <c r="D1785" s="34" t="s">
        <v>317</v>
      </c>
      <c r="E1785" s="35" t="s">
        <v>318</v>
      </c>
      <c r="F1785" s="36">
        <f>Source!AQ1547</f>
        <v>17.41</v>
      </c>
      <c r="G1785" s="37"/>
      <c r="H1785" s="38" t="str">
        <f>Source!DI1547</f>
        <v/>
      </c>
      <c r="I1785" s="36">
        <f>Source!AV1547</f>
        <v>1</v>
      </c>
      <c r="J1785" s="37">
        <f>Source!U1547</f>
        <v>0.29074699999999998</v>
      </c>
      <c r="K1785" s="36"/>
      <c r="L1785" s="37"/>
    </row>
    <row r="1786" spans="1:27" ht="15" x14ac:dyDescent="0.25">
      <c r="A1786" s="39"/>
      <c r="B1786" s="39"/>
      <c r="C1786" s="39"/>
      <c r="D1786" s="40" t="s">
        <v>319</v>
      </c>
      <c r="E1786" s="39"/>
      <c r="F1786" s="39"/>
      <c r="G1786" s="39"/>
      <c r="H1786" s="39"/>
      <c r="I1786" s="76">
        <f>J1781+J1783+J1784+SUM(J1782:J1782)</f>
        <v>7.52</v>
      </c>
      <c r="J1786" s="76"/>
      <c r="K1786" s="76">
        <f>L1781+L1783+L1784+SUM(L1782:L1782)</f>
        <v>178.19</v>
      </c>
      <c r="L1786" s="76"/>
      <c r="O1786" s="32">
        <f>J1781+J1783+J1784+SUM(J1782:J1782)</f>
        <v>7.52</v>
      </c>
      <c r="P1786" s="32">
        <f>L1781+L1783+L1784+SUM(L1782:L1782)</f>
        <v>178.19</v>
      </c>
      <c r="X1786">
        <f>IF(Source!BI1547&lt;=1,J1781+J1783+J1784-0, 0)</f>
        <v>7.52</v>
      </c>
      <c r="Y1786">
        <f>IF(Source!BI1547=2,J1781+J1783+J1784-0, 0)</f>
        <v>0</v>
      </c>
      <c r="Z1786">
        <f>IF(Source!BI1547=3,J1781+J1783+J1784-0, 0)</f>
        <v>0</v>
      </c>
      <c r="AA1786">
        <f>IF(Source!BI1547=4,J1781+J1783+J1784,0)</f>
        <v>0</v>
      </c>
    </row>
    <row r="1788" spans="1:27" ht="42.75" x14ac:dyDescent="0.2">
      <c r="A1788" s="26">
        <v>4</v>
      </c>
      <c r="B1788" s="26">
        <v>4</v>
      </c>
      <c r="C1788" s="26" t="str">
        <f>Source!F1549</f>
        <v>6.65-24-1</v>
      </c>
      <c r="D1788" s="26" t="s">
        <v>47</v>
      </c>
      <c r="E1788" s="27" t="str">
        <f>Source!H1549</f>
        <v>100 м</v>
      </c>
      <c r="F1788" s="10">
        <f>Source!I1549</f>
        <v>0.02</v>
      </c>
      <c r="G1788" s="29"/>
      <c r="H1788" s="28"/>
      <c r="I1788" s="10"/>
      <c r="J1788" s="29"/>
      <c r="K1788" s="10"/>
      <c r="L1788" s="29"/>
      <c r="Q1788">
        <f>ROUND((Source!DN1549/100)*ROUND((ROUND((Source!AF1549*Source!AV1549*Source!I1549),2)),2), 2)</f>
        <v>5.0199999999999996</v>
      </c>
      <c r="R1788">
        <f>Source!X1549</f>
        <v>108.31</v>
      </c>
      <c r="S1788">
        <f>ROUND((Source!DO1549/100)*ROUND((ROUND((Source!AF1549*Source!AV1549*Source!I1549),2)),2), 2)</f>
        <v>3.37</v>
      </c>
      <c r="T1788">
        <f>Source!Y1549</f>
        <v>49.34</v>
      </c>
      <c r="U1788">
        <f>ROUND((175/100)*ROUND((ROUND((Source!AE1549*Source!AV1549*Source!I1549),2)),2), 2)</f>
        <v>0</v>
      </c>
      <c r="V1788">
        <f>ROUND((160/100)*ROUND(ROUND((ROUND((Source!AE1549*Source!AV1549*Source!I1549),2)*Source!BS1549),2), 2), 2)</f>
        <v>0</v>
      </c>
    </row>
    <row r="1789" spans="1:27" x14ac:dyDescent="0.2">
      <c r="D1789" s="30" t="str">
        <f>"Объем: "&amp;Source!I1549&amp;"=2/"&amp;"100"</f>
        <v>Объем: 0,02=2/100</v>
      </c>
    </row>
    <row r="1790" spans="1:27" ht="14.25" x14ac:dyDescent="0.2">
      <c r="A1790" s="26"/>
      <c r="B1790" s="26"/>
      <c r="C1790" s="26"/>
      <c r="D1790" s="26" t="s">
        <v>313</v>
      </c>
      <c r="E1790" s="27"/>
      <c r="F1790" s="10"/>
      <c r="G1790" s="29">
        <f>Source!AO1549</f>
        <v>227.82</v>
      </c>
      <c r="H1790" s="28" t="str">
        <f>Source!DG1549</f>
        <v/>
      </c>
      <c r="I1790" s="10">
        <f>Source!AV1549</f>
        <v>1</v>
      </c>
      <c r="J1790" s="29">
        <f>ROUND((ROUND((Source!AF1549*Source!AV1549*Source!I1549),2)),2)</f>
        <v>4.5599999999999996</v>
      </c>
      <c r="K1790" s="10">
        <f>IF(Source!BA1549&lt;&gt; 0, Source!BA1549, 1)</f>
        <v>26.39</v>
      </c>
      <c r="L1790" s="29">
        <f>Source!S1549</f>
        <v>120.34</v>
      </c>
      <c r="W1790">
        <f>J1790</f>
        <v>4.5599999999999996</v>
      </c>
    </row>
    <row r="1791" spans="1:27" ht="14.25" x14ac:dyDescent="0.2">
      <c r="A1791" s="26"/>
      <c r="B1791" s="26"/>
      <c r="C1791" s="26"/>
      <c r="D1791" s="26" t="s">
        <v>314</v>
      </c>
      <c r="E1791" s="27" t="s">
        <v>315</v>
      </c>
      <c r="F1791" s="10">
        <f>Source!DN1549</f>
        <v>110</v>
      </c>
      <c r="G1791" s="29"/>
      <c r="H1791" s="28"/>
      <c r="I1791" s="10"/>
      <c r="J1791" s="29">
        <f>SUM(Q1788:Q1790)</f>
        <v>5.0199999999999996</v>
      </c>
      <c r="K1791" s="10">
        <f>Source!BZ1549</f>
        <v>90</v>
      </c>
      <c r="L1791" s="29">
        <f>SUM(R1788:R1790)</f>
        <v>108.31</v>
      </c>
    </row>
    <row r="1792" spans="1:27" ht="14.25" x14ac:dyDescent="0.2">
      <c r="A1792" s="26"/>
      <c r="B1792" s="26"/>
      <c r="C1792" s="26"/>
      <c r="D1792" s="26" t="s">
        <v>316</v>
      </c>
      <c r="E1792" s="27" t="s">
        <v>315</v>
      </c>
      <c r="F1792" s="10">
        <f>Source!DO1549</f>
        <v>74</v>
      </c>
      <c r="G1792" s="29"/>
      <c r="H1792" s="28"/>
      <c r="I1792" s="10"/>
      <c r="J1792" s="29">
        <f>SUM(S1788:S1791)</f>
        <v>3.37</v>
      </c>
      <c r="K1792" s="10">
        <f>Source!CA1549</f>
        <v>41</v>
      </c>
      <c r="L1792" s="29">
        <f>SUM(T1788:T1791)</f>
        <v>49.34</v>
      </c>
    </row>
    <row r="1793" spans="1:27" ht="14.25" x14ac:dyDescent="0.2">
      <c r="A1793" s="34"/>
      <c r="B1793" s="34"/>
      <c r="C1793" s="34"/>
      <c r="D1793" s="34" t="s">
        <v>317</v>
      </c>
      <c r="E1793" s="35" t="s">
        <v>318</v>
      </c>
      <c r="F1793" s="36">
        <f>Source!AQ1549</f>
        <v>20.73</v>
      </c>
      <c r="G1793" s="37"/>
      <c r="H1793" s="38" t="str">
        <f>Source!DI1549</f>
        <v/>
      </c>
      <c r="I1793" s="36">
        <f>Source!AV1549</f>
        <v>1</v>
      </c>
      <c r="J1793" s="37">
        <f>Source!U1549</f>
        <v>0.41460000000000002</v>
      </c>
      <c r="K1793" s="36"/>
      <c r="L1793" s="37"/>
    </row>
    <row r="1794" spans="1:27" ht="15" x14ac:dyDescent="0.25">
      <c r="A1794" s="39"/>
      <c r="B1794" s="39"/>
      <c r="C1794" s="39"/>
      <c r="D1794" s="40" t="s">
        <v>319</v>
      </c>
      <c r="E1794" s="39"/>
      <c r="F1794" s="39"/>
      <c r="G1794" s="39"/>
      <c r="H1794" s="39"/>
      <c r="I1794" s="76">
        <f>J1790+J1791+J1792</f>
        <v>12.95</v>
      </c>
      <c r="J1794" s="76"/>
      <c r="K1794" s="76">
        <f>L1790+L1791+L1792</f>
        <v>277.99</v>
      </c>
      <c r="L1794" s="76"/>
      <c r="O1794" s="32">
        <f>J1790+J1791+J1792</f>
        <v>12.95</v>
      </c>
      <c r="P1794" s="32">
        <f>L1790+L1791+L1792</f>
        <v>277.99</v>
      </c>
      <c r="X1794">
        <f>IF(Source!BI1549&lt;=1,J1790+J1791+J1792-0, 0)</f>
        <v>12.95</v>
      </c>
      <c r="Y1794">
        <f>IF(Source!BI1549=2,J1790+J1791+J1792-0, 0)</f>
        <v>0</v>
      </c>
      <c r="Z1794">
        <f>IF(Source!BI1549=3,J1790+J1791+J1792-0, 0)</f>
        <v>0</v>
      </c>
      <c r="AA1794">
        <f>IF(Source!BI1549=4,J1790+J1791+J1792,0)</f>
        <v>0</v>
      </c>
    </row>
    <row r="1796" spans="1:27" ht="57" x14ac:dyDescent="0.2">
      <c r="A1796" s="26">
        <v>5</v>
      </c>
      <c r="B1796" s="26">
        <v>5</v>
      </c>
      <c r="C1796" s="26" t="str">
        <f>Source!F1550</f>
        <v>6.62-31-1</v>
      </c>
      <c r="D1796" s="26" t="s">
        <v>53</v>
      </c>
      <c r="E1796" s="27" t="str">
        <f>Source!H1550</f>
        <v>1 м2 поверхности</v>
      </c>
      <c r="F1796" s="10">
        <f>Source!I1550</f>
        <v>20.75</v>
      </c>
      <c r="G1796" s="29"/>
      <c r="H1796" s="28"/>
      <c r="I1796" s="10"/>
      <c r="J1796" s="29"/>
      <c r="K1796" s="10"/>
      <c r="L1796" s="29"/>
      <c r="Q1796">
        <f>ROUND((Source!DN1550/100)*ROUND((ROUND((Source!AF1550*Source!AV1550*Source!I1550),2)),2), 2)</f>
        <v>127.2</v>
      </c>
      <c r="R1796">
        <f>Source!X1550</f>
        <v>2786.15</v>
      </c>
      <c r="S1796">
        <f>ROUND((Source!DO1550/100)*ROUND((ROUND((Source!AF1550*Source!AV1550*Source!I1550),2)),2), 2)</f>
        <v>81.41</v>
      </c>
      <c r="T1796">
        <f>Source!Y1550</f>
        <v>1376.29</v>
      </c>
      <c r="U1796">
        <f>ROUND((175/100)*ROUND((ROUND((Source!AE1550*Source!AV1550*Source!I1550),2)),2), 2)</f>
        <v>0</v>
      </c>
      <c r="V1796">
        <f>ROUND((160/100)*ROUND(ROUND((ROUND((Source!AE1550*Source!AV1550*Source!I1550),2)*Source!BS1550),2), 2), 2)</f>
        <v>0</v>
      </c>
    </row>
    <row r="1797" spans="1:27" ht="14.25" x14ac:dyDescent="0.2">
      <c r="A1797" s="26"/>
      <c r="B1797" s="26"/>
      <c r="C1797" s="26"/>
      <c r="D1797" s="26" t="s">
        <v>313</v>
      </c>
      <c r="E1797" s="27"/>
      <c r="F1797" s="10"/>
      <c r="G1797" s="29">
        <f>Source!AO1550</f>
        <v>6.13</v>
      </c>
      <c r="H1797" s="28" t="str">
        <f>Source!DG1550</f>
        <v/>
      </c>
      <c r="I1797" s="10">
        <f>Source!AV1550</f>
        <v>1</v>
      </c>
      <c r="J1797" s="29">
        <f>ROUND((ROUND((Source!AF1550*Source!AV1550*Source!I1550),2)),2)</f>
        <v>127.2</v>
      </c>
      <c r="K1797" s="10">
        <f>IF(Source!BA1550&lt;&gt; 0, Source!BA1550, 1)</f>
        <v>26.39</v>
      </c>
      <c r="L1797" s="29">
        <f>Source!S1550</f>
        <v>3356.81</v>
      </c>
      <c r="W1797">
        <f>J1797</f>
        <v>127.2</v>
      </c>
    </row>
    <row r="1798" spans="1:27" ht="14.25" x14ac:dyDescent="0.2">
      <c r="A1798" s="26"/>
      <c r="B1798" s="26"/>
      <c r="C1798" s="26"/>
      <c r="D1798" s="26" t="s">
        <v>314</v>
      </c>
      <c r="E1798" s="27" t="s">
        <v>315</v>
      </c>
      <c r="F1798" s="10">
        <f>Source!DN1550</f>
        <v>100</v>
      </c>
      <c r="G1798" s="29"/>
      <c r="H1798" s="28"/>
      <c r="I1798" s="10"/>
      <c r="J1798" s="29">
        <f>SUM(Q1796:Q1797)</f>
        <v>127.2</v>
      </c>
      <c r="K1798" s="10">
        <f>Source!BZ1550</f>
        <v>83</v>
      </c>
      <c r="L1798" s="29">
        <f>SUM(R1796:R1797)</f>
        <v>2786.15</v>
      </c>
    </row>
    <row r="1799" spans="1:27" ht="14.25" x14ac:dyDescent="0.2">
      <c r="A1799" s="26"/>
      <c r="B1799" s="26"/>
      <c r="C1799" s="26"/>
      <c r="D1799" s="26" t="s">
        <v>316</v>
      </c>
      <c r="E1799" s="27" t="s">
        <v>315</v>
      </c>
      <c r="F1799" s="10">
        <f>Source!DO1550</f>
        <v>64</v>
      </c>
      <c r="G1799" s="29"/>
      <c r="H1799" s="28"/>
      <c r="I1799" s="10"/>
      <c r="J1799" s="29">
        <f>SUM(S1796:S1798)</f>
        <v>81.41</v>
      </c>
      <c r="K1799" s="10">
        <f>Source!CA1550</f>
        <v>41</v>
      </c>
      <c r="L1799" s="29">
        <f>SUM(T1796:T1798)</f>
        <v>1376.29</v>
      </c>
    </row>
    <row r="1800" spans="1:27" ht="14.25" x14ac:dyDescent="0.2">
      <c r="A1800" s="34"/>
      <c r="B1800" s="34"/>
      <c r="C1800" s="34"/>
      <c r="D1800" s="34" t="s">
        <v>317</v>
      </c>
      <c r="E1800" s="35" t="s">
        <v>318</v>
      </c>
      <c r="F1800" s="36">
        <f>Source!AQ1550</f>
        <v>0.6</v>
      </c>
      <c r="G1800" s="37"/>
      <c r="H1800" s="38" t="str">
        <f>Source!DI1550</f>
        <v/>
      </c>
      <c r="I1800" s="36">
        <f>Source!AV1550</f>
        <v>1</v>
      </c>
      <c r="J1800" s="37">
        <f>Source!U1550</f>
        <v>12.45</v>
      </c>
      <c r="K1800" s="36"/>
      <c r="L1800" s="37"/>
    </row>
    <row r="1801" spans="1:27" ht="15" x14ac:dyDescent="0.25">
      <c r="A1801" s="39"/>
      <c r="B1801" s="39"/>
      <c r="C1801" s="39"/>
      <c r="D1801" s="40" t="s">
        <v>319</v>
      </c>
      <c r="E1801" s="39"/>
      <c r="F1801" s="39"/>
      <c r="G1801" s="39"/>
      <c r="H1801" s="39"/>
      <c r="I1801" s="76">
        <f>J1797+J1798+J1799</f>
        <v>335.81</v>
      </c>
      <c r="J1801" s="76"/>
      <c r="K1801" s="76">
        <f>L1797+L1798+L1799</f>
        <v>7519.25</v>
      </c>
      <c r="L1801" s="76"/>
      <c r="O1801" s="32">
        <f>J1797+J1798+J1799</f>
        <v>335.81</v>
      </c>
      <c r="P1801" s="32">
        <f>L1797+L1798+L1799</f>
        <v>7519.25</v>
      </c>
      <c r="X1801">
        <f>IF(Source!BI1550&lt;=1,J1797+J1798+J1799-0, 0)</f>
        <v>335.81</v>
      </c>
      <c r="Y1801">
        <f>IF(Source!BI1550=2,J1797+J1798+J1799-0, 0)</f>
        <v>0</v>
      </c>
      <c r="Z1801">
        <f>IF(Source!BI1550=3,J1797+J1798+J1799-0, 0)</f>
        <v>0</v>
      </c>
      <c r="AA1801">
        <f>IF(Source!BI1550=4,J1797+J1798+J1799,0)</f>
        <v>0</v>
      </c>
    </row>
    <row r="1804" spans="1:27" ht="15" x14ac:dyDescent="0.25">
      <c r="A1804" s="81" t="str">
        <f>CONCATENATE("Итого по подразделу: ",IF(Source!G1552&lt;&gt;"Новый подраздел", Source!G1552, ""))</f>
        <v>Итого по подразделу: Демонтажные и подготовительные  работы</v>
      </c>
      <c r="B1804" s="81"/>
      <c r="C1804" s="81"/>
      <c r="D1804" s="81"/>
      <c r="E1804" s="81"/>
      <c r="F1804" s="81"/>
      <c r="G1804" s="81"/>
      <c r="H1804" s="81"/>
      <c r="I1804" s="79">
        <f>SUM(O1762:O1803)</f>
        <v>413.9</v>
      </c>
      <c r="J1804" s="80"/>
      <c r="K1804" s="79">
        <f>SUM(P1762:P1803)</f>
        <v>9297.6</v>
      </c>
      <c r="L1804" s="80"/>
    </row>
    <row r="1805" spans="1:27" hidden="1" x14ac:dyDescent="0.2">
      <c r="A1805" t="s">
        <v>320</v>
      </c>
      <c r="I1805">
        <f>SUM(AC1762:AC1804)</f>
        <v>0</v>
      </c>
      <c r="K1805">
        <f>SUM(AD1762:AD1804)</f>
        <v>0</v>
      </c>
    </row>
    <row r="1806" spans="1:27" hidden="1" x14ac:dyDescent="0.2">
      <c r="A1806" t="s">
        <v>321</v>
      </c>
      <c r="I1806">
        <f>SUM(AE1762:AE1805)</f>
        <v>0</v>
      </c>
      <c r="K1806">
        <f>SUM(AF1762:AF1805)</f>
        <v>0</v>
      </c>
    </row>
    <row r="1808" spans="1:27" ht="15" x14ac:dyDescent="0.25">
      <c r="A1808" s="81" t="str">
        <f>CONCATENATE("Итого по разделу: ",IF(Source!G1582&lt;&gt;"Новый раздел", Source!G1582, ""))</f>
        <v>Итого по разделу: Секция в осях И-К (Подъезд №8)</v>
      </c>
      <c r="B1808" s="81"/>
      <c r="C1808" s="81"/>
      <c r="D1808" s="81"/>
      <c r="E1808" s="81"/>
      <c r="F1808" s="81"/>
      <c r="G1808" s="81"/>
      <c r="H1808" s="81"/>
      <c r="I1808" s="79">
        <f>SUM(O1760:O1807)</f>
        <v>413.9</v>
      </c>
      <c r="J1808" s="80"/>
      <c r="K1808" s="79">
        <f>SUM(P1760:P1807)</f>
        <v>9297.6</v>
      </c>
      <c r="L1808" s="80"/>
    </row>
    <row r="1809" spans="1:27" hidden="1" x14ac:dyDescent="0.2">
      <c r="A1809" t="s">
        <v>320</v>
      </c>
      <c r="I1809">
        <f>SUM(AC1760:AC1808)</f>
        <v>0</v>
      </c>
      <c r="K1809">
        <f>SUM(AD1760:AD1808)</f>
        <v>0</v>
      </c>
    </row>
    <row r="1810" spans="1:27" hidden="1" x14ac:dyDescent="0.2">
      <c r="A1810" t="s">
        <v>321</v>
      </c>
      <c r="I1810">
        <f>SUM(AE1760:AE1809)</f>
        <v>0</v>
      </c>
      <c r="K1810">
        <f>SUM(AF1760:AF1809)</f>
        <v>0</v>
      </c>
    </row>
    <row r="1812" spans="1:27" ht="16.5" x14ac:dyDescent="0.25">
      <c r="A1812" s="75" t="str">
        <f>CONCATENATE("Раздел: ",IF(Source!G1612&lt;&gt;"Новый раздел", Source!G1612, ""))</f>
        <v>Раздел: Монтажные (кровельные) работы</v>
      </c>
      <c r="B1812" s="75"/>
      <c r="C1812" s="75"/>
      <c r="D1812" s="75"/>
      <c r="E1812" s="75"/>
      <c r="F1812" s="75"/>
      <c r="G1812" s="75"/>
      <c r="H1812" s="75"/>
      <c r="I1812" s="75"/>
      <c r="J1812" s="75"/>
      <c r="K1812" s="75"/>
      <c r="L1812" s="75"/>
    </row>
    <row r="1813" spans="1:27" ht="28.5" x14ac:dyDescent="0.2">
      <c r="A1813" s="26">
        <v>1</v>
      </c>
      <c r="B1813" s="26">
        <v>1</v>
      </c>
      <c r="C1813" s="26" t="str">
        <f>Source!F1616</f>
        <v>6.58-31-3</v>
      </c>
      <c r="D1813" s="26" t="s">
        <v>110</v>
      </c>
      <c r="E1813" s="27" t="str">
        <f>Source!H1616</f>
        <v>100 мест</v>
      </c>
      <c r="F1813" s="10">
        <f>Source!I1616</f>
        <v>0.02</v>
      </c>
      <c r="G1813" s="29"/>
      <c r="H1813" s="28"/>
      <c r="I1813" s="10"/>
      <c r="J1813" s="29"/>
      <c r="K1813" s="10"/>
      <c r="L1813" s="29"/>
      <c r="Q1813">
        <f>ROUND((Source!DN1616/100)*ROUND((ROUND((Source!AF1616*Source!AV1616*Source!I1616),2)),2), 2)</f>
        <v>27.29</v>
      </c>
      <c r="R1813">
        <f>Source!X1616</f>
        <v>602.45000000000005</v>
      </c>
      <c r="S1813">
        <f>ROUND((Source!DO1616/100)*ROUND((ROUND((Source!AF1616*Source!AV1616*Source!I1616),2)),2), 2)</f>
        <v>20.73</v>
      </c>
      <c r="T1813">
        <f>Source!Y1616</f>
        <v>283.91000000000003</v>
      </c>
      <c r="U1813">
        <f>ROUND((175/100)*ROUND((ROUND((Source!AE1616*Source!AV1616*Source!I1616),2)),2), 2)</f>
        <v>0.53</v>
      </c>
      <c r="V1813">
        <f>ROUND((160/100)*ROUND(ROUND((ROUND((Source!AE1616*Source!AV1616*Source!I1616),2)*Source!BS1616),2), 2), 2)</f>
        <v>12.67</v>
      </c>
    </row>
    <row r="1814" spans="1:27" x14ac:dyDescent="0.2">
      <c r="D1814" s="30" t="str">
        <f>"Объем: "&amp;Source!I1616&amp;"=2/"&amp;"100"</f>
        <v>Объем: 0,02=2/100</v>
      </c>
    </row>
    <row r="1815" spans="1:27" ht="14.25" x14ac:dyDescent="0.2">
      <c r="A1815" s="26"/>
      <c r="B1815" s="26"/>
      <c r="C1815" s="26"/>
      <c r="D1815" s="26" t="s">
        <v>313</v>
      </c>
      <c r="E1815" s="27"/>
      <c r="F1815" s="10"/>
      <c r="G1815" s="29">
        <f>Source!AO1616</f>
        <v>1311.93</v>
      </c>
      <c r="H1815" s="28" t="str">
        <f>Source!DG1616</f>
        <v/>
      </c>
      <c r="I1815" s="10">
        <f>Source!AV1616</f>
        <v>1</v>
      </c>
      <c r="J1815" s="29">
        <f>ROUND((ROUND((Source!AF1616*Source!AV1616*Source!I1616),2)),2)</f>
        <v>26.24</v>
      </c>
      <c r="K1815" s="10">
        <f>IF(Source!BA1616&lt;&gt; 0, Source!BA1616, 1)</f>
        <v>26.39</v>
      </c>
      <c r="L1815" s="29">
        <f>Source!S1616</f>
        <v>692.47</v>
      </c>
      <c r="W1815">
        <f>J1815</f>
        <v>26.24</v>
      </c>
    </row>
    <row r="1816" spans="1:27" ht="14.25" x14ac:dyDescent="0.2">
      <c r="A1816" s="26"/>
      <c r="B1816" s="26"/>
      <c r="C1816" s="26"/>
      <c r="D1816" s="26" t="s">
        <v>322</v>
      </c>
      <c r="E1816" s="27"/>
      <c r="F1816" s="10"/>
      <c r="G1816" s="29">
        <f>Source!AM1616</f>
        <v>41.45</v>
      </c>
      <c r="H1816" s="28" t="str">
        <f>Source!DE1616</f>
        <v/>
      </c>
      <c r="I1816" s="10">
        <f>Source!AV1616</f>
        <v>1</v>
      </c>
      <c r="J1816" s="29">
        <f>(ROUND((ROUND(((Source!ET1616)*Source!AV1616*Source!I1616),2)),2)+ROUND((ROUND(((Source!AE1616-(Source!EU1616))*Source!AV1616*Source!I1616),2)),2))</f>
        <v>0.83</v>
      </c>
      <c r="K1816" s="10">
        <f>IF(Source!BB1616&lt;&gt; 0, Source!BB1616, 1)</f>
        <v>14.75</v>
      </c>
      <c r="L1816" s="29">
        <f>Source!Q1616</f>
        <v>12.24</v>
      </c>
    </row>
    <row r="1817" spans="1:27" ht="14.25" x14ac:dyDescent="0.2">
      <c r="A1817" s="26"/>
      <c r="B1817" s="26"/>
      <c r="C1817" s="26"/>
      <c r="D1817" s="26" t="s">
        <v>323</v>
      </c>
      <c r="E1817" s="27"/>
      <c r="F1817" s="10"/>
      <c r="G1817" s="29">
        <f>Source!AN1616</f>
        <v>15.08</v>
      </c>
      <c r="H1817" s="28" t="str">
        <f>Source!DF1616</f>
        <v/>
      </c>
      <c r="I1817" s="10">
        <f>Source!AV1616</f>
        <v>1</v>
      </c>
      <c r="J1817" s="41">
        <f>ROUND((ROUND((Source!AE1616*Source!AV1616*Source!I1616),2)),2)</f>
        <v>0.3</v>
      </c>
      <c r="K1817" s="10">
        <f>IF(Source!BS1616&lt;&gt; 0, Source!BS1616, 1)</f>
        <v>26.39</v>
      </c>
      <c r="L1817" s="41">
        <f>Source!R1616</f>
        <v>7.92</v>
      </c>
      <c r="W1817">
        <f>J1817</f>
        <v>0.3</v>
      </c>
    </row>
    <row r="1818" spans="1:27" ht="14.25" x14ac:dyDescent="0.2">
      <c r="A1818" s="26"/>
      <c r="B1818" s="26"/>
      <c r="C1818" s="26"/>
      <c r="D1818" s="26" t="s">
        <v>324</v>
      </c>
      <c r="E1818" s="27"/>
      <c r="F1818" s="10"/>
      <c r="G1818" s="29">
        <f>Source!AL1616</f>
        <v>972.06</v>
      </c>
      <c r="H1818" s="28" t="str">
        <f>Source!DD1616</f>
        <v/>
      </c>
      <c r="I1818" s="10">
        <f>Source!AW1616</f>
        <v>1</v>
      </c>
      <c r="J1818" s="29">
        <f>ROUND((ROUND((Source!AC1616*Source!AW1616*Source!I1616),2)),2)</f>
        <v>19.440000000000001</v>
      </c>
      <c r="K1818" s="10">
        <f>IF(Source!BC1616&lt;&gt; 0, Source!BC1616, 1)</f>
        <v>8.3000000000000007</v>
      </c>
      <c r="L1818" s="29">
        <f>Source!P1616</f>
        <v>161.35</v>
      </c>
    </row>
    <row r="1819" spans="1:27" ht="28.5" x14ac:dyDescent="0.2">
      <c r="A1819" s="26" t="s">
        <v>27</v>
      </c>
      <c r="B1819" s="26" t="s">
        <v>27</v>
      </c>
      <c r="C1819" s="26" t="str">
        <f>Source!F1617</f>
        <v>9999990001</v>
      </c>
      <c r="D1819" s="26" t="s">
        <v>29</v>
      </c>
      <c r="E1819" s="27" t="str">
        <f>Source!H1617</f>
        <v>т</v>
      </c>
      <c r="F1819" s="10">
        <f>Source!I1617</f>
        <v>-2.5600000000000001E-2</v>
      </c>
      <c r="G1819" s="29">
        <f>Source!AK1617</f>
        <v>0</v>
      </c>
      <c r="H1819" s="31" t="s">
        <v>3</v>
      </c>
      <c r="I1819" s="10">
        <f>Source!AW1617</f>
        <v>1</v>
      </c>
      <c r="J1819" s="29">
        <f>ROUND((ROUND((Source!AC1617*Source!AW1617*Source!I1617),2)),2)+(ROUND((ROUND(((Source!ET1617)*Source!AV1617*Source!I1617),2)),2)+ROUND((ROUND(((Source!AE1617-(Source!EU1617))*Source!AV1617*Source!I1617),2)),2))+ROUND((ROUND((Source!AF1617*Source!AV1617*Source!I1617),2)),2)</f>
        <v>0</v>
      </c>
      <c r="K1819" s="10">
        <f>IF(Source!BC1617&lt;&gt; 0, Source!BC1617, 1)</f>
        <v>1</v>
      </c>
      <c r="L1819" s="29">
        <f>Source!O1617</f>
        <v>0</v>
      </c>
      <c r="Q1819">
        <f>ROUND((Source!DN1617/100)*ROUND((ROUND((Source!AF1617*Source!AV1617*Source!I1617),2)),2), 2)</f>
        <v>0</v>
      </c>
      <c r="R1819">
        <f>Source!X1617</f>
        <v>0</v>
      </c>
      <c r="S1819">
        <f>ROUND((Source!DO1617/100)*ROUND((ROUND((Source!AF1617*Source!AV1617*Source!I1617),2)),2), 2)</f>
        <v>0</v>
      </c>
      <c r="T1819">
        <f>Source!Y1617</f>
        <v>0</v>
      </c>
      <c r="U1819">
        <f>ROUND((175/100)*ROUND((ROUND((Source!AE1617*Source!AV1617*Source!I1617),2)),2), 2)</f>
        <v>0</v>
      </c>
      <c r="V1819">
        <f>ROUND((160/100)*ROUND(ROUND((ROUND((Source!AE1617*Source!AV1617*Source!I1617),2)*Source!BS1617),2), 2), 2)</f>
        <v>0</v>
      </c>
      <c r="X1819">
        <f>IF(Source!BI1617&lt;=1,J1819, 0)</f>
        <v>0</v>
      </c>
      <c r="Y1819">
        <f>IF(Source!BI1617=2,J1819, 0)</f>
        <v>0</v>
      </c>
      <c r="Z1819">
        <f>IF(Source!BI1617=3,J1819, 0)</f>
        <v>0</v>
      </c>
      <c r="AA1819">
        <f>IF(Source!BI1617=4,J1819, 0)</f>
        <v>0</v>
      </c>
    </row>
    <row r="1820" spans="1:27" ht="14.25" x14ac:dyDescent="0.2">
      <c r="A1820" s="26"/>
      <c r="B1820" s="26"/>
      <c r="C1820" s="26"/>
      <c r="D1820" s="26" t="s">
        <v>314</v>
      </c>
      <c r="E1820" s="27" t="s">
        <v>315</v>
      </c>
      <c r="F1820" s="10">
        <f>Source!DN1616</f>
        <v>104</v>
      </c>
      <c r="G1820" s="29"/>
      <c r="H1820" s="28"/>
      <c r="I1820" s="10"/>
      <c r="J1820" s="29">
        <f>SUM(Q1813:Q1819)</f>
        <v>27.29</v>
      </c>
      <c r="K1820" s="10">
        <f>Source!BZ1616</f>
        <v>87</v>
      </c>
      <c r="L1820" s="29">
        <f>SUM(R1813:R1819)</f>
        <v>602.45000000000005</v>
      </c>
    </row>
    <row r="1821" spans="1:27" ht="14.25" x14ac:dyDescent="0.2">
      <c r="A1821" s="26"/>
      <c r="B1821" s="26"/>
      <c r="C1821" s="26"/>
      <c r="D1821" s="26" t="s">
        <v>316</v>
      </c>
      <c r="E1821" s="27" t="s">
        <v>315</v>
      </c>
      <c r="F1821" s="10">
        <f>Source!DO1616</f>
        <v>79</v>
      </c>
      <c r="G1821" s="29"/>
      <c r="H1821" s="28"/>
      <c r="I1821" s="10"/>
      <c r="J1821" s="29">
        <f>SUM(S1813:S1820)</f>
        <v>20.73</v>
      </c>
      <c r="K1821" s="10">
        <f>Source!CA1616</f>
        <v>41</v>
      </c>
      <c r="L1821" s="29">
        <f>SUM(T1813:T1820)</f>
        <v>283.91000000000003</v>
      </c>
    </row>
    <row r="1822" spans="1:27" ht="14.25" x14ac:dyDescent="0.2">
      <c r="A1822" s="26"/>
      <c r="B1822" s="26"/>
      <c r="C1822" s="26"/>
      <c r="D1822" s="26" t="s">
        <v>325</v>
      </c>
      <c r="E1822" s="27" t="s">
        <v>315</v>
      </c>
      <c r="F1822" s="10">
        <f>175</f>
        <v>175</v>
      </c>
      <c r="G1822" s="29"/>
      <c r="H1822" s="28"/>
      <c r="I1822" s="10"/>
      <c r="J1822" s="29">
        <f>SUM(U1813:U1821)</f>
        <v>0.53</v>
      </c>
      <c r="K1822" s="10">
        <f>160</f>
        <v>160</v>
      </c>
      <c r="L1822" s="29">
        <f>SUM(V1813:V1821)</f>
        <v>12.67</v>
      </c>
    </row>
    <row r="1823" spans="1:27" ht="14.25" x14ac:dyDescent="0.2">
      <c r="A1823" s="34"/>
      <c r="B1823" s="34"/>
      <c r="C1823" s="34"/>
      <c r="D1823" s="34" t="s">
        <v>317</v>
      </c>
      <c r="E1823" s="35" t="s">
        <v>318</v>
      </c>
      <c r="F1823" s="36">
        <f>Source!AQ1616</f>
        <v>113</v>
      </c>
      <c r="G1823" s="37"/>
      <c r="H1823" s="38" t="str">
        <f>Source!DI1616</f>
        <v/>
      </c>
      <c r="I1823" s="36">
        <f>Source!AV1616</f>
        <v>1</v>
      </c>
      <c r="J1823" s="37">
        <f>Source!U1616</f>
        <v>2.2600000000000002</v>
      </c>
      <c r="K1823" s="36"/>
      <c r="L1823" s="37"/>
    </row>
    <row r="1824" spans="1:27" ht="15" x14ac:dyDescent="0.25">
      <c r="A1824" s="39"/>
      <c r="B1824" s="39"/>
      <c r="C1824" s="39"/>
      <c r="D1824" s="40" t="s">
        <v>319</v>
      </c>
      <c r="E1824" s="39"/>
      <c r="F1824" s="39"/>
      <c r="G1824" s="39"/>
      <c r="H1824" s="39"/>
      <c r="I1824" s="76">
        <f>J1815+J1816+J1818+J1820+J1821+J1822+SUM(J1819:J1819)</f>
        <v>95.06</v>
      </c>
      <c r="J1824" s="76"/>
      <c r="K1824" s="76">
        <f>L1815+L1816+L1818+L1820+L1821+L1822+SUM(L1819:L1819)</f>
        <v>1765.0900000000004</v>
      </c>
      <c r="L1824" s="76"/>
      <c r="O1824" s="32">
        <f>J1815+J1816+J1818+J1820+J1821+J1822+SUM(J1819:J1819)</f>
        <v>95.06</v>
      </c>
      <c r="P1824" s="32">
        <f>L1815+L1816+L1818+L1820+L1821+L1822+SUM(L1819:L1819)</f>
        <v>1765.0900000000004</v>
      </c>
      <c r="X1824">
        <f>IF(Source!BI1616&lt;=1,J1815+J1816+J1818+J1820+J1821+J1822-0, 0)</f>
        <v>95.06</v>
      </c>
      <c r="Y1824">
        <f>IF(Source!BI1616=2,J1815+J1816+J1818+J1820+J1821+J1822-0, 0)</f>
        <v>0</v>
      </c>
      <c r="Z1824">
        <f>IF(Source!BI1616=3,J1815+J1816+J1818+J1820+J1821+J1822-0, 0)</f>
        <v>0</v>
      </c>
      <c r="AA1824">
        <f>IF(Source!BI1616=4,J1815+J1816+J1818+J1820+J1821+J1822,0)</f>
        <v>0</v>
      </c>
    </row>
    <row r="1826" spans="1:27" ht="28.5" x14ac:dyDescent="0.2">
      <c r="A1826" s="26">
        <v>2</v>
      </c>
      <c r="B1826" s="26">
        <v>2</v>
      </c>
      <c r="C1826" s="26" t="str">
        <f>Source!F1618</f>
        <v>6.58-31-1</v>
      </c>
      <c r="D1826" s="26" t="s">
        <v>116</v>
      </c>
      <c r="E1826" s="27" t="str">
        <f>Source!H1618</f>
        <v>100 мест</v>
      </c>
      <c r="F1826" s="10">
        <f>Source!I1618</f>
        <v>0.05</v>
      </c>
      <c r="G1826" s="29"/>
      <c r="H1826" s="28"/>
      <c r="I1826" s="10"/>
      <c r="J1826" s="29"/>
      <c r="K1826" s="10"/>
      <c r="L1826" s="29"/>
      <c r="Q1826">
        <f>ROUND((Source!DN1618/100)*ROUND((ROUND((Source!AF1618*Source!AV1618*Source!I1618),2)),2), 2)</f>
        <v>23.85</v>
      </c>
      <c r="R1826">
        <f>Source!X1618</f>
        <v>526.45000000000005</v>
      </c>
      <c r="S1826">
        <f>ROUND((Source!DO1618/100)*ROUND((ROUND((Source!AF1618*Source!AV1618*Source!I1618),2)),2), 2)</f>
        <v>18.11</v>
      </c>
      <c r="T1826">
        <f>Source!Y1618</f>
        <v>248.1</v>
      </c>
      <c r="U1826">
        <f>ROUND((175/100)*ROUND((ROUND((Source!AE1618*Source!AV1618*Source!I1618),2)),2), 2)</f>
        <v>0.32</v>
      </c>
      <c r="V1826">
        <f>ROUND((160/100)*ROUND(ROUND((ROUND((Source!AE1618*Source!AV1618*Source!I1618),2)*Source!BS1618),2), 2), 2)</f>
        <v>7.6</v>
      </c>
    </row>
    <row r="1827" spans="1:27" x14ac:dyDescent="0.2">
      <c r="D1827" s="30" t="str">
        <f>"Объем: "&amp;Source!I1618&amp;"=5/"&amp;"100"</f>
        <v>Объем: 0,05=5/100</v>
      </c>
    </row>
    <row r="1828" spans="1:27" ht="14.25" x14ac:dyDescent="0.2">
      <c r="A1828" s="26"/>
      <c r="B1828" s="26"/>
      <c r="C1828" s="26"/>
      <c r="D1828" s="26" t="s">
        <v>313</v>
      </c>
      <c r="E1828" s="27"/>
      <c r="F1828" s="10"/>
      <c r="G1828" s="29">
        <f>Source!AO1618</f>
        <v>458.59</v>
      </c>
      <c r="H1828" s="28" t="str">
        <f>Source!DG1618</f>
        <v/>
      </c>
      <c r="I1828" s="10">
        <f>Source!AV1618</f>
        <v>1</v>
      </c>
      <c r="J1828" s="29">
        <f>ROUND((ROUND((Source!AF1618*Source!AV1618*Source!I1618),2)),2)</f>
        <v>22.93</v>
      </c>
      <c r="K1828" s="10">
        <f>IF(Source!BA1618&lt;&gt; 0, Source!BA1618, 1)</f>
        <v>26.39</v>
      </c>
      <c r="L1828" s="29">
        <f>Source!S1618</f>
        <v>605.12</v>
      </c>
      <c r="W1828">
        <f>J1828</f>
        <v>22.93</v>
      </c>
    </row>
    <row r="1829" spans="1:27" ht="14.25" x14ac:dyDescent="0.2">
      <c r="A1829" s="26"/>
      <c r="B1829" s="26"/>
      <c r="C1829" s="26"/>
      <c r="D1829" s="26" t="s">
        <v>322</v>
      </c>
      <c r="E1829" s="27"/>
      <c r="F1829" s="10"/>
      <c r="G1829" s="29">
        <f>Source!AM1618</f>
        <v>9.8699999999999992</v>
      </c>
      <c r="H1829" s="28" t="str">
        <f>Source!DE1618</f>
        <v/>
      </c>
      <c r="I1829" s="10">
        <f>Source!AV1618</f>
        <v>1</v>
      </c>
      <c r="J1829" s="29">
        <f>(ROUND((ROUND(((Source!ET1618)*Source!AV1618*Source!I1618),2)),2)+ROUND((ROUND(((Source!AE1618-(Source!EU1618))*Source!AV1618*Source!I1618),2)),2))</f>
        <v>0.49</v>
      </c>
      <c r="K1829" s="10">
        <f>IF(Source!BB1618&lt;&gt; 0, Source!BB1618, 1)</f>
        <v>14.65</v>
      </c>
      <c r="L1829" s="29">
        <f>Source!Q1618</f>
        <v>7.18</v>
      </c>
    </row>
    <row r="1830" spans="1:27" ht="14.25" x14ac:dyDescent="0.2">
      <c r="A1830" s="26"/>
      <c r="B1830" s="26"/>
      <c r="C1830" s="26"/>
      <c r="D1830" s="26" t="s">
        <v>323</v>
      </c>
      <c r="E1830" s="27"/>
      <c r="F1830" s="10"/>
      <c r="G1830" s="29">
        <f>Source!AN1618</f>
        <v>3.55</v>
      </c>
      <c r="H1830" s="28" t="str">
        <f>Source!DF1618</f>
        <v/>
      </c>
      <c r="I1830" s="10">
        <f>Source!AV1618</f>
        <v>1</v>
      </c>
      <c r="J1830" s="41">
        <f>ROUND((ROUND((Source!AE1618*Source!AV1618*Source!I1618),2)),2)</f>
        <v>0.18</v>
      </c>
      <c r="K1830" s="10">
        <f>IF(Source!BS1618&lt;&gt; 0, Source!BS1618, 1)</f>
        <v>26.39</v>
      </c>
      <c r="L1830" s="41">
        <f>Source!R1618</f>
        <v>4.75</v>
      </c>
      <c r="W1830">
        <f>J1830</f>
        <v>0.18</v>
      </c>
    </row>
    <row r="1831" spans="1:27" ht="14.25" x14ac:dyDescent="0.2">
      <c r="A1831" s="26"/>
      <c r="B1831" s="26"/>
      <c r="C1831" s="26"/>
      <c r="D1831" s="26" t="s">
        <v>324</v>
      </c>
      <c r="E1831" s="27"/>
      <c r="F1831" s="10"/>
      <c r="G1831" s="29">
        <f>Source!AL1618</f>
        <v>195.25</v>
      </c>
      <c r="H1831" s="28" t="str">
        <f>Source!DD1618</f>
        <v/>
      </c>
      <c r="I1831" s="10">
        <f>Source!AW1618</f>
        <v>1</v>
      </c>
      <c r="J1831" s="29">
        <f>ROUND((ROUND((Source!AC1618*Source!AW1618*Source!I1618),2)),2)</f>
        <v>9.76</v>
      </c>
      <c r="K1831" s="10">
        <f>IF(Source!BC1618&lt;&gt; 0, Source!BC1618, 1)</f>
        <v>8.3000000000000007</v>
      </c>
      <c r="L1831" s="29">
        <f>Source!P1618</f>
        <v>81.010000000000005</v>
      </c>
    </row>
    <row r="1832" spans="1:27" ht="28.5" x14ac:dyDescent="0.2">
      <c r="A1832" s="26" t="s">
        <v>118</v>
      </c>
      <c r="B1832" s="26" t="s">
        <v>118</v>
      </c>
      <c r="C1832" s="26" t="str">
        <f>Source!F1619</f>
        <v>9999990001</v>
      </c>
      <c r="D1832" s="26" t="s">
        <v>29</v>
      </c>
      <c r="E1832" s="27" t="str">
        <f>Source!H1619</f>
        <v>т</v>
      </c>
      <c r="F1832" s="10">
        <f>Source!I1619</f>
        <v>-1.4999999999999999E-2</v>
      </c>
      <c r="G1832" s="29">
        <f>Source!AK1619</f>
        <v>0</v>
      </c>
      <c r="H1832" s="31" t="s">
        <v>3</v>
      </c>
      <c r="I1832" s="10">
        <f>Source!AW1619</f>
        <v>1</v>
      </c>
      <c r="J1832" s="29">
        <f>ROUND((ROUND((Source!AC1619*Source!AW1619*Source!I1619),2)),2)+(ROUND((ROUND(((Source!ET1619)*Source!AV1619*Source!I1619),2)),2)+ROUND((ROUND(((Source!AE1619-(Source!EU1619))*Source!AV1619*Source!I1619),2)),2))+ROUND((ROUND((Source!AF1619*Source!AV1619*Source!I1619),2)),2)</f>
        <v>0</v>
      </c>
      <c r="K1832" s="10">
        <f>IF(Source!BC1619&lt;&gt; 0, Source!BC1619, 1)</f>
        <v>1</v>
      </c>
      <c r="L1832" s="29">
        <f>Source!O1619</f>
        <v>0</v>
      </c>
      <c r="Q1832">
        <f>ROUND((Source!DN1619/100)*ROUND((ROUND((Source!AF1619*Source!AV1619*Source!I1619),2)),2), 2)</f>
        <v>0</v>
      </c>
      <c r="R1832">
        <f>Source!X1619</f>
        <v>0</v>
      </c>
      <c r="S1832">
        <f>ROUND((Source!DO1619/100)*ROUND((ROUND((Source!AF1619*Source!AV1619*Source!I1619),2)),2), 2)</f>
        <v>0</v>
      </c>
      <c r="T1832">
        <f>Source!Y1619</f>
        <v>0</v>
      </c>
      <c r="U1832">
        <f>ROUND((175/100)*ROUND((ROUND((Source!AE1619*Source!AV1619*Source!I1619),2)),2), 2)</f>
        <v>0</v>
      </c>
      <c r="V1832">
        <f>ROUND((160/100)*ROUND(ROUND((ROUND((Source!AE1619*Source!AV1619*Source!I1619),2)*Source!BS1619),2), 2), 2)</f>
        <v>0</v>
      </c>
      <c r="X1832">
        <f>IF(Source!BI1619&lt;=1,J1832, 0)</f>
        <v>0</v>
      </c>
      <c r="Y1832">
        <f>IF(Source!BI1619=2,J1832, 0)</f>
        <v>0</v>
      </c>
      <c r="Z1832">
        <f>IF(Source!BI1619=3,J1832, 0)</f>
        <v>0</v>
      </c>
      <c r="AA1832">
        <f>IF(Source!BI1619=4,J1832, 0)</f>
        <v>0</v>
      </c>
    </row>
    <row r="1833" spans="1:27" ht="14.25" x14ac:dyDescent="0.2">
      <c r="A1833" s="26"/>
      <c r="B1833" s="26"/>
      <c r="C1833" s="26"/>
      <c r="D1833" s="26" t="s">
        <v>314</v>
      </c>
      <c r="E1833" s="27" t="s">
        <v>315</v>
      </c>
      <c r="F1833" s="10">
        <f>Source!DN1618</f>
        <v>104</v>
      </c>
      <c r="G1833" s="29"/>
      <c r="H1833" s="28"/>
      <c r="I1833" s="10"/>
      <c r="J1833" s="29">
        <f>SUM(Q1826:Q1832)</f>
        <v>23.85</v>
      </c>
      <c r="K1833" s="10">
        <f>Source!BZ1618</f>
        <v>87</v>
      </c>
      <c r="L1833" s="29">
        <f>SUM(R1826:R1832)</f>
        <v>526.45000000000005</v>
      </c>
    </row>
    <row r="1834" spans="1:27" ht="14.25" x14ac:dyDescent="0.2">
      <c r="A1834" s="26"/>
      <c r="B1834" s="26"/>
      <c r="C1834" s="26"/>
      <c r="D1834" s="26" t="s">
        <v>316</v>
      </c>
      <c r="E1834" s="27" t="s">
        <v>315</v>
      </c>
      <c r="F1834" s="10">
        <f>Source!DO1618</f>
        <v>79</v>
      </c>
      <c r="G1834" s="29"/>
      <c r="H1834" s="28"/>
      <c r="I1834" s="10"/>
      <c r="J1834" s="29">
        <f>SUM(S1826:S1833)</f>
        <v>18.11</v>
      </c>
      <c r="K1834" s="10">
        <f>Source!CA1618</f>
        <v>41</v>
      </c>
      <c r="L1834" s="29">
        <f>SUM(T1826:T1833)</f>
        <v>248.1</v>
      </c>
    </row>
    <row r="1835" spans="1:27" ht="14.25" x14ac:dyDescent="0.2">
      <c r="A1835" s="26"/>
      <c r="B1835" s="26"/>
      <c r="C1835" s="26"/>
      <c r="D1835" s="26" t="s">
        <v>325</v>
      </c>
      <c r="E1835" s="27" t="s">
        <v>315</v>
      </c>
      <c r="F1835" s="10">
        <f>175</f>
        <v>175</v>
      </c>
      <c r="G1835" s="29"/>
      <c r="H1835" s="28"/>
      <c r="I1835" s="10"/>
      <c r="J1835" s="29">
        <f>SUM(U1826:U1834)</f>
        <v>0.32</v>
      </c>
      <c r="K1835" s="10">
        <f>160</f>
        <v>160</v>
      </c>
      <c r="L1835" s="29">
        <f>SUM(V1826:V1834)</f>
        <v>7.6</v>
      </c>
    </row>
    <row r="1836" spans="1:27" ht="14.25" x14ac:dyDescent="0.2">
      <c r="A1836" s="34"/>
      <c r="B1836" s="34"/>
      <c r="C1836" s="34"/>
      <c r="D1836" s="34" t="s">
        <v>317</v>
      </c>
      <c r="E1836" s="35" t="s">
        <v>318</v>
      </c>
      <c r="F1836" s="36">
        <f>Source!AQ1618</f>
        <v>39.5</v>
      </c>
      <c r="G1836" s="37"/>
      <c r="H1836" s="38" t="str">
        <f>Source!DI1618</f>
        <v/>
      </c>
      <c r="I1836" s="36">
        <f>Source!AV1618</f>
        <v>1</v>
      </c>
      <c r="J1836" s="37">
        <f>Source!U1618</f>
        <v>1.9750000000000001</v>
      </c>
      <c r="K1836" s="36"/>
      <c r="L1836" s="37"/>
    </row>
    <row r="1837" spans="1:27" ht="15" x14ac:dyDescent="0.25">
      <c r="A1837" s="39"/>
      <c r="B1837" s="39"/>
      <c r="C1837" s="39"/>
      <c r="D1837" s="40" t="s">
        <v>319</v>
      </c>
      <c r="E1837" s="39"/>
      <c r="F1837" s="39"/>
      <c r="G1837" s="39"/>
      <c r="H1837" s="39"/>
      <c r="I1837" s="76">
        <f>J1828+J1829+J1831+J1833+J1834+J1835+SUM(J1832:J1832)</f>
        <v>75.459999999999994</v>
      </c>
      <c r="J1837" s="76"/>
      <c r="K1837" s="76">
        <f>L1828+L1829+L1831+L1833+L1834+L1835+SUM(L1832:L1832)</f>
        <v>1475.4599999999998</v>
      </c>
      <c r="L1837" s="76"/>
      <c r="O1837" s="32">
        <f>J1828+J1829+J1831+J1833+J1834+J1835+SUM(J1832:J1832)</f>
        <v>75.459999999999994</v>
      </c>
      <c r="P1837" s="32">
        <f>L1828+L1829+L1831+L1833+L1834+L1835+SUM(L1832:L1832)</f>
        <v>1475.4599999999998</v>
      </c>
      <c r="X1837">
        <f>IF(Source!BI1618&lt;=1,J1828+J1829+J1831+J1833+J1834+J1835-0, 0)</f>
        <v>75.459999999999994</v>
      </c>
      <c r="Y1837">
        <f>IF(Source!BI1618=2,J1828+J1829+J1831+J1833+J1834+J1835-0, 0)</f>
        <v>0</v>
      </c>
      <c r="Z1837">
        <f>IF(Source!BI1618=3,J1828+J1829+J1831+J1833+J1834+J1835-0, 0)</f>
        <v>0</v>
      </c>
      <c r="AA1837">
        <f>IF(Source!BI1618=4,J1828+J1829+J1831+J1833+J1834+J1835,0)</f>
        <v>0</v>
      </c>
    </row>
    <row r="1839" spans="1:27" ht="28.5" x14ac:dyDescent="0.2">
      <c r="A1839" s="26">
        <v>3</v>
      </c>
      <c r="B1839" s="26">
        <v>3</v>
      </c>
      <c r="C1839" s="26" t="str">
        <f>Source!F1620</f>
        <v>6.54-9-2</v>
      </c>
      <c r="D1839" s="26" t="s">
        <v>120</v>
      </c>
      <c r="E1839" s="27" t="str">
        <f>Source!H1620</f>
        <v>1 м3</v>
      </c>
      <c r="F1839" s="10">
        <f>Source!I1620</f>
        <v>1.05</v>
      </c>
      <c r="G1839" s="29"/>
      <c r="H1839" s="28"/>
      <c r="I1839" s="10"/>
      <c r="J1839" s="29"/>
      <c r="K1839" s="10"/>
      <c r="L1839" s="29"/>
      <c r="Q1839">
        <f>ROUND((Source!DN1620/100)*ROUND((ROUND((Source!AF1620*Source!AV1620*Source!I1620),2)),2), 2)</f>
        <v>241.38</v>
      </c>
      <c r="R1839">
        <f>Source!X1620</f>
        <v>5245.96</v>
      </c>
      <c r="S1839">
        <f>ROUND((Source!DO1620/100)*ROUND((ROUND((Source!AF1620*Source!AV1620*Source!I1620),2)),2), 2)</f>
        <v>198.79</v>
      </c>
      <c r="T1839">
        <f>Source!Y1620</f>
        <v>3072.63</v>
      </c>
      <c r="U1839">
        <f>ROUND((175/100)*ROUND((ROUND((Source!AE1620*Source!AV1620*Source!I1620),2)),2), 2)</f>
        <v>8.56</v>
      </c>
      <c r="V1839">
        <f>ROUND((160/100)*ROUND(ROUND((ROUND((Source!AE1620*Source!AV1620*Source!I1620),2)*Source!BS1620),2), 2), 2)</f>
        <v>206.48</v>
      </c>
    </row>
    <row r="1840" spans="1:27" ht="14.25" x14ac:dyDescent="0.2">
      <c r="A1840" s="26"/>
      <c r="B1840" s="26"/>
      <c r="C1840" s="26"/>
      <c r="D1840" s="26" t="s">
        <v>313</v>
      </c>
      <c r="E1840" s="27"/>
      <c r="F1840" s="10"/>
      <c r="G1840" s="29">
        <f>Source!AO1620</f>
        <v>270.45999999999998</v>
      </c>
      <c r="H1840" s="28" t="str">
        <f>Source!DG1620</f>
        <v/>
      </c>
      <c r="I1840" s="10">
        <f>Source!AV1620</f>
        <v>1</v>
      </c>
      <c r="J1840" s="29">
        <f>ROUND((ROUND((Source!AF1620*Source!AV1620*Source!I1620),2)),2)</f>
        <v>283.98</v>
      </c>
      <c r="K1840" s="10">
        <f>IF(Source!BA1620&lt;&gt; 0, Source!BA1620, 1)</f>
        <v>26.39</v>
      </c>
      <c r="L1840" s="29">
        <f>Source!S1620</f>
        <v>7494.23</v>
      </c>
      <c r="W1840">
        <f>J1840</f>
        <v>283.98</v>
      </c>
    </row>
    <row r="1841" spans="1:27" ht="14.25" x14ac:dyDescent="0.2">
      <c r="A1841" s="26"/>
      <c r="B1841" s="26"/>
      <c r="C1841" s="26"/>
      <c r="D1841" s="26" t="s">
        <v>322</v>
      </c>
      <c r="E1841" s="27"/>
      <c r="F1841" s="10"/>
      <c r="G1841" s="29">
        <f>Source!AM1620</f>
        <v>18.57</v>
      </c>
      <c r="H1841" s="28" t="str">
        <f>Source!DE1620</f>
        <v/>
      </c>
      <c r="I1841" s="10">
        <f>Source!AV1620</f>
        <v>1</v>
      </c>
      <c r="J1841" s="29">
        <f>(ROUND((ROUND(((Source!ET1620)*Source!AV1620*Source!I1620),2)),2)+ROUND((ROUND(((Source!AE1620-(Source!EU1620))*Source!AV1620*Source!I1620),2)),2))</f>
        <v>19.5</v>
      </c>
      <c r="K1841" s="10">
        <f>IF(Source!BB1620&lt;&gt; 0, Source!BB1620, 1)</f>
        <v>11.89</v>
      </c>
      <c r="L1841" s="29">
        <f>Source!Q1620</f>
        <v>231.86</v>
      </c>
    </row>
    <row r="1842" spans="1:27" ht="14.25" x14ac:dyDescent="0.2">
      <c r="A1842" s="26"/>
      <c r="B1842" s="26"/>
      <c r="C1842" s="26"/>
      <c r="D1842" s="26" t="s">
        <v>323</v>
      </c>
      <c r="E1842" s="27"/>
      <c r="F1842" s="10"/>
      <c r="G1842" s="29">
        <f>Source!AN1620</f>
        <v>4.66</v>
      </c>
      <c r="H1842" s="28" t="str">
        <f>Source!DF1620</f>
        <v/>
      </c>
      <c r="I1842" s="10">
        <f>Source!AV1620</f>
        <v>1</v>
      </c>
      <c r="J1842" s="41">
        <f>ROUND((ROUND((Source!AE1620*Source!AV1620*Source!I1620),2)),2)</f>
        <v>4.8899999999999997</v>
      </c>
      <c r="K1842" s="10">
        <f>IF(Source!BS1620&lt;&gt; 0, Source!BS1620, 1)</f>
        <v>26.39</v>
      </c>
      <c r="L1842" s="41">
        <f>Source!R1620</f>
        <v>129.05000000000001</v>
      </c>
      <c r="W1842">
        <f>J1842</f>
        <v>4.8899999999999997</v>
      </c>
    </row>
    <row r="1843" spans="1:27" ht="14.25" x14ac:dyDescent="0.2">
      <c r="A1843" s="26"/>
      <c r="B1843" s="26"/>
      <c r="C1843" s="26"/>
      <c r="D1843" s="26" t="s">
        <v>324</v>
      </c>
      <c r="E1843" s="27"/>
      <c r="F1843" s="10"/>
      <c r="G1843" s="29">
        <f>Source!AL1620</f>
        <v>558.79</v>
      </c>
      <c r="H1843" s="28" t="str">
        <f>Source!DD1620</f>
        <v/>
      </c>
      <c r="I1843" s="10">
        <f>Source!AW1620</f>
        <v>1</v>
      </c>
      <c r="J1843" s="29">
        <f>ROUND((ROUND((Source!AC1620*Source!AW1620*Source!I1620),2)),2)</f>
        <v>586.73</v>
      </c>
      <c r="K1843" s="10">
        <f>IF(Source!BC1620&lt;&gt; 0, Source!BC1620, 1)</f>
        <v>9.44</v>
      </c>
      <c r="L1843" s="29">
        <f>Source!P1620</f>
        <v>5538.73</v>
      </c>
    </row>
    <row r="1844" spans="1:27" ht="14.25" x14ac:dyDescent="0.2">
      <c r="A1844" s="26" t="s">
        <v>44</v>
      </c>
      <c r="B1844" s="26" t="s">
        <v>44</v>
      </c>
      <c r="C1844" s="26" t="str">
        <f>Source!F1621</f>
        <v>1.3-2-6</v>
      </c>
      <c r="D1844" s="26" t="s">
        <v>127</v>
      </c>
      <c r="E1844" s="27" t="str">
        <f>Source!H1621</f>
        <v>м3</v>
      </c>
      <c r="F1844" s="10">
        <f>Source!I1621</f>
        <v>1.0710000000000002</v>
      </c>
      <c r="G1844" s="29">
        <f>Source!AK1621</f>
        <v>478.96</v>
      </c>
      <c r="H1844" s="31" t="s">
        <v>3</v>
      </c>
      <c r="I1844" s="10">
        <f>Source!AW1621</f>
        <v>1</v>
      </c>
      <c r="J1844" s="29">
        <f>ROUND((ROUND((Source!AC1621*Source!AW1621*Source!I1621),2)),2)+(ROUND((ROUND(((Source!ET1621)*Source!AV1621*Source!I1621),2)),2)+ROUND((ROUND(((Source!AE1621-(Source!EU1621))*Source!AV1621*Source!I1621),2)),2))+ROUND((ROUND((Source!AF1621*Source!AV1621*Source!I1621),2)),2)</f>
        <v>512.97</v>
      </c>
      <c r="K1844" s="10">
        <f>IF(Source!BC1621&lt;&gt; 0, Source!BC1621, 1)</f>
        <v>7.8</v>
      </c>
      <c r="L1844" s="29">
        <f>Source!O1621</f>
        <v>4001.17</v>
      </c>
      <c r="Q1844">
        <f>ROUND((Source!DN1621/100)*ROUND((ROUND((Source!AF1621*Source!AV1621*Source!I1621),2)),2), 2)</f>
        <v>0</v>
      </c>
      <c r="R1844">
        <f>Source!X1621</f>
        <v>0</v>
      </c>
      <c r="S1844">
        <f>ROUND((Source!DO1621/100)*ROUND((ROUND((Source!AF1621*Source!AV1621*Source!I1621),2)),2), 2)</f>
        <v>0</v>
      </c>
      <c r="T1844">
        <f>Source!Y1621</f>
        <v>0</v>
      </c>
      <c r="U1844">
        <f>ROUND((175/100)*ROUND((ROUND((Source!AE1621*Source!AV1621*Source!I1621),2)),2), 2)</f>
        <v>0</v>
      </c>
      <c r="V1844">
        <f>ROUND((160/100)*ROUND(ROUND((ROUND((Source!AE1621*Source!AV1621*Source!I1621),2)*Source!BS1621),2), 2), 2)</f>
        <v>0</v>
      </c>
      <c r="X1844">
        <f>IF(Source!BI1621&lt;=1,J1844, 0)</f>
        <v>512.97</v>
      </c>
      <c r="Y1844">
        <f>IF(Source!BI1621=2,J1844, 0)</f>
        <v>0</v>
      </c>
      <c r="Z1844">
        <f>IF(Source!BI1621=3,J1844, 0)</f>
        <v>0</v>
      </c>
      <c r="AA1844">
        <f>IF(Source!BI1621=4,J1844, 0)</f>
        <v>0</v>
      </c>
    </row>
    <row r="1845" spans="1:27" ht="14.25" x14ac:dyDescent="0.2">
      <c r="A1845" s="26"/>
      <c r="B1845" s="26"/>
      <c r="C1845" s="26"/>
      <c r="D1845" s="26" t="s">
        <v>314</v>
      </c>
      <c r="E1845" s="27" t="s">
        <v>315</v>
      </c>
      <c r="F1845" s="10">
        <f>Source!DN1620</f>
        <v>85</v>
      </c>
      <c r="G1845" s="29"/>
      <c r="H1845" s="28"/>
      <c r="I1845" s="10"/>
      <c r="J1845" s="29">
        <f>SUM(Q1839:Q1844)</f>
        <v>241.38</v>
      </c>
      <c r="K1845" s="10">
        <f>Source!BZ1620</f>
        <v>70</v>
      </c>
      <c r="L1845" s="29">
        <f>SUM(R1839:R1844)</f>
        <v>5245.96</v>
      </c>
    </row>
    <row r="1846" spans="1:27" ht="14.25" x14ac:dyDescent="0.2">
      <c r="A1846" s="26"/>
      <c r="B1846" s="26"/>
      <c r="C1846" s="26"/>
      <c r="D1846" s="26" t="s">
        <v>316</v>
      </c>
      <c r="E1846" s="27" t="s">
        <v>315</v>
      </c>
      <c r="F1846" s="10">
        <f>Source!DO1620</f>
        <v>70</v>
      </c>
      <c r="G1846" s="29"/>
      <c r="H1846" s="28"/>
      <c r="I1846" s="10"/>
      <c r="J1846" s="29">
        <f>SUM(S1839:S1845)</f>
        <v>198.79</v>
      </c>
      <c r="K1846" s="10">
        <f>Source!CA1620</f>
        <v>41</v>
      </c>
      <c r="L1846" s="29">
        <f>SUM(T1839:T1845)</f>
        <v>3072.63</v>
      </c>
    </row>
    <row r="1847" spans="1:27" ht="14.25" x14ac:dyDescent="0.2">
      <c r="A1847" s="26"/>
      <c r="B1847" s="26"/>
      <c r="C1847" s="26"/>
      <c r="D1847" s="26" t="s">
        <v>325</v>
      </c>
      <c r="E1847" s="27" t="s">
        <v>315</v>
      </c>
      <c r="F1847" s="10">
        <f>175</f>
        <v>175</v>
      </c>
      <c r="G1847" s="29"/>
      <c r="H1847" s="28"/>
      <c r="I1847" s="10"/>
      <c r="J1847" s="29">
        <f>SUM(U1839:U1846)</f>
        <v>8.56</v>
      </c>
      <c r="K1847" s="10">
        <f>160</f>
        <v>160</v>
      </c>
      <c r="L1847" s="29">
        <f>SUM(V1839:V1846)</f>
        <v>206.48</v>
      </c>
    </row>
    <row r="1848" spans="1:27" ht="14.25" x14ac:dyDescent="0.2">
      <c r="A1848" s="34"/>
      <c r="B1848" s="34"/>
      <c r="C1848" s="34"/>
      <c r="D1848" s="34" t="s">
        <v>317</v>
      </c>
      <c r="E1848" s="35" t="s">
        <v>318</v>
      </c>
      <c r="F1848" s="36">
        <f>Source!AQ1620</f>
        <v>24.61</v>
      </c>
      <c r="G1848" s="37"/>
      <c r="H1848" s="38" t="str">
        <f>Source!DI1620</f>
        <v/>
      </c>
      <c r="I1848" s="36">
        <f>Source!AV1620</f>
        <v>1</v>
      </c>
      <c r="J1848" s="37">
        <f>Source!U1620</f>
        <v>25.840500000000002</v>
      </c>
      <c r="K1848" s="36"/>
      <c r="L1848" s="37"/>
    </row>
    <row r="1849" spans="1:27" ht="15" x14ac:dyDescent="0.25">
      <c r="A1849" s="39"/>
      <c r="B1849" s="39"/>
      <c r="C1849" s="39"/>
      <c r="D1849" s="40" t="s">
        <v>319</v>
      </c>
      <c r="E1849" s="39"/>
      <c r="F1849" s="39"/>
      <c r="G1849" s="39"/>
      <c r="H1849" s="39"/>
      <c r="I1849" s="76">
        <f>J1840+J1841+J1843+J1845+J1846+J1847+SUM(J1844:J1844)</f>
        <v>1851.91</v>
      </c>
      <c r="J1849" s="76"/>
      <c r="K1849" s="76">
        <f>L1840+L1841+L1843+L1845+L1846+L1847+SUM(L1844:L1844)</f>
        <v>25791.059999999998</v>
      </c>
      <c r="L1849" s="76"/>
      <c r="O1849" s="32">
        <f>J1840+J1841+J1843+J1845+J1846+J1847+SUM(J1844:J1844)</f>
        <v>1851.91</v>
      </c>
      <c r="P1849" s="32">
        <f>L1840+L1841+L1843+L1845+L1846+L1847+SUM(L1844:L1844)</f>
        <v>25791.059999999998</v>
      </c>
      <c r="X1849">
        <f>IF(Source!BI1620&lt;=1,J1840+J1841+J1843+J1845+J1846+J1847-0, 0)</f>
        <v>1338.94</v>
      </c>
      <c r="Y1849">
        <f>IF(Source!BI1620=2,J1840+J1841+J1843+J1845+J1846+J1847-0, 0)</f>
        <v>0</v>
      </c>
      <c r="Z1849">
        <f>IF(Source!BI1620=3,J1840+J1841+J1843+J1845+J1846+J1847-0, 0)</f>
        <v>0</v>
      </c>
      <c r="AA1849">
        <f>IF(Source!BI1620=4,J1840+J1841+J1843+J1845+J1846+J1847,0)</f>
        <v>0</v>
      </c>
    </row>
    <row r="1851" spans="1:27" ht="28.5" x14ac:dyDescent="0.2">
      <c r="A1851" s="26">
        <v>4</v>
      </c>
      <c r="B1851" s="26">
        <v>4</v>
      </c>
      <c r="C1851" s="26" t="str">
        <f>Source!F1622</f>
        <v>6.58-2-1</v>
      </c>
      <c r="D1851" s="26" t="s">
        <v>40</v>
      </c>
      <c r="E1851" s="27" t="str">
        <f>Source!H1622</f>
        <v>100 м2</v>
      </c>
      <c r="F1851" s="10">
        <f>Source!I1622</f>
        <v>5.3320999999999996</v>
      </c>
      <c r="G1851" s="29"/>
      <c r="H1851" s="28"/>
      <c r="I1851" s="10"/>
      <c r="J1851" s="29"/>
      <c r="K1851" s="10"/>
      <c r="L1851" s="29"/>
      <c r="Q1851">
        <f>ROUND((Source!DN1622/100)*ROUND((ROUND((Source!AF1622*Source!AV1622*Source!I1622),2)),2), 2)</f>
        <v>816.19</v>
      </c>
      <c r="R1851">
        <f>Source!X1622</f>
        <v>18846.89</v>
      </c>
      <c r="S1851">
        <f>ROUND((Source!DO1622/100)*ROUND((ROUND((Source!AF1622*Source!AV1622*Source!I1622),2)),2), 2)</f>
        <v>561.13</v>
      </c>
      <c r="T1851">
        <f>Source!Y1622</f>
        <v>11038.89</v>
      </c>
      <c r="U1851">
        <f>ROUND((175/100)*ROUND((ROUND((Source!AE1622*Source!AV1622*Source!I1622),2)),2), 2)</f>
        <v>0</v>
      </c>
      <c r="V1851">
        <f>ROUND((160/100)*ROUND(ROUND((ROUND((Source!AE1622*Source!AV1622*Source!I1622),2)*Source!BS1622),2), 2), 2)</f>
        <v>0</v>
      </c>
    </row>
    <row r="1852" spans="1:27" x14ac:dyDescent="0.2">
      <c r="D1852" s="30" t="str">
        <f>"Объем: "&amp;Source!I1622&amp;"=533,21/"&amp;"100"</f>
        <v>Объем: 5,3321=533,21/100</v>
      </c>
    </row>
    <row r="1853" spans="1:27" ht="14.25" x14ac:dyDescent="0.2">
      <c r="A1853" s="26"/>
      <c r="B1853" s="26"/>
      <c r="C1853" s="26"/>
      <c r="D1853" s="26" t="s">
        <v>313</v>
      </c>
      <c r="E1853" s="27"/>
      <c r="F1853" s="10"/>
      <c r="G1853" s="29">
        <f>Source!AO1622</f>
        <v>191.34</v>
      </c>
      <c r="H1853" s="28" t="str">
        <f>Source!DG1622</f>
        <v/>
      </c>
      <c r="I1853" s="10">
        <f>Source!AV1622</f>
        <v>1</v>
      </c>
      <c r="J1853" s="29">
        <f>ROUND((ROUND((Source!AF1622*Source!AV1622*Source!I1622),2)),2)</f>
        <v>1020.24</v>
      </c>
      <c r="K1853" s="10">
        <f>IF(Source!BA1622&lt;&gt; 0, Source!BA1622, 1)</f>
        <v>26.39</v>
      </c>
      <c r="L1853" s="29">
        <f>Source!S1622</f>
        <v>26924.13</v>
      </c>
      <c r="W1853">
        <f>J1853</f>
        <v>1020.24</v>
      </c>
    </row>
    <row r="1854" spans="1:27" ht="28.5" x14ac:dyDescent="0.2">
      <c r="A1854" s="26" t="s">
        <v>130</v>
      </c>
      <c r="B1854" s="26" t="s">
        <v>130</v>
      </c>
      <c r="C1854" s="26" t="str">
        <f>Source!F1623</f>
        <v>9999990001</v>
      </c>
      <c r="D1854" s="26" t="s">
        <v>29</v>
      </c>
      <c r="E1854" s="27" t="str">
        <f>Source!H1623</f>
        <v>т</v>
      </c>
      <c r="F1854" s="10">
        <f>Source!I1623</f>
        <v>-5.4387420000000013</v>
      </c>
      <c r="G1854" s="29">
        <f>Source!AK1623</f>
        <v>0</v>
      </c>
      <c r="H1854" s="31" t="s">
        <v>3</v>
      </c>
      <c r="I1854" s="10">
        <f>Source!AW1623</f>
        <v>1</v>
      </c>
      <c r="J1854" s="29">
        <f>ROUND((ROUND((Source!AC1623*Source!AW1623*Source!I1623),2)),2)+(ROUND((ROUND(((Source!ET1623)*Source!AV1623*Source!I1623),2)),2)+ROUND((ROUND(((Source!AE1623-(Source!EU1623))*Source!AV1623*Source!I1623),2)),2))+ROUND((ROUND((Source!AF1623*Source!AV1623*Source!I1623),2)),2)</f>
        <v>0</v>
      </c>
      <c r="K1854" s="10">
        <f>IF(Source!BC1623&lt;&gt; 0, Source!BC1623, 1)</f>
        <v>1</v>
      </c>
      <c r="L1854" s="29">
        <f>Source!O1623</f>
        <v>0</v>
      </c>
      <c r="Q1854">
        <f>ROUND((Source!DN1623/100)*ROUND((ROUND((Source!AF1623*Source!AV1623*Source!I1623),2)),2), 2)</f>
        <v>0</v>
      </c>
      <c r="R1854">
        <f>Source!X1623</f>
        <v>0</v>
      </c>
      <c r="S1854">
        <f>ROUND((Source!DO1623/100)*ROUND((ROUND((Source!AF1623*Source!AV1623*Source!I1623),2)),2), 2)</f>
        <v>0</v>
      </c>
      <c r="T1854">
        <f>Source!Y1623</f>
        <v>0</v>
      </c>
      <c r="U1854">
        <f>ROUND((175/100)*ROUND((ROUND((Source!AE1623*Source!AV1623*Source!I1623),2)),2), 2)</f>
        <v>0</v>
      </c>
      <c r="V1854">
        <f>ROUND((160/100)*ROUND(ROUND((ROUND((Source!AE1623*Source!AV1623*Source!I1623),2)*Source!BS1623),2), 2), 2)</f>
        <v>0</v>
      </c>
      <c r="X1854">
        <f>IF(Source!BI1623&lt;=1,J1854, 0)</f>
        <v>0</v>
      </c>
      <c r="Y1854">
        <f>IF(Source!BI1623=2,J1854, 0)</f>
        <v>0</v>
      </c>
      <c r="Z1854">
        <f>IF(Source!BI1623=3,J1854, 0)</f>
        <v>0</v>
      </c>
      <c r="AA1854">
        <f>IF(Source!BI1623=4,J1854, 0)</f>
        <v>0</v>
      </c>
    </row>
    <row r="1855" spans="1:27" ht="14.25" x14ac:dyDescent="0.2">
      <c r="A1855" s="26"/>
      <c r="B1855" s="26"/>
      <c r="C1855" s="26"/>
      <c r="D1855" s="26" t="s">
        <v>314</v>
      </c>
      <c r="E1855" s="27" t="s">
        <v>315</v>
      </c>
      <c r="F1855" s="10">
        <f>Source!DN1622</f>
        <v>80</v>
      </c>
      <c r="G1855" s="29"/>
      <c r="H1855" s="28"/>
      <c r="I1855" s="10"/>
      <c r="J1855" s="29">
        <f>SUM(Q1851:Q1854)</f>
        <v>816.19</v>
      </c>
      <c r="K1855" s="10">
        <f>Source!BZ1622</f>
        <v>70</v>
      </c>
      <c r="L1855" s="29">
        <f>SUM(R1851:R1854)</f>
        <v>18846.89</v>
      </c>
    </row>
    <row r="1856" spans="1:27" ht="14.25" x14ac:dyDescent="0.2">
      <c r="A1856" s="26"/>
      <c r="B1856" s="26"/>
      <c r="C1856" s="26"/>
      <c r="D1856" s="26" t="s">
        <v>316</v>
      </c>
      <c r="E1856" s="27" t="s">
        <v>315</v>
      </c>
      <c r="F1856" s="10">
        <f>Source!DO1622</f>
        <v>55</v>
      </c>
      <c r="G1856" s="29"/>
      <c r="H1856" s="28"/>
      <c r="I1856" s="10"/>
      <c r="J1856" s="29">
        <f>SUM(S1851:S1855)</f>
        <v>561.13</v>
      </c>
      <c r="K1856" s="10">
        <f>Source!CA1622</f>
        <v>41</v>
      </c>
      <c r="L1856" s="29">
        <f>SUM(T1851:T1855)</f>
        <v>11038.89</v>
      </c>
    </row>
    <row r="1857" spans="1:27" ht="14.25" x14ac:dyDescent="0.2">
      <c r="A1857" s="34"/>
      <c r="B1857" s="34"/>
      <c r="C1857" s="34"/>
      <c r="D1857" s="34" t="s">
        <v>317</v>
      </c>
      <c r="E1857" s="35" t="s">
        <v>318</v>
      </c>
      <c r="F1857" s="36">
        <f>Source!AQ1622</f>
        <v>17.41</v>
      </c>
      <c r="G1857" s="37"/>
      <c r="H1857" s="38" t="str">
        <f>Source!DI1622</f>
        <v/>
      </c>
      <c r="I1857" s="36">
        <f>Source!AV1622</f>
        <v>1</v>
      </c>
      <c r="J1857" s="37">
        <f>Source!U1622</f>
        <v>92.831860999999989</v>
      </c>
      <c r="K1857" s="36"/>
      <c r="L1857" s="37"/>
    </row>
    <row r="1858" spans="1:27" ht="15" x14ac:dyDescent="0.25">
      <c r="A1858" s="39"/>
      <c r="B1858" s="39"/>
      <c r="C1858" s="39"/>
      <c r="D1858" s="40" t="s">
        <v>319</v>
      </c>
      <c r="E1858" s="39"/>
      <c r="F1858" s="39"/>
      <c r="G1858" s="39"/>
      <c r="H1858" s="39"/>
      <c r="I1858" s="76">
        <f>J1853+J1855+J1856+SUM(J1854:J1854)</f>
        <v>2397.56</v>
      </c>
      <c r="J1858" s="76"/>
      <c r="K1858" s="76">
        <f>L1853+L1855+L1856+SUM(L1854:L1854)</f>
        <v>56809.91</v>
      </c>
      <c r="L1858" s="76"/>
      <c r="O1858" s="32">
        <f>J1853+J1855+J1856+SUM(J1854:J1854)</f>
        <v>2397.56</v>
      </c>
      <c r="P1858" s="32">
        <f>L1853+L1855+L1856+SUM(L1854:L1854)</f>
        <v>56809.91</v>
      </c>
      <c r="X1858">
        <f>IF(Source!BI1622&lt;=1,J1853+J1855+J1856-0, 0)</f>
        <v>2397.56</v>
      </c>
      <c r="Y1858">
        <f>IF(Source!BI1622=2,J1853+J1855+J1856-0, 0)</f>
        <v>0</v>
      </c>
      <c r="Z1858">
        <f>IF(Source!BI1622=3,J1853+J1855+J1856-0, 0)</f>
        <v>0</v>
      </c>
      <c r="AA1858">
        <f>IF(Source!BI1622=4,J1853+J1855+J1856,0)</f>
        <v>0</v>
      </c>
    </row>
    <row r="1860" spans="1:27" ht="57" x14ac:dyDescent="0.2">
      <c r="A1860" s="26">
        <v>5</v>
      </c>
      <c r="B1860" s="26">
        <v>5</v>
      </c>
      <c r="C1860" s="26" t="str">
        <f>Source!F1624</f>
        <v>3.12-3-4</v>
      </c>
      <c r="D1860" s="26" t="s">
        <v>132</v>
      </c>
      <c r="E1860" s="27" t="str">
        <f>Source!H1624</f>
        <v>100 м2</v>
      </c>
      <c r="F1860" s="10">
        <f>Source!I1624</f>
        <v>5.3320999999999996</v>
      </c>
      <c r="G1860" s="29"/>
      <c r="H1860" s="28"/>
      <c r="I1860" s="10"/>
      <c r="J1860" s="29"/>
      <c r="K1860" s="10"/>
      <c r="L1860" s="29"/>
      <c r="Q1860">
        <f>ROUND((Source!DN1624/100)*ROUND((ROUND((Source!AF1624*Source!AV1624*Source!I1624),2)),2), 2)</f>
        <v>4393.8900000000003</v>
      </c>
      <c r="R1860">
        <f>Source!X1624</f>
        <v>97000.52</v>
      </c>
      <c r="S1860">
        <f>ROUND((Source!DO1624/100)*ROUND((ROUND((Source!AF1624*Source!AV1624*Source!I1624),2)),2), 2)</f>
        <v>3337.66</v>
      </c>
      <c r="T1860">
        <f>Source!Y1624</f>
        <v>45712.89</v>
      </c>
      <c r="U1860">
        <f>ROUND((175/100)*ROUND((ROUND((Source!AE1624*Source!AV1624*Source!I1624),2)),2), 2)</f>
        <v>828.96</v>
      </c>
      <c r="V1860">
        <f>ROUND((160/100)*ROUND(ROUND((ROUND((Source!AE1624*Source!AV1624*Source!I1624),2)*Source!BS1624),2), 2), 2)</f>
        <v>20001.09</v>
      </c>
    </row>
    <row r="1861" spans="1:27" x14ac:dyDescent="0.2">
      <c r="D1861" s="30" t="str">
        <f>"Объем: "&amp;Source!I1624&amp;"=533,21/"&amp;"100"</f>
        <v>Объем: 5,3321=533,21/100</v>
      </c>
    </row>
    <row r="1862" spans="1:27" ht="14.25" x14ac:dyDescent="0.2">
      <c r="A1862" s="26"/>
      <c r="B1862" s="26"/>
      <c r="C1862" s="26"/>
      <c r="D1862" s="26" t="s">
        <v>313</v>
      </c>
      <c r="E1862" s="27"/>
      <c r="F1862" s="10"/>
      <c r="G1862" s="29">
        <f>Source!AO1624</f>
        <v>689</v>
      </c>
      <c r="H1862" s="28" t="str">
        <f>Source!DG1624</f>
        <v>)*1,15</v>
      </c>
      <c r="I1862" s="10">
        <f>Source!AV1624</f>
        <v>1</v>
      </c>
      <c r="J1862" s="29">
        <f>ROUND((ROUND((Source!AF1624*Source!AV1624*Source!I1624),2)),2)</f>
        <v>4224.8900000000003</v>
      </c>
      <c r="K1862" s="10">
        <f>IF(Source!BA1624&lt;&gt; 0, Source!BA1624, 1)</f>
        <v>26.39</v>
      </c>
      <c r="L1862" s="29">
        <f>Source!S1624</f>
        <v>111494.85</v>
      </c>
      <c r="W1862">
        <f>J1862</f>
        <v>4224.8900000000003</v>
      </c>
    </row>
    <row r="1863" spans="1:27" ht="14.25" x14ac:dyDescent="0.2">
      <c r="A1863" s="26"/>
      <c r="B1863" s="26"/>
      <c r="C1863" s="26"/>
      <c r="D1863" s="26" t="s">
        <v>322</v>
      </c>
      <c r="E1863" s="27"/>
      <c r="F1863" s="10"/>
      <c r="G1863" s="29">
        <f>Source!AM1624</f>
        <v>267.17</v>
      </c>
      <c r="H1863" s="28" t="str">
        <f>Source!DE1624</f>
        <v>)*1,25</v>
      </c>
      <c r="I1863" s="10">
        <f>Source!AV1624</f>
        <v>1</v>
      </c>
      <c r="J1863" s="29">
        <f>(ROUND((ROUND((((Source!ET1624*1.25))*Source!AV1624*Source!I1624),2)),2)+ROUND((ROUND(((Source!AE1624-((Source!EU1624*1.25)))*Source!AV1624*Source!I1624),2)),2))</f>
        <v>1780.72</v>
      </c>
      <c r="K1863" s="10">
        <f>IF(Source!BB1624&lt;&gt; 0, Source!BB1624, 1)</f>
        <v>12.18</v>
      </c>
      <c r="L1863" s="29">
        <f>Source!Q1624</f>
        <v>21689.17</v>
      </c>
    </row>
    <row r="1864" spans="1:27" ht="14.25" x14ac:dyDescent="0.2">
      <c r="A1864" s="26"/>
      <c r="B1864" s="26"/>
      <c r="C1864" s="26"/>
      <c r="D1864" s="26" t="s">
        <v>323</v>
      </c>
      <c r="E1864" s="27"/>
      <c r="F1864" s="10"/>
      <c r="G1864" s="29">
        <f>Source!AN1624</f>
        <v>71.069999999999993</v>
      </c>
      <c r="H1864" s="28" t="str">
        <f>Source!DF1624</f>
        <v>)*1,25</v>
      </c>
      <c r="I1864" s="10">
        <f>Source!AV1624</f>
        <v>1</v>
      </c>
      <c r="J1864" s="41">
        <f>ROUND((ROUND((Source!AE1624*Source!AV1624*Source!I1624),2)),2)</f>
        <v>473.69</v>
      </c>
      <c r="K1864" s="10">
        <f>IF(Source!BS1624&lt;&gt; 0, Source!BS1624, 1)</f>
        <v>26.39</v>
      </c>
      <c r="L1864" s="41">
        <f>Source!R1624</f>
        <v>12500.68</v>
      </c>
      <c r="W1864">
        <f>J1864</f>
        <v>473.69</v>
      </c>
    </row>
    <row r="1865" spans="1:27" ht="14.25" x14ac:dyDescent="0.2">
      <c r="A1865" s="26"/>
      <c r="B1865" s="26"/>
      <c r="C1865" s="26"/>
      <c r="D1865" s="26" t="s">
        <v>324</v>
      </c>
      <c r="E1865" s="27"/>
      <c r="F1865" s="10"/>
      <c r="G1865" s="29">
        <f>Source!AL1624</f>
        <v>705.14</v>
      </c>
      <c r="H1865" s="28" t="str">
        <f>Source!DD1624</f>
        <v/>
      </c>
      <c r="I1865" s="10">
        <f>Source!AW1624</f>
        <v>1</v>
      </c>
      <c r="J1865" s="29">
        <f>ROUND((ROUND((Source!AC1624*Source!AW1624*Source!I1624),2)),2)</f>
        <v>3759.88</v>
      </c>
      <c r="K1865" s="10">
        <f>IF(Source!BC1624&lt;&gt; 0, Source!BC1624, 1)</f>
        <v>3.7</v>
      </c>
      <c r="L1865" s="29">
        <f>Source!P1624</f>
        <v>13911.56</v>
      </c>
    </row>
    <row r="1866" spans="1:27" ht="199.5" x14ac:dyDescent="0.2">
      <c r="A1866" s="26" t="s">
        <v>141</v>
      </c>
      <c r="B1866" s="26" t="s">
        <v>141</v>
      </c>
      <c r="C1866" s="26" t="str">
        <f>Source!F1625</f>
        <v>1.1-1-1312</v>
      </c>
      <c r="D1866" s="26" t="s">
        <v>282</v>
      </c>
      <c r="E1866" s="27" t="str">
        <f>Source!H1625</f>
        <v>м2</v>
      </c>
      <c r="F1866" s="10">
        <f>Source!I1625</f>
        <v>719.83349999999996</v>
      </c>
      <c r="G1866" s="29">
        <f>Source!AK1625</f>
        <v>25.09</v>
      </c>
      <c r="H1866" s="31" t="s">
        <v>3</v>
      </c>
      <c r="I1866" s="10">
        <f>Source!AW1625</f>
        <v>1</v>
      </c>
      <c r="J1866" s="29">
        <f>ROUND((ROUND((Source!AC1625*Source!AW1625*Source!I1625),2)),2)+(ROUND((ROUND(((Source!ET1625)*Source!AV1625*Source!I1625),2)),2)+ROUND((ROUND(((Source!AE1625-(Source!EU1625))*Source!AV1625*Source!I1625),2)),2))+ROUND((ROUND((Source!AF1625*Source!AV1625*Source!I1625),2)),2)</f>
        <v>18060.62</v>
      </c>
      <c r="K1866" s="10">
        <f>IF(Source!BC1625&lt;&gt; 0, Source!BC1625, 1)</f>
        <v>10.5</v>
      </c>
      <c r="L1866" s="29">
        <f>Source!O1625</f>
        <v>189636.51</v>
      </c>
      <c r="Q1866">
        <f>ROUND((Source!DN1625/100)*ROUND((ROUND((Source!AF1625*Source!AV1625*Source!I1625),2)),2), 2)</f>
        <v>0</v>
      </c>
      <c r="R1866">
        <f>Source!X1625</f>
        <v>0</v>
      </c>
      <c r="S1866">
        <f>ROUND((Source!DO1625/100)*ROUND((ROUND((Source!AF1625*Source!AV1625*Source!I1625),2)),2), 2)</f>
        <v>0</v>
      </c>
      <c r="T1866">
        <f>Source!Y1625</f>
        <v>0</v>
      </c>
      <c r="U1866">
        <f>ROUND((175/100)*ROUND((ROUND((Source!AE1625*Source!AV1625*Source!I1625),2)),2), 2)</f>
        <v>0</v>
      </c>
      <c r="V1866">
        <f>ROUND((160/100)*ROUND(ROUND((ROUND((Source!AE1625*Source!AV1625*Source!I1625),2)*Source!BS1625),2), 2), 2)</f>
        <v>0</v>
      </c>
      <c r="X1866">
        <f>IF(Source!BI1625&lt;=1,J1866, 0)</f>
        <v>18060.62</v>
      </c>
      <c r="Y1866">
        <f>IF(Source!BI1625=2,J1866, 0)</f>
        <v>0</v>
      </c>
      <c r="Z1866">
        <f>IF(Source!BI1625=3,J1866, 0)</f>
        <v>0</v>
      </c>
      <c r="AA1866">
        <f>IF(Source!BI1625=4,J1866, 0)</f>
        <v>0</v>
      </c>
    </row>
    <row r="1867" spans="1:27" ht="228" x14ac:dyDescent="0.2">
      <c r="A1867" s="26" t="s">
        <v>145</v>
      </c>
      <c r="B1867" s="26" t="s">
        <v>145</v>
      </c>
      <c r="C1867" s="26" t="str">
        <f>Source!F1626</f>
        <v>1.1-1-1313</v>
      </c>
      <c r="D1867" s="26" t="s">
        <v>283</v>
      </c>
      <c r="E1867" s="27" t="str">
        <f>Source!H1626</f>
        <v>м2</v>
      </c>
      <c r="F1867" s="10">
        <f>Source!I1626</f>
        <v>705.43682999999999</v>
      </c>
      <c r="G1867" s="29">
        <f>Source!AK1626</f>
        <v>23.06</v>
      </c>
      <c r="H1867" s="31" t="s">
        <v>3</v>
      </c>
      <c r="I1867" s="10">
        <f>Source!AW1626</f>
        <v>1</v>
      </c>
      <c r="J1867" s="29">
        <f>ROUND((ROUND((Source!AC1626*Source!AW1626*Source!I1626),2)),2)+(ROUND((ROUND(((Source!ET1626)*Source!AV1626*Source!I1626),2)),2)+ROUND((ROUND(((Source!AE1626-(Source!EU1626))*Source!AV1626*Source!I1626),2)),2))+ROUND((ROUND((Source!AF1626*Source!AV1626*Source!I1626),2)),2)</f>
        <v>16267.37</v>
      </c>
      <c r="K1867" s="10">
        <f>IF(Source!BC1626&lt;&gt; 0, Source!BC1626, 1)</f>
        <v>10.74</v>
      </c>
      <c r="L1867" s="29">
        <f>Source!O1626</f>
        <v>174711.55</v>
      </c>
      <c r="Q1867">
        <f>ROUND((Source!DN1626/100)*ROUND((ROUND((Source!AF1626*Source!AV1626*Source!I1626),2)),2), 2)</f>
        <v>0</v>
      </c>
      <c r="R1867">
        <f>Source!X1626</f>
        <v>0</v>
      </c>
      <c r="S1867">
        <f>ROUND((Source!DO1626/100)*ROUND((ROUND((Source!AF1626*Source!AV1626*Source!I1626),2)),2), 2)</f>
        <v>0</v>
      </c>
      <c r="T1867">
        <f>Source!Y1626</f>
        <v>0</v>
      </c>
      <c r="U1867">
        <f>ROUND((175/100)*ROUND((ROUND((Source!AE1626*Source!AV1626*Source!I1626),2)),2), 2)</f>
        <v>0</v>
      </c>
      <c r="V1867">
        <f>ROUND((160/100)*ROUND(ROUND((ROUND((Source!AE1626*Source!AV1626*Source!I1626),2)*Source!BS1626),2), 2), 2)</f>
        <v>0</v>
      </c>
      <c r="X1867">
        <f>IF(Source!BI1626&lt;=1,J1867, 0)</f>
        <v>16267.37</v>
      </c>
      <c r="Y1867">
        <f>IF(Source!BI1626=2,J1867, 0)</f>
        <v>0</v>
      </c>
      <c r="Z1867">
        <f>IF(Source!BI1626=3,J1867, 0)</f>
        <v>0</v>
      </c>
      <c r="AA1867">
        <f>IF(Source!BI1626=4,J1867, 0)</f>
        <v>0</v>
      </c>
    </row>
    <row r="1868" spans="1:27" ht="14.25" x14ac:dyDescent="0.2">
      <c r="A1868" s="26"/>
      <c r="B1868" s="26"/>
      <c r="C1868" s="26"/>
      <c r="D1868" s="26" t="s">
        <v>314</v>
      </c>
      <c r="E1868" s="27" t="s">
        <v>315</v>
      </c>
      <c r="F1868" s="10">
        <f>Source!DN1624</f>
        <v>104</v>
      </c>
      <c r="G1868" s="29"/>
      <c r="H1868" s="28"/>
      <c r="I1868" s="10"/>
      <c r="J1868" s="29">
        <f>SUM(Q1860:Q1867)</f>
        <v>4393.8900000000003</v>
      </c>
      <c r="K1868" s="10">
        <f>Source!BZ1624</f>
        <v>87</v>
      </c>
      <c r="L1868" s="29">
        <f>SUM(R1860:R1867)</f>
        <v>97000.52</v>
      </c>
    </row>
    <row r="1869" spans="1:27" ht="14.25" x14ac:dyDescent="0.2">
      <c r="A1869" s="26"/>
      <c r="B1869" s="26"/>
      <c r="C1869" s="26"/>
      <c r="D1869" s="26" t="s">
        <v>316</v>
      </c>
      <c r="E1869" s="27" t="s">
        <v>315</v>
      </c>
      <c r="F1869" s="10">
        <f>Source!DO1624</f>
        <v>79</v>
      </c>
      <c r="G1869" s="29"/>
      <c r="H1869" s="28"/>
      <c r="I1869" s="10"/>
      <c r="J1869" s="29">
        <f>SUM(S1860:S1868)</f>
        <v>3337.66</v>
      </c>
      <c r="K1869" s="10">
        <f>Source!CA1624</f>
        <v>41</v>
      </c>
      <c r="L1869" s="29">
        <f>SUM(T1860:T1868)</f>
        <v>45712.89</v>
      </c>
    </row>
    <row r="1870" spans="1:27" ht="14.25" x14ac:dyDescent="0.2">
      <c r="A1870" s="26"/>
      <c r="B1870" s="26"/>
      <c r="C1870" s="26"/>
      <c r="D1870" s="26" t="s">
        <v>325</v>
      </c>
      <c r="E1870" s="27" t="s">
        <v>315</v>
      </c>
      <c r="F1870" s="10">
        <f>175</f>
        <v>175</v>
      </c>
      <c r="G1870" s="29"/>
      <c r="H1870" s="28"/>
      <c r="I1870" s="10"/>
      <c r="J1870" s="29">
        <f>SUM(U1860:U1869)</f>
        <v>828.96</v>
      </c>
      <c r="K1870" s="10">
        <f>160</f>
        <v>160</v>
      </c>
      <c r="L1870" s="29">
        <f>SUM(V1860:V1869)</f>
        <v>20001.09</v>
      </c>
    </row>
    <row r="1871" spans="1:27" ht="14.25" x14ac:dyDescent="0.2">
      <c r="A1871" s="34"/>
      <c r="B1871" s="34"/>
      <c r="C1871" s="34"/>
      <c r="D1871" s="34" t="s">
        <v>317</v>
      </c>
      <c r="E1871" s="35" t="s">
        <v>318</v>
      </c>
      <c r="F1871" s="36">
        <f>Source!AQ1624</f>
        <v>53</v>
      </c>
      <c r="G1871" s="37"/>
      <c r="H1871" s="38" t="str">
        <f>Source!DI1624</f>
        <v>)*1,15</v>
      </c>
      <c r="I1871" s="36">
        <f>Source!AV1624</f>
        <v>1</v>
      </c>
      <c r="J1871" s="37">
        <f>Source!U1624</f>
        <v>324.99149499999993</v>
      </c>
      <c r="K1871" s="36"/>
      <c r="L1871" s="37"/>
    </row>
    <row r="1872" spans="1:27" ht="15" x14ac:dyDescent="0.25">
      <c r="A1872" s="39"/>
      <c r="B1872" s="39"/>
      <c r="C1872" s="39"/>
      <c r="D1872" s="40" t="s">
        <v>319</v>
      </c>
      <c r="E1872" s="39"/>
      <c r="F1872" s="39"/>
      <c r="G1872" s="39"/>
      <c r="H1872" s="39"/>
      <c r="I1872" s="76">
        <f>J1862+J1863+J1865+J1868+J1869+J1870+SUM(J1866:J1867)</f>
        <v>52653.99</v>
      </c>
      <c r="J1872" s="76"/>
      <c r="K1872" s="76">
        <f>L1862+L1863+L1865+L1868+L1869+L1870+SUM(L1866:L1867)</f>
        <v>674158.14000000013</v>
      </c>
      <c r="L1872" s="76"/>
      <c r="O1872" s="32">
        <f>J1862+J1863+J1865+J1868+J1869+J1870+SUM(J1866:J1867)</f>
        <v>52653.99</v>
      </c>
      <c r="P1872" s="32">
        <f>L1862+L1863+L1865+L1868+L1869+L1870+SUM(L1866:L1867)</f>
        <v>674158.14000000013</v>
      </c>
      <c r="X1872">
        <f>IF(Source!BI1624&lt;=1,J1862+J1863+J1865+J1868+J1869+J1870-0, 0)</f>
        <v>18326</v>
      </c>
      <c r="Y1872">
        <f>IF(Source!BI1624=2,J1862+J1863+J1865+J1868+J1869+J1870-0, 0)</f>
        <v>0</v>
      </c>
      <c r="Z1872">
        <f>IF(Source!BI1624=3,J1862+J1863+J1865+J1868+J1869+J1870-0, 0)</f>
        <v>0</v>
      </c>
      <c r="AA1872">
        <f>IF(Source!BI1624=4,J1862+J1863+J1865+J1868+J1869+J1870,0)</f>
        <v>0</v>
      </c>
    </row>
    <row r="1874" spans="1:27" ht="99.75" x14ac:dyDescent="0.2">
      <c r="A1874" s="26">
        <v>6</v>
      </c>
      <c r="B1874" s="26">
        <v>6</v>
      </c>
      <c r="C1874" s="26" t="str">
        <f>Source!F1627</f>
        <v>3.12-3-10</v>
      </c>
      <c r="D1874" s="26" t="s">
        <v>150</v>
      </c>
      <c r="E1874" s="27" t="str">
        <f>Source!H1627</f>
        <v>100 м2</v>
      </c>
      <c r="F1874" s="10">
        <f>Source!I1627</f>
        <v>2.0500000000000001E-2</v>
      </c>
      <c r="G1874" s="29"/>
      <c r="H1874" s="28"/>
      <c r="I1874" s="10"/>
      <c r="J1874" s="29"/>
      <c r="K1874" s="10"/>
      <c r="L1874" s="29"/>
      <c r="Q1874">
        <f>ROUND((Source!DN1627/100)*ROUND((ROUND((Source!AF1627*Source!AV1627*Source!I1627),2)),2), 2)</f>
        <v>24.19</v>
      </c>
      <c r="R1874">
        <f>Source!X1627</f>
        <v>534.03</v>
      </c>
      <c r="S1874">
        <f>ROUND((Source!DO1627/100)*ROUND((ROUND((Source!AF1627*Source!AV1627*Source!I1627),2)),2), 2)</f>
        <v>18.38</v>
      </c>
      <c r="T1874">
        <f>Source!Y1627</f>
        <v>251.67</v>
      </c>
      <c r="U1874">
        <f>ROUND((175/100)*ROUND((ROUND((Source!AE1627*Source!AV1627*Source!I1627),2)),2), 2)</f>
        <v>0.37</v>
      </c>
      <c r="V1874">
        <f>ROUND((160/100)*ROUND(ROUND((ROUND((Source!AE1627*Source!AV1627*Source!I1627),2)*Source!BS1627),2), 2), 2)</f>
        <v>8.86</v>
      </c>
    </row>
    <row r="1875" spans="1:27" x14ac:dyDescent="0.2">
      <c r="D1875" s="30" t="str">
        <f>"Объем: "&amp;Source!I1627&amp;"=2,05/"&amp;"100"</f>
        <v>Объем: 0,0205=2,05/100</v>
      </c>
    </row>
    <row r="1876" spans="1:27" ht="14.25" x14ac:dyDescent="0.2">
      <c r="A1876" s="26"/>
      <c r="B1876" s="26"/>
      <c r="C1876" s="26"/>
      <c r="D1876" s="26" t="s">
        <v>313</v>
      </c>
      <c r="E1876" s="27"/>
      <c r="F1876" s="10"/>
      <c r="G1876" s="29">
        <f>Source!AO1627</f>
        <v>986.85</v>
      </c>
      <c r="H1876" s="28" t="str">
        <f>Source!DG1627</f>
        <v>)*1,15</v>
      </c>
      <c r="I1876" s="10">
        <f>Source!AV1627</f>
        <v>1</v>
      </c>
      <c r="J1876" s="29">
        <f>ROUND((ROUND((Source!AF1627*Source!AV1627*Source!I1627),2)),2)</f>
        <v>23.26</v>
      </c>
      <c r="K1876" s="10">
        <f>IF(Source!BA1627&lt;&gt; 0, Source!BA1627, 1)</f>
        <v>26.39</v>
      </c>
      <c r="L1876" s="29">
        <f>Source!S1627</f>
        <v>613.83000000000004</v>
      </c>
      <c r="W1876">
        <f>J1876</f>
        <v>23.26</v>
      </c>
    </row>
    <row r="1877" spans="1:27" ht="14.25" x14ac:dyDescent="0.2">
      <c r="A1877" s="26"/>
      <c r="B1877" s="26"/>
      <c r="C1877" s="26"/>
      <c r="D1877" s="26" t="s">
        <v>322</v>
      </c>
      <c r="E1877" s="27"/>
      <c r="F1877" s="10"/>
      <c r="G1877" s="29">
        <f>Source!AM1627</f>
        <v>50.84</v>
      </c>
      <c r="H1877" s="28" t="str">
        <f>Source!DE1627</f>
        <v>)*1,25</v>
      </c>
      <c r="I1877" s="10">
        <f>Source!AV1627</f>
        <v>1</v>
      </c>
      <c r="J1877" s="29">
        <f>(ROUND((ROUND((((Source!ET1627*1.25))*Source!AV1627*Source!I1627),2)),2)+ROUND((ROUND(((Source!AE1627-((Source!EU1627*1.25)))*Source!AV1627*Source!I1627),2)),2))</f>
        <v>1.3</v>
      </c>
      <c r="K1877" s="10">
        <f>IF(Source!BB1627&lt;&gt; 0, Source!BB1627, 1)</f>
        <v>9.3800000000000008</v>
      </c>
      <c r="L1877" s="29">
        <f>Source!Q1627</f>
        <v>12.19</v>
      </c>
    </row>
    <row r="1878" spans="1:27" ht="14.25" x14ac:dyDescent="0.2">
      <c r="A1878" s="26"/>
      <c r="B1878" s="26"/>
      <c r="C1878" s="26"/>
      <c r="D1878" s="26" t="s">
        <v>323</v>
      </c>
      <c r="E1878" s="27"/>
      <c r="F1878" s="10"/>
      <c r="G1878" s="29">
        <f>Source!AN1627</f>
        <v>8.01</v>
      </c>
      <c r="H1878" s="28" t="str">
        <f>Source!DF1627</f>
        <v>)*1,25</v>
      </c>
      <c r="I1878" s="10">
        <f>Source!AV1627</f>
        <v>1</v>
      </c>
      <c r="J1878" s="41">
        <f>ROUND((ROUND((Source!AE1627*Source!AV1627*Source!I1627),2)),2)</f>
        <v>0.21</v>
      </c>
      <c r="K1878" s="10">
        <f>IF(Source!BS1627&lt;&gt; 0, Source!BS1627, 1)</f>
        <v>26.39</v>
      </c>
      <c r="L1878" s="41">
        <f>Source!R1627</f>
        <v>5.54</v>
      </c>
      <c r="W1878">
        <f>J1878</f>
        <v>0.21</v>
      </c>
    </row>
    <row r="1879" spans="1:27" ht="14.25" x14ac:dyDescent="0.2">
      <c r="A1879" s="26"/>
      <c r="B1879" s="26"/>
      <c r="C1879" s="26"/>
      <c r="D1879" s="26" t="s">
        <v>324</v>
      </c>
      <c r="E1879" s="27"/>
      <c r="F1879" s="10"/>
      <c r="G1879" s="29">
        <f>Source!AL1627</f>
        <v>7205.92</v>
      </c>
      <c r="H1879" s="28" t="str">
        <f>Source!DD1627</f>
        <v/>
      </c>
      <c r="I1879" s="10">
        <f>Source!AW1627</f>
        <v>1</v>
      </c>
      <c r="J1879" s="29">
        <f>ROUND((ROUND((Source!AC1627*Source!AW1627*Source!I1627),2)),2)</f>
        <v>147.72</v>
      </c>
      <c r="K1879" s="10">
        <f>IF(Source!BC1627&lt;&gt; 0, Source!BC1627, 1)</f>
        <v>1.95</v>
      </c>
      <c r="L1879" s="29">
        <f>Source!P1627</f>
        <v>288.05</v>
      </c>
    </row>
    <row r="1880" spans="1:27" ht="199.5" x14ac:dyDescent="0.2">
      <c r="A1880" s="26" t="s">
        <v>152</v>
      </c>
      <c r="B1880" s="26" t="s">
        <v>152</v>
      </c>
      <c r="C1880" s="26" t="str">
        <f>Source!F1628</f>
        <v>1.1-1-1312</v>
      </c>
      <c r="D1880" s="26" t="s">
        <v>282</v>
      </c>
      <c r="E1880" s="27" t="str">
        <f>Source!H1628</f>
        <v>м2</v>
      </c>
      <c r="F1880" s="10">
        <f>Source!I1628</f>
        <v>2.7681150000000003</v>
      </c>
      <c r="G1880" s="29">
        <f>Source!AK1628</f>
        <v>25.09</v>
      </c>
      <c r="H1880" s="31" t="s">
        <v>3</v>
      </c>
      <c r="I1880" s="10">
        <f>Source!AW1628</f>
        <v>1</v>
      </c>
      <c r="J1880" s="29">
        <f>ROUND((ROUND((Source!AC1628*Source!AW1628*Source!I1628),2)),2)+(ROUND((ROUND(((Source!ET1628)*Source!AV1628*Source!I1628),2)),2)+ROUND((ROUND(((Source!AE1628-(Source!EU1628))*Source!AV1628*Source!I1628),2)),2))+ROUND((ROUND((Source!AF1628*Source!AV1628*Source!I1628),2)),2)</f>
        <v>69.45</v>
      </c>
      <c r="K1880" s="10">
        <f>IF(Source!BC1628&lt;&gt; 0, Source!BC1628, 1)</f>
        <v>10.5</v>
      </c>
      <c r="L1880" s="29">
        <f>Source!O1628</f>
        <v>729.23</v>
      </c>
      <c r="Q1880">
        <f>ROUND((Source!DN1628/100)*ROUND((ROUND((Source!AF1628*Source!AV1628*Source!I1628),2)),2), 2)</f>
        <v>0</v>
      </c>
      <c r="R1880">
        <f>Source!X1628</f>
        <v>0</v>
      </c>
      <c r="S1880">
        <f>ROUND((Source!DO1628/100)*ROUND((ROUND((Source!AF1628*Source!AV1628*Source!I1628),2)),2), 2)</f>
        <v>0</v>
      </c>
      <c r="T1880">
        <f>Source!Y1628</f>
        <v>0</v>
      </c>
      <c r="U1880">
        <f>ROUND((175/100)*ROUND((ROUND((Source!AE1628*Source!AV1628*Source!I1628),2)),2), 2)</f>
        <v>0</v>
      </c>
      <c r="V1880">
        <f>ROUND((160/100)*ROUND(ROUND((ROUND((Source!AE1628*Source!AV1628*Source!I1628),2)*Source!BS1628),2), 2), 2)</f>
        <v>0</v>
      </c>
      <c r="X1880">
        <f>IF(Source!BI1628&lt;=1,J1880, 0)</f>
        <v>69.45</v>
      </c>
      <c r="Y1880">
        <f>IF(Source!BI1628=2,J1880, 0)</f>
        <v>0</v>
      </c>
      <c r="Z1880">
        <f>IF(Source!BI1628=3,J1880, 0)</f>
        <v>0</v>
      </c>
      <c r="AA1880">
        <f>IF(Source!BI1628=4,J1880, 0)</f>
        <v>0</v>
      </c>
    </row>
    <row r="1881" spans="1:27" ht="228" x14ac:dyDescent="0.2">
      <c r="A1881" s="26" t="s">
        <v>153</v>
      </c>
      <c r="B1881" s="26" t="s">
        <v>153</v>
      </c>
      <c r="C1881" s="26" t="str">
        <f>Source!F1629</f>
        <v>1.1-1-1313</v>
      </c>
      <c r="D1881" s="26" t="s">
        <v>283</v>
      </c>
      <c r="E1881" s="27" t="str">
        <f>Source!H1629</f>
        <v>м2</v>
      </c>
      <c r="F1881" s="10">
        <f>Source!I1629</f>
        <v>1.235535</v>
      </c>
      <c r="G1881" s="29">
        <f>Source!AK1629</f>
        <v>23.06</v>
      </c>
      <c r="H1881" s="31" t="s">
        <v>3</v>
      </c>
      <c r="I1881" s="10">
        <f>Source!AW1629</f>
        <v>1</v>
      </c>
      <c r="J1881" s="29">
        <f>ROUND((ROUND((Source!AC1629*Source!AW1629*Source!I1629),2)),2)+(ROUND((ROUND(((Source!ET1629)*Source!AV1629*Source!I1629),2)),2)+ROUND((ROUND(((Source!AE1629-(Source!EU1629))*Source!AV1629*Source!I1629),2)),2))+ROUND((ROUND((Source!AF1629*Source!AV1629*Source!I1629),2)),2)</f>
        <v>28.49</v>
      </c>
      <c r="K1881" s="10">
        <f>IF(Source!BC1629&lt;&gt; 0, Source!BC1629, 1)</f>
        <v>10.74</v>
      </c>
      <c r="L1881" s="29">
        <f>Source!O1629</f>
        <v>305.98</v>
      </c>
      <c r="Q1881">
        <f>ROUND((Source!DN1629/100)*ROUND((ROUND((Source!AF1629*Source!AV1629*Source!I1629),2)),2), 2)</f>
        <v>0</v>
      </c>
      <c r="R1881">
        <f>Source!X1629</f>
        <v>0</v>
      </c>
      <c r="S1881">
        <f>ROUND((Source!DO1629/100)*ROUND((ROUND((Source!AF1629*Source!AV1629*Source!I1629),2)),2), 2)</f>
        <v>0</v>
      </c>
      <c r="T1881">
        <f>Source!Y1629</f>
        <v>0</v>
      </c>
      <c r="U1881">
        <f>ROUND((175/100)*ROUND((ROUND((Source!AE1629*Source!AV1629*Source!I1629),2)),2), 2)</f>
        <v>0</v>
      </c>
      <c r="V1881">
        <f>ROUND((160/100)*ROUND(ROUND((ROUND((Source!AE1629*Source!AV1629*Source!I1629),2)*Source!BS1629),2), 2), 2)</f>
        <v>0</v>
      </c>
      <c r="X1881">
        <f>IF(Source!BI1629&lt;=1,J1881, 0)</f>
        <v>28.49</v>
      </c>
      <c r="Y1881">
        <f>IF(Source!BI1629=2,J1881, 0)</f>
        <v>0</v>
      </c>
      <c r="Z1881">
        <f>IF(Source!BI1629=3,J1881, 0)</f>
        <v>0</v>
      </c>
      <c r="AA1881">
        <f>IF(Source!BI1629=4,J1881, 0)</f>
        <v>0</v>
      </c>
    </row>
    <row r="1882" spans="1:27" ht="14.25" x14ac:dyDescent="0.2">
      <c r="A1882" s="26"/>
      <c r="B1882" s="26"/>
      <c r="C1882" s="26"/>
      <c r="D1882" s="26" t="s">
        <v>314</v>
      </c>
      <c r="E1882" s="27" t="s">
        <v>315</v>
      </c>
      <c r="F1882" s="10">
        <f>Source!DN1627</f>
        <v>104</v>
      </c>
      <c r="G1882" s="29"/>
      <c r="H1882" s="28"/>
      <c r="I1882" s="10"/>
      <c r="J1882" s="29">
        <f>SUM(Q1874:Q1881)</f>
        <v>24.19</v>
      </c>
      <c r="K1882" s="10">
        <f>Source!BZ1627</f>
        <v>87</v>
      </c>
      <c r="L1882" s="29">
        <f>SUM(R1874:R1881)</f>
        <v>534.03</v>
      </c>
    </row>
    <row r="1883" spans="1:27" ht="14.25" x14ac:dyDescent="0.2">
      <c r="A1883" s="26"/>
      <c r="B1883" s="26"/>
      <c r="C1883" s="26"/>
      <c r="D1883" s="26" t="s">
        <v>316</v>
      </c>
      <c r="E1883" s="27" t="s">
        <v>315</v>
      </c>
      <c r="F1883" s="10">
        <f>Source!DO1627</f>
        <v>79</v>
      </c>
      <c r="G1883" s="29"/>
      <c r="H1883" s="28"/>
      <c r="I1883" s="10"/>
      <c r="J1883" s="29">
        <f>SUM(S1874:S1882)</f>
        <v>18.38</v>
      </c>
      <c r="K1883" s="10">
        <f>Source!CA1627</f>
        <v>41</v>
      </c>
      <c r="L1883" s="29">
        <f>SUM(T1874:T1882)</f>
        <v>251.67</v>
      </c>
    </row>
    <row r="1884" spans="1:27" ht="14.25" x14ac:dyDescent="0.2">
      <c r="A1884" s="26"/>
      <c r="B1884" s="26"/>
      <c r="C1884" s="26"/>
      <c r="D1884" s="26" t="s">
        <v>325</v>
      </c>
      <c r="E1884" s="27" t="s">
        <v>315</v>
      </c>
      <c r="F1884" s="10">
        <f>175</f>
        <v>175</v>
      </c>
      <c r="G1884" s="29"/>
      <c r="H1884" s="28"/>
      <c r="I1884" s="10"/>
      <c r="J1884" s="29">
        <f>SUM(U1874:U1883)</f>
        <v>0.37</v>
      </c>
      <c r="K1884" s="10">
        <f>160</f>
        <v>160</v>
      </c>
      <c r="L1884" s="29">
        <f>SUM(V1874:V1883)</f>
        <v>8.86</v>
      </c>
    </row>
    <row r="1885" spans="1:27" ht="14.25" x14ac:dyDescent="0.2">
      <c r="A1885" s="34"/>
      <c r="B1885" s="34"/>
      <c r="C1885" s="34"/>
      <c r="D1885" s="34" t="s">
        <v>317</v>
      </c>
      <c r="E1885" s="35" t="s">
        <v>318</v>
      </c>
      <c r="F1885" s="36">
        <f>Source!AQ1627</f>
        <v>85</v>
      </c>
      <c r="G1885" s="37"/>
      <c r="H1885" s="38" t="str">
        <f>Source!DI1627</f>
        <v>)*1,15</v>
      </c>
      <c r="I1885" s="36">
        <f>Source!AV1627</f>
        <v>1</v>
      </c>
      <c r="J1885" s="37">
        <f>Source!U1627</f>
        <v>2.0038749999999999</v>
      </c>
      <c r="K1885" s="36"/>
      <c r="L1885" s="37"/>
    </row>
    <row r="1886" spans="1:27" ht="15" x14ac:dyDescent="0.25">
      <c r="A1886" s="39"/>
      <c r="B1886" s="39"/>
      <c r="C1886" s="39"/>
      <c r="D1886" s="40" t="s">
        <v>319</v>
      </c>
      <c r="E1886" s="39"/>
      <c r="F1886" s="39"/>
      <c r="G1886" s="39"/>
      <c r="H1886" s="39"/>
      <c r="I1886" s="76">
        <f>J1876+J1877+J1879+J1882+J1883+J1884+SUM(J1880:J1881)</f>
        <v>313.15999999999997</v>
      </c>
      <c r="J1886" s="76"/>
      <c r="K1886" s="76">
        <f>L1876+L1877+L1879+L1882+L1883+L1884+SUM(L1880:L1881)</f>
        <v>2743.84</v>
      </c>
      <c r="L1886" s="76"/>
      <c r="O1886" s="32">
        <f>J1876+J1877+J1879+J1882+J1883+J1884+SUM(J1880:J1881)</f>
        <v>313.15999999999997</v>
      </c>
      <c r="P1886" s="32">
        <f>L1876+L1877+L1879+L1882+L1883+L1884+SUM(L1880:L1881)</f>
        <v>2743.84</v>
      </c>
      <c r="X1886">
        <f>IF(Source!BI1627&lt;=1,J1876+J1877+J1879+J1882+J1883+J1884-0, 0)</f>
        <v>215.22</v>
      </c>
      <c r="Y1886">
        <f>IF(Source!BI1627=2,J1876+J1877+J1879+J1882+J1883+J1884-0, 0)</f>
        <v>0</v>
      </c>
      <c r="Z1886">
        <f>IF(Source!BI1627=3,J1876+J1877+J1879+J1882+J1883+J1884-0, 0)</f>
        <v>0</v>
      </c>
      <c r="AA1886">
        <f>IF(Source!BI1627=4,J1876+J1877+J1879+J1882+J1883+J1884,0)</f>
        <v>0</v>
      </c>
    </row>
    <row r="1889" spans="1:27" ht="16.5" x14ac:dyDescent="0.25">
      <c r="A1889" s="75" t="str">
        <f>CONCATENATE("Подраздел: ",IF(Source!G1631&lt;&gt;"Новый подраздел", Source!G1631, ""))</f>
        <v>Подраздел: Кровля тех. этажа в/о В/5-9</v>
      </c>
      <c r="B1889" s="75"/>
      <c r="C1889" s="75"/>
      <c r="D1889" s="75"/>
      <c r="E1889" s="75"/>
      <c r="F1889" s="75"/>
      <c r="G1889" s="75"/>
      <c r="H1889" s="75"/>
      <c r="I1889" s="75"/>
      <c r="J1889" s="75"/>
      <c r="K1889" s="75"/>
      <c r="L1889" s="75"/>
    </row>
    <row r="1890" spans="1:27" ht="42.75" x14ac:dyDescent="0.2">
      <c r="A1890" s="26">
        <v>1</v>
      </c>
      <c r="B1890" s="26">
        <v>1</v>
      </c>
      <c r="C1890" s="26" t="str">
        <f>Source!F1635</f>
        <v>6.61-26-1</v>
      </c>
      <c r="D1890" s="26" t="s">
        <v>21</v>
      </c>
      <c r="E1890" s="27" t="str">
        <f>Source!H1635</f>
        <v>100 м2</v>
      </c>
      <c r="F1890" s="10">
        <f>Source!I1635</f>
        <v>6.3E-3</v>
      </c>
      <c r="G1890" s="29"/>
      <c r="H1890" s="28"/>
      <c r="I1890" s="10"/>
      <c r="J1890" s="29"/>
      <c r="K1890" s="10"/>
      <c r="L1890" s="29"/>
      <c r="Q1890">
        <f>ROUND((Source!DN1635/100)*ROUND((ROUND((Source!AF1635*Source!AV1635*Source!I1635),2)),2), 2)</f>
        <v>2.96</v>
      </c>
      <c r="R1890">
        <f>Source!X1635</f>
        <v>68.349999999999994</v>
      </c>
      <c r="S1890">
        <f>ROUND((Source!DO1635/100)*ROUND((ROUND((Source!AF1635*Source!AV1635*Source!I1635),2)),2), 2)</f>
        <v>2.04</v>
      </c>
      <c r="T1890">
        <f>Source!Y1635</f>
        <v>40.03</v>
      </c>
      <c r="U1890">
        <f>ROUND((175/100)*ROUND((ROUND((Source!AE1635*Source!AV1635*Source!I1635),2)),2), 2)</f>
        <v>0</v>
      </c>
      <c r="V1890">
        <f>ROUND((160/100)*ROUND(ROUND((ROUND((Source!AE1635*Source!AV1635*Source!I1635),2)*Source!BS1635),2), 2), 2)</f>
        <v>0</v>
      </c>
    </row>
    <row r="1891" spans="1:27" x14ac:dyDescent="0.2">
      <c r="D1891" s="30" t="str">
        <f>"Объем: "&amp;Source!I1635&amp;"=0,63/"&amp;"100"</f>
        <v>Объем: 0,0063=0,63/100</v>
      </c>
    </row>
    <row r="1892" spans="1:27" ht="14.25" x14ac:dyDescent="0.2">
      <c r="A1892" s="26"/>
      <c r="B1892" s="26"/>
      <c r="C1892" s="26"/>
      <c r="D1892" s="26" t="s">
        <v>313</v>
      </c>
      <c r="E1892" s="27"/>
      <c r="F1892" s="10"/>
      <c r="G1892" s="29">
        <f>Source!AO1635</f>
        <v>587.65</v>
      </c>
      <c r="H1892" s="28" t="str">
        <f>Source!DG1635</f>
        <v/>
      </c>
      <c r="I1892" s="10">
        <f>Source!AV1635</f>
        <v>1</v>
      </c>
      <c r="J1892" s="29">
        <f>ROUND((ROUND((Source!AF1635*Source!AV1635*Source!I1635),2)),2)</f>
        <v>3.7</v>
      </c>
      <c r="K1892" s="10">
        <f>IF(Source!BA1635&lt;&gt; 0, Source!BA1635, 1)</f>
        <v>26.39</v>
      </c>
      <c r="L1892" s="29">
        <f>Source!S1635</f>
        <v>97.64</v>
      </c>
      <c r="W1892">
        <f>J1892</f>
        <v>3.7</v>
      </c>
    </row>
    <row r="1893" spans="1:27" ht="28.5" x14ac:dyDescent="0.2">
      <c r="A1893" s="26" t="s">
        <v>27</v>
      </c>
      <c r="B1893" s="26" t="s">
        <v>27</v>
      </c>
      <c r="C1893" s="26" t="str">
        <f>Source!F1636</f>
        <v>9999990001</v>
      </c>
      <c r="D1893" s="26" t="s">
        <v>29</v>
      </c>
      <c r="E1893" s="27" t="str">
        <f>Source!H1636</f>
        <v>т</v>
      </c>
      <c r="F1893" s="10">
        <f>Source!I1636</f>
        <v>-2.8979999999999999E-2</v>
      </c>
      <c r="G1893" s="29">
        <f>Source!AK1636</f>
        <v>0</v>
      </c>
      <c r="H1893" s="31" t="s">
        <v>3</v>
      </c>
      <c r="I1893" s="10">
        <f>Source!AW1636</f>
        <v>1</v>
      </c>
      <c r="J1893" s="29">
        <f>ROUND((ROUND((Source!AC1636*Source!AW1636*Source!I1636),2)),2)+(ROUND((ROUND(((Source!ET1636)*Source!AV1636*Source!I1636),2)),2)+ROUND((ROUND(((Source!AE1636-(Source!EU1636))*Source!AV1636*Source!I1636),2)),2))+ROUND((ROUND((Source!AF1636*Source!AV1636*Source!I1636),2)),2)</f>
        <v>0</v>
      </c>
      <c r="K1893" s="10">
        <f>IF(Source!BC1636&lt;&gt; 0, Source!BC1636, 1)</f>
        <v>1</v>
      </c>
      <c r="L1893" s="29">
        <f>Source!O1636</f>
        <v>0</v>
      </c>
      <c r="Q1893">
        <f>ROUND((Source!DN1636/100)*ROUND((ROUND((Source!AF1636*Source!AV1636*Source!I1636),2)),2), 2)</f>
        <v>0</v>
      </c>
      <c r="R1893">
        <f>Source!X1636</f>
        <v>0</v>
      </c>
      <c r="S1893">
        <f>ROUND((Source!DO1636/100)*ROUND((ROUND((Source!AF1636*Source!AV1636*Source!I1636),2)),2), 2)</f>
        <v>0</v>
      </c>
      <c r="T1893">
        <f>Source!Y1636</f>
        <v>0</v>
      </c>
      <c r="U1893">
        <f>ROUND((175/100)*ROUND((ROUND((Source!AE1636*Source!AV1636*Source!I1636),2)),2), 2)</f>
        <v>0</v>
      </c>
      <c r="V1893">
        <f>ROUND((160/100)*ROUND(ROUND((ROUND((Source!AE1636*Source!AV1636*Source!I1636),2)*Source!BS1636),2), 2), 2)</f>
        <v>0</v>
      </c>
      <c r="X1893">
        <f>IF(Source!BI1636&lt;=1,J1893, 0)</f>
        <v>0</v>
      </c>
      <c r="Y1893">
        <f>IF(Source!BI1636=2,J1893, 0)</f>
        <v>0</v>
      </c>
      <c r="Z1893">
        <f>IF(Source!BI1636=3,J1893, 0)</f>
        <v>0</v>
      </c>
      <c r="AA1893">
        <f>IF(Source!BI1636=4,J1893, 0)</f>
        <v>0</v>
      </c>
    </row>
    <row r="1894" spans="1:27" ht="14.25" x14ac:dyDescent="0.2">
      <c r="A1894" s="26"/>
      <c r="B1894" s="26"/>
      <c r="C1894" s="26"/>
      <c r="D1894" s="26" t="s">
        <v>314</v>
      </c>
      <c r="E1894" s="27" t="s">
        <v>315</v>
      </c>
      <c r="F1894" s="10">
        <f>Source!DN1635</f>
        <v>80</v>
      </c>
      <c r="G1894" s="29"/>
      <c r="H1894" s="28"/>
      <c r="I1894" s="10"/>
      <c r="J1894" s="29">
        <f>SUM(Q1890:Q1893)</f>
        <v>2.96</v>
      </c>
      <c r="K1894" s="10">
        <f>Source!BZ1635</f>
        <v>70</v>
      </c>
      <c r="L1894" s="29">
        <f>SUM(R1890:R1893)</f>
        <v>68.349999999999994</v>
      </c>
    </row>
    <row r="1895" spans="1:27" ht="14.25" x14ac:dyDescent="0.2">
      <c r="A1895" s="26"/>
      <c r="B1895" s="26"/>
      <c r="C1895" s="26"/>
      <c r="D1895" s="26" t="s">
        <v>316</v>
      </c>
      <c r="E1895" s="27" t="s">
        <v>315</v>
      </c>
      <c r="F1895" s="10">
        <f>Source!DO1635</f>
        <v>55</v>
      </c>
      <c r="G1895" s="29"/>
      <c r="H1895" s="28"/>
      <c r="I1895" s="10"/>
      <c r="J1895" s="29">
        <f>SUM(S1890:S1894)</f>
        <v>2.04</v>
      </c>
      <c r="K1895" s="10">
        <f>Source!CA1635</f>
        <v>41</v>
      </c>
      <c r="L1895" s="29">
        <f>SUM(T1890:T1894)</f>
        <v>40.03</v>
      </c>
    </row>
    <row r="1896" spans="1:27" ht="14.25" x14ac:dyDescent="0.2">
      <c r="A1896" s="34"/>
      <c r="B1896" s="34"/>
      <c r="C1896" s="34"/>
      <c r="D1896" s="34" t="s">
        <v>317</v>
      </c>
      <c r="E1896" s="35" t="s">
        <v>318</v>
      </c>
      <c r="F1896" s="36">
        <f>Source!AQ1635</f>
        <v>57.5</v>
      </c>
      <c r="G1896" s="37"/>
      <c r="H1896" s="38" t="str">
        <f>Source!DI1635</f>
        <v/>
      </c>
      <c r="I1896" s="36">
        <f>Source!AV1635</f>
        <v>1</v>
      </c>
      <c r="J1896" s="37">
        <f>Source!U1635</f>
        <v>0.36225000000000002</v>
      </c>
      <c r="K1896" s="36"/>
      <c r="L1896" s="37"/>
    </row>
    <row r="1897" spans="1:27" ht="15" x14ac:dyDescent="0.25">
      <c r="A1897" s="39"/>
      <c r="B1897" s="39"/>
      <c r="C1897" s="39"/>
      <c r="D1897" s="40" t="s">
        <v>319</v>
      </c>
      <c r="E1897" s="39"/>
      <c r="F1897" s="39"/>
      <c r="G1897" s="39"/>
      <c r="H1897" s="39"/>
      <c r="I1897" s="76">
        <f>J1892+J1894+J1895+SUM(J1893:J1893)</f>
        <v>8.6999999999999993</v>
      </c>
      <c r="J1897" s="76"/>
      <c r="K1897" s="76">
        <f>L1892+L1894+L1895+SUM(L1893:L1893)</f>
        <v>206.02</v>
      </c>
      <c r="L1897" s="76"/>
      <c r="O1897" s="32">
        <f>J1892+J1894+J1895+SUM(J1893:J1893)</f>
        <v>8.6999999999999993</v>
      </c>
      <c r="P1897" s="32">
        <f>L1892+L1894+L1895+SUM(L1893:L1893)</f>
        <v>206.02</v>
      </c>
      <c r="X1897">
        <f>IF(Source!BI1635&lt;=1,J1892+J1894+J1895-0, 0)</f>
        <v>8.6999999999999993</v>
      </c>
      <c r="Y1897">
        <f>IF(Source!BI1635=2,J1892+J1894+J1895-0, 0)</f>
        <v>0</v>
      </c>
      <c r="Z1897">
        <f>IF(Source!BI1635=3,J1892+J1894+J1895-0, 0)</f>
        <v>0</v>
      </c>
      <c r="AA1897">
        <f>IF(Source!BI1635=4,J1892+J1894+J1895,0)</f>
        <v>0</v>
      </c>
    </row>
    <row r="1899" spans="1:27" ht="42.75" x14ac:dyDescent="0.2">
      <c r="A1899" s="26">
        <v>2</v>
      </c>
      <c r="B1899" s="26">
        <v>2</v>
      </c>
      <c r="C1899" s="26" t="str">
        <f>Source!F1637</f>
        <v>6.62-31-1</v>
      </c>
      <c r="D1899" s="26" t="s">
        <v>33</v>
      </c>
      <c r="E1899" s="27" t="str">
        <f>Source!H1637</f>
        <v>1 м2 поверхности</v>
      </c>
      <c r="F1899" s="10">
        <f>Source!I1637</f>
        <v>0.35</v>
      </c>
      <c r="G1899" s="29"/>
      <c r="H1899" s="28"/>
      <c r="I1899" s="10"/>
      <c r="J1899" s="29"/>
      <c r="K1899" s="10"/>
      <c r="L1899" s="29"/>
      <c r="Q1899">
        <f>ROUND((Source!DN1637/100)*ROUND((ROUND((Source!AF1637*Source!AV1637*Source!I1637),2)),2), 2)</f>
        <v>2.15</v>
      </c>
      <c r="R1899">
        <f>Source!X1637</f>
        <v>47.09</v>
      </c>
      <c r="S1899">
        <f>ROUND((Source!DO1637/100)*ROUND((ROUND((Source!AF1637*Source!AV1637*Source!I1637),2)),2), 2)</f>
        <v>1.38</v>
      </c>
      <c r="T1899">
        <f>Source!Y1637</f>
        <v>23.26</v>
      </c>
      <c r="U1899">
        <f>ROUND((175/100)*ROUND((ROUND((Source!AE1637*Source!AV1637*Source!I1637),2)),2), 2)</f>
        <v>0</v>
      </c>
      <c r="V1899">
        <f>ROUND((160/100)*ROUND(ROUND((ROUND((Source!AE1637*Source!AV1637*Source!I1637),2)*Source!BS1637),2), 2), 2)</f>
        <v>0</v>
      </c>
    </row>
    <row r="1900" spans="1:27" ht="14.25" x14ac:dyDescent="0.2">
      <c r="A1900" s="26"/>
      <c r="B1900" s="26"/>
      <c r="C1900" s="26"/>
      <c r="D1900" s="26" t="s">
        <v>313</v>
      </c>
      <c r="E1900" s="27"/>
      <c r="F1900" s="10"/>
      <c r="G1900" s="29">
        <f>Source!AO1637</f>
        <v>6.13</v>
      </c>
      <c r="H1900" s="28" t="str">
        <f>Source!DG1637</f>
        <v/>
      </c>
      <c r="I1900" s="10">
        <f>Source!AV1637</f>
        <v>1</v>
      </c>
      <c r="J1900" s="29">
        <f>ROUND((ROUND((Source!AF1637*Source!AV1637*Source!I1637),2)),2)</f>
        <v>2.15</v>
      </c>
      <c r="K1900" s="10">
        <f>IF(Source!BA1637&lt;&gt; 0, Source!BA1637, 1)</f>
        <v>26.39</v>
      </c>
      <c r="L1900" s="29">
        <f>Source!S1637</f>
        <v>56.74</v>
      </c>
      <c r="W1900">
        <f>J1900</f>
        <v>2.15</v>
      </c>
    </row>
    <row r="1901" spans="1:27" ht="14.25" x14ac:dyDescent="0.2">
      <c r="A1901" s="26"/>
      <c r="B1901" s="26"/>
      <c r="C1901" s="26"/>
      <c r="D1901" s="26" t="s">
        <v>314</v>
      </c>
      <c r="E1901" s="27" t="s">
        <v>315</v>
      </c>
      <c r="F1901" s="10">
        <f>Source!DN1637</f>
        <v>100</v>
      </c>
      <c r="G1901" s="29"/>
      <c r="H1901" s="28"/>
      <c r="I1901" s="10"/>
      <c r="J1901" s="29">
        <f>SUM(Q1899:Q1900)</f>
        <v>2.15</v>
      </c>
      <c r="K1901" s="10">
        <f>Source!BZ1637</f>
        <v>83</v>
      </c>
      <c r="L1901" s="29">
        <f>SUM(R1899:R1900)</f>
        <v>47.09</v>
      </c>
    </row>
    <row r="1902" spans="1:27" ht="14.25" x14ac:dyDescent="0.2">
      <c r="A1902" s="26"/>
      <c r="B1902" s="26"/>
      <c r="C1902" s="26"/>
      <c r="D1902" s="26" t="s">
        <v>316</v>
      </c>
      <c r="E1902" s="27" t="s">
        <v>315</v>
      </c>
      <c r="F1902" s="10">
        <f>Source!DO1637</f>
        <v>64</v>
      </c>
      <c r="G1902" s="29"/>
      <c r="H1902" s="28"/>
      <c r="I1902" s="10"/>
      <c r="J1902" s="29">
        <f>SUM(S1899:S1901)</f>
        <v>1.38</v>
      </c>
      <c r="K1902" s="10">
        <f>Source!CA1637</f>
        <v>41</v>
      </c>
      <c r="L1902" s="29">
        <f>SUM(T1899:T1901)</f>
        <v>23.26</v>
      </c>
    </row>
    <row r="1903" spans="1:27" ht="14.25" x14ac:dyDescent="0.2">
      <c r="A1903" s="34"/>
      <c r="B1903" s="34"/>
      <c r="C1903" s="34"/>
      <c r="D1903" s="34" t="s">
        <v>317</v>
      </c>
      <c r="E1903" s="35" t="s">
        <v>318</v>
      </c>
      <c r="F1903" s="36">
        <f>Source!AQ1637</f>
        <v>0.6</v>
      </c>
      <c r="G1903" s="37"/>
      <c r="H1903" s="38" t="str">
        <f>Source!DI1637</f>
        <v/>
      </c>
      <c r="I1903" s="36">
        <f>Source!AV1637</f>
        <v>1</v>
      </c>
      <c r="J1903" s="37">
        <f>Source!U1637</f>
        <v>0.21</v>
      </c>
      <c r="K1903" s="36"/>
      <c r="L1903" s="37"/>
    </row>
    <row r="1904" spans="1:27" ht="15" x14ac:dyDescent="0.25">
      <c r="A1904" s="39"/>
      <c r="B1904" s="39"/>
      <c r="C1904" s="39"/>
      <c r="D1904" s="40" t="s">
        <v>319</v>
      </c>
      <c r="E1904" s="39"/>
      <c r="F1904" s="39"/>
      <c r="G1904" s="39"/>
      <c r="H1904" s="39"/>
      <c r="I1904" s="76">
        <f>J1900+J1901+J1902</f>
        <v>5.68</v>
      </c>
      <c r="J1904" s="76"/>
      <c r="K1904" s="76">
        <f>L1900+L1901+L1902</f>
        <v>127.09000000000002</v>
      </c>
      <c r="L1904" s="76"/>
      <c r="O1904" s="32">
        <f>J1900+J1901+J1902</f>
        <v>5.68</v>
      </c>
      <c r="P1904" s="32">
        <f>L1900+L1901+L1902</f>
        <v>127.09000000000002</v>
      </c>
      <c r="X1904">
        <f>IF(Source!BI1637&lt;=1,J1900+J1901+J1902-0, 0)</f>
        <v>5.68</v>
      </c>
      <c r="Y1904">
        <f>IF(Source!BI1637=2,J1900+J1901+J1902-0, 0)</f>
        <v>0</v>
      </c>
      <c r="Z1904">
        <f>IF(Source!BI1637=3,J1900+J1901+J1902-0, 0)</f>
        <v>0</v>
      </c>
      <c r="AA1904">
        <f>IF(Source!BI1637=4,J1900+J1901+J1902,0)</f>
        <v>0</v>
      </c>
    </row>
    <row r="1906" spans="1:27" ht="28.5" x14ac:dyDescent="0.2">
      <c r="A1906" s="26">
        <v>3</v>
      </c>
      <c r="B1906" s="26">
        <v>3</v>
      </c>
      <c r="C1906" s="26" t="str">
        <f>Source!F1638</f>
        <v>6.58-2-1</v>
      </c>
      <c r="D1906" s="26" t="s">
        <v>40</v>
      </c>
      <c r="E1906" s="27" t="str">
        <f>Source!H1638</f>
        <v>100 м2</v>
      </c>
      <c r="F1906" s="10">
        <f>Source!I1638</f>
        <v>1.5599999999999999E-2</v>
      </c>
      <c r="G1906" s="29"/>
      <c r="H1906" s="28"/>
      <c r="I1906" s="10"/>
      <c r="J1906" s="29"/>
      <c r="K1906" s="10"/>
      <c r="L1906" s="29"/>
      <c r="Q1906">
        <f>ROUND((Source!DN1638/100)*ROUND((ROUND((Source!AF1638*Source!AV1638*Source!I1638),2)),2), 2)</f>
        <v>2.38</v>
      </c>
      <c r="R1906">
        <f>Source!X1638</f>
        <v>55.05</v>
      </c>
      <c r="S1906">
        <f>ROUND((Source!DO1638/100)*ROUND((ROUND((Source!AF1638*Source!AV1638*Source!I1638),2)),2), 2)</f>
        <v>1.64</v>
      </c>
      <c r="T1906">
        <f>Source!Y1638</f>
        <v>32.24</v>
      </c>
      <c r="U1906">
        <f>ROUND((175/100)*ROUND((ROUND((Source!AE1638*Source!AV1638*Source!I1638),2)),2), 2)</f>
        <v>0</v>
      </c>
      <c r="V1906">
        <f>ROUND((160/100)*ROUND(ROUND((ROUND((Source!AE1638*Source!AV1638*Source!I1638),2)*Source!BS1638),2), 2), 2)</f>
        <v>0</v>
      </c>
    </row>
    <row r="1907" spans="1:27" x14ac:dyDescent="0.2">
      <c r="D1907" s="30" t="str">
        <f>"Объем: "&amp;Source!I1638&amp;"=1,56/"&amp;"100"</f>
        <v>Объем: 0,0156=1,56/100</v>
      </c>
    </row>
    <row r="1908" spans="1:27" ht="14.25" x14ac:dyDescent="0.2">
      <c r="A1908" s="26"/>
      <c r="B1908" s="26"/>
      <c r="C1908" s="26"/>
      <c r="D1908" s="26" t="s">
        <v>313</v>
      </c>
      <c r="E1908" s="27"/>
      <c r="F1908" s="10"/>
      <c r="G1908" s="29">
        <f>Source!AO1638</f>
        <v>191.34</v>
      </c>
      <c r="H1908" s="28" t="str">
        <f>Source!DG1638</f>
        <v/>
      </c>
      <c r="I1908" s="10">
        <f>Source!AV1638</f>
        <v>1</v>
      </c>
      <c r="J1908" s="29">
        <f>ROUND((ROUND((Source!AF1638*Source!AV1638*Source!I1638),2)),2)</f>
        <v>2.98</v>
      </c>
      <c r="K1908" s="10">
        <f>IF(Source!BA1638&lt;&gt; 0, Source!BA1638, 1)</f>
        <v>26.39</v>
      </c>
      <c r="L1908" s="29">
        <f>Source!S1638</f>
        <v>78.64</v>
      </c>
      <c r="W1908">
        <f>J1908</f>
        <v>2.98</v>
      </c>
    </row>
    <row r="1909" spans="1:27" ht="28.5" x14ac:dyDescent="0.2">
      <c r="A1909" s="26" t="s">
        <v>44</v>
      </c>
      <c r="B1909" s="26" t="s">
        <v>44</v>
      </c>
      <c r="C1909" s="26" t="str">
        <f>Source!F1639</f>
        <v>9999990001</v>
      </c>
      <c r="D1909" s="26" t="s">
        <v>29</v>
      </c>
      <c r="E1909" s="27" t="str">
        <f>Source!H1639</f>
        <v>т</v>
      </c>
      <c r="F1909" s="10">
        <f>Source!I1639</f>
        <v>-1.5911999999999999E-2</v>
      </c>
      <c r="G1909" s="29">
        <f>Source!AK1639</f>
        <v>0</v>
      </c>
      <c r="H1909" s="31" t="s">
        <v>3</v>
      </c>
      <c r="I1909" s="10">
        <f>Source!AW1639</f>
        <v>1</v>
      </c>
      <c r="J1909" s="29">
        <f>ROUND((ROUND((Source!AC1639*Source!AW1639*Source!I1639),2)),2)+(ROUND((ROUND(((Source!ET1639)*Source!AV1639*Source!I1639),2)),2)+ROUND((ROUND(((Source!AE1639-(Source!EU1639))*Source!AV1639*Source!I1639),2)),2))+ROUND((ROUND((Source!AF1639*Source!AV1639*Source!I1639),2)),2)</f>
        <v>0</v>
      </c>
      <c r="K1909" s="10">
        <f>IF(Source!BC1639&lt;&gt; 0, Source!BC1639, 1)</f>
        <v>1</v>
      </c>
      <c r="L1909" s="29">
        <f>Source!O1639</f>
        <v>0</v>
      </c>
      <c r="Q1909">
        <f>ROUND((Source!DN1639/100)*ROUND((ROUND((Source!AF1639*Source!AV1639*Source!I1639),2)),2), 2)</f>
        <v>0</v>
      </c>
      <c r="R1909">
        <f>Source!X1639</f>
        <v>0</v>
      </c>
      <c r="S1909">
        <f>ROUND((Source!DO1639/100)*ROUND((ROUND((Source!AF1639*Source!AV1639*Source!I1639),2)),2), 2)</f>
        <v>0</v>
      </c>
      <c r="T1909">
        <f>Source!Y1639</f>
        <v>0</v>
      </c>
      <c r="U1909">
        <f>ROUND((175/100)*ROUND((ROUND((Source!AE1639*Source!AV1639*Source!I1639),2)),2), 2)</f>
        <v>0</v>
      </c>
      <c r="V1909">
        <f>ROUND((160/100)*ROUND(ROUND((ROUND((Source!AE1639*Source!AV1639*Source!I1639),2)*Source!BS1639),2), 2), 2)</f>
        <v>0</v>
      </c>
      <c r="X1909">
        <f>IF(Source!BI1639&lt;=1,J1909, 0)</f>
        <v>0</v>
      </c>
      <c r="Y1909">
        <f>IF(Source!BI1639=2,J1909, 0)</f>
        <v>0</v>
      </c>
      <c r="Z1909">
        <f>IF(Source!BI1639=3,J1909, 0)</f>
        <v>0</v>
      </c>
      <c r="AA1909">
        <f>IF(Source!BI1639=4,J1909, 0)</f>
        <v>0</v>
      </c>
    </row>
    <row r="1910" spans="1:27" ht="14.25" x14ac:dyDescent="0.2">
      <c r="A1910" s="26"/>
      <c r="B1910" s="26"/>
      <c r="C1910" s="26"/>
      <c r="D1910" s="26" t="s">
        <v>314</v>
      </c>
      <c r="E1910" s="27" t="s">
        <v>315</v>
      </c>
      <c r="F1910" s="10">
        <f>Source!DN1638</f>
        <v>80</v>
      </c>
      <c r="G1910" s="29"/>
      <c r="H1910" s="28"/>
      <c r="I1910" s="10"/>
      <c r="J1910" s="29">
        <f>SUM(Q1906:Q1909)</f>
        <v>2.38</v>
      </c>
      <c r="K1910" s="10">
        <f>Source!BZ1638</f>
        <v>70</v>
      </c>
      <c r="L1910" s="29">
        <f>SUM(R1906:R1909)</f>
        <v>55.05</v>
      </c>
    </row>
    <row r="1911" spans="1:27" ht="14.25" x14ac:dyDescent="0.2">
      <c r="A1911" s="26"/>
      <c r="B1911" s="26"/>
      <c r="C1911" s="26"/>
      <c r="D1911" s="26" t="s">
        <v>316</v>
      </c>
      <c r="E1911" s="27" t="s">
        <v>315</v>
      </c>
      <c r="F1911" s="10">
        <f>Source!DO1638</f>
        <v>55</v>
      </c>
      <c r="G1911" s="29"/>
      <c r="H1911" s="28"/>
      <c r="I1911" s="10"/>
      <c r="J1911" s="29">
        <f>SUM(S1906:S1910)</f>
        <v>1.64</v>
      </c>
      <c r="K1911" s="10">
        <f>Source!CA1638</f>
        <v>41</v>
      </c>
      <c r="L1911" s="29">
        <f>SUM(T1906:T1910)</f>
        <v>32.24</v>
      </c>
    </row>
    <row r="1912" spans="1:27" ht="14.25" x14ac:dyDescent="0.2">
      <c r="A1912" s="34"/>
      <c r="B1912" s="34"/>
      <c r="C1912" s="34"/>
      <c r="D1912" s="34" t="s">
        <v>317</v>
      </c>
      <c r="E1912" s="35" t="s">
        <v>318</v>
      </c>
      <c r="F1912" s="36">
        <f>Source!AQ1638</f>
        <v>17.41</v>
      </c>
      <c r="G1912" s="37"/>
      <c r="H1912" s="38" t="str">
        <f>Source!DI1638</f>
        <v/>
      </c>
      <c r="I1912" s="36">
        <f>Source!AV1638</f>
        <v>1</v>
      </c>
      <c r="J1912" s="37">
        <f>Source!U1638</f>
        <v>0.271596</v>
      </c>
      <c r="K1912" s="36"/>
      <c r="L1912" s="37"/>
    </row>
    <row r="1913" spans="1:27" ht="15" x14ac:dyDescent="0.25">
      <c r="A1913" s="39"/>
      <c r="B1913" s="39"/>
      <c r="C1913" s="39"/>
      <c r="D1913" s="40" t="s">
        <v>319</v>
      </c>
      <c r="E1913" s="39"/>
      <c r="F1913" s="39"/>
      <c r="G1913" s="39"/>
      <c r="H1913" s="39"/>
      <c r="I1913" s="76">
        <f>J1908+J1910+J1911+SUM(J1909:J1909)</f>
        <v>6.9999999999999991</v>
      </c>
      <c r="J1913" s="76"/>
      <c r="K1913" s="76">
        <f>L1908+L1910+L1911+SUM(L1909:L1909)</f>
        <v>165.93</v>
      </c>
      <c r="L1913" s="76"/>
      <c r="O1913" s="32">
        <f>J1908+J1910+J1911+SUM(J1909:J1909)</f>
        <v>6.9999999999999991</v>
      </c>
      <c r="P1913" s="32">
        <f>L1908+L1910+L1911+SUM(L1909:L1909)</f>
        <v>165.93</v>
      </c>
      <c r="X1913">
        <f>IF(Source!BI1638&lt;=1,J1908+J1910+J1911-0, 0)</f>
        <v>6.9999999999999991</v>
      </c>
      <c r="Y1913">
        <f>IF(Source!BI1638=2,J1908+J1910+J1911-0, 0)</f>
        <v>0</v>
      </c>
      <c r="Z1913">
        <f>IF(Source!BI1638=3,J1908+J1910+J1911-0, 0)</f>
        <v>0</v>
      </c>
      <c r="AA1913">
        <f>IF(Source!BI1638=4,J1908+J1910+J1911,0)</f>
        <v>0</v>
      </c>
    </row>
    <row r="1916" spans="1:27" ht="15" x14ac:dyDescent="0.25">
      <c r="A1916" s="81" t="str">
        <f>CONCATENATE("Итого по подразделу: ",IF(Source!G1643&lt;&gt;"Новый подраздел", Source!G1643, ""))</f>
        <v>Итого по подразделу: Кровля тех. этажа в/о В/5-9</v>
      </c>
      <c r="B1916" s="81"/>
      <c r="C1916" s="81"/>
      <c r="D1916" s="81"/>
      <c r="E1916" s="81"/>
      <c r="F1916" s="81"/>
      <c r="G1916" s="81"/>
      <c r="H1916" s="81"/>
      <c r="I1916" s="79">
        <f>SUM(O1889:O1915)</f>
        <v>21.38</v>
      </c>
      <c r="J1916" s="80"/>
      <c r="K1916" s="79">
        <f>SUM(P1889:P1915)</f>
        <v>499.04</v>
      </c>
      <c r="L1916" s="80"/>
    </row>
    <row r="1917" spans="1:27" hidden="1" x14ac:dyDescent="0.2">
      <c r="A1917" t="s">
        <v>320</v>
      </c>
      <c r="I1917">
        <f>SUM(AC1889:AC1916)</f>
        <v>0</v>
      </c>
      <c r="K1917">
        <f>SUM(AD1889:AD1916)</f>
        <v>0</v>
      </c>
    </row>
    <row r="1918" spans="1:27" hidden="1" x14ac:dyDescent="0.2">
      <c r="A1918" t="s">
        <v>321</v>
      </c>
      <c r="I1918">
        <f>SUM(AE1889:AE1917)</f>
        <v>0</v>
      </c>
      <c r="K1918">
        <f>SUM(AF1889:AF1917)</f>
        <v>0</v>
      </c>
    </row>
    <row r="1920" spans="1:27" ht="16.5" x14ac:dyDescent="0.25">
      <c r="A1920" s="75" t="str">
        <f>CONCATENATE("Подраздел: ",IF(Source!G1673&lt;&gt;"Новый подраздел", Source!G1673, ""))</f>
        <v>Подраздел: Монтажные (кровельные)работы</v>
      </c>
      <c r="B1920" s="75"/>
      <c r="C1920" s="75"/>
      <c r="D1920" s="75"/>
      <c r="E1920" s="75"/>
      <c r="F1920" s="75"/>
      <c r="G1920" s="75"/>
      <c r="H1920" s="75"/>
      <c r="I1920" s="75"/>
      <c r="J1920" s="75"/>
      <c r="K1920" s="75"/>
      <c r="L1920" s="75"/>
    </row>
    <row r="1921" spans="1:27" ht="28.5" x14ac:dyDescent="0.2">
      <c r="A1921" s="26">
        <v>1</v>
      </c>
      <c r="B1921" s="26">
        <v>1</v>
      </c>
      <c r="C1921" s="26" t="str">
        <f>Source!F1677</f>
        <v>6.58-31-3</v>
      </c>
      <c r="D1921" s="26" t="s">
        <v>110</v>
      </c>
      <c r="E1921" s="27" t="str">
        <f>Source!H1677</f>
        <v>100 мест</v>
      </c>
      <c r="F1921" s="10">
        <f>Source!I1677</f>
        <v>0.02</v>
      </c>
      <c r="G1921" s="29"/>
      <c r="H1921" s="28"/>
      <c r="I1921" s="10"/>
      <c r="J1921" s="29"/>
      <c r="K1921" s="10"/>
      <c r="L1921" s="29"/>
      <c r="Q1921">
        <f>ROUND((Source!DN1677/100)*ROUND((ROUND((Source!AF1677*Source!AV1677*Source!I1677),2)),2), 2)</f>
        <v>27.29</v>
      </c>
      <c r="R1921">
        <f>Source!X1677</f>
        <v>602.45000000000005</v>
      </c>
      <c r="S1921">
        <f>ROUND((Source!DO1677/100)*ROUND((ROUND((Source!AF1677*Source!AV1677*Source!I1677),2)),2), 2)</f>
        <v>20.73</v>
      </c>
      <c r="T1921">
        <f>Source!Y1677</f>
        <v>283.91000000000003</v>
      </c>
      <c r="U1921">
        <f>ROUND((175/100)*ROUND((ROUND((Source!AE1677*Source!AV1677*Source!I1677),2)),2), 2)</f>
        <v>0.53</v>
      </c>
      <c r="V1921">
        <f>ROUND((160/100)*ROUND(ROUND((ROUND((Source!AE1677*Source!AV1677*Source!I1677),2)*Source!BS1677),2), 2), 2)</f>
        <v>12.67</v>
      </c>
    </row>
    <row r="1922" spans="1:27" x14ac:dyDescent="0.2">
      <c r="D1922" s="30" t="str">
        <f>"Объем: "&amp;Source!I1677&amp;"=2/"&amp;"100"</f>
        <v>Объем: 0,02=2/100</v>
      </c>
    </row>
    <row r="1923" spans="1:27" ht="14.25" x14ac:dyDescent="0.2">
      <c r="A1923" s="26"/>
      <c r="B1923" s="26"/>
      <c r="C1923" s="26"/>
      <c r="D1923" s="26" t="s">
        <v>313</v>
      </c>
      <c r="E1923" s="27"/>
      <c r="F1923" s="10"/>
      <c r="G1923" s="29">
        <f>Source!AO1677</f>
        <v>1311.93</v>
      </c>
      <c r="H1923" s="28" t="str">
        <f>Source!DG1677</f>
        <v/>
      </c>
      <c r="I1923" s="10">
        <f>Source!AV1677</f>
        <v>1</v>
      </c>
      <c r="J1923" s="29">
        <f>ROUND((ROUND((Source!AF1677*Source!AV1677*Source!I1677),2)),2)</f>
        <v>26.24</v>
      </c>
      <c r="K1923" s="10">
        <f>IF(Source!BA1677&lt;&gt; 0, Source!BA1677, 1)</f>
        <v>26.39</v>
      </c>
      <c r="L1923" s="29">
        <f>Source!S1677</f>
        <v>692.47</v>
      </c>
      <c r="W1923">
        <f>J1923</f>
        <v>26.24</v>
      </c>
    </row>
    <row r="1924" spans="1:27" ht="14.25" x14ac:dyDescent="0.2">
      <c r="A1924" s="26"/>
      <c r="B1924" s="26"/>
      <c r="C1924" s="26"/>
      <c r="D1924" s="26" t="s">
        <v>322</v>
      </c>
      <c r="E1924" s="27"/>
      <c r="F1924" s="10"/>
      <c r="G1924" s="29">
        <f>Source!AM1677</f>
        <v>41.45</v>
      </c>
      <c r="H1924" s="28" t="str">
        <f>Source!DE1677</f>
        <v/>
      </c>
      <c r="I1924" s="10">
        <f>Source!AV1677</f>
        <v>1</v>
      </c>
      <c r="J1924" s="29">
        <f>(ROUND((ROUND(((Source!ET1677)*Source!AV1677*Source!I1677),2)),2)+ROUND((ROUND(((Source!AE1677-(Source!EU1677))*Source!AV1677*Source!I1677),2)),2))</f>
        <v>0.83</v>
      </c>
      <c r="K1924" s="10">
        <f>IF(Source!BB1677&lt;&gt; 0, Source!BB1677, 1)</f>
        <v>14.75</v>
      </c>
      <c r="L1924" s="29">
        <f>Source!Q1677</f>
        <v>12.24</v>
      </c>
    </row>
    <row r="1925" spans="1:27" ht="14.25" x14ac:dyDescent="0.2">
      <c r="A1925" s="26"/>
      <c r="B1925" s="26"/>
      <c r="C1925" s="26"/>
      <c r="D1925" s="26" t="s">
        <v>323</v>
      </c>
      <c r="E1925" s="27"/>
      <c r="F1925" s="10"/>
      <c r="G1925" s="29">
        <f>Source!AN1677</f>
        <v>15.08</v>
      </c>
      <c r="H1925" s="28" t="str">
        <f>Source!DF1677</f>
        <v/>
      </c>
      <c r="I1925" s="10">
        <f>Source!AV1677</f>
        <v>1</v>
      </c>
      <c r="J1925" s="41">
        <f>ROUND((ROUND((Source!AE1677*Source!AV1677*Source!I1677),2)),2)</f>
        <v>0.3</v>
      </c>
      <c r="K1925" s="10">
        <f>IF(Source!BS1677&lt;&gt; 0, Source!BS1677, 1)</f>
        <v>26.39</v>
      </c>
      <c r="L1925" s="41">
        <f>Source!R1677</f>
        <v>7.92</v>
      </c>
      <c r="W1925">
        <f>J1925</f>
        <v>0.3</v>
      </c>
    </row>
    <row r="1926" spans="1:27" ht="14.25" x14ac:dyDescent="0.2">
      <c r="A1926" s="26"/>
      <c r="B1926" s="26"/>
      <c r="C1926" s="26"/>
      <c r="D1926" s="26" t="s">
        <v>324</v>
      </c>
      <c r="E1926" s="27"/>
      <c r="F1926" s="10"/>
      <c r="G1926" s="29">
        <f>Source!AL1677</f>
        <v>972.06</v>
      </c>
      <c r="H1926" s="28" t="str">
        <f>Source!DD1677</f>
        <v/>
      </c>
      <c r="I1926" s="10">
        <f>Source!AW1677</f>
        <v>1</v>
      </c>
      <c r="J1926" s="29">
        <f>ROUND((ROUND((Source!AC1677*Source!AW1677*Source!I1677),2)),2)</f>
        <v>19.440000000000001</v>
      </c>
      <c r="K1926" s="10">
        <f>IF(Source!BC1677&lt;&gt; 0, Source!BC1677, 1)</f>
        <v>8.3000000000000007</v>
      </c>
      <c r="L1926" s="29">
        <f>Source!P1677</f>
        <v>161.35</v>
      </c>
    </row>
    <row r="1927" spans="1:27" ht="28.5" x14ac:dyDescent="0.2">
      <c r="A1927" s="26" t="s">
        <v>27</v>
      </c>
      <c r="B1927" s="26" t="s">
        <v>27</v>
      </c>
      <c r="C1927" s="26" t="str">
        <f>Source!F1678</f>
        <v>9999990001</v>
      </c>
      <c r="D1927" s="26" t="s">
        <v>29</v>
      </c>
      <c r="E1927" s="27" t="str">
        <f>Source!H1678</f>
        <v>т</v>
      </c>
      <c r="F1927" s="10">
        <f>Source!I1678</f>
        <v>-2.5600000000000001E-2</v>
      </c>
      <c r="G1927" s="29">
        <f>Source!AK1678</f>
        <v>0</v>
      </c>
      <c r="H1927" s="31" t="s">
        <v>3</v>
      </c>
      <c r="I1927" s="10">
        <f>Source!AW1678</f>
        <v>1</v>
      </c>
      <c r="J1927" s="29">
        <f>ROUND((ROUND((Source!AC1678*Source!AW1678*Source!I1678),2)),2)+(ROUND((ROUND(((Source!ET1678)*Source!AV1678*Source!I1678),2)),2)+ROUND((ROUND(((Source!AE1678-(Source!EU1678))*Source!AV1678*Source!I1678),2)),2))+ROUND((ROUND((Source!AF1678*Source!AV1678*Source!I1678),2)),2)</f>
        <v>0</v>
      </c>
      <c r="K1927" s="10">
        <f>IF(Source!BC1678&lt;&gt; 0, Source!BC1678, 1)</f>
        <v>1</v>
      </c>
      <c r="L1927" s="29">
        <f>Source!O1678</f>
        <v>0</v>
      </c>
      <c r="Q1927">
        <f>ROUND((Source!DN1678/100)*ROUND((ROUND((Source!AF1678*Source!AV1678*Source!I1678),2)),2), 2)</f>
        <v>0</v>
      </c>
      <c r="R1927">
        <f>Source!X1678</f>
        <v>0</v>
      </c>
      <c r="S1927">
        <f>ROUND((Source!DO1678/100)*ROUND((ROUND((Source!AF1678*Source!AV1678*Source!I1678),2)),2), 2)</f>
        <v>0</v>
      </c>
      <c r="T1927">
        <f>Source!Y1678</f>
        <v>0</v>
      </c>
      <c r="U1927">
        <f>ROUND((175/100)*ROUND((ROUND((Source!AE1678*Source!AV1678*Source!I1678),2)),2), 2)</f>
        <v>0</v>
      </c>
      <c r="V1927">
        <f>ROUND((160/100)*ROUND(ROUND((ROUND((Source!AE1678*Source!AV1678*Source!I1678),2)*Source!BS1678),2), 2), 2)</f>
        <v>0</v>
      </c>
      <c r="X1927">
        <f>IF(Source!BI1678&lt;=1,J1927, 0)</f>
        <v>0</v>
      </c>
      <c r="Y1927">
        <f>IF(Source!BI1678=2,J1927, 0)</f>
        <v>0</v>
      </c>
      <c r="Z1927">
        <f>IF(Source!BI1678=3,J1927, 0)</f>
        <v>0</v>
      </c>
      <c r="AA1927">
        <f>IF(Source!BI1678=4,J1927, 0)</f>
        <v>0</v>
      </c>
    </row>
    <row r="1928" spans="1:27" ht="14.25" x14ac:dyDescent="0.2">
      <c r="A1928" s="26"/>
      <c r="B1928" s="26"/>
      <c r="C1928" s="26"/>
      <c r="D1928" s="26" t="s">
        <v>314</v>
      </c>
      <c r="E1928" s="27" t="s">
        <v>315</v>
      </c>
      <c r="F1928" s="10">
        <f>Source!DN1677</f>
        <v>104</v>
      </c>
      <c r="G1928" s="29"/>
      <c r="H1928" s="28"/>
      <c r="I1928" s="10"/>
      <c r="J1928" s="29">
        <f>SUM(Q1921:Q1927)</f>
        <v>27.29</v>
      </c>
      <c r="K1928" s="10">
        <f>Source!BZ1677</f>
        <v>87</v>
      </c>
      <c r="L1928" s="29">
        <f>SUM(R1921:R1927)</f>
        <v>602.45000000000005</v>
      </c>
    </row>
    <row r="1929" spans="1:27" ht="14.25" x14ac:dyDescent="0.2">
      <c r="A1929" s="26"/>
      <c r="B1929" s="26"/>
      <c r="C1929" s="26"/>
      <c r="D1929" s="26" t="s">
        <v>316</v>
      </c>
      <c r="E1929" s="27" t="s">
        <v>315</v>
      </c>
      <c r="F1929" s="10">
        <f>Source!DO1677</f>
        <v>79</v>
      </c>
      <c r="G1929" s="29"/>
      <c r="H1929" s="28"/>
      <c r="I1929" s="10"/>
      <c r="J1929" s="29">
        <f>SUM(S1921:S1928)</f>
        <v>20.73</v>
      </c>
      <c r="K1929" s="10">
        <f>Source!CA1677</f>
        <v>41</v>
      </c>
      <c r="L1929" s="29">
        <f>SUM(T1921:T1928)</f>
        <v>283.91000000000003</v>
      </c>
    </row>
    <row r="1930" spans="1:27" ht="14.25" x14ac:dyDescent="0.2">
      <c r="A1930" s="26"/>
      <c r="B1930" s="26"/>
      <c r="C1930" s="26"/>
      <c r="D1930" s="26" t="s">
        <v>325</v>
      </c>
      <c r="E1930" s="27" t="s">
        <v>315</v>
      </c>
      <c r="F1930" s="10">
        <f>175</f>
        <v>175</v>
      </c>
      <c r="G1930" s="29"/>
      <c r="H1930" s="28"/>
      <c r="I1930" s="10"/>
      <c r="J1930" s="29">
        <f>SUM(U1921:U1929)</f>
        <v>0.53</v>
      </c>
      <c r="K1930" s="10">
        <f>160</f>
        <v>160</v>
      </c>
      <c r="L1930" s="29">
        <f>SUM(V1921:V1929)</f>
        <v>12.67</v>
      </c>
    </row>
    <row r="1931" spans="1:27" ht="14.25" x14ac:dyDescent="0.2">
      <c r="A1931" s="34"/>
      <c r="B1931" s="34"/>
      <c r="C1931" s="34"/>
      <c r="D1931" s="34" t="s">
        <v>317</v>
      </c>
      <c r="E1931" s="35" t="s">
        <v>318</v>
      </c>
      <c r="F1931" s="36">
        <f>Source!AQ1677</f>
        <v>113</v>
      </c>
      <c r="G1931" s="37"/>
      <c r="H1931" s="38" t="str">
        <f>Source!DI1677</f>
        <v/>
      </c>
      <c r="I1931" s="36">
        <f>Source!AV1677</f>
        <v>1</v>
      </c>
      <c r="J1931" s="37">
        <f>Source!U1677</f>
        <v>2.2600000000000002</v>
      </c>
      <c r="K1931" s="36"/>
      <c r="L1931" s="37"/>
    </row>
    <row r="1932" spans="1:27" ht="15" x14ac:dyDescent="0.25">
      <c r="A1932" s="39"/>
      <c r="B1932" s="39"/>
      <c r="C1932" s="39"/>
      <c r="D1932" s="40" t="s">
        <v>319</v>
      </c>
      <c r="E1932" s="39"/>
      <c r="F1932" s="39"/>
      <c r="G1932" s="39"/>
      <c r="H1932" s="39"/>
      <c r="I1932" s="76">
        <f>J1923+J1924+J1926+J1928+J1929+J1930+SUM(J1927:J1927)</f>
        <v>95.06</v>
      </c>
      <c r="J1932" s="76"/>
      <c r="K1932" s="76">
        <f>L1923+L1924+L1926+L1928+L1929+L1930+SUM(L1927:L1927)</f>
        <v>1765.0900000000004</v>
      </c>
      <c r="L1932" s="76"/>
      <c r="O1932" s="32">
        <f>J1923+J1924+J1926+J1928+J1929+J1930+SUM(J1927:J1927)</f>
        <v>95.06</v>
      </c>
      <c r="P1932" s="32">
        <f>L1923+L1924+L1926+L1928+L1929+L1930+SUM(L1927:L1927)</f>
        <v>1765.0900000000004</v>
      </c>
      <c r="X1932">
        <f>IF(Source!BI1677&lt;=1,J1923+J1924+J1926+J1928+J1929+J1930-0, 0)</f>
        <v>95.06</v>
      </c>
      <c r="Y1932">
        <f>IF(Source!BI1677=2,J1923+J1924+J1926+J1928+J1929+J1930-0, 0)</f>
        <v>0</v>
      </c>
      <c r="Z1932">
        <f>IF(Source!BI1677=3,J1923+J1924+J1926+J1928+J1929+J1930-0, 0)</f>
        <v>0</v>
      </c>
      <c r="AA1932">
        <f>IF(Source!BI1677=4,J1923+J1924+J1926+J1928+J1929+J1930,0)</f>
        <v>0</v>
      </c>
    </row>
    <row r="1934" spans="1:27" ht="28.5" x14ac:dyDescent="0.2">
      <c r="A1934" s="26">
        <v>2</v>
      </c>
      <c r="B1934" s="26">
        <v>2</v>
      </c>
      <c r="C1934" s="26" t="str">
        <f>Source!F1679</f>
        <v>6.58-31-1</v>
      </c>
      <c r="D1934" s="26" t="s">
        <v>116</v>
      </c>
      <c r="E1934" s="27" t="str">
        <f>Source!H1679</f>
        <v>100 мест</v>
      </c>
      <c r="F1934" s="10">
        <f>Source!I1679</f>
        <v>0.05</v>
      </c>
      <c r="G1934" s="29"/>
      <c r="H1934" s="28"/>
      <c r="I1934" s="10"/>
      <c r="J1934" s="29"/>
      <c r="K1934" s="10"/>
      <c r="L1934" s="29"/>
      <c r="Q1934">
        <f>ROUND((Source!DN1679/100)*ROUND((ROUND((Source!AF1679*Source!AV1679*Source!I1679),2)),2), 2)</f>
        <v>23.85</v>
      </c>
      <c r="R1934">
        <f>Source!X1679</f>
        <v>526.45000000000005</v>
      </c>
      <c r="S1934">
        <f>ROUND((Source!DO1679/100)*ROUND((ROUND((Source!AF1679*Source!AV1679*Source!I1679),2)),2), 2)</f>
        <v>18.11</v>
      </c>
      <c r="T1934">
        <f>Source!Y1679</f>
        <v>248.1</v>
      </c>
      <c r="U1934">
        <f>ROUND((175/100)*ROUND((ROUND((Source!AE1679*Source!AV1679*Source!I1679),2)),2), 2)</f>
        <v>0.32</v>
      </c>
      <c r="V1934">
        <f>ROUND((160/100)*ROUND(ROUND((ROUND((Source!AE1679*Source!AV1679*Source!I1679),2)*Source!BS1679),2), 2), 2)</f>
        <v>7.6</v>
      </c>
    </row>
    <row r="1935" spans="1:27" x14ac:dyDescent="0.2">
      <c r="D1935" s="30" t="str">
        <f>"Объем: "&amp;Source!I1679&amp;"=5/"&amp;"100"</f>
        <v>Объем: 0,05=5/100</v>
      </c>
    </row>
    <row r="1936" spans="1:27" ht="14.25" x14ac:dyDescent="0.2">
      <c r="A1936" s="26"/>
      <c r="B1936" s="26"/>
      <c r="C1936" s="26"/>
      <c r="D1936" s="26" t="s">
        <v>313</v>
      </c>
      <c r="E1936" s="27"/>
      <c r="F1936" s="10"/>
      <c r="G1936" s="29">
        <f>Source!AO1679</f>
        <v>458.59</v>
      </c>
      <c r="H1936" s="28" t="str">
        <f>Source!DG1679</f>
        <v/>
      </c>
      <c r="I1936" s="10">
        <f>Source!AV1679</f>
        <v>1</v>
      </c>
      <c r="J1936" s="29">
        <f>ROUND((ROUND((Source!AF1679*Source!AV1679*Source!I1679),2)),2)</f>
        <v>22.93</v>
      </c>
      <c r="K1936" s="10">
        <f>IF(Source!BA1679&lt;&gt; 0, Source!BA1679, 1)</f>
        <v>26.39</v>
      </c>
      <c r="L1936" s="29">
        <f>Source!S1679</f>
        <v>605.12</v>
      </c>
      <c r="W1936">
        <f>J1936</f>
        <v>22.93</v>
      </c>
    </row>
    <row r="1937" spans="1:27" ht="14.25" x14ac:dyDescent="0.2">
      <c r="A1937" s="26"/>
      <c r="B1937" s="26"/>
      <c r="C1937" s="26"/>
      <c r="D1937" s="26" t="s">
        <v>322</v>
      </c>
      <c r="E1937" s="27"/>
      <c r="F1937" s="10"/>
      <c r="G1937" s="29">
        <f>Source!AM1679</f>
        <v>9.8699999999999992</v>
      </c>
      <c r="H1937" s="28" t="str">
        <f>Source!DE1679</f>
        <v/>
      </c>
      <c r="I1937" s="10">
        <f>Source!AV1679</f>
        <v>1</v>
      </c>
      <c r="J1937" s="29">
        <f>(ROUND((ROUND(((Source!ET1679)*Source!AV1679*Source!I1679),2)),2)+ROUND((ROUND(((Source!AE1679-(Source!EU1679))*Source!AV1679*Source!I1679),2)),2))</f>
        <v>0.49</v>
      </c>
      <c r="K1937" s="10">
        <f>IF(Source!BB1679&lt;&gt; 0, Source!BB1679, 1)</f>
        <v>14.65</v>
      </c>
      <c r="L1937" s="29">
        <f>Source!Q1679</f>
        <v>7.18</v>
      </c>
    </row>
    <row r="1938" spans="1:27" ht="14.25" x14ac:dyDescent="0.2">
      <c r="A1938" s="26"/>
      <c r="B1938" s="26"/>
      <c r="C1938" s="26"/>
      <c r="D1938" s="26" t="s">
        <v>323</v>
      </c>
      <c r="E1938" s="27"/>
      <c r="F1938" s="10"/>
      <c r="G1938" s="29">
        <f>Source!AN1679</f>
        <v>3.55</v>
      </c>
      <c r="H1938" s="28" t="str">
        <f>Source!DF1679</f>
        <v/>
      </c>
      <c r="I1938" s="10">
        <f>Source!AV1679</f>
        <v>1</v>
      </c>
      <c r="J1938" s="41">
        <f>ROUND((ROUND((Source!AE1679*Source!AV1679*Source!I1679),2)),2)</f>
        <v>0.18</v>
      </c>
      <c r="K1938" s="10">
        <f>IF(Source!BS1679&lt;&gt; 0, Source!BS1679, 1)</f>
        <v>26.39</v>
      </c>
      <c r="L1938" s="41">
        <f>Source!R1679</f>
        <v>4.75</v>
      </c>
      <c r="W1938">
        <f>J1938</f>
        <v>0.18</v>
      </c>
    </row>
    <row r="1939" spans="1:27" ht="14.25" x14ac:dyDescent="0.2">
      <c r="A1939" s="26"/>
      <c r="B1939" s="26"/>
      <c r="C1939" s="26"/>
      <c r="D1939" s="26" t="s">
        <v>324</v>
      </c>
      <c r="E1939" s="27"/>
      <c r="F1939" s="10"/>
      <c r="G1939" s="29">
        <f>Source!AL1679</f>
        <v>195.25</v>
      </c>
      <c r="H1939" s="28" t="str">
        <f>Source!DD1679</f>
        <v/>
      </c>
      <c r="I1939" s="10">
        <f>Source!AW1679</f>
        <v>1</v>
      </c>
      <c r="J1939" s="29">
        <f>ROUND((ROUND((Source!AC1679*Source!AW1679*Source!I1679),2)),2)</f>
        <v>9.76</v>
      </c>
      <c r="K1939" s="10">
        <f>IF(Source!BC1679&lt;&gt; 0, Source!BC1679, 1)</f>
        <v>8.3000000000000007</v>
      </c>
      <c r="L1939" s="29">
        <f>Source!P1679</f>
        <v>81.010000000000005</v>
      </c>
    </row>
    <row r="1940" spans="1:27" ht="28.5" x14ac:dyDescent="0.2">
      <c r="A1940" s="26" t="s">
        <v>118</v>
      </c>
      <c r="B1940" s="26" t="s">
        <v>118</v>
      </c>
      <c r="C1940" s="26" t="str">
        <f>Source!F1680</f>
        <v>9999990001</v>
      </c>
      <c r="D1940" s="26" t="s">
        <v>29</v>
      </c>
      <c r="E1940" s="27" t="str">
        <f>Source!H1680</f>
        <v>т</v>
      </c>
      <c r="F1940" s="10">
        <f>Source!I1680</f>
        <v>-1.4999999999999999E-2</v>
      </c>
      <c r="G1940" s="29">
        <f>Source!AK1680</f>
        <v>0</v>
      </c>
      <c r="H1940" s="31" t="s">
        <v>3</v>
      </c>
      <c r="I1940" s="10">
        <f>Source!AW1680</f>
        <v>1</v>
      </c>
      <c r="J1940" s="29">
        <f>ROUND((ROUND((Source!AC1680*Source!AW1680*Source!I1680),2)),2)+(ROUND((ROUND(((Source!ET1680)*Source!AV1680*Source!I1680),2)),2)+ROUND((ROUND(((Source!AE1680-(Source!EU1680))*Source!AV1680*Source!I1680),2)),2))+ROUND((ROUND((Source!AF1680*Source!AV1680*Source!I1680),2)),2)</f>
        <v>0</v>
      </c>
      <c r="K1940" s="10">
        <f>IF(Source!BC1680&lt;&gt; 0, Source!BC1680, 1)</f>
        <v>1</v>
      </c>
      <c r="L1940" s="29">
        <f>Source!O1680</f>
        <v>0</v>
      </c>
      <c r="Q1940">
        <f>ROUND((Source!DN1680/100)*ROUND((ROUND((Source!AF1680*Source!AV1680*Source!I1680),2)),2), 2)</f>
        <v>0</v>
      </c>
      <c r="R1940">
        <f>Source!X1680</f>
        <v>0</v>
      </c>
      <c r="S1940">
        <f>ROUND((Source!DO1680/100)*ROUND((ROUND((Source!AF1680*Source!AV1680*Source!I1680),2)),2), 2)</f>
        <v>0</v>
      </c>
      <c r="T1940">
        <f>Source!Y1680</f>
        <v>0</v>
      </c>
      <c r="U1940">
        <f>ROUND((175/100)*ROUND((ROUND((Source!AE1680*Source!AV1680*Source!I1680),2)),2), 2)</f>
        <v>0</v>
      </c>
      <c r="V1940">
        <f>ROUND((160/100)*ROUND(ROUND((ROUND((Source!AE1680*Source!AV1680*Source!I1680),2)*Source!BS1680),2), 2), 2)</f>
        <v>0</v>
      </c>
      <c r="X1940">
        <f>IF(Source!BI1680&lt;=1,J1940, 0)</f>
        <v>0</v>
      </c>
      <c r="Y1940">
        <f>IF(Source!BI1680=2,J1940, 0)</f>
        <v>0</v>
      </c>
      <c r="Z1940">
        <f>IF(Source!BI1680=3,J1940, 0)</f>
        <v>0</v>
      </c>
      <c r="AA1940">
        <f>IF(Source!BI1680=4,J1940, 0)</f>
        <v>0</v>
      </c>
    </row>
    <row r="1941" spans="1:27" ht="14.25" x14ac:dyDescent="0.2">
      <c r="A1941" s="26"/>
      <c r="B1941" s="26"/>
      <c r="C1941" s="26"/>
      <c r="D1941" s="26" t="s">
        <v>314</v>
      </c>
      <c r="E1941" s="27" t="s">
        <v>315</v>
      </c>
      <c r="F1941" s="10">
        <f>Source!DN1679</f>
        <v>104</v>
      </c>
      <c r="G1941" s="29"/>
      <c r="H1941" s="28"/>
      <c r="I1941" s="10"/>
      <c r="J1941" s="29">
        <f>SUM(Q1934:Q1940)</f>
        <v>23.85</v>
      </c>
      <c r="K1941" s="10">
        <f>Source!BZ1679</f>
        <v>87</v>
      </c>
      <c r="L1941" s="29">
        <f>SUM(R1934:R1940)</f>
        <v>526.45000000000005</v>
      </c>
    </row>
    <row r="1942" spans="1:27" ht="14.25" x14ac:dyDescent="0.2">
      <c r="A1942" s="26"/>
      <c r="B1942" s="26"/>
      <c r="C1942" s="26"/>
      <c r="D1942" s="26" t="s">
        <v>316</v>
      </c>
      <c r="E1942" s="27" t="s">
        <v>315</v>
      </c>
      <c r="F1942" s="10">
        <f>Source!DO1679</f>
        <v>79</v>
      </c>
      <c r="G1942" s="29"/>
      <c r="H1942" s="28"/>
      <c r="I1942" s="10"/>
      <c r="J1942" s="29">
        <f>SUM(S1934:S1941)</f>
        <v>18.11</v>
      </c>
      <c r="K1942" s="10">
        <f>Source!CA1679</f>
        <v>41</v>
      </c>
      <c r="L1942" s="29">
        <f>SUM(T1934:T1941)</f>
        <v>248.1</v>
      </c>
    </row>
    <row r="1943" spans="1:27" ht="14.25" x14ac:dyDescent="0.2">
      <c r="A1943" s="26"/>
      <c r="B1943" s="26"/>
      <c r="C1943" s="26"/>
      <c r="D1943" s="26" t="s">
        <v>325</v>
      </c>
      <c r="E1943" s="27" t="s">
        <v>315</v>
      </c>
      <c r="F1943" s="10">
        <f>175</f>
        <v>175</v>
      </c>
      <c r="G1943" s="29"/>
      <c r="H1943" s="28"/>
      <c r="I1943" s="10"/>
      <c r="J1943" s="29">
        <f>SUM(U1934:U1942)</f>
        <v>0.32</v>
      </c>
      <c r="K1943" s="10">
        <f>160</f>
        <v>160</v>
      </c>
      <c r="L1943" s="29">
        <f>SUM(V1934:V1942)</f>
        <v>7.6</v>
      </c>
    </row>
    <row r="1944" spans="1:27" ht="14.25" x14ac:dyDescent="0.2">
      <c r="A1944" s="34"/>
      <c r="B1944" s="34"/>
      <c r="C1944" s="34"/>
      <c r="D1944" s="34" t="s">
        <v>317</v>
      </c>
      <c r="E1944" s="35" t="s">
        <v>318</v>
      </c>
      <c r="F1944" s="36">
        <f>Source!AQ1679</f>
        <v>39.5</v>
      </c>
      <c r="G1944" s="37"/>
      <c r="H1944" s="38" t="str">
        <f>Source!DI1679</f>
        <v/>
      </c>
      <c r="I1944" s="36">
        <f>Source!AV1679</f>
        <v>1</v>
      </c>
      <c r="J1944" s="37">
        <f>Source!U1679</f>
        <v>1.9750000000000001</v>
      </c>
      <c r="K1944" s="36"/>
      <c r="L1944" s="37"/>
    </row>
    <row r="1945" spans="1:27" ht="15" x14ac:dyDescent="0.25">
      <c r="A1945" s="39"/>
      <c r="B1945" s="39"/>
      <c r="C1945" s="39"/>
      <c r="D1945" s="40" t="s">
        <v>319</v>
      </c>
      <c r="E1945" s="39"/>
      <c r="F1945" s="39"/>
      <c r="G1945" s="39"/>
      <c r="H1945" s="39"/>
      <c r="I1945" s="76">
        <f>J1936+J1937+J1939+J1941+J1942+J1943+SUM(J1940:J1940)</f>
        <v>75.459999999999994</v>
      </c>
      <c r="J1945" s="76"/>
      <c r="K1945" s="76">
        <f>L1936+L1937+L1939+L1941+L1942+L1943+SUM(L1940:L1940)</f>
        <v>1475.4599999999998</v>
      </c>
      <c r="L1945" s="76"/>
      <c r="O1945" s="32">
        <f>J1936+J1937+J1939+J1941+J1942+J1943+SUM(J1940:J1940)</f>
        <v>75.459999999999994</v>
      </c>
      <c r="P1945" s="32">
        <f>L1936+L1937+L1939+L1941+L1942+L1943+SUM(L1940:L1940)</f>
        <v>1475.4599999999998</v>
      </c>
      <c r="X1945">
        <f>IF(Source!BI1679&lt;=1,J1936+J1937+J1939+J1941+J1942+J1943-0, 0)</f>
        <v>75.459999999999994</v>
      </c>
      <c r="Y1945">
        <f>IF(Source!BI1679=2,J1936+J1937+J1939+J1941+J1942+J1943-0, 0)</f>
        <v>0</v>
      </c>
      <c r="Z1945">
        <f>IF(Source!BI1679=3,J1936+J1937+J1939+J1941+J1942+J1943-0, 0)</f>
        <v>0</v>
      </c>
      <c r="AA1945">
        <f>IF(Source!BI1679=4,J1936+J1937+J1939+J1941+J1942+J1943,0)</f>
        <v>0</v>
      </c>
    </row>
    <row r="1947" spans="1:27" ht="28.5" x14ac:dyDescent="0.2">
      <c r="A1947" s="26">
        <v>3</v>
      </c>
      <c r="B1947" s="26">
        <v>3</v>
      </c>
      <c r="C1947" s="26" t="str">
        <f>Source!F1681</f>
        <v>6.54-9-2</v>
      </c>
      <c r="D1947" s="26" t="s">
        <v>120</v>
      </c>
      <c r="E1947" s="27" t="str">
        <f>Source!H1681</f>
        <v>1 м3</v>
      </c>
      <c r="F1947" s="10">
        <f>Source!I1681</f>
        <v>0.05</v>
      </c>
      <c r="G1947" s="29"/>
      <c r="H1947" s="28"/>
      <c r="I1947" s="10"/>
      <c r="J1947" s="29"/>
      <c r="K1947" s="10"/>
      <c r="L1947" s="29"/>
      <c r="Q1947">
        <f>ROUND((Source!DN1681/100)*ROUND((ROUND((Source!AF1681*Source!AV1681*Source!I1681),2)),2), 2)</f>
        <v>11.49</v>
      </c>
      <c r="R1947">
        <f>Source!X1681</f>
        <v>249.75</v>
      </c>
      <c r="S1947">
        <f>ROUND((Source!DO1681/100)*ROUND((ROUND((Source!AF1681*Source!AV1681*Source!I1681),2)),2), 2)</f>
        <v>9.4600000000000009</v>
      </c>
      <c r="T1947">
        <f>Source!Y1681</f>
        <v>146.28</v>
      </c>
      <c r="U1947">
        <f>ROUND((175/100)*ROUND((ROUND((Source!AE1681*Source!AV1681*Source!I1681),2)),2), 2)</f>
        <v>0.4</v>
      </c>
      <c r="V1947">
        <f>ROUND((160/100)*ROUND(ROUND((ROUND((Source!AE1681*Source!AV1681*Source!I1681),2)*Source!BS1681),2), 2), 2)</f>
        <v>9.7100000000000009</v>
      </c>
    </row>
    <row r="1948" spans="1:27" ht="14.25" x14ac:dyDescent="0.2">
      <c r="A1948" s="26"/>
      <c r="B1948" s="26"/>
      <c r="C1948" s="26"/>
      <c r="D1948" s="26" t="s">
        <v>313</v>
      </c>
      <c r="E1948" s="27"/>
      <c r="F1948" s="10"/>
      <c r="G1948" s="29">
        <f>Source!AO1681</f>
        <v>270.45999999999998</v>
      </c>
      <c r="H1948" s="28" t="str">
        <f>Source!DG1681</f>
        <v/>
      </c>
      <c r="I1948" s="10">
        <f>Source!AV1681</f>
        <v>1</v>
      </c>
      <c r="J1948" s="29">
        <f>ROUND((ROUND((Source!AF1681*Source!AV1681*Source!I1681),2)),2)</f>
        <v>13.52</v>
      </c>
      <c r="K1948" s="10">
        <f>IF(Source!BA1681&lt;&gt; 0, Source!BA1681, 1)</f>
        <v>26.39</v>
      </c>
      <c r="L1948" s="29">
        <f>Source!S1681</f>
        <v>356.79</v>
      </c>
      <c r="W1948">
        <f>J1948</f>
        <v>13.52</v>
      </c>
    </row>
    <row r="1949" spans="1:27" ht="14.25" x14ac:dyDescent="0.2">
      <c r="A1949" s="26"/>
      <c r="B1949" s="26"/>
      <c r="C1949" s="26"/>
      <c r="D1949" s="26" t="s">
        <v>322</v>
      </c>
      <c r="E1949" s="27"/>
      <c r="F1949" s="10"/>
      <c r="G1949" s="29">
        <f>Source!AM1681</f>
        <v>18.57</v>
      </c>
      <c r="H1949" s="28" t="str">
        <f>Source!DE1681</f>
        <v/>
      </c>
      <c r="I1949" s="10">
        <f>Source!AV1681</f>
        <v>1</v>
      </c>
      <c r="J1949" s="29">
        <f>(ROUND((ROUND(((Source!ET1681)*Source!AV1681*Source!I1681),2)),2)+ROUND((ROUND(((Source!AE1681-(Source!EU1681))*Source!AV1681*Source!I1681),2)),2))</f>
        <v>0.93</v>
      </c>
      <c r="K1949" s="10">
        <f>IF(Source!BB1681&lt;&gt; 0, Source!BB1681, 1)</f>
        <v>11.89</v>
      </c>
      <c r="L1949" s="29">
        <f>Source!Q1681</f>
        <v>11.06</v>
      </c>
    </row>
    <row r="1950" spans="1:27" ht="14.25" x14ac:dyDescent="0.2">
      <c r="A1950" s="26"/>
      <c r="B1950" s="26"/>
      <c r="C1950" s="26"/>
      <c r="D1950" s="26" t="s">
        <v>323</v>
      </c>
      <c r="E1950" s="27"/>
      <c r="F1950" s="10"/>
      <c r="G1950" s="29">
        <f>Source!AN1681</f>
        <v>4.66</v>
      </c>
      <c r="H1950" s="28" t="str">
        <f>Source!DF1681</f>
        <v/>
      </c>
      <c r="I1950" s="10">
        <f>Source!AV1681</f>
        <v>1</v>
      </c>
      <c r="J1950" s="41">
        <f>ROUND((ROUND((Source!AE1681*Source!AV1681*Source!I1681),2)),2)</f>
        <v>0.23</v>
      </c>
      <c r="K1950" s="10">
        <f>IF(Source!BS1681&lt;&gt; 0, Source!BS1681, 1)</f>
        <v>26.39</v>
      </c>
      <c r="L1950" s="41">
        <f>Source!R1681</f>
        <v>6.07</v>
      </c>
      <c r="W1950">
        <f>J1950</f>
        <v>0.23</v>
      </c>
    </row>
    <row r="1951" spans="1:27" ht="14.25" x14ac:dyDescent="0.2">
      <c r="A1951" s="26"/>
      <c r="B1951" s="26"/>
      <c r="C1951" s="26"/>
      <c r="D1951" s="26" t="s">
        <v>324</v>
      </c>
      <c r="E1951" s="27"/>
      <c r="F1951" s="10"/>
      <c r="G1951" s="29">
        <f>Source!AL1681</f>
        <v>558.79</v>
      </c>
      <c r="H1951" s="28" t="str">
        <f>Source!DD1681</f>
        <v/>
      </c>
      <c r="I1951" s="10">
        <f>Source!AW1681</f>
        <v>1</v>
      </c>
      <c r="J1951" s="29">
        <f>ROUND((ROUND((Source!AC1681*Source!AW1681*Source!I1681),2)),2)</f>
        <v>27.94</v>
      </c>
      <c r="K1951" s="10">
        <f>IF(Source!BC1681&lt;&gt; 0, Source!BC1681, 1)</f>
        <v>9.44</v>
      </c>
      <c r="L1951" s="29">
        <f>Source!P1681</f>
        <v>263.75</v>
      </c>
    </row>
    <row r="1952" spans="1:27" ht="14.25" x14ac:dyDescent="0.2">
      <c r="A1952" s="26" t="s">
        <v>44</v>
      </c>
      <c r="B1952" s="26" t="s">
        <v>44</v>
      </c>
      <c r="C1952" s="26" t="str">
        <f>Source!F1682</f>
        <v>1.3-2-6</v>
      </c>
      <c r="D1952" s="26" t="s">
        <v>127</v>
      </c>
      <c r="E1952" s="27" t="str">
        <f>Source!H1682</f>
        <v>м3</v>
      </c>
      <c r="F1952" s="10">
        <f>Source!I1682</f>
        <v>5.099999999999999E-2</v>
      </c>
      <c r="G1952" s="29">
        <f>Source!AK1682</f>
        <v>478.96</v>
      </c>
      <c r="H1952" s="31" t="s">
        <v>3</v>
      </c>
      <c r="I1952" s="10">
        <f>Source!AW1682</f>
        <v>1</v>
      </c>
      <c r="J1952" s="29">
        <f>ROUND((ROUND((Source!AC1682*Source!AW1682*Source!I1682),2)),2)+(ROUND((ROUND(((Source!ET1682)*Source!AV1682*Source!I1682),2)),2)+ROUND((ROUND(((Source!AE1682-(Source!EU1682))*Source!AV1682*Source!I1682),2)),2))+ROUND((ROUND((Source!AF1682*Source!AV1682*Source!I1682),2)),2)</f>
        <v>24.43</v>
      </c>
      <c r="K1952" s="10">
        <f>IF(Source!BC1682&lt;&gt; 0, Source!BC1682, 1)</f>
        <v>7.8</v>
      </c>
      <c r="L1952" s="29">
        <f>Source!O1682</f>
        <v>190.55</v>
      </c>
      <c r="Q1952">
        <f>ROUND((Source!DN1682/100)*ROUND((ROUND((Source!AF1682*Source!AV1682*Source!I1682),2)),2), 2)</f>
        <v>0</v>
      </c>
      <c r="R1952">
        <f>Source!X1682</f>
        <v>0</v>
      </c>
      <c r="S1952">
        <f>ROUND((Source!DO1682/100)*ROUND((ROUND((Source!AF1682*Source!AV1682*Source!I1682),2)),2), 2)</f>
        <v>0</v>
      </c>
      <c r="T1952">
        <f>Source!Y1682</f>
        <v>0</v>
      </c>
      <c r="U1952">
        <f>ROUND((175/100)*ROUND((ROUND((Source!AE1682*Source!AV1682*Source!I1682),2)),2), 2)</f>
        <v>0</v>
      </c>
      <c r="V1952">
        <f>ROUND((160/100)*ROUND(ROUND((ROUND((Source!AE1682*Source!AV1682*Source!I1682),2)*Source!BS1682),2), 2), 2)</f>
        <v>0</v>
      </c>
      <c r="X1952">
        <f>IF(Source!BI1682&lt;=1,J1952, 0)</f>
        <v>24.43</v>
      </c>
      <c r="Y1952">
        <f>IF(Source!BI1682=2,J1952, 0)</f>
        <v>0</v>
      </c>
      <c r="Z1952">
        <f>IF(Source!BI1682=3,J1952, 0)</f>
        <v>0</v>
      </c>
      <c r="AA1952">
        <f>IF(Source!BI1682=4,J1952, 0)</f>
        <v>0</v>
      </c>
    </row>
    <row r="1953" spans="1:27" ht="14.25" x14ac:dyDescent="0.2">
      <c r="A1953" s="26"/>
      <c r="B1953" s="26"/>
      <c r="C1953" s="26"/>
      <c r="D1953" s="26" t="s">
        <v>314</v>
      </c>
      <c r="E1953" s="27" t="s">
        <v>315</v>
      </c>
      <c r="F1953" s="10">
        <f>Source!DN1681</f>
        <v>85</v>
      </c>
      <c r="G1953" s="29"/>
      <c r="H1953" s="28"/>
      <c r="I1953" s="10"/>
      <c r="J1953" s="29">
        <f>SUM(Q1947:Q1952)</f>
        <v>11.49</v>
      </c>
      <c r="K1953" s="10">
        <f>Source!BZ1681</f>
        <v>70</v>
      </c>
      <c r="L1953" s="29">
        <f>SUM(R1947:R1952)</f>
        <v>249.75</v>
      </c>
    </row>
    <row r="1954" spans="1:27" ht="14.25" x14ac:dyDescent="0.2">
      <c r="A1954" s="26"/>
      <c r="B1954" s="26"/>
      <c r="C1954" s="26"/>
      <c r="D1954" s="26" t="s">
        <v>316</v>
      </c>
      <c r="E1954" s="27" t="s">
        <v>315</v>
      </c>
      <c r="F1954" s="10">
        <f>Source!DO1681</f>
        <v>70</v>
      </c>
      <c r="G1954" s="29"/>
      <c r="H1954" s="28"/>
      <c r="I1954" s="10"/>
      <c r="J1954" s="29">
        <f>SUM(S1947:S1953)</f>
        <v>9.4600000000000009</v>
      </c>
      <c r="K1954" s="10">
        <f>Source!CA1681</f>
        <v>41</v>
      </c>
      <c r="L1954" s="29">
        <f>SUM(T1947:T1953)</f>
        <v>146.28</v>
      </c>
    </row>
    <row r="1955" spans="1:27" ht="14.25" x14ac:dyDescent="0.2">
      <c r="A1955" s="26"/>
      <c r="B1955" s="26"/>
      <c r="C1955" s="26"/>
      <c r="D1955" s="26" t="s">
        <v>325</v>
      </c>
      <c r="E1955" s="27" t="s">
        <v>315</v>
      </c>
      <c r="F1955" s="10">
        <f>175</f>
        <v>175</v>
      </c>
      <c r="G1955" s="29"/>
      <c r="H1955" s="28"/>
      <c r="I1955" s="10"/>
      <c r="J1955" s="29">
        <f>SUM(U1947:U1954)</f>
        <v>0.4</v>
      </c>
      <c r="K1955" s="10">
        <f>160</f>
        <v>160</v>
      </c>
      <c r="L1955" s="29">
        <f>SUM(V1947:V1954)</f>
        <v>9.7100000000000009</v>
      </c>
    </row>
    <row r="1956" spans="1:27" ht="14.25" x14ac:dyDescent="0.2">
      <c r="A1956" s="34"/>
      <c r="B1956" s="34"/>
      <c r="C1956" s="34"/>
      <c r="D1956" s="34" t="s">
        <v>317</v>
      </c>
      <c r="E1956" s="35" t="s">
        <v>318</v>
      </c>
      <c r="F1956" s="36">
        <f>Source!AQ1681</f>
        <v>24.61</v>
      </c>
      <c r="G1956" s="37"/>
      <c r="H1956" s="38" t="str">
        <f>Source!DI1681</f>
        <v/>
      </c>
      <c r="I1956" s="36">
        <f>Source!AV1681</f>
        <v>1</v>
      </c>
      <c r="J1956" s="37">
        <f>Source!U1681</f>
        <v>1.2305000000000001</v>
      </c>
      <c r="K1956" s="36"/>
      <c r="L1956" s="37"/>
    </row>
    <row r="1957" spans="1:27" ht="15" x14ac:dyDescent="0.25">
      <c r="A1957" s="39"/>
      <c r="B1957" s="39"/>
      <c r="C1957" s="39"/>
      <c r="D1957" s="40" t="s">
        <v>319</v>
      </c>
      <c r="E1957" s="39"/>
      <c r="F1957" s="39"/>
      <c r="G1957" s="39"/>
      <c r="H1957" s="39"/>
      <c r="I1957" s="76">
        <f>J1948+J1949+J1951+J1953+J1954+J1955+SUM(J1952:J1952)</f>
        <v>88.17</v>
      </c>
      <c r="J1957" s="76"/>
      <c r="K1957" s="76">
        <f>L1948+L1949+L1951+L1953+L1954+L1955+SUM(L1952:L1952)</f>
        <v>1227.8900000000001</v>
      </c>
      <c r="L1957" s="76"/>
      <c r="O1957" s="32">
        <f>J1948+J1949+J1951+J1953+J1954+J1955+SUM(J1952:J1952)</f>
        <v>88.17</v>
      </c>
      <c r="P1957" s="32">
        <f>L1948+L1949+L1951+L1953+L1954+L1955+SUM(L1952:L1952)</f>
        <v>1227.8900000000001</v>
      </c>
      <c r="X1957">
        <f>IF(Source!BI1681&lt;=1,J1948+J1949+J1951+J1953+J1954+J1955-0, 0)</f>
        <v>63.74</v>
      </c>
      <c r="Y1957">
        <f>IF(Source!BI1681=2,J1948+J1949+J1951+J1953+J1954+J1955-0, 0)</f>
        <v>0</v>
      </c>
      <c r="Z1957">
        <f>IF(Source!BI1681=3,J1948+J1949+J1951+J1953+J1954+J1955-0, 0)</f>
        <v>0</v>
      </c>
      <c r="AA1957">
        <f>IF(Source!BI1681=4,J1948+J1949+J1951+J1953+J1954+J1955,0)</f>
        <v>0</v>
      </c>
    </row>
    <row r="1959" spans="1:27" ht="28.5" x14ac:dyDescent="0.2">
      <c r="A1959" s="26">
        <v>4</v>
      </c>
      <c r="B1959" s="26">
        <v>4</v>
      </c>
      <c r="C1959" s="26" t="str">
        <f>Source!F1683</f>
        <v>6.58-2-1</v>
      </c>
      <c r="D1959" s="26" t="s">
        <v>40</v>
      </c>
      <c r="E1959" s="27" t="str">
        <f>Source!H1683</f>
        <v>100 м2</v>
      </c>
      <c r="F1959" s="10">
        <f>Source!I1683</f>
        <v>0.8448</v>
      </c>
      <c r="G1959" s="29"/>
      <c r="H1959" s="28"/>
      <c r="I1959" s="10"/>
      <c r="J1959" s="29"/>
      <c r="K1959" s="10"/>
      <c r="L1959" s="29"/>
      <c r="Q1959">
        <f>ROUND((Source!DN1683/100)*ROUND((ROUND((Source!AF1683*Source!AV1683*Source!I1683),2)),2), 2)</f>
        <v>129.31</v>
      </c>
      <c r="R1959">
        <f>Source!X1683</f>
        <v>2985.98</v>
      </c>
      <c r="S1959">
        <f>ROUND((Source!DO1683/100)*ROUND((ROUND((Source!AF1683*Source!AV1683*Source!I1683),2)),2), 2)</f>
        <v>88.9</v>
      </c>
      <c r="T1959">
        <f>Source!Y1683</f>
        <v>1748.93</v>
      </c>
      <c r="U1959">
        <f>ROUND((175/100)*ROUND((ROUND((Source!AE1683*Source!AV1683*Source!I1683),2)),2), 2)</f>
        <v>0</v>
      </c>
      <c r="V1959">
        <f>ROUND((160/100)*ROUND(ROUND((ROUND((Source!AE1683*Source!AV1683*Source!I1683),2)*Source!BS1683),2), 2), 2)</f>
        <v>0</v>
      </c>
    </row>
    <row r="1960" spans="1:27" x14ac:dyDescent="0.2">
      <c r="D1960" s="30" t="str">
        <f>"Объем: "&amp;Source!I1683&amp;"=84,48/"&amp;"100"</f>
        <v>Объем: 0,8448=84,48/100</v>
      </c>
    </row>
    <row r="1961" spans="1:27" ht="14.25" x14ac:dyDescent="0.2">
      <c r="A1961" s="26"/>
      <c r="B1961" s="26"/>
      <c r="C1961" s="26"/>
      <c r="D1961" s="26" t="s">
        <v>313</v>
      </c>
      <c r="E1961" s="27"/>
      <c r="F1961" s="10"/>
      <c r="G1961" s="29">
        <f>Source!AO1683</f>
        <v>191.34</v>
      </c>
      <c r="H1961" s="28" t="str">
        <f>Source!DG1683</f>
        <v/>
      </c>
      <c r="I1961" s="10">
        <f>Source!AV1683</f>
        <v>1</v>
      </c>
      <c r="J1961" s="29">
        <f>ROUND((ROUND((Source!AF1683*Source!AV1683*Source!I1683),2)),2)</f>
        <v>161.63999999999999</v>
      </c>
      <c r="K1961" s="10">
        <f>IF(Source!BA1683&lt;&gt; 0, Source!BA1683, 1)</f>
        <v>26.39</v>
      </c>
      <c r="L1961" s="29">
        <f>Source!S1683</f>
        <v>4265.68</v>
      </c>
      <c r="W1961">
        <f>J1961</f>
        <v>161.63999999999999</v>
      </c>
    </row>
    <row r="1962" spans="1:27" ht="28.5" x14ac:dyDescent="0.2">
      <c r="A1962" s="26" t="s">
        <v>130</v>
      </c>
      <c r="B1962" s="26" t="s">
        <v>130</v>
      </c>
      <c r="C1962" s="26" t="str">
        <f>Source!F1684</f>
        <v>9999990001</v>
      </c>
      <c r="D1962" s="26" t="s">
        <v>29</v>
      </c>
      <c r="E1962" s="27" t="str">
        <f>Source!H1684</f>
        <v>т</v>
      </c>
      <c r="F1962" s="10">
        <f>Source!I1684</f>
        <v>-0.86169600000000002</v>
      </c>
      <c r="G1962" s="29">
        <f>Source!AK1684</f>
        <v>0</v>
      </c>
      <c r="H1962" s="31" t="s">
        <v>3</v>
      </c>
      <c r="I1962" s="10">
        <f>Source!AW1684</f>
        <v>1</v>
      </c>
      <c r="J1962" s="29">
        <f>ROUND((ROUND((Source!AC1684*Source!AW1684*Source!I1684),2)),2)+(ROUND((ROUND(((Source!ET1684)*Source!AV1684*Source!I1684),2)),2)+ROUND((ROUND(((Source!AE1684-(Source!EU1684))*Source!AV1684*Source!I1684),2)),2))+ROUND((ROUND((Source!AF1684*Source!AV1684*Source!I1684),2)),2)</f>
        <v>0</v>
      </c>
      <c r="K1962" s="10">
        <f>IF(Source!BC1684&lt;&gt; 0, Source!BC1684, 1)</f>
        <v>1</v>
      </c>
      <c r="L1962" s="29">
        <f>Source!O1684</f>
        <v>0</v>
      </c>
      <c r="Q1962">
        <f>ROUND((Source!DN1684/100)*ROUND((ROUND((Source!AF1684*Source!AV1684*Source!I1684),2)),2), 2)</f>
        <v>0</v>
      </c>
      <c r="R1962">
        <f>Source!X1684</f>
        <v>0</v>
      </c>
      <c r="S1962">
        <f>ROUND((Source!DO1684/100)*ROUND((ROUND((Source!AF1684*Source!AV1684*Source!I1684),2)),2), 2)</f>
        <v>0</v>
      </c>
      <c r="T1962">
        <f>Source!Y1684</f>
        <v>0</v>
      </c>
      <c r="U1962">
        <f>ROUND((175/100)*ROUND((ROUND((Source!AE1684*Source!AV1684*Source!I1684),2)),2), 2)</f>
        <v>0</v>
      </c>
      <c r="V1962">
        <f>ROUND((160/100)*ROUND(ROUND((ROUND((Source!AE1684*Source!AV1684*Source!I1684),2)*Source!BS1684),2), 2), 2)</f>
        <v>0</v>
      </c>
      <c r="X1962">
        <f>IF(Source!BI1684&lt;=1,J1962, 0)</f>
        <v>0</v>
      </c>
      <c r="Y1962">
        <f>IF(Source!BI1684=2,J1962, 0)</f>
        <v>0</v>
      </c>
      <c r="Z1962">
        <f>IF(Source!BI1684=3,J1962, 0)</f>
        <v>0</v>
      </c>
      <c r="AA1962">
        <f>IF(Source!BI1684=4,J1962, 0)</f>
        <v>0</v>
      </c>
    </row>
    <row r="1963" spans="1:27" ht="14.25" x14ac:dyDescent="0.2">
      <c r="A1963" s="26"/>
      <c r="B1963" s="26"/>
      <c r="C1963" s="26"/>
      <c r="D1963" s="26" t="s">
        <v>314</v>
      </c>
      <c r="E1963" s="27" t="s">
        <v>315</v>
      </c>
      <c r="F1963" s="10">
        <f>Source!DN1683</f>
        <v>80</v>
      </c>
      <c r="G1963" s="29"/>
      <c r="H1963" s="28"/>
      <c r="I1963" s="10"/>
      <c r="J1963" s="29">
        <f>SUM(Q1959:Q1962)</f>
        <v>129.31</v>
      </c>
      <c r="K1963" s="10">
        <f>Source!BZ1683</f>
        <v>70</v>
      </c>
      <c r="L1963" s="29">
        <f>SUM(R1959:R1962)</f>
        <v>2985.98</v>
      </c>
    </row>
    <row r="1964" spans="1:27" ht="14.25" x14ac:dyDescent="0.2">
      <c r="A1964" s="26"/>
      <c r="B1964" s="26"/>
      <c r="C1964" s="26"/>
      <c r="D1964" s="26" t="s">
        <v>316</v>
      </c>
      <c r="E1964" s="27" t="s">
        <v>315</v>
      </c>
      <c r="F1964" s="10">
        <f>Source!DO1683</f>
        <v>55</v>
      </c>
      <c r="G1964" s="29"/>
      <c r="H1964" s="28"/>
      <c r="I1964" s="10"/>
      <c r="J1964" s="29">
        <f>SUM(S1959:S1963)</f>
        <v>88.9</v>
      </c>
      <c r="K1964" s="10">
        <f>Source!CA1683</f>
        <v>41</v>
      </c>
      <c r="L1964" s="29">
        <f>SUM(T1959:T1963)</f>
        <v>1748.93</v>
      </c>
    </row>
    <row r="1965" spans="1:27" ht="14.25" x14ac:dyDescent="0.2">
      <c r="A1965" s="34"/>
      <c r="B1965" s="34"/>
      <c r="C1965" s="34"/>
      <c r="D1965" s="34" t="s">
        <v>317</v>
      </c>
      <c r="E1965" s="35" t="s">
        <v>318</v>
      </c>
      <c r="F1965" s="36">
        <f>Source!AQ1683</f>
        <v>17.41</v>
      </c>
      <c r="G1965" s="37"/>
      <c r="H1965" s="38" t="str">
        <f>Source!DI1683</f>
        <v/>
      </c>
      <c r="I1965" s="36">
        <f>Source!AV1683</f>
        <v>1</v>
      </c>
      <c r="J1965" s="37">
        <f>Source!U1683</f>
        <v>14.707967999999999</v>
      </c>
      <c r="K1965" s="36"/>
      <c r="L1965" s="37"/>
    </row>
    <row r="1966" spans="1:27" ht="15" x14ac:dyDescent="0.25">
      <c r="A1966" s="39"/>
      <c r="B1966" s="39"/>
      <c r="C1966" s="39"/>
      <c r="D1966" s="40" t="s">
        <v>319</v>
      </c>
      <c r="E1966" s="39"/>
      <c r="F1966" s="39"/>
      <c r="G1966" s="39"/>
      <c r="H1966" s="39"/>
      <c r="I1966" s="76">
        <f>J1961+J1963+J1964+SUM(J1962:J1962)</f>
        <v>379.85</v>
      </c>
      <c r="J1966" s="76"/>
      <c r="K1966" s="76">
        <f>L1961+L1963+L1964+SUM(L1962:L1962)</f>
        <v>9000.59</v>
      </c>
      <c r="L1966" s="76"/>
      <c r="O1966" s="32">
        <f>J1961+J1963+J1964+SUM(J1962:J1962)</f>
        <v>379.85</v>
      </c>
      <c r="P1966" s="32">
        <f>L1961+L1963+L1964+SUM(L1962:L1962)</f>
        <v>9000.59</v>
      </c>
      <c r="X1966">
        <f>IF(Source!BI1683&lt;=1,J1961+J1963+J1964-0, 0)</f>
        <v>379.85</v>
      </c>
      <c r="Y1966">
        <f>IF(Source!BI1683=2,J1961+J1963+J1964-0, 0)</f>
        <v>0</v>
      </c>
      <c r="Z1966">
        <f>IF(Source!BI1683=3,J1961+J1963+J1964-0, 0)</f>
        <v>0</v>
      </c>
      <c r="AA1966">
        <f>IF(Source!BI1683=4,J1961+J1963+J1964,0)</f>
        <v>0</v>
      </c>
    </row>
    <row r="1968" spans="1:27" ht="57" x14ac:dyDescent="0.2">
      <c r="A1968" s="26">
        <v>5</v>
      </c>
      <c r="B1968" s="26">
        <v>5</v>
      </c>
      <c r="C1968" s="26" t="str">
        <f>Source!F1685</f>
        <v>3.12-3-4</v>
      </c>
      <c r="D1968" s="26" t="s">
        <v>132</v>
      </c>
      <c r="E1968" s="27" t="str">
        <f>Source!H1685</f>
        <v>100 м2</v>
      </c>
      <c r="F1968" s="10">
        <f>Source!I1685</f>
        <v>0.8448</v>
      </c>
      <c r="G1968" s="29"/>
      <c r="H1968" s="28"/>
      <c r="I1968" s="10"/>
      <c r="J1968" s="29"/>
      <c r="K1968" s="10"/>
      <c r="L1968" s="29"/>
      <c r="Q1968">
        <f>ROUND((Source!DN1685/100)*ROUND((ROUND((Source!AF1685*Source!AV1685*Source!I1685),2)),2), 2)</f>
        <v>696.16</v>
      </c>
      <c r="R1968">
        <f>Source!X1685</f>
        <v>15368.5</v>
      </c>
      <c r="S1968">
        <f>ROUND((Source!DO1685/100)*ROUND((ROUND((Source!AF1685*Source!AV1685*Source!I1685),2)),2), 2)</f>
        <v>528.80999999999995</v>
      </c>
      <c r="T1968">
        <f>Source!Y1685</f>
        <v>7242.63</v>
      </c>
      <c r="U1968">
        <f>ROUND((175/100)*ROUND((ROUND((Source!AE1685*Source!AV1685*Source!I1685),2)),2), 2)</f>
        <v>131.34</v>
      </c>
      <c r="V1968">
        <f>ROUND((160/100)*ROUND(ROUND((ROUND((Source!AE1685*Source!AV1685*Source!I1685),2)*Source!BS1685),2), 2), 2)</f>
        <v>3168.91</v>
      </c>
    </row>
    <row r="1969" spans="1:27" x14ac:dyDescent="0.2">
      <c r="D1969" s="30" t="str">
        <f>"Объем: "&amp;Source!I1685&amp;"=84,48/"&amp;"100"</f>
        <v>Объем: 0,8448=84,48/100</v>
      </c>
    </row>
    <row r="1970" spans="1:27" ht="14.25" x14ac:dyDescent="0.2">
      <c r="A1970" s="26"/>
      <c r="B1970" s="26"/>
      <c r="C1970" s="26"/>
      <c r="D1970" s="26" t="s">
        <v>313</v>
      </c>
      <c r="E1970" s="27"/>
      <c r="F1970" s="10"/>
      <c r="G1970" s="29">
        <f>Source!AO1685</f>
        <v>689</v>
      </c>
      <c r="H1970" s="28" t="str">
        <f>Source!DG1685</f>
        <v>)*1,15</v>
      </c>
      <c r="I1970" s="10">
        <f>Source!AV1685</f>
        <v>1</v>
      </c>
      <c r="J1970" s="29">
        <f>ROUND((ROUND((Source!AF1685*Source!AV1685*Source!I1685),2)),2)</f>
        <v>669.38</v>
      </c>
      <c r="K1970" s="10">
        <f>IF(Source!BA1685&lt;&gt; 0, Source!BA1685, 1)</f>
        <v>26.39</v>
      </c>
      <c r="L1970" s="29">
        <f>Source!S1685</f>
        <v>17664.939999999999</v>
      </c>
      <c r="W1970">
        <f>J1970</f>
        <v>669.38</v>
      </c>
    </row>
    <row r="1971" spans="1:27" ht="14.25" x14ac:dyDescent="0.2">
      <c r="A1971" s="26"/>
      <c r="B1971" s="26"/>
      <c r="C1971" s="26"/>
      <c r="D1971" s="26" t="s">
        <v>322</v>
      </c>
      <c r="E1971" s="27"/>
      <c r="F1971" s="10"/>
      <c r="G1971" s="29">
        <f>Source!AM1685</f>
        <v>267.17</v>
      </c>
      <c r="H1971" s="28" t="str">
        <f>Source!DE1685</f>
        <v>)*1,25</v>
      </c>
      <c r="I1971" s="10">
        <f>Source!AV1685</f>
        <v>1</v>
      </c>
      <c r="J1971" s="29">
        <f>(ROUND((ROUND((((Source!ET1685*1.25))*Source!AV1685*Source!I1685),2)),2)+ROUND((ROUND(((Source!AE1685-((Source!EU1685*1.25)))*Source!AV1685*Source!I1685),2)),2))</f>
        <v>282.13</v>
      </c>
      <c r="K1971" s="10">
        <f>IF(Source!BB1685&lt;&gt; 0, Source!BB1685, 1)</f>
        <v>12.18</v>
      </c>
      <c r="L1971" s="29">
        <f>Source!Q1685</f>
        <v>3436.34</v>
      </c>
    </row>
    <row r="1972" spans="1:27" ht="14.25" x14ac:dyDescent="0.2">
      <c r="A1972" s="26"/>
      <c r="B1972" s="26"/>
      <c r="C1972" s="26"/>
      <c r="D1972" s="26" t="s">
        <v>323</v>
      </c>
      <c r="E1972" s="27"/>
      <c r="F1972" s="10"/>
      <c r="G1972" s="29">
        <f>Source!AN1685</f>
        <v>71.069999999999993</v>
      </c>
      <c r="H1972" s="28" t="str">
        <f>Source!DF1685</f>
        <v>)*1,25</v>
      </c>
      <c r="I1972" s="10">
        <f>Source!AV1685</f>
        <v>1</v>
      </c>
      <c r="J1972" s="41">
        <f>ROUND((ROUND((Source!AE1685*Source!AV1685*Source!I1685),2)),2)</f>
        <v>75.05</v>
      </c>
      <c r="K1972" s="10">
        <f>IF(Source!BS1685&lt;&gt; 0, Source!BS1685, 1)</f>
        <v>26.39</v>
      </c>
      <c r="L1972" s="41">
        <f>Source!R1685</f>
        <v>1980.57</v>
      </c>
      <c r="W1972">
        <f>J1972</f>
        <v>75.05</v>
      </c>
    </row>
    <row r="1973" spans="1:27" ht="14.25" x14ac:dyDescent="0.2">
      <c r="A1973" s="26"/>
      <c r="B1973" s="26"/>
      <c r="C1973" s="26"/>
      <c r="D1973" s="26" t="s">
        <v>324</v>
      </c>
      <c r="E1973" s="27"/>
      <c r="F1973" s="10"/>
      <c r="G1973" s="29">
        <f>Source!AL1685</f>
        <v>705.14</v>
      </c>
      <c r="H1973" s="28" t="str">
        <f>Source!DD1685</f>
        <v/>
      </c>
      <c r="I1973" s="10">
        <f>Source!AW1685</f>
        <v>1</v>
      </c>
      <c r="J1973" s="29">
        <f>ROUND((ROUND((Source!AC1685*Source!AW1685*Source!I1685),2)),2)</f>
        <v>595.70000000000005</v>
      </c>
      <c r="K1973" s="10">
        <f>IF(Source!BC1685&lt;&gt; 0, Source!BC1685, 1)</f>
        <v>3.7</v>
      </c>
      <c r="L1973" s="29">
        <f>Source!P1685</f>
        <v>2204.09</v>
      </c>
    </row>
    <row r="1974" spans="1:27" ht="199.5" x14ac:dyDescent="0.2">
      <c r="A1974" s="26" t="s">
        <v>141</v>
      </c>
      <c r="B1974" s="26" t="s">
        <v>141</v>
      </c>
      <c r="C1974" s="26" t="str">
        <f>Source!F1686</f>
        <v>1.1-1-1312</v>
      </c>
      <c r="D1974" s="26" t="s">
        <v>282</v>
      </c>
      <c r="E1974" s="27" t="str">
        <f>Source!H1686</f>
        <v>м2</v>
      </c>
      <c r="F1974" s="10">
        <f>Source!I1686</f>
        <v>114.048</v>
      </c>
      <c r="G1974" s="29">
        <f>Source!AK1686</f>
        <v>25.09</v>
      </c>
      <c r="H1974" s="31" t="s">
        <v>3</v>
      </c>
      <c r="I1974" s="10">
        <f>Source!AW1686</f>
        <v>1</v>
      </c>
      <c r="J1974" s="29">
        <f>ROUND((ROUND((Source!AC1686*Source!AW1686*Source!I1686),2)),2)+(ROUND((ROUND(((Source!ET1686)*Source!AV1686*Source!I1686),2)),2)+ROUND((ROUND(((Source!AE1686-(Source!EU1686))*Source!AV1686*Source!I1686),2)),2))+ROUND((ROUND((Source!AF1686*Source!AV1686*Source!I1686),2)),2)</f>
        <v>2861.46</v>
      </c>
      <c r="K1974" s="10">
        <f>IF(Source!BC1686&lt;&gt; 0, Source!BC1686, 1)</f>
        <v>10.5</v>
      </c>
      <c r="L1974" s="29">
        <f>Source!O1686</f>
        <v>30045.33</v>
      </c>
      <c r="Q1974">
        <f>ROUND((Source!DN1686/100)*ROUND((ROUND((Source!AF1686*Source!AV1686*Source!I1686),2)),2), 2)</f>
        <v>0</v>
      </c>
      <c r="R1974">
        <f>Source!X1686</f>
        <v>0</v>
      </c>
      <c r="S1974">
        <f>ROUND((Source!DO1686/100)*ROUND((ROUND((Source!AF1686*Source!AV1686*Source!I1686),2)),2), 2)</f>
        <v>0</v>
      </c>
      <c r="T1974">
        <f>Source!Y1686</f>
        <v>0</v>
      </c>
      <c r="U1974">
        <f>ROUND((175/100)*ROUND((ROUND((Source!AE1686*Source!AV1686*Source!I1686),2)),2), 2)</f>
        <v>0</v>
      </c>
      <c r="V1974">
        <f>ROUND((160/100)*ROUND(ROUND((ROUND((Source!AE1686*Source!AV1686*Source!I1686),2)*Source!BS1686),2), 2), 2)</f>
        <v>0</v>
      </c>
      <c r="X1974">
        <f>IF(Source!BI1686&lt;=1,J1974, 0)</f>
        <v>2861.46</v>
      </c>
      <c r="Y1974">
        <f>IF(Source!BI1686=2,J1974, 0)</f>
        <v>0</v>
      </c>
      <c r="Z1974">
        <f>IF(Source!BI1686=3,J1974, 0)</f>
        <v>0</v>
      </c>
      <c r="AA1974">
        <f>IF(Source!BI1686=4,J1974, 0)</f>
        <v>0</v>
      </c>
    </row>
    <row r="1975" spans="1:27" ht="228" x14ac:dyDescent="0.2">
      <c r="A1975" s="26" t="s">
        <v>145</v>
      </c>
      <c r="B1975" s="26" t="s">
        <v>145</v>
      </c>
      <c r="C1975" s="26" t="str">
        <f>Source!F1687</f>
        <v>1.1-1-1313</v>
      </c>
      <c r="D1975" s="26" t="s">
        <v>283</v>
      </c>
      <c r="E1975" s="27" t="str">
        <f>Source!H1687</f>
        <v>м2</v>
      </c>
      <c r="F1975" s="10">
        <f>Source!I1687</f>
        <v>111.76703999999998</v>
      </c>
      <c r="G1975" s="29">
        <f>Source!AK1687</f>
        <v>23.06</v>
      </c>
      <c r="H1975" s="31" t="s">
        <v>3</v>
      </c>
      <c r="I1975" s="10">
        <f>Source!AW1687</f>
        <v>1</v>
      </c>
      <c r="J1975" s="29">
        <f>ROUND((ROUND((Source!AC1687*Source!AW1687*Source!I1687),2)),2)+(ROUND((ROUND(((Source!ET1687)*Source!AV1687*Source!I1687),2)),2)+ROUND((ROUND(((Source!AE1687-(Source!EU1687))*Source!AV1687*Source!I1687),2)),2))+ROUND((ROUND((Source!AF1687*Source!AV1687*Source!I1687),2)),2)</f>
        <v>2577.35</v>
      </c>
      <c r="K1975" s="10">
        <f>IF(Source!BC1687&lt;&gt; 0, Source!BC1687, 1)</f>
        <v>10.74</v>
      </c>
      <c r="L1975" s="29">
        <f>Source!O1687</f>
        <v>27680.74</v>
      </c>
      <c r="Q1975">
        <f>ROUND((Source!DN1687/100)*ROUND((ROUND((Source!AF1687*Source!AV1687*Source!I1687),2)),2), 2)</f>
        <v>0</v>
      </c>
      <c r="R1975">
        <f>Source!X1687</f>
        <v>0</v>
      </c>
      <c r="S1975">
        <f>ROUND((Source!DO1687/100)*ROUND((ROUND((Source!AF1687*Source!AV1687*Source!I1687),2)),2), 2)</f>
        <v>0</v>
      </c>
      <c r="T1975">
        <f>Source!Y1687</f>
        <v>0</v>
      </c>
      <c r="U1975">
        <f>ROUND((175/100)*ROUND((ROUND((Source!AE1687*Source!AV1687*Source!I1687),2)),2), 2)</f>
        <v>0</v>
      </c>
      <c r="V1975">
        <f>ROUND((160/100)*ROUND(ROUND((ROUND((Source!AE1687*Source!AV1687*Source!I1687),2)*Source!BS1687),2), 2), 2)</f>
        <v>0</v>
      </c>
      <c r="X1975">
        <f>IF(Source!BI1687&lt;=1,J1975, 0)</f>
        <v>2577.35</v>
      </c>
      <c r="Y1975">
        <f>IF(Source!BI1687=2,J1975, 0)</f>
        <v>0</v>
      </c>
      <c r="Z1975">
        <f>IF(Source!BI1687=3,J1975, 0)</f>
        <v>0</v>
      </c>
      <c r="AA1975">
        <f>IF(Source!BI1687=4,J1975, 0)</f>
        <v>0</v>
      </c>
    </row>
    <row r="1976" spans="1:27" ht="14.25" x14ac:dyDescent="0.2">
      <c r="A1976" s="26"/>
      <c r="B1976" s="26"/>
      <c r="C1976" s="26"/>
      <c r="D1976" s="26" t="s">
        <v>314</v>
      </c>
      <c r="E1976" s="27" t="s">
        <v>315</v>
      </c>
      <c r="F1976" s="10">
        <f>Source!DN1685</f>
        <v>104</v>
      </c>
      <c r="G1976" s="29"/>
      <c r="H1976" s="28"/>
      <c r="I1976" s="10"/>
      <c r="J1976" s="29">
        <f>SUM(Q1968:Q1975)</f>
        <v>696.16</v>
      </c>
      <c r="K1976" s="10">
        <f>Source!BZ1685</f>
        <v>87</v>
      </c>
      <c r="L1976" s="29">
        <f>SUM(R1968:R1975)</f>
        <v>15368.5</v>
      </c>
    </row>
    <row r="1977" spans="1:27" ht="14.25" x14ac:dyDescent="0.2">
      <c r="A1977" s="26"/>
      <c r="B1977" s="26"/>
      <c r="C1977" s="26"/>
      <c r="D1977" s="26" t="s">
        <v>316</v>
      </c>
      <c r="E1977" s="27" t="s">
        <v>315</v>
      </c>
      <c r="F1977" s="10">
        <f>Source!DO1685</f>
        <v>79</v>
      </c>
      <c r="G1977" s="29"/>
      <c r="H1977" s="28"/>
      <c r="I1977" s="10"/>
      <c r="J1977" s="29">
        <f>SUM(S1968:S1976)</f>
        <v>528.80999999999995</v>
      </c>
      <c r="K1977" s="10">
        <f>Source!CA1685</f>
        <v>41</v>
      </c>
      <c r="L1977" s="29">
        <f>SUM(T1968:T1976)</f>
        <v>7242.63</v>
      </c>
    </row>
    <row r="1978" spans="1:27" ht="14.25" x14ac:dyDescent="0.2">
      <c r="A1978" s="26"/>
      <c r="B1978" s="26"/>
      <c r="C1978" s="26"/>
      <c r="D1978" s="26" t="s">
        <v>325</v>
      </c>
      <c r="E1978" s="27" t="s">
        <v>315</v>
      </c>
      <c r="F1978" s="10">
        <f>175</f>
        <v>175</v>
      </c>
      <c r="G1978" s="29"/>
      <c r="H1978" s="28"/>
      <c r="I1978" s="10"/>
      <c r="J1978" s="29">
        <f>SUM(U1968:U1977)</f>
        <v>131.34</v>
      </c>
      <c r="K1978" s="10">
        <f>160</f>
        <v>160</v>
      </c>
      <c r="L1978" s="29">
        <f>SUM(V1968:V1977)</f>
        <v>3168.91</v>
      </c>
    </row>
    <row r="1979" spans="1:27" ht="14.25" x14ac:dyDescent="0.2">
      <c r="A1979" s="34"/>
      <c r="B1979" s="34"/>
      <c r="C1979" s="34"/>
      <c r="D1979" s="34" t="s">
        <v>317</v>
      </c>
      <c r="E1979" s="35" t="s">
        <v>318</v>
      </c>
      <c r="F1979" s="36">
        <f>Source!AQ1685</f>
        <v>53</v>
      </c>
      <c r="G1979" s="37"/>
      <c r="H1979" s="38" t="str">
        <f>Source!DI1685</f>
        <v>)*1,15</v>
      </c>
      <c r="I1979" s="36">
        <f>Source!AV1685</f>
        <v>1</v>
      </c>
      <c r="J1979" s="37">
        <f>Source!U1685</f>
        <v>51.490559999999995</v>
      </c>
      <c r="K1979" s="36"/>
      <c r="L1979" s="37"/>
    </row>
    <row r="1980" spans="1:27" ht="15" x14ac:dyDescent="0.25">
      <c r="A1980" s="39"/>
      <c r="B1980" s="39"/>
      <c r="C1980" s="39"/>
      <c r="D1980" s="40" t="s">
        <v>319</v>
      </c>
      <c r="E1980" s="39"/>
      <c r="F1980" s="39"/>
      <c r="G1980" s="39"/>
      <c r="H1980" s="39"/>
      <c r="I1980" s="76">
        <f>J1970+J1971+J1973+J1976+J1977+J1978+SUM(J1974:J1975)</f>
        <v>8342.33</v>
      </c>
      <c r="J1980" s="76"/>
      <c r="K1980" s="76">
        <f>L1970+L1971+L1973+L1976+L1977+L1978+SUM(L1974:L1975)</f>
        <v>106811.48</v>
      </c>
      <c r="L1980" s="76"/>
      <c r="O1980" s="32">
        <f>J1970+J1971+J1973+J1976+J1977+J1978+SUM(J1974:J1975)</f>
        <v>8342.33</v>
      </c>
      <c r="P1980" s="32">
        <f>L1970+L1971+L1973+L1976+L1977+L1978+SUM(L1974:L1975)</f>
        <v>106811.48</v>
      </c>
      <c r="X1980">
        <f>IF(Source!BI1685&lt;=1,J1970+J1971+J1973+J1976+J1977+J1978-0, 0)</f>
        <v>2903.52</v>
      </c>
      <c r="Y1980">
        <f>IF(Source!BI1685=2,J1970+J1971+J1973+J1976+J1977+J1978-0, 0)</f>
        <v>0</v>
      </c>
      <c r="Z1980">
        <f>IF(Source!BI1685=3,J1970+J1971+J1973+J1976+J1977+J1978-0, 0)</f>
        <v>0</v>
      </c>
      <c r="AA1980">
        <f>IF(Source!BI1685=4,J1970+J1971+J1973+J1976+J1977+J1978,0)</f>
        <v>0</v>
      </c>
    </row>
    <row r="1982" spans="1:27" ht="99.75" x14ac:dyDescent="0.2">
      <c r="A1982" s="26">
        <v>6</v>
      </c>
      <c r="B1982" s="26">
        <v>6</v>
      </c>
      <c r="C1982" s="26" t="str">
        <f>Source!F1688</f>
        <v>3.12-3-10</v>
      </c>
      <c r="D1982" s="26" t="s">
        <v>150</v>
      </c>
      <c r="E1982" s="27" t="str">
        <f>Source!H1688</f>
        <v>100 м2</v>
      </c>
      <c r="F1982" s="10">
        <f>Source!I1688</f>
        <v>3.5000000000000001E-3</v>
      </c>
      <c r="G1982" s="29"/>
      <c r="H1982" s="28"/>
      <c r="I1982" s="10"/>
      <c r="J1982" s="29"/>
      <c r="K1982" s="10"/>
      <c r="L1982" s="29"/>
      <c r="Q1982">
        <f>ROUND((Source!DN1688/100)*ROUND((ROUND((Source!AF1688*Source!AV1688*Source!I1688),2)),2), 2)</f>
        <v>4.13</v>
      </c>
      <c r="R1982">
        <f>Source!X1688</f>
        <v>91.15</v>
      </c>
      <c r="S1982">
        <f>ROUND((Source!DO1688/100)*ROUND((ROUND((Source!AF1688*Source!AV1688*Source!I1688),2)),2), 2)</f>
        <v>3.14</v>
      </c>
      <c r="T1982">
        <f>Source!Y1688</f>
        <v>42.96</v>
      </c>
      <c r="U1982">
        <f>ROUND((175/100)*ROUND((ROUND((Source!AE1688*Source!AV1688*Source!I1688),2)),2), 2)</f>
        <v>7.0000000000000007E-2</v>
      </c>
      <c r="V1982">
        <f>ROUND((160/100)*ROUND(ROUND((ROUND((Source!AE1688*Source!AV1688*Source!I1688),2)*Source!BS1688),2), 2), 2)</f>
        <v>1.7</v>
      </c>
    </row>
    <row r="1983" spans="1:27" x14ac:dyDescent="0.2">
      <c r="D1983" s="30" t="str">
        <f>"Объем: "&amp;Source!I1688&amp;"=0,35/"&amp;"100"</f>
        <v>Объем: 0,0035=0,35/100</v>
      </c>
    </row>
    <row r="1984" spans="1:27" ht="14.25" x14ac:dyDescent="0.2">
      <c r="A1984" s="26"/>
      <c r="B1984" s="26"/>
      <c r="C1984" s="26"/>
      <c r="D1984" s="26" t="s">
        <v>313</v>
      </c>
      <c r="E1984" s="27"/>
      <c r="F1984" s="10"/>
      <c r="G1984" s="29">
        <f>Source!AO1688</f>
        <v>986.85</v>
      </c>
      <c r="H1984" s="28" t="str">
        <f>Source!DG1688</f>
        <v>)*1,15</v>
      </c>
      <c r="I1984" s="10">
        <f>Source!AV1688</f>
        <v>1</v>
      </c>
      <c r="J1984" s="29">
        <f>ROUND((ROUND((Source!AF1688*Source!AV1688*Source!I1688),2)),2)</f>
        <v>3.97</v>
      </c>
      <c r="K1984" s="10">
        <f>IF(Source!BA1688&lt;&gt; 0, Source!BA1688, 1)</f>
        <v>26.39</v>
      </c>
      <c r="L1984" s="29">
        <f>Source!S1688</f>
        <v>104.77</v>
      </c>
      <c r="W1984">
        <f>J1984</f>
        <v>3.97</v>
      </c>
    </row>
    <row r="1985" spans="1:27" ht="14.25" x14ac:dyDescent="0.2">
      <c r="A1985" s="26"/>
      <c r="B1985" s="26"/>
      <c r="C1985" s="26"/>
      <c r="D1985" s="26" t="s">
        <v>322</v>
      </c>
      <c r="E1985" s="27"/>
      <c r="F1985" s="10"/>
      <c r="G1985" s="29">
        <f>Source!AM1688</f>
        <v>50.84</v>
      </c>
      <c r="H1985" s="28" t="str">
        <f>Source!DE1688</f>
        <v>)*1,25</v>
      </c>
      <c r="I1985" s="10">
        <f>Source!AV1688</f>
        <v>1</v>
      </c>
      <c r="J1985" s="29">
        <f>(ROUND((ROUND((((Source!ET1688*1.25))*Source!AV1688*Source!I1688),2)),2)+ROUND((ROUND(((Source!AE1688-((Source!EU1688*1.25)))*Source!AV1688*Source!I1688),2)),2))</f>
        <v>0.22</v>
      </c>
      <c r="K1985" s="10">
        <f>IF(Source!BB1688&lt;&gt; 0, Source!BB1688, 1)</f>
        <v>9.3800000000000008</v>
      </c>
      <c r="L1985" s="29">
        <f>Source!Q1688</f>
        <v>2.06</v>
      </c>
    </row>
    <row r="1986" spans="1:27" ht="14.25" x14ac:dyDescent="0.2">
      <c r="A1986" s="26"/>
      <c r="B1986" s="26"/>
      <c r="C1986" s="26"/>
      <c r="D1986" s="26" t="s">
        <v>323</v>
      </c>
      <c r="E1986" s="27"/>
      <c r="F1986" s="10"/>
      <c r="G1986" s="29">
        <f>Source!AN1688</f>
        <v>8.01</v>
      </c>
      <c r="H1986" s="28" t="str">
        <f>Source!DF1688</f>
        <v>)*1,25</v>
      </c>
      <c r="I1986" s="10">
        <f>Source!AV1688</f>
        <v>1</v>
      </c>
      <c r="J1986" s="41">
        <f>ROUND((ROUND((Source!AE1688*Source!AV1688*Source!I1688),2)),2)</f>
        <v>0.04</v>
      </c>
      <c r="K1986" s="10">
        <f>IF(Source!BS1688&lt;&gt; 0, Source!BS1688, 1)</f>
        <v>26.39</v>
      </c>
      <c r="L1986" s="41">
        <f>Source!R1688</f>
        <v>1.06</v>
      </c>
      <c r="W1986">
        <f>J1986</f>
        <v>0.04</v>
      </c>
    </row>
    <row r="1987" spans="1:27" ht="14.25" x14ac:dyDescent="0.2">
      <c r="A1987" s="26"/>
      <c r="B1987" s="26"/>
      <c r="C1987" s="26"/>
      <c r="D1987" s="26" t="s">
        <v>324</v>
      </c>
      <c r="E1987" s="27"/>
      <c r="F1987" s="10"/>
      <c r="G1987" s="29">
        <f>Source!AL1688</f>
        <v>7205.92</v>
      </c>
      <c r="H1987" s="28" t="str">
        <f>Source!DD1688</f>
        <v/>
      </c>
      <c r="I1987" s="10">
        <f>Source!AW1688</f>
        <v>1</v>
      </c>
      <c r="J1987" s="29">
        <f>ROUND((ROUND((Source!AC1688*Source!AW1688*Source!I1688),2)),2)</f>
        <v>25.22</v>
      </c>
      <c r="K1987" s="10">
        <f>IF(Source!BC1688&lt;&gt; 0, Source!BC1688, 1)</f>
        <v>1.95</v>
      </c>
      <c r="L1987" s="29">
        <f>Source!P1688</f>
        <v>49.18</v>
      </c>
    </row>
    <row r="1988" spans="1:27" ht="199.5" x14ac:dyDescent="0.2">
      <c r="A1988" s="26" t="s">
        <v>152</v>
      </c>
      <c r="B1988" s="26" t="s">
        <v>152</v>
      </c>
      <c r="C1988" s="26" t="str">
        <f>Source!F1689</f>
        <v>1.1-1-1312</v>
      </c>
      <c r="D1988" s="26" t="s">
        <v>282</v>
      </c>
      <c r="E1988" s="27" t="str">
        <f>Source!H1689</f>
        <v>м2</v>
      </c>
      <c r="F1988" s="10">
        <f>Source!I1689</f>
        <v>0.472605</v>
      </c>
      <c r="G1988" s="29">
        <f>Source!AK1689</f>
        <v>25.09</v>
      </c>
      <c r="H1988" s="31" t="s">
        <v>3</v>
      </c>
      <c r="I1988" s="10">
        <f>Source!AW1689</f>
        <v>1</v>
      </c>
      <c r="J1988" s="29">
        <f>ROUND((ROUND((Source!AC1689*Source!AW1689*Source!I1689),2)),2)+(ROUND((ROUND(((Source!ET1689)*Source!AV1689*Source!I1689),2)),2)+ROUND((ROUND(((Source!AE1689-(Source!EU1689))*Source!AV1689*Source!I1689),2)),2))+ROUND((ROUND((Source!AF1689*Source!AV1689*Source!I1689),2)),2)</f>
        <v>11.86</v>
      </c>
      <c r="K1988" s="10">
        <f>IF(Source!BC1689&lt;&gt; 0, Source!BC1689, 1)</f>
        <v>10.5</v>
      </c>
      <c r="L1988" s="29">
        <f>Source!O1689</f>
        <v>124.53</v>
      </c>
      <c r="Q1988">
        <f>ROUND((Source!DN1689/100)*ROUND((ROUND((Source!AF1689*Source!AV1689*Source!I1689),2)),2), 2)</f>
        <v>0</v>
      </c>
      <c r="R1988">
        <f>Source!X1689</f>
        <v>0</v>
      </c>
      <c r="S1988">
        <f>ROUND((Source!DO1689/100)*ROUND((ROUND((Source!AF1689*Source!AV1689*Source!I1689),2)),2), 2)</f>
        <v>0</v>
      </c>
      <c r="T1988">
        <f>Source!Y1689</f>
        <v>0</v>
      </c>
      <c r="U1988">
        <f>ROUND((175/100)*ROUND((ROUND((Source!AE1689*Source!AV1689*Source!I1689),2)),2), 2)</f>
        <v>0</v>
      </c>
      <c r="V1988">
        <f>ROUND((160/100)*ROUND(ROUND((ROUND((Source!AE1689*Source!AV1689*Source!I1689),2)*Source!BS1689),2), 2), 2)</f>
        <v>0</v>
      </c>
      <c r="X1988">
        <f>IF(Source!BI1689&lt;=1,J1988, 0)</f>
        <v>11.86</v>
      </c>
      <c r="Y1988">
        <f>IF(Source!BI1689=2,J1988, 0)</f>
        <v>0</v>
      </c>
      <c r="Z1988">
        <f>IF(Source!BI1689=3,J1988, 0)</f>
        <v>0</v>
      </c>
      <c r="AA1988">
        <f>IF(Source!BI1689=4,J1988, 0)</f>
        <v>0</v>
      </c>
    </row>
    <row r="1989" spans="1:27" ht="228" x14ac:dyDescent="0.2">
      <c r="A1989" s="26" t="s">
        <v>153</v>
      </c>
      <c r="B1989" s="26" t="s">
        <v>153</v>
      </c>
      <c r="C1989" s="26" t="str">
        <f>Source!F1690</f>
        <v>1.1-1-1313</v>
      </c>
      <c r="D1989" s="26" t="s">
        <v>283</v>
      </c>
      <c r="E1989" s="27" t="str">
        <f>Source!H1690</f>
        <v>м2</v>
      </c>
      <c r="F1989" s="10">
        <f>Source!I1690</f>
        <v>0.21094499999999999</v>
      </c>
      <c r="G1989" s="29">
        <f>Source!AK1690</f>
        <v>23.06</v>
      </c>
      <c r="H1989" s="31" t="s">
        <v>3</v>
      </c>
      <c r="I1989" s="10">
        <f>Source!AW1690</f>
        <v>1</v>
      </c>
      <c r="J1989" s="29">
        <f>ROUND((ROUND((Source!AC1690*Source!AW1690*Source!I1690),2)),2)+(ROUND((ROUND(((Source!ET1690)*Source!AV1690*Source!I1690),2)),2)+ROUND((ROUND(((Source!AE1690-(Source!EU1690))*Source!AV1690*Source!I1690),2)),2))+ROUND((ROUND((Source!AF1690*Source!AV1690*Source!I1690),2)),2)</f>
        <v>4.8600000000000003</v>
      </c>
      <c r="K1989" s="10">
        <f>IF(Source!BC1690&lt;&gt; 0, Source!BC1690, 1)</f>
        <v>10.74</v>
      </c>
      <c r="L1989" s="29">
        <f>Source!O1690</f>
        <v>52.2</v>
      </c>
      <c r="Q1989">
        <f>ROUND((Source!DN1690/100)*ROUND((ROUND((Source!AF1690*Source!AV1690*Source!I1690),2)),2), 2)</f>
        <v>0</v>
      </c>
      <c r="R1989">
        <f>Source!X1690</f>
        <v>0</v>
      </c>
      <c r="S1989">
        <f>ROUND((Source!DO1690/100)*ROUND((ROUND((Source!AF1690*Source!AV1690*Source!I1690),2)),2), 2)</f>
        <v>0</v>
      </c>
      <c r="T1989">
        <f>Source!Y1690</f>
        <v>0</v>
      </c>
      <c r="U1989">
        <f>ROUND((175/100)*ROUND((ROUND((Source!AE1690*Source!AV1690*Source!I1690),2)),2), 2)</f>
        <v>0</v>
      </c>
      <c r="V1989">
        <f>ROUND((160/100)*ROUND(ROUND((ROUND((Source!AE1690*Source!AV1690*Source!I1690),2)*Source!BS1690),2), 2), 2)</f>
        <v>0</v>
      </c>
      <c r="X1989">
        <f>IF(Source!BI1690&lt;=1,J1989, 0)</f>
        <v>4.8600000000000003</v>
      </c>
      <c r="Y1989">
        <f>IF(Source!BI1690=2,J1989, 0)</f>
        <v>0</v>
      </c>
      <c r="Z1989">
        <f>IF(Source!BI1690=3,J1989, 0)</f>
        <v>0</v>
      </c>
      <c r="AA1989">
        <f>IF(Source!BI1690=4,J1989, 0)</f>
        <v>0</v>
      </c>
    </row>
    <row r="1990" spans="1:27" ht="14.25" x14ac:dyDescent="0.2">
      <c r="A1990" s="26"/>
      <c r="B1990" s="26"/>
      <c r="C1990" s="26"/>
      <c r="D1990" s="26" t="s">
        <v>314</v>
      </c>
      <c r="E1990" s="27" t="s">
        <v>315</v>
      </c>
      <c r="F1990" s="10">
        <f>Source!DN1688</f>
        <v>104</v>
      </c>
      <c r="G1990" s="29"/>
      <c r="H1990" s="28"/>
      <c r="I1990" s="10"/>
      <c r="J1990" s="29">
        <f>SUM(Q1982:Q1989)</f>
        <v>4.13</v>
      </c>
      <c r="K1990" s="10">
        <f>Source!BZ1688</f>
        <v>87</v>
      </c>
      <c r="L1990" s="29">
        <f>SUM(R1982:R1989)</f>
        <v>91.15</v>
      </c>
    </row>
    <row r="1991" spans="1:27" ht="14.25" x14ac:dyDescent="0.2">
      <c r="A1991" s="26"/>
      <c r="B1991" s="26"/>
      <c r="C1991" s="26"/>
      <c r="D1991" s="26" t="s">
        <v>316</v>
      </c>
      <c r="E1991" s="27" t="s">
        <v>315</v>
      </c>
      <c r="F1991" s="10">
        <f>Source!DO1688</f>
        <v>79</v>
      </c>
      <c r="G1991" s="29"/>
      <c r="H1991" s="28"/>
      <c r="I1991" s="10"/>
      <c r="J1991" s="29">
        <f>SUM(S1982:S1990)</f>
        <v>3.14</v>
      </c>
      <c r="K1991" s="10">
        <f>Source!CA1688</f>
        <v>41</v>
      </c>
      <c r="L1991" s="29">
        <f>SUM(T1982:T1990)</f>
        <v>42.96</v>
      </c>
    </row>
    <row r="1992" spans="1:27" ht="14.25" x14ac:dyDescent="0.2">
      <c r="A1992" s="26"/>
      <c r="B1992" s="26"/>
      <c r="C1992" s="26"/>
      <c r="D1992" s="26" t="s">
        <v>325</v>
      </c>
      <c r="E1992" s="27" t="s">
        <v>315</v>
      </c>
      <c r="F1992" s="10">
        <f>175</f>
        <v>175</v>
      </c>
      <c r="G1992" s="29"/>
      <c r="H1992" s="28"/>
      <c r="I1992" s="10"/>
      <c r="J1992" s="29">
        <f>SUM(U1982:U1991)</f>
        <v>7.0000000000000007E-2</v>
      </c>
      <c r="K1992" s="10">
        <f>160</f>
        <v>160</v>
      </c>
      <c r="L1992" s="29">
        <f>SUM(V1982:V1991)</f>
        <v>1.7</v>
      </c>
    </row>
    <row r="1993" spans="1:27" ht="14.25" x14ac:dyDescent="0.2">
      <c r="A1993" s="34"/>
      <c r="B1993" s="34"/>
      <c r="C1993" s="34"/>
      <c r="D1993" s="34" t="s">
        <v>317</v>
      </c>
      <c r="E1993" s="35" t="s">
        <v>318</v>
      </c>
      <c r="F1993" s="36">
        <f>Source!AQ1688</f>
        <v>85</v>
      </c>
      <c r="G1993" s="37"/>
      <c r="H1993" s="38" t="str">
        <f>Source!DI1688</f>
        <v>)*1,15</v>
      </c>
      <c r="I1993" s="36">
        <f>Source!AV1688</f>
        <v>1</v>
      </c>
      <c r="J1993" s="37">
        <f>Source!U1688</f>
        <v>0.34212499999999996</v>
      </c>
      <c r="K1993" s="36"/>
      <c r="L1993" s="37"/>
    </row>
    <row r="1994" spans="1:27" ht="15" x14ac:dyDescent="0.25">
      <c r="A1994" s="39"/>
      <c r="B1994" s="39"/>
      <c r="C1994" s="39"/>
      <c r="D1994" s="40" t="s">
        <v>319</v>
      </c>
      <c r="E1994" s="39"/>
      <c r="F1994" s="39"/>
      <c r="G1994" s="39"/>
      <c r="H1994" s="39"/>
      <c r="I1994" s="76">
        <f>J1984+J1985+J1987+J1990+J1991+J1992+SUM(J1988:J1989)</f>
        <v>53.47</v>
      </c>
      <c r="J1994" s="76"/>
      <c r="K1994" s="76">
        <f>L1984+L1985+L1987+L1990+L1991+L1992+SUM(L1988:L1989)</f>
        <v>468.55</v>
      </c>
      <c r="L1994" s="76"/>
      <c r="O1994" s="32">
        <f>J1984+J1985+J1987+J1990+J1991+J1992+SUM(J1988:J1989)</f>
        <v>53.47</v>
      </c>
      <c r="P1994" s="32">
        <f>L1984+L1985+L1987+L1990+L1991+L1992+SUM(L1988:L1989)</f>
        <v>468.55</v>
      </c>
      <c r="X1994">
        <f>IF(Source!BI1688&lt;=1,J1984+J1985+J1987+J1990+J1991+J1992-0, 0)</f>
        <v>36.75</v>
      </c>
      <c r="Y1994">
        <f>IF(Source!BI1688=2,J1984+J1985+J1987+J1990+J1991+J1992-0, 0)</f>
        <v>0</v>
      </c>
      <c r="Z1994">
        <f>IF(Source!BI1688=3,J1984+J1985+J1987+J1990+J1991+J1992-0, 0)</f>
        <v>0</v>
      </c>
      <c r="AA1994">
        <f>IF(Source!BI1688=4,J1984+J1985+J1987+J1990+J1991+J1992,0)</f>
        <v>0</v>
      </c>
    </row>
    <row r="1997" spans="1:27" ht="15" x14ac:dyDescent="0.25">
      <c r="A1997" s="81" t="str">
        <f>CONCATENATE("Итого по подразделу: ",IF(Source!G1692&lt;&gt;"Новый подраздел", Source!G1692, ""))</f>
        <v>Итого по подразделу: Монтажные (кровельные)работы</v>
      </c>
      <c r="B1997" s="81"/>
      <c r="C1997" s="81"/>
      <c r="D1997" s="81"/>
      <c r="E1997" s="81"/>
      <c r="F1997" s="81"/>
      <c r="G1997" s="81"/>
      <c r="H1997" s="81"/>
      <c r="I1997" s="79">
        <f>SUM(O1920:O1996)</f>
        <v>9034.3399999999983</v>
      </c>
      <c r="J1997" s="80"/>
      <c r="K1997" s="79">
        <f>SUM(P1920:P1996)</f>
        <v>120749.06</v>
      </c>
      <c r="L1997" s="80"/>
    </row>
    <row r="1998" spans="1:27" hidden="1" x14ac:dyDescent="0.2">
      <c r="A1998" t="s">
        <v>320</v>
      </c>
      <c r="I1998">
        <f>SUM(AC1920:AC1997)</f>
        <v>0</v>
      </c>
      <c r="K1998">
        <f>SUM(AD1920:AD1997)</f>
        <v>0</v>
      </c>
    </row>
    <row r="1999" spans="1:27" hidden="1" x14ac:dyDescent="0.2">
      <c r="A1999" t="s">
        <v>321</v>
      </c>
      <c r="I1999">
        <f>SUM(AE1920:AE1998)</f>
        <v>0</v>
      </c>
      <c r="K1999">
        <f>SUM(AF1920:AF1998)</f>
        <v>0</v>
      </c>
    </row>
    <row r="2001" spans="1:27" ht="15" x14ac:dyDescent="0.25">
      <c r="A2001" s="81" t="str">
        <f>CONCATENATE("Итого по разделу: ",IF(Source!G1722&lt;&gt;"Новый раздел", Source!G1722, ""))</f>
        <v>Итого по разделу: Монтажные (кровельные) работы</v>
      </c>
      <c r="B2001" s="81"/>
      <c r="C2001" s="81"/>
      <c r="D2001" s="81"/>
      <c r="E2001" s="81"/>
      <c r="F2001" s="81"/>
      <c r="G2001" s="81"/>
      <c r="H2001" s="81"/>
      <c r="I2001" s="79">
        <f>SUM(O1812:O2000)</f>
        <v>66442.859999999986</v>
      </c>
      <c r="J2001" s="80"/>
      <c r="K2001" s="79">
        <f>SUM(P1812:P2000)</f>
        <v>883991.60000000009</v>
      </c>
      <c r="L2001" s="80"/>
    </row>
    <row r="2002" spans="1:27" hidden="1" x14ac:dyDescent="0.2">
      <c r="A2002" t="s">
        <v>320</v>
      </c>
      <c r="I2002">
        <f>SUM(AC1812:AC2001)</f>
        <v>0</v>
      </c>
      <c r="K2002">
        <f>SUM(AD1812:AD2001)</f>
        <v>0</v>
      </c>
    </row>
    <row r="2003" spans="1:27" hidden="1" x14ac:dyDescent="0.2">
      <c r="A2003" t="s">
        <v>321</v>
      </c>
      <c r="I2003">
        <f>SUM(AE1812:AE2002)</f>
        <v>0</v>
      </c>
      <c r="K2003">
        <f>SUM(AF1812:AF2002)</f>
        <v>0</v>
      </c>
    </row>
    <row r="2005" spans="1:27" ht="16.5" x14ac:dyDescent="0.25">
      <c r="A2005" s="75" t="str">
        <f>CONCATENATE("Раздел: ",IF(Source!G1752&lt;&gt;"Новый раздел", Source!G1752, ""))</f>
        <v>Раздел: Секция в осях К-Л (Подъезд № 9)</v>
      </c>
      <c r="B2005" s="75"/>
      <c r="C2005" s="75"/>
      <c r="D2005" s="75"/>
      <c r="E2005" s="75"/>
      <c r="F2005" s="75"/>
      <c r="G2005" s="75"/>
      <c r="H2005" s="75"/>
      <c r="I2005" s="75"/>
      <c r="J2005" s="75"/>
      <c r="K2005" s="75"/>
      <c r="L2005" s="75"/>
    </row>
    <row r="2007" spans="1:27" ht="16.5" x14ac:dyDescent="0.25">
      <c r="A2007" s="75" t="str">
        <f>CONCATENATE("Подраздел: ",IF(Source!G1756&lt;&gt;"Новый подраздел", Source!G1756, ""))</f>
        <v>Подраздел: Демонтажные и подготовительные  работы</v>
      </c>
      <c r="B2007" s="75"/>
      <c r="C2007" s="75"/>
      <c r="D2007" s="75"/>
      <c r="E2007" s="75"/>
      <c r="F2007" s="75"/>
      <c r="G2007" s="75"/>
      <c r="H2007" s="75"/>
      <c r="I2007" s="75"/>
      <c r="J2007" s="75"/>
      <c r="K2007" s="75"/>
      <c r="L2007" s="75"/>
    </row>
    <row r="2008" spans="1:27" ht="42.75" x14ac:dyDescent="0.2">
      <c r="A2008" s="26">
        <v>1</v>
      </c>
      <c r="B2008" s="26">
        <v>1</v>
      </c>
      <c r="C2008" s="26" t="str">
        <f>Source!F1760</f>
        <v>6.61-26-1</v>
      </c>
      <c r="D2008" s="26" t="s">
        <v>21</v>
      </c>
      <c r="E2008" s="27" t="str">
        <f>Source!H1760</f>
        <v>100 м2</v>
      </c>
      <c r="F2008" s="10">
        <f>Source!I1760</f>
        <v>1.34E-2</v>
      </c>
      <c r="G2008" s="29"/>
      <c r="H2008" s="28"/>
      <c r="I2008" s="10"/>
      <c r="J2008" s="29"/>
      <c r="K2008" s="10"/>
      <c r="L2008" s="29"/>
      <c r="Q2008">
        <f>ROUND((Source!DN1760/100)*ROUND((ROUND((Source!AF1760*Source!AV1760*Source!I1760),2)),2), 2)</f>
        <v>6.3</v>
      </c>
      <c r="R2008">
        <f>Source!X1760</f>
        <v>145.38</v>
      </c>
      <c r="S2008">
        <f>ROUND((Source!DO1760/100)*ROUND((ROUND((Source!AF1760*Source!AV1760*Source!I1760),2)),2), 2)</f>
        <v>4.33</v>
      </c>
      <c r="T2008">
        <f>Source!Y1760</f>
        <v>85.15</v>
      </c>
      <c r="U2008">
        <f>ROUND((175/100)*ROUND((ROUND((Source!AE1760*Source!AV1760*Source!I1760),2)),2), 2)</f>
        <v>0</v>
      </c>
      <c r="V2008">
        <f>ROUND((160/100)*ROUND(ROUND((ROUND((Source!AE1760*Source!AV1760*Source!I1760),2)*Source!BS1760),2), 2), 2)</f>
        <v>0</v>
      </c>
    </row>
    <row r="2009" spans="1:27" x14ac:dyDescent="0.2">
      <c r="D2009" s="30" t="str">
        <f>"Объем: "&amp;Source!I1760&amp;"=1,34/"&amp;"100"</f>
        <v>Объем: 0,0134=1,34/100</v>
      </c>
    </row>
    <row r="2010" spans="1:27" ht="14.25" x14ac:dyDescent="0.2">
      <c r="A2010" s="26"/>
      <c r="B2010" s="26"/>
      <c r="C2010" s="26"/>
      <c r="D2010" s="26" t="s">
        <v>313</v>
      </c>
      <c r="E2010" s="27"/>
      <c r="F2010" s="10"/>
      <c r="G2010" s="29">
        <f>Source!AO1760</f>
        <v>587.65</v>
      </c>
      <c r="H2010" s="28" t="str">
        <f>Source!DG1760</f>
        <v/>
      </c>
      <c r="I2010" s="10">
        <f>Source!AV1760</f>
        <v>1</v>
      </c>
      <c r="J2010" s="29">
        <f>ROUND((ROUND((Source!AF1760*Source!AV1760*Source!I1760),2)),2)</f>
        <v>7.87</v>
      </c>
      <c r="K2010" s="10">
        <f>IF(Source!BA1760&lt;&gt; 0, Source!BA1760, 1)</f>
        <v>26.39</v>
      </c>
      <c r="L2010" s="29">
        <f>Source!S1760</f>
        <v>207.69</v>
      </c>
      <c r="W2010">
        <f>J2010</f>
        <v>7.87</v>
      </c>
    </row>
    <row r="2011" spans="1:27" ht="28.5" x14ac:dyDescent="0.2">
      <c r="A2011" s="26" t="s">
        <v>27</v>
      </c>
      <c r="B2011" s="26" t="s">
        <v>27</v>
      </c>
      <c r="C2011" s="26" t="str">
        <f>Source!F1761</f>
        <v>9999990001</v>
      </c>
      <c r="D2011" s="26" t="s">
        <v>29</v>
      </c>
      <c r="E2011" s="27" t="str">
        <f>Source!H1761</f>
        <v>т</v>
      </c>
      <c r="F2011" s="10">
        <f>Source!I1761</f>
        <v>-6.164E-2</v>
      </c>
      <c r="G2011" s="29">
        <f>Source!AK1761</f>
        <v>0</v>
      </c>
      <c r="H2011" s="31" t="s">
        <v>3</v>
      </c>
      <c r="I2011" s="10">
        <f>Source!AW1761</f>
        <v>1</v>
      </c>
      <c r="J2011" s="29">
        <f>ROUND((ROUND((Source!AC1761*Source!AW1761*Source!I1761),2)),2)+(ROUND((ROUND(((Source!ET1761)*Source!AV1761*Source!I1761),2)),2)+ROUND((ROUND(((Source!AE1761-(Source!EU1761))*Source!AV1761*Source!I1761),2)),2))+ROUND((ROUND((Source!AF1761*Source!AV1761*Source!I1761),2)),2)</f>
        <v>0</v>
      </c>
      <c r="K2011" s="10">
        <f>IF(Source!BC1761&lt;&gt; 0, Source!BC1761, 1)</f>
        <v>1</v>
      </c>
      <c r="L2011" s="29">
        <f>Source!O1761</f>
        <v>0</v>
      </c>
      <c r="Q2011">
        <f>ROUND((Source!DN1761/100)*ROUND((ROUND((Source!AF1761*Source!AV1761*Source!I1761),2)),2), 2)</f>
        <v>0</v>
      </c>
      <c r="R2011">
        <f>Source!X1761</f>
        <v>0</v>
      </c>
      <c r="S2011">
        <f>ROUND((Source!DO1761/100)*ROUND((ROUND((Source!AF1761*Source!AV1761*Source!I1761),2)),2), 2)</f>
        <v>0</v>
      </c>
      <c r="T2011">
        <f>Source!Y1761</f>
        <v>0</v>
      </c>
      <c r="U2011">
        <f>ROUND((175/100)*ROUND((ROUND((Source!AE1761*Source!AV1761*Source!I1761),2)),2), 2)</f>
        <v>0</v>
      </c>
      <c r="V2011">
        <f>ROUND((160/100)*ROUND(ROUND((ROUND((Source!AE1761*Source!AV1761*Source!I1761),2)*Source!BS1761),2), 2), 2)</f>
        <v>0</v>
      </c>
      <c r="X2011">
        <f>IF(Source!BI1761&lt;=1,J2011, 0)</f>
        <v>0</v>
      </c>
      <c r="Y2011">
        <f>IF(Source!BI1761=2,J2011, 0)</f>
        <v>0</v>
      </c>
      <c r="Z2011">
        <f>IF(Source!BI1761=3,J2011, 0)</f>
        <v>0</v>
      </c>
      <c r="AA2011">
        <f>IF(Source!BI1761=4,J2011, 0)</f>
        <v>0</v>
      </c>
    </row>
    <row r="2012" spans="1:27" ht="14.25" x14ac:dyDescent="0.2">
      <c r="A2012" s="26"/>
      <c r="B2012" s="26"/>
      <c r="C2012" s="26"/>
      <c r="D2012" s="26" t="s">
        <v>314</v>
      </c>
      <c r="E2012" s="27" t="s">
        <v>315</v>
      </c>
      <c r="F2012" s="10">
        <f>Source!DN1760</f>
        <v>80</v>
      </c>
      <c r="G2012" s="29"/>
      <c r="H2012" s="28"/>
      <c r="I2012" s="10"/>
      <c r="J2012" s="29">
        <f>SUM(Q2008:Q2011)</f>
        <v>6.3</v>
      </c>
      <c r="K2012" s="10">
        <f>Source!BZ1760</f>
        <v>70</v>
      </c>
      <c r="L2012" s="29">
        <f>SUM(R2008:R2011)</f>
        <v>145.38</v>
      </c>
    </row>
    <row r="2013" spans="1:27" ht="14.25" x14ac:dyDescent="0.2">
      <c r="A2013" s="26"/>
      <c r="B2013" s="26"/>
      <c r="C2013" s="26"/>
      <c r="D2013" s="26" t="s">
        <v>316</v>
      </c>
      <c r="E2013" s="27" t="s">
        <v>315</v>
      </c>
      <c r="F2013" s="10">
        <f>Source!DO1760</f>
        <v>55</v>
      </c>
      <c r="G2013" s="29"/>
      <c r="H2013" s="28"/>
      <c r="I2013" s="10"/>
      <c r="J2013" s="29">
        <f>SUM(S2008:S2012)</f>
        <v>4.33</v>
      </c>
      <c r="K2013" s="10">
        <f>Source!CA1760</f>
        <v>41</v>
      </c>
      <c r="L2013" s="29">
        <f>SUM(T2008:T2012)</f>
        <v>85.15</v>
      </c>
    </row>
    <row r="2014" spans="1:27" ht="14.25" x14ac:dyDescent="0.2">
      <c r="A2014" s="34"/>
      <c r="B2014" s="34"/>
      <c r="C2014" s="34"/>
      <c r="D2014" s="34" t="s">
        <v>317</v>
      </c>
      <c r="E2014" s="35" t="s">
        <v>318</v>
      </c>
      <c r="F2014" s="36">
        <f>Source!AQ1760</f>
        <v>57.5</v>
      </c>
      <c r="G2014" s="37"/>
      <c r="H2014" s="38" t="str">
        <f>Source!DI1760</f>
        <v/>
      </c>
      <c r="I2014" s="36">
        <f>Source!AV1760</f>
        <v>1</v>
      </c>
      <c r="J2014" s="37">
        <f>Source!U1760</f>
        <v>0.77050000000000007</v>
      </c>
      <c r="K2014" s="36"/>
      <c r="L2014" s="37"/>
    </row>
    <row r="2015" spans="1:27" ht="15" x14ac:dyDescent="0.25">
      <c r="A2015" s="39"/>
      <c r="B2015" s="39"/>
      <c r="C2015" s="39"/>
      <c r="D2015" s="40" t="s">
        <v>319</v>
      </c>
      <c r="E2015" s="39"/>
      <c r="F2015" s="39"/>
      <c r="G2015" s="39"/>
      <c r="H2015" s="39"/>
      <c r="I2015" s="76">
        <f>J2010+J2012+J2013+SUM(J2011:J2011)</f>
        <v>18.5</v>
      </c>
      <c r="J2015" s="76"/>
      <c r="K2015" s="76">
        <f>L2010+L2012+L2013+SUM(L2011:L2011)</f>
        <v>438.22</v>
      </c>
      <c r="L2015" s="76"/>
      <c r="O2015" s="32">
        <f>J2010+J2012+J2013+SUM(J2011:J2011)</f>
        <v>18.5</v>
      </c>
      <c r="P2015" s="32">
        <f>L2010+L2012+L2013+SUM(L2011:L2011)</f>
        <v>438.22</v>
      </c>
      <c r="X2015">
        <f>IF(Source!BI1760&lt;=1,J2010+J2012+J2013-0, 0)</f>
        <v>18.5</v>
      </c>
      <c r="Y2015">
        <f>IF(Source!BI1760=2,J2010+J2012+J2013-0, 0)</f>
        <v>0</v>
      </c>
      <c r="Z2015">
        <f>IF(Source!BI1760=3,J2010+J2012+J2013-0, 0)</f>
        <v>0</v>
      </c>
      <c r="AA2015">
        <f>IF(Source!BI1760=4,J2010+J2012+J2013,0)</f>
        <v>0</v>
      </c>
    </row>
    <row r="2017" spans="1:27" ht="42.75" x14ac:dyDescent="0.2">
      <c r="A2017" s="26">
        <v>2</v>
      </c>
      <c r="B2017" s="26">
        <v>2</v>
      </c>
      <c r="C2017" s="26" t="str">
        <f>Source!F1762</f>
        <v>6.62-31-1</v>
      </c>
      <c r="D2017" s="26" t="s">
        <v>33</v>
      </c>
      <c r="E2017" s="27" t="str">
        <f>Source!H1762</f>
        <v>1 м2 поверхности</v>
      </c>
      <c r="F2017" s="10">
        <f>Source!I1762</f>
        <v>2.0499999999999998</v>
      </c>
      <c r="G2017" s="29"/>
      <c r="H2017" s="28"/>
      <c r="I2017" s="10"/>
      <c r="J2017" s="29"/>
      <c r="K2017" s="10"/>
      <c r="L2017" s="29"/>
      <c r="Q2017">
        <f>ROUND((Source!DN1762/100)*ROUND((ROUND((Source!AF1762*Source!AV1762*Source!I1762),2)),2), 2)</f>
        <v>12.57</v>
      </c>
      <c r="R2017">
        <f>Source!X1762</f>
        <v>275.33</v>
      </c>
      <c r="S2017">
        <f>ROUND((Source!DO1762/100)*ROUND((ROUND((Source!AF1762*Source!AV1762*Source!I1762),2)),2), 2)</f>
        <v>8.0399999999999991</v>
      </c>
      <c r="T2017">
        <f>Source!Y1762</f>
        <v>136.01</v>
      </c>
      <c r="U2017">
        <f>ROUND((175/100)*ROUND((ROUND((Source!AE1762*Source!AV1762*Source!I1762),2)),2), 2)</f>
        <v>0</v>
      </c>
      <c r="V2017">
        <f>ROUND((160/100)*ROUND(ROUND((ROUND((Source!AE1762*Source!AV1762*Source!I1762),2)*Source!BS1762),2), 2), 2)</f>
        <v>0</v>
      </c>
    </row>
    <row r="2018" spans="1:27" ht="14.25" x14ac:dyDescent="0.2">
      <c r="A2018" s="26"/>
      <c r="B2018" s="26"/>
      <c r="C2018" s="26"/>
      <c r="D2018" s="26" t="s">
        <v>313</v>
      </c>
      <c r="E2018" s="27"/>
      <c r="F2018" s="10"/>
      <c r="G2018" s="29">
        <f>Source!AO1762</f>
        <v>6.13</v>
      </c>
      <c r="H2018" s="28" t="str">
        <f>Source!DG1762</f>
        <v/>
      </c>
      <c r="I2018" s="10">
        <f>Source!AV1762</f>
        <v>1</v>
      </c>
      <c r="J2018" s="29">
        <f>ROUND((ROUND((Source!AF1762*Source!AV1762*Source!I1762),2)),2)</f>
        <v>12.57</v>
      </c>
      <c r="K2018" s="10">
        <f>IF(Source!BA1762&lt;&gt; 0, Source!BA1762, 1)</f>
        <v>26.39</v>
      </c>
      <c r="L2018" s="29">
        <f>Source!S1762</f>
        <v>331.72</v>
      </c>
      <c r="W2018">
        <f>J2018</f>
        <v>12.57</v>
      </c>
    </row>
    <row r="2019" spans="1:27" ht="14.25" x14ac:dyDescent="0.2">
      <c r="A2019" s="26"/>
      <c r="B2019" s="26"/>
      <c r="C2019" s="26"/>
      <c r="D2019" s="26" t="s">
        <v>314</v>
      </c>
      <c r="E2019" s="27" t="s">
        <v>315</v>
      </c>
      <c r="F2019" s="10">
        <f>Source!DN1762</f>
        <v>100</v>
      </c>
      <c r="G2019" s="29"/>
      <c r="H2019" s="28"/>
      <c r="I2019" s="10"/>
      <c r="J2019" s="29">
        <f>SUM(Q2017:Q2018)</f>
        <v>12.57</v>
      </c>
      <c r="K2019" s="10">
        <f>Source!BZ1762</f>
        <v>83</v>
      </c>
      <c r="L2019" s="29">
        <f>SUM(R2017:R2018)</f>
        <v>275.33</v>
      </c>
    </row>
    <row r="2020" spans="1:27" ht="14.25" x14ac:dyDescent="0.2">
      <c r="A2020" s="26"/>
      <c r="B2020" s="26"/>
      <c r="C2020" s="26"/>
      <c r="D2020" s="26" t="s">
        <v>316</v>
      </c>
      <c r="E2020" s="27" t="s">
        <v>315</v>
      </c>
      <c r="F2020" s="10">
        <f>Source!DO1762</f>
        <v>64</v>
      </c>
      <c r="G2020" s="29"/>
      <c r="H2020" s="28"/>
      <c r="I2020" s="10"/>
      <c r="J2020" s="29">
        <f>SUM(S2017:S2019)</f>
        <v>8.0399999999999991</v>
      </c>
      <c r="K2020" s="10">
        <f>Source!CA1762</f>
        <v>41</v>
      </c>
      <c r="L2020" s="29">
        <f>SUM(T2017:T2019)</f>
        <v>136.01</v>
      </c>
    </row>
    <row r="2021" spans="1:27" ht="14.25" x14ac:dyDescent="0.2">
      <c r="A2021" s="34"/>
      <c r="B2021" s="34"/>
      <c r="C2021" s="34"/>
      <c r="D2021" s="34" t="s">
        <v>317</v>
      </c>
      <c r="E2021" s="35" t="s">
        <v>318</v>
      </c>
      <c r="F2021" s="36">
        <f>Source!AQ1762</f>
        <v>0.6</v>
      </c>
      <c r="G2021" s="37"/>
      <c r="H2021" s="38" t="str">
        <f>Source!DI1762</f>
        <v/>
      </c>
      <c r="I2021" s="36">
        <f>Source!AV1762</f>
        <v>1</v>
      </c>
      <c r="J2021" s="37">
        <f>Source!U1762</f>
        <v>1.2299999999999998</v>
      </c>
      <c r="K2021" s="36"/>
      <c r="L2021" s="37"/>
    </row>
    <row r="2022" spans="1:27" ht="15" x14ac:dyDescent="0.25">
      <c r="A2022" s="39"/>
      <c r="B2022" s="39"/>
      <c r="C2022" s="39"/>
      <c r="D2022" s="40" t="s">
        <v>319</v>
      </c>
      <c r="E2022" s="39"/>
      <c r="F2022" s="39"/>
      <c r="G2022" s="39"/>
      <c r="H2022" s="39"/>
      <c r="I2022" s="76">
        <f>J2018+J2019+J2020</f>
        <v>33.18</v>
      </c>
      <c r="J2022" s="76"/>
      <c r="K2022" s="76">
        <f>L2018+L2019+L2020</f>
        <v>743.06</v>
      </c>
      <c r="L2022" s="76"/>
      <c r="O2022" s="32">
        <f>J2018+J2019+J2020</f>
        <v>33.18</v>
      </c>
      <c r="P2022" s="32">
        <f>L2018+L2019+L2020</f>
        <v>743.06</v>
      </c>
      <c r="X2022">
        <f>IF(Source!BI1762&lt;=1,J2018+J2019+J2020-0, 0)</f>
        <v>33.18</v>
      </c>
      <c r="Y2022">
        <f>IF(Source!BI1762=2,J2018+J2019+J2020-0, 0)</f>
        <v>0</v>
      </c>
      <c r="Z2022">
        <f>IF(Source!BI1762=3,J2018+J2019+J2020-0, 0)</f>
        <v>0</v>
      </c>
      <c r="AA2022">
        <f>IF(Source!BI1762=4,J2018+J2019+J2020,0)</f>
        <v>0</v>
      </c>
    </row>
    <row r="2024" spans="1:27" ht="28.5" x14ac:dyDescent="0.2">
      <c r="A2024" s="26">
        <v>3</v>
      </c>
      <c r="B2024" s="26">
        <v>3</v>
      </c>
      <c r="C2024" s="26" t="str">
        <f>Source!F1763</f>
        <v>6.58-2-1</v>
      </c>
      <c r="D2024" s="26" t="s">
        <v>40</v>
      </c>
      <c r="E2024" s="27" t="str">
        <f>Source!H1763</f>
        <v>100 м2</v>
      </c>
      <c r="F2024" s="10">
        <f>Source!I1763</f>
        <v>1.0500000000000001E-2</v>
      </c>
      <c r="G2024" s="29"/>
      <c r="H2024" s="28"/>
      <c r="I2024" s="10"/>
      <c r="J2024" s="29"/>
      <c r="K2024" s="10"/>
      <c r="L2024" s="29"/>
      <c r="Q2024">
        <f>ROUND((Source!DN1763/100)*ROUND((ROUND((Source!AF1763*Source!AV1763*Source!I1763),2)),2), 2)</f>
        <v>1.61</v>
      </c>
      <c r="R2024">
        <f>Source!X1763</f>
        <v>37.130000000000003</v>
      </c>
      <c r="S2024">
        <f>ROUND((Source!DO1763/100)*ROUND((ROUND((Source!AF1763*Source!AV1763*Source!I1763),2)),2), 2)</f>
        <v>1.1100000000000001</v>
      </c>
      <c r="T2024">
        <f>Source!Y1763</f>
        <v>21.75</v>
      </c>
      <c r="U2024">
        <f>ROUND((175/100)*ROUND((ROUND((Source!AE1763*Source!AV1763*Source!I1763),2)),2), 2)</f>
        <v>0</v>
      </c>
      <c r="V2024">
        <f>ROUND((160/100)*ROUND(ROUND((ROUND((Source!AE1763*Source!AV1763*Source!I1763),2)*Source!BS1763),2), 2), 2)</f>
        <v>0</v>
      </c>
    </row>
    <row r="2025" spans="1:27" x14ac:dyDescent="0.2">
      <c r="D2025" s="30" t="str">
        <f>"Объем: "&amp;Source!I1763&amp;"=1,05/"&amp;"100"</f>
        <v>Объем: 0,0105=1,05/100</v>
      </c>
    </row>
    <row r="2026" spans="1:27" ht="14.25" x14ac:dyDescent="0.2">
      <c r="A2026" s="26"/>
      <c r="B2026" s="26"/>
      <c r="C2026" s="26"/>
      <c r="D2026" s="26" t="s">
        <v>313</v>
      </c>
      <c r="E2026" s="27"/>
      <c r="F2026" s="10"/>
      <c r="G2026" s="29">
        <f>Source!AO1763</f>
        <v>191.34</v>
      </c>
      <c r="H2026" s="28" t="str">
        <f>Source!DG1763</f>
        <v/>
      </c>
      <c r="I2026" s="10">
        <f>Source!AV1763</f>
        <v>1</v>
      </c>
      <c r="J2026" s="29">
        <f>ROUND((ROUND((Source!AF1763*Source!AV1763*Source!I1763),2)),2)</f>
        <v>2.0099999999999998</v>
      </c>
      <c r="K2026" s="10">
        <f>IF(Source!BA1763&lt;&gt; 0, Source!BA1763, 1)</f>
        <v>26.39</v>
      </c>
      <c r="L2026" s="29">
        <f>Source!S1763</f>
        <v>53.04</v>
      </c>
      <c r="W2026">
        <f>J2026</f>
        <v>2.0099999999999998</v>
      </c>
    </row>
    <row r="2027" spans="1:27" ht="28.5" x14ac:dyDescent="0.2">
      <c r="A2027" s="26" t="s">
        <v>44</v>
      </c>
      <c r="B2027" s="26" t="s">
        <v>44</v>
      </c>
      <c r="C2027" s="26" t="str">
        <f>Source!F1764</f>
        <v>9999990001</v>
      </c>
      <c r="D2027" s="26" t="s">
        <v>29</v>
      </c>
      <c r="E2027" s="27" t="str">
        <f>Source!H1764</f>
        <v>т</v>
      </c>
      <c r="F2027" s="10">
        <f>Source!I1764</f>
        <v>-1.0710000000000001E-2</v>
      </c>
      <c r="G2027" s="29">
        <f>Source!AK1764</f>
        <v>0</v>
      </c>
      <c r="H2027" s="31" t="s">
        <v>3</v>
      </c>
      <c r="I2027" s="10">
        <f>Source!AW1764</f>
        <v>1</v>
      </c>
      <c r="J2027" s="29">
        <f>ROUND((ROUND((Source!AC1764*Source!AW1764*Source!I1764),2)),2)+(ROUND((ROUND(((Source!ET1764)*Source!AV1764*Source!I1764),2)),2)+ROUND((ROUND(((Source!AE1764-(Source!EU1764))*Source!AV1764*Source!I1764),2)),2))+ROUND((ROUND((Source!AF1764*Source!AV1764*Source!I1764),2)),2)</f>
        <v>0</v>
      </c>
      <c r="K2027" s="10">
        <f>IF(Source!BC1764&lt;&gt; 0, Source!BC1764, 1)</f>
        <v>1</v>
      </c>
      <c r="L2027" s="29">
        <f>Source!O1764</f>
        <v>0</v>
      </c>
      <c r="Q2027">
        <f>ROUND((Source!DN1764/100)*ROUND((ROUND((Source!AF1764*Source!AV1764*Source!I1764),2)),2), 2)</f>
        <v>0</v>
      </c>
      <c r="R2027">
        <f>Source!X1764</f>
        <v>0</v>
      </c>
      <c r="S2027">
        <f>ROUND((Source!DO1764/100)*ROUND((ROUND((Source!AF1764*Source!AV1764*Source!I1764),2)),2), 2)</f>
        <v>0</v>
      </c>
      <c r="T2027">
        <f>Source!Y1764</f>
        <v>0</v>
      </c>
      <c r="U2027">
        <f>ROUND((175/100)*ROUND((ROUND((Source!AE1764*Source!AV1764*Source!I1764),2)),2), 2)</f>
        <v>0</v>
      </c>
      <c r="V2027">
        <f>ROUND((160/100)*ROUND(ROUND((ROUND((Source!AE1764*Source!AV1764*Source!I1764),2)*Source!BS1764),2), 2), 2)</f>
        <v>0</v>
      </c>
      <c r="X2027">
        <f>IF(Source!BI1764&lt;=1,J2027, 0)</f>
        <v>0</v>
      </c>
      <c r="Y2027">
        <f>IF(Source!BI1764=2,J2027, 0)</f>
        <v>0</v>
      </c>
      <c r="Z2027">
        <f>IF(Source!BI1764=3,J2027, 0)</f>
        <v>0</v>
      </c>
      <c r="AA2027">
        <f>IF(Source!BI1764=4,J2027, 0)</f>
        <v>0</v>
      </c>
    </row>
    <row r="2028" spans="1:27" ht="14.25" x14ac:dyDescent="0.2">
      <c r="A2028" s="26"/>
      <c r="B2028" s="26"/>
      <c r="C2028" s="26"/>
      <c r="D2028" s="26" t="s">
        <v>314</v>
      </c>
      <c r="E2028" s="27" t="s">
        <v>315</v>
      </c>
      <c r="F2028" s="10">
        <f>Source!DN1763</f>
        <v>80</v>
      </c>
      <c r="G2028" s="29"/>
      <c r="H2028" s="28"/>
      <c r="I2028" s="10"/>
      <c r="J2028" s="29">
        <f>SUM(Q2024:Q2027)</f>
        <v>1.61</v>
      </c>
      <c r="K2028" s="10">
        <f>Source!BZ1763</f>
        <v>70</v>
      </c>
      <c r="L2028" s="29">
        <f>SUM(R2024:R2027)</f>
        <v>37.130000000000003</v>
      </c>
    </row>
    <row r="2029" spans="1:27" ht="14.25" x14ac:dyDescent="0.2">
      <c r="A2029" s="26"/>
      <c r="B2029" s="26"/>
      <c r="C2029" s="26"/>
      <c r="D2029" s="26" t="s">
        <v>316</v>
      </c>
      <c r="E2029" s="27" t="s">
        <v>315</v>
      </c>
      <c r="F2029" s="10">
        <f>Source!DO1763</f>
        <v>55</v>
      </c>
      <c r="G2029" s="29"/>
      <c r="H2029" s="28"/>
      <c r="I2029" s="10"/>
      <c r="J2029" s="29">
        <f>SUM(S2024:S2028)</f>
        <v>1.1100000000000001</v>
      </c>
      <c r="K2029" s="10">
        <f>Source!CA1763</f>
        <v>41</v>
      </c>
      <c r="L2029" s="29">
        <f>SUM(T2024:T2028)</f>
        <v>21.75</v>
      </c>
    </row>
    <row r="2030" spans="1:27" ht="14.25" x14ac:dyDescent="0.2">
      <c r="A2030" s="34"/>
      <c r="B2030" s="34"/>
      <c r="C2030" s="34"/>
      <c r="D2030" s="34" t="s">
        <v>317</v>
      </c>
      <c r="E2030" s="35" t="s">
        <v>318</v>
      </c>
      <c r="F2030" s="36">
        <f>Source!AQ1763</f>
        <v>17.41</v>
      </c>
      <c r="G2030" s="37"/>
      <c r="H2030" s="38" t="str">
        <f>Source!DI1763</f>
        <v/>
      </c>
      <c r="I2030" s="36">
        <f>Source!AV1763</f>
        <v>1</v>
      </c>
      <c r="J2030" s="37">
        <f>Source!U1763</f>
        <v>0.18280500000000002</v>
      </c>
      <c r="K2030" s="36"/>
      <c r="L2030" s="37"/>
    </row>
    <row r="2031" spans="1:27" ht="15" x14ac:dyDescent="0.25">
      <c r="A2031" s="39"/>
      <c r="B2031" s="39"/>
      <c r="C2031" s="39"/>
      <c r="D2031" s="40" t="s">
        <v>319</v>
      </c>
      <c r="E2031" s="39"/>
      <c r="F2031" s="39"/>
      <c r="G2031" s="39"/>
      <c r="H2031" s="39"/>
      <c r="I2031" s="76">
        <f>J2026+J2028+J2029+SUM(J2027:J2027)</f>
        <v>4.7300000000000004</v>
      </c>
      <c r="J2031" s="76"/>
      <c r="K2031" s="76">
        <f>L2026+L2028+L2029+SUM(L2027:L2027)</f>
        <v>111.92</v>
      </c>
      <c r="L2031" s="76"/>
      <c r="O2031" s="32">
        <f>J2026+J2028+J2029+SUM(J2027:J2027)</f>
        <v>4.7300000000000004</v>
      </c>
      <c r="P2031" s="32">
        <f>L2026+L2028+L2029+SUM(L2027:L2027)</f>
        <v>111.92</v>
      </c>
      <c r="X2031">
        <f>IF(Source!BI1763&lt;=1,J2026+J2028+J2029-0, 0)</f>
        <v>4.7300000000000004</v>
      </c>
      <c r="Y2031">
        <f>IF(Source!BI1763=2,J2026+J2028+J2029-0, 0)</f>
        <v>0</v>
      </c>
      <c r="Z2031">
        <f>IF(Source!BI1763=3,J2026+J2028+J2029-0, 0)</f>
        <v>0</v>
      </c>
      <c r="AA2031">
        <f>IF(Source!BI1763=4,J2026+J2028+J2029,0)</f>
        <v>0</v>
      </c>
    </row>
    <row r="2033" spans="1:27" ht="42.75" x14ac:dyDescent="0.2">
      <c r="A2033" s="26">
        <v>4</v>
      </c>
      <c r="B2033" s="26">
        <v>4</v>
      </c>
      <c r="C2033" s="26" t="str">
        <f>Source!F1765</f>
        <v>6.65-24-1</v>
      </c>
      <c r="D2033" s="26" t="s">
        <v>47</v>
      </c>
      <c r="E2033" s="27" t="str">
        <f>Source!H1765</f>
        <v>100 м</v>
      </c>
      <c r="F2033" s="10">
        <f>Source!I1765</f>
        <v>0.02</v>
      </c>
      <c r="G2033" s="29"/>
      <c r="H2033" s="28"/>
      <c r="I2033" s="10"/>
      <c r="J2033" s="29"/>
      <c r="K2033" s="10"/>
      <c r="L2033" s="29"/>
      <c r="Q2033">
        <f>ROUND((Source!DN1765/100)*ROUND((ROUND((Source!AF1765*Source!AV1765*Source!I1765),2)),2), 2)</f>
        <v>5.0199999999999996</v>
      </c>
      <c r="R2033">
        <f>Source!X1765</f>
        <v>108.31</v>
      </c>
      <c r="S2033">
        <f>ROUND((Source!DO1765/100)*ROUND((ROUND((Source!AF1765*Source!AV1765*Source!I1765),2)),2), 2)</f>
        <v>3.37</v>
      </c>
      <c r="T2033">
        <f>Source!Y1765</f>
        <v>49.34</v>
      </c>
      <c r="U2033">
        <f>ROUND((175/100)*ROUND((ROUND((Source!AE1765*Source!AV1765*Source!I1765),2)),2), 2)</f>
        <v>0</v>
      </c>
      <c r="V2033">
        <f>ROUND((160/100)*ROUND(ROUND((ROUND((Source!AE1765*Source!AV1765*Source!I1765),2)*Source!BS1765),2), 2), 2)</f>
        <v>0</v>
      </c>
    </row>
    <row r="2034" spans="1:27" x14ac:dyDescent="0.2">
      <c r="D2034" s="30" t="str">
        <f>"Объем: "&amp;Source!I1765&amp;"=2/"&amp;"100"</f>
        <v>Объем: 0,02=2/100</v>
      </c>
    </row>
    <row r="2035" spans="1:27" ht="14.25" x14ac:dyDescent="0.2">
      <c r="A2035" s="26"/>
      <c r="B2035" s="26"/>
      <c r="C2035" s="26"/>
      <c r="D2035" s="26" t="s">
        <v>313</v>
      </c>
      <c r="E2035" s="27"/>
      <c r="F2035" s="10"/>
      <c r="G2035" s="29">
        <f>Source!AO1765</f>
        <v>227.82</v>
      </c>
      <c r="H2035" s="28" t="str">
        <f>Source!DG1765</f>
        <v/>
      </c>
      <c r="I2035" s="10">
        <f>Source!AV1765</f>
        <v>1</v>
      </c>
      <c r="J2035" s="29">
        <f>ROUND((ROUND((Source!AF1765*Source!AV1765*Source!I1765),2)),2)</f>
        <v>4.5599999999999996</v>
      </c>
      <c r="K2035" s="10">
        <f>IF(Source!BA1765&lt;&gt; 0, Source!BA1765, 1)</f>
        <v>26.39</v>
      </c>
      <c r="L2035" s="29">
        <f>Source!S1765</f>
        <v>120.34</v>
      </c>
      <c r="W2035">
        <f>J2035</f>
        <v>4.5599999999999996</v>
      </c>
    </row>
    <row r="2036" spans="1:27" ht="14.25" x14ac:dyDescent="0.2">
      <c r="A2036" s="26"/>
      <c r="B2036" s="26"/>
      <c r="C2036" s="26"/>
      <c r="D2036" s="26" t="s">
        <v>314</v>
      </c>
      <c r="E2036" s="27" t="s">
        <v>315</v>
      </c>
      <c r="F2036" s="10">
        <f>Source!DN1765</f>
        <v>110</v>
      </c>
      <c r="G2036" s="29"/>
      <c r="H2036" s="28"/>
      <c r="I2036" s="10"/>
      <c r="J2036" s="29">
        <f>SUM(Q2033:Q2035)</f>
        <v>5.0199999999999996</v>
      </c>
      <c r="K2036" s="10">
        <f>Source!BZ1765</f>
        <v>90</v>
      </c>
      <c r="L2036" s="29">
        <f>SUM(R2033:R2035)</f>
        <v>108.31</v>
      </c>
    </row>
    <row r="2037" spans="1:27" ht="14.25" x14ac:dyDescent="0.2">
      <c r="A2037" s="26"/>
      <c r="B2037" s="26"/>
      <c r="C2037" s="26"/>
      <c r="D2037" s="26" t="s">
        <v>316</v>
      </c>
      <c r="E2037" s="27" t="s">
        <v>315</v>
      </c>
      <c r="F2037" s="10">
        <f>Source!DO1765</f>
        <v>74</v>
      </c>
      <c r="G2037" s="29"/>
      <c r="H2037" s="28"/>
      <c r="I2037" s="10"/>
      <c r="J2037" s="29">
        <f>SUM(S2033:S2036)</f>
        <v>3.37</v>
      </c>
      <c r="K2037" s="10">
        <f>Source!CA1765</f>
        <v>41</v>
      </c>
      <c r="L2037" s="29">
        <f>SUM(T2033:T2036)</f>
        <v>49.34</v>
      </c>
    </row>
    <row r="2038" spans="1:27" ht="14.25" x14ac:dyDescent="0.2">
      <c r="A2038" s="34"/>
      <c r="B2038" s="34"/>
      <c r="C2038" s="34"/>
      <c r="D2038" s="34" t="s">
        <v>317</v>
      </c>
      <c r="E2038" s="35" t="s">
        <v>318</v>
      </c>
      <c r="F2038" s="36">
        <f>Source!AQ1765</f>
        <v>20.73</v>
      </c>
      <c r="G2038" s="37"/>
      <c r="H2038" s="38" t="str">
        <f>Source!DI1765</f>
        <v/>
      </c>
      <c r="I2038" s="36">
        <f>Source!AV1765</f>
        <v>1</v>
      </c>
      <c r="J2038" s="37">
        <f>Source!U1765</f>
        <v>0.41460000000000002</v>
      </c>
      <c r="K2038" s="36"/>
      <c r="L2038" s="37"/>
    </row>
    <row r="2039" spans="1:27" ht="15" x14ac:dyDescent="0.25">
      <c r="A2039" s="39"/>
      <c r="B2039" s="39"/>
      <c r="C2039" s="39"/>
      <c r="D2039" s="40" t="s">
        <v>319</v>
      </c>
      <c r="E2039" s="39"/>
      <c r="F2039" s="39"/>
      <c r="G2039" s="39"/>
      <c r="H2039" s="39"/>
      <c r="I2039" s="76">
        <f>J2035+J2036+J2037</f>
        <v>12.95</v>
      </c>
      <c r="J2039" s="76"/>
      <c r="K2039" s="76">
        <f>L2035+L2036+L2037</f>
        <v>277.99</v>
      </c>
      <c r="L2039" s="76"/>
      <c r="O2039" s="32">
        <f>J2035+J2036+J2037</f>
        <v>12.95</v>
      </c>
      <c r="P2039" s="32">
        <f>L2035+L2036+L2037</f>
        <v>277.99</v>
      </c>
      <c r="X2039">
        <f>IF(Source!BI1765&lt;=1,J2035+J2036+J2037-0, 0)</f>
        <v>12.95</v>
      </c>
      <c r="Y2039">
        <f>IF(Source!BI1765=2,J2035+J2036+J2037-0, 0)</f>
        <v>0</v>
      </c>
      <c r="Z2039">
        <f>IF(Source!BI1765=3,J2035+J2036+J2037-0, 0)</f>
        <v>0</v>
      </c>
      <c r="AA2039">
        <f>IF(Source!BI1765=4,J2035+J2036+J2037,0)</f>
        <v>0</v>
      </c>
    </row>
    <row r="2041" spans="1:27" ht="57" x14ac:dyDescent="0.2">
      <c r="A2041" s="26">
        <v>5</v>
      </c>
      <c r="B2041" s="26">
        <v>5</v>
      </c>
      <c r="C2041" s="26" t="str">
        <f>Source!F1766</f>
        <v>6.62-31-1</v>
      </c>
      <c r="D2041" s="26" t="s">
        <v>53</v>
      </c>
      <c r="E2041" s="27" t="str">
        <f>Source!H1766</f>
        <v>1 м2 поверхности</v>
      </c>
      <c r="F2041" s="10">
        <f>Source!I1766</f>
        <v>20.75</v>
      </c>
      <c r="G2041" s="29"/>
      <c r="H2041" s="28"/>
      <c r="I2041" s="10"/>
      <c r="J2041" s="29"/>
      <c r="K2041" s="10"/>
      <c r="L2041" s="29"/>
      <c r="Q2041">
        <f>ROUND((Source!DN1766/100)*ROUND((ROUND((Source!AF1766*Source!AV1766*Source!I1766),2)),2), 2)</f>
        <v>127.2</v>
      </c>
      <c r="R2041">
        <f>Source!X1766</f>
        <v>2786.15</v>
      </c>
      <c r="S2041">
        <f>ROUND((Source!DO1766/100)*ROUND((ROUND((Source!AF1766*Source!AV1766*Source!I1766),2)),2), 2)</f>
        <v>81.41</v>
      </c>
      <c r="T2041">
        <f>Source!Y1766</f>
        <v>1376.29</v>
      </c>
      <c r="U2041">
        <f>ROUND((175/100)*ROUND((ROUND((Source!AE1766*Source!AV1766*Source!I1766),2)),2), 2)</f>
        <v>0</v>
      </c>
      <c r="V2041">
        <f>ROUND((160/100)*ROUND(ROUND((ROUND((Source!AE1766*Source!AV1766*Source!I1766),2)*Source!BS1766),2), 2), 2)</f>
        <v>0</v>
      </c>
    </row>
    <row r="2042" spans="1:27" ht="14.25" x14ac:dyDescent="0.2">
      <c r="A2042" s="26"/>
      <c r="B2042" s="26"/>
      <c r="C2042" s="26"/>
      <c r="D2042" s="26" t="s">
        <v>313</v>
      </c>
      <c r="E2042" s="27"/>
      <c r="F2042" s="10"/>
      <c r="G2042" s="29">
        <f>Source!AO1766</f>
        <v>6.13</v>
      </c>
      <c r="H2042" s="28" t="str">
        <f>Source!DG1766</f>
        <v/>
      </c>
      <c r="I2042" s="10">
        <f>Source!AV1766</f>
        <v>1</v>
      </c>
      <c r="J2042" s="29">
        <f>ROUND((ROUND((Source!AF1766*Source!AV1766*Source!I1766),2)),2)</f>
        <v>127.2</v>
      </c>
      <c r="K2042" s="10">
        <f>IF(Source!BA1766&lt;&gt; 0, Source!BA1766, 1)</f>
        <v>26.39</v>
      </c>
      <c r="L2042" s="29">
        <f>Source!S1766</f>
        <v>3356.81</v>
      </c>
      <c r="W2042">
        <f>J2042</f>
        <v>127.2</v>
      </c>
    </row>
    <row r="2043" spans="1:27" ht="14.25" x14ac:dyDescent="0.2">
      <c r="A2043" s="26"/>
      <c r="B2043" s="26"/>
      <c r="C2043" s="26"/>
      <c r="D2043" s="26" t="s">
        <v>314</v>
      </c>
      <c r="E2043" s="27" t="s">
        <v>315</v>
      </c>
      <c r="F2043" s="10">
        <f>Source!DN1766</f>
        <v>100</v>
      </c>
      <c r="G2043" s="29"/>
      <c r="H2043" s="28"/>
      <c r="I2043" s="10"/>
      <c r="J2043" s="29">
        <f>SUM(Q2041:Q2042)</f>
        <v>127.2</v>
      </c>
      <c r="K2043" s="10">
        <f>Source!BZ1766</f>
        <v>83</v>
      </c>
      <c r="L2043" s="29">
        <f>SUM(R2041:R2042)</f>
        <v>2786.15</v>
      </c>
    </row>
    <row r="2044" spans="1:27" ht="14.25" x14ac:dyDescent="0.2">
      <c r="A2044" s="26"/>
      <c r="B2044" s="26"/>
      <c r="C2044" s="26"/>
      <c r="D2044" s="26" t="s">
        <v>316</v>
      </c>
      <c r="E2044" s="27" t="s">
        <v>315</v>
      </c>
      <c r="F2044" s="10">
        <f>Source!DO1766</f>
        <v>64</v>
      </c>
      <c r="G2044" s="29"/>
      <c r="H2044" s="28"/>
      <c r="I2044" s="10"/>
      <c r="J2044" s="29">
        <f>SUM(S2041:S2043)</f>
        <v>81.41</v>
      </c>
      <c r="K2044" s="10">
        <f>Source!CA1766</f>
        <v>41</v>
      </c>
      <c r="L2044" s="29">
        <f>SUM(T2041:T2043)</f>
        <v>1376.29</v>
      </c>
    </row>
    <row r="2045" spans="1:27" ht="14.25" x14ac:dyDescent="0.2">
      <c r="A2045" s="34"/>
      <c r="B2045" s="34"/>
      <c r="C2045" s="34"/>
      <c r="D2045" s="34" t="s">
        <v>317</v>
      </c>
      <c r="E2045" s="35" t="s">
        <v>318</v>
      </c>
      <c r="F2045" s="36">
        <f>Source!AQ1766</f>
        <v>0.6</v>
      </c>
      <c r="G2045" s="37"/>
      <c r="H2045" s="38" t="str">
        <f>Source!DI1766</f>
        <v/>
      </c>
      <c r="I2045" s="36">
        <f>Source!AV1766</f>
        <v>1</v>
      </c>
      <c r="J2045" s="37">
        <f>Source!U1766</f>
        <v>12.45</v>
      </c>
      <c r="K2045" s="36"/>
      <c r="L2045" s="37"/>
    </row>
    <row r="2046" spans="1:27" ht="15" x14ac:dyDescent="0.25">
      <c r="A2046" s="39"/>
      <c r="B2046" s="39"/>
      <c r="C2046" s="39"/>
      <c r="D2046" s="40" t="s">
        <v>319</v>
      </c>
      <c r="E2046" s="39"/>
      <c r="F2046" s="39"/>
      <c r="G2046" s="39"/>
      <c r="H2046" s="39"/>
      <c r="I2046" s="76">
        <f>J2042+J2043+J2044</f>
        <v>335.81</v>
      </c>
      <c r="J2046" s="76"/>
      <c r="K2046" s="76">
        <f>L2042+L2043+L2044</f>
        <v>7519.25</v>
      </c>
      <c r="L2046" s="76"/>
      <c r="O2046" s="32">
        <f>J2042+J2043+J2044</f>
        <v>335.81</v>
      </c>
      <c r="P2046" s="32">
        <f>L2042+L2043+L2044</f>
        <v>7519.25</v>
      </c>
      <c r="X2046">
        <f>IF(Source!BI1766&lt;=1,J2042+J2043+J2044-0, 0)</f>
        <v>335.81</v>
      </c>
      <c r="Y2046">
        <f>IF(Source!BI1766=2,J2042+J2043+J2044-0, 0)</f>
        <v>0</v>
      </c>
      <c r="Z2046">
        <f>IF(Source!BI1766=3,J2042+J2043+J2044-0, 0)</f>
        <v>0</v>
      </c>
      <c r="AA2046">
        <f>IF(Source!BI1766=4,J2042+J2043+J2044,0)</f>
        <v>0</v>
      </c>
    </row>
    <row r="2049" spans="1:27" ht="15" x14ac:dyDescent="0.25">
      <c r="A2049" s="81" t="str">
        <f>CONCATENATE("Итого по подразделу: ",IF(Source!G1768&lt;&gt;"Новый подраздел", Source!G1768, ""))</f>
        <v>Итого по подразделу: Демонтажные и подготовительные  работы</v>
      </c>
      <c r="B2049" s="81"/>
      <c r="C2049" s="81"/>
      <c r="D2049" s="81"/>
      <c r="E2049" s="81"/>
      <c r="F2049" s="81"/>
      <c r="G2049" s="81"/>
      <c r="H2049" s="81"/>
      <c r="I2049" s="79">
        <f>SUM(O2007:O2048)</f>
        <v>405.17</v>
      </c>
      <c r="J2049" s="80"/>
      <c r="K2049" s="79">
        <f>SUM(P2007:P2048)</f>
        <v>9090.44</v>
      </c>
      <c r="L2049" s="80"/>
    </row>
    <row r="2050" spans="1:27" hidden="1" x14ac:dyDescent="0.2">
      <c r="A2050" t="s">
        <v>320</v>
      </c>
      <c r="I2050">
        <f>SUM(AC2007:AC2049)</f>
        <v>0</v>
      </c>
      <c r="K2050">
        <f>SUM(AD2007:AD2049)</f>
        <v>0</v>
      </c>
    </row>
    <row r="2051" spans="1:27" hidden="1" x14ac:dyDescent="0.2">
      <c r="A2051" t="s">
        <v>321</v>
      </c>
      <c r="I2051">
        <f>SUM(AE2007:AE2050)</f>
        <v>0</v>
      </c>
      <c r="K2051">
        <f>SUM(AF2007:AF2050)</f>
        <v>0</v>
      </c>
    </row>
    <row r="2053" spans="1:27" ht="15" x14ac:dyDescent="0.25">
      <c r="A2053" s="81" t="str">
        <f>CONCATENATE("Итого по разделу: ",IF(Source!G1798&lt;&gt;"Новый раздел", Source!G1798, ""))</f>
        <v>Итого по разделу: Секция в осях К-Л (Подъезд № 9)</v>
      </c>
      <c r="B2053" s="81"/>
      <c r="C2053" s="81"/>
      <c r="D2053" s="81"/>
      <c r="E2053" s="81"/>
      <c r="F2053" s="81"/>
      <c r="G2053" s="81"/>
      <c r="H2053" s="81"/>
      <c r="I2053" s="79">
        <f>SUM(O2005:O2052)</f>
        <v>405.17</v>
      </c>
      <c r="J2053" s="80"/>
      <c r="K2053" s="79">
        <f>SUM(P2005:P2052)</f>
        <v>9090.44</v>
      </c>
      <c r="L2053" s="80"/>
    </row>
    <row r="2054" spans="1:27" hidden="1" x14ac:dyDescent="0.2">
      <c r="A2054" t="s">
        <v>320</v>
      </c>
      <c r="I2054">
        <f>SUM(AC2005:AC2053)</f>
        <v>0</v>
      </c>
      <c r="K2054">
        <f>SUM(AD2005:AD2053)</f>
        <v>0</v>
      </c>
    </row>
    <row r="2055" spans="1:27" hidden="1" x14ac:dyDescent="0.2">
      <c r="A2055" t="s">
        <v>321</v>
      </c>
      <c r="I2055">
        <f>SUM(AE2005:AE2054)</f>
        <v>0</v>
      </c>
      <c r="K2055">
        <f>SUM(AF2005:AF2054)</f>
        <v>0</v>
      </c>
    </row>
    <row r="2057" spans="1:27" ht="16.5" x14ac:dyDescent="0.25">
      <c r="A2057" s="75" t="str">
        <f>CONCATENATE("Раздел: ",IF(Source!G1828&lt;&gt;"Новый раздел", Source!G1828, ""))</f>
        <v>Раздел: Монтажные (кровельные) работы</v>
      </c>
      <c r="B2057" s="75"/>
      <c r="C2057" s="75"/>
      <c r="D2057" s="75"/>
      <c r="E2057" s="75"/>
      <c r="F2057" s="75"/>
      <c r="G2057" s="75"/>
      <c r="H2057" s="75"/>
      <c r="I2057" s="75"/>
      <c r="J2057" s="75"/>
      <c r="K2057" s="75"/>
      <c r="L2057" s="75"/>
    </row>
    <row r="2058" spans="1:27" ht="28.5" x14ac:dyDescent="0.2">
      <c r="A2058" s="26">
        <v>1</v>
      </c>
      <c r="B2058" s="26">
        <v>1</v>
      </c>
      <c r="C2058" s="26" t="str">
        <f>Source!F1832</f>
        <v>6.58-31-3</v>
      </c>
      <c r="D2058" s="26" t="s">
        <v>110</v>
      </c>
      <c r="E2058" s="27" t="str">
        <f>Source!H1832</f>
        <v>100 мест</v>
      </c>
      <c r="F2058" s="10">
        <f>Source!I1832</f>
        <v>0.02</v>
      </c>
      <c r="G2058" s="29"/>
      <c r="H2058" s="28"/>
      <c r="I2058" s="10"/>
      <c r="J2058" s="29"/>
      <c r="K2058" s="10"/>
      <c r="L2058" s="29"/>
      <c r="Q2058">
        <f>ROUND((Source!DN1832/100)*ROUND((ROUND((Source!AF1832*Source!AV1832*Source!I1832),2)),2), 2)</f>
        <v>27.29</v>
      </c>
      <c r="R2058">
        <f>Source!X1832</f>
        <v>602.45000000000005</v>
      </c>
      <c r="S2058">
        <f>ROUND((Source!DO1832/100)*ROUND((ROUND((Source!AF1832*Source!AV1832*Source!I1832),2)),2), 2)</f>
        <v>20.73</v>
      </c>
      <c r="T2058">
        <f>Source!Y1832</f>
        <v>283.91000000000003</v>
      </c>
      <c r="U2058">
        <f>ROUND((175/100)*ROUND((ROUND((Source!AE1832*Source!AV1832*Source!I1832),2)),2), 2)</f>
        <v>0.53</v>
      </c>
      <c r="V2058">
        <f>ROUND((160/100)*ROUND(ROUND((ROUND((Source!AE1832*Source!AV1832*Source!I1832),2)*Source!BS1832),2), 2), 2)</f>
        <v>12.67</v>
      </c>
    </row>
    <row r="2059" spans="1:27" x14ac:dyDescent="0.2">
      <c r="D2059" s="30" t="str">
        <f>"Объем: "&amp;Source!I1832&amp;"=2/"&amp;"100"</f>
        <v>Объем: 0,02=2/100</v>
      </c>
    </row>
    <row r="2060" spans="1:27" ht="14.25" x14ac:dyDescent="0.2">
      <c r="A2060" s="26"/>
      <c r="B2060" s="26"/>
      <c r="C2060" s="26"/>
      <c r="D2060" s="26" t="s">
        <v>313</v>
      </c>
      <c r="E2060" s="27"/>
      <c r="F2060" s="10"/>
      <c r="G2060" s="29">
        <f>Source!AO1832</f>
        <v>1311.93</v>
      </c>
      <c r="H2060" s="28" t="str">
        <f>Source!DG1832</f>
        <v/>
      </c>
      <c r="I2060" s="10">
        <f>Source!AV1832</f>
        <v>1</v>
      </c>
      <c r="J2060" s="29">
        <f>ROUND((ROUND((Source!AF1832*Source!AV1832*Source!I1832),2)),2)</f>
        <v>26.24</v>
      </c>
      <c r="K2060" s="10">
        <f>IF(Source!BA1832&lt;&gt; 0, Source!BA1832, 1)</f>
        <v>26.39</v>
      </c>
      <c r="L2060" s="29">
        <f>Source!S1832</f>
        <v>692.47</v>
      </c>
      <c r="W2060">
        <f>J2060</f>
        <v>26.24</v>
      </c>
    </row>
    <row r="2061" spans="1:27" ht="14.25" x14ac:dyDescent="0.2">
      <c r="A2061" s="26"/>
      <c r="B2061" s="26"/>
      <c r="C2061" s="26"/>
      <c r="D2061" s="26" t="s">
        <v>322</v>
      </c>
      <c r="E2061" s="27"/>
      <c r="F2061" s="10"/>
      <c r="G2061" s="29">
        <f>Source!AM1832</f>
        <v>41.45</v>
      </c>
      <c r="H2061" s="28" t="str">
        <f>Source!DE1832</f>
        <v/>
      </c>
      <c r="I2061" s="10">
        <f>Source!AV1832</f>
        <v>1</v>
      </c>
      <c r="J2061" s="29">
        <f>(ROUND((ROUND(((Source!ET1832)*Source!AV1832*Source!I1832),2)),2)+ROUND((ROUND(((Source!AE1832-(Source!EU1832))*Source!AV1832*Source!I1832),2)),2))</f>
        <v>0.83</v>
      </c>
      <c r="K2061" s="10">
        <f>IF(Source!BB1832&lt;&gt; 0, Source!BB1832, 1)</f>
        <v>14.75</v>
      </c>
      <c r="L2061" s="29">
        <f>Source!Q1832</f>
        <v>12.24</v>
      </c>
    </row>
    <row r="2062" spans="1:27" ht="14.25" x14ac:dyDescent="0.2">
      <c r="A2062" s="26"/>
      <c r="B2062" s="26"/>
      <c r="C2062" s="26"/>
      <c r="D2062" s="26" t="s">
        <v>323</v>
      </c>
      <c r="E2062" s="27"/>
      <c r="F2062" s="10"/>
      <c r="G2062" s="29">
        <f>Source!AN1832</f>
        <v>15.08</v>
      </c>
      <c r="H2062" s="28" t="str">
        <f>Source!DF1832</f>
        <v/>
      </c>
      <c r="I2062" s="10">
        <f>Source!AV1832</f>
        <v>1</v>
      </c>
      <c r="J2062" s="41">
        <f>ROUND((ROUND((Source!AE1832*Source!AV1832*Source!I1832),2)),2)</f>
        <v>0.3</v>
      </c>
      <c r="K2062" s="10">
        <f>IF(Source!BS1832&lt;&gt; 0, Source!BS1832, 1)</f>
        <v>26.39</v>
      </c>
      <c r="L2062" s="41">
        <f>Source!R1832</f>
        <v>7.92</v>
      </c>
      <c r="W2062">
        <f>J2062</f>
        <v>0.3</v>
      </c>
    </row>
    <row r="2063" spans="1:27" ht="14.25" x14ac:dyDescent="0.2">
      <c r="A2063" s="26"/>
      <c r="B2063" s="26"/>
      <c r="C2063" s="26"/>
      <c r="D2063" s="26" t="s">
        <v>324</v>
      </c>
      <c r="E2063" s="27"/>
      <c r="F2063" s="10"/>
      <c r="G2063" s="29">
        <f>Source!AL1832</f>
        <v>972.06</v>
      </c>
      <c r="H2063" s="28" t="str">
        <f>Source!DD1832</f>
        <v/>
      </c>
      <c r="I2063" s="10">
        <f>Source!AW1832</f>
        <v>1</v>
      </c>
      <c r="J2063" s="29">
        <f>ROUND((ROUND((Source!AC1832*Source!AW1832*Source!I1832),2)),2)</f>
        <v>19.440000000000001</v>
      </c>
      <c r="K2063" s="10">
        <f>IF(Source!BC1832&lt;&gt; 0, Source!BC1832, 1)</f>
        <v>8.3000000000000007</v>
      </c>
      <c r="L2063" s="29">
        <f>Source!P1832</f>
        <v>161.35</v>
      </c>
    </row>
    <row r="2064" spans="1:27" ht="28.5" x14ac:dyDescent="0.2">
      <c r="A2064" s="26" t="s">
        <v>27</v>
      </c>
      <c r="B2064" s="26" t="s">
        <v>27</v>
      </c>
      <c r="C2064" s="26" t="str">
        <f>Source!F1833</f>
        <v>9999990001</v>
      </c>
      <c r="D2064" s="26" t="s">
        <v>29</v>
      </c>
      <c r="E2064" s="27" t="str">
        <f>Source!H1833</f>
        <v>т</v>
      </c>
      <c r="F2064" s="10">
        <f>Source!I1833</f>
        <v>-2.5600000000000001E-2</v>
      </c>
      <c r="G2064" s="29">
        <f>Source!AK1833</f>
        <v>0</v>
      </c>
      <c r="H2064" s="31" t="s">
        <v>3</v>
      </c>
      <c r="I2064" s="10">
        <f>Source!AW1833</f>
        <v>1</v>
      </c>
      <c r="J2064" s="29">
        <f>ROUND((ROUND((Source!AC1833*Source!AW1833*Source!I1833),2)),2)+(ROUND((ROUND(((Source!ET1833)*Source!AV1833*Source!I1833),2)),2)+ROUND((ROUND(((Source!AE1833-(Source!EU1833))*Source!AV1833*Source!I1833),2)),2))+ROUND((ROUND((Source!AF1833*Source!AV1833*Source!I1833),2)),2)</f>
        <v>0</v>
      </c>
      <c r="K2064" s="10">
        <f>IF(Source!BC1833&lt;&gt; 0, Source!BC1833, 1)</f>
        <v>1</v>
      </c>
      <c r="L2064" s="29">
        <f>Source!O1833</f>
        <v>0</v>
      </c>
      <c r="Q2064">
        <f>ROUND((Source!DN1833/100)*ROUND((ROUND((Source!AF1833*Source!AV1833*Source!I1833),2)),2), 2)</f>
        <v>0</v>
      </c>
      <c r="R2064">
        <f>Source!X1833</f>
        <v>0</v>
      </c>
      <c r="S2064">
        <f>ROUND((Source!DO1833/100)*ROUND((ROUND((Source!AF1833*Source!AV1833*Source!I1833),2)),2), 2)</f>
        <v>0</v>
      </c>
      <c r="T2064">
        <f>Source!Y1833</f>
        <v>0</v>
      </c>
      <c r="U2064">
        <f>ROUND((175/100)*ROUND((ROUND((Source!AE1833*Source!AV1833*Source!I1833),2)),2), 2)</f>
        <v>0</v>
      </c>
      <c r="V2064">
        <f>ROUND((160/100)*ROUND(ROUND((ROUND((Source!AE1833*Source!AV1833*Source!I1833),2)*Source!BS1833),2), 2), 2)</f>
        <v>0</v>
      </c>
      <c r="X2064">
        <f>IF(Source!BI1833&lt;=1,J2064, 0)</f>
        <v>0</v>
      </c>
      <c r="Y2064">
        <f>IF(Source!BI1833=2,J2064, 0)</f>
        <v>0</v>
      </c>
      <c r="Z2064">
        <f>IF(Source!BI1833=3,J2064, 0)</f>
        <v>0</v>
      </c>
      <c r="AA2064">
        <f>IF(Source!BI1833=4,J2064, 0)</f>
        <v>0</v>
      </c>
    </row>
    <row r="2065" spans="1:27" ht="14.25" x14ac:dyDescent="0.2">
      <c r="A2065" s="26"/>
      <c r="B2065" s="26"/>
      <c r="C2065" s="26"/>
      <c r="D2065" s="26" t="s">
        <v>314</v>
      </c>
      <c r="E2065" s="27" t="s">
        <v>315</v>
      </c>
      <c r="F2065" s="10">
        <f>Source!DN1832</f>
        <v>104</v>
      </c>
      <c r="G2065" s="29"/>
      <c r="H2065" s="28"/>
      <c r="I2065" s="10"/>
      <c r="J2065" s="29">
        <f>SUM(Q2058:Q2064)</f>
        <v>27.29</v>
      </c>
      <c r="K2065" s="10">
        <f>Source!BZ1832</f>
        <v>87</v>
      </c>
      <c r="L2065" s="29">
        <f>SUM(R2058:R2064)</f>
        <v>602.45000000000005</v>
      </c>
    </row>
    <row r="2066" spans="1:27" ht="14.25" x14ac:dyDescent="0.2">
      <c r="A2066" s="26"/>
      <c r="B2066" s="26"/>
      <c r="C2066" s="26"/>
      <c r="D2066" s="26" t="s">
        <v>316</v>
      </c>
      <c r="E2066" s="27" t="s">
        <v>315</v>
      </c>
      <c r="F2066" s="10">
        <f>Source!DO1832</f>
        <v>79</v>
      </c>
      <c r="G2066" s="29"/>
      <c r="H2066" s="28"/>
      <c r="I2066" s="10"/>
      <c r="J2066" s="29">
        <f>SUM(S2058:S2065)</f>
        <v>20.73</v>
      </c>
      <c r="K2066" s="10">
        <f>Source!CA1832</f>
        <v>41</v>
      </c>
      <c r="L2066" s="29">
        <f>SUM(T2058:T2065)</f>
        <v>283.91000000000003</v>
      </c>
    </row>
    <row r="2067" spans="1:27" ht="14.25" x14ac:dyDescent="0.2">
      <c r="A2067" s="26"/>
      <c r="B2067" s="26"/>
      <c r="C2067" s="26"/>
      <c r="D2067" s="26" t="s">
        <v>325</v>
      </c>
      <c r="E2067" s="27" t="s">
        <v>315</v>
      </c>
      <c r="F2067" s="10">
        <f>175</f>
        <v>175</v>
      </c>
      <c r="G2067" s="29"/>
      <c r="H2067" s="28"/>
      <c r="I2067" s="10"/>
      <c r="J2067" s="29">
        <f>SUM(U2058:U2066)</f>
        <v>0.53</v>
      </c>
      <c r="K2067" s="10">
        <f>160</f>
        <v>160</v>
      </c>
      <c r="L2067" s="29">
        <f>SUM(V2058:V2066)</f>
        <v>12.67</v>
      </c>
    </row>
    <row r="2068" spans="1:27" ht="14.25" x14ac:dyDescent="0.2">
      <c r="A2068" s="34"/>
      <c r="B2068" s="34"/>
      <c r="C2068" s="34"/>
      <c r="D2068" s="34" t="s">
        <v>317</v>
      </c>
      <c r="E2068" s="35" t="s">
        <v>318</v>
      </c>
      <c r="F2068" s="36">
        <f>Source!AQ1832</f>
        <v>113</v>
      </c>
      <c r="G2068" s="37"/>
      <c r="H2068" s="38" t="str">
        <f>Source!DI1832</f>
        <v/>
      </c>
      <c r="I2068" s="36">
        <f>Source!AV1832</f>
        <v>1</v>
      </c>
      <c r="J2068" s="37">
        <f>Source!U1832</f>
        <v>2.2600000000000002</v>
      </c>
      <c r="K2068" s="36"/>
      <c r="L2068" s="37"/>
    </row>
    <row r="2069" spans="1:27" ht="15" x14ac:dyDescent="0.25">
      <c r="A2069" s="39"/>
      <c r="B2069" s="39"/>
      <c r="C2069" s="39"/>
      <c r="D2069" s="40" t="s">
        <v>319</v>
      </c>
      <c r="E2069" s="39"/>
      <c r="F2069" s="39"/>
      <c r="G2069" s="39"/>
      <c r="H2069" s="39"/>
      <c r="I2069" s="76">
        <f>J2060+J2061+J2063+J2065+J2066+J2067+SUM(J2064:J2064)</f>
        <v>95.06</v>
      </c>
      <c r="J2069" s="76"/>
      <c r="K2069" s="76">
        <f>L2060+L2061+L2063+L2065+L2066+L2067+SUM(L2064:L2064)</f>
        <v>1765.0900000000004</v>
      </c>
      <c r="L2069" s="76"/>
      <c r="O2069" s="32">
        <f>J2060+J2061+J2063+J2065+J2066+J2067+SUM(J2064:J2064)</f>
        <v>95.06</v>
      </c>
      <c r="P2069" s="32">
        <f>L2060+L2061+L2063+L2065+L2066+L2067+SUM(L2064:L2064)</f>
        <v>1765.0900000000004</v>
      </c>
      <c r="X2069">
        <f>IF(Source!BI1832&lt;=1,J2060+J2061+J2063+J2065+J2066+J2067-0, 0)</f>
        <v>95.06</v>
      </c>
      <c r="Y2069">
        <f>IF(Source!BI1832=2,J2060+J2061+J2063+J2065+J2066+J2067-0, 0)</f>
        <v>0</v>
      </c>
      <c r="Z2069">
        <f>IF(Source!BI1832=3,J2060+J2061+J2063+J2065+J2066+J2067-0, 0)</f>
        <v>0</v>
      </c>
      <c r="AA2069">
        <f>IF(Source!BI1832=4,J2060+J2061+J2063+J2065+J2066+J2067,0)</f>
        <v>0</v>
      </c>
    </row>
    <row r="2071" spans="1:27" ht="28.5" x14ac:dyDescent="0.2">
      <c r="A2071" s="26">
        <v>2</v>
      </c>
      <c r="B2071" s="26">
        <v>2</v>
      </c>
      <c r="C2071" s="26" t="str">
        <f>Source!F1834</f>
        <v>6.58-31-1</v>
      </c>
      <c r="D2071" s="26" t="s">
        <v>116</v>
      </c>
      <c r="E2071" s="27" t="str">
        <f>Source!H1834</f>
        <v>100 мест</v>
      </c>
      <c r="F2071" s="10">
        <f>Source!I1834</f>
        <v>0.03</v>
      </c>
      <c r="G2071" s="29"/>
      <c r="H2071" s="28"/>
      <c r="I2071" s="10"/>
      <c r="J2071" s="29"/>
      <c r="K2071" s="10"/>
      <c r="L2071" s="29"/>
      <c r="Q2071">
        <f>ROUND((Source!DN1834/100)*ROUND((ROUND((Source!AF1834*Source!AV1834*Source!I1834),2)),2), 2)</f>
        <v>14.31</v>
      </c>
      <c r="R2071">
        <f>Source!X1834</f>
        <v>315.92</v>
      </c>
      <c r="S2071">
        <f>ROUND((Source!DO1834/100)*ROUND((ROUND((Source!AF1834*Source!AV1834*Source!I1834),2)),2), 2)</f>
        <v>10.87</v>
      </c>
      <c r="T2071">
        <f>Source!Y1834</f>
        <v>148.88</v>
      </c>
      <c r="U2071">
        <f>ROUND((175/100)*ROUND((ROUND((Source!AE1834*Source!AV1834*Source!I1834),2)),2), 2)</f>
        <v>0.19</v>
      </c>
      <c r="V2071">
        <f>ROUND((160/100)*ROUND(ROUND((ROUND((Source!AE1834*Source!AV1834*Source!I1834),2)*Source!BS1834),2), 2), 2)</f>
        <v>4.6399999999999997</v>
      </c>
    </row>
    <row r="2072" spans="1:27" x14ac:dyDescent="0.2">
      <c r="D2072" s="30" t="str">
        <f>"Объем: "&amp;Source!I1834&amp;"=3/"&amp;"100"</f>
        <v>Объем: 0,03=3/100</v>
      </c>
    </row>
    <row r="2073" spans="1:27" ht="14.25" x14ac:dyDescent="0.2">
      <c r="A2073" s="26"/>
      <c r="B2073" s="26"/>
      <c r="C2073" s="26"/>
      <c r="D2073" s="26" t="s">
        <v>313</v>
      </c>
      <c r="E2073" s="27"/>
      <c r="F2073" s="10"/>
      <c r="G2073" s="29">
        <f>Source!AO1834</f>
        <v>458.59</v>
      </c>
      <c r="H2073" s="28" t="str">
        <f>Source!DG1834</f>
        <v/>
      </c>
      <c r="I2073" s="10">
        <f>Source!AV1834</f>
        <v>1</v>
      </c>
      <c r="J2073" s="29">
        <f>ROUND((ROUND((Source!AF1834*Source!AV1834*Source!I1834),2)),2)</f>
        <v>13.76</v>
      </c>
      <c r="K2073" s="10">
        <f>IF(Source!BA1834&lt;&gt; 0, Source!BA1834, 1)</f>
        <v>26.39</v>
      </c>
      <c r="L2073" s="29">
        <f>Source!S1834</f>
        <v>363.13</v>
      </c>
      <c r="W2073">
        <f>J2073</f>
        <v>13.76</v>
      </c>
    </row>
    <row r="2074" spans="1:27" ht="14.25" x14ac:dyDescent="0.2">
      <c r="A2074" s="26"/>
      <c r="B2074" s="26"/>
      <c r="C2074" s="26"/>
      <c r="D2074" s="26" t="s">
        <v>322</v>
      </c>
      <c r="E2074" s="27"/>
      <c r="F2074" s="10"/>
      <c r="G2074" s="29">
        <f>Source!AM1834</f>
        <v>9.8699999999999992</v>
      </c>
      <c r="H2074" s="28" t="str">
        <f>Source!DE1834</f>
        <v/>
      </c>
      <c r="I2074" s="10">
        <f>Source!AV1834</f>
        <v>1</v>
      </c>
      <c r="J2074" s="29">
        <f>(ROUND((ROUND(((Source!ET1834)*Source!AV1834*Source!I1834),2)),2)+ROUND((ROUND(((Source!AE1834-(Source!EU1834))*Source!AV1834*Source!I1834),2)),2))</f>
        <v>0.3</v>
      </c>
      <c r="K2074" s="10">
        <f>IF(Source!BB1834&lt;&gt; 0, Source!BB1834, 1)</f>
        <v>14.65</v>
      </c>
      <c r="L2074" s="29">
        <f>Source!Q1834</f>
        <v>4.4000000000000004</v>
      </c>
    </row>
    <row r="2075" spans="1:27" ht="14.25" x14ac:dyDescent="0.2">
      <c r="A2075" s="26"/>
      <c r="B2075" s="26"/>
      <c r="C2075" s="26"/>
      <c r="D2075" s="26" t="s">
        <v>323</v>
      </c>
      <c r="E2075" s="27"/>
      <c r="F2075" s="10"/>
      <c r="G2075" s="29">
        <f>Source!AN1834</f>
        <v>3.55</v>
      </c>
      <c r="H2075" s="28" t="str">
        <f>Source!DF1834</f>
        <v/>
      </c>
      <c r="I2075" s="10">
        <f>Source!AV1834</f>
        <v>1</v>
      </c>
      <c r="J2075" s="41">
        <f>ROUND((ROUND((Source!AE1834*Source!AV1834*Source!I1834),2)),2)</f>
        <v>0.11</v>
      </c>
      <c r="K2075" s="10">
        <f>IF(Source!BS1834&lt;&gt; 0, Source!BS1834, 1)</f>
        <v>26.39</v>
      </c>
      <c r="L2075" s="41">
        <f>Source!R1834</f>
        <v>2.9</v>
      </c>
      <c r="W2075">
        <f>J2075</f>
        <v>0.11</v>
      </c>
    </row>
    <row r="2076" spans="1:27" ht="14.25" x14ac:dyDescent="0.2">
      <c r="A2076" s="26"/>
      <c r="B2076" s="26"/>
      <c r="C2076" s="26"/>
      <c r="D2076" s="26" t="s">
        <v>324</v>
      </c>
      <c r="E2076" s="27"/>
      <c r="F2076" s="10"/>
      <c r="G2076" s="29">
        <f>Source!AL1834</f>
        <v>195.25</v>
      </c>
      <c r="H2076" s="28" t="str">
        <f>Source!DD1834</f>
        <v/>
      </c>
      <c r="I2076" s="10">
        <f>Source!AW1834</f>
        <v>1</v>
      </c>
      <c r="J2076" s="29">
        <f>ROUND((ROUND((Source!AC1834*Source!AW1834*Source!I1834),2)),2)</f>
        <v>5.86</v>
      </c>
      <c r="K2076" s="10">
        <f>IF(Source!BC1834&lt;&gt; 0, Source!BC1834, 1)</f>
        <v>8.3000000000000007</v>
      </c>
      <c r="L2076" s="29">
        <f>Source!P1834</f>
        <v>48.64</v>
      </c>
    </row>
    <row r="2077" spans="1:27" ht="28.5" x14ac:dyDescent="0.2">
      <c r="A2077" s="26" t="s">
        <v>118</v>
      </c>
      <c r="B2077" s="26" t="s">
        <v>118</v>
      </c>
      <c r="C2077" s="26" t="str">
        <f>Source!F1835</f>
        <v>9999990001</v>
      </c>
      <c r="D2077" s="26" t="s">
        <v>29</v>
      </c>
      <c r="E2077" s="27" t="str">
        <f>Source!H1835</f>
        <v>т</v>
      </c>
      <c r="F2077" s="10">
        <f>Source!I1835</f>
        <v>-8.9999999999999993E-3</v>
      </c>
      <c r="G2077" s="29">
        <f>Source!AK1835</f>
        <v>0</v>
      </c>
      <c r="H2077" s="31" t="s">
        <v>3</v>
      </c>
      <c r="I2077" s="10">
        <f>Source!AW1835</f>
        <v>1</v>
      </c>
      <c r="J2077" s="29">
        <f>ROUND((ROUND((Source!AC1835*Source!AW1835*Source!I1835),2)),2)+(ROUND((ROUND(((Source!ET1835)*Source!AV1835*Source!I1835),2)),2)+ROUND((ROUND(((Source!AE1835-(Source!EU1835))*Source!AV1835*Source!I1835),2)),2))+ROUND((ROUND((Source!AF1835*Source!AV1835*Source!I1835),2)),2)</f>
        <v>0</v>
      </c>
      <c r="K2077" s="10">
        <f>IF(Source!BC1835&lt;&gt; 0, Source!BC1835, 1)</f>
        <v>1</v>
      </c>
      <c r="L2077" s="29">
        <f>Source!O1835</f>
        <v>0</v>
      </c>
      <c r="Q2077">
        <f>ROUND((Source!DN1835/100)*ROUND((ROUND((Source!AF1835*Source!AV1835*Source!I1835),2)),2), 2)</f>
        <v>0</v>
      </c>
      <c r="R2077">
        <f>Source!X1835</f>
        <v>0</v>
      </c>
      <c r="S2077">
        <f>ROUND((Source!DO1835/100)*ROUND((ROUND((Source!AF1835*Source!AV1835*Source!I1835),2)),2), 2)</f>
        <v>0</v>
      </c>
      <c r="T2077">
        <f>Source!Y1835</f>
        <v>0</v>
      </c>
      <c r="U2077">
        <f>ROUND((175/100)*ROUND((ROUND((Source!AE1835*Source!AV1835*Source!I1835),2)),2), 2)</f>
        <v>0</v>
      </c>
      <c r="V2077">
        <f>ROUND((160/100)*ROUND(ROUND((ROUND((Source!AE1835*Source!AV1835*Source!I1835),2)*Source!BS1835),2), 2), 2)</f>
        <v>0</v>
      </c>
      <c r="X2077">
        <f>IF(Source!BI1835&lt;=1,J2077, 0)</f>
        <v>0</v>
      </c>
      <c r="Y2077">
        <f>IF(Source!BI1835=2,J2077, 0)</f>
        <v>0</v>
      </c>
      <c r="Z2077">
        <f>IF(Source!BI1835=3,J2077, 0)</f>
        <v>0</v>
      </c>
      <c r="AA2077">
        <f>IF(Source!BI1835=4,J2077, 0)</f>
        <v>0</v>
      </c>
    </row>
    <row r="2078" spans="1:27" ht="14.25" x14ac:dyDescent="0.2">
      <c r="A2078" s="26"/>
      <c r="B2078" s="26"/>
      <c r="C2078" s="26"/>
      <c r="D2078" s="26" t="s">
        <v>314</v>
      </c>
      <c r="E2078" s="27" t="s">
        <v>315</v>
      </c>
      <c r="F2078" s="10">
        <f>Source!DN1834</f>
        <v>104</v>
      </c>
      <c r="G2078" s="29"/>
      <c r="H2078" s="28"/>
      <c r="I2078" s="10"/>
      <c r="J2078" s="29">
        <f>SUM(Q2071:Q2077)</f>
        <v>14.31</v>
      </c>
      <c r="K2078" s="10">
        <f>Source!BZ1834</f>
        <v>87</v>
      </c>
      <c r="L2078" s="29">
        <f>SUM(R2071:R2077)</f>
        <v>315.92</v>
      </c>
    </row>
    <row r="2079" spans="1:27" ht="14.25" x14ac:dyDescent="0.2">
      <c r="A2079" s="26"/>
      <c r="B2079" s="26"/>
      <c r="C2079" s="26"/>
      <c r="D2079" s="26" t="s">
        <v>316</v>
      </c>
      <c r="E2079" s="27" t="s">
        <v>315</v>
      </c>
      <c r="F2079" s="10">
        <f>Source!DO1834</f>
        <v>79</v>
      </c>
      <c r="G2079" s="29"/>
      <c r="H2079" s="28"/>
      <c r="I2079" s="10"/>
      <c r="J2079" s="29">
        <f>SUM(S2071:S2078)</f>
        <v>10.87</v>
      </c>
      <c r="K2079" s="10">
        <f>Source!CA1834</f>
        <v>41</v>
      </c>
      <c r="L2079" s="29">
        <f>SUM(T2071:T2078)</f>
        <v>148.88</v>
      </c>
    </row>
    <row r="2080" spans="1:27" ht="14.25" x14ac:dyDescent="0.2">
      <c r="A2080" s="26"/>
      <c r="B2080" s="26"/>
      <c r="C2080" s="26"/>
      <c r="D2080" s="26" t="s">
        <v>325</v>
      </c>
      <c r="E2080" s="27" t="s">
        <v>315</v>
      </c>
      <c r="F2080" s="10">
        <f>175</f>
        <v>175</v>
      </c>
      <c r="G2080" s="29"/>
      <c r="H2080" s="28"/>
      <c r="I2080" s="10"/>
      <c r="J2080" s="29">
        <f>SUM(U2071:U2079)</f>
        <v>0.19</v>
      </c>
      <c r="K2080" s="10">
        <f>160</f>
        <v>160</v>
      </c>
      <c r="L2080" s="29">
        <f>SUM(V2071:V2079)</f>
        <v>4.6399999999999997</v>
      </c>
    </row>
    <row r="2081" spans="1:27" ht="14.25" x14ac:dyDescent="0.2">
      <c r="A2081" s="34"/>
      <c r="B2081" s="34"/>
      <c r="C2081" s="34"/>
      <c r="D2081" s="34" t="s">
        <v>317</v>
      </c>
      <c r="E2081" s="35" t="s">
        <v>318</v>
      </c>
      <c r="F2081" s="36">
        <f>Source!AQ1834</f>
        <v>39.5</v>
      </c>
      <c r="G2081" s="37"/>
      <c r="H2081" s="38" t="str">
        <f>Source!DI1834</f>
        <v/>
      </c>
      <c r="I2081" s="36">
        <f>Source!AV1834</f>
        <v>1</v>
      </c>
      <c r="J2081" s="37">
        <f>Source!U1834</f>
        <v>1.1850000000000001</v>
      </c>
      <c r="K2081" s="36"/>
      <c r="L2081" s="37"/>
    </row>
    <row r="2082" spans="1:27" ht="15" x14ac:dyDescent="0.25">
      <c r="A2082" s="39"/>
      <c r="B2082" s="39"/>
      <c r="C2082" s="39"/>
      <c r="D2082" s="40" t="s">
        <v>319</v>
      </c>
      <c r="E2082" s="39"/>
      <c r="F2082" s="39"/>
      <c r="G2082" s="39"/>
      <c r="H2082" s="39"/>
      <c r="I2082" s="76">
        <f>J2073+J2074+J2076+J2078+J2079+J2080+SUM(J2077:J2077)</f>
        <v>45.29</v>
      </c>
      <c r="J2082" s="76"/>
      <c r="K2082" s="76">
        <f>L2073+L2074+L2076+L2078+L2079+L2080+SUM(L2077:L2077)</f>
        <v>885.6099999999999</v>
      </c>
      <c r="L2082" s="76"/>
      <c r="O2082" s="32">
        <f>J2073+J2074+J2076+J2078+J2079+J2080+SUM(J2077:J2077)</f>
        <v>45.29</v>
      </c>
      <c r="P2082" s="32">
        <f>L2073+L2074+L2076+L2078+L2079+L2080+SUM(L2077:L2077)</f>
        <v>885.6099999999999</v>
      </c>
      <c r="X2082">
        <f>IF(Source!BI1834&lt;=1,J2073+J2074+J2076+J2078+J2079+J2080-0, 0)</f>
        <v>45.29</v>
      </c>
      <c r="Y2082">
        <f>IF(Source!BI1834=2,J2073+J2074+J2076+J2078+J2079+J2080-0, 0)</f>
        <v>0</v>
      </c>
      <c r="Z2082">
        <f>IF(Source!BI1834=3,J2073+J2074+J2076+J2078+J2079+J2080-0, 0)</f>
        <v>0</v>
      </c>
      <c r="AA2082">
        <f>IF(Source!BI1834=4,J2073+J2074+J2076+J2078+J2079+J2080,0)</f>
        <v>0</v>
      </c>
    </row>
    <row r="2084" spans="1:27" ht="28.5" x14ac:dyDescent="0.2">
      <c r="A2084" s="26">
        <v>3</v>
      </c>
      <c r="B2084" s="26">
        <v>3</v>
      </c>
      <c r="C2084" s="26" t="str">
        <f>Source!F1836</f>
        <v>6.54-9-2</v>
      </c>
      <c r="D2084" s="26" t="s">
        <v>120</v>
      </c>
      <c r="E2084" s="27" t="str">
        <f>Source!H1836</f>
        <v>1 м3</v>
      </c>
      <c r="F2084" s="10">
        <f>Source!I1836</f>
        <v>1</v>
      </c>
      <c r="G2084" s="29"/>
      <c r="H2084" s="28"/>
      <c r="I2084" s="10"/>
      <c r="J2084" s="29"/>
      <c r="K2084" s="10"/>
      <c r="L2084" s="29"/>
      <c r="Q2084">
        <f>ROUND((Source!DN1836/100)*ROUND((ROUND((Source!AF1836*Source!AV1836*Source!I1836),2)),2), 2)</f>
        <v>229.89</v>
      </c>
      <c r="R2084">
        <f>Source!X1836</f>
        <v>4996.21</v>
      </c>
      <c r="S2084">
        <f>ROUND((Source!DO1836/100)*ROUND((ROUND((Source!AF1836*Source!AV1836*Source!I1836),2)),2), 2)</f>
        <v>189.32</v>
      </c>
      <c r="T2084">
        <f>Source!Y1836</f>
        <v>2926.35</v>
      </c>
      <c r="U2084">
        <f>ROUND((175/100)*ROUND((ROUND((Source!AE1836*Source!AV1836*Source!I1836),2)),2), 2)</f>
        <v>8.16</v>
      </c>
      <c r="V2084">
        <f>ROUND((160/100)*ROUND(ROUND((ROUND((Source!AE1836*Source!AV1836*Source!I1836),2)*Source!BS1836),2), 2), 2)</f>
        <v>196.77</v>
      </c>
    </row>
    <row r="2085" spans="1:27" ht="14.25" x14ac:dyDescent="0.2">
      <c r="A2085" s="26"/>
      <c r="B2085" s="26"/>
      <c r="C2085" s="26"/>
      <c r="D2085" s="26" t="s">
        <v>313</v>
      </c>
      <c r="E2085" s="27"/>
      <c r="F2085" s="10"/>
      <c r="G2085" s="29">
        <f>Source!AO1836</f>
        <v>270.45999999999998</v>
      </c>
      <c r="H2085" s="28" t="str">
        <f>Source!DG1836</f>
        <v/>
      </c>
      <c r="I2085" s="10">
        <f>Source!AV1836</f>
        <v>1</v>
      </c>
      <c r="J2085" s="29">
        <f>ROUND((ROUND((Source!AF1836*Source!AV1836*Source!I1836),2)),2)</f>
        <v>270.45999999999998</v>
      </c>
      <c r="K2085" s="10">
        <f>IF(Source!BA1836&lt;&gt; 0, Source!BA1836, 1)</f>
        <v>26.39</v>
      </c>
      <c r="L2085" s="29">
        <f>Source!S1836</f>
        <v>7137.44</v>
      </c>
      <c r="W2085">
        <f>J2085</f>
        <v>270.45999999999998</v>
      </c>
    </row>
    <row r="2086" spans="1:27" ht="14.25" x14ac:dyDescent="0.2">
      <c r="A2086" s="26"/>
      <c r="B2086" s="26"/>
      <c r="C2086" s="26"/>
      <c r="D2086" s="26" t="s">
        <v>322</v>
      </c>
      <c r="E2086" s="27"/>
      <c r="F2086" s="10"/>
      <c r="G2086" s="29">
        <f>Source!AM1836</f>
        <v>18.57</v>
      </c>
      <c r="H2086" s="28" t="str">
        <f>Source!DE1836</f>
        <v/>
      </c>
      <c r="I2086" s="10">
        <f>Source!AV1836</f>
        <v>1</v>
      </c>
      <c r="J2086" s="29">
        <f>(ROUND((ROUND(((Source!ET1836)*Source!AV1836*Source!I1836),2)),2)+ROUND((ROUND(((Source!AE1836-(Source!EU1836))*Source!AV1836*Source!I1836),2)),2))</f>
        <v>18.57</v>
      </c>
      <c r="K2086" s="10">
        <f>IF(Source!BB1836&lt;&gt; 0, Source!BB1836, 1)</f>
        <v>11.89</v>
      </c>
      <c r="L2086" s="29">
        <f>Source!Q1836</f>
        <v>220.8</v>
      </c>
    </row>
    <row r="2087" spans="1:27" ht="14.25" x14ac:dyDescent="0.2">
      <c r="A2087" s="26"/>
      <c r="B2087" s="26"/>
      <c r="C2087" s="26"/>
      <c r="D2087" s="26" t="s">
        <v>323</v>
      </c>
      <c r="E2087" s="27"/>
      <c r="F2087" s="10"/>
      <c r="G2087" s="29">
        <f>Source!AN1836</f>
        <v>4.66</v>
      </c>
      <c r="H2087" s="28" t="str">
        <f>Source!DF1836</f>
        <v/>
      </c>
      <c r="I2087" s="10">
        <f>Source!AV1836</f>
        <v>1</v>
      </c>
      <c r="J2087" s="41">
        <f>ROUND((ROUND((Source!AE1836*Source!AV1836*Source!I1836),2)),2)</f>
        <v>4.66</v>
      </c>
      <c r="K2087" s="10">
        <f>IF(Source!BS1836&lt;&gt; 0, Source!BS1836, 1)</f>
        <v>26.39</v>
      </c>
      <c r="L2087" s="41">
        <f>Source!R1836</f>
        <v>122.98</v>
      </c>
      <c r="W2087">
        <f>J2087</f>
        <v>4.66</v>
      </c>
    </row>
    <row r="2088" spans="1:27" ht="14.25" x14ac:dyDescent="0.2">
      <c r="A2088" s="26"/>
      <c r="B2088" s="26"/>
      <c r="C2088" s="26"/>
      <c r="D2088" s="26" t="s">
        <v>324</v>
      </c>
      <c r="E2088" s="27"/>
      <c r="F2088" s="10"/>
      <c r="G2088" s="29">
        <f>Source!AL1836</f>
        <v>558.79</v>
      </c>
      <c r="H2088" s="28" t="str">
        <f>Source!DD1836</f>
        <v/>
      </c>
      <c r="I2088" s="10">
        <f>Source!AW1836</f>
        <v>1</v>
      </c>
      <c r="J2088" s="29">
        <f>ROUND((ROUND((Source!AC1836*Source!AW1836*Source!I1836),2)),2)</f>
        <v>558.79</v>
      </c>
      <c r="K2088" s="10">
        <f>IF(Source!BC1836&lt;&gt; 0, Source!BC1836, 1)</f>
        <v>9.44</v>
      </c>
      <c r="L2088" s="29">
        <f>Source!P1836</f>
        <v>5274.98</v>
      </c>
    </row>
    <row r="2089" spans="1:27" ht="14.25" x14ac:dyDescent="0.2">
      <c r="A2089" s="26" t="s">
        <v>44</v>
      </c>
      <c r="B2089" s="26" t="s">
        <v>44</v>
      </c>
      <c r="C2089" s="26" t="str">
        <f>Source!F1837</f>
        <v>1.3-2-6</v>
      </c>
      <c r="D2089" s="26" t="s">
        <v>127</v>
      </c>
      <c r="E2089" s="27" t="str">
        <f>Source!H1837</f>
        <v>м3</v>
      </c>
      <c r="F2089" s="10">
        <f>Source!I1837</f>
        <v>1.02</v>
      </c>
      <c r="G2089" s="29">
        <f>Source!AK1837</f>
        <v>478.96</v>
      </c>
      <c r="H2089" s="31" t="s">
        <v>3</v>
      </c>
      <c r="I2089" s="10">
        <f>Source!AW1837</f>
        <v>1</v>
      </c>
      <c r="J2089" s="29">
        <f>ROUND((ROUND((Source!AC1837*Source!AW1837*Source!I1837),2)),2)+(ROUND((ROUND(((Source!ET1837)*Source!AV1837*Source!I1837),2)),2)+ROUND((ROUND(((Source!AE1837-(Source!EU1837))*Source!AV1837*Source!I1837),2)),2))+ROUND((ROUND((Source!AF1837*Source!AV1837*Source!I1837),2)),2)</f>
        <v>488.54</v>
      </c>
      <c r="K2089" s="10">
        <f>IF(Source!BC1837&lt;&gt; 0, Source!BC1837, 1)</f>
        <v>7.8</v>
      </c>
      <c r="L2089" s="29">
        <f>Source!O1837</f>
        <v>3810.61</v>
      </c>
      <c r="Q2089">
        <f>ROUND((Source!DN1837/100)*ROUND((ROUND((Source!AF1837*Source!AV1837*Source!I1837),2)),2), 2)</f>
        <v>0</v>
      </c>
      <c r="R2089">
        <f>Source!X1837</f>
        <v>0</v>
      </c>
      <c r="S2089">
        <f>ROUND((Source!DO1837/100)*ROUND((ROUND((Source!AF1837*Source!AV1837*Source!I1837),2)),2), 2)</f>
        <v>0</v>
      </c>
      <c r="T2089">
        <f>Source!Y1837</f>
        <v>0</v>
      </c>
      <c r="U2089">
        <f>ROUND((175/100)*ROUND((ROUND((Source!AE1837*Source!AV1837*Source!I1837),2)),2), 2)</f>
        <v>0</v>
      </c>
      <c r="V2089">
        <f>ROUND((160/100)*ROUND(ROUND((ROUND((Source!AE1837*Source!AV1837*Source!I1837),2)*Source!BS1837),2), 2), 2)</f>
        <v>0</v>
      </c>
      <c r="X2089">
        <f>IF(Source!BI1837&lt;=1,J2089, 0)</f>
        <v>488.54</v>
      </c>
      <c r="Y2089">
        <f>IF(Source!BI1837=2,J2089, 0)</f>
        <v>0</v>
      </c>
      <c r="Z2089">
        <f>IF(Source!BI1837=3,J2089, 0)</f>
        <v>0</v>
      </c>
      <c r="AA2089">
        <f>IF(Source!BI1837=4,J2089, 0)</f>
        <v>0</v>
      </c>
    </row>
    <row r="2090" spans="1:27" ht="14.25" x14ac:dyDescent="0.2">
      <c r="A2090" s="26"/>
      <c r="B2090" s="26"/>
      <c r="C2090" s="26"/>
      <c r="D2090" s="26" t="s">
        <v>314</v>
      </c>
      <c r="E2090" s="27" t="s">
        <v>315</v>
      </c>
      <c r="F2090" s="10">
        <f>Source!DN1836</f>
        <v>85</v>
      </c>
      <c r="G2090" s="29"/>
      <c r="H2090" s="28"/>
      <c r="I2090" s="10"/>
      <c r="J2090" s="29">
        <f>SUM(Q2084:Q2089)</f>
        <v>229.89</v>
      </c>
      <c r="K2090" s="10">
        <f>Source!BZ1836</f>
        <v>70</v>
      </c>
      <c r="L2090" s="29">
        <f>SUM(R2084:R2089)</f>
        <v>4996.21</v>
      </c>
    </row>
    <row r="2091" spans="1:27" ht="14.25" x14ac:dyDescent="0.2">
      <c r="A2091" s="26"/>
      <c r="B2091" s="26"/>
      <c r="C2091" s="26"/>
      <c r="D2091" s="26" t="s">
        <v>316</v>
      </c>
      <c r="E2091" s="27" t="s">
        <v>315</v>
      </c>
      <c r="F2091" s="10">
        <f>Source!DO1836</f>
        <v>70</v>
      </c>
      <c r="G2091" s="29"/>
      <c r="H2091" s="28"/>
      <c r="I2091" s="10"/>
      <c r="J2091" s="29">
        <f>SUM(S2084:S2090)</f>
        <v>189.32</v>
      </c>
      <c r="K2091" s="10">
        <f>Source!CA1836</f>
        <v>41</v>
      </c>
      <c r="L2091" s="29">
        <f>SUM(T2084:T2090)</f>
        <v>2926.35</v>
      </c>
    </row>
    <row r="2092" spans="1:27" ht="14.25" x14ac:dyDescent="0.2">
      <c r="A2092" s="26"/>
      <c r="B2092" s="26"/>
      <c r="C2092" s="26"/>
      <c r="D2092" s="26" t="s">
        <v>325</v>
      </c>
      <c r="E2092" s="27" t="s">
        <v>315</v>
      </c>
      <c r="F2092" s="10">
        <f>175</f>
        <v>175</v>
      </c>
      <c r="G2092" s="29"/>
      <c r="H2092" s="28"/>
      <c r="I2092" s="10"/>
      <c r="J2092" s="29">
        <f>SUM(U2084:U2091)</f>
        <v>8.16</v>
      </c>
      <c r="K2092" s="10">
        <f>160</f>
        <v>160</v>
      </c>
      <c r="L2092" s="29">
        <f>SUM(V2084:V2091)</f>
        <v>196.77</v>
      </c>
    </row>
    <row r="2093" spans="1:27" ht="14.25" x14ac:dyDescent="0.2">
      <c r="A2093" s="34"/>
      <c r="B2093" s="34"/>
      <c r="C2093" s="34"/>
      <c r="D2093" s="34" t="s">
        <v>317</v>
      </c>
      <c r="E2093" s="35" t="s">
        <v>318</v>
      </c>
      <c r="F2093" s="36">
        <f>Source!AQ1836</f>
        <v>24.61</v>
      </c>
      <c r="G2093" s="37"/>
      <c r="H2093" s="38" t="str">
        <f>Source!DI1836</f>
        <v/>
      </c>
      <c r="I2093" s="36">
        <f>Source!AV1836</f>
        <v>1</v>
      </c>
      <c r="J2093" s="37">
        <f>Source!U1836</f>
        <v>24.61</v>
      </c>
      <c r="K2093" s="36"/>
      <c r="L2093" s="37"/>
    </row>
    <row r="2094" spans="1:27" ht="15" x14ac:dyDescent="0.25">
      <c r="A2094" s="39"/>
      <c r="B2094" s="39"/>
      <c r="C2094" s="39"/>
      <c r="D2094" s="40" t="s">
        <v>319</v>
      </c>
      <c r="E2094" s="39"/>
      <c r="F2094" s="39"/>
      <c r="G2094" s="39"/>
      <c r="H2094" s="39"/>
      <c r="I2094" s="76">
        <f>J2085+J2086+J2088+J2090+J2091+J2092+SUM(J2089:J2089)</f>
        <v>1763.73</v>
      </c>
      <c r="J2094" s="76"/>
      <c r="K2094" s="76">
        <f>L2085+L2086+L2088+L2090+L2091+L2092+SUM(L2089:L2089)</f>
        <v>24563.16</v>
      </c>
      <c r="L2094" s="76"/>
      <c r="O2094" s="32">
        <f>J2085+J2086+J2088+J2090+J2091+J2092+SUM(J2089:J2089)</f>
        <v>1763.73</v>
      </c>
      <c r="P2094" s="32">
        <f>L2085+L2086+L2088+L2090+L2091+L2092+SUM(L2089:L2089)</f>
        <v>24563.16</v>
      </c>
      <c r="X2094">
        <f>IF(Source!BI1836&lt;=1,J2085+J2086+J2088+J2090+J2091+J2092-0, 0)</f>
        <v>1275.19</v>
      </c>
      <c r="Y2094">
        <f>IF(Source!BI1836=2,J2085+J2086+J2088+J2090+J2091+J2092-0, 0)</f>
        <v>0</v>
      </c>
      <c r="Z2094">
        <f>IF(Source!BI1836=3,J2085+J2086+J2088+J2090+J2091+J2092-0, 0)</f>
        <v>0</v>
      </c>
      <c r="AA2094">
        <f>IF(Source!BI1836=4,J2085+J2086+J2088+J2090+J2091+J2092,0)</f>
        <v>0</v>
      </c>
    </row>
    <row r="2096" spans="1:27" ht="28.5" x14ac:dyDescent="0.2">
      <c r="A2096" s="26">
        <v>4</v>
      </c>
      <c r="B2096" s="26">
        <v>4</v>
      </c>
      <c r="C2096" s="26" t="str">
        <f>Source!F1838</f>
        <v>6.58-2-1</v>
      </c>
      <c r="D2096" s="26" t="s">
        <v>40</v>
      </c>
      <c r="E2096" s="27" t="str">
        <f>Source!H1838</f>
        <v>100 м2</v>
      </c>
      <c r="F2096" s="10">
        <f>Source!I1838</f>
        <v>5.3476999999999997</v>
      </c>
      <c r="G2096" s="29"/>
      <c r="H2096" s="28"/>
      <c r="I2096" s="10"/>
      <c r="J2096" s="29"/>
      <c r="K2096" s="10"/>
      <c r="L2096" s="29"/>
      <c r="Q2096">
        <f>ROUND((Source!DN1838/100)*ROUND((ROUND((Source!AF1838*Source!AV1838*Source!I1838),2)),2), 2)</f>
        <v>818.58</v>
      </c>
      <c r="R2096">
        <f>Source!X1838</f>
        <v>18902.13</v>
      </c>
      <c r="S2096">
        <f>ROUND((Source!DO1838/100)*ROUND((ROUND((Source!AF1838*Source!AV1838*Source!I1838),2)),2), 2)</f>
        <v>562.78</v>
      </c>
      <c r="T2096">
        <f>Source!Y1838</f>
        <v>11071.25</v>
      </c>
      <c r="U2096">
        <f>ROUND((175/100)*ROUND((ROUND((Source!AE1838*Source!AV1838*Source!I1838),2)),2), 2)</f>
        <v>0</v>
      </c>
      <c r="V2096">
        <f>ROUND((160/100)*ROUND(ROUND((ROUND((Source!AE1838*Source!AV1838*Source!I1838),2)*Source!BS1838),2), 2), 2)</f>
        <v>0</v>
      </c>
    </row>
    <row r="2097" spans="1:27" x14ac:dyDescent="0.2">
      <c r="D2097" s="30" t="str">
        <f>"Объем: "&amp;Source!I1838&amp;"=534,77/"&amp;"100"</f>
        <v>Объем: 5,3477=534,77/100</v>
      </c>
    </row>
    <row r="2098" spans="1:27" ht="14.25" x14ac:dyDescent="0.2">
      <c r="A2098" s="26"/>
      <c r="B2098" s="26"/>
      <c r="C2098" s="26"/>
      <c r="D2098" s="26" t="s">
        <v>313</v>
      </c>
      <c r="E2098" s="27"/>
      <c r="F2098" s="10"/>
      <c r="G2098" s="29">
        <f>Source!AO1838</f>
        <v>191.34</v>
      </c>
      <c r="H2098" s="28" t="str">
        <f>Source!DG1838</f>
        <v/>
      </c>
      <c r="I2098" s="10">
        <f>Source!AV1838</f>
        <v>1</v>
      </c>
      <c r="J2098" s="29">
        <f>ROUND((ROUND((Source!AF1838*Source!AV1838*Source!I1838),2)),2)</f>
        <v>1023.23</v>
      </c>
      <c r="K2098" s="10">
        <f>IF(Source!BA1838&lt;&gt; 0, Source!BA1838, 1)</f>
        <v>26.39</v>
      </c>
      <c r="L2098" s="29">
        <f>Source!S1838</f>
        <v>27003.040000000001</v>
      </c>
      <c r="W2098">
        <f>J2098</f>
        <v>1023.23</v>
      </c>
    </row>
    <row r="2099" spans="1:27" ht="28.5" x14ac:dyDescent="0.2">
      <c r="A2099" s="26" t="s">
        <v>130</v>
      </c>
      <c r="B2099" s="26" t="s">
        <v>130</v>
      </c>
      <c r="C2099" s="26" t="str">
        <f>Source!F1839</f>
        <v>9999990001</v>
      </c>
      <c r="D2099" s="26" t="s">
        <v>29</v>
      </c>
      <c r="E2099" s="27" t="str">
        <f>Source!H1839</f>
        <v>т</v>
      </c>
      <c r="F2099" s="10">
        <f>Source!I1839</f>
        <v>-5.4546539999999997</v>
      </c>
      <c r="G2099" s="29">
        <f>Source!AK1839</f>
        <v>0</v>
      </c>
      <c r="H2099" s="31" t="s">
        <v>3</v>
      </c>
      <c r="I2099" s="10">
        <f>Source!AW1839</f>
        <v>1</v>
      </c>
      <c r="J2099" s="29">
        <f>ROUND((ROUND((Source!AC1839*Source!AW1839*Source!I1839),2)),2)+(ROUND((ROUND(((Source!ET1839)*Source!AV1839*Source!I1839),2)),2)+ROUND((ROUND(((Source!AE1839-(Source!EU1839))*Source!AV1839*Source!I1839),2)),2))+ROUND((ROUND((Source!AF1839*Source!AV1839*Source!I1839),2)),2)</f>
        <v>0</v>
      </c>
      <c r="K2099" s="10">
        <f>IF(Source!BC1839&lt;&gt; 0, Source!BC1839, 1)</f>
        <v>1</v>
      </c>
      <c r="L2099" s="29">
        <f>Source!O1839</f>
        <v>0</v>
      </c>
      <c r="Q2099">
        <f>ROUND((Source!DN1839/100)*ROUND((ROUND((Source!AF1839*Source!AV1839*Source!I1839),2)),2), 2)</f>
        <v>0</v>
      </c>
      <c r="R2099">
        <f>Source!X1839</f>
        <v>0</v>
      </c>
      <c r="S2099">
        <f>ROUND((Source!DO1839/100)*ROUND((ROUND((Source!AF1839*Source!AV1839*Source!I1839),2)),2), 2)</f>
        <v>0</v>
      </c>
      <c r="T2099">
        <f>Source!Y1839</f>
        <v>0</v>
      </c>
      <c r="U2099">
        <f>ROUND((175/100)*ROUND((ROUND((Source!AE1839*Source!AV1839*Source!I1839),2)),2), 2)</f>
        <v>0</v>
      </c>
      <c r="V2099">
        <f>ROUND((160/100)*ROUND(ROUND((ROUND((Source!AE1839*Source!AV1839*Source!I1839),2)*Source!BS1839),2), 2), 2)</f>
        <v>0</v>
      </c>
      <c r="X2099">
        <f>IF(Source!BI1839&lt;=1,J2099, 0)</f>
        <v>0</v>
      </c>
      <c r="Y2099">
        <f>IF(Source!BI1839=2,J2099, 0)</f>
        <v>0</v>
      </c>
      <c r="Z2099">
        <f>IF(Source!BI1839=3,J2099, 0)</f>
        <v>0</v>
      </c>
      <c r="AA2099">
        <f>IF(Source!BI1839=4,J2099, 0)</f>
        <v>0</v>
      </c>
    </row>
    <row r="2100" spans="1:27" ht="14.25" x14ac:dyDescent="0.2">
      <c r="A2100" s="26"/>
      <c r="B2100" s="26"/>
      <c r="C2100" s="26"/>
      <c r="D2100" s="26" t="s">
        <v>314</v>
      </c>
      <c r="E2100" s="27" t="s">
        <v>315</v>
      </c>
      <c r="F2100" s="10">
        <f>Source!DN1838</f>
        <v>80</v>
      </c>
      <c r="G2100" s="29"/>
      <c r="H2100" s="28"/>
      <c r="I2100" s="10"/>
      <c r="J2100" s="29">
        <f>SUM(Q2096:Q2099)</f>
        <v>818.58</v>
      </c>
      <c r="K2100" s="10">
        <f>Source!BZ1838</f>
        <v>70</v>
      </c>
      <c r="L2100" s="29">
        <f>SUM(R2096:R2099)</f>
        <v>18902.13</v>
      </c>
    </row>
    <row r="2101" spans="1:27" ht="14.25" x14ac:dyDescent="0.2">
      <c r="A2101" s="26"/>
      <c r="B2101" s="26"/>
      <c r="C2101" s="26"/>
      <c r="D2101" s="26" t="s">
        <v>316</v>
      </c>
      <c r="E2101" s="27" t="s">
        <v>315</v>
      </c>
      <c r="F2101" s="10">
        <f>Source!DO1838</f>
        <v>55</v>
      </c>
      <c r="G2101" s="29"/>
      <c r="H2101" s="28"/>
      <c r="I2101" s="10"/>
      <c r="J2101" s="29">
        <f>SUM(S2096:S2100)</f>
        <v>562.78</v>
      </c>
      <c r="K2101" s="10">
        <f>Source!CA1838</f>
        <v>41</v>
      </c>
      <c r="L2101" s="29">
        <f>SUM(T2096:T2100)</f>
        <v>11071.25</v>
      </c>
    </row>
    <row r="2102" spans="1:27" ht="14.25" x14ac:dyDescent="0.2">
      <c r="A2102" s="34"/>
      <c r="B2102" s="34"/>
      <c r="C2102" s="34"/>
      <c r="D2102" s="34" t="s">
        <v>317</v>
      </c>
      <c r="E2102" s="35" t="s">
        <v>318</v>
      </c>
      <c r="F2102" s="36">
        <f>Source!AQ1838</f>
        <v>17.41</v>
      </c>
      <c r="G2102" s="37"/>
      <c r="H2102" s="38" t="str">
        <f>Source!DI1838</f>
        <v/>
      </c>
      <c r="I2102" s="36">
        <f>Source!AV1838</f>
        <v>1</v>
      </c>
      <c r="J2102" s="37">
        <f>Source!U1838</f>
        <v>93.103456999999992</v>
      </c>
      <c r="K2102" s="36"/>
      <c r="L2102" s="37"/>
    </row>
    <row r="2103" spans="1:27" ht="15" x14ac:dyDescent="0.25">
      <c r="A2103" s="39"/>
      <c r="B2103" s="39"/>
      <c r="C2103" s="39"/>
      <c r="D2103" s="40" t="s">
        <v>319</v>
      </c>
      <c r="E2103" s="39"/>
      <c r="F2103" s="39"/>
      <c r="G2103" s="39"/>
      <c r="H2103" s="39"/>
      <c r="I2103" s="76">
        <f>J2098+J2100+J2101+SUM(J2099:J2099)</f>
        <v>2404.59</v>
      </c>
      <c r="J2103" s="76"/>
      <c r="K2103" s="76">
        <f>L2098+L2100+L2101+SUM(L2099:L2099)</f>
        <v>56976.42</v>
      </c>
      <c r="L2103" s="76"/>
      <c r="O2103" s="32">
        <f>J2098+J2100+J2101+SUM(J2099:J2099)</f>
        <v>2404.59</v>
      </c>
      <c r="P2103" s="32">
        <f>L2098+L2100+L2101+SUM(L2099:L2099)</f>
        <v>56976.42</v>
      </c>
      <c r="X2103">
        <f>IF(Source!BI1838&lt;=1,J2098+J2100+J2101-0, 0)</f>
        <v>2404.59</v>
      </c>
      <c r="Y2103">
        <f>IF(Source!BI1838=2,J2098+J2100+J2101-0, 0)</f>
        <v>0</v>
      </c>
      <c r="Z2103">
        <f>IF(Source!BI1838=3,J2098+J2100+J2101-0, 0)</f>
        <v>0</v>
      </c>
      <c r="AA2103">
        <f>IF(Source!BI1838=4,J2098+J2100+J2101,0)</f>
        <v>0</v>
      </c>
    </row>
    <row r="2105" spans="1:27" ht="57" x14ac:dyDescent="0.2">
      <c r="A2105" s="26">
        <v>5</v>
      </c>
      <c r="B2105" s="26">
        <v>5</v>
      </c>
      <c r="C2105" s="26" t="str">
        <f>Source!F1840</f>
        <v>3.12-3-4</v>
      </c>
      <c r="D2105" s="26" t="s">
        <v>132</v>
      </c>
      <c r="E2105" s="27" t="str">
        <f>Source!H1840</f>
        <v>100 м2</v>
      </c>
      <c r="F2105" s="10">
        <f>Source!I1840</f>
        <v>5.3476999999999997</v>
      </c>
      <c r="G2105" s="29"/>
      <c r="H2105" s="28"/>
      <c r="I2105" s="10"/>
      <c r="J2105" s="29"/>
      <c r="K2105" s="10"/>
      <c r="L2105" s="29"/>
      <c r="Q2105">
        <f>ROUND((Source!DN1840/100)*ROUND((ROUND((Source!AF1840*Source!AV1840*Source!I1840),2)),2), 2)</f>
        <v>4406.74</v>
      </c>
      <c r="R2105">
        <f>Source!X1840</f>
        <v>97284.3</v>
      </c>
      <c r="S2105">
        <f>ROUND((Source!DO1840/100)*ROUND((ROUND((Source!AF1840*Source!AV1840*Source!I1840),2)),2), 2)</f>
        <v>3347.43</v>
      </c>
      <c r="T2105">
        <f>Source!Y1840</f>
        <v>45846.62</v>
      </c>
      <c r="U2105">
        <f>ROUND((175/100)*ROUND((ROUND((Source!AE1840*Source!AV1840*Source!I1840),2)),2), 2)</f>
        <v>831.39</v>
      </c>
      <c r="V2105">
        <f>ROUND((160/100)*ROUND(ROUND((ROUND((Source!AE1840*Source!AV1840*Source!I1840),2)*Source!BS1840),2), 2), 2)</f>
        <v>20059.78</v>
      </c>
    </row>
    <row r="2106" spans="1:27" x14ac:dyDescent="0.2">
      <c r="D2106" s="30" t="str">
        <f>"Объем: "&amp;Source!I1840&amp;"=534,77/"&amp;"100"</f>
        <v>Объем: 5,3477=534,77/100</v>
      </c>
    </row>
    <row r="2107" spans="1:27" ht="14.25" x14ac:dyDescent="0.2">
      <c r="A2107" s="26"/>
      <c r="B2107" s="26"/>
      <c r="C2107" s="26"/>
      <c r="D2107" s="26" t="s">
        <v>313</v>
      </c>
      <c r="E2107" s="27"/>
      <c r="F2107" s="10"/>
      <c r="G2107" s="29">
        <f>Source!AO1840</f>
        <v>689</v>
      </c>
      <c r="H2107" s="28" t="str">
        <f>Source!DG1840</f>
        <v>)*1,15</v>
      </c>
      <c r="I2107" s="10">
        <f>Source!AV1840</f>
        <v>1</v>
      </c>
      <c r="J2107" s="29">
        <f>ROUND((ROUND((Source!AF1840*Source!AV1840*Source!I1840),2)),2)</f>
        <v>4237.25</v>
      </c>
      <c r="K2107" s="10">
        <f>IF(Source!BA1840&lt;&gt; 0, Source!BA1840, 1)</f>
        <v>26.39</v>
      </c>
      <c r="L2107" s="29">
        <f>Source!S1840</f>
        <v>111821.03</v>
      </c>
      <c r="W2107">
        <f>J2107</f>
        <v>4237.25</v>
      </c>
    </row>
    <row r="2108" spans="1:27" ht="14.25" x14ac:dyDescent="0.2">
      <c r="A2108" s="26"/>
      <c r="B2108" s="26"/>
      <c r="C2108" s="26"/>
      <c r="D2108" s="26" t="s">
        <v>322</v>
      </c>
      <c r="E2108" s="27"/>
      <c r="F2108" s="10"/>
      <c r="G2108" s="29">
        <f>Source!AM1840</f>
        <v>267.17</v>
      </c>
      <c r="H2108" s="28" t="str">
        <f>Source!DE1840</f>
        <v>)*1,25</v>
      </c>
      <c r="I2108" s="10">
        <f>Source!AV1840</f>
        <v>1</v>
      </c>
      <c r="J2108" s="29">
        <f>(ROUND((ROUND((((Source!ET1840*1.25))*Source!AV1840*Source!I1840),2)),2)+ROUND((ROUND(((Source!AE1840-((Source!EU1840*1.25)))*Source!AV1840*Source!I1840),2)),2))</f>
        <v>1785.93</v>
      </c>
      <c r="K2108" s="10">
        <f>IF(Source!BB1840&lt;&gt; 0, Source!BB1840, 1)</f>
        <v>12.18</v>
      </c>
      <c r="L2108" s="29">
        <f>Source!Q1840</f>
        <v>21752.63</v>
      </c>
    </row>
    <row r="2109" spans="1:27" ht="14.25" x14ac:dyDescent="0.2">
      <c r="A2109" s="26"/>
      <c r="B2109" s="26"/>
      <c r="C2109" s="26"/>
      <c r="D2109" s="26" t="s">
        <v>323</v>
      </c>
      <c r="E2109" s="27"/>
      <c r="F2109" s="10"/>
      <c r="G2109" s="29">
        <f>Source!AN1840</f>
        <v>71.069999999999993</v>
      </c>
      <c r="H2109" s="28" t="str">
        <f>Source!DF1840</f>
        <v>)*1,25</v>
      </c>
      <c r="I2109" s="10">
        <f>Source!AV1840</f>
        <v>1</v>
      </c>
      <c r="J2109" s="41">
        <f>ROUND((ROUND((Source!AE1840*Source!AV1840*Source!I1840),2)),2)</f>
        <v>475.08</v>
      </c>
      <c r="K2109" s="10">
        <f>IF(Source!BS1840&lt;&gt; 0, Source!BS1840, 1)</f>
        <v>26.39</v>
      </c>
      <c r="L2109" s="41">
        <f>Source!R1840</f>
        <v>12537.36</v>
      </c>
      <c r="W2109">
        <f>J2109</f>
        <v>475.08</v>
      </c>
    </row>
    <row r="2110" spans="1:27" ht="14.25" x14ac:dyDescent="0.2">
      <c r="A2110" s="26"/>
      <c r="B2110" s="26"/>
      <c r="C2110" s="26"/>
      <c r="D2110" s="26" t="s">
        <v>324</v>
      </c>
      <c r="E2110" s="27"/>
      <c r="F2110" s="10"/>
      <c r="G2110" s="29">
        <f>Source!AL1840</f>
        <v>705.14</v>
      </c>
      <c r="H2110" s="28" t="str">
        <f>Source!DD1840</f>
        <v/>
      </c>
      <c r="I2110" s="10">
        <f>Source!AW1840</f>
        <v>1</v>
      </c>
      <c r="J2110" s="29">
        <f>ROUND((ROUND((Source!AC1840*Source!AW1840*Source!I1840),2)),2)</f>
        <v>3770.88</v>
      </c>
      <c r="K2110" s="10">
        <f>IF(Source!BC1840&lt;&gt; 0, Source!BC1840, 1)</f>
        <v>3.7</v>
      </c>
      <c r="L2110" s="29">
        <f>Source!P1840</f>
        <v>13952.26</v>
      </c>
    </row>
    <row r="2111" spans="1:27" ht="199.5" x14ac:dyDescent="0.2">
      <c r="A2111" s="26" t="s">
        <v>141</v>
      </c>
      <c r="B2111" s="26" t="s">
        <v>141</v>
      </c>
      <c r="C2111" s="26" t="str">
        <f>Source!F1841</f>
        <v>1.1-1-1312</v>
      </c>
      <c r="D2111" s="26" t="s">
        <v>282</v>
      </c>
      <c r="E2111" s="27" t="str">
        <f>Source!H1841</f>
        <v>м2</v>
      </c>
      <c r="F2111" s="10">
        <f>Source!I1841</f>
        <v>721.93949999999995</v>
      </c>
      <c r="G2111" s="29">
        <f>Source!AK1841</f>
        <v>25.09</v>
      </c>
      <c r="H2111" s="31" t="s">
        <v>3</v>
      </c>
      <c r="I2111" s="10">
        <f>Source!AW1841</f>
        <v>1</v>
      </c>
      <c r="J2111" s="29">
        <f>ROUND((ROUND((Source!AC1841*Source!AW1841*Source!I1841),2)),2)+(ROUND((ROUND(((Source!ET1841)*Source!AV1841*Source!I1841),2)),2)+ROUND((ROUND(((Source!AE1841-(Source!EU1841))*Source!AV1841*Source!I1841),2)),2))+ROUND((ROUND((Source!AF1841*Source!AV1841*Source!I1841),2)),2)</f>
        <v>18113.46</v>
      </c>
      <c r="K2111" s="10">
        <f>IF(Source!BC1841&lt;&gt; 0, Source!BC1841, 1)</f>
        <v>10.5</v>
      </c>
      <c r="L2111" s="29">
        <f>Source!O1841</f>
        <v>190191.33</v>
      </c>
      <c r="Q2111">
        <f>ROUND((Source!DN1841/100)*ROUND((ROUND((Source!AF1841*Source!AV1841*Source!I1841),2)),2), 2)</f>
        <v>0</v>
      </c>
      <c r="R2111">
        <f>Source!X1841</f>
        <v>0</v>
      </c>
      <c r="S2111">
        <f>ROUND((Source!DO1841/100)*ROUND((ROUND((Source!AF1841*Source!AV1841*Source!I1841),2)),2), 2)</f>
        <v>0</v>
      </c>
      <c r="T2111">
        <f>Source!Y1841</f>
        <v>0</v>
      </c>
      <c r="U2111">
        <f>ROUND((175/100)*ROUND((ROUND((Source!AE1841*Source!AV1841*Source!I1841),2)),2), 2)</f>
        <v>0</v>
      </c>
      <c r="V2111">
        <f>ROUND((160/100)*ROUND(ROUND((ROUND((Source!AE1841*Source!AV1841*Source!I1841),2)*Source!BS1841),2), 2), 2)</f>
        <v>0</v>
      </c>
      <c r="X2111">
        <f>IF(Source!BI1841&lt;=1,J2111, 0)</f>
        <v>18113.46</v>
      </c>
      <c r="Y2111">
        <f>IF(Source!BI1841=2,J2111, 0)</f>
        <v>0</v>
      </c>
      <c r="Z2111">
        <f>IF(Source!BI1841=3,J2111, 0)</f>
        <v>0</v>
      </c>
      <c r="AA2111">
        <f>IF(Source!BI1841=4,J2111, 0)</f>
        <v>0</v>
      </c>
    </row>
    <row r="2112" spans="1:27" ht="228" x14ac:dyDescent="0.2">
      <c r="A2112" s="26" t="s">
        <v>145</v>
      </c>
      <c r="B2112" s="26" t="s">
        <v>145</v>
      </c>
      <c r="C2112" s="26" t="str">
        <f>Source!F1842</f>
        <v>1.1-1-1313</v>
      </c>
      <c r="D2112" s="26" t="s">
        <v>283</v>
      </c>
      <c r="E2112" s="27" t="str">
        <f>Source!H1842</f>
        <v>м2</v>
      </c>
      <c r="F2112" s="10">
        <f>Source!I1842</f>
        <v>707.50071000000003</v>
      </c>
      <c r="G2112" s="29">
        <f>Source!AK1842</f>
        <v>23.06</v>
      </c>
      <c r="H2112" s="31" t="s">
        <v>3</v>
      </c>
      <c r="I2112" s="10">
        <f>Source!AW1842</f>
        <v>1</v>
      </c>
      <c r="J2112" s="29">
        <f>ROUND((ROUND((Source!AC1842*Source!AW1842*Source!I1842),2)),2)+(ROUND((ROUND(((Source!ET1842)*Source!AV1842*Source!I1842),2)),2)+ROUND((ROUND(((Source!AE1842-(Source!EU1842))*Source!AV1842*Source!I1842),2)),2))+ROUND((ROUND((Source!AF1842*Source!AV1842*Source!I1842),2)),2)</f>
        <v>16314.97</v>
      </c>
      <c r="K2112" s="10">
        <f>IF(Source!BC1842&lt;&gt; 0, Source!BC1842, 1)</f>
        <v>10.74</v>
      </c>
      <c r="L2112" s="29">
        <f>Source!O1842</f>
        <v>175222.78</v>
      </c>
      <c r="Q2112">
        <f>ROUND((Source!DN1842/100)*ROUND((ROUND((Source!AF1842*Source!AV1842*Source!I1842),2)),2), 2)</f>
        <v>0</v>
      </c>
      <c r="R2112">
        <f>Source!X1842</f>
        <v>0</v>
      </c>
      <c r="S2112">
        <f>ROUND((Source!DO1842/100)*ROUND((ROUND((Source!AF1842*Source!AV1842*Source!I1842),2)),2), 2)</f>
        <v>0</v>
      </c>
      <c r="T2112">
        <f>Source!Y1842</f>
        <v>0</v>
      </c>
      <c r="U2112">
        <f>ROUND((175/100)*ROUND((ROUND((Source!AE1842*Source!AV1842*Source!I1842),2)),2), 2)</f>
        <v>0</v>
      </c>
      <c r="V2112">
        <f>ROUND((160/100)*ROUND(ROUND((ROUND((Source!AE1842*Source!AV1842*Source!I1842),2)*Source!BS1842),2), 2), 2)</f>
        <v>0</v>
      </c>
      <c r="X2112">
        <f>IF(Source!BI1842&lt;=1,J2112, 0)</f>
        <v>16314.97</v>
      </c>
      <c r="Y2112">
        <f>IF(Source!BI1842=2,J2112, 0)</f>
        <v>0</v>
      </c>
      <c r="Z2112">
        <f>IF(Source!BI1842=3,J2112, 0)</f>
        <v>0</v>
      </c>
      <c r="AA2112">
        <f>IF(Source!BI1842=4,J2112, 0)</f>
        <v>0</v>
      </c>
    </row>
    <row r="2113" spans="1:27" ht="14.25" x14ac:dyDescent="0.2">
      <c r="A2113" s="26"/>
      <c r="B2113" s="26"/>
      <c r="C2113" s="26"/>
      <c r="D2113" s="26" t="s">
        <v>314</v>
      </c>
      <c r="E2113" s="27" t="s">
        <v>315</v>
      </c>
      <c r="F2113" s="10">
        <f>Source!DN1840</f>
        <v>104</v>
      </c>
      <c r="G2113" s="29"/>
      <c r="H2113" s="28"/>
      <c r="I2113" s="10"/>
      <c r="J2113" s="29">
        <f>SUM(Q2105:Q2112)</f>
        <v>4406.74</v>
      </c>
      <c r="K2113" s="10">
        <f>Source!BZ1840</f>
        <v>87</v>
      </c>
      <c r="L2113" s="29">
        <f>SUM(R2105:R2112)</f>
        <v>97284.3</v>
      </c>
    </row>
    <row r="2114" spans="1:27" ht="14.25" x14ac:dyDescent="0.2">
      <c r="A2114" s="26"/>
      <c r="B2114" s="26"/>
      <c r="C2114" s="26"/>
      <c r="D2114" s="26" t="s">
        <v>316</v>
      </c>
      <c r="E2114" s="27" t="s">
        <v>315</v>
      </c>
      <c r="F2114" s="10">
        <f>Source!DO1840</f>
        <v>79</v>
      </c>
      <c r="G2114" s="29"/>
      <c r="H2114" s="28"/>
      <c r="I2114" s="10"/>
      <c r="J2114" s="29">
        <f>SUM(S2105:S2113)</f>
        <v>3347.43</v>
      </c>
      <c r="K2114" s="10">
        <f>Source!CA1840</f>
        <v>41</v>
      </c>
      <c r="L2114" s="29">
        <f>SUM(T2105:T2113)</f>
        <v>45846.62</v>
      </c>
    </row>
    <row r="2115" spans="1:27" ht="14.25" x14ac:dyDescent="0.2">
      <c r="A2115" s="26"/>
      <c r="B2115" s="26"/>
      <c r="C2115" s="26"/>
      <c r="D2115" s="26" t="s">
        <v>325</v>
      </c>
      <c r="E2115" s="27" t="s">
        <v>315</v>
      </c>
      <c r="F2115" s="10">
        <f>175</f>
        <v>175</v>
      </c>
      <c r="G2115" s="29"/>
      <c r="H2115" s="28"/>
      <c r="I2115" s="10"/>
      <c r="J2115" s="29">
        <f>SUM(U2105:U2114)</f>
        <v>831.39</v>
      </c>
      <c r="K2115" s="10">
        <f>160</f>
        <v>160</v>
      </c>
      <c r="L2115" s="29">
        <f>SUM(V2105:V2114)</f>
        <v>20059.78</v>
      </c>
    </row>
    <row r="2116" spans="1:27" ht="14.25" x14ac:dyDescent="0.2">
      <c r="A2116" s="34"/>
      <c r="B2116" s="34"/>
      <c r="C2116" s="34"/>
      <c r="D2116" s="34" t="s">
        <v>317</v>
      </c>
      <c r="E2116" s="35" t="s">
        <v>318</v>
      </c>
      <c r="F2116" s="36">
        <f>Source!AQ1840</f>
        <v>53</v>
      </c>
      <c r="G2116" s="37"/>
      <c r="H2116" s="38" t="str">
        <f>Source!DI1840</f>
        <v>)*1,15</v>
      </c>
      <c r="I2116" s="36">
        <f>Source!AV1840</f>
        <v>1</v>
      </c>
      <c r="J2116" s="37">
        <f>Source!U1840</f>
        <v>325.94231499999995</v>
      </c>
      <c r="K2116" s="36"/>
      <c r="L2116" s="37"/>
    </row>
    <row r="2117" spans="1:27" ht="15" x14ac:dyDescent="0.25">
      <c r="A2117" s="39"/>
      <c r="B2117" s="39"/>
      <c r="C2117" s="39"/>
      <c r="D2117" s="40" t="s">
        <v>319</v>
      </c>
      <c r="E2117" s="39"/>
      <c r="F2117" s="39"/>
      <c r="G2117" s="39"/>
      <c r="H2117" s="39"/>
      <c r="I2117" s="76">
        <f>J2107+J2108+J2110+J2113+J2114+J2115+SUM(J2111:J2112)</f>
        <v>52808.05</v>
      </c>
      <c r="J2117" s="76"/>
      <c r="K2117" s="76">
        <f>L2107+L2108+L2110+L2113+L2114+L2115+SUM(L2111:L2112)</f>
        <v>676130.73</v>
      </c>
      <c r="L2117" s="76"/>
      <c r="O2117" s="32">
        <f>J2107+J2108+J2110+J2113+J2114+J2115+SUM(J2111:J2112)</f>
        <v>52808.05</v>
      </c>
      <c r="P2117" s="32">
        <f>L2107+L2108+L2110+L2113+L2114+L2115+SUM(L2111:L2112)</f>
        <v>676130.73</v>
      </c>
      <c r="X2117">
        <f>IF(Source!BI1840&lt;=1,J2107+J2108+J2110+J2113+J2114+J2115-0, 0)</f>
        <v>18379.62</v>
      </c>
      <c r="Y2117">
        <f>IF(Source!BI1840=2,J2107+J2108+J2110+J2113+J2114+J2115-0, 0)</f>
        <v>0</v>
      </c>
      <c r="Z2117">
        <f>IF(Source!BI1840=3,J2107+J2108+J2110+J2113+J2114+J2115-0, 0)</f>
        <v>0</v>
      </c>
      <c r="AA2117">
        <f>IF(Source!BI1840=4,J2107+J2108+J2110+J2113+J2114+J2115,0)</f>
        <v>0</v>
      </c>
    </row>
    <row r="2119" spans="1:27" ht="99.75" x14ac:dyDescent="0.2">
      <c r="A2119" s="26">
        <v>6</v>
      </c>
      <c r="B2119" s="26">
        <v>6</v>
      </c>
      <c r="C2119" s="26" t="str">
        <f>Source!F1843</f>
        <v>3.12-3-10</v>
      </c>
      <c r="D2119" s="26" t="s">
        <v>150</v>
      </c>
      <c r="E2119" s="27" t="str">
        <f>Source!H1843</f>
        <v>100 м2</v>
      </c>
      <c r="F2119" s="10">
        <f>Source!I1843</f>
        <v>2.0500000000000001E-2</v>
      </c>
      <c r="G2119" s="29"/>
      <c r="H2119" s="28"/>
      <c r="I2119" s="10"/>
      <c r="J2119" s="29"/>
      <c r="K2119" s="10"/>
      <c r="L2119" s="29"/>
      <c r="Q2119">
        <f>ROUND((Source!DN1843/100)*ROUND((ROUND((Source!AF1843*Source!AV1843*Source!I1843),2)),2), 2)</f>
        <v>24.19</v>
      </c>
      <c r="R2119">
        <f>Source!X1843</f>
        <v>534.03</v>
      </c>
      <c r="S2119">
        <f>ROUND((Source!DO1843/100)*ROUND((ROUND((Source!AF1843*Source!AV1843*Source!I1843),2)),2), 2)</f>
        <v>18.38</v>
      </c>
      <c r="T2119">
        <f>Source!Y1843</f>
        <v>251.67</v>
      </c>
      <c r="U2119">
        <f>ROUND((175/100)*ROUND((ROUND((Source!AE1843*Source!AV1843*Source!I1843),2)),2), 2)</f>
        <v>0.37</v>
      </c>
      <c r="V2119">
        <f>ROUND((160/100)*ROUND(ROUND((ROUND((Source!AE1843*Source!AV1843*Source!I1843),2)*Source!BS1843),2), 2), 2)</f>
        <v>8.86</v>
      </c>
    </row>
    <row r="2120" spans="1:27" x14ac:dyDescent="0.2">
      <c r="D2120" s="30" t="str">
        <f>"Объем: "&amp;Source!I1843&amp;"=2,05/"&amp;"100"</f>
        <v>Объем: 0,0205=2,05/100</v>
      </c>
    </row>
    <row r="2121" spans="1:27" ht="14.25" x14ac:dyDescent="0.2">
      <c r="A2121" s="26"/>
      <c r="B2121" s="26"/>
      <c r="C2121" s="26"/>
      <c r="D2121" s="26" t="s">
        <v>313</v>
      </c>
      <c r="E2121" s="27"/>
      <c r="F2121" s="10"/>
      <c r="G2121" s="29">
        <f>Source!AO1843</f>
        <v>986.85</v>
      </c>
      <c r="H2121" s="28" t="str">
        <f>Source!DG1843</f>
        <v>)*1,15</v>
      </c>
      <c r="I2121" s="10">
        <f>Source!AV1843</f>
        <v>1</v>
      </c>
      <c r="J2121" s="29">
        <f>ROUND((ROUND((Source!AF1843*Source!AV1843*Source!I1843),2)),2)</f>
        <v>23.26</v>
      </c>
      <c r="K2121" s="10">
        <f>IF(Source!BA1843&lt;&gt; 0, Source!BA1843, 1)</f>
        <v>26.39</v>
      </c>
      <c r="L2121" s="29">
        <f>Source!S1843</f>
        <v>613.83000000000004</v>
      </c>
      <c r="W2121">
        <f>J2121</f>
        <v>23.26</v>
      </c>
    </row>
    <row r="2122" spans="1:27" ht="14.25" x14ac:dyDescent="0.2">
      <c r="A2122" s="26"/>
      <c r="B2122" s="26"/>
      <c r="C2122" s="26"/>
      <c r="D2122" s="26" t="s">
        <v>322</v>
      </c>
      <c r="E2122" s="27"/>
      <c r="F2122" s="10"/>
      <c r="G2122" s="29">
        <f>Source!AM1843</f>
        <v>50.84</v>
      </c>
      <c r="H2122" s="28" t="str">
        <f>Source!DE1843</f>
        <v>)*1,25</v>
      </c>
      <c r="I2122" s="10">
        <f>Source!AV1843</f>
        <v>1</v>
      </c>
      <c r="J2122" s="29">
        <f>(ROUND((ROUND((((Source!ET1843*1.25))*Source!AV1843*Source!I1843),2)),2)+ROUND((ROUND(((Source!AE1843-((Source!EU1843*1.25)))*Source!AV1843*Source!I1843),2)),2))</f>
        <v>1.3</v>
      </c>
      <c r="K2122" s="10">
        <f>IF(Source!BB1843&lt;&gt; 0, Source!BB1843, 1)</f>
        <v>9.3800000000000008</v>
      </c>
      <c r="L2122" s="29">
        <f>Source!Q1843</f>
        <v>12.19</v>
      </c>
    </row>
    <row r="2123" spans="1:27" ht="14.25" x14ac:dyDescent="0.2">
      <c r="A2123" s="26"/>
      <c r="B2123" s="26"/>
      <c r="C2123" s="26"/>
      <c r="D2123" s="26" t="s">
        <v>323</v>
      </c>
      <c r="E2123" s="27"/>
      <c r="F2123" s="10"/>
      <c r="G2123" s="29">
        <f>Source!AN1843</f>
        <v>8.01</v>
      </c>
      <c r="H2123" s="28" t="str">
        <f>Source!DF1843</f>
        <v>)*1,25</v>
      </c>
      <c r="I2123" s="10">
        <f>Source!AV1843</f>
        <v>1</v>
      </c>
      <c r="J2123" s="41">
        <f>ROUND((ROUND((Source!AE1843*Source!AV1843*Source!I1843),2)),2)</f>
        <v>0.21</v>
      </c>
      <c r="K2123" s="10">
        <f>IF(Source!BS1843&lt;&gt; 0, Source!BS1843, 1)</f>
        <v>26.39</v>
      </c>
      <c r="L2123" s="41">
        <f>Source!R1843</f>
        <v>5.54</v>
      </c>
      <c r="W2123">
        <f>J2123</f>
        <v>0.21</v>
      </c>
    </row>
    <row r="2124" spans="1:27" ht="14.25" x14ac:dyDescent="0.2">
      <c r="A2124" s="26"/>
      <c r="B2124" s="26"/>
      <c r="C2124" s="26"/>
      <c r="D2124" s="26" t="s">
        <v>324</v>
      </c>
      <c r="E2124" s="27"/>
      <c r="F2124" s="10"/>
      <c r="G2124" s="29">
        <f>Source!AL1843</f>
        <v>7205.92</v>
      </c>
      <c r="H2124" s="28" t="str">
        <f>Source!DD1843</f>
        <v/>
      </c>
      <c r="I2124" s="10">
        <f>Source!AW1843</f>
        <v>1</v>
      </c>
      <c r="J2124" s="29">
        <f>ROUND((ROUND((Source!AC1843*Source!AW1843*Source!I1843),2)),2)</f>
        <v>147.72</v>
      </c>
      <c r="K2124" s="10">
        <f>IF(Source!BC1843&lt;&gt; 0, Source!BC1843, 1)</f>
        <v>1.95</v>
      </c>
      <c r="L2124" s="29">
        <f>Source!P1843</f>
        <v>288.05</v>
      </c>
    </row>
    <row r="2125" spans="1:27" ht="199.5" x14ac:dyDescent="0.2">
      <c r="A2125" s="26" t="s">
        <v>152</v>
      </c>
      <c r="B2125" s="26" t="s">
        <v>152</v>
      </c>
      <c r="C2125" s="26" t="str">
        <f>Source!F1844</f>
        <v>1.1-1-1312</v>
      </c>
      <c r="D2125" s="26" t="s">
        <v>282</v>
      </c>
      <c r="E2125" s="27" t="str">
        <f>Source!H1844</f>
        <v>м2</v>
      </c>
      <c r="F2125" s="10">
        <f>Source!I1844</f>
        <v>2.7681150000000003</v>
      </c>
      <c r="G2125" s="29">
        <f>Source!AK1844</f>
        <v>25.09</v>
      </c>
      <c r="H2125" s="31" t="s">
        <v>3</v>
      </c>
      <c r="I2125" s="10">
        <f>Source!AW1844</f>
        <v>1</v>
      </c>
      <c r="J2125" s="29">
        <f>ROUND((ROUND((Source!AC1844*Source!AW1844*Source!I1844),2)),2)+(ROUND((ROUND(((Source!ET1844)*Source!AV1844*Source!I1844),2)),2)+ROUND((ROUND(((Source!AE1844-(Source!EU1844))*Source!AV1844*Source!I1844),2)),2))+ROUND((ROUND((Source!AF1844*Source!AV1844*Source!I1844),2)),2)</f>
        <v>69.45</v>
      </c>
      <c r="K2125" s="10">
        <f>IF(Source!BC1844&lt;&gt; 0, Source!BC1844, 1)</f>
        <v>10.5</v>
      </c>
      <c r="L2125" s="29">
        <f>Source!O1844</f>
        <v>729.23</v>
      </c>
      <c r="Q2125">
        <f>ROUND((Source!DN1844/100)*ROUND((ROUND((Source!AF1844*Source!AV1844*Source!I1844),2)),2), 2)</f>
        <v>0</v>
      </c>
      <c r="R2125">
        <f>Source!X1844</f>
        <v>0</v>
      </c>
      <c r="S2125">
        <f>ROUND((Source!DO1844/100)*ROUND((ROUND((Source!AF1844*Source!AV1844*Source!I1844),2)),2), 2)</f>
        <v>0</v>
      </c>
      <c r="T2125">
        <f>Source!Y1844</f>
        <v>0</v>
      </c>
      <c r="U2125">
        <f>ROUND((175/100)*ROUND((ROUND((Source!AE1844*Source!AV1844*Source!I1844),2)),2), 2)</f>
        <v>0</v>
      </c>
      <c r="V2125">
        <f>ROUND((160/100)*ROUND(ROUND((ROUND((Source!AE1844*Source!AV1844*Source!I1844),2)*Source!BS1844),2), 2), 2)</f>
        <v>0</v>
      </c>
      <c r="X2125">
        <f>IF(Source!BI1844&lt;=1,J2125, 0)</f>
        <v>69.45</v>
      </c>
      <c r="Y2125">
        <f>IF(Source!BI1844=2,J2125, 0)</f>
        <v>0</v>
      </c>
      <c r="Z2125">
        <f>IF(Source!BI1844=3,J2125, 0)</f>
        <v>0</v>
      </c>
      <c r="AA2125">
        <f>IF(Source!BI1844=4,J2125, 0)</f>
        <v>0</v>
      </c>
    </row>
    <row r="2126" spans="1:27" ht="228" x14ac:dyDescent="0.2">
      <c r="A2126" s="26" t="s">
        <v>153</v>
      </c>
      <c r="B2126" s="26" t="s">
        <v>153</v>
      </c>
      <c r="C2126" s="26" t="str">
        <f>Source!F1845</f>
        <v>1.1-1-1313</v>
      </c>
      <c r="D2126" s="26" t="s">
        <v>283</v>
      </c>
      <c r="E2126" s="27" t="str">
        <f>Source!H1845</f>
        <v>м2</v>
      </c>
      <c r="F2126" s="10">
        <f>Source!I1845</f>
        <v>1.235535</v>
      </c>
      <c r="G2126" s="29">
        <f>Source!AK1845</f>
        <v>23.06</v>
      </c>
      <c r="H2126" s="31" t="s">
        <v>3</v>
      </c>
      <c r="I2126" s="10">
        <f>Source!AW1845</f>
        <v>1</v>
      </c>
      <c r="J2126" s="29">
        <f>ROUND((ROUND((Source!AC1845*Source!AW1845*Source!I1845),2)),2)+(ROUND((ROUND(((Source!ET1845)*Source!AV1845*Source!I1845),2)),2)+ROUND((ROUND(((Source!AE1845-(Source!EU1845))*Source!AV1845*Source!I1845),2)),2))+ROUND((ROUND((Source!AF1845*Source!AV1845*Source!I1845),2)),2)</f>
        <v>28.49</v>
      </c>
      <c r="K2126" s="10">
        <f>IF(Source!BC1845&lt;&gt; 0, Source!BC1845, 1)</f>
        <v>10.74</v>
      </c>
      <c r="L2126" s="29">
        <f>Source!O1845</f>
        <v>305.98</v>
      </c>
      <c r="Q2126">
        <f>ROUND((Source!DN1845/100)*ROUND((ROUND((Source!AF1845*Source!AV1845*Source!I1845),2)),2), 2)</f>
        <v>0</v>
      </c>
      <c r="R2126">
        <f>Source!X1845</f>
        <v>0</v>
      </c>
      <c r="S2126">
        <f>ROUND((Source!DO1845/100)*ROUND((ROUND((Source!AF1845*Source!AV1845*Source!I1845),2)),2), 2)</f>
        <v>0</v>
      </c>
      <c r="T2126">
        <f>Source!Y1845</f>
        <v>0</v>
      </c>
      <c r="U2126">
        <f>ROUND((175/100)*ROUND((ROUND((Source!AE1845*Source!AV1845*Source!I1845),2)),2), 2)</f>
        <v>0</v>
      </c>
      <c r="V2126">
        <f>ROUND((160/100)*ROUND(ROUND((ROUND((Source!AE1845*Source!AV1845*Source!I1845),2)*Source!BS1845),2), 2), 2)</f>
        <v>0</v>
      </c>
      <c r="X2126">
        <f>IF(Source!BI1845&lt;=1,J2126, 0)</f>
        <v>28.49</v>
      </c>
      <c r="Y2126">
        <f>IF(Source!BI1845=2,J2126, 0)</f>
        <v>0</v>
      </c>
      <c r="Z2126">
        <f>IF(Source!BI1845=3,J2126, 0)</f>
        <v>0</v>
      </c>
      <c r="AA2126">
        <f>IF(Source!BI1845=4,J2126, 0)</f>
        <v>0</v>
      </c>
    </row>
    <row r="2127" spans="1:27" ht="14.25" x14ac:dyDescent="0.2">
      <c r="A2127" s="26"/>
      <c r="B2127" s="26"/>
      <c r="C2127" s="26"/>
      <c r="D2127" s="26" t="s">
        <v>314</v>
      </c>
      <c r="E2127" s="27" t="s">
        <v>315</v>
      </c>
      <c r="F2127" s="10">
        <f>Source!DN1843</f>
        <v>104</v>
      </c>
      <c r="G2127" s="29"/>
      <c r="H2127" s="28"/>
      <c r="I2127" s="10"/>
      <c r="J2127" s="29">
        <f>SUM(Q2119:Q2126)</f>
        <v>24.19</v>
      </c>
      <c r="K2127" s="10">
        <f>Source!BZ1843</f>
        <v>87</v>
      </c>
      <c r="L2127" s="29">
        <f>SUM(R2119:R2126)</f>
        <v>534.03</v>
      </c>
    </row>
    <row r="2128" spans="1:27" ht="14.25" x14ac:dyDescent="0.2">
      <c r="A2128" s="26"/>
      <c r="B2128" s="26"/>
      <c r="C2128" s="26"/>
      <c r="D2128" s="26" t="s">
        <v>316</v>
      </c>
      <c r="E2128" s="27" t="s">
        <v>315</v>
      </c>
      <c r="F2128" s="10">
        <f>Source!DO1843</f>
        <v>79</v>
      </c>
      <c r="G2128" s="29"/>
      <c r="H2128" s="28"/>
      <c r="I2128" s="10"/>
      <c r="J2128" s="29">
        <f>SUM(S2119:S2127)</f>
        <v>18.38</v>
      </c>
      <c r="K2128" s="10">
        <f>Source!CA1843</f>
        <v>41</v>
      </c>
      <c r="L2128" s="29">
        <f>SUM(T2119:T2127)</f>
        <v>251.67</v>
      </c>
    </row>
    <row r="2129" spans="1:27" ht="14.25" x14ac:dyDescent="0.2">
      <c r="A2129" s="26"/>
      <c r="B2129" s="26"/>
      <c r="C2129" s="26"/>
      <c r="D2129" s="26" t="s">
        <v>325</v>
      </c>
      <c r="E2129" s="27" t="s">
        <v>315</v>
      </c>
      <c r="F2129" s="10">
        <f>175</f>
        <v>175</v>
      </c>
      <c r="G2129" s="29"/>
      <c r="H2129" s="28"/>
      <c r="I2129" s="10"/>
      <c r="J2129" s="29">
        <f>SUM(U2119:U2128)</f>
        <v>0.37</v>
      </c>
      <c r="K2129" s="10">
        <f>160</f>
        <v>160</v>
      </c>
      <c r="L2129" s="29">
        <f>SUM(V2119:V2128)</f>
        <v>8.86</v>
      </c>
    </row>
    <row r="2130" spans="1:27" ht="14.25" x14ac:dyDescent="0.2">
      <c r="A2130" s="34"/>
      <c r="B2130" s="34"/>
      <c r="C2130" s="34"/>
      <c r="D2130" s="34" t="s">
        <v>317</v>
      </c>
      <c r="E2130" s="35" t="s">
        <v>318</v>
      </c>
      <c r="F2130" s="36">
        <f>Source!AQ1843</f>
        <v>85</v>
      </c>
      <c r="G2130" s="37"/>
      <c r="H2130" s="38" t="str">
        <f>Source!DI1843</f>
        <v>)*1,15</v>
      </c>
      <c r="I2130" s="36">
        <f>Source!AV1843</f>
        <v>1</v>
      </c>
      <c r="J2130" s="37">
        <f>Source!U1843</f>
        <v>2.0038749999999999</v>
      </c>
      <c r="K2130" s="36"/>
      <c r="L2130" s="37"/>
    </row>
    <row r="2131" spans="1:27" ht="15" x14ac:dyDescent="0.25">
      <c r="A2131" s="39"/>
      <c r="B2131" s="39"/>
      <c r="C2131" s="39"/>
      <c r="D2131" s="40" t="s">
        <v>319</v>
      </c>
      <c r="E2131" s="39"/>
      <c r="F2131" s="39"/>
      <c r="G2131" s="39"/>
      <c r="H2131" s="39"/>
      <c r="I2131" s="76">
        <f>J2121+J2122+J2124+J2127+J2128+J2129+SUM(J2125:J2126)</f>
        <v>313.15999999999997</v>
      </c>
      <c r="J2131" s="76"/>
      <c r="K2131" s="76">
        <f>L2121+L2122+L2124+L2127+L2128+L2129+SUM(L2125:L2126)</f>
        <v>2743.84</v>
      </c>
      <c r="L2131" s="76"/>
      <c r="O2131" s="32">
        <f>J2121+J2122+J2124+J2127+J2128+J2129+SUM(J2125:J2126)</f>
        <v>313.15999999999997</v>
      </c>
      <c r="P2131" s="32">
        <f>L2121+L2122+L2124+L2127+L2128+L2129+SUM(L2125:L2126)</f>
        <v>2743.84</v>
      </c>
      <c r="X2131">
        <f>IF(Source!BI1843&lt;=1,J2121+J2122+J2124+J2127+J2128+J2129-0, 0)</f>
        <v>215.22</v>
      </c>
      <c r="Y2131">
        <f>IF(Source!BI1843=2,J2121+J2122+J2124+J2127+J2128+J2129-0, 0)</f>
        <v>0</v>
      </c>
      <c r="Z2131">
        <f>IF(Source!BI1843=3,J2121+J2122+J2124+J2127+J2128+J2129-0, 0)</f>
        <v>0</v>
      </c>
      <c r="AA2131">
        <f>IF(Source!BI1843=4,J2121+J2122+J2124+J2127+J2128+J2129,0)</f>
        <v>0</v>
      </c>
    </row>
    <row r="2134" spans="1:27" ht="16.5" x14ac:dyDescent="0.25">
      <c r="A2134" s="75" t="str">
        <f>CONCATENATE("Подраздел: ",IF(Source!G1847&lt;&gt;"Новый подраздел", Source!G1847, ""))</f>
        <v>Подраздел: Кровля тех. этажа в/о В/5-9</v>
      </c>
      <c r="B2134" s="75"/>
      <c r="C2134" s="75"/>
      <c r="D2134" s="75"/>
      <c r="E2134" s="75"/>
      <c r="F2134" s="75"/>
      <c r="G2134" s="75"/>
      <c r="H2134" s="75"/>
      <c r="I2134" s="75"/>
      <c r="J2134" s="75"/>
      <c r="K2134" s="75"/>
      <c r="L2134" s="75"/>
    </row>
    <row r="2135" spans="1:27" ht="42.75" x14ac:dyDescent="0.2">
      <c r="A2135" s="26">
        <v>1</v>
      </c>
      <c r="B2135" s="26">
        <v>1</v>
      </c>
      <c r="C2135" s="26" t="str">
        <f>Source!F1851</f>
        <v>6.61-26-1</v>
      </c>
      <c r="D2135" s="26" t="s">
        <v>21</v>
      </c>
      <c r="E2135" s="27" t="str">
        <f>Source!H1851</f>
        <v>100 м2</v>
      </c>
      <c r="F2135" s="10">
        <f>Source!I1851</f>
        <v>5.1999999999999998E-3</v>
      </c>
      <c r="G2135" s="29"/>
      <c r="H2135" s="28"/>
      <c r="I2135" s="10"/>
      <c r="J2135" s="29"/>
      <c r="K2135" s="10"/>
      <c r="L2135" s="29"/>
      <c r="Q2135">
        <f>ROUND((Source!DN1851/100)*ROUND((ROUND((Source!AF1851*Source!AV1851*Source!I1851),2)),2), 2)</f>
        <v>2.4500000000000002</v>
      </c>
      <c r="R2135">
        <f>Source!X1851</f>
        <v>56.53</v>
      </c>
      <c r="S2135">
        <f>ROUND((Source!DO1851/100)*ROUND((ROUND((Source!AF1851*Source!AV1851*Source!I1851),2)),2), 2)</f>
        <v>1.68</v>
      </c>
      <c r="T2135">
        <f>Source!Y1851</f>
        <v>33.11</v>
      </c>
      <c r="U2135">
        <f>ROUND((175/100)*ROUND((ROUND((Source!AE1851*Source!AV1851*Source!I1851),2)),2), 2)</f>
        <v>0</v>
      </c>
      <c r="V2135">
        <f>ROUND((160/100)*ROUND(ROUND((ROUND((Source!AE1851*Source!AV1851*Source!I1851),2)*Source!BS1851),2), 2), 2)</f>
        <v>0</v>
      </c>
    </row>
    <row r="2136" spans="1:27" x14ac:dyDescent="0.2">
      <c r="D2136" s="30" t="str">
        <f>"Объем: "&amp;Source!I1851&amp;"=0,52/"&amp;"100"</f>
        <v>Объем: 0,0052=0,52/100</v>
      </c>
    </row>
    <row r="2137" spans="1:27" ht="14.25" x14ac:dyDescent="0.2">
      <c r="A2137" s="26"/>
      <c r="B2137" s="26"/>
      <c r="C2137" s="26"/>
      <c r="D2137" s="26" t="s">
        <v>313</v>
      </c>
      <c r="E2137" s="27"/>
      <c r="F2137" s="10"/>
      <c r="G2137" s="29">
        <f>Source!AO1851</f>
        <v>587.65</v>
      </c>
      <c r="H2137" s="28" t="str">
        <f>Source!DG1851</f>
        <v/>
      </c>
      <c r="I2137" s="10">
        <f>Source!AV1851</f>
        <v>1</v>
      </c>
      <c r="J2137" s="29">
        <f>ROUND((ROUND((Source!AF1851*Source!AV1851*Source!I1851),2)),2)</f>
        <v>3.06</v>
      </c>
      <c r="K2137" s="10">
        <f>IF(Source!BA1851&lt;&gt; 0, Source!BA1851, 1)</f>
        <v>26.39</v>
      </c>
      <c r="L2137" s="29">
        <f>Source!S1851</f>
        <v>80.75</v>
      </c>
      <c r="W2137">
        <f>J2137</f>
        <v>3.06</v>
      </c>
    </row>
    <row r="2138" spans="1:27" ht="28.5" x14ac:dyDescent="0.2">
      <c r="A2138" s="26" t="s">
        <v>27</v>
      </c>
      <c r="B2138" s="26" t="s">
        <v>27</v>
      </c>
      <c r="C2138" s="26" t="str">
        <f>Source!F1852</f>
        <v>9999990001</v>
      </c>
      <c r="D2138" s="26" t="s">
        <v>29</v>
      </c>
      <c r="E2138" s="27" t="str">
        <f>Source!H1852</f>
        <v>т</v>
      </c>
      <c r="F2138" s="10">
        <f>Source!I1852</f>
        <v>-2.392E-2</v>
      </c>
      <c r="G2138" s="29">
        <f>Source!AK1852</f>
        <v>0</v>
      </c>
      <c r="H2138" s="31" t="s">
        <v>3</v>
      </c>
      <c r="I2138" s="10">
        <f>Source!AW1852</f>
        <v>1</v>
      </c>
      <c r="J2138" s="29">
        <f>ROUND((ROUND((Source!AC1852*Source!AW1852*Source!I1852),2)),2)+(ROUND((ROUND(((Source!ET1852)*Source!AV1852*Source!I1852),2)),2)+ROUND((ROUND(((Source!AE1852-(Source!EU1852))*Source!AV1852*Source!I1852),2)),2))+ROUND((ROUND((Source!AF1852*Source!AV1852*Source!I1852),2)),2)</f>
        <v>0</v>
      </c>
      <c r="K2138" s="10">
        <f>IF(Source!BC1852&lt;&gt; 0, Source!BC1852, 1)</f>
        <v>1</v>
      </c>
      <c r="L2138" s="29">
        <f>Source!O1852</f>
        <v>0</v>
      </c>
      <c r="Q2138">
        <f>ROUND((Source!DN1852/100)*ROUND((ROUND((Source!AF1852*Source!AV1852*Source!I1852),2)),2), 2)</f>
        <v>0</v>
      </c>
      <c r="R2138">
        <f>Source!X1852</f>
        <v>0</v>
      </c>
      <c r="S2138">
        <f>ROUND((Source!DO1852/100)*ROUND((ROUND((Source!AF1852*Source!AV1852*Source!I1852),2)),2), 2)</f>
        <v>0</v>
      </c>
      <c r="T2138">
        <f>Source!Y1852</f>
        <v>0</v>
      </c>
      <c r="U2138">
        <f>ROUND((175/100)*ROUND((ROUND((Source!AE1852*Source!AV1852*Source!I1852),2)),2), 2)</f>
        <v>0</v>
      </c>
      <c r="V2138">
        <f>ROUND((160/100)*ROUND(ROUND((ROUND((Source!AE1852*Source!AV1852*Source!I1852),2)*Source!BS1852),2), 2), 2)</f>
        <v>0</v>
      </c>
      <c r="X2138">
        <f>IF(Source!BI1852&lt;=1,J2138, 0)</f>
        <v>0</v>
      </c>
      <c r="Y2138">
        <f>IF(Source!BI1852=2,J2138, 0)</f>
        <v>0</v>
      </c>
      <c r="Z2138">
        <f>IF(Source!BI1852=3,J2138, 0)</f>
        <v>0</v>
      </c>
      <c r="AA2138">
        <f>IF(Source!BI1852=4,J2138, 0)</f>
        <v>0</v>
      </c>
    </row>
    <row r="2139" spans="1:27" ht="14.25" x14ac:dyDescent="0.2">
      <c r="A2139" s="26"/>
      <c r="B2139" s="26"/>
      <c r="C2139" s="26"/>
      <c r="D2139" s="26" t="s">
        <v>314</v>
      </c>
      <c r="E2139" s="27" t="s">
        <v>315</v>
      </c>
      <c r="F2139" s="10">
        <f>Source!DN1851</f>
        <v>80</v>
      </c>
      <c r="G2139" s="29"/>
      <c r="H2139" s="28"/>
      <c r="I2139" s="10"/>
      <c r="J2139" s="29">
        <f>SUM(Q2135:Q2138)</f>
        <v>2.4500000000000002</v>
      </c>
      <c r="K2139" s="10">
        <f>Source!BZ1851</f>
        <v>70</v>
      </c>
      <c r="L2139" s="29">
        <f>SUM(R2135:R2138)</f>
        <v>56.53</v>
      </c>
    </row>
    <row r="2140" spans="1:27" ht="14.25" x14ac:dyDescent="0.2">
      <c r="A2140" s="26"/>
      <c r="B2140" s="26"/>
      <c r="C2140" s="26"/>
      <c r="D2140" s="26" t="s">
        <v>316</v>
      </c>
      <c r="E2140" s="27" t="s">
        <v>315</v>
      </c>
      <c r="F2140" s="10">
        <f>Source!DO1851</f>
        <v>55</v>
      </c>
      <c r="G2140" s="29"/>
      <c r="H2140" s="28"/>
      <c r="I2140" s="10"/>
      <c r="J2140" s="29">
        <f>SUM(S2135:S2139)</f>
        <v>1.68</v>
      </c>
      <c r="K2140" s="10">
        <f>Source!CA1851</f>
        <v>41</v>
      </c>
      <c r="L2140" s="29">
        <f>SUM(T2135:T2139)</f>
        <v>33.11</v>
      </c>
    </row>
    <row r="2141" spans="1:27" ht="14.25" x14ac:dyDescent="0.2">
      <c r="A2141" s="34"/>
      <c r="B2141" s="34"/>
      <c r="C2141" s="34"/>
      <c r="D2141" s="34" t="s">
        <v>317</v>
      </c>
      <c r="E2141" s="35" t="s">
        <v>318</v>
      </c>
      <c r="F2141" s="36">
        <f>Source!AQ1851</f>
        <v>57.5</v>
      </c>
      <c r="G2141" s="37"/>
      <c r="H2141" s="38" t="str">
        <f>Source!DI1851</f>
        <v/>
      </c>
      <c r="I2141" s="36">
        <f>Source!AV1851</f>
        <v>1</v>
      </c>
      <c r="J2141" s="37">
        <f>Source!U1851</f>
        <v>0.29899999999999999</v>
      </c>
      <c r="K2141" s="36"/>
      <c r="L2141" s="37"/>
    </row>
    <row r="2142" spans="1:27" ht="15" x14ac:dyDescent="0.25">
      <c r="A2142" s="39"/>
      <c r="B2142" s="39"/>
      <c r="C2142" s="39"/>
      <c r="D2142" s="40" t="s">
        <v>319</v>
      </c>
      <c r="E2142" s="39"/>
      <c r="F2142" s="39"/>
      <c r="G2142" s="39"/>
      <c r="H2142" s="39"/>
      <c r="I2142" s="76">
        <f>J2137+J2139+J2140+SUM(J2138:J2138)</f>
        <v>7.1899999999999995</v>
      </c>
      <c r="J2142" s="76"/>
      <c r="K2142" s="76">
        <f>L2137+L2139+L2140+SUM(L2138:L2138)</f>
        <v>170.39</v>
      </c>
      <c r="L2142" s="76"/>
      <c r="O2142" s="32">
        <f>J2137+J2139+J2140+SUM(J2138:J2138)</f>
        <v>7.1899999999999995</v>
      </c>
      <c r="P2142" s="32">
        <f>L2137+L2139+L2140+SUM(L2138:L2138)</f>
        <v>170.39</v>
      </c>
      <c r="X2142">
        <f>IF(Source!BI1851&lt;=1,J2137+J2139+J2140-0, 0)</f>
        <v>7.1899999999999995</v>
      </c>
      <c r="Y2142">
        <f>IF(Source!BI1851=2,J2137+J2139+J2140-0, 0)</f>
        <v>0</v>
      </c>
      <c r="Z2142">
        <f>IF(Source!BI1851=3,J2137+J2139+J2140-0, 0)</f>
        <v>0</v>
      </c>
      <c r="AA2142">
        <f>IF(Source!BI1851=4,J2137+J2139+J2140,0)</f>
        <v>0</v>
      </c>
    </row>
    <row r="2144" spans="1:27" ht="42.75" x14ac:dyDescent="0.2">
      <c r="A2144" s="26">
        <v>2</v>
      </c>
      <c r="B2144" s="26">
        <v>2</v>
      </c>
      <c r="C2144" s="26" t="str">
        <f>Source!F1853</f>
        <v>6.62-31-1</v>
      </c>
      <c r="D2144" s="26" t="s">
        <v>33</v>
      </c>
      <c r="E2144" s="27" t="str">
        <f>Source!H1853</f>
        <v>1 м2 поверхности</v>
      </c>
      <c r="F2144" s="10">
        <f>Source!I1853</f>
        <v>0.35</v>
      </c>
      <c r="G2144" s="29"/>
      <c r="H2144" s="28"/>
      <c r="I2144" s="10"/>
      <c r="J2144" s="29"/>
      <c r="K2144" s="10"/>
      <c r="L2144" s="29"/>
      <c r="Q2144">
        <f>ROUND((Source!DN1853/100)*ROUND((ROUND((Source!AF1853*Source!AV1853*Source!I1853),2)),2), 2)</f>
        <v>2.15</v>
      </c>
      <c r="R2144">
        <f>Source!X1853</f>
        <v>47.09</v>
      </c>
      <c r="S2144">
        <f>ROUND((Source!DO1853/100)*ROUND((ROUND((Source!AF1853*Source!AV1853*Source!I1853),2)),2), 2)</f>
        <v>1.38</v>
      </c>
      <c r="T2144">
        <f>Source!Y1853</f>
        <v>23.26</v>
      </c>
      <c r="U2144">
        <f>ROUND((175/100)*ROUND((ROUND((Source!AE1853*Source!AV1853*Source!I1853),2)),2), 2)</f>
        <v>0</v>
      </c>
      <c r="V2144">
        <f>ROUND((160/100)*ROUND(ROUND((ROUND((Source!AE1853*Source!AV1853*Source!I1853),2)*Source!BS1853),2), 2), 2)</f>
        <v>0</v>
      </c>
    </row>
    <row r="2145" spans="1:27" ht="14.25" x14ac:dyDescent="0.2">
      <c r="A2145" s="26"/>
      <c r="B2145" s="26"/>
      <c r="C2145" s="26"/>
      <c r="D2145" s="26" t="s">
        <v>313</v>
      </c>
      <c r="E2145" s="27"/>
      <c r="F2145" s="10"/>
      <c r="G2145" s="29">
        <f>Source!AO1853</f>
        <v>6.13</v>
      </c>
      <c r="H2145" s="28" t="str">
        <f>Source!DG1853</f>
        <v/>
      </c>
      <c r="I2145" s="10">
        <f>Source!AV1853</f>
        <v>1</v>
      </c>
      <c r="J2145" s="29">
        <f>ROUND((ROUND((Source!AF1853*Source!AV1853*Source!I1853),2)),2)</f>
        <v>2.15</v>
      </c>
      <c r="K2145" s="10">
        <f>IF(Source!BA1853&lt;&gt; 0, Source!BA1853, 1)</f>
        <v>26.39</v>
      </c>
      <c r="L2145" s="29">
        <f>Source!S1853</f>
        <v>56.74</v>
      </c>
      <c r="W2145">
        <f>J2145</f>
        <v>2.15</v>
      </c>
    </row>
    <row r="2146" spans="1:27" ht="14.25" x14ac:dyDescent="0.2">
      <c r="A2146" s="26"/>
      <c r="B2146" s="26"/>
      <c r="C2146" s="26"/>
      <c r="D2146" s="26" t="s">
        <v>314</v>
      </c>
      <c r="E2146" s="27" t="s">
        <v>315</v>
      </c>
      <c r="F2146" s="10">
        <f>Source!DN1853</f>
        <v>100</v>
      </c>
      <c r="G2146" s="29"/>
      <c r="H2146" s="28"/>
      <c r="I2146" s="10"/>
      <c r="J2146" s="29">
        <f>SUM(Q2144:Q2145)</f>
        <v>2.15</v>
      </c>
      <c r="K2146" s="10">
        <f>Source!BZ1853</f>
        <v>83</v>
      </c>
      <c r="L2146" s="29">
        <f>SUM(R2144:R2145)</f>
        <v>47.09</v>
      </c>
    </row>
    <row r="2147" spans="1:27" ht="14.25" x14ac:dyDescent="0.2">
      <c r="A2147" s="26"/>
      <c r="B2147" s="26"/>
      <c r="C2147" s="26"/>
      <c r="D2147" s="26" t="s">
        <v>316</v>
      </c>
      <c r="E2147" s="27" t="s">
        <v>315</v>
      </c>
      <c r="F2147" s="10">
        <f>Source!DO1853</f>
        <v>64</v>
      </c>
      <c r="G2147" s="29"/>
      <c r="H2147" s="28"/>
      <c r="I2147" s="10"/>
      <c r="J2147" s="29">
        <f>SUM(S2144:S2146)</f>
        <v>1.38</v>
      </c>
      <c r="K2147" s="10">
        <f>Source!CA1853</f>
        <v>41</v>
      </c>
      <c r="L2147" s="29">
        <f>SUM(T2144:T2146)</f>
        <v>23.26</v>
      </c>
    </row>
    <row r="2148" spans="1:27" ht="14.25" x14ac:dyDescent="0.2">
      <c r="A2148" s="34"/>
      <c r="B2148" s="34"/>
      <c r="C2148" s="34"/>
      <c r="D2148" s="34" t="s">
        <v>317</v>
      </c>
      <c r="E2148" s="35" t="s">
        <v>318</v>
      </c>
      <c r="F2148" s="36">
        <f>Source!AQ1853</f>
        <v>0.6</v>
      </c>
      <c r="G2148" s="37"/>
      <c r="H2148" s="38" t="str">
        <f>Source!DI1853</f>
        <v/>
      </c>
      <c r="I2148" s="36">
        <f>Source!AV1853</f>
        <v>1</v>
      </c>
      <c r="J2148" s="37">
        <f>Source!U1853</f>
        <v>0.21</v>
      </c>
      <c r="K2148" s="36"/>
      <c r="L2148" s="37"/>
    </row>
    <row r="2149" spans="1:27" ht="15" x14ac:dyDescent="0.25">
      <c r="A2149" s="39"/>
      <c r="B2149" s="39"/>
      <c r="C2149" s="39"/>
      <c r="D2149" s="40" t="s">
        <v>319</v>
      </c>
      <c r="E2149" s="39"/>
      <c r="F2149" s="39"/>
      <c r="G2149" s="39"/>
      <c r="H2149" s="39"/>
      <c r="I2149" s="76">
        <f>J2145+J2146+J2147</f>
        <v>5.68</v>
      </c>
      <c r="J2149" s="76"/>
      <c r="K2149" s="76">
        <f>L2145+L2146+L2147</f>
        <v>127.09000000000002</v>
      </c>
      <c r="L2149" s="76"/>
      <c r="O2149" s="32">
        <f>J2145+J2146+J2147</f>
        <v>5.68</v>
      </c>
      <c r="P2149" s="32">
        <f>L2145+L2146+L2147</f>
        <v>127.09000000000002</v>
      </c>
      <c r="X2149">
        <f>IF(Source!BI1853&lt;=1,J2145+J2146+J2147-0, 0)</f>
        <v>5.68</v>
      </c>
      <c r="Y2149">
        <f>IF(Source!BI1853=2,J2145+J2146+J2147-0, 0)</f>
        <v>0</v>
      </c>
      <c r="Z2149">
        <f>IF(Source!BI1853=3,J2145+J2146+J2147-0, 0)</f>
        <v>0</v>
      </c>
      <c r="AA2149">
        <f>IF(Source!BI1853=4,J2145+J2146+J2147,0)</f>
        <v>0</v>
      </c>
    </row>
    <row r="2151" spans="1:27" ht="28.5" x14ac:dyDescent="0.2">
      <c r="A2151" s="26">
        <v>3</v>
      </c>
      <c r="B2151" s="26">
        <v>3</v>
      </c>
      <c r="C2151" s="26" t="str">
        <f>Source!F1854</f>
        <v>6.58-2-1</v>
      </c>
      <c r="D2151" s="26" t="s">
        <v>40</v>
      </c>
      <c r="E2151" s="27" t="str">
        <f>Source!H1854</f>
        <v>100 м2</v>
      </c>
      <c r="F2151" s="10">
        <f>Source!I1854</f>
        <v>7.3000000000000001E-3</v>
      </c>
      <c r="G2151" s="29"/>
      <c r="H2151" s="28"/>
      <c r="I2151" s="10"/>
      <c r="J2151" s="29"/>
      <c r="K2151" s="10"/>
      <c r="L2151" s="29"/>
      <c r="Q2151">
        <f>ROUND((Source!DN1854/100)*ROUND((ROUND((Source!AF1854*Source!AV1854*Source!I1854),2)),2), 2)</f>
        <v>1.1200000000000001</v>
      </c>
      <c r="R2151">
        <f>Source!X1854</f>
        <v>25.87</v>
      </c>
      <c r="S2151">
        <f>ROUND((Source!DO1854/100)*ROUND((ROUND((Source!AF1854*Source!AV1854*Source!I1854),2)),2), 2)</f>
        <v>0.77</v>
      </c>
      <c r="T2151">
        <f>Source!Y1854</f>
        <v>15.15</v>
      </c>
      <c r="U2151">
        <f>ROUND((175/100)*ROUND((ROUND((Source!AE1854*Source!AV1854*Source!I1854),2)),2), 2)</f>
        <v>0</v>
      </c>
      <c r="V2151">
        <f>ROUND((160/100)*ROUND(ROUND((ROUND((Source!AE1854*Source!AV1854*Source!I1854),2)*Source!BS1854),2), 2), 2)</f>
        <v>0</v>
      </c>
    </row>
    <row r="2152" spans="1:27" x14ac:dyDescent="0.2">
      <c r="D2152" s="30" t="str">
        <f>"Объем: "&amp;Source!I1854&amp;"=0,73/"&amp;"100"</f>
        <v>Объем: 0,0073=0,73/100</v>
      </c>
    </row>
    <row r="2153" spans="1:27" ht="14.25" x14ac:dyDescent="0.2">
      <c r="A2153" s="26"/>
      <c r="B2153" s="26"/>
      <c r="C2153" s="26"/>
      <c r="D2153" s="26" t="s">
        <v>313</v>
      </c>
      <c r="E2153" s="27"/>
      <c r="F2153" s="10"/>
      <c r="G2153" s="29">
        <f>Source!AO1854</f>
        <v>191.34</v>
      </c>
      <c r="H2153" s="28" t="str">
        <f>Source!DG1854</f>
        <v/>
      </c>
      <c r="I2153" s="10">
        <f>Source!AV1854</f>
        <v>1</v>
      </c>
      <c r="J2153" s="29">
        <f>ROUND((ROUND((Source!AF1854*Source!AV1854*Source!I1854),2)),2)</f>
        <v>1.4</v>
      </c>
      <c r="K2153" s="10">
        <f>IF(Source!BA1854&lt;&gt; 0, Source!BA1854, 1)</f>
        <v>26.39</v>
      </c>
      <c r="L2153" s="29">
        <f>Source!S1854</f>
        <v>36.950000000000003</v>
      </c>
      <c r="W2153">
        <f>J2153</f>
        <v>1.4</v>
      </c>
    </row>
    <row r="2154" spans="1:27" ht="28.5" x14ac:dyDescent="0.2">
      <c r="A2154" s="26" t="s">
        <v>44</v>
      </c>
      <c r="B2154" s="26" t="s">
        <v>44</v>
      </c>
      <c r="C2154" s="26" t="str">
        <f>Source!F1855</f>
        <v>9999990001</v>
      </c>
      <c r="D2154" s="26" t="s">
        <v>29</v>
      </c>
      <c r="E2154" s="27" t="str">
        <f>Source!H1855</f>
        <v>т</v>
      </c>
      <c r="F2154" s="10">
        <f>Source!I1855</f>
        <v>-7.4460000000000004E-3</v>
      </c>
      <c r="G2154" s="29">
        <f>Source!AK1855</f>
        <v>0</v>
      </c>
      <c r="H2154" s="31" t="s">
        <v>3</v>
      </c>
      <c r="I2154" s="10">
        <f>Source!AW1855</f>
        <v>1</v>
      </c>
      <c r="J2154" s="29">
        <f>ROUND((ROUND((Source!AC1855*Source!AW1855*Source!I1855),2)),2)+(ROUND((ROUND(((Source!ET1855)*Source!AV1855*Source!I1855),2)),2)+ROUND((ROUND(((Source!AE1855-(Source!EU1855))*Source!AV1855*Source!I1855),2)),2))+ROUND((ROUND((Source!AF1855*Source!AV1855*Source!I1855),2)),2)</f>
        <v>0</v>
      </c>
      <c r="K2154" s="10">
        <f>IF(Source!BC1855&lt;&gt; 0, Source!BC1855, 1)</f>
        <v>1</v>
      </c>
      <c r="L2154" s="29">
        <f>Source!O1855</f>
        <v>0</v>
      </c>
      <c r="Q2154">
        <f>ROUND((Source!DN1855/100)*ROUND((ROUND((Source!AF1855*Source!AV1855*Source!I1855),2)),2), 2)</f>
        <v>0</v>
      </c>
      <c r="R2154">
        <f>Source!X1855</f>
        <v>0</v>
      </c>
      <c r="S2154">
        <f>ROUND((Source!DO1855/100)*ROUND((ROUND((Source!AF1855*Source!AV1855*Source!I1855),2)),2), 2)</f>
        <v>0</v>
      </c>
      <c r="T2154">
        <f>Source!Y1855</f>
        <v>0</v>
      </c>
      <c r="U2154">
        <f>ROUND((175/100)*ROUND((ROUND((Source!AE1855*Source!AV1855*Source!I1855),2)),2), 2)</f>
        <v>0</v>
      </c>
      <c r="V2154">
        <f>ROUND((160/100)*ROUND(ROUND((ROUND((Source!AE1855*Source!AV1855*Source!I1855),2)*Source!BS1855),2), 2), 2)</f>
        <v>0</v>
      </c>
      <c r="X2154">
        <f>IF(Source!BI1855&lt;=1,J2154, 0)</f>
        <v>0</v>
      </c>
      <c r="Y2154">
        <f>IF(Source!BI1855=2,J2154, 0)</f>
        <v>0</v>
      </c>
      <c r="Z2154">
        <f>IF(Source!BI1855=3,J2154, 0)</f>
        <v>0</v>
      </c>
      <c r="AA2154">
        <f>IF(Source!BI1855=4,J2154, 0)</f>
        <v>0</v>
      </c>
    </row>
    <row r="2155" spans="1:27" ht="14.25" x14ac:dyDescent="0.2">
      <c r="A2155" s="26"/>
      <c r="B2155" s="26"/>
      <c r="C2155" s="26"/>
      <c r="D2155" s="26" t="s">
        <v>314</v>
      </c>
      <c r="E2155" s="27" t="s">
        <v>315</v>
      </c>
      <c r="F2155" s="10">
        <f>Source!DN1854</f>
        <v>80</v>
      </c>
      <c r="G2155" s="29"/>
      <c r="H2155" s="28"/>
      <c r="I2155" s="10"/>
      <c r="J2155" s="29">
        <f>SUM(Q2151:Q2154)</f>
        <v>1.1200000000000001</v>
      </c>
      <c r="K2155" s="10">
        <f>Source!BZ1854</f>
        <v>70</v>
      </c>
      <c r="L2155" s="29">
        <f>SUM(R2151:R2154)</f>
        <v>25.87</v>
      </c>
    </row>
    <row r="2156" spans="1:27" ht="14.25" x14ac:dyDescent="0.2">
      <c r="A2156" s="26"/>
      <c r="B2156" s="26"/>
      <c r="C2156" s="26"/>
      <c r="D2156" s="26" t="s">
        <v>316</v>
      </c>
      <c r="E2156" s="27" t="s">
        <v>315</v>
      </c>
      <c r="F2156" s="10">
        <f>Source!DO1854</f>
        <v>55</v>
      </c>
      <c r="G2156" s="29"/>
      <c r="H2156" s="28"/>
      <c r="I2156" s="10"/>
      <c r="J2156" s="29">
        <f>SUM(S2151:S2155)</f>
        <v>0.77</v>
      </c>
      <c r="K2156" s="10">
        <f>Source!CA1854</f>
        <v>41</v>
      </c>
      <c r="L2156" s="29">
        <f>SUM(T2151:T2155)</f>
        <v>15.15</v>
      </c>
    </row>
    <row r="2157" spans="1:27" ht="14.25" x14ac:dyDescent="0.2">
      <c r="A2157" s="34"/>
      <c r="B2157" s="34"/>
      <c r="C2157" s="34"/>
      <c r="D2157" s="34" t="s">
        <v>317</v>
      </c>
      <c r="E2157" s="35" t="s">
        <v>318</v>
      </c>
      <c r="F2157" s="36">
        <f>Source!AQ1854</f>
        <v>17.41</v>
      </c>
      <c r="G2157" s="37"/>
      <c r="H2157" s="38" t="str">
        <f>Source!DI1854</f>
        <v/>
      </c>
      <c r="I2157" s="36">
        <f>Source!AV1854</f>
        <v>1</v>
      </c>
      <c r="J2157" s="37">
        <f>Source!U1854</f>
        <v>0.12709300000000001</v>
      </c>
      <c r="K2157" s="36"/>
      <c r="L2157" s="37"/>
    </row>
    <row r="2158" spans="1:27" ht="15" x14ac:dyDescent="0.25">
      <c r="A2158" s="39"/>
      <c r="B2158" s="39"/>
      <c r="C2158" s="39"/>
      <c r="D2158" s="40" t="s">
        <v>319</v>
      </c>
      <c r="E2158" s="39"/>
      <c r="F2158" s="39"/>
      <c r="G2158" s="39"/>
      <c r="H2158" s="39"/>
      <c r="I2158" s="76">
        <f>J2153+J2155+J2156+SUM(J2154:J2154)</f>
        <v>3.29</v>
      </c>
      <c r="J2158" s="76"/>
      <c r="K2158" s="76">
        <f>L2153+L2155+L2156+SUM(L2154:L2154)</f>
        <v>77.970000000000013</v>
      </c>
      <c r="L2158" s="76"/>
      <c r="O2158" s="32">
        <f>J2153+J2155+J2156+SUM(J2154:J2154)</f>
        <v>3.29</v>
      </c>
      <c r="P2158" s="32">
        <f>L2153+L2155+L2156+SUM(L2154:L2154)</f>
        <v>77.970000000000013</v>
      </c>
      <c r="X2158">
        <f>IF(Source!BI1854&lt;=1,J2153+J2155+J2156-0, 0)</f>
        <v>3.29</v>
      </c>
      <c r="Y2158">
        <f>IF(Source!BI1854=2,J2153+J2155+J2156-0, 0)</f>
        <v>0</v>
      </c>
      <c r="Z2158">
        <f>IF(Source!BI1854=3,J2153+J2155+J2156-0, 0)</f>
        <v>0</v>
      </c>
      <c r="AA2158">
        <f>IF(Source!BI1854=4,J2153+J2155+J2156,0)</f>
        <v>0</v>
      </c>
    </row>
    <row r="2161" spans="1:27" ht="15" x14ac:dyDescent="0.25">
      <c r="A2161" s="81" t="str">
        <f>CONCATENATE("Итого по подразделу: ",IF(Source!G1859&lt;&gt;"Новый подраздел", Source!G1859, ""))</f>
        <v>Итого по подразделу: Кровля тех. этажа в/о В/5-9</v>
      </c>
      <c r="B2161" s="81"/>
      <c r="C2161" s="81"/>
      <c r="D2161" s="81"/>
      <c r="E2161" s="81"/>
      <c r="F2161" s="81"/>
      <c r="G2161" s="81"/>
      <c r="H2161" s="81"/>
      <c r="I2161" s="79">
        <f>SUM(O2134:O2160)</f>
        <v>16.16</v>
      </c>
      <c r="J2161" s="80"/>
      <c r="K2161" s="79">
        <f>SUM(P2134:P2160)</f>
        <v>375.45000000000005</v>
      </c>
      <c r="L2161" s="80"/>
    </row>
    <row r="2162" spans="1:27" hidden="1" x14ac:dyDescent="0.2">
      <c r="A2162" t="s">
        <v>320</v>
      </c>
      <c r="I2162">
        <f>SUM(AC2134:AC2161)</f>
        <v>0</v>
      </c>
      <c r="K2162">
        <f>SUM(AD2134:AD2161)</f>
        <v>0</v>
      </c>
    </row>
    <row r="2163" spans="1:27" hidden="1" x14ac:dyDescent="0.2">
      <c r="A2163" t="s">
        <v>321</v>
      </c>
      <c r="I2163">
        <f>SUM(AE2134:AE2162)</f>
        <v>0</v>
      </c>
      <c r="K2163">
        <f>SUM(AF2134:AF2162)</f>
        <v>0</v>
      </c>
    </row>
    <row r="2165" spans="1:27" ht="16.5" x14ac:dyDescent="0.25">
      <c r="A2165" s="75" t="str">
        <f>CONCATENATE("Подраздел: ",IF(Source!G1889&lt;&gt;"Новый подраздел", Source!G1889, ""))</f>
        <v>Подраздел: Монтажные (кровельные)работы</v>
      </c>
      <c r="B2165" s="75"/>
      <c r="C2165" s="75"/>
      <c r="D2165" s="75"/>
      <c r="E2165" s="75"/>
      <c r="F2165" s="75"/>
      <c r="G2165" s="75"/>
      <c r="H2165" s="75"/>
      <c r="I2165" s="75"/>
      <c r="J2165" s="75"/>
      <c r="K2165" s="75"/>
      <c r="L2165" s="75"/>
    </row>
    <row r="2166" spans="1:27" ht="28.5" x14ac:dyDescent="0.2">
      <c r="A2166" s="26">
        <v>1</v>
      </c>
      <c r="B2166" s="26">
        <v>1</v>
      </c>
      <c r="C2166" s="26" t="str">
        <f>Source!F1893</f>
        <v>6.58-31-3</v>
      </c>
      <c r="D2166" s="26" t="s">
        <v>110</v>
      </c>
      <c r="E2166" s="27" t="str">
        <f>Source!H1893</f>
        <v>100 мест</v>
      </c>
      <c r="F2166" s="10">
        <f>Source!I1893</f>
        <v>0.02</v>
      </c>
      <c r="G2166" s="29"/>
      <c r="H2166" s="28"/>
      <c r="I2166" s="10"/>
      <c r="J2166" s="29"/>
      <c r="K2166" s="10"/>
      <c r="L2166" s="29"/>
      <c r="Q2166">
        <f>ROUND((Source!DN1893/100)*ROUND((ROUND((Source!AF1893*Source!AV1893*Source!I1893),2)),2), 2)</f>
        <v>27.29</v>
      </c>
      <c r="R2166">
        <f>Source!X1893</f>
        <v>602.45000000000005</v>
      </c>
      <c r="S2166">
        <f>ROUND((Source!DO1893/100)*ROUND((ROUND((Source!AF1893*Source!AV1893*Source!I1893),2)),2), 2)</f>
        <v>20.73</v>
      </c>
      <c r="T2166">
        <f>Source!Y1893</f>
        <v>283.91000000000003</v>
      </c>
      <c r="U2166">
        <f>ROUND((175/100)*ROUND((ROUND((Source!AE1893*Source!AV1893*Source!I1893),2)),2), 2)</f>
        <v>0.53</v>
      </c>
      <c r="V2166">
        <f>ROUND((160/100)*ROUND(ROUND((ROUND((Source!AE1893*Source!AV1893*Source!I1893),2)*Source!BS1893),2), 2), 2)</f>
        <v>12.67</v>
      </c>
    </row>
    <row r="2167" spans="1:27" x14ac:dyDescent="0.2">
      <c r="D2167" s="30" t="str">
        <f>"Объем: "&amp;Source!I1893&amp;"=2/"&amp;"100"</f>
        <v>Объем: 0,02=2/100</v>
      </c>
    </row>
    <row r="2168" spans="1:27" ht="14.25" x14ac:dyDescent="0.2">
      <c r="A2168" s="26"/>
      <c r="B2168" s="26"/>
      <c r="C2168" s="26"/>
      <c r="D2168" s="26" t="s">
        <v>313</v>
      </c>
      <c r="E2168" s="27"/>
      <c r="F2168" s="10"/>
      <c r="G2168" s="29">
        <f>Source!AO1893</f>
        <v>1311.93</v>
      </c>
      <c r="H2168" s="28" t="str">
        <f>Source!DG1893</f>
        <v/>
      </c>
      <c r="I2168" s="10">
        <f>Source!AV1893</f>
        <v>1</v>
      </c>
      <c r="J2168" s="29">
        <f>ROUND((ROUND((Source!AF1893*Source!AV1893*Source!I1893),2)),2)</f>
        <v>26.24</v>
      </c>
      <c r="K2168" s="10">
        <f>IF(Source!BA1893&lt;&gt; 0, Source!BA1893, 1)</f>
        <v>26.39</v>
      </c>
      <c r="L2168" s="29">
        <f>Source!S1893</f>
        <v>692.47</v>
      </c>
      <c r="W2168">
        <f>J2168</f>
        <v>26.24</v>
      </c>
    </row>
    <row r="2169" spans="1:27" ht="14.25" x14ac:dyDescent="0.2">
      <c r="A2169" s="26"/>
      <c r="B2169" s="26"/>
      <c r="C2169" s="26"/>
      <c r="D2169" s="26" t="s">
        <v>322</v>
      </c>
      <c r="E2169" s="27"/>
      <c r="F2169" s="10"/>
      <c r="G2169" s="29">
        <f>Source!AM1893</f>
        <v>41.45</v>
      </c>
      <c r="H2169" s="28" t="str">
        <f>Source!DE1893</f>
        <v/>
      </c>
      <c r="I2169" s="10">
        <f>Source!AV1893</f>
        <v>1</v>
      </c>
      <c r="J2169" s="29">
        <f>(ROUND((ROUND(((Source!ET1893)*Source!AV1893*Source!I1893),2)),2)+ROUND((ROUND(((Source!AE1893-(Source!EU1893))*Source!AV1893*Source!I1893),2)),2))</f>
        <v>0.83</v>
      </c>
      <c r="K2169" s="10">
        <f>IF(Source!BB1893&lt;&gt; 0, Source!BB1893, 1)</f>
        <v>14.75</v>
      </c>
      <c r="L2169" s="29">
        <f>Source!Q1893</f>
        <v>12.24</v>
      </c>
    </row>
    <row r="2170" spans="1:27" ht="14.25" x14ac:dyDescent="0.2">
      <c r="A2170" s="26"/>
      <c r="B2170" s="26"/>
      <c r="C2170" s="26"/>
      <c r="D2170" s="26" t="s">
        <v>323</v>
      </c>
      <c r="E2170" s="27"/>
      <c r="F2170" s="10"/>
      <c r="G2170" s="29">
        <f>Source!AN1893</f>
        <v>15.08</v>
      </c>
      <c r="H2170" s="28" t="str">
        <f>Source!DF1893</f>
        <v/>
      </c>
      <c r="I2170" s="10">
        <f>Source!AV1893</f>
        <v>1</v>
      </c>
      <c r="J2170" s="41">
        <f>ROUND((ROUND((Source!AE1893*Source!AV1893*Source!I1893),2)),2)</f>
        <v>0.3</v>
      </c>
      <c r="K2170" s="10">
        <f>IF(Source!BS1893&lt;&gt; 0, Source!BS1893, 1)</f>
        <v>26.39</v>
      </c>
      <c r="L2170" s="41">
        <f>Source!R1893</f>
        <v>7.92</v>
      </c>
      <c r="W2170">
        <f>J2170</f>
        <v>0.3</v>
      </c>
    </row>
    <row r="2171" spans="1:27" ht="14.25" x14ac:dyDescent="0.2">
      <c r="A2171" s="26"/>
      <c r="B2171" s="26"/>
      <c r="C2171" s="26"/>
      <c r="D2171" s="26" t="s">
        <v>324</v>
      </c>
      <c r="E2171" s="27"/>
      <c r="F2171" s="10"/>
      <c r="G2171" s="29">
        <f>Source!AL1893</f>
        <v>972.06</v>
      </c>
      <c r="H2171" s="28" t="str">
        <f>Source!DD1893</f>
        <v/>
      </c>
      <c r="I2171" s="10">
        <f>Source!AW1893</f>
        <v>1</v>
      </c>
      <c r="J2171" s="29">
        <f>ROUND((ROUND((Source!AC1893*Source!AW1893*Source!I1893),2)),2)</f>
        <v>19.440000000000001</v>
      </c>
      <c r="K2171" s="10">
        <f>IF(Source!BC1893&lt;&gt; 0, Source!BC1893, 1)</f>
        <v>8.3000000000000007</v>
      </c>
      <c r="L2171" s="29">
        <f>Source!P1893</f>
        <v>161.35</v>
      </c>
    </row>
    <row r="2172" spans="1:27" ht="28.5" x14ac:dyDescent="0.2">
      <c r="A2172" s="26" t="s">
        <v>27</v>
      </c>
      <c r="B2172" s="26" t="s">
        <v>27</v>
      </c>
      <c r="C2172" s="26" t="str">
        <f>Source!F1894</f>
        <v>9999990001</v>
      </c>
      <c r="D2172" s="26" t="s">
        <v>29</v>
      </c>
      <c r="E2172" s="27" t="str">
        <f>Source!H1894</f>
        <v>т</v>
      </c>
      <c r="F2172" s="10">
        <f>Source!I1894</f>
        <v>-2.5600000000000001E-2</v>
      </c>
      <c r="G2172" s="29">
        <f>Source!AK1894</f>
        <v>0</v>
      </c>
      <c r="H2172" s="31" t="s">
        <v>3</v>
      </c>
      <c r="I2172" s="10">
        <f>Source!AW1894</f>
        <v>1</v>
      </c>
      <c r="J2172" s="29">
        <f>ROUND((ROUND((Source!AC1894*Source!AW1894*Source!I1894),2)),2)+(ROUND((ROUND(((Source!ET1894)*Source!AV1894*Source!I1894),2)),2)+ROUND((ROUND(((Source!AE1894-(Source!EU1894))*Source!AV1894*Source!I1894),2)),2))+ROUND((ROUND((Source!AF1894*Source!AV1894*Source!I1894),2)),2)</f>
        <v>0</v>
      </c>
      <c r="K2172" s="10">
        <f>IF(Source!BC1894&lt;&gt; 0, Source!BC1894, 1)</f>
        <v>1</v>
      </c>
      <c r="L2172" s="29">
        <f>Source!O1894</f>
        <v>0</v>
      </c>
      <c r="Q2172">
        <f>ROUND((Source!DN1894/100)*ROUND((ROUND((Source!AF1894*Source!AV1894*Source!I1894),2)),2), 2)</f>
        <v>0</v>
      </c>
      <c r="R2172">
        <f>Source!X1894</f>
        <v>0</v>
      </c>
      <c r="S2172">
        <f>ROUND((Source!DO1894/100)*ROUND((ROUND((Source!AF1894*Source!AV1894*Source!I1894),2)),2), 2)</f>
        <v>0</v>
      </c>
      <c r="T2172">
        <f>Source!Y1894</f>
        <v>0</v>
      </c>
      <c r="U2172">
        <f>ROUND((175/100)*ROUND((ROUND((Source!AE1894*Source!AV1894*Source!I1894),2)),2), 2)</f>
        <v>0</v>
      </c>
      <c r="V2172">
        <f>ROUND((160/100)*ROUND(ROUND((ROUND((Source!AE1894*Source!AV1894*Source!I1894),2)*Source!BS1894),2), 2), 2)</f>
        <v>0</v>
      </c>
      <c r="X2172">
        <f>IF(Source!BI1894&lt;=1,J2172, 0)</f>
        <v>0</v>
      </c>
      <c r="Y2172">
        <f>IF(Source!BI1894=2,J2172, 0)</f>
        <v>0</v>
      </c>
      <c r="Z2172">
        <f>IF(Source!BI1894=3,J2172, 0)</f>
        <v>0</v>
      </c>
      <c r="AA2172">
        <f>IF(Source!BI1894=4,J2172, 0)</f>
        <v>0</v>
      </c>
    </row>
    <row r="2173" spans="1:27" ht="14.25" x14ac:dyDescent="0.2">
      <c r="A2173" s="26"/>
      <c r="B2173" s="26"/>
      <c r="C2173" s="26"/>
      <c r="D2173" s="26" t="s">
        <v>314</v>
      </c>
      <c r="E2173" s="27" t="s">
        <v>315</v>
      </c>
      <c r="F2173" s="10">
        <f>Source!DN1893</f>
        <v>104</v>
      </c>
      <c r="G2173" s="29"/>
      <c r="H2173" s="28"/>
      <c r="I2173" s="10"/>
      <c r="J2173" s="29">
        <f>SUM(Q2166:Q2172)</f>
        <v>27.29</v>
      </c>
      <c r="K2173" s="10">
        <f>Source!BZ1893</f>
        <v>87</v>
      </c>
      <c r="L2173" s="29">
        <f>SUM(R2166:R2172)</f>
        <v>602.45000000000005</v>
      </c>
    </row>
    <row r="2174" spans="1:27" ht="14.25" x14ac:dyDescent="0.2">
      <c r="A2174" s="26"/>
      <c r="B2174" s="26"/>
      <c r="C2174" s="26"/>
      <c r="D2174" s="26" t="s">
        <v>316</v>
      </c>
      <c r="E2174" s="27" t="s">
        <v>315</v>
      </c>
      <c r="F2174" s="10">
        <f>Source!DO1893</f>
        <v>79</v>
      </c>
      <c r="G2174" s="29"/>
      <c r="H2174" s="28"/>
      <c r="I2174" s="10"/>
      <c r="J2174" s="29">
        <f>SUM(S2166:S2173)</f>
        <v>20.73</v>
      </c>
      <c r="K2174" s="10">
        <f>Source!CA1893</f>
        <v>41</v>
      </c>
      <c r="L2174" s="29">
        <f>SUM(T2166:T2173)</f>
        <v>283.91000000000003</v>
      </c>
    </row>
    <row r="2175" spans="1:27" ht="14.25" x14ac:dyDescent="0.2">
      <c r="A2175" s="26"/>
      <c r="B2175" s="26"/>
      <c r="C2175" s="26"/>
      <c r="D2175" s="26" t="s">
        <v>325</v>
      </c>
      <c r="E2175" s="27" t="s">
        <v>315</v>
      </c>
      <c r="F2175" s="10">
        <f>175</f>
        <v>175</v>
      </c>
      <c r="G2175" s="29"/>
      <c r="H2175" s="28"/>
      <c r="I2175" s="10"/>
      <c r="J2175" s="29">
        <f>SUM(U2166:U2174)</f>
        <v>0.53</v>
      </c>
      <c r="K2175" s="10">
        <f>160</f>
        <v>160</v>
      </c>
      <c r="L2175" s="29">
        <f>SUM(V2166:V2174)</f>
        <v>12.67</v>
      </c>
    </row>
    <row r="2176" spans="1:27" ht="14.25" x14ac:dyDescent="0.2">
      <c r="A2176" s="34"/>
      <c r="B2176" s="34"/>
      <c r="C2176" s="34"/>
      <c r="D2176" s="34" t="s">
        <v>317</v>
      </c>
      <c r="E2176" s="35" t="s">
        <v>318</v>
      </c>
      <c r="F2176" s="36">
        <f>Source!AQ1893</f>
        <v>113</v>
      </c>
      <c r="G2176" s="37"/>
      <c r="H2176" s="38" t="str">
        <f>Source!DI1893</f>
        <v/>
      </c>
      <c r="I2176" s="36">
        <f>Source!AV1893</f>
        <v>1</v>
      </c>
      <c r="J2176" s="37">
        <f>Source!U1893</f>
        <v>2.2600000000000002</v>
      </c>
      <c r="K2176" s="36"/>
      <c r="L2176" s="37"/>
    </row>
    <row r="2177" spans="1:27" ht="15" x14ac:dyDescent="0.25">
      <c r="A2177" s="39"/>
      <c r="B2177" s="39"/>
      <c r="C2177" s="39"/>
      <c r="D2177" s="40" t="s">
        <v>319</v>
      </c>
      <c r="E2177" s="39"/>
      <c r="F2177" s="39"/>
      <c r="G2177" s="39"/>
      <c r="H2177" s="39"/>
      <c r="I2177" s="76">
        <f>J2168+J2169+J2171+J2173+J2174+J2175+SUM(J2172:J2172)</f>
        <v>95.06</v>
      </c>
      <c r="J2177" s="76"/>
      <c r="K2177" s="76">
        <f>L2168+L2169+L2171+L2173+L2174+L2175+SUM(L2172:L2172)</f>
        <v>1765.0900000000004</v>
      </c>
      <c r="L2177" s="76"/>
      <c r="O2177" s="32">
        <f>J2168+J2169+J2171+J2173+J2174+J2175+SUM(J2172:J2172)</f>
        <v>95.06</v>
      </c>
      <c r="P2177" s="32">
        <f>L2168+L2169+L2171+L2173+L2174+L2175+SUM(L2172:L2172)</f>
        <v>1765.0900000000004</v>
      </c>
      <c r="X2177">
        <f>IF(Source!BI1893&lt;=1,J2168+J2169+J2171+J2173+J2174+J2175-0, 0)</f>
        <v>95.06</v>
      </c>
      <c r="Y2177">
        <f>IF(Source!BI1893=2,J2168+J2169+J2171+J2173+J2174+J2175-0, 0)</f>
        <v>0</v>
      </c>
      <c r="Z2177">
        <f>IF(Source!BI1893=3,J2168+J2169+J2171+J2173+J2174+J2175-0, 0)</f>
        <v>0</v>
      </c>
      <c r="AA2177">
        <f>IF(Source!BI1893=4,J2168+J2169+J2171+J2173+J2174+J2175,0)</f>
        <v>0</v>
      </c>
    </row>
    <row r="2179" spans="1:27" ht="28.5" x14ac:dyDescent="0.2">
      <c r="A2179" s="26">
        <v>2</v>
      </c>
      <c r="B2179" s="26">
        <v>2</v>
      </c>
      <c r="C2179" s="26" t="str">
        <f>Source!F1895</f>
        <v>6.58-31-1</v>
      </c>
      <c r="D2179" s="26" t="s">
        <v>116</v>
      </c>
      <c r="E2179" s="27" t="str">
        <f>Source!H1895</f>
        <v>100 мест</v>
      </c>
      <c r="F2179" s="10">
        <f>Source!I1895</f>
        <v>0.05</v>
      </c>
      <c r="G2179" s="29"/>
      <c r="H2179" s="28"/>
      <c r="I2179" s="10"/>
      <c r="J2179" s="29"/>
      <c r="K2179" s="10"/>
      <c r="L2179" s="29"/>
      <c r="Q2179">
        <f>ROUND((Source!DN1895/100)*ROUND((ROUND((Source!AF1895*Source!AV1895*Source!I1895),2)),2), 2)</f>
        <v>23.85</v>
      </c>
      <c r="R2179">
        <f>Source!X1895</f>
        <v>526.45000000000005</v>
      </c>
      <c r="S2179">
        <f>ROUND((Source!DO1895/100)*ROUND((ROUND((Source!AF1895*Source!AV1895*Source!I1895),2)),2), 2)</f>
        <v>18.11</v>
      </c>
      <c r="T2179">
        <f>Source!Y1895</f>
        <v>248.1</v>
      </c>
      <c r="U2179">
        <f>ROUND((175/100)*ROUND((ROUND((Source!AE1895*Source!AV1895*Source!I1895),2)),2), 2)</f>
        <v>0.32</v>
      </c>
      <c r="V2179">
        <f>ROUND((160/100)*ROUND(ROUND((ROUND((Source!AE1895*Source!AV1895*Source!I1895),2)*Source!BS1895),2), 2), 2)</f>
        <v>7.6</v>
      </c>
    </row>
    <row r="2180" spans="1:27" x14ac:dyDescent="0.2">
      <c r="D2180" s="30" t="str">
        <f>"Объем: "&amp;Source!I1895&amp;"=5/"&amp;"100"</f>
        <v>Объем: 0,05=5/100</v>
      </c>
    </row>
    <row r="2181" spans="1:27" ht="14.25" x14ac:dyDescent="0.2">
      <c r="A2181" s="26"/>
      <c r="B2181" s="26"/>
      <c r="C2181" s="26"/>
      <c r="D2181" s="26" t="s">
        <v>313</v>
      </c>
      <c r="E2181" s="27"/>
      <c r="F2181" s="10"/>
      <c r="G2181" s="29">
        <f>Source!AO1895</f>
        <v>458.59</v>
      </c>
      <c r="H2181" s="28" t="str">
        <f>Source!DG1895</f>
        <v/>
      </c>
      <c r="I2181" s="10">
        <f>Source!AV1895</f>
        <v>1</v>
      </c>
      <c r="J2181" s="29">
        <f>ROUND((ROUND((Source!AF1895*Source!AV1895*Source!I1895),2)),2)</f>
        <v>22.93</v>
      </c>
      <c r="K2181" s="10">
        <f>IF(Source!BA1895&lt;&gt; 0, Source!BA1895, 1)</f>
        <v>26.39</v>
      </c>
      <c r="L2181" s="29">
        <f>Source!S1895</f>
        <v>605.12</v>
      </c>
      <c r="W2181">
        <f>J2181</f>
        <v>22.93</v>
      </c>
    </row>
    <row r="2182" spans="1:27" ht="14.25" x14ac:dyDescent="0.2">
      <c r="A2182" s="26"/>
      <c r="B2182" s="26"/>
      <c r="C2182" s="26"/>
      <c r="D2182" s="26" t="s">
        <v>322</v>
      </c>
      <c r="E2182" s="27"/>
      <c r="F2182" s="10"/>
      <c r="G2182" s="29">
        <f>Source!AM1895</f>
        <v>9.8699999999999992</v>
      </c>
      <c r="H2182" s="28" t="str">
        <f>Source!DE1895</f>
        <v/>
      </c>
      <c r="I2182" s="10">
        <f>Source!AV1895</f>
        <v>1</v>
      </c>
      <c r="J2182" s="29">
        <f>(ROUND((ROUND(((Source!ET1895)*Source!AV1895*Source!I1895),2)),2)+ROUND((ROUND(((Source!AE1895-(Source!EU1895))*Source!AV1895*Source!I1895),2)),2))</f>
        <v>0.49</v>
      </c>
      <c r="K2182" s="10">
        <f>IF(Source!BB1895&lt;&gt; 0, Source!BB1895, 1)</f>
        <v>14.65</v>
      </c>
      <c r="L2182" s="29">
        <f>Source!Q1895</f>
        <v>7.18</v>
      </c>
    </row>
    <row r="2183" spans="1:27" ht="14.25" x14ac:dyDescent="0.2">
      <c r="A2183" s="26"/>
      <c r="B2183" s="26"/>
      <c r="C2183" s="26"/>
      <c r="D2183" s="26" t="s">
        <v>323</v>
      </c>
      <c r="E2183" s="27"/>
      <c r="F2183" s="10"/>
      <c r="G2183" s="29">
        <f>Source!AN1895</f>
        <v>3.55</v>
      </c>
      <c r="H2183" s="28" t="str">
        <f>Source!DF1895</f>
        <v/>
      </c>
      <c r="I2183" s="10">
        <f>Source!AV1895</f>
        <v>1</v>
      </c>
      <c r="J2183" s="41">
        <f>ROUND((ROUND((Source!AE1895*Source!AV1895*Source!I1895),2)),2)</f>
        <v>0.18</v>
      </c>
      <c r="K2183" s="10">
        <f>IF(Source!BS1895&lt;&gt; 0, Source!BS1895, 1)</f>
        <v>26.39</v>
      </c>
      <c r="L2183" s="41">
        <f>Source!R1895</f>
        <v>4.75</v>
      </c>
      <c r="W2183">
        <f>J2183</f>
        <v>0.18</v>
      </c>
    </row>
    <row r="2184" spans="1:27" ht="14.25" x14ac:dyDescent="0.2">
      <c r="A2184" s="26"/>
      <c r="B2184" s="26"/>
      <c r="C2184" s="26"/>
      <c r="D2184" s="26" t="s">
        <v>324</v>
      </c>
      <c r="E2184" s="27"/>
      <c r="F2184" s="10"/>
      <c r="G2184" s="29">
        <f>Source!AL1895</f>
        <v>195.25</v>
      </c>
      <c r="H2184" s="28" t="str">
        <f>Source!DD1895</f>
        <v/>
      </c>
      <c r="I2184" s="10">
        <f>Source!AW1895</f>
        <v>1</v>
      </c>
      <c r="J2184" s="29">
        <f>ROUND((ROUND((Source!AC1895*Source!AW1895*Source!I1895),2)),2)</f>
        <v>9.76</v>
      </c>
      <c r="K2184" s="10">
        <f>IF(Source!BC1895&lt;&gt; 0, Source!BC1895, 1)</f>
        <v>8.3000000000000007</v>
      </c>
      <c r="L2184" s="29">
        <f>Source!P1895</f>
        <v>81.010000000000005</v>
      </c>
    </row>
    <row r="2185" spans="1:27" ht="28.5" x14ac:dyDescent="0.2">
      <c r="A2185" s="26" t="s">
        <v>118</v>
      </c>
      <c r="B2185" s="26" t="s">
        <v>118</v>
      </c>
      <c r="C2185" s="26" t="str">
        <f>Source!F1896</f>
        <v>9999990001</v>
      </c>
      <c r="D2185" s="26" t="s">
        <v>29</v>
      </c>
      <c r="E2185" s="27" t="str">
        <f>Source!H1896</f>
        <v>т</v>
      </c>
      <c r="F2185" s="10">
        <f>Source!I1896</f>
        <v>-1.4999999999999999E-2</v>
      </c>
      <c r="G2185" s="29">
        <f>Source!AK1896</f>
        <v>0</v>
      </c>
      <c r="H2185" s="31" t="s">
        <v>3</v>
      </c>
      <c r="I2185" s="10">
        <f>Source!AW1896</f>
        <v>1</v>
      </c>
      <c r="J2185" s="29">
        <f>ROUND((ROUND((Source!AC1896*Source!AW1896*Source!I1896),2)),2)+(ROUND((ROUND(((Source!ET1896)*Source!AV1896*Source!I1896),2)),2)+ROUND((ROUND(((Source!AE1896-(Source!EU1896))*Source!AV1896*Source!I1896),2)),2))+ROUND((ROUND((Source!AF1896*Source!AV1896*Source!I1896),2)),2)</f>
        <v>0</v>
      </c>
      <c r="K2185" s="10">
        <f>IF(Source!BC1896&lt;&gt; 0, Source!BC1896, 1)</f>
        <v>1</v>
      </c>
      <c r="L2185" s="29">
        <f>Source!O1896</f>
        <v>0</v>
      </c>
      <c r="Q2185">
        <f>ROUND((Source!DN1896/100)*ROUND((ROUND((Source!AF1896*Source!AV1896*Source!I1896),2)),2), 2)</f>
        <v>0</v>
      </c>
      <c r="R2185">
        <f>Source!X1896</f>
        <v>0</v>
      </c>
      <c r="S2185">
        <f>ROUND((Source!DO1896/100)*ROUND((ROUND((Source!AF1896*Source!AV1896*Source!I1896),2)),2), 2)</f>
        <v>0</v>
      </c>
      <c r="T2185">
        <f>Source!Y1896</f>
        <v>0</v>
      </c>
      <c r="U2185">
        <f>ROUND((175/100)*ROUND((ROUND((Source!AE1896*Source!AV1896*Source!I1896),2)),2), 2)</f>
        <v>0</v>
      </c>
      <c r="V2185">
        <f>ROUND((160/100)*ROUND(ROUND((ROUND((Source!AE1896*Source!AV1896*Source!I1896),2)*Source!BS1896),2), 2), 2)</f>
        <v>0</v>
      </c>
      <c r="X2185">
        <f>IF(Source!BI1896&lt;=1,J2185, 0)</f>
        <v>0</v>
      </c>
      <c r="Y2185">
        <f>IF(Source!BI1896=2,J2185, 0)</f>
        <v>0</v>
      </c>
      <c r="Z2185">
        <f>IF(Source!BI1896=3,J2185, 0)</f>
        <v>0</v>
      </c>
      <c r="AA2185">
        <f>IF(Source!BI1896=4,J2185, 0)</f>
        <v>0</v>
      </c>
    </row>
    <row r="2186" spans="1:27" ht="14.25" x14ac:dyDescent="0.2">
      <c r="A2186" s="26"/>
      <c r="B2186" s="26"/>
      <c r="C2186" s="26"/>
      <c r="D2186" s="26" t="s">
        <v>314</v>
      </c>
      <c r="E2186" s="27" t="s">
        <v>315</v>
      </c>
      <c r="F2186" s="10">
        <f>Source!DN1895</f>
        <v>104</v>
      </c>
      <c r="G2186" s="29"/>
      <c r="H2186" s="28"/>
      <c r="I2186" s="10"/>
      <c r="J2186" s="29">
        <f>SUM(Q2179:Q2185)</f>
        <v>23.85</v>
      </c>
      <c r="K2186" s="10">
        <f>Source!BZ1895</f>
        <v>87</v>
      </c>
      <c r="L2186" s="29">
        <f>SUM(R2179:R2185)</f>
        <v>526.45000000000005</v>
      </c>
    </row>
    <row r="2187" spans="1:27" ht="14.25" x14ac:dyDescent="0.2">
      <c r="A2187" s="26"/>
      <c r="B2187" s="26"/>
      <c r="C2187" s="26"/>
      <c r="D2187" s="26" t="s">
        <v>316</v>
      </c>
      <c r="E2187" s="27" t="s">
        <v>315</v>
      </c>
      <c r="F2187" s="10">
        <f>Source!DO1895</f>
        <v>79</v>
      </c>
      <c r="G2187" s="29"/>
      <c r="H2187" s="28"/>
      <c r="I2187" s="10"/>
      <c r="J2187" s="29">
        <f>SUM(S2179:S2186)</f>
        <v>18.11</v>
      </c>
      <c r="K2187" s="10">
        <f>Source!CA1895</f>
        <v>41</v>
      </c>
      <c r="L2187" s="29">
        <f>SUM(T2179:T2186)</f>
        <v>248.1</v>
      </c>
    </row>
    <row r="2188" spans="1:27" ht="14.25" x14ac:dyDescent="0.2">
      <c r="A2188" s="26"/>
      <c r="B2188" s="26"/>
      <c r="C2188" s="26"/>
      <c r="D2188" s="26" t="s">
        <v>325</v>
      </c>
      <c r="E2188" s="27" t="s">
        <v>315</v>
      </c>
      <c r="F2188" s="10">
        <f>175</f>
        <v>175</v>
      </c>
      <c r="G2188" s="29"/>
      <c r="H2188" s="28"/>
      <c r="I2188" s="10"/>
      <c r="J2188" s="29">
        <f>SUM(U2179:U2187)</f>
        <v>0.32</v>
      </c>
      <c r="K2188" s="10">
        <f>160</f>
        <v>160</v>
      </c>
      <c r="L2188" s="29">
        <f>SUM(V2179:V2187)</f>
        <v>7.6</v>
      </c>
    </row>
    <row r="2189" spans="1:27" ht="14.25" x14ac:dyDescent="0.2">
      <c r="A2189" s="34"/>
      <c r="B2189" s="34"/>
      <c r="C2189" s="34"/>
      <c r="D2189" s="34" t="s">
        <v>317</v>
      </c>
      <c r="E2189" s="35" t="s">
        <v>318</v>
      </c>
      <c r="F2189" s="36">
        <f>Source!AQ1895</f>
        <v>39.5</v>
      </c>
      <c r="G2189" s="37"/>
      <c r="H2189" s="38" t="str">
        <f>Source!DI1895</f>
        <v/>
      </c>
      <c r="I2189" s="36">
        <f>Source!AV1895</f>
        <v>1</v>
      </c>
      <c r="J2189" s="37">
        <f>Source!U1895</f>
        <v>1.9750000000000001</v>
      </c>
      <c r="K2189" s="36"/>
      <c r="L2189" s="37"/>
    </row>
    <row r="2190" spans="1:27" ht="15" x14ac:dyDescent="0.25">
      <c r="A2190" s="39"/>
      <c r="B2190" s="39"/>
      <c r="C2190" s="39"/>
      <c r="D2190" s="40" t="s">
        <v>319</v>
      </c>
      <c r="E2190" s="39"/>
      <c r="F2190" s="39"/>
      <c r="G2190" s="39"/>
      <c r="H2190" s="39"/>
      <c r="I2190" s="76">
        <f>J2181+J2182+J2184+J2186+J2187+J2188+SUM(J2185:J2185)</f>
        <v>75.459999999999994</v>
      </c>
      <c r="J2190" s="76"/>
      <c r="K2190" s="76">
        <f>L2181+L2182+L2184+L2186+L2187+L2188+SUM(L2185:L2185)</f>
        <v>1475.4599999999998</v>
      </c>
      <c r="L2190" s="76"/>
      <c r="O2190" s="32">
        <f>J2181+J2182+J2184+J2186+J2187+J2188+SUM(J2185:J2185)</f>
        <v>75.459999999999994</v>
      </c>
      <c r="P2190" s="32">
        <f>L2181+L2182+L2184+L2186+L2187+L2188+SUM(L2185:L2185)</f>
        <v>1475.4599999999998</v>
      </c>
      <c r="X2190">
        <f>IF(Source!BI1895&lt;=1,J2181+J2182+J2184+J2186+J2187+J2188-0, 0)</f>
        <v>75.459999999999994</v>
      </c>
      <c r="Y2190">
        <f>IF(Source!BI1895=2,J2181+J2182+J2184+J2186+J2187+J2188-0, 0)</f>
        <v>0</v>
      </c>
      <c r="Z2190">
        <f>IF(Source!BI1895=3,J2181+J2182+J2184+J2186+J2187+J2188-0, 0)</f>
        <v>0</v>
      </c>
      <c r="AA2190">
        <f>IF(Source!BI1895=4,J2181+J2182+J2184+J2186+J2187+J2188,0)</f>
        <v>0</v>
      </c>
    </row>
    <row r="2192" spans="1:27" ht="28.5" x14ac:dyDescent="0.2">
      <c r="A2192" s="26">
        <v>3</v>
      </c>
      <c r="B2192" s="26">
        <v>3</v>
      </c>
      <c r="C2192" s="26" t="str">
        <f>Source!F1897</f>
        <v>6.54-9-2</v>
      </c>
      <c r="D2192" s="26" t="s">
        <v>120</v>
      </c>
      <c r="E2192" s="27" t="str">
        <f>Source!H1897</f>
        <v>1 м3</v>
      </c>
      <c r="F2192" s="10">
        <f>Source!I1897</f>
        <v>0.05</v>
      </c>
      <c r="G2192" s="29"/>
      <c r="H2192" s="28"/>
      <c r="I2192" s="10"/>
      <c r="J2192" s="29"/>
      <c r="K2192" s="10"/>
      <c r="L2192" s="29"/>
      <c r="Q2192">
        <f>ROUND((Source!DN1897/100)*ROUND((ROUND((Source!AF1897*Source!AV1897*Source!I1897),2)),2), 2)</f>
        <v>11.49</v>
      </c>
      <c r="R2192">
        <f>Source!X1897</f>
        <v>249.75</v>
      </c>
      <c r="S2192">
        <f>ROUND((Source!DO1897/100)*ROUND((ROUND((Source!AF1897*Source!AV1897*Source!I1897),2)),2), 2)</f>
        <v>9.4600000000000009</v>
      </c>
      <c r="T2192">
        <f>Source!Y1897</f>
        <v>146.28</v>
      </c>
      <c r="U2192">
        <f>ROUND((175/100)*ROUND((ROUND((Source!AE1897*Source!AV1897*Source!I1897),2)),2), 2)</f>
        <v>0.4</v>
      </c>
      <c r="V2192">
        <f>ROUND((160/100)*ROUND(ROUND((ROUND((Source!AE1897*Source!AV1897*Source!I1897),2)*Source!BS1897),2), 2), 2)</f>
        <v>9.7100000000000009</v>
      </c>
    </row>
    <row r="2193" spans="1:27" ht="14.25" x14ac:dyDescent="0.2">
      <c r="A2193" s="26"/>
      <c r="B2193" s="26"/>
      <c r="C2193" s="26"/>
      <c r="D2193" s="26" t="s">
        <v>313</v>
      </c>
      <c r="E2193" s="27"/>
      <c r="F2193" s="10"/>
      <c r="G2193" s="29">
        <f>Source!AO1897</f>
        <v>270.45999999999998</v>
      </c>
      <c r="H2193" s="28" t="str">
        <f>Source!DG1897</f>
        <v/>
      </c>
      <c r="I2193" s="10">
        <f>Source!AV1897</f>
        <v>1</v>
      </c>
      <c r="J2193" s="29">
        <f>ROUND((ROUND((Source!AF1897*Source!AV1897*Source!I1897),2)),2)</f>
        <v>13.52</v>
      </c>
      <c r="K2193" s="10">
        <f>IF(Source!BA1897&lt;&gt; 0, Source!BA1897, 1)</f>
        <v>26.39</v>
      </c>
      <c r="L2193" s="29">
        <f>Source!S1897</f>
        <v>356.79</v>
      </c>
      <c r="W2193">
        <f>J2193</f>
        <v>13.52</v>
      </c>
    </row>
    <row r="2194" spans="1:27" ht="14.25" x14ac:dyDescent="0.2">
      <c r="A2194" s="26"/>
      <c r="B2194" s="26"/>
      <c r="C2194" s="26"/>
      <c r="D2194" s="26" t="s">
        <v>322</v>
      </c>
      <c r="E2194" s="27"/>
      <c r="F2194" s="10"/>
      <c r="G2194" s="29">
        <f>Source!AM1897</f>
        <v>18.57</v>
      </c>
      <c r="H2194" s="28" t="str">
        <f>Source!DE1897</f>
        <v/>
      </c>
      <c r="I2194" s="10">
        <f>Source!AV1897</f>
        <v>1</v>
      </c>
      <c r="J2194" s="29">
        <f>(ROUND((ROUND(((Source!ET1897)*Source!AV1897*Source!I1897),2)),2)+ROUND((ROUND(((Source!AE1897-(Source!EU1897))*Source!AV1897*Source!I1897),2)),2))</f>
        <v>0.93</v>
      </c>
      <c r="K2194" s="10">
        <f>IF(Source!BB1897&lt;&gt; 0, Source!BB1897, 1)</f>
        <v>11.89</v>
      </c>
      <c r="L2194" s="29">
        <f>Source!Q1897</f>
        <v>11.06</v>
      </c>
    </row>
    <row r="2195" spans="1:27" ht="14.25" x14ac:dyDescent="0.2">
      <c r="A2195" s="26"/>
      <c r="B2195" s="26"/>
      <c r="C2195" s="26"/>
      <c r="D2195" s="26" t="s">
        <v>323</v>
      </c>
      <c r="E2195" s="27"/>
      <c r="F2195" s="10"/>
      <c r="G2195" s="29">
        <f>Source!AN1897</f>
        <v>4.66</v>
      </c>
      <c r="H2195" s="28" t="str">
        <f>Source!DF1897</f>
        <v/>
      </c>
      <c r="I2195" s="10">
        <f>Source!AV1897</f>
        <v>1</v>
      </c>
      <c r="J2195" s="41">
        <f>ROUND((ROUND((Source!AE1897*Source!AV1897*Source!I1897),2)),2)</f>
        <v>0.23</v>
      </c>
      <c r="K2195" s="10">
        <f>IF(Source!BS1897&lt;&gt; 0, Source!BS1897, 1)</f>
        <v>26.39</v>
      </c>
      <c r="L2195" s="41">
        <f>Source!R1897</f>
        <v>6.07</v>
      </c>
      <c r="W2195">
        <f>J2195</f>
        <v>0.23</v>
      </c>
    </row>
    <row r="2196" spans="1:27" ht="14.25" x14ac:dyDescent="0.2">
      <c r="A2196" s="26"/>
      <c r="B2196" s="26"/>
      <c r="C2196" s="26"/>
      <c r="D2196" s="26" t="s">
        <v>324</v>
      </c>
      <c r="E2196" s="27"/>
      <c r="F2196" s="10"/>
      <c r="G2196" s="29">
        <f>Source!AL1897</f>
        <v>558.79</v>
      </c>
      <c r="H2196" s="28" t="str">
        <f>Source!DD1897</f>
        <v/>
      </c>
      <c r="I2196" s="10">
        <f>Source!AW1897</f>
        <v>1</v>
      </c>
      <c r="J2196" s="29">
        <f>ROUND((ROUND((Source!AC1897*Source!AW1897*Source!I1897),2)),2)</f>
        <v>27.94</v>
      </c>
      <c r="K2196" s="10">
        <f>IF(Source!BC1897&lt;&gt; 0, Source!BC1897, 1)</f>
        <v>9.44</v>
      </c>
      <c r="L2196" s="29">
        <f>Source!P1897</f>
        <v>263.75</v>
      </c>
    </row>
    <row r="2197" spans="1:27" ht="14.25" x14ac:dyDescent="0.2">
      <c r="A2197" s="26" t="s">
        <v>44</v>
      </c>
      <c r="B2197" s="26" t="s">
        <v>44</v>
      </c>
      <c r="C2197" s="26" t="str">
        <f>Source!F1898</f>
        <v>1.3-2-6</v>
      </c>
      <c r="D2197" s="26" t="s">
        <v>127</v>
      </c>
      <c r="E2197" s="27" t="str">
        <f>Source!H1898</f>
        <v>м3</v>
      </c>
      <c r="F2197" s="10">
        <f>Source!I1898</f>
        <v>5.099999999999999E-2</v>
      </c>
      <c r="G2197" s="29">
        <f>Source!AK1898</f>
        <v>478.96</v>
      </c>
      <c r="H2197" s="31" t="s">
        <v>3</v>
      </c>
      <c r="I2197" s="10">
        <f>Source!AW1898</f>
        <v>1</v>
      </c>
      <c r="J2197" s="29">
        <f>ROUND((ROUND((Source!AC1898*Source!AW1898*Source!I1898),2)),2)+(ROUND((ROUND(((Source!ET1898)*Source!AV1898*Source!I1898),2)),2)+ROUND((ROUND(((Source!AE1898-(Source!EU1898))*Source!AV1898*Source!I1898),2)),2))+ROUND((ROUND((Source!AF1898*Source!AV1898*Source!I1898),2)),2)</f>
        <v>24.43</v>
      </c>
      <c r="K2197" s="10">
        <f>IF(Source!BC1898&lt;&gt; 0, Source!BC1898, 1)</f>
        <v>7.8</v>
      </c>
      <c r="L2197" s="29">
        <f>Source!O1898</f>
        <v>190.55</v>
      </c>
      <c r="Q2197">
        <f>ROUND((Source!DN1898/100)*ROUND((ROUND((Source!AF1898*Source!AV1898*Source!I1898),2)),2), 2)</f>
        <v>0</v>
      </c>
      <c r="R2197">
        <f>Source!X1898</f>
        <v>0</v>
      </c>
      <c r="S2197">
        <f>ROUND((Source!DO1898/100)*ROUND((ROUND((Source!AF1898*Source!AV1898*Source!I1898),2)),2), 2)</f>
        <v>0</v>
      </c>
      <c r="T2197">
        <f>Source!Y1898</f>
        <v>0</v>
      </c>
      <c r="U2197">
        <f>ROUND((175/100)*ROUND((ROUND((Source!AE1898*Source!AV1898*Source!I1898),2)),2), 2)</f>
        <v>0</v>
      </c>
      <c r="V2197">
        <f>ROUND((160/100)*ROUND(ROUND((ROUND((Source!AE1898*Source!AV1898*Source!I1898),2)*Source!BS1898),2), 2), 2)</f>
        <v>0</v>
      </c>
      <c r="X2197">
        <f>IF(Source!BI1898&lt;=1,J2197, 0)</f>
        <v>24.43</v>
      </c>
      <c r="Y2197">
        <f>IF(Source!BI1898=2,J2197, 0)</f>
        <v>0</v>
      </c>
      <c r="Z2197">
        <f>IF(Source!BI1898=3,J2197, 0)</f>
        <v>0</v>
      </c>
      <c r="AA2197">
        <f>IF(Source!BI1898=4,J2197, 0)</f>
        <v>0</v>
      </c>
    </row>
    <row r="2198" spans="1:27" ht="14.25" x14ac:dyDescent="0.2">
      <c r="A2198" s="26"/>
      <c r="B2198" s="26"/>
      <c r="C2198" s="26"/>
      <c r="D2198" s="26" t="s">
        <v>314</v>
      </c>
      <c r="E2198" s="27" t="s">
        <v>315</v>
      </c>
      <c r="F2198" s="10">
        <f>Source!DN1897</f>
        <v>85</v>
      </c>
      <c r="G2198" s="29"/>
      <c r="H2198" s="28"/>
      <c r="I2198" s="10"/>
      <c r="J2198" s="29">
        <f>SUM(Q2192:Q2197)</f>
        <v>11.49</v>
      </c>
      <c r="K2198" s="10">
        <f>Source!BZ1897</f>
        <v>70</v>
      </c>
      <c r="L2198" s="29">
        <f>SUM(R2192:R2197)</f>
        <v>249.75</v>
      </c>
    </row>
    <row r="2199" spans="1:27" ht="14.25" x14ac:dyDescent="0.2">
      <c r="A2199" s="26"/>
      <c r="B2199" s="26"/>
      <c r="C2199" s="26"/>
      <c r="D2199" s="26" t="s">
        <v>316</v>
      </c>
      <c r="E2199" s="27" t="s">
        <v>315</v>
      </c>
      <c r="F2199" s="10">
        <f>Source!DO1897</f>
        <v>70</v>
      </c>
      <c r="G2199" s="29"/>
      <c r="H2199" s="28"/>
      <c r="I2199" s="10"/>
      <c r="J2199" s="29">
        <f>SUM(S2192:S2198)</f>
        <v>9.4600000000000009</v>
      </c>
      <c r="K2199" s="10">
        <f>Source!CA1897</f>
        <v>41</v>
      </c>
      <c r="L2199" s="29">
        <f>SUM(T2192:T2198)</f>
        <v>146.28</v>
      </c>
    </row>
    <row r="2200" spans="1:27" ht="14.25" x14ac:dyDescent="0.2">
      <c r="A2200" s="26"/>
      <c r="B2200" s="26"/>
      <c r="C2200" s="26"/>
      <c r="D2200" s="26" t="s">
        <v>325</v>
      </c>
      <c r="E2200" s="27" t="s">
        <v>315</v>
      </c>
      <c r="F2200" s="10">
        <f>175</f>
        <v>175</v>
      </c>
      <c r="G2200" s="29"/>
      <c r="H2200" s="28"/>
      <c r="I2200" s="10"/>
      <c r="J2200" s="29">
        <f>SUM(U2192:U2199)</f>
        <v>0.4</v>
      </c>
      <c r="K2200" s="10">
        <f>160</f>
        <v>160</v>
      </c>
      <c r="L2200" s="29">
        <f>SUM(V2192:V2199)</f>
        <v>9.7100000000000009</v>
      </c>
    </row>
    <row r="2201" spans="1:27" ht="14.25" x14ac:dyDescent="0.2">
      <c r="A2201" s="34"/>
      <c r="B2201" s="34"/>
      <c r="C2201" s="34"/>
      <c r="D2201" s="34" t="s">
        <v>317</v>
      </c>
      <c r="E2201" s="35" t="s">
        <v>318</v>
      </c>
      <c r="F2201" s="36">
        <f>Source!AQ1897</f>
        <v>24.61</v>
      </c>
      <c r="G2201" s="37"/>
      <c r="H2201" s="38" t="str">
        <f>Source!DI1897</f>
        <v/>
      </c>
      <c r="I2201" s="36">
        <f>Source!AV1897</f>
        <v>1</v>
      </c>
      <c r="J2201" s="37">
        <f>Source!U1897</f>
        <v>1.2305000000000001</v>
      </c>
      <c r="K2201" s="36"/>
      <c r="L2201" s="37"/>
    </row>
    <row r="2202" spans="1:27" ht="15" x14ac:dyDescent="0.25">
      <c r="A2202" s="39"/>
      <c r="B2202" s="39"/>
      <c r="C2202" s="39"/>
      <c r="D2202" s="40" t="s">
        <v>319</v>
      </c>
      <c r="E2202" s="39"/>
      <c r="F2202" s="39"/>
      <c r="G2202" s="39"/>
      <c r="H2202" s="39"/>
      <c r="I2202" s="76">
        <f>J2193+J2194+J2196+J2198+J2199+J2200+SUM(J2197:J2197)</f>
        <v>88.17</v>
      </c>
      <c r="J2202" s="76"/>
      <c r="K2202" s="76">
        <f>L2193+L2194+L2196+L2198+L2199+L2200+SUM(L2197:L2197)</f>
        <v>1227.8900000000001</v>
      </c>
      <c r="L2202" s="76"/>
      <c r="O2202" s="32">
        <f>J2193+J2194+J2196+J2198+J2199+J2200+SUM(J2197:J2197)</f>
        <v>88.17</v>
      </c>
      <c r="P2202" s="32">
        <f>L2193+L2194+L2196+L2198+L2199+L2200+SUM(L2197:L2197)</f>
        <v>1227.8900000000001</v>
      </c>
      <c r="X2202">
        <f>IF(Source!BI1897&lt;=1,J2193+J2194+J2196+J2198+J2199+J2200-0, 0)</f>
        <v>63.74</v>
      </c>
      <c r="Y2202">
        <f>IF(Source!BI1897=2,J2193+J2194+J2196+J2198+J2199+J2200-0, 0)</f>
        <v>0</v>
      </c>
      <c r="Z2202">
        <f>IF(Source!BI1897=3,J2193+J2194+J2196+J2198+J2199+J2200-0, 0)</f>
        <v>0</v>
      </c>
      <c r="AA2202">
        <f>IF(Source!BI1897=4,J2193+J2194+J2196+J2198+J2199+J2200,0)</f>
        <v>0</v>
      </c>
    </row>
    <row r="2204" spans="1:27" ht="28.5" x14ac:dyDescent="0.2">
      <c r="A2204" s="26">
        <v>4</v>
      </c>
      <c r="B2204" s="26">
        <v>4</v>
      </c>
      <c r="C2204" s="26" t="str">
        <f>Source!F1899</f>
        <v>6.58-2-1</v>
      </c>
      <c r="D2204" s="26" t="s">
        <v>40</v>
      </c>
      <c r="E2204" s="27" t="str">
        <f>Source!H1899</f>
        <v>100 м2</v>
      </c>
      <c r="F2204" s="10">
        <f>Source!I1899</f>
        <v>0.82730000000000004</v>
      </c>
      <c r="G2204" s="29"/>
      <c r="H2204" s="28"/>
      <c r="I2204" s="10"/>
      <c r="J2204" s="29"/>
      <c r="K2204" s="10"/>
      <c r="L2204" s="29"/>
      <c r="Q2204">
        <f>ROUND((Source!DN1899/100)*ROUND((ROUND((Source!AF1899*Source!AV1899*Source!I1899),2)),2), 2)</f>
        <v>126.64</v>
      </c>
      <c r="R2204">
        <f>Source!X1899</f>
        <v>2924.28</v>
      </c>
      <c r="S2204">
        <f>ROUND((Source!DO1899/100)*ROUND((ROUND((Source!AF1899*Source!AV1899*Source!I1899),2)),2), 2)</f>
        <v>87.07</v>
      </c>
      <c r="T2204">
        <f>Source!Y1899</f>
        <v>1712.79</v>
      </c>
      <c r="U2204">
        <f>ROUND((175/100)*ROUND((ROUND((Source!AE1899*Source!AV1899*Source!I1899),2)),2), 2)</f>
        <v>0</v>
      </c>
      <c r="V2204">
        <f>ROUND((160/100)*ROUND(ROUND((ROUND((Source!AE1899*Source!AV1899*Source!I1899),2)*Source!BS1899),2), 2), 2)</f>
        <v>0</v>
      </c>
    </row>
    <row r="2205" spans="1:27" x14ac:dyDescent="0.2">
      <c r="D2205" s="30" t="str">
        <f>"Объем: "&amp;Source!I1899&amp;"=82,73/"&amp;"100"</f>
        <v>Объем: 0,8273=82,73/100</v>
      </c>
    </row>
    <row r="2206" spans="1:27" ht="14.25" x14ac:dyDescent="0.2">
      <c r="A2206" s="26"/>
      <c r="B2206" s="26"/>
      <c r="C2206" s="26"/>
      <c r="D2206" s="26" t="s">
        <v>313</v>
      </c>
      <c r="E2206" s="27"/>
      <c r="F2206" s="10"/>
      <c r="G2206" s="29">
        <f>Source!AO1899</f>
        <v>191.34</v>
      </c>
      <c r="H2206" s="28" t="str">
        <f>Source!DG1899</f>
        <v/>
      </c>
      <c r="I2206" s="10">
        <f>Source!AV1899</f>
        <v>1</v>
      </c>
      <c r="J2206" s="29">
        <f>ROUND((ROUND((Source!AF1899*Source!AV1899*Source!I1899),2)),2)</f>
        <v>158.30000000000001</v>
      </c>
      <c r="K2206" s="10">
        <f>IF(Source!BA1899&lt;&gt; 0, Source!BA1899, 1)</f>
        <v>26.39</v>
      </c>
      <c r="L2206" s="29">
        <f>Source!S1899</f>
        <v>4177.54</v>
      </c>
      <c r="W2206">
        <f>J2206</f>
        <v>158.30000000000001</v>
      </c>
    </row>
    <row r="2207" spans="1:27" ht="28.5" x14ac:dyDescent="0.2">
      <c r="A2207" s="26" t="s">
        <v>130</v>
      </c>
      <c r="B2207" s="26" t="s">
        <v>130</v>
      </c>
      <c r="C2207" s="26" t="str">
        <f>Source!F1900</f>
        <v>9999990001</v>
      </c>
      <c r="D2207" s="26" t="s">
        <v>29</v>
      </c>
      <c r="E2207" s="27" t="str">
        <f>Source!H1900</f>
        <v>т</v>
      </c>
      <c r="F2207" s="10">
        <f>Source!I1900</f>
        <v>-0.8438460000000001</v>
      </c>
      <c r="G2207" s="29">
        <f>Source!AK1900</f>
        <v>0</v>
      </c>
      <c r="H2207" s="31" t="s">
        <v>3</v>
      </c>
      <c r="I2207" s="10">
        <f>Source!AW1900</f>
        <v>1</v>
      </c>
      <c r="J2207" s="29">
        <f>ROUND((ROUND((Source!AC1900*Source!AW1900*Source!I1900),2)),2)+(ROUND((ROUND(((Source!ET1900)*Source!AV1900*Source!I1900),2)),2)+ROUND((ROUND(((Source!AE1900-(Source!EU1900))*Source!AV1900*Source!I1900),2)),2))+ROUND((ROUND((Source!AF1900*Source!AV1900*Source!I1900),2)),2)</f>
        <v>0</v>
      </c>
      <c r="K2207" s="10">
        <f>IF(Source!BC1900&lt;&gt; 0, Source!BC1900, 1)</f>
        <v>1</v>
      </c>
      <c r="L2207" s="29">
        <f>Source!O1900</f>
        <v>0</v>
      </c>
      <c r="Q2207">
        <f>ROUND((Source!DN1900/100)*ROUND((ROUND((Source!AF1900*Source!AV1900*Source!I1900),2)),2), 2)</f>
        <v>0</v>
      </c>
      <c r="R2207">
        <f>Source!X1900</f>
        <v>0</v>
      </c>
      <c r="S2207">
        <f>ROUND((Source!DO1900/100)*ROUND((ROUND((Source!AF1900*Source!AV1900*Source!I1900),2)),2), 2)</f>
        <v>0</v>
      </c>
      <c r="T2207">
        <f>Source!Y1900</f>
        <v>0</v>
      </c>
      <c r="U2207">
        <f>ROUND((175/100)*ROUND((ROUND((Source!AE1900*Source!AV1900*Source!I1900),2)),2), 2)</f>
        <v>0</v>
      </c>
      <c r="V2207">
        <f>ROUND((160/100)*ROUND(ROUND((ROUND((Source!AE1900*Source!AV1900*Source!I1900),2)*Source!BS1900),2), 2), 2)</f>
        <v>0</v>
      </c>
      <c r="X2207">
        <f>IF(Source!BI1900&lt;=1,J2207, 0)</f>
        <v>0</v>
      </c>
      <c r="Y2207">
        <f>IF(Source!BI1900=2,J2207, 0)</f>
        <v>0</v>
      </c>
      <c r="Z2207">
        <f>IF(Source!BI1900=3,J2207, 0)</f>
        <v>0</v>
      </c>
      <c r="AA2207">
        <f>IF(Source!BI1900=4,J2207, 0)</f>
        <v>0</v>
      </c>
    </row>
    <row r="2208" spans="1:27" ht="14.25" x14ac:dyDescent="0.2">
      <c r="A2208" s="26"/>
      <c r="B2208" s="26"/>
      <c r="C2208" s="26"/>
      <c r="D2208" s="26" t="s">
        <v>314</v>
      </c>
      <c r="E2208" s="27" t="s">
        <v>315</v>
      </c>
      <c r="F2208" s="10">
        <f>Source!DN1899</f>
        <v>80</v>
      </c>
      <c r="G2208" s="29"/>
      <c r="H2208" s="28"/>
      <c r="I2208" s="10"/>
      <c r="J2208" s="29">
        <f>SUM(Q2204:Q2207)</f>
        <v>126.64</v>
      </c>
      <c r="K2208" s="10">
        <f>Source!BZ1899</f>
        <v>70</v>
      </c>
      <c r="L2208" s="29">
        <f>SUM(R2204:R2207)</f>
        <v>2924.28</v>
      </c>
    </row>
    <row r="2209" spans="1:27" ht="14.25" x14ac:dyDescent="0.2">
      <c r="A2209" s="26"/>
      <c r="B2209" s="26"/>
      <c r="C2209" s="26"/>
      <c r="D2209" s="26" t="s">
        <v>316</v>
      </c>
      <c r="E2209" s="27" t="s">
        <v>315</v>
      </c>
      <c r="F2209" s="10">
        <f>Source!DO1899</f>
        <v>55</v>
      </c>
      <c r="G2209" s="29"/>
      <c r="H2209" s="28"/>
      <c r="I2209" s="10"/>
      <c r="J2209" s="29">
        <f>SUM(S2204:S2208)</f>
        <v>87.07</v>
      </c>
      <c r="K2209" s="10">
        <f>Source!CA1899</f>
        <v>41</v>
      </c>
      <c r="L2209" s="29">
        <f>SUM(T2204:T2208)</f>
        <v>1712.79</v>
      </c>
    </row>
    <row r="2210" spans="1:27" ht="14.25" x14ac:dyDescent="0.2">
      <c r="A2210" s="34"/>
      <c r="B2210" s="34"/>
      <c r="C2210" s="34"/>
      <c r="D2210" s="34" t="s">
        <v>317</v>
      </c>
      <c r="E2210" s="35" t="s">
        <v>318</v>
      </c>
      <c r="F2210" s="36">
        <f>Source!AQ1899</f>
        <v>17.41</v>
      </c>
      <c r="G2210" s="37"/>
      <c r="H2210" s="38" t="str">
        <f>Source!DI1899</f>
        <v/>
      </c>
      <c r="I2210" s="36">
        <f>Source!AV1899</f>
        <v>1</v>
      </c>
      <c r="J2210" s="37">
        <f>Source!U1899</f>
        <v>14.403293000000001</v>
      </c>
      <c r="K2210" s="36"/>
      <c r="L2210" s="37"/>
    </row>
    <row r="2211" spans="1:27" ht="15" x14ac:dyDescent="0.25">
      <c r="A2211" s="39"/>
      <c r="B2211" s="39"/>
      <c r="C2211" s="39"/>
      <c r="D2211" s="40" t="s">
        <v>319</v>
      </c>
      <c r="E2211" s="39"/>
      <c r="F2211" s="39"/>
      <c r="G2211" s="39"/>
      <c r="H2211" s="39"/>
      <c r="I2211" s="76">
        <f>J2206+J2208+J2209+SUM(J2207:J2207)</f>
        <v>372.01</v>
      </c>
      <c r="J2211" s="76"/>
      <c r="K2211" s="76">
        <f>L2206+L2208+L2209+SUM(L2207:L2207)</f>
        <v>8814.61</v>
      </c>
      <c r="L2211" s="76"/>
      <c r="O2211" s="32">
        <f>J2206+J2208+J2209+SUM(J2207:J2207)</f>
        <v>372.01</v>
      </c>
      <c r="P2211" s="32">
        <f>L2206+L2208+L2209+SUM(L2207:L2207)</f>
        <v>8814.61</v>
      </c>
      <c r="X2211">
        <f>IF(Source!BI1899&lt;=1,J2206+J2208+J2209-0, 0)</f>
        <v>372.01</v>
      </c>
      <c r="Y2211">
        <f>IF(Source!BI1899=2,J2206+J2208+J2209-0, 0)</f>
        <v>0</v>
      </c>
      <c r="Z2211">
        <f>IF(Source!BI1899=3,J2206+J2208+J2209-0, 0)</f>
        <v>0</v>
      </c>
      <c r="AA2211">
        <f>IF(Source!BI1899=4,J2206+J2208+J2209,0)</f>
        <v>0</v>
      </c>
    </row>
    <row r="2213" spans="1:27" ht="57" x14ac:dyDescent="0.2">
      <c r="A2213" s="26">
        <v>5</v>
      </c>
      <c r="B2213" s="26">
        <v>5</v>
      </c>
      <c r="C2213" s="26" t="str">
        <f>Source!F1901</f>
        <v>3.12-3-4</v>
      </c>
      <c r="D2213" s="26" t="s">
        <v>132</v>
      </c>
      <c r="E2213" s="27" t="str">
        <f>Source!H1901</f>
        <v>100 м2</v>
      </c>
      <c r="F2213" s="10">
        <f>Source!I1901</f>
        <v>0.82730000000000004</v>
      </c>
      <c r="G2213" s="29"/>
      <c r="H2213" s="28"/>
      <c r="I2213" s="10"/>
      <c r="J2213" s="29"/>
      <c r="K2213" s="10"/>
      <c r="L2213" s="29"/>
      <c r="Q2213">
        <f>ROUND((Source!DN1901/100)*ROUND((ROUND((Source!AF1901*Source!AV1901*Source!I1901),2)),2), 2)</f>
        <v>681.73</v>
      </c>
      <c r="R2213">
        <f>Source!X1901</f>
        <v>15050.05</v>
      </c>
      <c r="S2213">
        <f>ROUND((Source!DO1901/100)*ROUND((ROUND((Source!AF1901*Source!AV1901*Source!I1901),2)),2), 2)</f>
        <v>517.85</v>
      </c>
      <c r="T2213">
        <f>Source!Y1901</f>
        <v>7092.55</v>
      </c>
      <c r="U2213">
        <f>ROUND((175/100)*ROUND((ROUND((Source!AE1901*Source!AV1901*Source!I1901),2)),2), 2)</f>
        <v>128.63</v>
      </c>
      <c r="V2213">
        <f>ROUND((160/100)*ROUND(ROUND((ROUND((Source!AE1901*Source!AV1901*Source!I1901),2)*Source!BS1901),2), 2), 2)</f>
        <v>3103.47</v>
      </c>
    </row>
    <row r="2214" spans="1:27" x14ac:dyDescent="0.2">
      <c r="D2214" s="30" t="str">
        <f>"Объем: "&amp;Source!I1901&amp;"=82,73/"&amp;"100"</f>
        <v>Объем: 0,8273=82,73/100</v>
      </c>
    </row>
    <row r="2215" spans="1:27" ht="14.25" x14ac:dyDescent="0.2">
      <c r="A2215" s="26"/>
      <c r="B2215" s="26"/>
      <c r="C2215" s="26"/>
      <c r="D2215" s="26" t="s">
        <v>313</v>
      </c>
      <c r="E2215" s="27"/>
      <c r="F2215" s="10"/>
      <c r="G2215" s="29">
        <f>Source!AO1901</f>
        <v>689</v>
      </c>
      <c r="H2215" s="28" t="str">
        <f>Source!DG1901</f>
        <v>)*1,15</v>
      </c>
      <c r="I2215" s="10">
        <f>Source!AV1901</f>
        <v>1</v>
      </c>
      <c r="J2215" s="29">
        <f>ROUND((ROUND((Source!AF1901*Source!AV1901*Source!I1901),2)),2)</f>
        <v>655.51</v>
      </c>
      <c r="K2215" s="10">
        <f>IF(Source!BA1901&lt;&gt; 0, Source!BA1901, 1)</f>
        <v>26.39</v>
      </c>
      <c r="L2215" s="29">
        <f>Source!S1901</f>
        <v>17298.91</v>
      </c>
      <c r="W2215">
        <f>J2215</f>
        <v>655.51</v>
      </c>
    </row>
    <row r="2216" spans="1:27" ht="14.25" x14ac:dyDescent="0.2">
      <c r="A2216" s="26"/>
      <c r="B2216" s="26"/>
      <c r="C2216" s="26"/>
      <c r="D2216" s="26" t="s">
        <v>322</v>
      </c>
      <c r="E2216" s="27"/>
      <c r="F2216" s="10"/>
      <c r="G2216" s="29">
        <f>Source!AM1901</f>
        <v>267.17</v>
      </c>
      <c r="H2216" s="28" t="str">
        <f>Source!DE1901</f>
        <v>)*1,25</v>
      </c>
      <c r="I2216" s="10">
        <f>Source!AV1901</f>
        <v>1</v>
      </c>
      <c r="J2216" s="29">
        <f>(ROUND((ROUND((((Source!ET1901*1.25))*Source!AV1901*Source!I1901),2)),2)+ROUND((ROUND(((Source!AE1901-((Source!EU1901*1.25)))*Source!AV1901*Source!I1901),2)),2))</f>
        <v>276.29000000000002</v>
      </c>
      <c r="K2216" s="10">
        <f>IF(Source!BB1901&lt;&gt; 0, Source!BB1901, 1)</f>
        <v>12.18</v>
      </c>
      <c r="L2216" s="29">
        <f>Source!Q1901</f>
        <v>3365.21</v>
      </c>
    </row>
    <row r="2217" spans="1:27" ht="14.25" x14ac:dyDescent="0.2">
      <c r="A2217" s="26"/>
      <c r="B2217" s="26"/>
      <c r="C2217" s="26"/>
      <c r="D2217" s="26" t="s">
        <v>323</v>
      </c>
      <c r="E2217" s="27"/>
      <c r="F2217" s="10"/>
      <c r="G2217" s="29">
        <f>Source!AN1901</f>
        <v>71.069999999999993</v>
      </c>
      <c r="H2217" s="28" t="str">
        <f>Source!DF1901</f>
        <v>)*1,25</v>
      </c>
      <c r="I2217" s="10">
        <f>Source!AV1901</f>
        <v>1</v>
      </c>
      <c r="J2217" s="41">
        <f>ROUND((ROUND((Source!AE1901*Source!AV1901*Source!I1901),2)),2)</f>
        <v>73.5</v>
      </c>
      <c r="K2217" s="10">
        <f>IF(Source!BS1901&lt;&gt; 0, Source!BS1901, 1)</f>
        <v>26.39</v>
      </c>
      <c r="L2217" s="41">
        <f>Source!R1901</f>
        <v>1939.67</v>
      </c>
      <c r="W2217">
        <f>J2217</f>
        <v>73.5</v>
      </c>
    </row>
    <row r="2218" spans="1:27" ht="14.25" x14ac:dyDescent="0.2">
      <c r="A2218" s="26"/>
      <c r="B2218" s="26"/>
      <c r="C2218" s="26"/>
      <c r="D2218" s="26" t="s">
        <v>324</v>
      </c>
      <c r="E2218" s="27"/>
      <c r="F2218" s="10"/>
      <c r="G2218" s="29">
        <f>Source!AL1901</f>
        <v>705.14</v>
      </c>
      <c r="H2218" s="28" t="str">
        <f>Source!DD1901</f>
        <v/>
      </c>
      <c r="I2218" s="10">
        <f>Source!AW1901</f>
        <v>1</v>
      </c>
      <c r="J2218" s="29">
        <f>ROUND((ROUND((Source!AC1901*Source!AW1901*Source!I1901),2)),2)</f>
        <v>583.36</v>
      </c>
      <c r="K2218" s="10">
        <f>IF(Source!BC1901&lt;&gt; 0, Source!BC1901, 1)</f>
        <v>3.7</v>
      </c>
      <c r="L2218" s="29">
        <f>Source!P1901</f>
        <v>2158.4299999999998</v>
      </c>
    </row>
    <row r="2219" spans="1:27" ht="199.5" x14ac:dyDescent="0.2">
      <c r="A2219" s="26" t="s">
        <v>141</v>
      </c>
      <c r="B2219" s="26" t="s">
        <v>141</v>
      </c>
      <c r="C2219" s="26" t="str">
        <f>Source!F1902</f>
        <v>1.1-1-1312</v>
      </c>
      <c r="D2219" s="26" t="s">
        <v>282</v>
      </c>
      <c r="E2219" s="27" t="str">
        <f>Source!H1902</f>
        <v>м2</v>
      </c>
      <c r="F2219" s="10">
        <f>Source!I1902</f>
        <v>111.6855</v>
      </c>
      <c r="G2219" s="29">
        <f>Source!AK1902</f>
        <v>25.09</v>
      </c>
      <c r="H2219" s="31" t="s">
        <v>3</v>
      </c>
      <c r="I2219" s="10">
        <f>Source!AW1902</f>
        <v>1</v>
      </c>
      <c r="J2219" s="29">
        <f>ROUND((ROUND((Source!AC1902*Source!AW1902*Source!I1902),2)),2)+(ROUND((ROUND(((Source!ET1902)*Source!AV1902*Source!I1902),2)),2)+ROUND((ROUND(((Source!AE1902-(Source!EU1902))*Source!AV1902*Source!I1902),2)),2))+ROUND((ROUND((Source!AF1902*Source!AV1902*Source!I1902),2)),2)</f>
        <v>2802.19</v>
      </c>
      <c r="K2219" s="10">
        <f>IF(Source!BC1902&lt;&gt; 0, Source!BC1902, 1)</f>
        <v>10.5</v>
      </c>
      <c r="L2219" s="29">
        <f>Source!O1902</f>
        <v>29423</v>
      </c>
      <c r="Q2219">
        <f>ROUND((Source!DN1902/100)*ROUND((ROUND((Source!AF1902*Source!AV1902*Source!I1902),2)),2), 2)</f>
        <v>0</v>
      </c>
      <c r="R2219">
        <f>Source!X1902</f>
        <v>0</v>
      </c>
      <c r="S2219">
        <f>ROUND((Source!DO1902/100)*ROUND((ROUND((Source!AF1902*Source!AV1902*Source!I1902),2)),2), 2)</f>
        <v>0</v>
      </c>
      <c r="T2219">
        <f>Source!Y1902</f>
        <v>0</v>
      </c>
      <c r="U2219">
        <f>ROUND((175/100)*ROUND((ROUND((Source!AE1902*Source!AV1902*Source!I1902),2)),2), 2)</f>
        <v>0</v>
      </c>
      <c r="V2219">
        <f>ROUND((160/100)*ROUND(ROUND((ROUND((Source!AE1902*Source!AV1902*Source!I1902),2)*Source!BS1902),2), 2), 2)</f>
        <v>0</v>
      </c>
      <c r="X2219">
        <f>IF(Source!BI1902&lt;=1,J2219, 0)</f>
        <v>2802.19</v>
      </c>
      <c r="Y2219">
        <f>IF(Source!BI1902=2,J2219, 0)</f>
        <v>0</v>
      </c>
      <c r="Z2219">
        <f>IF(Source!BI1902=3,J2219, 0)</f>
        <v>0</v>
      </c>
      <c r="AA2219">
        <f>IF(Source!BI1902=4,J2219, 0)</f>
        <v>0</v>
      </c>
    </row>
    <row r="2220" spans="1:27" ht="228" x14ac:dyDescent="0.2">
      <c r="A2220" s="26" t="s">
        <v>145</v>
      </c>
      <c r="B2220" s="26" t="s">
        <v>145</v>
      </c>
      <c r="C2220" s="26" t="str">
        <f>Source!F1903</f>
        <v>1.1-1-1313</v>
      </c>
      <c r="D2220" s="26" t="s">
        <v>283</v>
      </c>
      <c r="E2220" s="27" t="str">
        <f>Source!H1903</f>
        <v>м2</v>
      </c>
      <c r="F2220" s="10">
        <f>Source!I1903</f>
        <v>109.45179000000002</v>
      </c>
      <c r="G2220" s="29">
        <f>Source!AK1903</f>
        <v>23.06</v>
      </c>
      <c r="H2220" s="31" t="s">
        <v>3</v>
      </c>
      <c r="I2220" s="10">
        <f>Source!AW1903</f>
        <v>1</v>
      </c>
      <c r="J2220" s="29">
        <f>ROUND((ROUND((Source!AC1903*Source!AW1903*Source!I1903),2)),2)+(ROUND((ROUND(((Source!ET1903)*Source!AV1903*Source!I1903),2)),2)+ROUND((ROUND(((Source!AE1903-(Source!EU1903))*Source!AV1903*Source!I1903),2)),2))+ROUND((ROUND((Source!AF1903*Source!AV1903*Source!I1903),2)),2)</f>
        <v>2523.96</v>
      </c>
      <c r="K2220" s="10">
        <f>IF(Source!BC1903&lt;&gt; 0, Source!BC1903, 1)</f>
        <v>10.74</v>
      </c>
      <c r="L2220" s="29">
        <f>Source!O1903</f>
        <v>27107.33</v>
      </c>
      <c r="Q2220">
        <f>ROUND((Source!DN1903/100)*ROUND((ROUND((Source!AF1903*Source!AV1903*Source!I1903),2)),2), 2)</f>
        <v>0</v>
      </c>
      <c r="R2220">
        <f>Source!X1903</f>
        <v>0</v>
      </c>
      <c r="S2220">
        <f>ROUND((Source!DO1903/100)*ROUND((ROUND((Source!AF1903*Source!AV1903*Source!I1903),2)),2), 2)</f>
        <v>0</v>
      </c>
      <c r="T2220">
        <f>Source!Y1903</f>
        <v>0</v>
      </c>
      <c r="U2220">
        <f>ROUND((175/100)*ROUND((ROUND((Source!AE1903*Source!AV1903*Source!I1903),2)),2), 2)</f>
        <v>0</v>
      </c>
      <c r="V2220">
        <f>ROUND((160/100)*ROUND(ROUND((ROUND((Source!AE1903*Source!AV1903*Source!I1903),2)*Source!BS1903),2), 2), 2)</f>
        <v>0</v>
      </c>
      <c r="X2220">
        <f>IF(Source!BI1903&lt;=1,J2220, 0)</f>
        <v>2523.96</v>
      </c>
      <c r="Y2220">
        <f>IF(Source!BI1903=2,J2220, 0)</f>
        <v>0</v>
      </c>
      <c r="Z2220">
        <f>IF(Source!BI1903=3,J2220, 0)</f>
        <v>0</v>
      </c>
      <c r="AA2220">
        <f>IF(Source!BI1903=4,J2220, 0)</f>
        <v>0</v>
      </c>
    </row>
    <row r="2221" spans="1:27" ht="14.25" x14ac:dyDescent="0.2">
      <c r="A2221" s="26"/>
      <c r="B2221" s="26"/>
      <c r="C2221" s="26"/>
      <c r="D2221" s="26" t="s">
        <v>314</v>
      </c>
      <c r="E2221" s="27" t="s">
        <v>315</v>
      </c>
      <c r="F2221" s="10">
        <f>Source!DN1901</f>
        <v>104</v>
      </c>
      <c r="G2221" s="29"/>
      <c r="H2221" s="28"/>
      <c r="I2221" s="10"/>
      <c r="J2221" s="29">
        <f>SUM(Q2213:Q2220)</f>
        <v>681.73</v>
      </c>
      <c r="K2221" s="10">
        <f>Source!BZ1901</f>
        <v>87</v>
      </c>
      <c r="L2221" s="29">
        <f>SUM(R2213:R2220)</f>
        <v>15050.05</v>
      </c>
    </row>
    <row r="2222" spans="1:27" ht="14.25" x14ac:dyDescent="0.2">
      <c r="A2222" s="26"/>
      <c r="B2222" s="26"/>
      <c r="C2222" s="26"/>
      <c r="D2222" s="26" t="s">
        <v>316</v>
      </c>
      <c r="E2222" s="27" t="s">
        <v>315</v>
      </c>
      <c r="F2222" s="10">
        <f>Source!DO1901</f>
        <v>79</v>
      </c>
      <c r="G2222" s="29"/>
      <c r="H2222" s="28"/>
      <c r="I2222" s="10"/>
      <c r="J2222" s="29">
        <f>SUM(S2213:S2221)</f>
        <v>517.85</v>
      </c>
      <c r="K2222" s="10">
        <f>Source!CA1901</f>
        <v>41</v>
      </c>
      <c r="L2222" s="29">
        <f>SUM(T2213:T2221)</f>
        <v>7092.55</v>
      </c>
    </row>
    <row r="2223" spans="1:27" ht="14.25" x14ac:dyDescent="0.2">
      <c r="A2223" s="26"/>
      <c r="B2223" s="26"/>
      <c r="C2223" s="26"/>
      <c r="D2223" s="26" t="s">
        <v>325</v>
      </c>
      <c r="E2223" s="27" t="s">
        <v>315</v>
      </c>
      <c r="F2223" s="10">
        <f>175</f>
        <v>175</v>
      </c>
      <c r="G2223" s="29"/>
      <c r="H2223" s="28"/>
      <c r="I2223" s="10"/>
      <c r="J2223" s="29">
        <f>SUM(U2213:U2222)</f>
        <v>128.63</v>
      </c>
      <c r="K2223" s="10">
        <f>160</f>
        <v>160</v>
      </c>
      <c r="L2223" s="29">
        <f>SUM(V2213:V2222)</f>
        <v>3103.47</v>
      </c>
    </row>
    <row r="2224" spans="1:27" ht="14.25" x14ac:dyDescent="0.2">
      <c r="A2224" s="34"/>
      <c r="B2224" s="34"/>
      <c r="C2224" s="34"/>
      <c r="D2224" s="34" t="s">
        <v>317</v>
      </c>
      <c r="E2224" s="35" t="s">
        <v>318</v>
      </c>
      <c r="F2224" s="36">
        <f>Source!AQ1901</f>
        <v>53</v>
      </c>
      <c r="G2224" s="37"/>
      <c r="H2224" s="38" t="str">
        <f>Source!DI1901</f>
        <v>)*1,15</v>
      </c>
      <c r="I2224" s="36">
        <f>Source!AV1901</f>
        <v>1</v>
      </c>
      <c r="J2224" s="37">
        <f>Source!U1901</f>
        <v>50.423935</v>
      </c>
      <c r="K2224" s="36"/>
      <c r="L2224" s="37"/>
    </row>
    <row r="2225" spans="1:27" ht="15" x14ac:dyDescent="0.25">
      <c r="A2225" s="39"/>
      <c r="B2225" s="39"/>
      <c r="C2225" s="39"/>
      <c r="D2225" s="40" t="s">
        <v>319</v>
      </c>
      <c r="E2225" s="39"/>
      <c r="F2225" s="39"/>
      <c r="G2225" s="39"/>
      <c r="H2225" s="39"/>
      <c r="I2225" s="76">
        <f>J2215+J2216+J2218+J2221+J2222+J2223+SUM(J2219:J2220)</f>
        <v>8169.5199999999995</v>
      </c>
      <c r="J2225" s="76"/>
      <c r="K2225" s="76">
        <f>L2215+L2216+L2218+L2221+L2222+L2223+SUM(L2219:L2220)</f>
        <v>104598.95000000001</v>
      </c>
      <c r="L2225" s="76"/>
      <c r="O2225" s="32">
        <f>J2215+J2216+J2218+J2221+J2222+J2223+SUM(J2219:J2220)</f>
        <v>8169.5199999999995</v>
      </c>
      <c r="P2225" s="32">
        <f>L2215+L2216+L2218+L2221+L2222+L2223+SUM(L2219:L2220)</f>
        <v>104598.95000000001</v>
      </c>
      <c r="X2225">
        <f>IF(Source!BI1901&lt;=1,J2215+J2216+J2218+J2221+J2222+J2223-0, 0)</f>
        <v>2843.37</v>
      </c>
      <c r="Y2225">
        <f>IF(Source!BI1901=2,J2215+J2216+J2218+J2221+J2222+J2223-0, 0)</f>
        <v>0</v>
      </c>
      <c r="Z2225">
        <f>IF(Source!BI1901=3,J2215+J2216+J2218+J2221+J2222+J2223-0, 0)</f>
        <v>0</v>
      </c>
      <c r="AA2225">
        <f>IF(Source!BI1901=4,J2215+J2216+J2218+J2221+J2222+J2223,0)</f>
        <v>0</v>
      </c>
    </row>
    <row r="2227" spans="1:27" ht="99.75" x14ac:dyDescent="0.2">
      <c r="A2227" s="26">
        <v>6</v>
      </c>
      <c r="B2227" s="26">
        <v>6</v>
      </c>
      <c r="C2227" s="26" t="str">
        <f>Source!F1904</f>
        <v>3.12-3-10</v>
      </c>
      <c r="D2227" s="26" t="s">
        <v>150</v>
      </c>
      <c r="E2227" s="27" t="str">
        <f>Source!H1904</f>
        <v>100 м2</v>
      </c>
      <c r="F2227" s="10">
        <f>Source!I1904</f>
        <v>3.5000000000000001E-3</v>
      </c>
      <c r="G2227" s="29"/>
      <c r="H2227" s="28"/>
      <c r="I2227" s="10"/>
      <c r="J2227" s="29"/>
      <c r="K2227" s="10"/>
      <c r="L2227" s="29"/>
      <c r="Q2227">
        <f>ROUND((Source!DN1904/100)*ROUND((ROUND((Source!AF1904*Source!AV1904*Source!I1904),2)),2), 2)</f>
        <v>4.13</v>
      </c>
      <c r="R2227">
        <f>Source!X1904</f>
        <v>91.15</v>
      </c>
      <c r="S2227">
        <f>ROUND((Source!DO1904/100)*ROUND((ROUND((Source!AF1904*Source!AV1904*Source!I1904),2)),2), 2)</f>
        <v>3.14</v>
      </c>
      <c r="T2227">
        <f>Source!Y1904</f>
        <v>42.96</v>
      </c>
      <c r="U2227">
        <f>ROUND((175/100)*ROUND((ROUND((Source!AE1904*Source!AV1904*Source!I1904),2)),2), 2)</f>
        <v>7.0000000000000007E-2</v>
      </c>
      <c r="V2227">
        <f>ROUND((160/100)*ROUND(ROUND((ROUND((Source!AE1904*Source!AV1904*Source!I1904),2)*Source!BS1904),2), 2), 2)</f>
        <v>1.7</v>
      </c>
    </row>
    <row r="2228" spans="1:27" x14ac:dyDescent="0.2">
      <c r="D2228" s="30" t="str">
        <f>"Объем: "&amp;Source!I1904&amp;"=0,35/"&amp;"100"</f>
        <v>Объем: 0,0035=0,35/100</v>
      </c>
    </row>
    <row r="2229" spans="1:27" ht="14.25" x14ac:dyDescent="0.2">
      <c r="A2229" s="26"/>
      <c r="B2229" s="26"/>
      <c r="C2229" s="26"/>
      <c r="D2229" s="26" t="s">
        <v>313</v>
      </c>
      <c r="E2229" s="27"/>
      <c r="F2229" s="10"/>
      <c r="G2229" s="29">
        <f>Source!AO1904</f>
        <v>986.85</v>
      </c>
      <c r="H2229" s="28" t="str">
        <f>Source!DG1904</f>
        <v>)*1,15</v>
      </c>
      <c r="I2229" s="10">
        <f>Source!AV1904</f>
        <v>1</v>
      </c>
      <c r="J2229" s="29">
        <f>ROUND((ROUND((Source!AF1904*Source!AV1904*Source!I1904),2)),2)</f>
        <v>3.97</v>
      </c>
      <c r="K2229" s="10">
        <f>IF(Source!BA1904&lt;&gt; 0, Source!BA1904, 1)</f>
        <v>26.39</v>
      </c>
      <c r="L2229" s="29">
        <f>Source!S1904</f>
        <v>104.77</v>
      </c>
      <c r="W2229">
        <f>J2229</f>
        <v>3.97</v>
      </c>
    </row>
    <row r="2230" spans="1:27" ht="14.25" x14ac:dyDescent="0.2">
      <c r="A2230" s="26"/>
      <c r="B2230" s="26"/>
      <c r="C2230" s="26"/>
      <c r="D2230" s="26" t="s">
        <v>322</v>
      </c>
      <c r="E2230" s="27"/>
      <c r="F2230" s="10"/>
      <c r="G2230" s="29">
        <f>Source!AM1904</f>
        <v>50.84</v>
      </c>
      <c r="H2230" s="28" t="str">
        <f>Source!DE1904</f>
        <v>)*1,25</v>
      </c>
      <c r="I2230" s="10">
        <f>Source!AV1904</f>
        <v>1</v>
      </c>
      <c r="J2230" s="29">
        <f>(ROUND((ROUND((((Source!ET1904*1.25))*Source!AV1904*Source!I1904),2)),2)+ROUND((ROUND(((Source!AE1904-((Source!EU1904*1.25)))*Source!AV1904*Source!I1904),2)),2))</f>
        <v>0.22</v>
      </c>
      <c r="K2230" s="10">
        <f>IF(Source!BB1904&lt;&gt; 0, Source!BB1904, 1)</f>
        <v>9.3800000000000008</v>
      </c>
      <c r="L2230" s="29">
        <f>Source!Q1904</f>
        <v>2.06</v>
      </c>
    </row>
    <row r="2231" spans="1:27" ht="14.25" x14ac:dyDescent="0.2">
      <c r="A2231" s="26"/>
      <c r="B2231" s="26"/>
      <c r="C2231" s="26"/>
      <c r="D2231" s="26" t="s">
        <v>323</v>
      </c>
      <c r="E2231" s="27"/>
      <c r="F2231" s="10"/>
      <c r="G2231" s="29">
        <f>Source!AN1904</f>
        <v>8.01</v>
      </c>
      <c r="H2231" s="28" t="str">
        <f>Source!DF1904</f>
        <v>)*1,25</v>
      </c>
      <c r="I2231" s="10">
        <f>Source!AV1904</f>
        <v>1</v>
      </c>
      <c r="J2231" s="41">
        <f>ROUND((ROUND((Source!AE1904*Source!AV1904*Source!I1904),2)),2)</f>
        <v>0.04</v>
      </c>
      <c r="K2231" s="10">
        <f>IF(Source!BS1904&lt;&gt; 0, Source!BS1904, 1)</f>
        <v>26.39</v>
      </c>
      <c r="L2231" s="41">
        <f>Source!R1904</f>
        <v>1.06</v>
      </c>
      <c r="W2231">
        <f>J2231</f>
        <v>0.04</v>
      </c>
    </row>
    <row r="2232" spans="1:27" ht="14.25" x14ac:dyDescent="0.2">
      <c r="A2232" s="26"/>
      <c r="B2232" s="26"/>
      <c r="C2232" s="26"/>
      <c r="D2232" s="26" t="s">
        <v>324</v>
      </c>
      <c r="E2232" s="27"/>
      <c r="F2232" s="10"/>
      <c r="G2232" s="29">
        <f>Source!AL1904</f>
        <v>7205.92</v>
      </c>
      <c r="H2232" s="28" t="str">
        <f>Source!DD1904</f>
        <v/>
      </c>
      <c r="I2232" s="10">
        <f>Source!AW1904</f>
        <v>1</v>
      </c>
      <c r="J2232" s="29">
        <f>ROUND((ROUND((Source!AC1904*Source!AW1904*Source!I1904),2)),2)</f>
        <v>25.22</v>
      </c>
      <c r="K2232" s="10">
        <f>IF(Source!BC1904&lt;&gt; 0, Source!BC1904, 1)</f>
        <v>1.95</v>
      </c>
      <c r="L2232" s="29">
        <f>Source!P1904</f>
        <v>49.18</v>
      </c>
    </row>
    <row r="2233" spans="1:27" ht="199.5" x14ac:dyDescent="0.2">
      <c r="A2233" s="26" t="s">
        <v>152</v>
      </c>
      <c r="B2233" s="26" t="s">
        <v>152</v>
      </c>
      <c r="C2233" s="26" t="str">
        <f>Source!F1905</f>
        <v>1.1-1-1312</v>
      </c>
      <c r="D2233" s="26" t="s">
        <v>282</v>
      </c>
      <c r="E2233" s="27" t="str">
        <f>Source!H1905</f>
        <v>м2</v>
      </c>
      <c r="F2233" s="10">
        <f>Source!I1905</f>
        <v>0.472605</v>
      </c>
      <c r="G2233" s="29">
        <f>Source!AK1905</f>
        <v>25.09</v>
      </c>
      <c r="H2233" s="31" t="s">
        <v>3</v>
      </c>
      <c r="I2233" s="10">
        <f>Source!AW1905</f>
        <v>1</v>
      </c>
      <c r="J2233" s="29">
        <f>ROUND((ROUND((Source!AC1905*Source!AW1905*Source!I1905),2)),2)+(ROUND((ROUND(((Source!ET1905)*Source!AV1905*Source!I1905),2)),2)+ROUND((ROUND(((Source!AE1905-(Source!EU1905))*Source!AV1905*Source!I1905),2)),2))+ROUND((ROUND((Source!AF1905*Source!AV1905*Source!I1905),2)),2)</f>
        <v>11.86</v>
      </c>
      <c r="K2233" s="10">
        <f>IF(Source!BC1905&lt;&gt; 0, Source!BC1905, 1)</f>
        <v>10.5</v>
      </c>
      <c r="L2233" s="29">
        <f>Source!O1905</f>
        <v>124.53</v>
      </c>
      <c r="Q2233">
        <f>ROUND((Source!DN1905/100)*ROUND((ROUND((Source!AF1905*Source!AV1905*Source!I1905),2)),2), 2)</f>
        <v>0</v>
      </c>
      <c r="R2233">
        <f>Source!X1905</f>
        <v>0</v>
      </c>
      <c r="S2233">
        <f>ROUND((Source!DO1905/100)*ROUND((ROUND((Source!AF1905*Source!AV1905*Source!I1905),2)),2), 2)</f>
        <v>0</v>
      </c>
      <c r="T2233">
        <f>Source!Y1905</f>
        <v>0</v>
      </c>
      <c r="U2233">
        <f>ROUND((175/100)*ROUND((ROUND((Source!AE1905*Source!AV1905*Source!I1905),2)),2), 2)</f>
        <v>0</v>
      </c>
      <c r="V2233">
        <f>ROUND((160/100)*ROUND(ROUND((ROUND((Source!AE1905*Source!AV1905*Source!I1905),2)*Source!BS1905),2), 2), 2)</f>
        <v>0</v>
      </c>
      <c r="X2233">
        <f>IF(Source!BI1905&lt;=1,J2233, 0)</f>
        <v>11.86</v>
      </c>
      <c r="Y2233">
        <f>IF(Source!BI1905=2,J2233, 0)</f>
        <v>0</v>
      </c>
      <c r="Z2233">
        <f>IF(Source!BI1905=3,J2233, 0)</f>
        <v>0</v>
      </c>
      <c r="AA2233">
        <f>IF(Source!BI1905=4,J2233, 0)</f>
        <v>0</v>
      </c>
    </row>
    <row r="2234" spans="1:27" ht="228" x14ac:dyDescent="0.2">
      <c r="A2234" s="26" t="s">
        <v>153</v>
      </c>
      <c r="B2234" s="26" t="s">
        <v>153</v>
      </c>
      <c r="C2234" s="26" t="str">
        <f>Source!F1906</f>
        <v>1.1-1-1313</v>
      </c>
      <c r="D2234" s="26" t="s">
        <v>283</v>
      </c>
      <c r="E2234" s="27" t="str">
        <f>Source!H1906</f>
        <v>м2</v>
      </c>
      <c r="F2234" s="10">
        <f>Source!I1906</f>
        <v>0.21094499999999999</v>
      </c>
      <c r="G2234" s="29">
        <f>Source!AK1906</f>
        <v>23.06</v>
      </c>
      <c r="H2234" s="31" t="s">
        <v>3</v>
      </c>
      <c r="I2234" s="10">
        <f>Source!AW1906</f>
        <v>1</v>
      </c>
      <c r="J2234" s="29">
        <f>ROUND((ROUND((Source!AC1906*Source!AW1906*Source!I1906),2)),2)+(ROUND((ROUND(((Source!ET1906)*Source!AV1906*Source!I1906),2)),2)+ROUND((ROUND(((Source!AE1906-(Source!EU1906))*Source!AV1906*Source!I1906),2)),2))+ROUND((ROUND((Source!AF1906*Source!AV1906*Source!I1906),2)),2)</f>
        <v>4.8600000000000003</v>
      </c>
      <c r="K2234" s="10">
        <f>IF(Source!BC1906&lt;&gt; 0, Source!BC1906, 1)</f>
        <v>10.74</v>
      </c>
      <c r="L2234" s="29">
        <f>Source!O1906</f>
        <v>52.2</v>
      </c>
      <c r="Q2234">
        <f>ROUND((Source!DN1906/100)*ROUND((ROUND((Source!AF1906*Source!AV1906*Source!I1906),2)),2), 2)</f>
        <v>0</v>
      </c>
      <c r="R2234">
        <f>Source!X1906</f>
        <v>0</v>
      </c>
      <c r="S2234">
        <f>ROUND((Source!DO1906/100)*ROUND((ROUND((Source!AF1906*Source!AV1906*Source!I1906),2)),2), 2)</f>
        <v>0</v>
      </c>
      <c r="T2234">
        <f>Source!Y1906</f>
        <v>0</v>
      </c>
      <c r="U2234">
        <f>ROUND((175/100)*ROUND((ROUND((Source!AE1906*Source!AV1906*Source!I1906),2)),2), 2)</f>
        <v>0</v>
      </c>
      <c r="V2234">
        <f>ROUND((160/100)*ROUND(ROUND((ROUND((Source!AE1906*Source!AV1906*Source!I1906),2)*Source!BS1906),2), 2), 2)</f>
        <v>0</v>
      </c>
      <c r="X2234">
        <f>IF(Source!BI1906&lt;=1,J2234, 0)</f>
        <v>4.8600000000000003</v>
      </c>
      <c r="Y2234">
        <f>IF(Source!BI1906=2,J2234, 0)</f>
        <v>0</v>
      </c>
      <c r="Z2234">
        <f>IF(Source!BI1906=3,J2234, 0)</f>
        <v>0</v>
      </c>
      <c r="AA2234">
        <f>IF(Source!BI1906=4,J2234, 0)</f>
        <v>0</v>
      </c>
    </row>
    <row r="2235" spans="1:27" ht="14.25" x14ac:dyDescent="0.2">
      <c r="A2235" s="26"/>
      <c r="B2235" s="26"/>
      <c r="C2235" s="26"/>
      <c r="D2235" s="26" t="s">
        <v>314</v>
      </c>
      <c r="E2235" s="27" t="s">
        <v>315</v>
      </c>
      <c r="F2235" s="10">
        <f>Source!DN1904</f>
        <v>104</v>
      </c>
      <c r="G2235" s="29"/>
      <c r="H2235" s="28"/>
      <c r="I2235" s="10"/>
      <c r="J2235" s="29">
        <f>SUM(Q2227:Q2234)</f>
        <v>4.13</v>
      </c>
      <c r="K2235" s="10">
        <f>Source!BZ1904</f>
        <v>87</v>
      </c>
      <c r="L2235" s="29">
        <f>SUM(R2227:R2234)</f>
        <v>91.15</v>
      </c>
    </row>
    <row r="2236" spans="1:27" ht="14.25" x14ac:dyDescent="0.2">
      <c r="A2236" s="26"/>
      <c r="B2236" s="26"/>
      <c r="C2236" s="26"/>
      <c r="D2236" s="26" t="s">
        <v>316</v>
      </c>
      <c r="E2236" s="27" t="s">
        <v>315</v>
      </c>
      <c r="F2236" s="10">
        <f>Source!DO1904</f>
        <v>79</v>
      </c>
      <c r="G2236" s="29"/>
      <c r="H2236" s="28"/>
      <c r="I2236" s="10"/>
      <c r="J2236" s="29">
        <f>SUM(S2227:S2235)</f>
        <v>3.14</v>
      </c>
      <c r="K2236" s="10">
        <f>Source!CA1904</f>
        <v>41</v>
      </c>
      <c r="L2236" s="29">
        <f>SUM(T2227:T2235)</f>
        <v>42.96</v>
      </c>
    </row>
    <row r="2237" spans="1:27" ht="14.25" x14ac:dyDescent="0.2">
      <c r="A2237" s="26"/>
      <c r="B2237" s="26"/>
      <c r="C2237" s="26"/>
      <c r="D2237" s="26" t="s">
        <v>325</v>
      </c>
      <c r="E2237" s="27" t="s">
        <v>315</v>
      </c>
      <c r="F2237" s="10">
        <f>175</f>
        <v>175</v>
      </c>
      <c r="G2237" s="29"/>
      <c r="H2237" s="28"/>
      <c r="I2237" s="10"/>
      <c r="J2237" s="29">
        <f>SUM(U2227:U2236)</f>
        <v>7.0000000000000007E-2</v>
      </c>
      <c r="K2237" s="10">
        <f>160</f>
        <v>160</v>
      </c>
      <c r="L2237" s="29">
        <f>SUM(V2227:V2236)</f>
        <v>1.7</v>
      </c>
    </row>
    <row r="2238" spans="1:27" ht="14.25" x14ac:dyDescent="0.2">
      <c r="A2238" s="34"/>
      <c r="B2238" s="34"/>
      <c r="C2238" s="34"/>
      <c r="D2238" s="34" t="s">
        <v>317</v>
      </c>
      <c r="E2238" s="35" t="s">
        <v>318</v>
      </c>
      <c r="F2238" s="36">
        <f>Source!AQ1904</f>
        <v>85</v>
      </c>
      <c r="G2238" s="37"/>
      <c r="H2238" s="38" t="str">
        <f>Source!DI1904</f>
        <v>)*1,15</v>
      </c>
      <c r="I2238" s="36">
        <f>Source!AV1904</f>
        <v>1</v>
      </c>
      <c r="J2238" s="37">
        <f>Source!U1904</f>
        <v>0.34212499999999996</v>
      </c>
      <c r="K2238" s="36"/>
      <c r="L2238" s="37"/>
    </row>
    <row r="2239" spans="1:27" ht="15" x14ac:dyDescent="0.25">
      <c r="A2239" s="39"/>
      <c r="B2239" s="39"/>
      <c r="C2239" s="39"/>
      <c r="D2239" s="40" t="s">
        <v>319</v>
      </c>
      <c r="E2239" s="39"/>
      <c r="F2239" s="39"/>
      <c r="G2239" s="39"/>
      <c r="H2239" s="39"/>
      <c r="I2239" s="76">
        <f>J2229+J2230+J2232+J2235+J2236+J2237+SUM(J2233:J2234)</f>
        <v>53.47</v>
      </c>
      <c r="J2239" s="76"/>
      <c r="K2239" s="76">
        <f>L2229+L2230+L2232+L2235+L2236+L2237+SUM(L2233:L2234)</f>
        <v>468.55</v>
      </c>
      <c r="L2239" s="76"/>
      <c r="O2239" s="32">
        <f>J2229+J2230+J2232+J2235+J2236+J2237+SUM(J2233:J2234)</f>
        <v>53.47</v>
      </c>
      <c r="P2239" s="32">
        <f>L2229+L2230+L2232+L2235+L2236+L2237+SUM(L2233:L2234)</f>
        <v>468.55</v>
      </c>
      <c r="X2239">
        <f>IF(Source!BI1904&lt;=1,J2229+J2230+J2232+J2235+J2236+J2237-0, 0)</f>
        <v>36.75</v>
      </c>
      <c r="Y2239">
        <f>IF(Source!BI1904=2,J2229+J2230+J2232+J2235+J2236+J2237-0, 0)</f>
        <v>0</v>
      </c>
      <c r="Z2239">
        <f>IF(Source!BI1904=3,J2229+J2230+J2232+J2235+J2236+J2237-0, 0)</f>
        <v>0</v>
      </c>
      <c r="AA2239">
        <f>IF(Source!BI1904=4,J2229+J2230+J2232+J2235+J2236+J2237,0)</f>
        <v>0</v>
      </c>
    </row>
    <row r="2242" spans="1:27" ht="15" x14ac:dyDescent="0.25">
      <c r="A2242" s="81" t="str">
        <f>CONCATENATE("Итого по подразделу: ",IF(Source!G1908&lt;&gt;"Новый подраздел", Source!G1908, ""))</f>
        <v>Итого по подразделу: Монтажные (кровельные)работы</v>
      </c>
      <c r="B2242" s="81"/>
      <c r="C2242" s="81"/>
      <c r="D2242" s="81"/>
      <c r="E2242" s="81"/>
      <c r="F2242" s="81"/>
      <c r="G2242" s="81"/>
      <c r="H2242" s="81"/>
      <c r="I2242" s="79">
        <f>SUM(O2165:O2241)</f>
        <v>8853.6899999999987</v>
      </c>
      <c r="J2242" s="80"/>
      <c r="K2242" s="79">
        <f>SUM(P2165:P2241)</f>
        <v>118350.55000000002</v>
      </c>
      <c r="L2242" s="80"/>
    </row>
    <row r="2243" spans="1:27" hidden="1" x14ac:dyDescent="0.2">
      <c r="A2243" t="s">
        <v>320</v>
      </c>
      <c r="I2243">
        <f>SUM(AC2165:AC2242)</f>
        <v>0</v>
      </c>
      <c r="K2243">
        <f>SUM(AD2165:AD2242)</f>
        <v>0</v>
      </c>
    </row>
    <row r="2244" spans="1:27" hidden="1" x14ac:dyDescent="0.2">
      <c r="A2244" t="s">
        <v>321</v>
      </c>
      <c r="I2244">
        <f>SUM(AE2165:AE2243)</f>
        <v>0</v>
      </c>
      <c r="K2244">
        <f>SUM(AF2165:AF2243)</f>
        <v>0</v>
      </c>
    </row>
    <row r="2246" spans="1:27" ht="15" x14ac:dyDescent="0.25">
      <c r="A2246" s="81" t="str">
        <f>CONCATENATE("Итого по разделу: ",IF(Source!G1938&lt;&gt;"Новый раздел", Source!G1938, ""))</f>
        <v>Итого по разделу: Монтажные (кровельные) работы</v>
      </c>
      <c r="B2246" s="81"/>
      <c r="C2246" s="81"/>
      <c r="D2246" s="81"/>
      <c r="E2246" s="81"/>
      <c r="F2246" s="81"/>
      <c r="G2246" s="81"/>
      <c r="H2246" s="81"/>
      <c r="I2246" s="79">
        <f>SUM(O2057:O2245)</f>
        <v>66299.73000000001</v>
      </c>
      <c r="J2246" s="80"/>
      <c r="K2246" s="79">
        <f>SUM(P2057:P2245)</f>
        <v>881790.84999999986</v>
      </c>
      <c r="L2246" s="80"/>
    </row>
    <row r="2247" spans="1:27" hidden="1" x14ac:dyDescent="0.2">
      <c r="A2247" t="s">
        <v>320</v>
      </c>
      <c r="I2247">
        <f>SUM(AC2057:AC2246)</f>
        <v>0</v>
      </c>
      <c r="K2247">
        <f>SUM(AD2057:AD2246)</f>
        <v>0</v>
      </c>
    </row>
    <row r="2248" spans="1:27" hidden="1" x14ac:dyDescent="0.2">
      <c r="A2248" t="s">
        <v>321</v>
      </c>
      <c r="I2248">
        <f>SUM(AE2057:AE2247)</f>
        <v>0</v>
      </c>
      <c r="K2248">
        <f>SUM(AF2057:AF2247)</f>
        <v>0</v>
      </c>
    </row>
    <row r="2250" spans="1:27" ht="16.5" x14ac:dyDescent="0.25">
      <c r="A2250" s="75" t="str">
        <f>CONCATENATE("Раздел: ",IF(Source!G1968&lt;&gt;"Новый раздел", Source!G1968, ""))</f>
        <v>Раздел: Разные работы</v>
      </c>
      <c r="B2250" s="75"/>
      <c r="C2250" s="75"/>
      <c r="D2250" s="75"/>
      <c r="E2250" s="75"/>
      <c r="F2250" s="75"/>
      <c r="G2250" s="75"/>
      <c r="H2250" s="75"/>
      <c r="I2250" s="75"/>
      <c r="J2250" s="75"/>
      <c r="K2250" s="75"/>
      <c r="L2250" s="75"/>
    </row>
    <row r="2251" spans="1:27" ht="42.75" x14ac:dyDescent="0.2">
      <c r="A2251" s="26">
        <v>1</v>
      </c>
      <c r="B2251" s="26">
        <v>1</v>
      </c>
      <c r="C2251" s="26" t="str">
        <f>Source!F1972</f>
        <v>6.68-13-1</v>
      </c>
      <c r="D2251" s="26" t="s">
        <v>167</v>
      </c>
      <c r="E2251" s="27" t="str">
        <f>Source!H1972</f>
        <v>1 Т</v>
      </c>
      <c r="F2251" s="10">
        <f>Source!I1972</f>
        <v>57.968822000000003</v>
      </c>
      <c r="G2251" s="29"/>
      <c r="H2251" s="28"/>
      <c r="I2251" s="10"/>
      <c r="J2251" s="29"/>
      <c r="K2251" s="10"/>
      <c r="L2251" s="29"/>
      <c r="Q2251">
        <f>ROUND((Source!DN1972/100)*ROUND((ROUND((Source!AF1972*Source!AV1972*Source!I1972),2)),2), 2)</f>
        <v>0</v>
      </c>
      <c r="R2251">
        <f>Source!X1972</f>
        <v>0</v>
      </c>
      <c r="S2251">
        <f>ROUND((Source!DO1972/100)*ROUND((ROUND((Source!AF1972*Source!AV1972*Source!I1972),2)),2), 2)</f>
        <v>0</v>
      </c>
      <c r="T2251">
        <f>Source!Y1972</f>
        <v>0</v>
      </c>
      <c r="U2251">
        <f>ROUND((175/100)*ROUND((ROUND((Source!AE1972*Source!AV1972*Source!I1972),2)),2), 2)</f>
        <v>150.13</v>
      </c>
      <c r="V2251">
        <f>ROUND((160/100)*ROUND(ROUND((ROUND((Source!AE1972*Source!AV1972*Source!I1972),2)*Source!BS1972),2), 2), 2)</f>
        <v>3622.4</v>
      </c>
    </row>
    <row r="2252" spans="1:27" ht="14.25" x14ac:dyDescent="0.2">
      <c r="A2252" s="26"/>
      <c r="B2252" s="26"/>
      <c r="C2252" s="26"/>
      <c r="D2252" s="26" t="s">
        <v>322</v>
      </c>
      <c r="E2252" s="27"/>
      <c r="F2252" s="10"/>
      <c r="G2252" s="29">
        <f>Source!AM1972</f>
        <v>8.86</v>
      </c>
      <c r="H2252" s="28" t="str">
        <f>Source!DE1972</f>
        <v/>
      </c>
      <c r="I2252" s="10">
        <f>Source!AV1972</f>
        <v>1</v>
      </c>
      <c r="J2252" s="29">
        <f>(ROUND((ROUND(((Source!ET1972)*Source!AV1972*Source!I1972),2)),2)+ROUND((ROUND(((Source!AE1972-(Source!EU1972))*Source!AV1972*Source!I1972),2)),2))</f>
        <v>513.6</v>
      </c>
      <c r="K2252" s="10">
        <f>IF(Source!BB1972&lt;&gt; 0, Source!BB1972, 1)</f>
        <v>10.26</v>
      </c>
      <c r="L2252" s="29">
        <f>Source!Q1972</f>
        <v>5269.54</v>
      </c>
    </row>
    <row r="2253" spans="1:27" ht="14.25" x14ac:dyDescent="0.2">
      <c r="A2253" s="26"/>
      <c r="B2253" s="26"/>
      <c r="C2253" s="26"/>
      <c r="D2253" s="26" t="s">
        <v>323</v>
      </c>
      <c r="E2253" s="27"/>
      <c r="F2253" s="10"/>
      <c r="G2253" s="29">
        <f>Source!AN1972</f>
        <v>1.48</v>
      </c>
      <c r="H2253" s="28" t="str">
        <f>Source!DF1972</f>
        <v/>
      </c>
      <c r="I2253" s="10">
        <f>Source!AV1972</f>
        <v>1</v>
      </c>
      <c r="J2253" s="41">
        <f>ROUND((ROUND((Source!AE1972*Source!AV1972*Source!I1972),2)),2)</f>
        <v>85.79</v>
      </c>
      <c r="K2253" s="10">
        <f>IF(Source!BS1972&lt;&gt; 0, Source!BS1972, 1)</f>
        <v>26.39</v>
      </c>
      <c r="L2253" s="41">
        <f>Source!R1972</f>
        <v>2264</v>
      </c>
      <c r="W2253">
        <f>J2253</f>
        <v>85.79</v>
      </c>
    </row>
    <row r="2254" spans="1:27" ht="14.25" x14ac:dyDescent="0.2">
      <c r="A2254" s="34"/>
      <c r="B2254" s="34"/>
      <c r="C2254" s="34"/>
      <c r="D2254" s="34" t="s">
        <v>325</v>
      </c>
      <c r="E2254" s="35" t="s">
        <v>315</v>
      </c>
      <c r="F2254" s="36">
        <f>175</f>
        <v>175</v>
      </c>
      <c r="G2254" s="37"/>
      <c r="H2254" s="38"/>
      <c r="I2254" s="36"/>
      <c r="J2254" s="37">
        <f>SUM(U2251:U2253)</f>
        <v>150.13</v>
      </c>
      <c r="K2254" s="36">
        <f>160</f>
        <v>160</v>
      </c>
      <c r="L2254" s="37">
        <f>SUM(V2251:V2253)</f>
        <v>3622.4</v>
      </c>
    </row>
    <row r="2255" spans="1:27" ht="15" x14ac:dyDescent="0.25">
      <c r="A2255" s="39"/>
      <c r="B2255" s="39"/>
      <c r="C2255" s="39"/>
      <c r="D2255" s="40" t="s">
        <v>319</v>
      </c>
      <c r="E2255" s="39"/>
      <c r="F2255" s="39"/>
      <c r="G2255" s="39"/>
      <c r="H2255" s="39"/>
      <c r="I2255" s="76">
        <f>J2252+J2254</f>
        <v>663.73</v>
      </c>
      <c r="J2255" s="76"/>
      <c r="K2255" s="76">
        <f>L2252+L2254</f>
        <v>8891.94</v>
      </c>
      <c r="L2255" s="76"/>
      <c r="O2255" s="32">
        <f>J2252+J2254</f>
        <v>663.73</v>
      </c>
      <c r="P2255" s="32">
        <f>L2252+L2254</f>
        <v>8891.94</v>
      </c>
      <c r="X2255">
        <f>IF(Source!BI1972&lt;=1,J2252+J2254-0, 0)</f>
        <v>663.73</v>
      </c>
      <c r="Y2255">
        <f>IF(Source!BI1972=2,J2252+J2254-0, 0)</f>
        <v>0</v>
      </c>
      <c r="Z2255">
        <f>IF(Source!BI1972=3,J2252+J2254-0, 0)</f>
        <v>0</v>
      </c>
      <c r="AA2255">
        <f>IF(Source!BI1972=4,J2252+J2254,0)</f>
        <v>0</v>
      </c>
    </row>
    <row r="2258" spans="1:27" ht="15" x14ac:dyDescent="0.25">
      <c r="A2258" s="81" t="str">
        <f>CONCATENATE("Итого по разделу: ",IF(Source!G1974&lt;&gt;"Новый раздел", Source!G1974, ""))</f>
        <v>Итого по разделу: Разные работы</v>
      </c>
      <c r="B2258" s="81"/>
      <c r="C2258" s="81"/>
      <c r="D2258" s="81"/>
      <c r="E2258" s="81"/>
      <c r="F2258" s="81"/>
      <c r="G2258" s="81"/>
      <c r="H2258" s="81"/>
      <c r="I2258" s="79">
        <f>SUM(O2250:O2257)</f>
        <v>663.73</v>
      </c>
      <c r="J2258" s="80"/>
      <c r="K2258" s="79">
        <f>SUM(P2250:P2257)</f>
        <v>8891.94</v>
      </c>
      <c r="L2258" s="80"/>
    </row>
    <row r="2259" spans="1:27" hidden="1" x14ac:dyDescent="0.2">
      <c r="A2259" t="s">
        <v>320</v>
      </c>
      <c r="I2259">
        <f>SUM(AC2250:AC2258)</f>
        <v>0</v>
      </c>
      <c r="K2259">
        <f>SUM(AD2250:AD2258)</f>
        <v>0</v>
      </c>
    </row>
    <row r="2260" spans="1:27" hidden="1" x14ac:dyDescent="0.2">
      <c r="A2260" t="s">
        <v>321</v>
      </c>
      <c r="I2260">
        <f>SUM(AE2250:AE2259)</f>
        <v>0</v>
      </c>
      <c r="K2260">
        <f>SUM(AF2250:AF2259)</f>
        <v>0</v>
      </c>
    </row>
    <row r="2262" spans="1:27" ht="16.5" x14ac:dyDescent="0.25">
      <c r="A2262" s="75" t="str">
        <f>CONCATENATE("Раздел: ",IF(Source!G2004&lt;&gt;"Новый раздел", Source!G2004, ""))</f>
        <v>Раздел: Вывоз мусора</v>
      </c>
      <c r="B2262" s="75"/>
      <c r="C2262" s="75"/>
      <c r="D2262" s="75"/>
      <c r="E2262" s="75"/>
      <c r="F2262" s="75"/>
      <c r="G2262" s="75"/>
      <c r="H2262" s="75"/>
      <c r="I2262" s="75"/>
      <c r="J2262" s="75"/>
      <c r="K2262" s="75"/>
      <c r="L2262" s="75"/>
    </row>
    <row r="2263" spans="1:27" ht="42.75" x14ac:dyDescent="0.2">
      <c r="A2263" s="26">
        <v>1</v>
      </c>
      <c r="B2263" s="26">
        <v>1</v>
      </c>
      <c r="C2263" s="26" t="str">
        <f>Source!F2008</f>
        <v>15.2-42-11</v>
      </c>
      <c r="D2263" s="26" t="s">
        <v>174</v>
      </c>
      <c r="E2263" s="27" t="str">
        <f>Source!H2008</f>
        <v>т</v>
      </c>
      <c r="F2263" s="10">
        <f>Source!I2008</f>
        <v>57.968822000000003</v>
      </c>
      <c r="G2263" s="29"/>
      <c r="H2263" s="28"/>
      <c r="I2263" s="10"/>
      <c r="J2263" s="29"/>
      <c r="K2263" s="10"/>
      <c r="L2263" s="29"/>
      <c r="Q2263">
        <f>ROUND((Source!DN2008/100)*ROUND((ROUND((Source!AF2008*Source!AV2008*Source!I2008),2)),2), 2)</f>
        <v>0</v>
      </c>
      <c r="R2263">
        <f>Source!X2008</f>
        <v>0</v>
      </c>
      <c r="S2263">
        <f>ROUND((Source!DO2008/100)*ROUND((ROUND((Source!AF2008*Source!AV2008*Source!I2008),2)),2), 2)</f>
        <v>0</v>
      </c>
      <c r="T2263">
        <f>Source!Y2008</f>
        <v>0</v>
      </c>
      <c r="U2263">
        <f>ROUND((175/100)*ROUND((ROUND((Source!AE2008*Source!AV2008*Source!I2008),2)),2), 2)</f>
        <v>0</v>
      </c>
      <c r="V2263">
        <f>ROUND((160/100)*ROUND(ROUND((ROUND((Source!AE2008*Source!AV2008*Source!I2008),2)*Source!BS2008),2), 2), 2)</f>
        <v>0</v>
      </c>
    </row>
    <row r="2264" spans="1:27" ht="14.25" x14ac:dyDescent="0.2">
      <c r="A2264" s="34"/>
      <c r="B2264" s="34"/>
      <c r="C2264" s="34"/>
      <c r="D2264" s="34" t="s">
        <v>322</v>
      </c>
      <c r="E2264" s="35"/>
      <c r="F2264" s="36"/>
      <c r="G2264" s="37">
        <f>Source!AM2008</f>
        <v>46.75</v>
      </c>
      <c r="H2264" s="38" t="str">
        <f>Source!DE2008</f>
        <v/>
      </c>
      <c r="I2264" s="36">
        <f>Source!AV2008</f>
        <v>1</v>
      </c>
      <c r="J2264" s="37">
        <f>(ROUND((ROUND(((Source!ET2008)*Source!AV2008*Source!I2008),2)),2)+ROUND((ROUND(((Source!AE2008-(Source!EU2008))*Source!AV2008*Source!I2008),2)),2))</f>
        <v>2710.04</v>
      </c>
      <c r="K2264" s="36">
        <f>IF(Source!BB2008&lt;&gt; 0, Source!BB2008, 1)</f>
        <v>11.25</v>
      </c>
      <c r="L2264" s="37">
        <f>Source!Q2008</f>
        <v>30487.95</v>
      </c>
    </row>
    <row r="2265" spans="1:27" ht="15" x14ac:dyDescent="0.25">
      <c r="A2265" s="39"/>
      <c r="B2265" s="39"/>
      <c r="C2265" s="39"/>
      <c r="D2265" s="40" t="s">
        <v>319</v>
      </c>
      <c r="E2265" s="39"/>
      <c r="F2265" s="39"/>
      <c r="G2265" s="39"/>
      <c r="H2265" s="39"/>
      <c r="I2265" s="76">
        <f>J2264</f>
        <v>2710.04</v>
      </c>
      <c r="J2265" s="76"/>
      <c r="K2265" s="76">
        <f>L2264</f>
        <v>30487.95</v>
      </c>
      <c r="L2265" s="76"/>
      <c r="O2265" s="32">
        <f>J2264</f>
        <v>2710.04</v>
      </c>
      <c r="P2265" s="32">
        <f>L2264</f>
        <v>30487.95</v>
      </c>
      <c r="X2265">
        <f>IF(Source!BI2008&lt;=1,J2264-0, 0)</f>
        <v>0</v>
      </c>
      <c r="Y2265">
        <f>IF(Source!BI2008=2,J2264-0, 0)</f>
        <v>0</v>
      </c>
      <c r="Z2265">
        <f>IF(Source!BI2008=3,J2264-0, 0)</f>
        <v>0</v>
      </c>
      <c r="AA2265">
        <f>IF(Source!BI2008=4,J2264,0)</f>
        <v>2710.04</v>
      </c>
    </row>
    <row r="2267" spans="1:27" ht="28.5" x14ac:dyDescent="0.2">
      <c r="A2267" s="26">
        <v>2</v>
      </c>
      <c r="B2267" s="26">
        <v>2</v>
      </c>
      <c r="C2267" s="26" t="str">
        <f>Source!F2009</f>
        <v>15.1-1500-01</v>
      </c>
      <c r="D2267" s="26" t="s">
        <v>180</v>
      </c>
      <c r="E2267" s="27" t="str">
        <f>Source!H2009</f>
        <v>1 Т</v>
      </c>
      <c r="F2267" s="10">
        <f>Source!I2009</f>
        <v>57.968822000000003</v>
      </c>
      <c r="G2267" s="29"/>
      <c r="H2267" s="28"/>
      <c r="I2267" s="10"/>
      <c r="J2267" s="29"/>
      <c r="K2267" s="10"/>
      <c r="L2267" s="29"/>
      <c r="Q2267">
        <f>ROUND((Source!DN2009/100)*ROUND((ROUND((Source!AF2009*Source!AV2009*Source!I2009),2)),2), 2)</f>
        <v>0</v>
      </c>
      <c r="R2267">
        <f>Source!X2009</f>
        <v>0</v>
      </c>
      <c r="S2267">
        <f>ROUND((Source!DO2009/100)*ROUND((ROUND((Source!AF2009*Source!AV2009*Source!I2009),2)),2), 2)</f>
        <v>0</v>
      </c>
      <c r="T2267">
        <f>Source!Y2009</f>
        <v>0</v>
      </c>
      <c r="U2267">
        <f>ROUND((175/100)*ROUND((ROUND((Source!AE2009*Source!AV2009*Source!I2009),2)),2), 2)</f>
        <v>0</v>
      </c>
      <c r="V2267">
        <f>ROUND((160/100)*ROUND(ROUND((ROUND((Source!AE2009*Source!AV2009*Source!I2009),2)*Source!BS2009),2), 2), 2)</f>
        <v>0</v>
      </c>
    </row>
    <row r="2268" spans="1:27" ht="14.25" x14ac:dyDescent="0.2">
      <c r="A2268" s="34"/>
      <c r="B2268" s="34"/>
      <c r="C2268" s="34"/>
      <c r="D2268" s="34" t="s">
        <v>322</v>
      </c>
      <c r="E2268" s="35"/>
      <c r="F2268" s="36"/>
      <c r="G2268" s="37">
        <f>Source!AM2009</f>
        <v>31.67</v>
      </c>
      <c r="H2268" s="38" t="str">
        <f>Source!DE2009</f>
        <v/>
      </c>
      <c r="I2268" s="36">
        <f>Source!AV2009</f>
        <v>1</v>
      </c>
      <c r="J2268" s="37">
        <f>(ROUND((ROUND(((Source!ET2009)*Source!AV2009*Source!I2009),2)),2)+ROUND((ROUND(((Source!AE2009-(Source!EU2009))*Source!AV2009*Source!I2009),2)),2))</f>
        <v>1835.87</v>
      </c>
      <c r="K2268" s="36">
        <f>IF(Source!BB2009&lt;&gt; 0, Source!BB2009, 1)</f>
        <v>43.37</v>
      </c>
      <c r="L2268" s="37">
        <f>Source!Q2009</f>
        <v>79621.679999999993</v>
      </c>
    </row>
    <row r="2269" spans="1:27" ht="15" x14ac:dyDescent="0.25">
      <c r="A2269" s="39"/>
      <c r="B2269" s="39"/>
      <c r="C2269" s="39"/>
      <c r="D2269" s="40" t="s">
        <v>319</v>
      </c>
      <c r="E2269" s="39"/>
      <c r="F2269" s="39"/>
      <c r="G2269" s="39"/>
      <c r="H2269" s="39"/>
      <c r="I2269" s="76">
        <f>J2268</f>
        <v>1835.87</v>
      </c>
      <c r="J2269" s="76"/>
      <c r="K2269" s="76">
        <f>L2268</f>
        <v>79621.679999999993</v>
      </c>
      <c r="L2269" s="76"/>
      <c r="O2269" s="32">
        <f>J2268</f>
        <v>1835.87</v>
      </c>
      <c r="P2269" s="32">
        <f>L2268</f>
        <v>79621.679999999993</v>
      </c>
      <c r="X2269">
        <f>IF(Source!BI2009&lt;=1,J2268-0, 0)</f>
        <v>0</v>
      </c>
      <c r="Y2269">
        <f>IF(Source!BI2009=2,J2268-0, 0)</f>
        <v>0</v>
      </c>
      <c r="Z2269">
        <f>IF(Source!BI2009=3,J2268-0, 0)</f>
        <v>0</v>
      </c>
      <c r="AA2269">
        <f>IF(Source!BI2009=4,J2268,0)</f>
        <v>1835.87</v>
      </c>
    </row>
    <row r="2272" spans="1:27" ht="15" x14ac:dyDescent="0.25">
      <c r="A2272" s="81" t="str">
        <f>CONCATENATE("Итого по разделу: ",IF(Source!G2011&lt;&gt;"Новый раздел", Source!G2011, ""))</f>
        <v>Итого по разделу: Вывоз мусора</v>
      </c>
      <c r="B2272" s="81"/>
      <c r="C2272" s="81"/>
      <c r="D2272" s="81"/>
      <c r="E2272" s="81"/>
      <c r="F2272" s="81"/>
      <c r="G2272" s="81"/>
      <c r="H2272" s="81"/>
      <c r="I2272" s="79">
        <f>SUM(O2262:O2271)</f>
        <v>4545.91</v>
      </c>
      <c r="J2272" s="80"/>
      <c r="K2272" s="79">
        <f>SUM(P2262:P2271)</f>
        <v>110109.62999999999</v>
      </c>
      <c r="L2272" s="80"/>
    </row>
    <row r="2273" spans="1:38" hidden="1" x14ac:dyDescent="0.2">
      <c r="A2273" t="s">
        <v>320</v>
      </c>
      <c r="I2273">
        <f>SUM(AC2262:AC2272)</f>
        <v>0</v>
      </c>
      <c r="K2273">
        <f>SUM(AD2262:AD2272)</f>
        <v>0</v>
      </c>
    </row>
    <row r="2274" spans="1:38" hidden="1" x14ac:dyDescent="0.2">
      <c r="A2274" t="s">
        <v>321</v>
      </c>
      <c r="I2274">
        <f>SUM(AE2262:AE2273)</f>
        <v>0</v>
      </c>
      <c r="K2274">
        <f>SUM(AF2262:AF2273)</f>
        <v>0</v>
      </c>
    </row>
    <row r="2276" spans="1:38" ht="15" x14ac:dyDescent="0.25">
      <c r="A2276" s="81" t="str">
        <f>CONCATENATE("Итого по локальной смете: ",IF(Source!G2041&lt;&gt;"Новая локальная смета", Source!G2041, ""))</f>
        <v xml:space="preserve">Итого по локальной смете: </v>
      </c>
      <c r="B2276" s="81"/>
      <c r="C2276" s="81"/>
      <c r="D2276" s="81"/>
      <c r="E2276" s="81"/>
      <c r="F2276" s="81"/>
      <c r="G2276" s="81"/>
      <c r="H2276" s="81"/>
      <c r="I2276" s="79">
        <f>SUM(O45:O2275)</f>
        <v>601863.99999999965</v>
      </c>
      <c r="J2276" s="80"/>
      <c r="K2276" s="79">
        <f>SUM(P45:P2275)</f>
        <v>8089560.2299999921</v>
      </c>
      <c r="L2276" s="80"/>
    </row>
    <row r="2277" spans="1:38" hidden="1" x14ac:dyDescent="0.2">
      <c r="A2277" t="s">
        <v>320</v>
      </c>
      <c r="I2277">
        <f>SUM(AC45:AC2276)</f>
        <v>0</v>
      </c>
      <c r="K2277">
        <f>SUM(AD45:AD2276)</f>
        <v>0</v>
      </c>
    </row>
    <row r="2278" spans="1:38" hidden="1" x14ac:dyDescent="0.2">
      <c r="A2278" t="s">
        <v>321</v>
      </c>
      <c r="I2278">
        <f>SUM(AE45:AE2277)</f>
        <v>0</v>
      </c>
      <c r="K2278">
        <f>SUM(AF45:AF2277)</f>
        <v>0</v>
      </c>
    </row>
    <row r="2280" spans="1:38" ht="15" x14ac:dyDescent="0.25">
      <c r="A2280" s="81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  <c r="B2280" s="81"/>
      <c r="C2280" s="81"/>
      <c r="D2280" s="81"/>
      <c r="E2280" s="81"/>
      <c r="F2280" s="81"/>
      <c r="G2280" s="81"/>
      <c r="H2280" s="81"/>
      <c r="I2280" s="79">
        <f>SUM(O1:O2279)</f>
        <v>601863.99999999965</v>
      </c>
      <c r="J2280" s="80"/>
      <c r="K2280" s="79">
        <f>SUM(P1:P2279)</f>
        <v>8089560.2299999921</v>
      </c>
      <c r="L2280" s="80"/>
      <c r="AL2280" s="42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</row>
    <row r="2281" spans="1:38" hidden="1" x14ac:dyDescent="0.2">
      <c r="A2281" t="s">
        <v>320</v>
      </c>
      <c r="I2281">
        <f>SUM(AC1:AC2280)</f>
        <v>0</v>
      </c>
      <c r="K2281">
        <f>SUM(AD1:AD2280)</f>
        <v>0</v>
      </c>
    </row>
    <row r="2282" spans="1:38" hidden="1" x14ac:dyDescent="0.2">
      <c r="A2282" t="s">
        <v>321</v>
      </c>
      <c r="I2282">
        <f>SUM(AE1:AE2281)</f>
        <v>0</v>
      </c>
      <c r="K2282">
        <f>SUM(AF1:AF2281)</f>
        <v>0</v>
      </c>
    </row>
    <row r="2283" spans="1:38" ht="14.25" x14ac:dyDescent="0.2">
      <c r="D2283" s="82" t="str">
        <f>Source!H2100</f>
        <v>ВЗиС 0,4%</v>
      </c>
      <c r="E2283" s="82"/>
      <c r="F2283" s="82"/>
      <c r="G2283" s="82"/>
      <c r="H2283" s="82"/>
      <c r="I2283" s="82"/>
      <c r="J2283" s="82"/>
      <c r="K2283" s="83">
        <f>IF(Source!F2100=0, "", Source!F2100)</f>
        <v>31917.8</v>
      </c>
      <c r="L2283" s="83"/>
    </row>
    <row r="2284" spans="1:38" ht="14.25" x14ac:dyDescent="0.2">
      <c r="D2284" s="82" t="str">
        <f>Source!H2101</f>
        <v>Всего со ВЗиС</v>
      </c>
      <c r="E2284" s="82"/>
      <c r="F2284" s="82"/>
      <c r="G2284" s="82"/>
      <c r="H2284" s="82"/>
      <c r="I2284" s="82"/>
      <c r="J2284" s="82"/>
      <c r="K2284" s="83">
        <f>IF(Source!F2101=0, "", Source!F2101)</f>
        <v>8121478.0300000003</v>
      </c>
      <c r="L2284" s="83"/>
    </row>
    <row r="2285" spans="1:38" ht="14.25" x14ac:dyDescent="0.2">
      <c r="D2285" s="82" t="str">
        <f>Source!H2102</f>
        <v>НДС 20%</v>
      </c>
      <c r="E2285" s="82"/>
      <c r="F2285" s="82"/>
      <c r="G2285" s="82"/>
      <c r="H2285" s="82"/>
      <c r="I2285" s="82"/>
      <c r="J2285" s="82"/>
      <c r="K2285" s="83">
        <f>IF(Source!F2102=0, "", Source!F2102)</f>
        <v>1624295.61</v>
      </c>
      <c r="L2285" s="83"/>
    </row>
    <row r="2286" spans="1:38" ht="14.25" x14ac:dyDescent="0.2">
      <c r="D2286" s="82" t="str">
        <f>Source!H2103</f>
        <v>Итого с НДС 20%</v>
      </c>
      <c r="E2286" s="82"/>
      <c r="F2286" s="82"/>
      <c r="G2286" s="82"/>
      <c r="H2286" s="82"/>
      <c r="I2286" s="82"/>
      <c r="J2286" s="82"/>
      <c r="K2286" s="83">
        <f>IF(Source!F2103=0, "", Source!F2103)</f>
        <v>9745773.6400000006</v>
      </c>
      <c r="L2286" s="83"/>
    </row>
    <row r="2287" spans="1:38" ht="14.25" x14ac:dyDescent="0.2">
      <c r="D2287" s="82" t="str">
        <f>Source!H2104</f>
        <v>Тендерное снижение 0%</v>
      </c>
      <c r="E2287" s="82"/>
      <c r="F2287" s="82"/>
      <c r="G2287" s="82"/>
      <c r="H2287" s="82"/>
      <c r="I2287" s="82"/>
      <c r="J2287" s="82"/>
      <c r="K2287" s="83" t="str">
        <f>IF(Source!F2104=0, "", Source!F2104)</f>
        <v/>
      </c>
      <c r="L2287" s="83"/>
    </row>
    <row r="2288" spans="1:38" ht="14.25" x14ac:dyDescent="0.2">
      <c r="D2288" s="82" t="str">
        <f>Source!H2105</f>
        <v>Итого с тендерным снижением</v>
      </c>
      <c r="E2288" s="82"/>
      <c r="F2288" s="82"/>
      <c r="G2288" s="82"/>
      <c r="H2288" s="82"/>
      <c r="I2288" s="82"/>
      <c r="J2288" s="82"/>
      <c r="K2288" s="83">
        <f>IF(Source!F2105=0, "", Source!F2105)</f>
        <v>9745773.6400000006</v>
      </c>
      <c r="L2288" s="83"/>
    </row>
    <row r="2289" spans="1:12" ht="14.25" x14ac:dyDescent="0.2">
      <c r="D2289" s="82" t="str">
        <f>Source!H2106</f>
        <v>В том числе НДС 20%</v>
      </c>
      <c r="E2289" s="82"/>
      <c r="F2289" s="82"/>
      <c r="G2289" s="82"/>
      <c r="H2289" s="82"/>
      <c r="I2289" s="82"/>
      <c r="J2289" s="82"/>
      <c r="K2289" s="83">
        <f>IF(Source!F2106=0, "", Source!F2106)</f>
        <v>1624295.61</v>
      </c>
      <c r="L2289" s="83"/>
    </row>
    <row r="2290" spans="1:12" ht="14.25" x14ac:dyDescent="0.2">
      <c r="D2290" s="82" t="str">
        <f>Source!H2107</f>
        <v>Зачет аванса</v>
      </c>
      <c r="E2290" s="82"/>
      <c r="F2290" s="82"/>
      <c r="G2290" s="82"/>
      <c r="H2290" s="82"/>
      <c r="I2290" s="82"/>
      <c r="J2290" s="82"/>
      <c r="K2290" s="84" t="str">
        <f>IF(Source!F2107=0, "", Source!F2107)</f>
        <v/>
      </c>
      <c r="L2290" s="84"/>
    </row>
    <row r="2291" spans="1:12" ht="14.25" x14ac:dyDescent="0.2">
      <c r="D2291" s="82" t="str">
        <f>Source!H2108</f>
        <v>Итого за минусом аванса</v>
      </c>
      <c r="E2291" s="82"/>
      <c r="F2291" s="82"/>
      <c r="G2291" s="82"/>
      <c r="H2291" s="82"/>
      <c r="I2291" s="82"/>
      <c r="J2291" s="82"/>
      <c r="K2291" s="83">
        <f>IF(Source!F2108=0, "", Source!F2108)</f>
        <v>9745773.6400000006</v>
      </c>
      <c r="L2291" s="83"/>
    </row>
    <row r="2292" spans="1:12" ht="14.25" x14ac:dyDescent="0.2">
      <c r="D2292" s="82" t="str">
        <f>Source!H2109</f>
        <v>В том числе НДС  с учетом зачета аванса</v>
      </c>
      <c r="E2292" s="82"/>
      <c r="F2292" s="82"/>
      <c r="G2292" s="82"/>
      <c r="H2292" s="82"/>
      <c r="I2292" s="82"/>
      <c r="J2292" s="82"/>
      <c r="K2292" s="83">
        <f>IF(Source!F2109=0, "", Source!F2109)</f>
        <v>1624295.61</v>
      </c>
      <c r="L2292" s="83"/>
    </row>
    <row r="2293" spans="1:12" ht="14.25" x14ac:dyDescent="0.2">
      <c r="D2293" s="82" t="str">
        <f>Source!H2110</f>
        <v>Возвратные средства</v>
      </c>
      <c r="E2293" s="82"/>
      <c r="F2293" s="82"/>
      <c r="G2293" s="82"/>
      <c r="H2293" s="82"/>
      <c r="I2293" s="82"/>
      <c r="J2293" s="82"/>
      <c r="K2293" s="83" t="str">
        <f>IF(Source!F2110=0, "", Source!F2110)</f>
        <v/>
      </c>
      <c r="L2293" s="83"/>
    </row>
    <row r="2294" spans="1:12" ht="14.25" x14ac:dyDescent="0.2">
      <c r="D2294" s="82" t="str">
        <f>Source!H2111</f>
        <v>Всего к оплате  за минусом возвратных средств</v>
      </c>
      <c r="E2294" s="82"/>
      <c r="F2294" s="82"/>
      <c r="G2294" s="82"/>
      <c r="H2294" s="82"/>
      <c r="I2294" s="82"/>
      <c r="J2294" s="82"/>
      <c r="K2294" s="83">
        <f>IF(Source!F2111=0, "", Source!F2111)</f>
        <v>9745773.6400000006</v>
      </c>
      <c r="L2294" s="83"/>
    </row>
    <row r="2297" spans="1:12" ht="14.25" x14ac:dyDescent="0.2">
      <c r="A2297" s="11"/>
      <c r="B2297" s="85" t="s">
        <v>362</v>
      </c>
      <c r="C2297" s="85"/>
      <c r="D2297" s="43" t="str">
        <f>IF(Source!AM12&lt;&gt;"", Source!AM12," ")</f>
        <v xml:space="preserve"> </v>
      </c>
      <c r="E2297" s="43"/>
      <c r="F2297" s="43"/>
      <c r="G2297" s="43"/>
      <c r="H2297" s="43"/>
      <c r="I2297" s="68" t="str">
        <f>IF(Source!AL12&lt;&gt;"", Source!AL12," ")</f>
        <v xml:space="preserve"> </v>
      </c>
      <c r="J2297" s="68"/>
      <c r="K2297" s="68"/>
    </row>
    <row r="2298" spans="1:12" ht="14.25" x14ac:dyDescent="0.2">
      <c r="A2298" s="11"/>
      <c r="B2298" s="11"/>
      <c r="C2298" s="11"/>
      <c r="D2298" s="72" t="s">
        <v>328</v>
      </c>
      <c r="E2298" s="72"/>
      <c r="F2298" s="72"/>
      <c r="G2298" s="72"/>
      <c r="H2298" s="72"/>
      <c r="I2298" s="11"/>
      <c r="J2298" s="11"/>
      <c r="K2298" s="11"/>
    </row>
    <row r="2299" spans="1:12" ht="14.25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</row>
    <row r="2300" spans="1:12" ht="14.25" x14ac:dyDescent="0.2">
      <c r="A2300" s="11"/>
      <c r="B2300" s="85" t="s">
        <v>363</v>
      </c>
      <c r="C2300" s="85"/>
      <c r="D2300" s="43" t="str">
        <f>IF(Source!AI12&lt;&gt;"", Source!AI12," ")</f>
        <v xml:space="preserve"> </v>
      </c>
      <c r="E2300" s="43"/>
      <c r="F2300" s="43"/>
      <c r="G2300" s="43"/>
      <c r="H2300" s="43"/>
      <c r="I2300" s="68" t="str">
        <f>IF(Source!AH12&lt;&gt;"", Source!AH12," ")</f>
        <v xml:space="preserve"> </v>
      </c>
      <c r="J2300" s="68"/>
      <c r="K2300" s="68"/>
    </row>
    <row r="2301" spans="1:12" ht="14.25" x14ac:dyDescent="0.2">
      <c r="A2301" s="11"/>
      <c r="B2301" s="11"/>
      <c r="C2301" s="11"/>
      <c r="D2301" s="72" t="s">
        <v>328</v>
      </c>
      <c r="E2301" s="72"/>
      <c r="F2301" s="72"/>
      <c r="G2301" s="72"/>
      <c r="H2301" s="72"/>
      <c r="I2301" s="11"/>
      <c r="J2301" s="11"/>
      <c r="K2301" s="11"/>
    </row>
  </sheetData>
  <mergeCells count="639">
    <mergeCell ref="B2297:C2297"/>
    <mergeCell ref="I2297:K2297"/>
    <mergeCell ref="D2298:H2298"/>
    <mergeCell ref="B2300:C2300"/>
    <mergeCell ref="I2300:K2300"/>
    <mergeCell ref="D2301:H2301"/>
    <mergeCell ref="D2292:J2292"/>
    <mergeCell ref="K2292:L2292"/>
    <mergeCell ref="D2293:J2293"/>
    <mergeCell ref="K2293:L2293"/>
    <mergeCell ref="D2294:J2294"/>
    <mergeCell ref="K2294:L2294"/>
    <mergeCell ref="D2289:J2289"/>
    <mergeCell ref="K2289:L2289"/>
    <mergeCell ref="D2290:J2290"/>
    <mergeCell ref="K2290:L2290"/>
    <mergeCell ref="D2291:J2291"/>
    <mergeCell ref="K2291:L2291"/>
    <mergeCell ref="D2286:J2286"/>
    <mergeCell ref="K2286:L2286"/>
    <mergeCell ref="D2287:J2287"/>
    <mergeCell ref="K2287:L2287"/>
    <mergeCell ref="D2288:J2288"/>
    <mergeCell ref="K2288:L2288"/>
    <mergeCell ref="D2283:J2283"/>
    <mergeCell ref="K2283:L2283"/>
    <mergeCell ref="D2284:J2284"/>
    <mergeCell ref="K2284:L2284"/>
    <mergeCell ref="D2285:J2285"/>
    <mergeCell ref="K2285:L2285"/>
    <mergeCell ref="K2276:L2276"/>
    <mergeCell ref="I2276:J2276"/>
    <mergeCell ref="A2276:H2276"/>
    <mergeCell ref="K2280:L2280"/>
    <mergeCell ref="I2280:J2280"/>
    <mergeCell ref="A2280:H2280"/>
    <mergeCell ref="A2262:L2262"/>
    <mergeCell ref="K2265:L2265"/>
    <mergeCell ref="I2265:J2265"/>
    <mergeCell ref="K2269:L2269"/>
    <mergeCell ref="I2269:J2269"/>
    <mergeCell ref="K2272:L2272"/>
    <mergeCell ref="I2272:J2272"/>
    <mergeCell ref="A2272:H2272"/>
    <mergeCell ref="A2250:L2250"/>
    <mergeCell ref="K2255:L2255"/>
    <mergeCell ref="I2255:J2255"/>
    <mergeCell ref="K2258:L2258"/>
    <mergeCell ref="I2258:J2258"/>
    <mergeCell ref="A2258:H2258"/>
    <mergeCell ref="K2239:L2239"/>
    <mergeCell ref="I2239:J2239"/>
    <mergeCell ref="K2242:L2242"/>
    <mergeCell ref="I2242:J2242"/>
    <mergeCell ref="A2242:H2242"/>
    <mergeCell ref="K2246:L2246"/>
    <mergeCell ref="I2246:J2246"/>
    <mergeCell ref="A2246:H2246"/>
    <mergeCell ref="K2202:L2202"/>
    <mergeCell ref="I2202:J2202"/>
    <mergeCell ref="K2211:L2211"/>
    <mergeCell ref="I2211:J2211"/>
    <mergeCell ref="K2225:L2225"/>
    <mergeCell ref="I2225:J2225"/>
    <mergeCell ref="A2161:H2161"/>
    <mergeCell ref="A2165:L2165"/>
    <mergeCell ref="K2177:L2177"/>
    <mergeCell ref="I2177:J2177"/>
    <mergeCell ref="K2190:L2190"/>
    <mergeCell ref="I2190:J2190"/>
    <mergeCell ref="K2149:L2149"/>
    <mergeCell ref="I2149:J2149"/>
    <mergeCell ref="K2158:L2158"/>
    <mergeCell ref="I2158:J2158"/>
    <mergeCell ref="K2161:L2161"/>
    <mergeCell ref="I2161:J2161"/>
    <mergeCell ref="K2117:L2117"/>
    <mergeCell ref="I2117:J2117"/>
    <mergeCell ref="K2131:L2131"/>
    <mergeCell ref="I2131:J2131"/>
    <mergeCell ref="A2134:L2134"/>
    <mergeCell ref="K2142:L2142"/>
    <mergeCell ref="I2142:J2142"/>
    <mergeCell ref="K2082:L2082"/>
    <mergeCell ref="I2082:J2082"/>
    <mergeCell ref="K2094:L2094"/>
    <mergeCell ref="I2094:J2094"/>
    <mergeCell ref="K2103:L2103"/>
    <mergeCell ref="I2103:J2103"/>
    <mergeCell ref="A2049:H2049"/>
    <mergeCell ref="K2053:L2053"/>
    <mergeCell ref="I2053:J2053"/>
    <mergeCell ref="A2053:H2053"/>
    <mergeCell ref="A2057:L2057"/>
    <mergeCell ref="K2069:L2069"/>
    <mergeCell ref="I2069:J2069"/>
    <mergeCell ref="K2039:L2039"/>
    <mergeCell ref="I2039:J2039"/>
    <mergeCell ref="K2046:L2046"/>
    <mergeCell ref="I2046:J2046"/>
    <mergeCell ref="K2049:L2049"/>
    <mergeCell ref="I2049:J2049"/>
    <mergeCell ref="K2015:L2015"/>
    <mergeCell ref="I2015:J2015"/>
    <mergeCell ref="K2022:L2022"/>
    <mergeCell ref="I2022:J2022"/>
    <mergeCell ref="K2031:L2031"/>
    <mergeCell ref="I2031:J2031"/>
    <mergeCell ref="A1997:H1997"/>
    <mergeCell ref="K2001:L2001"/>
    <mergeCell ref="I2001:J2001"/>
    <mergeCell ref="A2001:H2001"/>
    <mergeCell ref="A2005:L2005"/>
    <mergeCell ref="A2007:L2007"/>
    <mergeCell ref="K1980:L1980"/>
    <mergeCell ref="I1980:J1980"/>
    <mergeCell ref="K1994:L1994"/>
    <mergeCell ref="I1994:J1994"/>
    <mergeCell ref="K1997:L1997"/>
    <mergeCell ref="I1997:J1997"/>
    <mergeCell ref="K1945:L1945"/>
    <mergeCell ref="I1945:J1945"/>
    <mergeCell ref="K1957:L1957"/>
    <mergeCell ref="I1957:J1957"/>
    <mergeCell ref="K1966:L1966"/>
    <mergeCell ref="I1966:J1966"/>
    <mergeCell ref="K1916:L1916"/>
    <mergeCell ref="I1916:J1916"/>
    <mergeCell ref="A1916:H1916"/>
    <mergeCell ref="A1920:L1920"/>
    <mergeCell ref="K1932:L1932"/>
    <mergeCell ref="I1932:J1932"/>
    <mergeCell ref="A1889:L1889"/>
    <mergeCell ref="K1897:L1897"/>
    <mergeCell ref="I1897:J1897"/>
    <mergeCell ref="K1904:L1904"/>
    <mergeCell ref="I1904:J1904"/>
    <mergeCell ref="K1913:L1913"/>
    <mergeCell ref="I1913:J1913"/>
    <mergeCell ref="K1858:L1858"/>
    <mergeCell ref="I1858:J1858"/>
    <mergeCell ref="K1872:L1872"/>
    <mergeCell ref="I1872:J1872"/>
    <mergeCell ref="K1886:L1886"/>
    <mergeCell ref="I1886:J1886"/>
    <mergeCell ref="A1812:L1812"/>
    <mergeCell ref="K1824:L1824"/>
    <mergeCell ref="I1824:J1824"/>
    <mergeCell ref="K1837:L1837"/>
    <mergeCell ref="I1837:J1837"/>
    <mergeCell ref="K1849:L1849"/>
    <mergeCell ref="I1849:J1849"/>
    <mergeCell ref="K1804:L1804"/>
    <mergeCell ref="I1804:J1804"/>
    <mergeCell ref="A1804:H1804"/>
    <mergeCell ref="K1808:L1808"/>
    <mergeCell ref="I1808:J1808"/>
    <mergeCell ref="A1808:H1808"/>
    <mergeCell ref="K1786:L1786"/>
    <mergeCell ref="I1786:J1786"/>
    <mergeCell ref="K1794:L1794"/>
    <mergeCell ref="I1794:J1794"/>
    <mergeCell ref="K1801:L1801"/>
    <mergeCell ref="I1801:J1801"/>
    <mergeCell ref="A1760:L1760"/>
    <mergeCell ref="A1762:L1762"/>
    <mergeCell ref="K1770:L1770"/>
    <mergeCell ref="I1770:J1770"/>
    <mergeCell ref="K1777:L1777"/>
    <mergeCell ref="I1777:J1777"/>
    <mergeCell ref="K1749:L1749"/>
    <mergeCell ref="I1749:J1749"/>
    <mergeCell ref="K1752:L1752"/>
    <mergeCell ref="I1752:J1752"/>
    <mergeCell ref="A1752:H1752"/>
    <mergeCell ref="K1756:L1756"/>
    <mergeCell ref="I1756:J1756"/>
    <mergeCell ref="A1756:H1756"/>
    <mergeCell ref="K1712:L1712"/>
    <mergeCell ref="I1712:J1712"/>
    <mergeCell ref="K1721:L1721"/>
    <mergeCell ref="I1721:J1721"/>
    <mergeCell ref="K1735:L1735"/>
    <mergeCell ref="I1735:J1735"/>
    <mergeCell ref="A1671:H1671"/>
    <mergeCell ref="A1675:L1675"/>
    <mergeCell ref="K1687:L1687"/>
    <mergeCell ref="I1687:J1687"/>
    <mergeCell ref="K1700:L1700"/>
    <mergeCell ref="I1700:J1700"/>
    <mergeCell ref="K1659:L1659"/>
    <mergeCell ref="I1659:J1659"/>
    <mergeCell ref="K1668:L1668"/>
    <mergeCell ref="I1668:J1668"/>
    <mergeCell ref="K1671:L1671"/>
    <mergeCell ref="I1671:J1671"/>
    <mergeCell ref="K1627:L1627"/>
    <mergeCell ref="I1627:J1627"/>
    <mergeCell ref="K1641:L1641"/>
    <mergeCell ref="I1641:J1641"/>
    <mergeCell ref="A1644:L1644"/>
    <mergeCell ref="K1652:L1652"/>
    <mergeCell ref="I1652:J1652"/>
    <mergeCell ref="K1592:L1592"/>
    <mergeCell ref="I1592:J1592"/>
    <mergeCell ref="K1604:L1604"/>
    <mergeCell ref="I1604:J1604"/>
    <mergeCell ref="K1613:L1613"/>
    <mergeCell ref="I1613:J1613"/>
    <mergeCell ref="A1559:H1559"/>
    <mergeCell ref="K1563:L1563"/>
    <mergeCell ref="I1563:J1563"/>
    <mergeCell ref="A1563:H1563"/>
    <mergeCell ref="A1567:L1567"/>
    <mergeCell ref="K1579:L1579"/>
    <mergeCell ref="I1579:J1579"/>
    <mergeCell ref="K1549:L1549"/>
    <mergeCell ref="I1549:J1549"/>
    <mergeCell ref="K1556:L1556"/>
    <mergeCell ref="I1556:J1556"/>
    <mergeCell ref="K1559:L1559"/>
    <mergeCell ref="I1559:J1559"/>
    <mergeCell ref="K1525:L1525"/>
    <mergeCell ref="I1525:J1525"/>
    <mergeCell ref="K1532:L1532"/>
    <mergeCell ref="I1532:J1532"/>
    <mergeCell ref="K1541:L1541"/>
    <mergeCell ref="I1541:J1541"/>
    <mergeCell ref="A1507:H1507"/>
    <mergeCell ref="K1511:L1511"/>
    <mergeCell ref="I1511:J1511"/>
    <mergeCell ref="A1511:H1511"/>
    <mergeCell ref="A1515:L1515"/>
    <mergeCell ref="A1517:L1517"/>
    <mergeCell ref="K1490:L1490"/>
    <mergeCell ref="I1490:J1490"/>
    <mergeCell ref="K1504:L1504"/>
    <mergeCell ref="I1504:J1504"/>
    <mergeCell ref="K1507:L1507"/>
    <mergeCell ref="I1507:J1507"/>
    <mergeCell ref="K1455:L1455"/>
    <mergeCell ref="I1455:J1455"/>
    <mergeCell ref="K1467:L1467"/>
    <mergeCell ref="I1467:J1467"/>
    <mergeCell ref="K1476:L1476"/>
    <mergeCell ref="I1476:J1476"/>
    <mergeCell ref="K1426:L1426"/>
    <mergeCell ref="I1426:J1426"/>
    <mergeCell ref="A1426:H1426"/>
    <mergeCell ref="A1430:L1430"/>
    <mergeCell ref="K1442:L1442"/>
    <mergeCell ref="I1442:J1442"/>
    <mergeCell ref="A1399:L1399"/>
    <mergeCell ref="K1407:L1407"/>
    <mergeCell ref="I1407:J1407"/>
    <mergeCell ref="K1414:L1414"/>
    <mergeCell ref="I1414:J1414"/>
    <mergeCell ref="K1423:L1423"/>
    <mergeCell ref="I1423:J1423"/>
    <mergeCell ref="K1368:L1368"/>
    <mergeCell ref="I1368:J1368"/>
    <mergeCell ref="K1382:L1382"/>
    <mergeCell ref="I1382:J1382"/>
    <mergeCell ref="K1396:L1396"/>
    <mergeCell ref="I1396:J1396"/>
    <mergeCell ref="A1322:L1322"/>
    <mergeCell ref="K1334:L1334"/>
    <mergeCell ref="I1334:J1334"/>
    <mergeCell ref="K1347:L1347"/>
    <mergeCell ref="I1347:J1347"/>
    <mergeCell ref="K1359:L1359"/>
    <mergeCell ref="I1359:J1359"/>
    <mergeCell ref="K1314:L1314"/>
    <mergeCell ref="I1314:J1314"/>
    <mergeCell ref="A1314:H1314"/>
    <mergeCell ref="K1318:L1318"/>
    <mergeCell ref="I1318:J1318"/>
    <mergeCell ref="A1318:H1318"/>
    <mergeCell ref="K1296:L1296"/>
    <mergeCell ref="I1296:J1296"/>
    <mergeCell ref="K1304:L1304"/>
    <mergeCell ref="I1304:J1304"/>
    <mergeCell ref="K1311:L1311"/>
    <mergeCell ref="I1311:J1311"/>
    <mergeCell ref="A1270:L1270"/>
    <mergeCell ref="A1272:L1272"/>
    <mergeCell ref="K1280:L1280"/>
    <mergeCell ref="I1280:J1280"/>
    <mergeCell ref="K1287:L1287"/>
    <mergeCell ref="I1287:J1287"/>
    <mergeCell ref="K1259:L1259"/>
    <mergeCell ref="I1259:J1259"/>
    <mergeCell ref="K1262:L1262"/>
    <mergeCell ref="I1262:J1262"/>
    <mergeCell ref="A1262:H1262"/>
    <mergeCell ref="K1266:L1266"/>
    <mergeCell ref="I1266:J1266"/>
    <mergeCell ref="A1266:H1266"/>
    <mergeCell ref="K1222:L1222"/>
    <mergeCell ref="I1222:J1222"/>
    <mergeCell ref="K1231:L1231"/>
    <mergeCell ref="I1231:J1231"/>
    <mergeCell ref="K1245:L1245"/>
    <mergeCell ref="I1245:J1245"/>
    <mergeCell ref="A1181:H1181"/>
    <mergeCell ref="A1185:L1185"/>
    <mergeCell ref="K1197:L1197"/>
    <mergeCell ref="I1197:J1197"/>
    <mergeCell ref="K1210:L1210"/>
    <mergeCell ref="I1210:J1210"/>
    <mergeCell ref="K1169:L1169"/>
    <mergeCell ref="I1169:J1169"/>
    <mergeCell ref="K1178:L1178"/>
    <mergeCell ref="I1178:J1178"/>
    <mergeCell ref="K1181:L1181"/>
    <mergeCell ref="I1181:J1181"/>
    <mergeCell ref="K1137:L1137"/>
    <mergeCell ref="I1137:J1137"/>
    <mergeCell ref="K1151:L1151"/>
    <mergeCell ref="I1151:J1151"/>
    <mergeCell ref="A1154:L1154"/>
    <mergeCell ref="K1162:L1162"/>
    <mergeCell ref="I1162:J1162"/>
    <mergeCell ref="K1102:L1102"/>
    <mergeCell ref="I1102:J1102"/>
    <mergeCell ref="K1114:L1114"/>
    <mergeCell ref="I1114:J1114"/>
    <mergeCell ref="K1123:L1123"/>
    <mergeCell ref="I1123:J1123"/>
    <mergeCell ref="A1069:H1069"/>
    <mergeCell ref="K1073:L1073"/>
    <mergeCell ref="I1073:J1073"/>
    <mergeCell ref="A1073:H1073"/>
    <mergeCell ref="A1077:L1077"/>
    <mergeCell ref="K1089:L1089"/>
    <mergeCell ref="I1089:J1089"/>
    <mergeCell ref="K1059:L1059"/>
    <mergeCell ref="I1059:J1059"/>
    <mergeCell ref="K1066:L1066"/>
    <mergeCell ref="I1066:J1066"/>
    <mergeCell ref="K1069:L1069"/>
    <mergeCell ref="I1069:J1069"/>
    <mergeCell ref="K1035:L1035"/>
    <mergeCell ref="I1035:J1035"/>
    <mergeCell ref="K1042:L1042"/>
    <mergeCell ref="I1042:J1042"/>
    <mergeCell ref="K1051:L1051"/>
    <mergeCell ref="I1051:J1051"/>
    <mergeCell ref="A1017:H1017"/>
    <mergeCell ref="K1021:L1021"/>
    <mergeCell ref="I1021:J1021"/>
    <mergeCell ref="A1021:H1021"/>
    <mergeCell ref="A1025:L1025"/>
    <mergeCell ref="A1027:L1027"/>
    <mergeCell ref="K1000:L1000"/>
    <mergeCell ref="I1000:J1000"/>
    <mergeCell ref="K1014:L1014"/>
    <mergeCell ref="I1014:J1014"/>
    <mergeCell ref="K1017:L1017"/>
    <mergeCell ref="I1017:J1017"/>
    <mergeCell ref="K965:L965"/>
    <mergeCell ref="I965:J965"/>
    <mergeCell ref="K977:L977"/>
    <mergeCell ref="I977:J977"/>
    <mergeCell ref="K986:L986"/>
    <mergeCell ref="I986:J986"/>
    <mergeCell ref="K936:L936"/>
    <mergeCell ref="I936:J936"/>
    <mergeCell ref="A936:H936"/>
    <mergeCell ref="A940:L940"/>
    <mergeCell ref="K952:L952"/>
    <mergeCell ref="I952:J952"/>
    <mergeCell ref="A909:L909"/>
    <mergeCell ref="K917:L917"/>
    <mergeCell ref="I917:J917"/>
    <mergeCell ref="K924:L924"/>
    <mergeCell ref="I924:J924"/>
    <mergeCell ref="K933:L933"/>
    <mergeCell ref="I933:J933"/>
    <mergeCell ref="K878:L878"/>
    <mergeCell ref="I878:J878"/>
    <mergeCell ref="K892:L892"/>
    <mergeCell ref="I892:J892"/>
    <mergeCell ref="K906:L906"/>
    <mergeCell ref="I906:J906"/>
    <mergeCell ref="A832:L832"/>
    <mergeCell ref="K844:L844"/>
    <mergeCell ref="I844:J844"/>
    <mergeCell ref="K857:L857"/>
    <mergeCell ref="I857:J857"/>
    <mergeCell ref="K869:L869"/>
    <mergeCell ref="I869:J869"/>
    <mergeCell ref="K824:L824"/>
    <mergeCell ref="I824:J824"/>
    <mergeCell ref="A824:H824"/>
    <mergeCell ref="K828:L828"/>
    <mergeCell ref="I828:J828"/>
    <mergeCell ref="A828:H828"/>
    <mergeCell ref="K806:L806"/>
    <mergeCell ref="I806:J806"/>
    <mergeCell ref="K814:L814"/>
    <mergeCell ref="I814:J814"/>
    <mergeCell ref="K821:L821"/>
    <mergeCell ref="I821:J821"/>
    <mergeCell ref="A780:L780"/>
    <mergeCell ref="A782:L782"/>
    <mergeCell ref="K790:L790"/>
    <mergeCell ref="I790:J790"/>
    <mergeCell ref="K797:L797"/>
    <mergeCell ref="I797:J797"/>
    <mergeCell ref="K769:L769"/>
    <mergeCell ref="I769:J769"/>
    <mergeCell ref="K772:L772"/>
    <mergeCell ref="I772:J772"/>
    <mergeCell ref="A772:H772"/>
    <mergeCell ref="K776:L776"/>
    <mergeCell ref="I776:J776"/>
    <mergeCell ref="A776:H776"/>
    <mergeCell ref="K732:L732"/>
    <mergeCell ref="I732:J732"/>
    <mergeCell ref="K741:L741"/>
    <mergeCell ref="I741:J741"/>
    <mergeCell ref="K755:L755"/>
    <mergeCell ref="I755:J755"/>
    <mergeCell ref="A691:H691"/>
    <mergeCell ref="A695:L695"/>
    <mergeCell ref="K707:L707"/>
    <mergeCell ref="I707:J707"/>
    <mergeCell ref="K720:L720"/>
    <mergeCell ref="I720:J720"/>
    <mergeCell ref="K679:L679"/>
    <mergeCell ref="I679:J679"/>
    <mergeCell ref="K688:L688"/>
    <mergeCell ref="I688:J688"/>
    <mergeCell ref="K691:L691"/>
    <mergeCell ref="I691:J691"/>
    <mergeCell ref="K647:L647"/>
    <mergeCell ref="I647:J647"/>
    <mergeCell ref="K661:L661"/>
    <mergeCell ref="I661:J661"/>
    <mergeCell ref="A664:L664"/>
    <mergeCell ref="K672:L672"/>
    <mergeCell ref="I672:J672"/>
    <mergeCell ref="K612:L612"/>
    <mergeCell ref="I612:J612"/>
    <mergeCell ref="K624:L624"/>
    <mergeCell ref="I624:J624"/>
    <mergeCell ref="K633:L633"/>
    <mergeCell ref="I633:J633"/>
    <mergeCell ref="A579:H579"/>
    <mergeCell ref="K583:L583"/>
    <mergeCell ref="I583:J583"/>
    <mergeCell ref="A583:H583"/>
    <mergeCell ref="A587:L587"/>
    <mergeCell ref="K599:L599"/>
    <mergeCell ref="I599:J599"/>
    <mergeCell ref="K569:L569"/>
    <mergeCell ref="I569:J569"/>
    <mergeCell ref="K576:L576"/>
    <mergeCell ref="I576:J576"/>
    <mergeCell ref="K579:L579"/>
    <mergeCell ref="I579:J579"/>
    <mergeCell ref="K545:L545"/>
    <mergeCell ref="I545:J545"/>
    <mergeCell ref="K552:L552"/>
    <mergeCell ref="I552:J552"/>
    <mergeCell ref="K561:L561"/>
    <mergeCell ref="I561:J561"/>
    <mergeCell ref="A527:H527"/>
    <mergeCell ref="K531:L531"/>
    <mergeCell ref="I531:J531"/>
    <mergeCell ref="A531:H531"/>
    <mergeCell ref="A535:L535"/>
    <mergeCell ref="A537:L537"/>
    <mergeCell ref="K510:L510"/>
    <mergeCell ref="I510:J510"/>
    <mergeCell ref="K524:L524"/>
    <mergeCell ref="I524:J524"/>
    <mergeCell ref="K527:L527"/>
    <mergeCell ref="I527:J527"/>
    <mergeCell ref="K476:L476"/>
    <mergeCell ref="I476:J476"/>
    <mergeCell ref="K488:L488"/>
    <mergeCell ref="I488:J488"/>
    <mergeCell ref="K497:L497"/>
    <mergeCell ref="I497:J497"/>
    <mergeCell ref="K447:L447"/>
    <mergeCell ref="I447:J447"/>
    <mergeCell ref="A447:H447"/>
    <mergeCell ref="A451:L451"/>
    <mergeCell ref="K463:L463"/>
    <mergeCell ref="I463:J463"/>
    <mergeCell ref="A420:L420"/>
    <mergeCell ref="K428:L428"/>
    <mergeCell ref="I428:J428"/>
    <mergeCell ref="K435:L435"/>
    <mergeCell ref="I435:J435"/>
    <mergeCell ref="K444:L444"/>
    <mergeCell ref="I444:J444"/>
    <mergeCell ref="K390:L390"/>
    <mergeCell ref="I390:J390"/>
    <mergeCell ref="K403:L403"/>
    <mergeCell ref="I403:J403"/>
    <mergeCell ref="K417:L417"/>
    <mergeCell ref="I417:J417"/>
    <mergeCell ref="A344:L344"/>
    <mergeCell ref="K356:L356"/>
    <mergeCell ref="I356:J356"/>
    <mergeCell ref="K369:L369"/>
    <mergeCell ref="I369:J369"/>
    <mergeCell ref="K381:L381"/>
    <mergeCell ref="I381:J381"/>
    <mergeCell ref="K333:L333"/>
    <mergeCell ref="I333:J333"/>
    <mergeCell ref="K336:L336"/>
    <mergeCell ref="I336:J336"/>
    <mergeCell ref="A336:H336"/>
    <mergeCell ref="K340:L340"/>
    <mergeCell ref="I340:J340"/>
    <mergeCell ref="A340:H340"/>
    <mergeCell ref="K309:L309"/>
    <mergeCell ref="I309:J309"/>
    <mergeCell ref="K318:L318"/>
    <mergeCell ref="I318:J318"/>
    <mergeCell ref="K326:L326"/>
    <mergeCell ref="I326:J326"/>
    <mergeCell ref="K288:L288"/>
    <mergeCell ref="I288:J288"/>
    <mergeCell ref="A288:H288"/>
    <mergeCell ref="A292:L292"/>
    <mergeCell ref="A294:L294"/>
    <mergeCell ref="K302:L302"/>
    <mergeCell ref="I302:J302"/>
    <mergeCell ref="K257:L257"/>
    <mergeCell ref="I257:J257"/>
    <mergeCell ref="K271:L271"/>
    <mergeCell ref="I271:J271"/>
    <mergeCell ref="K285:L285"/>
    <mergeCell ref="I285:J285"/>
    <mergeCell ref="A211:L211"/>
    <mergeCell ref="K223:L223"/>
    <mergeCell ref="I223:J223"/>
    <mergeCell ref="K236:L236"/>
    <mergeCell ref="I236:J236"/>
    <mergeCell ref="K248:L248"/>
    <mergeCell ref="I248:J248"/>
    <mergeCell ref="K203:L203"/>
    <mergeCell ref="I203:J203"/>
    <mergeCell ref="A203:H203"/>
    <mergeCell ref="K207:L207"/>
    <mergeCell ref="I207:J207"/>
    <mergeCell ref="A207:H207"/>
    <mergeCell ref="A176:L176"/>
    <mergeCell ref="K184:L184"/>
    <mergeCell ref="I184:J184"/>
    <mergeCell ref="K191:L191"/>
    <mergeCell ref="I191:J191"/>
    <mergeCell ref="K200:L200"/>
    <mergeCell ref="I200:J200"/>
    <mergeCell ref="K145:L145"/>
    <mergeCell ref="I145:J145"/>
    <mergeCell ref="K159:L159"/>
    <mergeCell ref="I159:J159"/>
    <mergeCell ref="K173:L173"/>
    <mergeCell ref="I173:J173"/>
    <mergeCell ref="A99:L99"/>
    <mergeCell ref="K111:L111"/>
    <mergeCell ref="I111:J111"/>
    <mergeCell ref="K124:L124"/>
    <mergeCell ref="I124:J124"/>
    <mergeCell ref="K136:L136"/>
    <mergeCell ref="I136:J136"/>
    <mergeCell ref="K91:L91"/>
    <mergeCell ref="I91:J91"/>
    <mergeCell ref="A91:H91"/>
    <mergeCell ref="K95:L95"/>
    <mergeCell ref="I95:J95"/>
    <mergeCell ref="A95:H95"/>
    <mergeCell ref="K73:L73"/>
    <mergeCell ref="I73:J73"/>
    <mergeCell ref="K81:L81"/>
    <mergeCell ref="I81:J81"/>
    <mergeCell ref="K88:L88"/>
    <mergeCell ref="I88:J88"/>
    <mergeCell ref="A45:L45"/>
    <mergeCell ref="A47:L47"/>
    <mergeCell ref="A49:L49"/>
    <mergeCell ref="K57:L57"/>
    <mergeCell ref="I57:J57"/>
    <mergeCell ref="K64:L64"/>
    <mergeCell ref="I64:J64"/>
    <mergeCell ref="I35:I42"/>
    <mergeCell ref="J35:J42"/>
    <mergeCell ref="K35:K42"/>
    <mergeCell ref="L35:L42"/>
    <mergeCell ref="A37:A42"/>
    <mergeCell ref="B37:B42"/>
    <mergeCell ref="A30:L30"/>
    <mergeCell ref="H32:I32"/>
    <mergeCell ref="A34:L34"/>
    <mergeCell ref="A35:B36"/>
    <mergeCell ref="C35:C42"/>
    <mergeCell ref="D35:D42"/>
    <mergeCell ref="E35:E42"/>
    <mergeCell ref="F35:F42"/>
    <mergeCell ref="G35:G42"/>
    <mergeCell ref="H35:H42"/>
    <mergeCell ref="H22:I22"/>
    <mergeCell ref="J22:L22"/>
    <mergeCell ref="G24:G26"/>
    <mergeCell ref="H24:H26"/>
    <mergeCell ref="I24:J25"/>
    <mergeCell ref="A29:L29"/>
    <mergeCell ref="C18:H18"/>
    <mergeCell ref="G19:I19"/>
    <mergeCell ref="J19:L19"/>
    <mergeCell ref="G20:H20"/>
    <mergeCell ref="J20:L20"/>
    <mergeCell ref="J21:L21"/>
    <mergeCell ref="C16:H16"/>
    <mergeCell ref="J16:L17"/>
    <mergeCell ref="C17:H17"/>
    <mergeCell ref="J8:L9"/>
    <mergeCell ref="C9:H9"/>
    <mergeCell ref="C10:H10"/>
    <mergeCell ref="J10:L11"/>
    <mergeCell ref="C11:H11"/>
    <mergeCell ref="C12:H12"/>
    <mergeCell ref="J12:L13"/>
    <mergeCell ref="C13:H13"/>
    <mergeCell ref="I2:L2"/>
    <mergeCell ref="I3:L3"/>
    <mergeCell ref="I4:L4"/>
    <mergeCell ref="J6:L6"/>
    <mergeCell ref="H7:I7"/>
    <mergeCell ref="J7:L7"/>
    <mergeCell ref="C14:H14"/>
    <mergeCell ref="J14:L15"/>
    <mergeCell ref="C15:H15"/>
  </mergeCells>
  <pageMargins left="0.4" right="0.2" top="0.2" bottom="0.4" header="0.2" footer="0.2"/>
  <pageSetup paperSize="9" scale="67" fitToHeight="0" orientation="portrait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290"/>
  <sheetViews>
    <sheetView zoomScaleNormal="100" workbookViewId="0"/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4" width="11.7109375" customWidth="1"/>
    <col min="5" max="5" width="11.28515625" bestFit="1" customWidth="1"/>
    <col min="6" max="6" width="9" bestFit="1" customWidth="1"/>
    <col min="7" max="7" width="8.5703125" bestFit="1" customWidth="1"/>
    <col min="8" max="8" width="9.85546875" bestFit="1" customWidth="1"/>
    <col min="9" max="9" width="10.140625" bestFit="1" customWidth="1"/>
    <col min="10" max="10" width="11.28515625" bestFit="1" customWidth="1"/>
    <col min="11" max="11" width="12.42578125" bestFit="1" customWidth="1"/>
    <col min="14" max="36" width="0" hidden="1" customWidth="1"/>
    <col min="37" max="37" width="129.7109375" hidden="1" customWidth="1"/>
    <col min="38" max="38" width="96" hidden="1" customWidth="1"/>
    <col min="39" max="42" width="0" hidden="1" customWidth="1"/>
  </cols>
  <sheetData>
    <row r="1" spans="1:11" x14ac:dyDescent="0.2">
      <c r="A1" s="9" t="str">
        <f>Source!B1</f>
        <v>Smeta.RU  (495) 974-1589</v>
      </c>
    </row>
    <row r="2" spans="1:11" ht="14.25" x14ac:dyDescent="0.2">
      <c r="A2" s="17"/>
      <c r="B2" s="17"/>
      <c r="C2" s="17"/>
      <c r="D2" s="17"/>
      <c r="E2" s="17"/>
      <c r="F2" s="17"/>
      <c r="G2" s="17"/>
      <c r="H2" s="17"/>
      <c r="I2" s="17"/>
      <c r="J2" s="70" t="s">
        <v>287</v>
      </c>
      <c r="K2" s="70"/>
    </row>
    <row r="3" spans="1:11" ht="16.5" x14ac:dyDescent="0.25">
      <c r="A3" s="12"/>
      <c r="B3" s="74" t="s">
        <v>285</v>
      </c>
      <c r="C3" s="74"/>
      <c r="D3" s="74"/>
      <c r="E3" s="74"/>
      <c r="F3" s="11"/>
      <c r="G3" s="74" t="s">
        <v>286</v>
      </c>
      <c r="H3" s="74"/>
      <c r="I3" s="74"/>
      <c r="J3" s="74"/>
      <c r="K3" s="74"/>
    </row>
    <row r="4" spans="1:11" ht="14.25" x14ac:dyDescent="0.2">
      <c r="A4" s="11"/>
      <c r="B4" s="68"/>
      <c r="C4" s="68"/>
      <c r="D4" s="68"/>
      <c r="E4" s="68"/>
      <c r="F4" s="11"/>
      <c r="G4" s="68"/>
      <c r="H4" s="68"/>
      <c r="I4" s="68"/>
      <c r="J4" s="68"/>
      <c r="K4" s="68"/>
    </row>
    <row r="5" spans="1:11" ht="14.25" x14ac:dyDescent="0.2">
      <c r="A5" s="13"/>
      <c r="B5" s="13"/>
      <c r="C5" s="14"/>
      <c r="D5" s="14"/>
      <c r="E5" s="14"/>
      <c r="F5" s="11"/>
      <c r="G5" s="15"/>
      <c r="H5" s="14"/>
      <c r="I5" s="14"/>
      <c r="J5" s="14"/>
      <c r="K5" s="15"/>
    </row>
    <row r="6" spans="1:11" ht="14.25" x14ac:dyDescent="0.2">
      <c r="A6" s="15"/>
      <c r="B6" s="68" t="str">
        <f>CONCATENATE("______________________ ", IF(Source!AL12&lt;&gt;"", Source!AL12, ""))</f>
        <v xml:space="preserve">______________________ </v>
      </c>
      <c r="C6" s="68"/>
      <c r="D6" s="68"/>
      <c r="E6" s="68"/>
      <c r="F6" s="11"/>
      <c r="G6" s="68" t="str">
        <f>CONCATENATE("______________________ ", IF(Source!AH12&lt;&gt;"", Source!AH12, ""))</f>
        <v xml:space="preserve">______________________ </v>
      </c>
      <c r="H6" s="68"/>
      <c r="I6" s="68"/>
      <c r="J6" s="68"/>
      <c r="K6" s="68"/>
    </row>
    <row r="7" spans="1:11" ht="14.25" x14ac:dyDescent="0.2">
      <c r="A7" s="16"/>
      <c r="B7" s="69" t="s">
        <v>288</v>
      </c>
      <c r="C7" s="69"/>
      <c r="D7" s="69"/>
      <c r="E7" s="69"/>
      <c r="F7" s="11"/>
      <c r="G7" s="69" t="s">
        <v>288</v>
      </c>
      <c r="H7" s="69"/>
      <c r="I7" s="69"/>
      <c r="J7" s="69"/>
      <c r="K7" s="69"/>
    </row>
    <row r="9" spans="1:11" ht="14.25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5.75" x14ac:dyDescent="0.25">
      <c r="A10" s="114" t="str">
        <f>IF(Source!G12&lt;&gt;"Новый объект", Source!G12, "")</f>
        <v>М.О. г. Красногорск, Красногорский бульвар, д. 17    Ремонт  крыши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</row>
    <row r="11" spans="1:11" x14ac:dyDescent="0.2">
      <c r="A11" s="110" t="s">
        <v>289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</row>
    <row r="12" spans="1:11" ht="14.25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5.75" x14ac:dyDescent="0.25">
      <c r="A13" s="114" t="str">
        <f>CONCATENATE( "ЛОКАЛЬНАЯ СМЕТА № ",IF(Source!F20&lt;&gt;"Новая локальная смета", Source!F20, ""))</f>
        <v xml:space="preserve">ЛОКАЛЬНАЯ СМЕТА № 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</row>
    <row r="14" spans="1:11" ht="14.25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8" x14ac:dyDescent="0.25">
      <c r="A15" s="113" t="str">
        <f>IF(Source!G20&lt;&gt;"Новая локальная смета", Source!G20, "")</f>
        <v/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</row>
    <row r="16" spans="1:11" x14ac:dyDescent="0.2">
      <c r="A16" s="64" t="s">
        <v>290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</row>
    <row r="17" spans="1:37" ht="14.25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37" ht="14.25" x14ac:dyDescent="0.2">
      <c r="A18" s="112" t="str">
        <f>CONCATENATE( "Основание: чертежи № ", Source!J20)</f>
        <v xml:space="preserve">Основание: чертежи № 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</row>
    <row r="19" spans="1:37" ht="14.25" x14ac:dyDescent="0.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</row>
    <row r="20" spans="1:37" ht="57" x14ac:dyDescent="0.2">
      <c r="A20" s="11"/>
      <c r="B20" s="11"/>
      <c r="C20" s="11"/>
      <c r="D20" s="11"/>
      <c r="E20" s="11"/>
      <c r="F20" s="11"/>
      <c r="G20" s="11"/>
      <c r="H20" s="11"/>
      <c r="I20" s="19" t="s">
        <v>291</v>
      </c>
      <c r="J20" s="19" t="s">
        <v>292</v>
      </c>
      <c r="K20" s="11"/>
    </row>
    <row r="21" spans="1:37" ht="15" x14ac:dyDescent="0.25">
      <c r="A21" s="11"/>
      <c r="B21" s="11"/>
      <c r="C21" s="11"/>
      <c r="D21" s="11"/>
      <c r="E21" s="67" t="s">
        <v>293</v>
      </c>
      <c r="F21" s="67"/>
      <c r="G21" s="67"/>
      <c r="H21" s="67"/>
      <c r="I21" s="20">
        <f>SUM(O35:O2267)/1000</f>
        <v>601.86399999999969</v>
      </c>
      <c r="J21" s="20">
        <f>(Source!F2069/1000)</f>
        <v>8089.56023</v>
      </c>
      <c r="K21" s="21" t="s">
        <v>326</v>
      </c>
    </row>
    <row r="22" spans="1:37" ht="14.25" x14ac:dyDescent="0.2">
      <c r="A22" s="11"/>
      <c r="B22" s="11"/>
      <c r="C22" s="11"/>
      <c r="D22" s="11"/>
      <c r="E22" s="68" t="s">
        <v>137</v>
      </c>
      <c r="F22" s="68"/>
      <c r="G22" s="68"/>
      <c r="H22" s="68"/>
      <c r="I22" s="22">
        <f>SUM(X35:X2267)/1000</f>
        <v>597.31808999999919</v>
      </c>
      <c r="J22" s="22">
        <f>(Source!F2058)/1000</f>
        <v>7979.4505999999992</v>
      </c>
      <c r="K22" s="11" t="s">
        <v>326</v>
      </c>
    </row>
    <row r="23" spans="1:37" ht="14.25" x14ac:dyDescent="0.2">
      <c r="A23" s="11"/>
      <c r="B23" s="11"/>
      <c r="C23" s="11"/>
      <c r="D23" s="11"/>
      <c r="E23" s="68" t="s">
        <v>294</v>
      </c>
      <c r="F23" s="68"/>
      <c r="G23" s="68"/>
      <c r="H23" s="68"/>
      <c r="I23" s="22">
        <f>SUM(Y35:Y2267)/1000</f>
        <v>0</v>
      </c>
      <c r="J23" s="22">
        <f>(Source!F2059)/1000</f>
        <v>0</v>
      </c>
      <c r="K23" s="11" t="s">
        <v>326</v>
      </c>
    </row>
    <row r="24" spans="1:37" ht="14.25" x14ac:dyDescent="0.2">
      <c r="A24" s="11"/>
      <c r="B24" s="11"/>
      <c r="C24" s="11"/>
      <c r="D24" s="11"/>
      <c r="E24" s="68" t="s">
        <v>295</v>
      </c>
      <c r="F24" s="68"/>
      <c r="G24" s="68"/>
      <c r="H24" s="68"/>
      <c r="I24" s="22">
        <f>SUM(Z35:Z2267)/1000</f>
        <v>0</v>
      </c>
      <c r="J24" s="22">
        <f>(Source!F2050)/1000</f>
        <v>0</v>
      </c>
      <c r="K24" s="11" t="s">
        <v>326</v>
      </c>
    </row>
    <row r="25" spans="1:37" ht="14.25" x14ac:dyDescent="0.2">
      <c r="A25" s="11"/>
      <c r="B25" s="11"/>
      <c r="C25" s="11"/>
      <c r="D25" s="11"/>
      <c r="E25" s="68" t="s">
        <v>296</v>
      </c>
      <c r="F25" s="68"/>
      <c r="G25" s="68"/>
      <c r="H25" s="68"/>
      <c r="I25" s="22">
        <f>SUM(AA35:AA2267)/1000</f>
        <v>4.5459100000000001</v>
      </c>
      <c r="J25" s="22">
        <f>(Source!F2060+Source!F2061)/1000</f>
        <v>110.10963000000001</v>
      </c>
      <c r="K25" s="11" t="s">
        <v>326</v>
      </c>
    </row>
    <row r="26" spans="1:37" ht="14.25" x14ac:dyDescent="0.2">
      <c r="A26" s="11"/>
      <c r="B26" s="11"/>
      <c r="C26" s="11"/>
      <c r="D26" s="11"/>
      <c r="E26" s="68" t="s">
        <v>297</v>
      </c>
      <c r="F26" s="68"/>
      <c r="G26" s="68"/>
      <c r="H26" s="68"/>
      <c r="I26" s="22">
        <f>SUM(W35:W2267)/1000</f>
        <v>64.547300000000035</v>
      </c>
      <c r="J26" s="22">
        <f>(Source!F2056+ Source!F2055)/1000</f>
        <v>1703.4033700000002</v>
      </c>
      <c r="K26" s="11" t="s">
        <v>326</v>
      </c>
    </row>
    <row r="27" spans="1:37" ht="14.25" x14ac:dyDescent="0.2">
      <c r="A27" s="11"/>
      <c r="B27" s="11"/>
      <c r="C27" s="11"/>
      <c r="D27" s="11"/>
      <c r="E27" s="68" t="s">
        <v>298</v>
      </c>
      <c r="F27" s="68"/>
      <c r="G27" s="68"/>
      <c r="H27" s="68"/>
      <c r="I27" s="22">
        <f>SUM(AB35:AB2267)</f>
        <v>4807.6914440000019</v>
      </c>
      <c r="J27" s="22"/>
      <c r="K27" s="11" t="s">
        <v>207</v>
      </c>
    </row>
    <row r="28" spans="1:37" ht="14.25" hidden="1" x14ac:dyDescent="0.2">
      <c r="A28" s="11"/>
      <c r="B28" s="11"/>
      <c r="C28" s="11"/>
      <c r="D28" s="11"/>
      <c r="E28" s="77" t="s">
        <v>299</v>
      </c>
      <c r="F28" s="77"/>
      <c r="G28" s="77"/>
      <c r="H28" s="77"/>
      <c r="I28" s="22"/>
      <c r="J28" s="22"/>
      <c r="K28" s="11"/>
    </row>
    <row r="29" spans="1:37" ht="14.25" hidden="1" x14ac:dyDescent="0.2">
      <c r="A29" s="11"/>
      <c r="B29" s="11"/>
      <c r="C29" s="11"/>
      <c r="D29" s="11"/>
      <c r="E29" s="78" t="s">
        <v>93</v>
      </c>
      <c r="F29" s="78"/>
      <c r="G29" s="78"/>
      <c r="H29" s="78"/>
      <c r="I29" s="22">
        <f>SUM(AE35:AE2267)/1000</f>
        <v>0</v>
      </c>
      <c r="J29" s="22">
        <f>SUM(AF35:AF2267)/1000</f>
        <v>0</v>
      </c>
      <c r="K29" s="11" t="s">
        <v>326</v>
      </c>
    </row>
    <row r="30" spans="1:37" ht="14.25" x14ac:dyDescent="0.2">
      <c r="A30" s="11"/>
      <c r="B30" s="11"/>
      <c r="C30" s="11"/>
      <c r="D30" s="11"/>
      <c r="E30" s="11"/>
      <c r="F30" s="15"/>
      <c r="G30" s="15"/>
      <c r="H30" s="15"/>
      <c r="I30" s="22"/>
      <c r="J30" s="22"/>
      <c r="K30" s="11"/>
    </row>
    <row r="31" spans="1:37" ht="14.25" x14ac:dyDescent="0.2">
      <c r="A31" s="11" t="s">
        <v>311</v>
      </c>
      <c r="B31" s="11"/>
      <c r="C31" s="11"/>
      <c r="D31" s="11"/>
      <c r="E31" s="11"/>
      <c r="F31" s="15"/>
      <c r="G31" s="15"/>
      <c r="H31" s="15"/>
      <c r="I31" s="22"/>
      <c r="J31" s="22"/>
      <c r="K31" s="11"/>
    </row>
    <row r="32" spans="1:37" ht="14.25" x14ac:dyDescent="0.2">
      <c r="A32" s="112" t="s">
        <v>312</v>
      </c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AK32" s="54" t="s">
        <v>312</v>
      </c>
    </row>
    <row r="33" spans="1:28" ht="99.75" x14ac:dyDescent="0.2">
      <c r="A33" s="53" t="s">
        <v>300</v>
      </c>
      <c r="B33" s="53" t="s">
        <v>301</v>
      </c>
      <c r="C33" s="53" t="s">
        <v>302</v>
      </c>
      <c r="D33" s="53" t="s">
        <v>303</v>
      </c>
      <c r="E33" s="53" t="s">
        <v>304</v>
      </c>
      <c r="F33" s="53" t="s">
        <v>305</v>
      </c>
      <c r="G33" s="52" t="s">
        <v>306</v>
      </c>
      <c r="H33" s="52" t="s">
        <v>307</v>
      </c>
      <c r="I33" s="53" t="s">
        <v>308</v>
      </c>
      <c r="J33" s="53" t="s">
        <v>309</v>
      </c>
      <c r="K33" s="53" t="s">
        <v>310</v>
      </c>
    </row>
    <row r="34" spans="1:28" ht="14.25" x14ac:dyDescent="0.2">
      <c r="A34" s="53">
        <v>1</v>
      </c>
      <c r="B34" s="53">
        <v>2</v>
      </c>
      <c r="C34" s="53">
        <v>3</v>
      </c>
      <c r="D34" s="53">
        <v>4</v>
      </c>
      <c r="E34" s="53">
        <v>5</v>
      </c>
      <c r="F34" s="53">
        <v>6</v>
      </c>
      <c r="G34" s="53">
        <v>7</v>
      </c>
      <c r="H34" s="53">
        <v>8</v>
      </c>
      <c r="I34" s="53">
        <v>9</v>
      </c>
      <c r="J34" s="53">
        <v>10</v>
      </c>
      <c r="K34" s="53">
        <v>11</v>
      </c>
    </row>
    <row r="36" spans="1:28" ht="16.5" x14ac:dyDescent="0.25">
      <c r="A36" s="75" t="str">
        <f>CONCATENATE("Раздел: ",IF(Source!G24&lt;&gt;"Новый раздел", Source!G24, ""))</f>
        <v>Раздел: Секция 1. Кровля в/о А-В/1-11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</row>
    <row r="38" spans="1:28" ht="16.5" x14ac:dyDescent="0.25">
      <c r="A38" s="75" t="str">
        <f>CONCATENATE("Подраздел: ",IF(Source!G28&lt;&gt;"Новый подраздел", Source!G28, ""))</f>
        <v>Подраздел: Демонтажные и подготовительные  работы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</row>
    <row r="39" spans="1:28" ht="42.75" x14ac:dyDescent="0.2">
      <c r="A39" s="26">
        <v>1</v>
      </c>
      <c r="B39" s="26" t="str">
        <f>Source!F32</f>
        <v>6.61-26-1</v>
      </c>
      <c r="C39" s="26" t="s">
        <v>21</v>
      </c>
      <c r="D39" s="27" t="str">
        <f>Source!H32</f>
        <v>100 м2</v>
      </c>
      <c r="E39" s="17">
        <f>Source!I32</f>
        <v>1.18E-2</v>
      </c>
      <c r="F39" s="33"/>
      <c r="G39" s="28"/>
      <c r="H39" s="17"/>
      <c r="I39" s="33"/>
      <c r="J39" s="17"/>
      <c r="K39" s="33"/>
      <c r="Q39">
        <f>ROUND((Source!DN32/100)*ROUND((ROUND((Source!AF32*Source!AV32*Source!I32),2)),2), 2)</f>
        <v>5.54</v>
      </c>
      <c r="R39">
        <f>Source!X32</f>
        <v>128.02000000000001</v>
      </c>
      <c r="S39">
        <f>ROUND((Source!DO32/100)*ROUND((ROUND((Source!AF32*Source!AV32*Source!I32),2)),2), 2)</f>
        <v>3.81</v>
      </c>
      <c r="T39">
        <f>Source!Y32</f>
        <v>74.98</v>
      </c>
      <c r="U39">
        <f>ROUND((175/100)*ROUND((ROUND((Source!AE32*Source!AV32*Source!I32),2)),2), 2)</f>
        <v>0</v>
      </c>
      <c r="V39">
        <f>ROUND((160/100)*ROUND(ROUND((ROUND((Source!AE32*Source!AV32*Source!I32),2)*Source!BS32),2), 2), 2)</f>
        <v>0</v>
      </c>
    </row>
    <row r="40" spans="1:28" x14ac:dyDescent="0.2">
      <c r="C40" s="30" t="str">
        <f>"Объем: "&amp;Source!I32&amp;"=1,18/"&amp;"100"</f>
        <v>Объем: 0,0118=1,18/100</v>
      </c>
    </row>
    <row r="41" spans="1:28" ht="14.25" x14ac:dyDescent="0.2">
      <c r="A41" s="26"/>
      <c r="B41" s="26"/>
      <c r="C41" s="26" t="s">
        <v>313</v>
      </c>
      <c r="D41" s="27"/>
      <c r="E41" s="17"/>
      <c r="F41" s="33">
        <f>Source!AO32</f>
        <v>587.65</v>
      </c>
      <c r="G41" s="28" t="str">
        <f>Source!DG32</f>
        <v/>
      </c>
      <c r="H41" s="17">
        <f>Source!AV32</f>
        <v>1</v>
      </c>
      <c r="I41" s="33">
        <f>ROUND((ROUND((Source!AF32*Source!AV32*Source!I32),2)),2)</f>
        <v>6.93</v>
      </c>
      <c r="J41" s="17">
        <f>IF(Source!BA32&lt;&gt; 0, Source!BA32, 1)</f>
        <v>26.39</v>
      </c>
      <c r="K41" s="33">
        <f>Source!S32</f>
        <v>182.88</v>
      </c>
      <c r="W41">
        <f>I41</f>
        <v>6.93</v>
      </c>
    </row>
    <row r="42" spans="1:28" ht="28.5" x14ac:dyDescent="0.2">
      <c r="A42" s="26" t="s">
        <v>27</v>
      </c>
      <c r="B42" s="26" t="str">
        <f>Source!F33</f>
        <v>9999990001</v>
      </c>
      <c r="C42" s="26" t="s">
        <v>29</v>
      </c>
      <c r="D42" s="27" t="str">
        <f>Source!H33</f>
        <v>т</v>
      </c>
      <c r="E42" s="17">
        <f>Source!I33</f>
        <v>-5.4279999999999995E-2</v>
      </c>
      <c r="F42" s="33">
        <f>Source!AK33</f>
        <v>0</v>
      </c>
      <c r="G42" s="31" t="s">
        <v>3</v>
      </c>
      <c r="H42" s="17">
        <f>Source!AW33</f>
        <v>1</v>
      </c>
      <c r="I42" s="33">
        <f>ROUND((ROUND((Source!AC33*Source!AW33*Source!I33),2)),2)+(ROUND((ROUND(((Source!ET33)*Source!AV33*Source!I33),2)),2)+ROUND((ROUND(((Source!AE33-(Source!EU33))*Source!AV33*Source!I33),2)),2))+ROUND((ROUND((Source!AF33*Source!AV33*Source!I33),2)),2)</f>
        <v>0</v>
      </c>
      <c r="J42" s="17">
        <f>IF(Source!BC33&lt;&gt; 0, Source!BC33, 1)</f>
        <v>1</v>
      </c>
      <c r="K42" s="33">
        <f>Source!O33</f>
        <v>0</v>
      </c>
      <c r="Q42">
        <f>ROUND((Source!DN33/100)*ROUND((ROUND((Source!AF33*Source!AV33*Source!I33),2)),2), 2)</f>
        <v>0</v>
      </c>
      <c r="R42">
        <f>Source!X33</f>
        <v>0</v>
      </c>
      <c r="S42">
        <f>ROUND((Source!DO33/100)*ROUND((ROUND((Source!AF33*Source!AV33*Source!I33),2)),2), 2)</f>
        <v>0</v>
      </c>
      <c r="T42">
        <f>Source!Y33</f>
        <v>0</v>
      </c>
      <c r="U42">
        <f>ROUND((175/100)*ROUND((ROUND((Source!AE33*Source!AV33*Source!I33),2)),2), 2)</f>
        <v>0</v>
      </c>
      <c r="V42">
        <f>ROUND((160/100)*ROUND(ROUND((ROUND((Source!AE33*Source!AV33*Source!I33),2)*Source!BS33),2), 2), 2)</f>
        <v>0</v>
      </c>
      <c r="X42">
        <f>IF(Source!BI33&lt;=1,I42, 0)</f>
        <v>0</v>
      </c>
      <c r="Y42">
        <f>IF(Source!BI33=2,I42, 0)</f>
        <v>0</v>
      </c>
      <c r="Z42">
        <f>IF(Source!BI33=3,I42, 0)</f>
        <v>0</v>
      </c>
      <c r="AA42">
        <f>IF(Source!BI33=4,I42, 0)</f>
        <v>0</v>
      </c>
    </row>
    <row r="43" spans="1:28" ht="14.25" x14ac:dyDescent="0.2">
      <c r="A43" s="26"/>
      <c r="B43" s="26"/>
      <c r="C43" s="26" t="s">
        <v>314</v>
      </c>
      <c r="D43" s="27" t="s">
        <v>315</v>
      </c>
      <c r="E43" s="17">
        <f>Source!DN32</f>
        <v>80</v>
      </c>
      <c r="F43" s="33"/>
      <c r="G43" s="28"/>
      <c r="H43" s="17"/>
      <c r="I43" s="33">
        <f>SUM(Q39:Q42)</f>
        <v>5.54</v>
      </c>
      <c r="J43" s="17">
        <f>Source!BZ32</f>
        <v>70</v>
      </c>
      <c r="K43" s="33">
        <f>SUM(R39:R42)</f>
        <v>128.02000000000001</v>
      </c>
    </row>
    <row r="44" spans="1:28" ht="14.25" x14ac:dyDescent="0.2">
      <c r="A44" s="26"/>
      <c r="B44" s="26"/>
      <c r="C44" s="26" t="s">
        <v>316</v>
      </c>
      <c r="D44" s="27" t="s">
        <v>315</v>
      </c>
      <c r="E44" s="17">
        <f>Source!DO32</f>
        <v>55</v>
      </c>
      <c r="F44" s="33"/>
      <c r="G44" s="28"/>
      <c r="H44" s="17"/>
      <c r="I44" s="33">
        <f>SUM(S39:S43)</f>
        <v>3.81</v>
      </c>
      <c r="J44" s="17">
        <f>Source!CA32</f>
        <v>41</v>
      </c>
      <c r="K44" s="33">
        <f>SUM(T39:T43)</f>
        <v>74.98</v>
      </c>
    </row>
    <row r="45" spans="1:28" ht="14.25" x14ac:dyDescent="0.2">
      <c r="A45" s="55"/>
      <c r="B45" s="55"/>
      <c r="C45" s="55" t="s">
        <v>317</v>
      </c>
      <c r="D45" s="56" t="s">
        <v>318</v>
      </c>
      <c r="E45" s="57">
        <f>Source!AQ32</f>
        <v>57.5</v>
      </c>
      <c r="F45" s="58"/>
      <c r="G45" s="59" t="str">
        <f>Source!DI32</f>
        <v/>
      </c>
      <c r="H45" s="57">
        <f>Source!AV32</f>
        <v>1</v>
      </c>
      <c r="I45" s="58">
        <f>Source!U32</f>
        <v>0.67849999999999999</v>
      </c>
      <c r="J45" s="57"/>
      <c r="K45" s="58"/>
      <c r="AB45" s="32">
        <f>I45</f>
        <v>0.67849999999999999</v>
      </c>
    </row>
    <row r="46" spans="1:28" ht="15" x14ac:dyDescent="0.25">
      <c r="A46" s="60"/>
      <c r="B46" s="60"/>
      <c r="C46" s="61" t="s">
        <v>319</v>
      </c>
      <c r="D46" s="60"/>
      <c r="E46" s="60"/>
      <c r="F46" s="60"/>
      <c r="G46" s="60"/>
      <c r="H46" s="111">
        <f>I41+I43+I44+SUM(I42:I42)</f>
        <v>16.279999999999998</v>
      </c>
      <c r="I46" s="111"/>
      <c r="J46" s="111">
        <f>K41+K43+K44+SUM(K42:K42)</f>
        <v>385.88</v>
      </c>
      <c r="K46" s="111"/>
      <c r="O46" s="32">
        <f>I41+I43+I44+SUM(I42:I42)</f>
        <v>16.279999999999998</v>
      </c>
      <c r="P46" s="32">
        <f>K41+K43+K44+SUM(K42:K42)</f>
        <v>385.88</v>
      </c>
      <c r="X46">
        <f>IF(Source!BI32&lt;=1,I41+I43+I44-0, 0)</f>
        <v>16.279999999999998</v>
      </c>
      <c r="Y46">
        <f>IF(Source!BI32=2,I41+I43+I44-0, 0)</f>
        <v>0</v>
      </c>
      <c r="Z46">
        <f>IF(Source!BI32=3,I41+I43+I44-0, 0)</f>
        <v>0</v>
      </c>
      <c r="AA46">
        <f>IF(Source!BI32=4,I41+I43+I44,0)</f>
        <v>0</v>
      </c>
    </row>
    <row r="48" spans="1:28" ht="42.75" x14ac:dyDescent="0.2">
      <c r="A48" s="26">
        <v>2</v>
      </c>
      <c r="B48" s="26" t="str">
        <f>Source!F34</f>
        <v>6.62-31-1</v>
      </c>
      <c r="C48" s="26" t="s">
        <v>33</v>
      </c>
      <c r="D48" s="27" t="str">
        <f>Source!H34</f>
        <v>1 м2 поверхности</v>
      </c>
      <c r="E48" s="17">
        <f>Source!I34</f>
        <v>2.0499999999999998</v>
      </c>
      <c r="F48" s="33"/>
      <c r="G48" s="28"/>
      <c r="H48" s="17"/>
      <c r="I48" s="33"/>
      <c r="J48" s="17"/>
      <c r="K48" s="33"/>
      <c r="Q48">
        <f>ROUND((Source!DN34/100)*ROUND((ROUND((Source!AF34*Source!AV34*Source!I34),2)),2), 2)</f>
        <v>12.57</v>
      </c>
      <c r="R48">
        <f>Source!X34</f>
        <v>275.33</v>
      </c>
      <c r="S48">
        <f>ROUND((Source!DO34/100)*ROUND((ROUND((Source!AF34*Source!AV34*Source!I34),2)),2), 2)</f>
        <v>8.0399999999999991</v>
      </c>
      <c r="T48">
        <f>Source!Y34</f>
        <v>136.01</v>
      </c>
      <c r="U48">
        <f>ROUND((175/100)*ROUND((ROUND((Source!AE34*Source!AV34*Source!I34),2)),2), 2)</f>
        <v>0</v>
      </c>
      <c r="V48">
        <f>ROUND((160/100)*ROUND(ROUND((ROUND((Source!AE34*Source!AV34*Source!I34),2)*Source!BS34),2), 2), 2)</f>
        <v>0</v>
      </c>
    </row>
    <row r="49" spans="1:28" ht="14.25" x14ac:dyDescent="0.2">
      <c r="A49" s="26"/>
      <c r="B49" s="26"/>
      <c r="C49" s="26" t="s">
        <v>313</v>
      </c>
      <c r="D49" s="27"/>
      <c r="E49" s="17"/>
      <c r="F49" s="33">
        <f>Source!AO34</f>
        <v>6.13</v>
      </c>
      <c r="G49" s="28" t="str">
        <f>Source!DG34</f>
        <v/>
      </c>
      <c r="H49" s="17">
        <f>Source!AV34</f>
        <v>1</v>
      </c>
      <c r="I49" s="33">
        <f>ROUND((ROUND((Source!AF34*Source!AV34*Source!I34),2)),2)</f>
        <v>12.57</v>
      </c>
      <c r="J49" s="17">
        <f>IF(Source!BA34&lt;&gt; 0, Source!BA34, 1)</f>
        <v>26.39</v>
      </c>
      <c r="K49" s="33">
        <f>Source!S34</f>
        <v>331.72</v>
      </c>
      <c r="W49">
        <f>I49</f>
        <v>12.57</v>
      </c>
    </row>
    <row r="50" spans="1:28" ht="14.25" x14ac:dyDescent="0.2">
      <c r="A50" s="26"/>
      <c r="B50" s="26"/>
      <c r="C50" s="26" t="s">
        <v>314</v>
      </c>
      <c r="D50" s="27" t="s">
        <v>315</v>
      </c>
      <c r="E50" s="17">
        <f>Source!DN34</f>
        <v>100</v>
      </c>
      <c r="F50" s="33"/>
      <c r="G50" s="28"/>
      <c r="H50" s="17"/>
      <c r="I50" s="33">
        <f>SUM(Q48:Q49)</f>
        <v>12.57</v>
      </c>
      <c r="J50" s="17">
        <f>Source!BZ34</f>
        <v>83</v>
      </c>
      <c r="K50" s="33">
        <f>SUM(R48:R49)</f>
        <v>275.33</v>
      </c>
    </row>
    <row r="51" spans="1:28" ht="14.25" x14ac:dyDescent="0.2">
      <c r="A51" s="26"/>
      <c r="B51" s="26"/>
      <c r="C51" s="26" t="s">
        <v>316</v>
      </c>
      <c r="D51" s="27" t="s">
        <v>315</v>
      </c>
      <c r="E51" s="17">
        <f>Source!DO34</f>
        <v>64</v>
      </c>
      <c r="F51" s="33"/>
      <c r="G51" s="28"/>
      <c r="H51" s="17"/>
      <c r="I51" s="33">
        <f>SUM(S48:S50)</f>
        <v>8.0399999999999991</v>
      </c>
      <c r="J51" s="17">
        <f>Source!CA34</f>
        <v>41</v>
      </c>
      <c r="K51" s="33">
        <f>SUM(T48:T50)</f>
        <v>136.01</v>
      </c>
    </row>
    <row r="52" spans="1:28" ht="14.25" x14ac:dyDescent="0.2">
      <c r="A52" s="55"/>
      <c r="B52" s="55"/>
      <c r="C52" s="55" t="s">
        <v>317</v>
      </c>
      <c r="D52" s="56" t="s">
        <v>318</v>
      </c>
      <c r="E52" s="57">
        <f>Source!AQ34</f>
        <v>0.6</v>
      </c>
      <c r="F52" s="58"/>
      <c r="G52" s="59" t="str">
        <f>Source!DI34</f>
        <v/>
      </c>
      <c r="H52" s="57">
        <f>Source!AV34</f>
        <v>1</v>
      </c>
      <c r="I52" s="58">
        <f>Source!U34</f>
        <v>1.2299999999999998</v>
      </c>
      <c r="J52" s="57"/>
      <c r="K52" s="58"/>
      <c r="AB52" s="32">
        <f>I52</f>
        <v>1.2299999999999998</v>
      </c>
    </row>
    <row r="53" spans="1:28" ht="15" x14ac:dyDescent="0.25">
      <c r="A53" s="60"/>
      <c r="B53" s="60"/>
      <c r="C53" s="61" t="s">
        <v>319</v>
      </c>
      <c r="D53" s="60"/>
      <c r="E53" s="60"/>
      <c r="F53" s="60"/>
      <c r="G53" s="60"/>
      <c r="H53" s="111">
        <f>I49+I50+I51</f>
        <v>33.18</v>
      </c>
      <c r="I53" s="111"/>
      <c r="J53" s="111">
        <f>K49+K50+K51</f>
        <v>743.06</v>
      </c>
      <c r="K53" s="111"/>
      <c r="O53" s="32">
        <f>I49+I50+I51</f>
        <v>33.18</v>
      </c>
      <c r="P53" s="32">
        <f>K49+K50+K51</f>
        <v>743.06</v>
      </c>
      <c r="X53">
        <f>IF(Source!BI34&lt;=1,I49+I50+I51-0, 0)</f>
        <v>33.18</v>
      </c>
      <c r="Y53">
        <f>IF(Source!BI34=2,I49+I50+I51-0, 0)</f>
        <v>0</v>
      </c>
      <c r="Z53">
        <f>IF(Source!BI34=3,I49+I50+I51-0, 0)</f>
        <v>0</v>
      </c>
      <c r="AA53">
        <f>IF(Source!BI34=4,I49+I50+I51,0)</f>
        <v>0</v>
      </c>
    </row>
    <row r="55" spans="1:28" ht="28.5" x14ac:dyDescent="0.2">
      <c r="A55" s="26">
        <v>3</v>
      </c>
      <c r="B55" s="26" t="str">
        <f>Source!F35</f>
        <v>6.58-2-1</v>
      </c>
      <c r="C55" s="26" t="s">
        <v>40</v>
      </c>
      <c r="D55" s="27" t="str">
        <f>Source!H35</f>
        <v>100 м2</v>
      </c>
      <c r="E55" s="17">
        <f>Source!I35</f>
        <v>3.5200000000000002E-2</v>
      </c>
      <c r="F55" s="33"/>
      <c r="G55" s="28"/>
      <c r="H55" s="17"/>
      <c r="I55" s="33"/>
      <c r="J55" s="17"/>
      <c r="K55" s="33"/>
      <c r="Q55">
        <f>ROUND((Source!DN35/100)*ROUND((ROUND((Source!AF35*Source!AV35*Source!I35),2)),2), 2)</f>
        <v>5.39</v>
      </c>
      <c r="R55">
        <f>Source!X35</f>
        <v>124.51</v>
      </c>
      <c r="S55">
        <f>ROUND((Source!DO35/100)*ROUND((ROUND((Source!AF35*Source!AV35*Source!I35),2)),2), 2)</f>
        <v>3.71</v>
      </c>
      <c r="T55">
        <f>Source!Y35</f>
        <v>72.930000000000007</v>
      </c>
      <c r="U55">
        <f>ROUND((175/100)*ROUND((ROUND((Source!AE35*Source!AV35*Source!I35),2)),2), 2)</f>
        <v>0</v>
      </c>
      <c r="V55">
        <f>ROUND((160/100)*ROUND(ROUND((ROUND((Source!AE35*Source!AV35*Source!I35),2)*Source!BS35),2), 2), 2)</f>
        <v>0</v>
      </c>
    </row>
    <row r="56" spans="1:28" x14ac:dyDescent="0.2">
      <c r="C56" s="30" t="str">
        <f>"Объем: "&amp;Source!I35&amp;"=3,52/"&amp;"100"</f>
        <v>Объем: 0,0352=3,52/100</v>
      </c>
    </row>
    <row r="57" spans="1:28" ht="14.25" x14ac:dyDescent="0.2">
      <c r="A57" s="26"/>
      <c r="B57" s="26"/>
      <c r="C57" s="26" t="s">
        <v>313</v>
      </c>
      <c r="D57" s="27"/>
      <c r="E57" s="17"/>
      <c r="F57" s="33">
        <f>Source!AO35</f>
        <v>191.34</v>
      </c>
      <c r="G57" s="28" t="str">
        <f>Source!DG35</f>
        <v/>
      </c>
      <c r="H57" s="17">
        <f>Source!AV35</f>
        <v>1</v>
      </c>
      <c r="I57" s="33">
        <f>ROUND((ROUND((Source!AF35*Source!AV35*Source!I35),2)),2)</f>
        <v>6.74</v>
      </c>
      <c r="J57" s="17">
        <f>IF(Source!BA35&lt;&gt; 0, Source!BA35, 1)</f>
        <v>26.39</v>
      </c>
      <c r="K57" s="33">
        <f>Source!S35</f>
        <v>177.87</v>
      </c>
      <c r="W57">
        <f>I57</f>
        <v>6.74</v>
      </c>
    </row>
    <row r="58" spans="1:28" ht="28.5" x14ac:dyDescent="0.2">
      <c r="A58" s="26" t="s">
        <v>44</v>
      </c>
      <c r="B58" s="26" t="str">
        <f>Source!F36</f>
        <v>9999990001</v>
      </c>
      <c r="C58" s="26" t="s">
        <v>29</v>
      </c>
      <c r="D58" s="27" t="str">
        <f>Source!H36</f>
        <v>т</v>
      </c>
      <c r="E58" s="17">
        <f>Source!I36</f>
        <v>-3.5904000000000005E-2</v>
      </c>
      <c r="F58" s="33">
        <f>Source!AK36</f>
        <v>0</v>
      </c>
      <c r="G58" s="31" t="s">
        <v>3</v>
      </c>
      <c r="H58" s="17">
        <f>Source!AW36</f>
        <v>1</v>
      </c>
      <c r="I58" s="33">
        <f>ROUND((ROUND((Source!AC36*Source!AW36*Source!I36),2)),2)+(ROUND((ROUND(((Source!ET36)*Source!AV36*Source!I36),2)),2)+ROUND((ROUND(((Source!AE36-(Source!EU36))*Source!AV36*Source!I36),2)),2))+ROUND((ROUND((Source!AF36*Source!AV36*Source!I36),2)),2)</f>
        <v>0</v>
      </c>
      <c r="J58" s="17">
        <f>IF(Source!BC36&lt;&gt; 0, Source!BC36, 1)</f>
        <v>1</v>
      </c>
      <c r="K58" s="33">
        <f>Source!O36</f>
        <v>0</v>
      </c>
      <c r="Q58">
        <f>ROUND((Source!DN36/100)*ROUND((ROUND((Source!AF36*Source!AV36*Source!I36),2)),2), 2)</f>
        <v>0</v>
      </c>
      <c r="R58">
        <f>Source!X36</f>
        <v>0</v>
      </c>
      <c r="S58">
        <f>ROUND((Source!DO36/100)*ROUND((ROUND((Source!AF36*Source!AV36*Source!I36),2)),2), 2)</f>
        <v>0</v>
      </c>
      <c r="T58">
        <f>Source!Y36</f>
        <v>0</v>
      </c>
      <c r="U58">
        <f>ROUND((175/100)*ROUND((ROUND((Source!AE36*Source!AV36*Source!I36),2)),2), 2)</f>
        <v>0</v>
      </c>
      <c r="V58">
        <f>ROUND((160/100)*ROUND(ROUND((ROUND((Source!AE36*Source!AV36*Source!I36),2)*Source!BS36),2), 2), 2)</f>
        <v>0</v>
      </c>
      <c r="X58">
        <f>IF(Source!BI36&lt;=1,I58, 0)</f>
        <v>0</v>
      </c>
      <c r="Y58">
        <f>IF(Source!BI36=2,I58, 0)</f>
        <v>0</v>
      </c>
      <c r="Z58">
        <f>IF(Source!BI36=3,I58, 0)</f>
        <v>0</v>
      </c>
      <c r="AA58">
        <f>IF(Source!BI36=4,I58, 0)</f>
        <v>0</v>
      </c>
    </row>
    <row r="59" spans="1:28" ht="14.25" x14ac:dyDescent="0.2">
      <c r="A59" s="26"/>
      <c r="B59" s="26"/>
      <c r="C59" s="26" t="s">
        <v>314</v>
      </c>
      <c r="D59" s="27" t="s">
        <v>315</v>
      </c>
      <c r="E59" s="17">
        <f>Source!DN35</f>
        <v>80</v>
      </c>
      <c r="F59" s="33"/>
      <c r="G59" s="28"/>
      <c r="H59" s="17"/>
      <c r="I59" s="33">
        <f>SUM(Q55:Q58)</f>
        <v>5.39</v>
      </c>
      <c r="J59" s="17">
        <f>Source!BZ35</f>
        <v>70</v>
      </c>
      <c r="K59" s="33">
        <f>SUM(R55:R58)</f>
        <v>124.51</v>
      </c>
    </row>
    <row r="60" spans="1:28" ht="14.25" x14ac:dyDescent="0.2">
      <c r="A60" s="26"/>
      <c r="B60" s="26"/>
      <c r="C60" s="26" t="s">
        <v>316</v>
      </c>
      <c r="D60" s="27" t="s">
        <v>315</v>
      </c>
      <c r="E60" s="17">
        <f>Source!DO35</f>
        <v>55</v>
      </c>
      <c r="F60" s="33"/>
      <c r="G60" s="28"/>
      <c r="H60" s="17"/>
      <c r="I60" s="33">
        <f>SUM(S55:S59)</f>
        <v>3.71</v>
      </c>
      <c r="J60" s="17">
        <f>Source!CA35</f>
        <v>41</v>
      </c>
      <c r="K60" s="33">
        <f>SUM(T55:T59)</f>
        <v>72.930000000000007</v>
      </c>
    </row>
    <row r="61" spans="1:28" ht="14.25" x14ac:dyDescent="0.2">
      <c r="A61" s="55"/>
      <c r="B61" s="55"/>
      <c r="C61" s="55" t="s">
        <v>317</v>
      </c>
      <c r="D61" s="56" t="s">
        <v>318</v>
      </c>
      <c r="E61" s="57">
        <f>Source!AQ35</f>
        <v>17.41</v>
      </c>
      <c r="F61" s="58"/>
      <c r="G61" s="59" t="str">
        <f>Source!DI35</f>
        <v/>
      </c>
      <c r="H61" s="57">
        <f>Source!AV35</f>
        <v>1</v>
      </c>
      <c r="I61" s="58">
        <f>Source!U35</f>
        <v>0.61283200000000004</v>
      </c>
      <c r="J61" s="57"/>
      <c r="K61" s="58"/>
      <c r="AB61" s="32">
        <f>I61</f>
        <v>0.61283200000000004</v>
      </c>
    </row>
    <row r="62" spans="1:28" ht="15" x14ac:dyDescent="0.25">
      <c r="A62" s="60"/>
      <c r="B62" s="60"/>
      <c r="C62" s="61" t="s">
        <v>319</v>
      </c>
      <c r="D62" s="60"/>
      <c r="E62" s="60"/>
      <c r="F62" s="60"/>
      <c r="G62" s="60"/>
      <c r="H62" s="111">
        <f>I57+I59+I60+SUM(I58:I58)</f>
        <v>15.84</v>
      </c>
      <c r="I62" s="111"/>
      <c r="J62" s="111">
        <f>K57+K59+K60+SUM(K58:K58)</f>
        <v>375.31</v>
      </c>
      <c r="K62" s="111"/>
      <c r="O62" s="32">
        <f>I57+I59+I60+SUM(I58:I58)</f>
        <v>15.84</v>
      </c>
      <c r="P62" s="32">
        <f>K57+K59+K60+SUM(K58:K58)</f>
        <v>375.31</v>
      </c>
      <c r="X62">
        <f>IF(Source!BI35&lt;=1,I57+I59+I60-0, 0)</f>
        <v>15.84</v>
      </c>
      <c r="Y62">
        <f>IF(Source!BI35=2,I57+I59+I60-0, 0)</f>
        <v>0</v>
      </c>
      <c r="Z62">
        <f>IF(Source!BI35=3,I57+I59+I60-0, 0)</f>
        <v>0</v>
      </c>
      <c r="AA62">
        <f>IF(Source!BI35=4,I57+I59+I60,0)</f>
        <v>0</v>
      </c>
    </row>
    <row r="64" spans="1:28" ht="42.75" x14ac:dyDescent="0.2">
      <c r="A64" s="26">
        <v>4</v>
      </c>
      <c r="B64" s="26" t="str">
        <f>Source!F37</f>
        <v>6.65-24-1</v>
      </c>
      <c r="C64" s="26" t="s">
        <v>47</v>
      </c>
      <c r="D64" s="27" t="str">
        <f>Source!H37</f>
        <v>100 м</v>
      </c>
      <c r="E64" s="17">
        <f>Source!I37</f>
        <v>0.02</v>
      </c>
      <c r="F64" s="33"/>
      <c r="G64" s="28"/>
      <c r="H64" s="17"/>
      <c r="I64" s="33"/>
      <c r="J64" s="17"/>
      <c r="K64" s="33"/>
      <c r="Q64">
        <f>ROUND((Source!DN37/100)*ROUND((ROUND((Source!AF37*Source!AV37*Source!I37),2)),2), 2)</f>
        <v>5.0199999999999996</v>
      </c>
      <c r="R64">
        <f>Source!X37</f>
        <v>108.31</v>
      </c>
      <c r="S64">
        <f>ROUND((Source!DO37/100)*ROUND((ROUND((Source!AF37*Source!AV37*Source!I37),2)),2), 2)</f>
        <v>3.37</v>
      </c>
      <c r="T64">
        <f>Source!Y37</f>
        <v>49.34</v>
      </c>
      <c r="U64">
        <f>ROUND((175/100)*ROUND((ROUND((Source!AE37*Source!AV37*Source!I37),2)),2), 2)</f>
        <v>0</v>
      </c>
      <c r="V64">
        <f>ROUND((160/100)*ROUND(ROUND((ROUND((Source!AE37*Source!AV37*Source!I37),2)*Source!BS37),2), 2), 2)</f>
        <v>0</v>
      </c>
    </row>
    <row r="65" spans="1:28" x14ac:dyDescent="0.2">
      <c r="C65" s="30" t="str">
        <f>"Объем: "&amp;Source!I37&amp;"=2/"&amp;"100"</f>
        <v>Объем: 0,02=2/100</v>
      </c>
    </row>
    <row r="66" spans="1:28" ht="14.25" x14ac:dyDescent="0.2">
      <c r="A66" s="26"/>
      <c r="B66" s="26"/>
      <c r="C66" s="26" t="s">
        <v>313</v>
      </c>
      <c r="D66" s="27"/>
      <c r="E66" s="17"/>
      <c r="F66" s="33">
        <f>Source!AO37</f>
        <v>227.82</v>
      </c>
      <c r="G66" s="28" t="str">
        <f>Source!DG37</f>
        <v/>
      </c>
      <c r="H66" s="17">
        <f>Source!AV37</f>
        <v>1</v>
      </c>
      <c r="I66" s="33">
        <f>ROUND((ROUND((Source!AF37*Source!AV37*Source!I37),2)),2)</f>
        <v>4.5599999999999996</v>
      </c>
      <c r="J66" s="17">
        <f>IF(Source!BA37&lt;&gt; 0, Source!BA37, 1)</f>
        <v>26.39</v>
      </c>
      <c r="K66" s="33">
        <f>Source!S37</f>
        <v>120.34</v>
      </c>
      <c r="W66">
        <f>I66</f>
        <v>4.5599999999999996</v>
      </c>
    </row>
    <row r="67" spans="1:28" ht="14.25" x14ac:dyDescent="0.2">
      <c r="A67" s="26"/>
      <c r="B67" s="26"/>
      <c r="C67" s="26" t="s">
        <v>314</v>
      </c>
      <c r="D67" s="27" t="s">
        <v>315</v>
      </c>
      <c r="E67" s="17">
        <f>Source!DN37</f>
        <v>110</v>
      </c>
      <c r="F67" s="33"/>
      <c r="G67" s="28"/>
      <c r="H67" s="17"/>
      <c r="I67" s="33">
        <f>SUM(Q64:Q66)</f>
        <v>5.0199999999999996</v>
      </c>
      <c r="J67" s="17">
        <f>Source!BZ37</f>
        <v>90</v>
      </c>
      <c r="K67" s="33">
        <f>SUM(R64:R66)</f>
        <v>108.31</v>
      </c>
    </row>
    <row r="68" spans="1:28" ht="14.25" x14ac:dyDescent="0.2">
      <c r="A68" s="26"/>
      <c r="B68" s="26"/>
      <c r="C68" s="26" t="s">
        <v>316</v>
      </c>
      <c r="D68" s="27" t="s">
        <v>315</v>
      </c>
      <c r="E68" s="17">
        <f>Source!DO37</f>
        <v>74</v>
      </c>
      <c r="F68" s="33"/>
      <c r="G68" s="28"/>
      <c r="H68" s="17"/>
      <c r="I68" s="33">
        <f>SUM(S64:S67)</f>
        <v>3.37</v>
      </c>
      <c r="J68" s="17">
        <f>Source!CA37</f>
        <v>41</v>
      </c>
      <c r="K68" s="33">
        <f>SUM(T64:T67)</f>
        <v>49.34</v>
      </c>
    </row>
    <row r="69" spans="1:28" ht="14.25" x14ac:dyDescent="0.2">
      <c r="A69" s="55"/>
      <c r="B69" s="55"/>
      <c r="C69" s="55" t="s">
        <v>317</v>
      </c>
      <c r="D69" s="56" t="s">
        <v>318</v>
      </c>
      <c r="E69" s="57">
        <f>Source!AQ37</f>
        <v>20.73</v>
      </c>
      <c r="F69" s="58"/>
      <c r="G69" s="59" t="str">
        <f>Source!DI37</f>
        <v/>
      </c>
      <c r="H69" s="57">
        <f>Source!AV37</f>
        <v>1</v>
      </c>
      <c r="I69" s="58">
        <f>Source!U37</f>
        <v>0.41460000000000002</v>
      </c>
      <c r="J69" s="57"/>
      <c r="K69" s="58"/>
      <c r="AB69" s="32">
        <f>I69</f>
        <v>0.41460000000000002</v>
      </c>
    </row>
    <row r="70" spans="1:28" ht="15" x14ac:dyDescent="0.25">
      <c r="A70" s="60"/>
      <c r="B70" s="60"/>
      <c r="C70" s="61" t="s">
        <v>319</v>
      </c>
      <c r="D70" s="60"/>
      <c r="E70" s="60"/>
      <c r="F70" s="60"/>
      <c r="G70" s="60"/>
      <c r="H70" s="111">
        <f>I66+I67+I68</f>
        <v>12.95</v>
      </c>
      <c r="I70" s="111"/>
      <c r="J70" s="111">
        <f>K66+K67+K68</f>
        <v>277.99</v>
      </c>
      <c r="K70" s="111"/>
      <c r="O70" s="32">
        <f>I66+I67+I68</f>
        <v>12.95</v>
      </c>
      <c r="P70" s="32">
        <f>K66+K67+K68</f>
        <v>277.99</v>
      </c>
      <c r="X70">
        <f>IF(Source!BI37&lt;=1,I66+I67+I68-0, 0)</f>
        <v>12.95</v>
      </c>
      <c r="Y70">
        <f>IF(Source!BI37=2,I66+I67+I68-0, 0)</f>
        <v>0</v>
      </c>
      <c r="Z70">
        <f>IF(Source!BI37=3,I66+I67+I68-0, 0)</f>
        <v>0</v>
      </c>
      <c r="AA70">
        <f>IF(Source!BI37=4,I66+I67+I68,0)</f>
        <v>0</v>
      </c>
    </row>
    <row r="72" spans="1:28" ht="57" x14ac:dyDescent="0.2">
      <c r="A72" s="26">
        <v>5</v>
      </c>
      <c r="B72" s="26" t="str">
        <f>Source!F38</f>
        <v>6.62-31-1</v>
      </c>
      <c r="C72" s="26" t="s">
        <v>53</v>
      </c>
      <c r="D72" s="27" t="str">
        <f>Source!H38</f>
        <v>1 м2 поверхности</v>
      </c>
      <c r="E72" s="17">
        <f>Source!I38</f>
        <v>20.75</v>
      </c>
      <c r="F72" s="33"/>
      <c r="G72" s="28"/>
      <c r="H72" s="17"/>
      <c r="I72" s="33"/>
      <c r="J72" s="17"/>
      <c r="K72" s="33"/>
      <c r="Q72">
        <f>ROUND((Source!DN38/100)*ROUND((ROUND((Source!AF38*Source!AV38*Source!I38),2)),2), 2)</f>
        <v>127.2</v>
      </c>
      <c r="R72">
        <f>Source!X38</f>
        <v>2786.15</v>
      </c>
      <c r="S72">
        <f>ROUND((Source!DO38/100)*ROUND((ROUND((Source!AF38*Source!AV38*Source!I38),2)),2), 2)</f>
        <v>81.41</v>
      </c>
      <c r="T72">
        <f>Source!Y38</f>
        <v>1376.29</v>
      </c>
      <c r="U72">
        <f>ROUND((175/100)*ROUND((ROUND((Source!AE38*Source!AV38*Source!I38),2)),2), 2)</f>
        <v>0</v>
      </c>
      <c r="V72">
        <f>ROUND((160/100)*ROUND(ROUND((ROUND((Source!AE38*Source!AV38*Source!I38),2)*Source!BS38),2), 2), 2)</f>
        <v>0</v>
      </c>
    </row>
    <row r="73" spans="1:28" ht="14.25" x14ac:dyDescent="0.2">
      <c r="A73" s="26"/>
      <c r="B73" s="26"/>
      <c r="C73" s="26" t="s">
        <v>313</v>
      </c>
      <c r="D73" s="27"/>
      <c r="E73" s="17"/>
      <c r="F73" s="33">
        <f>Source!AO38</f>
        <v>6.13</v>
      </c>
      <c r="G73" s="28" t="str">
        <f>Source!DG38</f>
        <v/>
      </c>
      <c r="H73" s="17">
        <f>Source!AV38</f>
        <v>1</v>
      </c>
      <c r="I73" s="33">
        <f>ROUND((ROUND((Source!AF38*Source!AV38*Source!I38),2)),2)</f>
        <v>127.2</v>
      </c>
      <c r="J73" s="17">
        <f>IF(Source!BA38&lt;&gt; 0, Source!BA38, 1)</f>
        <v>26.39</v>
      </c>
      <c r="K73" s="33">
        <f>Source!S38</f>
        <v>3356.81</v>
      </c>
      <c r="W73">
        <f>I73</f>
        <v>127.2</v>
      </c>
    </row>
    <row r="74" spans="1:28" ht="14.25" x14ac:dyDescent="0.2">
      <c r="A74" s="26"/>
      <c r="B74" s="26"/>
      <c r="C74" s="26" t="s">
        <v>314</v>
      </c>
      <c r="D74" s="27" t="s">
        <v>315</v>
      </c>
      <c r="E74" s="17">
        <f>Source!DN38</f>
        <v>100</v>
      </c>
      <c r="F74" s="33"/>
      <c r="G74" s="28"/>
      <c r="H74" s="17"/>
      <c r="I74" s="33">
        <f>SUM(Q72:Q73)</f>
        <v>127.2</v>
      </c>
      <c r="J74" s="17">
        <f>Source!BZ38</f>
        <v>83</v>
      </c>
      <c r="K74" s="33">
        <f>SUM(R72:R73)</f>
        <v>2786.15</v>
      </c>
    </row>
    <row r="75" spans="1:28" ht="14.25" x14ac:dyDescent="0.2">
      <c r="A75" s="26"/>
      <c r="B75" s="26"/>
      <c r="C75" s="26" t="s">
        <v>316</v>
      </c>
      <c r="D75" s="27" t="s">
        <v>315</v>
      </c>
      <c r="E75" s="17">
        <f>Source!DO38</f>
        <v>64</v>
      </c>
      <c r="F75" s="33"/>
      <c r="G75" s="28"/>
      <c r="H75" s="17"/>
      <c r="I75" s="33">
        <f>SUM(S72:S74)</f>
        <v>81.41</v>
      </c>
      <c r="J75" s="17">
        <f>Source!CA38</f>
        <v>41</v>
      </c>
      <c r="K75" s="33">
        <f>SUM(T72:T74)</f>
        <v>1376.29</v>
      </c>
    </row>
    <row r="76" spans="1:28" ht="14.25" x14ac:dyDescent="0.2">
      <c r="A76" s="55"/>
      <c r="B76" s="55"/>
      <c r="C76" s="55" t="s">
        <v>317</v>
      </c>
      <c r="D76" s="56" t="s">
        <v>318</v>
      </c>
      <c r="E76" s="57">
        <f>Source!AQ38</f>
        <v>0.6</v>
      </c>
      <c r="F76" s="58"/>
      <c r="G76" s="59" t="str">
        <f>Source!DI38</f>
        <v/>
      </c>
      <c r="H76" s="57">
        <f>Source!AV38</f>
        <v>1</v>
      </c>
      <c r="I76" s="58">
        <f>Source!U38</f>
        <v>12.45</v>
      </c>
      <c r="J76" s="57"/>
      <c r="K76" s="58"/>
      <c r="AB76" s="32">
        <f>I76</f>
        <v>12.45</v>
      </c>
    </row>
    <row r="77" spans="1:28" ht="15" x14ac:dyDescent="0.25">
      <c r="A77" s="60"/>
      <c r="B77" s="60"/>
      <c r="C77" s="61" t="s">
        <v>319</v>
      </c>
      <c r="D77" s="60"/>
      <c r="E77" s="60"/>
      <c r="F77" s="60"/>
      <c r="G77" s="60"/>
      <c r="H77" s="111">
        <f>I73+I74+I75</f>
        <v>335.81</v>
      </c>
      <c r="I77" s="111"/>
      <c r="J77" s="111">
        <f>K73+K74+K75</f>
        <v>7519.25</v>
      </c>
      <c r="K77" s="111"/>
      <c r="O77" s="32">
        <f>I73+I74+I75</f>
        <v>335.81</v>
      </c>
      <c r="P77" s="32">
        <f>K73+K74+K75</f>
        <v>7519.25</v>
      </c>
      <c r="X77">
        <f>IF(Source!BI38&lt;=1,I73+I74+I75-0, 0)</f>
        <v>335.81</v>
      </c>
      <c r="Y77">
        <f>IF(Source!BI38=2,I73+I74+I75-0, 0)</f>
        <v>0</v>
      </c>
      <c r="Z77">
        <f>IF(Source!BI38=3,I73+I74+I75-0, 0)</f>
        <v>0</v>
      </c>
      <c r="AA77">
        <f>IF(Source!BI38=4,I73+I74+I75,0)</f>
        <v>0</v>
      </c>
    </row>
    <row r="80" spans="1:28" ht="15" x14ac:dyDescent="0.25">
      <c r="A80" s="81" t="str">
        <f>CONCATENATE("Итого по подразделу: ",IF(Source!G40&lt;&gt;"Новый подраздел", Source!G40, ""))</f>
        <v>Итого по подразделу: Демонтажные и подготовительные  работы</v>
      </c>
      <c r="B80" s="81"/>
      <c r="C80" s="81"/>
      <c r="D80" s="81"/>
      <c r="E80" s="81"/>
      <c r="F80" s="81"/>
      <c r="G80" s="81"/>
      <c r="H80" s="79">
        <f>SUM(O38:O79)</f>
        <v>414.06</v>
      </c>
      <c r="I80" s="80"/>
      <c r="J80" s="79">
        <f>SUM(P38:P79)</f>
        <v>9301.49</v>
      </c>
      <c r="K80" s="80"/>
    </row>
    <row r="81" spans="1:27" hidden="1" x14ac:dyDescent="0.2">
      <c r="A81" t="s">
        <v>320</v>
      </c>
      <c r="H81">
        <f>SUM(AC38:AC80)</f>
        <v>0</v>
      </c>
      <c r="J81">
        <f>SUM(AD38:AD80)</f>
        <v>0</v>
      </c>
    </row>
    <row r="82" spans="1:27" hidden="1" x14ac:dyDescent="0.2">
      <c r="A82" t="s">
        <v>321</v>
      </c>
      <c r="H82">
        <f>SUM(AE38:AE81)</f>
        <v>0</v>
      </c>
      <c r="J82">
        <f>SUM(AF38:AF81)</f>
        <v>0</v>
      </c>
    </row>
    <row r="84" spans="1:27" ht="15" x14ac:dyDescent="0.25">
      <c r="A84" s="81" t="str">
        <f>CONCATENATE("Итого по разделу: ",IF(Source!G70&lt;&gt;"Новый раздел", Source!G70, ""))</f>
        <v>Итого по разделу: Секция 1. Кровля в/о А-В/1-11</v>
      </c>
      <c r="B84" s="81"/>
      <c r="C84" s="81"/>
      <c r="D84" s="81"/>
      <c r="E84" s="81"/>
      <c r="F84" s="81"/>
      <c r="G84" s="81"/>
      <c r="H84" s="79">
        <f>SUM(O36:O83)</f>
        <v>414.06</v>
      </c>
      <c r="I84" s="80"/>
      <c r="J84" s="79">
        <f>SUM(P36:P83)</f>
        <v>9301.49</v>
      </c>
      <c r="K84" s="80"/>
    </row>
    <row r="85" spans="1:27" hidden="1" x14ac:dyDescent="0.2">
      <c r="A85" t="s">
        <v>320</v>
      </c>
      <c r="H85">
        <f>SUM(AC36:AC84)</f>
        <v>0</v>
      </c>
      <c r="J85">
        <f>SUM(AD36:AD84)</f>
        <v>0</v>
      </c>
    </row>
    <row r="86" spans="1:27" hidden="1" x14ac:dyDescent="0.2">
      <c r="A86" t="s">
        <v>321</v>
      </c>
      <c r="H86">
        <f>SUM(AE36:AE85)</f>
        <v>0</v>
      </c>
      <c r="J86">
        <f>SUM(AF36:AF85)</f>
        <v>0</v>
      </c>
    </row>
    <row r="88" spans="1:27" ht="16.5" x14ac:dyDescent="0.25">
      <c r="A88" s="75" t="str">
        <f>CONCATENATE("Раздел: ",IF(Source!G100&lt;&gt;"Новый раздел", Source!G100, ""))</f>
        <v>Раздел: Монтажные (кровельные) работы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27" ht="28.5" x14ac:dyDescent="0.2">
      <c r="A89" s="26">
        <v>1</v>
      </c>
      <c r="B89" s="26" t="str">
        <f>Source!F104</f>
        <v>6.58-31-3</v>
      </c>
      <c r="C89" s="26" t="s">
        <v>110</v>
      </c>
      <c r="D89" s="27" t="str">
        <f>Source!H104</f>
        <v>100 мест</v>
      </c>
      <c r="E89" s="17">
        <f>Source!I104</f>
        <v>0.02</v>
      </c>
      <c r="F89" s="33"/>
      <c r="G89" s="28"/>
      <c r="H89" s="17"/>
      <c r="I89" s="33"/>
      <c r="J89" s="17"/>
      <c r="K89" s="33"/>
      <c r="Q89">
        <f>ROUND((Source!DN104/100)*ROUND((ROUND((Source!AF104*Source!AV104*Source!I104),2)),2), 2)</f>
        <v>27.29</v>
      </c>
      <c r="R89">
        <f>Source!X104</f>
        <v>602.45000000000005</v>
      </c>
      <c r="S89">
        <f>ROUND((Source!DO104/100)*ROUND((ROUND((Source!AF104*Source!AV104*Source!I104),2)),2), 2)</f>
        <v>20.73</v>
      </c>
      <c r="T89">
        <f>Source!Y104</f>
        <v>283.91000000000003</v>
      </c>
      <c r="U89">
        <f>ROUND((175/100)*ROUND((ROUND((Source!AE104*Source!AV104*Source!I104),2)),2), 2)</f>
        <v>0.53</v>
      </c>
      <c r="V89">
        <f>ROUND((160/100)*ROUND(ROUND((ROUND((Source!AE104*Source!AV104*Source!I104),2)*Source!BS104),2), 2), 2)</f>
        <v>12.67</v>
      </c>
    </row>
    <row r="90" spans="1:27" x14ac:dyDescent="0.2">
      <c r="C90" s="30" t="str">
        <f>"Объем: "&amp;Source!I104&amp;"=2/"&amp;"100"</f>
        <v>Объем: 0,02=2/100</v>
      </c>
    </row>
    <row r="91" spans="1:27" ht="14.25" x14ac:dyDescent="0.2">
      <c r="A91" s="26"/>
      <c r="B91" s="26"/>
      <c r="C91" s="26" t="s">
        <v>313</v>
      </c>
      <c r="D91" s="27"/>
      <c r="E91" s="17"/>
      <c r="F91" s="33">
        <f>Source!AO104</f>
        <v>1311.93</v>
      </c>
      <c r="G91" s="28" t="str">
        <f>Source!DG104</f>
        <v/>
      </c>
      <c r="H91" s="17">
        <f>Source!AV104</f>
        <v>1</v>
      </c>
      <c r="I91" s="33">
        <f>ROUND((ROUND((Source!AF104*Source!AV104*Source!I104),2)),2)</f>
        <v>26.24</v>
      </c>
      <c r="J91" s="17">
        <f>IF(Source!BA104&lt;&gt; 0, Source!BA104, 1)</f>
        <v>26.39</v>
      </c>
      <c r="K91" s="33">
        <f>Source!S104</f>
        <v>692.47</v>
      </c>
      <c r="W91">
        <f>I91</f>
        <v>26.24</v>
      </c>
    </row>
    <row r="92" spans="1:27" ht="14.25" x14ac:dyDescent="0.2">
      <c r="A92" s="26"/>
      <c r="B92" s="26"/>
      <c r="C92" s="26" t="s">
        <v>322</v>
      </c>
      <c r="D92" s="27"/>
      <c r="E92" s="17"/>
      <c r="F92" s="33">
        <f>Source!AM104</f>
        <v>41.45</v>
      </c>
      <c r="G92" s="28" t="str">
        <f>Source!DE104</f>
        <v/>
      </c>
      <c r="H92" s="17">
        <f>Source!AV104</f>
        <v>1</v>
      </c>
      <c r="I92" s="33">
        <f>(ROUND((ROUND(((Source!ET104)*Source!AV104*Source!I104),2)),2)+ROUND((ROUND(((Source!AE104-(Source!EU104))*Source!AV104*Source!I104),2)),2))</f>
        <v>0.83</v>
      </c>
      <c r="J92" s="17">
        <f>IF(Source!BB104&lt;&gt; 0, Source!BB104, 1)</f>
        <v>14.75</v>
      </c>
      <c r="K92" s="33">
        <f>Source!Q104</f>
        <v>12.24</v>
      </c>
    </row>
    <row r="93" spans="1:27" ht="14.25" x14ac:dyDescent="0.2">
      <c r="A93" s="26"/>
      <c r="B93" s="26"/>
      <c r="C93" s="26" t="s">
        <v>323</v>
      </c>
      <c r="D93" s="27"/>
      <c r="E93" s="17"/>
      <c r="F93" s="33">
        <f>Source!AN104</f>
        <v>15.08</v>
      </c>
      <c r="G93" s="28" t="str">
        <f>Source!DF104</f>
        <v/>
      </c>
      <c r="H93" s="17">
        <f>Source!AV104</f>
        <v>1</v>
      </c>
      <c r="I93" s="41">
        <f>ROUND((ROUND((Source!AE104*Source!AV104*Source!I104),2)),2)</f>
        <v>0.3</v>
      </c>
      <c r="J93" s="17">
        <f>IF(Source!BS104&lt;&gt; 0, Source!BS104, 1)</f>
        <v>26.39</v>
      </c>
      <c r="K93" s="41">
        <f>Source!R104</f>
        <v>7.92</v>
      </c>
      <c r="W93">
        <f>I93</f>
        <v>0.3</v>
      </c>
    </row>
    <row r="94" spans="1:27" ht="14.25" x14ac:dyDescent="0.2">
      <c r="A94" s="26"/>
      <c r="B94" s="26"/>
      <c r="C94" s="26" t="s">
        <v>324</v>
      </c>
      <c r="D94" s="27"/>
      <c r="E94" s="17"/>
      <c r="F94" s="33">
        <f>Source!AL104</f>
        <v>972.06</v>
      </c>
      <c r="G94" s="28" t="str">
        <f>Source!DD104</f>
        <v/>
      </c>
      <c r="H94" s="17">
        <f>Source!AW104</f>
        <v>1</v>
      </c>
      <c r="I94" s="33">
        <f>ROUND((ROUND((Source!AC104*Source!AW104*Source!I104),2)),2)</f>
        <v>19.440000000000001</v>
      </c>
      <c r="J94" s="17">
        <f>IF(Source!BC104&lt;&gt; 0, Source!BC104, 1)</f>
        <v>8.3000000000000007</v>
      </c>
      <c r="K94" s="33">
        <f>Source!P104</f>
        <v>161.35</v>
      </c>
    </row>
    <row r="95" spans="1:27" ht="28.5" x14ac:dyDescent="0.2">
      <c r="A95" s="26" t="s">
        <v>27</v>
      </c>
      <c r="B95" s="26" t="str">
        <f>Source!F105</f>
        <v>9999990001</v>
      </c>
      <c r="C95" s="26" t="s">
        <v>29</v>
      </c>
      <c r="D95" s="27" t="str">
        <f>Source!H105</f>
        <v>т</v>
      </c>
      <c r="E95" s="17">
        <f>Source!I105</f>
        <v>-2.5600000000000001E-2</v>
      </c>
      <c r="F95" s="33">
        <f>Source!AK105</f>
        <v>0</v>
      </c>
      <c r="G95" s="31" t="s">
        <v>3</v>
      </c>
      <c r="H95" s="17">
        <f>Source!AW105</f>
        <v>1</v>
      </c>
      <c r="I95" s="33">
        <f>ROUND((ROUND((Source!AC105*Source!AW105*Source!I105),2)),2)+(ROUND((ROUND(((Source!ET105)*Source!AV105*Source!I105),2)),2)+ROUND((ROUND(((Source!AE105-(Source!EU105))*Source!AV105*Source!I105),2)),2))+ROUND((ROUND((Source!AF105*Source!AV105*Source!I105),2)),2)</f>
        <v>0</v>
      </c>
      <c r="J95" s="17">
        <f>IF(Source!BC105&lt;&gt; 0, Source!BC105, 1)</f>
        <v>1</v>
      </c>
      <c r="K95" s="33">
        <f>Source!O105</f>
        <v>0</v>
      </c>
      <c r="Q95">
        <f>ROUND((Source!DN105/100)*ROUND((ROUND((Source!AF105*Source!AV105*Source!I105),2)),2), 2)</f>
        <v>0</v>
      </c>
      <c r="R95">
        <f>Source!X105</f>
        <v>0</v>
      </c>
      <c r="S95">
        <f>ROUND((Source!DO105/100)*ROUND((ROUND((Source!AF105*Source!AV105*Source!I105),2)),2), 2)</f>
        <v>0</v>
      </c>
      <c r="T95">
        <f>Source!Y105</f>
        <v>0</v>
      </c>
      <c r="U95">
        <f>ROUND((175/100)*ROUND((ROUND((Source!AE105*Source!AV105*Source!I105),2)),2), 2)</f>
        <v>0</v>
      </c>
      <c r="V95">
        <f>ROUND((160/100)*ROUND(ROUND((ROUND((Source!AE105*Source!AV105*Source!I105),2)*Source!BS105),2), 2), 2)</f>
        <v>0</v>
      </c>
      <c r="X95">
        <f>IF(Source!BI105&lt;=1,I95, 0)</f>
        <v>0</v>
      </c>
      <c r="Y95">
        <f>IF(Source!BI105=2,I95, 0)</f>
        <v>0</v>
      </c>
      <c r="Z95">
        <f>IF(Source!BI105=3,I95, 0)</f>
        <v>0</v>
      </c>
      <c r="AA95">
        <f>IF(Source!BI105=4,I95, 0)</f>
        <v>0</v>
      </c>
    </row>
    <row r="96" spans="1:27" ht="14.25" x14ac:dyDescent="0.2">
      <c r="A96" s="26"/>
      <c r="B96" s="26"/>
      <c r="C96" s="26" t="s">
        <v>314</v>
      </c>
      <c r="D96" s="27" t="s">
        <v>315</v>
      </c>
      <c r="E96" s="17">
        <f>Source!DN104</f>
        <v>104</v>
      </c>
      <c r="F96" s="33"/>
      <c r="G96" s="28"/>
      <c r="H96" s="17"/>
      <c r="I96" s="33">
        <f>SUM(Q89:Q95)</f>
        <v>27.29</v>
      </c>
      <c r="J96" s="17">
        <f>Source!BZ104</f>
        <v>87</v>
      </c>
      <c r="K96" s="33">
        <f>SUM(R89:R95)</f>
        <v>602.45000000000005</v>
      </c>
    </row>
    <row r="97" spans="1:28" ht="14.25" x14ac:dyDescent="0.2">
      <c r="A97" s="26"/>
      <c r="B97" s="26"/>
      <c r="C97" s="26" t="s">
        <v>316</v>
      </c>
      <c r="D97" s="27" t="s">
        <v>315</v>
      </c>
      <c r="E97" s="17">
        <f>Source!DO104</f>
        <v>79</v>
      </c>
      <c r="F97" s="33"/>
      <c r="G97" s="28"/>
      <c r="H97" s="17"/>
      <c r="I97" s="33">
        <f>SUM(S89:S96)</f>
        <v>20.73</v>
      </c>
      <c r="J97" s="17">
        <f>Source!CA104</f>
        <v>41</v>
      </c>
      <c r="K97" s="33">
        <f>SUM(T89:T96)</f>
        <v>283.91000000000003</v>
      </c>
    </row>
    <row r="98" spans="1:28" ht="14.25" x14ac:dyDescent="0.2">
      <c r="A98" s="26"/>
      <c r="B98" s="26"/>
      <c r="C98" s="26" t="s">
        <v>325</v>
      </c>
      <c r="D98" s="27" t="s">
        <v>315</v>
      </c>
      <c r="E98" s="17">
        <f>175</f>
        <v>175</v>
      </c>
      <c r="F98" s="33"/>
      <c r="G98" s="28"/>
      <c r="H98" s="17"/>
      <c r="I98" s="33">
        <f>SUM(U89:U97)</f>
        <v>0.53</v>
      </c>
      <c r="J98" s="17">
        <f>160</f>
        <v>160</v>
      </c>
      <c r="K98" s="33">
        <f>SUM(V89:V97)</f>
        <v>12.67</v>
      </c>
    </row>
    <row r="99" spans="1:28" ht="14.25" x14ac:dyDescent="0.2">
      <c r="A99" s="55"/>
      <c r="B99" s="55"/>
      <c r="C99" s="55" t="s">
        <v>317</v>
      </c>
      <c r="D99" s="56" t="s">
        <v>318</v>
      </c>
      <c r="E99" s="57">
        <f>Source!AQ104</f>
        <v>113</v>
      </c>
      <c r="F99" s="58"/>
      <c r="G99" s="59" t="str">
        <f>Source!DI104</f>
        <v/>
      </c>
      <c r="H99" s="57">
        <f>Source!AV104</f>
        <v>1</v>
      </c>
      <c r="I99" s="58">
        <f>Source!U104</f>
        <v>2.2600000000000002</v>
      </c>
      <c r="J99" s="57"/>
      <c r="K99" s="58"/>
      <c r="AB99" s="32">
        <f>I99</f>
        <v>2.2600000000000002</v>
      </c>
    </row>
    <row r="100" spans="1:28" ht="15" x14ac:dyDescent="0.25">
      <c r="A100" s="60"/>
      <c r="B100" s="60"/>
      <c r="C100" s="61" t="s">
        <v>319</v>
      </c>
      <c r="D100" s="60"/>
      <c r="E100" s="60"/>
      <c r="F100" s="60"/>
      <c r="G100" s="60"/>
      <c r="H100" s="111">
        <f>I91+I92+I94+I96+I97+I98+SUM(I95:I95)</f>
        <v>95.06</v>
      </c>
      <c r="I100" s="111"/>
      <c r="J100" s="111">
        <f>K91+K92+K94+K96+K97+K98+SUM(K95:K95)</f>
        <v>1765.0900000000004</v>
      </c>
      <c r="K100" s="111"/>
      <c r="O100" s="32">
        <f>I91+I92+I94+I96+I97+I98+SUM(I95:I95)</f>
        <v>95.06</v>
      </c>
      <c r="P100" s="32">
        <f>K91+K92+K94+K96+K97+K98+SUM(K95:K95)</f>
        <v>1765.0900000000004</v>
      </c>
      <c r="X100">
        <f>IF(Source!BI104&lt;=1,I91+I92+I94+I96+I97+I98-0, 0)</f>
        <v>95.06</v>
      </c>
      <c r="Y100">
        <f>IF(Source!BI104=2,I91+I92+I94+I96+I97+I98-0, 0)</f>
        <v>0</v>
      </c>
      <c r="Z100">
        <f>IF(Source!BI104=3,I91+I92+I94+I96+I97+I98-0, 0)</f>
        <v>0</v>
      </c>
      <c r="AA100">
        <f>IF(Source!BI104=4,I91+I92+I94+I96+I97+I98,0)</f>
        <v>0</v>
      </c>
    </row>
    <row r="102" spans="1:28" ht="28.5" x14ac:dyDescent="0.2">
      <c r="A102" s="26">
        <v>2</v>
      </c>
      <c r="B102" s="26" t="str">
        <f>Source!F106</f>
        <v>6.58-31-1</v>
      </c>
      <c r="C102" s="26" t="s">
        <v>116</v>
      </c>
      <c r="D102" s="27" t="str">
        <f>Source!H106</f>
        <v>100 мест</v>
      </c>
      <c r="E102" s="17">
        <f>Source!I106</f>
        <v>0.02</v>
      </c>
      <c r="F102" s="33"/>
      <c r="G102" s="28"/>
      <c r="H102" s="17"/>
      <c r="I102" s="33"/>
      <c r="J102" s="17"/>
      <c r="K102" s="33"/>
      <c r="Q102">
        <f>ROUND((Source!DN106/100)*ROUND((ROUND((Source!AF106*Source!AV106*Source!I106),2)),2), 2)</f>
        <v>9.5399999999999991</v>
      </c>
      <c r="R102">
        <f>Source!X106</f>
        <v>210.54</v>
      </c>
      <c r="S102">
        <f>ROUND((Source!DO106/100)*ROUND((ROUND((Source!AF106*Source!AV106*Source!I106),2)),2), 2)</f>
        <v>7.24</v>
      </c>
      <c r="T102">
        <f>Source!Y106</f>
        <v>99.22</v>
      </c>
      <c r="U102">
        <f>ROUND((175/100)*ROUND((ROUND((Source!AE106*Source!AV106*Source!I106),2)),2), 2)</f>
        <v>0.12</v>
      </c>
      <c r="V102">
        <f>ROUND((160/100)*ROUND(ROUND((ROUND((Source!AE106*Source!AV106*Source!I106),2)*Source!BS106),2), 2), 2)</f>
        <v>2.96</v>
      </c>
    </row>
    <row r="103" spans="1:28" x14ac:dyDescent="0.2">
      <c r="C103" s="30" t="str">
        <f>"Объем: "&amp;Source!I106&amp;"=2/"&amp;"100"</f>
        <v>Объем: 0,02=2/100</v>
      </c>
    </row>
    <row r="104" spans="1:28" ht="14.25" x14ac:dyDescent="0.2">
      <c r="A104" s="26"/>
      <c r="B104" s="26"/>
      <c r="C104" s="26" t="s">
        <v>313</v>
      </c>
      <c r="D104" s="27"/>
      <c r="E104" s="17"/>
      <c r="F104" s="33">
        <f>Source!AO106</f>
        <v>458.59</v>
      </c>
      <c r="G104" s="28" t="str">
        <f>Source!DG106</f>
        <v/>
      </c>
      <c r="H104" s="17">
        <f>Source!AV106</f>
        <v>1</v>
      </c>
      <c r="I104" s="33">
        <f>ROUND((ROUND((Source!AF106*Source!AV106*Source!I106),2)),2)</f>
        <v>9.17</v>
      </c>
      <c r="J104" s="17">
        <f>IF(Source!BA106&lt;&gt; 0, Source!BA106, 1)</f>
        <v>26.39</v>
      </c>
      <c r="K104" s="33">
        <f>Source!S106</f>
        <v>242</v>
      </c>
      <c r="W104">
        <f>I104</f>
        <v>9.17</v>
      </c>
    </row>
    <row r="105" spans="1:28" ht="14.25" x14ac:dyDescent="0.2">
      <c r="A105" s="26"/>
      <c r="B105" s="26"/>
      <c r="C105" s="26" t="s">
        <v>322</v>
      </c>
      <c r="D105" s="27"/>
      <c r="E105" s="17"/>
      <c r="F105" s="33">
        <f>Source!AM106</f>
        <v>9.8699999999999992</v>
      </c>
      <c r="G105" s="28" t="str">
        <f>Source!DE106</f>
        <v/>
      </c>
      <c r="H105" s="17">
        <f>Source!AV106</f>
        <v>1</v>
      </c>
      <c r="I105" s="33">
        <f>(ROUND((ROUND(((Source!ET106)*Source!AV106*Source!I106),2)),2)+ROUND((ROUND(((Source!AE106-(Source!EU106))*Source!AV106*Source!I106),2)),2))</f>
        <v>0.2</v>
      </c>
      <c r="J105" s="17">
        <f>IF(Source!BB106&lt;&gt; 0, Source!BB106, 1)</f>
        <v>14.65</v>
      </c>
      <c r="K105" s="33">
        <f>Source!Q106</f>
        <v>2.93</v>
      </c>
    </row>
    <row r="106" spans="1:28" ht="14.25" x14ac:dyDescent="0.2">
      <c r="A106" s="26"/>
      <c r="B106" s="26"/>
      <c r="C106" s="26" t="s">
        <v>323</v>
      </c>
      <c r="D106" s="27"/>
      <c r="E106" s="17"/>
      <c r="F106" s="33">
        <f>Source!AN106</f>
        <v>3.55</v>
      </c>
      <c r="G106" s="28" t="str">
        <f>Source!DF106</f>
        <v/>
      </c>
      <c r="H106" s="17">
        <f>Source!AV106</f>
        <v>1</v>
      </c>
      <c r="I106" s="41">
        <f>ROUND((ROUND((Source!AE106*Source!AV106*Source!I106),2)),2)</f>
        <v>7.0000000000000007E-2</v>
      </c>
      <c r="J106" s="17">
        <f>IF(Source!BS106&lt;&gt; 0, Source!BS106, 1)</f>
        <v>26.39</v>
      </c>
      <c r="K106" s="41">
        <f>Source!R106</f>
        <v>1.85</v>
      </c>
      <c r="W106">
        <f>I106</f>
        <v>7.0000000000000007E-2</v>
      </c>
    </row>
    <row r="107" spans="1:28" ht="14.25" x14ac:dyDescent="0.2">
      <c r="A107" s="26"/>
      <c r="B107" s="26"/>
      <c r="C107" s="26" t="s">
        <v>324</v>
      </c>
      <c r="D107" s="27"/>
      <c r="E107" s="17"/>
      <c r="F107" s="33">
        <f>Source!AL106</f>
        <v>195.25</v>
      </c>
      <c r="G107" s="28" t="str">
        <f>Source!DD106</f>
        <v/>
      </c>
      <c r="H107" s="17">
        <f>Source!AW106</f>
        <v>1</v>
      </c>
      <c r="I107" s="33">
        <f>ROUND((ROUND((Source!AC106*Source!AW106*Source!I106),2)),2)</f>
        <v>3.91</v>
      </c>
      <c r="J107" s="17">
        <f>IF(Source!BC106&lt;&gt; 0, Source!BC106, 1)</f>
        <v>8.3000000000000007</v>
      </c>
      <c r="K107" s="33">
        <f>Source!P106</f>
        <v>32.450000000000003</v>
      </c>
    </row>
    <row r="108" spans="1:28" ht="28.5" x14ac:dyDescent="0.2">
      <c r="A108" s="26" t="s">
        <v>118</v>
      </c>
      <c r="B108" s="26" t="str">
        <f>Source!F107</f>
        <v>9999990001</v>
      </c>
      <c r="C108" s="26" t="s">
        <v>29</v>
      </c>
      <c r="D108" s="27" t="str">
        <f>Source!H107</f>
        <v>т</v>
      </c>
      <c r="E108" s="17">
        <f>Source!I107</f>
        <v>-6.0000000000000001E-3</v>
      </c>
      <c r="F108" s="33">
        <f>Source!AK107</f>
        <v>0</v>
      </c>
      <c r="G108" s="31" t="s">
        <v>3</v>
      </c>
      <c r="H108" s="17">
        <f>Source!AW107</f>
        <v>1</v>
      </c>
      <c r="I108" s="33">
        <f>ROUND((ROUND((Source!AC107*Source!AW107*Source!I107),2)),2)+(ROUND((ROUND(((Source!ET107)*Source!AV107*Source!I107),2)),2)+ROUND((ROUND(((Source!AE107-(Source!EU107))*Source!AV107*Source!I107),2)),2))+ROUND((ROUND((Source!AF107*Source!AV107*Source!I107),2)),2)</f>
        <v>0</v>
      </c>
      <c r="J108" s="17">
        <f>IF(Source!BC107&lt;&gt; 0, Source!BC107, 1)</f>
        <v>1</v>
      </c>
      <c r="K108" s="33">
        <f>Source!O107</f>
        <v>0</v>
      </c>
      <c r="Q108">
        <f>ROUND((Source!DN107/100)*ROUND((ROUND((Source!AF107*Source!AV107*Source!I107),2)),2), 2)</f>
        <v>0</v>
      </c>
      <c r="R108">
        <f>Source!X107</f>
        <v>0</v>
      </c>
      <c r="S108">
        <f>ROUND((Source!DO107/100)*ROUND((ROUND((Source!AF107*Source!AV107*Source!I107),2)),2), 2)</f>
        <v>0</v>
      </c>
      <c r="T108">
        <f>Source!Y107</f>
        <v>0</v>
      </c>
      <c r="U108">
        <f>ROUND((175/100)*ROUND((ROUND((Source!AE107*Source!AV107*Source!I107),2)),2), 2)</f>
        <v>0</v>
      </c>
      <c r="V108">
        <f>ROUND((160/100)*ROUND(ROUND((ROUND((Source!AE107*Source!AV107*Source!I107),2)*Source!BS107),2), 2), 2)</f>
        <v>0</v>
      </c>
      <c r="X108">
        <f>IF(Source!BI107&lt;=1,I108, 0)</f>
        <v>0</v>
      </c>
      <c r="Y108">
        <f>IF(Source!BI107=2,I108, 0)</f>
        <v>0</v>
      </c>
      <c r="Z108">
        <f>IF(Source!BI107=3,I108, 0)</f>
        <v>0</v>
      </c>
      <c r="AA108">
        <f>IF(Source!BI107=4,I108, 0)</f>
        <v>0</v>
      </c>
    </row>
    <row r="109" spans="1:28" ht="14.25" x14ac:dyDescent="0.2">
      <c r="A109" s="26"/>
      <c r="B109" s="26"/>
      <c r="C109" s="26" t="s">
        <v>314</v>
      </c>
      <c r="D109" s="27" t="s">
        <v>315</v>
      </c>
      <c r="E109" s="17">
        <f>Source!DN106</f>
        <v>104</v>
      </c>
      <c r="F109" s="33"/>
      <c r="G109" s="28"/>
      <c r="H109" s="17"/>
      <c r="I109" s="33">
        <f>SUM(Q102:Q108)</f>
        <v>9.5399999999999991</v>
      </c>
      <c r="J109" s="17">
        <f>Source!BZ106</f>
        <v>87</v>
      </c>
      <c r="K109" s="33">
        <f>SUM(R102:R108)</f>
        <v>210.54</v>
      </c>
    </row>
    <row r="110" spans="1:28" ht="14.25" x14ac:dyDescent="0.2">
      <c r="A110" s="26"/>
      <c r="B110" s="26"/>
      <c r="C110" s="26" t="s">
        <v>316</v>
      </c>
      <c r="D110" s="27" t="s">
        <v>315</v>
      </c>
      <c r="E110" s="17">
        <f>Source!DO106</f>
        <v>79</v>
      </c>
      <c r="F110" s="33"/>
      <c r="G110" s="28"/>
      <c r="H110" s="17"/>
      <c r="I110" s="33">
        <f>SUM(S102:S109)</f>
        <v>7.24</v>
      </c>
      <c r="J110" s="17">
        <f>Source!CA106</f>
        <v>41</v>
      </c>
      <c r="K110" s="33">
        <f>SUM(T102:T109)</f>
        <v>99.22</v>
      </c>
    </row>
    <row r="111" spans="1:28" ht="14.25" x14ac:dyDescent="0.2">
      <c r="A111" s="26"/>
      <c r="B111" s="26"/>
      <c r="C111" s="26" t="s">
        <v>325</v>
      </c>
      <c r="D111" s="27" t="s">
        <v>315</v>
      </c>
      <c r="E111" s="17">
        <f>175</f>
        <v>175</v>
      </c>
      <c r="F111" s="33"/>
      <c r="G111" s="28"/>
      <c r="H111" s="17"/>
      <c r="I111" s="33">
        <f>SUM(U102:U110)</f>
        <v>0.12</v>
      </c>
      <c r="J111" s="17">
        <f>160</f>
        <v>160</v>
      </c>
      <c r="K111" s="33">
        <f>SUM(V102:V110)</f>
        <v>2.96</v>
      </c>
    </row>
    <row r="112" spans="1:28" ht="14.25" x14ac:dyDescent="0.2">
      <c r="A112" s="55"/>
      <c r="B112" s="55"/>
      <c r="C112" s="55" t="s">
        <v>317</v>
      </c>
      <c r="D112" s="56" t="s">
        <v>318</v>
      </c>
      <c r="E112" s="57">
        <f>Source!AQ106</f>
        <v>39.5</v>
      </c>
      <c r="F112" s="58"/>
      <c r="G112" s="59" t="str">
        <f>Source!DI106</f>
        <v/>
      </c>
      <c r="H112" s="57">
        <f>Source!AV106</f>
        <v>1</v>
      </c>
      <c r="I112" s="58">
        <f>Source!U106</f>
        <v>0.79</v>
      </c>
      <c r="J112" s="57"/>
      <c r="K112" s="58"/>
      <c r="AB112" s="32">
        <f>I112</f>
        <v>0.79</v>
      </c>
    </row>
    <row r="113" spans="1:28" ht="15" x14ac:dyDescent="0.25">
      <c r="A113" s="60"/>
      <c r="B113" s="60"/>
      <c r="C113" s="61" t="s">
        <v>319</v>
      </c>
      <c r="D113" s="60"/>
      <c r="E113" s="60"/>
      <c r="F113" s="60"/>
      <c r="G113" s="60"/>
      <c r="H113" s="111">
        <f>I104+I105+I107+I109+I110+I111+SUM(I108:I108)</f>
        <v>30.180000000000003</v>
      </c>
      <c r="I113" s="111"/>
      <c r="J113" s="111">
        <f>K104+K105+K107+K109+K110+K111+SUM(K108:K108)</f>
        <v>590.1</v>
      </c>
      <c r="K113" s="111"/>
      <c r="O113" s="32">
        <f>I104+I105+I107+I109+I110+I111+SUM(I108:I108)</f>
        <v>30.180000000000003</v>
      </c>
      <c r="P113" s="32">
        <f>K104+K105+K107+K109+K110+K111+SUM(K108:K108)</f>
        <v>590.1</v>
      </c>
      <c r="X113">
        <f>IF(Source!BI106&lt;=1,I104+I105+I107+I109+I110+I111-0, 0)</f>
        <v>30.180000000000003</v>
      </c>
      <c r="Y113">
        <f>IF(Source!BI106=2,I104+I105+I107+I109+I110+I111-0, 0)</f>
        <v>0</v>
      </c>
      <c r="Z113">
        <f>IF(Source!BI106=3,I104+I105+I107+I109+I110+I111-0, 0)</f>
        <v>0</v>
      </c>
      <c r="AA113">
        <f>IF(Source!BI106=4,I104+I105+I107+I109+I110+I111,0)</f>
        <v>0</v>
      </c>
    </row>
    <row r="115" spans="1:28" ht="28.5" x14ac:dyDescent="0.2">
      <c r="A115" s="26">
        <v>3</v>
      </c>
      <c r="B115" s="26" t="str">
        <f>Source!F108</f>
        <v>6.54-9-2</v>
      </c>
      <c r="C115" s="26" t="s">
        <v>120</v>
      </c>
      <c r="D115" s="27" t="str">
        <f>Source!H108</f>
        <v>1 м3</v>
      </c>
      <c r="E115" s="17">
        <f>Source!I108</f>
        <v>1.2</v>
      </c>
      <c r="F115" s="33"/>
      <c r="G115" s="28"/>
      <c r="H115" s="17"/>
      <c r="I115" s="33"/>
      <c r="J115" s="17"/>
      <c r="K115" s="33"/>
      <c r="Q115">
        <f>ROUND((Source!DN108/100)*ROUND((ROUND((Source!AF108*Source!AV108*Source!I108),2)),2), 2)</f>
        <v>275.87</v>
      </c>
      <c r="R115">
        <f>Source!X108</f>
        <v>5995.41</v>
      </c>
      <c r="S115">
        <f>ROUND((Source!DO108/100)*ROUND((ROUND((Source!AF108*Source!AV108*Source!I108),2)),2), 2)</f>
        <v>227.19</v>
      </c>
      <c r="T115">
        <f>Source!Y108</f>
        <v>3511.6</v>
      </c>
      <c r="U115">
        <f>ROUND((175/100)*ROUND((ROUND((Source!AE108*Source!AV108*Source!I108),2)),2), 2)</f>
        <v>9.7799999999999994</v>
      </c>
      <c r="V115">
        <f>ROUND((160/100)*ROUND(ROUND((ROUND((Source!AE108*Source!AV108*Source!I108),2)*Source!BS108),2), 2), 2)</f>
        <v>236.03</v>
      </c>
    </row>
    <row r="116" spans="1:28" ht="14.25" x14ac:dyDescent="0.2">
      <c r="A116" s="26"/>
      <c r="B116" s="26"/>
      <c r="C116" s="26" t="s">
        <v>313</v>
      </c>
      <c r="D116" s="27"/>
      <c r="E116" s="17"/>
      <c r="F116" s="33">
        <f>Source!AO108</f>
        <v>270.45999999999998</v>
      </c>
      <c r="G116" s="28" t="str">
        <f>Source!DG108</f>
        <v/>
      </c>
      <c r="H116" s="17">
        <f>Source!AV108</f>
        <v>1</v>
      </c>
      <c r="I116" s="33">
        <f>ROUND((ROUND((Source!AF108*Source!AV108*Source!I108),2)),2)</f>
        <v>324.55</v>
      </c>
      <c r="J116" s="17">
        <f>IF(Source!BA108&lt;&gt; 0, Source!BA108, 1)</f>
        <v>26.39</v>
      </c>
      <c r="K116" s="33">
        <f>Source!S108</f>
        <v>8564.8700000000008</v>
      </c>
      <c r="W116">
        <f>I116</f>
        <v>324.55</v>
      </c>
    </row>
    <row r="117" spans="1:28" ht="14.25" x14ac:dyDescent="0.2">
      <c r="A117" s="26"/>
      <c r="B117" s="26"/>
      <c r="C117" s="26" t="s">
        <v>322</v>
      </c>
      <c r="D117" s="27"/>
      <c r="E117" s="17"/>
      <c r="F117" s="33">
        <f>Source!AM108</f>
        <v>18.57</v>
      </c>
      <c r="G117" s="28" t="str">
        <f>Source!DE108</f>
        <v/>
      </c>
      <c r="H117" s="17">
        <f>Source!AV108</f>
        <v>1</v>
      </c>
      <c r="I117" s="33">
        <f>(ROUND((ROUND(((Source!ET108)*Source!AV108*Source!I108),2)),2)+ROUND((ROUND(((Source!AE108-(Source!EU108))*Source!AV108*Source!I108),2)),2))</f>
        <v>22.28</v>
      </c>
      <c r="J117" s="17">
        <f>IF(Source!BB108&lt;&gt; 0, Source!BB108, 1)</f>
        <v>11.89</v>
      </c>
      <c r="K117" s="33">
        <f>Source!Q108</f>
        <v>264.91000000000003</v>
      </c>
    </row>
    <row r="118" spans="1:28" ht="14.25" x14ac:dyDescent="0.2">
      <c r="A118" s="26"/>
      <c r="B118" s="26"/>
      <c r="C118" s="26" t="s">
        <v>323</v>
      </c>
      <c r="D118" s="27"/>
      <c r="E118" s="17"/>
      <c r="F118" s="33">
        <f>Source!AN108</f>
        <v>4.66</v>
      </c>
      <c r="G118" s="28" t="str">
        <f>Source!DF108</f>
        <v/>
      </c>
      <c r="H118" s="17">
        <f>Source!AV108</f>
        <v>1</v>
      </c>
      <c r="I118" s="41">
        <f>ROUND((ROUND((Source!AE108*Source!AV108*Source!I108),2)),2)</f>
        <v>5.59</v>
      </c>
      <c r="J118" s="17">
        <f>IF(Source!BS108&lt;&gt; 0, Source!BS108, 1)</f>
        <v>26.39</v>
      </c>
      <c r="K118" s="41">
        <f>Source!R108</f>
        <v>147.52000000000001</v>
      </c>
      <c r="W118">
        <f>I118</f>
        <v>5.59</v>
      </c>
    </row>
    <row r="119" spans="1:28" ht="14.25" x14ac:dyDescent="0.2">
      <c r="A119" s="26"/>
      <c r="B119" s="26"/>
      <c r="C119" s="26" t="s">
        <v>324</v>
      </c>
      <c r="D119" s="27"/>
      <c r="E119" s="17"/>
      <c r="F119" s="33">
        <f>Source!AL108</f>
        <v>558.79</v>
      </c>
      <c r="G119" s="28" t="str">
        <f>Source!DD108</f>
        <v/>
      </c>
      <c r="H119" s="17">
        <f>Source!AW108</f>
        <v>1</v>
      </c>
      <c r="I119" s="33">
        <f>ROUND((ROUND((Source!AC108*Source!AW108*Source!I108),2)),2)</f>
        <v>670.55</v>
      </c>
      <c r="J119" s="17">
        <f>IF(Source!BC108&lt;&gt; 0, Source!BC108, 1)</f>
        <v>9.44</v>
      </c>
      <c r="K119" s="33">
        <f>Source!P108</f>
        <v>6329.99</v>
      </c>
    </row>
    <row r="120" spans="1:28" ht="14.25" x14ac:dyDescent="0.2">
      <c r="A120" s="26" t="s">
        <v>125</v>
      </c>
      <c r="B120" s="26" t="str">
        <f>Source!F109</f>
        <v>1.3-2-6</v>
      </c>
      <c r="C120" s="26" t="s">
        <v>127</v>
      </c>
      <c r="D120" s="27" t="str">
        <f>Source!H109</f>
        <v>м3</v>
      </c>
      <c r="E120" s="17">
        <f>Source!I109</f>
        <v>1.224</v>
      </c>
      <c r="F120" s="33">
        <f>Source!AK109</f>
        <v>478.96</v>
      </c>
      <c r="G120" s="31" t="s">
        <v>3</v>
      </c>
      <c r="H120" s="17">
        <f>Source!AW109</f>
        <v>1</v>
      </c>
      <c r="I120" s="33">
        <f>ROUND((ROUND((Source!AC109*Source!AW109*Source!I109),2)),2)+(ROUND((ROUND(((Source!ET109)*Source!AV109*Source!I109),2)),2)+ROUND((ROUND(((Source!AE109-(Source!EU109))*Source!AV109*Source!I109),2)),2))+ROUND((ROUND((Source!AF109*Source!AV109*Source!I109),2)),2)</f>
        <v>586.25</v>
      </c>
      <c r="J120" s="17">
        <f>IF(Source!BC109&lt;&gt; 0, Source!BC109, 1)</f>
        <v>7.8</v>
      </c>
      <c r="K120" s="33">
        <f>Source!O109</f>
        <v>4572.75</v>
      </c>
      <c r="Q120">
        <f>ROUND((Source!DN109/100)*ROUND((ROUND((Source!AF109*Source!AV109*Source!I109),2)),2), 2)</f>
        <v>0</v>
      </c>
      <c r="R120">
        <f>Source!X109</f>
        <v>0</v>
      </c>
      <c r="S120">
        <f>ROUND((Source!DO109/100)*ROUND((ROUND((Source!AF109*Source!AV109*Source!I109),2)),2), 2)</f>
        <v>0</v>
      </c>
      <c r="T120">
        <f>Source!Y109</f>
        <v>0</v>
      </c>
      <c r="U120">
        <f>ROUND((175/100)*ROUND((ROUND((Source!AE109*Source!AV109*Source!I109),2)),2), 2)</f>
        <v>0</v>
      </c>
      <c r="V120">
        <f>ROUND((160/100)*ROUND(ROUND((ROUND((Source!AE109*Source!AV109*Source!I109),2)*Source!BS109),2), 2), 2)</f>
        <v>0</v>
      </c>
      <c r="X120">
        <f>IF(Source!BI109&lt;=1,I120, 0)</f>
        <v>586.25</v>
      </c>
      <c r="Y120">
        <f>IF(Source!BI109=2,I120, 0)</f>
        <v>0</v>
      </c>
      <c r="Z120">
        <f>IF(Source!BI109=3,I120, 0)</f>
        <v>0</v>
      </c>
      <c r="AA120">
        <f>IF(Source!BI109=4,I120, 0)</f>
        <v>0</v>
      </c>
    </row>
    <row r="121" spans="1:28" ht="14.25" x14ac:dyDescent="0.2">
      <c r="A121" s="26"/>
      <c r="B121" s="26"/>
      <c r="C121" s="26" t="s">
        <v>314</v>
      </c>
      <c r="D121" s="27" t="s">
        <v>315</v>
      </c>
      <c r="E121" s="17">
        <f>Source!DN108</f>
        <v>85</v>
      </c>
      <c r="F121" s="33"/>
      <c r="G121" s="28"/>
      <c r="H121" s="17"/>
      <c r="I121" s="33">
        <f>SUM(Q115:Q120)</f>
        <v>275.87</v>
      </c>
      <c r="J121" s="17">
        <f>Source!BZ108</f>
        <v>70</v>
      </c>
      <c r="K121" s="33">
        <f>SUM(R115:R120)</f>
        <v>5995.41</v>
      </c>
    </row>
    <row r="122" spans="1:28" ht="14.25" x14ac:dyDescent="0.2">
      <c r="A122" s="26"/>
      <c r="B122" s="26"/>
      <c r="C122" s="26" t="s">
        <v>316</v>
      </c>
      <c r="D122" s="27" t="s">
        <v>315</v>
      </c>
      <c r="E122" s="17">
        <f>Source!DO108</f>
        <v>70</v>
      </c>
      <c r="F122" s="33"/>
      <c r="G122" s="28"/>
      <c r="H122" s="17"/>
      <c r="I122" s="33">
        <f>SUM(S115:S121)</f>
        <v>227.19</v>
      </c>
      <c r="J122" s="17">
        <f>Source!CA108</f>
        <v>41</v>
      </c>
      <c r="K122" s="33">
        <f>SUM(T115:T121)</f>
        <v>3511.6</v>
      </c>
    </row>
    <row r="123" spans="1:28" ht="14.25" x14ac:dyDescent="0.2">
      <c r="A123" s="26"/>
      <c r="B123" s="26"/>
      <c r="C123" s="26" t="s">
        <v>325</v>
      </c>
      <c r="D123" s="27" t="s">
        <v>315</v>
      </c>
      <c r="E123" s="17">
        <f>175</f>
        <v>175</v>
      </c>
      <c r="F123" s="33"/>
      <c r="G123" s="28"/>
      <c r="H123" s="17"/>
      <c r="I123" s="33">
        <f>SUM(U115:U122)</f>
        <v>9.7799999999999994</v>
      </c>
      <c r="J123" s="17">
        <f>160</f>
        <v>160</v>
      </c>
      <c r="K123" s="33">
        <f>SUM(V115:V122)</f>
        <v>236.03</v>
      </c>
    </row>
    <row r="124" spans="1:28" ht="14.25" x14ac:dyDescent="0.2">
      <c r="A124" s="55"/>
      <c r="B124" s="55"/>
      <c r="C124" s="55" t="s">
        <v>317</v>
      </c>
      <c r="D124" s="56" t="s">
        <v>318</v>
      </c>
      <c r="E124" s="57">
        <f>Source!AQ108</f>
        <v>24.61</v>
      </c>
      <c r="F124" s="58"/>
      <c r="G124" s="59" t="str">
        <f>Source!DI108</f>
        <v/>
      </c>
      <c r="H124" s="57">
        <f>Source!AV108</f>
        <v>1</v>
      </c>
      <c r="I124" s="58">
        <f>Source!U108</f>
        <v>29.531999999999996</v>
      </c>
      <c r="J124" s="57"/>
      <c r="K124" s="58"/>
      <c r="AB124" s="32">
        <f>I124</f>
        <v>29.531999999999996</v>
      </c>
    </row>
    <row r="125" spans="1:28" ht="15" x14ac:dyDescent="0.25">
      <c r="A125" s="60"/>
      <c r="B125" s="60"/>
      <c r="C125" s="61" t="s">
        <v>319</v>
      </c>
      <c r="D125" s="60"/>
      <c r="E125" s="60"/>
      <c r="F125" s="60"/>
      <c r="G125" s="60"/>
      <c r="H125" s="111">
        <f>I116+I117+I119+I121+I122+I123+SUM(I120:I120)</f>
        <v>2116.4700000000003</v>
      </c>
      <c r="I125" s="111"/>
      <c r="J125" s="111">
        <f>K116+K117+K119+K121+K122+K123+SUM(K120:K120)</f>
        <v>29475.559999999998</v>
      </c>
      <c r="K125" s="111"/>
      <c r="O125" s="32">
        <f>I116+I117+I119+I121+I122+I123+SUM(I120:I120)</f>
        <v>2116.4700000000003</v>
      </c>
      <c r="P125" s="32">
        <f>K116+K117+K119+K121+K122+K123+SUM(K120:K120)</f>
        <v>29475.559999999998</v>
      </c>
      <c r="X125">
        <f>IF(Source!BI108&lt;=1,I116+I117+I119+I121+I122+I123-0, 0)</f>
        <v>1530.22</v>
      </c>
      <c r="Y125">
        <f>IF(Source!BI108=2,I116+I117+I119+I121+I122+I123-0, 0)</f>
        <v>0</v>
      </c>
      <c r="Z125">
        <f>IF(Source!BI108=3,I116+I117+I119+I121+I122+I123-0, 0)</f>
        <v>0</v>
      </c>
      <c r="AA125">
        <f>IF(Source!BI108=4,I116+I117+I119+I121+I122+I123,0)</f>
        <v>0</v>
      </c>
    </row>
    <row r="127" spans="1:28" ht="28.5" x14ac:dyDescent="0.2">
      <c r="A127" s="26">
        <v>4</v>
      </c>
      <c r="B127" s="26" t="str">
        <f>Source!F110</f>
        <v>6.58-2-1</v>
      </c>
      <c r="C127" s="26" t="s">
        <v>40</v>
      </c>
      <c r="D127" s="27" t="str">
        <f>Source!H110</f>
        <v>100 м2</v>
      </c>
      <c r="E127" s="17">
        <f>Source!I110</f>
        <v>5.3482000000000003</v>
      </c>
      <c r="F127" s="33"/>
      <c r="G127" s="28"/>
      <c r="H127" s="17"/>
      <c r="I127" s="33"/>
      <c r="J127" s="17"/>
      <c r="K127" s="33"/>
      <c r="Q127">
        <f>ROUND((Source!DN110/100)*ROUND((ROUND((Source!AF110*Source!AV110*Source!I110),2)),2), 2)</f>
        <v>818.66</v>
      </c>
      <c r="R127">
        <f>Source!X110</f>
        <v>18903.79</v>
      </c>
      <c r="S127">
        <f>ROUND((Source!DO110/100)*ROUND((ROUND((Source!AF110*Source!AV110*Source!I110),2)),2), 2)</f>
        <v>562.83000000000004</v>
      </c>
      <c r="T127">
        <f>Source!Y110</f>
        <v>11072.22</v>
      </c>
      <c r="U127">
        <f>ROUND((175/100)*ROUND((ROUND((Source!AE110*Source!AV110*Source!I110),2)),2), 2)</f>
        <v>0</v>
      </c>
      <c r="V127">
        <f>ROUND((160/100)*ROUND(ROUND((ROUND((Source!AE110*Source!AV110*Source!I110),2)*Source!BS110),2), 2), 2)</f>
        <v>0</v>
      </c>
    </row>
    <row r="128" spans="1:28" x14ac:dyDescent="0.2">
      <c r="C128" s="30" t="str">
        <f>"Объем: "&amp;Source!I110&amp;"=534,82/"&amp;"100"</f>
        <v>Объем: 5,3482=534,82/100</v>
      </c>
    </row>
    <row r="129" spans="1:28" ht="14.25" x14ac:dyDescent="0.2">
      <c r="A129" s="26"/>
      <c r="B129" s="26"/>
      <c r="C129" s="26" t="s">
        <v>313</v>
      </c>
      <c r="D129" s="27"/>
      <c r="E129" s="17"/>
      <c r="F129" s="33">
        <f>Source!AO110</f>
        <v>191.34</v>
      </c>
      <c r="G129" s="28" t="str">
        <f>Source!DG110</f>
        <v/>
      </c>
      <c r="H129" s="17">
        <f>Source!AV110</f>
        <v>1</v>
      </c>
      <c r="I129" s="33">
        <f>ROUND((ROUND((Source!AF110*Source!AV110*Source!I110),2)),2)</f>
        <v>1023.32</v>
      </c>
      <c r="J129" s="17">
        <f>IF(Source!BA110&lt;&gt; 0, Source!BA110, 1)</f>
        <v>26.39</v>
      </c>
      <c r="K129" s="33">
        <f>Source!S110</f>
        <v>27005.41</v>
      </c>
      <c r="W129">
        <f>I129</f>
        <v>1023.32</v>
      </c>
    </row>
    <row r="130" spans="1:28" ht="28.5" x14ac:dyDescent="0.2">
      <c r="A130" s="26" t="s">
        <v>130</v>
      </c>
      <c r="B130" s="26" t="str">
        <f>Source!F111</f>
        <v>9999990001</v>
      </c>
      <c r="C130" s="26" t="s">
        <v>29</v>
      </c>
      <c r="D130" s="27" t="str">
        <f>Source!H111</f>
        <v>т</v>
      </c>
      <c r="E130" s="17">
        <f>Source!I111</f>
        <v>-5.4551640000000008</v>
      </c>
      <c r="F130" s="33">
        <f>Source!AK111</f>
        <v>0</v>
      </c>
      <c r="G130" s="31" t="s">
        <v>3</v>
      </c>
      <c r="H130" s="17">
        <f>Source!AW111</f>
        <v>1</v>
      </c>
      <c r="I130" s="33">
        <f>ROUND((ROUND((Source!AC111*Source!AW111*Source!I111),2)),2)+(ROUND((ROUND(((Source!ET111)*Source!AV111*Source!I111),2)),2)+ROUND((ROUND(((Source!AE111-(Source!EU111))*Source!AV111*Source!I111),2)),2))+ROUND((ROUND((Source!AF111*Source!AV111*Source!I111),2)),2)</f>
        <v>0</v>
      </c>
      <c r="J130" s="17">
        <f>IF(Source!BC111&lt;&gt; 0, Source!BC111, 1)</f>
        <v>1</v>
      </c>
      <c r="K130" s="33">
        <f>Source!O111</f>
        <v>0</v>
      </c>
      <c r="Q130">
        <f>ROUND((Source!DN111/100)*ROUND((ROUND((Source!AF111*Source!AV111*Source!I111),2)),2), 2)</f>
        <v>0</v>
      </c>
      <c r="R130">
        <f>Source!X111</f>
        <v>0</v>
      </c>
      <c r="S130">
        <f>ROUND((Source!DO111/100)*ROUND((ROUND((Source!AF111*Source!AV111*Source!I111),2)),2), 2)</f>
        <v>0</v>
      </c>
      <c r="T130">
        <f>Source!Y111</f>
        <v>0</v>
      </c>
      <c r="U130">
        <f>ROUND((175/100)*ROUND((ROUND((Source!AE111*Source!AV111*Source!I111),2)),2), 2)</f>
        <v>0</v>
      </c>
      <c r="V130">
        <f>ROUND((160/100)*ROUND(ROUND((ROUND((Source!AE111*Source!AV111*Source!I111),2)*Source!BS111),2), 2), 2)</f>
        <v>0</v>
      </c>
      <c r="X130">
        <f>IF(Source!BI111&lt;=1,I130, 0)</f>
        <v>0</v>
      </c>
      <c r="Y130">
        <f>IF(Source!BI111=2,I130, 0)</f>
        <v>0</v>
      </c>
      <c r="Z130">
        <f>IF(Source!BI111=3,I130, 0)</f>
        <v>0</v>
      </c>
      <c r="AA130">
        <f>IF(Source!BI111=4,I130, 0)</f>
        <v>0</v>
      </c>
    </row>
    <row r="131" spans="1:28" ht="14.25" x14ac:dyDescent="0.2">
      <c r="A131" s="26"/>
      <c r="B131" s="26"/>
      <c r="C131" s="26" t="s">
        <v>314</v>
      </c>
      <c r="D131" s="27" t="s">
        <v>315</v>
      </c>
      <c r="E131" s="17">
        <f>Source!DN110</f>
        <v>80</v>
      </c>
      <c r="F131" s="33"/>
      <c r="G131" s="28"/>
      <c r="H131" s="17"/>
      <c r="I131" s="33">
        <f>SUM(Q127:Q130)</f>
        <v>818.66</v>
      </c>
      <c r="J131" s="17">
        <f>Source!BZ110</f>
        <v>70</v>
      </c>
      <c r="K131" s="33">
        <f>SUM(R127:R130)</f>
        <v>18903.79</v>
      </c>
    </row>
    <row r="132" spans="1:28" ht="14.25" x14ac:dyDescent="0.2">
      <c r="A132" s="26"/>
      <c r="B132" s="26"/>
      <c r="C132" s="26" t="s">
        <v>316</v>
      </c>
      <c r="D132" s="27" t="s">
        <v>315</v>
      </c>
      <c r="E132" s="17">
        <f>Source!DO110</f>
        <v>55</v>
      </c>
      <c r="F132" s="33"/>
      <c r="G132" s="28"/>
      <c r="H132" s="17"/>
      <c r="I132" s="33">
        <f>SUM(S127:S131)</f>
        <v>562.83000000000004</v>
      </c>
      <c r="J132" s="17">
        <f>Source!CA110</f>
        <v>41</v>
      </c>
      <c r="K132" s="33">
        <f>SUM(T127:T131)</f>
        <v>11072.22</v>
      </c>
    </row>
    <row r="133" spans="1:28" ht="14.25" x14ac:dyDescent="0.2">
      <c r="A133" s="55"/>
      <c r="B133" s="55"/>
      <c r="C133" s="55" t="s">
        <v>317</v>
      </c>
      <c r="D133" s="56" t="s">
        <v>318</v>
      </c>
      <c r="E133" s="57">
        <f>Source!AQ110</f>
        <v>17.41</v>
      </c>
      <c r="F133" s="58"/>
      <c r="G133" s="59" t="str">
        <f>Source!DI110</f>
        <v/>
      </c>
      <c r="H133" s="57">
        <f>Source!AV110</f>
        <v>1</v>
      </c>
      <c r="I133" s="58">
        <f>Source!U110</f>
        <v>93.112162000000012</v>
      </c>
      <c r="J133" s="57"/>
      <c r="K133" s="58"/>
      <c r="AB133" s="32">
        <f>I133</f>
        <v>93.112162000000012</v>
      </c>
    </row>
    <row r="134" spans="1:28" ht="15" x14ac:dyDescent="0.25">
      <c r="A134" s="60"/>
      <c r="B134" s="60"/>
      <c r="C134" s="61" t="s">
        <v>319</v>
      </c>
      <c r="D134" s="60"/>
      <c r="E134" s="60"/>
      <c r="F134" s="60"/>
      <c r="G134" s="60"/>
      <c r="H134" s="111">
        <f>I129+I131+I132+SUM(I130:I130)</f>
        <v>2404.81</v>
      </c>
      <c r="I134" s="111"/>
      <c r="J134" s="111">
        <f>K129+K131+K132+SUM(K130:K130)</f>
        <v>56981.42</v>
      </c>
      <c r="K134" s="111"/>
      <c r="O134" s="32">
        <f>I129+I131+I132+SUM(I130:I130)</f>
        <v>2404.81</v>
      </c>
      <c r="P134" s="32">
        <f>K129+K131+K132+SUM(K130:K130)</f>
        <v>56981.42</v>
      </c>
      <c r="X134">
        <f>IF(Source!BI110&lt;=1,I129+I131+I132-0, 0)</f>
        <v>2404.81</v>
      </c>
      <c r="Y134">
        <f>IF(Source!BI110=2,I129+I131+I132-0, 0)</f>
        <v>0</v>
      </c>
      <c r="Z134">
        <f>IF(Source!BI110=3,I129+I131+I132-0, 0)</f>
        <v>0</v>
      </c>
      <c r="AA134">
        <f>IF(Source!BI110=4,I129+I131+I132,0)</f>
        <v>0</v>
      </c>
    </row>
    <row r="136" spans="1:28" ht="57" x14ac:dyDescent="0.2">
      <c r="A136" s="26">
        <v>5</v>
      </c>
      <c r="B136" s="26" t="str">
        <f>Source!F112</f>
        <v>3.12-3-4</v>
      </c>
      <c r="C136" s="26" t="s">
        <v>132</v>
      </c>
      <c r="D136" s="27" t="str">
        <f>Source!H112</f>
        <v>100 м2</v>
      </c>
      <c r="E136" s="17">
        <f>Source!I112</f>
        <v>5.3482000000000003</v>
      </c>
      <c r="F136" s="33"/>
      <c r="G136" s="28"/>
      <c r="H136" s="17"/>
      <c r="I136" s="33"/>
      <c r="J136" s="17"/>
      <c r="K136" s="33"/>
      <c r="Q136">
        <f>ROUND((Source!DN112/100)*ROUND((ROUND((Source!AF112*Source!AV112*Source!I112),2)),2), 2)</f>
        <v>4407.16</v>
      </c>
      <c r="R136">
        <f>Source!X112</f>
        <v>97293.47</v>
      </c>
      <c r="S136">
        <f>ROUND((Source!DO112/100)*ROUND((ROUND((Source!AF112*Source!AV112*Source!I112),2)),2), 2)</f>
        <v>3347.74</v>
      </c>
      <c r="T136">
        <f>Source!Y112</f>
        <v>45850.95</v>
      </c>
      <c r="U136">
        <f>ROUND((175/100)*ROUND((ROUND((Source!AE112*Source!AV112*Source!I112),2)),2), 2)</f>
        <v>831.46</v>
      </c>
      <c r="V136">
        <f>ROUND((160/100)*ROUND(ROUND((ROUND((Source!AE112*Source!AV112*Source!I112),2)*Source!BS112),2), 2), 2)</f>
        <v>20061.47</v>
      </c>
    </row>
    <row r="137" spans="1:28" x14ac:dyDescent="0.2">
      <c r="C137" s="30" t="str">
        <f>"Объем: "&amp;Source!I112&amp;"=534,82/"&amp;"100"</f>
        <v>Объем: 5,3482=534,82/100</v>
      </c>
    </row>
    <row r="138" spans="1:28" ht="14.25" x14ac:dyDescent="0.2">
      <c r="A138" s="26"/>
      <c r="B138" s="26"/>
      <c r="C138" s="26" t="s">
        <v>313</v>
      </c>
      <c r="D138" s="27"/>
      <c r="E138" s="17"/>
      <c r="F138" s="33">
        <f>Source!AO112</f>
        <v>689</v>
      </c>
      <c r="G138" s="28" t="str">
        <f>Source!DG112</f>
        <v>)*1,15</v>
      </c>
      <c r="H138" s="17">
        <f>Source!AV112</f>
        <v>1</v>
      </c>
      <c r="I138" s="33">
        <f>ROUND((ROUND((Source!AF112*Source!AV112*Source!I112),2)),2)</f>
        <v>4237.6499999999996</v>
      </c>
      <c r="J138" s="17">
        <f>IF(Source!BA112&lt;&gt; 0, Source!BA112, 1)</f>
        <v>26.39</v>
      </c>
      <c r="K138" s="33">
        <f>Source!S112</f>
        <v>111831.58</v>
      </c>
      <c r="W138">
        <f>I138</f>
        <v>4237.6499999999996</v>
      </c>
    </row>
    <row r="139" spans="1:28" ht="14.25" x14ac:dyDescent="0.2">
      <c r="A139" s="26"/>
      <c r="B139" s="26"/>
      <c r="C139" s="26" t="s">
        <v>322</v>
      </c>
      <c r="D139" s="27"/>
      <c r="E139" s="17"/>
      <c r="F139" s="33">
        <f>Source!AM112</f>
        <v>267.17</v>
      </c>
      <c r="G139" s="28" t="str">
        <f>Source!DE112</f>
        <v>)*1,25</v>
      </c>
      <c r="H139" s="17">
        <f>Source!AV112</f>
        <v>1</v>
      </c>
      <c r="I139" s="33">
        <f>(ROUND((ROUND((((Source!ET112*1.25))*Source!AV112*Source!I112),2)),2)+ROUND((ROUND(((Source!AE112-((Source!EU112*1.25)))*Source!AV112*Source!I112),2)),2))</f>
        <v>1786.1</v>
      </c>
      <c r="J139" s="17">
        <f>IF(Source!BB112&lt;&gt; 0, Source!BB112, 1)</f>
        <v>12.18</v>
      </c>
      <c r="K139" s="33">
        <f>Source!Q112</f>
        <v>21754.7</v>
      </c>
    </row>
    <row r="140" spans="1:28" ht="14.25" x14ac:dyDescent="0.2">
      <c r="A140" s="26"/>
      <c r="B140" s="26"/>
      <c r="C140" s="26" t="s">
        <v>323</v>
      </c>
      <c r="D140" s="27"/>
      <c r="E140" s="17"/>
      <c r="F140" s="33">
        <f>Source!AN112</f>
        <v>71.069999999999993</v>
      </c>
      <c r="G140" s="28" t="str">
        <f>Source!DF112</f>
        <v>)*1,25</v>
      </c>
      <c r="H140" s="17">
        <f>Source!AV112</f>
        <v>1</v>
      </c>
      <c r="I140" s="41">
        <f>ROUND((ROUND((Source!AE112*Source!AV112*Source!I112),2)),2)</f>
        <v>475.12</v>
      </c>
      <c r="J140" s="17">
        <f>IF(Source!BS112&lt;&gt; 0, Source!BS112, 1)</f>
        <v>26.39</v>
      </c>
      <c r="K140" s="41">
        <f>Source!R112</f>
        <v>12538.42</v>
      </c>
      <c r="W140">
        <f>I140</f>
        <v>475.12</v>
      </c>
    </row>
    <row r="141" spans="1:28" ht="14.25" x14ac:dyDescent="0.2">
      <c r="A141" s="26"/>
      <c r="B141" s="26"/>
      <c r="C141" s="26" t="s">
        <v>324</v>
      </c>
      <c r="D141" s="27"/>
      <c r="E141" s="17"/>
      <c r="F141" s="33">
        <f>Source!AL112</f>
        <v>705.14</v>
      </c>
      <c r="G141" s="28" t="str">
        <f>Source!DD112</f>
        <v/>
      </c>
      <c r="H141" s="17">
        <f>Source!AW112</f>
        <v>1</v>
      </c>
      <c r="I141" s="33">
        <f>ROUND((ROUND((Source!AC112*Source!AW112*Source!I112),2)),2)</f>
        <v>3771.23</v>
      </c>
      <c r="J141" s="17">
        <f>IF(Source!BC112&lt;&gt; 0, Source!BC112, 1)</f>
        <v>3.7</v>
      </c>
      <c r="K141" s="33">
        <f>Source!P112</f>
        <v>13953.55</v>
      </c>
    </row>
    <row r="142" spans="1:28" ht="199.5" x14ac:dyDescent="0.2">
      <c r="A142" s="26" t="s">
        <v>141</v>
      </c>
      <c r="B142" s="26" t="str">
        <f>Source!F113</f>
        <v>1.1-1-1312</v>
      </c>
      <c r="C142" s="26" t="s">
        <v>282</v>
      </c>
      <c r="D142" s="27" t="str">
        <f>Source!H113</f>
        <v>м2</v>
      </c>
      <c r="E142" s="17">
        <f>Source!I113</f>
        <v>722.00699999999983</v>
      </c>
      <c r="F142" s="33">
        <f>Source!AK113</f>
        <v>25.09</v>
      </c>
      <c r="G142" s="31" t="s">
        <v>3</v>
      </c>
      <c r="H142" s="17">
        <f>Source!AW113</f>
        <v>1</v>
      </c>
      <c r="I142" s="33">
        <f>ROUND((ROUND((Source!AC113*Source!AW113*Source!I113),2)),2)+(ROUND((ROUND(((Source!ET113)*Source!AV113*Source!I113),2)),2)+ROUND((ROUND(((Source!AE113-(Source!EU113))*Source!AV113*Source!I113),2)),2))+ROUND((ROUND((Source!AF113*Source!AV113*Source!I113),2)),2)</f>
        <v>18115.16</v>
      </c>
      <c r="J142" s="17">
        <f>IF(Source!BC113&lt;&gt; 0, Source!BC113, 1)</f>
        <v>10.5</v>
      </c>
      <c r="K142" s="33">
        <f>Source!O113</f>
        <v>190209.18</v>
      </c>
      <c r="Q142">
        <f>ROUND((Source!DN113/100)*ROUND((ROUND((Source!AF113*Source!AV113*Source!I113),2)),2), 2)</f>
        <v>0</v>
      </c>
      <c r="R142">
        <f>Source!X113</f>
        <v>0</v>
      </c>
      <c r="S142">
        <f>ROUND((Source!DO113/100)*ROUND((ROUND((Source!AF113*Source!AV113*Source!I113),2)),2), 2)</f>
        <v>0</v>
      </c>
      <c r="T142">
        <f>Source!Y113</f>
        <v>0</v>
      </c>
      <c r="U142">
        <f>ROUND((175/100)*ROUND((ROUND((Source!AE113*Source!AV113*Source!I113),2)),2), 2)</f>
        <v>0</v>
      </c>
      <c r="V142">
        <f>ROUND((160/100)*ROUND(ROUND((ROUND((Source!AE113*Source!AV113*Source!I113),2)*Source!BS113),2), 2), 2)</f>
        <v>0</v>
      </c>
      <c r="X142">
        <f>IF(Source!BI113&lt;=1,I142, 0)</f>
        <v>18115.16</v>
      </c>
      <c r="Y142">
        <f>IF(Source!BI113=2,I142, 0)</f>
        <v>0</v>
      </c>
      <c r="Z142">
        <f>IF(Source!BI113=3,I142, 0)</f>
        <v>0</v>
      </c>
      <c r="AA142">
        <f>IF(Source!BI113=4,I142, 0)</f>
        <v>0</v>
      </c>
    </row>
    <row r="143" spans="1:28" ht="228" x14ac:dyDescent="0.2">
      <c r="A143" s="26" t="s">
        <v>145</v>
      </c>
      <c r="B143" s="26" t="str">
        <f>Source!F114</f>
        <v>1.1-1-1313</v>
      </c>
      <c r="C143" s="26" t="s">
        <v>283</v>
      </c>
      <c r="D143" s="27" t="str">
        <f>Source!H114</f>
        <v>м2</v>
      </c>
      <c r="E143" s="17">
        <f>Source!I114</f>
        <v>707.56685999999991</v>
      </c>
      <c r="F143" s="33">
        <f>Source!AK114</f>
        <v>23.06</v>
      </c>
      <c r="G143" s="31" t="s">
        <v>3</v>
      </c>
      <c r="H143" s="17">
        <f>Source!AW114</f>
        <v>1</v>
      </c>
      <c r="I143" s="33">
        <f>ROUND((ROUND((Source!AC114*Source!AW114*Source!I114),2)),2)+(ROUND((ROUND(((Source!ET114)*Source!AV114*Source!I114),2)),2)+ROUND((ROUND(((Source!AE114-(Source!EU114))*Source!AV114*Source!I114),2)),2))+ROUND((ROUND((Source!AF114*Source!AV114*Source!I114),2)),2)</f>
        <v>16316.49</v>
      </c>
      <c r="J143" s="17">
        <f>IF(Source!BC114&lt;&gt; 0, Source!BC114, 1)</f>
        <v>10.74</v>
      </c>
      <c r="K143" s="33">
        <f>Source!O114</f>
        <v>175239.1</v>
      </c>
      <c r="Q143">
        <f>ROUND((Source!DN114/100)*ROUND((ROUND((Source!AF114*Source!AV114*Source!I114),2)),2), 2)</f>
        <v>0</v>
      </c>
      <c r="R143">
        <f>Source!X114</f>
        <v>0</v>
      </c>
      <c r="S143">
        <f>ROUND((Source!DO114/100)*ROUND((ROUND((Source!AF114*Source!AV114*Source!I114),2)),2), 2)</f>
        <v>0</v>
      </c>
      <c r="T143">
        <f>Source!Y114</f>
        <v>0</v>
      </c>
      <c r="U143">
        <f>ROUND((175/100)*ROUND((ROUND((Source!AE114*Source!AV114*Source!I114),2)),2), 2)</f>
        <v>0</v>
      </c>
      <c r="V143">
        <f>ROUND((160/100)*ROUND(ROUND((ROUND((Source!AE114*Source!AV114*Source!I114),2)*Source!BS114),2), 2), 2)</f>
        <v>0</v>
      </c>
      <c r="X143">
        <f>IF(Source!BI114&lt;=1,I143, 0)</f>
        <v>16316.49</v>
      </c>
      <c r="Y143">
        <f>IF(Source!BI114=2,I143, 0)</f>
        <v>0</v>
      </c>
      <c r="Z143">
        <f>IF(Source!BI114=3,I143, 0)</f>
        <v>0</v>
      </c>
      <c r="AA143">
        <f>IF(Source!BI114=4,I143, 0)</f>
        <v>0</v>
      </c>
    </row>
    <row r="144" spans="1:28" ht="14.25" x14ac:dyDescent="0.2">
      <c r="A144" s="26"/>
      <c r="B144" s="26"/>
      <c r="C144" s="26" t="s">
        <v>314</v>
      </c>
      <c r="D144" s="27" t="s">
        <v>315</v>
      </c>
      <c r="E144" s="17">
        <f>Source!DN112</f>
        <v>104</v>
      </c>
      <c r="F144" s="33"/>
      <c r="G144" s="28"/>
      <c r="H144" s="17"/>
      <c r="I144" s="33">
        <f>SUM(Q136:Q143)</f>
        <v>4407.16</v>
      </c>
      <c r="J144" s="17">
        <f>Source!BZ112</f>
        <v>87</v>
      </c>
      <c r="K144" s="33">
        <f>SUM(R136:R143)</f>
        <v>97293.47</v>
      </c>
    </row>
    <row r="145" spans="1:28" ht="14.25" x14ac:dyDescent="0.2">
      <c r="A145" s="26"/>
      <c r="B145" s="26"/>
      <c r="C145" s="26" t="s">
        <v>316</v>
      </c>
      <c r="D145" s="27" t="s">
        <v>315</v>
      </c>
      <c r="E145" s="17">
        <f>Source!DO112</f>
        <v>79</v>
      </c>
      <c r="F145" s="33"/>
      <c r="G145" s="28"/>
      <c r="H145" s="17"/>
      <c r="I145" s="33">
        <f>SUM(S136:S144)</f>
        <v>3347.74</v>
      </c>
      <c r="J145" s="17">
        <f>Source!CA112</f>
        <v>41</v>
      </c>
      <c r="K145" s="33">
        <f>SUM(T136:T144)</f>
        <v>45850.95</v>
      </c>
    </row>
    <row r="146" spans="1:28" ht="14.25" x14ac:dyDescent="0.2">
      <c r="A146" s="26"/>
      <c r="B146" s="26"/>
      <c r="C146" s="26" t="s">
        <v>325</v>
      </c>
      <c r="D146" s="27" t="s">
        <v>315</v>
      </c>
      <c r="E146" s="17">
        <f>175</f>
        <v>175</v>
      </c>
      <c r="F146" s="33"/>
      <c r="G146" s="28"/>
      <c r="H146" s="17"/>
      <c r="I146" s="33">
        <f>SUM(U136:U145)</f>
        <v>831.46</v>
      </c>
      <c r="J146" s="17">
        <f>160</f>
        <v>160</v>
      </c>
      <c r="K146" s="33">
        <f>SUM(V136:V145)</f>
        <v>20061.47</v>
      </c>
    </row>
    <row r="147" spans="1:28" ht="14.25" x14ac:dyDescent="0.2">
      <c r="A147" s="55"/>
      <c r="B147" s="55"/>
      <c r="C147" s="55" t="s">
        <v>317</v>
      </c>
      <c r="D147" s="56" t="s">
        <v>318</v>
      </c>
      <c r="E147" s="57">
        <f>Source!AQ112</f>
        <v>53</v>
      </c>
      <c r="F147" s="58"/>
      <c r="G147" s="59" t="str">
        <f>Source!DI112</f>
        <v>)*1,15</v>
      </c>
      <c r="H147" s="57">
        <f>Source!AV112</f>
        <v>1</v>
      </c>
      <c r="I147" s="58">
        <f>Source!U112</f>
        <v>325.97278999999997</v>
      </c>
      <c r="J147" s="57"/>
      <c r="K147" s="58"/>
      <c r="AB147" s="32">
        <f>I147</f>
        <v>325.97278999999997</v>
      </c>
    </row>
    <row r="148" spans="1:28" ht="15" x14ac:dyDescent="0.25">
      <c r="A148" s="60"/>
      <c r="B148" s="60"/>
      <c r="C148" s="61" t="s">
        <v>319</v>
      </c>
      <c r="D148" s="60"/>
      <c r="E148" s="60"/>
      <c r="F148" s="60"/>
      <c r="G148" s="60"/>
      <c r="H148" s="111">
        <f>I138+I139+I141+I144+I145+I146+SUM(I142:I143)</f>
        <v>52812.99</v>
      </c>
      <c r="I148" s="111"/>
      <c r="J148" s="111">
        <f>K138+K139+K141+K144+K145+K146+SUM(K142:K143)</f>
        <v>676194</v>
      </c>
      <c r="K148" s="111"/>
      <c r="O148" s="32">
        <f>I138+I139+I141+I144+I145+I146+SUM(I142:I143)</f>
        <v>52812.99</v>
      </c>
      <c r="P148" s="32">
        <f>K138+K139+K141+K144+K145+K146+SUM(K142:K143)</f>
        <v>676194</v>
      </c>
      <c r="X148">
        <f>IF(Source!BI112&lt;=1,I138+I139+I141+I144+I145+I146-0, 0)</f>
        <v>18381.339999999997</v>
      </c>
      <c r="Y148">
        <f>IF(Source!BI112=2,I138+I139+I141+I144+I145+I146-0, 0)</f>
        <v>0</v>
      </c>
      <c r="Z148">
        <f>IF(Source!BI112=3,I138+I139+I141+I144+I145+I146-0, 0)</f>
        <v>0</v>
      </c>
      <c r="AA148">
        <f>IF(Source!BI112=4,I138+I139+I141+I144+I145+I146,0)</f>
        <v>0</v>
      </c>
    </row>
    <row r="150" spans="1:28" ht="99.75" x14ac:dyDescent="0.2">
      <c r="A150" s="26">
        <v>6</v>
      </c>
      <c r="B150" s="26" t="str">
        <f>Source!F115</f>
        <v>3.12-3-10</v>
      </c>
      <c r="C150" s="26" t="s">
        <v>150</v>
      </c>
      <c r="D150" s="27" t="str">
        <f>Source!H115</f>
        <v>100 м2</v>
      </c>
      <c r="E150" s="17">
        <f>Source!I115</f>
        <v>2.0500000000000001E-2</v>
      </c>
      <c r="F150" s="33"/>
      <c r="G150" s="28"/>
      <c r="H150" s="17"/>
      <c r="I150" s="33"/>
      <c r="J150" s="17"/>
      <c r="K150" s="33"/>
      <c r="Q150">
        <f>ROUND((Source!DN115/100)*ROUND((ROUND((Source!AF115*Source!AV115*Source!I115),2)),2), 2)</f>
        <v>24.19</v>
      </c>
      <c r="R150">
        <f>Source!X115</f>
        <v>534.03</v>
      </c>
      <c r="S150">
        <f>ROUND((Source!DO115/100)*ROUND((ROUND((Source!AF115*Source!AV115*Source!I115),2)),2), 2)</f>
        <v>18.38</v>
      </c>
      <c r="T150">
        <f>Source!Y115</f>
        <v>251.67</v>
      </c>
      <c r="U150">
        <f>ROUND((175/100)*ROUND((ROUND((Source!AE115*Source!AV115*Source!I115),2)),2), 2)</f>
        <v>0.37</v>
      </c>
      <c r="V150">
        <f>ROUND((160/100)*ROUND(ROUND((ROUND((Source!AE115*Source!AV115*Source!I115),2)*Source!BS115),2), 2), 2)</f>
        <v>8.86</v>
      </c>
    </row>
    <row r="151" spans="1:28" x14ac:dyDescent="0.2">
      <c r="C151" s="30" t="str">
        <f>"Объем: "&amp;Source!I115&amp;"=2,05/"&amp;"100"</f>
        <v>Объем: 0,0205=2,05/100</v>
      </c>
    </row>
    <row r="152" spans="1:28" ht="14.25" x14ac:dyDescent="0.2">
      <c r="A152" s="26"/>
      <c r="B152" s="26"/>
      <c r="C152" s="26" t="s">
        <v>313</v>
      </c>
      <c r="D152" s="27"/>
      <c r="E152" s="17"/>
      <c r="F152" s="33">
        <f>Source!AO115</f>
        <v>986.85</v>
      </c>
      <c r="G152" s="28" t="str">
        <f>Source!DG115</f>
        <v>)*1,15</v>
      </c>
      <c r="H152" s="17">
        <f>Source!AV115</f>
        <v>1</v>
      </c>
      <c r="I152" s="33">
        <f>ROUND((ROUND((Source!AF115*Source!AV115*Source!I115),2)),2)</f>
        <v>23.26</v>
      </c>
      <c r="J152" s="17">
        <f>IF(Source!BA115&lt;&gt; 0, Source!BA115, 1)</f>
        <v>26.39</v>
      </c>
      <c r="K152" s="33">
        <f>Source!S115</f>
        <v>613.83000000000004</v>
      </c>
      <c r="W152">
        <f>I152</f>
        <v>23.26</v>
      </c>
    </row>
    <row r="153" spans="1:28" ht="14.25" x14ac:dyDescent="0.2">
      <c r="A153" s="26"/>
      <c r="B153" s="26"/>
      <c r="C153" s="26" t="s">
        <v>322</v>
      </c>
      <c r="D153" s="27"/>
      <c r="E153" s="17"/>
      <c r="F153" s="33">
        <f>Source!AM115</f>
        <v>50.84</v>
      </c>
      <c r="G153" s="28" t="str">
        <f>Source!DE115</f>
        <v>)*1,25</v>
      </c>
      <c r="H153" s="17">
        <f>Source!AV115</f>
        <v>1</v>
      </c>
      <c r="I153" s="33">
        <f>(ROUND((ROUND((((Source!ET115*1.25))*Source!AV115*Source!I115),2)),2)+ROUND((ROUND(((Source!AE115-((Source!EU115*1.25)))*Source!AV115*Source!I115),2)),2))</f>
        <v>1.3</v>
      </c>
      <c r="J153" s="17">
        <f>IF(Source!BB115&lt;&gt; 0, Source!BB115, 1)</f>
        <v>9.3800000000000008</v>
      </c>
      <c r="K153" s="33">
        <f>Source!Q115</f>
        <v>12.19</v>
      </c>
    </row>
    <row r="154" spans="1:28" ht="14.25" x14ac:dyDescent="0.2">
      <c r="A154" s="26"/>
      <c r="B154" s="26"/>
      <c r="C154" s="26" t="s">
        <v>323</v>
      </c>
      <c r="D154" s="27"/>
      <c r="E154" s="17"/>
      <c r="F154" s="33">
        <f>Source!AN115</f>
        <v>8.01</v>
      </c>
      <c r="G154" s="28" t="str">
        <f>Source!DF115</f>
        <v>)*1,25</v>
      </c>
      <c r="H154" s="17">
        <f>Source!AV115</f>
        <v>1</v>
      </c>
      <c r="I154" s="41">
        <f>ROUND((ROUND((Source!AE115*Source!AV115*Source!I115),2)),2)</f>
        <v>0.21</v>
      </c>
      <c r="J154" s="17">
        <f>IF(Source!BS115&lt;&gt; 0, Source!BS115, 1)</f>
        <v>26.39</v>
      </c>
      <c r="K154" s="41">
        <f>Source!R115</f>
        <v>5.54</v>
      </c>
      <c r="W154">
        <f>I154</f>
        <v>0.21</v>
      </c>
    </row>
    <row r="155" spans="1:28" ht="14.25" x14ac:dyDescent="0.2">
      <c r="A155" s="26"/>
      <c r="B155" s="26"/>
      <c r="C155" s="26" t="s">
        <v>324</v>
      </c>
      <c r="D155" s="27"/>
      <c r="E155" s="17"/>
      <c r="F155" s="33">
        <f>Source!AL115</f>
        <v>7205.92</v>
      </c>
      <c r="G155" s="28" t="str">
        <f>Source!DD115</f>
        <v/>
      </c>
      <c r="H155" s="17">
        <f>Source!AW115</f>
        <v>1</v>
      </c>
      <c r="I155" s="33">
        <f>ROUND((ROUND((Source!AC115*Source!AW115*Source!I115),2)),2)</f>
        <v>147.72</v>
      </c>
      <c r="J155" s="17">
        <f>IF(Source!BC115&lt;&gt; 0, Source!BC115, 1)</f>
        <v>1.95</v>
      </c>
      <c r="K155" s="33">
        <f>Source!P115</f>
        <v>288.05</v>
      </c>
    </row>
    <row r="156" spans="1:28" ht="199.5" x14ac:dyDescent="0.2">
      <c r="A156" s="26" t="s">
        <v>152</v>
      </c>
      <c r="B156" s="26" t="str">
        <f>Source!F116</f>
        <v>1.1-1-1312</v>
      </c>
      <c r="C156" s="26" t="s">
        <v>282</v>
      </c>
      <c r="D156" s="27" t="str">
        <f>Source!H116</f>
        <v>м2</v>
      </c>
      <c r="E156" s="17">
        <f>Source!I116</f>
        <v>2.7681150000000003</v>
      </c>
      <c r="F156" s="33">
        <f>Source!AK116</f>
        <v>25.09</v>
      </c>
      <c r="G156" s="31" t="s">
        <v>3</v>
      </c>
      <c r="H156" s="17">
        <f>Source!AW116</f>
        <v>1</v>
      </c>
      <c r="I156" s="33">
        <f>ROUND((ROUND((Source!AC116*Source!AW116*Source!I116),2)),2)+(ROUND((ROUND(((Source!ET116)*Source!AV116*Source!I116),2)),2)+ROUND((ROUND(((Source!AE116-(Source!EU116))*Source!AV116*Source!I116),2)),2))+ROUND((ROUND((Source!AF116*Source!AV116*Source!I116),2)),2)</f>
        <v>69.45</v>
      </c>
      <c r="J156" s="17">
        <f>IF(Source!BC116&lt;&gt; 0, Source!BC116, 1)</f>
        <v>10.5</v>
      </c>
      <c r="K156" s="33">
        <f>Source!O116</f>
        <v>729.23</v>
      </c>
      <c r="Q156">
        <f>ROUND((Source!DN116/100)*ROUND((ROUND((Source!AF116*Source!AV116*Source!I116),2)),2), 2)</f>
        <v>0</v>
      </c>
      <c r="R156">
        <f>Source!X116</f>
        <v>0</v>
      </c>
      <c r="S156">
        <f>ROUND((Source!DO116/100)*ROUND((ROUND((Source!AF116*Source!AV116*Source!I116),2)),2), 2)</f>
        <v>0</v>
      </c>
      <c r="T156">
        <f>Source!Y116</f>
        <v>0</v>
      </c>
      <c r="U156">
        <f>ROUND((175/100)*ROUND((ROUND((Source!AE116*Source!AV116*Source!I116),2)),2), 2)</f>
        <v>0</v>
      </c>
      <c r="V156">
        <f>ROUND((160/100)*ROUND(ROUND((ROUND((Source!AE116*Source!AV116*Source!I116),2)*Source!BS116),2), 2), 2)</f>
        <v>0</v>
      </c>
      <c r="X156">
        <f>IF(Source!BI116&lt;=1,I156, 0)</f>
        <v>69.45</v>
      </c>
      <c r="Y156">
        <f>IF(Source!BI116=2,I156, 0)</f>
        <v>0</v>
      </c>
      <c r="Z156">
        <f>IF(Source!BI116=3,I156, 0)</f>
        <v>0</v>
      </c>
      <c r="AA156">
        <f>IF(Source!BI116=4,I156, 0)</f>
        <v>0</v>
      </c>
    </row>
    <row r="157" spans="1:28" ht="228" x14ac:dyDescent="0.2">
      <c r="A157" s="26" t="s">
        <v>153</v>
      </c>
      <c r="B157" s="26" t="str">
        <f>Source!F117</f>
        <v>1.1-1-1313</v>
      </c>
      <c r="C157" s="26" t="s">
        <v>283</v>
      </c>
      <c r="D157" s="27" t="str">
        <f>Source!H117</f>
        <v>м2</v>
      </c>
      <c r="E157" s="17">
        <f>Source!I117</f>
        <v>1.235535</v>
      </c>
      <c r="F157" s="33">
        <f>Source!AK117</f>
        <v>23.06</v>
      </c>
      <c r="G157" s="31" t="s">
        <v>3</v>
      </c>
      <c r="H157" s="17">
        <f>Source!AW117</f>
        <v>1</v>
      </c>
      <c r="I157" s="33">
        <f>ROUND((ROUND((Source!AC117*Source!AW117*Source!I117),2)),2)+(ROUND((ROUND(((Source!ET117)*Source!AV117*Source!I117),2)),2)+ROUND((ROUND(((Source!AE117-(Source!EU117))*Source!AV117*Source!I117),2)),2))+ROUND((ROUND((Source!AF117*Source!AV117*Source!I117),2)),2)</f>
        <v>28.49</v>
      </c>
      <c r="J157" s="17">
        <f>IF(Source!BC117&lt;&gt; 0, Source!BC117, 1)</f>
        <v>10.74</v>
      </c>
      <c r="K157" s="33">
        <f>Source!O117</f>
        <v>305.98</v>
      </c>
      <c r="Q157">
        <f>ROUND((Source!DN117/100)*ROUND((ROUND((Source!AF117*Source!AV117*Source!I117),2)),2), 2)</f>
        <v>0</v>
      </c>
      <c r="R157">
        <f>Source!X117</f>
        <v>0</v>
      </c>
      <c r="S157">
        <f>ROUND((Source!DO117/100)*ROUND((ROUND((Source!AF117*Source!AV117*Source!I117),2)),2), 2)</f>
        <v>0</v>
      </c>
      <c r="T157">
        <f>Source!Y117</f>
        <v>0</v>
      </c>
      <c r="U157">
        <f>ROUND((175/100)*ROUND((ROUND((Source!AE117*Source!AV117*Source!I117),2)),2), 2)</f>
        <v>0</v>
      </c>
      <c r="V157">
        <f>ROUND((160/100)*ROUND(ROUND((ROUND((Source!AE117*Source!AV117*Source!I117),2)*Source!BS117),2), 2), 2)</f>
        <v>0</v>
      </c>
      <c r="X157">
        <f>IF(Source!BI117&lt;=1,I157, 0)</f>
        <v>28.49</v>
      </c>
      <c r="Y157">
        <f>IF(Source!BI117=2,I157, 0)</f>
        <v>0</v>
      </c>
      <c r="Z157">
        <f>IF(Source!BI117=3,I157, 0)</f>
        <v>0</v>
      </c>
      <c r="AA157">
        <f>IF(Source!BI117=4,I157, 0)</f>
        <v>0</v>
      </c>
    </row>
    <row r="158" spans="1:28" ht="14.25" x14ac:dyDescent="0.2">
      <c r="A158" s="26"/>
      <c r="B158" s="26"/>
      <c r="C158" s="26" t="s">
        <v>314</v>
      </c>
      <c r="D158" s="27" t="s">
        <v>315</v>
      </c>
      <c r="E158" s="17">
        <f>Source!DN115</f>
        <v>104</v>
      </c>
      <c r="F158" s="33"/>
      <c r="G158" s="28"/>
      <c r="H158" s="17"/>
      <c r="I158" s="33">
        <f>SUM(Q150:Q157)</f>
        <v>24.19</v>
      </c>
      <c r="J158" s="17">
        <f>Source!BZ115</f>
        <v>87</v>
      </c>
      <c r="K158" s="33">
        <f>SUM(R150:R157)</f>
        <v>534.03</v>
      </c>
    </row>
    <row r="159" spans="1:28" ht="14.25" x14ac:dyDescent="0.2">
      <c r="A159" s="26"/>
      <c r="B159" s="26"/>
      <c r="C159" s="26" t="s">
        <v>316</v>
      </c>
      <c r="D159" s="27" t="s">
        <v>315</v>
      </c>
      <c r="E159" s="17">
        <f>Source!DO115</f>
        <v>79</v>
      </c>
      <c r="F159" s="33"/>
      <c r="G159" s="28"/>
      <c r="H159" s="17"/>
      <c r="I159" s="33">
        <f>SUM(S150:S158)</f>
        <v>18.38</v>
      </c>
      <c r="J159" s="17">
        <f>Source!CA115</f>
        <v>41</v>
      </c>
      <c r="K159" s="33">
        <f>SUM(T150:T158)</f>
        <v>251.67</v>
      </c>
    </row>
    <row r="160" spans="1:28" ht="14.25" x14ac:dyDescent="0.2">
      <c r="A160" s="26"/>
      <c r="B160" s="26"/>
      <c r="C160" s="26" t="s">
        <v>325</v>
      </c>
      <c r="D160" s="27" t="s">
        <v>315</v>
      </c>
      <c r="E160" s="17">
        <f>175</f>
        <v>175</v>
      </c>
      <c r="F160" s="33"/>
      <c r="G160" s="28"/>
      <c r="H160" s="17"/>
      <c r="I160" s="33">
        <f>SUM(U150:U159)</f>
        <v>0.37</v>
      </c>
      <c r="J160" s="17">
        <f>160</f>
        <v>160</v>
      </c>
      <c r="K160" s="33">
        <f>SUM(V150:V159)</f>
        <v>8.86</v>
      </c>
    </row>
    <row r="161" spans="1:28" ht="14.25" x14ac:dyDescent="0.2">
      <c r="A161" s="55"/>
      <c r="B161" s="55"/>
      <c r="C161" s="55" t="s">
        <v>317</v>
      </c>
      <c r="D161" s="56" t="s">
        <v>318</v>
      </c>
      <c r="E161" s="57">
        <f>Source!AQ115</f>
        <v>85</v>
      </c>
      <c r="F161" s="58"/>
      <c r="G161" s="59" t="str">
        <f>Source!DI115</f>
        <v>)*1,15</v>
      </c>
      <c r="H161" s="57">
        <f>Source!AV115</f>
        <v>1</v>
      </c>
      <c r="I161" s="58">
        <f>Source!U115</f>
        <v>2.0038749999999999</v>
      </c>
      <c r="J161" s="57"/>
      <c r="K161" s="58"/>
      <c r="AB161" s="32">
        <f>I161</f>
        <v>2.0038749999999999</v>
      </c>
    </row>
    <row r="162" spans="1:28" ht="15" x14ac:dyDescent="0.25">
      <c r="A162" s="60"/>
      <c r="B162" s="60"/>
      <c r="C162" s="61" t="s">
        <v>319</v>
      </c>
      <c r="D162" s="60"/>
      <c r="E162" s="60"/>
      <c r="F162" s="60"/>
      <c r="G162" s="60"/>
      <c r="H162" s="111">
        <f>I152+I153+I155+I158+I159+I160+SUM(I156:I157)</f>
        <v>313.15999999999997</v>
      </c>
      <c r="I162" s="111"/>
      <c r="J162" s="111">
        <f>K152+K153+K155+K158+K159+K160+SUM(K156:K157)</f>
        <v>2743.84</v>
      </c>
      <c r="K162" s="111"/>
      <c r="O162" s="32">
        <f>I152+I153+I155+I158+I159+I160+SUM(I156:I157)</f>
        <v>313.15999999999997</v>
      </c>
      <c r="P162" s="32">
        <f>K152+K153+K155+K158+K159+K160+SUM(K156:K157)</f>
        <v>2743.84</v>
      </c>
      <c r="X162">
        <f>IF(Source!BI115&lt;=1,I152+I153+I155+I158+I159+I160-0, 0)</f>
        <v>215.22</v>
      </c>
      <c r="Y162">
        <f>IF(Source!BI115=2,I152+I153+I155+I158+I159+I160-0, 0)</f>
        <v>0</v>
      </c>
      <c r="Z162">
        <f>IF(Source!BI115=3,I152+I153+I155+I158+I159+I160-0, 0)</f>
        <v>0</v>
      </c>
      <c r="AA162">
        <f>IF(Source!BI115=4,I152+I153+I155+I158+I159+I160,0)</f>
        <v>0</v>
      </c>
    </row>
    <row r="165" spans="1:28" ht="16.5" x14ac:dyDescent="0.25">
      <c r="A165" s="75" t="str">
        <f>CONCATENATE("Подраздел: ",IF(Source!G119&lt;&gt;"Новый подраздел", Source!G119, ""))</f>
        <v>Подраздел: Кровля тех. этажа в/о В/5-9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</row>
    <row r="166" spans="1:28" ht="42.75" x14ac:dyDescent="0.2">
      <c r="A166" s="26">
        <v>1</v>
      </c>
      <c r="B166" s="26" t="str">
        <f>Source!F123</f>
        <v>6.61-26-1</v>
      </c>
      <c r="C166" s="26" t="s">
        <v>21</v>
      </c>
      <c r="D166" s="27" t="str">
        <f>Source!H123</f>
        <v>100 м2</v>
      </c>
      <c r="E166" s="17">
        <f>Source!I123</f>
        <v>3.3999999999999998E-3</v>
      </c>
      <c r="F166" s="33"/>
      <c r="G166" s="28"/>
      <c r="H166" s="17"/>
      <c r="I166" s="33"/>
      <c r="J166" s="17"/>
      <c r="K166" s="33"/>
      <c r="Q166">
        <f>ROUND((Source!DN123/100)*ROUND((ROUND((Source!AF123*Source!AV123*Source!I123),2)),2), 2)</f>
        <v>1.6</v>
      </c>
      <c r="R166">
        <f>Source!X123</f>
        <v>36.950000000000003</v>
      </c>
      <c r="S166">
        <f>ROUND((Source!DO123/100)*ROUND((ROUND((Source!AF123*Source!AV123*Source!I123),2)),2), 2)</f>
        <v>1.1000000000000001</v>
      </c>
      <c r="T166">
        <f>Source!Y123</f>
        <v>21.64</v>
      </c>
      <c r="U166">
        <f>ROUND((175/100)*ROUND((ROUND((Source!AE123*Source!AV123*Source!I123),2)),2), 2)</f>
        <v>0</v>
      </c>
      <c r="V166">
        <f>ROUND((160/100)*ROUND(ROUND((ROUND((Source!AE123*Source!AV123*Source!I123),2)*Source!BS123),2), 2), 2)</f>
        <v>0</v>
      </c>
    </row>
    <row r="167" spans="1:28" x14ac:dyDescent="0.2">
      <c r="C167" s="30" t="str">
        <f>"Объем: "&amp;Source!I123&amp;"=0,34/"&amp;"100"</f>
        <v>Объем: 0,0034=0,34/100</v>
      </c>
    </row>
    <row r="168" spans="1:28" ht="14.25" x14ac:dyDescent="0.2">
      <c r="A168" s="26"/>
      <c r="B168" s="26"/>
      <c r="C168" s="26" t="s">
        <v>313</v>
      </c>
      <c r="D168" s="27"/>
      <c r="E168" s="17"/>
      <c r="F168" s="33">
        <f>Source!AO123</f>
        <v>587.65</v>
      </c>
      <c r="G168" s="28" t="str">
        <f>Source!DG123</f>
        <v/>
      </c>
      <c r="H168" s="17">
        <f>Source!AV123</f>
        <v>1</v>
      </c>
      <c r="I168" s="33">
        <f>ROUND((ROUND((Source!AF123*Source!AV123*Source!I123),2)),2)</f>
        <v>2</v>
      </c>
      <c r="J168" s="17">
        <f>IF(Source!BA123&lt;&gt; 0, Source!BA123, 1)</f>
        <v>26.39</v>
      </c>
      <c r="K168" s="33">
        <f>Source!S123</f>
        <v>52.78</v>
      </c>
      <c r="W168">
        <f>I168</f>
        <v>2</v>
      </c>
    </row>
    <row r="169" spans="1:28" ht="28.5" x14ac:dyDescent="0.2">
      <c r="A169" s="26" t="s">
        <v>27</v>
      </c>
      <c r="B169" s="26" t="str">
        <f>Source!F124</f>
        <v>9999990001</v>
      </c>
      <c r="C169" s="26" t="s">
        <v>29</v>
      </c>
      <c r="D169" s="27" t="str">
        <f>Source!H124</f>
        <v>т</v>
      </c>
      <c r="E169" s="17">
        <f>Source!I124</f>
        <v>-1.5640000000000001E-2</v>
      </c>
      <c r="F169" s="33">
        <f>Source!AK124</f>
        <v>0</v>
      </c>
      <c r="G169" s="31" t="s">
        <v>3</v>
      </c>
      <c r="H169" s="17">
        <f>Source!AW124</f>
        <v>1</v>
      </c>
      <c r="I169" s="33">
        <f>ROUND((ROUND((Source!AC124*Source!AW124*Source!I124),2)),2)+(ROUND((ROUND(((Source!ET124)*Source!AV124*Source!I124),2)),2)+ROUND((ROUND(((Source!AE124-(Source!EU124))*Source!AV124*Source!I124),2)),2))+ROUND((ROUND((Source!AF124*Source!AV124*Source!I124),2)),2)</f>
        <v>0</v>
      </c>
      <c r="J169" s="17">
        <f>IF(Source!BC124&lt;&gt; 0, Source!BC124, 1)</f>
        <v>1</v>
      </c>
      <c r="K169" s="33">
        <f>Source!O124</f>
        <v>0</v>
      </c>
      <c r="Q169">
        <f>ROUND((Source!DN124/100)*ROUND((ROUND((Source!AF124*Source!AV124*Source!I124),2)),2), 2)</f>
        <v>0</v>
      </c>
      <c r="R169">
        <f>Source!X124</f>
        <v>0</v>
      </c>
      <c r="S169">
        <f>ROUND((Source!DO124/100)*ROUND((ROUND((Source!AF124*Source!AV124*Source!I124),2)),2), 2)</f>
        <v>0</v>
      </c>
      <c r="T169">
        <f>Source!Y124</f>
        <v>0</v>
      </c>
      <c r="U169">
        <f>ROUND((175/100)*ROUND((ROUND((Source!AE124*Source!AV124*Source!I124),2)),2), 2)</f>
        <v>0</v>
      </c>
      <c r="V169">
        <f>ROUND((160/100)*ROUND(ROUND((ROUND((Source!AE124*Source!AV124*Source!I124),2)*Source!BS124),2), 2), 2)</f>
        <v>0</v>
      </c>
      <c r="X169">
        <f>IF(Source!BI124&lt;=1,I169, 0)</f>
        <v>0</v>
      </c>
      <c r="Y169">
        <f>IF(Source!BI124=2,I169, 0)</f>
        <v>0</v>
      </c>
      <c r="Z169">
        <f>IF(Source!BI124=3,I169, 0)</f>
        <v>0</v>
      </c>
      <c r="AA169">
        <f>IF(Source!BI124=4,I169, 0)</f>
        <v>0</v>
      </c>
    </row>
    <row r="170" spans="1:28" ht="14.25" x14ac:dyDescent="0.2">
      <c r="A170" s="26"/>
      <c r="B170" s="26"/>
      <c r="C170" s="26" t="s">
        <v>314</v>
      </c>
      <c r="D170" s="27" t="s">
        <v>315</v>
      </c>
      <c r="E170" s="17">
        <f>Source!DN123</f>
        <v>80</v>
      </c>
      <c r="F170" s="33"/>
      <c r="G170" s="28"/>
      <c r="H170" s="17"/>
      <c r="I170" s="33">
        <f>SUM(Q166:Q169)</f>
        <v>1.6</v>
      </c>
      <c r="J170" s="17">
        <f>Source!BZ123</f>
        <v>70</v>
      </c>
      <c r="K170" s="33">
        <f>SUM(R166:R169)</f>
        <v>36.950000000000003</v>
      </c>
    </row>
    <row r="171" spans="1:28" ht="14.25" x14ac:dyDescent="0.2">
      <c r="A171" s="26"/>
      <c r="B171" s="26"/>
      <c r="C171" s="26" t="s">
        <v>316</v>
      </c>
      <c r="D171" s="27" t="s">
        <v>315</v>
      </c>
      <c r="E171" s="17">
        <f>Source!DO123</f>
        <v>55</v>
      </c>
      <c r="F171" s="33"/>
      <c r="G171" s="28"/>
      <c r="H171" s="17"/>
      <c r="I171" s="33">
        <f>SUM(S166:S170)</f>
        <v>1.1000000000000001</v>
      </c>
      <c r="J171" s="17">
        <f>Source!CA123</f>
        <v>41</v>
      </c>
      <c r="K171" s="33">
        <f>SUM(T166:T170)</f>
        <v>21.64</v>
      </c>
    </row>
    <row r="172" spans="1:28" ht="14.25" x14ac:dyDescent="0.2">
      <c r="A172" s="55"/>
      <c r="B172" s="55"/>
      <c r="C172" s="55" t="s">
        <v>317</v>
      </c>
      <c r="D172" s="56" t="s">
        <v>318</v>
      </c>
      <c r="E172" s="57">
        <f>Source!AQ123</f>
        <v>57.5</v>
      </c>
      <c r="F172" s="58"/>
      <c r="G172" s="59" t="str">
        <f>Source!DI123</f>
        <v/>
      </c>
      <c r="H172" s="57">
        <f>Source!AV123</f>
        <v>1</v>
      </c>
      <c r="I172" s="58">
        <f>Source!U123</f>
        <v>0.19549999999999998</v>
      </c>
      <c r="J172" s="57"/>
      <c r="K172" s="58"/>
      <c r="AB172" s="32">
        <f>I172</f>
        <v>0.19549999999999998</v>
      </c>
    </row>
    <row r="173" spans="1:28" ht="15" x14ac:dyDescent="0.25">
      <c r="A173" s="60"/>
      <c r="B173" s="60"/>
      <c r="C173" s="61" t="s">
        <v>319</v>
      </c>
      <c r="D173" s="60"/>
      <c r="E173" s="60"/>
      <c r="F173" s="60"/>
      <c r="G173" s="60"/>
      <c r="H173" s="111">
        <f>I168+I170+I171+SUM(I169:I169)</f>
        <v>4.7</v>
      </c>
      <c r="I173" s="111"/>
      <c r="J173" s="111">
        <f>K168+K170+K171+SUM(K169:K169)</f>
        <v>111.37</v>
      </c>
      <c r="K173" s="111"/>
      <c r="O173" s="32">
        <f>I168+I170+I171+SUM(I169:I169)</f>
        <v>4.7</v>
      </c>
      <c r="P173" s="32">
        <f>K168+K170+K171+SUM(K169:K169)</f>
        <v>111.37</v>
      </c>
      <c r="X173">
        <f>IF(Source!BI123&lt;=1,I168+I170+I171-0, 0)</f>
        <v>4.7</v>
      </c>
      <c r="Y173">
        <f>IF(Source!BI123=2,I168+I170+I171-0, 0)</f>
        <v>0</v>
      </c>
      <c r="Z173">
        <f>IF(Source!BI123=3,I168+I170+I171-0, 0)</f>
        <v>0</v>
      </c>
      <c r="AA173">
        <f>IF(Source!BI123=4,I168+I170+I171,0)</f>
        <v>0</v>
      </c>
    </row>
    <row r="175" spans="1:28" ht="42.75" x14ac:dyDescent="0.2">
      <c r="A175" s="26">
        <v>2</v>
      </c>
      <c r="B175" s="26" t="str">
        <f>Source!F125</f>
        <v>6.62-31-1</v>
      </c>
      <c r="C175" s="26" t="s">
        <v>33</v>
      </c>
      <c r="D175" s="27" t="str">
        <f>Source!H125</f>
        <v>1 м2 поверхности</v>
      </c>
      <c r="E175" s="17">
        <f>Source!I125</f>
        <v>0.35</v>
      </c>
      <c r="F175" s="33"/>
      <c r="G175" s="28"/>
      <c r="H175" s="17"/>
      <c r="I175" s="33"/>
      <c r="J175" s="17"/>
      <c r="K175" s="33"/>
      <c r="Q175">
        <f>ROUND((Source!DN125/100)*ROUND((ROUND((Source!AF125*Source!AV125*Source!I125),2)),2), 2)</f>
        <v>2.15</v>
      </c>
      <c r="R175">
        <f>Source!X125</f>
        <v>47.09</v>
      </c>
      <c r="S175">
        <f>ROUND((Source!DO125/100)*ROUND((ROUND((Source!AF125*Source!AV125*Source!I125),2)),2), 2)</f>
        <v>1.38</v>
      </c>
      <c r="T175">
        <f>Source!Y125</f>
        <v>23.26</v>
      </c>
      <c r="U175">
        <f>ROUND((175/100)*ROUND((ROUND((Source!AE125*Source!AV125*Source!I125),2)),2), 2)</f>
        <v>0</v>
      </c>
      <c r="V175">
        <f>ROUND((160/100)*ROUND(ROUND((ROUND((Source!AE125*Source!AV125*Source!I125),2)*Source!BS125),2), 2), 2)</f>
        <v>0</v>
      </c>
    </row>
    <row r="176" spans="1:28" ht="14.25" x14ac:dyDescent="0.2">
      <c r="A176" s="26"/>
      <c r="B176" s="26"/>
      <c r="C176" s="26" t="s">
        <v>313</v>
      </c>
      <c r="D176" s="27"/>
      <c r="E176" s="17"/>
      <c r="F176" s="33">
        <f>Source!AO125</f>
        <v>6.13</v>
      </c>
      <c r="G176" s="28" t="str">
        <f>Source!DG125</f>
        <v/>
      </c>
      <c r="H176" s="17">
        <f>Source!AV125</f>
        <v>1</v>
      </c>
      <c r="I176" s="33">
        <f>ROUND((ROUND((Source!AF125*Source!AV125*Source!I125),2)),2)</f>
        <v>2.15</v>
      </c>
      <c r="J176" s="17">
        <f>IF(Source!BA125&lt;&gt; 0, Source!BA125, 1)</f>
        <v>26.39</v>
      </c>
      <c r="K176" s="33">
        <f>Source!S125</f>
        <v>56.74</v>
      </c>
      <c r="W176">
        <f>I176</f>
        <v>2.15</v>
      </c>
    </row>
    <row r="177" spans="1:28" ht="14.25" x14ac:dyDescent="0.2">
      <c r="A177" s="26"/>
      <c r="B177" s="26"/>
      <c r="C177" s="26" t="s">
        <v>314</v>
      </c>
      <c r="D177" s="27" t="s">
        <v>315</v>
      </c>
      <c r="E177" s="17">
        <f>Source!DN125</f>
        <v>100</v>
      </c>
      <c r="F177" s="33"/>
      <c r="G177" s="28"/>
      <c r="H177" s="17"/>
      <c r="I177" s="33">
        <f>SUM(Q175:Q176)</f>
        <v>2.15</v>
      </c>
      <c r="J177" s="17">
        <f>Source!BZ125</f>
        <v>83</v>
      </c>
      <c r="K177" s="33">
        <f>SUM(R175:R176)</f>
        <v>47.09</v>
      </c>
    </row>
    <row r="178" spans="1:28" ht="14.25" x14ac:dyDescent="0.2">
      <c r="A178" s="26"/>
      <c r="B178" s="26"/>
      <c r="C178" s="26" t="s">
        <v>316</v>
      </c>
      <c r="D178" s="27" t="s">
        <v>315</v>
      </c>
      <c r="E178" s="17">
        <f>Source!DO125</f>
        <v>64</v>
      </c>
      <c r="F178" s="33"/>
      <c r="G178" s="28"/>
      <c r="H178" s="17"/>
      <c r="I178" s="33">
        <f>SUM(S175:S177)</f>
        <v>1.38</v>
      </c>
      <c r="J178" s="17">
        <f>Source!CA125</f>
        <v>41</v>
      </c>
      <c r="K178" s="33">
        <f>SUM(T175:T177)</f>
        <v>23.26</v>
      </c>
    </row>
    <row r="179" spans="1:28" ht="14.25" x14ac:dyDescent="0.2">
      <c r="A179" s="55"/>
      <c r="B179" s="55"/>
      <c r="C179" s="55" t="s">
        <v>317</v>
      </c>
      <c r="D179" s="56" t="s">
        <v>318</v>
      </c>
      <c r="E179" s="57">
        <f>Source!AQ125</f>
        <v>0.6</v>
      </c>
      <c r="F179" s="58"/>
      <c r="G179" s="59" t="str">
        <f>Source!DI125</f>
        <v/>
      </c>
      <c r="H179" s="57">
        <f>Source!AV125</f>
        <v>1</v>
      </c>
      <c r="I179" s="58">
        <f>Source!U125</f>
        <v>0.21</v>
      </c>
      <c r="J179" s="57"/>
      <c r="K179" s="58"/>
      <c r="AB179" s="32">
        <f>I179</f>
        <v>0.21</v>
      </c>
    </row>
    <row r="180" spans="1:28" ht="15" x14ac:dyDescent="0.25">
      <c r="A180" s="60"/>
      <c r="B180" s="60"/>
      <c r="C180" s="61" t="s">
        <v>319</v>
      </c>
      <c r="D180" s="60"/>
      <c r="E180" s="60"/>
      <c r="F180" s="60"/>
      <c r="G180" s="60"/>
      <c r="H180" s="111">
        <f>I176+I177+I178</f>
        <v>5.68</v>
      </c>
      <c r="I180" s="111"/>
      <c r="J180" s="111">
        <f>K176+K177+K178</f>
        <v>127.09000000000002</v>
      </c>
      <c r="K180" s="111"/>
      <c r="O180" s="32">
        <f>I176+I177+I178</f>
        <v>5.68</v>
      </c>
      <c r="P180" s="32">
        <f>K176+K177+K178</f>
        <v>127.09000000000002</v>
      </c>
      <c r="X180">
        <f>IF(Source!BI125&lt;=1,I176+I177+I178-0, 0)</f>
        <v>5.68</v>
      </c>
      <c r="Y180">
        <f>IF(Source!BI125=2,I176+I177+I178-0, 0)</f>
        <v>0</v>
      </c>
      <c r="Z180">
        <f>IF(Source!BI125=3,I176+I177+I178-0, 0)</f>
        <v>0</v>
      </c>
      <c r="AA180">
        <f>IF(Source!BI125=4,I176+I177+I178,0)</f>
        <v>0</v>
      </c>
    </row>
    <row r="182" spans="1:28" ht="28.5" x14ac:dyDescent="0.2">
      <c r="A182" s="26">
        <v>3</v>
      </c>
      <c r="B182" s="26" t="str">
        <f>Source!F126</f>
        <v>6.58-2-1</v>
      </c>
      <c r="C182" s="26" t="s">
        <v>40</v>
      </c>
      <c r="D182" s="27" t="str">
        <f>Source!H126</f>
        <v>100 м2</v>
      </c>
      <c r="E182" s="17">
        <f>Source!I126</f>
        <v>1.5900000000000001E-2</v>
      </c>
      <c r="F182" s="33"/>
      <c r="G182" s="28"/>
      <c r="H182" s="17"/>
      <c r="I182" s="33"/>
      <c r="J182" s="17"/>
      <c r="K182" s="33"/>
      <c r="Q182">
        <f>ROUND((Source!DN126/100)*ROUND((ROUND((Source!AF126*Source!AV126*Source!I126),2)),2), 2)</f>
        <v>2.4300000000000002</v>
      </c>
      <c r="R182">
        <f>Source!X126</f>
        <v>56.16</v>
      </c>
      <c r="S182">
        <f>ROUND((Source!DO126/100)*ROUND((ROUND((Source!AF126*Source!AV126*Source!I126),2)),2), 2)</f>
        <v>1.67</v>
      </c>
      <c r="T182">
        <f>Source!Y126</f>
        <v>32.89</v>
      </c>
      <c r="U182">
        <f>ROUND((175/100)*ROUND((ROUND((Source!AE126*Source!AV126*Source!I126),2)),2), 2)</f>
        <v>0</v>
      </c>
      <c r="V182">
        <f>ROUND((160/100)*ROUND(ROUND((ROUND((Source!AE126*Source!AV126*Source!I126),2)*Source!BS126),2), 2), 2)</f>
        <v>0</v>
      </c>
    </row>
    <row r="183" spans="1:28" x14ac:dyDescent="0.2">
      <c r="C183" s="30" t="str">
        <f>"Объем: "&amp;Source!I126&amp;"=1,59/"&amp;"100"</f>
        <v>Объем: 0,0159=1,59/100</v>
      </c>
    </row>
    <row r="184" spans="1:28" ht="14.25" x14ac:dyDescent="0.2">
      <c r="A184" s="26"/>
      <c r="B184" s="26"/>
      <c r="C184" s="26" t="s">
        <v>313</v>
      </c>
      <c r="D184" s="27"/>
      <c r="E184" s="17"/>
      <c r="F184" s="33">
        <f>Source!AO126</f>
        <v>191.34</v>
      </c>
      <c r="G184" s="28" t="str">
        <f>Source!DG126</f>
        <v/>
      </c>
      <c r="H184" s="17">
        <f>Source!AV126</f>
        <v>1</v>
      </c>
      <c r="I184" s="33">
        <f>ROUND((ROUND((Source!AF126*Source!AV126*Source!I126),2)),2)</f>
        <v>3.04</v>
      </c>
      <c r="J184" s="17">
        <f>IF(Source!BA126&lt;&gt; 0, Source!BA126, 1)</f>
        <v>26.39</v>
      </c>
      <c r="K184" s="33">
        <f>Source!S126</f>
        <v>80.23</v>
      </c>
      <c r="W184">
        <f>I184</f>
        <v>3.04</v>
      </c>
    </row>
    <row r="185" spans="1:28" ht="28.5" x14ac:dyDescent="0.2">
      <c r="A185" s="26" t="s">
        <v>44</v>
      </c>
      <c r="B185" s="26" t="str">
        <f>Source!F127</f>
        <v>9999990001</v>
      </c>
      <c r="C185" s="26" t="s">
        <v>29</v>
      </c>
      <c r="D185" s="27" t="str">
        <f>Source!H127</f>
        <v>т</v>
      </c>
      <c r="E185" s="17">
        <f>Source!I127</f>
        <v>-1.6218E-2</v>
      </c>
      <c r="F185" s="33">
        <f>Source!AK127</f>
        <v>0</v>
      </c>
      <c r="G185" s="31" t="s">
        <v>3</v>
      </c>
      <c r="H185" s="17">
        <f>Source!AW127</f>
        <v>1</v>
      </c>
      <c r="I185" s="33">
        <f>ROUND((ROUND((Source!AC127*Source!AW127*Source!I127),2)),2)+(ROUND((ROUND(((Source!ET127)*Source!AV127*Source!I127),2)),2)+ROUND((ROUND(((Source!AE127-(Source!EU127))*Source!AV127*Source!I127),2)),2))+ROUND((ROUND((Source!AF127*Source!AV127*Source!I127),2)),2)</f>
        <v>0</v>
      </c>
      <c r="J185" s="17">
        <f>IF(Source!BC127&lt;&gt; 0, Source!BC127, 1)</f>
        <v>1</v>
      </c>
      <c r="K185" s="33">
        <f>Source!O127</f>
        <v>0</v>
      </c>
      <c r="Q185">
        <f>ROUND((Source!DN127/100)*ROUND((ROUND((Source!AF127*Source!AV127*Source!I127),2)),2), 2)</f>
        <v>0</v>
      </c>
      <c r="R185">
        <f>Source!X127</f>
        <v>0</v>
      </c>
      <c r="S185">
        <f>ROUND((Source!DO127/100)*ROUND((ROUND((Source!AF127*Source!AV127*Source!I127),2)),2), 2)</f>
        <v>0</v>
      </c>
      <c r="T185">
        <f>Source!Y127</f>
        <v>0</v>
      </c>
      <c r="U185">
        <f>ROUND((175/100)*ROUND((ROUND((Source!AE127*Source!AV127*Source!I127),2)),2), 2)</f>
        <v>0</v>
      </c>
      <c r="V185">
        <f>ROUND((160/100)*ROUND(ROUND((ROUND((Source!AE127*Source!AV127*Source!I127),2)*Source!BS127),2), 2), 2)</f>
        <v>0</v>
      </c>
      <c r="X185">
        <f>IF(Source!BI127&lt;=1,I185, 0)</f>
        <v>0</v>
      </c>
      <c r="Y185">
        <f>IF(Source!BI127=2,I185, 0)</f>
        <v>0</v>
      </c>
      <c r="Z185">
        <f>IF(Source!BI127=3,I185, 0)</f>
        <v>0</v>
      </c>
      <c r="AA185">
        <f>IF(Source!BI127=4,I185, 0)</f>
        <v>0</v>
      </c>
    </row>
    <row r="186" spans="1:28" ht="14.25" x14ac:dyDescent="0.2">
      <c r="A186" s="26"/>
      <c r="B186" s="26"/>
      <c r="C186" s="26" t="s">
        <v>314</v>
      </c>
      <c r="D186" s="27" t="s">
        <v>315</v>
      </c>
      <c r="E186" s="17">
        <f>Source!DN126</f>
        <v>80</v>
      </c>
      <c r="F186" s="33"/>
      <c r="G186" s="28"/>
      <c r="H186" s="17"/>
      <c r="I186" s="33">
        <f>SUM(Q182:Q185)</f>
        <v>2.4300000000000002</v>
      </c>
      <c r="J186" s="17">
        <f>Source!BZ126</f>
        <v>70</v>
      </c>
      <c r="K186" s="33">
        <f>SUM(R182:R185)</f>
        <v>56.16</v>
      </c>
    </row>
    <row r="187" spans="1:28" ht="14.25" x14ac:dyDescent="0.2">
      <c r="A187" s="26"/>
      <c r="B187" s="26"/>
      <c r="C187" s="26" t="s">
        <v>316</v>
      </c>
      <c r="D187" s="27" t="s">
        <v>315</v>
      </c>
      <c r="E187" s="17">
        <f>Source!DO126</f>
        <v>55</v>
      </c>
      <c r="F187" s="33"/>
      <c r="G187" s="28"/>
      <c r="H187" s="17"/>
      <c r="I187" s="33">
        <f>SUM(S182:S186)</f>
        <v>1.67</v>
      </c>
      <c r="J187" s="17">
        <f>Source!CA126</f>
        <v>41</v>
      </c>
      <c r="K187" s="33">
        <f>SUM(T182:T186)</f>
        <v>32.89</v>
      </c>
    </row>
    <row r="188" spans="1:28" ht="14.25" x14ac:dyDescent="0.2">
      <c r="A188" s="55"/>
      <c r="B188" s="55"/>
      <c r="C188" s="55" t="s">
        <v>317</v>
      </c>
      <c r="D188" s="56" t="s">
        <v>318</v>
      </c>
      <c r="E188" s="57">
        <f>Source!AQ126</f>
        <v>17.41</v>
      </c>
      <c r="F188" s="58"/>
      <c r="G188" s="59" t="str">
        <f>Source!DI126</f>
        <v/>
      </c>
      <c r="H188" s="57">
        <f>Source!AV126</f>
        <v>1</v>
      </c>
      <c r="I188" s="58">
        <f>Source!U126</f>
        <v>0.27681900000000004</v>
      </c>
      <c r="J188" s="57"/>
      <c r="K188" s="58"/>
      <c r="AB188" s="32">
        <f>I188</f>
        <v>0.27681900000000004</v>
      </c>
    </row>
    <row r="189" spans="1:28" ht="15" x14ac:dyDescent="0.25">
      <c r="A189" s="60"/>
      <c r="B189" s="60"/>
      <c r="C189" s="61" t="s">
        <v>319</v>
      </c>
      <c r="D189" s="60"/>
      <c r="E189" s="60"/>
      <c r="F189" s="60"/>
      <c r="G189" s="60"/>
      <c r="H189" s="111">
        <f>I184+I186+I187+SUM(I185:I185)</f>
        <v>7.1400000000000006</v>
      </c>
      <c r="I189" s="111"/>
      <c r="J189" s="111">
        <f>K184+K186+K187+SUM(K185:K185)</f>
        <v>169.27999999999997</v>
      </c>
      <c r="K189" s="111"/>
      <c r="O189" s="32">
        <f>I184+I186+I187+SUM(I185:I185)</f>
        <v>7.1400000000000006</v>
      </c>
      <c r="P189" s="32">
        <f>K184+K186+K187+SUM(K185:K185)</f>
        <v>169.27999999999997</v>
      </c>
      <c r="X189">
        <f>IF(Source!BI126&lt;=1,I184+I186+I187-0, 0)</f>
        <v>7.1400000000000006</v>
      </c>
      <c r="Y189">
        <f>IF(Source!BI126=2,I184+I186+I187-0, 0)</f>
        <v>0</v>
      </c>
      <c r="Z189">
        <f>IF(Source!BI126=3,I184+I186+I187-0, 0)</f>
        <v>0</v>
      </c>
      <c r="AA189">
        <f>IF(Source!BI126=4,I184+I186+I187,0)</f>
        <v>0</v>
      </c>
    </row>
    <row r="192" spans="1:28" ht="15" x14ac:dyDescent="0.25">
      <c r="A192" s="81" t="str">
        <f>CONCATENATE("Итого по подразделу: ",IF(Source!G131&lt;&gt;"Новый подраздел", Source!G131, ""))</f>
        <v>Итого по подразделу: Кровля тех. этажа в/о В/5-9</v>
      </c>
      <c r="B192" s="81"/>
      <c r="C192" s="81"/>
      <c r="D192" s="81"/>
      <c r="E192" s="81"/>
      <c r="F192" s="81"/>
      <c r="G192" s="81"/>
      <c r="H192" s="79">
        <f>SUM(O165:O191)</f>
        <v>17.52</v>
      </c>
      <c r="I192" s="80"/>
      <c r="J192" s="79">
        <f>SUM(P165:P191)</f>
        <v>407.74</v>
      </c>
      <c r="K192" s="80"/>
    </row>
    <row r="193" spans="1:27" hidden="1" x14ac:dyDescent="0.2">
      <c r="A193" t="s">
        <v>320</v>
      </c>
      <c r="H193">
        <f>SUM(AC165:AC192)</f>
        <v>0</v>
      </c>
      <c r="J193">
        <f>SUM(AD165:AD192)</f>
        <v>0</v>
      </c>
    </row>
    <row r="194" spans="1:27" hidden="1" x14ac:dyDescent="0.2">
      <c r="A194" t="s">
        <v>321</v>
      </c>
      <c r="H194">
        <f>SUM(AE165:AE193)</f>
        <v>0</v>
      </c>
      <c r="J194">
        <f>SUM(AF165:AF193)</f>
        <v>0</v>
      </c>
    </row>
    <row r="196" spans="1:27" ht="15" x14ac:dyDescent="0.25">
      <c r="A196" s="81" t="str">
        <f>CONCATENATE("Итого по разделу: ",IF(Source!G161&lt;&gt;"Новый раздел", Source!G161, ""))</f>
        <v>Итого по разделу: Монтажные (кровельные) работы</v>
      </c>
      <c r="B196" s="81"/>
      <c r="C196" s="81"/>
      <c r="D196" s="81"/>
      <c r="E196" s="81"/>
      <c r="F196" s="81"/>
      <c r="G196" s="81"/>
      <c r="H196" s="79">
        <f>SUM(O88:O195)</f>
        <v>57790.189999999995</v>
      </c>
      <c r="I196" s="80"/>
      <c r="J196" s="79">
        <f>SUM(P88:P195)</f>
        <v>768157.75</v>
      </c>
      <c r="K196" s="80"/>
    </row>
    <row r="197" spans="1:27" hidden="1" x14ac:dyDescent="0.2">
      <c r="A197" t="s">
        <v>320</v>
      </c>
      <c r="H197">
        <f>SUM(AC88:AC196)</f>
        <v>0</v>
      </c>
      <c r="J197">
        <f>SUM(AD88:AD196)</f>
        <v>0</v>
      </c>
    </row>
    <row r="198" spans="1:27" hidden="1" x14ac:dyDescent="0.2">
      <c r="A198" t="s">
        <v>321</v>
      </c>
      <c r="H198">
        <f>SUM(AE88:AE197)</f>
        <v>0</v>
      </c>
      <c r="J198">
        <f>SUM(AF88:AF197)</f>
        <v>0</v>
      </c>
    </row>
    <row r="200" spans="1:27" ht="16.5" x14ac:dyDescent="0.25">
      <c r="A200" s="75" t="str">
        <f>CONCATENATE("Раздел: ",IF(Source!G191&lt;&gt;"Новый раздел", Source!G191, ""))</f>
        <v>Раздел: Монтажные  (кровельные) работы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</row>
    <row r="201" spans="1:27" ht="28.5" x14ac:dyDescent="0.2">
      <c r="A201" s="26">
        <v>1</v>
      </c>
      <c r="B201" s="26" t="str">
        <f>Source!F195</f>
        <v>6.58-31-3</v>
      </c>
      <c r="C201" s="26" t="s">
        <v>110</v>
      </c>
      <c r="D201" s="27" t="str">
        <f>Source!H195</f>
        <v>100 мест</v>
      </c>
      <c r="E201" s="17">
        <f>Source!I195</f>
        <v>0.01</v>
      </c>
      <c r="F201" s="33"/>
      <c r="G201" s="28"/>
      <c r="H201" s="17"/>
      <c r="I201" s="33"/>
      <c r="J201" s="17"/>
      <c r="K201" s="33"/>
      <c r="Q201">
        <f>ROUND((Source!DN195/100)*ROUND((ROUND((Source!AF195*Source!AV195*Source!I195),2)),2), 2)</f>
        <v>13.64</v>
      </c>
      <c r="R201">
        <f>Source!X195</f>
        <v>301.23</v>
      </c>
      <c r="S201">
        <f>ROUND((Source!DO195/100)*ROUND((ROUND((Source!AF195*Source!AV195*Source!I195),2)),2), 2)</f>
        <v>10.36</v>
      </c>
      <c r="T201">
        <f>Source!Y195</f>
        <v>141.96</v>
      </c>
      <c r="U201">
        <f>ROUND((175/100)*ROUND((ROUND((Source!AE195*Source!AV195*Source!I195),2)),2), 2)</f>
        <v>0.26</v>
      </c>
      <c r="V201">
        <f>ROUND((160/100)*ROUND(ROUND((ROUND((Source!AE195*Source!AV195*Source!I195),2)*Source!BS195),2), 2), 2)</f>
        <v>6.34</v>
      </c>
    </row>
    <row r="202" spans="1:27" x14ac:dyDescent="0.2">
      <c r="C202" s="30" t="str">
        <f>"Объем: "&amp;Source!I195&amp;"=1/"&amp;"100"</f>
        <v>Объем: 0,01=1/100</v>
      </c>
    </row>
    <row r="203" spans="1:27" ht="14.25" x14ac:dyDescent="0.2">
      <c r="A203" s="26"/>
      <c r="B203" s="26"/>
      <c r="C203" s="26" t="s">
        <v>313</v>
      </c>
      <c r="D203" s="27"/>
      <c r="E203" s="17"/>
      <c r="F203" s="33">
        <f>Source!AO195</f>
        <v>1311.93</v>
      </c>
      <c r="G203" s="28" t="str">
        <f>Source!DG195</f>
        <v/>
      </c>
      <c r="H203" s="17">
        <f>Source!AV195</f>
        <v>1</v>
      </c>
      <c r="I203" s="33">
        <f>ROUND((ROUND((Source!AF195*Source!AV195*Source!I195),2)),2)</f>
        <v>13.12</v>
      </c>
      <c r="J203" s="17">
        <f>IF(Source!BA195&lt;&gt; 0, Source!BA195, 1)</f>
        <v>26.39</v>
      </c>
      <c r="K203" s="33">
        <f>Source!S195</f>
        <v>346.24</v>
      </c>
      <c r="W203">
        <f>I203</f>
        <v>13.12</v>
      </c>
    </row>
    <row r="204" spans="1:27" ht="14.25" x14ac:dyDescent="0.2">
      <c r="A204" s="26"/>
      <c r="B204" s="26"/>
      <c r="C204" s="26" t="s">
        <v>322</v>
      </c>
      <c r="D204" s="27"/>
      <c r="E204" s="17"/>
      <c r="F204" s="33">
        <f>Source!AM195</f>
        <v>41.45</v>
      </c>
      <c r="G204" s="28" t="str">
        <f>Source!DE195</f>
        <v/>
      </c>
      <c r="H204" s="17">
        <f>Source!AV195</f>
        <v>1</v>
      </c>
      <c r="I204" s="33">
        <f>(ROUND((ROUND(((Source!ET195)*Source!AV195*Source!I195),2)),2)+ROUND((ROUND(((Source!AE195-(Source!EU195))*Source!AV195*Source!I195),2)),2))</f>
        <v>0.41</v>
      </c>
      <c r="J204" s="17">
        <f>IF(Source!BB195&lt;&gt; 0, Source!BB195, 1)</f>
        <v>14.75</v>
      </c>
      <c r="K204" s="33">
        <f>Source!Q195</f>
        <v>6.05</v>
      </c>
    </row>
    <row r="205" spans="1:27" ht="14.25" x14ac:dyDescent="0.2">
      <c r="A205" s="26"/>
      <c r="B205" s="26"/>
      <c r="C205" s="26" t="s">
        <v>323</v>
      </c>
      <c r="D205" s="27"/>
      <c r="E205" s="17"/>
      <c r="F205" s="33">
        <f>Source!AN195</f>
        <v>15.08</v>
      </c>
      <c r="G205" s="28" t="str">
        <f>Source!DF195</f>
        <v/>
      </c>
      <c r="H205" s="17">
        <f>Source!AV195</f>
        <v>1</v>
      </c>
      <c r="I205" s="41">
        <f>ROUND((ROUND((Source!AE195*Source!AV195*Source!I195),2)),2)</f>
        <v>0.15</v>
      </c>
      <c r="J205" s="17">
        <f>IF(Source!BS195&lt;&gt; 0, Source!BS195, 1)</f>
        <v>26.39</v>
      </c>
      <c r="K205" s="41">
        <f>Source!R195</f>
        <v>3.96</v>
      </c>
      <c r="W205">
        <f>I205</f>
        <v>0.15</v>
      </c>
    </row>
    <row r="206" spans="1:27" ht="14.25" x14ac:dyDescent="0.2">
      <c r="A206" s="26"/>
      <c r="B206" s="26"/>
      <c r="C206" s="26" t="s">
        <v>324</v>
      </c>
      <c r="D206" s="27"/>
      <c r="E206" s="17"/>
      <c r="F206" s="33">
        <f>Source!AL195</f>
        <v>972.06</v>
      </c>
      <c r="G206" s="28" t="str">
        <f>Source!DD195</f>
        <v/>
      </c>
      <c r="H206" s="17">
        <f>Source!AW195</f>
        <v>1</v>
      </c>
      <c r="I206" s="33">
        <f>ROUND((ROUND((Source!AC195*Source!AW195*Source!I195),2)),2)</f>
        <v>9.7200000000000006</v>
      </c>
      <c r="J206" s="17">
        <f>IF(Source!BC195&lt;&gt; 0, Source!BC195, 1)</f>
        <v>8.3000000000000007</v>
      </c>
      <c r="K206" s="33">
        <f>Source!P195</f>
        <v>80.680000000000007</v>
      </c>
    </row>
    <row r="207" spans="1:27" ht="28.5" x14ac:dyDescent="0.2">
      <c r="A207" s="26" t="s">
        <v>27</v>
      </c>
      <c r="B207" s="26" t="str">
        <f>Source!F196</f>
        <v>9999990001</v>
      </c>
      <c r="C207" s="26" t="s">
        <v>29</v>
      </c>
      <c r="D207" s="27" t="str">
        <f>Source!H196</f>
        <v>т</v>
      </c>
      <c r="E207" s="17">
        <f>Source!I196</f>
        <v>-1.2800000000000001E-2</v>
      </c>
      <c r="F207" s="33">
        <f>Source!AK196</f>
        <v>0</v>
      </c>
      <c r="G207" s="31" t="s">
        <v>3</v>
      </c>
      <c r="H207" s="17">
        <f>Source!AW196</f>
        <v>1</v>
      </c>
      <c r="I207" s="33">
        <f>ROUND((ROUND((Source!AC196*Source!AW196*Source!I196),2)),2)+(ROUND((ROUND(((Source!ET196)*Source!AV196*Source!I196),2)),2)+ROUND((ROUND(((Source!AE196-(Source!EU196))*Source!AV196*Source!I196),2)),2))+ROUND((ROUND((Source!AF196*Source!AV196*Source!I196),2)),2)</f>
        <v>0</v>
      </c>
      <c r="J207" s="17">
        <f>IF(Source!BC196&lt;&gt; 0, Source!BC196, 1)</f>
        <v>1</v>
      </c>
      <c r="K207" s="33">
        <f>Source!O196</f>
        <v>0</v>
      </c>
      <c r="Q207">
        <f>ROUND((Source!DN196/100)*ROUND((ROUND((Source!AF196*Source!AV196*Source!I196),2)),2), 2)</f>
        <v>0</v>
      </c>
      <c r="R207">
        <f>Source!X196</f>
        <v>0</v>
      </c>
      <c r="S207">
        <f>ROUND((Source!DO196/100)*ROUND((ROUND((Source!AF196*Source!AV196*Source!I196),2)),2), 2)</f>
        <v>0</v>
      </c>
      <c r="T207">
        <f>Source!Y196</f>
        <v>0</v>
      </c>
      <c r="U207">
        <f>ROUND((175/100)*ROUND((ROUND((Source!AE196*Source!AV196*Source!I196),2)),2), 2)</f>
        <v>0</v>
      </c>
      <c r="V207">
        <f>ROUND((160/100)*ROUND(ROUND((ROUND((Source!AE196*Source!AV196*Source!I196),2)*Source!BS196),2), 2), 2)</f>
        <v>0</v>
      </c>
      <c r="X207">
        <f>IF(Source!BI196&lt;=1,I207, 0)</f>
        <v>0</v>
      </c>
      <c r="Y207">
        <f>IF(Source!BI196=2,I207, 0)</f>
        <v>0</v>
      </c>
      <c r="Z207">
        <f>IF(Source!BI196=3,I207, 0)</f>
        <v>0</v>
      </c>
      <c r="AA207">
        <f>IF(Source!BI196=4,I207, 0)</f>
        <v>0</v>
      </c>
    </row>
    <row r="208" spans="1:27" ht="14.25" x14ac:dyDescent="0.2">
      <c r="A208" s="26"/>
      <c r="B208" s="26"/>
      <c r="C208" s="26" t="s">
        <v>314</v>
      </c>
      <c r="D208" s="27" t="s">
        <v>315</v>
      </c>
      <c r="E208" s="17">
        <f>Source!DN195</f>
        <v>104</v>
      </c>
      <c r="F208" s="33"/>
      <c r="G208" s="28"/>
      <c r="H208" s="17"/>
      <c r="I208" s="33">
        <f>SUM(Q201:Q207)</f>
        <v>13.64</v>
      </c>
      <c r="J208" s="17">
        <f>Source!BZ195</f>
        <v>87</v>
      </c>
      <c r="K208" s="33">
        <f>SUM(R201:R207)</f>
        <v>301.23</v>
      </c>
    </row>
    <row r="209" spans="1:28" ht="14.25" x14ac:dyDescent="0.2">
      <c r="A209" s="26"/>
      <c r="B209" s="26"/>
      <c r="C209" s="26" t="s">
        <v>316</v>
      </c>
      <c r="D209" s="27" t="s">
        <v>315</v>
      </c>
      <c r="E209" s="17">
        <f>Source!DO195</f>
        <v>79</v>
      </c>
      <c r="F209" s="33"/>
      <c r="G209" s="28"/>
      <c r="H209" s="17"/>
      <c r="I209" s="33">
        <f>SUM(S201:S208)</f>
        <v>10.36</v>
      </c>
      <c r="J209" s="17">
        <f>Source!CA195</f>
        <v>41</v>
      </c>
      <c r="K209" s="33">
        <f>SUM(T201:T208)</f>
        <v>141.96</v>
      </c>
    </row>
    <row r="210" spans="1:28" ht="14.25" x14ac:dyDescent="0.2">
      <c r="A210" s="26"/>
      <c r="B210" s="26"/>
      <c r="C210" s="26" t="s">
        <v>325</v>
      </c>
      <c r="D210" s="27" t="s">
        <v>315</v>
      </c>
      <c r="E210" s="17">
        <f>175</f>
        <v>175</v>
      </c>
      <c r="F210" s="33"/>
      <c r="G210" s="28"/>
      <c r="H210" s="17"/>
      <c r="I210" s="33">
        <f>SUM(U201:U209)</f>
        <v>0.26</v>
      </c>
      <c r="J210" s="17">
        <f>160</f>
        <v>160</v>
      </c>
      <c r="K210" s="33">
        <f>SUM(V201:V209)</f>
        <v>6.34</v>
      </c>
    </row>
    <row r="211" spans="1:28" ht="14.25" x14ac:dyDescent="0.2">
      <c r="A211" s="55"/>
      <c r="B211" s="55"/>
      <c r="C211" s="55" t="s">
        <v>317</v>
      </c>
      <c r="D211" s="56" t="s">
        <v>318</v>
      </c>
      <c r="E211" s="57">
        <f>Source!AQ195</f>
        <v>113</v>
      </c>
      <c r="F211" s="58"/>
      <c r="G211" s="59" t="str">
        <f>Source!DI195</f>
        <v/>
      </c>
      <c r="H211" s="57">
        <f>Source!AV195</f>
        <v>1</v>
      </c>
      <c r="I211" s="58">
        <f>Source!U195</f>
        <v>1.1300000000000001</v>
      </c>
      <c r="J211" s="57"/>
      <c r="K211" s="58"/>
      <c r="AB211" s="32">
        <f>I211</f>
        <v>1.1300000000000001</v>
      </c>
    </row>
    <row r="212" spans="1:28" ht="15" x14ac:dyDescent="0.25">
      <c r="A212" s="60"/>
      <c r="B212" s="60"/>
      <c r="C212" s="61" t="s">
        <v>319</v>
      </c>
      <c r="D212" s="60"/>
      <c r="E212" s="60"/>
      <c r="F212" s="60"/>
      <c r="G212" s="60"/>
      <c r="H212" s="111">
        <f>I203+I204+I206+I208+I209+I210+SUM(I207:I207)</f>
        <v>47.51</v>
      </c>
      <c r="I212" s="111"/>
      <c r="J212" s="111">
        <f>K203+K204+K206+K208+K209+K210+SUM(K207:K207)</f>
        <v>882.50000000000011</v>
      </c>
      <c r="K212" s="111"/>
      <c r="O212" s="32">
        <f>I203+I204+I206+I208+I209+I210+SUM(I207:I207)</f>
        <v>47.51</v>
      </c>
      <c r="P212" s="32">
        <f>K203+K204+K206+K208+K209+K210+SUM(K207:K207)</f>
        <v>882.50000000000011</v>
      </c>
      <c r="X212">
        <f>IF(Source!BI195&lt;=1,I203+I204+I206+I208+I209+I210-0, 0)</f>
        <v>47.51</v>
      </c>
      <c r="Y212">
        <f>IF(Source!BI195=2,I203+I204+I206+I208+I209+I210-0, 0)</f>
        <v>0</v>
      </c>
      <c r="Z212">
        <f>IF(Source!BI195=3,I203+I204+I206+I208+I209+I210-0, 0)</f>
        <v>0</v>
      </c>
      <c r="AA212">
        <f>IF(Source!BI195=4,I203+I204+I206+I208+I209+I210,0)</f>
        <v>0</v>
      </c>
    </row>
    <row r="214" spans="1:28" ht="28.5" x14ac:dyDescent="0.2">
      <c r="A214" s="26">
        <v>2</v>
      </c>
      <c r="B214" s="26" t="str">
        <f>Source!F197</f>
        <v>6.58-31-1</v>
      </c>
      <c r="C214" s="26" t="s">
        <v>116</v>
      </c>
      <c r="D214" s="27" t="str">
        <f>Source!H197</f>
        <v>100 мест</v>
      </c>
      <c r="E214" s="17">
        <f>Source!I197</f>
        <v>0.01</v>
      </c>
      <c r="F214" s="33"/>
      <c r="G214" s="28"/>
      <c r="H214" s="17"/>
      <c r="I214" s="33"/>
      <c r="J214" s="17"/>
      <c r="K214" s="33"/>
      <c r="Q214">
        <f>ROUND((Source!DN197/100)*ROUND((ROUND((Source!AF197*Source!AV197*Source!I197),2)),2), 2)</f>
        <v>4.7699999999999996</v>
      </c>
      <c r="R214">
        <f>Source!X197</f>
        <v>105.38</v>
      </c>
      <c r="S214">
        <f>ROUND((Source!DO197/100)*ROUND((ROUND((Source!AF197*Source!AV197*Source!I197),2)),2), 2)</f>
        <v>3.63</v>
      </c>
      <c r="T214">
        <f>Source!Y197</f>
        <v>49.66</v>
      </c>
      <c r="U214">
        <f>ROUND((175/100)*ROUND((ROUND((Source!AE197*Source!AV197*Source!I197),2)),2), 2)</f>
        <v>7.0000000000000007E-2</v>
      </c>
      <c r="V214">
        <f>ROUND((160/100)*ROUND(ROUND((ROUND((Source!AE197*Source!AV197*Source!I197),2)*Source!BS197),2), 2), 2)</f>
        <v>1.7</v>
      </c>
    </row>
    <row r="215" spans="1:28" x14ac:dyDescent="0.2">
      <c r="C215" s="30" t="str">
        <f>"Объем: "&amp;Source!I197&amp;"=1/"&amp;"100"</f>
        <v>Объем: 0,01=1/100</v>
      </c>
    </row>
    <row r="216" spans="1:28" ht="14.25" x14ac:dyDescent="0.2">
      <c r="A216" s="26"/>
      <c r="B216" s="26"/>
      <c r="C216" s="26" t="s">
        <v>313</v>
      </c>
      <c r="D216" s="27"/>
      <c r="E216" s="17"/>
      <c r="F216" s="33">
        <f>Source!AO197</f>
        <v>458.59</v>
      </c>
      <c r="G216" s="28" t="str">
        <f>Source!DG197</f>
        <v/>
      </c>
      <c r="H216" s="17">
        <f>Source!AV197</f>
        <v>1</v>
      </c>
      <c r="I216" s="33">
        <f>ROUND((ROUND((Source!AF197*Source!AV197*Source!I197),2)),2)</f>
        <v>4.59</v>
      </c>
      <c r="J216" s="17">
        <f>IF(Source!BA197&lt;&gt; 0, Source!BA197, 1)</f>
        <v>26.39</v>
      </c>
      <c r="K216" s="33">
        <f>Source!S197</f>
        <v>121.13</v>
      </c>
      <c r="W216">
        <f>I216</f>
        <v>4.59</v>
      </c>
    </row>
    <row r="217" spans="1:28" ht="14.25" x14ac:dyDescent="0.2">
      <c r="A217" s="26"/>
      <c r="B217" s="26"/>
      <c r="C217" s="26" t="s">
        <v>322</v>
      </c>
      <c r="D217" s="27"/>
      <c r="E217" s="17"/>
      <c r="F217" s="33">
        <f>Source!AM197</f>
        <v>9.8699999999999992</v>
      </c>
      <c r="G217" s="28" t="str">
        <f>Source!DE197</f>
        <v/>
      </c>
      <c r="H217" s="17">
        <f>Source!AV197</f>
        <v>1</v>
      </c>
      <c r="I217" s="33">
        <f>(ROUND((ROUND(((Source!ET197)*Source!AV197*Source!I197),2)),2)+ROUND((ROUND(((Source!AE197-(Source!EU197))*Source!AV197*Source!I197),2)),2))</f>
        <v>0.1</v>
      </c>
      <c r="J217" s="17">
        <f>IF(Source!BB197&lt;&gt; 0, Source!BB197, 1)</f>
        <v>14.65</v>
      </c>
      <c r="K217" s="33">
        <f>Source!Q197</f>
        <v>1.47</v>
      </c>
    </row>
    <row r="218" spans="1:28" ht="14.25" x14ac:dyDescent="0.2">
      <c r="A218" s="26"/>
      <c r="B218" s="26"/>
      <c r="C218" s="26" t="s">
        <v>323</v>
      </c>
      <c r="D218" s="27"/>
      <c r="E218" s="17"/>
      <c r="F218" s="33">
        <f>Source!AN197</f>
        <v>3.55</v>
      </c>
      <c r="G218" s="28" t="str">
        <f>Source!DF197</f>
        <v/>
      </c>
      <c r="H218" s="17">
        <f>Source!AV197</f>
        <v>1</v>
      </c>
      <c r="I218" s="41">
        <f>ROUND((ROUND((Source!AE197*Source!AV197*Source!I197),2)),2)</f>
        <v>0.04</v>
      </c>
      <c r="J218" s="17">
        <f>IF(Source!BS197&lt;&gt; 0, Source!BS197, 1)</f>
        <v>26.39</v>
      </c>
      <c r="K218" s="41">
        <f>Source!R197</f>
        <v>1.06</v>
      </c>
      <c r="W218">
        <f>I218</f>
        <v>0.04</v>
      </c>
    </row>
    <row r="219" spans="1:28" ht="14.25" x14ac:dyDescent="0.2">
      <c r="A219" s="26"/>
      <c r="B219" s="26"/>
      <c r="C219" s="26" t="s">
        <v>324</v>
      </c>
      <c r="D219" s="27"/>
      <c r="E219" s="17"/>
      <c r="F219" s="33">
        <f>Source!AL197</f>
        <v>195.25</v>
      </c>
      <c r="G219" s="28" t="str">
        <f>Source!DD197</f>
        <v/>
      </c>
      <c r="H219" s="17">
        <f>Source!AW197</f>
        <v>1</v>
      </c>
      <c r="I219" s="33">
        <f>ROUND((ROUND((Source!AC197*Source!AW197*Source!I197),2)),2)</f>
        <v>1.95</v>
      </c>
      <c r="J219" s="17">
        <f>IF(Source!BC197&lt;&gt; 0, Source!BC197, 1)</f>
        <v>8.3000000000000007</v>
      </c>
      <c r="K219" s="33">
        <f>Source!P197</f>
        <v>16.190000000000001</v>
      </c>
    </row>
    <row r="220" spans="1:28" ht="28.5" x14ac:dyDescent="0.2">
      <c r="A220" s="26" t="s">
        <v>118</v>
      </c>
      <c r="B220" s="26" t="str">
        <f>Source!F198</f>
        <v>9999990001</v>
      </c>
      <c r="C220" s="26" t="s">
        <v>29</v>
      </c>
      <c r="D220" s="27" t="str">
        <f>Source!H198</f>
        <v>т</v>
      </c>
      <c r="E220" s="17">
        <f>Source!I198</f>
        <v>-3.0000000000000001E-3</v>
      </c>
      <c r="F220" s="33">
        <f>Source!AK198</f>
        <v>0</v>
      </c>
      <c r="G220" s="31" t="s">
        <v>3</v>
      </c>
      <c r="H220" s="17">
        <f>Source!AW198</f>
        <v>1</v>
      </c>
      <c r="I220" s="33">
        <f>ROUND((ROUND((Source!AC198*Source!AW198*Source!I198),2)),2)+(ROUND((ROUND(((Source!ET198)*Source!AV198*Source!I198),2)),2)+ROUND((ROUND(((Source!AE198-(Source!EU198))*Source!AV198*Source!I198),2)),2))+ROUND((ROUND((Source!AF198*Source!AV198*Source!I198),2)),2)</f>
        <v>0</v>
      </c>
      <c r="J220" s="17">
        <f>IF(Source!BC198&lt;&gt; 0, Source!BC198, 1)</f>
        <v>1</v>
      </c>
      <c r="K220" s="33">
        <f>Source!O198</f>
        <v>0</v>
      </c>
      <c r="Q220">
        <f>ROUND((Source!DN198/100)*ROUND((ROUND((Source!AF198*Source!AV198*Source!I198),2)),2), 2)</f>
        <v>0</v>
      </c>
      <c r="R220">
        <f>Source!X198</f>
        <v>0</v>
      </c>
      <c r="S220">
        <f>ROUND((Source!DO198/100)*ROUND((ROUND((Source!AF198*Source!AV198*Source!I198),2)),2), 2)</f>
        <v>0</v>
      </c>
      <c r="T220">
        <f>Source!Y198</f>
        <v>0</v>
      </c>
      <c r="U220">
        <f>ROUND((175/100)*ROUND((ROUND((Source!AE198*Source!AV198*Source!I198),2)),2), 2)</f>
        <v>0</v>
      </c>
      <c r="V220">
        <f>ROUND((160/100)*ROUND(ROUND((ROUND((Source!AE198*Source!AV198*Source!I198),2)*Source!BS198),2), 2), 2)</f>
        <v>0</v>
      </c>
      <c r="X220">
        <f>IF(Source!BI198&lt;=1,I220, 0)</f>
        <v>0</v>
      </c>
      <c r="Y220">
        <f>IF(Source!BI198=2,I220, 0)</f>
        <v>0</v>
      </c>
      <c r="Z220">
        <f>IF(Source!BI198=3,I220, 0)</f>
        <v>0</v>
      </c>
      <c r="AA220">
        <f>IF(Source!BI198=4,I220, 0)</f>
        <v>0</v>
      </c>
    </row>
    <row r="221" spans="1:28" ht="14.25" x14ac:dyDescent="0.2">
      <c r="A221" s="26"/>
      <c r="B221" s="26"/>
      <c r="C221" s="26" t="s">
        <v>314</v>
      </c>
      <c r="D221" s="27" t="s">
        <v>315</v>
      </c>
      <c r="E221" s="17">
        <f>Source!DN197</f>
        <v>104</v>
      </c>
      <c r="F221" s="33"/>
      <c r="G221" s="28"/>
      <c r="H221" s="17"/>
      <c r="I221" s="33">
        <f>SUM(Q214:Q220)</f>
        <v>4.7699999999999996</v>
      </c>
      <c r="J221" s="17">
        <f>Source!BZ197</f>
        <v>87</v>
      </c>
      <c r="K221" s="33">
        <f>SUM(R214:R220)</f>
        <v>105.38</v>
      </c>
    </row>
    <row r="222" spans="1:28" ht="14.25" x14ac:dyDescent="0.2">
      <c r="A222" s="26"/>
      <c r="B222" s="26"/>
      <c r="C222" s="26" t="s">
        <v>316</v>
      </c>
      <c r="D222" s="27" t="s">
        <v>315</v>
      </c>
      <c r="E222" s="17">
        <f>Source!DO197</f>
        <v>79</v>
      </c>
      <c r="F222" s="33"/>
      <c r="G222" s="28"/>
      <c r="H222" s="17"/>
      <c r="I222" s="33">
        <f>SUM(S214:S221)</f>
        <v>3.63</v>
      </c>
      <c r="J222" s="17">
        <f>Source!CA197</f>
        <v>41</v>
      </c>
      <c r="K222" s="33">
        <f>SUM(T214:T221)</f>
        <v>49.66</v>
      </c>
    </row>
    <row r="223" spans="1:28" ht="14.25" x14ac:dyDescent="0.2">
      <c r="A223" s="26"/>
      <c r="B223" s="26"/>
      <c r="C223" s="26" t="s">
        <v>325</v>
      </c>
      <c r="D223" s="27" t="s">
        <v>315</v>
      </c>
      <c r="E223" s="17">
        <f>175</f>
        <v>175</v>
      </c>
      <c r="F223" s="33"/>
      <c r="G223" s="28"/>
      <c r="H223" s="17"/>
      <c r="I223" s="33">
        <f>SUM(U214:U222)</f>
        <v>7.0000000000000007E-2</v>
      </c>
      <c r="J223" s="17">
        <f>160</f>
        <v>160</v>
      </c>
      <c r="K223" s="33">
        <f>SUM(V214:V222)</f>
        <v>1.7</v>
      </c>
    </row>
    <row r="224" spans="1:28" ht="14.25" x14ac:dyDescent="0.2">
      <c r="A224" s="55"/>
      <c r="B224" s="55"/>
      <c r="C224" s="55" t="s">
        <v>317</v>
      </c>
      <c r="D224" s="56" t="s">
        <v>318</v>
      </c>
      <c r="E224" s="57">
        <f>Source!AQ197</f>
        <v>39.5</v>
      </c>
      <c r="F224" s="58"/>
      <c r="G224" s="59" t="str">
        <f>Source!DI197</f>
        <v/>
      </c>
      <c r="H224" s="57">
        <f>Source!AV197</f>
        <v>1</v>
      </c>
      <c r="I224" s="58">
        <f>Source!U197</f>
        <v>0.39500000000000002</v>
      </c>
      <c r="J224" s="57"/>
      <c r="K224" s="58"/>
      <c r="AB224" s="32">
        <f>I224</f>
        <v>0.39500000000000002</v>
      </c>
    </row>
    <row r="225" spans="1:28" ht="15" x14ac:dyDescent="0.25">
      <c r="A225" s="60"/>
      <c r="B225" s="60"/>
      <c r="C225" s="61" t="s">
        <v>319</v>
      </c>
      <c r="D225" s="60"/>
      <c r="E225" s="60"/>
      <c r="F225" s="60"/>
      <c r="G225" s="60"/>
      <c r="H225" s="111">
        <f>I216+I217+I219+I221+I222+I223+SUM(I220:I220)</f>
        <v>15.11</v>
      </c>
      <c r="I225" s="111"/>
      <c r="J225" s="111">
        <f>K216+K217+K219+K221+K222+K223+SUM(K220:K220)</f>
        <v>295.52999999999997</v>
      </c>
      <c r="K225" s="111"/>
      <c r="O225" s="32">
        <f>I216+I217+I219+I221+I222+I223+SUM(I220:I220)</f>
        <v>15.11</v>
      </c>
      <c r="P225" s="32">
        <f>K216+K217+K219+K221+K222+K223+SUM(K220:K220)</f>
        <v>295.52999999999997</v>
      </c>
      <c r="X225">
        <f>IF(Source!BI197&lt;=1,I216+I217+I219+I221+I222+I223-0, 0)</f>
        <v>15.11</v>
      </c>
      <c r="Y225">
        <f>IF(Source!BI197=2,I216+I217+I219+I221+I222+I223-0, 0)</f>
        <v>0</v>
      </c>
      <c r="Z225">
        <f>IF(Source!BI197=3,I216+I217+I219+I221+I222+I223-0, 0)</f>
        <v>0</v>
      </c>
      <c r="AA225">
        <f>IF(Source!BI197=4,I216+I217+I219+I221+I222+I223,0)</f>
        <v>0</v>
      </c>
    </row>
    <row r="227" spans="1:28" ht="28.5" x14ac:dyDescent="0.2">
      <c r="A227" s="26">
        <v>3</v>
      </c>
      <c r="B227" s="26" t="str">
        <f>Source!F199</f>
        <v>6.54-9-2</v>
      </c>
      <c r="C227" s="26" t="s">
        <v>120</v>
      </c>
      <c r="D227" s="27" t="str">
        <f>Source!H199</f>
        <v>1 м3</v>
      </c>
      <c r="E227" s="17">
        <f>Source!I199</f>
        <v>0.05</v>
      </c>
      <c r="F227" s="33"/>
      <c r="G227" s="28"/>
      <c r="H227" s="17"/>
      <c r="I227" s="33"/>
      <c r="J227" s="17"/>
      <c r="K227" s="33"/>
      <c r="Q227">
        <f>ROUND((Source!DN199/100)*ROUND((ROUND((Source!AF199*Source!AV199*Source!I199),2)),2), 2)</f>
        <v>11.49</v>
      </c>
      <c r="R227">
        <f>Source!X199</f>
        <v>249.75</v>
      </c>
      <c r="S227">
        <f>ROUND((Source!DO199/100)*ROUND((ROUND((Source!AF199*Source!AV199*Source!I199),2)),2), 2)</f>
        <v>9.4600000000000009</v>
      </c>
      <c r="T227">
        <f>Source!Y199</f>
        <v>146.28</v>
      </c>
      <c r="U227">
        <f>ROUND((175/100)*ROUND((ROUND((Source!AE199*Source!AV199*Source!I199),2)),2), 2)</f>
        <v>0.4</v>
      </c>
      <c r="V227">
        <f>ROUND((160/100)*ROUND(ROUND((ROUND((Source!AE199*Source!AV199*Source!I199),2)*Source!BS199),2), 2), 2)</f>
        <v>9.7100000000000009</v>
      </c>
    </row>
    <row r="228" spans="1:28" ht="14.25" x14ac:dyDescent="0.2">
      <c r="A228" s="26"/>
      <c r="B228" s="26"/>
      <c r="C228" s="26" t="s">
        <v>313</v>
      </c>
      <c r="D228" s="27"/>
      <c r="E228" s="17"/>
      <c r="F228" s="33">
        <f>Source!AO199</f>
        <v>270.45999999999998</v>
      </c>
      <c r="G228" s="28" t="str">
        <f>Source!DG199</f>
        <v/>
      </c>
      <c r="H228" s="17">
        <f>Source!AV199</f>
        <v>1</v>
      </c>
      <c r="I228" s="33">
        <f>ROUND((ROUND((Source!AF199*Source!AV199*Source!I199),2)),2)</f>
        <v>13.52</v>
      </c>
      <c r="J228" s="17">
        <f>IF(Source!BA199&lt;&gt; 0, Source!BA199, 1)</f>
        <v>26.39</v>
      </c>
      <c r="K228" s="33">
        <f>Source!S199</f>
        <v>356.79</v>
      </c>
      <c r="W228">
        <f>I228</f>
        <v>13.52</v>
      </c>
    </row>
    <row r="229" spans="1:28" ht="14.25" x14ac:dyDescent="0.2">
      <c r="A229" s="26"/>
      <c r="B229" s="26"/>
      <c r="C229" s="26" t="s">
        <v>322</v>
      </c>
      <c r="D229" s="27"/>
      <c r="E229" s="17"/>
      <c r="F229" s="33">
        <f>Source!AM199</f>
        <v>18.57</v>
      </c>
      <c r="G229" s="28" t="str">
        <f>Source!DE199</f>
        <v/>
      </c>
      <c r="H229" s="17">
        <f>Source!AV199</f>
        <v>1</v>
      </c>
      <c r="I229" s="33">
        <f>(ROUND((ROUND(((Source!ET199)*Source!AV199*Source!I199),2)),2)+ROUND((ROUND(((Source!AE199-(Source!EU199))*Source!AV199*Source!I199),2)),2))</f>
        <v>0.93</v>
      </c>
      <c r="J229" s="17">
        <f>IF(Source!BB199&lt;&gt; 0, Source!BB199, 1)</f>
        <v>11.89</v>
      </c>
      <c r="K229" s="33">
        <f>Source!Q199</f>
        <v>11.06</v>
      </c>
    </row>
    <row r="230" spans="1:28" ht="14.25" x14ac:dyDescent="0.2">
      <c r="A230" s="26"/>
      <c r="B230" s="26"/>
      <c r="C230" s="26" t="s">
        <v>323</v>
      </c>
      <c r="D230" s="27"/>
      <c r="E230" s="17"/>
      <c r="F230" s="33">
        <f>Source!AN199</f>
        <v>4.66</v>
      </c>
      <c r="G230" s="28" t="str">
        <f>Source!DF199</f>
        <v/>
      </c>
      <c r="H230" s="17">
        <f>Source!AV199</f>
        <v>1</v>
      </c>
      <c r="I230" s="41">
        <f>ROUND((ROUND((Source!AE199*Source!AV199*Source!I199),2)),2)</f>
        <v>0.23</v>
      </c>
      <c r="J230" s="17">
        <f>IF(Source!BS199&lt;&gt; 0, Source!BS199, 1)</f>
        <v>26.39</v>
      </c>
      <c r="K230" s="41">
        <f>Source!R199</f>
        <v>6.07</v>
      </c>
      <c r="W230">
        <f>I230</f>
        <v>0.23</v>
      </c>
    </row>
    <row r="231" spans="1:28" ht="14.25" x14ac:dyDescent="0.2">
      <c r="A231" s="26"/>
      <c r="B231" s="26"/>
      <c r="C231" s="26" t="s">
        <v>324</v>
      </c>
      <c r="D231" s="27"/>
      <c r="E231" s="17"/>
      <c r="F231" s="33">
        <f>Source!AL199</f>
        <v>558.79</v>
      </c>
      <c r="G231" s="28" t="str">
        <f>Source!DD199</f>
        <v/>
      </c>
      <c r="H231" s="17">
        <f>Source!AW199</f>
        <v>1</v>
      </c>
      <c r="I231" s="33">
        <f>ROUND((ROUND((Source!AC199*Source!AW199*Source!I199),2)),2)</f>
        <v>27.94</v>
      </c>
      <c r="J231" s="17">
        <f>IF(Source!BC199&lt;&gt; 0, Source!BC199, 1)</f>
        <v>9.44</v>
      </c>
      <c r="K231" s="33">
        <f>Source!P199</f>
        <v>263.75</v>
      </c>
    </row>
    <row r="232" spans="1:28" ht="14.25" x14ac:dyDescent="0.2">
      <c r="A232" s="26" t="s">
        <v>44</v>
      </c>
      <c r="B232" s="26" t="str">
        <f>Source!F200</f>
        <v>1.3-2-6</v>
      </c>
      <c r="C232" s="26" t="s">
        <v>127</v>
      </c>
      <c r="D232" s="27" t="str">
        <f>Source!H200</f>
        <v>м3</v>
      </c>
      <c r="E232" s="17">
        <f>Source!I200</f>
        <v>5.099999999999999E-2</v>
      </c>
      <c r="F232" s="33">
        <f>Source!AK200</f>
        <v>478.96</v>
      </c>
      <c r="G232" s="31" t="s">
        <v>3</v>
      </c>
      <c r="H232" s="17">
        <f>Source!AW200</f>
        <v>1</v>
      </c>
      <c r="I232" s="33">
        <f>ROUND((ROUND((Source!AC200*Source!AW200*Source!I200),2)),2)+(ROUND((ROUND(((Source!ET200)*Source!AV200*Source!I200),2)),2)+ROUND((ROUND(((Source!AE200-(Source!EU200))*Source!AV200*Source!I200),2)),2))+ROUND((ROUND((Source!AF200*Source!AV200*Source!I200),2)),2)</f>
        <v>24.43</v>
      </c>
      <c r="J232" s="17">
        <f>IF(Source!BC200&lt;&gt; 0, Source!BC200, 1)</f>
        <v>7.8</v>
      </c>
      <c r="K232" s="33">
        <f>Source!O200</f>
        <v>190.55</v>
      </c>
      <c r="Q232">
        <f>ROUND((Source!DN200/100)*ROUND((ROUND((Source!AF200*Source!AV200*Source!I200),2)),2), 2)</f>
        <v>0</v>
      </c>
      <c r="R232">
        <f>Source!X200</f>
        <v>0</v>
      </c>
      <c r="S232">
        <f>ROUND((Source!DO200/100)*ROUND((ROUND((Source!AF200*Source!AV200*Source!I200),2)),2), 2)</f>
        <v>0</v>
      </c>
      <c r="T232">
        <f>Source!Y200</f>
        <v>0</v>
      </c>
      <c r="U232">
        <f>ROUND((175/100)*ROUND((ROUND((Source!AE200*Source!AV200*Source!I200),2)),2), 2)</f>
        <v>0</v>
      </c>
      <c r="V232">
        <f>ROUND((160/100)*ROUND(ROUND((ROUND((Source!AE200*Source!AV200*Source!I200),2)*Source!BS200),2), 2), 2)</f>
        <v>0</v>
      </c>
      <c r="X232">
        <f>IF(Source!BI200&lt;=1,I232, 0)</f>
        <v>24.43</v>
      </c>
      <c r="Y232">
        <f>IF(Source!BI200=2,I232, 0)</f>
        <v>0</v>
      </c>
      <c r="Z232">
        <f>IF(Source!BI200=3,I232, 0)</f>
        <v>0</v>
      </c>
      <c r="AA232">
        <f>IF(Source!BI200=4,I232, 0)</f>
        <v>0</v>
      </c>
    </row>
    <row r="233" spans="1:28" ht="14.25" x14ac:dyDescent="0.2">
      <c r="A233" s="26"/>
      <c r="B233" s="26"/>
      <c r="C233" s="26" t="s">
        <v>314</v>
      </c>
      <c r="D233" s="27" t="s">
        <v>315</v>
      </c>
      <c r="E233" s="17">
        <f>Source!DN199</f>
        <v>85</v>
      </c>
      <c r="F233" s="33"/>
      <c r="G233" s="28"/>
      <c r="H233" s="17"/>
      <c r="I233" s="33">
        <f>SUM(Q227:Q232)</f>
        <v>11.49</v>
      </c>
      <c r="J233" s="17">
        <f>Source!BZ199</f>
        <v>70</v>
      </c>
      <c r="K233" s="33">
        <f>SUM(R227:R232)</f>
        <v>249.75</v>
      </c>
    </row>
    <row r="234" spans="1:28" ht="14.25" x14ac:dyDescent="0.2">
      <c r="A234" s="26"/>
      <c r="B234" s="26"/>
      <c r="C234" s="26" t="s">
        <v>316</v>
      </c>
      <c r="D234" s="27" t="s">
        <v>315</v>
      </c>
      <c r="E234" s="17">
        <f>Source!DO199</f>
        <v>70</v>
      </c>
      <c r="F234" s="33"/>
      <c r="G234" s="28"/>
      <c r="H234" s="17"/>
      <c r="I234" s="33">
        <f>SUM(S227:S233)</f>
        <v>9.4600000000000009</v>
      </c>
      <c r="J234" s="17">
        <f>Source!CA199</f>
        <v>41</v>
      </c>
      <c r="K234" s="33">
        <f>SUM(T227:T233)</f>
        <v>146.28</v>
      </c>
    </row>
    <row r="235" spans="1:28" ht="14.25" x14ac:dyDescent="0.2">
      <c r="A235" s="26"/>
      <c r="B235" s="26"/>
      <c r="C235" s="26" t="s">
        <v>325</v>
      </c>
      <c r="D235" s="27" t="s">
        <v>315</v>
      </c>
      <c r="E235" s="17">
        <f>175</f>
        <v>175</v>
      </c>
      <c r="F235" s="33"/>
      <c r="G235" s="28"/>
      <c r="H235" s="17"/>
      <c r="I235" s="33">
        <f>SUM(U227:U234)</f>
        <v>0.4</v>
      </c>
      <c r="J235" s="17">
        <f>160</f>
        <v>160</v>
      </c>
      <c r="K235" s="33">
        <f>SUM(V227:V234)</f>
        <v>9.7100000000000009</v>
      </c>
    </row>
    <row r="236" spans="1:28" ht="14.25" x14ac:dyDescent="0.2">
      <c r="A236" s="55"/>
      <c r="B236" s="55"/>
      <c r="C236" s="55" t="s">
        <v>317</v>
      </c>
      <c r="D236" s="56" t="s">
        <v>318</v>
      </c>
      <c r="E236" s="57">
        <f>Source!AQ199</f>
        <v>24.61</v>
      </c>
      <c r="F236" s="58"/>
      <c r="G236" s="59" t="str">
        <f>Source!DI199</f>
        <v/>
      </c>
      <c r="H236" s="57">
        <f>Source!AV199</f>
        <v>1</v>
      </c>
      <c r="I236" s="58">
        <f>Source!U199</f>
        <v>1.2305000000000001</v>
      </c>
      <c r="J236" s="57"/>
      <c r="K236" s="58"/>
      <c r="AB236" s="32">
        <f>I236</f>
        <v>1.2305000000000001</v>
      </c>
    </row>
    <row r="237" spans="1:28" ht="15" x14ac:dyDescent="0.25">
      <c r="A237" s="60"/>
      <c r="B237" s="60"/>
      <c r="C237" s="61" t="s">
        <v>319</v>
      </c>
      <c r="D237" s="60"/>
      <c r="E237" s="60"/>
      <c r="F237" s="60"/>
      <c r="G237" s="60"/>
      <c r="H237" s="111">
        <f>I228+I229+I231+I233+I234+I235+SUM(I232:I232)</f>
        <v>88.17</v>
      </c>
      <c r="I237" s="111"/>
      <c r="J237" s="111">
        <f>K228+K229+K231+K233+K234+K235+SUM(K232:K232)</f>
        <v>1227.8900000000001</v>
      </c>
      <c r="K237" s="111"/>
      <c r="O237" s="32">
        <f>I228+I229+I231+I233+I234+I235+SUM(I232:I232)</f>
        <v>88.17</v>
      </c>
      <c r="P237" s="32">
        <f>K228+K229+K231+K233+K234+K235+SUM(K232:K232)</f>
        <v>1227.8900000000001</v>
      </c>
      <c r="X237">
        <f>IF(Source!BI199&lt;=1,I228+I229+I231+I233+I234+I235-0, 0)</f>
        <v>63.74</v>
      </c>
      <c r="Y237">
        <f>IF(Source!BI199=2,I228+I229+I231+I233+I234+I235-0, 0)</f>
        <v>0</v>
      </c>
      <c r="Z237">
        <f>IF(Source!BI199=3,I228+I229+I231+I233+I234+I235-0, 0)</f>
        <v>0</v>
      </c>
      <c r="AA237">
        <f>IF(Source!BI199=4,I228+I229+I231+I233+I234+I235,0)</f>
        <v>0</v>
      </c>
    </row>
    <row r="239" spans="1:28" ht="28.5" x14ac:dyDescent="0.2">
      <c r="A239" s="26">
        <v>4</v>
      </c>
      <c r="B239" s="26" t="str">
        <f>Source!F201</f>
        <v>6.58-2-1</v>
      </c>
      <c r="C239" s="26" t="s">
        <v>40</v>
      </c>
      <c r="D239" s="27" t="str">
        <f>Source!H201</f>
        <v>100 м2</v>
      </c>
      <c r="E239" s="17">
        <f>Source!I201</f>
        <v>0.84619999999999995</v>
      </c>
      <c r="F239" s="33"/>
      <c r="G239" s="28"/>
      <c r="H239" s="17"/>
      <c r="I239" s="33"/>
      <c r="J239" s="17"/>
      <c r="K239" s="33"/>
      <c r="Q239">
        <f>ROUND((Source!DN201/100)*ROUND((ROUND((Source!AF201*Source!AV201*Source!I201),2)),2), 2)</f>
        <v>129.53</v>
      </c>
      <c r="R239">
        <f>Source!X201</f>
        <v>2990.96</v>
      </c>
      <c r="S239">
        <f>ROUND((Source!DO201/100)*ROUND((ROUND((Source!AF201*Source!AV201*Source!I201),2)),2), 2)</f>
        <v>89.05</v>
      </c>
      <c r="T239">
        <f>Source!Y201</f>
        <v>1751.85</v>
      </c>
      <c r="U239">
        <f>ROUND((175/100)*ROUND((ROUND((Source!AE201*Source!AV201*Source!I201),2)),2), 2)</f>
        <v>0</v>
      </c>
      <c r="V239">
        <f>ROUND((160/100)*ROUND(ROUND((ROUND((Source!AE201*Source!AV201*Source!I201),2)*Source!BS201),2), 2), 2)</f>
        <v>0</v>
      </c>
    </row>
    <row r="240" spans="1:28" x14ac:dyDescent="0.2">
      <c r="C240" s="30" t="str">
        <f>"Объем: "&amp;Source!I201&amp;"=84,62/"&amp;"100"</f>
        <v>Объем: 0,8462=84,62/100</v>
      </c>
    </row>
    <row r="241" spans="1:28" ht="14.25" x14ac:dyDescent="0.2">
      <c r="A241" s="26"/>
      <c r="B241" s="26"/>
      <c r="C241" s="26" t="s">
        <v>313</v>
      </c>
      <c r="D241" s="27"/>
      <c r="E241" s="17"/>
      <c r="F241" s="33">
        <f>Source!AO201</f>
        <v>191.34</v>
      </c>
      <c r="G241" s="28" t="str">
        <f>Source!DG201</f>
        <v/>
      </c>
      <c r="H241" s="17">
        <f>Source!AV201</f>
        <v>1</v>
      </c>
      <c r="I241" s="33">
        <f>ROUND((ROUND((Source!AF201*Source!AV201*Source!I201),2)),2)</f>
        <v>161.91</v>
      </c>
      <c r="J241" s="17">
        <f>IF(Source!BA201&lt;&gt; 0, Source!BA201, 1)</f>
        <v>26.39</v>
      </c>
      <c r="K241" s="33">
        <f>Source!S201</f>
        <v>4272.8</v>
      </c>
      <c r="W241">
        <f>I241</f>
        <v>161.91</v>
      </c>
    </row>
    <row r="242" spans="1:28" ht="28.5" x14ac:dyDescent="0.2">
      <c r="A242" s="26" t="s">
        <v>130</v>
      </c>
      <c r="B242" s="26" t="str">
        <f>Source!F202</f>
        <v>9999990001</v>
      </c>
      <c r="C242" s="26" t="s">
        <v>29</v>
      </c>
      <c r="D242" s="27" t="str">
        <f>Source!H202</f>
        <v>т</v>
      </c>
      <c r="E242" s="17">
        <f>Source!I202</f>
        <v>-0.863124</v>
      </c>
      <c r="F242" s="33">
        <f>Source!AK202</f>
        <v>0</v>
      </c>
      <c r="G242" s="31" t="s">
        <v>3</v>
      </c>
      <c r="H242" s="17">
        <f>Source!AW202</f>
        <v>1</v>
      </c>
      <c r="I242" s="33">
        <f>ROUND((ROUND((Source!AC202*Source!AW202*Source!I202),2)),2)+(ROUND((ROUND(((Source!ET202)*Source!AV202*Source!I202),2)),2)+ROUND((ROUND(((Source!AE202-(Source!EU202))*Source!AV202*Source!I202),2)),2))+ROUND((ROUND((Source!AF202*Source!AV202*Source!I202),2)),2)</f>
        <v>0</v>
      </c>
      <c r="J242" s="17">
        <f>IF(Source!BC202&lt;&gt; 0, Source!BC202, 1)</f>
        <v>1</v>
      </c>
      <c r="K242" s="33">
        <f>Source!O202</f>
        <v>0</v>
      </c>
      <c r="Q242">
        <f>ROUND((Source!DN202/100)*ROUND((ROUND((Source!AF202*Source!AV202*Source!I202),2)),2), 2)</f>
        <v>0</v>
      </c>
      <c r="R242">
        <f>Source!X202</f>
        <v>0</v>
      </c>
      <c r="S242">
        <f>ROUND((Source!DO202/100)*ROUND((ROUND((Source!AF202*Source!AV202*Source!I202),2)),2), 2)</f>
        <v>0</v>
      </c>
      <c r="T242">
        <f>Source!Y202</f>
        <v>0</v>
      </c>
      <c r="U242">
        <f>ROUND((175/100)*ROUND((ROUND((Source!AE202*Source!AV202*Source!I202),2)),2), 2)</f>
        <v>0</v>
      </c>
      <c r="V242">
        <f>ROUND((160/100)*ROUND(ROUND((ROUND((Source!AE202*Source!AV202*Source!I202),2)*Source!BS202),2), 2), 2)</f>
        <v>0</v>
      </c>
      <c r="X242">
        <f>IF(Source!BI202&lt;=1,I242, 0)</f>
        <v>0</v>
      </c>
      <c r="Y242">
        <f>IF(Source!BI202=2,I242, 0)</f>
        <v>0</v>
      </c>
      <c r="Z242">
        <f>IF(Source!BI202=3,I242, 0)</f>
        <v>0</v>
      </c>
      <c r="AA242">
        <f>IF(Source!BI202=4,I242, 0)</f>
        <v>0</v>
      </c>
    </row>
    <row r="243" spans="1:28" ht="14.25" x14ac:dyDescent="0.2">
      <c r="A243" s="26"/>
      <c r="B243" s="26"/>
      <c r="C243" s="26" t="s">
        <v>314</v>
      </c>
      <c r="D243" s="27" t="s">
        <v>315</v>
      </c>
      <c r="E243" s="17">
        <f>Source!DN201</f>
        <v>80</v>
      </c>
      <c r="F243" s="33"/>
      <c r="G243" s="28"/>
      <c r="H243" s="17"/>
      <c r="I243" s="33">
        <f>SUM(Q239:Q242)</f>
        <v>129.53</v>
      </c>
      <c r="J243" s="17">
        <f>Source!BZ201</f>
        <v>70</v>
      </c>
      <c r="K243" s="33">
        <f>SUM(R239:R242)</f>
        <v>2990.96</v>
      </c>
    </row>
    <row r="244" spans="1:28" ht="14.25" x14ac:dyDescent="0.2">
      <c r="A244" s="26"/>
      <c r="B244" s="26"/>
      <c r="C244" s="26" t="s">
        <v>316</v>
      </c>
      <c r="D244" s="27" t="s">
        <v>315</v>
      </c>
      <c r="E244" s="17">
        <f>Source!DO201</f>
        <v>55</v>
      </c>
      <c r="F244" s="33"/>
      <c r="G244" s="28"/>
      <c r="H244" s="17"/>
      <c r="I244" s="33">
        <f>SUM(S239:S243)</f>
        <v>89.05</v>
      </c>
      <c r="J244" s="17">
        <f>Source!CA201</f>
        <v>41</v>
      </c>
      <c r="K244" s="33">
        <f>SUM(T239:T243)</f>
        <v>1751.85</v>
      </c>
    </row>
    <row r="245" spans="1:28" ht="14.25" x14ac:dyDescent="0.2">
      <c r="A245" s="55"/>
      <c r="B245" s="55"/>
      <c r="C245" s="55" t="s">
        <v>317</v>
      </c>
      <c r="D245" s="56" t="s">
        <v>318</v>
      </c>
      <c r="E245" s="57">
        <f>Source!AQ201</f>
        <v>17.41</v>
      </c>
      <c r="F245" s="58"/>
      <c r="G245" s="59" t="str">
        <f>Source!DI201</f>
        <v/>
      </c>
      <c r="H245" s="57">
        <f>Source!AV201</f>
        <v>1</v>
      </c>
      <c r="I245" s="58">
        <f>Source!U201</f>
        <v>14.732341999999999</v>
      </c>
      <c r="J245" s="57"/>
      <c r="K245" s="58"/>
      <c r="AB245" s="32">
        <f>I245</f>
        <v>14.732341999999999</v>
      </c>
    </row>
    <row r="246" spans="1:28" ht="15" x14ac:dyDescent="0.25">
      <c r="A246" s="60"/>
      <c r="B246" s="60"/>
      <c r="C246" s="61" t="s">
        <v>319</v>
      </c>
      <c r="D246" s="60"/>
      <c r="E246" s="60"/>
      <c r="F246" s="60"/>
      <c r="G246" s="60"/>
      <c r="H246" s="111">
        <f>I241+I243+I244+SUM(I242:I242)</f>
        <v>380.49</v>
      </c>
      <c r="I246" s="111"/>
      <c r="J246" s="111">
        <f>K241+K243+K244+SUM(K242:K242)</f>
        <v>9015.61</v>
      </c>
      <c r="K246" s="111"/>
      <c r="O246" s="32">
        <f>I241+I243+I244+SUM(I242:I242)</f>
        <v>380.49</v>
      </c>
      <c r="P246" s="32">
        <f>K241+K243+K244+SUM(K242:K242)</f>
        <v>9015.61</v>
      </c>
      <c r="X246">
        <f>IF(Source!BI201&lt;=1,I241+I243+I244-0, 0)</f>
        <v>380.49</v>
      </c>
      <c r="Y246">
        <f>IF(Source!BI201=2,I241+I243+I244-0, 0)</f>
        <v>0</v>
      </c>
      <c r="Z246">
        <f>IF(Source!BI201=3,I241+I243+I244-0, 0)</f>
        <v>0</v>
      </c>
      <c r="AA246">
        <f>IF(Source!BI201=4,I241+I243+I244,0)</f>
        <v>0</v>
      </c>
    </row>
    <row r="248" spans="1:28" ht="57" x14ac:dyDescent="0.2">
      <c r="A248" s="26">
        <v>5</v>
      </c>
      <c r="B248" s="26" t="str">
        <f>Source!F203</f>
        <v>3.12-3-4</v>
      </c>
      <c r="C248" s="26" t="s">
        <v>132</v>
      </c>
      <c r="D248" s="27" t="str">
        <f>Source!H203</f>
        <v>100 м2</v>
      </c>
      <c r="E248" s="17">
        <f>Source!I203</f>
        <v>0.84619999999999995</v>
      </c>
      <c r="F248" s="33"/>
      <c r="G248" s="28"/>
      <c r="H248" s="17"/>
      <c r="I248" s="33"/>
      <c r="J248" s="17"/>
      <c r="K248" s="33"/>
      <c r="Q248">
        <f>ROUND((Source!DN203/100)*ROUND((ROUND((Source!AF203*Source!AV203*Source!I203),2)),2), 2)</f>
        <v>697.31</v>
      </c>
      <c r="R248">
        <f>Source!X203</f>
        <v>15393.98</v>
      </c>
      <c r="S248">
        <f>ROUND((Source!DO203/100)*ROUND((ROUND((Source!AF203*Source!AV203*Source!I203),2)),2), 2)</f>
        <v>529.69000000000005</v>
      </c>
      <c r="T248">
        <f>Source!Y203</f>
        <v>7254.63</v>
      </c>
      <c r="U248">
        <f>ROUND((175/100)*ROUND((ROUND((Source!AE203*Source!AV203*Source!I203),2)),2), 2)</f>
        <v>131.55000000000001</v>
      </c>
      <c r="V248">
        <f>ROUND((160/100)*ROUND(ROUND((ROUND((Source!AE203*Source!AV203*Source!I203),2)*Source!BS203),2), 2), 2)</f>
        <v>3173.98</v>
      </c>
    </row>
    <row r="249" spans="1:28" x14ac:dyDescent="0.2">
      <c r="C249" s="30" t="str">
        <f>"Объем: "&amp;Source!I203&amp;"=84,62/"&amp;"100"</f>
        <v>Объем: 0,8462=84,62/100</v>
      </c>
    </row>
    <row r="250" spans="1:28" ht="14.25" x14ac:dyDescent="0.2">
      <c r="A250" s="26"/>
      <c r="B250" s="26"/>
      <c r="C250" s="26" t="s">
        <v>313</v>
      </c>
      <c r="D250" s="27"/>
      <c r="E250" s="17"/>
      <c r="F250" s="33">
        <f>Source!AO203</f>
        <v>689</v>
      </c>
      <c r="G250" s="28" t="str">
        <f>Source!DG203</f>
        <v>)*1,15</v>
      </c>
      <c r="H250" s="17">
        <f>Source!AV203</f>
        <v>1</v>
      </c>
      <c r="I250" s="33">
        <f>ROUND((ROUND((Source!AF203*Source!AV203*Source!I203),2)),2)</f>
        <v>670.49</v>
      </c>
      <c r="J250" s="17">
        <f>IF(Source!BA203&lt;&gt; 0, Source!BA203, 1)</f>
        <v>26.39</v>
      </c>
      <c r="K250" s="33">
        <f>Source!S203</f>
        <v>17694.23</v>
      </c>
      <c r="W250">
        <f>I250</f>
        <v>670.49</v>
      </c>
    </row>
    <row r="251" spans="1:28" ht="14.25" x14ac:dyDescent="0.2">
      <c r="A251" s="26"/>
      <c r="B251" s="26"/>
      <c r="C251" s="26" t="s">
        <v>322</v>
      </c>
      <c r="D251" s="27"/>
      <c r="E251" s="17"/>
      <c r="F251" s="33">
        <f>Source!AM203</f>
        <v>267.17</v>
      </c>
      <c r="G251" s="28" t="str">
        <f>Source!DE203</f>
        <v>)*1,25</v>
      </c>
      <c r="H251" s="17">
        <f>Source!AV203</f>
        <v>1</v>
      </c>
      <c r="I251" s="33">
        <f>(ROUND((ROUND((((Source!ET203*1.25))*Source!AV203*Source!I203),2)),2)+ROUND((ROUND(((Source!AE203-((Source!EU203*1.25)))*Source!AV203*Source!I203),2)),2))</f>
        <v>282.60000000000002</v>
      </c>
      <c r="J251" s="17">
        <f>IF(Source!BB203&lt;&gt; 0, Source!BB203, 1)</f>
        <v>12.18</v>
      </c>
      <c r="K251" s="33">
        <f>Source!Q203</f>
        <v>3442.07</v>
      </c>
    </row>
    <row r="252" spans="1:28" ht="14.25" x14ac:dyDescent="0.2">
      <c r="A252" s="26"/>
      <c r="B252" s="26"/>
      <c r="C252" s="26" t="s">
        <v>323</v>
      </c>
      <c r="D252" s="27"/>
      <c r="E252" s="17"/>
      <c r="F252" s="33">
        <f>Source!AN203</f>
        <v>71.069999999999993</v>
      </c>
      <c r="G252" s="28" t="str">
        <f>Source!DF203</f>
        <v>)*1,25</v>
      </c>
      <c r="H252" s="17">
        <f>Source!AV203</f>
        <v>1</v>
      </c>
      <c r="I252" s="41">
        <f>ROUND((ROUND((Source!AE203*Source!AV203*Source!I203),2)),2)</f>
        <v>75.17</v>
      </c>
      <c r="J252" s="17">
        <f>IF(Source!BS203&lt;&gt; 0, Source!BS203, 1)</f>
        <v>26.39</v>
      </c>
      <c r="K252" s="41">
        <f>Source!R203</f>
        <v>1983.74</v>
      </c>
      <c r="W252">
        <f>I252</f>
        <v>75.17</v>
      </c>
    </row>
    <row r="253" spans="1:28" ht="14.25" x14ac:dyDescent="0.2">
      <c r="A253" s="26"/>
      <c r="B253" s="26"/>
      <c r="C253" s="26" t="s">
        <v>324</v>
      </c>
      <c r="D253" s="27"/>
      <c r="E253" s="17"/>
      <c r="F253" s="33">
        <f>Source!AL203</f>
        <v>705.14</v>
      </c>
      <c r="G253" s="28" t="str">
        <f>Source!DD203</f>
        <v/>
      </c>
      <c r="H253" s="17">
        <f>Source!AW203</f>
        <v>1</v>
      </c>
      <c r="I253" s="33">
        <f>ROUND((ROUND((Source!AC203*Source!AW203*Source!I203),2)),2)</f>
        <v>596.69000000000005</v>
      </c>
      <c r="J253" s="17">
        <f>IF(Source!BC203&lt;&gt; 0, Source!BC203, 1)</f>
        <v>3.7</v>
      </c>
      <c r="K253" s="33">
        <f>Source!P203</f>
        <v>2207.75</v>
      </c>
    </row>
    <row r="254" spans="1:28" ht="199.5" x14ac:dyDescent="0.2">
      <c r="A254" s="26" t="s">
        <v>141</v>
      </c>
      <c r="B254" s="26" t="str">
        <f>Source!F204</f>
        <v>1.1-1-1312</v>
      </c>
      <c r="C254" s="26" t="s">
        <v>282</v>
      </c>
      <c r="D254" s="27" t="str">
        <f>Source!H204</f>
        <v>м2</v>
      </c>
      <c r="E254" s="17">
        <f>Source!I204</f>
        <v>114.23699999999999</v>
      </c>
      <c r="F254" s="33">
        <f>Source!AK204</f>
        <v>25.09</v>
      </c>
      <c r="G254" s="31" t="s">
        <v>3</v>
      </c>
      <c r="H254" s="17">
        <f>Source!AW204</f>
        <v>1</v>
      </c>
      <c r="I254" s="33">
        <f>ROUND((ROUND((Source!AC204*Source!AW204*Source!I204),2)),2)+(ROUND((ROUND(((Source!ET204)*Source!AV204*Source!I204),2)),2)+ROUND((ROUND(((Source!AE204-(Source!EU204))*Source!AV204*Source!I204),2)),2))+ROUND((ROUND((Source!AF204*Source!AV204*Source!I204),2)),2)</f>
        <v>2866.21</v>
      </c>
      <c r="J254" s="17">
        <f>IF(Source!BC204&lt;&gt; 0, Source!BC204, 1)</f>
        <v>10.5</v>
      </c>
      <c r="K254" s="33">
        <f>Source!O204</f>
        <v>30095.21</v>
      </c>
      <c r="Q254">
        <f>ROUND((Source!DN204/100)*ROUND((ROUND((Source!AF204*Source!AV204*Source!I204),2)),2), 2)</f>
        <v>0</v>
      </c>
      <c r="R254">
        <f>Source!X204</f>
        <v>0</v>
      </c>
      <c r="S254">
        <f>ROUND((Source!DO204/100)*ROUND((ROUND((Source!AF204*Source!AV204*Source!I204),2)),2), 2)</f>
        <v>0</v>
      </c>
      <c r="T254">
        <f>Source!Y204</f>
        <v>0</v>
      </c>
      <c r="U254">
        <f>ROUND((175/100)*ROUND((ROUND((Source!AE204*Source!AV204*Source!I204),2)),2), 2)</f>
        <v>0</v>
      </c>
      <c r="V254">
        <f>ROUND((160/100)*ROUND(ROUND((ROUND((Source!AE204*Source!AV204*Source!I204),2)*Source!BS204),2), 2), 2)</f>
        <v>0</v>
      </c>
      <c r="X254">
        <f>IF(Source!BI204&lt;=1,I254, 0)</f>
        <v>2866.21</v>
      </c>
      <c r="Y254">
        <f>IF(Source!BI204=2,I254, 0)</f>
        <v>0</v>
      </c>
      <c r="Z254">
        <f>IF(Source!BI204=3,I254, 0)</f>
        <v>0</v>
      </c>
      <c r="AA254">
        <f>IF(Source!BI204=4,I254, 0)</f>
        <v>0</v>
      </c>
    </row>
    <row r="255" spans="1:28" ht="228" x14ac:dyDescent="0.2">
      <c r="A255" s="26" t="s">
        <v>145</v>
      </c>
      <c r="B255" s="26" t="str">
        <f>Source!F205</f>
        <v>1.1-1-1313</v>
      </c>
      <c r="C255" s="26" t="s">
        <v>283</v>
      </c>
      <c r="D255" s="27" t="str">
        <f>Source!H205</f>
        <v>м2</v>
      </c>
      <c r="E255" s="17">
        <f>Source!I205</f>
        <v>111.95226000000001</v>
      </c>
      <c r="F255" s="33">
        <f>Source!AK205</f>
        <v>23.06</v>
      </c>
      <c r="G255" s="31" t="s">
        <v>3</v>
      </c>
      <c r="H255" s="17">
        <f>Source!AW205</f>
        <v>1</v>
      </c>
      <c r="I255" s="33">
        <f>ROUND((ROUND((Source!AC205*Source!AW205*Source!I205),2)),2)+(ROUND((ROUND(((Source!ET205)*Source!AV205*Source!I205),2)),2)+ROUND((ROUND(((Source!AE205-(Source!EU205))*Source!AV205*Source!I205),2)),2))+ROUND((ROUND((Source!AF205*Source!AV205*Source!I205),2)),2)</f>
        <v>2581.62</v>
      </c>
      <c r="J255" s="17">
        <f>IF(Source!BC205&lt;&gt; 0, Source!BC205, 1)</f>
        <v>10.74</v>
      </c>
      <c r="K255" s="33">
        <f>Source!O205</f>
        <v>27726.6</v>
      </c>
      <c r="Q255">
        <f>ROUND((Source!DN205/100)*ROUND((ROUND((Source!AF205*Source!AV205*Source!I205),2)),2), 2)</f>
        <v>0</v>
      </c>
      <c r="R255">
        <f>Source!X205</f>
        <v>0</v>
      </c>
      <c r="S255">
        <f>ROUND((Source!DO205/100)*ROUND((ROUND((Source!AF205*Source!AV205*Source!I205),2)),2), 2)</f>
        <v>0</v>
      </c>
      <c r="T255">
        <f>Source!Y205</f>
        <v>0</v>
      </c>
      <c r="U255">
        <f>ROUND((175/100)*ROUND((ROUND((Source!AE205*Source!AV205*Source!I205),2)),2), 2)</f>
        <v>0</v>
      </c>
      <c r="V255">
        <f>ROUND((160/100)*ROUND(ROUND((ROUND((Source!AE205*Source!AV205*Source!I205),2)*Source!BS205),2), 2), 2)</f>
        <v>0</v>
      </c>
      <c r="X255">
        <f>IF(Source!BI205&lt;=1,I255, 0)</f>
        <v>2581.62</v>
      </c>
      <c r="Y255">
        <f>IF(Source!BI205=2,I255, 0)</f>
        <v>0</v>
      </c>
      <c r="Z255">
        <f>IF(Source!BI205=3,I255, 0)</f>
        <v>0</v>
      </c>
      <c r="AA255">
        <f>IF(Source!BI205=4,I255, 0)</f>
        <v>0</v>
      </c>
    </row>
    <row r="256" spans="1:28" ht="14.25" x14ac:dyDescent="0.2">
      <c r="A256" s="26"/>
      <c r="B256" s="26"/>
      <c r="C256" s="26" t="s">
        <v>314</v>
      </c>
      <c r="D256" s="27" t="s">
        <v>315</v>
      </c>
      <c r="E256" s="17">
        <f>Source!DN203</f>
        <v>104</v>
      </c>
      <c r="F256" s="33"/>
      <c r="G256" s="28"/>
      <c r="H256" s="17"/>
      <c r="I256" s="33">
        <f>SUM(Q248:Q255)</f>
        <v>697.31</v>
      </c>
      <c r="J256" s="17">
        <f>Source!BZ203</f>
        <v>87</v>
      </c>
      <c r="K256" s="33">
        <f>SUM(R248:R255)</f>
        <v>15393.98</v>
      </c>
    </row>
    <row r="257" spans="1:28" ht="14.25" x14ac:dyDescent="0.2">
      <c r="A257" s="26"/>
      <c r="B257" s="26"/>
      <c r="C257" s="26" t="s">
        <v>316</v>
      </c>
      <c r="D257" s="27" t="s">
        <v>315</v>
      </c>
      <c r="E257" s="17">
        <f>Source!DO203</f>
        <v>79</v>
      </c>
      <c r="F257" s="33"/>
      <c r="G257" s="28"/>
      <c r="H257" s="17"/>
      <c r="I257" s="33">
        <f>SUM(S248:S256)</f>
        <v>529.69000000000005</v>
      </c>
      <c r="J257" s="17">
        <f>Source!CA203</f>
        <v>41</v>
      </c>
      <c r="K257" s="33">
        <f>SUM(T248:T256)</f>
        <v>7254.63</v>
      </c>
    </row>
    <row r="258" spans="1:28" ht="14.25" x14ac:dyDescent="0.2">
      <c r="A258" s="26"/>
      <c r="B258" s="26"/>
      <c r="C258" s="26" t="s">
        <v>325</v>
      </c>
      <c r="D258" s="27" t="s">
        <v>315</v>
      </c>
      <c r="E258" s="17">
        <f>175</f>
        <v>175</v>
      </c>
      <c r="F258" s="33"/>
      <c r="G258" s="28"/>
      <c r="H258" s="17"/>
      <c r="I258" s="33">
        <f>SUM(U248:U257)</f>
        <v>131.55000000000001</v>
      </c>
      <c r="J258" s="17">
        <f>160</f>
        <v>160</v>
      </c>
      <c r="K258" s="33">
        <f>SUM(V248:V257)</f>
        <v>3173.98</v>
      </c>
    </row>
    <row r="259" spans="1:28" ht="14.25" x14ac:dyDescent="0.2">
      <c r="A259" s="55"/>
      <c r="B259" s="55"/>
      <c r="C259" s="55" t="s">
        <v>317</v>
      </c>
      <c r="D259" s="56" t="s">
        <v>318</v>
      </c>
      <c r="E259" s="57">
        <f>Source!AQ203</f>
        <v>53</v>
      </c>
      <c r="F259" s="58"/>
      <c r="G259" s="59" t="str">
        <f>Source!DI203</f>
        <v>)*1,15</v>
      </c>
      <c r="H259" s="57">
        <f>Source!AV203</f>
        <v>1</v>
      </c>
      <c r="I259" s="58">
        <f>Source!U203</f>
        <v>51.575889999999994</v>
      </c>
      <c r="J259" s="57"/>
      <c r="K259" s="58"/>
      <c r="AB259" s="32">
        <f>I259</f>
        <v>51.575889999999994</v>
      </c>
    </row>
    <row r="260" spans="1:28" ht="15" x14ac:dyDescent="0.25">
      <c r="A260" s="60"/>
      <c r="B260" s="60"/>
      <c r="C260" s="61" t="s">
        <v>319</v>
      </c>
      <c r="D260" s="60"/>
      <c r="E260" s="60"/>
      <c r="F260" s="60"/>
      <c r="G260" s="60"/>
      <c r="H260" s="111">
        <f>I250+I251+I253+I256+I257+I258+SUM(I254:I255)</f>
        <v>8356.16</v>
      </c>
      <c r="I260" s="111"/>
      <c r="J260" s="111">
        <f>K250+K251+K253+K256+K257+K258+SUM(K254:K255)</f>
        <v>106988.45</v>
      </c>
      <c r="K260" s="111"/>
      <c r="O260" s="32">
        <f>I250+I251+I253+I256+I257+I258+SUM(I254:I255)</f>
        <v>8356.16</v>
      </c>
      <c r="P260" s="32">
        <f>K250+K251+K253+K256+K257+K258+SUM(K254:K255)</f>
        <v>106988.45</v>
      </c>
      <c r="X260">
        <f>IF(Source!BI203&lt;=1,I250+I251+I253+I256+I257+I258-0, 0)</f>
        <v>2908.3300000000004</v>
      </c>
      <c r="Y260">
        <f>IF(Source!BI203=2,I250+I251+I253+I256+I257+I258-0, 0)</f>
        <v>0</v>
      </c>
      <c r="Z260">
        <f>IF(Source!BI203=3,I250+I251+I253+I256+I257+I258-0, 0)</f>
        <v>0</v>
      </c>
      <c r="AA260">
        <f>IF(Source!BI203=4,I250+I251+I253+I256+I257+I258,0)</f>
        <v>0</v>
      </c>
    </row>
    <row r="262" spans="1:28" ht="99.75" x14ac:dyDescent="0.2">
      <c r="A262" s="26">
        <v>6</v>
      </c>
      <c r="B262" s="26" t="str">
        <f>Source!F206</f>
        <v>3.12-3-10</v>
      </c>
      <c r="C262" s="26" t="s">
        <v>150</v>
      </c>
      <c r="D262" s="27" t="str">
        <f>Source!H206</f>
        <v>100 м2</v>
      </c>
      <c r="E262" s="17">
        <f>Source!I206</f>
        <v>3.5000000000000001E-3</v>
      </c>
      <c r="F262" s="33"/>
      <c r="G262" s="28"/>
      <c r="H262" s="17"/>
      <c r="I262" s="33"/>
      <c r="J262" s="17"/>
      <c r="K262" s="33"/>
      <c r="Q262">
        <f>ROUND((Source!DN206/100)*ROUND((ROUND((Source!AF206*Source!AV206*Source!I206),2)),2), 2)</f>
        <v>4.13</v>
      </c>
      <c r="R262">
        <f>Source!X206</f>
        <v>91.15</v>
      </c>
      <c r="S262">
        <f>ROUND((Source!DO206/100)*ROUND((ROUND((Source!AF206*Source!AV206*Source!I206),2)),2), 2)</f>
        <v>3.14</v>
      </c>
      <c r="T262">
        <f>Source!Y206</f>
        <v>42.96</v>
      </c>
      <c r="U262">
        <f>ROUND((175/100)*ROUND((ROUND((Source!AE206*Source!AV206*Source!I206),2)),2), 2)</f>
        <v>7.0000000000000007E-2</v>
      </c>
      <c r="V262">
        <f>ROUND((160/100)*ROUND(ROUND((ROUND((Source!AE206*Source!AV206*Source!I206),2)*Source!BS206),2), 2), 2)</f>
        <v>1.7</v>
      </c>
    </row>
    <row r="263" spans="1:28" x14ac:dyDescent="0.2">
      <c r="C263" s="30" t="str">
        <f>"Объем: "&amp;Source!I206&amp;"=0,35/"&amp;"100"</f>
        <v>Объем: 0,0035=0,35/100</v>
      </c>
    </row>
    <row r="264" spans="1:28" ht="14.25" x14ac:dyDescent="0.2">
      <c r="A264" s="26"/>
      <c r="B264" s="26"/>
      <c r="C264" s="26" t="s">
        <v>313</v>
      </c>
      <c r="D264" s="27"/>
      <c r="E264" s="17"/>
      <c r="F264" s="33">
        <f>Source!AO206</f>
        <v>986.85</v>
      </c>
      <c r="G264" s="28" t="str">
        <f>Source!DG206</f>
        <v>)*1,15</v>
      </c>
      <c r="H264" s="17">
        <f>Source!AV206</f>
        <v>1</v>
      </c>
      <c r="I264" s="33">
        <f>ROUND((ROUND((Source!AF206*Source!AV206*Source!I206),2)),2)</f>
        <v>3.97</v>
      </c>
      <c r="J264" s="17">
        <f>IF(Source!BA206&lt;&gt; 0, Source!BA206, 1)</f>
        <v>26.39</v>
      </c>
      <c r="K264" s="33">
        <f>Source!S206</f>
        <v>104.77</v>
      </c>
      <c r="W264">
        <f>I264</f>
        <v>3.97</v>
      </c>
    </row>
    <row r="265" spans="1:28" ht="14.25" x14ac:dyDescent="0.2">
      <c r="A265" s="26"/>
      <c r="B265" s="26"/>
      <c r="C265" s="26" t="s">
        <v>322</v>
      </c>
      <c r="D265" s="27"/>
      <c r="E265" s="17"/>
      <c r="F265" s="33">
        <f>Source!AM206</f>
        <v>50.84</v>
      </c>
      <c r="G265" s="28" t="str">
        <f>Source!DE206</f>
        <v>)*1,25</v>
      </c>
      <c r="H265" s="17">
        <f>Source!AV206</f>
        <v>1</v>
      </c>
      <c r="I265" s="33">
        <f>(ROUND((ROUND((((Source!ET206*1.25))*Source!AV206*Source!I206),2)),2)+ROUND((ROUND(((Source!AE206-((Source!EU206*1.25)))*Source!AV206*Source!I206),2)),2))</f>
        <v>0.22</v>
      </c>
      <c r="J265" s="17">
        <f>IF(Source!BB206&lt;&gt; 0, Source!BB206, 1)</f>
        <v>9.3800000000000008</v>
      </c>
      <c r="K265" s="33">
        <f>Source!Q206</f>
        <v>2.06</v>
      </c>
    </row>
    <row r="266" spans="1:28" ht="14.25" x14ac:dyDescent="0.2">
      <c r="A266" s="26"/>
      <c r="B266" s="26"/>
      <c r="C266" s="26" t="s">
        <v>323</v>
      </c>
      <c r="D266" s="27"/>
      <c r="E266" s="17"/>
      <c r="F266" s="33">
        <f>Source!AN206</f>
        <v>8.01</v>
      </c>
      <c r="G266" s="28" t="str">
        <f>Source!DF206</f>
        <v>)*1,25</v>
      </c>
      <c r="H266" s="17">
        <f>Source!AV206</f>
        <v>1</v>
      </c>
      <c r="I266" s="41">
        <f>ROUND((ROUND((Source!AE206*Source!AV206*Source!I206),2)),2)</f>
        <v>0.04</v>
      </c>
      <c r="J266" s="17">
        <f>IF(Source!BS206&lt;&gt; 0, Source!BS206, 1)</f>
        <v>26.39</v>
      </c>
      <c r="K266" s="41">
        <f>Source!R206</f>
        <v>1.06</v>
      </c>
      <c r="W266">
        <f>I266</f>
        <v>0.04</v>
      </c>
    </row>
    <row r="267" spans="1:28" ht="14.25" x14ac:dyDescent="0.2">
      <c r="A267" s="26"/>
      <c r="B267" s="26"/>
      <c r="C267" s="26" t="s">
        <v>324</v>
      </c>
      <c r="D267" s="27"/>
      <c r="E267" s="17"/>
      <c r="F267" s="33">
        <f>Source!AL206</f>
        <v>7205.92</v>
      </c>
      <c r="G267" s="28" t="str">
        <f>Source!DD206</f>
        <v/>
      </c>
      <c r="H267" s="17">
        <f>Source!AW206</f>
        <v>1</v>
      </c>
      <c r="I267" s="33">
        <f>ROUND((ROUND((Source!AC206*Source!AW206*Source!I206),2)),2)</f>
        <v>25.22</v>
      </c>
      <c r="J267" s="17">
        <f>IF(Source!BC206&lt;&gt; 0, Source!BC206, 1)</f>
        <v>1.95</v>
      </c>
      <c r="K267" s="33">
        <f>Source!P206</f>
        <v>49.18</v>
      </c>
    </row>
    <row r="268" spans="1:28" ht="199.5" x14ac:dyDescent="0.2">
      <c r="A268" s="26" t="s">
        <v>152</v>
      </c>
      <c r="B268" s="26" t="str">
        <f>Source!F207</f>
        <v>1.1-1-1312</v>
      </c>
      <c r="C268" s="26" t="s">
        <v>282</v>
      </c>
      <c r="D268" s="27" t="str">
        <f>Source!H207</f>
        <v>м2</v>
      </c>
      <c r="E268" s="17">
        <f>Source!I207</f>
        <v>0.472605</v>
      </c>
      <c r="F268" s="33">
        <f>Source!AK207</f>
        <v>25.09</v>
      </c>
      <c r="G268" s="31" t="s">
        <v>3</v>
      </c>
      <c r="H268" s="17">
        <f>Source!AW207</f>
        <v>1</v>
      </c>
      <c r="I268" s="33">
        <f>ROUND((ROUND((Source!AC207*Source!AW207*Source!I207),2)),2)+(ROUND((ROUND(((Source!ET207)*Source!AV207*Source!I207),2)),2)+ROUND((ROUND(((Source!AE207-(Source!EU207))*Source!AV207*Source!I207),2)),2))+ROUND((ROUND((Source!AF207*Source!AV207*Source!I207),2)),2)</f>
        <v>11.86</v>
      </c>
      <c r="J268" s="17">
        <f>IF(Source!BC207&lt;&gt; 0, Source!BC207, 1)</f>
        <v>10.5</v>
      </c>
      <c r="K268" s="33">
        <f>Source!O207</f>
        <v>124.53</v>
      </c>
      <c r="Q268">
        <f>ROUND((Source!DN207/100)*ROUND((ROUND((Source!AF207*Source!AV207*Source!I207),2)),2), 2)</f>
        <v>0</v>
      </c>
      <c r="R268">
        <f>Source!X207</f>
        <v>0</v>
      </c>
      <c r="S268">
        <f>ROUND((Source!DO207/100)*ROUND((ROUND((Source!AF207*Source!AV207*Source!I207),2)),2), 2)</f>
        <v>0</v>
      </c>
      <c r="T268">
        <f>Source!Y207</f>
        <v>0</v>
      </c>
      <c r="U268">
        <f>ROUND((175/100)*ROUND((ROUND((Source!AE207*Source!AV207*Source!I207),2)),2), 2)</f>
        <v>0</v>
      </c>
      <c r="V268">
        <f>ROUND((160/100)*ROUND(ROUND((ROUND((Source!AE207*Source!AV207*Source!I207),2)*Source!BS207),2), 2), 2)</f>
        <v>0</v>
      </c>
      <c r="X268">
        <f>IF(Source!BI207&lt;=1,I268, 0)</f>
        <v>11.86</v>
      </c>
      <c r="Y268">
        <f>IF(Source!BI207=2,I268, 0)</f>
        <v>0</v>
      </c>
      <c r="Z268">
        <f>IF(Source!BI207=3,I268, 0)</f>
        <v>0</v>
      </c>
      <c r="AA268">
        <f>IF(Source!BI207=4,I268, 0)</f>
        <v>0</v>
      </c>
    </row>
    <row r="269" spans="1:28" ht="228" x14ac:dyDescent="0.2">
      <c r="A269" s="26" t="s">
        <v>153</v>
      </c>
      <c r="B269" s="26" t="str">
        <f>Source!F208</f>
        <v>1.1-1-1313</v>
      </c>
      <c r="C269" s="26" t="s">
        <v>283</v>
      </c>
      <c r="D269" s="27" t="str">
        <f>Source!H208</f>
        <v>м2</v>
      </c>
      <c r="E269" s="17">
        <f>Source!I208</f>
        <v>0.21094499999999999</v>
      </c>
      <c r="F269" s="33">
        <f>Source!AK208</f>
        <v>23.06</v>
      </c>
      <c r="G269" s="31" t="s">
        <v>3</v>
      </c>
      <c r="H269" s="17">
        <f>Source!AW208</f>
        <v>1</v>
      </c>
      <c r="I269" s="33">
        <f>ROUND((ROUND((Source!AC208*Source!AW208*Source!I208),2)),2)+(ROUND((ROUND(((Source!ET208)*Source!AV208*Source!I208),2)),2)+ROUND((ROUND(((Source!AE208-(Source!EU208))*Source!AV208*Source!I208),2)),2))+ROUND((ROUND((Source!AF208*Source!AV208*Source!I208),2)),2)</f>
        <v>4.8600000000000003</v>
      </c>
      <c r="J269" s="17">
        <f>IF(Source!BC208&lt;&gt; 0, Source!BC208, 1)</f>
        <v>10.74</v>
      </c>
      <c r="K269" s="33">
        <f>Source!O208</f>
        <v>52.2</v>
      </c>
      <c r="Q269">
        <f>ROUND((Source!DN208/100)*ROUND((ROUND((Source!AF208*Source!AV208*Source!I208),2)),2), 2)</f>
        <v>0</v>
      </c>
      <c r="R269">
        <f>Source!X208</f>
        <v>0</v>
      </c>
      <c r="S269">
        <f>ROUND((Source!DO208/100)*ROUND((ROUND((Source!AF208*Source!AV208*Source!I208),2)),2), 2)</f>
        <v>0</v>
      </c>
      <c r="T269">
        <f>Source!Y208</f>
        <v>0</v>
      </c>
      <c r="U269">
        <f>ROUND((175/100)*ROUND((ROUND((Source!AE208*Source!AV208*Source!I208),2)),2), 2)</f>
        <v>0</v>
      </c>
      <c r="V269">
        <f>ROUND((160/100)*ROUND(ROUND((ROUND((Source!AE208*Source!AV208*Source!I208),2)*Source!BS208),2), 2), 2)</f>
        <v>0</v>
      </c>
      <c r="X269">
        <f>IF(Source!BI208&lt;=1,I269, 0)</f>
        <v>4.8600000000000003</v>
      </c>
      <c r="Y269">
        <f>IF(Source!BI208=2,I269, 0)</f>
        <v>0</v>
      </c>
      <c r="Z269">
        <f>IF(Source!BI208=3,I269, 0)</f>
        <v>0</v>
      </c>
      <c r="AA269">
        <f>IF(Source!BI208=4,I269, 0)</f>
        <v>0</v>
      </c>
    </row>
    <row r="270" spans="1:28" ht="14.25" x14ac:dyDescent="0.2">
      <c r="A270" s="26"/>
      <c r="B270" s="26"/>
      <c r="C270" s="26" t="s">
        <v>314</v>
      </c>
      <c r="D270" s="27" t="s">
        <v>315</v>
      </c>
      <c r="E270" s="17">
        <f>Source!DN206</f>
        <v>104</v>
      </c>
      <c r="F270" s="33"/>
      <c r="G270" s="28"/>
      <c r="H270" s="17"/>
      <c r="I270" s="33">
        <f>SUM(Q262:Q269)</f>
        <v>4.13</v>
      </c>
      <c r="J270" s="17">
        <f>Source!BZ206</f>
        <v>87</v>
      </c>
      <c r="K270" s="33">
        <f>SUM(R262:R269)</f>
        <v>91.15</v>
      </c>
    </row>
    <row r="271" spans="1:28" ht="14.25" x14ac:dyDescent="0.2">
      <c r="A271" s="26"/>
      <c r="B271" s="26"/>
      <c r="C271" s="26" t="s">
        <v>316</v>
      </c>
      <c r="D271" s="27" t="s">
        <v>315</v>
      </c>
      <c r="E271" s="17">
        <f>Source!DO206</f>
        <v>79</v>
      </c>
      <c r="F271" s="33"/>
      <c r="G271" s="28"/>
      <c r="H271" s="17"/>
      <c r="I271" s="33">
        <f>SUM(S262:S270)</f>
        <v>3.14</v>
      </c>
      <c r="J271" s="17">
        <f>Source!CA206</f>
        <v>41</v>
      </c>
      <c r="K271" s="33">
        <f>SUM(T262:T270)</f>
        <v>42.96</v>
      </c>
    </row>
    <row r="272" spans="1:28" ht="14.25" x14ac:dyDescent="0.2">
      <c r="A272" s="26"/>
      <c r="B272" s="26"/>
      <c r="C272" s="26" t="s">
        <v>325</v>
      </c>
      <c r="D272" s="27" t="s">
        <v>315</v>
      </c>
      <c r="E272" s="17">
        <f>175</f>
        <v>175</v>
      </c>
      <c r="F272" s="33"/>
      <c r="G272" s="28"/>
      <c r="H272" s="17"/>
      <c r="I272" s="33">
        <f>SUM(U262:U271)</f>
        <v>7.0000000000000007E-2</v>
      </c>
      <c r="J272" s="17">
        <f>160</f>
        <v>160</v>
      </c>
      <c r="K272" s="33">
        <f>SUM(V262:V271)</f>
        <v>1.7</v>
      </c>
    </row>
    <row r="273" spans="1:28" ht="14.25" x14ac:dyDescent="0.2">
      <c r="A273" s="55"/>
      <c r="B273" s="55"/>
      <c r="C273" s="55" t="s">
        <v>317</v>
      </c>
      <c r="D273" s="56" t="s">
        <v>318</v>
      </c>
      <c r="E273" s="57">
        <f>Source!AQ206</f>
        <v>85</v>
      </c>
      <c r="F273" s="58"/>
      <c r="G273" s="59" t="str">
        <f>Source!DI206</f>
        <v>)*1,15</v>
      </c>
      <c r="H273" s="57">
        <f>Source!AV206</f>
        <v>1</v>
      </c>
      <c r="I273" s="58">
        <f>Source!U206</f>
        <v>0.34212499999999996</v>
      </c>
      <c r="J273" s="57"/>
      <c r="K273" s="58"/>
      <c r="AB273" s="32">
        <f>I273</f>
        <v>0.34212499999999996</v>
      </c>
    </row>
    <row r="274" spans="1:28" ht="15" x14ac:dyDescent="0.25">
      <c r="A274" s="60"/>
      <c r="B274" s="60"/>
      <c r="C274" s="61" t="s">
        <v>319</v>
      </c>
      <c r="D274" s="60"/>
      <c r="E274" s="60"/>
      <c r="F274" s="60"/>
      <c r="G274" s="60"/>
      <c r="H274" s="111">
        <f>I264+I265+I267+I270+I271+I272+SUM(I268:I269)</f>
        <v>53.47</v>
      </c>
      <c r="I274" s="111"/>
      <c r="J274" s="111">
        <f>K264+K265+K267+K270+K271+K272+SUM(K268:K269)</f>
        <v>468.55</v>
      </c>
      <c r="K274" s="111"/>
      <c r="O274" s="32">
        <f>I264+I265+I267+I270+I271+I272+SUM(I268:I269)</f>
        <v>53.47</v>
      </c>
      <c r="P274" s="32">
        <f>K264+K265+K267+K270+K271+K272+SUM(K268:K269)</f>
        <v>468.55</v>
      </c>
      <c r="X274">
        <f>IF(Source!BI206&lt;=1,I264+I265+I267+I270+I271+I272-0, 0)</f>
        <v>36.75</v>
      </c>
      <c r="Y274">
        <f>IF(Source!BI206=2,I264+I265+I267+I270+I271+I272-0, 0)</f>
        <v>0</v>
      </c>
      <c r="Z274">
        <f>IF(Source!BI206=3,I264+I265+I267+I270+I271+I272-0, 0)</f>
        <v>0</v>
      </c>
      <c r="AA274">
        <f>IF(Source!BI206=4,I264+I265+I267+I270+I271+I272,0)</f>
        <v>0</v>
      </c>
    </row>
    <row r="277" spans="1:28" ht="15" x14ac:dyDescent="0.25">
      <c r="A277" s="81" t="str">
        <f>CONCATENATE("Итого по разделу: ",IF(Source!G210&lt;&gt;"Новый раздел", Source!G210, ""))</f>
        <v>Итого по разделу: Монтажные  (кровельные) работы</v>
      </c>
      <c r="B277" s="81"/>
      <c r="C277" s="81"/>
      <c r="D277" s="81"/>
      <c r="E277" s="81"/>
      <c r="F277" s="81"/>
      <c r="G277" s="81"/>
      <c r="H277" s="79">
        <f>SUM(O200:O276)</f>
        <v>8940.91</v>
      </c>
      <c r="I277" s="80"/>
      <c r="J277" s="79">
        <f>SUM(P200:P276)</f>
        <v>118878.53</v>
      </c>
      <c r="K277" s="80"/>
    </row>
    <row r="278" spans="1:28" hidden="1" x14ac:dyDescent="0.2">
      <c r="A278" t="s">
        <v>320</v>
      </c>
      <c r="H278">
        <f>SUM(AC200:AC277)</f>
        <v>0</v>
      </c>
      <c r="J278">
        <f>SUM(AD200:AD277)</f>
        <v>0</v>
      </c>
    </row>
    <row r="279" spans="1:28" hidden="1" x14ac:dyDescent="0.2">
      <c r="A279" t="s">
        <v>321</v>
      </c>
      <c r="H279">
        <f>SUM(AE200:AE278)</f>
        <v>0</v>
      </c>
      <c r="J279">
        <f>SUM(AF200:AF278)</f>
        <v>0</v>
      </c>
    </row>
    <row r="281" spans="1:28" ht="16.5" x14ac:dyDescent="0.25">
      <c r="A281" s="75" t="str">
        <f>CONCATENATE("Раздел: ",IF(Source!G240&lt;&gt;"Новый раздел", Source!G240, ""))</f>
        <v>Раздел: Секция в осях Б-В (подъезд №3)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</row>
    <row r="283" spans="1:28" ht="16.5" x14ac:dyDescent="0.25">
      <c r="A283" s="75" t="str">
        <f>CONCATENATE("Подраздел: ",IF(Source!G244&lt;&gt;"Новый подраздел", Source!G244, ""))</f>
        <v>Подраздел: Демонтажные и подготовительные  работы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</row>
    <row r="284" spans="1:28" ht="42.75" x14ac:dyDescent="0.2">
      <c r="A284" s="26">
        <v>1</v>
      </c>
      <c r="B284" s="26" t="str">
        <f>Source!F248</f>
        <v>6.61-26-1</v>
      </c>
      <c r="C284" s="26" t="s">
        <v>21</v>
      </c>
      <c r="D284" s="27" t="str">
        <f>Source!H248</f>
        <v>100 м2</v>
      </c>
      <c r="E284" s="17">
        <f>Source!I248</f>
        <v>1.9699999999999999E-2</v>
      </c>
      <c r="F284" s="33"/>
      <c r="G284" s="28"/>
      <c r="H284" s="17"/>
      <c r="I284" s="33"/>
      <c r="J284" s="17"/>
      <c r="K284" s="33"/>
      <c r="Q284">
        <f>ROUND((Source!DN248/100)*ROUND((ROUND((Source!AF248*Source!AV248*Source!I248),2)),2), 2)</f>
        <v>9.26</v>
      </c>
      <c r="R284">
        <f>Source!X248</f>
        <v>213.92</v>
      </c>
      <c r="S284">
        <f>ROUND((Source!DO248/100)*ROUND((ROUND((Source!AF248*Source!AV248*Source!I248),2)),2), 2)</f>
        <v>6.37</v>
      </c>
      <c r="T284">
        <f>Source!Y248</f>
        <v>125.3</v>
      </c>
      <c r="U284">
        <f>ROUND((175/100)*ROUND((ROUND((Source!AE248*Source!AV248*Source!I248),2)),2), 2)</f>
        <v>0</v>
      </c>
      <c r="V284">
        <f>ROUND((160/100)*ROUND(ROUND((ROUND((Source!AE248*Source!AV248*Source!I248),2)*Source!BS248),2), 2), 2)</f>
        <v>0</v>
      </c>
    </row>
    <row r="285" spans="1:28" x14ac:dyDescent="0.2">
      <c r="C285" s="30" t="str">
        <f>"Объем: "&amp;Source!I248&amp;"=1,97/"&amp;"100"</f>
        <v>Объем: 0,0197=1,97/100</v>
      </c>
    </row>
    <row r="286" spans="1:28" ht="14.25" x14ac:dyDescent="0.2">
      <c r="A286" s="26"/>
      <c r="B286" s="26"/>
      <c r="C286" s="26" t="s">
        <v>313</v>
      </c>
      <c r="D286" s="27"/>
      <c r="E286" s="17"/>
      <c r="F286" s="33">
        <f>Source!AO248</f>
        <v>587.65</v>
      </c>
      <c r="G286" s="28" t="str">
        <f>Source!DG248</f>
        <v/>
      </c>
      <c r="H286" s="17">
        <f>Source!AV248</f>
        <v>1</v>
      </c>
      <c r="I286" s="33">
        <f>ROUND((ROUND((Source!AF248*Source!AV248*Source!I248),2)),2)</f>
        <v>11.58</v>
      </c>
      <c r="J286" s="17">
        <f>IF(Source!BA248&lt;&gt; 0, Source!BA248, 1)</f>
        <v>26.39</v>
      </c>
      <c r="K286" s="33">
        <f>Source!S248</f>
        <v>305.60000000000002</v>
      </c>
      <c r="W286">
        <f>I286</f>
        <v>11.58</v>
      </c>
    </row>
    <row r="287" spans="1:28" ht="28.5" x14ac:dyDescent="0.2">
      <c r="A287" s="26" t="s">
        <v>27</v>
      </c>
      <c r="B287" s="26" t="str">
        <f>Source!F249</f>
        <v>9999990001</v>
      </c>
      <c r="C287" s="26" t="s">
        <v>29</v>
      </c>
      <c r="D287" s="27" t="str">
        <f>Source!H249</f>
        <v>т</v>
      </c>
      <c r="E287" s="17">
        <f>Source!I249</f>
        <v>-9.0620000000000006E-2</v>
      </c>
      <c r="F287" s="33">
        <f>Source!AK249</f>
        <v>0</v>
      </c>
      <c r="G287" s="31" t="s">
        <v>3</v>
      </c>
      <c r="H287" s="17">
        <f>Source!AW249</f>
        <v>1</v>
      </c>
      <c r="I287" s="33">
        <f>ROUND((ROUND((Source!AC249*Source!AW249*Source!I249),2)),2)+(ROUND((ROUND(((Source!ET249)*Source!AV249*Source!I249),2)),2)+ROUND((ROUND(((Source!AE249-(Source!EU249))*Source!AV249*Source!I249),2)),2))+ROUND((ROUND((Source!AF249*Source!AV249*Source!I249),2)),2)</f>
        <v>0</v>
      </c>
      <c r="J287" s="17">
        <f>IF(Source!BC249&lt;&gt; 0, Source!BC249, 1)</f>
        <v>1</v>
      </c>
      <c r="K287" s="33">
        <f>Source!O249</f>
        <v>0</v>
      </c>
      <c r="Q287">
        <f>ROUND((Source!DN249/100)*ROUND((ROUND((Source!AF249*Source!AV249*Source!I249),2)),2), 2)</f>
        <v>0</v>
      </c>
      <c r="R287">
        <f>Source!X249</f>
        <v>0</v>
      </c>
      <c r="S287">
        <f>ROUND((Source!DO249/100)*ROUND((ROUND((Source!AF249*Source!AV249*Source!I249),2)),2), 2)</f>
        <v>0</v>
      </c>
      <c r="T287">
        <f>Source!Y249</f>
        <v>0</v>
      </c>
      <c r="U287">
        <f>ROUND((175/100)*ROUND((ROUND((Source!AE249*Source!AV249*Source!I249),2)),2), 2)</f>
        <v>0</v>
      </c>
      <c r="V287">
        <f>ROUND((160/100)*ROUND(ROUND((ROUND((Source!AE249*Source!AV249*Source!I249),2)*Source!BS249),2), 2), 2)</f>
        <v>0</v>
      </c>
      <c r="X287">
        <f>IF(Source!BI249&lt;=1,I287, 0)</f>
        <v>0</v>
      </c>
      <c r="Y287">
        <f>IF(Source!BI249=2,I287, 0)</f>
        <v>0</v>
      </c>
      <c r="Z287">
        <f>IF(Source!BI249=3,I287, 0)</f>
        <v>0</v>
      </c>
      <c r="AA287">
        <f>IF(Source!BI249=4,I287, 0)</f>
        <v>0</v>
      </c>
    </row>
    <row r="288" spans="1:28" ht="14.25" x14ac:dyDescent="0.2">
      <c r="A288" s="26"/>
      <c r="B288" s="26"/>
      <c r="C288" s="26" t="s">
        <v>314</v>
      </c>
      <c r="D288" s="27" t="s">
        <v>315</v>
      </c>
      <c r="E288" s="17">
        <f>Source!DN248</f>
        <v>80</v>
      </c>
      <c r="F288" s="33"/>
      <c r="G288" s="28"/>
      <c r="H288" s="17"/>
      <c r="I288" s="33">
        <f>SUM(Q284:Q287)</f>
        <v>9.26</v>
      </c>
      <c r="J288" s="17">
        <f>Source!BZ248</f>
        <v>70</v>
      </c>
      <c r="K288" s="33">
        <f>SUM(R284:R287)</f>
        <v>213.92</v>
      </c>
    </row>
    <row r="289" spans="1:28" ht="14.25" x14ac:dyDescent="0.2">
      <c r="A289" s="26"/>
      <c r="B289" s="26"/>
      <c r="C289" s="26" t="s">
        <v>316</v>
      </c>
      <c r="D289" s="27" t="s">
        <v>315</v>
      </c>
      <c r="E289" s="17">
        <f>Source!DO248</f>
        <v>55</v>
      </c>
      <c r="F289" s="33"/>
      <c r="G289" s="28"/>
      <c r="H289" s="17"/>
      <c r="I289" s="33">
        <f>SUM(S284:S288)</f>
        <v>6.37</v>
      </c>
      <c r="J289" s="17">
        <f>Source!CA248</f>
        <v>41</v>
      </c>
      <c r="K289" s="33">
        <f>SUM(T284:T288)</f>
        <v>125.3</v>
      </c>
    </row>
    <row r="290" spans="1:28" ht="14.25" x14ac:dyDescent="0.2">
      <c r="A290" s="55"/>
      <c r="B290" s="55"/>
      <c r="C290" s="55" t="s">
        <v>317</v>
      </c>
      <c r="D290" s="56" t="s">
        <v>318</v>
      </c>
      <c r="E290" s="57">
        <f>Source!AQ248</f>
        <v>57.5</v>
      </c>
      <c r="F290" s="58"/>
      <c r="G290" s="59" t="str">
        <f>Source!DI248</f>
        <v/>
      </c>
      <c r="H290" s="57">
        <f>Source!AV248</f>
        <v>1</v>
      </c>
      <c r="I290" s="58">
        <f>Source!U248</f>
        <v>1.1327499999999999</v>
      </c>
      <c r="J290" s="57"/>
      <c r="K290" s="58"/>
      <c r="AB290" s="32">
        <f>I290</f>
        <v>1.1327499999999999</v>
      </c>
    </row>
    <row r="291" spans="1:28" ht="15" x14ac:dyDescent="0.25">
      <c r="A291" s="60"/>
      <c r="B291" s="60"/>
      <c r="C291" s="61" t="s">
        <v>319</v>
      </c>
      <c r="D291" s="60"/>
      <c r="E291" s="60"/>
      <c r="F291" s="60"/>
      <c r="G291" s="60"/>
      <c r="H291" s="111">
        <f>I286+I288+I289+SUM(I287:I287)</f>
        <v>27.21</v>
      </c>
      <c r="I291" s="111"/>
      <c r="J291" s="111">
        <f>K286+K288+K289+SUM(K287:K287)</f>
        <v>644.81999999999994</v>
      </c>
      <c r="K291" s="111"/>
      <c r="O291" s="32">
        <f>I286+I288+I289+SUM(I287:I287)</f>
        <v>27.21</v>
      </c>
      <c r="P291" s="32">
        <f>K286+K288+K289+SUM(K287:K287)</f>
        <v>644.81999999999994</v>
      </c>
      <c r="X291">
        <f>IF(Source!BI248&lt;=1,I286+I288+I289-0, 0)</f>
        <v>27.21</v>
      </c>
      <c r="Y291">
        <f>IF(Source!BI248=2,I286+I288+I289-0, 0)</f>
        <v>0</v>
      </c>
      <c r="Z291">
        <f>IF(Source!BI248=3,I286+I288+I289-0, 0)</f>
        <v>0</v>
      </c>
      <c r="AA291">
        <f>IF(Source!BI248=4,I286+I288+I289,0)</f>
        <v>0</v>
      </c>
    </row>
    <row r="293" spans="1:28" ht="42.75" x14ac:dyDescent="0.2">
      <c r="A293" s="26">
        <v>2</v>
      </c>
      <c r="B293" s="26" t="str">
        <f>Source!F250</f>
        <v>6.62-31-1</v>
      </c>
      <c r="C293" s="26" t="s">
        <v>33</v>
      </c>
      <c r="D293" s="27" t="str">
        <f>Source!H250</f>
        <v>1 м2 поверхности</v>
      </c>
      <c r="E293" s="17">
        <f>Source!I250</f>
        <v>2.0499999999999998</v>
      </c>
      <c r="F293" s="33"/>
      <c r="G293" s="28"/>
      <c r="H293" s="17"/>
      <c r="I293" s="33"/>
      <c r="J293" s="17"/>
      <c r="K293" s="33"/>
      <c r="Q293">
        <f>ROUND((Source!DN250/100)*ROUND((ROUND((Source!AF250*Source!AV250*Source!I250),2)),2), 2)</f>
        <v>12.57</v>
      </c>
      <c r="R293">
        <f>Source!X250</f>
        <v>275.33</v>
      </c>
      <c r="S293">
        <f>ROUND((Source!DO250/100)*ROUND((ROUND((Source!AF250*Source!AV250*Source!I250),2)),2), 2)</f>
        <v>8.0399999999999991</v>
      </c>
      <c r="T293">
        <f>Source!Y250</f>
        <v>136.01</v>
      </c>
      <c r="U293">
        <f>ROUND((175/100)*ROUND((ROUND((Source!AE250*Source!AV250*Source!I250),2)),2), 2)</f>
        <v>0</v>
      </c>
      <c r="V293">
        <f>ROUND((160/100)*ROUND(ROUND((ROUND((Source!AE250*Source!AV250*Source!I250),2)*Source!BS250),2), 2), 2)</f>
        <v>0</v>
      </c>
    </row>
    <row r="294" spans="1:28" ht="14.25" x14ac:dyDescent="0.2">
      <c r="A294" s="26"/>
      <c r="B294" s="26"/>
      <c r="C294" s="26" t="s">
        <v>313</v>
      </c>
      <c r="D294" s="27"/>
      <c r="E294" s="17"/>
      <c r="F294" s="33">
        <f>Source!AO250</f>
        <v>6.13</v>
      </c>
      <c r="G294" s="28" t="str">
        <f>Source!DG250</f>
        <v/>
      </c>
      <c r="H294" s="17">
        <f>Source!AV250</f>
        <v>1</v>
      </c>
      <c r="I294" s="33">
        <f>ROUND((ROUND((Source!AF250*Source!AV250*Source!I250),2)),2)</f>
        <v>12.57</v>
      </c>
      <c r="J294" s="17">
        <f>IF(Source!BA250&lt;&gt; 0, Source!BA250, 1)</f>
        <v>26.39</v>
      </c>
      <c r="K294" s="33">
        <f>Source!S250</f>
        <v>331.72</v>
      </c>
      <c r="W294">
        <f>I294</f>
        <v>12.57</v>
      </c>
    </row>
    <row r="295" spans="1:28" ht="14.25" x14ac:dyDescent="0.2">
      <c r="A295" s="26"/>
      <c r="B295" s="26"/>
      <c r="C295" s="26" t="s">
        <v>314</v>
      </c>
      <c r="D295" s="27" t="s">
        <v>315</v>
      </c>
      <c r="E295" s="17">
        <f>Source!DN250</f>
        <v>100</v>
      </c>
      <c r="F295" s="33"/>
      <c r="G295" s="28"/>
      <c r="H295" s="17"/>
      <c r="I295" s="33">
        <f>SUM(Q293:Q294)</f>
        <v>12.57</v>
      </c>
      <c r="J295" s="17">
        <f>Source!BZ250</f>
        <v>83</v>
      </c>
      <c r="K295" s="33">
        <f>SUM(R293:R294)</f>
        <v>275.33</v>
      </c>
    </row>
    <row r="296" spans="1:28" ht="14.25" x14ac:dyDescent="0.2">
      <c r="A296" s="26"/>
      <c r="B296" s="26"/>
      <c r="C296" s="26" t="s">
        <v>316</v>
      </c>
      <c r="D296" s="27" t="s">
        <v>315</v>
      </c>
      <c r="E296" s="17">
        <f>Source!DO250</f>
        <v>64</v>
      </c>
      <c r="F296" s="33"/>
      <c r="G296" s="28"/>
      <c r="H296" s="17"/>
      <c r="I296" s="33">
        <f>SUM(S293:S295)</f>
        <v>8.0399999999999991</v>
      </c>
      <c r="J296" s="17">
        <f>Source!CA250</f>
        <v>41</v>
      </c>
      <c r="K296" s="33">
        <f>SUM(T293:T295)</f>
        <v>136.01</v>
      </c>
    </row>
    <row r="297" spans="1:28" ht="14.25" x14ac:dyDescent="0.2">
      <c r="A297" s="55"/>
      <c r="B297" s="55"/>
      <c r="C297" s="55" t="s">
        <v>317</v>
      </c>
      <c r="D297" s="56" t="s">
        <v>318</v>
      </c>
      <c r="E297" s="57">
        <f>Source!AQ250</f>
        <v>0.6</v>
      </c>
      <c r="F297" s="58"/>
      <c r="G297" s="59" t="str">
        <f>Source!DI250</f>
        <v/>
      </c>
      <c r="H297" s="57">
        <f>Source!AV250</f>
        <v>1</v>
      </c>
      <c r="I297" s="58">
        <f>Source!U250</f>
        <v>1.2299999999999998</v>
      </c>
      <c r="J297" s="57"/>
      <c r="K297" s="58"/>
      <c r="AB297" s="32">
        <f>I297</f>
        <v>1.2299999999999998</v>
      </c>
    </row>
    <row r="298" spans="1:28" ht="15" x14ac:dyDescent="0.25">
      <c r="A298" s="60"/>
      <c r="B298" s="60"/>
      <c r="C298" s="61" t="s">
        <v>319</v>
      </c>
      <c r="D298" s="60"/>
      <c r="E298" s="60"/>
      <c r="F298" s="60"/>
      <c r="G298" s="60"/>
      <c r="H298" s="111">
        <f>I294+I295+I296</f>
        <v>33.18</v>
      </c>
      <c r="I298" s="111"/>
      <c r="J298" s="111">
        <f>K294+K295+K296</f>
        <v>743.06</v>
      </c>
      <c r="K298" s="111"/>
      <c r="O298" s="32">
        <f>I294+I295+I296</f>
        <v>33.18</v>
      </c>
      <c r="P298" s="32">
        <f>K294+K295+K296</f>
        <v>743.06</v>
      </c>
      <c r="X298">
        <f>IF(Source!BI250&lt;=1,I294+I295+I296-0, 0)</f>
        <v>33.18</v>
      </c>
      <c r="Y298">
        <f>IF(Source!BI250=2,I294+I295+I296-0, 0)</f>
        <v>0</v>
      </c>
      <c r="Z298">
        <f>IF(Source!BI250=3,I294+I295+I296-0, 0)</f>
        <v>0</v>
      </c>
      <c r="AA298">
        <f>IF(Source!BI250=4,I294+I295+I296,0)</f>
        <v>0</v>
      </c>
    </row>
    <row r="300" spans="1:28" ht="28.5" x14ac:dyDescent="0.2">
      <c r="A300" s="26">
        <v>3</v>
      </c>
      <c r="B300" s="26" t="str">
        <f>Source!F251</f>
        <v>6.58-2-1</v>
      </c>
      <c r="C300" s="26" t="s">
        <v>40</v>
      </c>
      <c r="D300" s="27" t="str">
        <f>Source!H251</f>
        <v>100 м2</v>
      </c>
      <c r="E300" s="17">
        <f>Source!I251</f>
        <v>2.7300000000000001E-2</v>
      </c>
      <c r="F300" s="33"/>
      <c r="G300" s="28"/>
      <c r="H300" s="17"/>
      <c r="I300" s="33"/>
      <c r="J300" s="17"/>
      <c r="K300" s="33"/>
      <c r="Q300">
        <f>ROUND((Source!DN251/100)*ROUND((ROUND((Source!AF251*Source!AV251*Source!I251),2)),2), 2)</f>
        <v>4.18</v>
      </c>
      <c r="R300">
        <f>Source!X251</f>
        <v>96.43</v>
      </c>
      <c r="S300">
        <f>ROUND((Source!DO251/100)*ROUND((ROUND((Source!AF251*Source!AV251*Source!I251),2)),2), 2)</f>
        <v>2.87</v>
      </c>
      <c r="T300">
        <f>Source!Y251</f>
        <v>56.48</v>
      </c>
      <c r="U300">
        <f>ROUND((175/100)*ROUND((ROUND((Source!AE251*Source!AV251*Source!I251),2)),2), 2)</f>
        <v>0</v>
      </c>
      <c r="V300">
        <f>ROUND((160/100)*ROUND(ROUND((ROUND((Source!AE251*Source!AV251*Source!I251),2)*Source!BS251),2), 2), 2)</f>
        <v>0</v>
      </c>
    </row>
    <row r="301" spans="1:28" x14ac:dyDescent="0.2">
      <c r="C301" s="30" t="str">
        <f>"Объем: "&amp;Source!I251&amp;"=2,73/"&amp;"100"</f>
        <v>Объем: 0,0273=2,73/100</v>
      </c>
    </row>
    <row r="302" spans="1:28" ht="14.25" x14ac:dyDescent="0.2">
      <c r="A302" s="26"/>
      <c r="B302" s="26"/>
      <c r="C302" s="26" t="s">
        <v>313</v>
      </c>
      <c r="D302" s="27"/>
      <c r="E302" s="17"/>
      <c r="F302" s="33">
        <f>Source!AO251</f>
        <v>191.34</v>
      </c>
      <c r="G302" s="28" t="str">
        <f>Source!DG251</f>
        <v/>
      </c>
      <c r="H302" s="17">
        <f>Source!AV251</f>
        <v>1</v>
      </c>
      <c r="I302" s="33">
        <f>ROUND((ROUND((Source!AF251*Source!AV251*Source!I251),2)),2)</f>
        <v>5.22</v>
      </c>
      <c r="J302" s="17">
        <f>IF(Source!BA251&lt;&gt; 0, Source!BA251, 1)</f>
        <v>26.39</v>
      </c>
      <c r="K302" s="33">
        <f>Source!S251</f>
        <v>137.76</v>
      </c>
      <c r="W302">
        <f>I302</f>
        <v>5.22</v>
      </c>
    </row>
    <row r="303" spans="1:28" ht="28.5" x14ac:dyDescent="0.2">
      <c r="A303" s="26" t="s">
        <v>44</v>
      </c>
      <c r="B303" s="26" t="str">
        <f>Source!F252</f>
        <v>9999990001</v>
      </c>
      <c r="C303" s="26" t="s">
        <v>29</v>
      </c>
      <c r="D303" s="27" t="str">
        <f>Source!H252</f>
        <v>т</v>
      </c>
      <c r="E303" s="17">
        <f>Source!I252</f>
        <v>-2.7846000000000003E-2</v>
      </c>
      <c r="F303" s="33">
        <f>Source!AK252</f>
        <v>0</v>
      </c>
      <c r="G303" s="31" t="s">
        <v>3</v>
      </c>
      <c r="H303" s="17">
        <f>Source!AW252</f>
        <v>1</v>
      </c>
      <c r="I303" s="33">
        <f>ROUND((ROUND((Source!AC252*Source!AW252*Source!I252),2)),2)+(ROUND((ROUND(((Source!ET252)*Source!AV252*Source!I252),2)),2)+ROUND((ROUND(((Source!AE252-(Source!EU252))*Source!AV252*Source!I252),2)),2))+ROUND((ROUND((Source!AF252*Source!AV252*Source!I252),2)),2)</f>
        <v>0</v>
      </c>
      <c r="J303" s="17">
        <f>IF(Source!BC252&lt;&gt; 0, Source!BC252, 1)</f>
        <v>1</v>
      </c>
      <c r="K303" s="33">
        <f>Source!O252</f>
        <v>0</v>
      </c>
      <c r="Q303">
        <f>ROUND((Source!DN252/100)*ROUND((ROUND((Source!AF252*Source!AV252*Source!I252),2)),2), 2)</f>
        <v>0</v>
      </c>
      <c r="R303">
        <f>Source!X252</f>
        <v>0</v>
      </c>
      <c r="S303">
        <f>ROUND((Source!DO252/100)*ROUND((ROUND((Source!AF252*Source!AV252*Source!I252),2)),2), 2)</f>
        <v>0</v>
      </c>
      <c r="T303">
        <f>Source!Y252</f>
        <v>0</v>
      </c>
      <c r="U303">
        <f>ROUND((175/100)*ROUND((ROUND((Source!AE252*Source!AV252*Source!I252),2)),2), 2)</f>
        <v>0</v>
      </c>
      <c r="V303">
        <f>ROUND((160/100)*ROUND(ROUND((ROUND((Source!AE252*Source!AV252*Source!I252),2)*Source!BS252),2), 2), 2)</f>
        <v>0</v>
      </c>
      <c r="X303">
        <f>IF(Source!BI252&lt;=1,I303, 0)</f>
        <v>0</v>
      </c>
      <c r="Y303">
        <f>IF(Source!BI252=2,I303, 0)</f>
        <v>0</v>
      </c>
      <c r="Z303">
        <f>IF(Source!BI252=3,I303, 0)</f>
        <v>0</v>
      </c>
      <c r="AA303">
        <f>IF(Source!BI252=4,I303, 0)</f>
        <v>0</v>
      </c>
    </row>
    <row r="304" spans="1:28" ht="14.25" x14ac:dyDescent="0.2">
      <c r="A304" s="26"/>
      <c r="B304" s="26"/>
      <c r="C304" s="26" t="s">
        <v>314</v>
      </c>
      <c r="D304" s="27" t="s">
        <v>315</v>
      </c>
      <c r="E304" s="17">
        <f>Source!DN251</f>
        <v>80</v>
      </c>
      <c r="F304" s="33"/>
      <c r="G304" s="28"/>
      <c r="H304" s="17"/>
      <c r="I304" s="33">
        <f>SUM(Q300:Q303)</f>
        <v>4.18</v>
      </c>
      <c r="J304" s="17">
        <f>Source!BZ251</f>
        <v>70</v>
      </c>
      <c r="K304" s="33">
        <f>SUM(R300:R303)</f>
        <v>96.43</v>
      </c>
    </row>
    <row r="305" spans="1:28" ht="14.25" x14ac:dyDescent="0.2">
      <c r="A305" s="26"/>
      <c r="B305" s="26"/>
      <c r="C305" s="26" t="s">
        <v>316</v>
      </c>
      <c r="D305" s="27" t="s">
        <v>315</v>
      </c>
      <c r="E305" s="17">
        <f>Source!DO251</f>
        <v>55</v>
      </c>
      <c r="F305" s="33"/>
      <c r="G305" s="28"/>
      <c r="H305" s="17"/>
      <c r="I305" s="33">
        <f>SUM(S300:S304)</f>
        <v>2.87</v>
      </c>
      <c r="J305" s="17">
        <f>Source!CA251</f>
        <v>41</v>
      </c>
      <c r="K305" s="33">
        <f>SUM(T300:T304)</f>
        <v>56.48</v>
      </c>
    </row>
    <row r="306" spans="1:28" ht="14.25" x14ac:dyDescent="0.2">
      <c r="A306" s="55"/>
      <c r="B306" s="55"/>
      <c r="C306" s="55" t="s">
        <v>317</v>
      </c>
      <c r="D306" s="56" t="s">
        <v>318</v>
      </c>
      <c r="E306" s="57">
        <f>Source!AQ251</f>
        <v>17.41</v>
      </c>
      <c r="F306" s="58"/>
      <c r="G306" s="59" t="str">
        <f>Source!DI251</f>
        <v/>
      </c>
      <c r="H306" s="57">
        <f>Source!AV251</f>
        <v>1</v>
      </c>
      <c r="I306" s="58">
        <f>Source!U251</f>
        <v>0.47529300000000002</v>
      </c>
      <c r="J306" s="57"/>
      <c r="K306" s="58"/>
      <c r="AB306" s="32">
        <f>I306</f>
        <v>0.47529300000000002</v>
      </c>
    </row>
    <row r="307" spans="1:28" ht="15" x14ac:dyDescent="0.25">
      <c r="A307" s="60"/>
      <c r="B307" s="60"/>
      <c r="C307" s="61" t="s">
        <v>319</v>
      </c>
      <c r="D307" s="60"/>
      <c r="E307" s="60"/>
      <c r="F307" s="60"/>
      <c r="G307" s="60"/>
      <c r="H307" s="111">
        <f>I302+I304+I305+SUM(I303:I303)</f>
        <v>12.27</v>
      </c>
      <c r="I307" s="111"/>
      <c r="J307" s="111">
        <f>K302+K304+K305+SUM(K303:K303)</f>
        <v>290.67</v>
      </c>
      <c r="K307" s="111"/>
      <c r="O307" s="32">
        <f>I302+I304+I305+SUM(I303:I303)</f>
        <v>12.27</v>
      </c>
      <c r="P307" s="32">
        <f>K302+K304+K305+SUM(K303:K303)</f>
        <v>290.67</v>
      </c>
      <c r="X307">
        <f>IF(Source!BI251&lt;=1,I302+I304+I305-0, 0)</f>
        <v>12.27</v>
      </c>
      <c r="Y307">
        <f>IF(Source!BI251=2,I302+I304+I305-0, 0)</f>
        <v>0</v>
      </c>
      <c r="Z307">
        <f>IF(Source!BI251=3,I302+I304+I305-0, 0)</f>
        <v>0</v>
      </c>
      <c r="AA307">
        <f>IF(Source!BI251=4,I302+I304+I305,0)</f>
        <v>0</v>
      </c>
    </row>
    <row r="309" spans="1:28" ht="42.75" x14ac:dyDescent="0.2">
      <c r="A309" s="26">
        <v>4</v>
      </c>
      <c r="B309" s="26" t="str">
        <f>Source!F253</f>
        <v>6.65-24-1</v>
      </c>
      <c r="C309" s="26" t="s">
        <v>47</v>
      </c>
      <c r="D309" s="27" t="str">
        <f>Source!H253</f>
        <v>100 м</v>
      </c>
      <c r="E309" s="17">
        <f>Source!I253</f>
        <v>0.02</v>
      </c>
      <c r="F309" s="33"/>
      <c r="G309" s="28"/>
      <c r="H309" s="17"/>
      <c r="I309" s="33"/>
      <c r="J309" s="17"/>
      <c r="K309" s="33"/>
      <c r="Q309">
        <f>ROUND((Source!DN253/100)*ROUND((ROUND((Source!AF253*Source!AV253*Source!I253),2)),2), 2)</f>
        <v>5.0199999999999996</v>
      </c>
      <c r="R309">
        <f>Source!X253</f>
        <v>108.31</v>
      </c>
      <c r="S309">
        <f>ROUND((Source!DO253/100)*ROUND((ROUND((Source!AF253*Source!AV253*Source!I253),2)),2), 2)</f>
        <v>3.37</v>
      </c>
      <c r="T309">
        <f>Source!Y253</f>
        <v>49.34</v>
      </c>
      <c r="U309">
        <f>ROUND((175/100)*ROUND((ROUND((Source!AE253*Source!AV253*Source!I253),2)),2), 2)</f>
        <v>0</v>
      </c>
      <c r="V309">
        <f>ROUND((160/100)*ROUND(ROUND((ROUND((Source!AE253*Source!AV253*Source!I253),2)*Source!BS253),2), 2), 2)</f>
        <v>0</v>
      </c>
    </row>
    <row r="310" spans="1:28" x14ac:dyDescent="0.2">
      <c r="C310" s="30" t="str">
        <f>"Объем: "&amp;Source!I253&amp;"=2/"&amp;"100"</f>
        <v>Объем: 0,02=2/100</v>
      </c>
    </row>
    <row r="311" spans="1:28" ht="14.25" x14ac:dyDescent="0.2">
      <c r="A311" s="26"/>
      <c r="B311" s="26"/>
      <c r="C311" s="26" t="s">
        <v>313</v>
      </c>
      <c r="D311" s="27"/>
      <c r="E311" s="17"/>
      <c r="F311" s="33">
        <f>Source!AO253</f>
        <v>227.82</v>
      </c>
      <c r="G311" s="28" t="str">
        <f>Source!DG253</f>
        <v/>
      </c>
      <c r="H311" s="17">
        <f>Source!AV253</f>
        <v>1</v>
      </c>
      <c r="I311" s="33">
        <f>ROUND((ROUND((Source!AF253*Source!AV253*Source!I253),2)),2)</f>
        <v>4.5599999999999996</v>
      </c>
      <c r="J311" s="17">
        <f>IF(Source!BA253&lt;&gt; 0, Source!BA253, 1)</f>
        <v>26.39</v>
      </c>
      <c r="K311" s="33">
        <f>Source!S253</f>
        <v>120.34</v>
      </c>
      <c r="W311">
        <f>I311</f>
        <v>4.5599999999999996</v>
      </c>
    </row>
    <row r="312" spans="1:28" ht="14.25" x14ac:dyDescent="0.2">
      <c r="A312" s="26"/>
      <c r="B312" s="26"/>
      <c r="C312" s="26" t="s">
        <v>314</v>
      </c>
      <c r="D312" s="27" t="s">
        <v>315</v>
      </c>
      <c r="E312" s="17">
        <f>Source!DN253</f>
        <v>110</v>
      </c>
      <c r="F312" s="33"/>
      <c r="G312" s="28"/>
      <c r="H312" s="17"/>
      <c r="I312" s="33">
        <f>SUM(Q309:Q311)</f>
        <v>5.0199999999999996</v>
      </c>
      <c r="J312" s="17">
        <f>Source!BZ253</f>
        <v>90</v>
      </c>
      <c r="K312" s="33">
        <f>SUM(R309:R311)</f>
        <v>108.31</v>
      </c>
    </row>
    <row r="313" spans="1:28" ht="14.25" x14ac:dyDescent="0.2">
      <c r="A313" s="26"/>
      <c r="B313" s="26"/>
      <c r="C313" s="26" t="s">
        <v>316</v>
      </c>
      <c r="D313" s="27" t="s">
        <v>315</v>
      </c>
      <c r="E313" s="17">
        <f>Source!DO253</f>
        <v>74</v>
      </c>
      <c r="F313" s="33"/>
      <c r="G313" s="28"/>
      <c r="H313" s="17"/>
      <c r="I313" s="33">
        <f>SUM(S309:S312)</f>
        <v>3.37</v>
      </c>
      <c r="J313" s="17">
        <f>Source!CA253</f>
        <v>41</v>
      </c>
      <c r="K313" s="33">
        <f>SUM(T309:T312)</f>
        <v>49.34</v>
      </c>
    </row>
    <row r="314" spans="1:28" ht="14.25" x14ac:dyDescent="0.2">
      <c r="A314" s="55"/>
      <c r="B314" s="55"/>
      <c r="C314" s="55" t="s">
        <v>317</v>
      </c>
      <c r="D314" s="56" t="s">
        <v>318</v>
      </c>
      <c r="E314" s="57">
        <f>Source!AQ253</f>
        <v>20.73</v>
      </c>
      <c r="F314" s="58"/>
      <c r="G314" s="59" t="str">
        <f>Source!DI253</f>
        <v/>
      </c>
      <c r="H314" s="57">
        <f>Source!AV253</f>
        <v>1</v>
      </c>
      <c r="I314" s="58">
        <f>Source!U253</f>
        <v>0.41460000000000002</v>
      </c>
      <c r="J314" s="57"/>
      <c r="K314" s="58"/>
      <c r="AB314" s="32">
        <f>I314</f>
        <v>0.41460000000000002</v>
      </c>
    </row>
    <row r="315" spans="1:28" ht="15" x14ac:dyDescent="0.25">
      <c r="A315" s="60"/>
      <c r="B315" s="60"/>
      <c r="C315" s="61" t="s">
        <v>319</v>
      </c>
      <c r="D315" s="60"/>
      <c r="E315" s="60"/>
      <c r="F315" s="60"/>
      <c r="G315" s="60"/>
      <c r="H315" s="111">
        <f>I311+I312+I313</f>
        <v>12.95</v>
      </c>
      <c r="I315" s="111"/>
      <c r="J315" s="111">
        <f>K311+K312+K313</f>
        <v>277.99</v>
      </c>
      <c r="K315" s="111"/>
      <c r="O315" s="32">
        <f>I311+I312+I313</f>
        <v>12.95</v>
      </c>
      <c r="P315" s="32">
        <f>K311+K312+K313</f>
        <v>277.99</v>
      </c>
      <c r="X315">
        <f>IF(Source!BI253&lt;=1,I311+I312+I313-0, 0)</f>
        <v>12.95</v>
      </c>
      <c r="Y315">
        <f>IF(Source!BI253=2,I311+I312+I313-0, 0)</f>
        <v>0</v>
      </c>
      <c r="Z315">
        <f>IF(Source!BI253=3,I311+I312+I313-0, 0)</f>
        <v>0</v>
      </c>
      <c r="AA315">
        <f>IF(Source!BI253=4,I311+I312+I313,0)</f>
        <v>0</v>
      </c>
    </row>
    <row r="317" spans="1:28" ht="57" x14ac:dyDescent="0.2">
      <c r="A317" s="26">
        <v>5</v>
      </c>
      <c r="B317" s="26" t="str">
        <f>Source!F254</f>
        <v>6.62-31-1</v>
      </c>
      <c r="C317" s="26" t="s">
        <v>53</v>
      </c>
      <c r="D317" s="27" t="str">
        <f>Source!H254</f>
        <v>1 м2 поверхности</v>
      </c>
      <c r="E317" s="17">
        <f>Source!I254</f>
        <v>20.75</v>
      </c>
      <c r="F317" s="33"/>
      <c r="G317" s="28"/>
      <c r="H317" s="17"/>
      <c r="I317" s="33"/>
      <c r="J317" s="17"/>
      <c r="K317" s="33"/>
      <c r="Q317">
        <f>ROUND((Source!DN254/100)*ROUND((ROUND((Source!AF254*Source!AV254*Source!I254),2)),2), 2)</f>
        <v>127.2</v>
      </c>
      <c r="R317">
        <f>Source!X254</f>
        <v>2786.15</v>
      </c>
      <c r="S317">
        <f>ROUND((Source!DO254/100)*ROUND((ROUND((Source!AF254*Source!AV254*Source!I254),2)),2), 2)</f>
        <v>81.41</v>
      </c>
      <c r="T317">
        <f>Source!Y254</f>
        <v>1376.29</v>
      </c>
      <c r="U317">
        <f>ROUND((175/100)*ROUND((ROUND((Source!AE254*Source!AV254*Source!I254),2)),2), 2)</f>
        <v>0</v>
      </c>
      <c r="V317">
        <f>ROUND((160/100)*ROUND(ROUND((ROUND((Source!AE254*Source!AV254*Source!I254),2)*Source!BS254),2), 2), 2)</f>
        <v>0</v>
      </c>
    </row>
    <row r="318" spans="1:28" ht="14.25" x14ac:dyDescent="0.2">
      <c r="A318" s="26"/>
      <c r="B318" s="26"/>
      <c r="C318" s="26" t="s">
        <v>313</v>
      </c>
      <c r="D318" s="27"/>
      <c r="E318" s="17"/>
      <c r="F318" s="33">
        <f>Source!AO254</f>
        <v>6.13</v>
      </c>
      <c r="G318" s="28" t="str">
        <f>Source!DG254</f>
        <v/>
      </c>
      <c r="H318" s="17">
        <f>Source!AV254</f>
        <v>1</v>
      </c>
      <c r="I318" s="33">
        <f>ROUND((ROUND((Source!AF254*Source!AV254*Source!I254),2)),2)</f>
        <v>127.2</v>
      </c>
      <c r="J318" s="17">
        <f>IF(Source!BA254&lt;&gt; 0, Source!BA254, 1)</f>
        <v>26.39</v>
      </c>
      <c r="K318" s="33">
        <f>Source!S254</f>
        <v>3356.81</v>
      </c>
      <c r="W318">
        <f>I318</f>
        <v>127.2</v>
      </c>
    </row>
    <row r="319" spans="1:28" ht="14.25" x14ac:dyDescent="0.2">
      <c r="A319" s="26"/>
      <c r="B319" s="26"/>
      <c r="C319" s="26" t="s">
        <v>314</v>
      </c>
      <c r="D319" s="27" t="s">
        <v>315</v>
      </c>
      <c r="E319" s="17">
        <f>Source!DN254</f>
        <v>100</v>
      </c>
      <c r="F319" s="33"/>
      <c r="G319" s="28"/>
      <c r="H319" s="17"/>
      <c r="I319" s="33">
        <f>SUM(Q317:Q318)</f>
        <v>127.2</v>
      </c>
      <c r="J319" s="17">
        <f>Source!BZ254</f>
        <v>83</v>
      </c>
      <c r="K319" s="33">
        <f>SUM(R317:R318)</f>
        <v>2786.15</v>
      </c>
    </row>
    <row r="320" spans="1:28" ht="14.25" x14ac:dyDescent="0.2">
      <c r="A320" s="26"/>
      <c r="B320" s="26"/>
      <c r="C320" s="26" t="s">
        <v>316</v>
      </c>
      <c r="D320" s="27" t="s">
        <v>315</v>
      </c>
      <c r="E320" s="17">
        <f>Source!DO254</f>
        <v>64</v>
      </c>
      <c r="F320" s="33"/>
      <c r="G320" s="28"/>
      <c r="H320" s="17"/>
      <c r="I320" s="33">
        <f>SUM(S317:S319)</f>
        <v>81.41</v>
      </c>
      <c r="J320" s="17">
        <f>Source!CA254</f>
        <v>41</v>
      </c>
      <c r="K320" s="33">
        <f>SUM(T317:T319)</f>
        <v>1376.29</v>
      </c>
    </row>
    <row r="321" spans="1:28" ht="14.25" x14ac:dyDescent="0.2">
      <c r="A321" s="55"/>
      <c r="B321" s="55"/>
      <c r="C321" s="55" t="s">
        <v>317</v>
      </c>
      <c r="D321" s="56" t="s">
        <v>318</v>
      </c>
      <c r="E321" s="57">
        <f>Source!AQ254</f>
        <v>0.6</v>
      </c>
      <c r="F321" s="58"/>
      <c r="G321" s="59" t="str">
        <f>Source!DI254</f>
        <v/>
      </c>
      <c r="H321" s="57">
        <f>Source!AV254</f>
        <v>1</v>
      </c>
      <c r="I321" s="58">
        <f>Source!U254</f>
        <v>12.45</v>
      </c>
      <c r="J321" s="57"/>
      <c r="K321" s="58"/>
      <c r="AB321" s="32">
        <f>I321</f>
        <v>12.45</v>
      </c>
    </row>
    <row r="322" spans="1:28" ht="15" x14ac:dyDescent="0.25">
      <c r="A322" s="60"/>
      <c r="B322" s="60"/>
      <c r="C322" s="61" t="s">
        <v>319</v>
      </c>
      <c r="D322" s="60"/>
      <c r="E322" s="60"/>
      <c r="F322" s="60"/>
      <c r="G322" s="60"/>
      <c r="H322" s="111">
        <f>I318+I319+I320</f>
        <v>335.81</v>
      </c>
      <c r="I322" s="111"/>
      <c r="J322" s="111">
        <f>K318+K319+K320</f>
        <v>7519.25</v>
      </c>
      <c r="K322" s="111"/>
      <c r="O322" s="32">
        <f>I318+I319+I320</f>
        <v>335.81</v>
      </c>
      <c r="P322" s="32">
        <f>K318+K319+K320</f>
        <v>7519.25</v>
      </c>
      <c r="X322">
        <f>IF(Source!BI254&lt;=1,I318+I319+I320-0, 0)</f>
        <v>335.81</v>
      </c>
      <c r="Y322">
        <f>IF(Source!BI254=2,I318+I319+I320-0, 0)</f>
        <v>0</v>
      </c>
      <c r="Z322">
        <f>IF(Source!BI254=3,I318+I319+I320-0, 0)</f>
        <v>0</v>
      </c>
      <c r="AA322">
        <f>IF(Source!BI254=4,I318+I319+I320,0)</f>
        <v>0</v>
      </c>
    </row>
    <row r="325" spans="1:28" ht="15" x14ac:dyDescent="0.25">
      <c r="A325" s="81" t="str">
        <f>CONCATENATE("Итого по подразделу: ",IF(Source!G256&lt;&gt;"Новый подраздел", Source!G256, ""))</f>
        <v>Итого по подразделу: Демонтажные и подготовительные  работы</v>
      </c>
      <c r="B325" s="81"/>
      <c r="C325" s="81"/>
      <c r="D325" s="81"/>
      <c r="E325" s="81"/>
      <c r="F325" s="81"/>
      <c r="G325" s="81"/>
      <c r="H325" s="79">
        <f>SUM(O283:O324)</f>
        <v>421.42</v>
      </c>
      <c r="I325" s="80"/>
      <c r="J325" s="79">
        <f>SUM(P283:P324)</f>
        <v>9475.7900000000009</v>
      </c>
      <c r="K325" s="80"/>
    </row>
    <row r="326" spans="1:28" hidden="1" x14ac:dyDescent="0.2">
      <c r="A326" t="s">
        <v>320</v>
      </c>
      <c r="H326">
        <f>SUM(AC283:AC325)</f>
        <v>0</v>
      </c>
      <c r="J326">
        <f>SUM(AD283:AD325)</f>
        <v>0</v>
      </c>
    </row>
    <row r="327" spans="1:28" hidden="1" x14ac:dyDescent="0.2">
      <c r="A327" t="s">
        <v>321</v>
      </c>
      <c r="H327">
        <f>SUM(AE283:AE326)</f>
        <v>0</v>
      </c>
      <c r="J327">
        <f>SUM(AF283:AF326)</f>
        <v>0</v>
      </c>
    </row>
    <row r="329" spans="1:28" ht="15" x14ac:dyDescent="0.25">
      <c r="A329" s="81" t="str">
        <f>CONCATENATE("Итого по разделу: ",IF(Source!G286&lt;&gt;"Новый раздел", Source!G286, ""))</f>
        <v>Итого по разделу: Секция в осях Б-В (подъезд №3)</v>
      </c>
      <c r="B329" s="81"/>
      <c r="C329" s="81"/>
      <c r="D329" s="81"/>
      <c r="E329" s="81"/>
      <c r="F329" s="81"/>
      <c r="G329" s="81"/>
      <c r="H329" s="79">
        <f>SUM(O281:O328)</f>
        <v>421.42</v>
      </c>
      <c r="I329" s="80"/>
      <c r="J329" s="79">
        <f>SUM(P281:P328)</f>
        <v>9475.7900000000009</v>
      </c>
      <c r="K329" s="80"/>
    </row>
    <row r="330" spans="1:28" hidden="1" x14ac:dyDescent="0.2">
      <c r="A330" t="s">
        <v>320</v>
      </c>
      <c r="H330">
        <f>SUM(AC281:AC329)</f>
        <v>0</v>
      </c>
      <c r="J330">
        <f>SUM(AD281:AD329)</f>
        <v>0</v>
      </c>
    </row>
    <row r="331" spans="1:28" hidden="1" x14ac:dyDescent="0.2">
      <c r="A331" t="s">
        <v>321</v>
      </c>
      <c r="H331">
        <f>SUM(AE281:AE330)</f>
        <v>0</v>
      </c>
      <c r="J331">
        <f>SUM(AF281:AF330)</f>
        <v>0</v>
      </c>
    </row>
    <row r="333" spans="1:28" ht="16.5" x14ac:dyDescent="0.25">
      <c r="A333" s="75" t="str">
        <f>CONCATENATE("Раздел: ",IF(Source!G316&lt;&gt;"Новый раздел", Source!G316, ""))</f>
        <v>Раздел: Монтажные (кровельные) работы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</row>
    <row r="334" spans="1:28" ht="28.5" x14ac:dyDescent="0.2">
      <c r="A334" s="26">
        <v>1</v>
      </c>
      <c r="B334" s="26" t="str">
        <f>Source!F320</f>
        <v>6.58-31-3</v>
      </c>
      <c r="C334" s="26" t="s">
        <v>110</v>
      </c>
      <c r="D334" s="27" t="str">
        <f>Source!H320</f>
        <v>100 мест</v>
      </c>
      <c r="E334" s="17">
        <f>Source!I320</f>
        <v>1.9800000000000002E-2</v>
      </c>
      <c r="F334" s="33"/>
      <c r="G334" s="28"/>
      <c r="H334" s="17"/>
      <c r="I334" s="33"/>
      <c r="J334" s="17"/>
      <c r="K334" s="33"/>
      <c r="Q334">
        <f>ROUND((Source!DN320/100)*ROUND((ROUND((Source!AF320*Source!AV320*Source!I320),2)),2), 2)</f>
        <v>27.02</v>
      </c>
      <c r="R334">
        <f>Source!X320</f>
        <v>596.48</v>
      </c>
      <c r="S334">
        <f>ROUND((Source!DO320/100)*ROUND((ROUND((Source!AF320*Source!AV320*Source!I320),2)),2), 2)</f>
        <v>20.52</v>
      </c>
      <c r="T334">
        <f>Source!Y320</f>
        <v>281.10000000000002</v>
      </c>
      <c r="U334">
        <f>ROUND((175/100)*ROUND((ROUND((Source!AE320*Source!AV320*Source!I320),2)),2), 2)</f>
        <v>0.53</v>
      </c>
      <c r="V334">
        <f>ROUND((160/100)*ROUND(ROUND((ROUND((Source!AE320*Source!AV320*Source!I320),2)*Source!BS320),2), 2), 2)</f>
        <v>12.67</v>
      </c>
    </row>
    <row r="335" spans="1:28" x14ac:dyDescent="0.2">
      <c r="C335" s="30" t="str">
        <f>"Объем: "&amp;Source!I320&amp;"=1,98/"&amp;"100"</f>
        <v>Объем: 0,0198=1,98/100</v>
      </c>
    </row>
    <row r="336" spans="1:28" ht="14.25" x14ac:dyDescent="0.2">
      <c r="A336" s="26"/>
      <c r="B336" s="26"/>
      <c r="C336" s="26" t="s">
        <v>313</v>
      </c>
      <c r="D336" s="27"/>
      <c r="E336" s="17"/>
      <c r="F336" s="33">
        <f>Source!AO320</f>
        <v>1311.93</v>
      </c>
      <c r="G336" s="28" t="str">
        <f>Source!DG320</f>
        <v/>
      </c>
      <c r="H336" s="17">
        <f>Source!AV320</f>
        <v>1</v>
      </c>
      <c r="I336" s="33">
        <f>ROUND((ROUND((Source!AF320*Source!AV320*Source!I320),2)),2)</f>
        <v>25.98</v>
      </c>
      <c r="J336" s="17">
        <f>IF(Source!BA320&lt;&gt; 0, Source!BA320, 1)</f>
        <v>26.39</v>
      </c>
      <c r="K336" s="33">
        <f>Source!S320</f>
        <v>685.61</v>
      </c>
      <c r="W336">
        <f>I336</f>
        <v>25.98</v>
      </c>
    </row>
    <row r="337" spans="1:28" ht="14.25" x14ac:dyDescent="0.2">
      <c r="A337" s="26"/>
      <c r="B337" s="26"/>
      <c r="C337" s="26" t="s">
        <v>322</v>
      </c>
      <c r="D337" s="27"/>
      <c r="E337" s="17"/>
      <c r="F337" s="33">
        <f>Source!AM320</f>
        <v>41.45</v>
      </c>
      <c r="G337" s="28" t="str">
        <f>Source!DE320</f>
        <v/>
      </c>
      <c r="H337" s="17">
        <f>Source!AV320</f>
        <v>1</v>
      </c>
      <c r="I337" s="33">
        <f>(ROUND((ROUND(((Source!ET320)*Source!AV320*Source!I320),2)),2)+ROUND((ROUND(((Source!AE320-(Source!EU320))*Source!AV320*Source!I320),2)),2))</f>
        <v>0.82</v>
      </c>
      <c r="J337" s="17">
        <f>IF(Source!BB320&lt;&gt; 0, Source!BB320, 1)</f>
        <v>14.75</v>
      </c>
      <c r="K337" s="33">
        <f>Source!Q320</f>
        <v>12.1</v>
      </c>
    </row>
    <row r="338" spans="1:28" ht="14.25" x14ac:dyDescent="0.2">
      <c r="A338" s="26"/>
      <c r="B338" s="26"/>
      <c r="C338" s="26" t="s">
        <v>323</v>
      </c>
      <c r="D338" s="27"/>
      <c r="E338" s="17"/>
      <c r="F338" s="33">
        <f>Source!AN320</f>
        <v>15.08</v>
      </c>
      <c r="G338" s="28" t="str">
        <f>Source!DF320</f>
        <v/>
      </c>
      <c r="H338" s="17">
        <f>Source!AV320</f>
        <v>1</v>
      </c>
      <c r="I338" s="41">
        <f>ROUND((ROUND((Source!AE320*Source!AV320*Source!I320),2)),2)</f>
        <v>0.3</v>
      </c>
      <c r="J338" s="17">
        <f>IF(Source!BS320&lt;&gt; 0, Source!BS320, 1)</f>
        <v>26.39</v>
      </c>
      <c r="K338" s="41">
        <f>Source!R320</f>
        <v>7.92</v>
      </c>
      <c r="W338">
        <f>I338</f>
        <v>0.3</v>
      </c>
    </row>
    <row r="339" spans="1:28" ht="14.25" x14ac:dyDescent="0.2">
      <c r="A339" s="26"/>
      <c r="B339" s="26"/>
      <c r="C339" s="26" t="s">
        <v>324</v>
      </c>
      <c r="D339" s="27"/>
      <c r="E339" s="17"/>
      <c r="F339" s="33">
        <f>Source!AL320</f>
        <v>972.06</v>
      </c>
      <c r="G339" s="28" t="str">
        <f>Source!DD320</f>
        <v/>
      </c>
      <c r="H339" s="17">
        <f>Source!AW320</f>
        <v>1</v>
      </c>
      <c r="I339" s="33">
        <f>ROUND((ROUND((Source!AC320*Source!AW320*Source!I320),2)),2)</f>
        <v>19.25</v>
      </c>
      <c r="J339" s="17">
        <f>IF(Source!BC320&lt;&gt; 0, Source!BC320, 1)</f>
        <v>8.3000000000000007</v>
      </c>
      <c r="K339" s="33">
        <f>Source!P320</f>
        <v>159.78</v>
      </c>
    </row>
    <row r="340" spans="1:28" ht="28.5" x14ac:dyDescent="0.2">
      <c r="A340" s="26" t="s">
        <v>27</v>
      </c>
      <c r="B340" s="26" t="str">
        <f>Source!F321</f>
        <v>9999990001</v>
      </c>
      <c r="C340" s="26" t="s">
        <v>29</v>
      </c>
      <c r="D340" s="27" t="str">
        <f>Source!H321</f>
        <v>т</v>
      </c>
      <c r="E340" s="17">
        <f>Source!I321</f>
        <v>-2.5343999999999998E-2</v>
      </c>
      <c r="F340" s="33">
        <f>Source!AK321</f>
        <v>0</v>
      </c>
      <c r="G340" s="31" t="s">
        <v>3</v>
      </c>
      <c r="H340" s="17">
        <f>Source!AW321</f>
        <v>1</v>
      </c>
      <c r="I340" s="33">
        <f>ROUND((ROUND((Source!AC321*Source!AW321*Source!I321),2)),2)+(ROUND((ROUND(((Source!ET321)*Source!AV321*Source!I321),2)),2)+ROUND((ROUND(((Source!AE321-(Source!EU321))*Source!AV321*Source!I321),2)),2))+ROUND((ROUND((Source!AF321*Source!AV321*Source!I321),2)),2)</f>
        <v>0</v>
      </c>
      <c r="J340" s="17">
        <f>IF(Source!BC321&lt;&gt; 0, Source!BC321, 1)</f>
        <v>1</v>
      </c>
      <c r="K340" s="33">
        <f>Source!O321</f>
        <v>0</v>
      </c>
      <c r="Q340">
        <f>ROUND((Source!DN321/100)*ROUND((ROUND((Source!AF321*Source!AV321*Source!I321),2)),2), 2)</f>
        <v>0</v>
      </c>
      <c r="R340">
        <f>Source!X321</f>
        <v>0</v>
      </c>
      <c r="S340">
        <f>ROUND((Source!DO321/100)*ROUND((ROUND((Source!AF321*Source!AV321*Source!I321),2)),2), 2)</f>
        <v>0</v>
      </c>
      <c r="T340">
        <f>Source!Y321</f>
        <v>0</v>
      </c>
      <c r="U340">
        <f>ROUND((175/100)*ROUND((ROUND((Source!AE321*Source!AV321*Source!I321),2)),2), 2)</f>
        <v>0</v>
      </c>
      <c r="V340">
        <f>ROUND((160/100)*ROUND(ROUND((ROUND((Source!AE321*Source!AV321*Source!I321),2)*Source!BS321),2), 2), 2)</f>
        <v>0</v>
      </c>
      <c r="X340">
        <f>IF(Source!BI321&lt;=1,I340, 0)</f>
        <v>0</v>
      </c>
      <c r="Y340">
        <f>IF(Source!BI321=2,I340, 0)</f>
        <v>0</v>
      </c>
      <c r="Z340">
        <f>IF(Source!BI321=3,I340, 0)</f>
        <v>0</v>
      </c>
      <c r="AA340">
        <f>IF(Source!BI321=4,I340, 0)</f>
        <v>0</v>
      </c>
    </row>
    <row r="341" spans="1:28" ht="14.25" x14ac:dyDescent="0.2">
      <c r="A341" s="26"/>
      <c r="B341" s="26"/>
      <c r="C341" s="26" t="s">
        <v>314</v>
      </c>
      <c r="D341" s="27" t="s">
        <v>315</v>
      </c>
      <c r="E341" s="17">
        <f>Source!DN320</f>
        <v>104</v>
      </c>
      <c r="F341" s="33"/>
      <c r="G341" s="28"/>
      <c r="H341" s="17"/>
      <c r="I341" s="33">
        <f>SUM(Q334:Q340)</f>
        <v>27.02</v>
      </c>
      <c r="J341" s="17">
        <f>Source!BZ320</f>
        <v>87</v>
      </c>
      <c r="K341" s="33">
        <f>SUM(R334:R340)</f>
        <v>596.48</v>
      </c>
    </row>
    <row r="342" spans="1:28" ht="14.25" x14ac:dyDescent="0.2">
      <c r="A342" s="26"/>
      <c r="B342" s="26"/>
      <c r="C342" s="26" t="s">
        <v>316</v>
      </c>
      <c r="D342" s="27" t="s">
        <v>315</v>
      </c>
      <c r="E342" s="17">
        <f>Source!DO320</f>
        <v>79</v>
      </c>
      <c r="F342" s="33"/>
      <c r="G342" s="28"/>
      <c r="H342" s="17"/>
      <c r="I342" s="33">
        <f>SUM(S334:S341)</f>
        <v>20.52</v>
      </c>
      <c r="J342" s="17">
        <f>Source!CA320</f>
        <v>41</v>
      </c>
      <c r="K342" s="33">
        <f>SUM(T334:T341)</f>
        <v>281.10000000000002</v>
      </c>
    </row>
    <row r="343" spans="1:28" ht="14.25" x14ac:dyDescent="0.2">
      <c r="A343" s="26"/>
      <c r="B343" s="26"/>
      <c r="C343" s="26" t="s">
        <v>325</v>
      </c>
      <c r="D343" s="27" t="s">
        <v>315</v>
      </c>
      <c r="E343" s="17">
        <f>175</f>
        <v>175</v>
      </c>
      <c r="F343" s="33"/>
      <c r="G343" s="28"/>
      <c r="H343" s="17"/>
      <c r="I343" s="33">
        <f>SUM(U334:U342)</f>
        <v>0.53</v>
      </c>
      <c r="J343" s="17">
        <f>160</f>
        <v>160</v>
      </c>
      <c r="K343" s="33">
        <f>SUM(V334:V342)</f>
        <v>12.67</v>
      </c>
    </row>
    <row r="344" spans="1:28" ht="14.25" x14ac:dyDescent="0.2">
      <c r="A344" s="55"/>
      <c r="B344" s="55"/>
      <c r="C344" s="55" t="s">
        <v>317</v>
      </c>
      <c r="D344" s="56" t="s">
        <v>318</v>
      </c>
      <c r="E344" s="57">
        <f>Source!AQ320</f>
        <v>113</v>
      </c>
      <c r="F344" s="58"/>
      <c r="G344" s="59" t="str">
        <f>Source!DI320</f>
        <v/>
      </c>
      <c r="H344" s="57">
        <f>Source!AV320</f>
        <v>1</v>
      </c>
      <c r="I344" s="58">
        <f>Source!U320</f>
        <v>2.2374000000000001</v>
      </c>
      <c r="J344" s="57"/>
      <c r="K344" s="58"/>
      <c r="AB344" s="32">
        <f>I344</f>
        <v>2.2374000000000001</v>
      </c>
    </row>
    <row r="345" spans="1:28" ht="15" x14ac:dyDescent="0.25">
      <c r="A345" s="60"/>
      <c r="B345" s="60"/>
      <c r="C345" s="61" t="s">
        <v>319</v>
      </c>
      <c r="D345" s="60"/>
      <c r="E345" s="60"/>
      <c r="F345" s="60"/>
      <c r="G345" s="60"/>
      <c r="H345" s="111">
        <f>I336+I337+I339+I341+I342+I343+SUM(I340:I340)</f>
        <v>94.11999999999999</v>
      </c>
      <c r="I345" s="111"/>
      <c r="J345" s="111">
        <f>K336+K337+K339+K341+K342+K343+SUM(K340:K340)</f>
        <v>1747.7400000000002</v>
      </c>
      <c r="K345" s="111"/>
      <c r="O345" s="32">
        <f>I336+I337+I339+I341+I342+I343+SUM(I340:I340)</f>
        <v>94.11999999999999</v>
      </c>
      <c r="P345" s="32">
        <f>K336+K337+K339+K341+K342+K343+SUM(K340:K340)</f>
        <v>1747.7400000000002</v>
      </c>
      <c r="X345">
        <f>IF(Source!BI320&lt;=1,I336+I337+I339+I341+I342+I343-0, 0)</f>
        <v>94.11999999999999</v>
      </c>
      <c r="Y345">
        <f>IF(Source!BI320=2,I336+I337+I339+I341+I342+I343-0, 0)</f>
        <v>0</v>
      </c>
      <c r="Z345">
        <f>IF(Source!BI320=3,I336+I337+I339+I341+I342+I343-0, 0)</f>
        <v>0</v>
      </c>
      <c r="AA345">
        <f>IF(Source!BI320=4,I336+I337+I339+I341+I342+I343,0)</f>
        <v>0</v>
      </c>
    </row>
    <row r="347" spans="1:28" ht="28.5" x14ac:dyDescent="0.2">
      <c r="A347" s="26">
        <v>2</v>
      </c>
      <c r="B347" s="26" t="str">
        <f>Source!F322</f>
        <v>6.58-31-1</v>
      </c>
      <c r="C347" s="26" t="s">
        <v>116</v>
      </c>
      <c r="D347" s="27" t="str">
        <f>Source!H322</f>
        <v>100 мест</v>
      </c>
      <c r="E347" s="17">
        <f>Source!I322</f>
        <v>8.3000000000000001E-3</v>
      </c>
      <c r="F347" s="33"/>
      <c r="G347" s="28"/>
      <c r="H347" s="17"/>
      <c r="I347" s="33"/>
      <c r="J347" s="17"/>
      <c r="K347" s="33"/>
      <c r="Q347">
        <f>ROUND((Source!DN322/100)*ROUND((ROUND((Source!AF322*Source!AV322*Source!I322),2)),2), 2)</f>
        <v>3.96</v>
      </c>
      <c r="R347">
        <f>Source!X322</f>
        <v>87.48</v>
      </c>
      <c r="S347">
        <f>ROUND((Source!DO322/100)*ROUND((ROUND((Source!AF322*Source!AV322*Source!I322),2)),2), 2)</f>
        <v>3.01</v>
      </c>
      <c r="T347">
        <f>Source!Y322</f>
        <v>41.23</v>
      </c>
      <c r="U347">
        <f>ROUND((175/100)*ROUND((ROUND((Source!AE322*Source!AV322*Source!I322),2)),2), 2)</f>
        <v>0.05</v>
      </c>
      <c r="V347">
        <f>ROUND((160/100)*ROUND(ROUND((ROUND((Source!AE322*Source!AV322*Source!I322),2)*Source!BS322),2), 2), 2)</f>
        <v>1.26</v>
      </c>
    </row>
    <row r="348" spans="1:28" x14ac:dyDescent="0.2">
      <c r="C348" s="30" t="str">
        <f>"Объем: "&amp;Source!I322&amp;"=0,83/"&amp;"100"</f>
        <v>Объем: 0,0083=0,83/100</v>
      </c>
    </row>
    <row r="349" spans="1:28" ht="14.25" x14ac:dyDescent="0.2">
      <c r="A349" s="26"/>
      <c r="B349" s="26"/>
      <c r="C349" s="26" t="s">
        <v>313</v>
      </c>
      <c r="D349" s="27"/>
      <c r="E349" s="17"/>
      <c r="F349" s="33">
        <f>Source!AO322</f>
        <v>458.59</v>
      </c>
      <c r="G349" s="28" t="str">
        <f>Source!DG322</f>
        <v/>
      </c>
      <c r="H349" s="17">
        <f>Source!AV322</f>
        <v>1</v>
      </c>
      <c r="I349" s="33">
        <f>ROUND((ROUND((Source!AF322*Source!AV322*Source!I322),2)),2)</f>
        <v>3.81</v>
      </c>
      <c r="J349" s="17">
        <f>IF(Source!BA322&lt;&gt; 0, Source!BA322, 1)</f>
        <v>26.39</v>
      </c>
      <c r="K349" s="33">
        <f>Source!S322</f>
        <v>100.55</v>
      </c>
      <c r="W349">
        <f>I349</f>
        <v>3.81</v>
      </c>
    </row>
    <row r="350" spans="1:28" ht="14.25" x14ac:dyDescent="0.2">
      <c r="A350" s="26"/>
      <c r="B350" s="26"/>
      <c r="C350" s="26" t="s">
        <v>322</v>
      </c>
      <c r="D350" s="27"/>
      <c r="E350" s="17"/>
      <c r="F350" s="33">
        <f>Source!AM322</f>
        <v>9.8699999999999992</v>
      </c>
      <c r="G350" s="28" t="str">
        <f>Source!DE322</f>
        <v/>
      </c>
      <c r="H350" s="17">
        <f>Source!AV322</f>
        <v>1</v>
      </c>
      <c r="I350" s="33">
        <f>(ROUND((ROUND(((Source!ET322)*Source!AV322*Source!I322),2)),2)+ROUND((ROUND(((Source!AE322-(Source!EU322))*Source!AV322*Source!I322),2)),2))</f>
        <v>0.08</v>
      </c>
      <c r="J350" s="17">
        <f>IF(Source!BB322&lt;&gt; 0, Source!BB322, 1)</f>
        <v>14.65</v>
      </c>
      <c r="K350" s="33">
        <f>Source!Q322</f>
        <v>1.17</v>
      </c>
    </row>
    <row r="351" spans="1:28" ht="14.25" x14ac:dyDescent="0.2">
      <c r="A351" s="26"/>
      <c r="B351" s="26"/>
      <c r="C351" s="26" t="s">
        <v>323</v>
      </c>
      <c r="D351" s="27"/>
      <c r="E351" s="17"/>
      <c r="F351" s="33">
        <f>Source!AN322</f>
        <v>3.55</v>
      </c>
      <c r="G351" s="28" t="str">
        <f>Source!DF322</f>
        <v/>
      </c>
      <c r="H351" s="17">
        <f>Source!AV322</f>
        <v>1</v>
      </c>
      <c r="I351" s="41">
        <f>ROUND((ROUND((Source!AE322*Source!AV322*Source!I322),2)),2)</f>
        <v>0.03</v>
      </c>
      <c r="J351" s="17">
        <f>IF(Source!BS322&lt;&gt; 0, Source!BS322, 1)</f>
        <v>26.39</v>
      </c>
      <c r="K351" s="41">
        <f>Source!R322</f>
        <v>0.79</v>
      </c>
      <c r="W351">
        <f>I351</f>
        <v>0.03</v>
      </c>
    </row>
    <row r="352" spans="1:28" ht="14.25" x14ac:dyDescent="0.2">
      <c r="A352" s="26"/>
      <c r="B352" s="26"/>
      <c r="C352" s="26" t="s">
        <v>324</v>
      </c>
      <c r="D352" s="27"/>
      <c r="E352" s="17"/>
      <c r="F352" s="33">
        <f>Source!AL322</f>
        <v>195.25</v>
      </c>
      <c r="G352" s="28" t="str">
        <f>Source!DD322</f>
        <v/>
      </c>
      <c r="H352" s="17">
        <f>Source!AW322</f>
        <v>1</v>
      </c>
      <c r="I352" s="33">
        <f>ROUND((ROUND((Source!AC322*Source!AW322*Source!I322),2)),2)</f>
        <v>1.62</v>
      </c>
      <c r="J352" s="17">
        <f>IF(Source!BC322&lt;&gt; 0, Source!BC322, 1)</f>
        <v>8.3000000000000007</v>
      </c>
      <c r="K352" s="33">
        <f>Source!P322</f>
        <v>13.45</v>
      </c>
    </row>
    <row r="353" spans="1:28" ht="28.5" x14ac:dyDescent="0.2">
      <c r="A353" s="26" t="s">
        <v>118</v>
      </c>
      <c r="B353" s="26" t="str">
        <f>Source!F323</f>
        <v>9999990001</v>
      </c>
      <c r="C353" s="26" t="s">
        <v>29</v>
      </c>
      <c r="D353" s="27" t="str">
        <f>Source!H323</f>
        <v>т</v>
      </c>
      <c r="E353" s="17">
        <f>Source!I323</f>
        <v>-2.49E-3</v>
      </c>
      <c r="F353" s="33">
        <f>Source!AK323</f>
        <v>0</v>
      </c>
      <c r="G353" s="31" t="s">
        <v>3</v>
      </c>
      <c r="H353" s="17">
        <f>Source!AW323</f>
        <v>1</v>
      </c>
      <c r="I353" s="33">
        <f>ROUND((ROUND((Source!AC323*Source!AW323*Source!I323),2)),2)+(ROUND((ROUND(((Source!ET323)*Source!AV323*Source!I323),2)),2)+ROUND((ROUND(((Source!AE323-(Source!EU323))*Source!AV323*Source!I323),2)),2))+ROUND((ROUND((Source!AF323*Source!AV323*Source!I323),2)),2)</f>
        <v>0</v>
      </c>
      <c r="J353" s="17">
        <f>IF(Source!BC323&lt;&gt; 0, Source!BC323, 1)</f>
        <v>1</v>
      </c>
      <c r="K353" s="33">
        <f>Source!O323</f>
        <v>0</v>
      </c>
      <c r="Q353">
        <f>ROUND((Source!DN323/100)*ROUND((ROUND((Source!AF323*Source!AV323*Source!I323),2)),2), 2)</f>
        <v>0</v>
      </c>
      <c r="R353">
        <f>Source!X323</f>
        <v>0</v>
      </c>
      <c r="S353">
        <f>ROUND((Source!DO323/100)*ROUND((ROUND((Source!AF323*Source!AV323*Source!I323),2)),2), 2)</f>
        <v>0</v>
      </c>
      <c r="T353">
        <f>Source!Y323</f>
        <v>0</v>
      </c>
      <c r="U353">
        <f>ROUND((175/100)*ROUND((ROUND((Source!AE323*Source!AV323*Source!I323),2)),2), 2)</f>
        <v>0</v>
      </c>
      <c r="V353">
        <f>ROUND((160/100)*ROUND(ROUND((ROUND((Source!AE323*Source!AV323*Source!I323),2)*Source!BS323),2), 2), 2)</f>
        <v>0</v>
      </c>
      <c r="X353">
        <f>IF(Source!BI323&lt;=1,I353, 0)</f>
        <v>0</v>
      </c>
      <c r="Y353">
        <f>IF(Source!BI323=2,I353, 0)</f>
        <v>0</v>
      </c>
      <c r="Z353">
        <f>IF(Source!BI323=3,I353, 0)</f>
        <v>0</v>
      </c>
      <c r="AA353">
        <f>IF(Source!BI323=4,I353, 0)</f>
        <v>0</v>
      </c>
    </row>
    <row r="354" spans="1:28" ht="14.25" x14ac:dyDescent="0.2">
      <c r="A354" s="26"/>
      <c r="B354" s="26"/>
      <c r="C354" s="26" t="s">
        <v>314</v>
      </c>
      <c r="D354" s="27" t="s">
        <v>315</v>
      </c>
      <c r="E354" s="17">
        <f>Source!DN322</f>
        <v>104</v>
      </c>
      <c r="F354" s="33"/>
      <c r="G354" s="28"/>
      <c r="H354" s="17"/>
      <c r="I354" s="33">
        <f>SUM(Q347:Q353)</f>
        <v>3.96</v>
      </c>
      <c r="J354" s="17">
        <f>Source!BZ322</f>
        <v>87</v>
      </c>
      <c r="K354" s="33">
        <f>SUM(R347:R353)</f>
        <v>87.48</v>
      </c>
    </row>
    <row r="355" spans="1:28" ht="14.25" x14ac:dyDescent="0.2">
      <c r="A355" s="26"/>
      <c r="B355" s="26"/>
      <c r="C355" s="26" t="s">
        <v>316</v>
      </c>
      <c r="D355" s="27" t="s">
        <v>315</v>
      </c>
      <c r="E355" s="17">
        <f>Source!DO322</f>
        <v>79</v>
      </c>
      <c r="F355" s="33"/>
      <c r="G355" s="28"/>
      <c r="H355" s="17"/>
      <c r="I355" s="33">
        <f>SUM(S347:S354)</f>
        <v>3.01</v>
      </c>
      <c r="J355" s="17">
        <f>Source!CA322</f>
        <v>41</v>
      </c>
      <c r="K355" s="33">
        <f>SUM(T347:T354)</f>
        <v>41.23</v>
      </c>
    </row>
    <row r="356" spans="1:28" ht="14.25" x14ac:dyDescent="0.2">
      <c r="A356" s="26"/>
      <c r="B356" s="26"/>
      <c r="C356" s="26" t="s">
        <v>325</v>
      </c>
      <c r="D356" s="27" t="s">
        <v>315</v>
      </c>
      <c r="E356" s="17">
        <f>175</f>
        <v>175</v>
      </c>
      <c r="F356" s="33"/>
      <c r="G356" s="28"/>
      <c r="H356" s="17"/>
      <c r="I356" s="33">
        <f>SUM(U347:U355)</f>
        <v>0.05</v>
      </c>
      <c r="J356" s="17">
        <f>160</f>
        <v>160</v>
      </c>
      <c r="K356" s="33">
        <f>SUM(V347:V355)</f>
        <v>1.26</v>
      </c>
    </row>
    <row r="357" spans="1:28" ht="14.25" x14ac:dyDescent="0.2">
      <c r="A357" s="55"/>
      <c r="B357" s="55"/>
      <c r="C357" s="55" t="s">
        <v>317</v>
      </c>
      <c r="D357" s="56" t="s">
        <v>318</v>
      </c>
      <c r="E357" s="57">
        <f>Source!AQ322</f>
        <v>39.5</v>
      </c>
      <c r="F357" s="58"/>
      <c r="G357" s="59" t="str">
        <f>Source!DI322</f>
        <v/>
      </c>
      <c r="H357" s="57">
        <f>Source!AV322</f>
        <v>1</v>
      </c>
      <c r="I357" s="58">
        <f>Source!U322</f>
        <v>0.32785000000000003</v>
      </c>
      <c r="J357" s="57"/>
      <c r="K357" s="58"/>
      <c r="AB357" s="32">
        <f>I357</f>
        <v>0.32785000000000003</v>
      </c>
    </row>
    <row r="358" spans="1:28" ht="15" x14ac:dyDescent="0.25">
      <c r="A358" s="60"/>
      <c r="B358" s="60"/>
      <c r="C358" s="61" t="s">
        <v>319</v>
      </c>
      <c r="D358" s="60"/>
      <c r="E358" s="60"/>
      <c r="F358" s="60"/>
      <c r="G358" s="60"/>
      <c r="H358" s="111">
        <f>I349+I350+I352+I354+I355+I356+SUM(I353:I353)</f>
        <v>12.53</v>
      </c>
      <c r="I358" s="111"/>
      <c r="J358" s="111">
        <f>K349+K350+K352+K354+K355+K356+SUM(K353:K353)</f>
        <v>245.14</v>
      </c>
      <c r="K358" s="111"/>
      <c r="O358" s="32">
        <f>I349+I350+I352+I354+I355+I356+SUM(I353:I353)</f>
        <v>12.53</v>
      </c>
      <c r="P358" s="32">
        <f>K349+K350+K352+K354+K355+K356+SUM(K353:K353)</f>
        <v>245.14</v>
      </c>
      <c r="X358">
        <f>IF(Source!BI322&lt;=1,I349+I350+I352+I354+I355+I356-0, 0)</f>
        <v>12.53</v>
      </c>
      <c r="Y358">
        <f>IF(Source!BI322=2,I349+I350+I352+I354+I355+I356-0, 0)</f>
        <v>0</v>
      </c>
      <c r="Z358">
        <f>IF(Source!BI322=3,I349+I350+I352+I354+I355+I356-0, 0)</f>
        <v>0</v>
      </c>
      <c r="AA358">
        <f>IF(Source!BI322=4,I349+I350+I352+I354+I355+I356,0)</f>
        <v>0</v>
      </c>
    </row>
    <row r="360" spans="1:28" ht="28.5" x14ac:dyDescent="0.2">
      <c r="A360" s="26">
        <v>3</v>
      </c>
      <c r="B360" s="26" t="str">
        <f>Source!F324</f>
        <v>6.54-9-2</v>
      </c>
      <c r="C360" s="26" t="s">
        <v>120</v>
      </c>
      <c r="D360" s="27" t="str">
        <f>Source!H324</f>
        <v>1 м3</v>
      </c>
      <c r="E360" s="17">
        <f>Source!I324</f>
        <v>1</v>
      </c>
      <c r="F360" s="33"/>
      <c r="G360" s="28"/>
      <c r="H360" s="17"/>
      <c r="I360" s="33"/>
      <c r="J360" s="17"/>
      <c r="K360" s="33"/>
      <c r="Q360">
        <f>ROUND((Source!DN324/100)*ROUND((ROUND((Source!AF324*Source!AV324*Source!I324),2)),2), 2)</f>
        <v>229.89</v>
      </c>
      <c r="R360">
        <f>Source!X324</f>
        <v>4996.21</v>
      </c>
      <c r="S360">
        <f>ROUND((Source!DO324/100)*ROUND((ROUND((Source!AF324*Source!AV324*Source!I324),2)),2), 2)</f>
        <v>189.32</v>
      </c>
      <c r="T360">
        <f>Source!Y324</f>
        <v>2926.35</v>
      </c>
      <c r="U360">
        <f>ROUND((175/100)*ROUND((ROUND((Source!AE324*Source!AV324*Source!I324),2)),2), 2)</f>
        <v>8.16</v>
      </c>
      <c r="V360">
        <f>ROUND((160/100)*ROUND(ROUND((ROUND((Source!AE324*Source!AV324*Source!I324),2)*Source!BS324),2), 2), 2)</f>
        <v>196.77</v>
      </c>
    </row>
    <row r="361" spans="1:28" ht="14.25" x14ac:dyDescent="0.2">
      <c r="A361" s="26"/>
      <c r="B361" s="26"/>
      <c r="C361" s="26" t="s">
        <v>313</v>
      </c>
      <c r="D361" s="27"/>
      <c r="E361" s="17"/>
      <c r="F361" s="33">
        <f>Source!AO324</f>
        <v>270.45999999999998</v>
      </c>
      <c r="G361" s="28" t="str">
        <f>Source!DG324</f>
        <v/>
      </c>
      <c r="H361" s="17">
        <f>Source!AV324</f>
        <v>1</v>
      </c>
      <c r="I361" s="33">
        <f>ROUND((ROUND((Source!AF324*Source!AV324*Source!I324),2)),2)</f>
        <v>270.45999999999998</v>
      </c>
      <c r="J361" s="17">
        <f>IF(Source!BA324&lt;&gt; 0, Source!BA324, 1)</f>
        <v>26.39</v>
      </c>
      <c r="K361" s="33">
        <f>Source!S324</f>
        <v>7137.44</v>
      </c>
      <c r="W361">
        <f>I361</f>
        <v>270.45999999999998</v>
      </c>
    </row>
    <row r="362" spans="1:28" ht="14.25" x14ac:dyDescent="0.2">
      <c r="A362" s="26"/>
      <c r="B362" s="26"/>
      <c r="C362" s="26" t="s">
        <v>322</v>
      </c>
      <c r="D362" s="27"/>
      <c r="E362" s="17"/>
      <c r="F362" s="33">
        <f>Source!AM324</f>
        <v>18.57</v>
      </c>
      <c r="G362" s="28" t="str">
        <f>Source!DE324</f>
        <v/>
      </c>
      <c r="H362" s="17">
        <f>Source!AV324</f>
        <v>1</v>
      </c>
      <c r="I362" s="33">
        <f>(ROUND((ROUND(((Source!ET324)*Source!AV324*Source!I324),2)),2)+ROUND((ROUND(((Source!AE324-(Source!EU324))*Source!AV324*Source!I324),2)),2))</f>
        <v>18.57</v>
      </c>
      <c r="J362" s="17">
        <f>IF(Source!BB324&lt;&gt; 0, Source!BB324, 1)</f>
        <v>11.89</v>
      </c>
      <c r="K362" s="33">
        <f>Source!Q324</f>
        <v>220.8</v>
      </c>
    </row>
    <row r="363" spans="1:28" ht="14.25" x14ac:dyDescent="0.2">
      <c r="A363" s="26"/>
      <c r="B363" s="26"/>
      <c r="C363" s="26" t="s">
        <v>323</v>
      </c>
      <c r="D363" s="27"/>
      <c r="E363" s="17"/>
      <c r="F363" s="33">
        <f>Source!AN324</f>
        <v>4.66</v>
      </c>
      <c r="G363" s="28" t="str">
        <f>Source!DF324</f>
        <v/>
      </c>
      <c r="H363" s="17">
        <f>Source!AV324</f>
        <v>1</v>
      </c>
      <c r="I363" s="41">
        <f>ROUND((ROUND((Source!AE324*Source!AV324*Source!I324),2)),2)</f>
        <v>4.66</v>
      </c>
      <c r="J363" s="17">
        <f>IF(Source!BS324&lt;&gt; 0, Source!BS324, 1)</f>
        <v>26.39</v>
      </c>
      <c r="K363" s="41">
        <f>Source!R324</f>
        <v>122.98</v>
      </c>
      <c r="W363">
        <f>I363</f>
        <v>4.66</v>
      </c>
    </row>
    <row r="364" spans="1:28" ht="14.25" x14ac:dyDescent="0.2">
      <c r="A364" s="26"/>
      <c r="B364" s="26"/>
      <c r="C364" s="26" t="s">
        <v>324</v>
      </c>
      <c r="D364" s="27"/>
      <c r="E364" s="17"/>
      <c r="F364" s="33">
        <f>Source!AL324</f>
        <v>558.79</v>
      </c>
      <c r="G364" s="28" t="str">
        <f>Source!DD324</f>
        <v/>
      </c>
      <c r="H364" s="17">
        <f>Source!AW324</f>
        <v>1</v>
      </c>
      <c r="I364" s="33">
        <f>ROUND((ROUND((Source!AC324*Source!AW324*Source!I324),2)),2)</f>
        <v>558.79</v>
      </c>
      <c r="J364" s="17">
        <f>IF(Source!BC324&lt;&gt; 0, Source!BC324, 1)</f>
        <v>9.44</v>
      </c>
      <c r="K364" s="33">
        <f>Source!P324</f>
        <v>5274.98</v>
      </c>
    </row>
    <row r="365" spans="1:28" ht="14.25" x14ac:dyDescent="0.2">
      <c r="A365" s="26" t="s">
        <v>44</v>
      </c>
      <c r="B365" s="26" t="str">
        <f>Source!F325</f>
        <v>1.3-2-6</v>
      </c>
      <c r="C365" s="26" t="s">
        <v>127</v>
      </c>
      <c r="D365" s="27" t="str">
        <f>Source!H325</f>
        <v>м3</v>
      </c>
      <c r="E365" s="17">
        <f>Source!I325</f>
        <v>1.02</v>
      </c>
      <c r="F365" s="33">
        <f>Source!AK325</f>
        <v>478.96</v>
      </c>
      <c r="G365" s="31" t="s">
        <v>3</v>
      </c>
      <c r="H365" s="17">
        <f>Source!AW325</f>
        <v>1</v>
      </c>
      <c r="I365" s="33">
        <f>ROUND((ROUND((Source!AC325*Source!AW325*Source!I325),2)),2)+(ROUND((ROUND(((Source!ET325)*Source!AV325*Source!I325),2)),2)+ROUND((ROUND(((Source!AE325-(Source!EU325))*Source!AV325*Source!I325),2)),2))+ROUND((ROUND((Source!AF325*Source!AV325*Source!I325),2)),2)</f>
        <v>488.54</v>
      </c>
      <c r="J365" s="17">
        <f>IF(Source!BC325&lt;&gt; 0, Source!BC325, 1)</f>
        <v>7.8</v>
      </c>
      <c r="K365" s="33">
        <f>Source!O325</f>
        <v>3810.61</v>
      </c>
      <c r="Q365">
        <f>ROUND((Source!DN325/100)*ROUND((ROUND((Source!AF325*Source!AV325*Source!I325),2)),2), 2)</f>
        <v>0</v>
      </c>
      <c r="R365">
        <f>Source!X325</f>
        <v>0</v>
      </c>
      <c r="S365">
        <f>ROUND((Source!DO325/100)*ROUND((ROUND((Source!AF325*Source!AV325*Source!I325),2)),2), 2)</f>
        <v>0</v>
      </c>
      <c r="T365">
        <f>Source!Y325</f>
        <v>0</v>
      </c>
      <c r="U365">
        <f>ROUND((175/100)*ROUND((ROUND((Source!AE325*Source!AV325*Source!I325),2)),2), 2)</f>
        <v>0</v>
      </c>
      <c r="V365">
        <f>ROUND((160/100)*ROUND(ROUND((ROUND((Source!AE325*Source!AV325*Source!I325),2)*Source!BS325),2), 2), 2)</f>
        <v>0</v>
      </c>
      <c r="X365">
        <f>IF(Source!BI325&lt;=1,I365, 0)</f>
        <v>488.54</v>
      </c>
      <c r="Y365">
        <f>IF(Source!BI325=2,I365, 0)</f>
        <v>0</v>
      </c>
      <c r="Z365">
        <f>IF(Source!BI325=3,I365, 0)</f>
        <v>0</v>
      </c>
      <c r="AA365">
        <f>IF(Source!BI325=4,I365, 0)</f>
        <v>0</v>
      </c>
    </row>
    <row r="366" spans="1:28" ht="14.25" x14ac:dyDescent="0.2">
      <c r="A366" s="26"/>
      <c r="B366" s="26"/>
      <c r="C366" s="26" t="s">
        <v>314</v>
      </c>
      <c r="D366" s="27" t="s">
        <v>315</v>
      </c>
      <c r="E366" s="17">
        <f>Source!DN324</f>
        <v>85</v>
      </c>
      <c r="F366" s="33"/>
      <c r="G366" s="28"/>
      <c r="H366" s="17"/>
      <c r="I366" s="33">
        <f>SUM(Q360:Q365)</f>
        <v>229.89</v>
      </c>
      <c r="J366" s="17">
        <f>Source!BZ324</f>
        <v>70</v>
      </c>
      <c r="K366" s="33">
        <f>SUM(R360:R365)</f>
        <v>4996.21</v>
      </c>
    </row>
    <row r="367" spans="1:28" ht="14.25" x14ac:dyDescent="0.2">
      <c r="A367" s="26"/>
      <c r="B367" s="26"/>
      <c r="C367" s="26" t="s">
        <v>316</v>
      </c>
      <c r="D367" s="27" t="s">
        <v>315</v>
      </c>
      <c r="E367" s="17">
        <f>Source!DO324</f>
        <v>70</v>
      </c>
      <c r="F367" s="33"/>
      <c r="G367" s="28"/>
      <c r="H367" s="17"/>
      <c r="I367" s="33">
        <f>SUM(S360:S366)</f>
        <v>189.32</v>
      </c>
      <c r="J367" s="17">
        <f>Source!CA324</f>
        <v>41</v>
      </c>
      <c r="K367" s="33">
        <f>SUM(T360:T366)</f>
        <v>2926.35</v>
      </c>
    </row>
    <row r="368" spans="1:28" ht="14.25" x14ac:dyDescent="0.2">
      <c r="A368" s="26"/>
      <c r="B368" s="26"/>
      <c r="C368" s="26" t="s">
        <v>325</v>
      </c>
      <c r="D368" s="27" t="s">
        <v>315</v>
      </c>
      <c r="E368" s="17">
        <f>175</f>
        <v>175</v>
      </c>
      <c r="F368" s="33"/>
      <c r="G368" s="28"/>
      <c r="H368" s="17"/>
      <c r="I368" s="33">
        <f>SUM(U360:U367)</f>
        <v>8.16</v>
      </c>
      <c r="J368" s="17">
        <f>160</f>
        <v>160</v>
      </c>
      <c r="K368" s="33">
        <f>SUM(V360:V367)</f>
        <v>196.77</v>
      </c>
    </row>
    <row r="369" spans="1:28" ht="14.25" x14ac:dyDescent="0.2">
      <c r="A369" s="55"/>
      <c r="B369" s="55"/>
      <c r="C369" s="55" t="s">
        <v>317</v>
      </c>
      <c r="D369" s="56" t="s">
        <v>318</v>
      </c>
      <c r="E369" s="57">
        <f>Source!AQ324</f>
        <v>24.61</v>
      </c>
      <c r="F369" s="58"/>
      <c r="G369" s="59" t="str">
        <f>Source!DI324</f>
        <v/>
      </c>
      <c r="H369" s="57">
        <f>Source!AV324</f>
        <v>1</v>
      </c>
      <c r="I369" s="58">
        <f>Source!U324</f>
        <v>24.61</v>
      </c>
      <c r="J369" s="57"/>
      <c r="K369" s="58"/>
      <c r="AB369" s="32">
        <f>I369</f>
        <v>24.61</v>
      </c>
    </row>
    <row r="370" spans="1:28" ht="15" x14ac:dyDescent="0.25">
      <c r="A370" s="60"/>
      <c r="B370" s="60"/>
      <c r="C370" s="61" t="s">
        <v>319</v>
      </c>
      <c r="D370" s="60"/>
      <c r="E370" s="60"/>
      <c r="F370" s="60"/>
      <c r="G370" s="60"/>
      <c r="H370" s="111">
        <f>I361+I362+I364+I366+I367+I368+SUM(I365:I365)</f>
        <v>1763.73</v>
      </c>
      <c r="I370" s="111"/>
      <c r="J370" s="111">
        <f>K361+K362+K364+K366+K367+K368+SUM(K365:K365)</f>
        <v>24563.16</v>
      </c>
      <c r="K370" s="111"/>
      <c r="O370" s="32">
        <f>I361+I362+I364+I366+I367+I368+SUM(I365:I365)</f>
        <v>1763.73</v>
      </c>
      <c r="P370" s="32">
        <f>K361+K362+K364+K366+K367+K368+SUM(K365:K365)</f>
        <v>24563.16</v>
      </c>
      <c r="X370">
        <f>IF(Source!BI324&lt;=1,I361+I362+I364+I366+I367+I368-0, 0)</f>
        <v>1275.19</v>
      </c>
      <c r="Y370">
        <f>IF(Source!BI324=2,I361+I362+I364+I366+I367+I368-0, 0)</f>
        <v>0</v>
      </c>
      <c r="Z370">
        <f>IF(Source!BI324=3,I361+I362+I364+I366+I367+I368-0, 0)</f>
        <v>0</v>
      </c>
      <c r="AA370">
        <f>IF(Source!BI324=4,I361+I362+I364+I366+I367+I368,0)</f>
        <v>0</v>
      </c>
    </row>
    <row r="372" spans="1:28" ht="28.5" x14ac:dyDescent="0.2">
      <c r="A372" s="26">
        <v>4</v>
      </c>
      <c r="B372" s="26" t="str">
        <f>Source!F326</f>
        <v>6.58-2-1</v>
      </c>
      <c r="C372" s="26" t="s">
        <v>40</v>
      </c>
      <c r="D372" s="27" t="str">
        <f>Source!H326</f>
        <v>100 м2</v>
      </c>
      <c r="E372" s="17">
        <f>Source!I326</f>
        <v>5.3262999999999998</v>
      </c>
      <c r="F372" s="33"/>
      <c r="G372" s="28"/>
      <c r="H372" s="17"/>
      <c r="I372" s="33"/>
      <c r="J372" s="17"/>
      <c r="K372" s="33"/>
      <c r="Q372">
        <f>ROUND((Source!DN326/100)*ROUND((ROUND((Source!AF326*Source!AV326*Source!I326),2)),2), 2)</f>
        <v>815.3</v>
      </c>
      <c r="R372">
        <f>Source!X326</f>
        <v>18826.39</v>
      </c>
      <c r="S372">
        <f>ROUND((Source!DO326/100)*ROUND((ROUND((Source!AF326*Source!AV326*Source!I326),2)),2), 2)</f>
        <v>560.52</v>
      </c>
      <c r="T372">
        <f>Source!Y326</f>
        <v>11026.88</v>
      </c>
      <c r="U372">
        <f>ROUND((175/100)*ROUND((ROUND((Source!AE326*Source!AV326*Source!I326),2)),2), 2)</f>
        <v>0</v>
      </c>
      <c r="V372">
        <f>ROUND((160/100)*ROUND(ROUND((ROUND((Source!AE326*Source!AV326*Source!I326),2)*Source!BS326),2), 2), 2)</f>
        <v>0</v>
      </c>
    </row>
    <row r="373" spans="1:28" x14ac:dyDescent="0.2">
      <c r="C373" s="30" t="str">
        <f>"Объем: "&amp;Source!I326&amp;"=532,63/"&amp;"100"</f>
        <v>Объем: 5,3263=532,63/100</v>
      </c>
    </row>
    <row r="374" spans="1:28" ht="14.25" x14ac:dyDescent="0.2">
      <c r="A374" s="26"/>
      <c r="B374" s="26"/>
      <c r="C374" s="26" t="s">
        <v>313</v>
      </c>
      <c r="D374" s="27"/>
      <c r="E374" s="17"/>
      <c r="F374" s="33">
        <f>Source!AO326</f>
        <v>191.34</v>
      </c>
      <c r="G374" s="28" t="str">
        <f>Source!DG326</f>
        <v/>
      </c>
      <c r="H374" s="17">
        <f>Source!AV326</f>
        <v>1</v>
      </c>
      <c r="I374" s="33">
        <f>ROUND((ROUND((Source!AF326*Source!AV326*Source!I326),2)),2)</f>
        <v>1019.13</v>
      </c>
      <c r="J374" s="17">
        <f>IF(Source!BA326&lt;&gt; 0, Source!BA326, 1)</f>
        <v>26.39</v>
      </c>
      <c r="K374" s="33">
        <f>Source!S326</f>
        <v>26894.84</v>
      </c>
      <c r="W374">
        <f>I374</f>
        <v>1019.13</v>
      </c>
    </row>
    <row r="375" spans="1:28" ht="28.5" x14ac:dyDescent="0.2">
      <c r="A375" s="26" t="s">
        <v>130</v>
      </c>
      <c r="B375" s="26" t="str">
        <f>Source!F327</f>
        <v>9999990001</v>
      </c>
      <c r="C375" s="26" t="s">
        <v>29</v>
      </c>
      <c r="D375" s="27" t="str">
        <f>Source!H327</f>
        <v>т</v>
      </c>
      <c r="E375" s="17">
        <f>Source!I327</f>
        <v>-5.4328259999999995</v>
      </c>
      <c r="F375" s="33">
        <f>Source!AK327</f>
        <v>0</v>
      </c>
      <c r="G375" s="31" t="s">
        <v>3</v>
      </c>
      <c r="H375" s="17">
        <f>Source!AW327</f>
        <v>1</v>
      </c>
      <c r="I375" s="33">
        <f>ROUND((ROUND((Source!AC327*Source!AW327*Source!I327),2)),2)+(ROUND((ROUND(((Source!ET327)*Source!AV327*Source!I327),2)),2)+ROUND((ROUND(((Source!AE327-(Source!EU327))*Source!AV327*Source!I327),2)),2))+ROUND((ROUND((Source!AF327*Source!AV327*Source!I327),2)),2)</f>
        <v>0</v>
      </c>
      <c r="J375" s="17">
        <f>IF(Source!BC327&lt;&gt; 0, Source!BC327, 1)</f>
        <v>1</v>
      </c>
      <c r="K375" s="33">
        <f>Source!O327</f>
        <v>0</v>
      </c>
      <c r="Q375">
        <f>ROUND((Source!DN327/100)*ROUND((ROUND((Source!AF327*Source!AV327*Source!I327),2)),2), 2)</f>
        <v>0</v>
      </c>
      <c r="R375">
        <f>Source!X327</f>
        <v>0</v>
      </c>
      <c r="S375">
        <f>ROUND((Source!DO327/100)*ROUND((ROUND((Source!AF327*Source!AV327*Source!I327),2)),2), 2)</f>
        <v>0</v>
      </c>
      <c r="T375">
        <f>Source!Y327</f>
        <v>0</v>
      </c>
      <c r="U375">
        <f>ROUND((175/100)*ROUND((ROUND((Source!AE327*Source!AV327*Source!I327),2)),2), 2)</f>
        <v>0</v>
      </c>
      <c r="V375">
        <f>ROUND((160/100)*ROUND(ROUND((ROUND((Source!AE327*Source!AV327*Source!I327),2)*Source!BS327),2), 2), 2)</f>
        <v>0</v>
      </c>
      <c r="X375">
        <f>IF(Source!BI327&lt;=1,I375, 0)</f>
        <v>0</v>
      </c>
      <c r="Y375">
        <f>IF(Source!BI327=2,I375, 0)</f>
        <v>0</v>
      </c>
      <c r="Z375">
        <f>IF(Source!BI327=3,I375, 0)</f>
        <v>0</v>
      </c>
      <c r="AA375">
        <f>IF(Source!BI327=4,I375, 0)</f>
        <v>0</v>
      </c>
    </row>
    <row r="376" spans="1:28" ht="14.25" x14ac:dyDescent="0.2">
      <c r="A376" s="26"/>
      <c r="B376" s="26"/>
      <c r="C376" s="26" t="s">
        <v>314</v>
      </c>
      <c r="D376" s="27" t="s">
        <v>315</v>
      </c>
      <c r="E376" s="17">
        <f>Source!DN326</f>
        <v>80</v>
      </c>
      <c r="F376" s="33"/>
      <c r="G376" s="28"/>
      <c r="H376" s="17"/>
      <c r="I376" s="33">
        <f>SUM(Q372:Q375)</f>
        <v>815.3</v>
      </c>
      <c r="J376" s="17">
        <f>Source!BZ326</f>
        <v>70</v>
      </c>
      <c r="K376" s="33">
        <f>SUM(R372:R375)</f>
        <v>18826.39</v>
      </c>
    </row>
    <row r="377" spans="1:28" ht="14.25" x14ac:dyDescent="0.2">
      <c r="A377" s="26"/>
      <c r="B377" s="26"/>
      <c r="C377" s="26" t="s">
        <v>316</v>
      </c>
      <c r="D377" s="27" t="s">
        <v>315</v>
      </c>
      <c r="E377" s="17">
        <f>Source!DO326</f>
        <v>55</v>
      </c>
      <c r="F377" s="33"/>
      <c r="G377" s="28"/>
      <c r="H377" s="17"/>
      <c r="I377" s="33">
        <f>SUM(S372:S376)</f>
        <v>560.52</v>
      </c>
      <c r="J377" s="17">
        <f>Source!CA326</f>
        <v>41</v>
      </c>
      <c r="K377" s="33">
        <f>SUM(T372:T376)</f>
        <v>11026.88</v>
      </c>
    </row>
    <row r="378" spans="1:28" ht="14.25" x14ac:dyDescent="0.2">
      <c r="A378" s="55"/>
      <c r="B378" s="55"/>
      <c r="C378" s="55" t="s">
        <v>317</v>
      </c>
      <c r="D378" s="56" t="s">
        <v>318</v>
      </c>
      <c r="E378" s="57">
        <f>Source!AQ326</f>
        <v>17.41</v>
      </c>
      <c r="F378" s="58"/>
      <c r="G378" s="59" t="str">
        <f>Source!DI326</f>
        <v/>
      </c>
      <c r="H378" s="57">
        <f>Source!AV326</f>
        <v>1</v>
      </c>
      <c r="I378" s="58">
        <f>Source!U326</f>
        <v>92.730882999999992</v>
      </c>
      <c r="J378" s="57"/>
      <c r="K378" s="58"/>
      <c r="AB378" s="32">
        <f>I378</f>
        <v>92.730882999999992</v>
      </c>
    </row>
    <row r="379" spans="1:28" ht="15" x14ac:dyDescent="0.25">
      <c r="A379" s="60"/>
      <c r="B379" s="60"/>
      <c r="C379" s="61" t="s">
        <v>319</v>
      </c>
      <c r="D379" s="60"/>
      <c r="E379" s="60"/>
      <c r="F379" s="60"/>
      <c r="G379" s="60"/>
      <c r="H379" s="111">
        <f>I374+I376+I377+SUM(I375:I375)</f>
        <v>2394.9499999999998</v>
      </c>
      <c r="I379" s="111"/>
      <c r="J379" s="111">
        <f>K374+K376+K377+SUM(K375:K375)</f>
        <v>56748.109999999993</v>
      </c>
      <c r="K379" s="111"/>
      <c r="O379" s="32">
        <f>I374+I376+I377+SUM(I375:I375)</f>
        <v>2394.9499999999998</v>
      </c>
      <c r="P379" s="32">
        <f>K374+K376+K377+SUM(K375:K375)</f>
        <v>56748.109999999993</v>
      </c>
      <c r="X379">
        <f>IF(Source!BI326&lt;=1,I374+I376+I377-0, 0)</f>
        <v>2394.9499999999998</v>
      </c>
      <c r="Y379">
        <f>IF(Source!BI326=2,I374+I376+I377-0, 0)</f>
        <v>0</v>
      </c>
      <c r="Z379">
        <f>IF(Source!BI326=3,I374+I376+I377-0, 0)</f>
        <v>0</v>
      </c>
      <c r="AA379">
        <f>IF(Source!BI326=4,I374+I376+I377,0)</f>
        <v>0</v>
      </c>
    </row>
    <row r="381" spans="1:28" ht="57" x14ac:dyDescent="0.2">
      <c r="A381" s="26">
        <v>5</v>
      </c>
      <c r="B381" s="26" t="str">
        <f>Source!F328</f>
        <v>3.12-3-4</v>
      </c>
      <c r="C381" s="26" t="s">
        <v>132</v>
      </c>
      <c r="D381" s="27" t="str">
        <f>Source!H328</f>
        <v>100 м2</v>
      </c>
      <c r="E381" s="17">
        <f>Source!I328</f>
        <v>5.3262999999999998</v>
      </c>
      <c r="F381" s="33"/>
      <c r="G381" s="28"/>
      <c r="H381" s="17"/>
      <c r="I381" s="33"/>
      <c r="J381" s="17"/>
      <c r="K381" s="33"/>
      <c r="Q381">
        <f>ROUND((Source!DN328/100)*ROUND((ROUND((Source!AF328*Source!AV328*Source!I328),2)),2), 2)</f>
        <v>4389.1000000000004</v>
      </c>
      <c r="R381">
        <f>Source!X328</f>
        <v>96894.9</v>
      </c>
      <c r="S381">
        <f>ROUND((Source!DO328/100)*ROUND((ROUND((Source!AF328*Source!AV328*Source!I328),2)),2), 2)</f>
        <v>3334.03</v>
      </c>
      <c r="T381">
        <f>Source!Y328</f>
        <v>45663.11</v>
      </c>
      <c r="U381">
        <f>ROUND((175/100)*ROUND((ROUND((Source!AE328*Source!AV328*Source!I328),2)),2), 2)</f>
        <v>828.07</v>
      </c>
      <c r="V381">
        <f>ROUND((160/100)*ROUND(ROUND((ROUND((Source!AE328*Source!AV328*Source!I328),2)*Source!BS328),2), 2), 2)</f>
        <v>19979.55</v>
      </c>
    </row>
    <row r="382" spans="1:28" ht="14.25" x14ac:dyDescent="0.2">
      <c r="A382" s="26"/>
      <c r="B382" s="26"/>
      <c r="C382" s="26" t="s">
        <v>313</v>
      </c>
      <c r="D382" s="27"/>
      <c r="E382" s="17"/>
      <c r="F382" s="33">
        <f>Source!AO328</f>
        <v>689</v>
      </c>
      <c r="G382" s="28" t="str">
        <f>Source!DG328</f>
        <v>)*1,15</v>
      </c>
      <c r="H382" s="17">
        <f>Source!AV328</f>
        <v>1</v>
      </c>
      <c r="I382" s="33">
        <f>ROUND((ROUND((Source!AF328*Source!AV328*Source!I328),2)),2)</f>
        <v>4220.29</v>
      </c>
      <c r="J382" s="17">
        <f>IF(Source!BA328&lt;&gt; 0, Source!BA328, 1)</f>
        <v>26.39</v>
      </c>
      <c r="K382" s="33">
        <f>Source!S328</f>
        <v>111373.45</v>
      </c>
      <c r="W382">
        <f>I382</f>
        <v>4220.29</v>
      </c>
    </row>
    <row r="383" spans="1:28" ht="14.25" x14ac:dyDescent="0.2">
      <c r="A383" s="26"/>
      <c r="B383" s="26"/>
      <c r="C383" s="26" t="s">
        <v>322</v>
      </c>
      <c r="D383" s="27"/>
      <c r="E383" s="17"/>
      <c r="F383" s="33">
        <f>Source!AM328</f>
        <v>267.17</v>
      </c>
      <c r="G383" s="28" t="str">
        <f>Source!DE328</f>
        <v>)*1,25</v>
      </c>
      <c r="H383" s="17">
        <f>Source!AV328</f>
        <v>1</v>
      </c>
      <c r="I383" s="33">
        <f>(ROUND((ROUND((((Source!ET328*1.25))*Source!AV328*Source!I328),2)),2)+ROUND((ROUND(((Source!AE328-((Source!EU328*1.25)))*Source!AV328*Source!I328),2)),2))</f>
        <v>1778.78</v>
      </c>
      <c r="J383" s="17">
        <f>IF(Source!BB328&lt;&gt; 0, Source!BB328, 1)</f>
        <v>12.18</v>
      </c>
      <c r="K383" s="33">
        <f>Source!Q328</f>
        <v>21665.54</v>
      </c>
    </row>
    <row r="384" spans="1:28" ht="14.25" x14ac:dyDescent="0.2">
      <c r="A384" s="26"/>
      <c r="B384" s="26"/>
      <c r="C384" s="26" t="s">
        <v>323</v>
      </c>
      <c r="D384" s="27"/>
      <c r="E384" s="17"/>
      <c r="F384" s="33">
        <f>Source!AN328</f>
        <v>71.069999999999993</v>
      </c>
      <c r="G384" s="28" t="str">
        <f>Source!DF328</f>
        <v>)*1,25</v>
      </c>
      <c r="H384" s="17">
        <f>Source!AV328</f>
        <v>1</v>
      </c>
      <c r="I384" s="41">
        <f>ROUND((ROUND((Source!AE328*Source!AV328*Source!I328),2)),2)</f>
        <v>473.18</v>
      </c>
      <c r="J384" s="17">
        <f>IF(Source!BS328&lt;&gt; 0, Source!BS328, 1)</f>
        <v>26.39</v>
      </c>
      <c r="K384" s="41">
        <f>Source!R328</f>
        <v>12487.22</v>
      </c>
      <c r="W384">
        <f>I384</f>
        <v>473.18</v>
      </c>
    </row>
    <row r="385" spans="1:28" ht="14.25" x14ac:dyDescent="0.2">
      <c r="A385" s="26"/>
      <c r="B385" s="26"/>
      <c r="C385" s="26" t="s">
        <v>324</v>
      </c>
      <c r="D385" s="27"/>
      <c r="E385" s="17"/>
      <c r="F385" s="33">
        <f>Source!AL328</f>
        <v>705.14</v>
      </c>
      <c r="G385" s="28" t="str">
        <f>Source!DD328</f>
        <v/>
      </c>
      <c r="H385" s="17">
        <f>Source!AW328</f>
        <v>1</v>
      </c>
      <c r="I385" s="33">
        <f>ROUND((ROUND((Source!AC328*Source!AW328*Source!I328),2)),2)</f>
        <v>3755.79</v>
      </c>
      <c r="J385" s="17">
        <f>IF(Source!BC328&lt;&gt; 0, Source!BC328, 1)</f>
        <v>3.7</v>
      </c>
      <c r="K385" s="33">
        <f>Source!P328</f>
        <v>13896.42</v>
      </c>
    </row>
    <row r="386" spans="1:28" ht="199.5" x14ac:dyDescent="0.2">
      <c r="A386" s="26" t="s">
        <v>141</v>
      </c>
      <c r="B386" s="26" t="str">
        <f>Source!F329</f>
        <v>1.1-1-1312</v>
      </c>
      <c r="C386" s="26" t="s">
        <v>282</v>
      </c>
      <c r="D386" s="27" t="str">
        <f>Source!H329</f>
        <v>м2</v>
      </c>
      <c r="E386" s="17">
        <f>Source!I329</f>
        <v>719.05050000000017</v>
      </c>
      <c r="F386" s="33">
        <f>Source!AK329</f>
        <v>25.09</v>
      </c>
      <c r="G386" s="31" t="s">
        <v>3</v>
      </c>
      <c r="H386" s="17">
        <f>Source!AW329</f>
        <v>1</v>
      </c>
      <c r="I386" s="33">
        <f>ROUND((ROUND((Source!AC329*Source!AW329*Source!I329),2)),2)+(ROUND((ROUND(((Source!ET329)*Source!AV329*Source!I329),2)),2)+ROUND((ROUND(((Source!AE329-(Source!EU329))*Source!AV329*Source!I329),2)),2))+ROUND((ROUND((Source!AF329*Source!AV329*Source!I329),2)),2)</f>
        <v>18040.98</v>
      </c>
      <c r="J386" s="17">
        <f>IF(Source!BC329&lt;&gt; 0, Source!BC329, 1)</f>
        <v>10.5</v>
      </c>
      <c r="K386" s="33">
        <f>Source!O329</f>
        <v>189430.29</v>
      </c>
      <c r="Q386">
        <f>ROUND((Source!DN329/100)*ROUND((ROUND((Source!AF329*Source!AV329*Source!I329),2)),2), 2)</f>
        <v>0</v>
      </c>
      <c r="R386">
        <f>Source!X329</f>
        <v>0</v>
      </c>
      <c r="S386">
        <f>ROUND((Source!DO329/100)*ROUND((ROUND((Source!AF329*Source!AV329*Source!I329),2)),2), 2)</f>
        <v>0</v>
      </c>
      <c r="T386">
        <f>Source!Y329</f>
        <v>0</v>
      </c>
      <c r="U386">
        <f>ROUND((175/100)*ROUND((ROUND((Source!AE329*Source!AV329*Source!I329),2)),2), 2)</f>
        <v>0</v>
      </c>
      <c r="V386">
        <f>ROUND((160/100)*ROUND(ROUND((ROUND((Source!AE329*Source!AV329*Source!I329),2)*Source!BS329),2), 2), 2)</f>
        <v>0</v>
      </c>
      <c r="X386">
        <f>IF(Source!BI329&lt;=1,I386, 0)</f>
        <v>18040.98</v>
      </c>
      <c r="Y386">
        <f>IF(Source!BI329=2,I386, 0)</f>
        <v>0</v>
      </c>
      <c r="Z386">
        <f>IF(Source!BI329=3,I386, 0)</f>
        <v>0</v>
      </c>
      <c r="AA386">
        <f>IF(Source!BI329=4,I386, 0)</f>
        <v>0</v>
      </c>
    </row>
    <row r="387" spans="1:28" ht="228" x14ac:dyDescent="0.2">
      <c r="A387" s="26" t="s">
        <v>145</v>
      </c>
      <c r="B387" s="26" t="str">
        <f>Source!F330</f>
        <v>1.1-1-1313</v>
      </c>
      <c r="C387" s="26" t="s">
        <v>283</v>
      </c>
      <c r="D387" s="27" t="str">
        <f>Source!H330</f>
        <v>м2</v>
      </c>
      <c r="E387" s="17">
        <f>Source!I330</f>
        <v>704.66949</v>
      </c>
      <c r="F387" s="33">
        <f>Source!AK330</f>
        <v>23.06</v>
      </c>
      <c r="G387" s="31" t="s">
        <v>3</v>
      </c>
      <c r="H387" s="17">
        <f>Source!AW330</f>
        <v>1</v>
      </c>
      <c r="I387" s="33">
        <f>ROUND((ROUND((Source!AC330*Source!AW330*Source!I330),2)),2)+(ROUND((ROUND(((Source!ET330)*Source!AV330*Source!I330),2)),2)+ROUND((ROUND(((Source!AE330-(Source!EU330))*Source!AV330*Source!I330),2)),2))+ROUND((ROUND((Source!AF330*Source!AV330*Source!I330),2)),2)</f>
        <v>16249.68</v>
      </c>
      <c r="J387" s="17">
        <f>IF(Source!BC330&lt;&gt; 0, Source!BC330, 1)</f>
        <v>10.74</v>
      </c>
      <c r="K387" s="33">
        <f>Source!O330</f>
        <v>174521.56</v>
      </c>
      <c r="Q387">
        <f>ROUND((Source!DN330/100)*ROUND((ROUND((Source!AF330*Source!AV330*Source!I330),2)),2), 2)</f>
        <v>0</v>
      </c>
      <c r="R387">
        <f>Source!X330</f>
        <v>0</v>
      </c>
      <c r="S387">
        <f>ROUND((Source!DO330/100)*ROUND((ROUND((Source!AF330*Source!AV330*Source!I330),2)),2), 2)</f>
        <v>0</v>
      </c>
      <c r="T387">
        <f>Source!Y330</f>
        <v>0</v>
      </c>
      <c r="U387">
        <f>ROUND((175/100)*ROUND((ROUND((Source!AE330*Source!AV330*Source!I330),2)),2), 2)</f>
        <v>0</v>
      </c>
      <c r="V387">
        <f>ROUND((160/100)*ROUND(ROUND((ROUND((Source!AE330*Source!AV330*Source!I330),2)*Source!BS330),2), 2), 2)</f>
        <v>0</v>
      </c>
      <c r="X387">
        <f>IF(Source!BI330&lt;=1,I387, 0)</f>
        <v>16249.68</v>
      </c>
      <c r="Y387">
        <f>IF(Source!BI330=2,I387, 0)</f>
        <v>0</v>
      </c>
      <c r="Z387">
        <f>IF(Source!BI330=3,I387, 0)</f>
        <v>0</v>
      </c>
      <c r="AA387">
        <f>IF(Source!BI330=4,I387, 0)</f>
        <v>0</v>
      </c>
    </row>
    <row r="388" spans="1:28" ht="14.25" x14ac:dyDescent="0.2">
      <c r="A388" s="26"/>
      <c r="B388" s="26"/>
      <c r="C388" s="26" t="s">
        <v>314</v>
      </c>
      <c r="D388" s="27" t="s">
        <v>315</v>
      </c>
      <c r="E388" s="17">
        <f>Source!DN328</f>
        <v>104</v>
      </c>
      <c r="F388" s="33"/>
      <c r="G388" s="28"/>
      <c r="H388" s="17"/>
      <c r="I388" s="33">
        <f>SUM(Q381:Q387)</f>
        <v>4389.1000000000004</v>
      </c>
      <c r="J388" s="17">
        <f>Source!BZ328</f>
        <v>87</v>
      </c>
      <c r="K388" s="33">
        <f>SUM(R381:R387)</f>
        <v>96894.9</v>
      </c>
    </row>
    <row r="389" spans="1:28" ht="14.25" x14ac:dyDescent="0.2">
      <c r="A389" s="26"/>
      <c r="B389" s="26"/>
      <c r="C389" s="26" t="s">
        <v>316</v>
      </c>
      <c r="D389" s="27" t="s">
        <v>315</v>
      </c>
      <c r="E389" s="17">
        <f>Source!DO328</f>
        <v>79</v>
      </c>
      <c r="F389" s="33"/>
      <c r="G389" s="28"/>
      <c r="H389" s="17"/>
      <c r="I389" s="33">
        <f>SUM(S381:S388)</f>
        <v>3334.03</v>
      </c>
      <c r="J389" s="17">
        <f>Source!CA328</f>
        <v>41</v>
      </c>
      <c r="K389" s="33">
        <f>SUM(T381:T388)</f>
        <v>45663.11</v>
      </c>
    </row>
    <row r="390" spans="1:28" ht="14.25" x14ac:dyDescent="0.2">
      <c r="A390" s="26"/>
      <c r="B390" s="26"/>
      <c r="C390" s="26" t="s">
        <v>325</v>
      </c>
      <c r="D390" s="27" t="s">
        <v>315</v>
      </c>
      <c r="E390" s="17">
        <f>175</f>
        <v>175</v>
      </c>
      <c r="F390" s="33"/>
      <c r="G390" s="28"/>
      <c r="H390" s="17"/>
      <c r="I390" s="33">
        <f>SUM(U381:U389)</f>
        <v>828.07</v>
      </c>
      <c r="J390" s="17">
        <f>160</f>
        <v>160</v>
      </c>
      <c r="K390" s="33">
        <f>SUM(V381:V389)</f>
        <v>19979.55</v>
      </c>
    </row>
    <row r="391" spans="1:28" ht="14.25" x14ac:dyDescent="0.2">
      <c r="A391" s="55"/>
      <c r="B391" s="55"/>
      <c r="C391" s="55" t="s">
        <v>317</v>
      </c>
      <c r="D391" s="56" t="s">
        <v>318</v>
      </c>
      <c r="E391" s="57">
        <f>Source!AQ328</f>
        <v>53</v>
      </c>
      <c r="F391" s="58"/>
      <c r="G391" s="59" t="str">
        <f>Source!DI328</f>
        <v>)*1,15</v>
      </c>
      <c r="H391" s="57">
        <f>Source!AV328</f>
        <v>1</v>
      </c>
      <c r="I391" s="58">
        <f>Source!U328</f>
        <v>324.63798499999996</v>
      </c>
      <c r="J391" s="57"/>
      <c r="K391" s="58"/>
      <c r="AB391" s="32">
        <f>I391</f>
        <v>324.63798499999996</v>
      </c>
    </row>
    <row r="392" spans="1:28" ht="15" x14ac:dyDescent="0.25">
      <c r="A392" s="60"/>
      <c r="B392" s="60"/>
      <c r="C392" s="61" t="s">
        <v>319</v>
      </c>
      <c r="D392" s="60"/>
      <c r="E392" s="60"/>
      <c r="F392" s="60"/>
      <c r="G392" s="60"/>
      <c r="H392" s="111">
        <f>I382+I383+I385+I388+I389+I390+SUM(I386:I387)</f>
        <v>52596.72</v>
      </c>
      <c r="I392" s="111"/>
      <c r="J392" s="111">
        <f>K382+K383+K385+K388+K389+K390+SUM(K386:K387)</f>
        <v>673424.82</v>
      </c>
      <c r="K392" s="111"/>
      <c r="O392" s="32">
        <f>I382+I383+I385+I388+I389+I390+SUM(I386:I387)</f>
        <v>52596.72</v>
      </c>
      <c r="P392" s="32">
        <f>K382+K383+K385+K388+K389+K390+SUM(K386:K387)</f>
        <v>673424.82</v>
      </c>
      <c r="X392">
        <f>IF(Source!BI328&lt;=1,I382+I383+I385+I388+I389+I390-0, 0)</f>
        <v>18306.060000000001</v>
      </c>
      <c r="Y392">
        <f>IF(Source!BI328=2,I382+I383+I385+I388+I389+I390-0, 0)</f>
        <v>0</v>
      </c>
      <c r="Z392">
        <f>IF(Source!BI328=3,I382+I383+I385+I388+I389+I390-0, 0)</f>
        <v>0</v>
      </c>
      <c r="AA392">
        <f>IF(Source!BI328=4,I382+I383+I385+I388+I389+I390,0)</f>
        <v>0</v>
      </c>
    </row>
    <row r="394" spans="1:28" ht="99.75" x14ac:dyDescent="0.2">
      <c r="A394" s="26">
        <v>6</v>
      </c>
      <c r="B394" s="26" t="str">
        <f>Source!F331</f>
        <v>3.12-3-10</v>
      </c>
      <c r="C394" s="26" t="s">
        <v>150</v>
      </c>
      <c r="D394" s="27" t="str">
        <f>Source!H331</f>
        <v>100 м2</v>
      </c>
      <c r="E394" s="17">
        <f>Source!I331</f>
        <v>2.0500000000000001E-2</v>
      </c>
      <c r="F394" s="33"/>
      <c r="G394" s="28"/>
      <c r="H394" s="17"/>
      <c r="I394" s="33"/>
      <c r="J394" s="17"/>
      <c r="K394" s="33"/>
      <c r="Q394">
        <f>ROUND((Source!DN331/100)*ROUND((ROUND((Source!AF331*Source!AV331*Source!I331),2)),2), 2)</f>
        <v>24.19</v>
      </c>
      <c r="R394">
        <f>Source!X331</f>
        <v>534.03</v>
      </c>
      <c r="S394">
        <f>ROUND((Source!DO331/100)*ROUND((ROUND((Source!AF331*Source!AV331*Source!I331),2)),2), 2)</f>
        <v>18.38</v>
      </c>
      <c r="T394">
        <f>Source!Y331</f>
        <v>251.67</v>
      </c>
      <c r="U394">
        <f>ROUND((175/100)*ROUND((ROUND((Source!AE331*Source!AV331*Source!I331),2)),2), 2)</f>
        <v>0.37</v>
      </c>
      <c r="V394">
        <f>ROUND((160/100)*ROUND(ROUND((ROUND((Source!AE331*Source!AV331*Source!I331),2)*Source!BS331),2), 2), 2)</f>
        <v>8.86</v>
      </c>
    </row>
    <row r="395" spans="1:28" x14ac:dyDescent="0.2">
      <c r="C395" s="30" t="str">
        <f>"Объем: "&amp;Source!I331&amp;"=2,05/"&amp;"100"</f>
        <v>Объем: 0,0205=2,05/100</v>
      </c>
    </row>
    <row r="396" spans="1:28" ht="14.25" x14ac:dyDescent="0.2">
      <c r="A396" s="26"/>
      <c r="B396" s="26"/>
      <c r="C396" s="26" t="s">
        <v>313</v>
      </c>
      <c r="D396" s="27"/>
      <c r="E396" s="17"/>
      <c r="F396" s="33">
        <f>Source!AO331</f>
        <v>986.85</v>
      </c>
      <c r="G396" s="28" t="str">
        <f>Source!DG331</f>
        <v>)*1,15</v>
      </c>
      <c r="H396" s="17">
        <f>Source!AV331</f>
        <v>1</v>
      </c>
      <c r="I396" s="33">
        <f>ROUND((ROUND((Source!AF331*Source!AV331*Source!I331),2)),2)</f>
        <v>23.26</v>
      </c>
      <c r="J396" s="17">
        <f>IF(Source!BA331&lt;&gt; 0, Source!BA331, 1)</f>
        <v>26.39</v>
      </c>
      <c r="K396" s="33">
        <f>Source!S331</f>
        <v>613.83000000000004</v>
      </c>
      <c r="W396">
        <f>I396</f>
        <v>23.26</v>
      </c>
    </row>
    <row r="397" spans="1:28" ht="14.25" x14ac:dyDescent="0.2">
      <c r="A397" s="26"/>
      <c r="B397" s="26"/>
      <c r="C397" s="26" t="s">
        <v>322</v>
      </c>
      <c r="D397" s="27"/>
      <c r="E397" s="17"/>
      <c r="F397" s="33">
        <f>Source!AM331</f>
        <v>50.84</v>
      </c>
      <c r="G397" s="28" t="str">
        <f>Source!DE331</f>
        <v>)*1,25</v>
      </c>
      <c r="H397" s="17">
        <f>Source!AV331</f>
        <v>1</v>
      </c>
      <c r="I397" s="33">
        <f>(ROUND((ROUND((((Source!ET331*1.25))*Source!AV331*Source!I331),2)),2)+ROUND((ROUND(((Source!AE331-((Source!EU331*1.25)))*Source!AV331*Source!I331),2)),2))</f>
        <v>1.3</v>
      </c>
      <c r="J397" s="17">
        <f>IF(Source!BB331&lt;&gt; 0, Source!BB331, 1)</f>
        <v>9.3800000000000008</v>
      </c>
      <c r="K397" s="33">
        <f>Source!Q331</f>
        <v>12.19</v>
      </c>
    </row>
    <row r="398" spans="1:28" ht="14.25" x14ac:dyDescent="0.2">
      <c r="A398" s="26"/>
      <c r="B398" s="26"/>
      <c r="C398" s="26" t="s">
        <v>323</v>
      </c>
      <c r="D398" s="27"/>
      <c r="E398" s="17"/>
      <c r="F398" s="33">
        <f>Source!AN331</f>
        <v>8.01</v>
      </c>
      <c r="G398" s="28" t="str">
        <f>Source!DF331</f>
        <v>)*1,25</v>
      </c>
      <c r="H398" s="17">
        <f>Source!AV331</f>
        <v>1</v>
      </c>
      <c r="I398" s="41">
        <f>ROUND((ROUND((Source!AE331*Source!AV331*Source!I331),2)),2)</f>
        <v>0.21</v>
      </c>
      <c r="J398" s="17">
        <f>IF(Source!BS331&lt;&gt; 0, Source!BS331, 1)</f>
        <v>26.39</v>
      </c>
      <c r="K398" s="41">
        <f>Source!R331</f>
        <v>5.54</v>
      </c>
      <c r="W398">
        <f>I398</f>
        <v>0.21</v>
      </c>
    </row>
    <row r="399" spans="1:28" ht="14.25" x14ac:dyDescent="0.2">
      <c r="A399" s="26"/>
      <c r="B399" s="26"/>
      <c r="C399" s="26" t="s">
        <v>324</v>
      </c>
      <c r="D399" s="27"/>
      <c r="E399" s="17"/>
      <c r="F399" s="33">
        <f>Source!AL331</f>
        <v>7205.92</v>
      </c>
      <c r="G399" s="28" t="str">
        <f>Source!DD331</f>
        <v/>
      </c>
      <c r="H399" s="17">
        <f>Source!AW331</f>
        <v>1</v>
      </c>
      <c r="I399" s="33">
        <f>ROUND((ROUND((Source!AC331*Source!AW331*Source!I331),2)),2)</f>
        <v>147.72</v>
      </c>
      <c r="J399" s="17">
        <f>IF(Source!BC331&lt;&gt; 0, Source!BC331, 1)</f>
        <v>1.95</v>
      </c>
      <c r="K399" s="33">
        <f>Source!P331</f>
        <v>288.05</v>
      </c>
    </row>
    <row r="400" spans="1:28" ht="199.5" x14ac:dyDescent="0.2">
      <c r="A400" s="26" t="s">
        <v>152</v>
      </c>
      <c r="B400" s="26" t="str">
        <f>Source!F332</f>
        <v>1.1-1-1312</v>
      </c>
      <c r="C400" s="26" t="s">
        <v>282</v>
      </c>
      <c r="D400" s="27" t="str">
        <f>Source!H332</f>
        <v>м2</v>
      </c>
      <c r="E400" s="17">
        <f>Source!I332</f>
        <v>2.7681150000000003</v>
      </c>
      <c r="F400" s="33">
        <f>Source!AK332</f>
        <v>25.09</v>
      </c>
      <c r="G400" s="31" t="s">
        <v>3</v>
      </c>
      <c r="H400" s="17">
        <f>Source!AW332</f>
        <v>1</v>
      </c>
      <c r="I400" s="33">
        <f>ROUND((ROUND((Source!AC332*Source!AW332*Source!I332),2)),2)+(ROUND((ROUND(((Source!ET332)*Source!AV332*Source!I332),2)),2)+ROUND((ROUND(((Source!AE332-(Source!EU332))*Source!AV332*Source!I332),2)),2))+ROUND((ROUND((Source!AF332*Source!AV332*Source!I332),2)),2)</f>
        <v>69.45</v>
      </c>
      <c r="J400" s="17">
        <f>IF(Source!BC332&lt;&gt; 0, Source!BC332, 1)</f>
        <v>10.5</v>
      </c>
      <c r="K400" s="33">
        <f>Source!O332</f>
        <v>729.23</v>
      </c>
      <c r="Q400">
        <f>ROUND((Source!DN332/100)*ROUND((ROUND((Source!AF332*Source!AV332*Source!I332),2)),2), 2)</f>
        <v>0</v>
      </c>
      <c r="R400">
        <f>Source!X332</f>
        <v>0</v>
      </c>
      <c r="S400">
        <f>ROUND((Source!DO332/100)*ROUND((ROUND((Source!AF332*Source!AV332*Source!I332),2)),2), 2)</f>
        <v>0</v>
      </c>
      <c r="T400">
        <f>Source!Y332</f>
        <v>0</v>
      </c>
      <c r="U400">
        <f>ROUND((175/100)*ROUND((ROUND((Source!AE332*Source!AV332*Source!I332),2)),2), 2)</f>
        <v>0</v>
      </c>
      <c r="V400">
        <f>ROUND((160/100)*ROUND(ROUND((ROUND((Source!AE332*Source!AV332*Source!I332),2)*Source!BS332),2), 2), 2)</f>
        <v>0</v>
      </c>
      <c r="X400">
        <f>IF(Source!BI332&lt;=1,I400, 0)</f>
        <v>69.45</v>
      </c>
      <c r="Y400">
        <f>IF(Source!BI332=2,I400, 0)</f>
        <v>0</v>
      </c>
      <c r="Z400">
        <f>IF(Source!BI332=3,I400, 0)</f>
        <v>0</v>
      </c>
      <c r="AA400">
        <f>IF(Source!BI332=4,I400, 0)</f>
        <v>0</v>
      </c>
    </row>
    <row r="401" spans="1:28" ht="228" x14ac:dyDescent="0.2">
      <c r="A401" s="26" t="s">
        <v>153</v>
      </c>
      <c r="B401" s="26" t="str">
        <f>Source!F333</f>
        <v>1.1-1-1313</v>
      </c>
      <c r="C401" s="26" t="s">
        <v>283</v>
      </c>
      <c r="D401" s="27" t="str">
        <f>Source!H333</f>
        <v>м2</v>
      </c>
      <c r="E401" s="17">
        <f>Source!I333</f>
        <v>1.235535</v>
      </c>
      <c r="F401" s="33">
        <f>Source!AK333</f>
        <v>23.06</v>
      </c>
      <c r="G401" s="31" t="s">
        <v>3</v>
      </c>
      <c r="H401" s="17">
        <f>Source!AW333</f>
        <v>1</v>
      </c>
      <c r="I401" s="33">
        <f>ROUND((ROUND((Source!AC333*Source!AW333*Source!I333),2)),2)+(ROUND((ROUND(((Source!ET333)*Source!AV333*Source!I333),2)),2)+ROUND((ROUND(((Source!AE333-(Source!EU333))*Source!AV333*Source!I333),2)),2))+ROUND((ROUND((Source!AF333*Source!AV333*Source!I333),2)),2)</f>
        <v>28.49</v>
      </c>
      <c r="J401" s="17">
        <f>IF(Source!BC333&lt;&gt; 0, Source!BC333, 1)</f>
        <v>10.74</v>
      </c>
      <c r="K401" s="33">
        <f>Source!O333</f>
        <v>305.98</v>
      </c>
      <c r="Q401">
        <f>ROUND((Source!DN333/100)*ROUND((ROUND((Source!AF333*Source!AV333*Source!I333),2)),2), 2)</f>
        <v>0</v>
      </c>
      <c r="R401">
        <f>Source!X333</f>
        <v>0</v>
      </c>
      <c r="S401">
        <f>ROUND((Source!DO333/100)*ROUND((ROUND((Source!AF333*Source!AV333*Source!I333),2)),2), 2)</f>
        <v>0</v>
      </c>
      <c r="T401">
        <f>Source!Y333</f>
        <v>0</v>
      </c>
      <c r="U401">
        <f>ROUND((175/100)*ROUND((ROUND((Source!AE333*Source!AV333*Source!I333),2)),2), 2)</f>
        <v>0</v>
      </c>
      <c r="V401">
        <f>ROUND((160/100)*ROUND(ROUND((ROUND((Source!AE333*Source!AV333*Source!I333),2)*Source!BS333),2), 2), 2)</f>
        <v>0</v>
      </c>
      <c r="X401">
        <f>IF(Source!BI333&lt;=1,I401, 0)</f>
        <v>28.49</v>
      </c>
      <c r="Y401">
        <f>IF(Source!BI333=2,I401, 0)</f>
        <v>0</v>
      </c>
      <c r="Z401">
        <f>IF(Source!BI333=3,I401, 0)</f>
        <v>0</v>
      </c>
      <c r="AA401">
        <f>IF(Source!BI333=4,I401, 0)</f>
        <v>0</v>
      </c>
    </row>
    <row r="402" spans="1:28" ht="14.25" x14ac:dyDescent="0.2">
      <c r="A402" s="26"/>
      <c r="B402" s="26"/>
      <c r="C402" s="26" t="s">
        <v>314</v>
      </c>
      <c r="D402" s="27" t="s">
        <v>315</v>
      </c>
      <c r="E402" s="17">
        <f>Source!DN331</f>
        <v>104</v>
      </c>
      <c r="F402" s="33"/>
      <c r="G402" s="28"/>
      <c r="H402" s="17"/>
      <c r="I402" s="33">
        <f>SUM(Q394:Q401)</f>
        <v>24.19</v>
      </c>
      <c r="J402" s="17">
        <f>Source!BZ331</f>
        <v>87</v>
      </c>
      <c r="K402" s="33">
        <f>SUM(R394:R401)</f>
        <v>534.03</v>
      </c>
    </row>
    <row r="403" spans="1:28" ht="14.25" x14ac:dyDescent="0.2">
      <c r="A403" s="26"/>
      <c r="B403" s="26"/>
      <c r="C403" s="26" t="s">
        <v>316</v>
      </c>
      <c r="D403" s="27" t="s">
        <v>315</v>
      </c>
      <c r="E403" s="17">
        <f>Source!DO331</f>
        <v>79</v>
      </c>
      <c r="F403" s="33"/>
      <c r="G403" s="28"/>
      <c r="H403" s="17"/>
      <c r="I403" s="33">
        <f>SUM(S394:S402)</f>
        <v>18.38</v>
      </c>
      <c r="J403" s="17">
        <f>Source!CA331</f>
        <v>41</v>
      </c>
      <c r="K403" s="33">
        <f>SUM(T394:T402)</f>
        <v>251.67</v>
      </c>
    </row>
    <row r="404" spans="1:28" ht="14.25" x14ac:dyDescent="0.2">
      <c r="A404" s="26"/>
      <c r="B404" s="26"/>
      <c r="C404" s="26" t="s">
        <v>325</v>
      </c>
      <c r="D404" s="27" t="s">
        <v>315</v>
      </c>
      <c r="E404" s="17">
        <f>175</f>
        <v>175</v>
      </c>
      <c r="F404" s="33"/>
      <c r="G404" s="28"/>
      <c r="H404" s="17"/>
      <c r="I404" s="33">
        <f>SUM(U394:U403)</f>
        <v>0.37</v>
      </c>
      <c r="J404" s="17">
        <f>160</f>
        <v>160</v>
      </c>
      <c r="K404" s="33">
        <f>SUM(V394:V403)</f>
        <v>8.86</v>
      </c>
    </row>
    <row r="405" spans="1:28" ht="14.25" x14ac:dyDescent="0.2">
      <c r="A405" s="55"/>
      <c r="B405" s="55"/>
      <c r="C405" s="55" t="s">
        <v>317</v>
      </c>
      <c r="D405" s="56" t="s">
        <v>318</v>
      </c>
      <c r="E405" s="57">
        <f>Source!AQ331</f>
        <v>85</v>
      </c>
      <c r="F405" s="58"/>
      <c r="G405" s="59" t="str">
        <f>Source!DI331</f>
        <v>)*1,15</v>
      </c>
      <c r="H405" s="57">
        <f>Source!AV331</f>
        <v>1</v>
      </c>
      <c r="I405" s="58">
        <f>Source!U331</f>
        <v>2.0038749999999999</v>
      </c>
      <c r="J405" s="57"/>
      <c r="K405" s="58"/>
      <c r="AB405" s="32">
        <f>I405</f>
        <v>2.0038749999999999</v>
      </c>
    </row>
    <row r="406" spans="1:28" ht="15" x14ac:dyDescent="0.25">
      <c r="A406" s="60"/>
      <c r="B406" s="60"/>
      <c r="C406" s="61" t="s">
        <v>319</v>
      </c>
      <c r="D406" s="60"/>
      <c r="E406" s="60"/>
      <c r="F406" s="60"/>
      <c r="G406" s="60"/>
      <c r="H406" s="111">
        <f>I396+I397+I399+I402+I403+I404+SUM(I400:I401)</f>
        <v>313.15999999999997</v>
      </c>
      <c r="I406" s="111"/>
      <c r="J406" s="111">
        <f>K396+K397+K399+K402+K403+K404+SUM(K400:K401)</f>
        <v>2743.84</v>
      </c>
      <c r="K406" s="111"/>
      <c r="O406" s="32">
        <f>I396+I397+I399+I402+I403+I404+SUM(I400:I401)</f>
        <v>313.15999999999997</v>
      </c>
      <c r="P406" s="32">
        <f>K396+K397+K399+K402+K403+K404+SUM(K400:K401)</f>
        <v>2743.84</v>
      </c>
      <c r="X406">
        <f>IF(Source!BI331&lt;=1,I396+I397+I399+I402+I403+I404-0, 0)</f>
        <v>215.22</v>
      </c>
      <c r="Y406">
        <f>IF(Source!BI331=2,I396+I397+I399+I402+I403+I404-0, 0)</f>
        <v>0</v>
      </c>
      <c r="Z406">
        <f>IF(Source!BI331=3,I396+I397+I399+I402+I403+I404-0, 0)</f>
        <v>0</v>
      </c>
      <c r="AA406">
        <f>IF(Source!BI331=4,I396+I397+I399+I402+I403+I404,0)</f>
        <v>0</v>
      </c>
    </row>
    <row r="409" spans="1:28" ht="16.5" x14ac:dyDescent="0.25">
      <c r="A409" s="75" t="str">
        <f>CONCATENATE("Подраздел: ",IF(Source!G335&lt;&gt;"Новый подраздел", Source!G335, ""))</f>
        <v>Подраздел: Кровля тех. этажа в/о В/5-9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</row>
    <row r="410" spans="1:28" ht="42.75" x14ac:dyDescent="0.2">
      <c r="A410" s="26">
        <v>1</v>
      </c>
      <c r="B410" s="26" t="str">
        <f>Source!F339</f>
        <v>6.61-26-1</v>
      </c>
      <c r="C410" s="26" t="s">
        <v>21</v>
      </c>
      <c r="D410" s="27" t="str">
        <f>Source!H339</f>
        <v>100 м2</v>
      </c>
      <c r="E410" s="17">
        <f>Source!I339</f>
        <v>3.3999999999999998E-3</v>
      </c>
      <c r="F410" s="33"/>
      <c r="G410" s="28"/>
      <c r="H410" s="17"/>
      <c r="I410" s="33"/>
      <c r="J410" s="17"/>
      <c r="K410" s="33"/>
      <c r="Q410">
        <f>ROUND((Source!DN339/100)*ROUND((ROUND((Source!AF339*Source!AV339*Source!I339),2)),2), 2)</f>
        <v>1.6</v>
      </c>
      <c r="R410">
        <f>Source!X339</f>
        <v>36.950000000000003</v>
      </c>
      <c r="S410">
        <f>ROUND((Source!DO339/100)*ROUND((ROUND((Source!AF339*Source!AV339*Source!I339),2)),2), 2)</f>
        <v>1.1000000000000001</v>
      </c>
      <c r="T410">
        <f>Source!Y339</f>
        <v>21.64</v>
      </c>
      <c r="U410">
        <f>ROUND((175/100)*ROUND((ROUND((Source!AE339*Source!AV339*Source!I339),2)),2), 2)</f>
        <v>0</v>
      </c>
      <c r="V410">
        <f>ROUND((160/100)*ROUND(ROUND((ROUND((Source!AE339*Source!AV339*Source!I339),2)*Source!BS339),2), 2), 2)</f>
        <v>0</v>
      </c>
    </row>
    <row r="411" spans="1:28" x14ac:dyDescent="0.2">
      <c r="C411" s="30" t="str">
        <f>"Объем: "&amp;Source!I339&amp;"=0,34/"&amp;"100"</f>
        <v>Объем: 0,0034=0,34/100</v>
      </c>
    </row>
    <row r="412" spans="1:28" ht="14.25" x14ac:dyDescent="0.2">
      <c r="A412" s="26"/>
      <c r="B412" s="26"/>
      <c r="C412" s="26" t="s">
        <v>313</v>
      </c>
      <c r="D412" s="27"/>
      <c r="E412" s="17"/>
      <c r="F412" s="33">
        <f>Source!AO339</f>
        <v>587.65</v>
      </c>
      <c r="G412" s="28" t="str">
        <f>Source!DG339</f>
        <v/>
      </c>
      <c r="H412" s="17">
        <f>Source!AV339</f>
        <v>1</v>
      </c>
      <c r="I412" s="33">
        <f>ROUND((ROUND((Source!AF339*Source!AV339*Source!I339),2)),2)</f>
        <v>2</v>
      </c>
      <c r="J412" s="17">
        <f>IF(Source!BA339&lt;&gt; 0, Source!BA339, 1)</f>
        <v>26.39</v>
      </c>
      <c r="K412" s="33">
        <f>Source!S339</f>
        <v>52.78</v>
      </c>
      <c r="W412">
        <f>I412</f>
        <v>2</v>
      </c>
    </row>
    <row r="413" spans="1:28" ht="28.5" x14ac:dyDescent="0.2">
      <c r="A413" s="26" t="s">
        <v>27</v>
      </c>
      <c r="B413" s="26" t="str">
        <f>Source!F340</f>
        <v>9999990001</v>
      </c>
      <c r="C413" s="26" t="s">
        <v>29</v>
      </c>
      <c r="D413" s="27" t="str">
        <f>Source!H340</f>
        <v>т</v>
      </c>
      <c r="E413" s="17">
        <f>Source!I340</f>
        <v>-1.5640000000000001E-2</v>
      </c>
      <c r="F413" s="33">
        <f>Source!AK340</f>
        <v>0</v>
      </c>
      <c r="G413" s="31" t="s">
        <v>3</v>
      </c>
      <c r="H413" s="17">
        <f>Source!AW340</f>
        <v>1</v>
      </c>
      <c r="I413" s="33">
        <f>ROUND((ROUND((Source!AC340*Source!AW340*Source!I340),2)),2)+(ROUND((ROUND(((Source!ET340)*Source!AV340*Source!I340),2)),2)+ROUND((ROUND(((Source!AE340-(Source!EU340))*Source!AV340*Source!I340),2)),2))+ROUND((ROUND((Source!AF340*Source!AV340*Source!I340),2)),2)</f>
        <v>0</v>
      </c>
      <c r="J413" s="17">
        <f>IF(Source!BC340&lt;&gt; 0, Source!BC340, 1)</f>
        <v>1</v>
      </c>
      <c r="K413" s="33">
        <f>Source!O340</f>
        <v>0</v>
      </c>
      <c r="Q413">
        <f>ROUND((Source!DN340/100)*ROUND((ROUND((Source!AF340*Source!AV340*Source!I340),2)),2), 2)</f>
        <v>0</v>
      </c>
      <c r="R413">
        <f>Source!X340</f>
        <v>0</v>
      </c>
      <c r="S413">
        <f>ROUND((Source!DO340/100)*ROUND((ROUND((Source!AF340*Source!AV340*Source!I340),2)),2), 2)</f>
        <v>0</v>
      </c>
      <c r="T413">
        <f>Source!Y340</f>
        <v>0</v>
      </c>
      <c r="U413">
        <f>ROUND((175/100)*ROUND((ROUND((Source!AE340*Source!AV340*Source!I340),2)),2), 2)</f>
        <v>0</v>
      </c>
      <c r="V413">
        <f>ROUND((160/100)*ROUND(ROUND((ROUND((Source!AE340*Source!AV340*Source!I340),2)*Source!BS340),2), 2), 2)</f>
        <v>0</v>
      </c>
      <c r="X413">
        <f>IF(Source!BI340&lt;=1,I413, 0)</f>
        <v>0</v>
      </c>
      <c r="Y413">
        <f>IF(Source!BI340=2,I413, 0)</f>
        <v>0</v>
      </c>
      <c r="Z413">
        <f>IF(Source!BI340=3,I413, 0)</f>
        <v>0</v>
      </c>
      <c r="AA413">
        <f>IF(Source!BI340=4,I413, 0)</f>
        <v>0</v>
      </c>
    </row>
    <row r="414" spans="1:28" ht="14.25" x14ac:dyDescent="0.2">
      <c r="A414" s="26"/>
      <c r="B414" s="26"/>
      <c r="C414" s="26" t="s">
        <v>314</v>
      </c>
      <c r="D414" s="27" t="s">
        <v>315</v>
      </c>
      <c r="E414" s="17">
        <f>Source!DN339</f>
        <v>80</v>
      </c>
      <c r="F414" s="33"/>
      <c r="G414" s="28"/>
      <c r="H414" s="17"/>
      <c r="I414" s="33">
        <f>SUM(Q410:Q413)</f>
        <v>1.6</v>
      </c>
      <c r="J414" s="17">
        <f>Source!BZ339</f>
        <v>70</v>
      </c>
      <c r="K414" s="33">
        <f>SUM(R410:R413)</f>
        <v>36.950000000000003</v>
      </c>
    </row>
    <row r="415" spans="1:28" ht="14.25" x14ac:dyDescent="0.2">
      <c r="A415" s="26"/>
      <c r="B415" s="26"/>
      <c r="C415" s="26" t="s">
        <v>316</v>
      </c>
      <c r="D415" s="27" t="s">
        <v>315</v>
      </c>
      <c r="E415" s="17">
        <f>Source!DO339</f>
        <v>55</v>
      </c>
      <c r="F415" s="33"/>
      <c r="G415" s="28"/>
      <c r="H415" s="17"/>
      <c r="I415" s="33">
        <f>SUM(S410:S414)</f>
        <v>1.1000000000000001</v>
      </c>
      <c r="J415" s="17">
        <f>Source!CA339</f>
        <v>41</v>
      </c>
      <c r="K415" s="33">
        <f>SUM(T410:T414)</f>
        <v>21.64</v>
      </c>
    </row>
    <row r="416" spans="1:28" ht="14.25" x14ac:dyDescent="0.2">
      <c r="A416" s="55"/>
      <c r="B416" s="55"/>
      <c r="C416" s="55" t="s">
        <v>317</v>
      </c>
      <c r="D416" s="56" t="s">
        <v>318</v>
      </c>
      <c r="E416" s="57">
        <f>Source!AQ339</f>
        <v>57.5</v>
      </c>
      <c r="F416" s="58"/>
      <c r="G416" s="59" t="str">
        <f>Source!DI339</f>
        <v/>
      </c>
      <c r="H416" s="57">
        <f>Source!AV339</f>
        <v>1</v>
      </c>
      <c r="I416" s="58">
        <f>Source!U339</f>
        <v>0.19549999999999998</v>
      </c>
      <c r="J416" s="57"/>
      <c r="K416" s="58"/>
      <c r="AB416" s="32">
        <f>I416</f>
        <v>0.19549999999999998</v>
      </c>
    </row>
    <row r="417" spans="1:28" ht="15" x14ac:dyDescent="0.25">
      <c r="A417" s="60"/>
      <c r="B417" s="60"/>
      <c r="C417" s="61" t="s">
        <v>319</v>
      </c>
      <c r="D417" s="60"/>
      <c r="E417" s="60"/>
      <c r="F417" s="60"/>
      <c r="G417" s="60"/>
      <c r="H417" s="111">
        <f>I412+I414+I415+SUM(I413:I413)</f>
        <v>4.7</v>
      </c>
      <c r="I417" s="111"/>
      <c r="J417" s="111">
        <f>K412+K414+K415+SUM(K413:K413)</f>
        <v>111.37</v>
      </c>
      <c r="K417" s="111"/>
      <c r="O417" s="32">
        <f>I412+I414+I415+SUM(I413:I413)</f>
        <v>4.7</v>
      </c>
      <c r="P417" s="32">
        <f>K412+K414+K415+SUM(K413:K413)</f>
        <v>111.37</v>
      </c>
      <c r="X417">
        <f>IF(Source!BI339&lt;=1,I412+I414+I415-0, 0)</f>
        <v>4.7</v>
      </c>
      <c r="Y417">
        <f>IF(Source!BI339=2,I412+I414+I415-0, 0)</f>
        <v>0</v>
      </c>
      <c r="Z417">
        <f>IF(Source!BI339=3,I412+I414+I415-0, 0)</f>
        <v>0</v>
      </c>
      <c r="AA417">
        <f>IF(Source!BI339=4,I412+I414+I415,0)</f>
        <v>0</v>
      </c>
    </row>
    <row r="419" spans="1:28" ht="42.75" x14ac:dyDescent="0.2">
      <c r="A419" s="26">
        <v>2</v>
      </c>
      <c r="B419" s="26" t="str">
        <f>Source!F341</f>
        <v>6.62-31-1</v>
      </c>
      <c r="C419" s="26" t="s">
        <v>33</v>
      </c>
      <c r="D419" s="27" t="str">
        <f>Source!H341</f>
        <v>1 м2 поверхности</v>
      </c>
      <c r="E419" s="17">
        <f>Source!I341</f>
        <v>0.35</v>
      </c>
      <c r="F419" s="33"/>
      <c r="G419" s="28"/>
      <c r="H419" s="17"/>
      <c r="I419" s="33"/>
      <c r="J419" s="17"/>
      <c r="K419" s="33"/>
      <c r="Q419">
        <f>ROUND((Source!DN341/100)*ROUND((ROUND((Source!AF341*Source!AV341*Source!I341),2)),2), 2)</f>
        <v>2.15</v>
      </c>
      <c r="R419">
        <f>Source!X341</f>
        <v>47.09</v>
      </c>
      <c r="S419">
        <f>ROUND((Source!DO341/100)*ROUND((ROUND((Source!AF341*Source!AV341*Source!I341),2)),2), 2)</f>
        <v>1.38</v>
      </c>
      <c r="T419">
        <f>Source!Y341</f>
        <v>23.26</v>
      </c>
      <c r="U419">
        <f>ROUND((175/100)*ROUND((ROUND((Source!AE341*Source!AV341*Source!I341),2)),2), 2)</f>
        <v>0</v>
      </c>
      <c r="V419">
        <f>ROUND((160/100)*ROUND(ROUND((ROUND((Source!AE341*Source!AV341*Source!I341),2)*Source!BS341),2), 2), 2)</f>
        <v>0</v>
      </c>
    </row>
    <row r="420" spans="1:28" ht="14.25" x14ac:dyDescent="0.2">
      <c r="A420" s="26"/>
      <c r="B420" s="26"/>
      <c r="C420" s="26" t="s">
        <v>313</v>
      </c>
      <c r="D420" s="27"/>
      <c r="E420" s="17"/>
      <c r="F420" s="33">
        <f>Source!AO341</f>
        <v>6.13</v>
      </c>
      <c r="G420" s="28" t="str">
        <f>Source!DG341</f>
        <v/>
      </c>
      <c r="H420" s="17">
        <f>Source!AV341</f>
        <v>1</v>
      </c>
      <c r="I420" s="33">
        <f>ROUND((ROUND((Source!AF341*Source!AV341*Source!I341),2)),2)</f>
        <v>2.15</v>
      </c>
      <c r="J420" s="17">
        <f>IF(Source!BA341&lt;&gt; 0, Source!BA341, 1)</f>
        <v>26.39</v>
      </c>
      <c r="K420" s="33">
        <f>Source!S341</f>
        <v>56.74</v>
      </c>
      <c r="W420">
        <f>I420</f>
        <v>2.15</v>
      </c>
    </row>
    <row r="421" spans="1:28" ht="14.25" x14ac:dyDescent="0.2">
      <c r="A421" s="26"/>
      <c r="B421" s="26"/>
      <c r="C421" s="26" t="s">
        <v>314</v>
      </c>
      <c r="D421" s="27" t="s">
        <v>315</v>
      </c>
      <c r="E421" s="17">
        <f>Source!DN341</f>
        <v>100</v>
      </c>
      <c r="F421" s="33"/>
      <c r="G421" s="28"/>
      <c r="H421" s="17"/>
      <c r="I421" s="33">
        <f>SUM(Q419:Q420)</f>
        <v>2.15</v>
      </c>
      <c r="J421" s="17">
        <f>Source!BZ341</f>
        <v>83</v>
      </c>
      <c r="K421" s="33">
        <f>SUM(R419:R420)</f>
        <v>47.09</v>
      </c>
    </row>
    <row r="422" spans="1:28" ht="14.25" x14ac:dyDescent="0.2">
      <c r="A422" s="26"/>
      <c r="B422" s="26"/>
      <c r="C422" s="26" t="s">
        <v>316</v>
      </c>
      <c r="D422" s="27" t="s">
        <v>315</v>
      </c>
      <c r="E422" s="17">
        <f>Source!DO341</f>
        <v>64</v>
      </c>
      <c r="F422" s="33"/>
      <c r="G422" s="28"/>
      <c r="H422" s="17"/>
      <c r="I422" s="33">
        <f>SUM(S419:S421)</f>
        <v>1.38</v>
      </c>
      <c r="J422" s="17">
        <f>Source!CA341</f>
        <v>41</v>
      </c>
      <c r="K422" s="33">
        <f>SUM(T419:T421)</f>
        <v>23.26</v>
      </c>
    </row>
    <row r="423" spans="1:28" ht="14.25" x14ac:dyDescent="0.2">
      <c r="A423" s="55"/>
      <c r="B423" s="55"/>
      <c r="C423" s="55" t="s">
        <v>317</v>
      </c>
      <c r="D423" s="56" t="s">
        <v>318</v>
      </c>
      <c r="E423" s="57">
        <f>Source!AQ341</f>
        <v>0.6</v>
      </c>
      <c r="F423" s="58"/>
      <c r="G423" s="59" t="str">
        <f>Source!DI341</f>
        <v/>
      </c>
      <c r="H423" s="57">
        <f>Source!AV341</f>
        <v>1</v>
      </c>
      <c r="I423" s="58">
        <f>Source!U341</f>
        <v>0.21</v>
      </c>
      <c r="J423" s="57"/>
      <c r="K423" s="58"/>
      <c r="AB423" s="32">
        <f>I423</f>
        <v>0.21</v>
      </c>
    </row>
    <row r="424" spans="1:28" ht="15" x14ac:dyDescent="0.25">
      <c r="A424" s="60"/>
      <c r="B424" s="60"/>
      <c r="C424" s="61" t="s">
        <v>319</v>
      </c>
      <c r="D424" s="60"/>
      <c r="E424" s="60"/>
      <c r="F424" s="60"/>
      <c r="G424" s="60"/>
      <c r="H424" s="111">
        <f>I420+I421+I422</f>
        <v>5.68</v>
      </c>
      <c r="I424" s="111"/>
      <c r="J424" s="111">
        <f>K420+K421+K422</f>
        <v>127.09000000000002</v>
      </c>
      <c r="K424" s="111"/>
      <c r="O424" s="32">
        <f>I420+I421+I422</f>
        <v>5.68</v>
      </c>
      <c r="P424" s="32">
        <f>K420+K421+K422</f>
        <v>127.09000000000002</v>
      </c>
      <c r="X424">
        <f>IF(Source!BI341&lt;=1,I420+I421+I422-0, 0)</f>
        <v>5.68</v>
      </c>
      <c r="Y424">
        <f>IF(Source!BI341=2,I420+I421+I422-0, 0)</f>
        <v>0</v>
      </c>
      <c r="Z424">
        <f>IF(Source!BI341=3,I420+I421+I422-0, 0)</f>
        <v>0</v>
      </c>
      <c r="AA424">
        <f>IF(Source!BI341=4,I420+I421+I422,0)</f>
        <v>0</v>
      </c>
    </row>
    <row r="426" spans="1:28" ht="28.5" x14ac:dyDescent="0.2">
      <c r="A426" s="26">
        <v>3</v>
      </c>
      <c r="B426" s="26" t="str">
        <f>Source!F342</f>
        <v>6.58-2-1</v>
      </c>
      <c r="C426" s="26" t="s">
        <v>40</v>
      </c>
      <c r="D426" s="27" t="str">
        <f>Source!H342</f>
        <v>100 м2</v>
      </c>
      <c r="E426" s="17">
        <f>Source!I342</f>
        <v>1.5900000000000001E-2</v>
      </c>
      <c r="F426" s="33"/>
      <c r="G426" s="28"/>
      <c r="H426" s="17"/>
      <c r="I426" s="33"/>
      <c r="J426" s="17"/>
      <c r="K426" s="33"/>
      <c r="Q426">
        <f>ROUND((Source!DN342/100)*ROUND((ROUND((Source!AF342*Source!AV342*Source!I342),2)),2), 2)</f>
        <v>2.4300000000000002</v>
      </c>
      <c r="R426">
        <f>Source!X342</f>
        <v>56.16</v>
      </c>
      <c r="S426">
        <f>ROUND((Source!DO342/100)*ROUND((ROUND((Source!AF342*Source!AV342*Source!I342),2)),2), 2)</f>
        <v>1.67</v>
      </c>
      <c r="T426">
        <f>Source!Y342</f>
        <v>32.89</v>
      </c>
      <c r="U426">
        <f>ROUND((175/100)*ROUND((ROUND((Source!AE342*Source!AV342*Source!I342),2)),2), 2)</f>
        <v>0</v>
      </c>
      <c r="V426">
        <f>ROUND((160/100)*ROUND(ROUND((ROUND((Source!AE342*Source!AV342*Source!I342),2)*Source!BS342),2), 2), 2)</f>
        <v>0</v>
      </c>
    </row>
    <row r="427" spans="1:28" x14ac:dyDescent="0.2">
      <c r="C427" s="30" t="str">
        <f>"Объем: "&amp;Source!I342&amp;"=1,59/"&amp;"100"</f>
        <v>Объем: 0,0159=1,59/100</v>
      </c>
    </row>
    <row r="428" spans="1:28" ht="14.25" x14ac:dyDescent="0.2">
      <c r="A428" s="26"/>
      <c r="B428" s="26"/>
      <c r="C428" s="26" t="s">
        <v>313</v>
      </c>
      <c r="D428" s="27"/>
      <c r="E428" s="17"/>
      <c r="F428" s="33">
        <f>Source!AO342</f>
        <v>191.34</v>
      </c>
      <c r="G428" s="28" t="str">
        <f>Source!DG342</f>
        <v/>
      </c>
      <c r="H428" s="17">
        <f>Source!AV342</f>
        <v>1</v>
      </c>
      <c r="I428" s="33">
        <f>ROUND((ROUND((Source!AF342*Source!AV342*Source!I342),2)),2)</f>
        <v>3.04</v>
      </c>
      <c r="J428" s="17">
        <f>IF(Source!BA342&lt;&gt; 0, Source!BA342, 1)</f>
        <v>26.39</v>
      </c>
      <c r="K428" s="33">
        <f>Source!S342</f>
        <v>80.23</v>
      </c>
      <c r="W428">
        <f>I428</f>
        <v>3.04</v>
      </c>
    </row>
    <row r="429" spans="1:28" ht="28.5" x14ac:dyDescent="0.2">
      <c r="A429" s="26" t="s">
        <v>44</v>
      </c>
      <c r="B429" s="26" t="str">
        <f>Source!F343</f>
        <v>9999990001</v>
      </c>
      <c r="C429" s="26" t="s">
        <v>29</v>
      </c>
      <c r="D429" s="27" t="str">
        <f>Source!H343</f>
        <v>т</v>
      </c>
      <c r="E429" s="17">
        <f>Source!I343</f>
        <v>-1.6218E-2</v>
      </c>
      <c r="F429" s="33">
        <f>Source!AK343</f>
        <v>0</v>
      </c>
      <c r="G429" s="31" t="s">
        <v>3</v>
      </c>
      <c r="H429" s="17">
        <f>Source!AW343</f>
        <v>1</v>
      </c>
      <c r="I429" s="33">
        <f>ROUND((ROUND((Source!AC343*Source!AW343*Source!I343),2)),2)+(ROUND((ROUND(((Source!ET343)*Source!AV343*Source!I343),2)),2)+ROUND((ROUND(((Source!AE343-(Source!EU343))*Source!AV343*Source!I343),2)),2))+ROUND((ROUND((Source!AF343*Source!AV343*Source!I343),2)),2)</f>
        <v>0</v>
      </c>
      <c r="J429" s="17">
        <f>IF(Source!BC343&lt;&gt; 0, Source!BC343, 1)</f>
        <v>1</v>
      </c>
      <c r="K429" s="33">
        <f>Source!O343</f>
        <v>0</v>
      </c>
      <c r="Q429">
        <f>ROUND((Source!DN343/100)*ROUND((ROUND((Source!AF343*Source!AV343*Source!I343),2)),2), 2)</f>
        <v>0</v>
      </c>
      <c r="R429">
        <f>Source!X343</f>
        <v>0</v>
      </c>
      <c r="S429">
        <f>ROUND((Source!DO343/100)*ROUND((ROUND((Source!AF343*Source!AV343*Source!I343),2)),2), 2)</f>
        <v>0</v>
      </c>
      <c r="T429">
        <f>Source!Y343</f>
        <v>0</v>
      </c>
      <c r="U429">
        <f>ROUND((175/100)*ROUND((ROUND((Source!AE343*Source!AV343*Source!I343),2)),2), 2)</f>
        <v>0</v>
      </c>
      <c r="V429">
        <f>ROUND((160/100)*ROUND(ROUND((ROUND((Source!AE343*Source!AV343*Source!I343),2)*Source!BS343),2), 2), 2)</f>
        <v>0</v>
      </c>
      <c r="X429">
        <f>IF(Source!BI343&lt;=1,I429, 0)</f>
        <v>0</v>
      </c>
      <c r="Y429">
        <f>IF(Source!BI343=2,I429, 0)</f>
        <v>0</v>
      </c>
      <c r="Z429">
        <f>IF(Source!BI343=3,I429, 0)</f>
        <v>0</v>
      </c>
      <c r="AA429">
        <f>IF(Source!BI343=4,I429, 0)</f>
        <v>0</v>
      </c>
    </row>
    <row r="430" spans="1:28" ht="14.25" x14ac:dyDescent="0.2">
      <c r="A430" s="26"/>
      <c r="B430" s="26"/>
      <c r="C430" s="26" t="s">
        <v>314</v>
      </c>
      <c r="D430" s="27" t="s">
        <v>315</v>
      </c>
      <c r="E430" s="17">
        <f>Source!DN342</f>
        <v>80</v>
      </c>
      <c r="F430" s="33"/>
      <c r="G430" s="28"/>
      <c r="H430" s="17"/>
      <c r="I430" s="33">
        <f>SUM(Q426:Q429)</f>
        <v>2.4300000000000002</v>
      </c>
      <c r="J430" s="17">
        <f>Source!BZ342</f>
        <v>70</v>
      </c>
      <c r="K430" s="33">
        <f>SUM(R426:R429)</f>
        <v>56.16</v>
      </c>
    </row>
    <row r="431" spans="1:28" ht="14.25" x14ac:dyDescent="0.2">
      <c r="A431" s="26"/>
      <c r="B431" s="26"/>
      <c r="C431" s="26" t="s">
        <v>316</v>
      </c>
      <c r="D431" s="27" t="s">
        <v>315</v>
      </c>
      <c r="E431" s="17">
        <f>Source!DO342</f>
        <v>55</v>
      </c>
      <c r="F431" s="33"/>
      <c r="G431" s="28"/>
      <c r="H431" s="17"/>
      <c r="I431" s="33">
        <f>SUM(S426:S430)</f>
        <v>1.67</v>
      </c>
      <c r="J431" s="17">
        <f>Source!CA342</f>
        <v>41</v>
      </c>
      <c r="K431" s="33">
        <f>SUM(T426:T430)</f>
        <v>32.89</v>
      </c>
    </row>
    <row r="432" spans="1:28" ht="14.25" x14ac:dyDescent="0.2">
      <c r="A432" s="55"/>
      <c r="B432" s="55"/>
      <c r="C432" s="55" t="s">
        <v>317</v>
      </c>
      <c r="D432" s="56" t="s">
        <v>318</v>
      </c>
      <c r="E432" s="57">
        <f>Source!AQ342</f>
        <v>17.41</v>
      </c>
      <c r="F432" s="58"/>
      <c r="G432" s="59" t="str">
        <f>Source!DI342</f>
        <v/>
      </c>
      <c r="H432" s="57">
        <f>Source!AV342</f>
        <v>1</v>
      </c>
      <c r="I432" s="58">
        <f>Source!U342</f>
        <v>0.27681900000000004</v>
      </c>
      <c r="J432" s="57"/>
      <c r="K432" s="58"/>
      <c r="AB432" s="32">
        <f>I432</f>
        <v>0.27681900000000004</v>
      </c>
    </row>
    <row r="433" spans="1:27" ht="15" x14ac:dyDescent="0.25">
      <c r="A433" s="60"/>
      <c r="B433" s="60"/>
      <c r="C433" s="61" t="s">
        <v>319</v>
      </c>
      <c r="D433" s="60"/>
      <c r="E433" s="60"/>
      <c r="F433" s="60"/>
      <c r="G433" s="60"/>
      <c r="H433" s="111">
        <f>I428+I430+I431+SUM(I429:I429)</f>
        <v>7.1400000000000006</v>
      </c>
      <c r="I433" s="111"/>
      <c r="J433" s="111">
        <f>K428+K430+K431+SUM(K429:K429)</f>
        <v>169.27999999999997</v>
      </c>
      <c r="K433" s="111"/>
      <c r="O433" s="32">
        <f>I428+I430+I431+SUM(I429:I429)</f>
        <v>7.1400000000000006</v>
      </c>
      <c r="P433" s="32">
        <f>K428+K430+K431+SUM(K429:K429)</f>
        <v>169.27999999999997</v>
      </c>
      <c r="X433">
        <f>IF(Source!BI342&lt;=1,I428+I430+I431-0, 0)</f>
        <v>7.1400000000000006</v>
      </c>
      <c r="Y433">
        <f>IF(Source!BI342=2,I428+I430+I431-0, 0)</f>
        <v>0</v>
      </c>
      <c r="Z433">
        <f>IF(Source!BI342=3,I428+I430+I431-0, 0)</f>
        <v>0</v>
      </c>
      <c r="AA433">
        <f>IF(Source!BI342=4,I428+I430+I431,0)</f>
        <v>0</v>
      </c>
    </row>
    <row r="436" spans="1:27" ht="15" x14ac:dyDescent="0.25">
      <c r="A436" s="81" t="str">
        <f>CONCATENATE("Итого по подразделу: ",IF(Source!G347&lt;&gt;"Новый подраздел", Source!G347, ""))</f>
        <v>Итого по подразделу: Кровля тех. этажа в/о В/5-9</v>
      </c>
      <c r="B436" s="81"/>
      <c r="C436" s="81"/>
      <c r="D436" s="81"/>
      <c r="E436" s="81"/>
      <c r="F436" s="81"/>
      <c r="G436" s="81"/>
      <c r="H436" s="79">
        <f>SUM(O409:O435)</f>
        <v>17.52</v>
      </c>
      <c r="I436" s="80"/>
      <c r="J436" s="79">
        <f>SUM(P409:P435)</f>
        <v>407.74</v>
      </c>
      <c r="K436" s="80"/>
    </row>
    <row r="437" spans="1:27" hidden="1" x14ac:dyDescent="0.2">
      <c r="A437" t="s">
        <v>320</v>
      </c>
      <c r="H437">
        <f>SUM(AC409:AC436)</f>
        <v>0</v>
      </c>
      <c r="J437">
        <f>SUM(AD409:AD436)</f>
        <v>0</v>
      </c>
    </row>
    <row r="438" spans="1:27" hidden="1" x14ac:dyDescent="0.2">
      <c r="A438" t="s">
        <v>321</v>
      </c>
      <c r="H438">
        <f>SUM(AE409:AE437)</f>
        <v>0</v>
      </c>
      <c r="J438">
        <f>SUM(AF409:AF437)</f>
        <v>0</v>
      </c>
    </row>
    <row r="440" spans="1:27" ht="16.5" x14ac:dyDescent="0.25">
      <c r="A440" s="75" t="str">
        <f>CONCATENATE("Подраздел: ",IF(Source!G377&lt;&gt;"Новый подраздел", Source!G377, ""))</f>
        <v>Подраздел: Монтажные (кровельные)работы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</row>
    <row r="441" spans="1:27" ht="28.5" x14ac:dyDescent="0.2">
      <c r="A441" s="26">
        <v>1</v>
      </c>
      <c r="B441" s="26" t="str">
        <f>Source!F381</f>
        <v>6.58-31-3</v>
      </c>
      <c r="C441" s="26" t="s">
        <v>110</v>
      </c>
      <c r="D441" s="27" t="str">
        <f>Source!H381</f>
        <v>100 мест</v>
      </c>
      <c r="E441" s="17">
        <f>Source!I381</f>
        <v>0.01</v>
      </c>
      <c r="F441" s="33"/>
      <c r="G441" s="28"/>
      <c r="H441" s="17"/>
      <c r="I441" s="33"/>
      <c r="J441" s="17"/>
      <c r="K441" s="33"/>
      <c r="Q441">
        <f>ROUND((Source!DN381/100)*ROUND((ROUND((Source!AF381*Source!AV381*Source!I381),2)),2), 2)</f>
        <v>13.64</v>
      </c>
      <c r="R441">
        <f>Source!X381</f>
        <v>301.23</v>
      </c>
      <c r="S441">
        <f>ROUND((Source!DO381/100)*ROUND((ROUND((Source!AF381*Source!AV381*Source!I381),2)),2), 2)</f>
        <v>10.36</v>
      </c>
      <c r="T441">
        <f>Source!Y381</f>
        <v>141.96</v>
      </c>
      <c r="U441">
        <f>ROUND((175/100)*ROUND((ROUND((Source!AE381*Source!AV381*Source!I381),2)),2), 2)</f>
        <v>0.26</v>
      </c>
      <c r="V441">
        <f>ROUND((160/100)*ROUND(ROUND((ROUND((Source!AE381*Source!AV381*Source!I381),2)*Source!BS381),2), 2), 2)</f>
        <v>6.34</v>
      </c>
    </row>
    <row r="442" spans="1:27" x14ac:dyDescent="0.2">
      <c r="C442" s="30" t="str">
        <f>"Объем: "&amp;Source!I381&amp;"=1/"&amp;"100"</f>
        <v>Объем: 0,01=1/100</v>
      </c>
    </row>
    <row r="443" spans="1:27" ht="14.25" x14ac:dyDescent="0.2">
      <c r="A443" s="26"/>
      <c r="B443" s="26"/>
      <c r="C443" s="26" t="s">
        <v>313</v>
      </c>
      <c r="D443" s="27"/>
      <c r="E443" s="17"/>
      <c r="F443" s="33">
        <f>Source!AO381</f>
        <v>1311.93</v>
      </c>
      <c r="G443" s="28" t="str">
        <f>Source!DG381</f>
        <v/>
      </c>
      <c r="H443" s="17">
        <f>Source!AV381</f>
        <v>1</v>
      </c>
      <c r="I443" s="33">
        <f>ROUND((ROUND((Source!AF381*Source!AV381*Source!I381),2)),2)</f>
        <v>13.12</v>
      </c>
      <c r="J443" s="17">
        <f>IF(Source!BA381&lt;&gt; 0, Source!BA381, 1)</f>
        <v>26.39</v>
      </c>
      <c r="K443" s="33">
        <f>Source!S381</f>
        <v>346.24</v>
      </c>
      <c r="W443">
        <f>I443</f>
        <v>13.12</v>
      </c>
    </row>
    <row r="444" spans="1:27" ht="14.25" x14ac:dyDescent="0.2">
      <c r="A444" s="26"/>
      <c r="B444" s="26"/>
      <c r="C444" s="26" t="s">
        <v>322</v>
      </c>
      <c r="D444" s="27"/>
      <c r="E444" s="17"/>
      <c r="F444" s="33">
        <f>Source!AM381</f>
        <v>41.45</v>
      </c>
      <c r="G444" s="28" t="str">
        <f>Source!DE381</f>
        <v/>
      </c>
      <c r="H444" s="17">
        <f>Source!AV381</f>
        <v>1</v>
      </c>
      <c r="I444" s="33">
        <f>(ROUND((ROUND(((Source!ET381)*Source!AV381*Source!I381),2)),2)+ROUND((ROUND(((Source!AE381-(Source!EU381))*Source!AV381*Source!I381),2)),2))</f>
        <v>0.41</v>
      </c>
      <c r="J444" s="17">
        <f>IF(Source!BB381&lt;&gt; 0, Source!BB381, 1)</f>
        <v>14.75</v>
      </c>
      <c r="K444" s="33">
        <f>Source!Q381</f>
        <v>6.05</v>
      </c>
    </row>
    <row r="445" spans="1:27" ht="14.25" x14ac:dyDescent="0.2">
      <c r="A445" s="26"/>
      <c r="B445" s="26"/>
      <c r="C445" s="26" t="s">
        <v>323</v>
      </c>
      <c r="D445" s="27"/>
      <c r="E445" s="17"/>
      <c r="F445" s="33">
        <f>Source!AN381</f>
        <v>15.08</v>
      </c>
      <c r="G445" s="28" t="str">
        <f>Source!DF381</f>
        <v/>
      </c>
      <c r="H445" s="17">
        <f>Source!AV381</f>
        <v>1</v>
      </c>
      <c r="I445" s="41">
        <f>ROUND((ROUND((Source!AE381*Source!AV381*Source!I381),2)),2)</f>
        <v>0.15</v>
      </c>
      <c r="J445" s="17">
        <f>IF(Source!BS381&lt;&gt; 0, Source!BS381, 1)</f>
        <v>26.39</v>
      </c>
      <c r="K445" s="41">
        <f>Source!R381</f>
        <v>3.96</v>
      </c>
      <c r="W445">
        <f>I445</f>
        <v>0.15</v>
      </c>
    </row>
    <row r="446" spans="1:27" ht="14.25" x14ac:dyDescent="0.2">
      <c r="A446" s="26"/>
      <c r="B446" s="26"/>
      <c r="C446" s="26" t="s">
        <v>324</v>
      </c>
      <c r="D446" s="27"/>
      <c r="E446" s="17"/>
      <c r="F446" s="33">
        <f>Source!AL381</f>
        <v>972.06</v>
      </c>
      <c r="G446" s="28" t="str">
        <f>Source!DD381</f>
        <v/>
      </c>
      <c r="H446" s="17">
        <f>Source!AW381</f>
        <v>1</v>
      </c>
      <c r="I446" s="33">
        <f>ROUND((ROUND((Source!AC381*Source!AW381*Source!I381),2)),2)</f>
        <v>9.7200000000000006</v>
      </c>
      <c r="J446" s="17">
        <f>IF(Source!BC381&lt;&gt; 0, Source!BC381, 1)</f>
        <v>8.3000000000000007</v>
      </c>
      <c r="K446" s="33">
        <f>Source!P381</f>
        <v>80.680000000000007</v>
      </c>
    </row>
    <row r="447" spans="1:27" ht="28.5" x14ac:dyDescent="0.2">
      <c r="A447" s="26" t="s">
        <v>27</v>
      </c>
      <c r="B447" s="26" t="str">
        <f>Source!F382</f>
        <v>9999990001</v>
      </c>
      <c r="C447" s="26" t="s">
        <v>29</v>
      </c>
      <c r="D447" s="27" t="str">
        <f>Source!H382</f>
        <v>т</v>
      </c>
      <c r="E447" s="17">
        <f>Source!I382</f>
        <v>-1.2800000000000001E-2</v>
      </c>
      <c r="F447" s="33">
        <f>Source!AK382</f>
        <v>0</v>
      </c>
      <c r="G447" s="31" t="s">
        <v>3</v>
      </c>
      <c r="H447" s="17">
        <f>Source!AW382</f>
        <v>1</v>
      </c>
      <c r="I447" s="33">
        <f>ROUND((ROUND((Source!AC382*Source!AW382*Source!I382),2)),2)+(ROUND((ROUND(((Source!ET382)*Source!AV382*Source!I382),2)),2)+ROUND((ROUND(((Source!AE382-(Source!EU382))*Source!AV382*Source!I382),2)),2))+ROUND((ROUND((Source!AF382*Source!AV382*Source!I382),2)),2)</f>
        <v>0</v>
      </c>
      <c r="J447" s="17">
        <f>IF(Source!BC382&lt;&gt; 0, Source!BC382, 1)</f>
        <v>1</v>
      </c>
      <c r="K447" s="33">
        <f>Source!O382</f>
        <v>0</v>
      </c>
      <c r="Q447">
        <f>ROUND((Source!DN382/100)*ROUND((ROUND((Source!AF382*Source!AV382*Source!I382),2)),2), 2)</f>
        <v>0</v>
      </c>
      <c r="R447">
        <f>Source!X382</f>
        <v>0</v>
      </c>
      <c r="S447">
        <f>ROUND((Source!DO382/100)*ROUND((ROUND((Source!AF382*Source!AV382*Source!I382),2)),2), 2)</f>
        <v>0</v>
      </c>
      <c r="T447">
        <f>Source!Y382</f>
        <v>0</v>
      </c>
      <c r="U447">
        <f>ROUND((175/100)*ROUND((ROUND((Source!AE382*Source!AV382*Source!I382),2)),2), 2)</f>
        <v>0</v>
      </c>
      <c r="V447">
        <f>ROUND((160/100)*ROUND(ROUND((ROUND((Source!AE382*Source!AV382*Source!I382),2)*Source!BS382),2), 2), 2)</f>
        <v>0</v>
      </c>
      <c r="X447">
        <f>IF(Source!BI382&lt;=1,I447, 0)</f>
        <v>0</v>
      </c>
      <c r="Y447">
        <f>IF(Source!BI382=2,I447, 0)</f>
        <v>0</v>
      </c>
      <c r="Z447">
        <f>IF(Source!BI382=3,I447, 0)</f>
        <v>0</v>
      </c>
      <c r="AA447">
        <f>IF(Source!BI382=4,I447, 0)</f>
        <v>0</v>
      </c>
    </row>
    <row r="448" spans="1:27" ht="14.25" x14ac:dyDescent="0.2">
      <c r="A448" s="26"/>
      <c r="B448" s="26"/>
      <c r="C448" s="26" t="s">
        <v>314</v>
      </c>
      <c r="D448" s="27" t="s">
        <v>315</v>
      </c>
      <c r="E448" s="17">
        <f>Source!DN381</f>
        <v>104</v>
      </c>
      <c r="F448" s="33"/>
      <c r="G448" s="28"/>
      <c r="H448" s="17"/>
      <c r="I448" s="33">
        <f>SUM(Q441:Q447)</f>
        <v>13.64</v>
      </c>
      <c r="J448" s="17">
        <f>Source!BZ381</f>
        <v>87</v>
      </c>
      <c r="K448" s="33">
        <f>SUM(R441:R447)</f>
        <v>301.23</v>
      </c>
    </row>
    <row r="449" spans="1:28" ht="14.25" x14ac:dyDescent="0.2">
      <c r="A449" s="26"/>
      <c r="B449" s="26"/>
      <c r="C449" s="26" t="s">
        <v>316</v>
      </c>
      <c r="D449" s="27" t="s">
        <v>315</v>
      </c>
      <c r="E449" s="17">
        <f>Source!DO381</f>
        <v>79</v>
      </c>
      <c r="F449" s="33"/>
      <c r="G449" s="28"/>
      <c r="H449" s="17"/>
      <c r="I449" s="33">
        <f>SUM(S441:S448)</f>
        <v>10.36</v>
      </c>
      <c r="J449" s="17">
        <f>Source!CA381</f>
        <v>41</v>
      </c>
      <c r="K449" s="33">
        <f>SUM(T441:T448)</f>
        <v>141.96</v>
      </c>
    </row>
    <row r="450" spans="1:28" ht="14.25" x14ac:dyDescent="0.2">
      <c r="A450" s="26"/>
      <c r="B450" s="26"/>
      <c r="C450" s="26" t="s">
        <v>325</v>
      </c>
      <c r="D450" s="27" t="s">
        <v>315</v>
      </c>
      <c r="E450" s="17">
        <f>175</f>
        <v>175</v>
      </c>
      <c r="F450" s="33"/>
      <c r="G450" s="28"/>
      <c r="H450" s="17"/>
      <c r="I450" s="33">
        <f>SUM(U441:U449)</f>
        <v>0.26</v>
      </c>
      <c r="J450" s="17">
        <f>160</f>
        <v>160</v>
      </c>
      <c r="K450" s="33">
        <f>SUM(V441:V449)</f>
        <v>6.34</v>
      </c>
    </row>
    <row r="451" spans="1:28" ht="14.25" x14ac:dyDescent="0.2">
      <c r="A451" s="55"/>
      <c r="B451" s="55"/>
      <c r="C451" s="55" t="s">
        <v>317</v>
      </c>
      <c r="D451" s="56" t="s">
        <v>318</v>
      </c>
      <c r="E451" s="57">
        <f>Source!AQ381</f>
        <v>113</v>
      </c>
      <c r="F451" s="58"/>
      <c r="G451" s="59" t="str">
        <f>Source!DI381</f>
        <v/>
      </c>
      <c r="H451" s="57">
        <f>Source!AV381</f>
        <v>1</v>
      </c>
      <c r="I451" s="58">
        <f>Source!U381</f>
        <v>1.1300000000000001</v>
      </c>
      <c r="J451" s="57"/>
      <c r="K451" s="58"/>
      <c r="AB451" s="32">
        <f>I451</f>
        <v>1.1300000000000001</v>
      </c>
    </row>
    <row r="452" spans="1:28" ht="15" x14ac:dyDescent="0.25">
      <c r="A452" s="60"/>
      <c r="B452" s="60"/>
      <c r="C452" s="61" t="s">
        <v>319</v>
      </c>
      <c r="D452" s="60"/>
      <c r="E452" s="60"/>
      <c r="F452" s="60"/>
      <c r="G452" s="60"/>
      <c r="H452" s="111">
        <f>I443+I444+I446+I448+I449+I450+SUM(I447:I447)</f>
        <v>47.51</v>
      </c>
      <c r="I452" s="111"/>
      <c r="J452" s="111">
        <f>K443+K444+K446+K448+K449+K450+SUM(K447:K447)</f>
        <v>882.50000000000011</v>
      </c>
      <c r="K452" s="111"/>
      <c r="O452" s="32">
        <f>I443+I444+I446+I448+I449+I450+SUM(I447:I447)</f>
        <v>47.51</v>
      </c>
      <c r="P452" s="32">
        <f>K443+K444+K446+K448+K449+K450+SUM(K447:K447)</f>
        <v>882.50000000000011</v>
      </c>
      <c r="X452">
        <f>IF(Source!BI381&lt;=1,I443+I444+I446+I448+I449+I450-0, 0)</f>
        <v>47.51</v>
      </c>
      <c r="Y452">
        <f>IF(Source!BI381=2,I443+I444+I446+I448+I449+I450-0, 0)</f>
        <v>0</v>
      </c>
      <c r="Z452">
        <f>IF(Source!BI381=3,I443+I444+I446+I448+I449+I450-0, 0)</f>
        <v>0</v>
      </c>
      <c r="AA452">
        <f>IF(Source!BI381=4,I443+I444+I446+I448+I449+I450,0)</f>
        <v>0</v>
      </c>
    </row>
    <row r="454" spans="1:28" ht="28.5" x14ac:dyDescent="0.2">
      <c r="A454" s="26">
        <v>2</v>
      </c>
      <c r="B454" s="26" t="str">
        <f>Source!F383</f>
        <v>6.58-31-1</v>
      </c>
      <c r="C454" s="26" t="s">
        <v>116</v>
      </c>
      <c r="D454" s="27" t="str">
        <f>Source!H383</f>
        <v>100 мест</v>
      </c>
      <c r="E454" s="17">
        <f>Source!I383</f>
        <v>0.02</v>
      </c>
      <c r="F454" s="33"/>
      <c r="G454" s="28"/>
      <c r="H454" s="17"/>
      <c r="I454" s="33"/>
      <c r="J454" s="17"/>
      <c r="K454" s="33"/>
      <c r="Q454">
        <f>ROUND((Source!DN383/100)*ROUND((ROUND((Source!AF383*Source!AV383*Source!I383),2)),2), 2)</f>
        <v>9.5399999999999991</v>
      </c>
      <c r="R454">
        <f>Source!X383</f>
        <v>210.54</v>
      </c>
      <c r="S454">
        <f>ROUND((Source!DO383/100)*ROUND((ROUND((Source!AF383*Source!AV383*Source!I383),2)),2), 2)</f>
        <v>7.24</v>
      </c>
      <c r="T454">
        <f>Source!Y383</f>
        <v>99.22</v>
      </c>
      <c r="U454">
        <f>ROUND((175/100)*ROUND((ROUND((Source!AE383*Source!AV383*Source!I383),2)),2), 2)</f>
        <v>0.12</v>
      </c>
      <c r="V454">
        <f>ROUND((160/100)*ROUND(ROUND((ROUND((Source!AE383*Source!AV383*Source!I383),2)*Source!BS383),2), 2), 2)</f>
        <v>2.96</v>
      </c>
    </row>
    <row r="455" spans="1:28" x14ac:dyDescent="0.2">
      <c r="C455" s="30" t="str">
        <f>"Объем: "&amp;Source!I383&amp;"=2/"&amp;"100"</f>
        <v>Объем: 0,02=2/100</v>
      </c>
    </row>
    <row r="456" spans="1:28" ht="14.25" x14ac:dyDescent="0.2">
      <c r="A456" s="26"/>
      <c r="B456" s="26"/>
      <c r="C456" s="26" t="s">
        <v>313</v>
      </c>
      <c r="D456" s="27"/>
      <c r="E456" s="17"/>
      <c r="F456" s="33">
        <f>Source!AO383</f>
        <v>458.59</v>
      </c>
      <c r="G456" s="28" t="str">
        <f>Source!DG383</f>
        <v/>
      </c>
      <c r="H456" s="17">
        <f>Source!AV383</f>
        <v>1</v>
      </c>
      <c r="I456" s="33">
        <f>ROUND((ROUND((Source!AF383*Source!AV383*Source!I383),2)),2)</f>
        <v>9.17</v>
      </c>
      <c r="J456" s="17">
        <f>IF(Source!BA383&lt;&gt; 0, Source!BA383, 1)</f>
        <v>26.39</v>
      </c>
      <c r="K456" s="33">
        <f>Source!S383</f>
        <v>242</v>
      </c>
      <c r="W456">
        <f>I456</f>
        <v>9.17</v>
      </c>
    </row>
    <row r="457" spans="1:28" ht="14.25" x14ac:dyDescent="0.2">
      <c r="A457" s="26"/>
      <c r="B457" s="26"/>
      <c r="C457" s="26" t="s">
        <v>322</v>
      </c>
      <c r="D457" s="27"/>
      <c r="E457" s="17"/>
      <c r="F457" s="33">
        <f>Source!AM383</f>
        <v>9.8699999999999992</v>
      </c>
      <c r="G457" s="28" t="str">
        <f>Source!DE383</f>
        <v/>
      </c>
      <c r="H457" s="17">
        <f>Source!AV383</f>
        <v>1</v>
      </c>
      <c r="I457" s="33">
        <f>(ROUND((ROUND(((Source!ET383)*Source!AV383*Source!I383),2)),2)+ROUND((ROUND(((Source!AE383-(Source!EU383))*Source!AV383*Source!I383),2)),2))</f>
        <v>0.2</v>
      </c>
      <c r="J457" s="17">
        <f>IF(Source!BB383&lt;&gt; 0, Source!BB383, 1)</f>
        <v>14.65</v>
      </c>
      <c r="K457" s="33">
        <f>Source!Q383</f>
        <v>2.93</v>
      </c>
    </row>
    <row r="458" spans="1:28" ht="14.25" x14ac:dyDescent="0.2">
      <c r="A458" s="26"/>
      <c r="B458" s="26"/>
      <c r="C458" s="26" t="s">
        <v>323</v>
      </c>
      <c r="D458" s="27"/>
      <c r="E458" s="17"/>
      <c r="F458" s="33">
        <f>Source!AN383</f>
        <v>3.55</v>
      </c>
      <c r="G458" s="28" t="str">
        <f>Source!DF383</f>
        <v/>
      </c>
      <c r="H458" s="17">
        <f>Source!AV383</f>
        <v>1</v>
      </c>
      <c r="I458" s="41">
        <f>ROUND((ROUND((Source!AE383*Source!AV383*Source!I383),2)),2)</f>
        <v>7.0000000000000007E-2</v>
      </c>
      <c r="J458" s="17">
        <f>IF(Source!BS383&lt;&gt; 0, Source!BS383, 1)</f>
        <v>26.39</v>
      </c>
      <c r="K458" s="41">
        <f>Source!R383</f>
        <v>1.85</v>
      </c>
      <c r="W458">
        <f>I458</f>
        <v>7.0000000000000007E-2</v>
      </c>
    </row>
    <row r="459" spans="1:28" ht="14.25" x14ac:dyDescent="0.2">
      <c r="A459" s="26"/>
      <c r="B459" s="26"/>
      <c r="C459" s="26" t="s">
        <v>324</v>
      </c>
      <c r="D459" s="27"/>
      <c r="E459" s="17"/>
      <c r="F459" s="33">
        <f>Source!AL383</f>
        <v>195.25</v>
      </c>
      <c r="G459" s="28" t="str">
        <f>Source!DD383</f>
        <v/>
      </c>
      <c r="H459" s="17">
        <f>Source!AW383</f>
        <v>1</v>
      </c>
      <c r="I459" s="33">
        <f>ROUND((ROUND((Source!AC383*Source!AW383*Source!I383),2)),2)</f>
        <v>3.91</v>
      </c>
      <c r="J459" s="17">
        <f>IF(Source!BC383&lt;&gt; 0, Source!BC383, 1)</f>
        <v>8.3000000000000007</v>
      </c>
      <c r="K459" s="33">
        <f>Source!P383</f>
        <v>32.450000000000003</v>
      </c>
    </row>
    <row r="460" spans="1:28" ht="28.5" x14ac:dyDescent="0.2">
      <c r="A460" s="26" t="s">
        <v>118</v>
      </c>
      <c r="B460" s="26" t="str">
        <f>Source!F384</f>
        <v>9999990001</v>
      </c>
      <c r="C460" s="26" t="s">
        <v>29</v>
      </c>
      <c r="D460" s="27" t="str">
        <f>Source!H384</f>
        <v>т</v>
      </c>
      <c r="E460" s="17">
        <f>Source!I384</f>
        <v>-6.0000000000000001E-3</v>
      </c>
      <c r="F460" s="33">
        <f>Source!AK384</f>
        <v>0</v>
      </c>
      <c r="G460" s="31" t="s">
        <v>3</v>
      </c>
      <c r="H460" s="17">
        <f>Source!AW384</f>
        <v>1</v>
      </c>
      <c r="I460" s="33">
        <f>ROUND((ROUND((Source!AC384*Source!AW384*Source!I384),2)),2)+(ROUND((ROUND(((Source!ET384)*Source!AV384*Source!I384),2)),2)+ROUND((ROUND(((Source!AE384-(Source!EU384))*Source!AV384*Source!I384),2)),2))+ROUND((ROUND((Source!AF384*Source!AV384*Source!I384),2)),2)</f>
        <v>0</v>
      </c>
      <c r="J460" s="17">
        <f>IF(Source!BC384&lt;&gt; 0, Source!BC384, 1)</f>
        <v>1</v>
      </c>
      <c r="K460" s="33">
        <f>Source!O384</f>
        <v>0</v>
      </c>
      <c r="Q460">
        <f>ROUND((Source!DN384/100)*ROUND((ROUND((Source!AF384*Source!AV384*Source!I384),2)),2), 2)</f>
        <v>0</v>
      </c>
      <c r="R460">
        <f>Source!X384</f>
        <v>0</v>
      </c>
      <c r="S460">
        <f>ROUND((Source!DO384/100)*ROUND((ROUND((Source!AF384*Source!AV384*Source!I384),2)),2), 2)</f>
        <v>0</v>
      </c>
      <c r="T460">
        <f>Source!Y384</f>
        <v>0</v>
      </c>
      <c r="U460">
        <f>ROUND((175/100)*ROUND((ROUND((Source!AE384*Source!AV384*Source!I384),2)),2), 2)</f>
        <v>0</v>
      </c>
      <c r="V460">
        <f>ROUND((160/100)*ROUND(ROUND((ROUND((Source!AE384*Source!AV384*Source!I384),2)*Source!BS384),2), 2), 2)</f>
        <v>0</v>
      </c>
      <c r="X460">
        <f>IF(Source!BI384&lt;=1,I460, 0)</f>
        <v>0</v>
      </c>
      <c r="Y460">
        <f>IF(Source!BI384=2,I460, 0)</f>
        <v>0</v>
      </c>
      <c r="Z460">
        <f>IF(Source!BI384=3,I460, 0)</f>
        <v>0</v>
      </c>
      <c r="AA460">
        <f>IF(Source!BI384=4,I460, 0)</f>
        <v>0</v>
      </c>
    </row>
    <row r="461" spans="1:28" ht="14.25" x14ac:dyDescent="0.2">
      <c r="A461" s="26"/>
      <c r="B461" s="26"/>
      <c r="C461" s="26" t="s">
        <v>314</v>
      </c>
      <c r="D461" s="27" t="s">
        <v>315</v>
      </c>
      <c r="E461" s="17">
        <f>Source!DN383</f>
        <v>104</v>
      </c>
      <c r="F461" s="33"/>
      <c r="G461" s="28"/>
      <c r="H461" s="17"/>
      <c r="I461" s="33">
        <f>SUM(Q454:Q460)</f>
        <v>9.5399999999999991</v>
      </c>
      <c r="J461" s="17">
        <f>Source!BZ383</f>
        <v>87</v>
      </c>
      <c r="K461" s="33">
        <f>SUM(R454:R460)</f>
        <v>210.54</v>
      </c>
    </row>
    <row r="462" spans="1:28" ht="14.25" x14ac:dyDescent="0.2">
      <c r="A462" s="26"/>
      <c r="B462" s="26"/>
      <c r="C462" s="26" t="s">
        <v>316</v>
      </c>
      <c r="D462" s="27" t="s">
        <v>315</v>
      </c>
      <c r="E462" s="17">
        <f>Source!DO383</f>
        <v>79</v>
      </c>
      <c r="F462" s="33"/>
      <c r="G462" s="28"/>
      <c r="H462" s="17"/>
      <c r="I462" s="33">
        <f>SUM(S454:S461)</f>
        <v>7.24</v>
      </c>
      <c r="J462" s="17">
        <f>Source!CA383</f>
        <v>41</v>
      </c>
      <c r="K462" s="33">
        <f>SUM(T454:T461)</f>
        <v>99.22</v>
      </c>
    </row>
    <row r="463" spans="1:28" ht="14.25" x14ac:dyDescent="0.2">
      <c r="A463" s="26"/>
      <c r="B463" s="26"/>
      <c r="C463" s="26" t="s">
        <v>325</v>
      </c>
      <c r="D463" s="27" t="s">
        <v>315</v>
      </c>
      <c r="E463" s="17">
        <f>175</f>
        <v>175</v>
      </c>
      <c r="F463" s="33"/>
      <c r="G463" s="28"/>
      <c r="H463" s="17"/>
      <c r="I463" s="33">
        <f>SUM(U454:U462)</f>
        <v>0.12</v>
      </c>
      <c r="J463" s="17">
        <f>160</f>
        <v>160</v>
      </c>
      <c r="K463" s="33">
        <f>SUM(V454:V462)</f>
        <v>2.96</v>
      </c>
    </row>
    <row r="464" spans="1:28" ht="14.25" x14ac:dyDescent="0.2">
      <c r="A464" s="55"/>
      <c r="B464" s="55"/>
      <c r="C464" s="55" t="s">
        <v>317</v>
      </c>
      <c r="D464" s="56" t="s">
        <v>318</v>
      </c>
      <c r="E464" s="57">
        <f>Source!AQ383</f>
        <v>39.5</v>
      </c>
      <c r="F464" s="58"/>
      <c r="G464" s="59" t="str">
        <f>Source!DI383</f>
        <v/>
      </c>
      <c r="H464" s="57">
        <f>Source!AV383</f>
        <v>1</v>
      </c>
      <c r="I464" s="58">
        <f>Source!U383</f>
        <v>0.79</v>
      </c>
      <c r="J464" s="57"/>
      <c r="K464" s="58"/>
      <c r="AB464" s="32">
        <f>I464</f>
        <v>0.79</v>
      </c>
    </row>
    <row r="465" spans="1:28" ht="15" x14ac:dyDescent="0.25">
      <c r="A465" s="60"/>
      <c r="B465" s="60"/>
      <c r="C465" s="61" t="s">
        <v>319</v>
      </c>
      <c r="D465" s="60"/>
      <c r="E465" s="60"/>
      <c r="F465" s="60"/>
      <c r="G465" s="60"/>
      <c r="H465" s="111">
        <f>I456+I457+I459+I461+I462+I463+SUM(I460:I460)</f>
        <v>30.180000000000003</v>
      </c>
      <c r="I465" s="111"/>
      <c r="J465" s="111">
        <f>K456+K457+K459+K461+K462+K463+SUM(K460:K460)</f>
        <v>590.1</v>
      </c>
      <c r="K465" s="111"/>
      <c r="O465" s="32">
        <f>I456+I457+I459+I461+I462+I463+SUM(I460:I460)</f>
        <v>30.180000000000003</v>
      </c>
      <c r="P465" s="32">
        <f>K456+K457+K459+K461+K462+K463+SUM(K460:K460)</f>
        <v>590.1</v>
      </c>
      <c r="X465">
        <f>IF(Source!BI383&lt;=1,I456+I457+I459+I461+I462+I463-0, 0)</f>
        <v>30.180000000000003</v>
      </c>
      <c r="Y465">
        <f>IF(Source!BI383=2,I456+I457+I459+I461+I462+I463-0, 0)</f>
        <v>0</v>
      </c>
      <c r="Z465">
        <f>IF(Source!BI383=3,I456+I457+I459+I461+I462+I463-0, 0)</f>
        <v>0</v>
      </c>
      <c r="AA465">
        <f>IF(Source!BI383=4,I456+I457+I459+I461+I462+I463,0)</f>
        <v>0</v>
      </c>
    </row>
    <row r="467" spans="1:28" ht="28.5" x14ac:dyDescent="0.2">
      <c r="A467" s="26">
        <v>3</v>
      </c>
      <c r="B467" s="26" t="str">
        <f>Source!F385</f>
        <v>6.54-9-2</v>
      </c>
      <c r="C467" s="26" t="s">
        <v>120</v>
      </c>
      <c r="D467" s="27" t="str">
        <f>Source!H385</f>
        <v>1 м3</v>
      </c>
      <c r="E467" s="17">
        <f>Source!I385</f>
        <v>0.05</v>
      </c>
      <c r="F467" s="33"/>
      <c r="G467" s="28"/>
      <c r="H467" s="17"/>
      <c r="I467" s="33"/>
      <c r="J467" s="17"/>
      <c r="K467" s="33"/>
      <c r="Q467">
        <f>ROUND((Source!DN385/100)*ROUND((ROUND((Source!AF385*Source!AV385*Source!I385),2)),2), 2)</f>
        <v>11.49</v>
      </c>
      <c r="R467">
        <f>Source!X385</f>
        <v>249.75</v>
      </c>
      <c r="S467">
        <f>ROUND((Source!DO385/100)*ROUND((ROUND((Source!AF385*Source!AV385*Source!I385),2)),2), 2)</f>
        <v>9.4600000000000009</v>
      </c>
      <c r="T467">
        <f>Source!Y385</f>
        <v>146.28</v>
      </c>
      <c r="U467">
        <f>ROUND((175/100)*ROUND((ROUND((Source!AE385*Source!AV385*Source!I385),2)),2), 2)</f>
        <v>0.4</v>
      </c>
      <c r="V467">
        <f>ROUND((160/100)*ROUND(ROUND((ROUND((Source!AE385*Source!AV385*Source!I385),2)*Source!BS385),2), 2), 2)</f>
        <v>9.7100000000000009</v>
      </c>
    </row>
    <row r="468" spans="1:28" ht="14.25" x14ac:dyDescent="0.2">
      <c r="A468" s="26"/>
      <c r="B468" s="26"/>
      <c r="C468" s="26" t="s">
        <v>313</v>
      </c>
      <c r="D468" s="27"/>
      <c r="E468" s="17"/>
      <c r="F468" s="33">
        <f>Source!AO385</f>
        <v>270.45999999999998</v>
      </c>
      <c r="G468" s="28" t="str">
        <f>Source!DG385</f>
        <v/>
      </c>
      <c r="H468" s="17">
        <f>Source!AV385</f>
        <v>1</v>
      </c>
      <c r="I468" s="33">
        <f>ROUND((ROUND((Source!AF385*Source!AV385*Source!I385),2)),2)</f>
        <v>13.52</v>
      </c>
      <c r="J468" s="17">
        <f>IF(Source!BA385&lt;&gt; 0, Source!BA385, 1)</f>
        <v>26.39</v>
      </c>
      <c r="K468" s="33">
        <f>Source!S385</f>
        <v>356.79</v>
      </c>
      <c r="W468">
        <f>I468</f>
        <v>13.52</v>
      </c>
    </row>
    <row r="469" spans="1:28" ht="14.25" x14ac:dyDescent="0.2">
      <c r="A469" s="26"/>
      <c r="B469" s="26"/>
      <c r="C469" s="26" t="s">
        <v>322</v>
      </c>
      <c r="D469" s="27"/>
      <c r="E469" s="17"/>
      <c r="F469" s="33">
        <f>Source!AM385</f>
        <v>18.57</v>
      </c>
      <c r="G469" s="28" t="str">
        <f>Source!DE385</f>
        <v/>
      </c>
      <c r="H469" s="17">
        <f>Source!AV385</f>
        <v>1</v>
      </c>
      <c r="I469" s="33">
        <f>(ROUND((ROUND(((Source!ET385)*Source!AV385*Source!I385),2)),2)+ROUND((ROUND(((Source!AE385-(Source!EU385))*Source!AV385*Source!I385),2)),2))</f>
        <v>0.93</v>
      </c>
      <c r="J469" s="17">
        <f>IF(Source!BB385&lt;&gt; 0, Source!BB385, 1)</f>
        <v>11.89</v>
      </c>
      <c r="K469" s="33">
        <f>Source!Q385</f>
        <v>11.06</v>
      </c>
    </row>
    <row r="470" spans="1:28" ht="14.25" x14ac:dyDescent="0.2">
      <c r="A470" s="26"/>
      <c r="B470" s="26"/>
      <c r="C470" s="26" t="s">
        <v>323</v>
      </c>
      <c r="D470" s="27"/>
      <c r="E470" s="17"/>
      <c r="F470" s="33">
        <f>Source!AN385</f>
        <v>4.66</v>
      </c>
      <c r="G470" s="28" t="str">
        <f>Source!DF385</f>
        <v/>
      </c>
      <c r="H470" s="17">
        <f>Source!AV385</f>
        <v>1</v>
      </c>
      <c r="I470" s="41">
        <f>ROUND((ROUND((Source!AE385*Source!AV385*Source!I385),2)),2)</f>
        <v>0.23</v>
      </c>
      <c r="J470" s="17">
        <f>IF(Source!BS385&lt;&gt; 0, Source!BS385, 1)</f>
        <v>26.39</v>
      </c>
      <c r="K470" s="41">
        <f>Source!R385</f>
        <v>6.07</v>
      </c>
      <c r="W470">
        <f>I470</f>
        <v>0.23</v>
      </c>
    </row>
    <row r="471" spans="1:28" ht="14.25" x14ac:dyDescent="0.2">
      <c r="A471" s="26"/>
      <c r="B471" s="26"/>
      <c r="C471" s="26" t="s">
        <v>324</v>
      </c>
      <c r="D471" s="27"/>
      <c r="E471" s="17"/>
      <c r="F471" s="33">
        <f>Source!AL385</f>
        <v>558.79</v>
      </c>
      <c r="G471" s="28" t="str">
        <f>Source!DD385</f>
        <v/>
      </c>
      <c r="H471" s="17">
        <f>Source!AW385</f>
        <v>1</v>
      </c>
      <c r="I471" s="33">
        <f>ROUND((ROUND((Source!AC385*Source!AW385*Source!I385),2)),2)</f>
        <v>27.94</v>
      </c>
      <c r="J471" s="17">
        <f>IF(Source!BC385&lt;&gt; 0, Source!BC385, 1)</f>
        <v>9.44</v>
      </c>
      <c r="K471" s="33">
        <f>Source!P385</f>
        <v>263.75</v>
      </c>
    </row>
    <row r="472" spans="1:28" ht="14.25" x14ac:dyDescent="0.2">
      <c r="A472" s="26" t="s">
        <v>44</v>
      </c>
      <c r="B472" s="26" t="str">
        <f>Source!F386</f>
        <v>1.3-2-6</v>
      </c>
      <c r="C472" s="26" t="s">
        <v>127</v>
      </c>
      <c r="D472" s="27" t="str">
        <f>Source!H386</f>
        <v>м3</v>
      </c>
      <c r="E472" s="17">
        <f>Source!I386</f>
        <v>5.099999999999999E-2</v>
      </c>
      <c r="F472" s="33">
        <f>Source!AK386</f>
        <v>478.96</v>
      </c>
      <c r="G472" s="31" t="s">
        <v>3</v>
      </c>
      <c r="H472" s="17">
        <f>Source!AW386</f>
        <v>1</v>
      </c>
      <c r="I472" s="33">
        <f>ROUND((ROUND((Source!AC386*Source!AW386*Source!I386),2)),2)+(ROUND((ROUND(((Source!ET386)*Source!AV386*Source!I386),2)),2)+ROUND((ROUND(((Source!AE386-(Source!EU386))*Source!AV386*Source!I386),2)),2))+ROUND((ROUND((Source!AF386*Source!AV386*Source!I386),2)),2)</f>
        <v>24.43</v>
      </c>
      <c r="J472" s="17">
        <f>IF(Source!BC386&lt;&gt; 0, Source!BC386, 1)</f>
        <v>7.8</v>
      </c>
      <c r="K472" s="33">
        <f>Source!O386</f>
        <v>190.55</v>
      </c>
      <c r="Q472">
        <f>ROUND((Source!DN386/100)*ROUND((ROUND((Source!AF386*Source!AV386*Source!I386),2)),2), 2)</f>
        <v>0</v>
      </c>
      <c r="R472">
        <f>Source!X386</f>
        <v>0</v>
      </c>
      <c r="S472">
        <f>ROUND((Source!DO386/100)*ROUND((ROUND((Source!AF386*Source!AV386*Source!I386),2)),2), 2)</f>
        <v>0</v>
      </c>
      <c r="T472">
        <f>Source!Y386</f>
        <v>0</v>
      </c>
      <c r="U472">
        <f>ROUND((175/100)*ROUND((ROUND((Source!AE386*Source!AV386*Source!I386),2)),2), 2)</f>
        <v>0</v>
      </c>
      <c r="V472">
        <f>ROUND((160/100)*ROUND(ROUND((ROUND((Source!AE386*Source!AV386*Source!I386),2)*Source!BS386),2), 2), 2)</f>
        <v>0</v>
      </c>
      <c r="X472">
        <f>IF(Source!BI386&lt;=1,I472, 0)</f>
        <v>24.43</v>
      </c>
      <c r="Y472">
        <f>IF(Source!BI386=2,I472, 0)</f>
        <v>0</v>
      </c>
      <c r="Z472">
        <f>IF(Source!BI386=3,I472, 0)</f>
        <v>0</v>
      </c>
      <c r="AA472">
        <f>IF(Source!BI386=4,I472, 0)</f>
        <v>0</v>
      </c>
    </row>
    <row r="473" spans="1:28" ht="14.25" x14ac:dyDescent="0.2">
      <c r="A473" s="26"/>
      <c r="B473" s="26"/>
      <c r="C473" s="26" t="s">
        <v>314</v>
      </c>
      <c r="D473" s="27" t="s">
        <v>315</v>
      </c>
      <c r="E473" s="17">
        <f>Source!DN385</f>
        <v>85</v>
      </c>
      <c r="F473" s="33"/>
      <c r="G473" s="28"/>
      <c r="H473" s="17"/>
      <c r="I473" s="33">
        <f>SUM(Q467:Q472)</f>
        <v>11.49</v>
      </c>
      <c r="J473" s="17">
        <f>Source!BZ385</f>
        <v>70</v>
      </c>
      <c r="K473" s="33">
        <f>SUM(R467:R472)</f>
        <v>249.75</v>
      </c>
    </row>
    <row r="474" spans="1:28" ht="14.25" x14ac:dyDescent="0.2">
      <c r="A474" s="26"/>
      <c r="B474" s="26"/>
      <c r="C474" s="26" t="s">
        <v>316</v>
      </c>
      <c r="D474" s="27" t="s">
        <v>315</v>
      </c>
      <c r="E474" s="17">
        <f>Source!DO385</f>
        <v>70</v>
      </c>
      <c r="F474" s="33"/>
      <c r="G474" s="28"/>
      <c r="H474" s="17"/>
      <c r="I474" s="33">
        <f>SUM(S467:S473)</f>
        <v>9.4600000000000009</v>
      </c>
      <c r="J474" s="17">
        <f>Source!CA385</f>
        <v>41</v>
      </c>
      <c r="K474" s="33">
        <f>SUM(T467:T473)</f>
        <v>146.28</v>
      </c>
    </row>
    <row r="475" spans="1:28" ht="14.25" x14ac:dyDescent="0.2">
      <c r="A475" s="26"/>
      <c r="B475" s="26"/>
      <c r="C475" s="26" t="s">
        <v>325</v>
      </c>
      <c r="D475" s="27" t="s">
        <v>315</v>
      </c>
      <c r="E475" s="17">
        <f>175</f>
        <v>175</v>
      </c>
      <c r="F475" s="33"/>
      <c r="G475" s="28"/>
      <c r="H475" s="17"/>
      <c r="I475" s="33">
        <f>SUM(U467:U474)</f>
        <v>0.4</v>
      </c>
      <c r="J475" s="17">
        <f>160</f>
        <v>160</v>
      </c>
      <c r="K475" s="33">
        <f>SUM(V467:V474)</f>
        <v>9.7100000000000009</v>
      </c>
    </row>
    <row r="476" spans="1:28" ht="14.25" x14ac:dyDescent="0.2">
      <c r="A476" s="55"/>
      <c r="B476" s="55"/>
      <c r="C476" s="55" t="s">
        <v>317</v>
      </c>
      <c r="D476" s="56" t="s">
        <v>318</v>
      </c>
      <c r="E476" s="57">
        <f>Source!AQ385</f>
        <v>24.61</v>
      </c>
      <c r="F476" s="58"/>
      <c r="G476" s="59" t="str">
        <f>Source!DI385</f>
        <v/>
      </c>
      <c r="H476" s="57">
        <f>Source!AV385</f>
        <v>1</v>
      </c>
      <c r="I476" s="58">
        <f>Source!U385</f>
        <v>1.2305000000000001</v>
      </c>
      <c r="J476" s="57"/>
      <c r="K476" s="58"/>
      <c r="AB476" s="32">
        <f>I476</f>
        <v>1.2305000000000001</v>
      </c>
    </row>
    <row r="477" spans="1:28" ht="15" x14ac:dyDescent="0.25">
      <c r="A477" s="60"/>
      <c r="B477" s="60"/>
      <c r="C477" s="61" t="s">
        <v>319</v>
      </c>
      <c r="D477" s="60"/>
      <c r="E477" s="60"/>
      <c r="F477" s="60"/>
      <c r="G477" s="60"/>
      <c r="H477" s="111">
        <f>I468+I469+I471+I473+I474+I475+SUM(I472:I472)</f>
        <v>88.17</v>
      </c>
      <c r="I477" s="111"/>
      <c r="J477" s="111">
        <f>K468+K469+K471+K473+K474+K475+SUM(K472:K472)</f>
        <v>1227.8900000000001</v>
      </c>
      <c r="K477" s="111"/>
      <c r="O477" s="32">
        <f>I468+I469+I471+I473+I474+I475+SUM(I472:I472)</f>
        <v>88.17</v>
      </c>
      <c r="P477" s="32">
        <f>K468+K469+K471+K473+K474+K475+SUM(K472:K472)</f>
        <v>1227.8900000000001</v>
      </c>
      <c r="X477">
        <f>IF(Source!BI385&lt;=1,I468+I469+I471+I473+I474+I475-0, 0)</f>
        <v>63.74</v>
      </c>
      <c r="Y477">
        <f>IF(Source!BI385=2,I468+I469+I471+I473+I474+I475-0, 0)</f>
        <v>0</v>
      </c>
      <c r="Z477">
        <f>IF(Source!BI385=3,I468+I469+I471+I473+I474+I475-0, 0)</f>
        <v>0</v>
      </c>
      <c r="AA477">
        <f>IF(Source!BI385=4,I468+I469+I471+I473+I474+I475,0)</f>
        <v>0</v>
      </c>
    </row>
    <row r="479" spans="1:28" ht="28.5" x14ac:dyDescent="0.2">
      <c r="A479" s="26">
        <v>4</v>
      </c>
      <c r="B479" s="26" t="str">
        <f>Source!F387</f>
        <v>6.58-2-1</v>
      </c>
      <c r="C479" s="26" t="s">
        <v>40</v>
      </c>
      <c r="D479" s="27" t="str">
        <f>Source!H387</f>
        <v>100 м2</v>
      </c>
      <c r="E479" s="17">
        <f>Source!I387</f>
        <v>0.8357</v>
      </c>
      <c r="F479" s="33"/>
      <c r="G479" s="28"/>
      <c r="H479" s="17"/>
      <c r="I479" s="33"/>
      <c r="J479" s="17"/>
      <c r="K479" s="33"/>
      <c r="Q479">
        <f>ROUND((Source!DN387/100)*ROUND((ROUND((Source!AF387*Source!AV387*Source!I387),2)),2), 2)</f>
        <v>127.92</v>
      </c>
      <c r="R479">
        <f>Source!X387</f>
        <v>2953.83</v>
      </c>
      <c r="S479">
        <f>ROUND((Source!DO387/100)*ROUND((ROUND((Source!AF387*Source!AV387*Source!I387),2)),2), 2)</f>
        <v>87.95</v>
      </c>
      <c r="T479">
        <f>Source!Y387</f>
        <v>1730.1</v>
      </c>
      <c r="U479">
        <f>ROUND((175/100)*ROUND((ROUND((Source!AE387*Source!AV387*Source!I387),2)),2), 2)</f>
        <v>0</v>
      </c>
      <c r="V479">
        <f>ROUND((160/100)*ROUND(ROUND((ROUND((Source!AE387*Source!AV387*Source!I387),2)*Source!BS387),2), 2), 2)</f>
        <v>0</v>
      </c>
    </row>
    <row r="480" spans="1:28" x14ac:dyDescent="0.2">
      <c r="C480" s="30" t="str">
        <f>"Объем: "&amp;Source!I387&amp;"=83,57/"&amp;"100"</f>
        <v>Объем: 0,8357=83,57/100</v>
      </c>
    </row>
    <row r="481" spans="1:28" ht="14.25" x14ac:dyDescent="0.2">
      <c r="A481" s="26"/>
      <c r="B481" s="26"/>
      <c r="C481" s="26" t="s">
        <v>313</v>
      </c>
      <c r="D481" s="27"/>
      <c r="E481" s="17"/>
      <c r="F481" s="33">
        <f>Source!AO387</f>
        <v>191.34</v>
      </c>
      <c r="G481" s="28" t="str">
        <f>Source!DG387</f>
        <v/>
      </c>
      <c r="H481" s="17">
        <f>Source!AV387</f>
        <v>1</v>
      </c>
      <c r="I481" s="33">
        <f>ROUND((ROUND((Source!AF387*Source!AV387*Source!I387),2)),2)</f>
        <v>159.9</v>
      </c>
      <c r="J481" s="17">
        <f>IF(Source!BA387&lt;&gt; 0, Source!BA387, 1)</f>
        <v>26.39</v>
      </c>
      <c r="K481" s="33">
        <f>Source!S387</f>
        <v>4219.76</v>
      </c>
      <c r="W481">
        <f>I481</f>
        <v>159.9</v>
      </c>
    </row>
    <row r="482" spans="1:28" ht="28.5" x14ac:dyDescent="0.2">
      <c r="A482" s="26" t="s">
        <v>130</v>
      </c>
      <c r="B482" s="26" t="str">
        <f>Source!F388</f>
        <v>9999990001</v>
      </c>
      <c r="C482" s="26" t="s">
        <v>29</v>
      </c>
      <c r="D482" s="27" t="str">
        <f>Source!H388</f>
        <v>т</v>
      </c>
      <c r="E482" s="17">
        <f>Source!I388</f>
        <v>-0.85241400000000001</v>
      </c>
      <c r="F482" s="33">
        <f>Source!AK388</f>
        <v>0</v>
      </c>
      <c r="G482" s="31" t="s">
        <v>3</v>
      </c>
      <c r="H482" s="17">
        <f>Source!AW388</f>
        <v>1</v>
      </c>
      <c r="I482" s="33">
        <f>ROUND((ROUND((Source!AC388*Source!AW388*Source!I388),2)),2)+(ROUND((ROUND(((Source!ET388)*Source!AV388*Source!I388),2)),2)+ROUND((ROUND(((Source!AE388-(Source!EU388))*Source!AV388*Source!I388),2)),2))+ROUND((ROUND((Source!AF388*Source!AV388*Source!I388),2)),2)</f>
        <v>0</v>
      </c>
      <c r="J482" s="17">
        <f>IF(Source!BC388&lt;&gt; 0, Source!BC388, 1)</f>
        <v>1</v>
      </c>
      <c r="K482" s="33">
        <f>Source!O388</f>
        <v>0</v>
      </c>
      <c r="Q482">
        <f>ROUND((Source!DN388/100)*ROUND((ROUND((Source!AF388*Source!AV388*Source!I388),2)),2), 2)</f>
        <v>0</v>
      </c>
      <c r="R482">
        <f>Source!X388</f>
        <v>0</v>
      </c>
      <c r="S482">
        <f>ROUND((Source!DO388/100)*ROUND((ROUND((Source!AF388*Source!AV388*Source!I388),2)),2), 2)</f>
        <v>0</v>
      </c>
      <c r="T482">
        <f>Source!Y388</f>
        <v>0</v>
      </c>
      <c r="U482">
        <f>ROUND((175/100)*ROUND((ROUND((Source!AE388*Source!AV388*Source!I388),2)),2), 2)</f>
        <v>0</v>
      </c>
      <c r="V482">
        <f>ROUND((160/100)*ROUND(ROUND((ROUND((Source!AE388*Source!AV388*Source!I388),2)*Source!BS388),2), 2), 2)</f>
        <v>0</v>
      </c>
      <c r="X482">
        <f>IF(Source!BI388&lt;=1,I482, 0)</f>
        <v>0</v>
      </c>
      <c r="Y482">
        <f>IF(Source!BI388=2,I482, 0)</f>
        <v>0</v>
      </c>
      <c r="Z482">
        <f>IF(Source!BI388=3,I482, 0)</f>
        <v>0</v>
      </c>
      <c r="AA482">
        <f>IF(Source!BI388=4,I482, 0)</f>
        <v>0</v>
      </c>
    </row>
    <row r="483" spans="1:28" ht="14.25" x14ac:dyDescent="0.2">
      <c r="A483" s="26"/>
      <c r="B483" s="26"/>
      <c r="C483" s="26" t="s">
        <v>314</v>
      </c>
      <c r="D483" s="27" t="s">
        <v>315</v>
      </c>
      <c r="E483" s="17">
        <f>Source!DN387</f>
        <v>80</v>
      </c>
      <c r="F483" s="33"/>
      <c r="G483" s="28"/>
      <c r="H483" s="17"/>
      <c r="I483" s="33">
        <f>SUM(Q479:Q482)</f>
        <v>127.92</v>
      </c>
      <c r="J483" s="17">
        <f>Source!BZ387</f>
        <v>70</v>
      </c>
      <c r="K483" s="33">
        <f>SUM(R479:R482)</f>
        <v>2953.83</v>
      </c>
    </row>
    <row r="484" spans="1:28" ht="14.25" x14ac:dyDescent="0.2">
      <c r="A484" s="26"/>
      <c r="B484" s="26"/>
      <c r="C484" s="26" t="s">
        <v>316</v>
      </c>
      <c r="D484" s="27" t="s">
        <v>315</v>
      </c>
      <c r="E484" s="17">
        <f>Source!DO387</f>
        <v>55</v>
      </c>
      <c r="F484" s="33"/>
      <c r="G484" s="28"/>
      <c r="H484" s="17"/>
      <c r="I484" s="33">
        <f>SUM(S479:S483)</f>
        <v>87.95</v>
      </c>
      <c r="J484" s="17">
        <f>Source!CA387</f>
        <v>41</v>
      </c>
      <c r="K484" s="33">
        <f>SUM(T479:T483)</f>
        <v>1730.1</v>
      </c>
    </row>
    <row r="485" spans="1:28" ht="14.25" x14ac:dyDescent="0.2">
      <c r="A485" s="55"/>
      <c r="B485" s="55"/>
      <c r="C485" s="55" t="s">
        <v>317</v>
      </c>
      <c r="D485" s="56" t="s">
        <v>318</v>
      </c>
      <c r="E485" s="57">
        <f>Source!AQ387</f>
        <v>17.41</v>
      </c>
      <c r="F485" s="58"/>
      <c r="G485" s="59" t="str">
        <f>Source!DI387</f>
        <v/>
      </c>
      <c r="H485" s="57">
        <f>Source!AV387</f>
        <v>1</v>
      </c>
      <c r="I485" s="58">
        <f>Source!U387</f>
        <v>14.549537000000001</v>
      </c>
      <c r="J485" s="57"/>
      <c r="K485" s="58"/>
      <c r="AB485" s="32">
        <f>I485</f>
        <v>14.549537000000001</v>
      </c>
    </row>
    <row r="486" spans="1:28" ht="15" x14ac:dyDescent="0.25">
      <c r="A486" s="60"/>
      <c r="B486" s="60"/>
      <c r="C486" s="61" t="s">
        <v>319</v>
      </c>
      <c r="D486" s="60"/>
      <c r="E486" s="60"/>
      <c r="F486" s="60"/>
      <c r="G486" s="60"/>
      <c r="H486" s="111">
        <f>I481+I483+I484+SUM(I482:I482)</f>
        <v>375.77</v>
      </c>
      <c r="I486" s="111"/>
      <c r="J486" s="111">
        <f>K481+K483+K484+SUM(K482:K482)</f>
        <v>8903.69</v>
      </c>
      <c r="K486" s="111"/>
      <c r="O486" s="32">
        <f>I481+I483+I484+SUM(I482:I482)</f>
        <v>375.77</v>
      </c>
      <c r="P486" s="32">
        <f>K481+K483+K484+SUM(K482:K482)</f>
        <v>8903.69</v>
      </c>
      <c r="X486">
        <f>IF(Source!BI387&lt;=1,I481+I483+I484-0, 0)</f>
        <v>375.77</v>
      </c>
      <c r="Y486">
        <f>IF(Source!BI387=2,I481+I483+I484-0, 0)</f>
        <v>0</v>
      </c>
      <c r="Z486">
        <f>IF(Source!BI387=3,I481+I483+I484-0, 0)</f>
        <v>0</v>
      </c>
      <c r="AA486">
        <f>IF(Source!BI387=4,I481+I483+I484,0)</f>
        <v>0</v>
      </c>
    </row>
    <row r="488" spans="1:28" ht="57" x14ac:dyDescent="0.2">
      <c r="A488" s="26">
        <v>5</v>
      </c>
      <c r="B488" s="26" t="str">
        <f>Source!F389</f>
        <v>3.12-3-4</v>
      </c>
      <c r="C488" s="26" t="s">
        <v>132</v>
      </c>
      <c r="D488" s="27" t="str">
        <f>Source!H389</f>
        <v>100 м2</v>
      </c>
      <c r="E488" s="17">
        <f>Source!I389</f>
        <v>0.8357</v>
      </c>
      <c r="F488" s="33"/>
      <c r="G488" s="28"/>
      <c r="H488" s="17"/>
      <c r="I488" s="33"/>
      <c r="J488" s="17"/>
      <c r="K488" s="33"/>
      <c r="Q488">
        <f>ROUND((Source!DN389/100)*ROUND((ROUND((Source!AF389*Source!AV389*Source!I389),2)),2), 2)</f>
        <v>688.66</v>
      </c>
      <c r="R488">
        <f>Source!X389</f>
        <v>15202.96</v>
      </c>
      <c r="S488">
        <f>ROUND((Source!DO389/100)*ROUND((ROUND((Source!AF389*Source!AV389*Source!I389),2)),2), 2)</f>
        <v>523.11</v>
      </c>
      <c r="T488">
        <f>Source!Y389</f>
        <v>7164.61</v>
      </c>
      <c r="U488">
        <f>ROUND((175/100)*ROUND((ROUND((Source!AE389*Source!AV389*Source!I389),2)),2), 2)</f>
        <v>129.91999999999999</v>
      </c>
      <c r="V488">
        <f>ROUND((160/100)*ROUND(ROUND((ROUND((Source!AE389*Source!AV389*Source!I389),2)*Source!BS389),2), 2), 2)</f>
        <v>3134.7</v>
      </c>
    </row>
    <row r="489" spans="1:28" ht="14.25" x14ac:dyDescent="0.2">
      <c r="A489" s="26"/>
      <c r="B489" s="26"/>
      <c r="C489" s="26" t="s">
        <v>313</v>
      </c>
      <c r="D489" s="27"/>
      <c r="E489" s="17"/>
      <c r="F489" s="33">
        <f>Source!AO389</f>
        <v>689</v>
      </c>
      <c r="G489" s="28" t="str">
        <f>Source!DG389</f>
        <v>)*1,15</v>
      </c>
      <c r="H489" s="17">
        <f>Source!AV389</f>
        <v>1</v>
      </c>
      <c r="I489" s="33">
        <f>ROUND((ROUND((Source!AF389*Source!AV389*Source!I389),2)),2)</f>
        <v>662.17</v>
      </c>
      <c r="J489" s="17">
        <f>IF(Source!BA389&lt;&gt; 0, Source!BA389, 1)</f>
        <v>26.39</v>
      </c>
      <c r="K489" s="33">
        <f>Source!S389</f>
        <v>17474.669999999998</v>
      </c>
      <c r="W489">
        <f>I489</f>
        <v>662.17</v>
      </c>
    </row>
    <row r="490" spans="1:28" ht="14.25" x14ac:dyDescent="0.2">
      <c r="A490" s="26"/>
      <c r="B490" s="26"/>
      <c r="C490" s="26" t="s">
        <v>322</v>
      </c>
      <c r="D490" s="27"/>
      <c r="E490" s="17"/>
      <c r="F490" s="33">
        <f>Source!AM389</f>
        <v>267.17</v>
      </c>
      <c r="G490" s="28" t="str">
        <f>Source!DE389</f>
        <v>)*1,25</v>
      </c>
      <c r="H490" s="17">
        <f>Source!AV389</f>
        <v>1</v>
      </c>
      <c r="I490" s="33">
        <f>(ROUND((ROUND((((Source!ET389*1.25))*Source!AV389*Source!I389),2)),2)+ROUND((ROUND(((Source!AE389-((Source!EU389*1.25)))*Source!AV389*Source!I389),2)),2))</f>
        <v>279.08999999999997</v>
      </c>
      <c r="J490" s="17">
        <f>IF(Source!BB389&lt;&gt; 0, Source!BB389, 1)</f>
        <v>12.18</v>
      </c>
      <c r="K490" s="33">
        <f>Source!Q389</f>
        <v>3399.32</v>
      </c>
    </row>
    <row r="491" spans="1:28" ht="14.25" x14ac:dyDescent="0.2">
      <c r="A491" s="26"/>
      <c r="B491" s="26"/>
      <c r="C491" s="26" t="s">
        <v>323</v>
      </c>
      <c r="D491" s="27"/>
      <c r="E491" s="17"/>
      <c r="F491" s="33">
        <f>Source!AN389</f>
        <v>71.069999999999993</v>
      </c>
      <c r="G491" s="28" t="str">
        <f>Source!DF389</f>
        <v>)*1,25</v>
      </c>
      <c r="H491" s="17">
        <f>Source!AV389</f>
        <v>1</v>
      </c>
      <c r="I491" s="41">
        <f>ROUND((ROUND((Source!AE389*Source!AV389*Source!I389),2)),2)</f>
        <v>74.239999999999995</v>
      </c>
      <c r="J491" s="17">
        <f>IF(Source!BS389&lt;&gt; 0, Source!BS389, 1)</f>
        <v>26.39</v>
      </c>
      <c r="K491" s="41">
        <f>Source!R389</f>
        <v>1959.19</v>
      </c>
      <c r="W491">
        <f>I491</f>
        <v>74.239999999999995</v>
      </c>
    </row>
    <row r="492" spans="1:28" ht="14.25" x14ac:dyDescent="0.2">
      <c r="A492" s="26"/>
      <c r="B492" s="26"/>
      <c r="C492" s="26" t="s">
        <v>324</v>
      </c>
      <c r="D492" s="27"/>
      <c r="E492" s="17"/>
      <c r="F492" s="33">
        <f>Source!AL389</f>
        <v>705.14</v>
      </c>
      <c r="G492" s="28" t="str">
        <f>Source!DD389</f>
        <v/>
      </c>
      <c r="H492" s="17">
        <f>Source!AW389</f>
        <v>1</v>
      </c>
      <c r="I492" s="33">
        <f>ROUND((ROUND((Source!AC389*Source!AW389*Source!I389),2)),2)</f>
        <v>589.29</v>
      </c>
      <c r="J492" s="17">
        <f>IF(Source!BC389&lt;&gt; 0, Source!BC389, 1)</f>
        <v>3.7</v>
      </c>
      <c r="K492" s="33">
        <f>Source!P389</f>
        <v>2180.37</v>
      </c>
    </row>
    <row r="493" spans="1:28" ht="199.5" x14ac:dyDescent="0.2">
      <c r="A493" s="26" t="s">
        <v>141</v>
      </c>
      <c r="B493" s="26" t="str">
        <f>Source!F390</f>
        <v>1.1-1-1312</v>
      </c>
      <c r="C493" s="26" t="s">
        <v>282</v>
      </c>
      <c r="D493" s="27" t="str">
        <f>Source!H390</f>
        <v>м2</v>
      </c>
      <c r="E493" s="17">
        <f>Source!I390</f>
        <v>112.81950000000001</v>
      </c>
      <c r="F493" s="33">
        <f>Source!AK390</f>
        <v>25.09</v>
      </c>
      <c r="G493" s="31" t="s">
        <v>3</v>
      </c>
      <c r="H493" s="17">
        <f>Source!AW390</f>
        <v>1</v>
      </c>
      <c r="I493" s="33">
        <f>ROUND((ROUND((Source!AC390*Source!AW390*Source!I390),2)),2)+(ROUND((ROUND(((Source!ET390)*Source!AV390*Source!I390),2)),2)+ROUND((ROUND(((Source!AE390-(Source!EU390))*Source!AV390*Source!I390),2)),2))+ROUND((ROUND((Source!AF390*Source!AV390*Source!I390),2)),2)</f>
        <v>2830.64</v>
      </c>
      <c r="J493" s="17">
        <f>IF(Source!BC390&lt;&gt; 0, Source!BC390, 1)</f>
        <v>10.5</v>
      </c>
      <c r="K493" s="33">
        <f>Source!O390</f>
        <v>29721.72</v>
      </c>
      <c r="Q493">
        <f>ROUND((Source!DN390/100)*ROUND((ROUND((Source!AF390*Source!AV390*Source!I390),2)),2), 2)</f>
        <v>0</v>
      </c>
      <c r="R493">
        <f>Source!X390</f>
        <v>0</v>
      </c>
      <c r="S493">
        <f>ROUND((Source!DO390/100)*ROUND((ROUND((Source!AF390*Source!AV390*Source!I390),2)),2), 2)</f>
        <v>0</v>
      </c>
      <c r="T493">
        <f>Source!Y390</f>
        <v>0</v>
      </c>
      <c r="U493">
        <f>ROUND((175/100)*ROUND((ROUND((Source!AE390*Source!AV390*Source!I390),2)),2), 2)</f>
        <v>0</v>
      </c>
      <c r="V493">
        <f>ROUND((160/100)*ROUND(ROUND((ROUND((Source!AE390*Source!AV390*Source!I390),2)*Source!BS390),2), 2), 2)</f>
        <v>0</v>
      </c>
      <c r="X493">
        <f>IF(Source!BI390&lt;=1,I493, 0)</f>
        <v>2830.64</v>
      </c>
      <c r="Y493">
        <f>IF(Source!BI390=2,I493, 0)</f>
        <v>0</v>
      </c>
      <c r="Z493">
        <f>IF(Source!BI390=3,I493, 0)</f>
        <v>0</v>
      </c>
      <c r="AA493">
        <f>IF(Source!BI390=4,I493, 0)</f>
        <v>0</v>
      </c>
    </row>
    <row r="494" spans="1:28" ht="228" x14ac:dyDescent="0.2">
      <c r="A494" s="26" t="s">
        <v>145</v>
      </c>
      <c r="B494" s="26" t="str">
        <f>Source!F391</f>
        <v>1.1-1-1313</v>
      </c>
      <c r="C494" s="26" t="s">
        <v>283</v>
      </c>
      <c r="D494" s="27" t="str">
        <f>Source!H391</f>
        <v>м2</v>
      </c>
      <c r="E494" s="17">
        <f>Source!I391</f>
        <v>110.56310999999998</v>
      </c>
      <c r="F494" s="33">
        <f>Source!AK391</f>
        <v>23.06</v>
      </c>
      <c r="G494" s="31" t="s">
        <v>3</v>
      </c>
      <c r="H494" s="17">
        <f>Source!AW391</f>
        <v>1</v>
      </c>
      <c r="I494" s="33">
        <f>ROUND((ROUND((Source!AC391*Source!AW391*Source!I391),2)),2)+(ROUND((ROUND(((Source!ET391)*Source!AV391*Source!I391),2)),2)+ROUND((ROUND(((Source!AE391-(Source!EU391))*Source!AV391*Source!I391),2)),2))+ROUND((ROUND((Source!AF391*Source!AV391*Source!I391),2)),2)</f>
        <v>2549.59</v>
      </c>
      <c r="J494" s="17">
        <f>IF(Source!BC391&lt;&gt; 0, Source!BC391, 1)</f>
        <v>10.74</v>
      </c>
      <c r="K494" s="33">
        <f>Source!O391</f>
        <v>27382.6</v>
      </c>
      <c r="Q494">
        <f>ROUND((Source!DN391/100)*ROUND((ROUND((Source!AF391*Source!AV391*Source!I391),2)),2), 2)</f>
        <v>0</v>
      </c>
      <c r="R494">
        <f>Source!X391</f>
        <v>0</v>
      </c>
      <c r="S494">
        <f>ROUND((Source!DO391/100)*ROUND((ROUND((Source!AF391*Source!AV391*Source!I391),2)),2), 2)</f>
        <v>0</v>
      </c>
      <c r="T494">
        <f>Source!Y391</f>
        <v>0</v>
      </c>
      <c r="U494">
        <f>ROUND((175/100)*ROUND((ROUND((Source!AE391*Source!AV391*Source!I391),2)),2), 2)</f>
        <v>0</v>
      </c>
      <c r="V494">
        <f>ROUND((160/100)*ROUND(ROUND((ROUND((Source!AE391*Source!AV391*Source!I391),2)*Source!BS391),2), 2), 2)</f>
        <v>0</v>
      </c>
      <c r="X494">
        <f>IF(Source!BI391&lt;=1,I494, 0)</f>
        <v>2549.59</v>
      </c>
      <c r="Y494">
        <f>IF(Source!BI391=2,I494, 0)</f>
        <v>0</v>
      </c>
      <c r="Z494">
        <f>IF(Source!BI391=3,I494, 0)</f>
        <v>0</v>
      </c>
      <c r="AA494">
        <f>IF(Source!BI391=4,I494, 0)</f>
        <v>0</v>
      </c>
    </row>
    <row r="495" spans="1:28" ht="14.25" x14ac:dyDescent="0.2">
      <c r="A495" s="26"/>
      <c r="B495" s="26"/>
      <c r="C495" s="26" t="s">
        <v>314</v>
      </c>
      <c r="D495" s="27" t="s">
        <v>315</v>
      </c>
      <c r="E495" s="17">
        <f>Source!DN389</f>
        <v>104</v>
      </c>
      <c r="F495" s="33"/>
      <c r="G495" s="28"/>
      <c r="H495" s="17"/>
      <c r="I495" s="33">
        <f>SUM(Q488:Q494)</f>
        <v>688.66</v>
      </c>
      <c r="J495" s="17">
        <f>Source!BZ389</f>
        <v>87</v>
      </c>
      <c r="K495" s="33">
        <f>SUM(R488:R494)</f>
        <v>15202.96</v>
      </c>
    </row>
    <row r="496" spans="1:28" ht="14.25" x14ac:dyDescent="0.2">
      <c r="A496" s="26"/>
      <c r="B496" s="26"/>
      <c r="C496" s="26" t="s">
        <v>316</v>
      </c>
      <c r="D496" s="27" t="s">
        <v>315</v>
      </c>
      <c r="E496" s="17">
        <f>Source!DO389</f>
        <v>79</v>
      </c>
      <c r="F496" s="33"/>
      <c r="G496" s="28"/>
      <c r="H496" s="17"/>
      <c r="I496" s="33">
        <f>SUM(S488:S495)</f>
        <v>523.11</v>
      </c>
      <c r="J496" s="17">
        <f>Source!CA389</f>
        <v>41</v>
      </c>
      <c r="K496" s="33">
        <f>SUM(T488:T495)</f>
        <v>7164.61</v>
      </c>
    </row>
    <row r="497" spans="1:28" ht="14.25" x14ac:dyDescent="0.2">
      <c r="A497" s="26"/>
      <c r="B497" s="26"/>
      <c r="C497" s="26" t="s">
        <v>325</v>
      </c>
      <c r="D497" s="27" t="s">
        <v>315</v>
      </c>
      <c r="E497" s="17">
        <f>175</f>
        <v>175</v>
      </c>
      <c r="F497" s="33"/>
      <c r="G497" s="28"/>
      <c r="H497" s="17"/>
      <c r="I497" s="33">
        <f>SUM(U488:U496)</f>
        <v>129.91999999999999</v>
      </c>
      <c r="J497" s="17">
        <f>160</f>
        <v>160</v>
      </c>
      <c r="K497" s="33">
        <f>SUM(V488:V496)</f>
        <v>3134.7</v>
      </c>
    </row>
    <row r="498" spans="1:28" ht="14.25" x14ac:dyDescent="0.2">
      <c r="A498" s="55"/>
      <c r="B498" s="55"/>
      <c r="C498" s="55" t="s">
        <v>317</v>
      </c>
      <c r="D498" s="56" t="s">
        <v>318</v>
      </c>
      <c r="E498" s="57">
        <f>Source!AQ389</f>
        <v>53</v>
      </c>
      <c r="F498" s="58"/>
      <c r="G498" s="59" t="str">
        <f>Source!DI389</f>
        <v>)*1,15</v>
      </c>
      <c r="H498" s="57">
        <f>Source!AV389</f>
        <v>1</v>
      </c>
      <c r="I498" s="58">
        <f>Source!U389</f>
        <v>50.935914999999994</v>
      </c>
      <c r="J498" s="57"/>
      <c r="K498" s="58"/>
      <c r="AB498" s="32">
        <f>I498</f>
        <v>50.935914999999994</v>
      </c>
    </row>
    <row r="499" spans="1:28" ht="15" x14ac:dyDescent="0.25">
      <c r="A499" s="60"/>
      <c r="B499" s="60"/>
      <c r="C499" s="61" t="s">
        <v>319</v>
      </c>
      <c r="D499" s="60"/>
      <c r="E499" s="60"/>
      <c r="F499" s="60"/>
      <c r="G499" s="60"/>
      <c r="H499" s="111">
        <f>I489+I490+I492+I495+I496+I497+SUM(I493:I494)</f>
        <v>8252.4699999999993</v>
      </c>
      <c r="I499" s="111"/>
      <c r="J499" s="111">
        <f>K489+K490+K492+K495+K496+K497+SUM(K493:K494)</f>
        <v>105660.94999999998</v>
      </c>
      <c r="K499" s="111"/>
      <c r="O499" s="32">
        <f>I489+I490+I492+I495+I496+I497+SUM(I493:I494)</f>
        <v>8252.4699999999993</v>
      </c>
      <c r="P499" s="32">
        <f>K489+K490+K492+K495+K496+K497+SUM(K493:K494)</f>
        <v>105660.94999999998</v>
      </c>
      <c r="X499">
        <f>IF(Source!BI389&lt;=1,I489+I490+I492+I495+I496+I497-0, 0)</f>
        <v>2872.2400000000002</v>
      </c>
      <c r="Y499">
        <f>IF(Source!BI389=2,I489+I490+I492+I495+I496+I497-0, 0)</f>
        <v>0</v>
      </c>
      <c r="Z499">
        <f>IF(Source!BI389=3,I489+I490+I492+I495+I496+I497-0, 0)</f>
        <v>0</v>
      </c>
      <c r="AA499">
        <f>IF(Source!BI389=4,I489+I490+I492+I495+I496+I497,0)</f>
        <v>0</v>
      </c>
    </row>
    <row r="501" spans="1:28" ht="99.75" x14ac:dyDescent="0.2">
      <c r="A501" s="26">
        <v>6</v>
      </c>
      <c r="B501" s="26" t="str">
        <f>Source!F392</f>
        <v>3.12-3-10</v>
      </c>
      <c r="C501" s="26" t="s">
        <v>150</v>
      </c>
      <c r="D501" s="27" t="str">
        <f>Source!H392</f>
        <v>100 м2</v>
      </c>
      <c r="E501" s="17">
        <f>Source!I392</f>
        <v>3.5000000000000001E-3</v>
      </c>
      <c r="F501" s="33"/>
      <c r="G501" s="28"/>
      <c r="H501" s="17"/>
      <c r="I501" s="33"/>
      <c r="J501" s="17"/>
      <c r="K501" s="33"/>
      <c r="Q501">
        <f>ROUND((Source!DN392/100)*ROUND((ROUND((Source!AF392*Source!AV392*Source!I392),2)),2), 2)</f>
        <v>4.13</v>
      </c>
      <c r="R501">
        <f>Source!X392</f>
        <v>91.15</v>
      </c>
      <c r="S501">
        <f>ROUND((Source!DO392/100)*ROUND((ROUND((Source!AF392*Source!AV392*Source!I392),2)),2), 2)</f>
        <v>3.14</v>
      </c>
      <c r="T501">
        <f>Source!Y392</f>
        <v>42.96</v>
      </c>
      <c r="U501">
        <f>ROUND((175/100)*ROUND((ROUND((Source!AE392*Source!AV392*Source!I392),2)),2), 2)</f>
        <v>7.0000000000000007E-2</v>
      </c>
      <c r="V501">
        <f>ROUND((160/100)*ROUND(ROUND((ROUND((Source!AE392*Source!AV392*Source!I392),2)*Source!BS392),2), 2), 2)</f>
        <v>1.7</v>
      </c>
    </row>
    <row r="502" spans="1:28" x14ac:dyDescent="0.2">
      <c r="C502" s="30" t="str">
        <f>"Объем: "&amp;Source!I392&amp;"=0,35/"&amp;"100"</f>
        <v>Объем: 0,0035=0,35/100</v>
      </c>
    </row>
    <row r="503" spans="1:28" ht="14.25" x14ac:dyDescent="0.2">
      <c r="A503" s="26"/>
      <c r="B503" s="26"/>
      <c r="C503" s="26" t="s">
        <v>313</v>
      </c>
      <c r="D503" s="27"/>
      <c r="E503" s="17"/>
      <c r="F503" s="33">
        <f>Source!AO392</f>
        <v>986.85</v>
      </c>
      <c r="G503" s="28" t="str">
        <f>Source!DG392</f>
        <v>)*1,15</v>
      </c>
      <c r="H503" s="17">
        <f>Source!AV392</f>
        <v>1</v>
      </c>
      <c r="I503" s="33">
        <f>ROUND((ROUND((Source!AF392*Source!AV392*Source!I392),2)),2)</f>
        <v>3.97</v>
      </c>
      <c r="J503" s="17">
        <f>IF(Source!BA392&lt;&gt; 0, Source!BA392, 1)</f>
        <v>26.39</v>
      </c>
      <c r="K503" s="33">
        <f>Source!S392</f>
        <v>104.77</v>
      </c>
      <c r="W503">
        <f>I503</f>
        <v>3.97</v>
      </c>
    </row>
    <row r="504" spans="1:28" ht="14.25" x14ac:dyDescent="0.2">
      <c r="A504" s="26"/>
      <c r="B504" s="26"/>
      <c r="C504" s="26" t="s">
        <v>322</v>
      </c>
      <c r="D504" s="27"/>
      <c r="E504" s="17"/>
      <c r="F504" s="33">
        <f>Source!AM392</f>
        <v>50.84</v>
      </c>
      <c r="G504" s="28" t="str">
        <f>Source!DE392</f>
        <v>)*1,25</v>
      </c>
      <c r="H504" s="17">
        <f>Source!AV392</f>
        <v>1</v>
      </c>
      <c r="I504" s="33">
        <f>(ROUND((ROUND((((Source!ET392*1.25))*Source!AV392*Source!I392),2)),2)+ROUND((ROUND(((Source!AE392-((Source!EU392*1.25)))*Source!AV392*Source!I392),2)),2))</f>
        <v>0.22</v>
      </c>
      <c r="J504" s="17">
        <f>IF(Source!BB392&lt;&gt; 0, Source!BB392, 1)</f>
        <v>9.3800000000000008</v>
      </c>
      <c r="K504" s="33">
        <f>Source!Q392</f>
        <v>2.06</v>
      </c>
    </row>
    <row r="505" spans="1:28" ht="14.25" x14ac:dyDescent="0.2">
      <c r="A505" s="26"/>
      <c r="B505" s="26"/>
      <c r="C505" s="26" t="s">
        <v>323</v>
      </c>
      <c r="D505" s="27"/>
      <c r="E505" s="17"/>
      <c r="F505" s="33">
        <f>Source!AN392</f>
        <v>8.01</v>
      </c>
      <c r="G505" s="28" t="str">
        <f>Source!DF392</f>
        <v>)*1,25</v>
      </c>
      <c r="H505" s="17">
        <f>Source!AV392</f>
        <v>1</v>
      </c>
      <c r="I505" s="41">
        <f>ROUND((ROUND((Source!AE392*Source!AV392*Source!I392),2)),2)</f>
        <v>0.04</v>
      </c>
      <c r="J505" s="17">
        <f>IF(Source!BS392&lt;&gt; 0, Source!BS392, 1)</f>
        <v>26.39</v>
      </c>
      <c r="K505" s="41">
        <f>Source!R392</f>
        <v>1.06</v>
      </c>
      <c r="W505">
        <f>I505</f>
        <v>0.04</v>
      </c>
    </row>
    <row r="506" spans="1:28" ht="14.25" x14ac:dyDescent="0.2">
      <c r="A506" s="26"/>
      <c r="B506" s="26"/>
      <c r="C506" s="26" t="s">
        <v>324</v>
      </c>
      <c r="D506" s="27"/>
      <c r="E506" s="17"/>
      <c r="F506" s="33">
        <f>Source!AL392</f>
        <v>7205.92</v>
      </c>
      <c r="G506" s="28" t="str">
        <f>Source!DD392</f>
        <v/>
      </c>
      <c r="H506" s="17">
        <f>Source!AW392</f>
        <v>1</v>
      </c>
      <c r="I506" s="33">
        <f>ROUND((ROUND((Source!AC392*Source!AW392*Source!I392),2)),2)</f>
        <v>25.22</v>
      </c>
      <c r="J506" s="17">
        <f>IF(Source!BC392&lt;&gt; 0, Source!BC392, 1)</f>
        <v>1.95</v>
      </c>
      <c r="K506" s="33">
        <f>Source!P392</f>
        <v>49.18</v>
      </c>
    </row>
    <row r="507" spans="1:28" ht="199.5" x14ac:dyDescent="0.2">
      <c r="A507" s="26" t="s">
        <v>152</v>
      </c>
      <c r="B507" s="26" t="str">
        <f>Source!F393</f>
        <v>1.1-1-1312</v>
      </c>
      <c r="C507" s="26" t="s">
        <v>282</v>
      </c>
      <c r="D507" s="27" t="str">
        <f>Source!H393</f>
        <v>м2</v>
      </c>
      <c r="E507" s="17">
        <f>Source!I393</f>
        <v>0.472605</v>
      </c>
      <c r="F507" s="33">
        <f>Source!AK393</f>
        <v>25.09</v>
      </c>
      <c r="G507" s="31" t="s">
        <v>3</v>
      </c>
      <c r="H507" s="17">
        <f>Source!AW393</f>
        <v>1</v>
      </c>
      <c r="I507" s="33">
        <f>ROUND((ROUND((Source!AC393*Source!AW393*Source!I393),2)),2)+(ROUND((ROUND(((Source!ET393)*Source!AV393*Source!I393),2)),2)+ROUND((ROUND(((Source!AE393-(Source!EU393))*Source!AV393*Source!I393),2)),2))+ROUND((ROUND((Source!AF393*Source!AV393*Source!I393),2)),2)</f>
        <v>11.86</v>
      </c>
      <c r="J507" s="17">
        <f>IF(Source!BC393&lt;&gt; 0, Source!BC393, 1)</f>
        <v>10.5</v>
      </c>
      <c r="K507" s="33">
        <f>Source!O393</f>
        <v>124.53</v>
      </c>
      <c r="Q507">
        <f>ROUND((Source!DN393/100)*ROUND((ROUND((Source!AF393*Source!AV393*Source!I393),2)),2), 2)</f>
        <v>0</v>
      </c>
      <c r="R507">
        <f>Source!X393</f>
        <v>0</v>
      </c>
      <c r="S507">
        <f>ROUND((Source!DO393/100)*ROUND((ROUND((Source!AF393*Source!AV393*Source!I393),2)),2), 2)</f>
        <v>0</v>
      </c>
      <c r="T507">
        <f>Source!Y393</f>
        <v>0</v>
      </c>
      <c r="U507">
        <f>ROUND((175/100)*ROUND((ROUND((Source!AE393*Source!AV393*Source!I393),2)),2), 2)</f>
        <v>0</v>
      </c>
      <c r="V507">
        <f>ROUND((160/100)*ROUND(ROUND((ROUND((Source!AE393*Source!AV393*Source!I393),2)*Source!BS393),2), 2), 2)</f>
        <v>0</v>
      </c>
      <c r="X507">
        <f>IF(Source!BI393&lt;=1,I507, 0)</f>
        <v>11.86</v>
      </c>
      <c r="Y507">
        <f>IF(Source!BI393=2,I507, 0)</f>
        <v>0</v>
      </c>
      <c r="Z507">
        <f>IF(Source!BI393=3,I507, 0)</f>
        <v>0</v>
      </c>
      <c r="AA507">
        <f>IF(Source!BI393=4,I507, 0)</f>
        <v>0</v>
      </c>
    </row>
    <row r="508" spans="1:28" ht="228" x14ac:dyDescent="0.2">
      <c r="A508" s="26" t="s">
        <v>153</v>
      </c>
      <c r="B508" s="26" t="str">
        <f>Source!F394</f>
        <v>1.1-1-1313</v>
      </c>
      <c r="C508" s="26" t="s">
        <v>283</v>
      </c>
      <c r="D508" s="27" t="str">
        <f>Source!H394</f>
        <v>м2</v>
      </c>
      <c r="E508" s="17">
        <f>Source!I394</f>
        <v>0.21094499999999999</v>
      </c>
      <c r="F508" s="33">
        <f>Source!AK394</f>
        <v>23.06</v>
      </c>
      <c r="G508" s="31" t="s">
        <v>3</v>
      </c>
      <c r="H508" s="17">
        <f>Source!AW394</f>
        <v>1</v>
      </c>
      <c r="I508" s="33">
        <f>ROUND((ROUND((Source!AC394*Source!AW394*Source!I394),2)),2)+(ROUND((ROUND(((Source!ET394)*Source!AV394*Source!I394),2)),2)+ROUND((ROUND(((Source!AE394-(Source!EU394))*Source!AV394*Source!I394),2)),2))+ROUND((ROUND((Source!AF394*Source!AV394*Source!I394),2)),2)</f>
        <v>4.8600000000000003</v>
      </c>
      <c r="J508" s="17">
        <f>IF(Source!BC394&lt;&gt; 0, Source!BC394, 1)</f>
        <v>10.74</v>
      </c>
      <c r="K508" s="33">
        <f>Source!O394</f>
        <v>52.2</v>
      </c>
      <c r="Q508">
        <f>ROUND((Source!DN394/100)*ROUND((ROUND((Source!AF394*Source!AV394*Source!I394),2)),2), 2)</f>
        <v>0</v>
      </c>
      <c r="R508">
        <f>Source!X394</f>
        <v>0</v>
      </c>
      <c r="S508">
        <f>ROUND((Source!DO394/100)*ROUND((ROUND((Source!AF394*Source!AV394*Source!I394),2)),2), 2)</f>
        <v>0</v>
      </c>
      <c r="T508">
        <f>Source!Y394</f>
        <v>0</v>
      </c>
      <c r="U508">
        <f>ROUND((175/100)*ROUND((ROUND((Source!AE394*Source!AV394*Source!I394),2)),2), 2)</f>
        <v>0</v>
      </c>
      <c r="V508">
        <f>ROUND((160/100)*ROUND(ROUND((ROUND((Source!AE394*Source!AV394*Source!I394),2)*Source!BS394),2), 2), 2)</f>
        <v>0</v>
      </c>
      <c r="X508">
        <f>IF(Source!BI394&lt;=1,I508, 0)</f>
        <v>4.8600000000000003</v>
      </c>
      <c r="Y508">
        <f>IF(Source!BI394=2,I508, 0)</f>
        <v>0</v>
      </c>
      <c r="Z508">
        <f>IF(Source!BI394=3,I508, 0)</f>
        <v>0</v>
      </c>
      <c r="AA508">
        <f>IF(Source!BI394=4,I508, 0)</f>
        <v>0</v>
      </c>
    </row>
    <row r="509" spans="1:28" ht="14.25" x14ac:dyDescent="0.2">
      <c r="A509" s="26"/>
      <c r="B509" s="26"/>
      <c r="C509" s="26" t="s">
        <v>314</v>
      </c>
      <c r="D509" s="27" t="s">
        <v>315</v>
      </c>
      <c r="E509" s="17">
        <f>Source!DN392</f>
        <v>104</v>
      </c>
      <c r="F509" s="33"/>
      <c r="G509" s="28"/>
      <c r="H509" s="17"/>
      <c r="I509" s="33">
        <f>SUM(Q501:Q508)</f>
        <v>4.13</v>
      </c>
      <c r="J509" s="17">
        <f>Source!BZ392</f>
        <v>87</v>
      </c>
      <c r="K509" s="33">
        <f>SUM(R501:R508)</f>
        <v>91.15</v>
      </c>
    </row>
    <row r="510" spans="1:28" ht="14.25" x14ac:dyDescent="0.2">
      <c r="A510" s="26"/>
      <c r="B510" s="26"/>
      <c r="C510" s="26" t="s">
        <v>316</v>
      </c>
      <c r="D510" s="27" t="s">
        <v>315</v>
      </c>
      <c r="E510" s="17">
        <f>Source!DO392</f>
        <v>79</v>
      </c>
      <c r="F510" s="33"/>
      <c r="G510" s="28"/>
      <c r="H510" s="17"/>
      <c r="I510" s="33">
        <f>SUM(S501:S509)</f>
        <v>3.14</v>
      </c>
      <c r="J510" s="17">
        <f>Source!CA392</f>
        <v>41</v>
      </c>
      <c r="K510" s="33">
        <f>SUM(T501:T509)</f>
        <v>42.96</v>
      </c>
    </row>
    <row r="511" spans="1:28" ht="14.25" x14ac:dyDescent="0.2">
      <c r="A511" s="26"/>
      <c r="B511" s="26"/>
      <c r="C511" s="26" t="s">
        <v>325</v>
      </c>
      <c r="D511" s="27" t="s">
        <v>315</v>
      </c>
      <c r="E511" s="17">
        <f>175</f>
        <v>175</v>
      </c>
      <c r="F511" s="33"/>
      <c r="G511" s="28"/>
      <c r="H511" s="17"/>
      <c r="I511" s="33">
        <f>SUM(U501:U510)</f>
        <v>7.0000000000000007E-2</v>
      </c>
      <c r="J511" s="17">
        <f>160</f>
        <v>160</v>
      </c>
      <c r="K511" s="33">
        <f>SUM(V501:V510)</f>
        <v>1.7</v>
      </c>
    </row>
    <row r="512" spans="1:28" ht="14.25" x14ac:dyDescent="0.2">
      <c r="A512" s="55"/>
      <c r="B512" s="55"/>
      <c r="C512" s="55" t="s">
        <v>317</v>
      </c>
      <c r="D512" s="56" t="s">
        <v>318</v>
      </c>
      <c r="E512" s="57">
        <f>Source!AQ392</f>
        <v>85</v>
      </c>
      <c r="F512" s="58"/>
      <c r="G512" s="59" t="str">
        <f>Source!DI392</f>
        <v>)*1,15</v>
      </c>
      <c r="H512" s="57">
        <f>Source!AV392</f>
        <v>1</v>
      </c>
      <c r="I512" s="58">
        <f>Source!U392</f>
        <v>0.34212499999999996</v>
      </c>
      <c r="J512" s="57"/>
      <c r="K512" s="58"/>
      <c r="AB512" s="32">
        <f>I512</f>
        <v>0.34212499999999996</v>
      </c>
    </row>
    <row r="513" spans="1:27" ht="15" x14ac:dyDescent="0.25">
      <c r="A513" s="60"/>
      <c r="B513" s="60"/>
      <c r="C513" s="61" t="s">
        <v>319</v>
      </c>
      <c r="D513" s="60"/>
      <c r="E513" s="60"/>
      <c r="F513" s="60"/>
      <c r="G513" s="60"/>
      <c r="H513" s="111">
        <f>I503+I504+I506+I509+I510+I511+SUM(I507:I508)</f>
        <v>53.47</v>
      </c>
      <c r="I513" s="111"/>
      <c r="J513" s="111">
        <f>K503+K504+K506+K509+K510+K511+SUM(K507:K508)</f>
        <v>468.55</v>
      </c>
      <c r="K513" s="111"/>
      <c r="O513" s="32">
        <f>I503+I504+I506+I509+I510+I511+SUM(I507:I508)</f>
        <v>53.47</v>
      </c>
      <c r="P513" s="32">
        <f>K503+K504+K506+K509+K510+K511+SUM(K507:K508)</f>
        <v>468.55</v>
      </c>
      <c r="X513">
        <f>IF(Source!BI392&lt;=1,I503+I504+I506+I509+I510+I511-0, 0)</f>
        <v>36.75</v>
      </c>
      <c r="Y513">
        <f>IF(Source!BI392=2,I503+I504+I506+I509+I510+I511-0, 0)</f>
        <v>0</v>
      </c>
      <c r="Z513">
        <f>IF(Source!BI392=3,I503+I504+I506+I509+I510+I511-0, 0)</f>
        <v>0</v>
      </c>
      <c r="AA513">
        <f>IF(Source!BI392=4,I503+I504+I506+I509+I510+I511,0)</f>
        <v>0</v>
      </c>
    </row>
    <row r="516" spans="1:27" ht="15" x14ac:dyDescent="0.25">
      <c r="A516" s="81" t="str">
        <f>CONCATENATE("Итого по подразделу: ",IF(Source!G396&lt;&gt;"Новый подраздел", Source!G396, ""))</f>
        <v>Итого по подразделу: Монтажные (кровельные)работы</v>
      </c>
      <c r="B516" s="81"/>
      <c r="C516" s="81"/>
      <c r="D516" s="81"/>
      <c r="E516" s="81"/>
      <c r="F516" s="81"/>
      <c r="G516" s="81"/>
      <c r="H516" s="79">
        <f>SUM(O440:O515)</f>
        <v>8847.5699999999979</v>
      </c>
      <c r="I516" s="80"/>
      <c r="J516" s="79">
        <f>SUM(P440:P515)</f>
        <v>117733.67999999998</v>
      </c>
      <c r="K516" s="80"/>
    </row>
    <row r="517" spans="1:27" hidden="1" x14ac:dyDescent="0.2">
      <c r="A517" t="s">
        <v>320</v>
      </c>
      <c r="H517">
        <f>SUM(AC440:AC516)</f>
        <v>0</v>
      </c>
      <c r="J517">
        <f>SUM(AD440:AD516)</f>
        <v>0</v>
      </c>
    </row>
    <row r="518" spans="1:27" hidden="1" x14ac:dyDescent="0.2">
      <c r="A518" t="s">
        <v>321</v>
      </c>
      <c r="H518">
        <f>SUM(AE440:AE517)</f>
        <v>0</v>
      </c>
      <c r="J518">
        <f>SUM(AF440:AF517)</f>
        <v>0</v>
      </c>
    </row>
    <row r="520" spans="1:27" ht="15" x14ac:dyDescent="0.25">
      <c r="A520" s="81" t="str">
        <f>CONCATENATE("Итого по разделу: ",IF(Source!G426&lt;&gt;"Новый раздел", Source!G426, ""))</f>
        <v>Итого по разделу: Монтажные (кровельные) работы</v>
      </c>
      <c r="B520" s="81"/>
      <c r="C520" s="81"/>
      <c r="D520" s="81"/>
      <c r="E520" s="81"/>
      <c r="F520" s="81"/>
      <c r="G520" s="81"/>
      <c r="H520" s="79">
        <f>SUM(O333:O519)</f>
        <v>66040.3</v>
      </c>
      <c r="I520" s="80"/>
      <c r="J520" s="79">
        <f>SUM(P333:P519)</f>
        <v>877614.22999999986</v>
      </c>
      <c r="K520" s="80"/>
    </row>
    <row r="521" spans="1:27" hidden="1" x14ac:dyDescent="0.2">
      <c r="A521" t="s">
        <v>320</v>
      </c>
      <c r="H521">
        <f>SUM(AC333:AC520)</f>
        <v>0</v>
      </c>
      <c r="J521">
        <f>SUM(AD333:AD520)</f>
        <v>0</v>
      </c>
    </row>
    <row r="522" spans="1:27" hidden="1" x14ac:dyDescent="0.2">
      <c r="A522" t="s">
        <v>321</v>
      </c>
      <c r="H522">
        <f>SUM(AE333:AE521)</f>
        <v>0</v>
      </c>
      <c r="J522">
        <f>SUM(AF333:AF521)</f>
        <v>0</v>
      </c>
    </row>
    <row r="524" spans="1:27" ht="16.5" x14ac:dyDescent="0.25">
      <c r="A524" s="75" t="str">
        <f>CONCATENATE("Раздел: ",IF(Source!G456&lt;&gt;"Новый раздел", Source!G456, ""))</f>
        <v>Раздел: Секция в осях Г-Д (Подьезд№2)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</row>
    <row r="526" spans="1:27" ht="16.5" x14ac:dyDescent="0.25">
      <c r="A526" s="75" t="str">
        <f>CONCATENATE("Подраздел: ",IF(Source!G460&lt;&gt;"Новый подраздел", Source!G460, ""))</f>
        <v>Подраздел: Демонтажные и подготовительные  работы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</row>
    <row r="527" spans="1:27" ht="42.75" x14ac:dyDescent="0.2">
      <c r="A527" s="26">
        <v>1</v>
      </c>
      <c r="B527" s="26" t="str">
        <f>Source!F464</f>
        <v>6.61-26-1</v>
      </c>
      <c r="C527" s="26" t="s">
        <v>21</v>
      </c>
      <c r="D527" s="27" t="str">
        <f>Source!H464</f>
        <v>100 м2</v>
      </c>
      <c r="E527" s="17">
        <f>Source!I464</f>
        <v>1.9699999999999999E-2</v>
      </c>
      <c r="F527" s="33"/>
      <c r="G527" s="28"/>
      <c r="H527" s="17"/>
      <c r="I527" s="33"/>
      <c r="J527" s="17"/>
      <c r="K527" s="33"/>
      <c r="Q527">
        <f>ROUND((Source!DN464/100)*ROUND((ROUND((Source!AF464*Source!AV464*Source!I464),2)),2), 2)</f>
        <v>9.26</v>
      </c>
      <c r="R527">
        <f>Source!X464</f>
        <v>213.92</v>
      </c>
      <c r="S527">
        <f>ROUND((Source!DO464/100)*ROUND((ROUND((Source!AF464*Source!AV464*Source!I464),2)),2), 2)</f>
        <v>6.37</v>
      </c>
      <c r="T527">
        <f>Source!Y464</f>
        <v>125.3</v>
      </c>
      <c r="U527">
        <f>ROUND((175/100)*ROUND((ROUND((Source!AE464*Source!AV464*Source!I464),2)),2), 2)</f>
        <v>0</v>
      </c>
      <c r="V527">
        <f>ROUND((160/100)*ROUND(ROUND((ROUND((Source!AE464*Source!AV464*Source!I464),2)*Source!BS464),2), 2), 2)</f>
        <v>0</v>
      </c>
    </row>
    <row r="528" spans="1:27" x14ac:dyDescent="0.2">
      <c r="C528" s="30" t="str">
        <f>"Объем: "&amp;Source!I464&amp;"=1,97/"&amp;"100"</f>
        <v>Объем: 0,0197=1,97/100</v>
      </c>
    </row>
    <row r="529" spans="1:28" ht="14.25" x14ac:dyDescent="0.2">
      <c r="A529" s="26"/>
      <c r="B529" s="26"/>
      <c r="C529" s="26" t="s">
        <v>313</v>
      </c>
      <c r="D529" s="27"/>
      <c r="E529" s="17"/>
      <c r="F529" s="33">
        <f>Source!AO464</f>
        <v>587.65</v>
      </c>
      <c r="G529" s="28" t="str">
        <f>Source!DG464</f>
        <v/>
      </c>
      <c r="H529" s="17">
        <f>Source!AV464</f>
        <v>1</v>
      </c>
      <c r="I529" s="33">
        <f>ROUND((ROUND((Source!AF464*Source!AV464*Source!I464),2)),2)</f>
        <v>11.58</v>
      </c>
      <c r="J529" s="17">
        <f>IF(Source!BA464&lt;&gt; 0, Source!BA464, 1)</f>
        <v>26.39</v>
      </c>
      <c r="K529" s="33">
        <f>Source!S464</f>
        <v>305.60000000000002</v>
      </c>
      <c r="W529">
        <f>I529</f>
        <v>11.58</v>
      </c>
    </row>
    <row r="530" spans="1:28" ht="28.5" x14ac:dyDescent="0.2">
      <c r="A530" s="26" t="s">
        <v>27</v>
      </c>
      <c r="B530" s="26" t="str">
        <f>Source!F465</f>
        <v>9999990001</v>
      </c>
      <c r="C530" s="26" t="s">
        <v>29</v>
      </c>
      <c r="D530" s="27" t="str">
        <f>Source!H465</f>
        <v>т</v>
      </c>
      <c r="E530" s="17">
        <f>Source!I465</f>
        <v>-9.0620000000000006E-2</v>
      </c>
      <c r="F530" s="33">
        <f>Source!AK465</f>
        <v>0</v>
      </c>
      <c r="G530" s="31" t="s">
        <v>3</v>
      </c>
      <c r="H530" s="17">
        <f>Source!AW465</f>
        <v>1</v>
      </c>
      <c r="I530" s="33">
        <f>ROUND((ROUND((Source!AC465*Source!AW465*Source!I465),2)),2)+(ROUND((ROUND(((Source!ET465)*Source!AV465*Source!I465),2)),2)+ROUND((ROUND(((Source!AE465-(Source!EU465))*Source!AV465*Source!I465),2)),2))+ROUND((ROUND((Source!AF465*Source!AV465*Source!I465),2)),2)</f>
        <v>0</v>
      </c>
      <c r="J530" s="17">
        <f>IF(Source!BC465&lt;&gt; 0, Source!BC465, 1)</f>
        <v>1</v>
      </c>
      <c r="K530" s="33">
        <f>Source!O465</f>
        <v>0</v>
      </c>
      <c r="Q530">
        <f>ROUND((Source!DN465/100)*ROUND((ROUND((Source!AF465*Source!AV465*Source!I465),2)),2), 2)</f>
        <v>0</v>
      </c>
      <c r="R530">
        <f>Source!X465</f>
        <v>0</v>
      </c>
      <c r="S530">
        <f>ROUND((Source!DO465/100)*ROUND((ROUND((Source!AF465*Source!AV465*Source!I465),2)),2), 2)</f>
        <v>0</v>
      </c>
      <c r="T530">
        <f>Source!Y465</f>
        <v>0</v>
      </c>
      <c r="U530">
        <f>ROUND((175/100)*ROUND((ROUND((Source!AE465*Source!AV465*Source!I465),2)),2), 2)</f>
        <v>0</v>
      </c>
      <c r="V530">
        <f>ROUND((160/100)*ROUND(ROUND((ROUND((Source!AE465*Source!AV465*Source!I465),2)*Source!BS465),2), 2), 2)</f>
        <v>0</v>
      </c>
      <c r="X530">
        <f>IF(Source!BI465&lt;=1,I530, 0)</f>
        <v>0</v>
      </c>
      <c r="Y530">
        <f>IF(Source!BI465=2,I530, 0)</f>
        <v>0</v>
      </c>
      <c r="Z530">
        <f>IF(Source!BI465=3,I530, 0)</f>
        <v>0</v>
      </c>
      <c r="AA530">
        <f>IF(Source!BI465=4,I530, 0)</f>
        <v>0</v>
      </c>
    </row>
    <row r="531" spans="1:28" ht="14.25" x14ac:dyDescent="0.2">
      <c r="A531" s="26"/>
      <c r="B531" s="26"/>
      <c r="C531" s="26" t="s">
        <v>314</v>
      </c>
      <c r="D531" s="27" t="s">
        <v>315</v>
      </c>
      <c r="E531" s="17">
        <f>Source!DN464</f>
        <v>80</v>
      </c>
      <c r="F531" s="33"/>
      <c r="G531" s="28"/>
      <c r="H531" s="17"/>
      <c r="I531" s="33">
        <f>SUM(Q527:Q530)</f>
        <v>9.26</v>
      </c>
      <c r="J531" s="17">
        <f>Source!BZ464</f>
        <v>70</v>
      </c>
      <c r="K531" s="33">
        <f>SUM(R527:R530)</f>
        <v>213.92</v>
      </c>
    </row>
    <row r="532" spans="1:28" ht="14.25" x14ac:dyDescent="0.2">
      <c r="A532" s="26"/>
      <c r="B532" s="26"/>
      <c r="C532" s="26" t="s">
        <v>316</v>
      </c>
      <c r="D532" s="27" t="s">
        <v>315</v>
      </c>
      <c r="E532" s="17">
        <f>Source!DO464</f>
        <v>55</v>
      </c>
      <c r="F532" s="33"/>
      <c r="G532" s="28"/>
      <c r="H532" s="17"/>
      <c r="I532" s="33">
        <f>SUM(S527:S531)</f>
        <v>6.37</v>
      </c>
      <c r="J532" s="17">
        <f>Source!CA464</f>
        <v>41</v>
      </c>
      <c r="K532" s="33">
        <f>SUM(T527:T531)</f>
        <v>125.3</v>
      </c>
    </row>
    <row r="533" spans="1:28" ht="14.25" x14ac:dyDescent="0.2">
      <c r="A533" s="55"/>
      <c r="B533" s="55"/>
      <c r="C533" s="55" t="s">
        <v>317</v>
      </c>
      <c r="D533" s="56" t="s">
        <v>318</v>
      </c>
      <c r="E533" s="57">
        <f>Source!AQ464</f>
        <v>57.5</v>
      </c>
      <c r="F533" s="58"/>
      <c r="G533" s="59" t="str">
        <f>Source!DI464</f>
        <v/>
      </c>
      <c r="H533" s="57">
        <f>Source!AV464</f>
        <v>1</v>
      </c>
      <c r="I533" s="58">
        <f>Source!U464</f>
        <v>1.1327499999999999</v>
      </c>
      <c r="J533" s="57"/>
      <c r="K533" s="58"/>
      <c r="AB533" s="32">
        <f>I533</f>
        <v>1.1327499999999999</v>
      </c>
    </row>
    <row r="534" spans="1:28" ht="15" x14ac:dyDescent="0.25">
      <c r="A534" s="60"/>
      <c r="B534" s="60"/>
      <c r="C534" s="61" t="s">
        <v>319</v>
      </c>
      <c r="D534" s="60"/>
      <c r="E534" s="60"/>
      <c r="F534" s="60"/>
      <c r="G534" s="60"/>
      <c r="H534" s="111">
        <f>I529+I531+I532+SUM(I530:I530)</f>
        <v>27.21</v>
      </c>
      <c r="I534" s="111"/>
      <c r="J534" s="111">
        <f>K529+K531+K532+SUM(K530:K530)</f>
        <v>644.81999999999994</v>
      </c>
      <c r="K534" s="111"/>
      <c r="O534" s="32">
        <f>I529+I531+I532+SUM(I530:I530)</f>
        <v>27.21</v>
      </c>
      <c r="P534" s="32">
        <f>K529+K531+K532+SUM(K530:K530)</f>
        <v>644.81999999999994</v>
      </c>
      <c r="X534">
        <f>IF(Source!BI464&lt;=1,I529+I531+I532-0, 0)</f>
        <v>27.21</v>
      </c>
      <c r="Y534">
        <f>IF(Source!BI464=2,I529+I531+I532-0, 0)</f>
        <v>0</v>
      </c>
      <c r="Z534">
        <f>IF(Source!BI464=3,I529+I531+I532-0, 0)</f>
        <v>0</v>
      </c>
      <c r="AA534">
        <f>IF(Source!BI464=4,I529+I531+I532,0)</f>
        <v>0</v>
      </c>
    </row>
    <row r="536" spans="1:28" ht="42.75" x14ac:dyDescent="0.2">
      <c r="A536" s="26">
        <v>2</v>
      </c>
      <c r="B536" s="26" t="str">
        <f>Source!F466</f>
        <v>6.62-31-1</v>
      </c>
      <c r="C536" s="26" t="s">
        <v>33</v>
      </c>
      <c r="D536" s="27" t="str">
        <f>Source!H466</f>
        <v>1 м2 поверхности</v>
      </c>
      <c r="E536" s="17">
        <f>Source!I466</f>
        <v>2.0499999999999998</v>
      </c>
      <c r="F536" s="33"/>
      <c r="G536" s="28"/>
      <c r="H536" s="17"/>
      <c r="I536" s="33"/>
      <c r="J536" s="17"/>
      <c r="K536" s="33"/>
      <c r="Q536">
        <f>ROUND((Source!DN466/100)*ROUND((ROUND((Source!AF466*Source!AV466*Source!I466),2)),2), 2)</f>
        <v>12.57</v>
      </c>
      <c r="R536">
        <f>Source!X466</f>
        <v>275.33</v>
      </c>
      <c r="S536">
        <f>ROUND((Source!DO466/100)*ROUND((ROUND((Source!AF466*Source!AV466*Source!I466),2)),2), 2)</f>
        <v>8.0399999999999991</v>
      </c>
      <c r="T536">
        <f>Source!Y466</f>
        <v>136.01</v>
      </c>
      <c r="U536">
        <f>ROUND((175/100)*ROUND((ROUND((Source!AE466*Source!AV466*Source!I466),2)),2), 2)</f>
        <v>0</v>
      </c>
      <c r="V536">
        <f>ROUND((160/100)*ROUND(ROUND((ROUND((Source!AE466*Source!AV466*Source!I466),2)*Source!BS466),2), 2), 2)</f>
        <v>0</v>
      </c>
    </row>
    <row r="537" spans="1:28" ht="14.25" x14ac:dyDescent="0.2">
      <c r="A537" s="26"/>
      <c r="B537" s="26"/>
      <c r="C537" s="26" t="s">
        <v>313</v>
      </c>
      <c r="D537" s="27"/>
      <c r="E537" s="17"/>
      <c r="F537" s="33">
        <f>Source!AO466</f>
        <v>6.13</v>
      </c>
      <c r="G537" s="28" t="str">
        <f>Source!DG466</f>
        <v/>
      </c>
      <c r="H537" s="17">
        <f>Source!AV466</f>
        <v>1</v>
      </c>
      <c r="I537" s="33">
        <f>ROUND((ROUND((Source!AF466*Source!AV466*Source!I466),2)),2)</f>
        <v>12.57</v>
      </c>
      <c r="J537" s="17">
        <f>IF(Source!BA466&lt;&gt; 0, Source!BA466, 1)</f>
        <v>26.39</v>
      </c>
      <c r="K537" s="33">
        <f>Source!S466</f>
        <v>331.72</v>
      </c>
      <c r="W537">
        <f>I537</f>
        <v>12.57</v>
      </c>
    </row>
    <row r="538" spans="1:28" ht="14.25" x14ac:dyDescent="0.2">
      <c r="A538" s="26"/>
      <c r="B538" s="26"/>
      <c r="C538" s="26" t="s">
        <v>314</v>
      </c>
      <c r="D538" s="27" t="s">
        <v>315</v>
      </c>
      <c r="E538" s="17">
        <f>Source!DN466</f>
        <v>100</v>
      </c>
      <c r="F538" s="33"/>
      <c r="G538" s="28"/>
      <c r="H538" s="17"/>
      <c r="I538" s="33">
        <f>SUM(Q536:Q537)</f>
        <v>12.57</v>
      </c>
      <c r="J538" s="17">
        <f>Source!BZ466</f>
        <v>83</v>
      </c>
      <c r="K538" s="33">
        <f>SUM(R536:R537)</f>
        <v>275.33</v>
      </c>
    </row>
    <row r="539" spans="1:28" ht="14.25" x14ac:dyDescent="0.2">
      <c r="A539" s="26"/>
      <c r="B539" s="26"/>
      <c r="C539" s="26" t="s">
        <v>316</v>
      </c>
      <c r="D539" s="27" t="s">
        <v>315</v>
      </c>
      <c r="E539" s="17">
        <f>Source!DO466</f>
        <v>64</v>
      </c>
      <c r="F539" s="33"/>
      <c r="G539" s="28"/>
      <c r="H539" s="17"/>
      <c r="I539" s="33">
        <f>SUM(S536:S538)</f>
        <v>8.0399999999999991</v>
      </c>
      <c r="J539" s="17">
        <f>Source!CA466</f>
        <v>41</v>
      </c>
      <c r="K539" s="33">
        <f>SUM(T536:T538)</f>
        <v>136.01</v>
      </c>
    </row>
    <row r="540" spans="1:28" ht="14.25" x14ac:dyDescent="0.2">
      <c r="A540" s="55"/>
      <c r="B540" s="55"/>
      <c r="C540" s="55" t="s">
        <v>317</v>
      </c>
      <c r="D540" s="56" t="s">
        <v>318</v>
      </c>
      <c r="E540" s="57">
        <f>Source!AQ466</f>
        <v>0.6</v>
      </c>
      <c r="F540" s="58"/>
      <c r="G540" s="59" t="str">
        <f>Source!DI466</f>
        <v/>
      </c>
      <c r="H540" s="57">
        <f>Source!AV466</f>
        <v>1</v>
      </c>
      <c r="I540" s="58">
        <f>Source!U466</f>
        <v>1.2299999999999998</v>
      </c>
      <c r="J540" s="57"/>
      <c r="K540" s="58"/>
      <c r="AB540" s="32">
        <f>I540</f>
        <v>1.2299999999999998</v>
      </c>
    </row>
    <row r="541" spans="1:28" ht="15" x14ac:dyDescent="0.25">
      <c r="A541" s="60"/>
      <c r="B541" s="60"/>
      <c r="C541" s="61" t="s">
        <v>319</v>
      </c>
      <c r="D541" s="60"/>
      <c r="E541" s="60"/>
      <c r="F541" s="60"/>
      <c r="G541" s="60"/>
      <c r="H541" s="111">
        <f>I537+I538+I539</f>
        <v>33.18</v>
      </c>
      <c r="I541" s="111"/>
      <c r="J541" s="111">
        <f>K537+K538+K539</f>
        <v>743.06</v>
      </c>
      <c r="K541" s="111"/>
      <c r="O541" s="32">
        <f>I537+I538+I539</f>
        <v>33.18</v>
      </c>
      <c r="P541" s="32">
        <f>K537+K538+K539</f>
        <v>743.06</v>
      </c>
      <c r="X541">
        <f>IF(Source!BI466&lt;=1,I537+I538+I539-0, 0)</f>
        <v>33.18</v>
      </c>
      <c r="Y541">
        <f>IF(Source!BI466=2,I537+I538+I539-0, 0)</f>
        <v>0</v>
      </c>
      <c r="Z541">
        <f>IF(Source!BI466=3,I537+I538+I539-0, 0)</f>
        <v>0</v>
      </c>
      <c r="AA541">
        <f>IF(Source!BI466=4,I537+I538+I539,0)</f>
        <v>0</v>
      </c>
    </row>
    <row r="543" spans="1:28" ht="28.5" x14ac:dyDescent="0.2">
      <c r="A543" s="26">
        <v>3</v>
      </c>
      <c r="B543" s="26" t="str">
        <f>Source!F467</f>
        <v>6.58-2-1</v>
      </c>
      <c r="C543" s="26" t="s">
        <v>40</v>
      </c>
      <c r="D543" s="27" t="str">
        <f>Source!H467</f>
        <v>100 м2</v>
      </c>
      <c r="E543" s="17">
        <f>Source!I467</f>
        <v>2.3199999999999998E-2</v>
      </c>
      <c r="F543" s="33"/>
      <c r="G543" s="28"/>
      <c r="H543" s="17"/>
      <c r="I543" s="33"/>
      <c r="J543" s="17"/>
      <c r="K543" s="33"/>
      <c r="Q543">
        <f>ROUND((Source!DN467/100)*ROUND((ROUND((Source!AF467*Source!AV467*Source!I467),2)),2), 2)</f>
        <v>3.55</v>
      </c>
      <c r="R543">
        <f>Source!X467</f>
        <v>82.02</v>
      </c>
      <c r="S543">
        <f>ROUND((Source!DO467/100)*ROUND((ROUND((Source!AF467*Source!AV467*Source!I467),2)),2), 2)</f>
        <v>2.44</v>
      </c>
      <c r="T543">
        <f>Source!Y467</f>
        <v>48.04</v>
      </c>
      <c r="U543">
        <f>ROUND((175/100)*ROUND((ROUND((Source!AE467*Source!AV467*Source!I467),2)),2), 2)</f>
        <v>0</v>
      </c>
      <c r="V543">
        <f>ROUND((160/100)*ROUND(ROUND((ROUND((Source!AE467*Source!AV467*Source!I467),2)*Source!BS467),2), 2), 2)</f>
        <v>0</v>
      </c>
    </row>
    <row r="544" spans="1:28" x14ac:dyDescent="0.2">
      <c r="C544" s="30" t="str">
        <f>"Объем: "&amp;Source!I467&amp;"=2,32/"&amp;"100"</f>
        <v>Объем: 0,0232=2,32/100</v>
      </c>
    </row>
    <row r="545" spans="1:28" ht="14.25" x14ac:dyDescent="0.2">
      <c r="A545" s="26"/>
      <c r="B545" s="26"/>
      <c r="C545" s="26" t="s">
        <v>313</v>
      </c>
      <c r="D545" s="27"/>
      <c r="E545" s="17"/>
      <c r="F545" s="33">
        <f>Source!AO467</f>
        <v>191.34</v>
      </c>
      <c r="G545" s="28" t="str">
        <f>Source!DG467</f>
        <v/>
      </c>
      <c r="H545" s="17">
        <f>Source!AV467</f>
        <v>1</v>
      </c>
      <c r="I545" s="33">
        <f>ROUND((ROUND((Source!AF467*Source!AV467*Source!I467),2)),2)</f>
        <v>4.4400000000000004</v>
      </c>
      <c r="J545" s="17">
        <f>IF(Source!BA467&lt;&gt; 0, Source!BA467, 1)</f>
        <v>26.39</v>
      </c>
      <c r="K545" s="33">
        <f>Source!S467</f>
        <v>117.17</v>
      </c>
      <c r="W545">
        <f>I545</f>
        <v>4.4400000000000004</v>
      </c>
    </row>
    <row r="546" spans="1:28" ht="28.5" x14ac:dyDescent="0.2">
      <c r="A546" s="26" t="s">
        <v>44</v>
      </c>
      <c r="B546" s="26" t="str">
        <f>Source!F468</f>
        <v>9999990001</v>
      </c>
      <c r="C546" s="26" t="s">
        <v>29</v>
      </c>
      <c r="D546" s="27" t="str">
        <f>Source!H468</f>
        <v>т</v>
      </c>
      <c r="E546" s="17">
        <f>Source!I468</f>
        <v>-2.3663999999999998E-2</v>
      </c>
      <c r="F546" s="33">
        <f>Source!AK468</f>
        <v>0</v>
      </c>
      <c r="G546" s="31" t="s">
        <v>3</v>
      </c>
      <c r="H546" s="17">
        <f>Source!AW468</f>
        <v>1</v>
      </c>
      <c r="I546" s="33">
        <f>ROUND((ROUND((Source!AC468*Source!AW468*Source!I468),2)),2)+(ROUND((ROUND(((Source!ET468)*Source!AV468*Source!I468),2)),2)+ROUND((ROUND(((Source!AE468-(Source!EU468))*Source!AV468*Source!I468),2)),2))+ROUND((ROUND((Source!AF468*Source!AV468*Source!I468),2)),2)</f>
        <v>0</v>
      </c>
      <c r="J546" s="17">
        <f>IF(Source!BC468&lt;&gt; 0, Source!BC468, 1)</f>
        <v>1</v>
      </c>
      <c r="K546" s="33">
        <f>Source!O468</f>
        <v>0</v>
      </c>
      <c r="Q546">
        <f>ROUND((Source!DN468/100)*ROUND((ROUND((Source!AF468*Source!AV468*Source!I468),2)),2), 2)</f>
        <v>0</v>
      </c>
      <c r="R546">
        <f>Source!X468</f>
        <v>0</v>
      </c>
      <c r="S546">
        <f>ROUND((Source!DO468/100)*ROUND((ROUND((Source!AF468*Source!AV468*Source!I468),2)),2), 2)</f>
        <v>0</v>
      </c>
      <c r="T546">
        <f>Source!Y468</f>
        <v>0</v>
      </c>
      <c r="U546">
        <f>ROUND((175/100)*ROUND((ROUND((Source!AE468*Source!AV468*Source!I468),2)),2), 2)</f>
        <v>0</v>
      </c>
      <c r="V546">
        <f>ROUND((160/100)*ROUND(ROUND((ROUND((Source!AE468*Source!AV468*Source!I468),2)*Source!BS468),2), 2), 2)</f>
        <v>0</v>
      </c>
      <c r="X546">
        <f>IF(Source!BI468&lt;=1,I546, 0)</f>
        <v>0</v>
      </c>
      <c r="Y546">
        <f>IF(Source!BI468=2,I546, 0)</f>
        <v>0</v>
      </c>
      <c r="Z546">
        <f>IF(Source!BI468=3,I546, 0)</f>
        <v>0</v>
      </c>
      <c r="AA546">
        <f>IF(Source!BI468=4,I546, 0)</f>
        <v>0</v>
      </c>
    </row>
    <row r="547" spans="1:28" ht="14.25" x14ac:dyDescent="0.2">
      <c r="A547" s="26"/>
      <c r="B547" s="26"/>
      <c r="C547" s="26" t="s">
        <v>314</v>
      </c>
      <c r="D547" s="27" t="s">
        <v>315</v>
      </c>
      <c r="E547" s="17">
        <f>Source!DN467</f>
        <v>80</v>
      </c>
      <c r="F547" s="33"/>
      <c r="G547" s="28"/>
      <c r="H547" s="17"/>
      <c r="I547" s="33">
        <f>SUM(Q543:Q546)</f>
        <v>3.55</v>
      </c>
      <c r="J547" s="17">
        <f>Source!BZ467</f>
        <v>70</v>
      </c>
      <c r="K547" s="33">
        <f>SUM(R543:R546)</f>
        <v>82.02</v>
      </c>
    </row>
    <row r="548" spans="1:28" ht="14.25" x14ac:dyDescent="0.2">
      <c r="A548" s="26"/>
      <c r="B548" s="26"/>
      <c r="C548" s="26" t="s">
        <v>316</v>
      </c>
      <c r="D548" s="27" t="s">
        <v>315</v>
      </c>
      <c r="E548" s="17">
        <f>Source!DO467</f>
        <v>55</v>
      </c>
      <c r="F548" s="33"/>
      <c r="G548" s="28"/>
      <c r="H548" s="17"/>
      <c r="I548" s="33">
        <f>SUM(S543:S547)</f>
        <v>2.44</v>
      </c>
      <c r="J548" s="17">
        <f>Source!CA467</f>
        <v>41</v>
      </c>
      <c r="K548" s="33">
        <f>SUM(T543:T547)</f>
        <v>48.04</v>
      </c>
    </row>
    <row r="549" spans="1:28" ht="14.25" x14ac:dyDescent="0.2">
      <c r="A549" s="55"/>
      <c r="B549" s="55"/>
      <c r="C549" s="55" t="s">
        <v>317</v>
      </c>
      <c r="D549" s="56" t="s">
        <v>318</v>
      </c>
      <c r="E549" s="57">
        <f>Source!AQ467</f>
        <v>17.41</v>
      </c>
      <c r="F549" s="58"/>
      <c r="G549" s="59" t="str">
        <f>Source!DI467</f>
        <v/>
      </c>
      <c r="H549" s="57">
        <f>Source!AV467</f>
        <v>1</v>
      </c>
      <c r="I549" s="58">
        <f>Source!U467</f>
        <v>0.40391199999999999</v>
      </c>
      <c r="J549" s="57"/>
      <c r="K549" s="58"/>
      <c r="AB549" s="32">
        <f>I549</f>
        <v>0.40391199999999999</v>
      </c>
    </row>
    <row r="550" spans="1:28" ht="15" x14ac:dyDescent="0.25">
      <c r="A550" s="60"/>
      <c r="B550" s="60"/>
      <c r="C550" s="61" t="s">
        <v>319</v>
      </c>
      <c r="D550" s="60"/>
      <c r="E550" s="60"/>
      <c r="F550" s="60"/>
      <c r="G550" s="60"/>
      <c r="H550" s="111">
        <f>I545+I547+I548+SUM(I546:I546)</f>
        <v>10.43</v>
      </c>
      <c r="I550" s="111"/>
      <c r="J550" s="111">
        <f>K545+K547+K548+SUM(K546:K546)</f>
        <v>247.23</v>
      </c>
      <c r="K550" s="111"/>
      <c r="O550" s="32">
        <f>I545+I547+I548+SUM(I546:I546)</f>
        <v>10.43</v>
      </c>
      <c r="P550" s="32">
        <f>K545+K547+K548+SUM(K546:K546)</f>
        <v>247.23</v>
      </c>
      <c r="X550">
        <f>IF(Source!BI467&lt;=1,I545+I547+I548-0, 0)</f>
        <v>10.43</v>
      </c>
      <c r="Y550">
        <f>IF(Source!BI467=2,I545+I547+I548-0, 0)</f>
        <v>0</v>
      </c>
      <c r="Z550">
        <f>IF(Source!BI467=3,I545+I547+I548-0, 0)</f>
        <v>0</v>
      </c>
      <c r="AA550">
        <f>IF(Source!BI467=4,I545+I547+I548,0)</f>
        <v>0</v>
      </c>
    </row>
    <row r="552" spans="1:28" ht="42.75" x14ac:dyDescent="0.2">
      <c r="A552" s="26">
        <v>4</v>
      </c>
      <c r="B552" s="26" t="str">
        <f>Source!F469</f>
        <v>6.65-24-1</v>
      </c>
      <c r="C552" s="26" t="s">
        <v>47</v>
      </c>
      <c r="D552" s="27" t="str">
        <f>Source!H469</f>
        <v>100 м</v>
      </c>
      <c r="E552" s="17">
        <f>Source!I469</f>
        <v>0.02</v>
      </c>
      <c r="F552" s="33"/>
      <c r="G552" s="28"/>
      <c r="H552" s="17"/>
      <c r="I552" s="33"/>
      <c r="J552" s="17"/>
      <c r="K552" s="33"/>
      <c r="Q552">
        <f>ROUND((Source!DN469/100)*ROUND((ROUND((Source!AF469*Source!AV469*Source!I469),2)),2), 2)</f>
        <v>5.0199999999999996</v>
      </c>
      <c r="R552">
        <f>Source!X469</f>
        <v>108.31</v>
      </c>
      <c r="S552">
        <f>ROUND((Source!DO469/100)*ROUND((ROUND((Source!AF469*Source!AV469*Source!I469),2)),2), 2)</f>
        <v>3.37</v>
      </c>
      <c r="T552">
        <f>Source!Y469</f>
        <v>49.34</v>
      </c>
      <c r="U552">
        <f>ROUND((175/100)*ROUND((ROUND((Source!AE469*Source!AV469*Source!I469),2)),2), 2)</f>
        <v>0</v>
      </c>
      <c r="V552">
        <f>ROUND((160/100)*ROUND(ROUND((ROUND((Source!AE469*Source!AV469*Source!I469),2)*Source!BS469),2), 2), 2)</f>
        <v>0</v>
      </c>
    </row>
    <row r="553" spans="1:28" x14ac:dyDescent="0.2">
      <c r="C553" s="30" t="str">
        <f>"Объем: "&amp;Source!I469&amp;"=2/"&amp;"100"</f>
        <v>Объем: 0,02=2/100</v>
      </c>
    </row>
    <row r="554" spans="1:28" ht="14.25" x14ac:dyDescent="0.2">
      <c r="A554" s="26"/>
      <c r="B554" s="26"/>
      <c r="C554" s="26" t="s">
        <v>313</v>
      </c>
      <c r="D554" s="27"/>
      <c r="E554" s="17"/>
      <c r="F554" s="33">
        <f>Source!AO469</f>
        <v>227.82</v>
      </c>
      <c r="G554" s="28" t="str">
        <f>Source!DG469</f>
        <v/>
      </c>
      <c r="H554" s="17">
        <f>Source!AV469</f>
        <v>1</v>
      </c>
      <c r="I554" s="33">
        <f>ROUND((ROUND((Source!AF469*Source!AV469*Source!I469),2)),2)</f>
        <v>4.5599999999999996</v>
      </c>
      <c r="J554" s="17">
        <f>IF(Source!BA469&lt;&gt; 0, Source!BA469, 1)</f>
        <v>26.39</v>
      </c>
      <c r="K554" s="33">
        <f>Source!S469</f>
        <v>120.34</v>
      </c>
      <c r="W554">
        <f>I554</f>
        <v>4.5599999999999996</v>
      </c>
    </row>
    <row r="555" spans="1:28" ht="14.25" x14ac:dyDescent="0.2">
      <c r="A555" s="26"/>
      <c r="B555" s="26"/>
      <c r="C555" s="26" t="s">
        <v>314</v>
      </c>
      <c r="D555" s="27" t="s">
        <v>315</v>
      </c>
      <c r="E555" s="17">
        <f>Source!DN469</f>
        <v>110</v>
      </c>
      <c r="F555" s="33"/>
      <c r="G555" s="28"/>
      <c r="H555" s="17"/>
      <c r="I555" s="33">
        <f>SUM(Q552:Q554)</f>
        <v>5.0199999999999996</v>
      </c>
      <c r="J555" s="17">
        <f>Source!BZ469</f>
        <v>90</v>
      </c>
      <c r="K555" s="33">
        <f>SUM(R552:R554)</f>
        <v>108.31</v>
      </c>
    </row>
    <row r="556" spans="1:28" ht="14.25" x14ac:dyDescent="0.2">
      <c r="A556" s="26"/>
      <c r="B556" s="26"/>
      <c r="C556" s="26" t="s">
        <v>316</v>
      </c>
      <c r="D556" s="27" t="s">
        <v>315</v>
      </c>
      <c r="E556" s="17">
        <f>Source!DO469</f>
        <v>74</v>
      </c>
      <c r="F556" s="33"/>
      <c r="G556" s="28"/>
      <c r="H556" s="17"/>
      <c r="I556" s="33">
        <f>SUM(S552:S555)</f>
        <v>3.37</v>
      </c>
      <c r="J556" s="17">
        <f>Source!CA469</f>
        <v>41</v>
      </c>
      <c r="K556" s="33">
        <f>SUM(T552:T555)</f>
        <v>49.34</v>
      </c>
    </row>
    <row r="557" spans="1:28" ht="14.25" x14ac:dyDescent="0.2">
      <c r="A557" s="55"/>
      <c r="B557" s="55"/>
      <c r="C557" s="55" t="s">
        <v>317</v>
      </c>
      <c r="D557" s="56" t="s">
        <v>318</v>
      </c>
      <c r="E557" s="57">
        <f>Source!AQ469</f>
        <v>20.73</v>
      </c>
      <c r="F557" s="58"/>
      <c r="G557" s="59" t="str">
        <f>Source!DI469</f>
        <v/>
      </c>
      <c r="H557" s="57">
        <f>Source!AV469</f>
        <v>1</v>
      </c>
      <c r="I557" s="58">
        <f>Source!U469</f>
        <v>0.41460000000000002</v>
      </c>
      <c r="J557" s="57"/>
      <c r="K557" s="58"/>
      <c r="AB557" s="32">
        <f>I557</f>
        <v>0.41460000000000002</v>
      </c>
    </row>
    <row r="558" spans="1:28" ht="15" x14ac:dyDescent="0.25">
      <c r="A558" s="60"/>
      <c r="B558" s="60"/>
      <c r="C558" s="61" t="s">
        <v>319</v>
      </c>
      <c r="D558" s="60"/>
      <c r="E558" s="60"/>
      <c r="F558" s="60"/>
      <c r="G558" s="60"/>
      <c r="H558" s="111">
        <f>I554+I555+I556</f>
        <v>12.95</v>
      </c>
      <c r="I558" s="111"/>
      <c r="J558" s="111">
        <f>K554+K555+K556</f>
        <v>277.99</v>
      </c>
      <c r="K558" s="111"/>
      <c r="O558" s="32">
        <f>I554+I555+I556</f>
        <v>12.95</v>
      </c>
      <c r="P558" s="32">
        <f>K554+K555+K556</f>
        <v>277.99</v>
      </c>
      <c r="X558">
        <f>IF(Source!BI469&lt;=1,I554+I555+I556-0, 0)</f>
        <v>12.95</v>
      </c>
      <c r="Y558">
        <f>IF(Source!BI469=2,I554+I555+I556-0, 0)</f>
        <v>0</v>
      </c>
      <c r="Z558">
        <f>IF(Source!BI469=3,I554+I555+I556-0, 0)</f>
        <v>0</v>
      </c>
      <c r="AA558">
        <f>IF(Source!BI469=4,I554+I555+I556,0)</f>
        <v>0</v>
      </c>
    </row>
    <row r="560" spans="1:28" ht="57" x14ac:dyDescent="0.2">
      <c r="A560" s="26">
        <v>5</v>
      </c>
      <c r="B560" s="26" t="str">
        <f>Source!F470</f>
        <v>6.62-31-1</v>
      </c>
      <c r="C560" s="26" t="s">
        <v>53</v>
      </c>
      <c r="D560" s="27" t="str">
        <f>Source!H470</f>
        <v>1 м2 поверхности</v>
      </c>
      <c r="E560" s="17">
        <f>Source!I470</f>
        <v>20.75</v>
      </c>
      <c r="F560" s="33"/>
      <c r="G560" s="28"/>
      <c r="H560" s="17"/>
      <c r="I560" s="33"/>
      <c r="J560" s="17"/>
      <c r="K560" s="33"/>
      <c r="Q560">
        <f>ROUND((Source!DN470/100)*ROUND((ROUND((Source!AF470*Source!AV470*Source!I470),2)),2), 2)</f>
        <v>127.2</v>
      </c>
      <c r="R560">
        <f>Source!X470</f>
        <v>2786.15</v>
      </c>
      <c r="S560">
        <f>ROUND((Source!DO470/100)*ROUND((ROUND((Source!AF470*Source!AV470*Source!I470),2)),2), 2)</f>
        <v>81.41</v>
      </c>
      <c r="T560">
        <f>Source!Y470</f>
        <v>1376.29</v>
      </c>
      <c r="U560">
        <f>ROUND((175/100)*ROUND((ROUND((Source!AE470*Source!AV470*Source!I470),2)),2), 2)</f>
        <v>0</v>
      </c>
      <c r="V560">
        <f>ROUND((160/100)*ROUND(ROUND((ROUND((Source!AE470*Source!AV470*Source!I470),2)*Source!BS470),2), 2), 2)</f>
        <v>0</v>
      </c>
    </row>
    <row r="561" spans="1:28" ht="14.25" x14ac:dyDescent="0.2">
      <c r="A561" s="26"/>
      <c r="B561" s="26"/>
      <c r="C561" s="26" t="s">
        <v>313</v>
      </c>
      <c r="D561" s="27"/>
      <c r="E561" s="17"/>
      <c r="F561" s="33">
        <f>Source!AO470</f>
        <v>6.13</v>
      </c>
      <c r="G561" s="28" t="str">
        <f>Source!DG470</f>
        <v/>
      </c>
      <c r="H561" s="17">
        <f>Source!AV470</f>
        <v>1</v>
      </c>
      <c r="I561" s="33">
        <f>ROUND((ROUND((Source!AF470*Source!AV470*Source!I470),2)),2)</f>
        <v>127.2</v>
      </c>
      <c r="J561" s="17">
        <f>IF(Source!BA470&lt;&gt; 0, Source!BA470, 1)</f>
        <v>26.39</v>
      </c>
      <c r="K561" s="33">
        <f>Source!S470</f>
        <v>3356.81</v>
      </c>
      <c r="W561">
        <f>I561</f>
        <v>127.2</v>
      </c>
    </row>
    <row r="562" spans="1:28" ht="14.25" x14ac:dyDescent="0.2">
      <c r="A562" s="26"/>
      <c r="B562" s="26"/>
      <c r="C562" s="26" t="s">
        <v>314</v>
      </c>
      <c r="D562" s="27" t="s">
        <v>315</v>
      </c>
      <c r="E562" s="17">
        <f>Source!DN470</f>
        <v>100</v>
      </c>
      <c r="F562" s="33"/>
      <c r="G562" s="28"/>
      <c r="H562" s="17"/>
      <c r="I562" s="33">
        <f>SUM(Q560:Q561)</f>
        <v>127.2</v>
      </c>
      <c r="J562" s="17">
        <f>Source!BZ470</f>
        <v>83</v>
      </c>
      <c r="K562" s="33">
        <f>SUM(R560:R561)</f>
        <v>2786.15</v>
      </c>
    </row>
    <row r="563" spans="1:28" ht="14.25" x14ac:dyDescent="0.2">
      <c r="A563" s="26"/>
      <c r="B563" s="26"/>
      <c r="C563" s="26" t="s">
        <v>316</v>
      </c>
      <c r="D563" s="27" t="s">
        <v>315</v>
      </c>
      <c r="E563" s="17">
        <f>Source!DO470</f>
        <v>64</v>
      </c>
      <c r="F563" s="33"/>
      <c r="G563" s="28"/>
      <c r="H563" s="17"/>
      <c r="I563" s="33">
        <f>SUM(S560:S562)</f>
        <v>81.41</v>
      </c>
      <c r="J563" s="17">
        <f>Source!CA470</f>
        <v>41</v>
      </c>
      <c r="K563" s="33">
        <f>SUM(T560:T562)</f>
        <v>1376.29</v>
      </c>
    </row>
    <row r="564" spans="1:28" ht="14.25" x14ac:dyDescent="0.2">
      <c r="A564" s="55"/>
      <c r="B564" s="55"/>
      <c r="C564" s="55" t="s">
        <v>317</v>
      </c>
      <c r="D564" s="56" t="s">
        <v>318</v>
      </c>
      <c r="E564" s="57">
        <f>Source!AQ470</f>
        <v>0.6</v>
      </c>
      <c r="F564" s="58"/>
      <c r="G564" s="59" t="str">
        <f>Source!DI470</f>
        <v/>
      </c>
      <c r="H564" s="57">
        <f>Source!AV470</f>
        <v>1</v>
      </c>
      <c r="I564" s="58">
        <f>Source!U470</f>
        <v>12.45</v>
      </c>
      <c r="J564" s="57"/>
      <c r="K564" s="58"/>
      <c r="AB564" s="32">
        <f>I564</f>
        <v>12.45</v>
      </c>
    </row>
    <row r="565" spans="1:28" ht="15" x14ac:dyDescent="0.25">
      <c r="A565" s="60"/>
      <c r="B565" s="60"/>
      <c r="C565" s="61" t="s">
        <v>319</v>
      </c>
      <c r="D565" s="60"/>
      <c r="E565" s="60"/>
      <c r="F565" s="60"/>
      <c r="G565" s="60"/>
      <c r="H565" s="111">
        <f>I561+I562+I563</f>
        <v>335.81</v>
      </c>
      <c r="I565" s="111"/>
      <c r="J565" s="111">
        <f>K561+K562+K563</f>
        <v>7519.25</v>
      </c>
      <c r="K565" s="111"/>
      <c r="O565" s="32">
        <f>I561+I562+I563</f>
        <v>335.81</v>
      </c>
      <c r="P565" s="32">
        <f>K561+K562+K563</f>
        <v>7519.25</v>
      </c>
      <c r="X565">
        <f>IF(Source!BI470&lt;=1,I561+I562+I563-0, 0)</f>
        <v>335.81</v>
      </c>
      <c r="Y565">
        <f>IF(Source!BI470=2,I561+I562+I563-0, 0)</f>
        <v>0</v>
      </c>
      <c r="Z565">
        <f>IF(Source!BI470=3,I561+I562+I563-0, 0)</f>
        <v>0</v>
      </c>
      <c r="AA565">
        <f>IF(Source!BI470=4,I561+I562+I563,0)</f>
        <v>0</v>
      </c>
    </row>
    <row r="568" spans="1:28" ht="15" x14ac:dyDescent="0.25">
      <c r="A568" s="81" t="str">
        <f>CONCATENATE("Итого по подразделу: ",IF(Source!G472&lt;&gt;"Новый подраздел", Source!G472, ""))</f>
        <v>Итого по подразделу: Демонтажные и подготовительные  работы</v>
      </c>
      <c r="B568" s="81"/>
      <c r="C568" s="81"/>
      <c r="D568" s="81"/>
      <c r="E568" s="81"/>
      <c r="F568" s="81"/>
      <c r="G568" s="81"/>
      <c r="H568" s="79">
        <f>SUM(O526:O567)</f>
        <v>419.58</v>
      </c>
      <c r="I568" s="80"/>
      <c r="J568" s="79">
        <f>SUM(P526:P567)</f>
        <v>9432.35</v>
      </c>
      <c r="K568" s="80"/>
    </row>
    <row r="569" spans="1:28" hidden="1" x14ac:dyDescent="0.2">
      <c r="A569" t="s">
        <v>320</v>
      </c>
      <c r="H569">
        <f>SUM(AC526:AC568)</f>
        <v>0</v>
      </c>
      <c r="J569">
        <f>SUM(AD526:AD568)</f>
        <v>0</v>
      </c>
    </row>
    <row r="570" spans="1:28" hidden="1" x14ac:dyDescent="0.2">
      <c r="A570" t="s">
        <v>321</v>
      </c>
      <c r="H570">
        <f>SUM(AE526:AE569)</f>
        <v>0</v>
      </c>
      <c r="J570">
        <f>SUM(AF526:AF569)</f>
        <v>0</v>
      </c>
    </row>
    <row r="572" spans="1:28" ht="15" x14ac:dyDescent="0.25">
      <c r="A572" s="81" t="str">
        <f>CONCATENATE("Итого по разделу: ",IF(Source!G502&lt;&gt;"Новый раздел", Source!G502, ""))</f>
        <v>Итого по разделу: Секция в осях Г-Д (Подьезд№2)</v>
      </c>
      <c r="B572" s="81"/>
      <c r="C572" s="81"/>
      <c r="D572" s="81"/>
      <c r="E572" s="81"/>
      <c r="F572" s="81"/>
      <c r="G572" s="81"/>
      <c r="H572" s="79">
        <f>SUM(O524:O571)</f>
        <v>419.58</v>
      </c>
      <c r="I572" s="80"/>
      <c r="J572" s="79">
        <f>SUM(P524:P571)</f>
        <v>9432.35</v>
      </c>
      <c r="K572" s="80"/>
    </row>
    <row r="573" spans="1:28" hidden="1" x14ac:dyDescent="0.2">
      <c r="A573" t="s">
        <v>320</v>
      </c>
      <c r="H573">
        <f>SUM(AC524:AC572)</f>
        <v>0</v>
      </c>
      <c r="J573">
        <f>SUM(AD524:AD572)</f>
        <v>0</v>
      </c>
    </row>
    <row r="574" spans="1:28" hidden="1" x14ac:dyDescent="0.2">
      <c r="A574" t="s">
        <v>321</v>
      </c>
      <c r="H574">
        <f>SUM(AE524:AE573)</f>
        <v>0</v>
      </c>
      <c r="J574">
        <f>SUM(AF524:AF573)</f>
        <v>0</v>
      </c>
    </row>
    <row r="576" spans="1:28" ht="16.5" x14ac:dyDescent="0.25">
      <c r="A576" s="75" t="str">
        <f>CONCATENATE("Раздел: ",IF(Source!G532&lt;&gt;"Новый раздел", Source!G532, ""))</f>
        <v>Раздел: Монтажные (кровельные) работы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</row>
    <row r="577" spans="1:28" ht="28.5" x14ac:dyDescent="0.2">
      <c r="A577" s="26">
        <v>1</v>
      </c>
      <c r="B577" s="26" t="str">
        <f>Source!F536</f>
        <v>6.58-31-3</v>
      </c>
      <c r="C577" s="26" t="s">
        <v>110</v>
      </c>
      <c r="D577" s="27" t="str">
        <f>Source!H536</f>
        <v>100 мест</v>
      </c>
      <c r="E577" s="17">
        <f>Source!I536</f>
        <v>0.02</v>
      </c>
      <c r="F577" s="33"/>
      <c r="G577" s="28"/>
      <c r="H577" s="17"/>
      <c r="I577" s="33"/>
      <c r="J577" s="17"/>
      <c r="K577" s="33"/>
      <c r="Q577">
        <f>ROUND((Source!DN536/100)*ROUND((ROUND((Source!AF536*Source!AV536*Source!I536),2)),2), 2)</f>
        <v>27.29</v>
      </c>
      <c r="R577">
        <f>Source!X536</f>
        <v>602.45000000000005</v>
      </c>
      <c r="S577">
        <f>ROUND((Source!DO536/100)*ROUND((ROUND((Source!AF536*Source!AV536*Source!I536),2)),2), 2)</f>
        <v>20.73</v>
      </c>
      <c r="T577">
        <f>Source!Y536</f>
        <v>283.91000000000003</v>
      </c>
      <c r="U577">
        <f>ROUND((175/100)*ROUND((ROUND((Source!AE536*Source!AV536*Source!I536),2)),2), 2)</f>
        <v>0.53</v>
      </c>
      <c r="V577">
        <f>ROUND((160/100)*ROUND(ROUND((ROUND((Source!AE536*Source!AV536*Source!I536),2)*Source!BS536),2), 2), 2)</f>
        <v>12.67</v>
      </c>
    </row>
    <row r="578" spans="1:28" x14ac:dyDescent="0.2">
      <c r="C578" s="30" t="str">
        <f>"Объем: "&amp;Source!I536&amp;"=2/"&amp;"100"</f>
        <v>Объем: 0,02=2/100</v>
      </c>
    </row>
    <row r="579" spans="1:28" ht="14.25" x14ac:dyDescent="0.2">
      <c r="A579" s="26"/>
      <c r="B579" s="26"/>
      <c r="C579" s="26" t="s">
        <v>313</v>
      </c>
      <c r="D579" s="27"/>
      <c r="E579" s="17"/>
      <c r="F579" s="33">
        <f>Source!AO536</f>
        <v>1311.93</v>
      </c>
      <c r="G579" s="28" t="str">
        <f>Source!DG536</f>
        <v/>
      </c>
      <c r="H579" s="17">
        <f>Source!AV536</f>
        <v>1</v>
      </c>
      <c r="I579" s="33">
        <f>ROUND((ROUND((Source!AF536*Source!AV536*Source!I536),2)),2)</f>
        <v>26.24</v>
      </c>
      <c r="J579" s="17">
        <f>IF(Source!BA536&lt;&gt; 0, Source!BA536, 1)</f>
        <v>26.39</v>
      </c>
      <c r="K579" s="33">
        <f>Source!S536</f>
        <v>692.47</v>
      </c>
      <c r="W579">
        <f>I579</f>
        <v>26.24</v>
      </c>
    </row>
    <row r="580" spans="1:28" ht="14.25" x14ac:dyDescent="0.2">
      <c r="A580" s="26"/>
      <c r="B580" s="26"/>
      <c r="C580" s="26" t="s">
        <v>322</v>
      </c>
      <c r="D580" s="27"/>
      <c r="E580" s="17"/>
      <c r="F580" s="33">
        <f>Source!AM536</f>
        <v>41.45</v>
      </c>
      <c r="G580" s="28" t="str">
        <f>Source!DE536</f>
        <v/>
      </c>
      <c r="H580" s="17">
        <f>Source!AV536</f>
        <v>1</v>
      </c>
      <c r="I580" s="33">
        <f>(ROUND((ROUND(((Source!ET536)*Source!AV536*Source!I536),2)),2)+ROUND((ROUND(((Source!AE536-(Source!EU536))*Source!AV536*Source!I536),2)),2))</f>
        <v>0.83</v>
      </c>
      <c r="J580" s="17">
        <f>IF(Source!BB536&lt;&gt; 0, Source!BB536, 1)</f>
        <v>14.75</v>
      </c>
      <c r="K580" s="33">
        <f>Source!Q536</f>
        <v>12.24</v>
      </c>
    </row>
    <row r="581" spans="1:28" ht="14.25" x14ac:dyDescent="0.2">
      <c r="A581" s="26"/>
      <c r="B581" s="26"/>
      <c r="C581" s="26" t="s">
        <v>323</v>
      </c>
      <c r="D581" s="27"/>
      <c r="E581" s="17"/>
      <c r="F581" s="33">
        <f>Source!AN536</f>
        <v>15.08</v>
      </c>
      <c r="G581" s="28" t="str">
        <f>Source!DF536</f>
        <v/>
      </c>
      <c r="H581" s="17">
        <f>Source!AV536</f>
        <v>1</v>
      </c>
      <c r="I581" s="41">
        <f>ROUND((ROUND((Source!AE536*Source!AV536*Source!I536),2)),2)</f>
        <v>0.3</v>
      </c>
      <c r="J581" s="17">
        <f>IF(Source!BS536&lt;&gt; 0, Source!BS536, 1)</f>
        <v>26.39</v>
      </c>
      <c r="K581" s="41">
        <f>Source!R536</f>
        <v>7.92</v>
      </c>
      <c r="W581">
        <f>I581</f>
        <v>0.3</v>
      </c>
    </row>
    <row r="582" spans="1:28" ht="14.25" x14ac:dyDescent="0.2">
      <c r="A582" s="26"/>
      <c r="B582" s="26"/>
      <c r="C582" s="26" t="s">
        <v>324</v>
      </c>
      <c r="D582" s="27"/>
      <c r="E582" s="17"/>
      <c r="F582" s="33">
        <f>Source!AL536</f>
        <v>972.06</v>
      </c>
      <c r="G582" s="28" t="str">
        <f>Source!DD536</f>
        <v/>
      </c>
      <c r="H582" s="17">
        <f>Source!AW536</f>
        <v>1</v>
      </c>
      <c r="I582" s="33">
        <f>ROUND((ROUND((Source!AC536*Source!AW536*Source!I536),2)),2)</f>
        <v>19.440000000000001</v>
      </c>
      <c r="J582" s="17">
        <f>IF(Source!BC536&lt;&gt; 0, Source!BC536, 1)</f>
        <v>8.3000000000000007</v>
      </c>
      <c r="K582" s="33">
        <f>Source!P536</f>
        <v>161.35</v>
      </c>
    </row>
    <row r="583" spans="1:28" ht="28.5" x14ac:dyDescent="0.2">
      <c r="A583" s="26" t="s">
        <v>27</v>
      </c>
      <c r="B583" s="26" t="str">
        <f>Source!F537</f>
        <v>9999990001</v>
      </c>
      <c r="C583" s="26" t="s">
        <v>29</v>
      </c>
      <c r="D583" s="27" t="str">
        <f>Source!H537</f>
        <v>т</v>
      </c>
      <c r="E583" s="17">
        <f>Source!I537</f>
        <v>-2.5600000000000001E-2</v>
      </c>
      <c r="F583" s="33">
        <f>Source!AK537</f>
        <v>0</v>
      </c>
      <c r="G583" s="31" t="s">
        <v>3</v>
      </c>
      <c r="H583" s="17">
        <f>Source!AW537</f>
        <v>1</v>
      </c>
      <c r="I583" s="33">
        <f>ROUND((ROUND((Source!AC537*Source!AW537*Source!I537),2)),2)+(ROUND((ROUND(((Source!ET537)*Source!AV537*Source!I537),2)),2)+ROUND((ROUND(((Source!AE537-(Source!EU537))*Source!AV537*Source!I537),2)),2))+ROUND((ROUND((Source!AF537*Source!AV537*Source!I537),2)),2)</f>
        <v>0</v>
      </c>
      <c r="J583" s="17">
        <f>IF(Source!BC537&lt;&gt; 0, Source!BC537, 1)</f>
        <v>1</v>
      </c>
      <c r="K583" s="33">
        <f>Source!O537</f>
        <v>0</v>
      </c>
      <c r="Q583">
        <f>ROUND((Source!DN537/100)*ROUND((ROUND((Source!AF537*Source!AV537*Source!I537),2)),2), 2)</f>
        <v>0</v>
      </c>
      <c r="R583">
        <f>Source!X537</f>
        <v>0</v>
      </c>
      <c r="S583">
        <f>ROUND((Source!DO537/100)*ROUND((ROUND((Source!AF537*Source!AV537*Source!I537),2)),2), 2)</f>
        <v>0</v>
      </c>
      <c r="T583">
        <f>Source!Y537</f>
        <v>0</v>
      </c>
      <c r="U583">
        <f>ROUND((175/100)*ROUND((ROUND((Source!AE537*Source!AV537*Source!I537),2)),2), 2)</f>
        <v>0</v>
      </c>
      <c r="V583">
        <f>ROUND((160/100)*ROUND(ROUND((ROUND((Source!AE537*Source!AV537*Source!I537),2)*Source!BS537),2), 2), 2)</f>
        <v>0</v>
      </c>
      <c r="X583">
        <f>IF(Source!BI537&lt;=1,I583, 0)</f>
        <v>0</v>
      </c>
      <c r="Y583">
        <f>IF(Source!BI537=2,I583, 0)</f>
        <v>0</v>
      </c>
      <c r="Z583">
        <f>IF(Source!BI537=3,I583, 0)</f>
        <v>0</v>
      </c>
      <c r="AA583">
        <f>IF(Source!BI537=4,I583, 0)</f>
        <v>0</v>
      </c>
    </row>
    <row r="584" spans="1:28" ht="14.25" x14ac:dyDescent="0.2">
      <c r="A584" s="26"/>
      <c r="B584" s="26"/>
      <c r="C584" s="26" t="s">
        <v>314</v>
      </c>
      <c r="D584" s="27" t="s">
        <v>315</v>
      </c>
      <c r="E584" s="17">
        <f>Source!DN536</f>
        <v>104</v>
      </c>
      <c r="F584" s="33"/>
      <c r="G584" s="28"/>
      <c r="H584" s="17"/>
      <c r="I584" s="33">
        <f>SUM(Q577:Q583)</f>
        <v>27.29</v>
      </c>
      <c r="J584" s="17">
        <f>Source!BZ536</f>
        <v>87</v>
      </c>
      <c r="K584" s="33">
        <f>SUM(R577:R583)</f>
        <v>602.45000000000005</v>
      </c>
    </row>
    <row r="585" spans="1:28" ht="14.25" x14ac:dyDescent="0.2">
      <c r="A585" s="26"/>
      <c r="B585" s="26"/>
      <c r="C585" s="26" t="s">
        <v>316</v>
      </c>
      <c r="D585" s="27" t="s">
        <v>315</v>
      </c>
      <c r="E585" s="17">
        <f>Source!DO536</f>
        <v>79</v>
      </c>
      <c r="F585" s="33"/>
      <c r="G585" s="28"/>
      <c r="H585" s="17"/>
      <c r="I585" s="33">
        <f>SUM(S577:S584)</f>
        <v>20.73</v>
      </c>
      <c r="J585" s="17">
        <f>Source!CA536</f>
        <v>41</v>
      </c>
      <c r="K585" s="33">
        <f>SUM(T577:T584)</f>
        <v>283.91000000000003</v>
      </c>
    </row>
    <row r="586" spans="1:28" ht="14.25" x14ac:dyDescent="0.2">
      <c r="A586" s="26"/>
      <c r="B586" s="26"/>
      <c r="C586" s="26" t="s">
        <v>325</v>
      </c>
      <c r="D586" s="27" t="s">
        <v>315</v>
      </c>
      <c r="E586" s="17">
        <f>175</f>
        <v>175</v>
      </c>
      <c r="F586" s="33"/>
      <c r="G586" s="28"/>
      <c r="H586" s="17"/>
      <c r="I586" s="33">
        <f>SUM(U577:U585)</f>
        <v>0.53</v>
      </c>
      <c r="J586" s="17">
        <f>160</f>
        <v>160</v>
      </c>
      <c r="K586" s="33">
        <f>SUM(V577:V585)</f>
        <v>12.67</v>
      </c>
    </row>
    <row r="587" spans="1:28" ht="14.25" x14ac:dyDescent="0.2">
      <c r="A587" s="55"/>
      <c r="B587" s="55"/>
      <c r="C587" s="55" t="s">
        <v>317</v>
      </c>
      <c r="D587" s="56" t="s">
        <v>318</v>
      </c>
      <c r="E587" s="57">
        <f>Source!AQ536</f>
        <v>113</v>
      </c>
      <c r="F587" s="58"/>
      <c r="G587" s="59" t="str">
        <f>Source!DI536</f>
        <v/>
      </c>
      <c r="H587" s="57">
        <f>Source!AV536</f>
        <v>1</v>
      </c>
      <c r="I587" s="58">
        <f>Source!U536</f>
        <v>2.2600000000000002</v>
      </c>
      <c r="J587" s="57"/>
      <c r="K587" s="58"/>
      <c r="AB587" s="32">
        <f>I587</f>
        <v>2.2600000000000002</v>
      </c>
    </row>
    <row r="588" spans="1:28" ht="15" x14ac:dyDescent="0.25">
      <c r="A588" s="60"/>
      <c r="B588" s="60"/>
      <c r="C588" s="61" t="s">
        <v>319</v>
      </c>
      <c r="D588" s="60"/>
      <c r="E588" s="60"/>
      <c r="F588" s="60"/>
      <c r="G588" s="60"/>
      <c r="H588" s="111">
        <f>I579+I580+I582+I584+I585+I586+SUM(I583:I583)</f>
        <v>95.06</v>
      </c>
      <c r="I588" s="111"/>
      <c r="J588" s="111">
        <f>K579+K580+K582+K584+K585+K586+SUM(K583:K583)</f>
        <v>1765.0900000000004</v>
      </c>
      <c r="K588" s="111"/>
      <c r="O588" s="32">
        <f>I579+I580+I582+I584+I585+I586+SUM(I583:I583)</f>
        <v>95.06</v>
      </c>
      <c r="P588" s="32">
        <f>K579+K580+K582+K584+K585+K586+SUM(K583:K583)</f>
        <v>1765.0900000000004</v>
      </c>
      <c r="X588">
        <f>IF(Source!BI536&lt;=1,I579+I580+I582+I584+I585+I586-0, 0)</f>
        <v>95.06</v>
      </c>
      <c r="Y588">
        <f>IF(Source!BI536=2,I579+I580+I582+I584+I585+I586-0, 0)</f>
        <v>0</v>
      </c>
      <c r="Z588">
        <f>IF(Source!BI536=3,I579+I580+I582+I584+I585+I586-0, 0)</f>
        <v>0</v>
      </c>
      <c r="AA588">
        <f>IF(Source!BI536=4,I579+I580+I582+I584+I585+I586,0)</f>
        <v>0</v>
      </c>
    </row>
    <row r="590" spans="1:28" ht="28.5" x14ac:dyDescent="0.2">
      <c r="A590" s="26">
        <v>2</v>
      </c>
      <c r="B590" s="26" t="str">
        <f>Source!F538</f>
        <v>6.58-31-1</v>
      </c>
      <c r="C590" s="26" t="s">
        <v>116</v>
      </c>
      <c r="D590" s="27" t="str">
        <f>Source!H538</f>
        <v>100 мест</v>
      </c>
      <c r="E590" s="17">
        <f>Source!I538</f>
        <v>0.02</v>
      </c>
      <c r="F590" s="33"/>
      <c r="G590" s="28"/>
      <c r="H590" s="17"/>
      <c r="I590" s="33"/>
      <c r="J590" s="17"/>
      <c r="K590" s="33"/>
      <c r="Q590">
        <f>ROUND((Source!DN538/100)*ROUND((ROUND((Source!AF538*Source!AV538*Source!I538),2)),2), 2)</f>
        <v>9.5399999999999991</v>
      </c>
      <c r="R590">
        <f>Source!X538</f>
        <v>210.54</v>
      </c>
      <c r="S590">
        <f>ROUND((Source!DO538/100)*ROUND((ROUND((Source!AF538*Source!AV538*Source!I538),2)),2), 2)</f>
        <v>7.24</v>
      </c>
      <c r="T590">
        <f>Source!Y538</f>
        <v>99.22</v>
      </c>
      <c r="U590">
        <f>ROUND((175/100)*ROUND((ROUND((Source!AE538*Source!AV538*Source!I538),2)),2), 2)</f>
        <v>0.12</v>
      </c>
      <c r="V590">
        <f>ROUND((160/100)*ROUND(ROUND((ROUND((Source!AE538*Source!AV538*Source!I538),2)*Source!BS538),2), 2), 2)</f>
        <v>2.96</v>
      </c>
    </row>
    <row r="591" spans="1:28" x14ac:dyDescent="0.2">
      <c r="C591" s="30" t="str">
        <f>"Объем: "&amp;Source!I538&amp;"=2/"&amp;"100"</f>
        <v>Объем: 0,02=2/100</v>
      </c>
    </row>
    <row r="592" spans="1:28" ht="14.25" x14ac:dyDescent="0.2">
      <c r="A592" s="26"/>
      <c r="B592" s="26"/>
      <c r="C592" s="26" t="s">
        <v>313</v>
      </c>
      <c r="D592" s="27"/>
      <c r="E592" s="17"/>
      <c r="F592" s="33">
        <f>Source!AO538</f>
        <v>458.59</v>
      </c>
      <c r="G592" s="28" t="str">
        <f>Source!DG538</f>
        <v/>
      </c>
      <c r="H592" s="17">
        <f>Source!AV538</f>
        <v>1</v>
      </c>
      <c r="I592" s="33">
        <f>ROUND((ROUND((Source!AF538*Source!AV538*Source!I538),2)),2)</f>
        <v>9.17</v>
      </c>
      <c r="J592" s="17">
        <f>IF(Source!BA538&lt;&gt; 0, Source!BA538, 1)</f>
        <v>26.39</v>
      </c>
      <c r="K592" s="33">
        <f>Source!S538</f>
        <v>242</v>
      </c>
      <c r="W592">
        <f>I592</f>
        <v>9.17</v>
      </c>
    </row>
    <row r="593" spans="1:28" ht="14.25" x14ac:dyDescent="0.2">
      <c r="A593" s="26"/>
      <c r="B593" s="26"/>
      <c r="C593" s="26" t="s">
        <v>322</v>
      </c>
      <c r="D593" s="27"/>
      <c r="E593" s="17"/>
      <c r="F593" s="33">
        <f>Source!AM538</f>
        <v>9.8699999999999992</v>
      </c>
      <c r="G593" s="28" t="str">
        <f>Source!DE538</f>
        <v/>
      </c>
      <c r="H593" s="17">
        <f>Source!AV538</f>
        <v>1</v>
      </c>
      <c r="I593" s="33">
        <f>(ROUND((ROUND(((Source!ET538)*Source!AV538*Source!I538),2)),2)+ROUND((ROUND(((Source!AE538-(Source!EU538))*Source!AV538*Source!I538),2)),2))</f>
        <v>0.2</v>
      </c>
      <c r="J593" s="17">
        <f>IF(Source!BB538&lt;&gt; 0, Source!BB538, 1)</f>
        <v>14.65</v>
      </c>
      <c r="K593" s="33">
        <f>Source!Q538</f>
        <v>2.93</v>
      </c>
    </row>
    <row r="594" spans="1:28" ht="14.25" x14ac:dyDescent="0.2">
      <c r="A594" s="26"/>
      <c r="B594" s="26"/>
      <c r="C594" s="26" t="s">
        <v>323</v>
      </c>
      <c r="D594" s="27"/>
      <c r="E594" s="17"/>
      <c r="F594" s="33">
        <f>Source!AN538</f>
        <v>3.55</v>
      </c>
      <c r="G594" s="28" t="str">
        <f>Source!DF538</f>
        <v/>
      </c>
      <c r="H594" s="17">
        <f>Source!AV538</f>
        <v>1</v>
      </c>
      <c r="I594" s="41">
        <f>ROUND((ROUND((Source!AE538*Source!AV538*Source!I538),2)),2)</f>
        <v>7.0000000000000007E-2</v>
      </c>
      <c r="J594" s="17">
        <f>IF(Source!BS538&lt;&gt; 0, Source!BS538, 1)</f>
        <v>26.39</v>
      </c>
      <c r="K594" s="41">
        <f>Source!R538</f>
        <v>1.85</v>
      </c>
      <c r="W594">
        <f>I594</f>
        <v>7.0000000000000007E-2</v>
      </c>
    </row>
    <row r="595" spans="1:28" ht="14.25" x14ac:dyDescent="0.2">
      <c r="A595" s="26"/>
      <c r="B595" s="26"/>
      <c r="C595" s="26" t="s">
        <v>324</v>
      </c>
      <c r="D595" s="27"/>
      <c r="E595" s="17"/>
      <c r="F595" s="33">
        <f>Source!AL538</f>
        <v>195.25</v>
      </c>
      <c r="G595" s="28" t="str">
        <f>Source!DD538</f>
        <v/>
      </c>
      <c r="H595" s="17">
        <f>Source!AW538</f>
        <v>1</v>
      </c>
      <c r="I595" s="33">
        <f>ROUND((ROUND((Source!AC538*Source!AW538*Source!I538),2)),2)</f>
        <v>3.91</v>
      </c>
      <c r="J595" s="17">
        <f>IF(Source!BC538&lt;&gt; 0, Source!BC538, 1)</f>
        <v>8.3000000000000007</v>
      </c>
      <c r="K595" s="33">
        <f>Source!P538</f>
        <v>32.450000000000003</v>
      </c>
    </row>
    <row r="596" spans="1:28" ht="28.5" x14ac:dyDescent="0.2">
      <c r="A596" s="26" t="s">
        <v>118</v>
      </c>
      <c r="B596" s="26" t="str">
        <f>Source!F539</f>
        <v>9999990001</v>
      </c>
      <c r="C596" s="26" t="s">
        <v>29</v>
      </c>
      <c r="D596" s="27" t="str">
        <f>Source!H539</f>
        <v>т</v>
      </c>
      <c r="E596" s="17">
        <f>Source!I539</f>
        <v>-6.0000000000000001E-3</v>
      </c>
      <c r="F596" s="33">
        <f>Source!AK539</f>
        <v>0</v>
      </c>
      <c r="G596" s="31" t="s">
        <v>3</v>
      </c>
      <c r="H596" s="17">
        <f>Source!AW539</f>
        <v>1</v>
      </c>
      <c r="I596" s="33">
        <f>ROUND((ROUND((Source!AC539*Source!AW539*Source!I539),2)),2)+(ROUND((ROUND(((Source!ET539)*Source!AV539*Source!I539),2)),2)+ROUND((ROUND(((Source!AE539-(Source!EU539))*Source!AV539*Source!I539),2)),2))+ROUND((ROUND((Source!AF539*Source!AV539*Source!I539),2)),2)</f>
        <v>0</v>
      </c>
      <c r="J596" s="17">
        <f>IF(Source!BC539&lt;&gt; 0, Source!BC539, 1)</f>
        <v>1</v>
      </c>
      <c r="K596" s="33">
        <f>Source!O539</f>
        <v>0</v>
      </c>
      <c r="Q596">
        <f>ROUND((Source!DN539/100)*ROUND((ROUND((Source!AF539*Source!AV539*Source!I539),2)),2), 2)</f>
        <v>0</v>
      </c>
      <c r="R596">
        <f>Source!X539</f>
        <v>0</v>
      </c>
      <c r="S596">
        <f>ROUND((Source!DO539/100)*ROUND((ROUND((Source!AF539*Source!AV539*Source!I539),2)),2), 2)</f>
        <v>0</v>
      </c>
      <c r="T596">
        <f>Source!Y539</f>
        <v>0</v>
      </c>
      <c r="U596">
        <f>ROUND((175/100)*ROUND((ROUND((Source!AE539*Source!AV539*Source!I539),2)),2), 2)</f>
        <v>0</v>
      </c>
      <c r="V596">
        <f>ROUND((160/100)*ROUND(ROUND((ROUND((Source!AE539*Source!AV539*Source!I539),2)*Source!BS539),2), 2), 2)</f>
        <v>0</v>
      </c>
      <c r="X596">
        <f>IF(Source!BI539&lt;=1,I596, 0)</f>
        <v>0</v>
      </c>
      <c r="Y596">
        <f>IF(Source!BI539=2,I596, 0)</f>
        <v>0</v>
      </c>
      <c r="Z596">
        <f>IF(Source!BI539=3,I596, 0)</f>
        <v>0</v>
      </c>
      <c r="AA596">
        <f>IF(Source!BI539=4,I596, 0)</f>
        <v>0</v>
      </c>
    </row>
    <row r="597" spans="1:28" ht="14.25" x14ac:dyDescent="0.2">
      <c r="A597" s="26"/>
      <c r="B597" s="26"/>
      <c r="C597" s="26" t="s">
        <v>314</v>
      </c>
      <c r="D597" s="27" t="s">
        <v>315</v>
      </c>
      <c r="E597" s="17">
        <f>Source!DN538</f>
        <v>104</v>
      </c>
      <c r="F597" s="33"/>
      <c r="G597" s="28"/>
      <c r="H597" s="17"/>
      <c r="I597" s="33">
        <f>SUM(Q590:Q596)</f>
        <v>9.5399999999999991</v>
      </c>
      <c r="J597" s="17">
        <f>Source!BZ538</f>
        <v>87</v>
      </c>
      <c r="K597" s="33">
        <f>SUM(R590:R596)</f>
        <v>210.54</v>
      </c>
    </row>
    <row r="598" spans="1:28" ht="14.25" x14ac:dyDescent="0.2">
      <c r="A598" s="26"/>
      <c r="B598" s="26"/>
      <c r="C598" s="26" t="s">
        <v>316</v>
      </c>
      <c r="D598" s="27" t="s">
        <v>315</v>
      </c>
      <c r="E598" s="17">
        <f>Source!DO538</f>
        <v>79</v>
      </c>
      <c r="F598" s="33"/>
      <c r="G598" s="28"/>
      <c r="H598" s="17"/>
      <c r="I598" s="33">
        <f>SUM(S590:S597)</f>
        <v>7.24</v>
      </c>
      <c r="J598" s="17">
        <f>Source!CA538</f>
        <v>41</v>
      </c>
      <c r="K598" s="33">
        <f>SUM(T590:T597)</f>
        <v>99.22</v>
      </c>
    </row>
    <row r="599" spans="1:28" ht="14.25" x14ac:dyDescent="0.2">
      <c r="A599" s="26"/>
      <c r="B599" s="26"/>
      <c r="C599" s="26" t="s">
        <v>325</v>
      </c>
      <c r="D599" s="27" t="s">
        <v>315</v>
      </c>
      <c r="E599" s="17">
        <f>175</f>
        <v>175</v>
      </c>
      <c r="F599" s="33"/>
      <c r="G599" s="28"/>
      <c r="H599" s="17"/>
      <c r="I599" s="33">
        <f>SUM(U590:U598)</f>
        <v>0.12</v>
      </c>
      <c r="J599" s="17">
        <f>160</f>
        <v>160</v>
      </c>
      <c r="K599" s="33">
        <f>SUM(V590:V598)</f>
        <v>2.96</v>
      </c>
    </row>
    <row r="600" spans="1:28" ht="14.25" x14ac:dyDescent="0.2">
      <c r="A600" s="55"/>
      <c r="B600" s="55"/>
      <c r="C600" s="55" t="s">
        <v>317</v>
      </c>
      <c r="D600" s="56" t="s">
        <v>318</v>
      </c>
      <c r="E600" s="57">
        <f>Source!AQ538</f>
        <v>39.5</v>
      </c>
      <c r="F600" s="58"/>
      <c r="G600" s="59" t="str">
        <f>Source!DI538</f>
        <v/>
      </c>
      <c r="H600" s="57">
        <f>Source!AV538</f>
        <v>1</v>
      </c>
      <c r="I600" s="58">
        <f>Source!U538</f>
        <v>0.79</v>
      </c>
      <c r="J600" s="57"/>
      <c r="K600" s="58"/>
      <c r="AB600" s="32">
        <f>I600</f>
        <v>0.79</v>
      </c>
    </row>
    <row r="601" spans="1:28" ht="15" x14ac:dyDescent="0.25">
      <c r="A601" s="60"/>
      <c r="B601" s="60"/>
      <c r="C601" s="61" t="s">
        <v>319</v>
      </c>
      <c r="D601" s="60"/>
      <c r="E601" s="60"/>
      <c r="F601" s="60"/>
      <c r="G601" s="60"/>
      <c r="H601" s="111">
        <f>I592+I593+I595+I597+I598+I599+SUM(I596:I596)</f>
        <v>30.180000000000003</v>
      </c>
      <c r="I601" s="111"/>
      <c r="J601" s="111">
        <f>K592+K593+K595+K597+K598+K599+SUM(K596:K596)</f>
        <v>590.1</v>
      </c>
      <c r="K601" s="111"/>
      <c r="O601" s="32">
        <f>I592+I593+I595+I597+I598+I599+SUM(I596:I596)</f>
        <v>30.180000000000003</v>
      </c>
      <c r="P601" s="32">
        <f>K592+K593+K595+K597+K598+K599+SUM(K596:K596)</f>
        <v>590.1</v>
      </c>
      <c r="X601">
        <f>IF(Source!BI538&lt;=1,I592+I593+I595+I597+I598+I599-0, 0)</f>
        <v>30.180000000000003</v>
      </c>
      <c r="Y601">
        <f>IF(Source!BI538=2,I592+I593+I595+I597+I598+I599-0, 0)</f>
        <v>0</v>
      </c>
      <c r="Z601">
        <f>IF(Source!BI538=3,I592+I593+I595+I597+I598+I599-0, 0)</f>
        <v>0</v>
      </c>
      <c r="AA601">
        <f>IF(Source!BI538=4,I592+I593+I595+I597+I598+I599,0)</f>
        <v>0</v>
      </c>
    </row>
    <row r="603" spans="1:28" ht="28.5" x14ac:dyDescent="0.2">
      <c r="A603" s="26">
        <v>3</v>
      </c>
      <c r="B603" s="26" t="str">
        <f>Source!F540</f>
        <v>6.54-9-2</v>
      </c>
      <c r="C603" s="26" t="s">
        <v>120</v>
      </c>
      <c r="D603" s="27" t="str">
        <f>Source!H540</f>
        <v>1 м3</v>
      </c>
      <c r="E603" s="17">
        <f>Source!I540</f>
        <v>1.2</v>
      </c>
      <c r="F603" s="33"/>
      <c r="G603" s="28"/>
      <c r="H603" s="17"/>
      <c r="I603" s="33"/>
      <c r="J603" s="17"/>
      <c r="K603" s="33"/>
      <c r="Q603">
        <f>ROUND((Source!DN540/100)*ROUND((ROUND((Source!AF540*Source!AV540*Source!I540),2)),2), 2)</f>
        <v>275.87</v>
      </c>
      <c r="R603">
        <f>Source!X540</f>
        <v>5995.41</v>
      </c>
      <c r="S603">
        <f>ROUND((Source!DO540/100)*ROUND((ROUND((Source!AF540*Source!AV540*Source!I540),2)),2), 2)</f>
        <v>227.19</v>
      </c>
      <c r="T603">
        <f>Source!Y540</f>
        <v>3511.6</v>
      </c>
      <c r="U603">
        <f>ROUND((175/100)*ROUND((ROUND((Source!AE540*Source!AV540*Source!I540),2)),2), 2)</f>
        <v>9.7799999999999994</v>
      </c>
      <c r="V603">
        <f>ROUND((160/100)*ROUND(ROUND((ROUND((Source!AE540*Source!AV540*Source!I540),2)*Source!BS540),2), 2), 2)</f>
        <v>236.03</v>
      </c>
    </row>
    <row r="604" spans="1:28" ht="14.25" x14ac:dyDescent="0.2">
      <c r="A604" s="26"/>
      <c r="B604" s="26"/>
      <c r="C604" s="26" t="s">
        <v>313</v>
      </c>
      <c r="D604" s="27"/>
      <c r="E604" s="17"/>
      <c r="F604" s="33">
        <f>Source!AO540</f>
        <v>270.45999999999998</v>
      </c>
      <c r="G604" s="28" t="str">
        <f>Source!DG540</f>
        <v/>
      </c>
      <c r="H604" s="17">
        <f>Source!AV540</f>
        <v>1</v>
      </c>
      <c r="I604" s="33">
        <f>ROUND((ROUND((Source!AF540*Source!AV540*Source!I540),2)),2)</f>
        <v>324.55</v>
      </c>
      <c r="J604" s="17">
        <f>IF(Source!BA540&lt;&gt; 0, Source!BA540, 1)</f>
        <v>26.39</v>
      </c>
      <c r="K604" s="33">
        <f>Source!S540</f>
        <v>8564.8700000000008</v>
      </c>
      <c r="W604">
        <f>I604</f>
        <v>324.55</v>
      </c>
    </row>
    <row r="605" spans="1:28" ht="14.25" x14ac:dyDescent="0.2">
      <c r="A605" s="26"/>
      <c r="B605" s="26"/>
      <c r="C605" s="26" t="s">
        <v>322</v>
      </c>
      <c r="D605" s="27"/>
      <c r="E605" s="17"/>
      <c r="F605" s="33">
        <f>Source!AM540</f>
        <v>18.57</v>
      </c>
      <c r="G605" s="28" t="str">
        <f>Source!DE540</f>
        <v/>
      </c>
      <c r="H605" s="17">
        <f>Source!AV540</f>
        <v>1</v>
      </c>
      <c r="I605" s="33">
        <f>(ROUND((ROUND(((Source!ET540)*Source!AV540*Source!I540),2)),2)+ROUND((ROUND(((Source!AE540-(Source!EU540))*Source!AV540*Source!I540),2)),2))</f>
        <v>22.28</v>
      </c>
      <c r="J605" s="17">
        <f>IF(Source!BB540&lt;&gt; 0, Source!BB540, 1)</f>
        <v>11.89</v>
      </c>
      <c r="K605" s="33">
        <f>Source!Q540</f>
        <v>264.91000000000003</v>
      </c>
    </row>
    <row r="606" spans="1:28" ht="14.25" x14ac:dyDescent="0.2">
      <c r="A606" s="26"/>
      <c r="B606" s="26"/>
      <c r="C606" s="26" t="s">
        <v>323</v>
      </c>
      <c r="D606" s="27"/>
      <c r="E606" s="17"/>
      <c r="F606" s="33">
        <f>Source!AN540</f>
        <v>4.66</v>
      </c>
      <c r="G606" s="28" t="str">
        <f>Source!DF540</f>
        <v/>
      </c>
      <c r="H606" s="17">
        <f>Source!AV540</f>
        <v>1</v>
      </c>
      <c r="I606" s="41">
        <f>ROUND((ROUND((Source!AE540*Source!AV540*Source!I540),2)),2)</f>
        <v>5.59</v>
      </c>
      <c r="J606" s="17">
        <f>IF(Source!BS540&lt;&gt; 0, Source!BS540, 1)</f>
        <v>26.39</v>
      </c>
      <c r="K606" s="41">
        <f>Source!R540</f>
        <v>147.52000000000001</v>
      </c>
      <c r="W606">
        <f>I606</f>
        <v>5.59</v>
      </c>
    </row>
    <row r="607" spans="1:28" ht="14.25" x14ac:dyDescent="0.2">
      <c r="A607" s="26"/>
      <c r="B607" s="26"/>
      <c r="C607" s="26" t="s">
        <v>324</v>
      </c>
      <c r="D607" s="27"/>
      <c r="E607" s="17"/>
      <c r="F607" s="33">
        <f>Source!AL540</f>
        <v>558.79</v>
      </c>
      <c r="G607" s="28" t="str">
        <f>Source!DD540</f>
        <v/>
      </c>
      <c r="H607" s="17">
        <f>Source!AW540</f>
        <v>1</v>
      </c>
      <c r="I607" s="33">
        <f>ROUND((ROUND((Source!AC540*Source!AW540*Source!I540),2)),2)</f>
        <v>670.55</v>
      </c>
      <c r="J607" s="17">
        <f>IF(Source!BC540&lt;&gt; 0, Source!BC540, 1)</f>
        <v>9.44</v>
      </c>
      <c r="K607" s="33">
        <f>Source!P540</f>
        <v>6329.99</v>
      </c>
    </row>
    <row r="608" spans="1:28" ht="14.25" x14ac:dyDescent="0.2">
      <c r="A608" s="26" t="s">
        <v>44</v>
      </c>
      <c r="B608" s="26" t="str">
        <f>Source!F541</f>
        <v>1.3-2-6</v>
      </c>
      <c r="C608" s="26" t="s">
        <v>127</v>
      </c>
      <c r="D608" s="27" t="str">
        <f>Source!H541</f>
        <v>м3</v>
      </c>
      <c r="E608" s="17">
        <f>Source!I541</f>
        <v>1.224</v>
      </c>
      <c r="F608" s="33">
        <f>Source!AK541</f>
        <v>478.96</v>
      </c>
      <c r="G608" s="31" t="s">
        <v>3</v>
      </c>
      <c r="H608" s="17">
        <f>Source!AW541</f>
        <v>1</v>
      </c>
      <c r="I608" s="33">
        <f>ROUND((ROUND((Source!AC541*Source!AW541*Source!I541),2)),2)+(ROUND((ROUND(((Source!ET541)*Source!AV541*Source!I541),2)),2)+ROUND((ROUND(((Source!AE541-(Source!EU541))*Source!AV541*Source!I541),2)),2))+ROUND((ROUND((Source!AF541*Source!AV541*Source!I541),2)),2)</f>
        <v>586.25</v>
      </c>
      <c r="J608" s="17">
        <f>IF(Source!BC541&lt;&gt; 0, Source!BC541, 1)</f>
        <v>7.8</v>
      </c>
      <c r="K608" s="33">
        <f>Source!O541</f>
        <v>4572.75</v>
      </c>
      <c r="Q608">
        <f>ROUND((Source!DN541/100)*ROUND((ROUND((Source!AF541*Source!AV541*Source!I541),2)),2), 2)</f>
        <v>0</v>
      </c>
      <c r="R608">
        <f>Source!X541</f>
        <v>0</v>
      </c>
      <c r="S608">
        <f>ROUND((Source!DO541/100)*ROUND((ROUND((Source!AF541*Source!AV541*Source!I541),2)),2), 2)</f>
        <v>0</v>
      </c>
      <c r="T608">
        <f>Source!Y541</f>
        <v>0</v>
      </c>
      <c r="U608">
        <f>ROUND((175/100)*ROUND((ROUND((Source!AE541*Source!AV541*Source!I541),2)),2), 2)</f>
        <v>0</v>
      </c>
      <c r="V608">
        <f>ROUND((160/100)*ROUND(ROUND((ROUND((Source!AE541*Source!AV541*Source!I541),2)*Source!BS541),2), 2), 2)</f>
        <v>0</v>
      </c>
      <c r="X608">
        <f>IF(Source!BI541&lt;=1,I608, 0)</f>
        <v>586.25</v>
      </c>
      <c r="Y608">
        <f>IF(Source!BI541=2,I608, 0)</f>
        <v>0</v>
      </c>
      <c r="Z608">
        <f>IF(Source!BI541=3,I608, 0)</f>
        <v>0</v>
      </c>
      <c r="AA608">
        <f>IF(Source!BI541=4,I608, 0)</f>
        <v>0</v>
      </c>
    </row>
    <row r="609" spans="1:28" ht="14.25" x14ac:dyDescent="0.2">
      <c r="A609" s="26"/>
      <c r="B609" s="26"/>
      <c r="C609" s="26" t="s">
        <v>314</v>
      </c>
      <c r="D609" s="27" t="s">
        <v>315</v>
      </c>
      <c r="E609" s="17">
        <f>Source!DN540</f>
        <v>85</v>
      </c>
      <c r="F609" s="33"/>
      <c r="G609" s="28"/>
      <c r="H609" s="17"/>
      <c r="I609" s="33">
        <f>SUM(Q603:Q608)</f>
        <v>275.87</v>
      </c>
      <c r="J609" s="17">
        <f>Source!BZ540</f>
        <v>70</v>
      </c>
      <c r="K609" s="33">
        <f>SUM(R603:R608)</f>
        <v>5995.41</v>
      </c>
    </row>
    <row r="610" spans="1:28" ht="14.25" x14ac:dyDescent="0.2">
      <c r="A610" s="26"/>
      <c r="B610" s="26"/>
      <c r="C610" s="26" t="s">
        <v>316</v>
      </c>
      <c r="D610" s="27" t="s">
        <v>315</v>
      </c>
      <c r="E610" s="17">
        <f>Source!DO540</f>
        <v>70</v>
      </c>
      <c r="F610" s="33"/>
      <c r="G610" s="28"/>
      <c r="H610" s="17"/>
      <c r="I610" s="33">
        <f>SUM(S603:S609)</f>
        <v>227.19</v>
      </c>
      <c r="J610" s="17">
        <f>Source!CA540</f>
        <v>41</v>
      </c>
      <c r="K610" s="33">
        <f>SUM(T603:T609)</f>
        <v>3511.6</v>
      </c>
    </row>
    <row r="611" spans="1:28" ht="14.25" x14ac:dyDescent="0.2">
      <c r="A611" s="26"/>
      <c r="B611" s="26"/>
      <c r="C611" s="26" t="s">
        <v>325</v>
      </c>
      <c r="D611" s="27" t="s">
        <v>315</v>
      </c>
      <c r="E611" s="17">
        <f>175</f>
        <v>175</v>
      </c>
      <c r="F611" s="33"/>
      <c r="G611" s="28"/>
      <c r="H611" s="17"/>
      <c r="I611" s="33">
        <f>SUM(U603:U610)</f>
        <v>9.7799999999999994</v>
      </c>
      <c r="J611" s="17">
        <f>160</f>
        <v>160</v>
      </c>
      <c r="K611" s="33">
        <f>SUM(V603:V610)</f>
        <v>236.03</v>
      </c>
    </row>
    <row r="612" spans="1:28" ht="14.25" x14ac:dyDescent="0.2">
      <c r="A612" s="55"/>
      <c r="B612" s="55"/>
      <c r="C612" s="55" t="s">
        <v>317</v>
      </c>
      <c r="D612" s="56" t="s">
        <v>318</v>
      </c>
      <c r="E612" s="57">
        <f>Source!AQ540</f>
        <v>24.61</v>
      </c>
      <c r="F612" s="58"/>
      <c r="G612" s="59" t="str">
        <f>Source!DI540</f>
        <v/>
      </c>
      <c r="H612" s="57">
        <f>Source!AV540</f>
        <v>1</v>
      </c>
      <c r="I612" s="58">
        <f>Source!U540</f>
        <v>29.531999999999996</v>
      </c>
      <c r="J612" s="57"/>
      <c r="K612" s="58"/>
      <c r="AB612" s="32">
        <f>I612</f>
        <v>29.531999999999996</v>
      </c>
    </row>
    <row r="613" spans="1:28" ht="15" x14ac:dyDescent="0.25">
      <c r="A613" s="60"/>
      <c r="B613" s="60"/>
      <c r="C613" s="61" t="s">
        <v>319</v>
      </c>
      <c r="D613" s="60"/>
      <c r="E613" s="60"/>
      <c r="F613" s="60"/>
      <c r="G613" s="60"/>
      <c r="H613" s="111">
        <f>I604+I605+I607+I609+I610+I611+SUM(I608:I608)</f>
        <v>2116.4700000000003</v>
      </c>
      <c r="I613" s="111"/>
      <c r="J613" s="111">
        <f>K604+K605+K607+K609+K610+K611+SUM(K608:K608)</f>
        <v>29475.559999999998</v>
      </c>
      <c r="K613" s="111"/>
      <c r="O613" s="32">
        <f>I604+I605+I607+I609+I610+I611+SUM(I608:I608)</f>
        <v>2116.4700000000003</v>
      </c>
      <c r="P613" s="32">
        <f>K604+K605+K607+K609+K610+K611+SUM(K608:K608)</f>
        <v>29475.559999999998</v>
      </c>
      <c r="X613">
        <f>IF(Source!BI540&lt;=1,I604+I605+I607+I609+I610+I611-0, 0)</f>
        <v>1530.22</v>
      </c>
      <c r="Y613">
        <f>IF(Source!BI540=2,I604+I605+I607+I609+I610+I611-0, 0)</f>
        <v>0</v>
      </c>
      <c r="Z613">
        <f>IF(Source!BI540=3,I604+I605+I607+I609+I610+I611-0, 0)</f>
        <v>0</v>
      </c>
      <c r="AA613">
        <f>IF(Source!BI540=4,I604+I605+I607+I609+I610+I611,0)</f>
        <v>0</v>
      </c>
    </row>
    <row r="615" spans="1:28" ht="28.5" x14ac:dyDescent="0.2">
      <c r="A615" s="26">
        <v>4</v>
      </c>
      <c r="B615" s="26" t="str">
        <f>Source!F542</f>
        <v>6.58-2-1</v>
      </c>
      <c r="C615" s="26" t="s">
        <v>40</v>
      </c>
      <c r="D615" s="27" t="str">
        <f>Source!H542</f>
        <v>100 м2</v>
      </c>
      <c r="E615" s="17">
        <f>Source!I542</f>
        <v>5.2946999999999997</v>
      </c>
      <c r="F615" s="33"/>
      <c r="G615" s="28"/>
      <c r="H615" s="17"/>
      <c r="I615" s="33"/>
      <c r="J615" s="17"/>
      <c r="K615" s="33"/>
      <c r="Q615">
        <f>ROUND((Source!DN542/100)*ROUND((ROUND((Source!AF542*Source!AV542*Source!I542),2)),2), 2)</f>
        <v>810.47</v>
      </c>
      <c r="R615">
        <f>Source!X542</f>
        <v>18714.82</v>
      </c>
      <c r="S615">
        <f>ROUND((Source!DO542/100)*ROUND((ROUND((Source!AF542*Source!AV542*Source!I542),2)),2), 2)</f>
        <v>557.20000000000005</v>
      </c>
      <c r="T615">
        <f>Source!Y542</f>
        <v>10961.53</v>
      </c>
      <c r="U615">
        <f>ROUND((175/100)*ROUND((ROUND((Source!AE542*Source!AV542*Source!I542),2)),2), 2)</f>
        <v>0</v>
      </c>
      <c r="V615">
        <f>ROUND((160/100)*ROUND(ROUND((ROUND((Source!AE542*Source!AV542*Source!I542),2)*Source!BS542),2), 2), 2)</f>
        <v>0</v>
      </c>
    </row>
    <row r="616" spans="1:28" x14ac:dyDescent="0.2">
      <c r="C616" s="30" t="str">
        <f>"Объем: "&amp;Source!I542&amp;"=529,47/"&amp;"100"</f>
        <v>Объем: 5,2947=529,47/100</v>
      </c>
    </row>
    <row r="617" spans="1:28" ht="14.25" x14ac:dyDescent="0.2">
      <c r="A617" s="26"/>
      <c r="B617" s="26"/>
      <c r="C617" s="26" t="s">
        <v>313</v>
      </c>
      <c r="D617" s="27"/>
      <c r="E617" s="17"/>
      <c r="F617" s="33">
        <f>Source!AO542</f>
        <v>191.34</v>
      </c>
      <c r="G617" s="28" t="str">
        <f>Source!DG542</f>
        <v/>
      </c>
      <c r="H617" s="17">
        <f>Source!AV542</f>
        <v>1</v>
      </c>
      <c r="I617" s="33">
        <f>ROUND((ROUND((Source!AF542*Source!AV542*Source!I542),2)),2)</f>
        <v>1013.09</v>
      </c>
      <c r="J617" s="17">
        <f>IF(Source!BA542&lt;&gt; 0, Source!BA542, 1)</f>
        <v>26.39</v>
      </c>
      <c r="K617" s="33">
        <f>Source!S542</f>
        <v>26735.45</v>
      </c>
      <c r="W617">
        <f>I617</f>
        <v>1013.09</v>
      </c>
    </row>
    <row r="618" spans="1:28" ht="28.5" x14ac:dyDescent="0.2">
      <c r="A618" s="26" t="s">
        <v>130</v>
      </c>
      <c r="B618" s="26" t="str">
        <f>Source!F543</f>
        <v>9999990001</v>
      </c>
      <c r="C618" s="26" t="s">
        <v>29</v>
      </c>
      <c r="D618" s="27" t="str">
        <f>Source!H543</f>
        <v>т</v>
      </c>
      <c r="E618" s="17">
        <f>Source!I543</f>
        <v>-5.4005939999999999</v>
      </c>
      <c r="F618" s="33">
        <f>Source!AK543</f>
        <v>0</v>
      </c>
      <c r="G618" s="31" t="s">
        <v>3</v>
      </c>
      <c r="H618" s="17">
        <f>Source!AW543</f>
        <v>1</v>
      </c>
      <c r="I618" s="33">
        <f>ROUND((ROUND((Source!AC543*Source!AW543*Source!I543),2)),2)+(ROUND((ROUND(((Source!ET543)*Source!AV543*Source!I543),2)),2)+ROUND((ROUND(((Source!AE543-(Source!EU543))*Source!AV543*Source!I543),2)),2))+ROUND((ROUND((Source!AF543*Source!AV543*Source!I543),2)),2)</f>
        <v>0</v>
      </c>
      <c r="J618" s="17">
        <f>IF(Source!BC543&lt;&gt; 0, Source!BC543, 1)</f>
        <v>1</v>
      </c>
      <c r="K618" s="33">
        <f>Source!O543</f>
        <v>0</v>
      </c>
      <c r="Q618">
        <f>ROUND((Source!DN543/100)*ROUND((ROUND((Source!AF543*Source!AV543*Source!I543),2)),2), 2)</f>
        <v>0</v>
      </c>
      <c r="R618">
        <f>Source!X543</f>
        <v>0</v>
      </c>
      <c r="S618">
        <f>ROUND((Source!DO543/100)*ROUND((ROUND((Source!AF543*Source!AV543*Source!I543),2)),2), 2)</f>
        <v>0</v>
      </c>
      <c r="T618">
        <f>Source!Y543</f>
        <v>0</v>
      </c>
      <c r="U618">
        <f>ROUND((175/100)*ROUND((ROUND((Source!AE543*Source!AV543*Source!I543),2)),2), 2)</f>
        <v>0</v>
      </c>
      <c r="V618">
        <f>ROUND((160/100)*ROUND(ROUND((ROUND((Source!AE543*Source!AV543*Source!I543),2)*Source!BS543),2), 2), 2)</f>
        <v>0</v>
      </c>
      <c r="X618">
        <f>IF(Source!BI543&lt;=1,I618, 0)</f>
        <v>0</v>
      </c>
      <c r="Y618">
        <f>IF(Source!BI543=2,I618, 0)</f>
        <v>0</v>
      </c>
      <c r="Z618">
        <f>IF(Source!BI543=3,I618, 0)</f>
        <v>0</v>
      </c>
      <c r="AA618">
        <f>IF(Source!BI543=4,I618, 0)</f>
        <v>0</v>
      </c>
    </row>
    <row r="619" spans="1:28" ht="14.25" x14ac:dyDescent="0.2">
      <c r="A619" s="26"/>
      <c r="B619" s="26"/>
      <c r="C619" s="26" t="s">
        <v>314</v>
      </c>
      <c r="D619" s="27" t="s">
        <v>315</v>
      </c>
      <c r="E619" s="17">
        <f>Source!DN542</f>
        <v>80</v>
      </c>
      <c r="F619" s="33"/>
      <c r="G619" s="28"/>
      <c r="H619" s="17"/>
      <c r="I619" s="33">
        <f>SUM(Q615:Q618)</f>
        <v>810.47</v>
      </c>
      <c r="J619" s="17">
        <f>Source!BZ542</f>
        <v>70</v>
      </c>
      <c r="K619" s="33">
        <f>SUM(R615:R618)</f>
        <v>18714.82</v>
      </c>
    </row>
    <row r="620" spans="1:28" ht="14.25" x14ac:dyDescent="0.2">
      <c r="A620" s="26"/>
      <c r="B620" s="26"/>
      <c r="C620" s="26" t="s">
        <v>316</v>
      </c>
      <c r="D620" s="27" t="s">
        <v>315</v>
      </c>
      <c r="E620" s="17">
        <f>Source!DO542</f>
        <v>55</v>
      </c>
      <c r="F620" s="33"/>
      <c r="G620" s="28"/>
      <c r="H620" s="17"/>
      <c r="I620" s="33">
        <f>SUM(S615:S619)</f>
        <v>557.20000000000005</v>
      </c>
      <c r="J620" s="17">
        <f>Source!CA542</f>
        <v>41</v>
      </c>
      <c r="K620" s="33">
        <f>SUM(T615:T619)</f>
        <v>10961.53</v>
      </c>
    </row>
    <row r="621" spans="1:28" ht="14.25" x14ac:dyDescent="0.2">
      <c r="A621" s="55"/>
      <c r="B621" s="55"/>
      <c r="C621" s="55" t="s">
        <v>317</v>
      </c>
      <c r="D621" s="56" t="s">
        <v>318</v>
      </c>
      <c r="E621" s="57">
        <f>Source!AQ542</f>
        <v>17.41</v>
      </c>
      <c r="F621" s="58"/>
      <c r="G621" s="59" t="str">
        <f>Source!DI542</f>
        <v/>
      </c>
      <c r="H621" s="57">
        <f>Source!AV542</f>
        <v>1</v>
      </c>
      <c r="I621" s="58">
        <f>Source!U542</f>
        <v>92.18072699999999</v>
      </c>
      <c r="J621" s="57"/>
      <c r="K621" s="58"/>
      <c r="AB621" s="32">
        <f>I621</f>
        <v>92.18072699999999</v>
      </c>
    </row>
    <row r="622" spans="1:28" ht="15" x14ac:dyDescent="0.25">
      <c r="A622" s="60"/>
      <c r="B622" s="60"/>
      <c r="C622" s="61" t="s">
        <v>319</v>
      </c>
      <c r="D622" s="60"/>
      <c r="E622" s="60"/>
      <c r="F622" s="60"/>
      <c r="G622" s="60"/>
      <c r="H622" s="111">
        <f>I617+I619+I620+SUM(I618:I618)</f>
        <v>2380.7600000000002</v>
      </c>
      <c r="I622" s="111"/>
      <c r="J622" s="111">
        <f>K617+K619+K620+SUM(K618:K618)</f>
        <v>56411.8</v>
      </c>
      <c r="K622" s="111"/>
      <c r="O622" s="32">
        <f>I617+I619+I620+SUM(I618:I618)</f>
        <v>2380.7600000000002</v>
      </c>
      <c r="P622" s="32">
        <f>K617+K619+K620+SUM(K618:K618)</f>
        <v>56411.8</v>
      </c>
      <c r="X622">
        <f>IF(Source!BI542&lt;=1,I617+I619+I620-0, 0)</f>
        <v>2380.7600000000002</v>
      </c>
      <c r="Y622">
        <f>IF(Source!BI542=2,I617+I619+I620-0, 0)</f>
        <v>0</v>
      </c>
      <c r="Z622">
        <f>IF(Source!BI542=3,I617+I619+I620-0, 0)</f>
        <v>0</v>
      </c>
      <c r="AA622">
        <f>IF(Source!BI542=4,I617+I619+I620,0)</f>
        <v>0</v>
      </c>
    </row>
    <row r="624" spans="1:28" ht="57" x14ac:dyDescent="0.2">
      <c r="A624" s="26">
        <v>5</v>
      </c>
      <c r="B624" s="26" t="str">
        <f>Source!F544</f>
        <v>3.12-3-4</v>
      </c>
      <c r="C624" s="26" t="s">
        <v>132</v>
      </c>
      <c r="D624" s="27" t="str">
        <f>Source!H544</f>
        <v>100 м2</v>
      </c>
      <c r="E624" s="17">
        <f>Source!I544</f>
        <v>5.2946999999999997</v>
      </c>
      <c r="F624" s="33"/>
      <c r="G624" s="28"/>
      <c r="H624" s="17"/>
      <c r="I624" s="33"/>
      <c r="J624" s="17"/>
      <c r="K624" s="33"/>
      <c r="Q624">
        <f>ROUND((Source!DN544/100)*ROUND((ROUND((Source!AF544*Source!AV544*Source!I544),2)),2), 2)</f>
        <v>4363.07</v>
      </c>
      <c r="R624">
        <f>Source!X544</f>
        <v>96320.23</v>
      </c>
      <c r="S624">
        <f>ROUND((Source!DO544/100)*ROUND((ROUND((Source!AF544*Source!AV544*Source!I544),2)),2), 2)</f>
        <v>3314.26</v>
      </c>
      <c r="T624">
        <f>Source!Y544</f>
        <v>45392.29</v>
      </c>
      <c r="U624">
        <f>ROUND((175/100)*ROUND((ROUND((Source!AE544*Source!AV544*Source!I544),2)),2), 2)</f>
        <v>823.15</v>
      </c>
      <c r="V624">
        <f>ROUND((160/100)*ROUND(ROUND((ROUND((Source!AE544*Source!AV544*Source!I544),2)*Source!BS544),2), 2), 2)</f>
        <v>19860.900000000001</v>
      </c>
    </row>
    <row r="625" spans="1:28" x14ac:dyDescent="0.2">
      <c r="C625" s="30" t="str">
        <f>"Объем: "&amp;Source!I544&amp;"=529,47/"&amp;"100"</f>
        <v>Объем: 5,2947=529,47/100</v>
      </c>
    </row>
    <row r="626" spans="1:28" ht="14.25" x14ac:dyDescent="0.2">
      <c r="A626" s="26"/>
      <c r="B626" s="26"/>
      <c r="C626" s="26" t="s">
        <v>313</v>
      </c>
      <c r="D626" s="27"/>
      <c r="E626" s="17"/>
      <c r="F626" s="33">
        <f>Source!AO544</f>
        <v>689</v>
      </c>
      <c r="G626" s="28" t="str">
        <f>Source!DG544</f>
        <v>)*1,15</v>
      </c>
      <c r="H626" s="17">
        <f>Source!AV544</f>
        <v>1</v>
      </c>
      <c r="I626" s="33">
        <f>ROUND((ROUND((Source!AF544*Source!AV544*Source!I544),2)),2)</f>
        <v>4195.26</v>
      </c>
      <c r="J626" s="17">
        <f>IF(Source!BA544&lt;&gt; 0, Source!BA544, 1)</f>
        <v>26.39</v>
      </c>
      <c r="K626" s="33">
        <f>Source!S544</f>
        <v>110712.91</v>
      </c>
      <c r="W626">
        <f>I626</f>
        <v>4195.26</v>
      </c>
    </row>
    <row r="627" spans="1:28" ht="14.25" x14ac:dyDescent="0.2">
      <c r="A627" s="26"/>
      <c r="B627" s="26"/>
      <c r="C627" s="26" t="s">
        <v>322</v>
      </c>
      <c r="D627" s="27"/>
      <c r="E627" s="17"/>
      <c r="F627" s="33">
        <f>Source!AM544</f>
        <v>267.17</v>
      </c>
      <c r="G627" s="28" t="str">
        <f>Source!DE544</f>
        <v>)*1,25</v>
      </c>
      <c r="H627" s="17">
        <f>Source!AV544</f>
        <v>1</v>
      </c>
      <c r="I627" s="33">
        <f>(ROUND((ROUND((((Source!ET544*1.25))*Source!AV544*Source!I544),2)),2)+ROUND((ROUND(((Source!AE544-((Source!EU544*1.25)))*Source!AV544*Source!I544),2)),2))</f>
        <v>1768.23</v>
      </c>
      <c r="J627" s="17">
        <f>IF(Source!BB544&lt;&gt; 0, Source!BB544, 1)</f>
        <v>12.18</v>
      </c>
      <c r="K627" s="33">
        <f>Source!Q544</f>
        <v>21537.040000000001</v>
      </c>
    </row>
    <row r="628" spans="1:28" ht="14.25" x14ac:dyDescent="0.2">
      <c r="A628" s="26"/>
      <c r="B628" s="26"/>
      <c r="C628" s="26" t="s">
        <v>323</v>
      </c>
      <c r="D628" s="27"/>
      <c r="E628" s="17"/>
      <c r="F628" s="33">
        <f>Source!AN544</f>
        <v>71.069999999999993</v>
      </c>
      <c r="G628" s="28" t="str">
        <f>Source!DF544</f>
        <v>)*1,25</v>
      </c>
      <c r="H628" s="17">
        <f>Source!AV544</f>
        <v>1</v>
      </c>
      <c r="I628" s="41">
        <f>ROUND((ROUND((Source!AE544*Source!AV544*Source!I544),2)),2)</f>
        <v>470.37</v>
      </c>
      <c r="J628" s="17">
        <f>IF(Source!BS544&lt;&gt; 0, Source!BS544, 1)</f>
        <v>26.39</v>
      </c>
      <c r="K628" s="41">
        <f>Source!R544</f>
        <v>12413.06</v>
      </c>
      <c r="W628">
        <f>I628</f>
        <v>470.37</v>
      </c>
    </row>
    <row r="629" spans="1:28" ht="14.25" x14ac:dyDescent="0.2">
      <c r="A629" s="26"/>
      <c r="B629" s="26"/>
      <c r="C629" s="26" t="s">
        <v>324</v>
      </c>
      <c r="D629" s="27"/>
      <c r="E629" s="17"/>
      <c r="F629" s="33">
        <f>Source!AL544</f>
        <v>705.14</v>
      </c>
      <c r="G629" s="28" t="str">
        <f>Source!DD544</f>
        <v/>
      </c>
      <c r="H629" s="17">
        <f>Source!AW544</f>
        <v>1</v>
      </c>
      <c r="I629" s="33">
        <f>ROUND((ROUND((Source!AC544*Source!AW544*Source!I544),2)),2)</f>
        <v>3733.5</v>
      </c>
      <c r="J629" s="17">
        <f>IF(Source!BC544&lt;&gt; 0, Source!BC544, 1)</f>
        <v>3.7</v>
      </c>
      <c r="K629" s="33">
        <f>Source!P544</f>
        <v>13813.95</v>
      </c>
    </row>
    <row r="630" spans="1:28" ht="199.5" x14ac:dyDescent="0.2">
      <c r="A630" s="26" t="s">
        <v>141</v>
      </c>
      <c r="B630" s="26" t="str">
        <f>Source!F545</f>
        <v>1.1-1-1312</v>
      </c>
      <c r="C630" s="26" t="s">
        <v>282</v>
      </c>
      <c r="D630" s="27" t="str">
        <f>Source!H545</f>
        <v>м2</v>
      </c>
      <c r="E630" s="17">
        <f>Source!I545</f>
        <v>714.78449999999998</v>
      </c>
      <c r="F630" s="33">
        <f>Source!AK545</f>
        <v>25.09</v>
      </c>
      <c r="G630" s="31" t="s">
        <v>3</v>
      </c>
      <c r="H630" s="17">
        <f>Source!AW545</f>
        <v>1</v>
      </c>
      <c r="I630" s="33">
        <f>ROUND((ROUND((Source!AC545*Source!AW545*Source!I545),2)),2)+(ROUND((ROUND(((Source!ET545)*Source!AV545*Source!I545),2)),2)+ROUND((ROUND(((Source!AE545-(Source!EU545))*Source!AV545*Source!I545),2)),2))+ROUND((ROUND((Source!AF545*Source!AV545*Source!I545),2)),2)</f>
        <v>17933.939999999999</v>
      </c>
      <c r="J630" s="17">
        <f>IF(Source!BC545&lt;&gt; 0, Source!BC545, 1)</f>
        <v>10.5</v>
      </c>
      <c r="K630" s="33">
        <f>Source!O545</f>
        <v>188306.37</v>
      </c>
      <c r="Q630">
        <f>ROUND((Source!DN545/100)*ROUND((ROUND((Source!AF545*Source!AV545*Source!I545),2)),2), 2)</f>
        <v>0</v>
      </c>
      <c r="R630">
        <f>Source!X545</f>
        <v>0</v>
      </c>
      <c r="S630">
        <f>ROUND((Source!DO545/100)*ROUND((ROUND((Source!AF545*Source!AV545*Source!I545),2)),2), 2)</f>
        <v>0</v>
      </c>
      <c r="T630">
        <f>Source!Y545</f>
        <v>0</v>
      </c>
      <c r="U630">
        <f>ROUND((175/100)*ROUND((ROUND((Source!AE545*Source!AV545*Source!I545),2)),2), 2)</f>
        <v>0</v>
      </c>
      <c r="V630">
        <f>ROUND((160/100)*ROUND(ROUND((ROUND((Source!AE545*Source!AV545*Source!I545),2)*Source!BS545),2), 2), 2)</f>
        <v>0</v>
      </c>
      <c r="X630">
        <f>IF(Source!BI545&lt;=1,I630, 0)</f>
        <v>17933.939999999999</v>
      </c>
      <c r="Y630">
        <f>IF(Source!BI545=2,I630, 0)</f>
        <v>0</v>
      </c>
      <c r="Z630">
        <f>IF(Source!BI545=3,I630, 0)</f>
        <v>0</v>
      </c>
      <c r="AA630">
        <f>IF(Source!BI545=4,I630, 0)</f>
        <v>0</v>
      </c>
    </row>
    <row r="631" spans="1:28" ht="228" x14ac:dyDescent="0.2">
      <c r="A631" s="26" t="s">
        <v>145</v>
      </c>
      <c r="B631" s="26" t="str">
        <f>Source!F546</f>
        <v>1.1-1-1313</v>
      </c>
      <c r="C631" s="26" t="s">
        <v>283</v>
      </c>
      <c r="D631" s="27" t="str">
        <f>Source!H546</f>
        <v>м2</v>
      </c>
      <c r="E631" s="17">
        <f>Source!I546</f>
        <v>700.48880999999983</v>
      </c>
      <c r="F631" s="33">
        <f>Source!AK546</f>
        <v>23.06</v>
      </c>
      <c r="G631" s="31" t="s">
        <v>3</v>
      </c>
      <c r="H631" s="17">
        <f>Source!AW546</f>
        <v>1</v>
      </c>
      <c r="I631" s="33">
        <f>ROUND((ROUND((Source!AC546*Source!AW546*Source!I546),2)),2)+(ROUND((ROUND(((Source!ET546)*Source!AV546*Source!I546),2)),2)+ROUND((ROUND(((Source!AE546-(Source!EU546))*Source!AV546*Source!I546),2)),2))+ROUND((ROUND((Source!AF546*Source!AV546*Source!I546),2)),2)</f>
        <v>16153.27</v>
      </c>
      <c r="J631" s="17">
        <f>IF(Source!BC546&lt;&gt; 0, Source!BC546, 1)</f>
        <v>10.74</v>
      </c>
      <c r="K631" s="33">
        <f>Source!O546</f>
        <v>173486.12</v>
      </c>
      <c r="Q631">
        <f>ROUND((Source!DN546/100)*ROUND((ROUND((Source!AF546*Source!AV546*Source!I546),2)),2), 2)</f>
        <v>0</v>
      </c>
      <c r="R631">
        <f>Source!X546</f>
        <v>0</v>
      </c>
      <c r="S631">
        <f>ROUND((Source!DO546/100)*ROUND((ROUND((Source!AF546*Source!AV546*Source!I546),2)),2), 2)</f>
        <v>0</v>
      </c>
      <c r="T631">
        <f>Source!Y546</f>
        <v>0</v>
      </c>
      <c r="U631">
        <f>ROUND((175/100)*ROUND((ROUND((Source!AE546*Source!AV546*Source!I546),2)),2), 2)</f>
        <v>0</v>
      </c>
      <c r="V631">
        <f>ROUND((160/100)*ROUND(ROUND((ROUND((Source!AE546*Source!AV546*Source!I546),2)*Source!BS546),2), 2), 2)</f>
        <v>0</v>
      </c>
      <c r="X631">
        <f>IF(Source!BI546&lt;=1,I631, 0)</f>
        <v>16153.27</v>
      </c>
      <c r="Y631">
        <f>IF(Source!BI546=2,I631, 0)</f>
        <v>0</v>
      </c>
      <c r="Z631">
        <f>IF(Source!BI546=3,I631, 0)</f>
        <v>0</v>
      </c>
      <c r="AA631">
        <f>IF(Source!BI546=4,I631, 0)</f>
        <v>0</v>
      </c>
    </row>
    <row r="632" spans="1:28" ht="14.25" x14ac:dyDescent="0.2">
      <c r="A632" s="26"/>
      <c r="B632" s="26"/>
      <c r="C632" s="26" t="s">
        <v>314</v>
      </c>
      <c r="D632" s="27" t="s">
        <v>315</v>
      </c>
      <c r="E632" s="17">
        <f>Source!DN544</f>
        <v>104</v>
      </c>
      <c r="F632" s="33"/>
      <c r="G632" s="28"/>
      <c r="H632" s="17"/>
      <c r="I632" s="33">
        <f>SUM(Q624:Q631)</f>
        <v>4363.07</v>
      </c>
      <c r="J632" s="17">
        <f>Source!BZ544</f>
        <v>87</v>
      </c>
      <c r="K632" s="33">
        <f>SUM(R624:R631)</f>
        <v>96320.23</v>
      </c>
    </row>
    <row r="633" spans="1:28" ht="14.25" x14ac:dyDescent="0.2">
      <c r="A633" s="26"/>
      <c r="B633" s="26"/>
      <c r="C633" s="26" t="s">
        <v>316</v>
      </c>
      <c r="D633" s="27" t="s">
        <v>315</v>
      </c>
      <c r="E633" s="17">
        <f>Source!DO544</f>
        <v>79</v>
      </c>
      <c r="F633" s="33"/>
      <c r="G633" s="28"/>
      <c r="H633" s="17"/>
      <c r="I633" s="33">
        <f>SUM(S624:S632)</f>
        <v>3314.26</v>
      </c>
      <c r="J633" s="17">
        <f>Source!CA544</f>
        <v>41</v>
      </c>
      <c r="K633" s="33">
        <f>SUM(T624:T632)</f>
        <v>45392.29</v>
      </c>
    </row>
    <row r="634" spans="1:28" ht="14.25" x14ac:dyDescent="0.2">
      <c r="A634" s="26"/>
      <c r="B634" s="26"/>
      <c r="C634" s="26" t="s">
        <v>325</v>
      </c>
      <c r="D634" s="27" t="s">
        <v>315</v>
      </c>
      <c r="E634" s="17">
        <f>175</f>
        <v>175</v>
      </c>
      <c r="F634" s="33"/>
      <c r="G634" s="28"/>
      <c r="H634" s="17"/>
      <c r="I634" s="33">
        <f>SUM(U624:U633)</f>
        <v>823.15</v>
      </c>
      <c r="J634" s="17">
        <f>160</f>
        <v>160</v>
      </c>
      <c r="K634" s="33">
        <f>SUM(V624:V633)</f>
        <v>19860.900000000001</v>
      </c>
    </row>
    <row r="635" spans="1:28" ht="14.25" x14ac:dyDescent="0.2">
      <c r="A635" s="55"/>
      <c r="B635" s="55"/>
      <c r="C635" s="55" t="s">
        <v>317</v>
      </c>
      <c r="D635" s="56" t="s">
        <v>318</v>
      </c>
      <c r="E635" s="57">
        <f>Source!AQ544</f>
        <v>53</v>
      </c>
      <c r="F635" s="58"/>
      <c r="G635" s="59" t="str">
        <f>Source!DI544</f>
        <v>)*1,15</v>
      </c>
      <c r="H635" s="57">
        <f>Source!AV544</f>
        <v>1</v>
      </c>
      <c r="I635" s="58">
        <f>Source!U544</f>
        <v>322.71196499999996</v>
      </c>
      <c r="J635" s="57"/>
      <c r="K635" s="58"/>
      <c r="AB635" s="32">
        <f>I635</f>
        <v>322.71196499999996</v>
      </c>
    </row>
    <row r="636" spans="1:28" ht="15" x14ac:dyDescent="0.25">
      <c r="A636" s="60"/>
      <c r="B636" s="60"/>
      <c r="C636" s="61" t="s">
        <v>319</v>
      </c>
      <c r="D636" s="60"/>
      <c r="E636" s="60"/>
      <c r="F636" s="60"/>
      <c r="G636" s="60"/>
      <c r="H636" s="111">
        <f>I626+I627+I629+I632+I633+I634+SUM(I630:I631)</f>
        <v>52284.68</v>
      </c>
      <c r="I636" s="111"/>
      <c r="J636" s="111">
        <f>K626+K627+K629+K632+K633+K634+SUM(K630:K631)</f>
        <v>669429.81000000006</v>
      </c>
      <c r="K636" s="111"/>
      <c r="O636" s="32">
        <f>I626+I627+I629+I632+I633+I634+SUM(I630:I631)</f>
        <v>52284.68</v>
      </c>
      <c r="P636" s="32">
        <f>K626+K627+K629+K632+K633+K634+SUM(K630:K631)</f>
        <v>669429.81000000006</v>
      </c>
      <c r="X636">
        <f>IF(Source!BI544&lt;=1,I626+I627+I629+I632+I633+I634-0, 0)</f>
        <v>18197.47</v>
      </c>
      <c r="Y636">
        <f>IF(Source!BI544=2,I626+I627+I629+I632+I633+I634-0, 0)</f>
        <v>0</v>
      </c>
      <c r="Z636">
        <f>IF(Source!BI544=3,I626+I627+I629+I632+I633+I634-0, 0)</f>
        <v>0</v>
      </c>
      <c r="AA636">
        <f>IF(Source!BI544=4,I626+I627+I629+I632+I633+I634,0)</f>
        <v>0</v>
      </c>
    </row>
    <row r="638" spans="1:28" ht="99.75" x14ac:dyDescent="0.2">
      <c r="A638" s="26">
        <v>6</v>
      </c>
      <c r="B638" s="26" t="str">
        <f>Source!F547</f>
        <v>3.12-3-10</v>
      </c>
      <c r="C638" s="26" t="s">
        <v>150</v>
      </c>
      <c r="D638" s="27" t="str">
        <f>Source!H547</f>
        <v>100 м2</v>
      </c>
      <c r="E638" s="17">
        <f>Source!I547</f>
        <v>2.0500000000000001E-2</v>
      </c>
      <c r="F638" s="33"/>
      <c r="G638" s="28"/>
      <c r="H638" s="17"/>
      <c r="I638" s="33"/>
      <c r="J638" s="17"/>
      <c r="K638" s="33"/>
      <c r="Q638">
        <f>ROUND((Source!DN547/100)*ROUND((ROUND((Source!AF547*Source!AV547*Source!I547),2)),2), 2)</f>
        <v>24.19</v>
      </c>
      <c r="R638">
        <f>Source!X547</f>
        <v>534.03</v>
      </c>
      <c r="S638">
        <f>ROUND((Source!DO547/100)*ROUND((ROUND((Source!AF547*Source!AV547*Source!I547),2)),2), 2)</f>
        <v>18.38</v>
      </c>
      <c r="T638">
        <f>Source!Y547</f>
        <v>251.67</v>
      </c>
      <c r="U638">
        <f>ROUND((175/100)*ROUND((ROUND((Source!AE547*Source!AV547*Source!I547),2)),2), 2)</f>
        <v>0.37</v>
      </c>
      <c r="V638">
        <f>ROUND((160/100)*ROUND(ROUND((ROUND((Source!AE547*Source!AV547*Source!I547),2)*Source!BS547),2), 2), 2)</f>
        <v>8.86</v>
      </c>
    </row>
    <row r="639" spans="1:28" x14ac:dyDescent="0.2">
      <c r="C639" s="30" t="str">
        <f>"Объем: "&amp;Source!I547&amp;"=2,05/"&amp;"100"</f>
        <v>Объем: 0,0205=2,05/100</v>
      </c>
    </row>
    <row r="640" spans="1:28" ht="14.25" x14ac:dyDescent="0.2">
      <c r="A640" s="26"/>
      <c r="B640" s="26"/>
      <c r="C640" s="26" t="s">
        <v>313</v>
      </c>
      <c r="D640" s="27"/>
      <c r="E640" s="17"/>
      <c r="F640" s="33">
        <f>Source!AO547</f>
        <v>986.85</v>
      </c>
      <c r="G640" s="28" t="str">
        <f>Source!DG547</f>
        <v>)*1,15</v>
      </c>
      <c r="H640" s="17">
        <f>Source!AV547</f>
        <v>1</v>
      </c>
      <c r="I640" s="33">
        <f>ROUND((ROUND((Source!AF547*Source!AV547*Source!I547),2)),2)</f>
        <v>23.26</v>
      </c>
      <c r="J640" s="17">
        <f>IF(Source!BA547&lt;&gt; 0, Source!BA547, 1)</f>
        <v>26.39</v>
      </c>
      <c r="K640" s="33">
        <f>Source!S547</f>
        <v>613.83000000000004</v>
      </c>
      <c r="W640">
        <f>I640</f>
        <v>23.26</v>
      </c>
    </row>
    <row r="641" spans="1:28" ht="14.25" x14ac:dyDescent="0.2">
      <c r="A641" s="26"/>
      <c r="B641" s="26"/>
      <c r="C641" s="26" t="s">
        <v>322</v>
      </c>
      <c r="D641" s="27"/>
      <c r="E641" s="17"/>
      <c r="F641" s="33">
        <f>Source!AM547</f>
        <v>50.84</v>
      </c>
      <c r="G641" s="28" t="str">
        <f>Source!DE547</f>
        <v>)*1,25</v>
      </c>
      <c r="H641" s="17">
        <f>Source!AV547</f>
        <v>1</v>
      </c>
      <c r="I641" s="33">
        <f>(ROUND((ROUND((((Source!ET547*1.25))*Source!AV547*Source!I547),2)),2)+ROUND((ROUND(((Source!AE547-((Source!EU547*1.25)))*Source!AV547*Source!I547),2)),2))</f>
        <v>1.3</v>
      </c>
      <c r="J641" s="17">
        <f>IF(Source!BB547&lt;&gt; 0, Source!BB547, 1)</f>
        <v>9.3800000000000008</v>
      </c>
      <c r="K641" s="33">
        <f>Source!Q547</f>
        <v>12.19</v>
      </c>
    </row>
    <row r="642" spans="1:28" ht="14.25" x14ac:dyDescent="0.2">
      <c r="A642" s="26"/>
      <c r="B642" s="26"/>
      <c r="C642" s="26" t="s">
        <v>323</v>
      </c>
      <c r="D642" s="27"/>
      <c r="E642" s="17"/>
      <c r="F642" s="33">
        <f>Source!AN547</f>
        <v>8.01</v>
      </c>
      <c r="G642" s="28" t="str">
        <f>Source!DF547</f>
        <v>)*1,25</v>
      </c>
      <c r="H642" s="17">
        <f>Source!AV547</f>
        <v>1</v>
      </c>
      <c r="I642" s="41">
        <f>ROUND((ROUND((Source!AE547*Source!AV547*Source!I547),2)),2)</f>
        <v>0.21</v>
      </c>
      <c r="J642" s="17">
        <f>IF(Source!BS547&lt;&gt; 0, Source!BS547, 1)</f>
        <v>26.39</v>
      </c>
      <c r="K642" s="41">
        <f>Source!R547</f>
        <v>5.54</v>
      </c>
      <c r="W642">
        <f>I642</f>
        <v>0.21</v>
      </c>
    </row>
    <row r="643" spans="1:28" ht="14.25" x14ac:dyDescent="0.2">
      <c r="A643" s="26"/>
      <c r="B643" s="26"/>
      <c r="C643" s="26" t="s">
        <v>324</v>
      </c>
      <c r="D643" s="27"/>
      <c r="E643" s="17"/>
      <c r="F643" s="33">
        <f>Source!AL547</f>
        <v>7205.92</v>
      </c>
      <c r="G643" s="28" t="str">
        <f>Source!DD547</f>
        <v/>
      </c>
      <c r="H643" s="17">
        <f>Source!AW547</f>
        <v>1</v>
      </c>
      <c r="I643" s="33">
        <f>ROUND((ROUND((Source!AC547*Source!AW547*Source!I547),2)),2)</f>
        <v>147.72</v>
      </c>
      <c r="J643" s="17">
        <f>IF(Source!BC547&lt;&gt; 0, Source!BC547, 1)</f>
        <v>1.95</v>
      </c>
      <c r="K643" s="33">
        <f>Source!P547</f>
        <v>288.05</v>
      </c>
    </row>
    <row r="644" spans="1:28" ht="199.5" x14ac:dyDescent="0.2">
      <c r="A644" s="26" t="s">
        <v>152</v>
      </c>
      <c r="B644" s="26" t="str">
        <f>Source!F548</f>
        <v>1.1-1-1312</v>
      </c>
      <c r="C644" s="26" t="s">
        <v>282</v>
      </c>
      <c r="D644" s="27" t="str">
        <f>Source!H548</f>
        <v>м2</v>
      </c>
      <c r="E644" s="17">
        <f>Source!I548</f>
        <v>2.7681150000000003</v>
      </c>
      <c r="F644" s="33">
        <f>Source!AK548</f>
        <v>25.09</v>
      </c>
      <c r="G644" s="31" t="s">
        <v>3</v>
      </c>
      <c r="H644" s="17">
        <f>Source!AW548</f>
        <v>1</v>
      </c>
      <c r="I644" s="33">
        <f>ROUND((ROUND((Source!AC548*Source!AW548*Source!I548),2)),2)+(ROUND((ROUND(((Source!ET548)*Source!AV548*Source!I548),2)),2)+ROUND((ROUND(((Source!AE548-(Source!EU548))*Source!AV548*Source!I548),2)),2))+ROUND((ROUND((Source!AF548*Source!AV548*Source!I548),2)),2)</f>
        <v>69.45</v>
      </c>
      <c r="J644" s="17">
        <f>IF(Source!BC548&lt;&gt; 0, Source!BC548, 1)</f>
        <v>10.5</v>
      </c>
      <c r="K644" s="33">
        <f>Source!O548</f>
        <v>729.23</v>
      </c>
      <c r="Q644">
        <f>ROUND((Source!DN548/100)*ROUND((ROUND((Source!AF548*Source!AV548*Source!I548),2)),2), 2)</f>
        <v>0</v>
      </c>
      <c r="R644">
        <f>Source!X548</f>
        <v>0</v>
      </c>
      <c r="S644">
        <f>ROUND((Source!DO548/100)*ROUND((ROUND((Source!AF548*Source!AV548*Source!I548),2)),2), 2)</f>
        <v>0</v>
      </c>
      <c r="T644">
        <f>Source!Y548</f>
        <v>0</v>
      </c>
      <c r="U644">
        <f>ROUND((175/100)*ROUND((ROUND((Source!AE548*Source!AV548*Source!I548),2)),2), 2)</f>
        <v>0</v>
      </c>
      <c r="V644">
        <f>ROUND((160/100)*ROUND(ROUND((ROUND((Source!AE548*Source!AV548*Source!I548),2)*Source!BS548),2), 2), 2)</f>
        <v>0</v>
      </c>
      <c r="X644">
        <f>IF(Source!BI548&lt;=1,I644, 0)</f>
        <v>69.45</v>
      </c>
      <c r="Y644">
        <f>IF(Source!BI548=2,I644, 0)</f>
        <v>0</v>
      </c>
      <c r="Z644">
        <f>IF(Source!BI548=3,I644, 0)</f>
        <v>0</v>
      </c>
      <c r="AA644">
        <f>IF(Source!BI548=4,I644, 0)</f>
        <v>0</v>
      </c>
    </row>
    <row r="645" spans="1:28" ht="228" x14ac:dyDescent="0.2">
      <c r="A645" s="26" t="s">
        <v>153</v>
      </c>
      <c r="B645" s="26" t="str">
        <f>Source!F549</f>
        <v>1.1-1-1313</v>
      </c>
      <c r="C645" s="26" t="s">
        <v>283</v>
      </c>
      <c r="D645" s="27" t="str">
        <f>Source!H549</f>
        <v>м2</v>
      </c>
      <c r="E645" s="17">
        <f>Source!I549</f>
        <v>1.235535</v>
      </c>
      <c r="F645" s="33">
        <f>Source!AK549</f>
        <v>23.06</v>
      </c>
      <c r="G645" s="31" t="s">
        <v>3</v>
      </c>
      <c r="H645" s="17">
        <f>Source!AW549</f>
        <v>1</v>
      </c>
      <c r="I645" s="33">
        <f>ROUND((ROUND((Source!AC549*Source!AW549*Source!I549),2)),2)+(ROUND((ROUND(((Source!ET549)*Source!AV549*Source!I549),2)),2)+ROUND((ROUND(((Source!AE549-(Source!EU549))*Source!AV549*Source!I549),2)),2))+ROUND((ROUND((Source!AF549*Source!AV549*Source!I549),2)),2)</f>
        <v>28.49</v>
      </c>
      <c r="J645" s="17">
        <f>IF(Source!BC549&lt;&gt; 0, Source!BC549, 1)</f>
        <v>10.74</v>
      </c>
      <c r="K645" s="33">
        <f>Source!O549</f>
        <v>305.98</v>
      </c>
      <c r="Q645">
        <f>ROUND((Source!DN549/100)*ROUND((ROUND((Source!AF549*Source!AV549*Source!I549),2)),2), 2)</f>
        <v>0</v>
      </c>
      <c r="R645">
        <f>Source!X549</f>
        <v>0</v>
      </c>
      <c r="S645">
        <f>ROUND((Source!DO549/100)*ROUND((ROUND((Source!AF549*Source!AV549*Source!I549),2)),2), 2)</f>
        <v>0</v>
      </c>
      <c r="T645">
        <f>Source!Y549</f>
        <v>0</v>
      </c>
      <c r="U645">
        <f>ROUND((175/100)*ROUND((ROUND((Source!AE549*Source!AV549*Source!I549),2)),2), 2)</f>
        <v>0</v>
      </c>
      <c r="V645">
        <f>ROUND((160/100)*ROUND(ROUND((ROUND((Source!AE549*Source!AV549*Source!I549),2)*Source!BS549),2), 2), 2)</f>
        <v>0</v>
      </c>
      <c r="X645">
        <f>IF(Source!BI549&lt;=1,I645, 0)</f>
        <v>28.49</v>
      </c>
      <c r="Y645">
        <f>IF(Source!BI549=2,I645, 0)</f>
        <v>0</v>
      </c>
      <c r="Z645">
        <f>IF(Source!BI549=3,I645, 0)</f>
        <v>0</v>
      </c>
      <c r="AA645">
        <f>IF(Source!BI549=4,I645, 0)</f>
        <v>0</v>
      </c>
    </row>
    <row r="646" spans="1:28" ht="14.25" x14ac:dyDescent="0.2">
      <c r="A646" s="26"/>
      <c r="B646" s="26"/>
      <c r="C646" s="26" t="s">
        <v>314</v>
      </c>
      <c r="D646" s="27" t="s">
        <v>315</v>
      </c>
      <c r="E646" s="17">
        <f>Source!DN547</f>
        <v>104</v>
      </c>
      <c r="F646" s="33"/>
      <c r="G646" s="28"/>
      <c r="H646" s="17"/>
      <c r="I646" s="33">
        <f>SUM(Q638:Q645)</f>
        <v>24.19</v>
      </c>
      <c r="J646" s="17">
        <f>Source!BZ547</f>
        <v>87</v>
      </c>
      <c r="K646" s="33">
        <f>SUM(R638:R645)</f>
        <v>534.03</v>
      </c>
    </row>
    <row r="647" spans="1:28" ht="14.25" x14ac:dyDescent="0.2">
      <c r="A647" s="26"/>
      <c r="B647" s="26"/>
      <c r="C647" s="26" t="s">
        <v>316</v>
      </c>
      <c r="D647" s="27" t="s">
        <v>315</v>
      </c>
      <c r="E647" s="17">
        <f>Source!DO547</f>
        <v>79</v>
      </c>
      <c r="F647" s="33"/>
      <c r="G647" s="28"/>
      <c r="H647" s="17"/>
      <c r="I647" s="33">
        <f>SUM(S638:S646)</f>
        <v>18.38</v>
      </c>
      <c r="J647" s="17">
        <f>Source!CA547</f>
        <v>41</v>
      </c>
      <c r="K647" s="33">
        <f>SUM(T638:T646)</f>
        <v>251.67</v>
      </c>
    </row>
    <row r="648" spans="1:28" ht="14.25" x14ac:dyDescent="0.2">
      <c r="A648" s="26"/>
      <c r="B648" s="26"/>
      <c r="C648" s="26" t="s">
        <v>325</v>
      </c>
      <c r="D648" s="27" t="s">
        <v>315</v>
      </c>
      <c r="E648" s="17">
        <f>175</f>
        <v>175</v>
      </c>
      <c r="F648" s="33"/>
      <c r="G648" s="28"/>
      <c r="H648" s="17"/>
      <c r="I648" s="33">
        <f>SUM(U638:U647)</f>
        <v>0.37</v>
      </c>
      <c r="J648" s="17">
        <f>160</f>
        <v>160</v>
      </c>
      <c r="K648" s="33">
        <f>SUM(V638:V647)</f>
        <v>8.86</v>
      </c>
    </row>
    <row r="649" spans="1:28" ht="14.25" x14ac:dyDescent="0.2">
      <c r="A649" s="55"/>
      <c r="B649" s="55"/>
      <c r="C649" s="55" t="s">
        <v>317</v>
      </c>
      <c r="D649" s="56" t="s">
        <v>318</v>
      </c>
      <c r="E649" s="57">
        <f>Source!AQ547</f>
        <v>85</v>
      </c>
      <c r="F649" s="58"/>
      <c r="G649" s="59" t="str">
        <f>Source!DI547</f>
        <v>)*1,15</v>
      </c>
      <c r="H649" s="57">
        <f>Source!AV547</f>
        <v>1</v>
      </c>
      <c r="I649" s="58">
        <f>Source!U547</f>
        <v>2.0038749999999999</v>
      </c>
      <c r="J649" s="57"/>
      <c r="K649" s="58"/>
      <c r="AB649" s="32">
        <f>I649</f>
        <v>2.0038749999999999</v>
      </c>
    </row>
    <row r="650" spans="1:28" ht="15" x14ac:dyDescent="0.25">
      <c r="A650" s="60"/>
      <c r="B650" s="60"/>
      <c r="C650" s="61" t="s">
        <v>319</v>
      </c>
      <c r="D650" s="60"/>
      <c r="E650" s="60"/>
      <c r="F650" s="60"/>
      <c r="G650" s="60"/>
      <c r="H650" s="111">
        <f>I640+I641+I643+I646+I647+I648+SUM(I644:I645)</f>
        <v>313.15999999999997</v>
      </c>
      <c r="I650" s="111"/>
      <c r="J650" s="111">
        <f>K640+K641+K643+K646+K647+K648+SUM(K644:K645)</f>
        <v>2743.84</v>
      </c>
      <c r="K650" s="111"/>
      <c r="O650" s="32">
        <f>I640+I641+I643+I646+I647+I648+SUM(I644:I645)</f>
        <v>313.15999999999997</v>
      </c>
      <c r="P650" s="32">
        <f>K640+K641+K643+K646+K647+K648+SUM(K644:K645)</f>
        <v>2743.84</v>
      </c>
      <c r="X650">
        <f>IF(Source!BI547&lt;=1,I640+I641+I643+I646+I647+I648-0, 0)</f>
        <v>215.22</v>
      </c>
      <c r="Y650">
        <f>IF(Source!BI547=2,I640+I641+I643+I646+I647+I648-0, 0)</f>
        <v>0</v>
      </c>
      <c r="Z650">
        <f>IF(Source!BI547=3,I640+I641+I643+I646+I647+I648-0, 0)</f>
        <v>0</v>
      </c>
      <c r="AA650">
        <f>IF(Source!BI547=4,I640+I641+I643+I646+I647+I648,0)</f>
        <v>0</v>
      </c>
    </row>
    <row r="653" spans="1:28" ht="16.5" x14ac:dyDescent="0.25">
      <c r="A653" s="75" t="str">
        <f>CONCATENATE("Подраздел: ",IF(Source!G551&lt;&gt;"Новый подраздел", Source!G551, ""))</f>
        <v>Подраздел: Кровля тех. этажа в/о В/5-9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</row>
    <row r="654" spans="1:28" ht="42.75" x14ac:dyDescent="0.2">
      <c r="A654" s="26">
        <v>1</v>
      </c>
      <c r="B654" s="26" t="str">
        <f>Source!F555</f>
        <v>6.61-26-1</v>
      </c>
      <c r="C654" s="26" t="s">
        <v>21</v>
      </c>
      <c r="D654" s="27" t="str">
        <f>Source!H555</f>
        <v>100 м2</v>
      </c>
      <c r="E654" s="17">
        <f>Source!I555</f>
        <v>6.4000000000000003E-3</v>
      </c>
      <c r="F654" s="33"/>
      <c r="G654" s="28"/>
      <c r="H654" s="17"/>
      <c r="I654" s="33"/>
      <c r="J654" s="17"/>
      <c r="K654" s="33"/>
      <c r="Q654">
        <f>ROUND((Source!DN555/100)*ROUND((ROUND((Source!AF555*Source!AV555*Source!I555),2)),2), 2)</f>
        <v>3.01</v>
      </c>
      <c r="R654">
        <f>Source!X555</f>
        <v>69.459999999999994</v>
      </c>
      <c r="S654">
        <f>ROUND((Source!DO555/100)*ROUND((ROUND((Source!AF555*Source!AV555*Source!I555),2)),2), 2)</f>
        <v>2.0699999999999998</v>
      </c>
      <c r="T654">
        <f>Source!Y555</f>
        <v>40.68</v>
      </c>
      <c r="U654">
        <f>ROUND((175/100)*ROUND((ROUND((Source!AE555*Source!AV555*Source!I555),2)),2), 2)</f>
        <v>0</v>
      </c>
      <c r="V654">
        <f>ROUND((160/100)*ROUND(ROUND((ROUND((Source!AE555*Source!AV555*Source!I555),2)*Source!BS555),2), 2), 2)</f>
        <v>0</v>
      </c>
    </row>
    <row r="655" spans="1:28" x14ac:dyDescent="0.2">
      <c r="C655" s="30" t="str">
        <f>"Объем: "&amp;Source!I555&amp;"=0,64/"&amp;"100"</f>
        <v>Объем: 0,0064=0,64/100</v>
      </c>
    </row>
    <row r="656" spans="1:28" ht="14.25" x14ac:dyDescent="0.2">
      <c r="A656" s="26"/>
      <c r="B656" s="26"/>
      <c r="C656" s="26" t="s">
        <v>313</v>
      </c>
      <c r="D656" s="27"/>
      <c r="E656" s="17"/>
      <c r="F656" s="33">
        <f>Source!AO555</f>
        <v>587.65</v>
      </c>
      <c r="G656" s="28" t="str">
        <f>Source!DG555</f>
        <v/>
      </c>
      <c r="H656" s="17">
        <f>Source!AV555</f>
        <v>1</v>
      </c>
      <c r="I656" s="33">
        <f>ROUND((ROUND((Source!AF555*Source!AV555*Source!I555),2)),2)</f>
        <v>3.76</v>
      </c>
      <c r="J656" s="17">
        <f>IF(Source!BA555&lt;&gt; 0, Source!BA555, 1)</f>
        <v>26.39</v>
      </c>
      <c r="K656" s="33">
        <f>Source!S555</f>
        <v>99.23</v>
      </c>
      <c r="W656">
        <f>I656</f>
        <v>3.76</v>
      </c>
    </row>
    <row r="657" spans="1:28" ht="28.5" x14ac:dyDescent="0.2">
      <c r="A657" s="26" t="s">
        <v>27</v>
      </c>
      <c r="B657" s="26" t="str">
        <f>Source!F556</f>
        <v>9999990001</v>
      </c>
      <c r="C657" s="26" t="s">
        <v>29</v>
      </c>
      <c r="D657" s="27" t="str">
        <f>Source!H556</f>
        <v>т</v>
      </c>
      <c r="E657" s="17">
        <f>Source!I556</f>
        <v>-2.9439999999999997E-2</v>
      </c>
      <c r="F657" s="33">
        <f>Source!AK556</f>
        <v>0</v>
      </c>
      <c r="G657" s="31" t="s">
        <v>3</v>
      </c>
      <c r="H657" s="17">
        <f>Source!AW556</f>
        <v>1</v>
      </c>
      <c r="I657" s="33">
        <f>ROUND((ROUND((Source!AC556*Source!AW556*Source!I556),2)),2)+(ROUND((ROUND(((Source!ET556)*Source!AV556*Source!I556),2)),2)+ROUND((ROUND(((Source!AE556-(Source!EU556))*Source!AV556*Source!I556),2)),2))+ROUND((ROUND((Source!AF556*Source!AV556*Source!I556),2)),2)</f>
        <v>0</v>
      </c>
      <c r="J657" s="17">
        <f>IF(Source!BC556&lt;&gt; 0, Source!BC556, 1)</f>
        <v>1</v>
      </c>
      <c r="K657" s="33">
        <f>Source!O556</f>
        <v>0</v>
      </c>
      <c r="Q657">
        <f>ROUND((Source!DN556/100)*ROUND((ROUND((Source!AF556*Source!AV556*Source!I556),2)),2), 2)</f>
        <v>0</v>
      </c>
      <c r="R657">
        <f>Source!X556</f>
        <v>0</v>
      </c>
      <c r="S657">
        <f>ROUND((Source!DO556/100)*ROUND((ROUND((Source!AF556*Source!AV556*Source!I556),2)),2), 2)</f>
        <v>0</v>
      </c>
      <c r="T657">
        <f>Source!Y556</f>
        <v>0</v>
      </c>
      <c r="U657">
        <f>ROUND((175/100)*ROUND((ROUND((Source!AE556*Source!AV556*Source!I556),2)),2), 2)</f>
        <v>0</v>
      </c>
      <c r="V657">
        <f>ROUND((160/100)*ROUND(ROUND((ROUND((Source!AE556*Source!AV556*Source!I556),2)*Source!BS556),2), 2), 2)</f>
        <v>0</v>
      </c>
      <c r="X657">
        <f>IF(Source!BI556&lt;=1,I657, 0)</f>
        <v>0</v>
      </c>
      <c r="Y657">
        <f>IF(Source!BI556=2,I657, 0)</f>
        <v>0</v>
      </c>
      <c r="Z657">
        <f>IF(Source!BI556=3,I657, 0)</f>
        <v>0</v>
      </c>
      <c r="AA657">
        <f>IF(Source!BI556=4,I657, 0)</f>
        <v>0</v>
      </c>
    </row>
    <row r="658" spans="1:28" ht="14.25" x14ac:dyDescent="0.2">
      <c r="A658" s="26"/>
      <c r="B658" s="26"/>
      <c r="C658" s="26" t="s">
        <v>314</v>
      </c>
      <c r="D658" s="27" t="s">
        <v>315</v>
      </c>
      <c r="E658" s="17">
        <f>Source!DN555</f>
        <v>80</v>
      </c>
      <c r="F658" s="33"/>
      <c r="G658" s="28"/>
      <c r="H658" s="17"/>
      <c r="I658" s="33">
        <f>SUM(Q654:Q657)</f>
        <v>3.01</v>
      </c>
      <c r="J658" s="17">
        <f>Source!BZ555</f>
        <v>70</v>
      </c>
      <c r="K658" s="33">
        <f>SUM(R654:R657)</f>
        <v>69.459999999999994</v>
      </c>
    </row>
    <row r="659" spans="1:28" ht="14.25" x14ac:dyDescent="0.2">
      <c r="A659" s="26"/>
      <c r="B659" s="26"/>
      <c r="C659" s="26" t="s">
        <v>316</v>
      </c>
      <c r="D659" s="27" t="s">
        <v>315</v>
      </c>
      <c r="E659" s="17">
        <f>Source!DO555</f>
        <v>55</v>
      </c>
      <c r="F659" s="33"/>
      <c r="G659" s="28"/>
      <c r="H659" s="17"/>
      <c r="I659" s="33">
        <f>SUM(S654:S658)</f>
        <v>2.0699999999999998</v>
      </c>
      <c r="J659" s="17">
        <f>Source!CA555</f>
        <v>41</v>
      </c>
      <c r="K659" s="33">
        <f>SUM(T654:T658)</f>
        <v>40.68</v>
      </c>
    </row>
    <row r="660" spans="1:28" ht="14.25" x14ac:dyDescent="0.2">
      <c r="A660" s="55"/>
      <c r="B660" s="55"/>
      <c r="C660" s="55" t="s">
        <v>317</v>
      </c>
      <c r="D660" s="56" t="s">
        <v>318</v>
      </c>
      <c r="E660" s="57">
        <f>Source!AQ555</f>
        <v>57.5</v>
      </c>
      <c r="F660" s="58"/>
      <c r="G660" s="59" t="str">
        <f>Source!DI555</f>
        <v/>
      </c>
      <c r="H660" s="57">
        <f>Source!AV555</f>
        <v>1</v>
      </c>
      <c r="I660" s="58">
        <f>Source!U555</f>
        <v>0.36799999999999999</v>
      </c>
      <c r="J660" s="57"/>
      <c r="K660" s="58"/>
      <c r="AB660" s="32">
        <f>I660</f>
        <v>0.36799999999999999</v>
      </c>
    </row>
    <row r="661" spans="1:28" ht="15" x14ac:dyDescent="0.25">
      <c r="A661" s="60"/>
      <c r="B661" s="60"/>
      <c r="C661" s="61" t="s">
        <v>319</v>
      </c>
      <c r="D661" s="60"/>
      <c r="E661" s="60"/>
      <c r="F661" s="60"/>
      <c r="G661" s="60"/>
      <c r="H661" s="111">
        <f>I656+I658+I659+SUM(I657:I657)</f>
        <v>8.84</v>
      </c>
      <c r="I661" s="111"/>
      <c r="J661" s="111">
        <f>K656+K658+K659+SUM(K657:K657)</f>
        <v>209.37</v>
      </c>
      <c r="K661" s="111"/>
      <c r="O661" s="32">
        <f>I656+I658+I659+SUM(I657:I657)</f>
        <v>8.84</v>
      </c>
      <c r="P661" s="32">
        <f>K656+K658+K659+SUM(K657:K657)</f>
        <v>209.37</v>
      </c>
      <c r="X661">
        <f>IF(Source!BI555&lt;=1,I656+I658+I659-0, 0)</f>
        <v>8.84</v>
      </c>
      <c r="Y661">
        <f>IF(Source!BI555=2,I656+I658+I659-0, 0)</f>
        <v>0</v>
      </c>
      <c r="Z661">
        <f>IF(Source!BI555=3,I656+I658+I659-0, 0)</f>
        <v>0</v>
      </c>
      <c r="AA661">
        <f>IF(Source!BI555=4,I656+I658+I659,0)</f>
        <v>0</v>
      </c>
    </row>
    <row r="663" spans="1:28" ht="42.75" x14ac:dyDescent="0.2">
      <c r="A663" s="26">
        <v>2</v>
      </c>
      <c r="B663" s="26" t="str">
        <f>Source!F557</f>
        <v>6.62-31-1</v>
      </c>
      <c r="C663" s="26" t="s">
        <v>33</v>
      </c>
      <c r="D663" s="27" t="str">
        <f>Source!H557</f>
        <v>1 м2 поверхности</v>
      </c>
      <c r="E663" s="17">
        <f>Source!I557</f>
        <v>0.35</v>
      </c>
      <c r="F663" s="33"/>
      <c r="G663" s="28"/>
      <c r="H663" s="17"/>
      <c r="I663" s="33"/>
      <c r="J663" s="17"/>
      <c r="K663" s="33"/>
      <c r="Q663">
        <f>ROUND((Source!DN557/100)*ROUND((ROUND((Source!AF557*Source!AV557*Source!I557),2)),2), 2)</f>
        <v>2.15</v>
      </c>
      <c r="R663">
        <f>Source!X557</f>
        <v>47.09</v>
      </c>
      <c r="S663">
        <f>ROUND((Source!DO557/100)*ROUND((ROUND((Source!AF557*Source!AV557*Source!I557),2)),2), 2)</f>
        <v>1.38</v>
      </c>
      <c r="T663">
        <f>Source!Y557</f>
        <v>23.26</v>
      </c>
      <c r="U663">
        <f>ROUND((175/100)*ROUND((ROUND((Source!AE557*Source!AV557*Source!I557),2)),2), 2)</f>
        <v>0</v>
      </c>
      <c r="V663">
        <f>ROUND((160/100)*ROUND(ROUND((ROUND((Source!AE557*Source!AV557*Source!I557),2)*Source!BS557),2), 2), 2)</f>
        <v>0</v>
      </c>
    </row>
    <row r="664" spans="1:28" ht="14.25" x14ac:dyDescent="0.2">
      <c r="A664" s="26"/>
      <c r="B664" s="26"/>
      <c r="C664" s="26" t="s">
        <v>313</v>
      </c>
      <c r="D664" s="27"/>
      <c r="E664" s="17"/>
      <c r="F664" s="33">
        <f>Source!AO557</f>
        <v>6.13</v>
      </c>
      <c r="G664" s="28" t="str">
        <f>Source!DG557</f>
        <v/>
      </c>
      <c r="H664" s="17">
        <f>Source!AV557</f>
        <v>1</v>
      </c>
      <c r="I664" s="33">
        <f>ROUND((ROUND((Source!AF557*Source!AV557*Source!I557),2)),2)</f>
        <v>2.15</v>
      </c>
      <c r="J664" s="17">
        <f>IF(Source!BA557&lt;&gt; 0, Source!BA557, 1)</f>
        <v>26.39</v>
      </c>
      <c r="K664" s="33">
        <f>Source!S557</f>
        <v>56.74</v>
      </c>
      <c r="W664">
        <f>I664</f>
        <v>2.15</v>
      </c>
    </row>
    <row r="665" spans="1:28" ht="14.25" x14ac:dyDescent="0.2">
      <c r="A665" s="26"/>
      <c r="B665" s="26"/>
      <c r="C665" s="26" t="s">
        <v>314</v>
      </c>
      <c r="D665" s="27" t="s">
        <v>315</v>
      </c>
      <c r="E665" s="17">
        <f>Source!DN557</f>
        <v>100</v>
      </c>
      <c r="F665" s="33"/>
      <c r="G665" s="28"/>
      <c r="H665" s="17"/>
      <c r="I665" s="33">
        <f>SUM(Q663:Q664)</f>
        <v>2.15</v>
      </c>
      <c r="J665" s="17">
        <f>Source!BZ557</f>
        <v>83</v>
      </c>
      <c r="K665" s="33">
        <f>SUM(R663:R664)</f>
        <v>47.09</v>
      </c>
    </row>
    <row r="666" spans="1:28" ht="14.25" x14ac:dyDescent="0.2">
      <c r="A666" s="26"/>
      <c r="B666" s="26"/>
      <c r="C666" s="26" t="s">
        <v>316</v>
      </c>
      <c r="D666" s="27" t="s">
        <v>315</v>
      </c>
      <c r="E666" s="17">
        <f>Source!DO557</f>
        <v>64</v>
      </c>
      <c r="F666" s="33"/>
      <c r="G666" s="28"/>
      <c r="H666" s="17"/>
      <c r="I666" s="33">
        <f>SUM(S663:S665)</f>
        <v>1.38</v>
      </c>
      <c r="J666" s="17">
        <f>Source!CA557</f>
        <v>41</v>
      </c>
      <c r="K666" s="33">
        <f>SUM(T663:T665)</f>
        <v>23.26</v>
      </c>
    </row>
    <row r="667" spans="1:28" ht="14.25" x14ac:dyDescent="0.2">
      <c r="A667" s="55"/>
      <c r="B667" s="55"/>
      <c r="C667" s="55" t="s">
        <v>317</v>
      </c>
      <c r="D667" s="56" t="s">
        <v>318</v>
      </c>
      <c r="E667" s="57">
        <f>Source!AQ557</f>
        <v>0.6</v>
      </c>
      <c r="F667" s="58"/>
      <c r="G667" s="59" t="str">
        <f>Source!DI557</f>
        <v/>
      </c>
      <c r="H667" s="57">
        <f>Source!AV557</f>
        <v>1</v>
      </c>
      <c r="I667" s="58">
        <f>Source!U557</f>
        <v>0.21</v>
      </c>
      <c r="J667" s="57"/>
      <c r="K667" s="58"/>
      <c r="AB667" s="32">
        <f>I667</f>
        <v>0.21</v>
      </c>
    </row>
    <row r="668" spans="1:28" ht="15" x14ac:dyDescent="0.25">
      <c r="A668" s="60"/>
      <c r="B668" s="60"/>
      <c r="C668" s="61" t="s">
        <v>319</v>
      </c>
      <c r="D668" s="60"/>
      <c r="E668" s="60"/>
      <c r="F668" s="60"/>
      <c r="G668" s="60"/>
      <c r="H668" s="111">
        <f>I664+I665+I666</f>
        <v>5.68</v>
      </c>
      <c r="I668" s="111"/>
      <c r="J668" s="111">
        <f>K664+K665+K666</f>
        <v>127.09000000000002</v>
      </c>
      <c r="K668" s="111"/>
      <c r="O668" s="32">
        <f>I664+I665+I666</f>
        <v>5.68</v>
      </c>
      <c r="P668" s="32">
        <f>K664+K665+K666</f>
        <v>127.09000000000002</v>
      </c>
      <c r="X668">
        <f>IF(Source!BI557&lt;=1,I664+I665+I666-0, 0)</f>
        <v>5.68</v>
      </c>
      <c r="Y668">
        <f>IF(Source!BI557=2,I664+I665+I666-0, 0)</f>
        <v>0</v>
      </c>
      <c r="Z668">
        <f>IF(Source!BI557=3,I664+I665+I666-0, 0)</f>
        <v>0</v>
      </c>
      <c r="AA668">
        <f>IF(Source!BI557=4,I664+I665+I666,0)</f>
        <v>0</v>
      </c>
    </row>
    <row r="670" spans="1:28" ht="28.5" x14ac:dyDescent="0.2">
      <c r="A670" s="26">
        <v>3</v>
      </c>
      <c r="B670" s="26" t="str">
        <f>Source!F558</f>
        <v>6.58-2-1</v>
      </c>
      <c r="C670" s="26" t="s">
        <v>40</v>
      </c>
      <c r="D670" s="27" t="str">
        <f>Source!H558</f>
        <v>100 м2</v>
      </c>
      <c r="E670" s="17">
        <f>Source!I558</f>
        <v>1.4800000000000001E-2</v>
      </c>
      <c r="F670" s="33"/>
      <c r="G670" s="28"/>
      <c r="H670" s="17"/>
      <c r="I670" s="33"/>
      <c r="J670" s="17"/>
      <c r="K670" s="33"/>
      <c r="Q670">
        <f>ROUND((Source!DN558/100)*ROUND((ROUND((Source!AF558*Source!AV558*Source!I558),2)),2), 2)</f>
        <v>2.2599999999999998</v>
      </c>
      <c r="R670">
        <f>Source!X558</f>
        <v>52.28</v>
      </c>
      <c r="S670">
        <f>ROUND((Source!DO558/100)*ROUND((ROUND((Source!AF558*Source!AV558*Source!I558),2)),2), 2)</f>
        <v>1.56</v>
      </c>
      <c r="T670">
        <f>Source!Y558</f>
        <v>30.62</v>
      </c>
      <c r="U670">
        <f>ROUND((175/100)*ROUND((ROUND((Source!AE558*Source!AV558*Source!I558),2)),2), 2)</f>
        <v>0</v>
      </c>
      <c r="V670">
        <f>ROUND((160/100)*ROUND(ROUND((ROUND((Source!AE558*Source!AV558*Source!I558),2)*Source!BS558),2), 2), 2)</f>
        <v>0</v>
      </c>
    </row>
    <row r="671" spans="1:28" x14ac:dyDescent="0.2">
      <c r="C671" s="30" t="str">
        <f>"Объем: "&amp;Source!I558&amp;"=1,48/"&amp;"100"</f>
        <v>Объем: 0,0148=1,48/100</v>
      </c>
    </row>
    <row r="672" spans="1:28" ht="14.25" x14ac:dyDescent="0.2">
      <c r="A672" s="26"/>
      <c r="B672" s="26"/>
      <c r="C672" s="26" t="s">
        <v>313</v>
      </c>
      <c r="D672" s="27"/>
      <c r="E672" s="17"/>
      <c r="F672" s="33">
        <f>Source!AO558</f>
        <v>191.34</v>
      </c>
      <c r="G672" s="28" t="str">
        <f>Source!DG558</f>
        <v/>
      </c>
      <c r="H672" s="17">
        <f>Source!AV558</f>
        <v>1</v>
      </c>
      <c r="I672" s="33">
        <f>ROUND((ROUND((Source!AF558*Source!AV558*Source!I558),2)),2)</f>
        <v>2.83</v>
      </c>
      <c r="J672" s="17">
        <f>IF(Source!BA558&lt;&gt; 0, Source!BA558, 1)</f>
        <v>26.39</v>
      </c>
      <c r="K672" s="33">
        <f>Source!S558</f>
        <v>74.680000000000007</v>
      </c>
      <c r="W672">
        <f>I672</f>
        <v>2.83</v>
      </c>
    </row>
    <row r="673" spans="1:28" ht="28.5" x14ac:dyDescent="0.2">
      <c r="A673" s="26" t="s">
        <v>44</v>
      </c>
      <c r="B673" s="26" t="str">
        <f>Source!F559</f>
        <v>9999990001</v>
      </c>
      <c r="C673" s="26" t="s">
        <v>29</v>
      </c>
      <c r="D673" s="27" t="str">
        <f>Source!H559</f>
        <v>т</v>
      </c>
      <c r="E673" s="17">
        <f>Source!I559</f>
        <v>-1.5096000000000002E-2</v>
      </c>
      <c r="F673" s="33">
        <f>Source!AK559</f>
        <v>0</v>
      </c>
      <c r="G673" s="31" t="s">
        <v>3</v>
      </c>
      <c r="H673" s="17">
        <f>Source!AW559</f>
        <v>1</v>
      </c>
      <c r="I673" s="33">
        <f>ROUND((ROUND((Source!AC559*Source!AW559*Source!I559),2)),2)+(ROUND((ROUND(((Source!ET559)*Source!AV559*Source!I559),2)),2)+ROUND((ROUND(((Source!AE559-(Source!EU559))*Source!AV559*Source!I559),2)),2))+ROUND((ROUND((Source!AF559*Source!AV559*Source!I559),2)),2)</f>
        <v>0</v>
      </c>
      <c r="J673" s="17">
        <f>IF(Source!BC559&lt;&gt; 0, Source!BC559, 1)</f>
        <v>1</v>
      </c>
      <c r="K673" s="33">
        <f>Source!O559</f>
        <v>0</v>
      </c>
      <c r="Q673">
        <f>ROUND((Source!DN559/100)*ROUND((ROUND((Source!AF559*Source!AV559*Source!I559),2)),2), 2)</f>
        <v>0</v>
      </c>
      <c r="R673">
        <f>Source!X559</f>
        <v>0</v>
      </c>
      <c r="S673">
        <f>ROUND((Source!DO559/100)*ROUND((ROUND((Source!AF559*Source!AV559*Source!I559),2)),2), 2)</f>
        <v>0</v>
      </c>
      <c r="T673">
        <f>Source!Y559</f>
        <v>0</v>
      </c>
      <c r="U673">
        <f>ROUND((175/100)*ROUND((ROUND((Source!AE559*Source!AV559*Source!I559),2)),2), 2)</f>
        <v>0</v>
      </c>
      <c r="V673">
        <f>ROUND((160/100)*ROUND(ROUND((ROUND((Source!AE559*Source!AV559*Source!I559),2)*Source!BS559),2), 2), 2)</f>
        <v>0</v>
      </c>
      <c r="X673">
        <f>IF(Source!BI559&lt;=1,I673, 0)</f>
        <v>0</v>
      </c>
      <c r="Y673">
        <f>IF(Source!BI559=2,I673, 0)</f>
        <v>0</v>
      </c>
      <c r="Z673">
        <f>IF(Source!BI559=3,I673, 0)</f>
        <v>0</v>
      </c>
      <c r="AA673">
        <f>IF(Source!BI559=4,I673, 0)</f>
        <v>0</v>
      </c>
    </row>
    <row r="674" spans="1:28" ht="14.25" x14ac:dyDescent="0.2">
      <c r="A674" s="26"/>
      <c r="B674" s="26"/>
      <c r="C674" s="26" t="s">
        <v>314</v>
      </c>
      <c r="D674" s="27" t="s">
        <v>315</v>
      </c>
      <c r="E674" s="17">
        <f>Source!DN558</f>
        <v>80</v>
      </c>
      <c r="F674" s="33"/>
      <c r="G674" s="28"/>
      <c r="H674" s="17"/>
      <c r="I674" s="33">
        <f>SUM(Q670:Q673)</f>
        <v>2.2599999999999998</v>
      </c>
      <c r="J674" s="17">
        <f>Source!BZ558</f>
        <v>70</v>
      </c>
      <c r="K674" s="33">
        <f>SUM(R670:R673)</f>
        <v>52.28</v>
      </c>
    </row>
    <row r="675" spans="1:28" ht="14.25" x14ac:dyDescent="0.2">
      <c r="A675" s="26"/>
      <c r="B675" s="26"/>
      <c r="C675" s="26" t="s">
        <v>316</v>
      </c>
      <c r="D675" s="27" t="s">
        <v>315</v>
      </c>
      <c r="E675" s="17">
        <f>Source!DO558</f>
        <v>55</v>
      </c>
      <c r="F675" s="33"/>
      <c r="G675" s="28"/>
      <c r="H675" s="17"/>
      <c r="I675" s="33">
        <f>SUM(S670:S674)</f>
        <v>1.56</v>
      </c>
      <c r="J675" s="17">
        <f>Source!CA558</f>
        <v>41</v>
      </c>
      <c r="K675" s="33">
        <f>SUM(T670:T674)</f>
        <v>30.62</v>
      </c>
    </row>
    <row r="676" spans="1:28" ht="14.25" x14ac:dyDescent="0.2">
      <c r="A676" s="55"/>
      <c r="B676" s="55"/>
      <c r="C676" s="55" t="s">
        <v>317</v>
      </c>
      <c r="D676" s="56" t="s">
        <v>318</v>
      </c>
      <c r="E676" s="57">
        <f>Source!AQ558</f>
        <v>17.41</v>
      </c>
      <c r="F676" s="58"/>
      <c r="G676" s="59" t="str">
        <f>Source!DI558</f>
        <v/>
      </c>
      <c r="H676" s="57">
        <f>Source!AV558</f>
        <v>1</v>
      </c>
      <c r="I676" s="58">
        <f>Source!U558</f>
        <v>0.25766800000000001</v>
      </c>
      <c r="J676" s="57"/>
      <c r="K676" s="58"/>
      <c r="AB676" s="32">
        <f>I676</f>
        <v>0.25766800000000001</v>
      </c>
    </row>
    <row r="677" spans="1:28" ht="15" x14ac:dyDescent="0.25">
      <c r="A677" s="60"/>
      <c r="B677" s="60"/>
      <c r="C677" s="61" t="s">
        <v>319</v>
      </c>
      <c r="D677" s="60"/>
      <c r="E677" s="60"/>
      <c r="F677" s="60"/>
      <c r="G677" s="60"/>
      <c r="H677" s="111">
        <f>I672+I674+I675+SUM(I673:I673)</f>
        <v>6.65</v>
      </c>
      <c r="I677" s="111"/>
      <c r="J677" s="111">
        <f>K672+K674+K675+SUM(K673:K673)</f>
        <v>157.58000000000001</v>
      </c>
      <c r="K677" s="111"/>
      <c r="O677" s="32">
        <f>I672+I674+I675+SUM(I673:I673)</f>
        <v>6.65</v>
      </c>
      <c r="P677" s="32">
        <f>K672+K674+K675+SUM(K673:K673)</f>
        <v>157.58000000000001</v>
      </c>
      <c r="X677">
        <f>IF(Source!BI558&lt;=1,I672+I674+I675-0, 0)</f>
        <v>6.65</v>
      </c>
      <c r="Y677">
        <f>IF(Source!BI558=2,I672+I674+I675-0, 0)</f>
        <v>0</v>
      </c>
      <c r="Z677">
        <f>IF(Source!BI558=3,I672+I674+I675-0, 0)</f>
        <v>0</v>
      </c>
      <c r="AA677">
        <f>IF(Source!BI558=4,I672+I674+I675,0)</f>
        <v>0</v>
      </c>
    </row>
    <row r="680" spans="1:28" ht="15" x14ac:dyDescent="0.25">
      <c r="A680" s="81" t="str">
        <f>CONCATENATE("Итого по подразделу: ",IF(Source!G563&lt;&gt;"Новый подраздел", Source!G563, ""))</f>
        <v>Итого по подразделу: Кровля тех. этажа в/о В/5-9</v>
      </c>
      <c r="B680" s="81"/>
      <c r="C680" s="81"/>
      <c r="D680" s="81"/>
      <c r="E680" s="81"/>
      <c r="F680" s="81"/>
      <c r="G680" s="81"/>
      <c r="H680" s="79">
        <f>SUM(O653:O679)</f>
        <v>21.17</v>
      </c>
      <c r="I680" s="80"/>
      <c r="J680" s="79">
        <f>SUM(P653:P679)</f>
        <v>494.04000000000008</v>
      </c>
      <c r="K680" s="80"/>
    </row>
    <row r="681" spans="1:28" hidden="1" x14ac:dyDescent="0.2">
      <c r="A681" t="s">
        <v>320</v>
      </c>
      <c r="H681">
        <f>SUM(AC653:AC680)</f>
        <v>0</v>
      </c>
      <c r="J681">
        <f>SUM(AD653:AD680)</f>
        <v>0</v>
      </c>
    </row>
    <row r="682" spans="1:28" hidden="1" x14ac:dyDescent="0.2">
      <c r="A682" t="s">
        <v>321</v>
      </c>
      <c r="H682">
        <f>SUM(AE653:AE681)</f>
        <v>0</v>
      </c>
      <c r="J682">
        <f>SUM(AF653:AF681)</f>
        <v>0</v>
      </c>
    </row>
    <row r="684" spans="1:28" ht="16.5" x14ac:dyDescent="0.25">
      <c r="A684" s="75" t="str">
        <f>CONCATENATE("Подраздел: ",IF(Source!G593&lt;&gt;"Новый подраздел", Source!G593, ""))</f>
        <v>Подраздел: Монтажные (кровельные)работы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</row>
    <row r="685" spans="1:28" ht="28.5" x14ac:dyDescent="0.2">
      <c r="A685" s="26">
        <v>1</v>
      </c>
      <c r="B685" s="26" t="str">
        <f>Source!F597</f>
        <v>6.58-31-3</v>
      </c>
      <c r="C685" s="26" t="s">
        <v>110</v>
      </c>
      <c r="D685" s="27" t="str">
        <f>Source!H597</f>
        <v>100 мест</v>
      </c>
      <c r="E685" s="17">
        <f>Source!I597</f>
        <v>0.02</v>
      </c>
      <c r="F685" s="33"/>
      <c r="G685" s="28"/>
      <c r="H685" s="17"/>
      <c r="I685" s="33"/>
      <c r="J685" s="17"/>
      <c r="K685" s="33"/>
      <c r="Q685">
        <f>ROUND((Source!DN597/100)*ROUND((ROUND((Source!AF597*Source!AV597*Source!I597),2)),2), 2)</f>
        <v>27.29</v>
      </c>
      <c r="R685">
        <f>Source!X597</f>
        <v>602.45000000000005</v>
      </c>
      <c r="S685">
        <f>ROUND((Source!DO597/100)*ROUND((ROUND((Source!AF597*Source!AV597*Source!I597),2)),2), 2)</f>
        <v>20.73</v>
      </c>
      <c r="T685">
        <f>Source!Y597</f>
        <v>283.91000000000003</v>
      </c>
      <c r="U685">
        <f>ROUND((175/100)*ROUND((ROUND((Source!AE597*Source!AV597*Source!I597),2)),2), 2)</f>
        <v>0.53</v>
      </c>
      <c r="V685">
        <f>ROUND((160/100)*ROUND(ROUND((ROUND((Source!AE597*Source!AV597*Source!I597),2)*Source!BS597),2), 2), 2)</f>
        <v>12.67</v>
      </c>
    </row>
    <row r="686" spans="1:28" x14ac:dyDescent="0.2">
      <c r="C686" s="30" t="str">
        <f>"Объем: "&amp;Source!I597&amp;"=2/"&amp;"100"</f>
        <v>Объем: 0,02=2/100</v>
      </c>
    </row>
    <row r="687" spans="1:28" ht="14.25" x14ac:dyDescent="0.2">
      <c r="A687" s="26"/>
      <c r="B687" s="26"/>
      <c r="C687" s="26" t="s">
        <v>313</v>
      </c>
      <c r="D687" s="27"/>
      <c r="E687" s="17"/>
      <c r="F687" s="33">
        <f>Source!AO597</f>
        <v>1311.93</v>
      </c>
      <c r="G687" s="28" t="str">
        <f>Source!DG597</f>
        <v/>
      </c>
      <c r="H687" s="17">
        <f>Source!AV597</f>
        <v>1</v>
      </c>
      <c r="I687" s="33">
        <f>ROUND((ROUND((Source!AF597*Source!AV597*Source!I597),2)),2)</f>
        <v>26.24</v>
      </c>
      <c r="J687" s="17">
        <f>IF(Source!BA597&lt;&gt; 0, Source!BA597, 1)</f>
        <v>26.39</v>
      </c>
      <c r="K687" s="33">
        <f>Source!S597</f>
        <v>692.47</v>
      </c>
      <c r="W687">
        <f>I687</f>
        <v>26.24</v>
      </c>
    </row>
    <row r="688" spans="1:28" ht="14.25" x14ac:dyDescent="0.2">
      <c r="A688" s="26"/>
      <c r="B688" s="26"/>
      <c r="C688" s="26" t="s">
        <v>322</v>
      </c>
      <c r="D688" s="27"/>
      <c r="E688" s="17"/>
      <c r="F688" s="33">
        <f>Source!AM597</f>
        <v>41.45</v>
      </c>
      <c r="G688" s="28" t="str">
        <f>Source!DE597</f>
        <v/>
      </c>
      <c r="H688" s="17">
        <f>Source!AV597</f>
        <v>1</v>
      </c>
      <c r="I688" s="33">
        <f>(ROUND((ROUND(((Source!ET597)*Source!AV597*Source!I597),2)),2)+ROUND((ROUND(((Source!AE597-(Source!EU597))*Source!AV597*Source!I597),2)),2))</f>
        <v>0.83</v>
      </c>
      <c r="J688" s="17">
        <f>IF(Source!BB597&lt;&gt; 0, Source!BB597, 1)</f>
        <v>14.75</v>
      </c>
      <c r="K688" s="33">
        <f>Source!Q597</f>
        <v>12.24</v>
      </c>
    </row>
    <row r="689" spans="1:28" ht="14.25" x14ac:dyDescent="0.2">
      <c r="A689" s="26"/>
      <c r="B689" s="26"/>
      <c r="C689" s="26" t="s">
        <v>323</v>
      </c>
      <c r="D689" s="27"/>
      <c r="E689" s="17"/>
      <c r="F689" s="33">
        <f>Source!AN597</f>
        <v>15.08</v>
      </c>
      <c r="G689" s="28" t="str">
        <f>Source!DF597</f>
        <v/>
      </c>
      <c r="H689" s="17">
        <f>Source!AV597</f>
        <v>1</v>
      </c>
      <c r="I689" s="41">
        <f>ROUND((ROUND((Source!AE597*Source!AV597*Source!I597),2)),2)</f>
        <v>0.3</v>
      </c>
      <c r="J689" s="17">
        <f>IF(Source!BS597&lt;&gt; 0, Source!BS597, 1)</f>
        <v>26.39</v>
      </c>
      <c r="K689" s="41">
        <f>Source!R597</f>
        <v>7.92</v>
      </c>
      <c r="W689">
        <f>I689</f>
        <v>0.3</v>
      </c>
    </row>
    <row r="690" spans="1:28" ht="14.25" x14ac:dyDescent="0.2">
      <c r="A690" s="26"/>
      <c r="B690" s="26"/>
      <c r="C690" s="26" t="s">
        <v>324</v>
      </c>
      <c r="D690" s="27"/>
      <c r="E690" s="17"/>
      <c r="F690" s="33">
        <f>Source!AL597</f>
        <v>972.06</v>
      </c>
      <c r="G690" s="28" t="str">
        <f>Source!DD597</f>
        <v/>
      </c>
      <c r="H690" s="17">
        <f>Source!AW597</f>
        <v>1</v>
      </c>
      <c r="I690" s="33">
        <f>ROUND((ROUND((Source!AC597*Source!AW597*Source!I597),2)),2)</f>
        <v>19.440000000000001</v>
      </c>
      <c r="J690" s="17">
        <f>IF(Source!BC597&lt;&gt; 0, Source!BC597, 1)</f>
        <v>8.3000000000000007</v>
      </c>
      <c r="K690" s="33">
        <f>Source!P597</f>
        <v>161.35</v>
      </c>
    </row>
    <row r="691" spans="1:28" ht="28.5" x14ac:dyDescent="0.2">
      <c r="A691" s="26" t="s">
        <v>27</v>
      </c>
      <c r="B691" s="26" t="str">
        <f>Source!F598</f>
        <v>9999990001</v>
      </c>
      <c r="C691" s="26" t="s">
        <v>29</v>
      </c>
      <c r="D691" s="27" t="str">
        <f>Source!H598</f>
        <v>т</v>
      </c>
      <c r="E691" s="17">
        <f>Source!I598</f>
        <v>-2.5600000000000001E-2</v>
      </c>
      <c r="F691" s="33">
        <f>Source!AK598</f>
        <v>0</v>
      </c>
      <c r="G691" s="31" t="s">
        <v>3</v>
      </c>
      <c r="H691" s="17">
        <f>Source!AW598</f>
        <v>1</v>
      </c>
      <c r="I691" s="33">
        <f>ROUND((ROUND((Source!AC598*Source!AW598*Source!I598),2)),2)+(ROUND((ROUND(((Source!ET598)*Source!AV598*Source!I598),2)),2)+ROUND((ROUND(((Source!AE598-(Source!EU598))*Source!AV598*Source!I598),2)),2))+ROUND((ROUND((Source!AF598*Source!AV598*Source!I598),2)),2)</f>
        <v>0</v>
      </c>
      <c r="J691" s="17">
        <f>IF(Source!BC598&lt;&gt; 0, Source!BC598, 1)</f>
        <v>1</v>
      </c>
      <c r="K691" s="33">
        <f>Source!O598</f>
        <v>0</v>
      </c>
      <c r="Q691">
        <f>ROUND((Source!DN598/100)*ROUND((ROUND((Source!AF598*Source!AV598*Source!I598),2)),2), 2)</f>
        <v>0</v>
      </c>
      <c r="R691">
        <f>Source!X598</f>
        <v>0</v>
      </c>
      <c r="S691">
        <f>ROUND((Source!DO598/100)*ROUND((ROUND((Source!AF598*Source!AV598*Source!I598),2)),2), 2)</f>
        <v>0</v>
      </c>
      <c r="T691">
        <f>Source!Y598</f>
        <v>0</v>
      </c>
      <c r="U691">
        <f>ROUND((175/100)*ROUND((ROUND((Source!AE598*Source!AV598*Source!I598),2)),2), 2)</f>
        <v>0</v>
      </c>
      <c r="V691">
        <f>ROUND((160/100)*ROUND(ROUND((ROUND((Source!AE598*Source!AV598*Source!I598),2)*Source!BS598),2), 2), 2)</f>
        <v>0</v>
      </c>
      <c r="X691">
        <f>IF(Source!BI598&lt;=1,I691, 0)</f>
        <v>0</v>
      </c>
      <c r="Y691">
        <f>IF(Source!BI598=2,I691, 0)</f>
        <v>0</v>
      </c>
      <c r="Z691">
        <f>IF(Source!BI598=3,I691, 0)</f>
        <v>0</v>
      </c>
      <c r="AA691">
        <f>IF(Source!BI598=4,I691, 0)</f>
        <v>0</v>
      </c>
    </row>
    <row r="692" spans="1:28" ht="14.25" x14ac:dyDescent="0.2">
      <c r="A692" s="26"/>
      <c r="B692" s="26"/>
      <c r="C692" s="26" t="s">
        <v>314</v>
      </c>
      <c r="D692" s="27" t="s">
        <v>315</v>
      </c>
      <c r="E692" s="17">
        <f>Source!DN597</f>
        <v>104</v>
      </c>
      <c r="F692" s="33"/>
      <c r="G692" s="28"/>
      <c r="H692" s="17"/>
      <c r="I692" s="33">
        <f>SUM(Q685:Q691)</f>
        <v>27.29</v>
      </c>
      <c r="J692" s="17">
        <f>Source!BZ597</f>
        <v>87</v>
      </c>
      <c r="K692" s="33">
        <f>SUM(R685:R691)</f>
        <v>602.45000000000005</v>
      </c>
    </row>
    <row r="693" spans="1:28" ht="14.25" x14ac:dyDescent="0.2">
      <c r="A693" s="26"/>
      <c r="B693" s="26"/>
      <c r="C693" s="26" t="s">
        <v>316</v>
      </c>
      <c r="D693" s="27" t="s">
        <v>315</v>
      </c>
      <c r="E693" s="17">
        <f>Source!DO597</f>
        <v>79</v>
      </c>
      <c r="F693" s="33"/>
      <c r="G693" s="28"/>
      <c r="H693" s="17"/>
      <c r="I693" s="33">
        <f>SUM(S685:S692)</f>
        <v>20.73</v>
      </c>
      <c r="J693" s="17">
        <f>Source!CA597</f>
        <v>41</v>
      </c>
      <c r="K693" s="33">
        <f>SUM(T685:T692)</f>
        <v>283.91000000000003</v>
      </c>
    </row>
    <row r="694" spans="1:28" ht="14.25" x14ac:dyDescent="0.2">
      <c r="A694" s="26"/>
      <c r="B694" s="26"/>
      <c r="C694" s="26" t="s">
        <v>325</v>
      </c>
      <c r="D694" s="27" t="s">
        <v>315</v>
      </c>
      <c r="E694" s="17">
        <f>175</f>
        <v>175</v>
      </c>
      <c r="F694" s="33"/>
      <c r="G694" s="28"/>
      <c r="H694" s="17"/>
      <c r="I694" s="33">
        <f>SUM(U685:U693)</f>
        <v>0.53</v>
      </c>
      <c r="J694" s="17">
        <f>160</f>
        <v>160</v>
      </c>
      <c r="K694" s="33">
        <f>SUM(V685:V693)</f>
        <v>12.67</v>
      </c>
    </row>
    <row r="695" spans="1:28" ht="14.25" x14ac:dyDescent="0.2">
      <c r="A695" s="55"/>
      <c r="B695" s="55"/>
      <c r="C695" s="55" t="s">
        <v>317</v>
      </c>
      <c r="D695" s="56" t="s">
        <v>318</v>
      </c>
      <c r="E695" s="57">
        <f>Source!AQ597</f>
        <v>113</v>
      </c>
      <c r="F695" s="58"/>
      <c r="G695" s="59" t="str">
        <f>Source!DI597</f>
        <v/>
      </c>
      <c r="H695" s="57">
        <f>Source!AV597</f>
        <v>1</v>
      </c>
      <c r="I695" s="58">
        <f>Source!U597</f>
        <v>2.2600000000000002</v>
      </c>
      <c r="J695" s="57"/>
      <c r="K695" s="58"/>
      <c r="AB695" s="32">
        <f>I695</f>
        <v>2.2600000000000002</v>
      </c>
    </row>
    <row r="696" spans="1:28" ht="15" x14ac:dyDescent="0.25">
      <c r="A696" s="60"/>
      <c r="B696" s="60"/>
      <c r="C696" s="61" t="s">
        <v>319</v>
      </c>
      <c r="D696" s="60"/>
      <c r="E696" s="60"/>
      <c r="F696" s="60"/>
      <c r="G696" s="60"/>
      <c r="H696" s="111">
        <f>I687+I688+I690+I692+I693+I694+SUM(I691:I691)</f>
        <v>95.06</v>
      </c>
      <c r="I696" s="111"/>
      <c r="J696" s="111">
        <f>K687+K688+K690+K692+K693+K694+SUM(K691:K691)</f>
        <v>1765.0900000000004</v>
      </c>
      <c r="K696" s="111"/>
      <c r="O696" s="32">
        <f>I687+I688+I690+I692+I693+I694+SUM(I691:I691)</f>
        <v>95.06</v>
      </c>
      <c r="P696" s="32">
        <f>K687+K688+K690+K692+K693+K694+SUM(K691:K691)</f>
        <v>1765.0900000000004</v>
      </c>
      <c r="X696">
        <f>IF(Source!BI597&lt;=1,I687+I688+I690+I692+I693+I694-0, 0)</f>
        <v>95.06</v>
      </c>
      <c r="Y696">
        <f>IF(Source!BI597=2,I687+I688+I690+I692+I693+I694-0, 0)</f>
        <v>0</v>
      </c>
      <c r="Z696">
        <f>IF(Source!BI597=3,I687+I688+I690+I692+I693+I694-0, 0)</f>
        <v>0</v>
      </c>
      <c r="AA696">
        <f>IF(Source!BI597=4,I687+I688+I690+I692+I693+I694,0)</f>
        <v>0</v>
      </c>
    </row>
    <row r="698" spans="1:28" ht="28.5" x14ac:dyDescent="0.2">
      <c r="A698" s="26">
        <v>2</v>
      </c>
      <c r="B698" s="26" t="str">
        <f>Source!F599</f>
        <v>6.58-31-1</v>
      </c>
      <c r="C698" s="26" t="s">
        <v>116</v>
      </c>
      <c r="D698" s="27" t="str">
        <f>Source!H599</f>
        <v>100 мест</v>
      </c>
      <c r="E698" s="17">
        <f>Source!I599</f>
        <v>0.02</v>
      </c>
      <c r="F698" s="33"/>
      <c r="G698" s="28"/>
      <c r="H698" s="17"/>
      <c r="I698" s="33"/>
      <c r="J698" s="17"/>
      <c r="K698" s="33"/>
      <c r="Q698">
        <f>ROUND((Source!DN599/100)*ROUND((ROUND((Source!AF599*Source!AV599*Source!I599),2)),2), 2)</f>
        <v>9.5399999999999991</v>
      </c>
      <c r="R698">
        <f>Source!X599</f>
        <v>210.54</v>
      </c>
      <c r="S698">
        <f>ROUND((Source!DO599/100)*ROUND((ROUND((Source!AF599*Source!AV599*Source!I599),2)),2), 2)</f>
        <v>7.24</v>
      </c>
      <c r="T698">
        <f>Source!Y599</f>
        <v>99.22</v>
      </c>
      <c r="U698">
        <f>ROUND((175/100)*ROUND((ROUND((Source!AE599*Source!AV599*Source!I599),2)),2), 2)</f>
        <v>0.12</v>
      </c>
      <c r="V698">
        <f>ROUND((160/100)*ROUND(ROUND((ROUND((Source!AE599*Source!AV599*Source!I599),2)*Source!BS599),2), 2), 2)</f>
        <v>2.96</v>
      </c>
    </row>
    <row r="699" spans="1:28" x14ac:dyDescent="0.2">
      <c r="C699" s="30" t="str">
        <f>"Объем: "&amp;Source!I599&amp;"=2/"&amp;"100"</f>
        <v>Объем: 0,02=2/100</v>
      </c>
    </row>
    <row r="700" spans="1:28" ht="14.25" x14ac:dyDescent="0.2">
      <c r="A700" s="26"/>
      <c r="B700" s="26"/>
      <c r="C700" s="26" t="s">
        <v>313</v>
      </c>
      <c r="D700" s="27"/>
      <c r="E700" s="17"/>
      <c r="F700" s="33">
        <f>Source!AO599</f>
        <v>458.59</v>
      </c>
      <c r="G700" s="28" t="str">
        <f>Source!DG599</f>
        <v/>
      </c>
      <c r="H700" s="17">
        <f>Source!AV599</f>
        <v>1</v>
      </c>
      <c r="I700" s="33">
        <f>ROUND((ROUND((Source!AF599*Source!AV599*Source!I599),2)),2)</f>
        <v>9.17</v>
      </c>
      <c r="J700" s="17">
        <f>IF(Source!BA599&lt;&gt; 0, Source!BA599, 1)</f>
        <v>26.39</v>
      </c>
      <c r="K700" s="33">
        <f>Source!S599</f>
        <v>242</v>
      </c>
      <c r="W700">
        <f>I700</f>
        <v>9.17</v>
      </c>
    </row>
    <row r="701" spans="1:28" ht="14.25" x14ac:dyDescent="0.2">
      <c r="A701" s="26"/>
      <c r="B701" s="26"/>
      <c r="C701" s="26" t="s">
        <v>322</v>
      </c>
      <c r="D701" s="27"/>
      <c r="E701" s="17"/>
      <c r="F701" s="33">
        <f>Source!AM599</f>
        <v>9.8699999999999992</v>
      </c>
      <c r="G701" s="28" t="str">
        <f>Source!DE599</f>
        <v/>
      </c>
      <c r="H701" s="17">
        <f>Source!AV599</f>
        <v>1</v>
      </c>
      <c r="I701" s="33">
        <f>(ROUND((ROUND(((Source!ET599)*Source!AV599*Source!I599),2)),2)+ROUND((ROUND(((Source!AE599-(Source!EU599))*Source!AV599*Source!I599),2)),2))</f>
        <v>0.2</v>
      </c>
      <c r="J701" s="17">
        <f>IF(Source!BB599&lt;&gt; 0, Source!BB599, 1)</f>
        <v>14.65</v>
      </c>
      <c r="K701" s="33">
        <f>Source!Q599</f>
        <v>2.93</v>
      </c>
    </row>
    <row r="702" spans="1:28" ht="14.25" x14ac:dyDescent="0.2">
      <c r="A702" s="26"/>
      <c r="B702" s="26"/>
      <c r="C702" s="26" t="s">
        <v>323</v>
      </c>
      <c r="D702" s="27"/>
      <c r="E702" s="17"/>
      <c r="F702" s="33">
        <f>Source!AN599</f>
        <v>3.55</v>
      </c>
      <c r="G702" s="28" t="str">
        <f>Source!DF599</f>
        <v/>
      </c>
      <c r="H702" s="17">
        <f>Source!AV599</f>
        <v>1</v>
      </c>
      <c r="I702" s="41">
        <f>ROUND((ROUND((Source!AE599*Source!AV599*Source!I599),2)),2)</f>
        <v>7.0000000000000007E-2</v>
      </c>
      <c r="J702" s="17">
        <f>IF(Source!BS599&lt;&gt; 0, Source!BS599, 1)</f>
        <v>26.39</v>
      </c>
      <c r="K702" s="41">
        <f>Source!R599</f>
        <v>1.85</v>
      </c>
      <c r="W702">
        <f>I702</f>
        <v>7.0000000000000007E-2</v>
      </c>
    </row>
    <row r="703" spans="1:28" ht="14.25" x14ac:dyDescent="0.2">
      <c r="A703" s="26"/>
      <c r="B703" s="26"/>
      <c r="C703" s="26" t="s">
        <v>324</v>
      </c>
      <c r="D703" s="27"/>
      <c r="E703" s="17"/>
      <c r="F703" s="33">
        <f>Source!AL599</f>
        <v>195.25</v>
      </c>
      <c r="G703" s="28" t="str">
        <f>Source!DD599</f>
        <v/>
      </c>
      <c r="H703" s="17">
        <f>Source!AW599</f>
        <v>1</v>
      </c>
      <c r="I703" s="33">
        <f>ROUND((ROUND((Source!AC599*Source!AW599*Source!I599),2)),2)</f>
        <v>3.91</v>
      </c>
      <c r="J703" s="17">
        <f>IF(Source!BC599&lt;&gt; 0, Source!BC599, 1)</f>
        <v>8.3000000000000007</v>
      </c>
      <c r="K703" s="33">
        <f>Source!P599</f>
        <v>32.450000000000003</v>
      </c>
    </row>
    <row r="704" spans="1:28" ht="28.5" x14ac:dyDescent="0.2">
      <c r="A704" s="26" t="s">
        <v>118</v>
      </c>
      <c r="B704" s="26" t="str">
        <f>Source!F600</f>
        <v>9999990001</v>
      </c>
      <c r="C704" s="26" t="s">
        <v>29</v>
      </c>
      <c r="D704" s="27" t="str">
        <f>Source!H600</f>
        <v>т</v>
      </c>
      <c r="E704" s="17">
        <f>Source!I600</f>
        <v>-6.0000000000000001E-3</v>
      </c>
      <c r="F704" s="33">
        <f>Source!AK600</f>
        <v>0</v>
      </c>
      <c r="G704" s="31" t="s">
        <v>3</v>
      </c>
      <c r="H704" s="17">
        <f>Source!AW600</f>
        <v>1</v>
      </c>
      <c r="I704" s="33">
        <f>ROUND((ROUND((Source!AC600*Source!AW600*Source!I600),2)),2)+(ROUND((ROUND(((Source!ET600)*Source!AV600*Source!I600),2)),2)+ROUND((ROUND(((Source!AE600-(Source!EU600))*Source!AV600*Source!I600),2)),2))+ROUND((ROUND((Source!AF600*Source!AV600*Source!I600),2)),2)</f>
        <v>0</v>
      </c>
      <c r="J704" s="17">
        <f>IF(Source!BC600&lt;&gt; 0, Source!BC600, 1)</f>
        <v>1</v>
      </c>
      <c r="K704" s="33">
        <f>Source!O600</f>
        <v>0</v>
      </c>
      <c r="Q704">
        <f>ROUND((Source!DN600/100)*ROUND((ROUND((Source!AF600*Source!AV600*Source!I600),2)),2), 2)</f>
        <v>0</v>
      </c>
      <c r="R704">
        <f>Source!X600</f>
        <v>0</v>
      </c>
      <c r="S704">
        <f>ROUND((Source!DO600/100)*ROUND((ROUND((Source!AF600*Source!AV600*Source!I600),2)),2), 2)</f>
        <v>0</v>
      </c>
      <c r="T704">
        <f>Source!Y600</f>
        <v>0</v>
      </c>
      <c r="U704">
        <f>ROUND((175/100)*ROUND((ROUND((Source!AE600*Source!AV600*Source!I600),2)),2), 2)</f>
        <v>0</v>
      </c>
      <c r="V704">
        <f>ROUND((160/100)*ROUND(ROUND((ROUND((Source!AE600*Source!AV600*Source!I600),2)*Source!BS600),2), 2), 2)</f>
        <v>0</v>
      </c>
      <c r="X704">
        <f>IF(Source!BI600&lt;=1,I704, 0)</f>
        <v>0</v>
      </c>
      <c r="Y704">
        <f>IF(Source!BI600=2,I704, 0)</f>
        <v>0</v>
      </c>
      <c r="Z704">
        <f>IF(Source!BI600=3,I704, 0)</f>
        <v>0</v>
      </c>
      <c r="AA704">
        <f>IF(Source!BI600=4,I704, 0)</f>
        <v>0</v>
      </c>
    </row>
    <row r="705" spans="1:28" ht="14.25" x14ac:dyDescent="0.2">
      <c r="A705" s="26"/>
      <c r="B705" s="26"/>
      <c r="C705" s="26" t="s">
        <v>314</v>
      </c>
      <c r="D705" s="27" t="s">
        <v>315</v>
      </c>
      <c r="E705" s="17">
        <f>Source!DN599</f>
        <v>104</v>
      </c>
      <c r="F705" s="33"/>
      <c r="G705" s="28"/>
      <c r="H705" s="17"/>
      <c r="I705" s="33">
        <f>SUM(Q698:Q704)</f>
        <v>9.5399999999999991</v>
      </c>
      <c r="J705" s="17">
        <f>Source!BZ599</f>
        <v>87</v>
      </c>
      <c r="K705" s="33">
        <f>SUM(R698:R704)</f>
        <v>210.54</v>
      </c>
    </row>
    <row r="706" spans="1:28" ht="14.25" x14ac:dyDescent="0.2">
      <c r="A706" s="26"/>
      <c r="B706" s="26"/>
      <c r="C706" s="26" t="s">
        <v>316</v>
      </c>
      <c r="D706" s="27" t="s">
        <v>315</v>
      </c>
      <c r="E706" s="17">
        <f>Source!DO599</f>
        <v>79</v>
      </c>
      <c r="F706" s="33"/>
      <c r="G706" s="28"/>
      <c r="H706" s="17"/>
      <c r="I706" s="33">
        <f>SUM(S698:S705)</f>
        <v>7.24</v>
      </c>
      <c r="J706" s="17">
        <f>Source!CA599</f>
        <v>41</v>
      </c>
      <c r="K706" s="33">
        <f>SUM(T698:T705)</f>
        <v>99.22</v>
      </c>
    </row>
    <row r="707" spans="1:28" ht="14.25" x14ac:dyDescent="0.2">
      <c r="A707" s="26"/>
      <c r="B707" s="26"/>
      <c r="C707" s="26" t="s">
        <v>325</v>
      </c>
      <c r="D707" s="27" t="s">
        <v>315</v>
      </c>
      <c r="E707" s="17">
        <f>175</f>
        <v>175</v>
      </c>
      <c r="F707" s="33"/>
      <c r="G707" s="28"/>
      <c r="H707" s="17"/>
      <c r="I707" s="33">
        <f>SUM(U698:U706)</f>
        <v>0.12</v>
      </c>
      <c r="J707" s="17">
        <f>160</f>
        <v>160</v>
      </c>
      <c r="K707" s="33">
        <f>SUM(V698:V706)</f>
        <v>2.96</v>
      </c>
    </row>
    <row r="708" spans="1:28" ht="14.25" x14ac:dyDescent="0.2">
      <c r="A708" s="55"/>
      <c r="B708" s="55"/>
      <c r="C708" s="55" t="s">
        <v>317</v>
      </c>
      <c r="D708" s="56" t="s">
        <v>318</v>
      </c>
      <c r="E708" s="57">
        <f>Source!AQ599</f>
        <v>39.5</v>
      </c>
      <c r="F708" s="58"/>
      <c r="G708" s="59" t="str">
        <f>Source!DI599</f>
        <v/>
      </c>
      <c r="H708" s="57">
        <f>Source!AV599</f>
        <v>1</v>
      </c>
      <c r="I708" s="58">
        <f>Source!U599</f>
        <v>0.79</v>
      </c>
      <c r="J708" s="57"/>
      <c r="K708" s="58"/>
      <c r="AB708" s="32">
        <f>I708</f>
        <v>0.79</v>
      </c>
    </row>
    <row r="709" spans="1:28" ht="15" x14ac:dyDescent="0.25">
      <c r="A709" s="60"/>
      <c r="B709" s="60"/>
      <c r="C709" s="61" t="s">
        <v>319</v>
      </c>
      <c r="D709" s="60"/>
      <c r="E709" s="60"/>
      <c r="F709" s="60"/>
      <c r="G709" s="60"/>
      <c r="H709" s="111">
        <f>I700+I701+I703+I705+I706+I707+SUM(I704:I704)</f>
        <v>30.180000000000003</v>
      </c>
      <c r="I709" s="111"/>
      <c r="J709" s="111">
        <f>K700+K701+K703+K705+K706+K707+SUM(K704:K704)</f>
        <v>590.1</v>
      </c>
      <c r="K709" s="111"/>
      <c r="O709" s="32">
        <f>I700+I701+I703+I705+I706+I707+SUM(I704:I704)</f>
        <v>30.180000000000003</v>
      </c>
      <c r="P709" s="32">
        <f>K700+K701+K703+K705+K706+K707+SUM(K704:K704)</f>
        <v>590.1</v>
      </c>
      <c r="X709">
        <f>IF(Source!BI599&lt;=1,I700+I701+I703+I705+I706+I707-0, 0)</f>
        <v>30.180000000000003</v>
      </c>
      <c r="Y709">
        <f>IF(Source!BI599=2,I700+I701+I703+I705+I706+I707-0, 0)</f>
        <v>0</v>
      </c>
      <c r="Z709">
        <f>IF(Source!BI599=3,I700+I701+I703+I705+I706+I707-0, 0)</f>
        <v>0</v>
      </c>
      <c r="AA709">
        <f>IF(Source!BI599=4,I700+I701+I703+I705+I706+I707,0)</f>
        <v>0</v>
      </c>
    </row>
    <row r="711" spans="1:28" ht="28.5" x14ac:dyDescent="0.2">
      <c r="A711" s="26">
        <v>3</v>
      </c>
      <c r="B711" s="26" t="str">
        <f>Source!F601</f>
        <v>6.54-9-2</v>
      </c>
      <c r="C711" s="26" t="s">
        <v>120</v>
      </c>
      <c r="D711" s="27" t="str">
        <f>Source!H601</f>
        <v>1 м3</v>
      </c>
      <c r="E711" s="17">
        <f>Source!I601</f>
        <v>0.05</v>
      </c>
      <c r="F711" s="33"/>
      <c r="G711" s="28"/>
      <c r="H711" s="17"/>
      <c r="I711" s="33"/>
      <c r="J711" s="17"/>
      <c r="K711" s="33"/>
      <c r="Q711">
        <f>ROUND((Source!DN601/100)*ROUND((ROUND((Source!AF601*Source!AV601*Source!I601),2)),2), 2)</f>
        <v>11.49</v>
      </c>
      <c r="R711">
        <f>Source!X601</f>
        <v>249.75</v>
      </c>
      <c r="S711">
        <f>ROUND((Source!DO601/100)*ROUND((ROUND((Source!AF601*Source!AV601*Source!I601),2)),2), 2)</f>
        <v>9.4600000000000009</v>
      </c>
      <c r="T711">
        <f>Source!Y601</f>
        <v>146.28</v>
      </c>
      <c r="U711">
        <f>ROUND((175/100)*ROUND((ROUND((Source!AE601*Source!AV601*Source!I601),2)),2), 2)</f>
        <v>0.4</v>
      </c>
      <c r="V711">
        <f>ROUND((160/100)*ROUND(ROUND((ROUND((Source!AE601*Source!AV601*Source!I601),2)*Source!BS601),2), 2), 2)</f>
        <v>9.7100000000000009</v>
      </c>
    </row>
    <row r="712" spans="1:28" ht="14.25" x14ac:dyDescent="0.2">
      <c r="A712" s="26"/>
      <c r="B712" s="26"/>
      <c r="C712" s="26" t="s">
        <v>313</v>
      </c>
      <c r="D712" s="27"/>
      <c r="E712" s="17"/>
      <c r="F712" s="33">
        <f>Source!AO601</f>
        <v>270.45999999999998</v>
      </c>
      <c r="G712" s="28" t="str">
        <f>Source!DG601</f>
        <v/>
      </c>
      <c r="H712" s="17">
        <f>Source!AV601</f>
        <v>1</v>
      </c>
      <c r="I712" s="33">
        <f>ROUND((ROUND((Source!AF601*Source!AV601*Source!I601),2)),2)</f>
        <v>13.52</v>
      </c>
      <c r="J712" s="17">
        <f>IF(Source!BA601&lt;&gt; 0, Source!BA601, 1)</f>
        <v>26.39</v>
      </c>
      <c r="K712" s="33">
        <f>Source!S601</f>
        <v>356.79</v>
      </c>
      <c r="W712">
        <f>I712</f>
        <v>13.52</v>
      </c>
    </row>
    <row r="713" spans="1:28" ht="14.25" x14ac:dyDescent="0.2">
      <c r="A713" s="26"/>
      <c r="B713" s="26"/>
      <c r="C713" s="26" t="s">
        <v>322</v>
      </c>
      <c r="D713" s="27"/>
      <c r="E713" s="17"/>
      <c r="F713" s="33">
        <f>Source!AM601</f>
        <v>18.57</v>
      </c>
      <c r="G713" s="28" t="str">
        <f>Source!DE601</f>
        <v/>
      </c>
      <c r="H713" s="17">
        <f>Source!AV601</f>
        <v>1</v>
      </c>
      <c r="I713" s="33">
        <f>(ROUND((ROUND(((Source!ET601)*Source!AV601*Source!I601),2)),2)+ROUND((ROUND(((Source!AE601-(Source!EU601))*Source!AV601*Source!I601),2)),2))</f>
        <v>0.93</v>
      </c>
      <c r="J713" s="17">
        <f>IF(Source!BB601&lt;&gt; 0, Source!BB601, 1)</f>
        <v>11.89</v>
      </c>
      <c r="K713" s="33">
        <f>Source!Q601</f>
        <v>11.06</v>
      </c>
    </row>
    <row r="714" spans="1:28" ht="14.25" x14ac:dyDescent="0.2">
      <c r="A714" s="26"/>
      <c r="B714" s="26"/>
      <c r="C714" s="26" t="s">
        <v>323</v>
      </c>
      <c r="D714" s="27"/>
      <c r="E714" s="17"/>
      <c r="F714" s="33">
        <f>Source!AN601</f>
        <v>4.66</v>
      </c>
      <c r="G714" s="28" t="str">
        <f>Source!DF601</f>
        <v/>
      </c>
      <c r="H714" s="17">
        <f>Source!AV601</f>
        <v>1</v>
      </c>
      <c r="I714" s="41">
        <f>ROUND((ROUND((Source!AE601*Source!AV601*Source!I601),2)),2)</f>
        <v>0.23</v>
      </c>
      <c r="J714" s="17">
        <f>IF(Source!BS601&lt;&gt; 0, Source!BS601, 1)</f>
        <v>26.39</v>
      </c>
      <c r="K714" s="41">
        <f>Source!R601</f>
        <v>6.07</v>
      </c>
      <c r="W714">
        <f>I714</f>
        <v>0.23</v>
      </c>
    </row>
    <row r="715" spans="1:28" ht="14.25" x14ac:dyDescent="0.2">
      <c r="A715" s="26"/>
      <c r="B715" s="26"/>
      <c r="C715" s="26" t="s">
        <v>324</v>
      </c>
      <c r="D715" s="27"/>
      <c r="E715" s="17"/>
      <c r="F715" s="33">
        <f>Source!AL601</f>
        <v>558.79</v>
      </c>
      <c r="G715" s="28" t="str">
        <f>Source!DD601</f>
        <v/>
      </c>
      <c r="H715" s="17">
        <f>Source!AW601</f>
        <v>1</v>
      </c>
      <c r="I715" s="33">
        <f>ROUND((ROUND((Source!AC601*Source!AW601*Source!I601),2)),2)</f>
        <v>27.94</v>
      </c>
      <c r="J715" s="17">
        <f>IF(Source!BC601&lt;&gt; 0, Source!BC601, 1)</f>
        <v>9.44</v>
      </c>
      <c r="K715" s="33">
        <f>Source!P601</f>
        <v>263.75</v>
      </c>
    </row>
    <row r="716" spans="1:28" ht="14.25" x14ac:dyDescent="0.2">
      <c r="A716" s="26" t="s">
        <v>44</v>
      </c>
      <c r="B716" s="26" t="str">
        <f>Source!F602</f>
        <v>1.3-2-6</v>
      </c>
      <c r="C716" s="26" t="s">
        <v>127</v>
      </c>
      <c r="D716" s="27" t="str">
        <f>Source!H602</f>
        <v>м3</v>
      </c>
      <c r="E716" s="17">
        <f>Source!I602</f>
        <v>5.099999999999999E-2</v>
      </c>
      <c r="F716" s="33">
        <f>Source!AK602</f>
        <v>478.96</v>
      </c>
      <c r="G716" s="31" t="s">
        <v>3</v>
      </c>
      <c r="H716" s="17">
        <f>Source!AW602</f>
        <v>1</v>
      </c>
      <c r="I716" s="33">
        <f>ROUND((ROUND((Source!AC602*Source!AW602*Source!I602),2)),2)+(ROUND((ROUND(((Source!ET602)*Source!AV602*Source!I602),2)),2)+ROUND((ROUND(((Source!AE602-(Source!EU602))*Source!AV602*Source!I602),2)),2))+ROUND((ROUND((Source!AF602*Source!AV602*Source!I602),2)),2)</f>
        <v>24.43</v>
      </c>
      <c r="J716" s="17">
        <f>IF(Source!BC602&lt;&gt; 0, Source!BC602, 1)</f>
        <v>7.8</v>
      </c>
      <c r="K716" s="33">
        <f>Source!O602</f>
        <v>190.55</v>
      </c>
      <c r="Q716">
        <f>ROUND((Source!DN602/100)*ROUND((ROUND((Source!AF602*Source!AV602*Source!I602),2)),2), 2)</f>
        <v>0</v>
      </c>
      <c r="R716">
        <f>Source!X602</f>
        <v>0</v>
      </c>
      <c r="S716">
        <f>ROUND((Source!DO602/100)*ROUND((ROUND((Source!AF602*Source!AV602*Source!I602),2)),2), 2)</f>
        <v>0</v>
      </c>
      <c r="T716">
        <f>Source!Y602</f>
        <v>0</v>
      </c>
      <c r="U716">
        <f>ROUND((175/100)*ROUND((ROUND((Source!AE602*Source!AV602*Source!I602),2)),2), 2)</f>
        <v>0</v>
      </c>
      <c r="V716">
        <f>ROUND((160/100)*ROUND(ROUND((ROUND((Source!AE602*Source!AV602*Source!I602),2)*Source!BS602),2), 2), 2)</f>
        <v>0</v>
      </c>
      <c r="X716">
        <f>IF(Source!BI602&lt;=1,I716, 0)</f>
        <v>24.43</v>
      </c>
      <c r="Y716">
        <f>IF(Source!BI602=2,I716, 0)</f>
        <v>0</v>
      </c>
      <c r="Z716">
        <f>IF(Source!BI602=3,I716, 0)</f>
        <v>0</v>
      </c>
      <c r="AA716">
        <f>IF(Source!BI602=4,I716, 0)</f>
        <v>0</v>
      </c>
    </row>
    <row r="717" spans="1:28" ht="14.25" x14ac:dyDescent="0.2">
      <c r="A717" s="26"/>
      <c r="B717" s="26"/>
      <c r="C717" s="26" t="s">
        <v>314</v>
      </c>
      <c r="D717" s="27" t="s">
        <v>315</v>
      </c>
      <c r="E717" s="17">
        <f>Source!DN601</f>
        <v>85</v>
      </c>
      <c r="F717" s="33"/>
      <c r="G717" s="28"/>
      <c r="H717" s="17"/>
      <c r="I717" s="33">
        <f>SUM(Q711:Q716)</f>
        <v>11.49</v>
      </c>
      <c r="J717" s="17">
        <f>Source!BZ601</f>
        <v>70</v>
      </c>
      <c r="K717" s="33">
        <f>SUM(R711:R716)</f>
        <v>249.75</v>
      </c>
    </row>
    <row r="718" spans="1:28" ht="14.25" x14ac:dyDescent="0.2">
      <c r="A718" s="26"/>
      <c r="B718" s="26"/>
      <c r="C718" s="26" t="s">
        <v>316</v>
      </c>
      <c r="D718" s="27" t="s">
        <v>315</v>
      </c>
      <c r="E718" s="17">
        <f>Source!DO601</f>
        <v>70</v>
      </c>
      <c r="F718" s="33"/>
      <c r="G718" s="28"/>
      <c r="H718" s="17"/>
      <c r="I718" s="33">
        <f>SUM(S711:S717)</f>
        <v>9.4600000000000009</v>
      </c>
      <c r="J718" s="17">
        <f>Source!CA601</f>
        <v>41</v>
      </c>
      <c r="K718" s="33">
        <f>SUM(T711:T717)</f>
        <v>146.28</v>
      </c>
    </row>
    <row r="719" spans="1:28" ht="14.25" x14ac:dyDescent="0.2">
      <c r="A719" s="26"/>
      <c r="B719" s="26"/>
      <c r="C719" s="26" t="s">
        <v>325</v>
      </c>
      <c r="D719" s="27" t="s">
        <v>315</v>
      </c>
      <c r="E719" s="17">
        <f>175</f>
        <v>175</v>
      </c>
      <c r="F719" s="33"/>
      <c r="G719" s="28"/>
      <c r="H719" s="17"/>
      <c r="I719" s="33">
        <f>SUM(U711:U718)</f>
        <v>0.4</v>
      </c>
      <c r="J719" s="17">
        <f>160</f>
        <v>160</v>
      </c>
      <c r="K719" s="33">
        <f>SUM(V711:V718)</f>
        <v>9.7100000000000009</v>
      </c>
    </row>
    <row r="720" spans="1:28" ht="14.25" x14ac:dyDescent="0.2">
      <c r="A720" s="55"/>
      <c r="B720" s="55"/>
      <c r="C720" s="55" t="s">
        <v>317</v>
      </c>
      <c r="D720" s="56" t="s">
        <v>318</v>
      </c>
      <c r="E720" s="57">
        <f>Source!AQ601</f>
        <v>24.61</v>
      </c>
      <c r="F720" s="58"/>
      <c r="G720" s="59" t="str">
        <f>Source!DI601</f>
        <v/>
      </c>
      <c r="H720" s="57">
        <f>Source!AV601</f>
        <v>1</v>
      </c>
      <c r="I720" s="58">
        <f>Source!U601</f>
        <v>1.2305000000000001</v>
      </c>
      <c r="J720" s="57"/>
      <c r="K720" s="58"/>
      <c r="AB720" s="32">
        <f>I720</f>
        <v>1.2305000000000001</v>
      </c>
    </row>
    <row r="721" spans="1:28" ht="15" x14ac:dyDescent="0.25">
      <c r="A721" s="60"/>
      <c r="B721" s="60"/>
      <c r="C721" s="61" t="s">
        <v>319</v>
      </c>
      <c r="D721" s="60"/>
      <c r="E721" s="60"/>
      <c r="F721" s="60"/>
      <c r="G721" s="60"/>
      <c r="H721" s="111">
        <f>I712+I713+I715+I717+I718+I719+SUM(I716:I716)</f>
        <v>88.17</v>
      </c>
      <c r="I721" s="111"/>
      <c r="J721" s="111">
        <f>K712+K713+K715+K717+K718+K719+SUM(K716:K716)</f>
        <v>1227.8900000000001</v>
      </c>
      <c r="K721" s="111"/>
      <c r="O721" s="32">
        <f>I712+I713+I715+I717+I718+I719+SUM(I716:I716)</f>
        <v>88.17</v>
      </c>
      <c r="P721" s="32">
        <f>K712+K713+K715+K717+K718+K719+SUM(K716:K716)</f>
        <v>1227.8900000000001</v>
      </c>
      <c r="X721">
        <f>IF(Source!BI601&lt;=1,I712+I713+I715+I717+I718+I719-0, 0)</f>
        <v>63.74</v>
      </c>
      <c r="Y721">
        <f>IF(Source!BI601=2,I712+I713+I715+I717+I718+I719-0, 0)</f>
        <v>0</v>
      </c>
      <c r="Z721">
        <f>IF(Source!BI601=3,I712+I713+I715+I717+I718+I719-0, 0)</f>
        <v>0</v>
      </c>
      <c r="AA721">
        <f>IF(Source!BI601=4,I712+I713+I715+I717+I718+I719,0)</f>
        <v>0</v>
      </c>
    </row>
    <row r="723" spans="1:28" ht="28.5" x14ac:dyDescent="0.2">
      <c r="A723" s="26">
        <v>4</v>
      </c>
      <c r="B723" s="26" t="str">
        <f>Source!F603</f>
        <v>6.58-2-1</v>
      </c>
      <c r="C723" s="26" t="s">
        <v>40</v>
      </c>
      <c r="D723" s="27" t="str">
        <f>Source!H603</f>
        <v>100 м2</v>
      </c>
      <c r="E723" s="17">
        <f>Source!I603</f>
        <v>0.84279999999999999</v>
      </c>
      <c r="F723" s="33"/>
      <c r="G723" s="28"/>
      <c r="H723" s="17"/>
      <c r="I723" s="33"/>
      <c r="J723" s="17"/>
      <c r="K723" s="33"/>
      <c r="Q723">
        <f>ROUND((Source!DN603/100)*ROUND((ROUND((Source!AF603*Source!AV603*Source!I603),2)),2), 2)</f>
        <v>129.01</v>
      </c>
      <c r="R723">
        <f>Source!X603</f>
        <v>2978.96</v>
      </c>
      <c r="S723">
        <f>ROUND((Source!DO603/100)*ROUND((ROUND((Source!AF603*Source!AV603*Source!I603),2)),2), 2)</f>
        <v>88.69</v>
      </c>
      <c r="T723">
        <f>Source!Y603</f>
        <v>1744.82</v>
      </c>
      <c r="U723">
        <f>ROUND((175/100)*ROUND((ROUND((Source!AE603*Source!AV603*Source!I603),2)),2), 2)</f>
        <v>0</v>
      </c>
      <c r="V723">
        <f>ROUND((160/100)*ROUND(ROUND((ROUND((Source!AE603*Source!AV603*Source!I603),2)*Source!BS603),2), 2), 2)</f>
        <v>0</v>
      </c>
    </row>
    <row r="724" spans="1:28" x14ac:dyDescent="0.2">
      <c r="C724" s="30" t="str">
        <f>"Объем: "&amp;Source!I603&amp;"=84,28/"&amp;"100"</f>
        <v>Объем: 0,8428=84,28/100</v>
      </c>
    </row>
    <row r="725" spans="1:28" ht="14.25" x14ac:dyDescent="0.2">
      <c r="A725" s="26"/>
      <c r="B725" s="26"/>
      <c r="C725" s="26" t="s">
        <v>313</v>
      </c>
      <c r="D725" s="27"/>
      <c r="E725" s="17"/>
      <c r="F725" s="33">
        <f>Source!AO603</f>
        <v>191.34</v>
      </c>
      <c r="G725" s="28" t="str">
        <f>Source!DG603</f>
        <v/>
      </c>
      <c r="H725" s="17">
        <f>Source!AV603</f>
        <v>1</v>
      </c>
      <c r="I725" s="33">
        <f>ROUND((ROUND((Source!AF603*Source!AV603*Source!I603),2)),2)</f>
        <v>161.26</v>
      </c>
      <c r="J725" s="17">
        <f>IF(Source!BA603&lt;&gt; 0, Source!BA603, 1)</f>
        <v>26.39</v>
      </c>
      <c r="K725" s="33">
        <f>Source!S603</f>
        <v>4255.6499999999996</v>
      </c>
      <c r="W725">
        <f>I725</f>
        <v>161.26</v>
      </c>
    </row>
    <row r="726" spans="1:28" ht="28.5" x14ac:dyDescent="0.2">
      <c r="A726" s="26" t="s">
        <v>130</v>
      </c>
      <c r="B726" s="26" t="str">
        <f>Source!F604</f>
        <v>9999990001</v>
      </c>
      <c r="C726" s="26" t="s">
        <v>29</v>
      </c>
      <c r="D726" s="27" t="str">
        <f>Source!H604</f>
        <v>т</v>
      </c>
      <c r="E726" s="17">
        <f>Source!I604</f>
        <v>-0.85965599999999998</v>
      </c>
      <c r="F726" s="33">
        <f>Source!AK604</f>
        <v>0</v>
      </c>
      <c r="G726" s="31" t="s">
        <v>3</v>
      </c>
      <c r="H726" s="17">
        <f>Source!AW604</f>
        <v>1</v>
      </c>
      <c r="I726" s="33">
        <f>ROUND((ROUND((Source!AC604*Source!AW604*Source!I604),2)),2)+(ROUND((ROUND(((Source!ET604)*Source!AV604*Source!I604),2)),2)+ROUND((ROUND(((Source!AE604-(Source!EU604))*Source!AV604*Source!I604),2)),2))+ROUND((ROUND((Source!AF604*Source!AV604*Source!I604),2)),2)</f>
        <v>0</v>
      </c>
      <c r="J726" s="17">
        <f>IF(Source!BC604&lt;&gt; 0, Source!BC604, 1)</f>
        <v>1</v>
      </c>
      <c r="K726" s="33">
        <f>Source!O604</f>
        <v>0</v>
      </c>
      <c r="Q726">
        <f>ROUND((Source!DN604/100)*ROUND((ROUND((Source!AF604*Source!AV604*Source!I604),2)),2), 2)</f>
        <v>0</v>
      </c>
      <c r="R726">
        <f>Source!X604</f>
        <v>0</v>
      </c>
      <c r="S726">
        <f>ROUND((Source!DO604/100)*ROUND((ROUND((Source!AF604*Source!AV604*Source!I604),2)),2), 2)</f>
        <v>0</v>
      </c>
      <c r="T726">
        <f>Source!Y604</f>
        <v>0</v>
      </c>
      <c r="U726">
        <f>ROUND((175/100)*ROUND((ROUND((Source!AE604*Source!AV604*Source!I604),2)),2), 2)</f>
        <v>0</v>
      </c>
      <c r="V726">
        <f>ROUND((160/100)*ROUND(ROUND((ROUND((Source!AE604*Source!AV604*Source!I604),2)*Source!BS604),2), 2), 2)</f>
        <v>0</v>
      </c>
      <c r="X726">
        <f>IF(Source!BI604&lt;=1,I726, 0)</f>
        <v>0</v>
      </c>
      <c r="Y726">
        <f>IF(Source!BI604=2,I726, 0)</f>
        <v>0</v>
      </c>
      <c r="Z726">
        <f>IF(Source!BI604=3,I726, 0)</f>
        <v>0</v>
      </c>
      <c r="AA726">
        <f>IF(Source!BI604=4,I726, 0)</f>
        <v>0</v>
      </c>
    </row>
    <row r="727" spans="1:28" ht="14.25" x14ac:dyDescent="0.2">
      <c r="A727" s="26"/>
      <c r="B727" s="26"/>
      <c r="C727" s="26" t="s">
        <v>314</v>
      </c>
      <c r="D727" s="27" t="s">
        <v>315</v>
      </c>
      <c r="E727" s="17">
        <f>Source!DN603</f>
        <v>80</v>
      </c>
      <c r="F727" s="33"/>
      <c r="G727" s="28"/>
      <c r="H727" s="17"/>
      <c r="I727" s="33">
        <f>SUM(Q723:Q726)</f>
        <v>129.01</v>
      </c>
      <c r="J727" s="17">
        <f>Source!BZ603</f>
        <v>70</v>
      </c>
      <c r="K727" s="33">
        <f>SUM(R723:R726)</f>
        <v>2978.96</v>
      </c>
    </row>
    <row r="728" spans="1:28" ht="14.25" x14ac:dyDescent="0.2">
      <c r="A728" s="26"/>
      <c r="B728" s="26"/>
      <c r="C728" s="26" t="s">
        <v>316</v>
      </c>
      <c r="D728" s="27" t="s">
        <v>315</v>
      </c>
      <c r="E728" s="17">
        <f>Source!DO603</f>
        <v>55</v>
      </c>
      <c r="F728" s="33"/>
      <c r="G728" s="28"/>
      <c r="H728" s="17"/>
      <c r="I728" s="33">
        <f>SUM(S723:S727)</f>
        <v>88.69</v>
      </c>
      <c r="J728" s="17">
        <f>Source!CA603</f>
        <v>41</v>
      </c>
      <c r="K728" s="33">
        <f>SUM(T723:T727)</f>
        <v>1744.82</v>
      </c>
    </row>
    <row r="729" spans="1:28" ht="14.25" x14ac:dyDescent="0.2">
      <c r="A729" s="55"/>
      <c r="B729" s="55"/>
      <c r="C729" s="55" t="s">
        <v>317</v>
      </c>
      <c r="D729" s="56" t="s">
        <v>318</v>
      </c>
      <c r="E729" s="57">
        <f>Source!AQ603</f>
        <v>17.41</v>
      </c>
      <c r="F729" s="58"/>
      <c r="G729" s="59" t="str">
        <f>Source!DI603</f>
        <v/>
      </c>
      <c r="H729" s="57">
        <f>Source!AV603</f>
        <v>1</v>
      </c>
      <c r="I729" s="58">
        <f>Source!U603</f>
        <v>14.673147999999999</v>
      </c>
      <c r="J729" s="57"/>
      <c r="K729" s="58"/>
      <c r="AB729" s="32">
        <f>I729</f>
        <v>14.673147999999999</v>
      </c>
    </row>
    <row r="730" spans="1:28" ht="15" x14ac:dyDescent="0.25">
      <c r="A730" s="60"/>
      <c r="B730" s="60"/>
      <c r="C730" s="61" t="s">
        <v>319</v>
      </c>
      <c r="D730" s="60"/>
      <c r="E730" s="60"/>
      <c r="F730" s="60"/>
      <c r="G730" s="60"/>
      <c r="H730" s="111">
        <f>I725+I727+I728+SUM(I726:I726)</f>
        <v>378.96</v>
      </c>
      <c r="I730" s="111"/>
      <c r="J730" s="111">
        <f>K725+K727+K728+SUM(K726:K726)</f>
        <v>8979.43</v>
      </c>
      <c r="K730" s="111"/>
      <c r="O730" s="32">
        <f>I725+I727+I728+SUM(I726:I726)</f>
        <v>378.96</v>
      </c>
      <c r="P730" s="32">
        <f>K725+K727+K728+SUM(K726:K726)</f>
        <v>8979.43</v>
      </c>
      <c r="X730">
        <f>IF(Source!BI603&lt;=1,I725+I727+I728-0, 0)</f>
        <v>378.96</v>
      </c>
      <c r="Y730">
        <f>IF(Source!BI603=2,I725+I727+I728-0, 0)</f>
        <v>0</v>
      </c>
      <c r="Z730">
        <f>IF(Source!BI603=3,I725+I727+I728-0, 0)</f>
        <v>0</v>
      </c>
      <c r="AA730">
        <f>IF(Source!BI603=4,I725+I727+I728,0)</f>
        <v>0</v>
      </c>
    </row>
    <row r="732" spans="1:28" ht="57" x14ac:dyDescent="0.2">
      <c r="A732" s="26">
        <v>5</v>
      </c>
      <c r="B732" s="26" t="str">
        <f>Source!F605</f>
        <v>3.12-3-4</v>
      </c>
      <c r="C732" s="26" t="s">
        <v>132</v>
      </c>
      <c r="D732" s="27" t="str">
        <f>Source!H605</f>
        <v>100 м2</v>
      </c>
      <c r="E732" s="17">
        <f>Source!I605</f>
        <v>0.84279999999999999</v>
      </c>
      <c r="F732" s="33"/>
      <c r="G732" s="28"/>
      <c r="H732" s="17"/>
      <c r="I732" s="33"/>
      <c r="J732" s="17"/>
      <c r="K732" s="33"/>
      <c r="Q732">
        <f>ROUND((Source!DN605/100)*ROUND((ROUND((Source!AF605*Source!AV605*Source!I605),2)),2), 2)</f>
        <v>694.5</v>
      </c>
      <c r="R732">
        <f>Source!X605</f>
        <v>15331.99</v>
      </c>
      <c r="S732">
        <f>ROUND((Source!DO605/100)*ROUND((ROUND((Source!AF605*Source!AV605*Source!I605),2)),2), 2)</f>
        <v>527.54999999999995</v>
      </c>
      <c r="T732">
        <f>Source!Y605</f>
        <v>7225.42</v>
      </c>
      <c r="U732">
        <f>ROUND((175/100)*ROUND((ROUND((Source!AE605*Source!AV605*Source!I605),2)),2), 2)</f>
        <v>131.02000000000001</v>
      </c>
      <c r="V732">
        <f>ROUND((160/100)*ROUND(ROUND((ROUND((Source!AE605*Source!AV605*Source!I605),2)*Source!BS605),2), 2), 2)</f>
        <v>3161.31</v>
      </c>
    </row>
    <row r="733" spans="1:28" x14ac:dyDescent="0.2">
      <c r="C733" s="30" t="str">
        <f>"Объем: "&amp;Source!I605&amp;"=84,28/"&amp;"100"</f>
        <v>Объем: 0,8428=84,28/100</v>
      </c>
    </row>
    <row r="734" spans="1:28" ht="14.25" x14ac:dyDescent="0.2">
      <c r="A734" s="26"/>
      <c r="B734" s="26"/>
      <c r="C734" s="26" t="s">
        <v>313</v>
      </c>
      <c r="D734" s="27"/>
      <c r="E734" s="17"/>
      <c r="F734" s="33">
        <f>Source!AO605</f>
        <v>689</v>
      </c>
      <c r="G734" s="28" t="str">
        <f>Source!DG605</f>
        <v>)*1,15</v>
      </c>
      <c r="H734" s="17">
        <f>Source!AV605</f>
        <v>1</v>
      </c>
      <c r="I734" s="33">
        <f>ROUND((ROUND((Source!AF605*Source!AV605*Source!I605),2)),2)</f>
        <v>667.79</v>
      </c>
      <c r="J734" s="17">
        <f>IF(Source!BA605&lt;&gt; 0, Source!BA605, 1)</f>
        <v>26.39</v>
      </c>
      <c r="K734" s="33">
        <f>Source!S605</f>
        <v>17622.98</v>
      </c>
      <c r="W734">
        <f>I734</f>
        <v>667.79</v>
      </c>
    </row>
    <row r="735" spans="1:28" ht="14.25" x14ac:dyDescent="0.2">
      <c r="A735" s="26"/>
      <c r="B735" s="26"/>
      <c r="C735" s="26" t="s">
        <v>322</v>
      </c>
      <c r="D735" s="27"/>
      <c r="E735" s="17"/>
      <c r="F735" s="33">
        <f>Source!AM605</f>
        <v>267.17</v>
      </c>
      <c r="G735" s="28" t="str">
        <f>Source!DE605</f>
        <v>)*1,25</v>
      </c>
      <c r="H735" s="17">
        <f>Source!AV605</f>
        <v>1</v>
      </c>
      <c r="I735" s="33">
        <f>(ROUND((ROUND((((Source!ET605*1.25))*Source!AV605*Source!I605),2)),2)+ROUND((ROUND(((Source!AE605-((Source!EU605*1.25)))*Source!AV605*Source!I605),2)),2))</f>
        <v>281.45999999999998</v>
      </c>
      <c r="J735" s="17">
        <f>IF(Source!BB605&lt;&gt; 0, Source!BB605, 1)</f>
        <v>12.18</v>
      </c>
      <c r="K735" s="33">
        <f>Source!Q605</f>
        <v>3428.18</v>
      </c>
    </row>
    <row r="736" spans="1:28" ht="14.25" x14ac:dyDescent="0.2">
      <c r="A736" s="26"/>
      <c r="B736" s="26"/>
      <c r="C736" s="26" t="s">
        <v>323</v>
      </c>
      <c r="D736" s="27"/>
      <c r="E736" s="17"/>
      <c r="F736" s="33">
        <f>Source!AN605</f>
        <v>71.069999999999993</v>
      </c>
      <c r="G736" s="28" t="str">
        <f>Source!DF605</f>
        <v>)*1,25</v>
      </c>
      <c r="H736" s="17">
        <f>Source!AV605</f>
        <v>1</v>
      </c>
      <c r="I736" s="41">
        <f>ROUND((ROUND((Source!AE605*Source!AV605*Source!I605),2)),2)</f>
        <v>74.87</v>
      </c>
      <c r="J736" s="17">
        <f>IF(Source!BS605&lt;&gt; 0, Source!BS605, 1)</f>
        <v>26.39</v>
      </c>
      <c r="K736" s="41">
        <f>Source!R605</f>
        <v>1975.82</v>
      </c>
      <c r="W736">
        <f>I736</f>
        <v>74.87</v>
      </c>
    </row>
    <row r="737" spans="1:28" ht="14.25" x14ac:dyDescent="0.2">
      <c r="A737" s="26"/>
      <c r="B737" s="26"/>
      <c r="C737" s="26" t="s">
        <v>324</v>
      </c>
      <c r="D737" s="27"/>
      <c r="E737" s="17"/>
      <c r="F737" s="33">
        <f>Source!AL605</f>
        <v>705.14</v>
      </c>
      <c r="G737" s="28" t="str">
        <f>Source!DD605</f>
        <v/>
      </c>
      <c r="H737" s="17">
        <f>Source!AW605</f>
        <v>1</v>
      </c>
      <c r="I737" s="33">
        <f>ROUND((ROUND((Source!AC605*Source!AW605*Source!I605),2)),2)</f>
        <v>594.29</v>
      </c>
      <c r="J737" s="17">
        <f>IF(Source!BC605&lt;&gt; 0, Source!BC605, 1)</f>
        <v>3.7</v>
      </c>
      <c r="K737" s="33">
        <f>Source!P605</f>
        <v>2198.87</v>
      </c>
    </row>
    <row r="738" spans="1:28" ht="199.5" x14ac:dyDescent="0.2">
      <c r="A738" s="26" t="s">
        <v>141</v>
      </c>
      <c r="B738" s="26" t="str">
        <f>Source!F606</f>
        <v>1.1-1-1312</v>
      </c>
      <c r="C738" s="26" t="s">
        <v>282</v>
      </c>
      <c r="D738" s="27" t="str">
        <f>Source!H606</f>
        <v>м2</v>
      </c>
      <c r="E738" s="17">
        <f>Source!I606</f>
        <v>113.77800000000001</v>
      </c>
      <c r="F738" s="33">
        <f>Source!AK606</f>
        <v>25.09</v>
      </c>
      <c r="G738" s="31" t="s">
        <v>3</v>
      </c>
      <c r="H738" s="17">
        <f>Source!AW606</f>
        <v>1</v>
      </c>
      <c r="I738" s="33">
        <f>ROUND((ROUND((Source!AC606*Source!AW606*Source!I606),2)),2)+(ROUND((ROUND(((Source!ET606)*Source!AV606*Source!I606),2)),2)+ROUND((ROUND(((Source!AE606-(Source!EU606))*Source!AV606*Source!I606),2)),2))+ROUND((ROUND((Source!AF606*Source!AV606*Source!I606),2)),2)</f>
        <v>2854.69</v>
      </c>
      <c r="J738" s="17">
        <f>IF(Source!BC606&lt;&gt; 0, Source!BC606, 1)</f>
        <v>10.5</v>
      </c>
      <c r="K738" s="33">
        <f>Source!O606</f>
        <v>29974.25</v>
      </c>
      <c r="Q738">
        <f>ROUND((Source!DN606/100)*ROUND((ROUND((Source!AF606*Source!AV606*Source!I606),2)),2), 2)</f>
        <v>0</v>
      </c>
      <c r="R738">
        <f>Source!X606</f>
        <v>0</v>
      </c>
      <c r="S738">
        <f>ROUND((Source!DO606/100)*ROUND((ROUND((Source!AF606*Source!AV606*Source!I606),2)),2), 2)</f>
        <v>0</v>
      </c>
      <c r="T738">
        <f>Source!Y606</f>
        <v>0</v>
      </c>
      <c r="U738">
        <f>ROUND((175/100)*ROUND((ROUND((Source!AE606*Source!AV606*Source!I606),2)),2), 2)</f>
        <v>0</v>
      </c>
      <c r="V738">
        <f>ROUND((160/100)*ROUND(ROUND((ROUND((Source!AE606*Source!AV606*Source!I606),2)*Source!BS606),2), 2), 2)</f>
        <v>0</v>
      </c>
      <c r="X738">
        <f>IF(Source!BI606&lt;=1,I738, 0)</f>
        <v>2854.69</v>
      </c>
      <c r="Y738">
        <f>IF(Source!BI606=2,I738, 0)</f>
        <v>0</v>
      </c>
      <c r="Z738">
        <f>IF(Source!BI606=3,I738, 0)</f>
        <v>0</v>
      </c>
      <c r="AA738">
        <f>IF(Source!BI606=4,I738, 0)</f>
        <v>0</v>
      </c>
    </row>
    <row r="739" spans="1:28" ht="228" x14ac:dyDescent="0.2">
      <c r="A739" s="26" t="s">
        <v>145</v>
      </c>
      <c r="B739" s="26" t="str">
        <f>Source!F607</f>
        <v>1.1-1-1313</v>
      </c>
      <c r="C739" s="26" t="s">
        <v>283</v>
      </c>
      <c r="D739" s="27" t="str">
        <f>Source!H607</f>
        <v>м2</v>
      </c>
      <c r="E739" s="17">
        <f>Source!I607</f>
        <v>111.50244000000001</v>
      </c>
      <c r="F739" s="33">
        <f>Source!AK607</f>
        <v>23.06</v>
      </c>
      <c r="G739" s="31" t="s">
        <v>3</v>
      </c>
      <c r="H739" s="17">
        <f>Source!AW607</f>
        <v>1</v>
      </c>
      <c r="I739" s="33">
        <f>ROUND((ROUND((Source!AC607*Source!AW607*Source!I607),2)),2)+(ROUND((ROUND(((Source!ET607)*Source!AV607*Source!I607),2)),2)+ROUND((ROUND(((Source!AE607-(Source!EU607))*Source!AV607*Source!I607),2)),2))+ROUND((ROUND((Source!AF607*Source!AV607*Source!I607),2)),2)</f>
        <v>2571.25</v>
      </c>
      <c r="J739" s="17">
        <f>IF(Source!BC607&lt;&gt; 0, Source!BC607, 1)</f>
        <v>10.74</v>
      </c>
      <c r="K739" s="33">
        <f>Source!O607</f>
        <v>27615.23</v>
      </c>
      <c r="Q739">
        <f>ROUND((Source!DN607/100)*ROUND((ROUND((Source!AF607*Source!AV607*Source!I607),2)),2), 2)</f>
        <v>0</v>
      </c>
      <c r="R739">
        <f>Source!X607</f>
        <v>0</v>
      </c>
      <c r="S739">
        <f>ROUND((Source!DO607/100)*ROUND((ROUND((Source!AF607*Source!AV607*Source!I607),2)),2), 2)</f>
        <v>0</v>
      </c>
      <c r="T739">
        <f>Source!Y607</f>
        <v>0</v>
      </c>
      <c r="U739">
        <f>ROUND((175/100)*ROUND((ROUND((Source!AE607*Source!AV607*Source!I607),2)),2), 2)</f>
        <v>0</v>
      </c>
      <c r="V739">
        <f>ROUND((160/100)*ROUND(ROUND((ROUND((Source!AE607*Source!AV607*Source!I607),2)*Source!BS607),2), 2), 2)</f>
        <v>0</v>
      </c>
      <c r="X739">
        <f>IF(Source!BI607&lt;=1,I739, 0)</f>
        <v>2571.25</v>
      </c>
      <c r="Y739">
        <f>IF(Source!BI607=2,I739, 0)</f>
        <v>0</v>
      </c>
      <c r="Z739">
        <f>IF(Source!BI607=3,I739, 0)</f>
        <v>0</v>
      </c>
      <c r="AA739">
        <f>IF(Source!BI607=4,I739, 0)</f>
        <v>0</v>
      </c>
    </row>
    <row r="740" spans="1:28" ht="14.25" x14ac:dyDescent="0.2">
      <c r="A740" s="26"/>
      <c r="B740" s="26"/>
      <c r="C740" s="26" t="s">
        <v>314</v>
      </c>
      <c r="D740" s="27" t="s">
        <v>315</v>
      </c>
      <c r="E740" s="17">
        <f>Source!DN605</f>
        <v>104</v>
      </c>
      <c r="F740" s="33"/>
      <c r="G740" s="28"/>
      <c r="H740" s="17"/>
      <c r="I740" s="33">
        <f>SUM(Q732:Q739)</f>
        <v>694.5</v>
      </c>
      <c r="J740" s="17">
        <f>Source!BZ605</f>
        <v>87</v>
      </c>
      <c r="K740" s="33">
        <f>SUM(R732:R739)</f>
        <v>15331.99</v>
      </c>
    </row>
    <row r="741" spans="1:28" ht="14.25" x14ac:dyDescent="0.2">
      <c r="A741" s="26"/>
      <c r="B741" s="26"/>
      <c r="C741" s="26" t="s">
        <v>316</v>
      </c>
      <c r="D741" s="27" t="s">
        <v>315</v>
      </c>
      <c r="E741" s="17">
        <f>Source!DO605</f>
        <v>79</v>
      </c>
      <c r="F741" s="33"/>
      <c r="G741" s="28"/>
      <c r="H741" s="17"/>
      <c r="I741" s="33">
        <f>SUM(S732:S740)</f>
        <v>527.54999999999995</v>
      </c>
      <c r="J741" s="17">
        <f>Source!CA605</f>
        <v>41</v>
      </c>
      <c r="K741" s="33">
        <f>SUM(T732:T740)</f>
        <v>7225.42</v>
      </c>
    </row>
    <row r="742" spans="1:28" ht="14.25" x14ac:dyDescent="0.2">
      <c r="A742" s="26"/>
      <c r="B742" s="26"/>
      <c r="C742" s="26" t="s">
        <v>325</v>
      </c>
      <c r="D742" s="27" t="s">
        <v>315</v>
      </c>
      <c r="E742" s="17">
        <f>175</f>
        <v>175</v>
      </c>
      <c r="F742" s="33"/>
      <c r="G742" s="28"/>
      <c r="H742" s="17"/>
      <c r="I742" s="33">
        <f>SUM(U732:U741)</f>
        <v>131.02000000000001</v>
      </c>
      <c r="J742" s="17">
        <f>160</f>
        <v>160</v>
      </c>
      <c r="K742" s="33">
        <f>SUM(V732:V741)</f>
        <v>3161.31</v>
      </c>
    </row>
    <row r="743" spans="1:28" ht="14.25" x14ac:dyDescent="0.2">
      <c r="A743" s="55"/>
      <c r="B743" s="55"/>
      <c r="C743" s="55" t="s">
        <v>317</v>
      </c>
      <c r="D743" s="56" t="s">
        <v>318</v>
      </c>
      <c r="E743" s="57">
        <f>Source!AQ605</f>
        <v>53</v>
      </c>
      <c r="F743" s="58"/>
      <c r="G743" s="59" t="str">
        <f>Source!DI605</f>
        <v>)*1,15</v>
      </c>
      <c r="H743" s="57">
        <f>Source!AV605</f>
        <v>1</v>
      </c>
      <c r="I743" s="58">
        <f>Source!U605</f>
        <v>51.368659999999998</v>
      </c>
      <c r="J743" s="57"/>
      <c r="K743" s="58"/>
      <c r="AB743" s="32">
        <f>I743</f>
        <v>51.368659999999998</v>
      </c>
    </row>
    <row r="744" spans="1:28" ht="15" x14ac:dyDescent="0.25">
      <c r="A744" s="60"/>
      <c r="B744" s="60"/>
      <c r="C744" s="61" t="s">
        <v>319</v>
      </c>
      <c r="D744" s="60"/>
      <c r="E744" s="60"/>
      <c r="F744" s="60"/>
      <c r="G744" s="60"/>
      <c r="H744" s="111">
        <f>I734+I735+I737+I740+I741+I742+SUM(I738:I739)</f>
        <v>8322.5500000000011</v>
      </c>
      <c r="I744" s="111"/>
      <c r="J744" s="111">
        <f>K734+K735+K737+K740+K741+K742+SUM(K738:K739)</f>
        <v>106558.22999999998</v>
      </c>
      <c r="K744" s="111"/>
      <c r="O744" s="32">
        <f>I734+I735+I737+I740+I741+I742+SUM(I738:I739)</f>
        <v>8322.5500000000011</v>
      </c>
      <c r="P744" s="32">
        <f>K734+K735+K737+K740+K741+K742+SUM(K738:K739)</f>
        <v>106558.22999999998</v>
      </c>
      <c r="X744">
        <f>IF(Source!BI605&lt;=1,I734+I735+I737+I740+I741+I742-0, 0)</f>
        <v>2896.61</v>
      </c>
      <c r="Y744">
        <f>IF(Source!BI605=2,I734+I735+I737+I740+I741+I742-0, 0)</f>
        <v>0</v>
      </c>
      <c r="Z744">
        <f>IF(Source!BI605=3,I734+I735+I737+I740+I741+I742-0, 0)</f>
        <v>0</v>
      </c>
      <c r="AA744">
        <f>IF(Source!BI605=4,I734+I735+I737+I740+I741+I742,0)</f>
        <v>0</v>
      </c>
    </row>
    <row r="746" spans="1:28" ht="99.75" x14ac:dyDescent="0.2">
      <c r="A746" s="26">
        <v>6</v>
      </c>
      <c r="B746" s="26" t="str">
        <f>Source!F608</f>
        <v>3.12-3-10</v>
      </c>
      <c r="C746" s="26" t="s">
        <v>150</v>
      </c>
      <c r="D746" s="27" t="str">
        <f>Source!H608</f>
        <v>100 м2</v>
      </c>
      <c r="E746" s="17">
        <f>Source!I608</f>
        <v>3.5000000000000001E-3</v>
      </c>
      <c r="F746" s="33"/>
      <c r="G746" s="28"/>
      <c r="H746" s="17"/>
      <c r="I746" s="33"/>
      <c r="J746" s="17"/>
      <c r="K746" s="33"/>
      <c r="Q746">
        <f>ROUND((Source!DN608/100)*ROUND((ROUND((Source!AF608*Source!AV608*Source!I608),2)),2), 2)</f>
        <v>4.13</v>
      </c>
      <c r="R746">
        <f>Source!X608</f>
        <v>91.15</v>
      </c>
      <c r="S746">
        <f>ROUND((Source!DO608/100)*ROUND((ROUND((Source!AF608*Source!AV608*Source!I608),2)),2), 2)</f>
        <v>3.14</v>
      </c>
      <c r="T746">
        <f>Source!Y608</f>
        <v>42.96</v>
      </c>
      <c r="U746">
        <f>ROUND((175/100)*ROUND((ROUND((Source!AE608*Source!AV608*Source!I608),2)),2), 2)</f>
        <v>7.0000000000000007E-2</v>
      </c>
      <c r="V746">
        <f>ROUND((160/100)*ROUND(ROUND((ROUND((Source!AE608*Source!AV608*Source!I608),2)*Source!BS608),2), 2), 2)</f>
        <v>1.7</v>
      </c>
    </row>
    <row r="747" spans="1:28" x14ac:dyDescent="0.2">
      <c r="C747" s="30" t="str">
        <f>"Объем: "&amp;Source!I608&amp;"=0,35/"&amp;"100"</f>
        <v>Объем: 0,0035=0,35/100</v>
      </c>
    </row>
    <row r="748" spans="1:28" ht="14.25" x14ac:dyDescent="0.2">
      <c r="A748" s="26"/>
      <c r="B748" s="26"/>
      <c r="C748" s="26" t="s">
        <v>313</v>
      </c>
      <c r="D748" s="27"/>
      <c r="E748" s="17"/>
      <c r="F748" s="33">
        <f>Source!AO608</f>
        <v>986.85</v>
      </c>
      <c r="G748" s="28" t="str">
        <f>Source!DG608</f>
        <v>)*1,15</v>
      </c>
      <c r="H748" s="17">
        <f>Source!AV608</f>
        <v>1</v>
      </c>
      <c r="I748" s="33">
        <f>ROUND((ROUND((Source!AF608*Source!AV608*Source!I608),2)),2)</f>
        <v>3.97</v>
      </c>
      <c r="J748" s="17">
        <f>IF(Source!BA608&lt;&gt; 0, Source!BA608, 1)</f>
        <v>26.39</v>
      </c>
      <c r="K748" s="33">
        <f>Source!S608</f>
        <v>104.77</v>
      </c>
      <c r="W748">
        <f>I748</f>
        <v>3.97</v>
      </c>
    </row>
    <row r="749" spans="1:28" ht="14.25" x14ac:dyDescent="0.2">
      <c r="A749" s="26"/>
      <c r="B749" s="26"/>
      <c r="C749" s="26" t="s">
        <v>322</v>
      </c>
      <c r="D749" s="27"/>
      <c r="E749" s="17"/>
      <c r="F749" s="33">
        <f>Source!AM608</f>
        <v>50.84</v>
      </c>
      <c r="G749" s="28" t="str">
        <f>Source!DE608</f>
        <v>)*1,25</v>
      </c>
      <c r="H749" s="17">
        <f>Source!AV608</f>
        <v>1</v>
      </c>
      <c r="I749" s="33">
        <f>(ROUND((ROUND((((Source!ET608*1.25))*Source!AV608*Source!I608),2)),2)+ROUND((ROUND(((Source!AE608-((Source!EU608*1.25)))*Source!AV608*Source!I608),2)),2))</f>
        <v>0.22</v>
      </c>
      <c r="J749" s="17">
        <f>IF(Source!BB608&lt;&gt; 0, Source!BB608, 1)</f>
        <v>9.3800000000000008</v>
      </c>
      <c r="K749" s="33">
        <f>Source!Q608</f>
        <v>2.06</v>
      </c>
    </row>
    <row r="750" spans="1:28" ht="14.25" x14ac:dyDescent="0.2">
      <c r="A750" s="26"/>
      <c r="B750" s="26"/>
      <c r="C750" s="26" t="s">
        <v>323</v>
      </c>
      <c r="D750" s="27"/>
      <c r="E750" s="17"/>
      <c r="F750" s="33">
        <f>Source!AN608</f>
        <v>8.01</v>
      </c>
      <c r="G750" s="28" t="str">
        <f>Source!DF608</f>
        <v>)*1,25</v>
      </c>
      <c r="H750" s="17">
        <f>Source!AV608</f>
        <v>1</v>
      </c>
      <c r="I750" s="41">
        <f>ROUND((ROUND((Source!AE608*Source!AV608*Source!I608),2)),2)</f>
        <v>0.04</v>
      </c>
      <c r="J750" s="17">
        <f>IF(Source!BS608&lt;&gt; 0, Source!BS608, 1)</f>
        <v>26.39</v>
      </c>
      <c r="K750" s="41">
        <f>Source!R608</f>
        <v>1.06</v>
      </c>
      <c r="W750">
        <f>I750</f>
        <v>0.04</v>
      </c>
    </row>
    <row r="751" spans="1:28" ht="14.25" x14ac:dyDescent="0.2">
      <c r="A751" s="26"/>
      <c r="B751" s="26"/>
      <c r="C751" s="26" t="s">
        <v>324</v>
      </c>
      <c r="D751" s="27"/>
      <c r="E751" s="17"/>
      <c r="F751" s="33">
        <f>Source!AL608</f>
        <v>7205.92</v>
      </c>
      <c r="G751" s="28" t="str">
        <f>Source!DD608</f>
        <v/>
      </c>
      <c r="H751" s="17">
        <f>Source!AW608</f>
        <v>1</v>
      </c>
      <c r="I751" s="33">
        <f>ROUND((ROUND((Source!AC608*Source!AW608*Source!I608),2)),2)</f>
        <v>25.22</v>
      </c>
      <c r="J751" s="17">
        <f>IF(Source!BC608&lt;&gt; 0, Source!BC608, 1)</f>
        <v>1.95</v>
      </c>
      <c r="K751" s="33">
        <f>Source!P608</f>
        <v>49.18</v>
      </c>
    </row>
    <row r="752" spans="1:28" ht="199.5" x14ac:dyDescent="0.2">
      <c r="A752" s="26" t="s">
        <v>152</v>
      </c>
      <c r="B752" s="26" t="str">
        <f>Source!F609</f>
        <v>1.1-1-1312</v>
      </c>
      <c r="C752" s="26" t="s">
        <v>282</v>
      </c>
      <c r="D752" s="27" t="str">
        <f>Source!H609</f>
        <v>м2</v>
      </c>
      <c r="E752" s="17">
        <f>Source!I609</f>
        <v>0.472605</v>
      </c>
      <c r="F752" s="33">
        <f>Source!AK609</f>
        <v>25.09</v>
      </c>
      <c r="G752" s="31" t="s">
        <v>3</v>
      </c>
      <c r="H752" s="17">
        <f>Source!AW609</f>
        <v>1</v>
      </c>
      <c r="I752" s="33">
        <f>ROUND((ROUND((Source!AC609*Source!AW609*Source!I609),2)),2)+(ROUND((ROUND(((Source!ET609)*Source!AV609*Source!I609),2)),2)+ROUND((ROUND(((Source!AE609-(Source!EU609))*Source!AV609*Source!I609),2)),2))+ROUND((ROUND((Source!AF609*Source!AV609*Source!I609),2)),2)</f>
        <v>11.86</v>
      </c>
      <c r="J752" s="17">
        <f>IF(Source!BC609&lt;&gt; 0, Source!BC609, 1)</f>
        <v>10.5</v>
      </c>
      <c r="K752" s="33">
        <f>Source!O609</f>
        <v>124.53</v>
      </c>
      <c r="Q752">
        <f>ROUND((Source!DN609/100)*ROUND((ROUND((Source!AF609*Source!AV609*Source!I609),2)),2), 2)</f>
        <v>0</v>
      </c>
      <c r="R752">
        <f>Source!X609</f>
        <v>0</v>
      </c>
      <c r="S752">
        <f>ROUND((Source!DO609/100)*ROUND((ROUND((Source!AF609*Source!AV609*Source!I609),2)),2), 2)</f>
        <v>0</v>
      </c>
      <c r="T752">
        <f>Source!Y609</f>
        <v>0</v>
      </c>
      <c r="U752">
        <f>ROUND((175/100)*ROUND((ROUND((Source!AE609*Source!AV609*Source!I609),2)),2), 2)</f>
        <v>0</v>
      </c>
      <c r="V752">
        <f>ROUND((160/100)*ROUND(ROUND((ROUND((Source!AE609*Source!AV609*Source!I609),2)*Source!BS609),2), 2), 2)</f>
        <v>0</v>
      </c>
      <c r="X752">
        <f>IF(Source!BI609&lt;=1,I752, 0)</f>
        <v>11.86</v>
      </c>
      <c r="Y752">
        <f>IF(Source!BI609=2,I752, 0)</f>
        <v>0</v>
      </c>
      <c r="Z752">
        <f>IF(Source!BI609=3,I752, 0)</f>
        <v>0</v>
      </c>
      <c r="AA752">
        <f>IF(Source!BI609=4,I752, 0)</f>
        <v>0</v>
      </c>
    </row>
    <row r="753" spans="1:28" ht="228" x14ac:dyDescent="0.2">
      <c r="A753" s="26" t="s">
        <v>153</v>
      </c>
      <c r="B753" s="26" t="str">
        <f>Source!F610</f>
        <v>1.1-1-1313</v>
      </c>
      <c r="C753" s="26" t="s">
        <v>283</v>
      </c>
      <c r="D753" s="27" t="str">
        <f>Source!H610</f>
        <v>м2</v>
      </c>
      <c r="E753" s="17">
        <f>Source!I610</f>
        <v>0.21094499999999999</v>
      </c>
      <c r="F753" s="33">
        <f>Source!AK610</f>
        <v>23.06</v>
      </c>
      <c r="G753" s="31" t="s">
        <v>3</v>
      </c>
      <c r="H753" s="17">
        <f>Source!AW610</f>
        <v>1</v>
      </c>
      <c r="I753" s="33">
        <f>ROUND((ROUND((Source!AC610*Source!AW610*Source!I610),2)),2)+(ROUND((ROUND(((Source!ET610)*Source!AV610*Source!I610),2)),2)+ROUND((ROUND(((Source!AE610-(Source!EU610))*Source!AV610*Source!I610),2)),2))+ROUND((ROUND((Source!AF610*Source!AV610*Source!I610),2)),2)</f>
        <v>4.8600000000000003</v>
      </c>
      <c r="J753" s="17">
        <f>IF(Source!BC610&lt;&gt; 0, Source!BC610, 1)</f>
        <v>10.74</v>
      </c>
      <c r="K753" s="33">
        <f>Source!O610</f>
        <v>52.2</v>
      </c>
      <c r="Q753">
        <f>ROUND((Source!DN610/100)*ROUND((ROUND((Source!AF610*Source!AV610*Source!I610),2)),2), 2)</f>
        <v>0</v>
      </c>
      <c r="R753">
        <f>Source!X610</f>
        <v>0</v>
      </c>
      <c r="S753">
        <f>ROUND((Source!DO610/100)*ROUND((ROUND((Source!AF610*Source!AV610*Source!I610),2)),2), 2)</f>
        <v>0</v>
      </c>
      <c r="T753">
        <f>Source!Y610</f>
        <v>0</v>
      </c>
      <c r="U753">
        <f>ROUND((175/100)*ROUND((ROUND((Source!AE610*Source!AV610*Source!I610),2)),2), 2)</f>
        <v>0</v>
      </c>
      <c r="V753">
        <f>ROUND((160/100)*ROUND(ROUND((ROUND((Source!AE610*Source!AV610*Source!I610),2)*Source!BS610),2), 2), 2)</f>
        <v>0</v>
      </c>
      <c r="X753">
        <f>IF(Source!BI610&lt;=1,I753, 0)</f>
        <v>4.8600000000000003</v>
      </c>
      <c r="Y753">
        <f>IF(Source!BI610=2,I753, 0)</f>
        <v>0</v>
      </c>
      <c r="Z753">
        <f>IF(Source!BI610=3,I753, 0)</f>
        <v>0</v>
      </c>
      <c r="AA753">
        <f>IF(Source!BI610=4,I753, 0)</f>
        <v>0</v>
      </c>
    </row>
    <row r="754" spans="1:28" ht="14.25" x14ac:dyDescent="0.2">
      <c r="A754" s="26"/>
      <c r="B754" s="26"/>
      <c r="C754" s="26" t="s">
        <v>314</v>
      </c>
      <c r="D754" s="27" t="s">
        <v>315</v>
      </c>
      <c r="E754" s="17">
        <f>Source!DN608</f>
        <v>104</v>
      </c>
      <c r="F754" s="33"/>
      <c r="G754" s="28"/>
      <c r="H754" s="17"/>
      <c r="I754" s="33">
        <f>SUM(Q746:Q753)</f>
        <v>4.13</v>
      </c>
      <c r="J754" s="17">
        <f>Source!BZ608</f>
        <v>87</v>
      </c>
      <c r="K754" s="33">
        <f>SUM(R746:R753)</f>
        <v>91.15</v>
      </c>
    </row>
    <row r="755" spans="1:28" ht="14.25" x14ac:dyDescent="0.2">
      <c r="A755" s="26"/>
      <c r="B755" s="26"/>
      <c r="C755" s="26" t="s">
        <v>316</v>
      </c>
      <c r="D755" s="27" t="s">
        <v>315</v>
      </c>
      <c r="E755" s="17">
        <f>Source!DO608</f>
        <v>79</v>
      </c>
      <c r="F755" s="33"/>
      <c r="G755" s="28"/>
      <c r="H755" s="17"/>
      <c r="I755" s="33">
        <f>SUM(S746:S754)</f>
        <v>3.14</v>
      </c>
      <c r="J755" s="17">
        <f>Source!CA608</f>
        <v>41</v>
      </c>
      <c r="K755" s="33">
        <f>SUM(T746:T754)</f>
        <v>42.96</v>
      </c>
    </row>
    <row r="756" spans="1:28" ht="14.25" x14ac:dyDescent="0.2">
      <c r="A756" s="26"/>
      <c r="B756" s="26"/>
      <c r="C756" s="26" t="s">
        <v>325</v>
      </c>
      <c r="D756" s="27" t="s">
        <v>315</v>
      </c>
      <c r="E756" s="17">
        <f>175</f>
        <v>175</v>
      </c>
      <c r="F756" s="33"/>
      <c r="G756" s="28"/>
      <c r="H756" s="17"/>
      <c r="I756" s="33">
        <f>SUM(U746:U755)</f>
        <v>7.0000000000000007E-2</v>
      </c>
      <c r="J756" s="17">
        <f>160</f>
        <v>160</v>
      </c>
      <c r="K756" s="33">
        <f>SUM(V746:V755)</f>
        <v>1.7</v>
      </c>
    </row>
    <row r="757" spans="1:28" ht="14.25" x14ac:dyDescent="0.2">
      <c r="A757" s="55"/>
      <c r="B757" s="55"/>
      <c r="C757" s="55" t="s">
        <v>317</v>
      </c>
      <c r="D757" s="56" t="s">
        <v>318</v>
      </c>
      <c r="E757" s="57">
        <f>Source!AQ608</f>
        <v>85</v>
      </c>
      <c r="F757" s="58"/>
      <c r="G757" s="59" t="str">
        <f>Source!DI608</f>
        <v>)*1,15</v>
      </c>
      <c r="H757" s="57">
        <f>Source!AV608</f>
        <v>1</v>
      </c>
      <c r="I757" s="58">
        <f>Source!U608</f>
        <v>0.34212499999999996</v>
      </c>
      <c r="J757" s="57"/>
      <c r="K757" s="58"/>
      <c r="AB757" s="32">
        <f>I757</f>
        <v>0.34212499999999996</v>
      </c>
    </row>
    <row r="758" spans="1:28" ht="15" x14ac:dyDescent="0.25">
      <c r="A758" s="60"/>
      <c r="B758" s="60"/>
      <c r="C758" s="61" t="s">
        <v>319</v>
      </c>
      <c r="D758" s="60"/>
      <c r="E758" s="60"/>
      <c r="F758" s="60"/>
      <c r="G758" s="60"/>
      <c r="H758" s="111">
        <f>I748+I749+I751+I754+I755+I756+SUM(I752:I753)</f>
        <v>53.47</v>
      </c>
      <c r="I758" s="111"/>
      <c r="J758" s="111">
        <f>K748+K749+K751+K754+K755+K756+SUM(K752:K753)</f>
        <v>468.55</v>
      </c>
      <c r="K758" s="111"/>
      <c r="O758" s="32">
        <f>I748+I749+I751+I754+I755+I756+SUM(I752:I753)</f>
        <v>53.47</v>
      </c>
      <c r="P758" s="32">
        <f>K748+K749+K751+K754+K755+K756+SUM(K752:K753)</f>
        <v>468.55</v>
      </c>
      <c r="X758">
        <f>IF(Source!BI608&lt;=1,I748+I749+I751+I754+I755+I756-0, 0)</f>
        <v>36.75</v>
      </c>
      <c r="Y758">
        <f>IF(Source!BI608=2,I748+I749+I751+I754+I755+I756-0, 0)</f>
        <v>0</v>
      </c>
      <c r="Z758">
        <f>IF(Source!BI608=3,I748+I749+I751+I754+I755+I756-0, 0)</f>
        <v>0</v>
      </c>
      <c r="AA758">
        <f>IF(Source!BI608=4,I748+I749+I751+I754+I755+I756,0)</f>
        <v>0</v>
      </c>
    </row>
    <row r="761" spans="1:28" ht="15" x14ac:dyDescent="0.25">
      <c r="A761" s="81" t="str">
        <f>CONCATENATE("Итого по подразделу: ",IF(Source!G612&lt;&gt;"Новый подраздел", Source!G612, ""))</f>
        <v>Итого по подразделу: Монтажные (кровельные)работы</v>
      </c>
      <c r="B761" s="81"/>
      <c r="C761" s="81"/>
      <c r="D761" s="81"/>
      <c r="E761" s="81"/>
      <c r="F761" s="81"/>
      <c r="G761" s="81"/>
      <c r="H761" s="79">
        <f>SUM(O684:O760)</f>
        <v>8968.3900000000012</v>
      </c>
      <c r="I761" s="80"/>
      <c r="J761" s="79">
        <f>SUM(P684:P760)</f>
        <v>119589.29</v>
      </c>
      <c r="K761" s="80"/>
    </row>
    <row r="762" spans="1:28" hidden="1" x14ac:dyDescent="0.2">
      <c r="A762" t="s">
        <v>320</v>
      </c>
      <c r="H762">
        <f>SUM(AC684:AC761)</f>
        <v>0</v>
      </c>
      <c r="J762">
        <f>SUM(AD684:AD761)</f>
        <v>0</v>
      </c>
    </row>
    <row r="763" spans="1:28" hidden="1" x14ac:dyDescent="0.2">
      <c r="A763" t="s">
        <v>321</v>
      </c>
      <c r="H763">
        <f>SUM(AE684:AE762)</f>
        <v>0</v>
      </c>
      <c r="J763">
        <f>SUM(AF684:AF762)</f>
        <v>0</v>
      </c>
    </row>
    <row r="765" spans="1:28" ht="15" x14ac:dyDescent="0.25">
      <c r="A765" s="81" t="str">
        <f>CONCATENATE("Итого по разделу: ",IF(Source!G642&lt;&gt;"Новый раздел", Source!G642, ""))</f>
        <v>Итого по разделу: Монтажные (кровельные) работы</v>
      </c>
      <c r="B765" s="81"/>
      <c r="C765" s="81"/>
      <c r="D765" s="81"/>
      <c r="E765" s="81"/>
      <c r="F765" s="81"/>
      <c r="G765" s="81"/>
      <c r="H765" s="79">
        <f>SUM(O576:O764)</f>
        <v>66209.87</v>
      </c>
      <c r="I765" s="80"/>
      <c r="J765" s="79">
        <f>SUM(P576:P764)</f>
        <v>880499.53</v>
      </c>
      <c r="K765" s="80"/>
    </row>
    <row r="766" spans="1:28" hidden="1" x14ac:dyDescent="0.2">
      <c r="A766" t="s">
        <v>320</v>
      </c>
      <c r="H766">
        <f>SUM(AC576:AC765)</f>
        <v>0</v>
      </c>
      <c r="J766">
        <f>SUM(AD576:AD765)</f>
        <v>0</v>
      </c>
    </row>
    <row r="767" spans="1:28" hidden="1" x14ac:dyDescent="0.2">
      <c r="A767" t="s">
        <v>321</v>
      </c>
      <c r="H767">
        <f>SUM(AE576:AE766)</f>
        <v>0</v>
      </c>
      <c r="J767">
        <f>SUM(AF576:AF766)</f>
        <v>0</v>
      </c>
    </row>
    <row r="769" spans="1:28" ht="16.5" x14ac:dyDescent="0.25">
      <c r="A769" s="75" t="str">
        <f>CONCATENATE("Раздел: ",IF(Source!G672&lt;&gt;"Новый раздел", Source!G672, ""))</f>
        <v>Раздел: Секция в осях Д-Е (Подъезд №1)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</row>
    <row r="771" spans="1:28" ht="16.5" x14ac:dyDescent="0.25">
      <c r="A771" s="75" t="str">
        <f>CONCATENATE("Подраздел: ",IF(Source!G676&lt;&gt;"Новый подраздел", Source!G676, ""))</f>
        <v>Подраздел: Демонтажные и подготовительные  работы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</row>
    <row r="772" spans="1:28" ht="42.75" x14ac:dyDescent="0.2">
      <c r="A772" s="26">
        <v>1</v>
      </c>
      <c r="B772" s="26" t="str">
        <f>Source!F680</f>
        <v>6.61-26-1</v>
      </c>
      <c r="C772" s="26" t="s">
        <v>21</v>
      </c>
      <c r="D772" s="27" t="str">
        <f>Source!H680</f>
        <v>100 м2</v>
      </c>
      <c r="E772" s="17">
        <f>Source!I680</f>
        <v>1.8200000000000001E-2</v>
      </c>
      <c r="F772" s="33"/>
      <c r="G772" s="28"/>
      <c r="H772" s="17"/>
      <c r="I772" s="33"/>
      <c r="J772" s="17"/>
      <c r="K772" s="33"/>
      <c r="Q772">
        <f>ROUND((Source!DN680/100)*ROUND((ROUND((Source!AF680*Source!AV680*Source!I680),2)),2), 2)</f>
        <v>8.56</v>
      </c>
      <c r="R772">
        <f>Source!X680</f>
        <v>197.66</v>
      </c>
      <c r="S772">
        <f>ROUND((Source!DO680/100)*ROUND((ROUND((Source!AF680*Source!AV680*Source!I680),2)),2), 2)</f>
        <v>5.89</v>
      </c>
      <c r="T772">
        <f>Source!Y680</f>
        <v>115.77</v>
      </c>
      <c r="U772">
        <f>ROUND((175/100)*ROUND((ROUND((Source!AE680*Source!AV680*Source!I680),2)),2), 2)</f>
        <v>0</v>
      </c>
      <c r="V772">
        <f>ROUND((160/100)*ROUND(ROUND((ROUND((Source!AE680*Source!AV680*Source!I680),2)*Source!BS680),2), 2), 2)</f>
        <v>0</v>
      </c>
    </row>
    <row r="773" spans="1:28" x14ac:dyDescent="0.2">
      <c r="C773" s="30" t="str">
        <f>"Объем: "&amp;Source!I680&amp;"=1,82/"&amp;"100"</f>
        <v>Объем: 0,0182=1,82/100</v>
      </c>
    </row>
    <row r="774" spans="1:28" ht="14.25" x14ac:dyDescent="0.2">
      <c r="A774" s="26"/>
      <c r="B774" s="26"/>
      <c r="C774" s="26" t="s">
        <v>313</v>
      </c>
      <c r="D774" s="27"/>
      <c r="E774" s="17"/>
      <c r="F774" s="33">
        <f>Source!AO680</f>
        <v>587.65</v>
      </c>
      <c r="G774" s="28" t="str">
        <f>Source!DG680</f>
        <v/>
      </c>
      <c r="H774" s="17">
        <f>Source!AV680</f>
        <v>1</v>
      </c>
      <c r="I774" s="33">
        <f>ROUND((ROUND((Source!AF680*Source!AV680*Source!I680),2)),2)</f>
        <v>10.7</v>
      </c>
      <c r="J774" s="17">
        <f>IF(Source!BA680&lt;&gt; 0, Source!BA680, 1)</f>
        <v>26.39</v>
      </c>
      <c r="K774" s="33">
        <f>Source!S680</f>
        <v>282.37</v>
      </c>
      <c r="W774">
        <f>I774</f>
        <v>10.7</v>
      </c>
    </row>
    <row r="775" spans="1:28" ht="28.5" x14ac:dyDescent="0.2">
      <c r="A775" s="26" t="s">
        <v>27</v>
      </c>
      <c r="B775" s="26" t="str">
        <f>Source!F681</f>
        <v>9999990001</v>
      </c>
      <c r="C775" s="26" t="s">
        <v>29</v>
      </c>
      <c r="D775" s="27" t="str">
        <f>Source!H681</f>
        <v>т</v>
      </c>
      <c r="E775" s="17">
        <f>Source!I681</f>
        <v>-8.3720000000000003E-2</v>
      </c>
      <c r="F775" s="33">
        <f>Source!AK681</f>
        <v>0</v>
      </c>
      <c r="G775" s="31" t="s">
        <v>3</v>
      </c>
      <c r="H775" s="17">
        <f>Source!AW681</f>
        <v>1</v>
      </c>
      <c r="I775" s="33">
        <f>ROUND((ROUND((Source!AC681*Source!AW681*Source!I681),2)),2)+(ROUND((ROUND(((Source!ET681)*Source!AV681*Source!I681),2)),2)+ROUND((ROUND(((Source!AE681-(Source!EU681))*Source!AV681*Source!I681),2)),2))+ROUND((ROUND((Source!AF681*Source!AV681*Source!I681),2)),2)</f>
        <v>0</v>
      </c>
      <c r="J775" s="17">
        <f>IF(Source!BC681&lt;&gt; 0, Source!BC681, 1)</f>
        <v>1</v>
      </c>
      <c r="K775" s="33">
        <f>Source!O681</f>
        <v>0</v>
      </c>
      <c r="Q775">
        <f>ROUND((Source!DN681/100)*ROUND((ROUND((Source!AF681*Source!AV681*Source!I681),2)),2), 2)</f>
        <v>0</v>
      </c>
      <c r="R775">
        <f>Source!X681</f>
        <v>0</v>
      </c>
      <c r="S775">
        <f>ROUND((Source!DO681/100)*ROUND((ROUND((Source!AF681*Source!AV681*Source!I681),2)),2), 2)</f>
        <v>0</v>
      </c>
      <c r="T775">
        <f>Source!Y681</f>
        <v>0</v>
      </c>
      <c r="U775">
        <f>ROUND((175/100)*ROUND((ROUND((Source!AE681*Source!AV681*Source!I681),2)),2), 2)</f>
        <v>0</v>
      </c>
      <c r="V775">
        <f>ROUND((160/100)*ROUND(ROUND((ROUND((Source!AE681*Source!AV681*Source!I681),2)*Source!BS681),2), 2), 2)</f>
        <v>0</v>
      </c>
      <c r="X775">
        <f>IF(Source!BI681&lt;=1,I775, 0)</f>
        <v>0</v>
      </c>
      <c r="Y775">
        <f>IF(Source!BI681=2,I775, 0)</f>
        <v>0</v>
      </c>
      <c r="Z775">
        <f>IF(Source!BI681=3,I775, 0)</f>
        <v>0</v>
      </c>
      <c r="AA775">
        <f>IF(Source!BI681=4,I775, 0)</f>
        <v>0</v>
      </c>
    </row>
    <row r="776" spans="1:28" ht="14.25" x14ac:dyDescent="0.2">
      <c r="A776" s="26"/>
      <c r="B776" s="26"/>
      <c r="C776" s="26" t="s">
        <v>314</v>
      </c>
      <c r="D776" s="27" t="s">
        <v>315</v>
      </c>
      <c r="E776" s="17">
        <f>Source!DN680</f>
        <v>80</v>
      </c>
      <c r="F776" s="33"/>
      <c r="G776" s="28"/>
      <c r="H776" s="17"/>
      <c r="I776" s="33">
        <f>SUM(Q772:Q775)</f>
        <v>8.56</v>
      </c>
      <c r="J776" s="17">
        <f>Source!BZ680</f>
        <v>70</v>
      </c>
      <c r="K776" s="33">
        <f>SUM(R772:R775)</f>
        <v>197.66</v>
      </c>
    </row>
    <row r="777" spans="1:28" ht="14.25" x14ac:dyDescent="0.2">
      <c r="A777" s="26"/>
      <c r="B777" s="26"/>
      <c r="C777" s="26" t="s">
        <v>316</v>
      </c>
      <c r="D777" s="27" t="s">
        <v>315</v>
      </c>
      <c r="E777" s="17">
        <f>Source!DO680</f>
        <v>55</v>
      </c>
      <c r="F777" s="33"/>
      <c r="G777" s="28"/>
      <c r="H777" s="17"/>
      <c r="I777" s="33">
        <f>SUM(S772:S776)</f>
        <v>5.89</v>
      </c>
      <c r="J777" s="17">
        <f>Source!CA680</f>
        <v>41</v>
      </c>
      <c r="K777" s="33">
        <f>SUM(T772:T776)</f>
        <v>115.77</v>
      </c>
    </row>
    <row r="778" spans="1:28" ht="14.25" x14ac:dyDescent="0.2">
      <c r="A778" s="55"/>
      <c r="B778" s="55"/>
      <c r="C778" s="55" t="s">
        <v>317</v>
      </c>
      <c r="D778" s="56" t="s">
        <v>318</v>
      </c>
      <c r="E778" s="57">
        <f>Source!AQ680</f>
        <v>57.5</v>
      </c>
      <c r="F778" s="58"/>
      <c r="G778" s="59" t="str">
        <f>Source!DI680</f>
        <v/>
      </c>
      <c r="H778" s="57">
        <f>Source!AV680</f>
        <v>1</v>
      </c>
      <c r="I778" s="58">
        <f>Source!U680</f>
        <v>1.0465</v>
      </c>
      <c r="J778" s="57"/>
      <c r="K778" s="58"/>
      <c r="AB778" s="32">
        <f>I778</f>
        <v>1.0465</v>
      </c>
    </row>
    <row r="779" spans="1:28" ht="15" x14ac:dyDescent="0.25">
      <c r="A779" s="60"/>
      <c r="B779" s="60"/>
      <c r="C779" s="61" t="s">
        <v>319</v>
      </c>
      <c r="D779" s="60"/>
      <c r="E779" s="60"/>
      <c r="F779" s="60"/>
      <c r="G779" s="60"/>
      <c r="H779" s="111">
        <f>I774+I776+I777+SUM(I775:I775)</f>
        <v>25.15</v>
      </c>
      <c r="I779" s="111"/>
      <c r="J779" s="111">
        <f>K774+K776+K777+SUM(K775:K775)</f>
        <v>595.79999999999995</v>
      </c>
      <c r="K779" s="111"/>
      <c r="O779" s="32">
        <f>I774+I776+I777+SUM(I775:I775)</f>
        <v>25.15</v>
      </c>
      <c r="P779" s="32">
        <f>K774+K776+K777+SUM(K775:K775)</f>
        <v>595.79999999999995</v>
      </c>
      <c r="X779">
        <f>IF(Source!BI680&lt;=1,I774+I776+I777-0, 0)</f>
        <v>25.15</v>
      </c>
      <c r="Y779">
        <f>IF(Source!BI680=2,I774+I776+I777-0, 0)</f>
        <v>0</v>
      </c>
      <c r="Z779">
        <f>IF(Source!BI680=3,I774+I776+I777-0, 0)</f>
        <v>0</v>
      </c>
      <c r="AA779">
        <f>IF(Source!BI680=4,I774+I776+I777,0)</f>
        <v>0</v>
      </c>
    </row>
    <row r="781" spans="1:28" ht="42.75" x14ac:dyDescent="0.2">
      <c r="A781" s="26">
        <v>2</v>
      </c>
      <c r="B781" s="26" t="str">
        <f>Source!F682</f>
        <v>6.62-31-1</v>
      </c>
      <c r="C781" s="26" t="s">
        <v>33</v>
      </c>
      <c r="D781" s="27" t="str">
        <f>Source!H682</f>
        <v>1 м2 поверхности</v>
      </c>
      <c r="E781" s="17">
        <f>Source!I682</f>
        <v>2.0499999999999998</v>
      </c>
      <c r="F781" s="33"/>
      <c r="G781" s="28"/>
      <c r="H781" s="17"/>
      <c r="I781" s="33"/>
      <c r="J781" s="17"/>
      <c r="K781" s="33"/>
      <c r="Q781">
        <f>ROUND((Source!DN682/100)*ROUND((ROUND((Source!AF682*Source!AV682*Source!I682),2)),2), 2)</f>
        <v>12.57</v>
      </c>
      <c r="R781">
        <f>Source!X682</f>
        <v>275.33</v>
      </c>
      <c r="S781">
        <f>ROUND((Source!DO682/100)*ROUND((ROUND((Source!AF682*Source!AV682*Source!I682),2)),2), 2)</f>
        <v>8.0399999999999991</v>
      </c>
      <c r="T781">
        <f>Source!Y682</f>
        <v>136.01</v>
      </c>
      <c r="U781">
        <f>ROUND((175/100)*ROUND((ROUND((Source!AE682*Source!AV682*Source!I682),2)),2), 2)</f>
        <v>0</v>
      </c>
      <c r="V781">
        <f>ROUND((160/100)*ROUND(ROUND((ROUND((Source!AE682*Source!AV682*Source!I682),2)*Source!BS682),2), 2), 2)</f>
        <v>0</v>
      </c>
    </row>
    <row r="782" spans="1:28" ht="14.25" x14ac:dyDescent="0.2">
      <c r="A782" s="26"/>
      <c r="B782" s="26"/>
      <c r="C782" s="26" t="s">
        <v>313</v>
      </c>
      <c r="D782" s="27"/>
      <c r="E782" s="17"/>
      <c r="F782" s="33">
        <f>Source!AO682</f>
        <v>6.13</v>
      </c>
      <c r="G782" s="28" t="str">
        <f>Source!DG682</f>
        <v/>
      </c>
      <c r="H782" s="17">
        <f>Source!AV682</f>
        <v>1</v>
      </c>
      <c r="I782" s="33">
        <f>ROUND((ROUND((Source!AF682*Source!AV682*Source!I682),2)),2)</f>
        <v>12.57</v>
      </c>
      <c r="J782" s="17">
        <f>IF(Source!BA682&lt;&gt; 0, Source!BA682, 1)</f>
        <v>26.39</v>
      </c>
      <c r="K782" s="33">
        <f>Source!S682</f>
        <v>331.72</v>
      </c>
      <c r="W782">
        <f>I782</f>
        <v>12.57</v>
      </c>
    </row>
    <row r="783" spans="1:28" ht="14.25" x14ac:dyDescent="0.2">
      <c r="A783" s="26"/>
      <c r="B783" s="26"/>
      <c r="C783" s="26" t="s">
        <v>314</v>
      </c>
      <c r="D783" s="27" t="s">
        <v>315</v>
      </c>
      <c r="E783" s="17">
        <f>Source!DN682</f>
        <v>100</v>
      </c>
      <c r="F783" s="33"/>
      <c r="G783" s="28"/>
      <c r="H783" s="17"/>
      <c r="I783" s="33">
        <f>SUM(Q781:Q782)</f>
        <v>12.57</v>
      </c>
      <c r="J783" s="17">
        <f>Source!BZ682</f>
        <v>83</v>
      </c>
      <c r="K783" s="33">
        <f>SUM(R781:R782)</f>
        <v>275.33</v>
      </c>
    </row>
    <row r="784" spans="1:28" ht="14.25" x14ac:dyDescent="0.2">
      <c r="A784" s="26"/>
      <c r="B784" s="26"/>
      <c r="C784" s="26" t="s">
        <v>316</v>
      </c>
      <c r="D784" s="27" t="s">
        <v>315</v>
      </c>
      <c r="E784" s="17">
        <f>Source!DO682</f>
        <v>64</v>
      </c>
      <c r="F784" s="33"/>
      <c r="G784" s="28"/>
      <c r="H784" s="17"/>
      <c r="I784" s="33">
        <f>SUM(S781:S783)</f>
        <v>8.0399999999999991</v>
      </c>
      <c r="J784" s="17">
        <f>Source!CA682</f>
        <v>41</v>
      </c>
      <c r="K784" s="33">
        <f>SUM(T781:T783)</f>
        <v>136.01</v>
      </c>
    </row>
    <row r="785" spans="1:28" ht="14.25" x14ac:dyDescent="0.2">
      <c r="A785" s="55"/>
      <c r="B785" s="55"/>
      <c r="C785" s="55" t="s">
        <v>317</v>
      </c>
      <c r="D785" s="56" t="s">
        <v>318</v>
      </c>
      <c r="E785" s="57">
        <f>Source!AQ682</f>
        <v>0.6</v>
      </c>
      <c r="F785" s="58"/>
      <c r="G785" s="59" t="str">
        <f>Source!DI682</f>
        <v/>
      </c>
      <c r="H785" s="57">
        <f>Source!AV682</f>
        <v>1</v>
      </c>
      <c r="I785" s="58">
        <f>Source!U682</f>
        <v>1.2299999999999998</v>
      </c>
      <c r="J785" s="57"/>
      <c r="K785" s="58"/>
      <c r="AB785" s="32">
        <f>I785</f>
        <v>1.2299999999999998</v>
      </c>
    </row>
    <row r="786" spans="1:28" ht="15" x14ac:dyDescent="0.25">
      <c r="A786" s="60"/>
      <c r="B786" s="60"/>
      <c r="C786" s="61" t="s">
        <v>319</v>
      </c>
      <c r="D786" s="60"/>
      <c r="E786" s="60"/>
      <c r="F786" s="60"/>
      <c r="G786" s="60"/>
      <c r="H786" s="111">
        <f>I782+I783+I784</f>
        <v>33.18</v>
      </c>
      <c r="I786" s="111"/>
      <c r="J786" s="111">
        <f>K782+K783+K784</f>
        <v>743.06</v>
      </c>
      <c r="K786" s="111"/>
      <c r="O786" s="32">
        <f>I782+I783+I784</f>
        <v>33.18</v>
      </c>
      <c r="P786" s="32">
        <f>K782+K783+K784</f>
        <v>743.06</v>
      </c>
      <c r="X786">
        <f>IF(Source!BI682&lt;=1,I782+I783+I784-0, 0)</f>
        <v>33.18</v>
      </c>
      <c r="Y786">
        <f>IF(Source!BI682=2,I782+I783+I784-0, 0)</f>
        <v>0</v>
      </c>
      <c r="Z786">
        <f>IF(Source!BI682=3,I782+I783+I784-0, 0)</f>
        <v>0</v>
      </c>
      <c r="AA786">
        <f>IF(Source!BI682=4,I782+I783+I784,0)</f>
        <v>0</v>
      </c>
    </row>
    <row r="788" spans="1:28" ht="28.5" x14ac:dyDescent="0.2">
      <c r="A788" s="26">
        <v>3</v>
      </c>
      <c r="B788" s="26" t="str">
        <f>Source!F683</f>
        <v>6.58-2-1</v>
      </c>
      <c r="C788" s="26" t="s">
        <v>40</v>
      </c>
      <c r="D788" s="27" t="str">
        <f>Source!H683</f>
        <v>100 м2</v>
      </c>
      <c r="E788" s="17">
        <f>Source!I683</f>
        <v>1.8700000000000001E-2</v>
      </c>
      <c r="F788" s="33"/>
      <c r="G788" s="28"/>
      <c r="H788" s="17"/>
      <c r="I788" s="33"/>
      <c r="J788" s="17"/>
      <c r="K788" s="33"/>
      <c r="Q788">
        <f>ROUND((Source!DN683/100)*ROUND((ROUND((Source!AF683*Source!AV683*Source!I683),2)),2), 2)</f>
        <v>2.86</v>
      </c>
      <c r="R788">
        <f>Source!X683</f>
        <v>66.14</v>
      </c>
      <c r="S788">
        <f>ROUND((Source!DO683/100)*ROUND((ROUND((Source!AF683*Source!AV683*Source!I683),2)),2), 2)</f>
        <v>1.97</v>
      </c>
      <c r="T788">
        <f>Source!Y683</f>
        <v>38.74</v>
      </c>
      <c r="U788">
        <f>ROUND((175/100)*ROUND((ROUND((Source!AE683*Source!AV683*Source!I683),2)),2), 2)</f>
        <v>0</v>
      </c>
      <c r="V788">
        <f>ROUND((160/100)*ROUND(ROUND((ROUND((Source!AE683*Source!AV683*Source!I683),2)*Source!BS683),2), 2), 2)</f>
        <v>0</v>
      </c>
    </row>
    <row r="789" spans="1:28" x14ac:dyDescent="0.2">
      <c r="C789" s="30" t="str">
        <f>"Объем: "&amp;Source!I683&amp;"=1,87/"&amp;"100"</f>
        <v>Объем: 0,0187=1,87/100</v>
      </c>
    </row>
    <row r="790" spans="1:28" ht="14.25" x14ac:dyDescent="0.2">
      <c r="A790" s="26"/>
      <c r="B790" s="26"/>
      <c r="C790" s="26" t="s">
        <v>313</v>
      </c>
      <c r="D790" s="27"/>
      <c r="E790" s="17"/>
      <c r="F790" s="33">
        <f>Source!AO683</f>
        <v>191.34</v>
      </c>
      <c r="G790" s="28" t="str">
        <f>Source!DG683</f>
        <v/>
      </c>
      <c r="H790" s="17">
        <f>Source!AV683</f>
        <v>1</v>
      </c>
      <c r="I790" s="33">
        <f>ROUND((ROUND((Source!AF683*Source!AV683*Source!I683),2)),2)</f>
        <v>3.58</v>
      </c>
      <c r="J790" s="17">
        <f>IF(Source!BA683&lt;&gt; 0, Source!BA683, 1)</f>
        <v>26.39</v>
      </c>
      <c r="K790" s="33">
        <f>Source!S683</f>
        <v>94.48</v>
      </c>
      <c r="W790">
        <f>I790</f>
        <v>3.58</v>
      </c>
    </row>
    <row r="791" spans="1:28" ht="28.5" x14ac:dyDescent="0.2">
      <c r="A791" s="26" t="s">
        <v>44</v>
      </c>
      <c r="B791" s="26" t="str">
        <f>Source!F684</f>
        <v>9999990001</v>
      </c>
      <c r="C791" s="26" t="s">
        <v>29</v>
      </c>
      <c r="D791" s="27" t="str">
        <f>Source!H684</f>
        <v>т</v>
      </c>
      <c r="E791" s="17">
        <f>Source!I684</f>
        <v>-1.9074000000000001E-2</v>
      </c>
      <c r="F791" s="33">
        <f>Source!AK684</f>
        <v>0</v>
      </c>
      <c r="G791" s="31" t="s">
        <v>3</v>
      </c>
      <c r="H791" s="17">
        <f>Source!AW684</f>
        <v>1</v>
      </c>
      <c r="I791" s="33">
        <f>ROUND((ROUND((Source!AC684*Source!AW684*Source!I684),2)),2)+(ROUND((ROUND(((Source!ET684)*Source!AV684*Source!I684),2)),2)+ROUND((ROUND(((Source!AE684-(Source!EU684))*Source!AV684*Source!I684),2)),2))+ROUND((ROUND((Source!AF684*Source!AV684*Source!I684),2)),2)</f>
        <v>0</v>
      </c>
      <c r="J791" s="17">
        <f>IF(Source!BC684&lt;&gt; 0, Source!BC684, 1)</f>
        <v>1</v>
      </c>
      <c r="K791" s="33">
        <f>Source!O684</f>
        <v>0</v>
      </c>
      <c r="Q791">
        <f>ROUND((Source!DN684/100)*ROUND((ROUND((Source!AF684*Source!AV684*Source!I684),2)),2), 2)</f>
        <v>0</v>
      </c>
      <c r="R791">
        <f>Source!X684</f>
        <v>0</v>
      </c>
      <c r="S791">
        <f>ROUND((Source!DO684/100)*ROUND((ROUND((Source!AF684*Source!AV684*Source!I684),2)),2), 2)</f>
        <v>0</v>
      </c>
      <c r="T791">
        <f>Source!Y684</f>
        <v>0</v>
      </c>
      <c r="U791">
        <f>ROUND((175/100)*ROUND((ROUND((Source!AE684*Source!AV684*Source!I684),2)),2), 2)</f>
        <v>0</v>
      </c>
      <c r="V791">
        <f>ROUND((160/100)*ROUND(ROUND((ROUND((Source!AE684*Source!AV684*Source!I684),2)*Source!BS684),2), 2), 2)</f>
        <v>0</v>
      </c>
      <c r="X791">
        <f>IF(Source!BI684&lt;=1,I791, 0)</f>
        <v>0</v>
      </c>
      <c r="Y791">
        <f>IF(Source!BI684=2,I791, 0)</f>
        <v>0</v>
      </c>
      <c r="Z791">
        <f>IF(Source!BI684=3,I791, 0)</f>
        <v>0</v>
      </c>
      <c r="AA791">
        <f>IF(Source!BI684=4,I791, 0)</f>
        <v>0</v>
      </c>
    </row>
    <row r="792" spans="1:28" ht="14.25" x14ac:dyDescent="0.2">
      <c r="A792" s="26"/>
      <c r="B792" s="26"/>
      <c r="C792" s="26" t="s">
        <v>314</v>
      </c>
      <c r="D792" s="27" t="s">
        <v>315</v>
      </c>
      <c r="E792" s="17">
        <f>Source!DN683</f>
        <v>80</v>
      </c>
      <c r="F792" s="33"/>
      <c r="G792" s="28"/>
      <c r="H792" s="17"/>
      <c r="I792" s="33">
        <f>SUM(Q788:Q791)</f>
        <v>2.86</v>
      </c>
      <c r="J792" s="17">
        <f>Source!BZ683</f>
        <v>70</v>
      </c>
      <c r="K792" s="33">
        <f>SUM(R788:R791)</f>
        <v>66.14</v>
      </c>
    </row>
    <row r="793" spans="1:28" ht="14.25" x14ac:dyDescent="0.2">
      <c r="A793" s="26"/>
      <c r="B793" s="26"/>
      <c r="C793" s="26" t="s">
        <v>316</v>
      </c>
      <c r="D793" s="27" t="s">
        <v>315</v>
      </c>
      <c r="E793" s="17">
        <f>Source!DO683</f>
        <v>55</v>
      </c>
      <c r="F793" s="33"/>
      <c r="G793" s="28"/>
      <c r="H793" s="17"/>
      <c r="I793" s="33">
        <f>SUM(S788:S792)</f>
        <v>1.97</v>
      </c>
      <c r="J793" s="17">
        <f>Source!CA683</f>
        <v>41</v>
      </c>
      <c r="K793" s="33">
        <f>SUM(T788:T792)</f>
        <v>38.74</v>
      </c>
    </row>
    <row r="794" spans="1:28" ht="14.25" x14ac:dyDescent="0.2">
      <c r="A794" s="55"/>
      <c r="B794" s="55"/>
      <c r="C794" s="55" t="s">
        <v>317</v>
      </c>
      <c r="D794" s="56" t="s">
        <v>318</v>
      </c>
      <c r="E794" s="57">
        <f>Source!AQ683</f>
        <v>17.41</v>
      </c>
      <c r="F794" s="58"/>
      <c r="G794" s="59" t="str">
        <f>Source!DI683</f>
        <v/>
      </c>
      <c r="H794" s="57">
        <f>Source!AV683</f>
        <v>1</v>
      </c>
      <c r="I794" s="58">
        <f>Source!U683</f>
        <v>0.32556700000000005</v>
      </c>
      <c r="J794" s="57"/>
      <c r="K794" s="58"/>
      <c r="AB794" s="32">
        <f>I794</f>
        <v>0.32556700000000005</v>
      </c>
    </row>
    <row r="795" spans="1:28" ht="15" x14ac:dyDescent="0.25">
      <c r="A795" s="60"/>
      <c r="B795" s="60"/>
      <c r="C795" s="61" t="s">
        <v>319</v>
      </c>
      <c r="D795" s="60"/>
      <c r="E795" s="60"/>
      <c r="F795" s="60"/>
      <c r="G795" s="60"/>
      <c r="H795" s="111">
        <f>I790+I792+I793+SUM(I791:I791)</f>
        <v>8.41</v>
      </c>
      <c r="I795" s="111"/>
      <c r="J795" s="111">
        <f>K790+K792+K793+SUM(K791:K791)</f>
        <v>199.36</v>
      </c>
      <c r="K795" s="111"/>
      <c r="O795" s="32">
        <f>I790+I792+I793+SUM(I791:I791)</f>
        <v>8.41</v>
      </c>
      <c r="P795" s="32">
        <f>K790+K792+K793+SUM(K791:K791)</f>
        <v>199.36</v>
      </c>
      <c r="X795">
        <f>IF(Source!BI683&lt;=1,I790+I792+I793-0, 0)</f>
        <v>8.41</v>
      </c>
      <c r="Y795">
        <f>IF(Source!BI683=2,I790+I792+I793-0, 0)</f>
        <v>0</v>
      </c>
      <c r="Z795">
        <f>IF(Source!BI683=3,I790+I792+I793-0, 0)</f>
        <v>0</v>
      </c>
      <c r="AA795">
        <f>IF(Source!BI683=4,I790+I792+I793,0)</f>
        <v>0</v>
      </c>
    </row>
    <row r="797" spans="1:28" ht="42.75" x14ac:dyDescent="0.2">
      <c r="A797" s="26">
        <v>4</v>
      </c>
      <c r="B797" s="26" t="str">
        <f>Source!F685</f>
        <v>6.65-24-1</v>
      </c>
      <c r="C797" s="26" t="s">
        <v>47</v>
      </c>
      <c r="D797" s="27" t="str">
        <f>Source!H685</f>
        <v>100 м</v>
      </c>
      <c r="E797" s="17">
        <f>Source!I685</f>
        <v>0.02</v>
      </c>
      <c r="F797" s="33"/>
      <c r="G797" s="28"/>
      <c r="H797" s="17"/>
      <c r="I797" s="33"/>
      <c r="J797" s="17"/>
      <c r="K797" s="33"/>
      <c r="Q797">
        <f>ROUND((Source!DN685/100)*ROUND((ROUND((Source!AF685*Source!AV685*Source!I685),2)),2), 2)</f>
        <v>5.0199999999999996</v>
      </c>
      <c r="R797">
        <f>Source!X685</f>
        <v>108.31</v>
      </c>
      <c r="S797">
        <f>ROUND((Source!DO685/100)*ROUND((ROUND((Source!AF685*Source!AV685*Source!I685),2)),2), 2)</f>
        <v>3.37</v>
      </c>
      <c r="T797">
        <f>Source!Y685</f>
        <v>49.34</v>
      </c>
      <c r="U797">
        <f>ROUND((175/100)*ROUND((ROUND((Source!AE685*Source!AV685*Source!I685),2)),2), 2)</f>
        <v>0</v>
      </c>
      <c r="V797">
        <f>ROUND((160/100)*ROUND(ROUND((ROUND((Source!AE685*Source!AV685*Source!I685),2)*Source!BS685),2), 2), 2)</f>
        <v>0</v>
      </c>
    </row>
    <row r="798" spans="1:28" x14ac:dyDescent="0.2">
      <c r="C798" s="30" t="str">
        <f>"Объем: "&amp;Source!I685&amp;"=2/"&amp;"100"</f>
        <v>Объем: 0,02=2/100</v>
      </c>
    </row>
    <row r="799" spans="1:28" ht="14.25" x14ac:dyDescent="0.2">
      <c r="A799" s="26"/>
      <c r="B799" s="26"/>
      <c r="C799" s="26" t="s">
        <v>313</v>
      </c>
      <c r="D799" s="27"/>
      <c r="E799" s="17"/>
      <c r="F799" s="33">
        <f>Source!AO685</f>
        <v>227.82</v>
      </c>
      <c r="G799" s="28" t="str">
        <f>Source!DG685</f>
        <v/>
      </c>
      <c r="H799" s="17">
        <f>Source!AV685</f>
        <v>1</v>
      </c>
      <c r="I799" s="33">
        <f>ROUND((ROUND((Source!AF685*Source!AV685*Source!I685),2)),2)</f>
        <v>4.5599999999999996</v>
      </c>
      <c r="J799" s="17">
        <f>IF(Source!BA685&lt;&gt; 0, Source!BA685, 1)</f>
        <v>26.39</v>
      </c>
      <c r="K799" s="33">
        <f>Source!S685</f>
        <v>120.34</v>
      </c>
      <c r="W799">
        <f>I799</f>
        <v>4.5599999999999996</v>
      </c>
    </row>
    <row r="800" spans="1:28" ht="14.25" x14ac:dyDescent="0.2">
      <c r="A800" s="26"/>
      <c r="B800" s="26"/>
      <c r="C800" s="26" t="s">
        <v>314</v>
      </c>
      <c r="D800" s="27" t="s">
        <v>315</v>
      </c>
      <c r="E800" s="17">
        <f>Source!DN685</f>
        <v>110</v>
      </c>
      <c r="F800" s="33"/>
      <c r="G800" s="28"/>
      <c r="H800" s="17"/>
      <c r="I800" s="33">
        <f>SUM(Q797:Q799)</f>
        <v>5.0199999999999996</v>
      </c>
      <c r="J800" s="17">
        <f>Source!BZ685</f>
        <v>90</v>
      </c>
      <c r="K800" s="33">
        <f>SUM(R797:R799)</f>
        <v>108.31</v>
      </c>
    </row>
    <row r="801" spans="1:28" ht="14.25" x14ac:dyDescent="0.2">
      <c r="A801" s="26"/>
      <c r="B801" s="26"/>
      <c r="C801" s="26" t="s">
        <v>316</v>
      </c>
      <c r="D801" s="27" t="s">
        <v>315</v>
      </c>
      <c r="E801" s="17">
        <f>Source!DO685</f>
        <v>74</v>
      </c>
      <c r="F801" s="33"/>
      <c r="G801" s="28"/>
      <c r="H801" s="17"/>
      <c r="I801" s="33">
        <f>SUM(S797:S800)</f>
        <v>3.37</v>
      </c>
      <c r="J801" s="17">
        <f>Source!CA685</f>
        <v>41</v>
      </c>
      <c r="K801" s="33">
        <f>SUM(T797:T800)</f>
        <v>49.34</v>
      </c>
    </row>
    <row r="802" spans="1:28" ht="14.25" x14ac:dyDescent="0.2">
      <c r="A802" s="55"/>
      <c r="B802" s="55"/>
      <c r="C802" s="55" t="s">
        <v>317</v>
      </c>
      <c r="D802" s="56" t="s">
        <v>318</v>
      </c>
      <c r="E802" s="57">
        <f>Source!AQ685</f>
        <v>20.73</v>
      </c>
      <c r="F802" s="58"/>
      <c r="G802" s="59" t="str">
        <f>Source!DI685</f>
        <v/>
      </c>
      <c r="H802" s="57">
        <f>Source!AV685</f>
        <v>1</v>
      </c>
      <c r="I802" s="58">
        <f>Source!U685</f>
        <v>0.41460000000000002</v>
      </c>
      <c r="J802" s="57"/>
      <c r="K802" s="58"/>
      <c r="AB802" s="32">
        <f>I802</f>
        <v>0.41460000000000002</v>
      </c>
    </row>
    <row r="803" spans="1:28" ht="15" x14ac:dyDescent="0.25">
      <c r="A803" s="60"/>
      <c r="B803" s="60"/>
      <c r="C803" s="61" t="s">
        <v>319</v>
      </c>
      <c r="D803" s="60"/>
      <c r="E803" s="60"/>
      <c r="F803" s="60"/>
      <c r="G803" s="60"/>
      <c r="H803" s="111">
        <f>I799+I800+I801</f>
        <v>12.95</v>
      </c>
      <c r="I803" s="111"/>
      <c r="J803" s="111">
        <f>K799+K800+K801</f>
        <v>277.99</v>
      </c>
      <c r="K803" s="111"/>
      <c r="O803" s="32">
        <f>I799+I800+I801</f>
        <v>12.95</v>
      </c>
      <c r="P803" s="32">
        <f>K799+K800+K801</f>
        <v>277.99</v>
      </c>
      <c r="X803">
        <f>IF(Source!BI685&lt;=1,I799+I800+I801-0, 0)</f>
        <v>12.95</v>
      </c>
      <c r="Y803">
        <f>IF(Source!BI685=2,I799+I800+I801-0, 0)</f>
        <v>0</v>
      </c>
      <c r="Z803">
        <f>IF(Source!BI685=3,I799+I800+I801-0, 0)</f>
        <v>0</v>
      </c>
      <c r="AA803">
        <f>IF(Source!BI685=4,I799+I800+I801,0)</f>
        <v>0</v>
      </c>
    </row>
    <row r="805" spans="1:28" ht="57" x14ac:dyDescent="0.2">
      <c r="A805" s="26">
        <v>5</v>
      </c>
      <c r="B805" s="26" t="str">
        <f>Source!F686</f>
        <v>6.62-31-1</v>
      </c>
      <c r="C805" s="26" t="s">
        <v>53</v>
      </c>
      <c r="D805" s="27" t="str">
        <f>Source!H686</f>
        <v>1 м2 поверхности</v>
      </c>
      <c r="E805" s="17">
        <f>Source!I686</f>
        <v>20.75</v>
      </c>
      <c r="F805" s="33"/>
      <c r="G805" s="28"/>
      <c r="H805" s="17"/>
      <c r="I805" s="33"/>
      <c r="J805" s="17"/>
      <c r="K805" s="33"/>
      <c r="Q805">
        <f>ROUND((Source!DN686/100)*ROUND((ROUND((Source!AF686*Source!AV686*Source!I686),2)),2), 2)</f>
        <v>127.2</v>
      </c>
      <c r="R805">
        <f>Source!X686</f>
        <v>2786.15</v>
      </c>
      <c r="S805">
        <f>ROUND((Source!DO686/100)*ROUND((ROUND((Source!AF686*Source!AV686*Source!I686),2)),2), 2)</f>
        <v>81.41</v>
      </c>
      <c r="T805">
        <f>Source!Y686</f>
        <v>1376.29</v>
      </c>
      <c r="U805">
        <f>ROUND((175/100)*ROUND((ROUND((Source!AE686*Source!AV686*Source!I686),2)),2), 2)</f>
        <v>0</v>
      </c>
      <c r="V805">
        <f>ROUND((160/100)*ROUND(ROUND((ROUND((Source!AE686*Source!AV686*Source!I686),2)*Source!BS686),2), 2), 2)</f>
        <v>0</v>
      </c>
    </row>
    <row r="806" spans="1:28" ht="14.25" x14ac:dyDescent="0.2">
      <c r="A806" s="26"/>
      <c r="B806" s="26"/>
      <c r="C806" s="26" t="s">
        <v>313</v>
      </c>
      <c r="D806" s="27"/>
      <c r="E806" s="17"/>
      <c r="F806" s="33">
        <f>Source!AO686</f>
        <v>6.13</v>
      </c>
      <c r="G806" s="28" t="str">
        <f>Source!DG686</f>
        <v/>
      </c>
      <c r="H806" s="17">
        <f>Source!AV686</f>
        <v>1</v>
      </c>
      <c r="I806" s="33">
        <f>ROUND((ROUND((Source!AF686*Source!AV686*Source!I686),2)),2)</f>
        <v>127.2</v>
      </c>
      <c r="J806" s="17">
        <f>IF(Source!BA686&lt;&gt; 0, Source!BA686, 1)</f>
        <v>26.39</v>
      </c>
      <c r="K806" s="33">
        <f>Source!S686</f>
        <v>3356.81</v>
      </c>
      <c r="W806">
        <f>I806</f>
        <v>127.2</v>
      </c>
    </row>
    <row r="807" spans="1:28" ht="14.25" x14ac:dyDescent="0.2">
      <c r="A807" s="26"/>
      <c r="B807" s="26"/>
      <c r="C807" s="26" t="s">
        <v>314</v>
      </c>
      <c r="D807" s="27" t="s">
        <v>315</v>
      </c>
      <c r="E807" s="17">
        <f>Source!DN686</f>
        <v>100</v>
      </c>
      <c r="F807" s="33"/>
      <c r="G807" s="28"/>
      <c r="H807" s="17"/>
      <c r="I807" s="33">
        <f>SUM(Q805:Q806)</f>
        <v>127.2</v>
      </c>
      <c r="J807" s="17">
        <f>Source!BZ686</f>
        <v>83</v>
      </c>
      <c r="K807" s="33">
        <f>SUM(R805:R806)</f>
        <v>2786.15</v>
      </c>
    </row>
    <row r="808" spans="1:28" ht="14.25" x14ac:dyDescent="0.2">
      <c r="A808" s="26"/>
      <c r="B808" s="26"/>
      <c r="C808" s="26" t="s">
        <v>316</v>
      </c>
      <c r="D808" s="27" t="s">
        <v>315</v>
      </c>
      <c r="E808" s="17">
        <f>Source!DO686</f>
        <v>64</v>
      </c>
      <c r="F808" s="33"/>
      <c r="G808" s="28"/>
      <c r="H808" s="17"/>
      <c r="I808" s="33">
        <f>SUM(S805:S807)</f>
        <v>81.41</v>
      </c>
      <c r="J808" s="17">
        <f>Source!CA686</f>
        <v>41</v>
      </c>
      <c r="K808" s="33">
        <f>SUM(T805:T807)</f>
        <v>1376.29</v>
      </c>
    </row>
    <row r="809" spans="1:28" ht="14.25" x14ac:dyDescent="0.2">
      <c r="A809" s="55"/>
      <c r="B809" s="55"/>
      <c r="C809" s="55" t="s">
        <v>317</v>
      </c>
      <c r="D809" s="56" t="s">
        <v>318</v>
      </c>
      <c r="E809" s="57">
        <f>Source!AQ686</f>
        <v>0.6</v>
      </c>
      <c r="F809" s="58"/>
      <c r="G809" s="59" t="str">
        <f>Source!DI686</f>
        <v/>
      </c>
      <c r="H809" s="57">
        <f>Source!AV686</f>
        <v>1</v>
      </c>
      <c r="I809" s="58">
        <f>Source!U686</f>
        <v>12.45</v>
      </c>
      <c r="J809" s="57"/>
      <c r="K809" s="58"/>
      <c r="AB809" s="32">
        <f>I809</f>
        <v>12.45</v>
      </c>
    </row>
    <row r="810" spans="1:28" ht="15" x14ac:dyDescent="0.25">
      <c r="A810" s="60"/>
      <c r="B810" s="60"/>
      <c r="C810" s="61" t="s">
        <v>319</v>
      </c>
      <c r="D810" s="60"/>
      <c r="E810" s="60"/>
      <c r="F810" s="60"/>
      <c r="G810" s="60"/>
      <c r="H810" s="111">
        <f>I806+I807+I808</f>
        <v>335.81</v>
      </c>
      <c r="I810" s="111"/>
      <c r="J810" s="111">
        <f>K806+K807+K808</f>
        <v>7519.25</v>
      </c>
      <c r="K810" s="111"/>
      <c r="O810" s="32">
        <f>I806+I807+I808</f>
        <v>335.81</v>
      </c>
      <c r="P810" s="32">
        <f>K806+K807+K808</f>
        <v>7519.25</v>
      </c>
      <c r="X810">
        <f>IF(Source!BI686&lt;=1,I806+I807+I808-0, 0)</f>
        <v>335.81</v>
      </c>
      <c r="Y810">
        <f>IF(Source!BI686=2,I806+I807+I808-0, 0)</f>
        <v>0</v>
      </c>
      <c r="Z810">
        <f>IF(Source!BI686=3,I806+I807+I808-0, 0)</f>
        <v>0</v>
      </c>
      <c r="AA810">
        <f>IF(Source!BI686=4,I806+I807+I808,0)</f>
        <v>0</v>
      </c>
    </row>
    <row r="813" spans="1:28" ht="15" x14ac:dyDescent="0.25">
      <c r="A813" s="81" t="str">
        <f>CONCATENATE("Итого по подразделу: ",IF(Source!G688&lt;&gt;"Новый подраздел", Source!G688, ""))</f>
        <v>Итого по подразделу: Демонтажные и подготовительные  работы</v>
      </c>
      <c r="B813" s="81"/>
      <c r="C813" s="81"/>
      <c r="D813" s="81"/>
      <c r="E813" s="81"/>
      <c r="F813" s="81"/>
      <c r="G813" s="81"/>
      <c r="H813" s="79">
        <f>SUM(O771:O812)</f>
        <v>415.5</v>
      </c>
      <c r="I813" s="80"/>
      <c r="J813" s="79">
        <f>SUM(P771:P812)</f>
        <v>9335.4599999999991</v>
      </c>
      <c r="K813" s="80"/>
    </row>
    <row r="814" spans="1:28" hidden="1" x14ac:dyDescent="0.2">
      <c r="A814" t="s">
        <v>320</v>
      </c>
      <c r="H814">
        <f>SUM(AC771:AC813)</f>
        <v>0</v>
      </c>
      <c r="J814">
        <f>SUM(AD771:AD813)</f>
        <v>0</v>
      </c>
    </row>
    <row r="815" spans="1:28" hidden="1" x14ac:dyDescent="0.2">
      <c r="A815" t="s">
        <v>321</v>
      </c>
      <c r="H815">
        <f>SUM(AE771:AE814)</f>
        <v>0</v>
      </c>
      <c r="J815">
        <f>SUM(AF771:AF814)</f>
        <v>0</v>
      </c>
    </row>
    <row r="817" spans="1:28" ht="15" x14ac:dyDescent="0.25">
      <c r="A817" s="81" t="str">
        <f>CONCATENATE("Итого по разделу: ",IF(Source!G718&lt;&gt;"Новый раздел", Source!G718, ""))</f>
        <v>Итого по разделу: Секция в осях Д-Е (Подъезд №1)</v>
      </c>
      <c r="B817" s="81"/>
      <c r="C817" s="81"/>
      <c r="D817" s="81"/>
      <c r="E817" s="81"/>
      <c r="F817" s="81"/>
      <c r="G817" s="81"/>
      <c r="H817" s="79">
        <f>SUM(O769:O816)</f>
        <v>415.5</v>
      </c>
      <c r="I817" s="80"/>
      <c r="J817" s="79">
        <f>SUM(P769:P816)</f>
        <v>9335.4599999999991</v>
      </c>
      <c r="K817" s="80"/>
    </row>
    <row r="818" spans="1:28" hidden="1" x14ac:dyDescent="0.2">
      <c r="A818" t="s">
        <v>320</v>
      </c>
      <c r="H818">
        <f>SUM(AC769:AC817)</f>
        <v>0</v>
      </c>
      <c r="J818">
        <f>SUM(AD769:AD817)</f>
        <v>0</v>
      </c>
    </row>
    <row r="819" spans="1:28" hidden="1" x14ac:dyDescent="0.2">
      <c r="A819" t="s">
        <v>321</v>
      </c>
      <c r="H819">
        <f>SUM(AE769:AE818)</f>
        <v>0</v>
      </c>
      <c r="J819">
        <f>SUM(AF769:AF818)</f>
        <v>0</v>
      </c>
    </row>
    <row r="821" spans="1:28" ht="16.5" x14ac:dyDescent="0.25">
      <c r="A821" s="75" t="str">
        <f>CONCATENATE("Раздел: ",IF(Source!G748&lt;&gt;"Новый раздел", Source!G748, ""))</f>
        <v>Раздел: Монтажные (кровельные) работы</v>
      </c>
      <c r="B821" s="75"/>
      <c r="C821" s="75"/>
      <c r="D821" s="75"/>
      <c r="E821" s="75"/>
      <c r="F821" s="75"/>
      <c r="G821" s="75"/>
      <c r="H821" s="75"/>
      <c r="I821" s="75"/>
      <c r="J821" s="75"/>
      <c r="K821" s="75"/>
    </row>
    <row r="822" spans="1:28" ht="28.5" x14ac:dyDescent="0.2">
      <c r="A822" s="26">
        <v>1</v>
      </c>
      <c r="B822" s="26" t="str">
        <f>Source!F752</f>
        <v>6.58-31-3</v>
      </c>
      <c r="C822" s="26" t="s">
        <v>110</v>
      </c>
      <c r="D822" s="27" t="str">
        <f>Source!H752</f>
        <v>100 мест</v>
      </c>
      <c r="E822" s="17">
        <f>Source!I752</f>
        <v>0.03</v>
      </c>
      <c r="F822" s="33"/>
      <c r="G822" s="28"/>
      <c r="H822" s="17"/>
      <c r="I822" s="33"/>
      <c r="J822" s="17"/>
      <c r="K822" s="33"/>
      <c r="Q822">
        <f>ROUND((Source!DN752/100)*ROUND((ROUND((Source!AF752*Source!AV752*Source!I752),2)),2), 2)</f>
        <v>40.93</v>
      </c>
      <c r="R822">
        <f>Source!X752</f>
        <v>903.68</v>
      </c>
      <c r="S822">
        <f>ROUND((Source!DO752/100)*ROUND((ROUND((Source!AF752*Source!AV752*Source!I752),2)),2), 2)</f>
        <v>31.09</v>
      </c>
      <c r="T822">
        <f>Source!Y752</f>
        <v>425.87</v>
      </c>
      <c r="U822">
        <f>ROUND((175/100)*ROUND((ROUND((Source!AE752*Source!AV752*Source!I752),2)),2), 2)</f>
        <v>0.79</v>
      </c>
      <c r="V822">
        <f>ROUND((160/100)*ROUND(ROUND((ROUND((Source!AE752*Source!AV752*Source!I752),2)*Source!BS752),2), 2), 2)</f>
        <v>19.010000000000002</v>
      </c>
    </row>
    <row r="823" spans="1:28" x14ac:dyDescent="0.2">
      <c r="C823" s="30" t="str">
        <f>"Объем: "&amp;Source!I752&amp;"=3/"&amp;"100"</f>
        <v>Объем: 0,03=3/100</v>
      </c>
    </row>
    <row r="824" spans="1:28" ht="14.25" x14ac:dyDescent="0.2">
      <c r="A824" s="26"/>
      <c r="B824" s="26"/>
      <c r="C824" s="26" t="s">
        <v>313</v>
      </c>
      <c r="D824" s="27"/>
      <c r="E824" s="17"/>
      <c r="F824" s="33">
        <f>Source!AO752</f>
        <v>1311.93</v>
      </c>
      <c r="G824" s="28" t="str">
        <f>Source!DG752</f>
        <v/>
      </c>
      <c r="H824" s="17">
        <f>Source!AV752</f>
        <v>1</v>
      </c>
      <c r="I824" s="33">
        <f>ROUND((ROUND((Source!AF752*Source!AV752*Source!I752),2)),2)</f>
        <v>39.36</v>
      </c>
      <c r="J824" s="17">
        <f>IF(Source!BA752&lt;&gt; 0, Source!BA752, 1)</f>
        <v>26.39</v>
      </c>
      <c r="K824" s="33">
        <f>Source!S752</f>
        <v>1038.71</v>
      </c>
      <c r="W824">
        <f>I824</f>
        <v>39.36</v>
      </c>
    </row>
    <row r="825" spans="1:28" ht="14.25" x14ac:dyDescent="0.2">
      <c r="A825" s="26"/>
      <c r="B825" s="26"/>
      <c r="C825" s="26" t="s">
        <v>322</v>
      </c>
      <c r="D825" s="27"/>
      <c r="E825" s="17"/>
      <c r="F825" s="33">
        <f>Source!AM752</f>
        <v>41.45</v>
      </c>
      <c r="G825" s="28" t="str">
        <f>Source!DE752</f>
        <v/>
      </c>
      <c r="H825" s="17">
        <f>Source!AV752</f>
        <v>1</v>
      </c>
      <c r="I825" s="33">
        <f>(ROUND((ROUND(((Source!ET752)*Source!AV752*Source!I752),2)),2)+ROUND((ROUND(((Source!AE752-(Source!EU752))*Source!AV752*Source!I752),2)),2))</f>
        <v>1.24</v>
      </c>
      <c r="J825" s="17">
        <f>IF(Source!BB752&lt;&gt; 0, Source!BB752, 1)</f>
        <v>14.75</v>
      </c>
      <c r="K825" s="33">
        <f>Source!Q752</f>
        <v>18.29</v>
      </c>
    </row>
    <row r="826" spans="1:28" ht="14.25" x14ac:dyDescent="0.2">
      <c r="A826" s="26"/>
      <c r="B826" s="26"/>
      <c r="C826" s="26" t="s">
        <v>323</v>
      </c>
      <c r="D826" s="27"/>
      <c r="E826" s="17"/>
      <c r="F826" s="33">
        <f>Source!AN752</f>
        <v>15.08</v>
      </c>
      <c r="G826" s="28" t="str">
        <f>Source!DF752</f>
        <v/>
      </c>
      <c r="H826" s="17">
        <f>Source!AV752</f>
        <v>1</v>
      </c>
      <c r="I826" s="41">
        <f>ROUND((ROUND((Source!AE752*Source!AV752*Source!I752),2)),2)</f>
        <v>0.45</v>
      </c>
      <c r="J826" s="17">
        <f>IF(Source!BS752&lt;&gt; 0, Source!BS752, 1)</f>
        <v>26.39</v>
      </c>
      <c r="K826" s="41">
        <f>Source!R752</f>
        <v>11.88</v>
      </c>
      <c r="W826">
        <f>I826</f>
        <v>0.45</v>
      </c>
    </row>
    <row r="827" spans="1:28" ht="14.25" x14ac:dyDescent="0.2">
      <c r="A827" s="26"/>
      <c r="B827" s="26"/>
      <c r="C827" s="26" t="s">
        <v>324</v>
      </c>
      <c r="D827" s="27"/>
      <c r="E827" s="17"/>
      <c r="F827" s="33">
        <f>Source!AL752</f>
        <v>972.06</v>
      </c>
      <c r="G827" s="28" t="str">
        <f>Source!DD752</f>
        <v/>
      </c>
      <c r="H827" s="17">
        <f>Source!AW752</f>
        <v>1</v>
      </c>
      <c r="I827" s="33">
        <f>ROUND((ROUND((Source!AC752*Source!AW752*Source!I752),2)),2)</f>
        <v>29.16</v>
      </c>
      <c r="J827" s="17">
        <f>IF(Source!BC752&lt;&gt; 0, Source!BC752, 1)</f>
        <v>8.3000000000000007</v>
      </c>
      <c r="K827" s="33">
        <f>Source!P752</f>
        <v>242.03</v>
      </c>
    </row>
    <row r="828" spans="1:28" ht="28.5" x14ac:dyDescent="0.2">
      <c r="A828" s="26" t="s">
        <v>27</v>
      </c>
      <c r="B828" s="26" t="str">
        <f>Source!F753</f>
        <v>9999990001</v>
      </c>
      <c r="C828" s="26" t="s">
        <v>29</v>
      </c>
      <c r="D828" s="27" t="str">
        <f>Source!H753</f>
        <v>т</v>
      </c>
      <c r="E828" s="17">
        <f>Source!I753</f>
        <v>-3.8399999999999997E-2</v>
      </c>
      <c r="F828" s="33">
        <f>Source!AK753</f>
        <v>0</v>
      </c>
      <c r="G828" s="31" t="s">
        <v>3</v>
      </c>
      <c r="H828" s="17">
        <f>Source!AW753</f>
        <v>1</v>
      </c>
      <c r="I828" s="33">
        <f>ROUND((ROUND((Source!AC753*Source!AW753*Source!I753),2)),2)+(ROUND((ROUND(((Source!ET753)*Source!AV753*Source!I753),2)),2)+ROUND((ROUND(((Source!AE753-(Source!EU753))*Source!AV753*Source!I753),2)),2))+ROUND((ROUND((Source!AF753*Source!AV753*Source!I753),2)),2)</f>
        <v>0</v>
      </c>
      <c r="J828" s="17">
        <f>IF(Source!BC753&lt;&gt; 0, Source!BC753, 1)</f>
        <v>1</v>
      </c>
      <c r="K828" s="33">
        <f>Source!O753</f>
        <v>0</v>
      </c>
      <c r="Q828">
        <f>ROUND((Source!DN753/100)*ROUND((ROUND((Source!AF753*Source!AV753*Source!I753),2)),2), 2)</f>
        <v>0</v>
      </c>
      <c r="R828">
        <f>Source!X753</f>
        <v>0</v>
      </c>
      <c r="S828">
        <f>ROUND((Source!DO753/100)*ROUND((ROUND((Source!AF753*Source!AV753*Source!I753),2)),2), 2)</f>
        <v>0</v>
      </c>
      <c r="T828">
        <f>Source!Y753</f>
        <v>0</v>
      </c>
      <c r="U828">
        <f>ROUND((175/100)*ROUND((ROUND((Source!AE753*Source!AV753*Source!I753),2)),2), 2)</f>
        <v>0</v>
      </c>
      <c r="V828">
        <f>ROUND((160/100)*ROUND(ROUND((ROUND((Source!AE753*Source!AV753*Source!I753),2)*Source!BS753),2), 2), 2)</f>
        <v>0</v>
      </c>
      <c r="X828">
        <f>IF(Source!BI753&lt;=1,I828, 0)</f>
        <v>0</v>
      </c>
      <c r="Y828">
        <f>IF(Source!BI753=2,I828, 0)</f>
        <v>0</v>
      </c>
      <c r="Z828">
        <f>IF(Source!BI753=3,I828, 0)</f>
        <v>0</v>
      </c>
      <c r="AA828">
        <f>IF(Source!BI753=4,I828, 0)</f>
        <v>0</v>
      </c>
    </row>
    <row r="829" spans="1:28" ht="14.25" x14ac:dyDescent="0.2">
      <c r="A829" s="26"/>
      <c r="B829" s="26"/>
      <c r="C829" s="26" t="s">
        <v>314</v>
      </c>
      <c r="D829" s="27" t="s">
        <v>315</v>
      </c>
      <c r="E829" s="17">
        <f>Source!DN752</f>
        <v>104</v>
      </c>
      <c r="F829" s="33"/>
      <c r="G829" s="28"/>
      <c r="H829" s="17"/>
      <c r="I829" s="33">
        <f>SUM(Q822:Q828)</f>
        <v>40.93</v>
      </c>
      <c r="J829" s="17">
        <f>Source!BZ752</f>
        <v>87</v>
      </c>
      <c r="K829" s="33">
        <f>SUM(R822:R828)</f>
        <v>903.68</v>
      </c>
    </row>
    <row r="830" spans="1:28" ht="14.25" x14ac:dyDescent="0.2">
      <c r="A830" s="26"/>
      <c r="B830" s="26"/>
      <c r="C830" s="26" t="s">
        <v>316</v>
      </c>
      <c r="D830" s="27" t="s">
        <v>315</v>
      </c>
      <c r="E830" s="17">
        <f>Source!DO752</f>
        <v>79</v>
      </c>
      <c r="F830" s="33"/>
      <c r="G830" s="28"/>
      <c r="H830" s="17"/>
      <c r="I830" s="33">
        <f>SUM(S822:S829)</f>
        <v>31.09</v>
      </c>
      <c r="J830" s="17">
        <f>Source!CA752</f>
        <v>41</v>
      </c>
      <c r="K830" s="33">
        <f>SUM(T822:T829)</f>
        <v>425.87</v>
      </c>
    </row>
    <row r="831" spans="1:28" ht="14.25" x14ac:dyDescent="0.2">
      <c r="A831" s="26"/>
      <c r="B831" s="26"/>
      <c r="C831" s="26" t="s">
        <v>325</v>
      </c>
      <c r="D831" s="27" t="s">
        <v>315</v>
      </c>
      <c r="E831" s="17">
        <f>175</f>
        <v>175</v>
      </c>
      <c r="F831" s="33"/>
      <c r="G831" s="28"/>
      <c r="H831" s="17"/>
      <c r="I831" s="33">
        <f>SUM(U822:U830)</f>
        <v>0.79</v>
      </c>
      <c r="J831" s="17">
        <f>160</f>
        <v>160</v>
      </c>
      <c r="K831" s="33">
        <f>SUM(V822:V830)</f>
        <v>19.010000000000002</v>
      </c>
    </row>
    <row r="832" spans="1:28" ht="14.25" x14ac:dyDescent="0.2">
      <c r="A832" s="55"/>
      <c r="B832" s="55"/>
      <c r="C832" s="55" t="s">
        <v>317</v>
      </c>
      <c r="D832" s="56" t="s">
        <v>318</v>
      </c>
      <c r="E832" s="57">
        <f>Source!AQ752</f>
        <v>113</v>
      </c>
      <c r="F832" s="58"/>
      <c r="G832" s="59" t="str">
        <f>Source!DI752</f>
        <v/>
      </c>
      <c r="H832" s="57">
        <f>Source!AV752</f>
        <v>1</v>
      </c>
      <c r="I832" s="58">
        <f>Source!U752</f>
        <v>3.3899999999999997</v>
      </c>
      <c r="J832" s="57"/>
      <c r="K832" s="58"/>
      <c r="AB832" s="32">
        <f>I832</f>
        <v>3.3899999999999997</v>
      </c>
    </row>
    <row r="833" spans="1:28" ht="15" x14ac:dyDescent="0.25">
      <c r="A833" s="60"/>
      <c r="B833" s="60"/>
      <c r="C833" s="61" t="s">
        <v>319</v>
      </c>
      <c r="D833" s="60"/>
      <c r="E833" s="60"/>
      <c r="F833" s="60"/>
      <c r="G833" s="60"/>
      <c r="H833" s="111">
        <f>I824+I825+I827+I829+I830+I831+SUM(I828:I828)</f>
        <v>142.57</v>
      </c>
      <c r="I833" s="111"/>
      <c r="J833" s="111">
        <f>K824+K825+K827+K829+K830+K831+SUM(K828:K828)</f>
        <v>2647.59</v>
      </c>
      <c r="K833" s="111"/>
      <c r="O833" s="32">
        <f>I824+I825+I827+I829+I830+I831+SUM(I828:I828)</f>
        <v>142.57</v>
      </c>
      <c r="P833" s="32">
        <f>K824+K825+K827+K829+K830+K831+SUM(K828:K828)</f>
        <v>2647.59</v>
      </c>
      <c r="X833">
        <f>IF(Source!BI752&lt;=1,I824+I825+I827+I829+I830+I831-0, 0)</f>
        <v>142.57</v>
      </c>
      <c r="Y833">
        <f>IF(Source!BI752=2,I824+I825+I827+I829+I830+I831-0, 0)</f>
        <v>0</v>
      </c>
      <c r="Z833">
        <f>IF(Source!BI752=3,I824+I825+I827+I829+I830+I831-0, 0)</f>
        <v>0</v>
      </c>
      <c r="AA833">
        <f>IF(Source!BI752=4,I824+I825+I827+I829+I830+I831,0)</f>
        <v>0</v>
      </c>
    </row>
    <row r="835" spans="1:28" ht="28.5" x14ac:dyDescent="0.2">
      <c r="A835" s="26">
        <v>2</v>
      </c>
      <c r="B835" s="26" t="str">
        <f>Source!F754</f>
        <v>6.58-31-1</v>
      </c>
      <c r="C835" s="26" t="s">
        <v>116</v>
      </c>
      <c r="D835" s="27" t="str">
        <f>Source!H754</f>
        <v>100 мест</v>
      </c>
      <c r="E835" s="17">
        <f>Source!I754</f>
        <v>0.05</v>
      </c>
      <c r="F835" s="33"/>
      <c r="G835" s="28"/>
      <c r="H835" s="17"/>
      <c r="I835" s="33"/>
      <c r="J835" s="17"/>
      <c r="K835" s="33"/>
      <c r="Q835">
        <f>ROUND((Source!DN754/100)*ROUND((ROUND((Source!AF754*Source!AV754*Source!I754),2)),2), 2)</f>
        <v>23.85</v>
      </c>
      <c r="R835">
        <f>Source!X754</f>
        <v>526.45000000000005</v>
      </c>
      <c r="S835">
        <f>ROUND((Source!DO754/100)*ROUND((ROUND((Source!AF754*Source!AV754*Source!I754),2)),2), 2)</f>
        <v>18.11</v>
      </c>
      <c r="T835">
        <f>Source!Y754</f>
        <v>248.1</v>
      </c>
      <c r="U835">
        <f>ROUND((175/100)*ROUND((ROUND((Source!AE754*Source!AV754*Source!I754),2)),2), 2)</f>
        <v>0.32</v>
      </c>
      <c r="V835">
        <f>ROUND((160/100)*ROUND(ROUND((ROUND((Source!AE754*Source!AV754*Source!I754),2)*Source!BS754),2), 2), 2)</f>
        <v>7.6</v>
      </c>
    </row>
    <row r="836" spans="1:28" x14ac:dyDescent="0.2">
      <c r="C836" s="30" t="str">
        <f>"Объем: "&amp;Source!I754&amp;"=5/"&amp;"100"</f>
        <v>Объем: 0,05=5/100</v>
      </c>
    </row>
    <row r="837" spans="1:28" ht="14.25" x14ac:dyDescent="0.2">
      <c r="A837" s="26"/>
      <c r="B837" s="26"/>
      <c r="C837" s="26" t="s">
        <v>313</v>
      </c>
      <c r="D837" s="27"/>
      <c r="E837" s="17"/>
      <c r="F837" s="33">
        <f>Source!AO754</f>
        <v>458.59</v>
      </c>
      <c r="G837" s="28" t="str">
        <f>Source!DG754</f>
        <v/>
      </c>
      <c r="H837" s="17">
        <f>Source!AV754</f>
        <v>1</v>
      </c>
      <c r="I837" s="33">
        <f>ROUND((ROUND((Source!AF754*Source!AV754*Source!I754),2)),2)</f>
        <v>22.93</v>
      </c>
      <c r="J837" s="17">
        <f>IF(Source!BA754&lt;&gt; 0, Source!BA754, 1)</f>
        <v>26.39</v>
      </c>
      <c r="K837" s="33">
        <f>Source!S754</f>
        <v>605.12</v>
      </c>
      <c r="W837">
        <f>I837</f>
        <v>22.93</v>
      </c>
    </row>
    <row r="838" spans="1:28" ht="14.25" x14ac:dyDescent="0.2">
      <c r="A838" s="26"/>
      <c r="B838" s="26"/>
      <c r="C838" s="26" t="s">
        <v>322</v>
      </c>
      <c r="D838" s="27"/>
      <c r="E838" s="17"/>
      <c r="F838" s="33">
        <f>Source!AM754</f>
        <v>9.8699999999999992</v>
      </c>
      <c r="G838" s="28" t="str">
        <f>Source!DE754</f>
        <v/>
      </c>
      <c r="H838" s="17">
        <f>Source!AV754</f>
        <v>1</v>
      </c>
      <c r="I838" s="33">
        <f>(ROUND((ROUND(((Source!ET754)*Source!AV754*Source!I754),2)),2)+ROUND((ROUND(((Source!AE754-(Source!EU754))*Source!AV754*Source!I754),2)),2))</f>
        <v>0.49</v>
      </c>
      <c r="J838" s="17">
        <f>IF(Source!BB754&lt;&gt; 0, Source!BB754, 1)</f>
        <v>14.65</v>
      </c>
      <c r="K838" s="33">
        <f>Source!Q754</f>
        <v>7.18</v>
      </c>
    </row>
    <row r="839" spans="1:28" ht="14.25" x14ac:dyDescent="0.2">
      <c r="A839" s="26"/>
      <c r="B839" s="26"/>
      <c r="C839" s="26" t="s">
        <v>323</v>
      </c>
      <c r="D839" s="27"/>
      <c r="E839" s="17"/>
      <c r="F839" s="33">
        <f>Source!AN754</f>
        <v>3.55</v>
      </c>
      <c r="G839" s="28" t="str">
        <f>Source!DF754</f>
        <v/>
      </c>
      <c r="H839" s="17">
        <f>Source!AV754</f>
        <v>1</v>
      </c>
      <c r="I839" s="41">
        <f>ROUND((ROUND((Source!AE754*Source!AV754*Source!I754),2)),2)</f>
        <v>0.18</v>
      </c>
      <c r="J839" s="17">
        <f>IF(Source!BS754&lt;&gt; 0, Source!BS754, 1)</f>
        <v>26.39</v>
      </c>
      <c r="K839" s="41">
        <f>Source!R754</f>
        <v>4.75</v>
      </c>
      <c r="W839">
        <f>I839</f>
        <v>0.18</v>
      </c>
    </row>
    <row r="840" spans="1:28" ht="14.25" x14ac:dyDescent="0.2">
      <c r="A840" s="26"/>
      <c r="B840" s="26"/>
      <c r="C840" s="26" t="s">
        <v>324</v>
      </c>
      <c r="D840" s="27"/>
      <c r="E840" s="17"/>
      <c r="F840" s="33">
        <f>Source!AL754</f>
        <v>195.25</v>
      </c>
      <c r="G840" s="28" t="str">
        <f>Source!DD754</f>
        <v/>
      </c>
      <c r="H840" s="17">
        <f>Source!AW754</f>
        <v>1</v>
      </c>
      <c r="I840" s="33">
        <f>ROUND((ROUND((Source!AC754*Source!AW754*Source!I754),2)),2)</f>
        <v>9.76</v>
      </c>
      <c r="J840" s="17">
        <f>IF(Source!BC754&lt;&gt; 0, Source!BC754, 1)</f>
        <v>8.3000000000000007</v>
      </c>
      <c r="K840" s="33">
        <f>Source!P754</f>
        <v>81.010000000000005</v>
      </c>
    </row>
    <row r="841" spans="1:28" ht="28.5" x14ac:dyDescent="0.2">
      <c r="A841" s="26" t="s">
        <v>118</v>
      </c>
      <c r="B841" s="26" t="str">
        <f>Source!F755</f>
        <v>9999990001</v>
      </c>
      <c r="C841" s="26" t="s">
        <v>29</v>
      </c>
      <c r="D841" s="27" t="str">
        <f>Source!H755</f>
        <v>т</v>
      </c>
      <c r="E841" s="17">
        <f>Source!I755</f>
        <v>-1.4999999999999999E-2</v>
      </c>
      <c r="F841" s="33">
        <f>Source!AK755</f>
        <v>0</v>
      </c>
      <c r="G841" s="31" t="s">
        <v>3</v>
      </c>
      <c r="H841" s="17">
        <f>Source!AW755</f>
        <v>1</v>
      </c>
      <c r="I841" s="33">
        <f>ROUND((ROUND((Source!AC755*Source!AW755*Source!I755),2)),2)+(ROUND((ROUND(((Source!ET755)*Source!AV755*Source!I755),2)),2)+ROUND((ROUND(((Source!AE755-(Source!EU755))*Source!AV755*Source!I755),2)),2))+ROUND((ROUND((Source!AF755*Source!AV755*Source!I755),2)),2)</f>
        <v>0</v>
      </c>
      <c r="J841" s="17">
        <f>IF(Source!BC755&lt;&gt; 0, Source!BC755, 1)</f>
        <v>1</v>
      </c>
      <c r="K841" s="33">
        <f>Source!O755</f>
        <v>0</v>
      </c>
      <c r="Q841">
        <f>ROUND((Source!DN755/100)*ROUND((ROUND((Source!AF755*Source!AV755*Source!I755),2)),2), 2)</f>
        <v>0</v>
      </c>
      <c r="R841">
        <f>Source!X755</f>
        <v>0</v>
      </c>
      <c r="S841">
        <f>ROUND((Source!DO755/100)*ROUND((ROUND((Source!AF755*Source!AV755*Source!I755),2)),2), 2)</f>
        <v>0</v>
      </c>
      <c r="T841">
        <f>Source!Y755</f>
        <v>0</v>
      </c>
      <c r="U841">
        <f>ROUND((175/100)*ROUND((ROUND((Source!AE755*Source!AV755*Source!I755),2)),2), 2)</f>
        <v>0</v>
      </c>
      <c r="V841">
        <f>ROUND((160/100)*ROUND(ROUND((ROUND((Source!AE755*Source!AV755*Source!I755),2)*Source!BS755),2), 2), 2)</f>
        <v>0</v>
      </c>
      <c r="X841">
        <f>IF(Source!BI755&lt;=1,I841, 0)</f>
        <v>0</v>
      </c>
      <c r="Y841">
        <f>IF(Source!BI755=2,I841, 0)</f>
        <v>0</v>
      </c>
      <c r="Z841">
        <f>IF(Source!BI755=3,I841, 0)</f>
        <v>0</v>
      </c>
      <c r="AA841">
        <f>IF(Source!BI755=4,I841, 0)</f>
        <v>0</v>
      </c>
    </row>
    <row r="842" spans="1:28" ht="14.25" x14ac:dyDescent="0.2">
      <c r="A842" s="26"/>
      <c r="B842" s="26"/>
      <c r="C842" s="26" t="s">
        <v>314</v>
      </c>
      <c r="D842" s="27" t="s">
        <v>315</v>
      </c>
      <c r="E842" s="17">
        <f>Source!DN754</f>
        <v>104</v>
      </c>
      <c r="F842" s="33"/>
      <c r="G842" s="28"/>
      <c r="H842" s="17"/>
      <c r="I842" s="33">
        <f>SUM(Q835:Q841)</f>
        <v>23.85</v>
      </c>
      <c r="J842" s="17">
        <f>Source!BZ754</f>
        <v>87</v>
      </c>
      <c r="K842" s="33">
        <f>SUM(R835:R841)</f>
        <v>526.45000000000005</v>
      </c>
    </row>
    <row r="843" spans="1:28" ht="14.25" x14ac:dyDescent="0.2">
      <c r="A843" s="26"/>
      <c r="B843" s="26"/>
      <c r="C843" s="26" t="s">
        <v>316</v>
      </c>
      <c r="D843" s="27" t="s">
        <v>315</v>
      </c>
      <c r="E843" s="17">
        <f>Source!DO754</f>
        <v>79</v>
      </c>
      <c r="F843" s="33"/>
      <c r="G843" s="28"/>
      <c r="H843" s="17"/>
      <c r="I843" s="33">
        <f>SUM(S835:S842)</f>
        <v>18.11</v>
      </c>
      <c r="J843" s="17">
        <f>Source!CA754</f>
        <v>41</v>
      </c>
      <c r="K843" s="33">
        <f>SUM(T835:T842)</f>
        <v>248.1</v>
      </c>
    </row>
    <row r="844" spans="1:28" ht="14.25" x14ac:dyDescent="0.2">
      <c r="A844" s="26"/>
      <c r="B844" s="26"/>
      <c r="C844" s="26" t="s">
        <v>325</v>
      </c>
      <c r="D844" s="27" t="s">
        <v>315</v>
      </c>
      <c r="E844" s="17">
        <f>175</f>
        <v>175</v>
      </c>
      <c r="F844" s="33"/>
      <c r="G844" s="28"/>
      <c r="H844" s="17"/>
      <c r="I844" s="33">
        <f>SUM(U835:U843)</f>
        <v>0.32</v>
      </c>
      <c r="J844" s="17">
        <f>160</f>
        <v>160</v>
      </c>
      <c r="K844" s="33">
        <f>SUM(V835:V843)</f>
        <v>7.6</v>
      </c>
    </row>
    <row r="845" spans="1:28" ht="14.25" x14ac:dyDescent="0.2">
      <c r="A845" s="55"/>
      <c r="B845" s="55"/>
      <c r="C845" s="55" t="s">
        <v>317</v>
      </c>
      <c r="D845" s="56" t="s">
        <v>318</v>
      </c>
      <c r="E845" s="57">
        <f>Source!AQ754</f>
        <v>39.5</v>
      </c>
      <c r="F845" s="58"/>
      <c r="G845" s="59" t="str">
        <f>Source!DI754</f>
        <v/>
      </c>
      <c r="H845" s="57">
        <f>Source!AV754</f>
        <v>1</v>
      </c>
      <c r="I845" s="58">
        <f>Source!U754</f>
        <v>1.9750000000000001</v>
      </c>
      <c r="J845" s="57"/>
      <c r="K845" s="58"/>
      <c r="AB845" s="32">
        <f>I845</f>
        <v>1.9750000000000001</v>
      </c>
    </row>
    <row r="846" spans="1:28" ht="15" x14ac:dyDescent="0.25">
      <c r="A846" s="60"/>
      <c r="B846" s="60"/>
      <c r="C846" s="61" t="s">
        <v>319</v>
      </c>
      <c r="D846" s="60"/>
      <c r="E846" s="60"/>
      <c r="F846" s="60"/>
      <c r="G846" s="60"/>
      <c r="H846" s="111">
        <f>I837+I838+I840+I842+I843+I844+SUM(I841:I841)</f>
        <v>75.459999999999994</v>
      </c>
      <c r="I846" s="111"/>
      <c r="J846" s="111">
        <f>K837+K838+K840+K842+K843+K844+SUM(K841:K841)</f>
        <v>1475.4599999999998</v>
      </c>
      <c r="K846" s="111"/>
      <c r="O846" s="32">
        <f>I837+I838+I840+I842+I843+I844+SUM(I841:I841)</f>
        <v>75.459999999999994</v>
      </c>
      <c r="P846" s="32">
        <f>K837+K838+K840+K842+K843+K844+SUM(K841:K841)</f>
        <v>1475.4599999999998</v>
      </c>
      <c r="X846">
        <f>IF(Source!BI754&lt;=1,I837+I838+I840+I842+I843+I844-0, 0)</f>
        <v>75.459999999999994</v>
      </c>
      <c r="Y846">
        <f>IF(Source!BI754=2,I837+I838+I840+I842+I843+I844-0, 0)</f>
        <v>0</v>
      </c>
      <c r="Z846">
        <f>IF(Source!BI754=3,I837+I838+I840+I842+I843+I844-0, 0)</f>
        <v>0</v>
      </c>
      <c r="AA846">
        <f>IF(Source!BI754=4,I837+I838+I840+I842+I843+I844,0)</f>
        <v>0</v>
      </c>
    </row>
    <row r="848" spans="1:28" ht="28.5" x14ac:dyDescent="0.2">
      <c r="A848" s="26">
        <v>3</v>
      </c>
      <c r="B848" s="26" t="str">
        <f>Source!F756</f>
        <v>6.54-9-2</v>
      </c>
      <c r="C848" s="26" t="s">
        <v>120</v>
      </c>
      <c r="D848" s="27" t="str">
        <f>Source!H756</f>
        <v>1 м3</v>
      </c>
      <c r="E848" s="17">
        <f>Source!I756</f>
        <v>1.35</v>
      </c>
      <c r="F848" s="33"/>
      <c r="G848" s="28"/>
      <c r="H848" s="17"/>
      <c r="I848" s="33"/>
      <c r="J848" s="17"/>
      <c r="K848" s="33"/>
      <c r="Q848">
        <f>ROUND((Source!DN756/100)*ROUND((ROUND((Source!AF756*Source!AV756*Source!I756),2)),2), 2)</f>
        <v>310.35000000000002</v>
      </c>
      <c r="R848">
        <f>Source!X756</f>
        <v>6744.86</v>
      </c>
      <c r="S848">
        <f>ROUND((Source!DO756/100)*ROUND((ROUND((Source!AF756*Source!AV756*Source!I756),2)),2), 2)</f>
        <v>255.58</v>
      </c>
      <c r="T848">
        <f>Source!Y756</f>
        <v>3950.56</v>
      </c>
      <c r="U848">
        <f>ROUND((175/100)*ROUND((ROUND((Source!AE756*Source!AV756*Source!I756),2)),2), 2)</f>
        <v>11.01</v>
      </c>
      <c r="V848">
        <f>ROUND((160/100)*ROUND(ROUND((ROUND((Source!AE756*Source!AV756*Source!I756),2)*Source!BS756),2), 2), 2)</f>
        <v>265.58</v>
      </c>
    </row>
    <row r="849" spans="1:28" ht="14.25" x14ac:dyDescent="0.2">
      <c r="A849" s="26"/>
      <c r="B849" s="26"/>
      <c r="C849" s="26" t="s">
        <v>313</v>
      </c>
      <c r="D849" s="27"/>
      <c r="E849" s="17"/>
      <c r="F849" s="33">
        <f>Source!AO756</f>
        <v>270.45999999999998</v>
      </c>
      <c r="G849" s="28" t="str">
        <f>Source!DG756</f>
        <v/>
      </c>
      <c r="H849" s="17">
        <f>Source!AV756</f>
        <v>1</v>
      </c>
      <c r="I849" s="33">
        <f>ROUND((ROUND((Source!AF756*Source!AV756*Source!I756),2)),2)</f>
        <v>365.12</v>
      </c>
      <c r="J849" s="17">
        <f>IF(Source!BA756&lt;&gt; 0, Source!BA756, 1)</f>
        <v>26.39</v>
      </c>
      <c r="K849" s="33">
        <f>Source!S756</f>
        <v>9635.52</v>
      </c>
      <c r="W849">
        <f>I849</f>
        <v>365.12</v>
      </c>
    </row>
    <row r="850" spans="1:28" ht="14.25" x14ac:dyDescent="0.2">
      <c r="A850" s="26"/>
      <c r="B850" s="26"/>
      <c r="C850" s="26" t="s">
        <v>322</v>
      </c>
      <c r="D850" s="27"/>
      <c r="E850" s="17"/>
      <c r="F850" s="33">
        <f>Source!AM756</f>
        <v>18.57</v>
      </c>
      <c r="G850" s="28" t="str">
        <f>Source!DE756</f>
        <v/>
      </c>
      <c r="H850" s="17">
        <f>Source!AV756</f>
        <v>1</v>
      </c>
      <c r="I850" s="33">
        <f>(ROUND((ROUND(((Source!ET756)*Source!AV756*Source!I756),2)),2)+ROUND((ROUND(((Source!AE756-(Source!EU756))*Source!AV756*Source!I756),2)),2))</f>
        <v>25.07</v>
      </c>
      <c r="J850" s="17">
        <f>IF(Source!BB756&lt;&gt; 0, Source!BB756, 1)</f>
        <v>11.89</v>
      </c>
      <c r="K850" s="33">
        <f>Source!Q756</f>
        <v>298.08</v>
      </c>
    </row>
    <row r="851" spans="1:28" ht="14.25" x14ac:dyDescent="0.2">
      <c r="A851" s="26"/>
      <c r="B851" s="26"/>
      <c r="C851" s="26" t="s">
        <v>323</v>
      </c>
      <c r="D851" s="27"/>
      <c r="E851" s="17"/>
      <c r="F851" s="33">
        <f>Source!AN756</f>
        <v>4.66</v>
      </c>
      <c r="G851" s="28" t="str">
        <f>Source!DF756</f>
        <v/>
      </c>
      <c r="H851" s="17">
        <f>Source!AV756</f>
        <v>1</v>
      </c>
      <c r="I851" s="41">
        <f>ROUND((ROUND((Source!AE756*Source!AV756*Source!I756),2)),2)</f>
        <v>6.29</v>
      </c>
      <c r="J851" s="17">
        <f>IF(Source!BS756&lt;&gt; 0, Source!BS756, 1)</f>
        <v>26.39</v>
      </c>
      <c r="K851" s="41">
        <f>Source!R756</f>
        <v>165.99</v>
      </c>
      <c r="W851">
        <f>I851</f>
        <v>6.29</v>
      </c>
    </row>
    <row r="852" spans="1:28" ht="14.25" x14ac:dyDescent="0.2">
      <c r="A852" s="26"/>
      <c r="B852" s="26"/>
      <c r="C852" s="26" t="s">
        <v>324</v>
      </c>
      <c r="D852" s="27"/>
      <c r="E852" s="17"/>
      <c r="F852" s="33">
        <f>Source!AL756</f>
        <v>558.79</v>
      </c>
      <c r="G852" s="28" t="str">
        <f>Source!DD756</f>
        <v/>
      </c>
      <c r="H852" s="17">
        <f>Source!AW756</f>
        <v>1</v>
      </c>
      <c r="I852" s="33">
        <f>ROUND((ROUND((Source!AC756*Source!AW756*Source!I756),2)),2)</f>
        <v>754.37</v>
      </c>
      <c r="J852" s="17">
        <f>IF(Source!BC756&lt;&gt; 0, Source!BC756, 1)</f>
        <v>9.44</v>
      </c>
      <c r="K852" s="33">
        <f>Source!P756</f>
        <v>7121.25</v>
      </c>
    </row>
    <row r="853" spans="1:28" ht="14.25" x14ac:dyDescent="0.2">
      <c r="A853" s="26" t="s">
        <v>44</v>
      </c>
      <c r="B853" s="26" t="str">
        <f>Source!F757</f>
        <v>1.3-2-6</v>
      </c>
      <c r="C853" s="26" t="s">
        <v>127</v>
      </c>
      <c r="D853" s="27" t="str">
        <f>Source!H757</f>
        <v>м3</v>
      </c>
      <c r="E853" s="17">
        <f>Source!I757</f>
        <v>1.3770000000000002</v>
      </c>
      <c r="F853" s="33">
        <f>Source!AK757</f>
        <v>478.96</v>
      </c>
      <c r="G853" s="31" t="s">
        <v>3</v>
      </c>
      <c r="H853" s="17">
        <f>Source!AW757</f>
        <v>1</v>
      </c>
      <c r="I853" s="33">
        <f>ROUND((ROUND((Source!AC757*Source!AW757*Source!I757),2)),2)+(ROUND((ROUND(((Source!ET757)*Source!AV757*Source!I757),2)),2)+ROUND((ROUND(((Source!AE757-(Source!EU757))*Source!AV757*Source!I757),2)),2))+ROUND((ROUND((Source!AF757*Source!AV757*Source!I757),2)),2)</f>
        <v>659.53</v>
      </c>
      <c r="J853" s="17">
        <f>IF(Source!BC757&lt;&gt; 0, Source!BC757, 1)</f>
        <v>7.8</v>
      </c>
      <c r="K853" s="33">
        <f>Source!O757</f>
        <v>5144.33</v>
      </c>
      <c r="Q853">
        <f>ROUND((Source!DN757/100)*ROUND((ROUND((Source!AF757*Source!AV757*Source!I757),2)),2), 2)</f>
        <v>0</v>
      </c>
      <c r="R853">
        <f>Source!X757</f>
        <v>0</v>
      </c>
      <c r="S853">
        <f>ROUND((Source!DO757/100)*ROUND((ROUND((Source!AF757*Source!AV757*Source!I757),2)),2), 2)</f>
        <v>0</v>
      </c>
      <c r="T853">
        <f>Source!Y757</f>
        <v>0</v>
      </c>
      <c r="U853">
        <f>ROUND((175/100)*ROUND((ROUND((Source!AE757*Source!AV757*Source!I757),2)),2), 2)</f>
        <v>0</v>
      </c>
      <c r="V853">
        <f>ROUND((160/100)*ROUND(ROUND((ROUND((Source!AE757*Source!AV757*Source!I757),2)*Source!BS757),2), 2), 2)</f>
        <v>0</v>
      </c>
      <c r="X853">
        <f>IF(Source!BI757&lt;=1,I853, 0)</f>
        <v>659.53</v>
      </c>
      <c r="Y853">
        <f>IF(Source!BI757=2,I853, 0)</f>
        <v>0</v>
      </c>
      <c r="Z853">
        <f>IF(Source!BI757=3,I853, 0)</f>
        <v>0</v>
      </c>
      <c r="AA853">
        <f>IF(Source!BI757=4,I853, 0)</f>
        <v>0</v>
      </c>
    </row>
    <row r="854" spans="1:28" ht="14.25" x14ac:dyDescent="0.2">
      <c r="A854" s="26"/>
      <c r="B854" s="26"/>
      <c r="C854" s="26" t="s">
        <v>314</v>
      </c>
      <c r="D854" s="27" t="s">
        <v>315</v>
      </c>
      <c r="E854" s="17">
        <f>Source!DN756</f>
        <v>85</v>
      </c>
      <c r="F854" s="33"/>
      <c r="G854" s="28"/>
      <c r="H854" s="17"/>
      <c r="I854" s="33">
        <f>SUM(Q848:Q853)</f>
        <v>310.35000000000002</v>
      </c>
      <c r="J854" s="17">
        <f>Source!BZ756</f>
        <v>70</v>
      </c>
      <c r="K854" s="33">
        <f>SUM(R848:R853)</f>
        <v>6744.86</v>
      </c>
    </row>
    <row r="855" spans="1:28" ht="14.25" x14ac:dyDescent="0.2">
      <c r="A855" s="26"/>
      <c r="B855" s="26"/>
      <c r="C855" s="26" t="s">
        <v>316</v>
      </c>
      <c r="D855" s="27" t="s">
        <v>315</v>
      </c>
      <c r="E855" s="17">
        <f>Source!DO756</f>
        <v>70</v>
      </c>
      <c r="F855" s="33"/>
      <c r="G855" s="28"/>
      <c r="H855" s="17"/>
      <c r="I855" s="33">
        <f>SUM(S848:S854)</f>
        <v>255.58</v>
      </c>
      <c r="J855" s="17">
        <f>Source!CA756</f>
        <v>41</v>
      </c>
      <c r="K855" s="33">
        <f>SUM(T848:T854)</f>
        <v>3950.56</v>
      </c>
    </row>
    <row r="856" spans="1:28" ht="14.25" x14ac:dyDescent="0.2">
      <c r="A856" s="26"/>
      <c r="B856" s="26"/>
      <c r="C856" s="26" t="s">
        <v>325</v>
      </c>
      <c r="D856" s="27" t="s">
        <v>315</v>
      </c>
      <c r="E856" s="17">
        <f>175</f>
        <v>175</v>
      </c>
      <c r="F856" s="33"/>
      <c r="G856" s="28"/>
      <c r="H856" s="17"/>
      <c r="I856" s="33">
        <f>SUM(U848:U855)</f>
        <v>11.01</v>
      </c>
      <c r="J856" s="17">
        <f>160</f>
        <v>160</v>
      </c>
      <c r="K856" s="33">
        <f>SUM(V848:V855)</f>
        <v>265.58</v>
      </c>
    </row>
    <row r="857" spans="1:28" ht="14.25" x14ac:dyDescent="0.2">
      <c r="A857" s="55"/>
      <c r="B857" s="55"/>
      <c r="C857" s="55" t="s">
        <v>317</v>
      </c>
      <c r="D857" s="56" t="s">
        <v>318</v>
      </c>
      <c r="E857" s="57">
        <f>Source!AQ756</f>
        <v>24.61</v>
      </c>
      <c r="F857" s="58"/>
      <c r="G857" s="59" t="str">
        <f>Source!DI756</f>
        <v/>
      </c>
      <c r="H857" s="57">
        <f>Source!AV756</f>
        <v>1</v>
      </c>
      <c r="I857" s="58">
        <f>Source!U756</f>
        <v>33.223500000000001</v>
      </c>
      <c r="J857" s="57"/>
      <c r="K857" s="58"/>
      <c r="AB857" s="32">
        <f>I857</f>
        <v>33.223500000000001</v>
      </c>
    </row>
    <row r="858" spans="1:28" ht="15" x14ac:dyDescent="0.25">
      <c r="A858" s="60"/>
      <c r="B858" s="60"/>
      <c r="C858" s="61" t="s">
        <v>319</v>
      </c>
      <c r="D858" s="60"/>
      <c r="E858" s="60"/>
      <c r="F858" s="60"/>
      <c r="G858" s="60"/>
      <c r="H858" s="111">
        <f>I849+I850+I852+I854+I855+I856+SUM(I853:I853)</f>
        <v>2381.0299999999997</v>
      </c>
      <c r="I858" s="111"/>
      <c r="J858" s="111">
        <f>K849+K850+K852+K854+K855+K856+SUM(K853:K853)</f>
        <v>33160.18</v>
      </c>
      <c r="K858" s="111"/>
      <c r="O858" s="32">
        <f>I849+I850+I852+I854+I855+I856+SUM(I853:I853)</f>
        <v>2381.0299999999997</v>
      </c>
      <c r="P858" s="32">
        <f>K849+K850+K852+K854+K855+K856+SUM(K853:K853)</f>
        <v>33160.18</v>
      </c>
      <c r="X858">
        <f>IF(Source!BI756&lt;=1,I849+I850+I852+I854+I855+I856-0, 0)</f>
        <v>1721.4999999999998</v>
      </c>
      <c r="Y858">
        <f>IF(Source!BI756=2,I849+I850+I852+I854+I855+I856-0, 0)</f>
        <v>0</v>
      </c>
      <c r="Z858">
        <f>IF(Source!BI756=3,I849+I850+I852+I854+I855+I856-0, 0)</f>
        <v>0</v>
      </c>
      <c r="AA858">
        <f>IF(Source!BI756=4,I849+I850+I852+I854+I855+I856,0)</f>
        <v>0</v>
      </c>
    </row>
    <row r="860" spans="1:28" ht="28.5" x14ac:dyDescent="0.2">
      <c r="A860" s="26">
        <v>4</v>
      </c>
      <c r="B860" s="26" t="str">
        <f>Source!F758</f>
        <v>6.58-2-1</v>
      </c>
      <c r="C860" s="26" t="s">
        <v>40</v>
      </c>
      <c r="D860" s="27" t="str">
        <f>Source!H758</f>
        <v>100 м2</v>
      </c>
      <c r="E860" s="17">
        <f>Source!I758</f>
        <v>4.2515000000000001</v>
      </c>
      <c r="F860" s="33"/>
      <c r="G860" s="28"/>
      <c r="H860" s="17"/>
      <c r="I860" s="33"/>
      <c r="J860" s="17"/>
      <c r="K860" s="33"/>
      <c r="Q860">
        <f>ROUND((Source!DN758/100)*ROUND((ROUND((Source!AF758*Source!AV758*Source!I758),2)),2), 2)</f>
        <v>650.78</v>
      </c>
      <c r="R860">
        <f>Source!X758</f>
        <v>15027.42</v>
      </c>
      <c r="S860">
        <f>ROUND((Source!DO758/100)*ROUND((ROUND((Source!AF758*Source!AV758*Source!I758),2)),2), 2)</f>
        <v>447.41</v>
      </c>
      <c r="T860">
        <f>Source!Y758</f>
        <v>8801.77</v>
      </c>
      <c r="U860">
        <f>ROUND((175/100)*ROUND((ROUND((Source!AE758*Source!AV758*Source!I758),2)),2), 2)</f>
        <v>0</v>
      </c>
      <c r="V860">
        <f>ROUND((160/100)*ROUND(ROUND((ROUND((Source!AE758*Source!AV758*Source!I758),2)*Source!BS758),2), 2), 2)</f>
        <v>0</v>
      </c>
    </row>
    <row r="861" spans="1:28" x14ac:dyDescent="0.2">
      <c r="C861" s="30" t="str">
        <f>"Объем: "&amp;Source!I758&amp;"=425,15/"&amp;"100"</f>
        <v>Объем: 4,2515=425,15/100</v>
      </c>
    </row>
    <row r="862" spans="1:28" ht="14.25" x14ac:dyDescent="0.2">
      <c r="A862" s="26"/>
      <c r="B862" s="26"/>
      <c r="C862" s="26" t="s">
        <v>313</v>
      </c>
      <c r="D862" s="27"/>
      <c r="E862" s="17"/>
      <c r="F862" s="33">
        <f>Source!AO758</f>
        <v>191.34</v>
      </c>
      <c r="G862" s="28" t="str">
        <f>Source!DG758</f>
        <v/>
      </c>
      <c r="H862" s="17">
        <f>Source!AV758</f>
        <v>1</v>
      </c>
      <c r="I862" s="33">
        <f>ROUND((ROUND((Source!AF758*Source!AV758*Source!I758),2)),2)</f>
        <v>813.48</v>
      </c>
      <c r="J862" s="17">
        <f>IF(Source!BA758&lt;&gt; 0, Source!BA758, 1)</f>
        <v>26.39</v>
      </c>
      <c r="K862" s="33">
        <f>Source!S758</f>
        <v>21467.74</v>
      </c>
      <c r="W862">
        <f>I862</f>
        <v>813.48</v>
      </c>
    </row>
    <row r="863" spans="1:28" ht="28.5" x14ac:dyDescent="0.2">
      <c r="A863" s="26" t="s">
        <v>130</v>
      </c>
      <c r="B863" s="26" t="str">
        <f>Source!F759</f>
        <v>9999990001</v>
      </c>
      <c r="C863" s="26" t="s">
        <v>29</v>
      </c>
      <c r="D863" s="27" t="str">
        <f>Source!H759</f>
        <v>т</v>
      </c>
      <c r="E863" s="17">
        <f>Source!I759</f>
        <v>-4.3365299999999998</v>
      </c>
      <c r="F863" s="33">
        <f>Source!AK759</f>
        <v>0</v>
      </c>
      <c r="G863" s="31" t="s">
        <v>3</v>
      </c>
      <c r="H863" s="17">
        <f>Source!AW759</f>
        <v>1</v>
      </c>
      <c r="I863" s="33">
        <f>ROUND((ROUND((Source!AC759*Source!AW759*Source!I759),2)),2)+(ROUND((ROUND(((Source!ET759)*Source!AV759*Source!I759),2)),2)+ROUND((ROUND(((Source!AE759-(Source!EU759))*Source!AV759*Source!I759),2)),2))+ROUND((ROUND((Source!AF759*Source!AV759*Source!I759),2)),2)</f>
        <v>0</v>
      </c>
      <c r="J863" s="17">
        <f>IF(Source!BC759&lt;&gt; 0, Source!BC759, 1)</f>
        <v>1</v>
      </c>
      <c r="K863" s="33">
        <f>Source!O759</f>
        <v>0</v>
      </c>
      <c r="Q863">
        <f>ROUND((Source!DN759/100)*ROUND((ROUND((Source!AF759*Source!AV759*Source!I759),2)),2), 2)</f>
        <v>0</v>
      </c>
      <c r="R863">
        <f>Source!X759</f>
        <v>0</v>
      </c>
      <c r="S863">
        <f>ROUND((Source!DO759/100)*ROUND((ROUND((Source!AF759*Source!AV759*Source!I759),2)),2), 2)</f>
        <v>0</v>
      </c>
      <c r="T863">
        <f>Source!Y759</f>
        <v>0</v>
      </c>
      <c r="U863">
        <f>ROUND((175/100)*ROUND((ROUND((Source!AE759*Source!AV759*Source!I759),2)),2), 2)</f>
        <v>0</v>
      </c>
      <c r="V863">
        <f>ROUND((160/100)*ROUND(ROUND((ROUND((Source!AE759*Source!AV759*Source!I759),2)*Source!BS759),2), 2), 2)</f>
        <v>0</v>
      </c>
      <c r="X863">
        <f>IF(Source!BI759&lt;=1,I863, 0)</f>
        <v>0</v>
      </c>
      <c r="Y863">
        <f>IF(Source!BI759=2,I863, 0)</f>
        <v>0</v>
      </c>
      <c r="Z863">
        <f>IF(Source!BI759=3,I863, 0)</f>
        <v>0</v>
      </c>
      <c r="AA863">
        <f>IF(Source!BI759=4,I863, 0)</f>
        <v>0</v>
      </c>
    </row>
    <row r="864" spans="1:28" ht="14.25" x14ac:dyDescent="0.2">
      <c r="A864" s="26"/>
      <c r="B864" s="26"/>
      <c r="C864" s="26" t="s">
        <v>314</v>
      </c>
      <c r="D864" s="27" t="s">
        <v>315</v>
      </c>
      <c r="E864" s="17">
        <f>Source!DN758</f>
        <v>80</v>
      </c>
      <c r="F864" s="33"/>
      <c r="G864" s="28"/>
      <c r="H864" s="17"/>
      <c r="I864" s="33">
        <f>SUM(Q860:Q863)</f>
        <v>650.78</v>
      </c>
      <c r="J864" s="17">
        <f>Source!BZ758</f>
        <v>70</v>
      </c>
      <c r="K864" s="33">
        <f>SUM(R860:R863)</f>
        <v>15027.42</v>
      </c>
    </row>
    <row r="865" spans="1:28" ht="14.25" x14ac:dyDescent="0.2">
      <c r="A865" s="26"/>
      <c r="B865" s="26"/>
      <c r="C865" s="26" t="s">
        <v>316</v>
      </c>
      <c r="D865" s="27" t="s">
        <v>315</v>
      </c>
      <c r="E865" s="17">
        <f>Source!DO758</f>
        <v>55</v>
      </c>
      <c r="F865" s="33"/>
      <c r="G865" s="28"/>
      <c r="H865" s="17"/>
      <c r="I865" s="33">
        <f>SUM(S860:S864)</f>
        <v>447.41</v>
      </c>
      <c r="J865" s="17">
        <f>Source!CA758</f>
        <v>41</v>
      </c>
      <c r="K865" s="33">
        <f>SUM(T860:T864)</f>
        <v>8801.77</v>
      </c>
    </row>
    <row r="866" spans="1:28" ht="14.25" x14ac:dyDescent="0.2">
      <c r="A866" s="55"/>
      <c r="B866" s="55"/>
      <c r="C866" s="55" t="s">
        <v>317</v>
      </c>
      <c r="D866" s="56" t="s">
        <v>318</v>
      </c>
      <c r="E866" s="57">
        <f>Source!AQ758</f>
        <v>17.41</v>
      </c>
      <c r="F866" s="58"/>
      <c r="G866" s="59" t="str">
        <f>Source!DI758</f>
        <v/>
      </c>
      <c r="H866" s="57">
        <f>Source!AV758</f>
        <v>1</v>
      </c>
      <c r="I866" s="58">
        <f>Source!U758</f>
        <v>74.018614999999997</v>
      </c>
      <c r="J866" s="57"/>
      <c r="K866" s="58"/>
      <c r="AB866" s="32">
        <f>I866</f>
        <v>74.018614999999997</v>
      </c>
    </row>
    <row r="867" spans="1:28" ht="15" x14ac:dyDescent="0.25">
      <c r="A867" s="60"/>
      <c r="B867" s="60"/>
      <c r="C867" s="61" t="s">
        <v>319</v>
      </c>
      <c r="D867" s="60"/>
      <c r="E867" s="60"/>
      <c r="F867" s="60"/>
      <c r="G867" s="60"/>
      <c r="H867" s="111">
        <f>I862+I864+I865+SUM(I863:I863)</f>
        <v>1911.67</v>
      </c>
      <c r="I867" s="111"/>
      <c r="J867" s="111">
        <f>K862+K864+K865+SUM(K863:K863)</f>
        <v>45296.930000000008</v>
      </c>
      <c r="K867" s="111"/>
      <c r="O867" s="32">
        <f>I862+I864+I865+SUM(I863:I863)</f>
        <v>1911.67</v>
      </c>
      <c r="P867" s="32">
        <f>K862+K864+K865+SUM(K863:K863)</f>
        <v>45296.930000000008</v>
      </c>
      <c r="X867">
        <f>IF(Source!BI758&lt;=1,I862+I864+I865-0, 0)</f>
        <v>1911.67</v>
      </c>
      <c r="Y867">
        <f>IF(Source!BI758=2,I862+I864+I865-0, 0)</f>
        <v>0</v>
      </c>
      <c r="Z867">
        <f>IF(Source!BI758=3,I862+I864+I865-0, 0)</f>
        <v>0</v>
      </c>
      <c r="AA867">
        <f>IF(Source!BI758=4,I862+I864+I865,0)</f>
        <v>0</v>
      </c>
    </row>
    <row r="869" spans="1:28" ht="57" x14ac:dyDescent="0.2">
      <c r="A869" s="26">
        <v>5</v>
      </c>
      <c r="B869" s="26" t="str">
        <f>Source!F760</f>
        <v>3.12-3-4</v>
      </c>
      <c r="C869" s="26" t="s">
        <v>132</v>
      </c>
      <c r="D869" s="27" t="str">
        <f>Source!H760</f>
        <v>100 м2</v>
      </c>
      <c r="E869" s="17">
        <f>Source!I760</f>
        <v>4.2515000000000001</v>
      </c>
      <c r="F869" s="33"/>
      <c r="G869" s="28"/>
      <c r="H869" s="17"/>
      <c r="I869" s="33"/>
      <c r="J869" s="17"/>
      <c r="K869" s="33"/>
      <c r="Q869">
        <f>ROUND((Source!DN760/100)*ROUND((ROUND((Source!AF760*Source!AV760*Source!I760),2)),2), 2)</f>
        <v>3503.43</v>
      </c>
      <c r="R869">
        <f>Source!X760</f>
        <v>77342.539999999994</v>
      </c>
      <c r="S869">
        <f>ROUND((Source!DO760/100)*ROUND((ROUND((Source!AF760*Source!AV760*Source!I760),2)),2), 2)</f>
        <v>2661.26</v>
      </c>
      <c r="T869">
        <f>Source!Y760</f>
        <v>36448.78</v>
      </c>
      <c r="U869">
        <f>ROUND((175/100)*ROUND((ROUND((Source!AE760*Source!AV760*Source!I760),2)),2), 2)</f>
        <v>660.96</v>
      </c>
      <c r="V869">
        <f>ROUND((160/100)*ROUND(ROUND((ROUND((Source!AE760*Source!AV760*Source!I760),2)*Source!BS760),2), 2), 2)</f>
        <v>15947.58</v>
      </c>
    </row>
    <row r="870" spans="1:28" x14ac:dyDescent="0.2">
      <c r="C870" s="30" t="str">
        <f>"Объем: "&amp;Source!I760&amp;"=425,15/"&amp;"100"</f>
        <v>Объем: 4,2515=425,15/100</v>
      </c>
    </row>
    <row r="871" spans="1:28" ht="14.25" x14ac:dyDescent="0.2">
      <c r="A871" s="26"/>
      <c r="B871" s="26"/>
      <c r="C871" s="26" t="s">
        <v>313</v>
      </c>
      <c r="D871" s="27"/>
      <c r="E871" s="17"/>
      <c r="F871" s="33">
        <f>Source!AO760</f>
        <v>689</v>
      </c>
      <c r="G871" s="28" t="str">
        <f>Source!DG760</f>
        <v>)*1,15</v>
      </c>
      <c r="H871" s="17">
        <f>Source!AV760</f>
        <v>1</v>
      </c>
      <c r="I871" s="33">
        <f>ROUND((ROUND((Source!AF760*Source!AV760*Source!I760),2)),2)</f>
        <v>3368.68</v>
      </c>
      <c r="J871" s="17">
        <f>IF(Source!BA760&lt;&gt; 0, Source!BA760, 1)</f>
        <v>26.39</v>
      </c>
      <c r="K871" s="33">
        <f>Source!S760</f>
        <v>88899.47</v>
      </c>
      <c r="W871">
        <f>I871</f>
        <v>3368.68</v>
      </c>
    </row>
    <row r="872" spans="1:28" ht="14.25" x14ac:dyDescent="0.2">
      <c r="A872" s="26"/>
      <c r="B872" s="26"/>
      <c r="C872" s="26" t="s">
        <v>322</v>
      </c>
      <c r="D872" s="27"/>
      <c r="E872" s="17"/>
      <c r="F872" s="33">
        <f>Source!AM760</f>
        <v>267.17</v>
      </c>
      <c r="G872" s="28" t="str">
        <f>Source!DE760</f>
        <v>)*1,25</v>
      </c>
      <c r="H872" s="17">
        <f>Source!AV760</f>
        <v>1</v>
      </c>
      <c r="I872" s="33">
        <f>(ROUND((ROUND((((Source!ET760*1.25))*Source!AV760*Source!I760),2)),2)+ROUND((ROUND(((Source!AE760-((Source!EU760*1.25)))*Source!AV760*Source!I760),2)),2))</f>
        <v>1419.84</v>
      </c>
      <c r="J872" s="17">
        <f>IF(Source!BB760&lt;&gt; 0, Source!BB760, 1)</f>
        <v>12.18</v>
      </c>
      <c r="K872" s="33">
        <f>Source!Q760</f>
        <v>17293.650000000001</v>
      </c>
    </row>
    <row r="873" spans="1:28" ht="14.25" x14ac:dyDescent="0.2">
      <c r="A873" s="26"/>
      <c r="B873" s="26"/>
      <c r="C873" s="26" t="s">
        <v>323</v>
      </c>
      <c r="D873" s="27"/>
      <c r="E873" s="17"/>
      <c r="F873" s="33">
        <f>Source!AN760</f>
        <v>71.069999999999993</v>
      </c>
      <c r="G873" s="28" t="str">
        <f>Source!DF760</f>
        <v>)*1,25</v>
      </c>
      <c r="H873" s="17">
        <f>Source!AV760</f>
        <v>1</v>
      </c>
      <c r="I873" s="41">
        <f>ROUND((ROUND((Source!AE760*Source!AV760*Source!I760),2)),2)</f>
        <v>377.69</v>
      </c>
      <c r="J873" s="17">
        <f>IF(Source!BS760&lt;&gt; 0, Source!BS760, 1)</f>
        <v>26.39</v>
      </c>
      <c r="K873" s="41">
        <f>Source!R760</f>
        <v>9967.24</v>
      </c>
      <c r="W873">
        <f>I873</f>
        <v>377.69</v>
      </c>
    </row>
    <row r="874" spans="1:28" ht="14.25" x14ac:dyDescent="0.2">
      <c r="A874" s="26"/>
      <c r="B874" s="26"/>
      <c r="C874" s="26" t="s">
        <v>324</v>
      </c>
      <c r="D874" s="27"/>
      <c r="E874" s="17"/>
      <c r="F874" s="33">
        <f>Source!AL760</f>
        <v>705.14</v>
      </c>
      <c r="G874" s="28" t="str">
        <f>Source!DD760</f>
        <v/>
      </c>
      <c r="H874" s="17">
        <f>Source!AW760</f>
        <v>1</v>
      </c>
      <c r="I874" s="33">
        <f>ROUND((ROUND((Source!AC760*Source!AW760*Source!I760),2)),2)</f>
        <v>2997.9</v>
      </c>
      <c r="J874" s="17">
        <f>IF(Source!BC760&lt;&gt; 0, Source!BC760, 1)</f>
        <v>3.7</v>
      </c>
      <c r="K874" s="33">
        <f>Source!P760</f>
        <v>11092.23</v>
      </c>
    </row>
    <row r="875" spans="1:28" ht="199.5" x14ac:dyDescent="0.2">
      <c r="A875" s="26" t="s">
        <v>141</v>
      </c>
      <c r="B875" s="26" t="str">
        <f>Source!F761</f>
        <v>1.1-1-1312</v>
      </c>
      <c r="C875" s="26" t="s">
        <v>282</v>
      </c>
      <c r="D875" s="27" t="str">
        <f>Source!H761</f>
        <v>м2</v>
      </c>
      <c r="E875" s="17">
        <f>Source!I761</f>
        <v>573.95249999999999</v>
      </c>
      <c r="F875" s="33">
        <f>Source!AK761</f>
        <v>25.09</v>
      </c>
      <c r="G875" s="31" t="s">
        <v>3</v>
      </c>
      <c r="H875" s="17">
        <f>Source!AW761</f>
        <v>1</v>
      </c>
      <c r="I875" s="33">
        <f>ROUND((ROUND((Source!AC761*Source!AW761*Source!I761),2)),2)+(ROUND((ROUND(((Source!ET761)*Source!AV761*Source!I761),2)),2)+ROUND((ROUND(((Source!AE761-(Source!EU761))*Source!AV761*Source!I761),2)),2))+ROUND((ROUND((Source!AF761*Source!AV761*Source!I761),2)),2)</f>
        <v>14400.47</v>
      </c>
      <c r="J875" s="17">
        <f>IF(Source!BC761&lt;&gt; 0, Source!BC761, 1)</f>
        <v>10.5</v>
      </c>
      <c r="K875" s="33">
        <f>Source!O761</f>
        <v>151204.94</v>
      </c>
      <c r="Q875">
        <f>ROUND((Source!DN761/100)*ROUND((ROUND((Source!AF761*Source!AV761*Source!I761),2)),2), 2)</f>
        <v>0</v>
      </c>
      <c r="R875">
        <f>Source!X761</f>
        <v>0</v>
      </c>
      <c r="S875">
        <f>ROUND((Source!DO761/100)*ROUND((ROUND((Source!AF761*Source!AV761*Source!I761),2)),2), 2)</f>
        <v>0</v>
      </c>
      <c r="T875">
        <f>Source!Y761</f>
        <v>0</v>
      </c>
      <c r="U875">
        <f>ROUND((175/100)*ROUND((ROUND((Source!AE761*Source!AV761*Source!I761),2)),2), 2)</f>
        <v>0</v>
      </c>
      <c r="V875">
        <f>ROUND((160/100)*ROUND(ROUND((ROUND((Source!AE761*Source!AV761*Source!I761),2)*Source!BS761),2), 2), 2)</f>
        <v>0</v>
      </c>
      <c r="X875">
        <f>IF(Source!BI761&lt;=1,I875, 0)</f>
        <v>14400.47</v>
      </c>
      <c r="Y875">
        <f>IF(Source!BI761=2,I875, 0)</f>
        <v>0</v>
      </c>
      <c r="Z875">
        <f>IF(Source!BI761=3,I875, 0)</f>
        <v>0</v>
      </c>
      <c r="AA875">
        <f>IF(Source!BI761=4,I875, 0)</f>
        <v>0</v>
      </c>
    </row>
    <row r="876" spans="1:28" ht="228" x14ac:dyDescent="0.2">
      <c r="A876" s="26" t="s">
        <v>145</v>
      </c>
      <c r="B876" s="26" t="str">
        <f>Source!F762</f>
        <v>1.1-1-1313</v>
      </c>
      <c r="C876" s="26" t="s">
        <v>283</v>
      </c>
      <c r="D876" s="27" t="str">
        <f>Source!H762</f>
        <v>м2</v>
      </c>
      <c r="E876" s="17">
        <f>Source!I762</f>
        <v>562.47344999999996</v>
      </c>
      <c r="F876" s="33">
        <f>Source!AK762</f>
        <v>23.06</v>
      </c>
      <c r="G876" s="31" t="s">
        <v>3</v>
      </c>
      <c r="H876" s="17">
        <f>Source!AW762</f>
        <v>1</v>
      </c>
      <c r="I876" s="33">
        <f>ROUND((ROUND((Source!AC762*Source!AW762*Source!I762),2)),2)+(ROUND((ROUND(((Source!ET762)*Source!AV762*Source!I762),2)),2)+ROUND((ROUND(((Source!AE762-(Source!EU762))*Source!AV762*Source!I762),2)),2))+ROUND((ROUND((Source!AF762*Source!AV762*Source!I762),2)),2)</f>
        <v>12970.64</v>
      </c>
      <c r="J876" s="17">
        <f>IF(Source!BC762&lt;&gt; 0, Source!BC762, 1)</f>
        <v>10.74</v>
      </c>
      <c r="K876" s="33">
        <f>Source!O762</f>
        <v>139304.67000000001</v>
      </c>
      <c r="Q876">
        <f>ROUND((Source!DN762/100)*ROUND((ROUND((Source!AF762*Source!AV762*Source!I762),2)),2), 2)</f>
        <v>0</v>
      </c>
      <c r="R876">
        <f>Source!X762</f>
        <v>0</v>
      </c>
      <c r="S876">
        <f>ROUND((Source!DO762/100)*ROUND((ROUND((Source!AF762*Source!AV762*Source!I762),2)),2), 2)</f>
        <v>0</v>
      </c>
      <c r="T876">
        <f>Source!Y762</f>
        <v>0</v>
      </c>
      <c r="U876">
        <f>ROUND((175/100)*ROUND((ROUND((Source!AE762*Source!AV762*Source!I762),2)),2), 2)</f>
        <v>0</v>
      </c>
      <c r="V876">
        <f>ROUND((160/100)*ROUND(ROUND((ROUND((Source!AE762*Source!AV762*Source!I762),2)*Source!BS762),2), 2), 2)</f>
        <v>0</v>
      </c>
      <c r="X876">
        <f>IF(Source!BI762&lt;=1,I876, 0)</f>
        <v>12970.64</v>
      </c>
      <c r="Y876">
        <f>IF(Source!BI762=2,I876, 0)</f>
        <v>0</v>
      </c>
      <c r="Z876">
        <f>IF(Source!BI762=3,I876, 0)</f>
        <v>0</v>
      </c>
      <c r="AA876">
        <f>IF(Source!BI762=4,I876, 0)</f>
        <v>0</v>
      </c>
    </row>
    <row r="877" spans="1:28" ht="14.25" x14ac:dyDescent="0.2">
      <c r="A877" s="26"/>
      <c r="B877" s="26"/>
      <c r="C877" s="26" t="s">
        <v>314</v>
      </c>
      <c r="D877" s="27" t="s">
        <v>315</v>
      </c>
      <c r="E877" s="17">
        <f>Source!DN760</f>
        <v>104</v>
      </c>
      <c r="F877" s="33"/>
      <c r="G877" s="28"/>
      <c r="H877" s="17"/>
      <c r="I877" s="33">
        <f>SUM(Q869:Q876)</f>
        <v>3503.43</v>
      </c>
      <c r="J877" s="17">
        <f>Source!BZ760</f>
        <v>87</v>
      </c>
      <c r="K877" s="33">
        <f>SUM(R869:R876)</f>
        <v>77342.539999999994</v>
      </c>
    </row>
    <row r="878" spans="1:28" ht="14.25" x14ac:dyDescent="0.2">
      <c r="A878" s="26"/>
      <c r="B878" s="26"/>
      <c r="C878" s="26" t="s">
        <v>316</v>
      </c>
      <c r="D878" s="27" t="s">
        <v>315</v>
      </c>
      <c r="E878" s="17">
        <f>Source!DO760</f>
        <v>79</v>
      </c>
      <c r="F878" s="33"/>
      <c r="G878" s="28"/>
      <c r="H878" s="17"/>
      <c r="I878" s="33">
        <f>SUM(S869:S877)</f>
        <v>2661.26</v>
      </c>
      <c r="J878" s="17">
        <f>Source!CA760</f>
        <v>41</v>
      </c>
      <c r="K878" s="33">
        <f>SUM(T869:T877)</f>
        <v>36448.78</v>
      </c>
    </row>
    <row r="879" spans="1:28" ht="14.25" x14ac:dyDescent="0.2">
      <c r="A879" s="26"/>
      <c r="B879" s="26"/>
      <c r="C879" s="26" t="s">
        <v>325</v>
      </c>
      <c r="D879" s="27" t="s">
        <v>315</v>
      </c>
      <c r="E879" s="17">
        <f>175</f>
        <v>175</v>
      </c>
      <c r="F879" s="33"/>
      <c r="G879" s="28"/>
      <c r="H879" s="17"/>
      <c r="I879" s="33">
        <f>SUM(U869:U878)</f>
        <v>660.96</v>
      </c>
      <c r="J879" s="17">
        <f>160</f>
        <v>160</v>
      </c>
      <c r="K879" s="33">
        <f>SUM(V869:V878)</f>
        <v>15947.58</v>
      </c>
    </row>
    <row r="880" spans="1:28" ht="14.25" x14ac:dyDescent="0.2">
      <c r="A880" s="55"/>
      <c r="B880" s="55"/>
      <c r="C880" s="55" t="s">
        <v>317</v>
      </c>
      <c r="D880" s="56" t="s">
        <v>318</v>
      </c>
      <c r="E880" s="57">
        <f>Source!AQ760</f>
        <v>53</v>
      </c>
      <c r="F880" s="58"/>
      <c r="G880" s="59" t="str">
        <f>Source!DI760</f>
        <v>)*1,15</v>
      </c>
      <c r="H880" s="57">
        <f>Source!AV760</f>
        <v>1</v>
      </c>
      <c r="I880" s="58">
        <f>Source!U760</f>
        <v>259.12892499999998</v>
      </c>
      <c r="J880" s="57"/>
      <c r="K880" s="58"/>
      <c r="AB880" s="32">
        <f>I880</f>
        <v>259.12892499999998</v>
      </c>
    </row>
    <row r="881" spans="1:28" ht="15" x14ac:dyDescent="0.25">
      <c r="A881" s="60"/>
      <c r="B881" s="60"/>
      <c r="C881" s="61" t="s">
        <v>319</v>
      </c>
      <c r="D881" s="60"/>
      <c r="E881" s="60"/>
      <c r="F881" s="60"/>
      <c r="G881" s="60"/>
      <c r="H881" s="111">
        <f>I871+I872+I874+I877+I878+I879+SUM(I875:I876)</f>
        <v>41983.18</v>
      </c>
      <c r="I881" s="111"/>
      <c r="J881" s="111">
        <f>K871+K872+K874+K877+K878+K879+SUM(K875:K876)</f>
        <v>537533.86</v>
      </c>
      <c r="K881" s="111"/>
      <c r="O881" s="32">
        <f>I871+I872+I874+I877+I878+I879+SUM(I875:I876)</f>
        <v>41983.18</v>
      </c>
      <c r="P881" s="32">
        <f>K871+K872+K874+K877+K878+K879+SUM(K875:K876)</f>
        <v>537533.86</v>
      </c>
      <c r="X881">
        <f>IF(Source!BI760&lt;=1,I871+I872+I874+I877+I878+I879-0, 0)</f>
        <v>14612.07</v>
      </c>
      <c r="Y881">
        <f>IF(Source!BI760=2,I871+I872+I874+I877+I878+I879-0, 0)</f>
        <v>0</v>
      </c>
      <c r="Z881">
        <f>IF(Source!BI760=3,I871+I872+I874+I877+I878+I879-0, 0)</f>
        <v>0</v>
      </c>
      <c r="AA881">
        <f>IF(Source!BI760=4,I871+I872+I874+I877+I878+I879,0)</f>
        <v>0</v>
      </c>
    </row>
    <row r="883" spans="1:28" ht="99.75" x14ac:dyDescent="0.2">
      <c r="A883" s="26">
        <v>6</v>
      </c>
      <c r="B883" s="26" t="str">
        <f>Source!F763</f>
        <v>3.12-3-10</v>
      </c>
      <c r="C883" s="26" t="s">
        <v>150</v>
      </c>
      <c r="D883" s="27" t="str">
        <f>Source!H763</f>
        <v>100 м2</v>
      </c>
      <c r="E883" s="17">
        <f>Source!I763</f>
        <v>2.0500000000000001E-2</v>
      </c>
      <c r="F883" s="33"/>
      <c r="G883" s="28"/>
      <c r="H883" s="17"/>
      <c r="I883" s="33"/>
      <c r="J883" s="17"/>
      <c r="K883" s="33"/>
      <c r="Q883">
        <f>ROUND((Source!DN763/100)*ROUND((ROUND((Source!AF763*Source!AV763*Source!I763),2)),2), 2)</f>
        <v>24.19</v>
      </c>
      <c r="R883">
        <f>Source!X763</f>
        <v>534.03</v>
      </c>
      <c r="S883">
        <f>ROUND((Source!DO763/100)*ROUND((ROUND((Source!AF763*Source!AV763*Source!I763),2)),2), 2)</f>
        <v>18.38</v>
      </c>
      <c r="T883">
        <f>Source!Y763</f>
        <v>251.67</v>
      </c>
      <c r="U883">
        <f>ROUND((175/100)*ROUND((ROUND((Source!AE763*Source!AV763*Source!I763),2)),2), 2)</f>
        <v>0.37</v>
      </c>
      <c r="V883">
        <f>ROUND((160/100)*ROUND(ROUND((ROUND((Source!AE763*Source!AV763*Source!I763),2)*Source!BS763),2), 2), 2)</f>
        <v>8.86</v>
      </c>
    </row>
    <row r="884" spans="1:28" x14ac:dyDescent="0.2">
      <c r="C884" s="30" t="str">
        <f>"Объем: "&amp;Source!I763&amp;"=2,05/"&amp;"100"</f>
        <v>Объем: 0,0205=2,05/100</v>
      </c>
    </row>
    <row r="885" spans="1:28" ht="14.25" x14ac:dyDescent="0.2">
      <c r="A885" s="26"/>
      <c r="B885" s="26"/>
      <c r="C885" s="26" t="s">
        <v>313</v>
      </c>
      <c r="D885" s="27"/>
      <c r="E885" s="17"/>
      <c r="F885" s="33">
        <f>Source!AO763</f>
        <v>986.85</v>
      </c>
      <c r="G885" s="28" t="str">
        <f>Source!DG763</f>
        <v>)*1,15</v>
      </c>
      <c r="H885" s="17">
        <f>Source!AV763</f>
        <v>1</v>
      </c>
      <c r="I885" s="33">
        <f>ROUND((ROUND((Source!AF763*Source!AV763*Source!I763),2)),2)</f>
        <v>23.26</v>
      </c>
      <c r="J885" s="17">
        <f>IF(Source!BA763&lt;&gt; 0, Source!BA763, 1)</f>
        <v>26.39</v>
      </c>
      <c r="K885" s="33">
        <f>Source!S763</f>
        <v>613.83000000000004</v>
      </c>
      <c r="W885">
        <f>I885</f>
        <v>23.26</v>
      </c>
    </row>
    <row r="886" spans="1:28" ht="14.25" x14ac:dyDescent="0.2">
      <c r="A886" s="26"/>
      <c r="B886" s="26"/>
      <c r="C886" s="26" t="s">
        <v>322</v>
      </c>
      <c r="D886" s="27"/>
      <c r="E886" s="17"/>
      <c r="F886" s="33">
        <f>Source!AM763</f>
        <v>50.84</v>
      </c>
      <c r="G886" s="28" t="str">
        <f>Source!DE763</f>
        <v>)*1,25</v>
      </c>
      <c r="H886" s="17">
        <f>Source!AV763</f>
        <v>1</v>
      </c>
      <c r="I886" s="33">
        <f>(ROUND((ROUND((((Source!ET763*1.25))*Source!AV763*Source!I763),2)),2)+ROUND((ROUND(((Source!AE763-((Source!EU763*1.25)))*Source!AV763*Source!I763),2)),2))</f>
        <v>1.3</v>
      </c>
      <c r="J886" s="17">
        <f>IF(Source!BB763&lt;&gt; 0, Source!BB763, 1)</f>
        <v>9.3800000000000008</v>
      </c>
      <c r="K886" s="33">
        <f>Source!Q763</f>
        <v>12.19</v>
      </c>
    </row>
    <row r="887" spans="1:28" ht="14.25" x14ac:dyDescent="0.2">
      <c r="A887" s="26"/>
      <c r="B887" s="26"/>
      <c r="C887" s="26" t="s">
        <v>323</v>
      </c>
      <c r="D887" s="27"/>
      <c r="E887" s="17"/>
      <c r="F887" s="33">
        <f>Source!AN763</f>
        <v>8.01</v>
      </c>
      <c r="G887" s="28" t="str">
        <f>Source!DF763</f>
        <v>)*1,25</v>
      </c>
      <c r="H887" s="17">
        <f>Source!AV763</f>
        <v>1</v>
      </c>
      <c r="I887" s="41">
        <f>ROUND((ROUND((Source!AE763*Source!AV763*Source!I763),2)),2)</f>
        <v>0.21</v>
      </c>
      <c r="J887" s="17">
        <f>IF(Source!BS763&lt;&gt; 0, Source!BS763, 1)</f>
        <v>26.39</v>
      </c>
      <c r="K887" s="41">
        <f>Source!R763</f>
        <v>5.54</v>
      </c>
      <c r="W887">
        <f>I887</f>
        <v>0.21</v>
      </c>
    </row>
    <row r="888" spans="1:28" ht="14.25" x14ac:dyDescent="0.2">
      <c r="A888" s="26"/>
      <c r="B888" s="26"/>
      <c r="C888" s="26" t="s">
        <v>324</v>
      </c>
      <c r="D888" s="27"/>
      <c r="E888" s="17"/>
      <c r="F888" s="33">
        <f>Source!AL763</f>
        <v>7205.92</v>
      </c>
      <c r="G888" s="28" t="str">
        <f>Source!DD763</f>
        <v/>
      </c>
      <c r="H888" s="17">
        <f>Source!AW763</f>
        <v>1</v>
      </c>
      <c r="I888" s="33">
        <f>ROUND((ROUND((Source!AC763*Source!AW763*Source!I763),2)),2)</f>
        <v>147.72</v>
      </c>
      <c r="J888" s="17">
        <f>IF(Source!BC763&lt;&gt; 0, Source!BC763, 1)</f>
        <v>1.95</v>
      </c>
      <c r="K888" s="33">
        <f>Source!P763</f>
        <v>288.05</v>
      </c>
    </row>
    <row r="889" spans="1:28" ht="199.5" x14ac:dyDescent="0.2">
      <c r="A889" s="26" t="s">
        <v>152</v>
      </c>
      <c r="B889" s="26" t="str">
        <f>Source!F764</f>
        <v>1.1-1-1312</v>
      </c>
      <c r="C889" s="26" t="s">
        <v>282</v>
      </c>
      <c r="D889" s="27" t="str">
        <f>Source!H764</f>
        <v>м2</v>
      </c>
      <c r="E889" s="17">
        <f>Source!I764</f>
        <v>2.7681150000000003</v>
      </c>
      <c r="F889" s="33">
        <f>Source!AK764</f>
        <v>25.09</v>
      </c>
      <c r="G889" s="31" t="s">
        <v>3</v>
      </c>
      <c r="H889" s="17">
        <f>Source!AW764</f>
        <v>1</v>
      </c>
      <c r="I889" s="33">
        <f>ROUND((ROUND((Source!AC764*Source!AW764*Source!I764),2)),2)+(ROUND((ROUND(((Source!ET764)*Source!AV764*Source!I764),2)),2)+ROUND((ROUND(((Source!AE764-(Source!EU764))*Source!AV764*Source!I764),2)),2))+ROUND((ROUND((Source!AF764*Source!AV764*Source!I764),2)),2)</f>
        <v>69.45</v>
      </c>
      <c r="J889" s="17">
        <f>IF(Source!BC764&lt;&gt; 0, Source!BC764, 1)</f>
        <v>10.5</v>
      </c>
      <c r="K889" s="33">
        <f>Source!O764</f>
        <v>729.23</v>
      </c>
      <c r="Q889">
        <f>ROUND((Source!DN764/100)*ROUND((ROUND((Source!AF764*Source!AV764*Source!I764),2)),2), 2)</f>
        <v>0</v>
      </c>
      <c r="R889">
        <f>Source!X764</f>
        <v>0</v>
      </c>
      <c r="S889">
        <f>ROUND((Source!DO764/100)*ROUND((ROUND((Source!AF764*Source!AV764*Source!I764),2)),2), 2)</f>
        <v>0</v>
      </c>
      <c r="T889">
        <f>Source!Y764</f>
        <v>0</v>
      </c>
      <c r="U889">
        <f>ROUND((175/100)*ROUND((ROUND((Source!AE764*Source!AV764*Source!I764),2)),2), 2)</f>
        <v>0</v>
      </c>
      <c r="V889">
        <f>ROUND((160/100)*ROUND(ROUND((ROUND((Source!AE764*Source!AV764*Source!I764),2)*Source!BS764),2), 2), 2)</f>
        <v>0</v>
      </c>
      <c r="X889">
        <f>IF(Source!BI764&lt;=1,I889, 0)</f>
        <v>69.45</v>
      </c>
      <c r="Y889">
        <f>IF(Source!BI764=2,I889, 0)</f>
        <v>0</v>
      </c>
      <c r="Z889">
        <f>IF(Source!BI764=3,I889, 0)</f>
        <v>0</v>
      </c>
      <c r="AA889">
        <f>IF(Source!BI764=4,I889, 0)</f>
        <v>0</v>
      </c>
    </row>
    <row r="890" spans="1:28" ht="228" x14ac:dyDescent="0.2">
      <c r="A890" s="26" t="s">
        <v>153</v>
      </c>
      <c r="B890" s="26" t="str">
        <f>Source!F765</f>
        <v>1.1-1-1313</v>
      </c>
      <c r="C890" s="26" t="s">
        <v>283</v>
      </c>
      <c r="D890" s="27" t="str">
        <f>Source!H765</f>
        <v>м2</v>
      </c>
      <c r="E890" s="17">
        <f>Source!I765</f>
        <v>1.235535</v>
      </c>
      <c r="F890" s="33">
        <f>Source!AK765</f>
        <v>23.06</v>
      </c>
      <c r="G890" s="31" t="s">
        <v>3</v>
      </c>
      <c r="H890" s="17">
        <f>Source!AW765</f>
        <v>1</v>
      </c>
      <c r="I890" s="33">
        <f>ROUND((ROUND((Source!AC765*Source!AW765*Source!I765),2)),2)+(ROUND((ROUND(((Source!ET765)*Source!AV765*Source!I765),2)),2)+ROUND((ROUND(((Source!AE765-(Source!EU765))*Source!AV765*Source!I765),2)),2))+ROUND((ROUND((Source!AF765*Source!AV765*Source!I765),2)),2)</f>
        <v>28.49</v>
      </c>
      <c r="J890" s="17">
        <f>IF(Source!BC765&lt;&gt; 0, Source!BC765, 1)</f>
        <v>10.74</v>
      </c>
      <c r="K890" s="33">
        <f>Source!O765</f>
        <v>305.98</v>
      </c>
      <c r="Q890">
        <f>ROUND((Source!DN765/100)*ROUND((ROUND((Source!AF765*Source!AV765*Source!I765),2)),2), 2)</f>
        <v>0</v>
      </c>
      <c r="R890">
        <f>Source!X765</f>
        <v>0</v>
      </c>
      <c r="S890">
        <f>ROUND((Source!DO765/100)*ROUND((ROUND((Source!AF765*Source!AV765*Source!I765),2)),2), 2)</f>
        <v>0</v>
      </c>
      <c r="T890">
        <f>Source!Y765</f>
        <v>0</v>
      </c>
      <c r="U890">
        <f>ROUND((175/100)*ROUND((ROUND((Source!AE765*Source!AV765*Source!I765),2)),2), 2)</f>
        <v>0</v>
      </c>
      <c r="V890">
        <f>ROUND((160/100)*ROUND(ROUND((ROUND((Source!AE765*Source!AV765*Source!I765),2)*Source!BS765),2), 2), 2)</f>
        <v>0</v>
      </c>
      <c r="X890">
        <f>IF(Source!BI765&lt;=1,I890, 0)</f>
        <v>28.49</v>
      </c>
      <c r="Y890">
        <f>IF(Source!BI765=2,I890, 0)</f>
        <v>0</v>
      </c>
      <c r="Z890">
        <f>IF(Source!BI765=3,I890, 0)</f>
        <v>0</v>
      </c>
      <c r="AA890">
        <f>IF(Source!BI765=4,I890, 0)</f>
        <v>0</v>
      </c>
    </row>
    <row r="891" spans="1:28" ht="14.25" x14ac:dyDescent="0.2">
      <c r="A891" s="26"/>
      <c r="B891" s="26"/>
      <c r="C891" s="26" t="s">
        <v>314</v>
      </c>
      <c r="D891" s="27" t="s">
        <v>315</v>
      </c>
      <c r="E891" s="17">
        <f>Source!DN763</f>
        <v>104</v>
      </c>
      <c r="F891" s="33"/>
      <c r="G891" s="28"/>
      <c r="H891" s="17"/>
      <c r="I891" s="33">
        <f>SUM(Q883:Q890)</f>
        <v>24.19</v>
      </c>
      <c r="J891" s="17">
        <f>Source!BZ763</f>
        <v>87</v>
      </c>
      <c r="K891" s="33">
        <f>SUM(R883:R890)</f>
        <v>534.03</v>
      </c>
    </row>
    <row r="892" spans="1:28" ht="14.25" x14ac:dyDescent="0.2">
      <c r="A892" s="26"/>
      <c r="B892" s="26"/>
      <c r="C892" s="26" t="s">
        <v>316</v>
      </c>
      <c r="D892" s="27" t="s">
        <v>315</v>
      </c>
      <c r="E892" s="17">
        <f>Source!DO763</f>
        <v>79</v>
      </c>
      <c r="F892" s="33"/>
      <c r="G892" s="28"/>
      <c r="H892" s="17"/>
      <c r="I892" s="33">
        <f>SUM(S883:S891)</f>
        <v>18.38</v>
      </c>
      <c r="J892" s="17">
        <f>Source!CA763</f>
        <v>41</v>
      </c>
      <c r="K892" s="33">
        <f>SUM(T883:T891)</f>
        <v>251.67</v>
      </c>
    </row>
    <row r="893" spans="1:28" ht="14.25" x14ac:dyDescent="0.2">
      <c r="A893" s="26"/>
      <c r="B893" s="26"/>
      <c r="C893" s="26" t="s">
        <v>325</v>
      </c>
      <c r="D893" s="27" t="s">
        <v>315</v>
      </c>
      <c r="E893" s="17">
        <f>175</f>
        <v>175</v>
      </c>
      <c r="F893" s="33"/>
      <c r="G893" s="28"/>
      <c r="H893" s="17"/>
      <c r="I893" s="33">
        <f>SUM(U883:U892)</f>
        <v>0.37</v>
      </c>
      <c r="J893" s="17">
        <f>160</f>
        <v>160</v>
      </c>
      <c r="K893" s="33">
        <f>SUM(V883:V892)</f>
        <v>8.86</v>
      </c>
    </row>
    <row r="894" spans="1:28" ht="14.25" x14ac:dyDescent="0.2">
      <c r="A894" s="55"/>
      <c r="B894" s="55"/>
      <c r="C894" s="55" t="s">
        <v>317</v>
      </c>
      <c r="D894" s="56" t="s">
        <v>318</v>
      </c>
      <c r="E894" s="57">
        <f>Source!AQ763</f>
        <v>85</v>
      </c>
      <c r="F894" s="58"/>
      <c r="G894" s="59" t="str">
        <f>Source!DI763</f>
        <v>)*1,15</v>
      </c>
      <c r="H894" s="57">
        <f>Source!AV763</f>
        <v>1</v>
      </c>
      <c r="I894" s="58">
        <f>Source!U763</f>
        <v>2.0038749999999999</v>
      </c>
      <c r="J894" s="57"/>
      <c r="K894" s="58"/>
      <c r="AB894" s="32">
        <f>I894</f>
        <v>2.0038749999999999</v>
      </c>
    </row>
    <row r="895" spans="1:28" ht="15" x14ac:dyDescent="0.25">
      <c r="A895" s="60"/>
      <c r="B895" s="60"/>
      <c r="C895" s="61" t="s">
        <v>319</v>
      </c>
      <c r="D895" s="60"/>
      <c r="E895" s="60"/>
      <c r="F895" s="60"/>
      <c r="G895" s="60"/>
      <c r="H895" s="111">
        <f>I885+I886+I888+I891+I892+I893+SUM(I889:I890)</f>
        <v>313.15999999999997</v>
      </c>
      <c r="I895" s="111"/>
      <c r="J895" s="111">
        <f>K885+K886+K888+K891+K892+K893+SUM(K889:K890)</f>
        <v>2743.84</v>
      </c>
      <c r="K895" s="111"/>
      <c r="O895" s="32">
        <f>I885+I886+I888+I891+I892+I893+SUM(I889:I890)</f>
        <v>313.15999999999997</v>
      </c>
      <c r="P895" s="32">
        <f>K885+K886+K888+K891+K892+K893+SUM(K889:K890)</f>
        <v>2743.84</v>
      </c>
      <c r="X895">
        <f>IF(Source!BI763&lt;=1,I885+I886+I888+I891+I892+I893-0, 0)</f>
        <v>215.22</v>
      </c>
      <c r="Y895">
        <f>IF(Source!BI763=2,I885+I886+I888+I891+I892+I893-0, 0)</f>
        <v>0</v>
      </c>
      <c r="Z895">
        <f>IF(Source!BI763=3,I885+I886+I888+I891+I892+I893-0, 0)</f>
        <v>0</v>
      </c>
      <c r="AA895">
        <f>IF(Source!BI763=4,I885+I886+I888+I891+I892+I893,0)</f>
        <v>0</v>
      </c>
    </row>
    <row r="898" spans="1:28" ht="16.5" x14ac:dyDescent="0.25">
      <c r="A898" s="75" t="str">
        <f>CONCATENATE("Подраздел: ",IF(Source!G767&lt;&gt;"Новый подраздел", Source!G767, ""))</f>
        <v>Подраздел: Кровля тех. этажа в/о В/5-9</v>
      </c>
      <c r="B898" s="75"/>
      <c r="C898" s="75"/>
      <c r="D898" s="75"/>
      <c r="E898" s="75"/>
      <c r="F898" s="75"/>
      <c r="G898" s="75"/>
      <c r="H898" s="75"/>
      <c r="I898" s="75"/>
      <c r="J898" s="75"/>
      <c r="K898" s="75"/>
    </row>
    <row r="899" spans="1:28" ht="42.75" x14ac:dyDescent="0.2">
      <c r="A899" s="26">
        <v>1</v>
      </c>
      <c r="B899" s="26" t="str">
        <f>Source!F771</f>
        <v>6.61-26-1</v>
      </c>
      <c r="C899" s="26" t="s">
        <v>21</v>
      </c>
      <c r="D899" s="27" t="str">
        <f>Source!H771</f>
        <v>100 м2</v>
      </c>
      <c r="E899" s="17">
        <f>Source!I771</f>
        <v>7.1999999999999998E-3</v>
      </c>
      <c r="F899" s="33"/>
      <c r="G899" s="28"/>
      <c r="H899" s="17"/>
      <c r="I899" s="33"/>
      <c r="J899" s="17"/>
      <c r="K899" s="33"/>
      <c r="Q899">
        <f>ROUND((Source!DN771/100)*ROUND((ROUND((Source!AF771*Source!AV771*Source!I771),2)),2), 2)</f>
        <v>3.38</v>
      </c>
      <c r="R899">
        <f>Source!X771</f>
        <v>78.14</v>
      </c>
      <c r="S899">
        <f>ROUND((Source!DO771/100)*ROUND((ROUND((Source!AF771*Source!AV771*Source!I771),2)),2), 2)</f>
        <v>2.33</v>
      </c>
      <c r="T899">
        <f>Source!Y771</f>
        <v>45.77</v>
      </c>
      <c r="U899">
        <f>ROUND((175/100)*ROUND((ROUND((Source!AE771*Source!AV771*Source!I771),2)),2), 2)</f>
        <v>0</v>
      </c>
      <c r="V899">
        <f>ROUND((160/100)*ROUND(ROUND((ROUND((Source!AE771*Source!AV771*Source!I771),2)*Source!BS771),2), 2), 2)</f>
        <v>0</v>
      </c>
    </row>
    <row r="900" spans="1:28" x14ac:dyDescent="0.2">
      <c r="C900" s="30" t="str">
        <f>"Объем: "&amp;Source!I771&amp;"=0,72/"&amp;"100"</f>
        <v>Объем: 0,0072=0,72/100</v>
      </c>
    </row>
    <row r="901" spans="1:28" ht="14.25" x14ac:dyDescent="0.2">
      <c r="A901" s="26"/>
      <c r="B901" s="26"/>
      <c r="C901" s="26" t="s">
        <v>313</v>
      </c>
      <c r="D901" s="27"/>
      <c r="E901" s="17"/>
      <c r="F901" s="33">
        <f>Source!AO771</f>
        <v>587.65</v>
      </c>
      <c r="G901" s="28" t="str">
        <f>Source!DG771</f>
        <v/>
      </c>
      <c r="H901" s="17">
        <f>Source!AV771</f>
        <v>1</v>
      </c>
      <c r="I901" s="33">
        <f>ROUND((ROUND((Source!AF771*Source!AV771*Source!I771),2)),2)</f>
        <v>4.2300000000000004</v>
      </c>
      <c r="J901" s="17">
        <f>IF(Source!BA771&lt;&gt; 0, Source!BA771, 1)</f>
        <v>26.39</v>
      </c>
      <c r="K901" s="33">
        <f>Source!S771</f>
        <v>111.63</v>
      </c>
      <c r="W901">
        <f>I901</f>
        <v>4.2300000000000004</v>
      </c>
    </row>
    <row r="902" spans="1:28" ht="28.5" x14ac:dyDescent="0.2">
      <c r="A902" s="26" t="s">
        <v>27</v>
      </c>
      <c r="B902" s="26" t="str">
        <f>Source!F772</f>
        <v>9999990001</v>
      </c>
      <c r="C902" s="26" t="s">
        <v>29</v>
      </c>
      <c r="D902" s="27" t="str">
        <f>Source!H772</f>
        <v>т</v>
      </c>
      <c r="E902" s="17">
        <f>Source!I772</f>
        <v>-3.3119999999999997E-2</v>
      </c>
      <c r="F902" s="33">
        <f>Source!AK772</f>
        <v>0</v>
      </c>
      <c r="G902" s="31" t="s">
        <v>3</v>
      </c>
      <c r="H902" s="17">
        <f>Source!AW772</f>
        <v>1</v>
      </c>
      <c r="I902" s="33">
        <f>ROUND((ROUND((Source!AC772*Source!AW772*Source!I772),2)),2)+(ROUND((ROUND(((Source!ET772)*Source!AV772*Source!I772),2)),2)+ROUND((ROUND(((Source!AE772-(Source!EU772))*Source!AV772*Source!I772),2)),2))+ROUND((ROUND((Source!AF772*Source!AV772*Source!I772),2)),2)</f>
        <v>0</v>
      </c>
      <c r="J902" s="17">
        <f>IF(Source!BC772&lt;&gt; 0, Source!BC772, 1)</f>
        <v>1</v>
      </c>
      <c r="K902" s="33">
        <f>Source!O772</f>
        <v>0</v>
      </c>
      <c r="Q902">
        <f>ROUND((Source!DN772/100)*ROUND((ROUND((Source!AF772*Source!AV772*Source!I772),2)),2), 2)</f>
        <v>0</v>
      </c>
      <c r="R902">
        <f>Source!X772</f>
        <v>0</v>
      </c>
      <c r="S902">
        <f>ROUND((Source!DO772/100)*ROUND((ROUND((Source!AF772*Source!AV772*Source!I772),2)),2), 2)</f>
        <v>0</v>
      </c>
      <c r="T902">
        <f>Source!Y772</f>
        <v>0</v>
      </c>
      <c r="U902">
        <f>ROUND((175/100)*ROUND((ROUND((Source!AE772*Source!AV772*Source!I772),2)),2), 2)</f>
        <v>0</v>
      </c>
      <c r="V902">
        <f>ROUND((160/100)*ROUND(ROUND((ROUND((Source!AE772*Source!AV772*Source!I772),2)*Source!BS772),2), 2), 2)</f>
        <v>0</v>
      </c>
      <c r="X902">
        <f>IF(Source!BI772&lt;=1,I902, 0)</f>
        <v>0</v>
      </c>
      <c r="Y902">
        <f>IF(Source!BI772=2,I902, 0)</f>
        <v>0</v>
      </c>
      <c r="Z902">
        <f>IF(Source!BI772=3,I902, 0)</f>
        <v>0</v>
      </c>
      <c r="AA902">
        <f>IF(Source!BI772=4,I902, 0)</f>
        <v>0</v>
      </c>
    </row>
    <row r="903" spans="1:28" ht="14.25" x14ac:dyDescent="0.2">
      <c r="A903" s="26"/>
      <c r="B903" s="26"/>
      <c r="C903" s="26" t="s">
        <v>314</v>
      </c>
      <c r="D903" s="27" t="s">
        <v>315</v>
      </c>
      <c r="E903" s="17">
        <f>Source!DN771</f>
        <v>80</v>
      </c>
      <c r="F903" s="33"/>
      <c r="G903" s="28"/>
      <c r="H903" s="17"/>
      <c r="I903" s="33">
        <f>SUM(Q899:Q902)</f>
        <v>3.38</v>
      </c>
      <c r="J903" s="17">
        <f>Source!BZ771</f>
        <v>70</v>
      </c>
      <c r="K903" s="33">
        <f>SUM(R899:R902)</f>
        <v>78.14</v>
      </c>
    </row>
    <row r="904" spans="1:28" ht="14.25" x14ac:dyDescent="0.2">
      <c r="A904" s="26"/>
      <c r="B904" s="26"/>
      <c r="C904" s="26" t="s">
        <v>316</v>
      </c>
      <c r="D904" s="27" t="s">
        <v>315</v>
      </c>
      <c r="E904" s="17">
        <f>Source!DO771</f>
        <v>55</v>
      </c>
      <c r="F904" s="33"/>
      <c r="G904" s="28"/>
      <c r="H904" s="17"/>
      <c r="I904" s="33">
        <f>SUM(S899:S903)</f>
        <v>2.33</v>
      </c>
      <c r="J904" s="17">
        <f>Source!CA771</f>
        <v>41</v>
      </c>
      <c r="K904" s="33">
        <f>SUM(T899:T903)</f>
        <v>45.77</v>
      </c>
    </row>
    <row r="905" spans="1:28" ht="14.25" x14ac:dyDescent="0.2">
      <c r="A905" s="55"/>
      <c r="B905" s="55"/>
      <c r="C905" s="55" t="s">
        <v>317</v>
      </c>
      <c r="D905" s="56" t="s">
        <v>318</v>
      </c>
      <c r="E905" s="57">
        <f>Source!AQ771</f>
        <v>57.5</v>
      </c>
      <c r="F905" s="58"/>
      <c r="G905" s="59" t="str">
        <f>Source!DI771</f>
        <v/>
      </c>
      <c r="H905" s="57">
        <f>Source!AV771</f>
        <v>1</v>
      </c>
      <c r="I905" s="58">
        <f>Source!U771</f>
        <v>0.41399999999999998</v>
      </c>
      <c r="J905" s="57"/>
      <c r="K905" s="58"/>
      <c r="AB905" s="32">
        <f>I905</f>
        <v>0.41399999999999998</v>
      </c>
    </row>
    <row r="906" spans="1:28" ht="15" x14ac:dyDescent="0.25">
      <c r="A906" s="60"/>
      <c r="B906" s="60"/>
      <c r="C906" s="61" t="s">
        <v>319</v>
      </c>
      <c r="D906" s="60"/>
      <c r="E906" s="60"/>
      <c r="F906" s="60"/>
      <c r="G906" s="60"/>
      <c r="H906" s="111">
        <f>I901+I903+I904+SUM(I902:I902)</f>
        <v>9.9400000000000013</v>
      </c>
      <c r="I906" s="111"/>
      <c r="J906" s="111">
        <f>K901+K903+K904+SUM(K902:K902)</f>
        <v>235.54</v>
      </c>
      <c r="K906" s="111"/>
      <c r="O906" s="32">
        <f>I901+I903+I904+SUM(I902:I902)</f>
        <v>9.9400000000000013</v>
      </c>
      <c r="P906" s="32">
        <f>K901+K903+K904+SUM(K902:K902)</f>
        <v>235.54</v>
      </c>
      <c r="X906">
        <f>IF(Source!BI771&lt;=1,I901+I903+I904-0, 0)</f>
        <v>9.9400000000000013</v>
      </c>
      <c r="Y906">
        <f>IF(Source!BI771=2,I901+I903+I904-0, 0)</f>
        <v>0</v>
      </c>
      <c r="Z906">
        <f>IF(Source!BI771=3,I901+I903+I904-0, 0)</f>
        <v>0</v>
      </c>
      <c r="AA906">
        <f>IF(Source!BI771=4,I901+I903+I904,0)</f>
        <v>0</v>
      </c>
    </row>
    <row r="908" spans="1:28" ht="42.75" x14ac:dyDescent="0.2">
      <c r="A908" s="26">
        <v>2</v>
      </c>
      <c r="B908" s="26" t="str">
        <f>Source!F773</f>
        <v>6.62-31-1</v>
      </c>
      <c r="C908" s="26" t="s">
        <v>33</v>
      </c>
      <c r="D908" s="27" t="str">
        <f>Source!H773</f>
        <v>1 м2 поверхности</v>
      </c>
      <c r="E908" s="17">
        <f>Source!I773</f>
        <v>0.35</v>
      </c>
      <c r="F908" s="33"/>
      <c r="G908" s="28"/>
      <c r="H908" s="17"/>
      <c r="I908" s="33"/>
      <c r="J908" s="17"/>
      <c r="K908" s="33"/>
      <c r="Q908">
        <f>ROUND((Source!DN773/100)*ROUND((ROUND((Source!AF773*Source!AV773*Source!I773),2)),2), 2)</f>
        <v>2.15</v>
      </c>
      <c r="R908">
        <f>Source!X773</f>
        <v>47.09</v>
      </c>
      <c r="S908">
        <f>ROUND((Source!DO773/100)*ROUND((ROUND((Source!AF773*Source!AV773*Source!I773),2)),2), 2)</f>
        <v>1.38</v>
      </c>
      <c r="T908">
        <f>Source!Y773</f>
        <v>23.26</v>
      </c>
      <c r="U908">
        <f>ROUND((175/100)*ROUND((ROUND((Source!AE773*Source!AV773*Source!I773),2)),2), 2)</f>
        <v>0</v>
      </c>
      <c r="V908">
        <f>ROUND((160/100)*ROUND(ROUND((ROUND((Source!AE773*Source!AV773*Source!I773),2)*Source!BS773),2), 2), 2)</f>
        <v>0</v>
      </c>
    </row>
    <row r="909" spans="1:28" ht="14.25" x14ac:dyDescent="0.2">
      <c r="A909" s="26"/>
      <c r="B909" s="26"/>
      <c r="C909" s="26" t="s">
        <v>313</v>
      </c>
      <c r="D909" s="27"/>
      <c r="E909" s="17"/>
      <c r="F909" s="33">
        <f>Source!AO773</f>
        <v>6.13</v>
      </c>
      <c r="G909" s="28" t="str">
        <f>Source!DG773</f>
        <v/>
      </c>
      <c r="H909" s="17">
        <f>Source!AV773</f>
        <v>1</v>
      </c>
      <c r="I909" s="33">
        <f>ROUND((ROUND((Source!AF773*Source!AV773*Source!I773),2)),2)</f>
        <v>2.15</v>
      </c>
      <c r="J909" s="17">
        <f>IF(Source!BA773&lt;&gt; 0, Source!BA773, 1)</f>
        <v>26.39</v>
      </c>
      <c r="K909" s="33">
        <f>Source!S773</f>
        <v>56.74</v>
      </c>
      <c r="W909">
        <f>I909</f>
        <v>2.15</v>
      </c>
    </row>
    <row r="910" spans="1:28" ht="14.25" x14ac:dyDescent="0.2">
      <c r="A910" s="26"/>
      <c r="B910" s="26"/>
      <c r="C910" s="26" t="s">
        <v>314</v>
      </c>
      <c r="D910" s="27" t="s">
        <v>315</v>
      </c>
      <c r="E910" s="17">
        <f>Source!DN773</f>
        <v>100</v>
      </c>
      <c r="F910" s="33"/>
      <c r="G910" s="28"/>
      <c r="H910" s="17"/>
      <c r="I910" s="33">
        <f>SUM(Q908:Q909)</f>
        <v>2.15</v>
      </c>
      <c r="J910" s="17">
        <f>Source!BZ773</f>
        <v>83</v>
      </c>
      <c r="K910" s="33">
        <f>SUM(R908:R909)</f>
        <v>47.09</v>
      </c>
    </row>
    <row r="911" spans="1:28" ht="14.25" x14ac:dyDescent="0.2">
      <c r="A911" s="26"/>
      <c r="B911" s="26"/>
      <c r="C911" s="26" t="s">
        <v>316</v>
      </c>
      <c r="D911" s="27" t="s">
        <v>315</v>
      </c>
      <c r="E911" s="17">
        <f>Source!DO773</f>
        <v>64</v>
      </c>
      <c r="F911" s="33"/>
      <c r="G911" s="28"/>
      <c r="H911" s="17"/>
      <c r="I911" s="33">
        <f>SUM(S908:S910)</f>
        <v>1.38</v>
      </c>
      <c r="J911" s="17">
        <f>Source!CA773</f>
        <v>41</v>
      </c>
      <c r="K911" s="33">
        <f>SUM(T908:T910)</f>
        <v>23.26</v>
      </c>
    </row>
    <row r="912" spans="1:28" ht="14.25" x14ac:dyDescent="0.2">
      <c r="A912" s="55"/>
      <c r="B912" s="55"/>
      <c r="C912" s="55" t="s">
        <v>317</v>
      </c>
      <c r="D912" s="56" t="s">
        <v>318</v>
      </c>
      <c r="E912" s="57">
        <f>Source!AQ773</f>
        <v>0.6</v>
      </c>
      <c r="F912" s="58"/>
      <c r="G912" s="59" t="str">
        <f>Source!DI773</f>
        <v/>
      </c>
      <c r="H912" s="57">
        <f>Source!AV773</f>
        <v>1</v>
      </c>
      <c r="I912" s="58">
        <f>Source!U773</f>
        <v>0.21</v>
      </c>
      <c r="J912" s="57"/>
      <c r="K912" s="58"/>
      <c r="AB912" s="32">
        <f>I912</f>
        <v>0.21</v>
      </c>
    </row>
    <row r="913" spans="1:28" ht="15" x14ac:dyDescent="0.25">
      <c r="A913" s="60"/>
      <c r="B913" s="60"/>
      <c r="C913" s="61" t="s">
        <v>319</v>
      </c>
      <c r="D913" s="60"/>
      <c r="E913" s="60"/>
      <c r="F913" s="60"/>
      <c r="G913" s="60"/>
      <c r="H913" s="111">
        <f>I909+I910+I911</f>
        <v>5.68</v>
      </c>
      <c r="I913" s="111"/>
      <c r="J913" s="111">
        <f>K909+K910+K911</f>
        <v>127.09000000000002</v>
      </c>
      <c r="K913" s="111"/>
      <c r="O913" s="32">
        <f>I909+I910+I911</f>
        <v>5.68</v>
      </c>
      <c r="P913" s="32">
        <f>K909+K910+K911</f>
        <v>127.09000000000002</v>
      </c>
      <c r="X913">
        <f>IF(Source!BI773&lt;=1,I909+I910+I911-0, 0)</f>
        <v>5.68</v>
      </c>
      <c r="Y913">
        <f>IF(Source!BI773=2,I909+I910+I911-0, 0)</f>
        <v>0</v>
      </c>
      <c r="Z913">
        <f>IF(Source!BI773=3,I909+I910+I911-0, 0)</f>
        <v>0</v>
      </c>
      <c r="AA913">
        <f>IF(Source!BI773=4,I909+I910+I911,0)</f>
        <v>0</v>
      </c>
    </row>
    <row r="915" spans="1:28" ht="28.5" x14ac:dyDescent="0.2">
      <c r="A915" s="26">
        <v>3</v>
      </c>
      <c r="B915" s="26" t="str">
        <f>Source!F774</f>
        <v>6.58-2-1</v>
      </c>
      <c r="C915" s="26" t="s">
        <v>40</v>
      </c>
      <c r="D915" s="27" t="str">
        <f>Source!H774</f>
        <v>100 м2</v>
      </c>
      <c r="E915" s="17">
        <f>Source!I774</f>
        <v>1.52E-2</v>
      </c>
      <c r="F915" s="33"/>
      <c r="G915" s="28"/>
      <c r="H915" s="17"/>
      <c r="I915" s="33"/>
      <c r="J915" s="17"/>
      <c r="K915" s="33"/>
      <c r="Q915">
        <f>ROUND((Source!DN774/100)*ROUND((ROUND((Source!AF774*Source!AV774*Source!I774),2)),2), 2)</f>
        <v>2.33</v>
      </c>
      <c r="R915">
        <f>Source!X774</f>
        <v>53.75</v>
      </c>
      <c r="S915">
        <f>ROUND((Source!DO774/100)*ROUND((ROUND((Source!AF774*Source!AV774*Source!I774),2)),2), 2)</f>
        <v>1.6</v>
      </c>
      <c r="T915">
        <f>Source!Y774</f>
        <v>31.48</v>
      </c>
      <c r="U915">
        <f>ROUND((175/100)*ROUND((ROUND((Source!AE774*Source!AV774*Source!I774),2)),2), 2)</f>
        <v>0</v>
      </c>
      <c r="V915">
        <f>ROUND((160/100)*ROUND(ROUND((ROUND((Source!AE774*Source!AV774*Source!I774),2)*Source!BS774),2), 2), 2)</f>
        <v>0</v>
      </c>
    </row>
    <row r="916" spans="1:28" x14ac:dyDescent="0.2">
      <c r="C916" s="30" t="str">
        <f>"Объем: "&amp;Source!I774&amp;"=1,52/"&amp;"100"</f>
        <v>Объем: 0,0152=1,52/100</v>
      </c>
    </row>
    <row r="917" spans="1:28" ht="14.25" x14ac:dyDescent="0.2">
      <c r="A917" s="26"/>
      <c r="B917" s="26"/>
      <c r="C917" s="26" t="s">
        <v>313</v>
      </c>
      <c r="D917" s="27"/>
      <c r="E917" s="17"/>
      <c r="F917" s="33">
        <f>Source!AO774</f>
        <v>191.34</v>
      </c>
      <c r="G917" s="28" t="str">
        <f>Source!DG774</f>
        <v/>
      </c>
      <c r="H917" s="17">
        <f>Source!AV774</f>
        <v>1</v>
      </c>
      <c r="I917" s="33">
        <f>ROUND((ROUND((Source!AF774*Source!AV774*Source!I774),2)),2)</f>
        <v>2.91</v>
      </c>
      <c r="J917" s="17">
        <f>IF(Source!BA774&lt;&gt; 0, Source!BA774, 1)</f>
        <v>26.39</v>
      </c>
      <c r="K917" s="33">
        <f>Source!S774</f>
        <v>76.790000000000006</v>
      </c>
      <c r="W917">
        <f>I917</f>
        <v>2.91</v>
      </c>
    </row>
    <row r="918" spans="1:28" ht="28.5" x14ac:dyDescent="0.2">
      <c r="A918" s="26" t="s">
        <v>44</v>
      </c>
      <c r="B918" s="26" t="str">
        <f>Source!F775</f>
        <v>9999990001</v>
      </c>
      <c r="C918" s="26" t="s">
        <v>29</v>
      </c>
      <c r="D918" s="27" t="str">
        <f>Source!H775</f>
        <v>т</v>
      </c>
      <c r="E918" s="17">
        <f>Source!I775</f>
        <v>-1.5504E-2</v>
      </c>
      <c r="F918" s="33">
        <f>Source!AK775</f>
        <v>0</v>
      </c>
      <c r="G918" s="31" t="s">
        <v>3</v>
      </c>
      <c r="H918" s="17">
        <f>Source!AW775</f>
        <v>1</v>
      </c>
      <c r="I918" s="33">
        <f>ROUND((ROUND((Source!AC775*Source!AW775*Source!I775),2)),2)+(ROUND((ROUND(((Source!ET775)*Source!AV775*Source!I775),2)),2)+ROUND((ROUND(((Source!AE775-(Source!EU775))*Source!AV775*Source!I775),2)),2))+ROUND((ROUND((Source!AF775*Source!AV775*Source!I775),2)),2)</f>
        <v>0</v>
      </c>
      <c r="J918" s="17">
        <f>IF(Source!BC775&lt;&gt; 0, Source!BC775, 1)</f>
        <v>1</v>
      </c>
      <c r="K918" s="33">
        <f>Source!O775</f>
        <v>0</v>
      </c>
      <c r="Q918">
        <f>ROUND((Source!DN775/100)*ROUND((ROUND((Source!AF775*Source!AV775*Source!I775),2)),2), 2)</f>
        <v>0</v>
      </c>
      <c r="R918">
        <f>Source!X775</f>
        <v>0</v>
      </c>
      <c r="S918">
        <f>ROUND((Source!DO775/100)*ROUND((ROUND((Source!AF775*Source!AV775*Source!I775),2)),2), 2)</f>
        <v>0</v>
      </c>
      <c r="T918">
        <f>Source!Y775</f>
        <v>0</v>
      </c>
      <c r="U918">
        <f>ROUND((175/100)*ROUND((ROUND((Source!AE775*Source!AV775*Source!I775),2)),2), 2)</f>
        <v>0</v>
      </c>
      <c r="V918">
        <f>ROUND((160/100)*ROUND(ROUND((ROUND((Source!AE775*Source!AV775*Source!I775),2)*Source!BS775),2), 2), 2)</f>
        <v>0</v>
      </c>
      <c r="X918">
        <f>IF(Source!BI775&lt;=1,I918, 0)</f>
        <v>0</v>
      </c>
      <c r="Y918">
        <f>IF(Source!BI775=2,I918, 0)</f>
        <v>0</v>
      </c>
      <c r="Z918">
        <f>IF(Source!BI775=3,I918, 0)</f>
        <v>0</v>
      </c>
      <c r="AA918">
        <f>IF(Source!BI775=4,I918, 0)</f>
        <v>0</v>
      </c>
    </row>
    <row r="919" spans="1:28" ht="14.25" x14ac:dyDescent="0.2">
      <c r="A919" s="26"/>
      <c r="B919" s="26"/>
      <c r="C919" s="26" t="s">
        <v>314</v>
      </c>
      <c r="D919" s="27" t="s">
        <v>315</v>
      </c>
      <c r="E919" s="17">
        <f>Source!DN774</f>
        <v>80</v>
      </c>
      <c r="F919" s="33"/>
      <c r="G919" s="28"/>
      <c r="H919" s="17"/>
      <c r="I919" s="33">
        <f>SUM(Q915:Q918)</f>
        <v>2.33</v>
      </c>
      <c r="J919" s="17">
        <f>Source!BZ774</f>
        <v>70</v>
      </c>
      <c r="K919" s="33">
        <f>SUM(R915:R918)</f>
        <v>53.75</v>
      </c>
    </row>
    <row r="920" spans="1:28" ht="14.25" x14ac:dyDescent="0.2">
      <c r="A920" s="26"/>
      <c r="B920" s="26"/>
      <c r="C920" s="26" t="s">
        <v>316</v>
      </c>
      <c r="D920" s="27" t="s">
        <v>315</v>
      </c>
      <c r="E920" s="17">
        <f>Source!DO774</f>
        <v>55</v>
      </c>
      <c r="F920" s="33"/>
      <c r="G920" s="28"/>
      <c r="H920" s="17"/>
      <c r="I920" s="33">
        <f>SUM(S915:S919)</f>
        <v>1.6</v>
      </c>
      <c r="J920" s="17">
        <f>Source!CA774</f>
        <v>41</v>
      </c>
      <c r="K920" s="33">
        <f>SUM(T915:T919)</f>
        <v>31.48</v>
      </c>
    </row>
    <row r="921" spans="1:28" ht="14.25" x14ac:dyDescent="0.2">
      <c r="A921" s="55"/>
      <c r="B921" s="55"/>
      <c r="C921" s="55" t="s">
        <v>317</v>
      </c>
      <c r="D921" s="56" t="s">
        <v>318</v>
      </c>
      <c r="E921" s="57">
        <f>Source!AQ774</f>
        <v>17.41</v>
      </c>
      <c r="F921" s="58"/>
      <c r="G921" s="59" t="str">
        <f>Source!DI774</f>
        <v/>
      </c>
      <c r="H921" s="57">
        <f>Source!AV774</f>
        <v>1</v>
      </c>
      <c r="I921" s="58">
        <f>Source!U774</f>
        <v>0.26463199999999998</v>
      </c>
      <c r="J921" s="57"/>
      <c r="K921" s="58"/>
      <c r="AB921" s="32">
        <f>I921</f>
        <v>0.26463199999999998</v>
      </c>
    </row>
    <row r="922" spans="1:28" ht="15" x14ac:dyDescent="0.25">
      <c r="A922" s="60"/>
      <c r="B922" s="60"/>
      <c r="C922" s="61" t="s">
        <v>319</v>
      </c>
      <c r="D922" s="60"/>
      <c r="E922" s="60"/>
      <c r="F922" s="60"/>
      <c r="G922" s="60"/>
      <c r="H922" s="111">
        <f>I917+I919+I920+SUM(I918:I918)</f>
        <v>6.84</v>
      </c>
      <c r="I922" s="111"/>
      <c r="J922" s="111">
        <f>K917+K919+K920+SUM(K918:K918)</f>
        <v>162.02000000000001</v>
      </c>
      <c r="K922" s="111"/>
      <c r="O922" s="32">
        <f>I917+I919+I920+SUM(I918:I918)</f>
        <v>6.84</v>
      </c>
      <c r="P922" s="32">
        <f>K917+K919+K920+SUM(K918:K918)</f>
        <v>162.02000000000001</v>
      </c>
      <c r="X922">
        <f>IF(Source!BI774&lt;=1,I917+I919+I920-0, 0)</f>
        <v>6.84</v>
      </c>
      <c r="Y922">
        <f>IF(Source!BI774=2,I917+I919+I920-0, 0)</f>
        <v>0</v>
      </c>
      <c r="Z922">
        <f>IF(Source!BI774=3,I917+I919+I920-0, 0)</f>
        <v>0</v>
      </c>
      <c r="AA922">
        <f>IF(Source!BI774=4,I917+I919+I920,0)</f>
        <v>0</v>
      </c>
    </row>
    <row r="925" spans="1:28" ht="15" x14ac:dyDescent="0.25">
      <c r="A925" s="81" t="str">
        <f>CONCATENATE("Итого по подразделу: ",IF(Source!G779&lt;&gt;"Новый подраздел", Source!G779, ""))</f>
        <v>Итого по подразделу: Кровля тех. этажа в/о В/5-9</v>
      </c>
      <c r="B925" s="81"/>
      <c r="C925" s="81"/>
      <c r="D925" s="81"/>
      <c r="E925" s="81"/>
      <c r="F925" s="81"/>
      <c r="G925" s="81"/>
      <c r="H925" s="79">
        <f>SUM(O898:O924)</f>
        <v>22.46</v>
      </c>
      <c r="I925" s="80"/>
      <c r="J925" s="79">
        <f>SUM(P898:P924)</f>
        <v>524.65</v>
      </c>
      <c r="K925" s="80"/>
    </row>
    <row r="926" spans="1:28" hidden="1" x14ac:dyDescent="0.2">
      <c r="A926" t="s">
        <v>320</v>
      </c>
      <c r="H926">
        <f>SUM(AC898:AC925)</f>
        <v>0</v>
      </c>
      <c r="J926">
        <f>SUM(AD898:AD925)</f>
        <v>0</v>
      </c>
    </row>
    <row r="927" spans="1:28" hidden="1" x14ac:dyDescent="0.2">
      <c r="A927" t="s">
        <v>321</v>
      </c>
      <c r="H927">
        <f>SUM(AE898:AE926)</f>
        <v>0</v>
      </c>
      <c r="J927">
        <f>SUM(AF898:AF926)</f>
        <v>0</v>
      </c>
    </row>
    <row r="929" spans="1:28" ht="16.5" x14ac:dyDescent="0.25">
      <c r="A929" s="75" t="str">
        <f>CONCATENATE("Подраздел: ",IF(Source!G809&lt;&gt;"Новый подраздел", Source!G809, ""))</f>
        <v>Подраздел: Монтажные (кровельные)работы</v>
      </c>
      <c r="B929" s="75"/>
      <c r="C929" s="75"/>
      <c r="D929" s="75"/>
      <c r="E929" s="75"/>
      <c r="F929" s="75"/>
      <c r="G929" s="75"/>
      <c r="H929" s="75"/>
      <c r="I929" s="75"/>
      <c r="J929" s="75"/>
      <c r="K929" s="75"/>
    </row>
    <row r="930" spans="1:28" ht="28.5" x14ac:dyDescent="0.2">
      <c r="A930" s="26">
        <v>1</v>
      </c>
      <c r="B930" s="26" t="str">
        <f>Source!F813</f>
        <v>6.58-31-3</v>
      </c>
      <c r="C930" s="26" t="s">
        <v>110</v>
      </c>
      <c r="D930" s="27" t="str">
        <f>Source!H813</f>
        <v>100 мест</v>
      </c>
      <c r="E930" s="17">
        <f>Source!I813</f>
        <v>0.01</v>
      </c>
      <c r="F930" s="33"/>
      <c r="G930" s="28"/>
      <c r="H930" s="17"/>
      <c r="I930" s="33"/>
      <c r="J930" s="17"/>
      <c r="K930" s="33"/>
      <c r="Q930">
        <f>ROUND((Source!DN813/100)*ROUND((ROUND((Source!AF813*Source!AV813*Source!I813),2)),2), 2)</f>
        <v>13.64</v>
      </c>
      <c r="R930">
        <f>Source!X813</f>
        <v>301.23</v>
      </c>
      <c r="S930">
        <f>ROUND((Source!DO813/100)*ROUND((ROUND((Source!AF813*Source!AV813*Source!I813),2)),2), 2)</f>
        <v>10.36</v>
      </c>
      <c r="T930">
        <f>Source!Y813</f>
        <v>141.96</v>
      </c>
      <c r="U930">
        <f>ROUND((175/100)*ROUND((ROUND((Source!AE813*Source!AV813*Source!I813),2)),2), 2)</f>
        <v>0.26</v>
      </c>
      <c r="V930">
        <f>ROUND((160/100)*ROUND(ROUND((ROUND((Source!AE813*Source!AV813*Source!I813),2)*Source!BS813),2), 2), 2)</f>
        <v>6.34</v>
      </c>
    </row>
    <row r="931" spans="1:28" x14ac:dyDescent="0.2">
      <c r="C931" s="30" t="str">
        <f>"Объем: "&amp;Source!I813&amp;"=1/"&amp;"100"</f>
        <v>Объем: 0,01=1/100</v>
      </c>
    </row>
    <row r="932" spans="1:28" ht="14.25" x14ac:dyDescent="0.2">
      <c r="A932" s="26"/>
      <c r="B932" s="26"/>
      <c r="C932" s="26" t="s">
        <v>313</v>
      </c>
      <c r="D932" s="27"/>
      <c r="E932" s="17"/>
      <c r="F932" s="33">
        <f>Source!AO813</f>
        <v>1311.93</v>
      </c>
      <c r="G932" s="28" t="str">
        <f>Source!DG813</f>
        <v/>
      </c>
      <c r="H932" s="17">
        <f>Source!AV813</f>
        <v>1</v>
      </c>
      <c r="I932" s="33">
        <f>ROUND((ROUND((Source!AF813*Source!AV813*Source!I813),2)),2)</f>
        <v>13.12</v>
      </c>
      <c r="J932" s="17">
        <f>IF(Source!BA813&lt;&gt; 0, Source!BA813, 1)</f>
        <v>26.39</v>
      </c>
      <c r="K932" s="33">
        <f>Source!S813</f>
        <v>346.24</v>
      </c>
      <c r="W932">
        <f>I932</f>
        <v>13.12</v>
      </c>
    </row>
    <row r="933" spans="1:28" ht="14.25" x14ac:dyDescent="0.2">
      <c r="A933" s="26"/>
      <c r="B933" s="26"/>
      <c r="C933" s="26" t="s">
        <v>322</v>
      </c>
      <c r="D933" s="27"/>
      <c r="E933" s="17"/>
      <c r="F933" s="33">
        <f>Source!AM813</f>
        <v>41.45</v>
      </c>
      <c r="G933" s="28" t="str">
        <f>Source!DE813</f>
        <v/>
      </c>
      <c r="H933" s="17">
        <f>Source!AV813</f>
        <v>1</v>
      </c>
      <c r="I933" s="33">
        <f>(ROUND((ROUND(((Source!ET813)*Source!AV813*Source!I813),2)),2)+ROUND((ROUND(((Source!AE813-(Source!EU813))*Source!AV813*Source!I813),2)),2))</f>
        <v>0.41</v>
      </c>
      <c r="J933" s="17">
        <f>IF(Source!BB813&lt;&gt; 0, Source!BB813, 1)</f>
        <v>14.75</v>
      </c>
      <c r="K933" s="33">
        <f>Source!Q813</f>
        <v>6.05</v>
      </c>
    </row>
    <row r="934" spans="1:28" ht="14.25" x14ac:dyDescent="0.2">
      <c r="A934" s="26"/>
      <c r="B934" s="26"/>
      <c r="C934" s="26" t="s">
        <v>323</v>
      </c>
      <c r="D934" s="27"/>
      <c r="E934" s="17"/>
      <c r="F934" s="33">
        <f>Source!AN813</f>
        <v>15.08</v>
      </c>
      <c r="G934" s="28" t="str">
        <f>Source!DF813</f>
        <v/>
      </c>
      <c r="H934" s="17">
        <f>Source!AV813</f>
        <v>1</v>
      </c>
      <c r="I934" s="41">
        <f>ROUND((ROUND((Source!AE813*Source!AV813*Source!I813),2)),2)</f>
        <v>0.15</v>
      </c>
      <c r="J934" s="17">
        <f>IF(Source!BS813&lt;&gt; 0, Source!BS813, 1)</f>
        <v>26.39</v>
      </c>
      <c r="K934" s="41">
        <f>Source!R813</f>
        <v>3.96</v>
      </c>
      <c r="W934">
        <f>I934</f>
        <v>0.15</v>
      </c>
    </row>
    <row r="935" spans="1:28" ht="14.25" x14ac:dyDescent="0.2">
      <c r="A935" s="26"/>
      <c r="B935" s="26"/>
      <c r="C935" s="26" t="s">
        <v>324</v>
      </c>
      <c r="D935" s="27"/>
      <c r="E935" s="17"/>
      <c r="F935" s="33">
        <f>Source!AL813</f>
        <v>972.06</v>
      </c>
      <c r="G935" s="28" t="str">
        <f>Source!DD813</f>
        <v/>
      </c>
      <c r="H935" s="17">
        <f>Source!AW813</f>
        <v>1</v>
      </c>
      <c r="I935" s="33">
        <f>ROUND((ROUND((Source!AC813*Source!AW813*Source!I813),2)),2)</f>
        <v>9.7200000000000006</v>
      </c>
      <c r="J935" s="17">
        <f>IF(Source!BC813&lt;&gt; 0, Source!BC813, 1)</f>
        <v>8.3000000000000007</v>
      </c>
      <c r="K935" s="33">
        <f>Source!P813</f>
        <v>80.680000000000007</v>
      </c>
    </row>
    <row r="936" spans="1:28" ht="28.5" x14ac:dyDescent="0.2">
      <c r="A936" s="26" t="s">
        <v>27</v>
      </c>
      <c r="B936" s="26" t="str">
        <f>Source!F814</f>
        <v>9999990001</v>
      </c>
      <c r="C936" s="26" t="s">
        <v>29</v>
      </c>
      <c r="D936" s="27" t="str">
        <f>Source!H814</f>
        <v>т</v>
      </c>
      <c r="E936" s="17">
        <f>Source!I814</f>
        <v>-1.2800000000000001E-2</v>
      </c>
      <c r="F936" s="33">
        <f>Source!AK814</f>
        <v>0</v>
      </c>
      <c r="G936" s="31" t="s">
        <v>3</v>
      </c>
      <c r="H936" s="17">
        <f>Source!AW814</f>
        <v>1</v>
      </c>
      <c r="I936" s="33">
        <f>ROUND((ROUND((Source!AC814*Source!AW814*Source!I814),2)),2)+(ROUND((ROUND(((Source!ET814)*Source!AV814*Source!I814),2)),2)+ROUND((ROUND(((Source!AE814-(Source!EU814))*Source!AV814*Source!I814),2)),2))+ROUND((ROUND((Source!AF814*Source!AV814*Source!I814),2)),2)</f>
        <v>0</v>
      </c>
      <c r="J936" s="17">
        <f>IF(Source!BC814&lt;&gt; 0, Source!BC814, 1)</f>
        <v>1</v>
      </c>
      <c r="K936" s="33">
        <f>Source!O814</f>
        <v>0</v>
      </c>
      <c r="Q936">
        <f>ROUND((Source!DN814/100)*ROUND((ROUND((Source!AF814*Source!AV814*Source!I814),2)),2), 2)</f>
        <v>0</v>
      </c>
      <c r="R936">
        <f>Source!X814</f>
        <v>0</v>
      </c>
      <c r="S936">
        <f>ROUND((Source!DO814/100)*ROUND((ROUND((Source!AF814*Source!AV814*Source!I814),2)),2), 2)</f>
        <v>0</v>
      </c>
      <c r="T936">
        <f>Source!Y814</f>
        <v>0</v>
      </c>
      <c r="U936">
        <f>ROUND((175/100)*ROUND((ROUND((Source!AE814*Source!AV814*Source!I814),2)),2), 2)</f>
        <v>0</v>
      </c>
      <c r="V936">
        <f>ROUND((160/100)*ROUND(ROUND((ROUND((Source!AE814*Source!AV814*Source!I814),2)*Source!BS814),2), 2), 2)</f>
        <v>0</v>
      </c>
      <c r="X936">
        <f>IF(Source!BI814&lt;=1,I936, 0)</f>
        <v>0</v>
      </c>
      <c r="Y936">
        <f>IF(Source!BI814=2,I936, 0)</f>
        <v>0</v>
      </c>
      <c r="Z936">
        <f>IF(Source!BI814=3,I936, 0)</f>
        <v>0</v>
      </c>
      <c r="AA936">
        <f>IF(Source!BI814=4,I936, 0)</f>
        <v>0</v>
      </c>
    </row>
    <row r="937" spans="1:28" ht="14.25" x14ac:dyDescent="0.2">
      <c r="A937" s="26"/>
      <c r="B937" s="26"/>
      <c r="C937" s="26" t="s">
        <v>314</v>
      </c>
      <c r="D937" s="27" t="s">
        <v>315</v>
      </c>
      <c r="E937" s="17">
        <f>Source!DN813</f>
        <v>104</v>
      </c>
      <c r="F937" s="33"/>
      <c r="G937" s="28"/>
      <c r="H937" s="17"/>
      <c r="I937" s="33">
        <f>SUM(Q930:Q936)</f>
        <v>13.64</v>
      </c>
      <c r="J937" s="17">
        <f>Source!BZ813</f>
        <v>87</v>
      </c>
      <c r="K937" s="33">
        <f>SUM(R930:R936)</f>
        <v>301.23</v>
      </c>
    </row>
    <row r="938" spans="1:28" ht="14.25" x14ac:dyDescent="0.2">
      <c r="A938" s="26"/>
      <c r="B938" s="26"/>
      <c r="C938" s="26" t="s">
        <v>316</v>
      </c>
      <c r="D938" s="27" t="s">
        <v>315</v>
      </c>
      <c r="E938" s="17">
        <f>Source!DO813</f>
        <v>79</v>
      </c>
      <c r="F938" s="33"/>
      <c r="G938" s="28"/>
      <c r="H938" s="17"/>
      <c r="I938" s="33">
        <f>SUM(S930:S937)</f>
        <v>10.36</v>
      </c>
      <c r="J938" s="17">
        <f>Source!CA813</f>
        <v>41</v>
      </c>
      <c r="K938" s="33">
        <f>SUM(T930:T937)</f>
        <v>141.96</v>
      </c>
    </row>
    <row r="939" spans="1:28" ht="14.25" x14ac:dyDescent="0.2">
      <c r="A939" s="26"/>
      <c r="B939" s="26"/>
      <c r="C939" s="26" t="s">
        <v>325</v>
      </c>
      <c r="D939" s="27" t="s">
        <v>315</v>
      </c>
      <c r="E939" s="17">
        <f>175</f>
        <v>175</v>
      </c>
      <c r="F939" s="33"/>
      <c r="G939" s="28"/>
      <c r="H939" s="17"/>
      <c r="I939" s="33">
        <f>SUM(U930:U938)</f>
        <v>0.26</v>
      </c>
      <c r="J939" s="17">
        <f>160</f>
        <v>160</v>
      </c>
      <c r="K939" s="33">
        <f>SUM(V930:V938)</f>
        <v>6.34</v>
      </c>
    </row>
    <row r="940" spans="1:28" ht="14.25" x14ac:dyDescent="0.2">
      <c r="A940" s="55"/>
      <c r="B940" s="55"/>
      <c r="C940" s="55" t="s">
        <v>317</v>
      </c>
      <c r="D940" s="56" t="s">
        <v>318</v>
      </c>
      <c r="E940" s="57">
        <f>Source!AQ813</f>
        <v>113</v>
      </c>
      <c r="F940" s="58"/>
      <c r="G940" s="59" t="str">
        <f>Source!DI813</f>
        <v/>
      </c>
      <c r="H940" s="57">
        <f>Source!AV813</f>
        <v>1</v>
      </c>
      <c r="I940" s="58">
        <f>Source!U813</f>
        <v>1.1300000000000001</v>
      </c>
      <c r="J940" s="57"/>
      <c r="K940" s="58"/>
      <c r="AB940" s="32">
        <f>I940</f>
        <v>1.1300000000000001</v>
      </c>
    </row>
    <row r="941" spans="1:28" ht="15" x14ac:dyDescent="0.25">
      <c r="A941" s="60"/>
      <c r="B941" s="60"/>
      <c r="C941" s="61" t="s">
        <v>319</v>
      </c>
      <c r="D941" s="60"/>
      <c r="E941" s="60"/>
      <c r="F941" s="60"/>
      <c r="G941" s="60"/>
      <c r="H941" s="111">
        <f>I932+I933+I935+I937+I938+I939+SUM(I936:I936)</f>
        <v>47.51</v>
      </c>
      <c r="I941" s="111"/>
      <c r="J941" s="111">
        <f>K932+K933+K935+K937+K938+K939+SUM(K936:K936)</f>
        <v>882.50000000000011</v>
      </c>
      <c r="K941" s="111"/>
      <c r="O941" s="32">
        <f>I932+I933+I935+I937+I938+I939+SUM(I936:I936)</f>
        <v>47.51</v>
      </c>
      <c r="P941" s="32">
        <f>K932+K933+K935+K937+K938+K939+SUM(K936:K936)</f>
        <v>882.50000000000011</v>
      </c>
      <c r="X941">
        <f>IF(Source!BI813&lt;=1,I932+I933+I935+I937+I938+I939-0, 0)</f>
        <v>47.51</v>
      </c>
      <c r="Y941">
        <f>IF(Source!BI813=2,I932+I933+I935+I937+I938+I939-0, 0)</f>
        <v>0</v>
      </c>
      <c r="Z941">
        <f>IF(Source!BI813=3,I932+I933+I935+I937+I938+I939-0, 0)</f>
        <v>0</v>
      </c>
      <c r="AA941">
        <f>IF(Source!BI813=4,I932+I933+I935+I937+I938+I939,0)</f>
        <v>0</v>
      </c>
    </row>
    <row r="943" spans="1:28" ht="28.5" x14ac:dyDescent="0.2">
      <c r="A943" s="26">
        <v>2</v>
      </c>
      <c r="B943" s="26" t="str">
        <f>Source!F815</f>
        <v>6.58-31-1</v>
      </c>
      <c r="C943" s="26" t="s">
        <v>116</v>
      </c>
      <c r="D943" s="27" t="str">
        <f>Source!H815</f>
        <v>100 мест</v>
      </c>
      <c r="E943" s="17">
        <f>Source!I815</f>
        <v>0.02</v>
      </c>
      <c r="F943" s="33"/>
      <c r="G943" s="28"/>
      <c r="H943" s="17"/>
      <c r="I943" s="33"/>
      <c r="J943" s="17"/>
      <c r="K943" s="33"/>
      <c r="Q943">
        <f>ROUND((Source!DN815/100)*ROUND((ROUND((Source!AF815*Source!AV815*Source!I815),2)),2), 2)</f>
        <v>9.5399999999999991</v>
      </c>
      <c r="R943">
        <f>Source!X815</f>
        <v>210.54</v>
      </c>
      <c r="S943">
        <f>ROUND((Source!DO815/100)*ROUND((ROUND((Source!AF815*Source!AV815*Source!I815),2)),2), 2)</f>
        <v>7.24</v>
      </c>
      <c r="T943">
        <f>Source!Y815</f>
        <v>99.22</v>
      </c>
      <c r="U943">
        <f>ROUND((175/100)*ROUND((ROUND((Source!AE815*Source!AV815*Source!I815),2)),2), 2)</f>
        <v>0.12</v>
      </c>
      <c r="V943">
        <f>ROUND((160/100)*ROUND(ROUND((ROUND((Source!AE815*Source!AV815*Source!I815),2)*Source!BS815),2), 2), 2)</f>
        <v>2.96</v>
      </c>
    </row>
    <row r="944" spans="1:28" x14ac:dyDescent="0.2">
      <c r="C944" s="30" t="str">
        <f>"Объем: "&amp;Source!I815&amp;"=2/"&amp;"100"</f>
        <v>Объем: 0,02=2/100</v>
      </c>
    </row>
    <row r="945" spans="1:28" ht="14.25" x14ac:dyDescent="0.2">
      <c r="A945" s="26"/>
      <c r="B945" s="26"/>
      <c r="C945" s="26" t="s">
        <v>313</v>
      </c>
      <c r="D945" s="27"/>
      <c r="E945" s="17"/>
      <c r="F945" s="33">
        <f>Source!AO815</f>
        <v>458.59</v>
      </c>
      <c r="G945" s="28" t="str">
        <f>Source!DG815</f>
        <v/>
      </c>
      <c r="H945" s="17">
        <f>Source!AV815</f>
        <v>1</v>
      </c>
      <c r="I945" s="33">
        <f>ROUND((ROUND((Source!AF815*Source!AV815*Source!I815),2)),2)</f>
        <v>9.17</v>
      </c>
      <c r="J945" s="17">
        <f>IF(Source!BA815&lt;&gt; 0, Source!BA815, 1)</f>
        <v>26.39</v>
      </c>
      <c r="K945" s="33">
        <f>Source!S815</f>
        <v>242</v>
      </c>
      <c r="W945">
        <f>I945</f>
        <v>9.17</v>
      </c>
    </row>
    <row r="946" spans="1:28" ht="14.25" x14ac:dyDescent="0.2">
      <c r="A946" s="26"/>
      <c r="B946" s="26"/>
      <c r="C946" s="26" t="s">
        <v>322</v>
      </c>
      <c r="D946" s="27"/>
      <c r="E946" s="17"/>
      <c r="F946" s="33">
        <f>Source!AM815</f>
        <v>9.8699999999999992</v>
      </c>
      <c r="G946" s="28" t="str">
        <f>Source!DE815</f>
        <v/>
      </c>
      <c r="H946" s="17">
        <f>Source!AV815</f>
        <v>1</v>
      </c>
      <c r="I946" s="33">
        <f>(ROUND((ROUND(((Source!ET815)*Source!AV815*Source!I815),2)),2)+ROUND((ROUND(((Source!AE815-(Source!EU815))*Source!AV815*Source!I815),2)),2))</f>
        <v>0.2</v>
      </c>
      <c r="J946" s="17">
        <f>IF(Source!BB815&lt;&gt; 0, Source!BB815, 1)</f>
        <v>14.65</v>
      </c>
      <c r="K946" s="33">
        <f>Source!Q815</f>
        <v>2.93</v>
      </c>
    </row>
    <row r="947" spans="1:28" ht="14.25" x14ac:dyDescent="0.2">
      <c r="A947" s="26"/>
      <c r="B947" s="26"/>
      <c r="C947" s="26" t="s">
        <v>323</v>
      </c>
      <c r="D947" s="27"/>
      <c r="E947" s="17"/>
      <c r="F947" s="33">
        <f>Source!AN815</f>
        <v>3.55</v>
      </c>
      <c r="G947" s="28" t="str">
        <f>Source!DF815</f>
        <v/>
      </c>
      <c r="H947" s="17">
        <f>Source!AV815</f>
        <v>1</v>
      </c>
      <c r="I947" s="41">
        <f>ROUND((ROUND((Source!AE815*Source!AV815*Source!I815),2)),2)</f>
        <v>7.0000000000000007E-2</v>
      </c>
      <c r="J947" s="17">
        <f>IF(Source!BS815&lt;&gt; 0, Source!BS815, 1)</f>
        <v>26.39</v>
      </c>
      <c r="K947" s="41">
        <f>Source!R815</f>
        <v>1.85</v>
      </c>
      <c r="W947">
        <f>I947</f>
        <v>7.0000000000000007E-2</v>
      </c>
    </row>
    <row r="948" spans="1:28" ht="14.25" x14ac:dyDescent="0.2">
      <c r="A948" s="26"/>
      <c r="B948" s="26"/>
      <c r="C948" s="26" t="s">
        <v>324</v>
      </c>
      <c r="D948" s="27"/>
      <c r="E948" s="17"/>
      <c r="F948" s="33">
        <f>Source!AL815</f>
        <v>195.25</v>
      </c>
      <c r="G948" s="28" t="str">
        <f>Source!DD815</f>
        <v/>
      </c>
      <c r="H948" s="17">
        <f>Source!AW815</f>
        <v>1</v>
      </c>
      <c r="I948" s="33">
        <f>ROUND((ROUND((Source!AC815*Source!AW815*Source!I815),2)),2)</f>
        <v>3.91</v>
      </c>
      <c r="J948" s="17">
        <f>IF(Source!BC815&lt;&gt; 0, Source!BC815, 1)</f>
        <v>8.3000000000000007</v>
      </c>
      <c r="K948" s="33">
        <f>Source!P815</f>
        <v>32.450000000000003</v>
      </c>
    </row>
    <row r="949" spans="1:28" ht="28.5" x14ac:dyDescent="0.2">
      <c r="A949" s="26" t="s">
        <v>118</v>
      </c>
      <c r="B949" s="26" t="str">
        <f>Source!F816</f>
        <v>9999990001</v>
      </c>
      <c r="C949" s="26" t="s">
        <v>29</v>
      </c>
      <c r="D949" s="27" t="str">
        <f>Source!H816</f>
        <v>т</v>
      </c>
      <c r="E949" s="17">
        <f>Source!I816</f>
        <v>-6.0000000000000001E-3</v>
      </c>
      <c r="F949" s="33">
        <f>Source!AK816</f>
        <v>0</v>
      </c>
      <c r="G949" s="31" t="s">
        <v>3</v>
      </c>
      <c r="H949" s="17">
        <f>Source!AW816</f>
        <v>1</v>
      </c>
      <c r="I949" s="33">
        <f>ROUND((ROUND((Source!AC816*Source!AW816*Source!I816),2)),2)+(ROUND((ROUND(((Source!ET816)*Source!AV816*Source!I816),2)),2)+ROUND((ROUND(((Source!AE816-(Source!EU816))*Source!AV816*Source!I816),2)),2))+ROUND((ROUND((Source!AF816*Source!AV816*Source!I816),2)),2)</f>
        <v>0</v>
      </c>
      <c r="J949" s="17">
        <f>IF(Source!BC816&lt;&gt; 0, Source!BC816, 1)</f>
        <v>1</v>
      </c>
      <c r="K949" s="33">
        <f>Source!O816</f>
        <v>0</v>
      </c>
      <c r="Q949">
        <f>ROUND((Source!DN816/100)*ROUND((ROUND((Source!AF816*Source!AV816*Source!I816),2)),2), 2)</f>
        <v>0</v>
      </c>
      <c r="R949">
        <f>Source!X816</f>
        <v>0</v>
      </c>
      <c r="S949">
        <f>ROUND((Source!DO816/100)*ROUND((ROUND((Source!AF816*Source!AV816*Source!I816),2)),2), 2)</f>
        <v>0</v>
      </c>
      <c r="T949">
        <f>Source!Y816</f>
        <v>0</v>
      </c>
      <c r="U949">
        <f>ROUND((175/100)*ROUND((ROUND((Source!AE816*Source!AV816*Source!I816),2)),2), 2)</f>
        <v>0</v>
      </c>
      <c r="V949">
        <f>ROUND((160/100)*ROUND(ROUND((ROUND((Source!AE816*Source!AV816*Source!I816),2)*Source!BS816),2), 2), 2)</f>
        <v>0</v>
      </c>
      <c r="X949">
        <f>IF(Source!BI816&lt;=1,I949, 0)</f>
        <v>0</v>
      </c>
      <c r="Y949">
        <f>IF(Source!BI816=2,I949, 0)</f>
        <v>0</v>
      </c>
      <c r="Z949">
        <f>IF(Source!BI816=3,I949, 0)</f>
        <v>0</v>
      </c>
      <c r="AA949">
        <f>IF(Source!BI816=4,I949, 0)</f>
        <v>0</v>
      </c>
    </row>
    <row r="950" spans="1:28" ht="14.25" x14ac:dyDescent="0.2">
      <c r="A950" s="26"/>
      <c r="B950" s="26"/>
      <c r="C950" s="26" t="s">
        <v>314</v>
      </c>
      <c r="D950" s="27" t="s">
        <v>315</v>
      </c>
      <c r="E950" s="17">
        <f>Source!DN815</f>
        <v>104</v>
      </c>
      <c r="F950" s="33"/>
      <c r="G950" s="28"/>
      <c r="H950" s="17"/>
      <c r="I950" s="33">
        <f>SUM(Q943:Q949)</f>
        <v>9.5399999999999991</v>
      </c>
      <c r="J950" s="17">
        <f>Source!BZ815</f>
        <v>87</v>
      </c>
      <c r="K950" s="33">
        <f>SUM(R943:R949)</f>
        <v>210.54</v>
      </c>
    </row>
    <row r="951" spans="1:28" ht="14.25" x14ac:dyDescent="0.2">
      <c r="A951" s="26"/>
      <c r="B951" s="26"/>
      <c r="C951" s="26" t="s">
        <v>316</v>
      </c>
      <c r="D951" s="27" t="s">
        <v>315</v>
      </c>
      <c r="E951" s="17">
        <f>Source!DO815</f>
        <v>79</v>
      </c>
      <c r="F951" s="33"/>
      <c r="G951" s="28"/>
      <c r="H951" s="17"/>
      <c r="I951" s="33">
        <f>SUM(S943:S950)</f>
        <v>7.24</v>
      </c>
      <c r="J951" s="17">
        <f>Source!CA815</f>
        <v>41</v>
      </c>
      <c r="K951" s="33">
        <f>SUM(T943:T950)</f>
        <v>99.22</v>
      </c>
    </row>
    <row r="952" spans="1:28" ht="14.25" x14ac:dyDescent="0.2">
      <c r="A952" s="26"/>
      <c r="B952" s="26"/>
      <c r="C952" s="26" t="s">
        <v>325</v>
      </c>
      <c r="D952" s="27" t="s">
        <v>315</v>
      </c>
      <c r="E952" s="17">
        <f>175</f>
        <v>175</v>
      </c>
      <c r="F952" s="33"/>
      <c r="G952" s="28"/>
      <c r="H952" s="17"/>
      <c r="I952" s="33">
        <f>SUM(U943:U951)</f>
        <v>0.12</v>
      </c>
      <c r="J952" s="17">
        <f>160</f>
        <v>160</v>
      </c>
      <c r="K952" s="33">
        <f>SUM(V943:V951)</f>
        <v>2.96</v>
      </c>
    </row>
    <row r="953" spans="1:28" ht="14.25" x14ac:dyDescent="0.2">
      <c r="A953" s="55"/>
      <c r="B953" s="55"/>
      <c r="C953" s="55" t="s">
        <v>317</v>
      </c>
      <c r="D953" s="56" t="s">
        <v>318</v>
      </c>
      <c r="E953" s="57">
        <f>Source!AQ815</f>
        <v>39.5</v>
      </c>
      <c r="F953" s="58"/>
      <c r="G953" s="59" t="str">
        <f>Source!DI815</f>
        <v/>
      </c>
      <c r="H953" s="57">
        <f>Source!AV815</f>
        <v>1</v>
      </c>
      <c r="I953" s="58">
        <f>Source!U815</f>
        <v>0.79</v>
      </c>
      <c r="J953" s="57"/>
      <c r="K953" s="58"/>
      <c r="AB953" s="32">
        <f>I953</f>
        <v>0.79</v>
      </c>
    </row>
    <row r="954" spans="1:28" ht="15" x14ac:dyDescent="0.25">
      <c r="A954" s="60"/>
      <c r="B954" s="60"/>
      <c r="C954" s="61" t="s">
        <v>319</v>
      </c>
      <c r="D954" s="60"/>
      <c r="E954" s="60"/>
      <c r="F954" s="60"/>
      <c r="G954" s="60"/>
      <c r="H954" s="111">
        <f>I945+I946+I948+I950+I951+I952+SUM(I949:I949)</f>
        <v>30.180000000000003</v>
      </c>
      <c r="I954" s="111"/>
      <c r="J954" s="111">
        <f>K945+K946+K948+K950+K951+K952+SUM(K949:K949)</f>
        <v>590.1</v>
      </c>
      <c r="K954" s="111"/>
      <c r="O954" s="32">
        <f>I945+I946+I948+I950+I951+I952+SUM(I949:I949)</f>
        <v>30.180000000000003</v>
      </c>
      <c r="P954" s="32">
        <f>K945+K946+K948+K950+K951+K952+SUM(K949:K949)</f>
        <v>590.1</v>
      </c>
      <c r="X954">
        <f>IF(Source!BI815&lt;=1,I945+I946+I948+I950+I951+I952-0, 0)</f>
        <v>30.180000000000003</v>
      </c>
      <c r="Y954">
        <f>IF(Source!BI815=2,I945+I946+I948+I950+I951+I952-0, 0)</f>
        <v>0</v>
      </c>
      <c r="Z954">
        <f>IF(Source!BI815=3,I945+I946+I948+I950+I951+I952-0, 0)</f>
        <v>0</v>
      </c>
      <c r="AA954">
        <f>IF(Source!BI815=4,I945+I946+I948+I950+I951+I952,0)</f>
        <v>0</v>
      </c>
    </row>
    <row r="956" spans="1:28" ht="28.5" x14ac:dyDescent="0.2">
      <c r="A956" s="26">
        <v>3</v>
      </c>
      <c r="B956" s="26" t="str">
        <f>Source!F817</f>
        <v>6.54-9-2</v>
      </c>
      <c r="C956" s="26" t="s">
        <v>120</v>
      </c>
      <c r="D956" s="27" t="str">
        <f>Source!H817</f>
        <v>1 м3</v>
      </c>
      <c r="E956" s="17">
        <f>Source!I817</f>
        <v>7.0000000000000007E-2</v>
      </c>
      <c r="F956" s="33"/>
      <c r="G956" s="28"/>
      <c r="H956" s="17"/>
      <c r="I956" s="33"/>
      <c r="J956" s="17"/>
      <c r="K956" s="33"/>
      <c r="Q956">
        <f>ROUND((Source!DN817/100)*ROUND((ROUND((Source!AF817*Source!AV817*Source!I817),2)),2), 2)</f>
        <v>16.09</v>
      </c>
      <c r="R956">
        <f>Source!X817</f>
        <v>349.69</v>
      </c>
      <c r="S956">
        <f>ROUND((Source!DO817/100)*ROUND((ROUND((Source!AF817*Source!AV817*Source!I817),2)),2), 2)</f>
        <v>13.25</v>
      </c>
      <c r="T956">
        <f>Source!Y817</f>
        <v>204.82</v>
      </c>
      <c r="U956">
        <f>ROUND((175/100)*ROUND((ROUND((Source!AE817*Source!AV817*Source!I817),2)),2), 2)</f>
        <v>0.57999999999999996</v>
      </c>
      <c r="V956">
        <f>ROUND((160/100)*ROUND(ROUND((ROUND((Source!AE817*Source!AV817*Source!I817),2)*Source!BS817),2), 2), 2)</f>
        <v>13.94</v>
      </c>
    </row>
    <row r="957" spans="1:28" ht="14.25" x14ac:dyDescent="0.2">
      <c r="A957" s="26"/>
      <c r="B957" s="26"/>
      <c r="C957" s="26" t="s">
        <v>313</v>
      </c>
      <c r="D957" s="27"/>
      <c r="E957" s="17"/>
      <c r="F957" s="33">
        <f>Source!AO817</f>
        <v>270.45999999999998</v>
      </c>
      <c r="G957" s="28" t="str">
        <f>Source!DG817</f>
        <v/>
      </c>
      <c r="H957" s="17">
        <f>Source!AV817</f>
        <v>1</v>
      </c>
      <c r="I957" s="33">
        <f>ROUND((ROUND((Source!AF817*Source!AV817*Source!I817),2)),2)</f>
        <v>18.93</v>
      </c>
      <c r="J957" s="17">
        <f>IF(Source!BA817&lt;&gt; 0, Source!BA817, 1)</f>
        <v>26.39</v>
      </c>
      <c r="K957" s="33">
        <f>Source!S817</f>
        <v>499.56</v>
      </c>
      <c r="W957">
        <f>I957</f>
        <v>18.93</v>
      </c>
    </row>
    <row r="958" spans="1:28" ht="14.25" x14ac:dyDescent="0.2">
      <c r="A958" s="26"/>
      <c r="B958" s="26"/>
      <c r="C958" s="26" t="s">
        <v>322</v>
      </c>
      <c r="D958" s="27"/>
      <c r="E958" s="17"/>
      <c r="F958" s="33">
        <f>Source!AM817</f>
        <v>18.57</v>
      </c>
      <c r="G958" s="28" t="str">
        <f>Source!DE817</f>
        <v/>
      </c>
      <c r="H958" s="17">
        <f>Source!AV817</f>
        <v>1</v>
      </c>
      <c r="I958" s="33">
        <f>(ROUND((ROUND(((Source!ET817)*Source!AV817*Source!I817),2)),2)+ROUND((ROUND(((Source!AE817-(Source!EU817))*Source!AV817*Source!I817),2)),2))</f>
        <v>1.3</v>
      </c>
      <c r="J958" s="17">
        <f>IF(Source!BB817&lt;&gt; 0, Source!BB817, 1)</f>
        <v>11.89</v>
      </c>
      <c r="K958" s="33">
        <f>Source!Q817</f>
        <v>15.46</v>
      </c>
    </row>
    <row r="959" spans="1:28" ht="14.25" x14ac:dyDescent="0.2">
      <c r="A959" s="26"/>
      <c r="B959" s="26"/>
      <c r="C959" s="26" t="s">
        <v>323</v>
      </c>
      <c r="D959" s="27"/>
      <c r="E959" s="17"/>
      <c r="F959" s="33">
        <f>Source!AN817</f>
        <v>4.66</v>
      </c>
      <c r="G959" s="28" t="str">
        <f>Source!DF817</f>
        <v/>
      </c>
      <c r="H959" s="17">
        <f>Source!AV817</f>
        <v>1</v>
      </c>
      <c r="I959" s="41">
        <f>ROUND((ROUND((Source!AE817*Source!AV817*Source!I817),2)),2)</f>
        <v>0.33</v>
      </c>
      <c r="J959" s="17">
        <f>IF(Source!BS817&lt;&gt; 0, Source!BS817, 1)</f>
        <v>26.39</v>
      </c>
      <c r="K959" s="41">
        <f>Source!R817</f>
        <v>8.7100000000000009</v>
      </c>
      <c r="W959">
        <f>I959</f>
        <v>0.33</v>
      </c>
    </row>
    <row r="960" spans="1:28" ht="14.25" x14ac:dyDescent="0.2">
      <c r="A960" s="26"/>
      <c r="B960" s="26"/>
      <c r="C960" s="26" t="s">
        <v>324</v>
      </c>
      <c r="D960" s="27"/>
      <c r="E960" s="17"/>
      <c r="F960" s="33">
        <f>Source!AL817</f>
        <v>558.79</v>
      </c>
      <c r="G960" s="28" t="str">
        <f>Source!DD817</f>
        <v/>
      </c>
      <c r="H960" s="17">
        <f>Source!AW817</f>
        <v>1</v>
      </c>
      <c r="I960" s="33">
        <f>ROUND((ROUND((Source!AC817*Source!AW817*Source!I817),2)),2)</f>
        <v>39.119999999999997</v>
      </c>
      <c r="J960" s="17">
        <f>IF(Source!BC817&lt;&gt; 0, Source!BC817, 1)</f>
        <v>9.44</v>
      </c>
      <c r="K960" s="33">
        <f>Source!P817</f>
        <v>369.29</v>
      </c>
    </row>
    <row r="961" spans="1:28" ht="14.25" x14ac:dyDescent="0.2">
      <c r="A961" s="26" t="s">
        <v>44</v>
      </c>
      <c r="B961" s="26" t="str">
        <f>Source!F818</f>
        <v>1.3-2-6</v>
      </c>
      <c r="C961" s="26" t="s">
        <v>127</v>
      </c>
      <c r="D961" s="27" t="str">
        <f>Source!H818</f>
        <v>м3</v>
      </c>
      <c r="E961" s="17">
        <f>Source!I818</f>
        <v>7.1400000000000005E-2</v>
      </c>
      <c r="F961" s="33">
        <f>Source!AK818</f>
        <v>478.96</v>
      </c>
      <c r="G961" s="31" t="s">
        <v>3</v>
      </c>
      <c r="H961" s="17">
        <f>Source!AW818</f>
        <v>1</v>
      </c>
      <c r="I961" s="33">
        <f>ROUND((ROUND((Source!AC818*Source!AW818*Source!I818),2)),2)+(ROUND((ROUND(((Source!ET818)*Source!AV818*Source!I818),2)),2)+ROUND((ROUND(((Source!AE818-(Source!EU818))*Source!AV818*Source!I818),2)),2))+ROUND((ROUND((Source!AF818*Source!AV818*Source!I818),2)),2)</f>
        <v>34.200000000000003</v>
      </c>
      <c r="J961" s="17">
        <f>IF(Source!BC818&lt;&gt; 0, Source!BC818, 1)</f>
        <v>7.8</v>
      </c>
      <c r="K961" s="33">
        <f>Source!O818</f>
        <v>266.76</v>
      </c>
      <c r="Q961">
        <f>ROUND((Source!DN818/100)*ROUND((ROUND((Source!AF818*Source!AV818*Source!I818),2)),2), 2)</f>
        <v>0</v>
      </c>
      <c r="R961">
        <f>Source!X818</f>
        <v>0</v>
      </c>
      <c r="S961">
        <f>ROUND((Source!DO818/100)*ROUND((ROUND((Source!AF818*Source!AV818*Source!I818),2)),2), 2)</f>
        <v>0</v>
      </c>
      <c r="T961">
        <f>Source!Y818</f>
        <v>0</v>
      </c>
      <c r="U961">
        <f>ROUND((175/100)*ROUND((ROUND((Source!AE818*Source!AV818*Source!I818),2)),2), 2)</f>
        <v>0</v>
      </c>
      <c r="V961">
        <f>ROUND((160/100)*ROUND(ROUND((ROUND((Source!AE818*Source!AV818*Source!I818),2)*Source!BS818),2), 2), 2)</f>
        <v>0</v>
      </c>
      <c r="X961">
        <f>IF(Source!BI818&lt;=1,I961, 0)</f>
        <v>34.200000000000003</v>
      </c>
      <c r="Y961">
        <f>IF(Source!BI818=2,I961, 0)</f>
        <v>0</v>
      </c>
      <c r="Z961">
        <f>IF(Source!BI818=3,I961, 0)</f>
        <v>0</v>
      </c>
      <c r="AA961">
        <f>IF(Source!BI818=4,I961, 0)</f>
        <v>0</v>
      </c>
    </row>
    <row r="962" spans="1:28" ht="14.25" x14ac:dyDescent="0.2">
      <c r="A962" s="26"/>
      <c r="B962" s="26"/>
      <c r="C962" s="26" t="s">
        <v>314</v>
      </c>
      <c r="D962" s="27" t="s">
        <v>315</v>
      </c>
      <c r="E962" s="17">
        <f>Source!DN817</f>
        <v>85</v>
      </c>
      <c r="F962" s="33"/>
      <c r="G962" s="28"/>
      <c r="H962" s="17"/>
      <c r="I962" s="33">
        <f>SUM(Q956:Q961)</f>
        <v>16.09</v>
      </c>
      <c r="J962" s="17">
        <f>Source!BZ817</f>
        <v>70</v>
      </c>
      <c r="K962" s="33">
        <f>SUM(R956:R961)</f>
        <v>349.69</v>
      </c>
    </row>
    <row r="963" spans="1:28" ht="14.25" x14ac:dyDescent="0.2">
      <c r="A963" s="26"/>
      <c r="B963" s="26"/>
      <c r="C963" s="26" t="s">
        <v>316</v>
      </c>
      <c r="D963" s="27" t="s">
        <v>315</v>
      </c>
      <c r="E963" s="17">
        <f>Source!DO817</f>
        <v>70</v>
      </c>
      <c r="F963" s="33"/>
      <c r="G963" s="28"/>
      <c r="H963" s="17"/>
      <c r="I963" s="33">
        <f>SUM(S956:S962)</f>
        <v>13.25</v>
      </c>
      <c r="J963" s="17">
        <f>Source!CA817</f>
        <v>41</v>
      </c>
      <c r="K963" s="33">
        <f>SUM(T956:T962)</f>
        <v>204.82</v>
      </c>
    </row>
    <row r="964" spans="1:28" ht="14.25" x14ac:dyDescent="0.2">
      <c r="A964" s="26"/>
      <c r="B964" s="26"/>
      <c r="C964" s="26" t="s">
        <v>325</v>
      </c>
      <c r="D964" s="27" t="s">
        <v>315</v>
      </c>
      <c r="E964" s="17">
        <f>175</f>
        <v>175</v>
      </c>
      <c r="F964" s="33"/>
      <c r="G964" s="28"/>
      <c r="H964" s="17"/>
      <c r="I964" s="33">
        <f>SUM(U956:U963)</f>
        <v>0.57999999999999996</v>
      </c>
      <c r="J964" s="17">
        <f>160</f>
        <v>160</v>
      </c>
      <c r="K964" s="33">
        <f>SUM(V956:V963)</f>
        <v>13.94</v>
      </c>
    </row>
    <row r="965" spans="1:28" ht="14.25" x14ac:dyDescent="0.2">
      <c r="A965" s="55"/>
      <c r="B965" s="55"/>
      <c r="C965" s="55" t="s">
        <v>317</v>
      </c>
      <c r="D965" s="56" t="s">
        <v>318</v>
      </c>
      <c r="E965" s="57">
        <f>Source!AQ817</f>
        <v>24.61</v>
      </c>
      <c r="F965" s="58"/>
      <c r="G965" s="59" t="str">
        <f>Source!DI817</f>
        <v/>
      </c>
      <c r="H965" s="57">
        <f>Source!AV817</f>
        <v>1</v>
      </c>
      <c r="I965" s="58">
        <f>Source!U817</f>
        <v>1.7227000000000001</v>
      </c>
      <c r="J965" s="57"/>
      <c r="K965" s="58"/>
      <c r="AB965" s="32">
        <f>I965</f>
        <v>1.7227000000000001</v>
      </c>
    </row>
    <row r="966" spans="1:28" ht="15" x14ac:dyDescent="0.25">
      <c r="A966" s="60"/>
      <c r="B966" s="60"/>
      <c r="C966" s="61" t="s">
        <v>319</v>
      </c>
      <c r="D966" s="60"/>
      <c r="E966" s="60"/>
      <c r="F966" s="60"/>
      <c r="G966" s="60"/>
      <c r="H966" s="111">
        <f>I957+I958+I960+I962+I963+I964+SUM(I961:I961)</f>
        <v>123.47</v>
      </c>
      <c r="I966" s="111"/>
      <c r="J966" s="111">
        <f>K957+K958+K960+K962+K963+K964+SUM(K961:K961)</f>
        <v>1719.52</v>
      </c>
      <c r="K966" s="111"/>
      <c r="O966" s="32">
        <f>I957+I958+I960+I962+I963+I964+SUM(I961:I961)</f>
        <v>123.47</v>
      </c>
      <c r="P966" s="32">
        <f>K957+K958+K960+K962+K963+K964+SUM(K961:K961)</f>
        <v>1719.52</v>
      </c>
      <c r="X966">
        <f>IF(Source!BI817&lt;=1,I957+I958+I960+I962+I963+I964-0, 0)</f>
        <v>89.27</v>
      </c>
      <c r="Y966">
        <f>IF(Source!BI817=2,I957+I958+I960+I962+I963+I964-0, 0)</f>
        <v>0</v>
      </c>
      <c r="Z966">
        <f>IF(Source!BI817=3,I957+I958+I960+I962+I963+I964-0, 0)</f>
        <v>0</v>
      </c>
      <c r="AA966">
        <f>IF(Source!BI817=4,I957+I958+I960+I962+I963+I964,0)</f>
        <v>0</v>
      </c>
    </row>
    <row r="968" spans="1:28" ht="28.5" x14ac:dyDescent="0.2">
      <c r="A968" s="26">
        <v>4</v>
      </c>
      <c r="B968" s="26" t="str">
        <f>Source!F819</f>
        <v>6.58-2-1</v>
      </c>
      <c r="C968" s="26" t="s">
        <v>40</v>
      </c>
      <c r="D968" s="27" t="str">
        <f>Source!H819</f>
        <v>100 м2</v>
      </c>
      <c r="E968" s="17">
        <f>Source!I819</f>
        <v>1.3048</v>
      </c>
      <c r="F968" s="33"/>
      <c r="G968" s="28"/>
      <c r="H968" s="17"/>
      <c r="I968" s="33"/>
      <c r="J968" s="17"/>
      <c r="K968" s="33"/>
      <c r="Q968">
        <f>ROUND((Source!DN819/100)*ROUND((ROUND((Source!AF819*Source!AV819*Source!I819),2)),2), 2)</f>
        <v>199.73</v>
      </c>
      <c r="R968">
        <f>Source!X819</f>
        <v>4611.97</v>
      </c>
      <c r="S968">
        <f>ROUND((Source!DO819/100)*ROUND((ROUND((Source!AF819*Source!AV819*Source!I819),2)),2), 2)</f>
        <v>137.31</v>
      </c>
      <c r="T968">
        <f>Source!Y819</f>
        <v>2701.3</v>
      </c>
      <c r="U968">
        <f>ROUND((175/100)*ROUND((ROUND((Source!AE819*Source!AV819*Source!I819),2)),2), 2)</f>
        <v>0</v>
      </c>
      <c r="V968">
        <f>ROUND((160/100)*ROUND(ROUND((ROUND((Source!AE819*Source!AV819*Source!I819),2)*Source!BS819),2), 2), 2)</f>
        <v>0</v>
      </c>
    </row>
    <row r="969" spans="1:28" x14ac:dyDescent="0.2">
      <c r="C969" s="30" t="str">
        <f>"Объем: "&amp;Source!I819&amp;"=130,48/"&amp;"100"</f>
        <v>Объем: 1,3048=130,48/100</v>
      </c>
    </row>
    <row r="970" spans="1:28" ht="14.25" x14ac:dyDescent="0.2">
      <c r="A970" s="26"/>
      <c r="B970" s="26"/>
      <c r="C970" s="26" t="s">
        <v>313</v>
      </c>
      <c r="D970" s="27"/>
      <c r="E970" s="17"/>
      <c r="F970" s="33">
        <f>Source!AO819</f>
        <v>191.34</v>
      </c>
      <c r="G970" s="28" t="str">
        <f>Source!DG819</f>
        <v/>
      </c>
      <c r="H970" s="17">
        <f>Source!AV819</f>
        <v>1</v>
      </c>
      <c r="I970" s="33">
        <f>ROUND((ROUND((Source!AF819*Source!AV819*Source!I819),2)),2)</f>
        <v>249.66</v>
      </c>
      <c r="J970" s="17">
        <f>IF(Source!BA819&lt;&gt; 0, Source!BA819, 1)</f>
        <v>26.39</v>
      </c>
      <c r="K970" s="33">
        <f>Source!S819</f>
        <v>6588.53</v>
      </c>
      <c r="W970">
        <f>I970</f>
        <v>249.66</v>
      </c>
    </row>
    <row r="971" spans="1:28" ht="28.5" x14ac:dyDescent="0.2">
      <c r="A971" s="26" t="s">
        <v>130</v>
      </c>
      <c r="B971" s="26" t="str">
        <f>Source!F820</f>
        <v>9999990001</v>
      </c>
      <c r="C971" s="26" t="s">
        <v>29</v>
      </c>
      <c r="D971" s="27" t="str">
        <f>Source!H820</f>
        <v>т</v>
      </c>
      <c r="E971" s="17">
        <f>Source!I820</f>
        <v>-1.3308960000000001</v>
      </c>
      <c r="F971" s="33">
        <f>Source!AK820</f>
        <v>0</v>
      </c>
      <c r="G971" s="31" t="s">
        <v>3</v>
      </c>
      <c r="H971" s="17">
        <f>Source!AW820</f>
        <v>1</v>
      </c>
      <c r="I971" s="33">
        <f>ROUND((ROUND((Source!AC820*Source!AW820*Source!I820),2)),2)+(ROUND((ROUND(((Source!ET820)*Source!AV820*Source!I820),2)),2)+ROUND((ROUND(((Source!AE820-(Source!EU820))*Source!AV820*Source!I820),2)),2))+ROUND((ROUND((Source!AF820*Source!AV820*Source!I820),2)),2)</f>
        <v>0</v>
      </c>
      <c r="J971" s="17">
        <f>IF(Source!BC820&lt;&gt; 0, Source!BC820, 1)</f>
        <v>1</v>
      </c>
      <c r="K971" s="33">
        <f>Source!O820</f>
        <v>0</v>
      </c>
      <c r="Q971">
        <f>ROUND((Source!DN820/100)*ROUND((ROUND((Source!AF820*Source!AV820*Source!I820),2)),2), 2)</f>
        <v>0</v>
      </c>
      <c r="R971">
        <f>Source!X820</f>
        <v>0</v>
      </c>
      <c r="S971">
        <f>ROUND((Source!DO820/100)*ROUND((ROUND((Source!AF820*Source!AV820*Source!I820),2)),2), 2)</f>
        <v>0</v>
      </c>
      <c r="T971">
        <f>Source!Y820</f>
        <v>0</v>
      </c>
      <c r="U971">
        <f>ROUND((175/100)*ROUND((ROUND((Source!AE820*Source!AV820*Source!I820),2)),2), 2)</f>
        <v>0</v>
      </c>
      <c r="V971">
        <f>ROUND((160/100)*ROUND(ROUND((ROUND((Source!AE820*Source!AV820*Source!I820),2)*Source!BS820),2), 2), 2)</f>
        <v>0</v>
      </c>
      <c r="X971">
        <f>IF(Source!BI820&lt;=1,I971, 0)</f>
        <v>0</v>
      </c>
      <c r="Y971">
        <f>IF(Source!BI820=2,I971, 0)</f>
        <v>0</v>
      </c>
      <c r="Z971">
        <f>IF(Source!BI820=3,I971, 0)</f>
        <v>0</v>
      </c>
      <c r="AA971">
        <f>IF(Source!BI820=4,I971, 0)</f>
        <v>0</v>
      </c>
    </row>
    <row r="972" spans="1:28" ht="14.25" x14ac:dyDescent="0.2">
      <c r="A972" s="26"/>
      <c r="B972" s="26"/>
      <c r="C972" s="26" t="s">
        <v>314</v>
      </c>
      <c r="D972" s="27" t="s">
        <v>315</v>
      </c>
      <c r="E972" s="17">
        <f>Source!DN819</f>
        <v>80</v>
      </c>
      <c r="F972" s="33"/>
      <c r="G972" s="28"/>
      <c r="H972" s="17"/>
      <c r="I972" s="33">
        <f>SUM(Q968:Q971)</f>
        <v>199.73</v>
      </c>
      <c r="J972" s="17">
        <f>Source!BZ819</f>
        <v>70</v>
      </c>
      <c r="K972" s="33">
        <f>SUM(R968:R971)</f>
        <v>4611.97</v>
      </c>
    </row>
    <row r="973" spans="1:28" ht="14.25" x14ac:dyDescent="0.2">
      <c r="A973" s="26"/>
      <c r="B973" s="26"/>
      <c r="C973" s="26" t="s">
        <v>316</v>
      </c>
      <c r="D973" s="27" t="s">
        <v>315</v>
      </c>
      <c r="E973" s="17">
        <f>Source!DO819</f>
        <v>55</v>
      </c>
      <c r="F973" s="33"/>
      <c r="G973" s="28"/>
      <c r="H973" s="17"/>
      <c r="I973" s="33">
        <f>SUM(S968:S972)</f>
        <v>137.31</v>
      </c>
      <c r="J973" s="17">
        <f>Source!CA819</f>
        <v>41</v>
      </c>
      <c r="K973" s="33">
        <f>SUM(T968:T972)</f>
        <v>2701.3</v>
      </c>
    </row>
    <row r="974" spans="1:28" ht="14.25" x14ac:dyDescent="0.2">
      <c r="A974" s="55"/>
      <c r="B974" s="55"/>
      <c r="C974" s="55" t="s">
        <v>317</v>
      </c>
      <c r="D974" s="56" t="s">
        <v>318</v>
      </c>
      <c r="E974" s="57">
        <f>Source!AQ819</f>
        <v>17.41</v>
      </c>
      <c r="F974" s="58"/>
      <c r="G974" s="59" t="str">
        <f>Source!DI819</f>
        <v/>
      </c>
      <c r="H974" s="57">
        <f>Source!AV819</f>
        <v>1</v>
      </c>
      <c r="I974" s="58">
        <f>Source!U819</f>
        <v>22.716567999999999</v>
      </c>
      <c r="J974" s="57"/>
      <c r="K974" s="58"/>
      <c r="AB974" s="32">
        <f>I974</f>
        <v>22.716567999999999</v>
      </c>
    </row>
    <row r="975" spans="1:28" ht="15" x14ac:dyDescent="0.25">
      <c r="A975" s="60"/>
      <c r="B975" s="60"/>
      <c r="C975" s="61" t="s">
        <v>319</v>
      </c>
      <c r="D975" s="60"/>
      <c r="E975" s="60"/>
      <c r="F975" s="60"/>
      <c r="G975" s="60"/>
      <c r="H975" s="111">
        <f>I970+I972+I973+SUM(I971:I971)</f>
        <v>586.70000000000005</v>
      </c>
      <c r="I975" s="111"/>
      <c r="J975" s="111">
        <f>K970+K972+K973+SUM(K971:K971)</f>
        <v>13901.8</v>
      </c>
      <c r="K975" s="111"/>
      <c r="O975" s="32">
        <f>I970+I972+I973+SUM(I971:I971)</f>
        <v>586.70000000000005</v>
      </c>
      <c r="P975" s="32">
        <f>K970+K972+K973+SUM(K971:K971)</f>
        <v>13901.8</v>
      </c>
      <c r="X975">
        <f>IF(Source!BI819&lt;=1,I970+I972+I973-0, 0)</f>
        <v>586.70000000000005</v>
      </c>
      <c r="Y975">
        <f>IF(Source!BI819=2,I970+I972+I973-0, 0)</f>
        <v>0</v>
      </c>
      <c r="Z975">
        <f>IF(Source!BI819=3,I970+I972+I973-0, 0)</f>
        <v>0</v>
      </c>
      <c r="AA975">
        <f>IF(Source!BI819=4,I970+I972+I973,0)</f>
        <v>0</v>
      </c>
    </row>
    <row r="977" spans="1:28" ht="57" x14ac:dyDescent="0.2">
      <c r="A977" s="26">
        <v>5</v>
      </c>
      <c r="B977" s="26" t="str">
        <f>Source!F821</f>
        <v>3.12-3-4</v>
      </c>
      <c r="C977" s="26" t="s">
        <v>132</v>
      </c>
      <c r="D977" s="27" t="str">
        <f>Source!H821</f>
        <v>100 м2</v>
      </c>
      <c r="E977" s="17">
        <f>Source!I821</f>
        <v>1.3048</v>
      </c>
      <c r="F977" s="33"/>
      <c r="G977" s="28"/>
      <c r="H977" s="17"/>
      <c r="I977" s="33"/>
      <c r="J977" s="17"/>
      <c r="K977" s="33"/>
      <c r="Q977">
        <f>ROUND((Source!DN821/100)*ROUND((ROUND((Source!AF821*Source!AV821*Source!I821),2)),2), 2)</f>
        <v>1075.21</v>
      </c>
      <c r="R977">
        <f>Source!X821</f>
        <v>23736.71</v>
      </c>
      <c r="S977">
        <f>ROUND((Source!DO821/100)*ROUND((ROUND((Source!AF821*Source!AV821*Source!I821),2)),2), 2)</f>
        <v>816.75</v>
      </c>
      <c r="T977">
        <f>Source!Y821</f>
        <v>11186.26</v>
      </c>
      <c r="U977">
        <f>ROUND((175/100)*ROUND((ROUND((Source!AE821*Source!AV821*Source!I821),2)),2), 2)</f>
        <v>202.86</v>
      </c>
      <c r="V977">
        <f>ROUND((160/100)*ROUND(ROUND((ROUND((Source!AE821*Source!AV821*Source!I821),2)*Source!BS821),2), 2), 2)</f>
        <v>4894.6099999999997</v>
      </c>
    </row>
    <row r="978" spans="1:28" x14ac:dyDescent="0.2">
      <c r="C978" s="30" t="str">
        <f>"Объем: "&amp;Source!I821&amp;"=130,48/"&amp;"100"</f>
        <v>Объем: 1,3048=130,48/100</v>
      </c>
    </row>
    <row r="979" spans="1:28" ht="14.25" x14ac:dyDescent="0.2">
      <c r="A979" s="26"/>
      <c r="B979" s="26"/>
      <c r="C979" s="26" t="s">
        <v>313</v>
      </c>
      <c r="D979" s="27"/>
      <c r="E979" s="17"/>
      <c r="F979" s="33">
        <f>Source!AO821</f>
        <v>689</v>
      </c>
      <c r="G979" s="28" t="str">
        <f>Source!DG821</f>
        <v>)*1,15</v>
      </c>
      <c r="H979" s="17">
        <f>Source!AV821</f>
        <v>1</v>
      </c>
      <c r="I979" s="33">
        <f>ROUND((ROUND((Source!AF821*Source!AV821*Source!I821),2)),2)</f>
        <v>1033.8599999999999</v>
      </c>
      <c r="J979" s="17">
        <f>IF(Source!BA821&lt;&gt; 0, Source!BA821, 1)</f>
        <v>26.39</v>
      </c>
      <c r="K979" s="33">
        <f>Source!S821</f>
        <v>27283.57</v>
      </c>
      <c r="W979">
        <f>I979</f>
        <v>1033.8599999999999</v>
      </c>
    </row>
    <row r="980" spans="1:28" ht="14.25" x14ac:dyDescent="0.2">
      <c r="A980" s="26"/>
      <c r="B980" s="26"/>
      <c r="C980" s="26" t="s">
        <v>322</v>
      </c>
      <c r="D980" s="27"/>
      <c r="E980" s="17"/>
      <c r="F980" s="33">
        <f>Source!AM821</f>
        <v>267.17</v>
      </c>
      <c r="G980" s="28" t="str">
        <f>Source!DE821</f>
        <v>)*1,25</v>
      </c>
      <c r="H980" s="17">
        <f>Source!AV821</f>
        <v>1</v>
      </c>
      <c r="I980" s="33">
        <f>(ROUND((ROUND((((Source!ET821*1.25))*Source!AV821*Source!I821),2)),2)+ROUND((ROUND(((Source!AE821-((Source!EU821*1.25)))*Source!AV821*Source!I821),2)),2))</f>
        <v>435.75</v>
      </c>
      <c r="J980" s="17">
        <f>IF(Source!BB821&lt;&gt; 0, Source!BB821, 1)</f>
        <v>12.18</v>
      </c>
      <c r="K980" s="33">
        <f>Source!Q821</f>
        <v>5307.44</v>
      </c>
    </row>
    <row r="981" spans="1:28" ht="14.25" x14ac:dyDescent="0.2">
      <c r="A981" s="26"/>
      <c r="B981" s="26"/>
      <c r="C981" s="26" t="s">
        <v>323</v>
      </c>
      <c r="D981" s="27"/>
      <c r="E981" s="17"/>
      <c r="F981" s="33">
        <f>Source!AN821</f>
        <v>71.069999999999993</v>
      </c>
      <c r="G981" s="28" t="str">
        <f>Source!DF821</f>
        <v>)*1,25</v>
      </c>
      <c r="H981" s="17">
        <f>Source!AV821</f>
        <v>1</v>
      </c>
      <c r="I981" s="41">
        <f>ROUND((ROUND((Source!AE821*Source!AV821*Source!I821),2)),2)</f>
        <v>115.92</v>
      </c>
      <c r="J981" s="17">
        <f>IF(Source!BS821&lt;&gt; 0, Source!BS821, 1)</f>
        <v>26.39</v>
      </c>
      <c r="K981" s="41">
        <f>Source!R821</f>
        <v>3059.13</v>
      </c>
      <c r="W981">
        <f>I981</f>
        <v>115.92</v>
      </c>
    </row>
    <row r="982" spans="1:28" ht="14.25" x14ac:dyDescent="0.2">
      <c r="A982" s="26"/>
      <c r="B982" s="26"/>
      <c r="C982" s="26" t="s">
        <v>324</v>
      </c>
      <c r="D982" s="27"/>
      <c r="E982" s="17"/>
      <c r="F982" s="33">
        <f>Source!AL821</f>
        <v>705.14</v>
      </c>
      <c r="G982" s="28" t="str">
        <f>Source!DD821</f>
        <v/>
      </c>
      <c r="H982" s="17">
        <f>Source!AW821</f>
        <v>1</v>
      </c>
      <c r="I982" s="33">
        <f>ROUND((ROUND((Source!AC821*Source!AW821*Source!I821),2)),2)</f>
        <v>920.07</v>
      </c>
      <c r="J982" s="17">
        <f>IF(Source!BC821&lt;&gt; 0, Source!BC821, 1)</f>
        <v>3.7</v>
      </c>
      <c r="K982" s="33">
        <f>Source!P821</f>
        <v>3404.26</v>
      </c>
    </row>
    <row r="983" spans="1:28" ht="199.5" x14ac:dyDescent="0.2">
      <c r="A983" s="26" t="s">
        <v>141</v>
      </c>
      <c r="B983" s="26" t="str">
        <f>Source!F822</f>
        <v>1.1-1-1312</v>
      </c>
      <c r="C983" s="26" t="s">
        <v>282</v>
      </c>
      <c r="D983" s="27" t="str">
        <f>Source!H822</f>
        <v>м2</v>
      </c>
      <c r="E983" s="17">
        <f>Source!I822</f>
        <v>176.148</v>
      </c>
      <c r="F983" s="33">
        <f>Source!AK822</f>
        <v>25.09</v>
      </c>
      <c r="G983" s="31" t="s">
        <v>3</v>
      </c>
      <c r="H983" s="17">
        <f>Source!AW822</f>
        <v>1</v>
      </c>
      <c r="I983" s="33">
        <f>ROUND((ROUND((Source!AC822*Source!AW822*Source!I822),2)),2)+(ROUND((ROUND(((Source!ET822)*Source!AV822*Source!I822),2)),2)+ROUND((ROUND(((Source!AE822-(Source!EU822))*Source!AV822*Source!I822),2)),2))+ROUND((ROUND((Source!AF822*Source!AV822*Source!I822),2)),2)</f>
        <v>4419.55</v>
      </c>
      <c r="J983" s="17">
        <f>IF(Source!BC822&lt;&gt; 0, Source!BC822, 1)</f>
        <v>10.5</v>
      </c>
      <c r="K983" s="33">
        <f>Source!O822</f>
        <v>46405.279999999999</v>
      </c>
      <c r="Q983">
        <f>ROUND((Source!DN822/100)*ROUND((ROUND((Source!AF822*Source!AV822*Source!I822),2)),2), 2)</f>
        <v>0</v>
      </c>
      <c r="R983">
        <f>Source!X822</f>
        <v>0</v>
      </c>
      <c r="S983">
        <f>ROUND((Source!DO822/100)*ROUND((ROUND((Source!AF822*Source!AV822*Source!I822),2)),2), 2)</f>
        <v>0</v>
      </c>
      <c r="T983">
        <f>Source!Y822</f>
        <v>0</v>
      </c>
      <c r="U983">
        <f>ROUND((175/100)*ROUND((ROUND((Source!AE822*Source!AV822*Source!I822),2)),2), 2)</f>
        <v>0</v>
      </c>
      <c r="V983">
        <f>ROUND((160/100)*ROUND(ROUND((ROUND((Source!AE822*Source!AV822*Source!I822),2)*Source!BS822),2), 2), 2)</f>
        <v>0</v>
      </c>
      <c r="X983">
        <f>IF(Source!BI822&lt;=1,I983, 0)</f>
        <v>4419.55</v>
      </c>
      <c r="Y983">
        <f>IF(Source!BI822=2,I983, 0)</f>
        <v>0</v>
      </c>
      <c r="Z983">
        <f>IF(Source!BI822=3,I983, 0)</f>
        <v>0</v>
      </c>
      <c r="AA983">
        <f>IF(Source!BI822=4,I983, 0)</f>
        <v>0</v>
      </c>
    </row>
    <row r="984" spans="1:28" ht="228" x14ac:dyDescent="0.2">
      <c r="A984" s="26" t="s">
        <v>145</v>
      </c>
      <c r="B984" s="26" t="str">
        <f>Source!F823</f>
        <v>1.1-1-1313</v>
      </c>
      <c r="C984" s="26" t="s">
        <v>283</v>
      </c>
      <c r="D984" s="27" t="str">
        <f>Source!H823</f>
        <v>м2</v>
      </c>
      <c r="E984" s="17">
        <f>Source!I823</f>
        <v>172.62504000000001</v>
      </c>
      <c r="F984" s="33">
        <f>Source!AK823</f>
        <v>23.06</v>
      </c>
      <c r="G984" s="31" t="s">
        <v>3</v>
      </c>
      <c r="H984" s="17">
        <f>Source!AW823</f>
        <v>1</v>
      </c>
      <c r="I984" s="33">
        <f>ROUND((ROUND((Source!AC823*Source!AW823*Source!I823),2)),2)+(ROUND((ROUND(((Source!ET823)*Source!AV823*Source!I823),2)),2)+ROUND((ROUND(((Source!AE823-(Source!EU823))*Source!AV823*Source!I823),2)),2))+ROUND((ROUND((Source!AF823*Source!AV823*Source!I823),2)),2)</f>
        <v>3980.73</v>
      </c>
      <c r="J984" s="17">
        <f>IF(Source!BC823&lt;&gt; 0, Source!BC823, 1)</f>
        <v>10.74</v>
      </c>
      <c r="K984" s="33">
        <f>Source!O823</f>
        <v>42753.04</v>
      </c>
      <c r="Q984">
        <f>ROUND((Source!DN823/100)*ROUND((ROUND((Source!AF823*Source!AV823*Source!I823),2)),2), 2)</f>
        <v>0</v>
      </c>
      <c r="R984">
        <f>Source!X823</f>
        <v>0</v>
      </c>
      <c r="S984">
        <f>ROUND((Source!DO823/100)*ROUND((ROUND((Source!AF823*Source!AV823*Source!I823),2)),2), 2)</f>
        <v>0</v>
      </c>
      <c r="T984">
        <f>Source!Y823</f>
        <v>0</v>
      </c>
      <c r="U984">
        <f>ROUND((175/100)*ROUND((ROUND((Source!AE823*Source!AV823*Source!I823),2)),2), 2)</f>
        <v>0</v>
      </c>
      <c r="V984">
        <f>ROUND((160/100)*ROUND(ROUND((ROUND((Source!AE823*Source!AV823*Source!I823),2)*Source!BS823),2), 2), 2)</f>
        <v>0</v>
      </c>
      <c r="X984">
        <f>IF(Source!BI823&lt;=1,I984, 0)</f>
        <v>3980.73</v>
      </c>
      <c r="Y984">
        <f>IF(Source!BI823=2,I984, 0)</f>
        <v>0</v>
      </c>
      <c r="Z984">
        <f>IF(Source!BI823=3,I984, 0)</f>
        <v>0</v>
      </c>
      <c r="AA984">
        <f>IF(Source!BI823=4,I984, 0)</f>
        <v>0</v>
      </c>
    </row>
    <row r="985" spans="1:28" ht="14.25" x14ac:dyDescent="0.2">
      <c r="A985" s="26"/>
      <c r="B985" s="26"/>
      <c r="C985" s="26" t="s">
        <v>314</v>
      </c>
      <c r="D985" s="27" t="s">
        <v>315</v>
      </c>
      <c r="E985" s="17">
        <f>Source!DN821</f>
        <v>104</v>
      </c>
      <c r="F985" s="33"/>
      <c r="G985" s="28"/>
      <c r="H985" s="17"/>
      <c r="I985" s="33">
        <f>SUM(Q977:Q984)</f>
        <v>1075.21</v>
      </c>
      <c r="J985" s="17">
        <f>Source!BZ821</f>
        <v>87</v>
      </c>
      <c r="K985" s="33">
        <f>SUM(R977:R984)</f>
        <v>23736.71</v>
      </c>
    </row>
    <row r="986" spans="1:28" ht="14.25" x14ac:dyDescent="0.2">
      <c r="A986" s="26"/>
      <c r="B986" s="26"/>
      <c r="C986" s="26" t="s">
        <v>316</v>
      </c>
      <c r="D986" s="27" t="s">
        <v>315</v>
      </c>
      <c r="E986" s="17">
        <f>Source!DO821</f>
        <v>79</v>
      </c>
      <c r="F986" s="33"/>
      <c r="G986" s="28"/>
      <c r="H986" s="17"/>
      <c r="I986" s="33">
        <f>SUM(S977:S985)</f>
        <v>816.75</v>
      </c>
      <c r="J986" s="17">
        <f>Source!CA821</f>
        <v>41</v>
      </c>
      <c r="K986" s="33">
        <f>SUM(T977:T985)</f>
        <v>11186.26</v>
      </c>
    </row>
    <row r="987" spans="1:28" ht="14.25" x14ac:dyDescent="0.2">
      <c r="A987" s="26"/>
      <c r="B987" s="26"/>
      <c r="C987" s="26" t="s">
        <v>325</v>
      </c>
      <c r="D987" s="27" t="s">
        <v>315</v>
      </c>
      <c r="E987" s="17">
        <f>175</f>
        <v>175</v>
      </c>
      <c r="F987" s="33"/>
      <c r="G987" s="28"/>
      <c r="H987" s="17"/>
      <c r="I987" s="33">
        <f>SUM(U977:U986)</f>
        <v>202.86</v>
      </c>
      <c r="J987" s="17">
        <f>160</f>
        <v>160</v>
      </c>
      <c r="K987" s="33">
        <f>SUM(V977:V986)</f>
        <v>4894.6099999999997</v>
      </c>
    </row>
    <row r="988" spans="1:28" ht="14.25" x14ac:dyDescent="0.2">
      <c r="A988" s="55"/>
      <c r="B988" s="55"/>
      <c r="C988" s="55" t="s">
        <v>317</v>
      </c>
      <c r="D988" s="56" t="s">
        <v>318</v>
      </c>
      <c r="E988" s="57">
        <f>Source!AQ821</f>
        <v>53</v>
      </c>
      <c r="F988" s="58"/>
      <c r="G988" s="59" t="str">
        <f>Source!DI821</f>
        <v>)*1,15</v>
      </c>
      <c r="H988" s="57">
        <f>Source!AV821</f>
        <v>1</v>
      </c>
      <c r="I988" s="58">
        <f>Source!U821</f>
        <v>79.527559999999994</v>
      </c>
      <c r="J988" s="57"/>
      <c r="K988" s="58"/>
      <c r="AB988" s="32">
        <f>I988</f>
        <v>79.527559999999994</v>
      </c>
    </row>
    <row r="989" spans="1:28" ht="15" x14ac:dyDescent="0.25">
      <c r="A989" s="60"/>
      <c r="B989" s="60"/>
      <c r="C989" s="61" t="s">
        <v>319</v>
      </c>
      <c r="D989" s="60"/>
      <c r="E989" s="60"/>
      <c r="F989" s="60"/>
      <c r="G989" s="60"/>
      <c r="H989" s="111">
        <f>I979+I980+I982+I985+I986+I987+SUM(I983:I984)</f>
        <v>12884.779999999999</v>
      </c>
      <c r="I989" s="111"/>
      <c r="J989" s="111">
        <f>K979+K980+K982+K985+K986+K987+SUM(K983:K984)</f>
        <v>164971.16999999998</v>
      </c>
      <c r="K989" s="111"/>
      <c r="O989" s="32">
        <f>I979+I980+I982+I985+I986+I987+SUM(I983:I984)</f>
        <v>12884.779999999999</v>
      </c>
      <c r="P989" s="32">
        <f>K979+K980+K982+K985+K986+K987+SUM(K983:K984)</f>
        <v>164971.16999999998</v>
      </c>
      <c r="X989">
        <f>IF(Source!BI821&lt;=1,I979+I980+I982+I985+I986+I987-0, 0)</f>
        <v>4484.4999999999991</v>
      </c>
      <c r="Y989">
        <f>IF(Source!BI821=2,I979+I980+I982+I985+I986+I987-0, 0)</f>
        <v>0</v>
      </c>
      <c r="Z989">
        <f>IF(Source!BI821=3,I979+I980+I982+I985+I986+I987-0, 0)</f>
        <v>0</v>
      </c>
      <c r="AA989">
        <f>IF(Source!BI821=4,I979+I980+I982+I985+I986+I987,0)</f>
        <v>0</v>
      </c>
    </row>
    <row r="991" spans="1:28" ht="99.75" x14ac:dyDescent="0.2">
      <c r="A991" s="26">
        <v>6</v>
      </c>
      <c r="B991" s="26" t="str">
        <f>Source!F824</f>
        <v>3.12-3-10</v>
      </c>
      <c r="C991" s="26" t="s">
        <v>150</v>
      </c>
      <c r="D991" s="27" t="str">
        <f>Source!H824</f>
        <v>100 м2</v>
      </c>
      <c r="E991" s="17">
        <f>Source!I824</f>
        <v>3.5000000000000001E-3</v>
      </c>
      <c r="F991" s="33"/>
      <c r="G991" s="28"/>
      <c r="H991" s="17"/>
      <c r="I991" s="33"/>
      <c r="J991" s="17"/>
      <c r="K991" s="33"/>
      <c r="Q991">
        <f>ROUND((Source!DN824/100)*ROUND((ROUND((Source!AF824*Source!AV824*Source!I824),2)),2), 2)</f>
        <v>4.13</v>
      </c>
      <c r="R991">
        <f>Source!X824</f>
        <v>91.15</v>
      </c>
      <c r="S991">
        <f>ROUND((Source!DO824/100)*ROUND((ROUND((Source!AF824*Source!AV824*Source!I824),2)),2), 2)</f>
        <v>3.14</v>
      </c>
      <c r="T991">
        <f>Source!Y824</f>
        <v>42.96</v>
      </c>
      <c r="U991">
        <f>ROUND((175/100)*ROUND((ROUND((Source!AE824*Source!AV824*Source!I824),2)),2), 2)</f>
        <v>7.0000000000000007E-2</v>
      </c>
      <c r="V991">
        <f>ROUND((160/100)*ROUND(ROUND((ROUND((Source!AE824*Source!AV824*Source!I824),2)*Source!BS824),2), 2), 2)</f>
        <v>1.7</v>
      </c>
    </row>
    <row r="992" spans="1:28" x14ac:dyDescent="0.2">
      <c r="C992" s="30" t="str">
        <f>"Объем: "&amp;Source!I824&amp;"=0,35/"&amp;"100"</f>
        <v>Объем: 0,0035=0,35/100</v>
      </c>
    </row>
    <row r="993" spans="1:28" ht="14.25" x14ac:dyDescent="0.2">
      <c r="A993" s="26"/>
      <c r="B993" s="26"/>
      <c r="C993" s="26" t="s">
        <v>313</v>
      </c>
      <c r="D993" s="27"/>
      <c r="E993" s="17"/>
      <c r="F993" s="33">
        <f>Source!AO824</f>
        <v>986.85</v>
      </c>
      <c r="G993" s="28" t="str">
        <f>Source!DG824</f>
        <v>)*1,15</v>
      </c>
      <c r="H993" s="17">
        <f>Source!AV824</f>
        <v>1</v>
      </c>
      <c r="I993" s="33">
        <f>ROUND((ROUND((Source!AF824*Source!AV824*Source!I824),2)),2)</f>
        <v>3.97</v>
      </c>
      <c r="J993" s="17">
        <f>IF(Source!BA824&lt;&gt; 0, Source!BA824, 1)</f>
        <v>26.39</v>
      </c>
      <c r="K993" s="33">
        <f>Source!S824</f>
        <v>104.77</v>
      </c>
      <c r="W993">
        <f>I993</f>
        <v>3.97</v>
      </c>
    </row>
    <row r="994" spans="1:28" ht="14.25" x14ac:dyDescent="0.2">
      <c r="A994" s="26"/>
      <c r="B994" s="26"/>
      <c r="C994" s="26" t="s">
        <v>322</v>
      </c>
      <c r="D994" s="27"/>
      <c r="E994" s="17"/>
      <c r="F994" s="33">
        <f>Source!AM824</f>
        <v>50.84</v>
      </c>
      <c r="G994" s="28" t="str">
        <f>Source!DE824</f>
        <v>)*1,25</v>
      </c>
      <c r="H994" s="17">
        <f>Source!AV824</f>
        <v>1</v>
      </c>
      <c r="I994" s="33">
        <f>(ROUND((ROUND((((Source!ET824*1.25))*Source!AV824*Source!I824),2)),2)+ROUND((ROUND(((Source!AE824-((Source!EU824*1.25)))*Source!AV824*Source!I824),2)),2))</f>
        <v>0.22</v>
      </c>
      <c r="J994" s="17">
        <f>IF(Source!BB824&lt;&gt; 0, Source!BB824, 1)</f>
        <v>9.3800000000000008</v>
      </c>
      <c r="K994" s="33">
        <f>Source!Q824</f>
        <v>2.06</v>
      </c>
    </row>
    <row r="995" spans="1:28" ht="14.25" x14ac:dyDescent="0.2">
      <c r="A995" s="26"/>
      <c r="B995" s="26"/>
      <c r="C995" s="26" t="s">
        <v>323</v>
      </c>
      <c r="D995" s="27"/>
      <c r="E995" s="17"/>
      <c r="F995" s="33">
        <f>Source!AN824</f>
        <v>8.01</v>
      </c>
      <c r="G995" s="28" t="str">
        <f>Source!DF824</f>
        <v>)*1,25</v>
      </c>
      <c r="H995" s="17">
        <f>Source!AV824</f>
        <v>1</v>
      </c>
      <c r="I995" s="41">
        <f>ROUND((ROUND((Source!AE824*Source!AV824*Source!I824),2)),2)</f>
        <v>0.04</v>
      </c>
      <c r="J995" s="17">
        <f>IF(Source!BS824&lt;&gt; 0, Source!BS824, 1)</f>
        <v>26.39</v>
      </c>
      <c r="K995" s="41">
        <f>Source!R824</f>
        <v>1.06</v>
      </c>
      <c r="W995">
        <f>I995</f>
        <v>0.04</v>
      </c>
    </row>
    <row r="996" spans="1:28" ht="14.25" x14ac:dyDescent="0.2">
      <c r="A996" s="26"/>
      <c r="B996" s="26"/>
      <c r="C996" s="26" t="s">
        <v>324</v>
      </c>
      <c r="D996" s="27"/>
      <c r="E996" s="17"/>
      <c r="F996" s="33">
        <f>Source!AL824</f>
        <v>7205.92</v>
      </c>
      <c r="G996" s="28" t="str">
        <f>Source!DD824</f>
        <v/>
      </c>
      <c r="H996" s="17">
        <f>Source!AW824</f>
        <v>1</v>
      </c>
      <c r="I996" s="33">
        <f>ROUND((ROUND((Source!AC824*Source!AW824*Source!I824),2)),2)</f>
        <v>25.22</v>
      </c>
      <c r="J996" s="17">
        <f>IF(Source!BC824&lt;&gt; 0, Source!BC824, 1)</f>
        <v>1.95</v>
      </c>
      <c r="K996" s="33">
        <f>Source!P824</f>
        <v>49.18</v>
      </c>
    </row>
    <row r="997" spans="1:28" ht="199.5" x14ac:dyDescent="0.2">
      <c r="A997" s="26" t="s">
        <v>152</v>
      </c>
      <c r="B997" s="26" t="str">
        <f>Source!F825</f>
        <v>1.1-1-1312</v>
      </c>
      <c r="C997" s="26" t="s">
        <v>282</v>
      </c>
      <c r="D997" s="27" t="str">
        <f>Source!H825</f>
        <v>м2</v>
      </c>
      <c r="E997" s="17">
        <f>Source!I825</f>
        <v>0.472605</v>
      </c>
      <c r="F997" s="33">
        <f>Source!AK825</f>
        <v>25.09</v>
      </c>
      <c r="G997" s="31" t="s">
        <v>3</v>
      </c>
      <c r="H997" s="17">
        <f>Source!AW825</f>
        <v>1</v>
      </c>
      <c r="I997" s="33">
        <f>ROUND((ROUND((Source!AC825*Source!AW825*Source!I825),2)),2)+(ROUND((ROUND(((Source!ET825)*Source!AV825*Source!I825),2)),2)+ROUND((ROUND(((Source!AE825-(Source!EU825))*Source!AV825*Source!I825),2)),2))+ROUND((ROUND((Source!AF825*Source!AV825*Source!I825),2)),2)</f>
        <v>11.86</v>
      </c>
      <c r="J997" s="17">
        <f>IF(Source!BC825&lt;&gt; 0, Source!BC825, 1)</f>
        <v>10.5</v>
      </c>
      <c r="K997" s="33">
        <f>Source!O825</f>
        <v>124.53</v>
      </c>
      <c r="Q997">
        <f>ROUND((Source!DN825/100)*ROUND((ROUND((Source!AF825*Source!AV825*Source!I825),2)),2), 2)</f>
        <v>0</v>
      </c>
      <c r="R997">
        <f>Source!X825</f>
        <v>0</v>
      </c>
      <c r="S997">
        <f>ROUND((Source!DO825/100)*ROUND((ROUND((Source!AF825*Source!AV825*Source!I825),2)),2), 2)</f>
        <v>0</v>
      </c>
      <c r="T997">
        <f>Source!Y825</f>
        <v>0</v>
      </c>
      <c r="U997">
        <f>ROUND((175/100)*ROUND((ROUND((Source!AE825*Source!AV825*Source!I825),2)),2), 2)</f>
        <v>0</v>
      </c>
      <c r="V997">
        <f>ROUND((160/100)*ROUND(ROUND((ROUND((Source!AE825*Source!AV825*Source!I825),2)*Source!BS825),2), 2), 2)</f>
        <v>0</v>
      </c>
      <c r="X997">
        <f>IF(Source!BI825&lt;=1,I997, 0)</f>
        <v>11.86</v>
      </c>
      <c r="Y997">
        <f>IF(Source!BI825=2,I997, 0)</f>
        <v>0</v>
      </c>
      <c r="Z997">
        <f>IF(Source!BI825=3,I997, 0)</f>
        <v>0</v>
      </c>
      <c r="AA997">
        <f>IF(Source!BI825=4,I997, 0)</f>
        <v>0</v>
      </c>
    </row>
    <row r="998" spans="1:28" ht="228" x14ac:dyDescent="0.2">
      <c r="A998" s="26" t="s">
        <v>153</v>
      </c>
      <c r="B998" s="26" t="str">
        <f>Source!F826</f>
        <v>1.1-1-1313</v>
      </c>
      <c r="C998" s="26" t="s">
        <v>283</v>
      </c>
      <c r="D998" s="27" t="str">
        <f>Source!H826</f>
        <v>м2</v>
      </c>
      <c r="E998" s="17">
        <f>Source!I826</f>
        <v>0.21094499999999999</v>
      </c>
      <c r="F998" s="33">
        <f>Source!AK826</f>
        <v>23.06</v>
      </c>
      <c r="G998" s="31" t="s">
        <v>3</v>
      </c>
      <c r="H998" s="17">
        <f>Source!AW826</f>
        <v>1</v>
      </c>
      <c r="I998" s="33">
        <f>ROUND((ROUND((Source!AC826*Source!AW826*Source!I826),2)),2)+(ROUND((ROUND(((Source!ET826)*Source!AV826*Source!I826),2)),2)+ROUND((ROUND(((Source!AE826-(Source!EU826))*Source!AV826*Source!I826),2)),2))+ROUND((ROUND((Source!AF826*Source!AV826*Source!I826),2)),2)</f>
        <v>4.8600000000000003</v>
      </c>
      <c r="J998" s="17">
        <f>IF(Source!BC826&lt;&gt; 0, Source!BC826, 1)</f>
        <v>10.74</v>
      </c>
      <c r="K998" s="33">
        <f>Source!O826</f>
        <v>52.2</v>
      </c>
      <c r="Q998">
        <f>ROUND((Source!DN826/100)*ROUND((ROUND((Source!AF826*Source!AV826*Source!I826),2)),2), 2)</f>
        <v>0</v>
      </c>
      <c r="R998">
        <f>Source!X826</f>
        <v>0</v>
      </c>
      <c r="S998">
        <f>ROUND((Source!DO826/100)*ROUND((ROUND((Source!AF826*Source!AV826*Source!I826),2)),2), 2)</f>
        <v>0</v>
      </c>
      <c r="T998">
        <f>Source!Y826</f>
        <v>0</v>
      </c>
      <c r="U998">
        <f>ROUND((175/100)*ROUND((ROUND((Source!AE826*Source!AV826*Source!I826),2)),2), 2)</f>
        <v>0</v>
      </c>
      <c r="V998">
        <f>ROUND((160/100)*ROUND(ROUND((ROUND((Source!AE826*Source!AV826*Source!I826),2)*Source!BS826),2), 2), 2)</f>
        <v>0</v>
      </c>
      <c r="X998">
        <f>IF(Source!BI826&lt;=1,I998, 0)</f>
        <v>4.8600000000000003</v>
      </c>
      <c r="Y998">
        <f>IF(Source!BI826=2,I998, 0)</f>
        <v>0</v>
      </c>
      <c r="Z998">
        <f>IF(Source!BI826=3,I998, 0)</f>
        <v>0</v>
      </c>
      <c r="AA998">
        <f>IF(Source!BI826=4,I998, 0)</f>
        <v>0</v>
      </c>
    </row>
    <row r="999" spans="1:28" ht="14.25" x14ac:dyDescent="0.2">
      <c r="A999" s="26"/>
      <c r="B999" s="26"/>
      <c r="C999" s="26" t="s">
        <v>314</v>
      </c>
      <c r="D999" s="27" t="s">
        <v>315</v>
      </c>
      <c r="E999" s="17">
        <f>Source!DN824</f>
        <v>104</v>
      </c>
      <c r="F999" s="33"/>
      <c r="G999" s="28"/>
      <c r="H999" s="17"/>
      <c r="I999" s="33">
        <f>SUM(Q991:Q998)</f>
        <v>4.13</v>
      </c>
      <c r="J999" s="17">
        <f>Source!BZ824</f>
        <v>87</v>
      </c>
      <c r="K999" s="33">
        <f>SUM(R991:R998)</f>
        <v>91.15</v>
      </c>
    </row>
    <row r="1000" spans="1:28" ht="14.25" x14ac:dyDescent="0.2">
      <c r="A1000" s="26"/>
      <c r="B1000" s="26"/>
      <c r="C1000" s="26" t="s">
        <v>316</v>
      </c>
      <c r="D1000" s="27" t="s">
        <v>315</v>
      </c>
      <c r="E1000" s="17">
        <f>Source!DO824</f>
        <v>79</v>
      </c>
      <c r="F1000" s="33"/>
      <c r="G1000" s="28"/>
      <c r="H1000" s="17"/>
      <c r="I1000" s="33">
        <f>SUM(S991:S999)</f>
        <v>3.14</v>
      </c>
      <c r="J1000" s="17">
        <f>Source!CA824</f>
        <v>41</v>
      </c>
      <c r="K1000" s="33">
        <f>SUM(T991:T999)</f>
        <v>42.96</v>
      </c>
    </row>
    <row r="1001" spans="1:28" ht="14.25" x14ac:dyDescent="0.2">
      <c r="A1001" s="26"/>
      <c r="B1001" s="26"/>
      <c r="C1001" s="26" t="s">
        <v>325</v>
      </c>
      <c r="D1001" s="27" t="s">
        <v>315</v>
      </c>
      <c r="E1001" s="17">
        <f>175</f>
        <v>175</v>
      </c>
      <c r="F1001" s="33"/>
      <c r="G1001" s="28"/>
      <c r="H1001" s="17"/>
      <c r="I1001" s="33">
        <f>SUM(U991:U1000)</f>
        <v>7.0000000000000007E-2</v>
      </c>
      <c r="J1001" s="17">
        <f>160</f>
        <v>160</v>
      </c>
      <c r="K1001" s="33">
        <f>SUM(V991:V1000)</f>
        <v>1.7</v>
      </c>
    </row>
    <row r="1002" spans="1:28" ht="14.25" x14ac:dyDescent="0.2">
      <c r="A1002" s="55"/>
      <c r="B1002" s="55"/>
      <c r="C1002" s="55" t="s">
        <v>317</v>
      </c>
      <c r="D1002" s="56" t="s">
        <v>318</v>
      </c>
      <c r="E1002" s="57">
        <f>Source!AQ824</f>
        <v>85</v>
      </c>
      <c r="F1002" s="58"/>
      <c r="G1002" s="59" t="str">
        <f>Source!DI824</f>
        <v>)*1,15</v>
      </c>
      <c r="H1002" s="57">
        <f>Source!AV824</f>
        <v>1</v>
      </c>
      <c r="I1002" s="58">
        <f>Source!U824</f>
        <v>0.34212499999999996</v>
      </c>
      <c r="J1002" s="57"/>
      <c r="K1002" s="58"/>
      <c r="AB1002" s="32">
        <f>I1002</f>
        <v>0.34212499999999996</v>
      </c>
    </row>
    <row r="1003" spans="1:28" ht="15" x14ac:dyDescent="0.25">
      <c r="A1003" s="60"/>
      <c r="B1003" s="60"/>
      <c r="C1003" s="61" t="s">
        <v>319</v>
      </c>
      <c r="D1003" s="60"/>
      <c r="E1003" s="60"/>
      <c r="F1003" s="60"/>
      <c r="G1003" s="60"/>
      <c r="H1003" s="111">
        <f>I993+I994+I996+I999+I1000+I1001+SUM(I997:I998)</f>
        <v>53.47</v>
      </c>
      <c r="I1003" s="111"/>
      <c r="J1003" s="111">
        <f>K993+K994+K996+K999+K1000+K1001+SUM(K997:K998)</f>
        <v>468.55</v>
      </c>
      <c r="K1003" s="111"/>
      <c r="O1003" s="32">
        <f>I993+I994+I996+I999+I1000+I1001+SUM(I997:I998)</f>
        <v>53.47</v>
      </c>
      <c r="P1003" s="32">
        <f>K993+K994+K996+K999+K1000+K1001+SUM(K997:K998)</f>
        <v>468.55</v>
      </c>
      <c r="X1003">
        <f>IF(Source!BI824&lt;=1,I993+I994+I996+I999+I1000+I1001-0, 0)</f>
        <v>36.75</v>
      </c>
      <c r="Y1003">
        <f>IF(Source!BI824=2,I993+I994+I996+I999+I1000+I1001-0, 0)</f>
        <v>0</v>
      </c>
      <c r="Z1003">
        <f>IF(Source!BI824=3,I993+I994+I996+I999+I1000+I1001-0, 0)</f>
        <v>0</v>
      </c>
      <c r="AA1003">
        <f>IF(Source!BI824=4,I993+I994+I996+I999+I1000+I1001,0)</f>
        <v>0</v>
      </c>
    </row>
    <row r="1006" spans="1:28" ht="15" x14ac:dyDescent="0.25">
      <c r="A1006" s="81" t="str">
        <f>CONCATENATE("Итого по подразделу: ",IF(Source!G828&lt;&gt;"Новый подраздел", Source!G828, ""))</f>
        <v>Итого по подразделу: Монтажные (кровельные)работы</v>
      </c>
      <c r="B1006" s="81"/>
      <c r="C1006" s="81"/>
      <c r="D1006" s="81"/>
      <c r="E1006" s="81"/>
      <c r="F1006" s="81"/>
      <c r="G1006" s="81"/>
      <c r="H1006" s="79">
        <f>SUM(O929:O1005)</f>
        <v>13726.109999999999</v>
      </c>
      <c r="I1006" s="80"/>
      <c r="J1006" s="79">
        <f>SUM(P929:P1005)</f>
        <v>182533.63999999996</v>
      </c>
      <c r="K1006" s="80"/>
    </row>
    <row r="1007" spans="1:28" hidden="1" x14ac:dyDescent="0.2">
      <c r="A1007" t="s">
        <v>320</v>
      </c>
      <c r="H1007">
        <f>SUM(AC929:AC1006)</f>
        <v>0</v>
      </c>
      <c r="J1007">
        <f>SUM(AD929:AD1006)</f>
        <v>0</v>
      </c>
    </row>
    <row r="1008" spans="1:28" hidden="1" x14ac:dyDescent="0.2">
      <c r="A1008" t="s">
        <v>321</v>
      </c>
      <c r="H1008">
        <f>SUM(AE929:AE1007)</f>
        <v>0</v>
      </c>
      <c r="J1008">
        <f>SUM(AF929:AF1007)</f>
        <v>0</v>
      </c>
    </row>
    <row r="1010" spans="1:28" ht="15" x14ac:dyDescent="0.25">
      <c r="A1010" s="81" t="str">
        <f>CONCATENATE("Итого по разделу: ",IF(Source!G858&lt;&gt;"Новый раздел", Source!G858, ""))</f>
        <v>Итого по разделу: Монтажные (кровельные) работы</v>
      </c>
      <c r="B1010" s="81"/>
      <c r="C1010" s="81"/>
      <c r="D1010" s="81"/>
      <c r="E1010" s="81"/>
      <c r="F1010" s="81"/>
      <c r="G1010" s="81"/>
      <c r="H1010" s="79">
        <f>SUM(O821:O1009)</f>
        <v>60555.640000000007</v>
      </c>
      <c r="I1010" s="80"/>
      <c r="J1010" s="79">
        <f>SUM(P821:P1009)</f>
        <v>805916.15000000014</v>
      </c>
      <c r="K1010" s="80"/>
    </row>
    <row r="1011" spans="1:28" hidden="1" x14ac:dyDescent="0.2">
      <c r="A1011" t="s">
        <v>320</v>
      </c>
      <c r="H1011">
        <f>SUM(AC821:AC1010)</f>
        <v>0</v>
      </c>
      <c r="J1011">
        <f>SUM(AD821:AD1010)</f>
        <v>0</v>
      </c>
    </row>
    <row r="1012" spans="1:28" hidden="1" x14ac:dyDescent="0.2">
      <c r="A1012" t="s">
        <v>321</v>
      </c>
      <c r="H1012">
        <f>SUM(AE821:AE1011)</f>
        <v>0</v>
      </c>
      <c r="J1012">
        <f>SUM(AF821:AF1011)</f>
        <v>0</v>
      </c>
    </row>
    <row r="1014" spans="1:28" ht="16.5" x14ac:dyDescent="0.25">
      <c r="A1014" s="75" t="str">
        <f>CONCATENATE("Раздел: ",IF(Source!G888&lt;&gt;"Новый раздел", Source!G888, ""))</f>
        <v>Раздел: Секция в осях Е-Ж (Подъезд №5)</v>
      </c>
      <c r="B1014" s="75"/>
      <c r="C1014" s="75"/>
      <c r="D1014" s="75"/>
      <c r="E1014" s="75"/>
      <c r="F1014" s="75"/>
      <c r="G1014" s="75"/>
      <c r="H1014" s="75"/>
      <c r="I1014" s="75"/>
      <c r="J1014" s="75"/>
      <c r="K1014" s="75"/>
    </row>
    <row r="1016" spans="1:28" ht="16.5" x14ac:dyDescent="0.25">
      <c r="A1016" s="75" t="str">
        <f>CONCATENATE("Подраздел: ",IF(Source!G892&lt;&gt;"Новый подраздел", Source!G892, ""))</f>
        <v>Подраздел: Демонтажные и подготовительные  работы</v>
      </c>
      <c r="B1016" s="75"/>
      <c r="C1016" s="75"/>
      <c r="D1016" s="75"/>
      <c r="E1016" s="75"/>
      <c r="F1016" s="75"/>
      <c r="G1016" s="75"/>
      <c r="H1016" s="75"/>
      <c r="I1016" s="75"/>
      <c r="J1016" s="75"/>
      <c r="K1016" s="75"/>
    </row>
    <row r="1017" spans="1:28" ht="42.75" x14ac:dyDescent="0.2">
      <c r="A1017" s="26">
        <v>1</v>
      </c>
      <c r="B1017" s="26" t="str">
        <f>Source!F896</f>
        <v>6.61-26-1</v>
      </c>
      <c r="C1017" s="26" t="s">
        <v>21</v>
      </c>
      <c r="D1017" s="27" t="str">
        <f>Source!H896</f>
        <v>100 м2</v>
      </c>
      <c r="E1017" s="17">
        <f>Source!I896</f>
        <v>1.3599999999999999E-2</v>
      </c>
      <c r="F1017" s="33"/>
      <c r="G1017" s="28"/>
      <c r="H1017" s="17"/>
      <c r="I1017" s="33"/>
      <c r="J1017" s="17"/>
      <c r="K1017" s="33"/>
      <c r="Q1017">
        <f>ROUND((Source!DN896/100)*ROUND((ROUND((Source!AF896*Source!AV896*Source!I896),2)),2), 2)</f>
        <v>6.39</v>
      </c>
      <c r="R1017">
        <f>Source!X896</f>
        <v>147.6</v>
      </c>
      <c r="S1017">
        <f>ROUND((Source!DO896/100)*ROUND((ROUND((Source!AF896*Source!AV896*Source!I896),2)),2), 2)</f>
        <v>4.3899999999999997</v>
      </c>
      <c r="T1017">
        <f>Source!Y896</f>
        <v>86.45</v>
      </c>
      <c r="U1017">
        <f>ROUND((175/100)*ROUND((ROUND((Source!AE896*Source!AV896*Source!I896),2)),2), 2)</f>
        <v>0</v>
      </c>
      <c r="V1017">
        <f>ROUND((160/100)*ROUND(ROUND((ROUND((Source!AE896*Source!AV896*Source!I896),2)*Source!BS896),2), 2), 2)</f>
        <v>0</v>
      </c>
    </row>
    <row r="1018" spans="1:28" x14ac:dyDescent="0.2">
      <c r="C1018" s="30" t="str">
        <f>"Объем: "&amp;Source!I896&amp;"=1,36/"&amp;"100"</f>
        <v>Объем: 0,0136=1,36/100</v>
      </c>
    </row>
    <row r="1019" spans="1:28" ht="14.25" x14ac:dyDescent="0.2">
      <c r="A1019" s="26"/>
      <c r="B1019" s="26"/>
      <c r="C1019" s="26" t="s">
        <v>313</v>
      </c>
      <c r="D1019" s="27"/>
      <c r="E1019" s="17"/>
      <c r="F1019" s="33">
        <f>Source!AO896</f>
        <v>587.65</v>
      </c>
      <c r="G1019" s="28" t="str">
        <f>Source!DG896</f>
        <v/>
      </c>
      <c r="H1019" s="17">
        <f>Source!AV896</f>
        <v>1</v>
      </c>
      <c r="I1019" s="33">
        <f>ROUND((ROUND((Source!AF896*Source!AV896*Source!I896),2)),2)</f>
        <v>7.99</v>
      </c>
      <c r="J1019" s="17">
        <f>IF(Source!BA896&lt;&gt; 0, Source!BA896, 1)</f>
        <v>26.39</v>
      </c>
      <c r="K1019" s="33">
        <f>Source!S896</f>
        <v>210.86</v>
      </c>
      <c r="W1019">
        <f>I1019</f>
        <v>7.99</v>
      </c>
    </row>
    <row r="1020" spans="1:28" ht="28.5" x14ac:dyDescent="0.2">
      <c r="A1020" s="26" t="s">
        <v>27</v>
      </c>
      <c r="B1020" s="26" t="str">
        <f>Source!F897</f>
        <v>9999990001</v>
      </c>
      <c r="C1020" s="26" t="s">
        <v>29</v>
      </c>
      <c r="D1020" s="27" t="str">
        <f>Source!H897</f>
        <v>т</v>
      </c>
      <c r="E1020" s="17">
        <f>Source!I897</f>
        <v>-6.2560000000000004E-2</v>
      </c>
      <c r="F1020" s="33">
        <f>Source!AK897</f>
        <v>0</v>
      </c>
      <c r="G1020" s="31" t="s">
        <v>3</v>
      </c>
      <c r="H1020" s="17">
        <f>Source!AW897</f>
        <v>1</v>
      </c>
      <c r="I1020" s="33">
        <f>ROUND((ROUND((Source!AC897*Source!AW897*Source!I897),2)),2)+(ROUND((ROUND(((Source!ET897)*Source!AV897*Source!I897),2)),2)+ROUND((ROUND(((Source!AE897-(Source!EU897))*Source!AV897*Source!I897),2)),2))+ROUND((ROUND((Source!AF897*Source!AV897*Source!I897),2)),2)</f>
        <v>0</v>
      </c>
      <c r="J1020" s="17">
        <f>IF(Source!BC897&lt;&gt; 0, Source!BC897, 1)</f>
        <v>1</v>
      </c>
      <c r="K1020" s="33">
        <f>Source!O897</f>
        <v>0</v>
      </c>
      <c r="Q1020">
        <f>ROUND((Source!DN897/100)*ROUND((ROUND((Source!AF897*Source!AV897*Source!I897),2)),2), 2)</f>
        <v>0</v>
      </c>
      <c r="R1020">
        <f>Source!X897</f>
        <v>0</v>
      </c>
      <c r="S1020">
        <f>ROUND((Source!DO897/100)*ROUND((ROUND((Source!AF897*Source!AV897*Source!I897),2)),2), 2)</f>
        <v>0</v>
      </c>
      <c r="T1020">
        <f>Source!Y897</f>
        <v>0</v>
      </c>
      <c r="U1020">
        <f>ROUND((175/100)*ROUND((ROUND((Source!AE897*Source!AV897*Source!I897),2)),2), 2)</f>
        <v>0</v>
      </c>
      <c r="V1020">
        <f>ROUND((160/100)*ROUND(ROUND((ROUND((Source!AE897*Source!AV897*Source!I897),2)*Source!BS897),2), 2), 2)</f>
        <v>0</v>
      </c>
      <c r="X1020">
        <f>IF(Source!BI897&lt;=1,I1020, 0)</f>
        <v>0</v>
      </c>
      <c r="Y1020">
        <f>IF(Source!BI897=2,I1020, 0)</f>
        <v>0</v>
      </c>
      <c r="Z1020">
        <f>IF(Source!BI897=3,I1020, 0)</f>
        <v>0</v>
      </c>
      <c r="AA1020">
        <f>IF(Source!BI897=4,I1020, 0)</f>
        <v>0</v>
      </c>
    </row>
    <row r="1021" spans="1:28" ht="14.25" x14ac:dyDescent="0.2">
      <c r="A1021" s="26"/>
      <c r="B1021" s="26"/>
      <c r="C1021" s="26" t="s">
        <v>314</v>
      </c>
      <c r="D1021" s="27" t="s">
        <v>315</v>
      </c>
      <c r="E1021" s="17">
        <f>Source!DN896</f>
        <v>80</v>
      </c>
      <c r="F1021" s="33"/>
      <c r="G1021" s="28"/>
      <c r="H1021" s="17"/>
      <c r="I1021" s="33">
        <f>SUM(Q1017:Q1020)</f>
        <v>6.39</v>
      </c>
      <c r="J1021" s="17">
        <f>Source!BZ896</f>
        <v>70</v>
      </c>
      <c r="K1021" s="33">
        <f>SUM(R1017:R1020)</f>
        <v>147.6</v>
      </c>
    </row>
    <row r="1022" spans="1:28" ht="14.25" x14ac:dyDescent="0.2">
      <c r="A1022" s="26"/>
      <c r="B1022" s="26"/>
      <c r="C1022" s="26" t="s">
        <v>316</v>
      </c>
      <c r="D1022" s="27" t="s">
        <v>315</v>
      </c>
      <c r="E1022" s="17">
        <f>Source!DO896</f>
        <v>55</v>
      </c>
      <c r="F1022" s="33"/>
      <c r="G1022" s="28"/>
      <c r="H1022" s="17"/>
      <c r="I1022" s="33">
        <f>SUM(S1017:S1021)</f>
        <v>4.3899999999999997</v>
      </c>
      <c r="J1022" s="17">
        <f>Source!CA896</f>
        <v>41</v>
      </c>
      <c r="K1022" s="33">
        <f>SUM(T1017:T1021)</f>
        <v>86.45</v>
      </c>
    </row>
    <row r="1023" spans="1:28" ht="14.25" x14ac:dyDescent="0.2">
      <c r="A1023" s="55"/>
      <c r="B1023" s="55"/>
      <c r="C1023" s="55" t="s">
        <v>317</v>
      </c>
      <c r="D1023" s="56" t="s">
        <v>318</v>
      </c>
      <c r="E1023" s="57">
        <f>Source!AQ896</f>
        <v>57.5</v>
      </c>
      <c r="F1023" s="58"/>
      <c r="G1023" s="59" t="str">
        <f>Source!DI896</f>
        <v/>
      </c>
      <c r="H1023" s="57">
        <f>Source!AV896</f>
        <v>1</v>
      </c>
      <c r="I1023" s="58">
        <f>Source!U896</f>
        <v>0.78199999999999992</v>
      </c>
      <c r="J1023" s="57"/>
      <c r="K1023" s="58"/>
      <c r="AB1023" s="32">
        <f>I1023</f>
        <v>0.78199999999999992</v>
      </c>
    </row>
    <row r="1024" spans="1:28" ht="15" x14ac:dyDescent="0.25">
      <c r="A1024" s="60"/>
      <c r="B1024" s="60"/>
      <c r="C1024" s="61" t="s">
        <v>319</v>
      </c>
      <c r="D1024" s="60"/>
      <c r="E1024" s="60"/>
      <c r="F1024" s="60"/>
      <c r="G1024" s="60"/>
      <c r="H1024" s="111">
        <f>I1019+I1021+I1022+SUM(I1020:I1020)</f>
        <v>18.77</v>
      </c>
      <c r="I1024" s="111"/>
      <c r="J1024" s="111">
        <f>K1019+K1021+K1022+SUM(K1020:K1020)</f>
        <v>444.91</v>
      </c>
      <c r="K1024" s="111"/>
      <c r="O1024" s="32">
        <f>I1019+I1021+I1022+SUM(I1020:I1020)</f>
        <v>18.77</v>
      </c>
      <c r="P1024" s="32">
        <f>K1019+K1021+K1022+SUM(K1020:K1020)</f>
        <v>444.91</v>
      </c>
      <c r="X1024">
        <f>IF(Source!BI896&lt;=1,I1019+I1021+I1022-0, 0)</f>
        <v>18.77</v>
      </c>
      <c r="Y1024">
        <f>IF(Source!BI896=2,I1019+I1021+I1022-0, 0)</f>
        <v>0</v>
      </c>
      <c r="Z1024">
        <f>IF(Source!BI896=3,I1019+I1021+I1022-0, 0)</f>
        <v>0</v>
      </c>
      <c r="AA1024">
        <f>IF(Source!BI896=4,I1019+I1021+I1022,0)</f>
        <v>0</v>
      </c>
    </row>
    <row r="1026" spans="1:28" ht="42.75" x14ac:dyDescent="0.2">
      <c r="A1026" s="26">
        <v>2</v>
      </c>
      <c r="B1026" s="26" t="str">
        <f>Source!F898</f>
        <v>6.62-31-1</v>
      </c>
      <c r="C1026" s="26" t="s">
        <v>33</v>
      </c>
      <c r="D1026" s="27" t="str">
        <f>Source!H898</f>
        <v>1 м2 поверхности</v>
      </c>
      <c r="E1026" s="17">
        <f>Source!I898</f>
        <v>2.0499999999999998</v>
      </c>
      <c r="F1026" s="33"/>
      <c r="G1026" s="28"/>
      <c r="H1026" s="17"/>
      <c r="I1026" s="33"/>
      <c r="J1026" s="17"/>
      <c r="K1026" s="33"/>
      <c r="Q1026">
        <f>ROUND((Source!DN898/100)*ROUND((ROUND((Source!AF898*Source!AV898*Source!I898),2)),2), 2)</f>
        <v>12.57</v>
      </c>
      <c r="R1026">
        <f>Source!X898</f>
        <v>275.33</v>
      </c>
      <c r="S1026">
        <f>ROUND((Source!DO898/100)*ROUND((ROUND((Source!AF898*Source!AV898*Source!I898),2)),2), 2)</f>
        <v>8.0399999999999991</v>
      </c>
      <c r="T1026">
        <f>Source!Y898</f>
        <v>136.01</v>
      </c>
      <c r="U1026">
        <f>ROUND((175/100)*ROUND((ROUND((Source!AE898*Source!AV898*Source!I898),2)),2), 2)</f>
        <v>0</v>
      </c>
      <c r="V1026">
        <f>ROUND((160/100)*ROUND(ROUND((ROUND((Source!AE898*Source!AV898*Source!I898),2)*Source!BS898),2), 2), 2)</f>
        <v>0</v>
      </c>
    </row>
    <row r="1027" spans="1:28" ht="14.25" x14ac:dyDescent="0.2">
      <c r="A1027" s="26"/>
      <c r="B1027" s="26"/>
      <c r="C1027" s="26" t="s">
        <v>313</v>
      </c>
      <c r="D1027" s="27"/>
      <c r="E1027" s="17"/>
      <c r="F1027" s="33">
        <f>Source!AO898</f>
        <v>6.13</v>
      </c>
      <c r="G1027" s="28" t="str">
        <f>Source!DG898</f>
        <v/>
      </c>
      <c r="H1027" s="17">
        <f>Source!AV898</f>
        <v>1</v>
      </c>
      <c r="I1027" s="33">
        <f>ROUND((ROUND((Source!AF898*Source!AV898*Source!I898),2)),2)</f>
        <v>12.57</v>
      </c>
      <c r="J1027" s="17">
        <f>IF(Source!BA898&lt;&gt; 0, Source!BA898, 1)</f>
        <v>26.39</v>
      </c>
      <c r="K1027" s="33">
        <f>Source!S898</f>
        <v>331.72</v>
      </c>
      <c r="W1027">
        <f>I1027</f>
        <v>12.57</v>
      </c>
    </row>
    <row r="1028" spans="1:28" ht="14.25" x14ac:dyDescent="0.2">
      <c r="A1028" s="26"/>
      <c r="B1028" s="26"/>
      <c r="C1028" s="26" t="s">
        <v>314</v>
      </c>
      <c r="D1028" s="27" t="s">
        <v>315</v>
      </c>
      <c r="E1028" s="17">
        <f>Source!DN898</f>
        <v>100</v>
      </c>
      <c r="F1028" s="33"/>
      <c r="G1028" s="28"/>
      <c r="H1028" s="17"/>
      <c r="I1028" s="33">
        <f>SUM(Q1026:Q1027)</f>
        <v>12.57</v>
      </c>
      <c r="J1028" s="17">
        <f>Source!BZ898</f>
        <v>83</v>
      </c>
      <c r="K1028" s="33">
        <f>SUM(R1026:R1027)</f>
        <v>275.33</v>
      </c>
    </row>
    <row r="1029" spans="1:28" ht="14.25" x14ac:dyDescent="0.2">
      <c r="A1029" s="26"/>
      <c r="B1029" s="26"/>
      <c r="C1029" s="26" t="s">
        <v>316</v>
      </c>
      <c r="D1029" s="27" t="s">
        <v>315</v>
      </c>
      <c r="E1029" s="17">
        <f>Source!DO898</f>
        <v>64</v>
      </c>
      <c r="F1029" s="33"/>
      <c r="G1029" s="28"/>
      <c r="H1029" s="17"/>
      <c r="I1029" s="33">
        <f>SUM(S1026:S1028)</f>
        <v>8.0399999999999991</v>
      </c>
      <c r="J1029" s="17">
        <f>Source!CA898</f>
        <v>41</v>
      </c>
      <c r="K1029" s="33">
        <f>SUM(T1026:T1028)</f>
        <v>136.01</v>
      </c>
    </row>
    <row r="1030" spans="1:28" ht="14.25" x14ac:dyDescent="0.2">
      <c r="A1030" s="55"/>
      <c r="B1030" s="55"/>
      <c r="C1030" s="55" t="s">
        <v>317</v>
      </c>
      <c r="D1030" s="56" t="s">
        <v>318</v>
      </c>
      <c r="E1030" s="57">
        <f>Source!AQ898</f>
        <v>0.6</v>
      </c>
      <c r="F1030" s="58"/>
      <c r="G1030" s="59" t="str">
        <f>Source!DI898</f>
        <v/>
      </c>
      <c r="H1030" s="57">
        <f>Source!AV898</f>
        <v>1</v>
      </c>
      <c r="I1030" s="58">
        <f>Source!U898</f>
        <v>1.2299999999999998</v>
      </c>
      <c r="J1030" s="57"/>
      <c r="K1030" s="58"/>
      <c r="AB1030" s="32">
        <f>I1030</f>
        <v>1.2299999999999998</v>
      </c>
    </row>
    <row r="1031" spans="1:28" ht="15" x14ac:dyDescent="0.25">
      <c r="A1031" s="60"/>
      <c r="B1031" s="60"/>
      <c r="C1031" s="61" t="s">
        <v>319</v>
      </c>
      <c r="D1031" s="60"/>
      <c r="E1031" s="60"/>
      <c r="F1031" s="60"/>
      <c r="G1031" s="60"/>
      <c r="H1031" s="111">
        <f>I1027+I1028+I1029</f>
        <v>33.18</v>
      </c>
      <c r="I1031" s="111"/>
      <c r="J1031" s="111">
        <f>K1027+K1028+K1029</f>
        <v>743.06</v>
      </c>
      <c r="K1031" s="111"/>
      <c r="O1031" s="32">
        <f>I1027+I1028+I1029</f>
        <v>33.18</v>
      </c>
      <c r="P1031" s="32">
        <f>K1027+K1028+K1029</f>
        <v>743.06</v>
      </c>
      <c r="X1031">
        <f>IF(Source!BI898&lt;=1,I1027+I1028+I1029-0, 0)</f>
        <v>33.18</v>
      </c>
      <c r="Y1031">
        <f>IF(Source!BI898=2,I1027+I1028+I1029-0, 0)</f>
        <v>0</v>
      </c>
      <c r="Z1031">
        <f>IF(Source!BI898=3,I1027+I1028+I1029-0, 0)</f>
        <v>0</v>
      </c>
      <c r="AA1031">
        <f>IF(Source!BI898=4,I1027+I1028+I1029,0)</f>
        <v>0</v>
      </c>
    </row>
    <row r="1033" spans="1:28" ht="28.5" x14ac:dyDescent="0.2">
      <c r="A1033" s="26">
        <v>3</v>
      </c>
      <c r="B1033" s="26" t="str">
        <f>Source!F899</f>
        <v>6.58-2-1</v>
      </c>
      <c r="C1033" s="26" t="s">
        <v>40</v>
      </c>
      <c r="D1033" s="27" t="str">
        <f>Source!H899</f>
        <v>100 м2</v>
      </c>
      <c r="E1033" s="17">
        <f>Source!I899</f>
        <v>2.98E-2</v>
      </c>
      <c r="F1033" s="33"/>
      <c r="G1033" s="28"/>
      <c r="H1033" s="17"/>
      <c r="I1033" s="33"/>
      <c r="J1033" s="17"/>
      <c r="K1033" s="33"/>
      <c r="Q1033">
        <f>ROUND((Source!DN899/100)*ROUND((ROUND((Source!AF899*Source!AV899*Source!I899),2)),2), 2)</f>
        <v>4.5599999999999996</v>
      </c>
      <c r="R1033">
        <f>Source!X899</f>
        <v>105.29</v>
      </c>
      <c r="S1033">
        <f>ROUND((Source!DO899/100)*ROUND((ROUND((Source!AF899*Source!AV899*Source!I899),2)),2), 2)</f>
        <v>3.14</v>
      </c>
      <c r="T1033">
        <f>Source!Y899</f>
        <v>61.67</v>
      </c>
      <c r="U1033">
        <f>ROUND((175/100)*ROUND((ROUND((Source!AE899*Source!AV899*Source!I899),2)),2), 2)</f>
        <v>0</v>
      </c>
      <c r="V1033">
        <f>ROUND((160/100)*ROUND(ROUND((ROUND((Source!AE899*Source!AV899*Source!I899),2)*Source!BS899),2), 2), 2)</f>
        <v>0</v>
      </c>
    </row>
    <row r="1034" spans="1:28" x14ac:dyDescent="0.2">
      <c r="C1034" s="30" t="str">
        <f>"Объем: "&amp;Source!I899&amp;"=2,98/"&amp;"100"</f>
        <v>Объем: 0,0298=2,98/100</v>
      </c>
    </row>
    <row r="1035" spans="1:28" ht="14.25" x14ac:dyDescent="0.2">
      <c r="A1035" s="26"/>
      <c r="B1035" s="26"/>
      <c r="C1035" s="26" t="s">
        <v>313</v>
      </c>
      <c r="D1035" s="27"/>
      <c r="E1035" s="17"/>
      <c r="F1035" s="33">
        <f>Source!AO899</f>
        <v>191.34</v>
      </c>
      <c r="G1035" s="28" t="str">
        <f>Source!DG899</f>
        <v/>
      </c>
      <c r="H1035" s="17">
        <f>Source!AV899</f>
        <v>1</v>
      </c>
      <c r="I1035" s="33">
        <f>ROUND((ROUND((Source!AF899*Source!AV899*Source!I899),2)),2)</f>
        <v>5.7</v>
      </c>
      <c r="J1035" s="17">
        <f>IF(Source!BA899&lt;&gt; 0, Source!BA899, 1)</f>
        <v>26.39</v>
      </c>
      <c r="K1035" s="33">
        <f>Source!S899</f>
        <v>150.41999999999999</v>
      </c>
      <c r="W1035">
        <f>I1035</f>
        <v>5.7</v>
      </c>
    </row>
    <row r="1036" spans="1:28" ht="28.5" x14ac:dyDescent="0.2">
      <c r="A1036" s="26" t="s">
        <v>44</v>
      </c>
      <c r="B1036" s="26" t="str">
        <f>Source!F900</f>
        <v>9999990001</v>
      </c>
      <c r="C1036" s="26" t="s">
        <v>29</v>
      </c>
      <c r="D1036" s="27" t="str">
        <f>Source!H900</f>
        <v>т</v>
      </c>
      <c r="E1036" s="17">
        <f>Source!I900</f>
        <v>-3.0395999999999999E-2</v>
      </c>
      <c r="F1036" s="33">
        <f>Source!AK900</f>
        <v>0</v>
      </c>
      <c r="G1036" s="31" t="s">
        <v>3</v>
      </c>
      <c r="H1036" s="17">
        <f>Source!AW900</f>
        <v>1</v>
      </c>
      <c r="I1036" s="33">
        <f>ROUND((ROUND((Source!AC900*Source!AW900*Source!I900),2)),2)+(ROUND((ROUND(((Source!ET900)*Source!AV900*Source!I900),2)),2)+ROUND((ROUND(((Source!AE900-(Source!EU900))*Source!AV900*Source!I900),2)),2))+ROUND((ROUND((Source!AF900*Source!AV900*Source!I900),2)),2)</f>
        <v>0</v>
      </c>
      <c r="J1036" s="17">
        <f>IF(Source!BC900&lt;&gt; 0, Source!BC900, 1)</f>
        <v>1</v>
      </c>
      <c r="K1036" s="33">
        <f>Source!O900</f>
        <v>0</v>
      </c>
      <c r="Q1036">
        <f>ROUND((Source!DN900/100)*ROUND((ROUND((Source!AF900*Source!AV900*Source!I900),2)),2), 2)</f>
        <v>0</v>
      </c>
      <c r="R1036">
        <f>Source!X900</f>
        <v>0</v>
      </c>
      <c r="S1036">
        <f>ROUND((Source!DO900/100)*ROUND((ROUND((Source!AF900*Source!AV900*Source!I900),2)),2), 2)</f>
        <v>0</v>
      </c>
      <c r="T1036">
        <f>Source!Y900</f>
        <v>0</v>
      </c>
      <c r="U1036">
        <f>ROUND((175/100)*ROUND((ROUND((Source!AE900*Source!AV900*Source!I900),2)),2), 2)</f>
        <v>0</v>
      </c>
      <c r="V1036">
        <f>ROUND((160/100)*ROUND(ROUND((ROUND((Source!AE900*Source!AV900*Source!I900),2)*Source!BS900),2), 2), 2)</f>
        <v>0</v>
      </c>
      <c r="X1036">
        <f>IF(Source!BI900&lt;=1,I1036, 0)</f>
        <v>0</v>
      </c>
      <c r="Y1036">
        <f>IF(Source!BI900=2,I1036, 0)</f>
        <v>0</v>
      </c>
      <c r="Z1036">
        <f>IF(Source!BI900=3,I1036, 0)</f>
        <v>0</v>
      </c>
      <c r="AA1036">
        <f>IF(Source!BI900=4,I1036, 0)</f>
        <v>0</v>
      </c>
    </row>
    <row r="1037" spans="1:28" ht="14.25" x14ac:dyDescent="0.2">
      <c r="A1037" s="26"/>
      <c r="B1037" s="26"/>
      <c r="C1037" s="26" t="s">
        <v>314</v>
      </c>
      <c r="D1037" s="27" t="s">
        <v>315</v>
      </c>
      <c r="E1037" s="17">
        <f>Source!DN899</f>
        <v>80</v>
      </c>
      <c r="F1037" s="33"/>
      <c r="G1037" s="28"/>
      <c r="H1037" s="17"/>
      <c r="I1037" s="33">
        <f>SUM(Q1033:Q1036)</f>
        <v>4.5599999999999996</v>
      </c>
      <c r="J1037" s="17">
        <f>Source!BZ899</f>
        <v>70</v>
      </c>
      <c r="K1037" s="33">
        <f>SUM(R1033:R1036)</f>
        <v>105.29</v>
      </c>
    </row>
    <row r="1038" spans="1:28" ht="14.25" x14ac:dyDescent="0.2">
      <c r="A1038" s="26"/>
      <c r="B1038" s="26"/>
      <c r="C1038" s="26" t="s">
        <v>316</v>
      </c>
      <c r="D1038" s="27" t="s">
        <v>315</v>
      </c>
      <c r="E1038" s="17">
        <f>Source!DO899</f>
        <v>55</v>
      </c>
      <c r="F1038" s="33"/>
      <c r="G1038" s="28"/>
      <c r="H1038" s="17"/>
      <c r="I1038" s="33">
        <f>SUM(S1033:S1037)</f>
        <v>3.14</v>
      </c>
      <c r="J1038" s="17">
        <f>Source!CA899</f>
        <v>41</v>
      </c>
      <c r="K1038" s="33">
        <f>SUM(T1033:T1037)</f>
        <v>61.67</v>
      </c>
    </row>
    <row r="1039" spans="1:28" ht="14.25" x14ac:dyDescent="0.2">
      <c r="A1039" s="55"/>
      <c r="B1039" s="55"/>
      <c r="C1039" s="55" t="s">
        <v>317</v>
      </c>
      <c r="D1039" s="56" t="s">
        <v>318</v>
      </c>
      <c r="E1039" s="57">
        <f>Source!AQ899</f>
        <v>17.41</v>
      </c>
      <c r="F1039" s="58"/>
      <c r="G1039" s="59" t="str">
        <f>Source!DI899</f>
        <v/>
      </c>
      <c r="H1039" s="57">
        <f>Source!AV899</f>
        <v>1</v>
      </c>
      <c r="I1039" s="58">
        <f>Source!U899</f>
        <v>0.518818</v>
      </c>
      <c r="J1039" s="57"/>
      <c r="K1039" s="58"/>
      <c r="AB1039" s="32">
        <f>I1039</f>
        <v>0.518818</v>
      </c>
    </row>
    <row r="1040" spans="1:28" ht="15" x14ac:dyDescent="0.25">
      <c r="A1040" s="60"/>
      <c r="B1040" s="60"/>
      <c r="C1040" s="61" t="s">
        <v>319</v>
      </c>
      <c r="D1040" s="60"/>
      <c r="E1040" s="60"/>
      <c r="F1040" s="60"/>
      <c r="G1040" s="60"/>
      <c r="H1040" s="111">
        <f>I1035+I1037+I1038+SUM(I1036:I1036)</f>
        <v>13.4</v>
      </c>
      <c r="I1040" s="111"/>
      <c r="J1040" s="111">
        <f>K1035+K1037+K1038+SUM(K1036:K1036)</f>
        <v>317.38</v>
      </c>
      <c r="K1040" s="111"/>
      <c r="O1040" s="32">
        <f>I1035+I1037+I1038+SUM(I1036:I1036)</f>
        <v>13.4</v>
      </c>
      <c r="P1040" s="32">
        <f>K1035+K1037+K1038+SUM(K1036:K1036)</f>
        <v>317.38</v>
      </c>
      <c r="X1040">
        <f>IF(Source!BI899&lt;=1,I1035+I1037+I1038-0, 0)</f>
        <v>13.4</v>
      </c>
      <c r="Y1040">
        <f>IF(Source!BI899=2,I1035+I1037+I1038-0, 0)</f>
        <v>0</v>
      </c>
      <c r="Z1040">
        <f>IF(Source!BI899=3,I1035+I1037+I1038-0, 0)</f>
        <v>0</v>
      </c>
      <c r="AA1040">
        <f>IF(Source!BI899=4,I1035+I1037+I1038,0)</f>
        <v>0</v>
      </c>
    </row>
    <row r="1042" spans="1:28" ht="42.75" x14ac:dyDescent="0.2">
      <c r="A1042" s="26">
        <v>4</v>
      </c>
      <c r="B1042" s="26" t="str">
        <f>Source!F901</f>
        <v>6.65-24-1</v>
      </c>
      <c r="C1042" s="26" t="s">
        <v>47</v>
      </c>
      <c r="D1042" s="27" t="str">
        <f>Source!H901</f>
        <v>100 м</v>
      </c>
      <c r="E1042" s="17">
        <f>Source!I901</f>
        <v>0.02</v>
      </c>
      <c r="F1042" s="33"/>
      <c r="G1042" s="28"/>
      <c r="H1042" s="17"/>
      <c r="I1042" s="33"/>
      <c r="J1042" s="17"/>
      <c r="K1042" s="33"/>
      <c r="Q1042">
        <f>ROUND((Source!DN901/100)*ROUND((ROUND((Source!AF901*Source!AV901*Source!I901),2)),2), 2)</f>
        <v>5.0199999999999996</v>
      </c>
      <c r="R1042">
        <f>Source!X901</f>
        <v>108.31</v>
      </c>
      <c r="S1042">
        <f>ROUND((Source!DO901/100)*ROUND((ROUND((Source!AF901*Source!AV901*Source!I901),2)),2), 2)</f>
        <v>3.37</v>
      </c>
      <c r="T1042">
        <f>Source!Y901</f>
        <v>49.34</v>
      </c>
      <c r="U1042">
        <f>ROUND((175/100)*ROUND((ROUND((Source!AE901*Source!AV901*Source!I901),2)),2), 2)</f>
        <v>0</v>
      </c>
      <c r="V1042">
        <f>ROUND((160/100)*ROUND(ROUND((ROUND((Source!AE901*Source!AV901*Source!I901),2)*Source!BS901),2), 2), 2)</f>
        <v>0</v>
      </c>
    </row>
    <row r="1043" spans="1:28" x14ac:dyDescent="0.2">
      <c r="C1043" s="30" t="str">
        <f>"Объем: "&amp;Source!I901&amp;"=2/"&amp;"100"</f>
        <v>Объем: 0,02=2/100</v>
      </c>
    </row>
    <row r="1044" spans="1:28" ht="14.25" x14ac:dyDescent="0.2">
      <c r="A1044" s="26"/>
      <c r="B1044" s="26"/>
      <c r="C1044" s="26" t="s">
        <v>313</v>
      </c>
      <c r="D1044" s="27"/>
      <c r="E1044" s="17"/>
      <c r="F1044" s="33">
        <f>Source!AO901</f>
        <v>227.82</v>
      </c>
      <c r="G1044" s="28" t="str">
        <f>Source!DG901</f>
        <v/>
      </c>
      <c r="H1044" s="17">
        <f>Source!AV901</f>
        <v>1</v>
      </c>
      <c r="I1044" s="33">
        <f>ROUND((ROUND((Source!AF901*Source!AV901*Source!I901),2)),2)</f>
        <v>4.5599999999999996</v>
      </c>
      <c r="J1044" s="17">
        <f>IF(Source!BA901&lt;&gt; 0, Source!BA901, 1)</f>
        <v>26.39</v>
      </c>
      <c r="K1044" s="33">
        <f>Source!S901</f>
        <v>120.34</v>
      </c>
      <c r="W1044">
        <f>I1044</f>
        <v>4.5599999999999996</v>
      </c>
    </row>
    <row r="1045" spans="1:28" ht="14.25" x14ac:dyDescent="0.2">
      <c r="A1045" s="26"/>
      <c r="B1045" s="26"/>
      <c r="C1045" s="26" t="s">
        <v>314</v>
      </c>
      <c r="D1045" s="27" t="s">
        <v>315</v>
      </c>
      <c r="E1045" s="17">
        <f>Source!DN901</f>
        <v>110</v>
      </c>
      <c r="F1045" s="33"/>
      <c r="G1045" s="28"/>
      <c r="H1045" s="17"/>
      <c r="I1045" s="33">
        <f>SUM(Q1042:Q1044)</f>
        <v>5.0199999999999996</v>
      </c>
      <c r="J1045" s="17">
        <f>Source!BZ901</f>
        <v>90</v>
      </c>
      <c r="K1045" s="33">
        <f>SUM(R1042:R1044)</f>
        <v>108.31</v>
      </c>
    </row>
    <row r="1046" spans="1:28" ht="14.25" x14ac:dyDescent="0.2">
      <c r="A1046" s="26"/>
      <c r="B1046" s="26"/>
      <c r="C1046" s="26" t="s">
        <v>316</v>
      </c>
      <c r="D1046" s="27" t="s">
        <v>315</v>
      </c>
      <c r="E1046" s="17">
        <f>Source!DO901</f>
        <v>74</v>
      </c>
      <c r="F1046" s="33"/>
      <c r="G1046" s="28"/>
      <c r="H1046" s="17"/>
      <c r="I1046" s="33">
        <f>SUM(S1042:S1045)</f>
        <v>3.37</v>
      </c>
      <c r="J1046" s="17">
        <f>Source!CA901</f>
        <v>41</v>
      </c>
      <c r="K1046" s="33">
        <f>SUM(T1042:T1045)</f>
        <v>49.34</v>
      </c>
    </row>
    <row r="1047" spans="1:28" ht="14.25" x14ac:dyDescent="0.2">
      <c r="A1047" s="55"/>
      <c r="B1047" s="55"/>
      <c r="C1047" s="55" t="s">
        <v>317</v>
      </c>
      <c r="D1047" s="56" t="s">
        <v>318</v>
      </c>
      <c r="E1047" s="57">
        <f>Source!AQ901</f>
        <v>20.73</v>
      </c>
      <c r="F1047" s="58"/>
      <c r="G1047" s="59" t="str">
        <f>Source!DI901</f>
        <v/>
      </c>
      <c r="H1047" s="57">
        <f>Source!AV901</f>
        <v>1</v>
      </c>
      <c r="I1047" s="58">
        <f>Source!U901</f>
        <v>0.41460000000000002</v>
      </c>
      <c r="J1047" s="57"/>
      <c r="K1047" s="58"/>
      <c r="AB1047" s="32">
        <f>I1047</f>
        <v>0.41460000000000002</v>
      </c>
    </row>
    <row r="1048" spans="1:28" ht="15" x14ac:dyDescent="0.25">
      <c r="A1048" s="60"/>
      <c r="B1048" s="60"/>
      <c r="C1048" s="61" t="s">
        <v>319</v>
      </c>
      <c r="D1048" s="60"/>
      <c r="E1048" s="60"/>
      <c r="F1048" s="60"/>
      <c r="G1048" s="60"/>
      <c r="H1048" s="111">
        <f>I1044+I1045+I1046</f>
        <v>12.95</v>
      </c>
      <c r="I1048" s="111"/>
      <c r="J1048" s="111">
        <f>K1044+K1045+K1046</f>
        <v>277.99</v>
      </c>
      <c r="K1048" s="111"/>
      <c r="O1048" s="32">
        <f>I1044+I1045+I1046</f>
        <v>12.95</v>
      </c>
      <c r="P1048" s="32">
        <f>K1044+K1045+K1046</f>
        <v>277.99</v>
      </c>
      <c r="X1048">
        <f>IF(Source!BI901&lt;=1,I1044+I1045+I1046-0, 0)</f>
        <v>12.95</v>
      </c>
      <c r="Y1048">
        <f>IF(Source!BI901=2,I1044+I1045+I1046-0, 0)</f>
        <v>0</v>
      </c>
      <c r="Z1048">
        <f>IF(Source!BI901=3,I1044+I1045+I1046-0, 0)</f>
        <v>0</v>
      </c>
      <c r="AA1048">
        <f>IF(Source!BI901=4,I1044+I1045+I1046,0)</f>
        <v>0</v>
      </c>
    </row>
    <row r="1050" spans="1:28" ht="57" x14ac:dyDescent="0.2">
      <c r="A1050" s="26">
        <v>5</v>
      </c>
      <c r="B1050" s="26" t="str">
        <f>Source!F902</f>
        <v>6.62-31-1</v>
      </c>
      <c r="C1050" s="26" t="s">
        <v>53</v>
      </c>
      <c r="D1050" s="27" t="str">
        <f>Source!H902</f>
        <v>1 м2 поверхности</v>
      </c>
      <c r="E1050" s="17">
        <f>Source!I902</f>
        <v>20.75</v>
      </c>
      <c r="F1050" s="33"/>
      <c r="G1050" s="28"/>
      <c r="H1050" s="17"/>
      <c r="I1050" s="33"/>
      <c r="J1050" s="17"/>
      <c r="K1050" s="33"/>
      <c r="Q1050">
        <f>ROUND((Source!DN902/100)*ROUND((ROUND((Source!AF902*Source!AV902*Source!I902),2)),2), 2)</f>
        <v>127.2</v>
      </c>
      <c r="R1050">
        <f>Source!X902</f>
        <v>2786.15</v>
      </c>
      <c r="S1050">
        <f>ROUND((Source!DO902/100)*ROUND((ROUND((Source!AF902*Source!AV902*Source!I902),2)),2), 2)</f>
        <v>81.41</v>
      </c>
      <c r="T1050">
        <f>Source!Y902</f>
        <v>1376.29</v>
      </c>
      <c r="U1050">
        <f>ROUND((175/100)*ROUND((ROUND((Source!AE902*Source!AV902*Source!I902),2)),2), 2)</f>
        <v>0</v>
      </c>
      <c r="V1050">
        <f>ROUND((160/100)*ROUND(ROUND((ROUND((Source!AE902*Source!AV902*Source!I902),2)*Source!BS902),2), 2), 2)</f>
        <v>0</v>
      </c>
    </row>
    <row r="1051" spans="1:28" ht="14.25" x14ac:dyDescent="0.2">
      <c r="A1051" s="26"/>
      <c r="B1051" s="26"/>
      <c r="C1051" s="26" t="s">
        <v>313</v>
      </c>
      <c r="D1051" s="27"/>
      <c r="E1051" s="17"/>
      <c r="F1051" s="33">
        <f>Source!AO902</f>
        <v>6.13</v>
      </c>
      <c r="G1051" s="28" t="str">
        <f>Source!DG902</f>
        <v/>
      </c>
      <c r="H1051" s="17">
        <f>Source!AV902</f>
        <v>1</v>
      </c>
      <c r="I1051" s="33">
        <f>ROUND((ROUND((Source!AF902*Source!AV902*Source!I902),2)),2)</f>
        <v>127.2</v>
      </c>
      <c r="J1051" s="17">
        <f>IF(Source!BA902&lt;&gt; 0, Source!BA902, 1)</f>
        <v>26.39</v>
      </c>
      <c r="K1051" s="33">
        <f>Source!S902</f>
        <v>3356.81</v>
      </c>
      <c r="W1051">
        <f>I1051</f>
        <v>127.2</v>
      </c>
    </row>
    <row r="1052" spans="1:28" ht="14.25" x14ac:dyDescent="0.2">
      <c r="A1052" s="26"/>
      <c r="B1052" s="26"/>
      <c r="C1052" s="26" t="s">
        <v>314</v>
      </c>
      <c r="D1052" s="27" t="s">
        <v>315</v>
      </c>
      <c r="E1052" s="17">
        <f>Source!DN902</f>
        <v>100</v>
      </c>
      <c r="F1052" s="33"/>
      <c r="G1052" s="28"/>
      <c r="H1052" s="17"/>
      <c r="I1052" s="33">
        <f>SUM(Q1050:Q1051)</f>
        <v>127.2</v>
      </c>
      <c r="J1052" s="17">
        <f>Source!BZ902</f>
        <v>83</v>
      </c>
      <c r="K1052" s="33">
        <f>SUM(R1050:R1051)</f>
        <v>2786.15</v>
      </c>
    </row>
    <row r="1053" spans="1:28" ht="14.25" x14ac:dyDescent="0.2">
      <c r="A1053" s="26"/>
      <c r="B1053" s="26"/>
      <c r="C1053" s="26" t="s">
        <v>316</v>
      </c>
      <c r="D1053" s="27" t="s">
        <v>315</v>
      </c>
      <c r="E1053" s="17">
        <f>Source!DO902</f>
        <v>64</v>
      </c>
      <c r="F1053" s="33"/>
      <c r="G1053" s="28"/>
      <c r="H1053" s="17"/>
      <c r="I1053" s="33">
        <f>SUM(S1050:S1052)</f>
        <v>81.41</v>
      </c>
      <c r="J1053" s="17">
        <f>Source!CA902</f>
        <v>41</v>
      </c>
      <c r="K1053" s="33">
        <f>SUM(T1050:T1052)</f>
        <v>1376.29</v>
      </c>
    </row>
    <row r="1054" spans="1:28" ht="14.25" x14ac:dyDescent="0.2">
      <c r="A1054" s="55"/>
      <c r="B1054" s="55"/>
      <c r="C1054" s="55" t="s">
        <v>317</v>
      </c>
      <c r="D1054" s="56" t="s">
        <v>318</v>
      </c>
      <c r="E1054" s="57">
        <f>Source!AQ902</f>
        <v>0.6</v>
      </c>
      <c r="F1054" s="58"/>
      <c r="G1054" s="59" t="str">
        <f>Source!DI902</f>
        <v/>
      </c>
      <c r="H1054" s="57">
        <f>Source!AV902</f>
        <v>1</v>
      </c>
      <c r="I1054" s="58">
        <f>Source!U902</f>
        <v>12.45</v>
      </c>
      <c r="J1054" s="57"/>
      <c r="K1054" s="58"/>
      <c r="AB1054" s="32">
        <f>I1054</f>
        <v>12.45</v>
      </c>
    </row>
    <row r="1055" spans="1:28" ht="15" x14ac:dyDescent="0.25">
      <c r="A1055" s="60"/>
      <c r="B1055" s="60"/>
      <c r="C1055" s="61" t="s">
        <v>319</v>
      </c>
      <c r="D1055" s="60"/>
      <c r="E1055" s="60"/>
      <c r="F1055" s="60"/>
      <c r="G1055" s="60"/>
      <c r="H1055" s="111">
        <f>I1051+I1052+I1053</f>
        <v>335.81</v>
      </c>
      <c r="I1055" s="111"/>
      <c r="J1055" s="111">
        <f>K1051+K1052+K1053</f>
        <v>7519.25</v>
      </c>
      <c r="K1055" s="111"/>
      <c r="O1055" s="32">
        <f>I1051+I1052+I1053</f>
        <v>335.81</v>
      </c>
      <c r="P1055" s="32">
        <f>K1051+K1052+K1053</f>
        <v>7519.25</v>
      </c>
      <c r="X1055">
        <f>IF(Source!BI902&lt;=1,I1051+I1052+I1053-0, 0)</f>
        <v>335.81</v>
      </c>
      <c r="Y1055">
        <f>IF(Source!BI902=2,I1051+I1052+I1053-0, 0)</f>
        <v>0</v>
      </c>
      <c r="Z1055">
        <f>IF(Source!BI902=3,I1051+I1052+I1053-0, 0)</f>
        <v>0</v>
      </c>
      <c r="AA1055">
        <f>IF(Source!BI902=4,I1051+I1052+I1053,0)</f>
        <v>0</v>
      </c>
    </row>
    <row r="1058" spans="1:23" ht="15" x14ac:dyDescent="0.25">
      <c r="A1058" s="81" t="str">
        <f>CONCATENATE("Итого по подразделу: ",IF(Source!G904&lt;&gt;"Новый подраздел", Source!G904, ""))</f>
        <v>Итого по подразделу: Демонтажные и подготовительные  работы</v>
      </c>
      <c r="B1058" s="81"/>
      <c r="C1058" s="81"/>
      <c r="D1058" s="81"/>
      <c r="E1058" s="81"/>
      <c r="F1058" s="81"/>
      <c r="G1058" s="81"/>
      <c r="H1058" s="79">
        <f>SUM(O1016:O1057)</f>
        <v>414.11</v>
      </c>
      <c r="I1058" s="80"/>
      <c r="J1058" s="79">
        <f>SUM(P1016:P1057)</f>
        <v>9302.59</v>
      </c>
      <c r="K1058" s="80"/>
    </row>
    <row r="1059" spans="1:23" hidden="1" x14ac:dyDescent="0.2">
      <c r="A1059" t="s">
        <v>320</v>
      </c>
      <c r="H1059">
        <f>SUM(AC1016:AC1058)</f>
        <v>0</v>
      </c>
      <c r="J1059">
        <f>SUM(AD1016:AD1058)</f>
        <v>0</v>
      </c>
    </row>
    <row r="1060" spans="1:23" hidden="1" x14ac:dyDescent="0.2">
      <c r="A1060" t="s">
        <v>321</v>
      </c>
      <c r="H1060">
        <f>SUM(AE1016:AE1059)</f>
        <v>0</v>
      </c>
      <c r="J1060">
        <f>SUM(AF1016:AF1059)</f>
        <v>0</v>
      </c>
    </row>
    <row r="1062" spans="1:23" ht="15" x14ac:dyDescent="0.25">
      <c r="A1062" s="81" t="str">
        <f>CONCATENATE("Итого по разделу: ",IF(Source!G934&lt;&gt;"Новый раздел", Source!G934, ""))</f>
        <v>Итого по разделу: Секция в осях Е-Ж (Подъезд №5)</v>
      </c>
      <c r="B1062" s="81"/>
      <c r="C1062" s="81"/>
      <c r="D1062" s="81"/>
      <c r="E1062" s="81"/>
      <c r="F1062" s="81"/>
      <c r="G1062" s="81"/>
      <c r="H1062" s="79">
        <f>SUM(O1014:O1061)</f>
        <v>414.11</v>
      </c>
      <c r="I1062" s="80"/>
      <c r="J1062" s="79">
        <f>SUM(P1014:P1061)</f>
        <v>9302.59</v>
      </c>
      <c r="K1062" s="80"/>
    </row>
    <row r="1063" spans="1:23" hidden="1" x14ac:dyDescent="0.2">
      <c r="A1063" t="s">
        <v>320</v>
      </c>
      <c r="H1063">
        <f>SUM(AC1014:AC1062)</f>
        <v>0</v>
      </c>
      <c r="J1063">
        <f>SUM(AD1014:AD1062)</f>
        <v>0</v>
      </c>
    </row>
    <row r="1064" spans="1:23" hidden="1" x14ac:dyDescent="0.2">
      <c r="A1064" t="s">
        <v>321</v>
      </c>
      <c r="H1064">
        <f>SUM(AE1014:AE1063)</f>
        <v>0</v>
      </c>
      <c r="J1064">
        <f>SUM(AF1014:AF1063)</f>
        <v>0</v>
      </c>
    </row>
    <row r="1066" spans="1:23" ht="16.5" x14ac:dyDescent="0.25">
      <c r="A1066" s="75" t="str">
        <f>CONCATENATE("Раздел: ",IF(Source!G964&lt;&gt;"Новый раздел", Source!G964, ""))</f>
        <v>Раздел: Монтажные (кровельные) работы</v>
      </c>
      <c r="B1066" s="75"/>
      <c r="C1066" s="75"/>
      <c r="D1066" s="75"/>
      <c r="E1066" s="75"/>
      <c r="F1066" s="75"/>
      <c r="G1066" s="75"/>
      <c r="H1066" s="75"/>
      <c r="I1066" s="75"/>
      <c r="J1066" s="75"/>
      <c r="K1066" s="75"/>
    </row>
    <row r="1067" spans="1:23" ht="28.5" x14ac:dyDescent="0.2">
      <c r="A1067" s="26">
        <v>1</v>
      </c>
      <c r="B1067" s="26" t="str">
        <f>Source!F968</f>
        <v>6.58-31-3</v>
      </c>
      <c r="C1067" s="26" t="s">
        <v>110</v>
      </c>
      <c r="D1067" s="27" t="str">
        <f>Source!H968</f>
        <v>100 мест</v>
      </c>
      <c r="E1067" s="17">
        <f>Source!I968</f>
        <v>0.03</v>
      </c>
      <c r="F1067" s="33"/>
      <c r="G1067" s="28"/>
      <c r="H1067" s="17"/>
      <c r="I1067" s="33"/>
      <c r="J1067" s="17"/>
      <c r="K1067" s="33"/>
      <c r="Q1067">
        <f>ROUND((Source!DN968/100)*ROUND((ROUND((Source!AF968*Source!AV968*Source!I968),2)),2), 2)</f>
        <v>40.93</v>
      </c>
      <c r="R1067">
        <f>Source!X968</f>
        <v>903.68</v>
      </c>
      <c r="S1067">
        <f>ROUND((Source!DO968/100)*ROUND((ROUND((Source!AF968*Source!AV968*Source!I968),2)),2), 2)</f>
        <v>31.09</v>
      </c>
      <c r="T1067">
        <f>Source!Y968</f>
        <v>425.87</v>
      </c>
      <c r="U1067">
        <f>ROUND((175/100)*ROUND((ROUND((Source!AE968*Source!AV968*Source!I968),2)),2), 2)</f>
        <v>0.79</v>
      </c>
      <c r="V1067">
        <f>ROUND((160/100)*ROUND(ROUND((ROUND((Source!AE968*Source!AV968*Source!I968),2)*Source!BS968),2), 2), 2)</f>
        <v>19.010000000000002</v>
      </c>
    </row>
    <row r="1068" spans="1:23" x14ac:dyDescent="0.2">
      <c r="C1068" s="30" t="str">
        <f>"Объем: "&amp;Source!I968&amp;"=3/"&amp;"100"</f>
        <v>Объем: 0,03=3/100</v>
      </c>
    </row>
    <row r="1069" spans="1:23" ht="14.25" x14ac:dyDescent="0.2">
      <c r="A1069" s="26"/>
      <c r="B1069" s="26"/>
      <c r="C1069" s="26" t="s">
        <v>313</v>
      </c>
      <c r="D1069" s="27"/>
      <c r="E1069" s="17"/>
      <c r="F1069" s="33">
        <f>Source!AO968</f>
        <v>1311.93</v>
      </c>
      <c r="G1069" s="28" t="str">
        <f>Source!DG968</f>
        <v/>
      </c>
      <c r="H1069" s="17">
        <f>Source!AV968</f>
        <v>1</v>
      </c>
      <c r="I1069" s="33">
        <f>ROUND((ROUND((Source!AF968*Source!AV968*Source!I968),2)),2)</f>
        <v>39.36</v>
      </c>
      <c r="J1069" s="17">
        <f>IF(Source!BA968&lt;&gt; 0, Source!BA968, 1)</f>
        <v>26.39</v>
      </c>
      <c r="K1069" s="33">
        <f>Source!S968</f>
        <v>1038.71</v>
      </c>
      <c r="W1069">
        <f>I1069</f>
        <v>39.36</v>
      </c>
    </row>
    <row r="1070" spans="1:23" ht="14.25" x14ac:dyDescent="0.2">
      <c r="A1070" s="26"/>
      <c r="B1070" s="26"/>
      <c r="C1070" s="26" t="s">
        <v>322</v>
      </c>
      <c r="D1070" s="27"/>
      <c r="E1070" s="17"/>
      <c r="F1070" s="33">
        <f>Source!AM968</f>
        <v>41.45</v>
      </c>
      <c r="G1070" s="28" t="str">
        <f>Source!DE968</f>
        <v/>
      </c>
      <c r="H1070" s="17">
        <f>Source!AV968</f>
        <v>1</v>
      </c>
      <c r="I1070" s="33">
        <f>(ROUND((ROUND(((Source!ET968)*Source!AV968*Source!I968),2)),2)+ROUND((ROUND(((Source!AE968-(Source!EU968))*Source!AV968*Source!I968),2)),2))</f>
        <v>1.24</v>
      </c>
      <c r="J1070" s="17">
        <f>IF(Source!BB968&lt;&gt; 0, Source!BB968, 1)</f>
        <v>14.75</v>
      </c>
      <c r="K1070" s="33">
        <f>Source!Q968</f>
        <v>18.29</v>
      </c>
    </row>
    <row r="1071" spans="1:23" ht="14.25" x14ac:dyDescent="0.2">
      <c r="A1071" s="26"/>
      <c r="B1071" s="26"/>
      <c r="C1071" s="26" t="s">
        <v>323</v>
      </c>
      <c r="D1071" s="27"/>
      <c r="E1071" s="17"/>
      <c r="F1071" s="33">
        <f>Source!AN968</f>
        <v>15.08</v>
      </c>
      <c r="G1071" s="28" t="str">
        <f>Source!DF968</f>
        <v/>
      </c>
      <c r="H1071" s="17">
        <f>Source!AV968</f>
        <v>1</v>
      </c>
      <c r="I1071" s="41">
        <f>ROUND((ROUND((Source!AE968*Source!AV968*Source!I968),2)),2)</f>
        <v>0.45</v>
      </c>
      <c r="J1071" s="17">
        <f>IF(Source!BS968&lt;&gt; 0, Source!BS968, 1)</f>
        <v>26.39</v>
      </c>
      <c r="K1071" s="41">
        <f>Source!R968</f>
        <v>11.88</v>
      </c>
      <c r="W1071">
        <f>I1071</f>
        <v>0.45</v>
      </c>
    </row>
    <row r="1072" spans="1:23" ht="14.25" x14ac:dyDescent="0.2">
      <c r="A1072" s="26"/>
      <c r="B1072" s="26"/>
      <c r="C1072" s="26" t="s">
        <v>324</v>
      </c>
      <c r="D1072" s="27"/>
      <c r="E1072" s="17"/>
      <c r="F1072" s="33">
        <f>Source!AL968</f>
        <v>972.06</v>
      </c>
      <c r="G1072" s="28" t="str">
        <f>Source!DD968</f>
        <v/>
      </c>
      <c r="H1072" s="17">
        <f>Source!AW968</f>
        <v>1</v>
      </c>
      <c r="I1072" s="33">
        <f>ROUND((ROUND((Source!AC968*Source!AW968*Source!I968),2)),2)</f>
        <v>29.16</v>
      </c>
      <c r="J1072" s="17">
        <f>IF(Source!BC968&lt;&gt; 0, Source!BC968, 1)</f>
        <v>8.3000000000000007</v>
      </c>
      <c r="K1072" s="33">
        <f>Source!P968</f>
        <v>242.03</v>
      </c>
    </row>
    <row r="1073" spans="1:28" ht="28.5" x14ac:dyDescent="0.2">
      <c r="A1073" s="26" t="s">
        <v>27</v>
      </c>
      <c r="B1073" s="26" t="str">
        <f>Source!F969</f>
        <v>9999990001</v>
      </c>
      <c r="C1073" s="26" t="s">
        <v>29</v>
      </c>
      <c r="D1073" s="27" t="str">
        <f>Source!H969</f>
        <v>т</v>
      </c>
      <c r="E1073" s="17">
        <f>Source!I969</f>
        <v>-3.8399999999999997E-2</v>
      </c>
      <c r="F1073" s="33">
        <f>Source!AK969</f>
        <v>0</v>
      </c>
      <c r="G1073" s="31" t="s">
        <v>3</v>
      </c>
      <c r="H1073" s="17">
        <f>Source!AW969</f>
        <v>1</v>
      </c>
      <c r="I1073" s="33">
        <f>ROUND((ROUND((Source!AC969*Source!AW969*Source!I969),2)),2)+(ROUND((ROUND(((Source!ET969)*Source!AV969*Source!I969),2)),2)+ROUND((ROUND(((Source!AE969-(Source!EU969))*Source!AV969*Source!I969),2)),2))+ROUND((ROUND((Source!AF969*Source!AV969*Source!I969),2)),2)</f>
        <v>0</v>
      </c>
      <c r="J1073" s="17">
        <f>IF(Source!BC969&lt;&gt; 0, Source!BC969, 1)</f>
        <v>1</v>
      </c>
      <c r="K1073" s="33">
        <f>Source!O969</f>
        <v>0</v>
      </c>
      <c r="Q1073">
        <f>ROUND((Source!DN969/100)*ROUND((ROUND((Source!AF969*Source!AV969*Source!I969),2)),2), 2)</f>
        <v>0</v>
      </c>
      <c r="R1073">
        <f>Source!X969</f>
        <v>0</v>
      </c>
      <c r="S1073">
        <f>ROUND((Source!DO969/100)*ROUND((ROUND((Source!AF969*Source!AV969*Source!I969),2)),2), 2)</f>
        <v>0</v>
      </c>
      <c r="T1073">
        <f>Source!Y969</f>
        <v>0</v>
      </c>
      <c r="U1073">
        <f>ROUND((175/100)*ROUND((ROUND((Source!AE969*Source!AV969*Source!I969),2)),2), 2)</f>
        <v>0</v>
      </c>
      <c r="V1073">
        <f>ROUND((160/100)*ROUND(ROUND((ROUND((Source!AE969*Source!AV969*Source!I969),2)*Source!BS969),2), 2), 2)</f>
        <v>0</v>
      </c>
      <c r="X1073">
        <f>IF(Source!BI969&lt;=1,I1073, 0)</f>
        <v>0</v>
      </c>
      <c r="Y1073">
        <f>IF(Source!BI969=2,I1073, 0)</f>
        <v>0</v>
      </c>
      <c r="Z1073">
        <f>IF(Source!BI969=3,I1073, 0)</f>
        <v>0</v>
      </c>
      <c r="AA1073">
        <f>IF(Source!BI969=4,I1073, 0)</f>
        <v>0</v>
      </c>
    </row>
    <row r="1074" spans="1:28" ht="14.25" x14ac:dyDescent="0.2">
      <c r="A1074" s="26"/>
      <c r="B1074" s="26"/>
      <c r="C1074" s="26" t="s">
        <v>314</v>
      </c>
      <c r="D1074" s="27" t="s">
        <v>315</v>
      </c>
      <c r="E1074" s="17">
        <f>Source!DN968</f>
        <v>104</v>
      </c>
      <c r="F1074" s="33"/>
      <c r="G1074" s="28"/>
      <c r="H1074" s="17"/>
      <c r="I1074" s="33">
        <f>SUM(Q1067:Q1073)</f>
        <v>40.93</v>
      </c>
      <c r="J1074" s="17">
        <f>Source!BZ968</f>
        <v>87</v>
      </c>
      <c r="K1074" s="33">
        <f>SUM(R1067:R1073)</f>
        <v>903.68</v>
      </c>
    </row>
    <row r="1075" spans="1:28" ht="14.25" x14ac:dyDescent="0.2">
      <c r="A1075" s="26"/>
      <c r="B1075" s="26"/>
      <c r="C1075" s="26" t="s">
        <v>316</v>
      </c>
      <c r="D1075" s="27" t="s">
        <v>315</v>
      </c>
      <c r="E1075" s="17">
        <f>Source!DO968</f>
        <v>79</v>
      </c>
      <c r="F1075" s="33"/>
      <c r="G1075" s="28"/>
      <c r="H1075" s="17"/>
      <c r="I1075" s="33">
        <f>SUM(S1067:S1074)</f>
        <v>31.09</v>
      </c>
      <c r="J1075" s="17">
        <f>Source!CA968</f>
        <v>41</v>
      </c>
      <c r="K1075" s="33">
        <f>SUM(T1067:T1074)</f>
        <v>425.87</v>
      </c>
    </row>
    <row r="1076" spans="1:28" ht="14.25" x14ac:dyDescent="0.2">
      <c r="A1076" s="26"/>
      <c r="B1076" s="26"/>
      <c r="C1076" s="26" t="s">
        <v>325</v>
      </c>
      <c r="D1076" s="27" t="s">
        <v>315</v>
      </c>
      <c r="E1076" s="17">
        <f>175</f>
        <v>175</v>
      </c>
      <c r="F1076" s="33"/>
      <c r="G1076" s="28"/>
      <c r="H1076" s="17"/>
      <c r="I1076" s="33">
        <f>SUM(U1067:U1075)</f>
        <v>0.79</v>
      </c>
      <c r="J1076" s="17">
        <f>160</f>
        <v>160</v>
      </c>
      <c r="K1076" s="33">
        <f>SUM(V1067:V1075)</f>
        <v>19.010000000000002</v>
      </c>
    </row>
    <row r="1077" spans="1:28" ht="14.25" x14ac:dyDescent="0.2">
      <c r="A1077" s="55"/>
      <c r="B1077" s="55"/>
      <c r="C1077" s="55" t="s">
        <v>317</v>
      </c>
      <c r="D1077" s="56" t="s">
        <v>318</v>
      </c>
      <c r="E1077" s="57">
        <f>Source!AQ968</f>
        <v>113</v>
      </c>
      <c r="F1077" s="58"/>
      <c r="G1077" s="59" t="str">
        <f>Source!DI968</f>
        <v/>
      </c>
      <c r="H1077" s="57">
        <f>Source!AV968</f>
        <v>1</v>
      </c>
      <c r="I1077" s="58">
        <f>Source!U968</f>
        <v>3.3899999999999997</v>
      </c>
      <c r="J1077" s="57"/>
      <c r="K1077" s="58"/>
      <c r="AB1077" s="32">
        <f>I1077</f>
        <v>3.3899999999999997</v>
      </c>
    </row>
    <row r="1078" spans="1:28" ht="15" x14ac:dyDescent="0.25">
      <c r="A1078" s="60"/>
      <c r="B1078" s="60"/>
      <c r="C1078" s="61" t="s">
        <v>319</v>
      </c>
      <c r="D1078" s="60"/>
      <c r="E1078" s="60"/>
      <c r="F1078" s="60"/>
      <c r="G1078" s="60"/>
      <c r="H1078" s="111">
        <f>I1069+I1070+I1072+I1074+I1075+I1076+SUM(I1073:I1073)</f>
        <v>142.57</v>
      </c>
      <c r="I1078" s="111"/>
      <c r="J1078" s="111">
        <f>K1069+K1070+K1072+K1074+K1075+K1076+SUM(K1073:K1073)</f>
        <v>2647.59</v>
      </c>
      <c r="K1078" s="111"/>
      <c r="O1078" s="32">
        <f>I1069+I1070+I1072+I1074+I1075+I1076+SUM(I1073:I1073)</f>
        <v>142.57</v>
      </c>
      <c r="P1078" s="32">
        <f>K1069+K1070+K1072+K1074+K1075+K1076+SUM(K1073:K1073)</f>
        <v>2647.59</v>
      </c>
      <c r="X1078">
        <f>IF(Source!BI968&lt;=1,I1069+I1070+I1072+I1074+I1075+I1076-0, 0)</f>
        <v>142.57</v>
      </c>
      <c r="Y1078">
        <f>IF(Source!BI968=2,I1069+I1070+I1072+I1074+I1075+I1076-0, 0)</f>
        <v>0</v>
      </c>
      <c r="Z1078">
        <f>IF(Source!BI968=3,I1069+I1070+I1072+I1074+I1075+I1076-0, 0)</f>
        <v>0</v>
      </c>
      <c r="AA1078">
        <f>IF(Source!BI968=4,I1069+I1070+I1072+I1074+I1075+I1076,0)</f>
        <v>0</v>
      </c>
    </row>
    <row r="1080" spans="1:28" ht="28.5" x14ac:dyDescent="0.2">
      <c r="A1080" s="26">
        <v>2</v>
      </c>
      <c r="B1080" s="26" t="str">
        <f>Source!F970</f>
        <v>6.58-31-1</v>
      </c>
      <c r="C1080" s="26" t="s">
        <v>116</v>
      </c>
      <c r="D1080" s="27" t="str">
        <f>Source!H970</f>
        <v>100 мест</v>
      </c>
      <c r="E1080" s="17">
        <f>Source!I970</f>
        <v>0.03</v>
      </c>
      <c r="F1080" s="33"/>
      <c r="G1080" s="28"/>
      <c r="H1080" s="17"/>
      <c r="I1080" s="33"/>
      <c r="J1080" s="17"/>
      <c r="K1080" s="33"/>
      <c r="Q1080">
        <f>ROUND((Source!DN970/100)*ROUND((ROUND((Source!AF970*Source!AV970*Source!I970),2)),2), 2)</f>
        <v>14.31</v>
      </c>
      <c r="R1080">
        <f>Source!X970</f>
        <v>315.92</v>
      </c>
      <c r="S1080">
        <f>ROUND((Source!DO970/100)*ROUND((ROUND((Source!AF970*Source!AV970*Source!I970),2)),2), 2)</f>
        <v>10.87</v>
      </c>
      <c r="T1080">
        <f>Source!Y970</f>
        <v>148.88</v>
      </c>
      <c r="U1080">
        <f>ROUND((175/100)*ROUND((ROUND((Source!AE970*Source!AV970*Source!I970),2)),2), 2)</f>
        <v>0.19</v>
      </c>
      <c r="V1080">
        <f>ROUND((160/100)*ROUND(ROUND((ROUND((Source!AE970*Source!AV970*Source!I970),2)*Source!BS970),2), 2), 2)</f>
        <v>4.6399999999999997</v>
      </c>
    </row>
    <row r="1081" spans="1:28" x14ac:dyDescent="0.2">
      <c r="C1081" s="30" t="str">
        <f>"Объем: "&amp;Source!I970&amp;"=3/"&amp;"100"</f>
        <v>Объем: 0,03=3/100</v>
      </c>
    </row>
    <row r="1082" spans="1:28" ht="14.25" x14ac:dyDescent="0.2">
      <c r="A1082" s="26"/>
      <c r="B1082" s="26"/>
      <c r="C1082" s="26" t="s">
        <v>313</v>
      </c>
      <c r="D1082" s="27"/>
      <c r="E1082" s="17"/>
      <c r="F1082" s="33">
        <f>Source!AO970</f>
        <v>458.59</v>
      </c>
      <c r="G1082" s="28" t="str">
        <f>Source!DG970</f>
        <v/>
      </c>
      <c r="H1082" s="17">
        <f>Source!AV970</f>
        <v>1</v>
      </c>
      <c r="I1082" s="33">
        <f>ROUND((ROUND((Source!AF970*Source!AV970*Source!I970),2)),2)</f>
        <v>13.76</v>
      </c>
      <c r="J1082" s="17">
        <f>IF(Source!BA970&lt;&gt; 0, Source!BA970, 1)</f>
        <v>26.39</v>
      </c>
      <c r="K1082" s="33">
        <f>Source!S970</f>
        <v>363.13</v>
      </c>
      <c r="W1082">
        <f>I1082</f>
        <v>13.76</v>
      </c>
    </row>
    <row r="1083" spans="1:28" ht="14.25" x14ac:dyDescent="0.2">
      <c r="A1083" s="26"/>
      <c r="B1083" s="26"/>
      <c r="C1083" s="26" t="s">
        <v>322</v>
      </c>
      <c r="D1083" s="27"/>
      <c r="E1083" s="17"/>
      <c r="F1083" s="33">
        <f>Source!AM970</f>
        <v>9.8699999999999992</v>
      </c>
      <c r="G1083" s="28" t="str">
        <f>Source!DE970</f>
        <v/>
      </c>
      <c r="H1083" s="17">
        <f>Source!AV970</f>
        <v>1</v>
      </c>
      <c r="I1083" s="33">
        <f>(ROUND((ROUND(((Source!ET970)*Source!AV970*Source!I970),2)),2)+ROUND((ROUND(((Source!AE970-(Source!EU970))*Source!AV970*Source!I970),2)),2))</f>
        <v>0.3</v>
      </c>
      <c r="J1083" s="17">
        <f>IF(Source!BB970&lt;&gt; 0, Source!BB970, 1)</f>
        <v>14.65</v>
      </c>
      <c r="K1083" s="33">
        <f>Source!Q970</f>
        <v>4.4000000000000004</v>
      </c>
    </row>
    <row r="1084" spans="1:28" ht="14.25" x14ac:dyDescent="0.2">
      <c r="A1084" s="26"/>
      <c r="B1084" s="26"/>
      <c r="C1084" s="26" t="s">
        <v>323</v>
      </c>
      <c r="D1084" s="27"/>
      <c r="E1084" s="17"/>
      <c r="F1084" s="33">
        <f>Source!AN970</f>
        <v>3.55</v>
      </c>
      <c r="G1084" s="28" t="str">
        <f>Source!DF970</f>
        <v/>
      </c>
      <c r="H1084" s="17">
        <f>Source!AV970</f>
        <v>1</v>
      </c>
      <c r="I1084" s="41">
        <f>ROUND((ROUND((Source!AE970*Source!AV970*Source!I970),2)),2)</f>
        <v>0.11</v>
      </c>
      <c r="J1084" s="17">
        <f>IF(Source!BS970&lt;&gt; 0, Source!BS970, 1)</f>
        <v>26.39</v>
      </c>
      <c r="K1084" s="41">
        <f>Source!R970</f>
        <v>2.9</v>
      </c>
      <c r="W1084">
        <f>I1084</f>
        <v>0.11</v>
      </c>
    </row>
    <row r="1085" spans="1:28" ht="14.25" x14ac:dyDescent="0.2">
      <c r="A1085" s="26"/>
      <c r="B1085" s="26"/>
      <c r="C1085" s="26" t="s">
        <v>324</v>
      </c>
      <c r="D1085" s="27"/>
      <c r="E1085" s="17"/>
      <c r="F1085" s="33">
        <f>Source!AL970</f>
        <v>195.25</v>
      </c>
      <c r="G1085" s="28" t="str">
        <f>Source!DD970</f>
        <v/>
      </c>
      <c r="H1085" s="17">
        <f>Source!AW970</f>
        <v>1</v>
      </c>
      <c r="I1085" s="33">
        <f>ROUND((ROUND((Source!AC970*Source!AW970*Source!I970),2)),2)</f>
        <v>5.86</v>
      </c>
      <c r="J1085" s="17">
        <f>IF(Source!BC970&lt;&gt; 0, Source!BC970, 1)</f>
        <v>8.3000000000000007</v>
      </c>
      <c r="K1085" s="33">
        <f>Source!P970</f>
        <v>48.64</v>
      </c>
    </row>
    <row r="1086" spans="1:28" ht="28.5" x14ac:dyDescent="0.2">
      <c r="A1086" s="26" t="s">
        <v>118</v>
      </c>
      <c r="B1086" s="26" t="str">
        <f>Source!F971</f>
        <v>9999990001</v>
      </c>
      <c r="C1086" s="26" t="s">
        <v>29</v>
      </c>
      <c r="D1086" s="27" t="str">
        <f>Source!H971</f>
        <v>т</v>
      </c>
      <c r="E1086" s="17">
        <f>Source!I971</f>
        <v>-8.9999999999999993E-3</v>
      </c>
      <c r="F1086" s="33">
        <f>Source!AK971</f>
        <v>0</v>
      </c>
      <c r="G1086" s="31" t="s">
        <v>3</v>
      </c>
      <c r="H1086" s="17">
        <f>Source!AW971</f>
        <v>1</v>
      </c>
      <c r="I1086" s="33">
        <f>ROUND((ROUND((Source!AC971*Source!AW971*Source!I971),2)),2)+(ROUND((ROUND(((Source!ET971)*Source!AV971*Source!I971),2)),2)+ROUND((ROUND(((Source!AE971-(Source!EU971))*Source!AV971*Source!I971),2)),2))+ROUND((ROUND((Source!AF971*Source!AV971*Source!I971),2)),2)</f>
        <v>0</v>
      </c>
      <c r="J1086" s="17">
        <f>IF(Source!BC971&lt;&gt; 0, Source!BC971, 1)</f>
        <v>1</v>
      </c>
      <c r="K1086" s="33">
        <f>Source!O971</f>
        <v>0</v>
      </c>
      <c r="Q1086">
        <f>ROUND((Source!DN971/100)*ROUND((ROUND((Source!AF971*Source!AV971*Source!I971),2)),2), 2)</f>
        <v>0</v>
      </c>
      <c r="R1086">
        <f>Source!X971</f>
        <v>0</v>
      </c>
      <c r="S1086">
        <f>ROUND((Source!DO971/100)*ROUND((ROUND((Source!AF971*Source!AV971*Source!I971),2)),2), 2)</f>
        <v>0</v>
      </c>
      <c r="T1086">
        <f>Source!Y971</f>
        <v>0</v>
      </c>
      <c r="U1086">
        <f>ROUND((175/100)*ROUND((ROUND((Source!AE971*Source!AV971*Source!I971),2)),2), 2)</f>
        <v>0</v>
      </c>
      <c r="V1086">
        <f>ROUND((160/100)*ROUND(ROUND((ROUND((Source!AE971*Source!AV971*Source!I971),2)*Source!BS971),2), 2), 2)</f>
        <v>0</v>
      </c>
      <c r="X1086">
        <f>IF(Source!BI971&lt;=1,I1086, 0)</f>
        <v>0</v>
      </c>
      <c r="Y1086">
        <f>IF(Source!BI971=2,I1086, 0)</f>
        <v>0</v>
      </c>
      <c r="Z1086">
        <f>IF(Source!BI971=3,I1086, 0)</f>
        <v>0</v>
      </c>
      <c r="AA1086">
        <f>IF(Source!BI971=4,I1086, 0)</f>
        <v>0</v>
      </c>
    </row>
    <row r="1087" spans="1:28" ht="14.25" x14ac:dyDescent="0.2">
      <c r="A1087" s="26"/>
      <c r="B1087" s="26"/>
      <c r="C1087" s="26" t="s">
        <v>314</v>
      </c>
      <c r="D1087" s="27" t="s">
        <v>315</v>
      </c>
      <c r="E1087" s="17">
        <f>Source!DN970</f>
        <v>104</v>
      </c>
      <c r="F1087" s="33"/>
      <c r="G1087" s="28"/>
      <c r="H1087" s="17"/>
      <c r="I1087" s="33">
        <f>SUM(Q1080:Q1086)</f>
        <v>14.31</v>
      </c>
      <c r="J1087" s="17">
        <f>Source!BZ970</f>
        <v>87</v>
      </c>
      <c r="K1087" s="33">
        <f>SUM(R1080:R1086)</f>
        <v>315.92</v>
      </c>
    </row>
    <row r="1088" spans="1:28" ht="14.25" x14ac:dyDescent="0.2">
      <c r="A1088" s="26"/>
      <c r="B1088" s="26"/>
      <c r="C1088" s="26" t="s">
        <v>316</v>
      </c>
      <c r="D1088" s="27" t="s">
        <v>315</v>
      </c>
      <c r="E1088" s="17">
        <f>Source!DO970</f>
        <v>79</v>
      </c>
      <c r="F1088" s="33"/>
      <c r="G1088" s="28"/>
      <c r="H1088" s="17"/>
      <c r="I1088" s="33">
        <f>SUM(S1080:S1087)</f>
        <v>10.87</v>
      </c>
      <c r="J1088" s="17">
        <f>Source!CA970</f>
        <v>41</v>
      </c>
      <c r="K1088" s="33">
        <f>SUM(T1080:T1087)</f>
        <v>148.88</v>
      </c>
    </row>
    <row r="1089" spans="1:28" ht="14.25" x14ac:dyDescent="0.2">
      <c r="A1089" s="26"/>
      <c r="B1089" s="26"/>
      <c r="C1089" s="26" t="s">
        <v>325</v>
      </c>
      <c r="D1089" s="27" t="s">
        <v>315</v>
      </c>
      <c r="E1089" s="17">
        <f>175</f>
        <v>175</v>
      </c>
      <c r="F1089" s="33"/>
      <c r="G1089" s="28"/>
      <c r="H1089" s="17"/>
      <c r="I1089" s="33">
        <f>SUM(U1080:U1088)</f>
        <v>0.19</v>
      </c>
      <c r="J1089" s="17">
        <f>160</f>
        <v>160</v>
      </c>
      <c r="K1089" s="33">
        <f>SUM(V1080:V1088)</f>
        <v>4.6399999999999997</v>
      </c>
    </row>
    <row r="1090" spans="1:28" ht="14.25" x14ac:dyDescent="0.2">
      <c r="A1090" s="55"/>
      <c r="B1090" s="55"/>
      <c r="C1090" s="55" t="s">
        <v>317</v>
      </c>
      <c r="D1090" s="56" t="s">
        <v>318</v>
      </c>
      <c r="E1090" s="57">
        <f>Source!AQ970</f>
        <v>39.5</v>
      </c>
      <c r="F1090" s="58"/>
      <c r="G1090" s="59" t="str">
        <f>Source!DI970</f>
        <v/>
      </c>
      <c r="H1090" s="57">
        <f>Source!AV970</f>
        <v>1</v>
      </c>
      <c r="I1090" s="58">
        <f>Source!U970</f>
        <v>1.1850000000000001</v>
      </c>
      <c r="J1090" s="57"/>
      <c r="K1090" s="58"/>
      <c r="AB1090" s="32">
        <f>I1090</f>
        <v>1.1850000000000001</v>
      </c>
    </row>
    <row r="1091" spans="1:28" ht="15" x14ac:dyDescent="0.25">
      <c r="A1091" s="60"/>
      <c r="B1091" s="60"/>
      <c r="C1091" s="61" t="s">
        <v>319</v>
      </c>
      <c r="D1091" s="60"/>
      <c r="E1091" s="60"/>
      <c r="F1091" s="60"/>
      <c r="G1091" s="60"/>
      <c r="H1091" s="111">
        <f>I1082+I1083+I1085+I1087+I1088+I1089+SUM(I1086:I1086)</f>
        <v>45.29</v>
      </c>
      <c r="I1091" s="111"/>
      <c r="J1091" s="111">
        <f>K1082+K1083+K1085+K1087+K1088+K1089+SUM(K1086:K1086)</f>
        <v>885.6099999999999</v>
      </c>
      <c r="K1091" s="111"/>
      <c r="O1091" s="32">
        <f>I1082+I1083+I1085+I1087+I1088+I1089+SUM(I1086:I1086)</f>
        <v>45.29</v>
      </c>
      <c r="P1091" s="32">
        <f>K1082+K1083+K1085+K1087+K1088+K1089+SUM(K1086:K1086)</f>
        <v>885.6099999999999</v>
      </c>
      <c r="X1091">
        <f>IF(Source!BI970&lt;=1,I1082+I1083+I1085+I1087+I1088+I1089-0, 0)</f>
        <v>45.29</v>
      </c>
      <c r="Y1091">
        <f>IF(Source!BI970=2,I1082+I1083+I1085+I1087+I1088+I1089-0, 0)</f>
        <v>0</v>
      </c>
      <c r="Z1091">
        <f>IF(Source!BI970=3,I1082+I1083+I1085+I1087+I1088+I1089-0, 0)</f>
        <v>0</v>
      </c>
      <c r="AA1091">
        <f>IF(Source!BI970=4,I1082+I1083+I1085+I1087+I1088+I1089,0)</f>
        <v>0</v>
      </c>
    </row>
    <row r="1093" spans="1:28" ht="28.5" x14ac:dyDescent="0.2">
      <c r="A1093" s="26">
        <v>3</v>
      </c>
      <c r="B1093" s="26" t="str">
        <f>Source!F972</f>
        <v>6.54-9-2</v>
      </c>
      <c r="C1093" s="26" t="s">
        <v>120</v>
      </c>
      <c r="D1093" s="27" t="str">
        <f>Source!H972</f>
        <v>1 м3</v>
      </c>
      <c r="E1093" s="17">
        <f>Source!I972</f>
        <v>1.05</v>
      </c>
      <c r="F1093" s="33"/>
      <c r="G1093" s="28"/>
      <c r="H1093" s="17"/>
      <c r="I1093" s="33"/>
      <c r="J1093" s="17"/>
      <c r="K1093" s="33"/>
      <c r="Q1093">
        <f>ROUND((Source!DN972/100)*ROUND((ROUND((Source!AF972*Source!AV972*Source!I972),2)),2), 2)</f>
        <v>241.38</v>
      </c>
      <c r="R1093">
        <f>Source!X972</f>
        <v>5245.96</v>
      </c>
      <c r="S1093">
        <f>ROUND((Source!DO972/100)*ROUND((ROUND((Source!AF972*Source!AV972*Source!I972),2)),2), 2)</f>
        <v>198.79</v>
      </c>
      <c r="T1093">
        <f>Source!Y972</f>
        <v>3072.63</v>
      </c>
      <c r="U1093">
        <f>ROUND((175/100)*ROUND((ROUND((Source!AE972*Source!AV972*Source!I972),2)),2), 2)</f>
        <v>8.56</v>
      </c>
      <c r="V1093">
        <f>ROUND((160/100)*ROUND(ROUND((ROUND((Source!AE972*Source!AV972*Source!I972),2)*Source!BS972),2), 2), 2)</f>
        <v>206.48</v>
      </c>
    </row>
    <row r="1094" spans="1:28" ht="14.25" x14ac:dyDescent="0.2">
      <c r="A1094" s="26"/>
      <c r="B1094" s="26"/>
      <c r="C1094" s="26" t="s">
        <v>313</v>
      </c>
      <c r="D1094" s="27"/>
      <c r="E1094" s="17"/>
      <c r="F1094" s="33">
        <f>Source!AO972</f>
        <v>270.45999999999998</v>
      </c>
      <c r="G1094" s="28" t="str">
        <f>Source!DG972</f>
        <v/>
      </c>
      <c r="H1094" s="17">
        <f>Source!AV972</f>
        <v>1</v>
      </c>
      <c r="I1094" s="33">
        <f>ROUND((ROUND((Source!AF972*Source!AV972*Source!I972),2)),2)</f>
        <v>283.98</v>
      </c>
      <c r="J1094" s="17">
        <f>IF(Source!BA972&lt;&gt; 0, Source!BA972, 1)</f>
        <v>26.39</v>
      </c>
      <c r="K1094" s="33">
        <f>Source!S972</f>
        <v>7494.23</v>
      </c>
      <c r="W1094">
        <f>I1094</f>
        <v>283.98</v>
      </c>
    </row>
    <row r="1095" spans="1:28" ht="14.25" x14ac:dyDescent="0.2">
      <c r="A1095" s="26"/>
      <c r="B1095" s="26"/>
      <c r="C1095" s="26" t="s">
        <v>322</v>
      </c>
      <c r="D1095" s="27"/>
      <c r="E1095" s="17"/>
      <c r="F1095" s="33">
        <f>Source!AM972</f>
        <v>18.57</v>
      </c>
      <c r="G1095" s="28" t="str">
        <f>Source!DE972</f>
        <v/>
      </c>
      <c r="H1095" s="17">
        <f>Source!AV972</f>
        <v>1</v>
      </c>
      <c r="I1095" s="33">
        <f>(ROUND((ROUND(((Source!ET972)*Source!AV972*Source!I972),2)),2)+ROUND((ROUND(((Source!AE972-(Source!EU972))*Source!AV972*Source!I972),2)),2))</f>
        <v>19.5</v>
      </c>
      <c r="J1095" s="17">
        <f>IF(Source!BB972&lt;&gt; 0, Source!BB972, 1)</f>
        <v>11.89</v>
      </c>
      <c r="K1095" s="33">
        <f>Source!Q972</f>
        <v>231.86</v>
      </c>
    </row>
    <row r="1096" spans="1:28" ht="14.25" x14ac:dyDescent="0.2">
      <c r="A1096" s="26"/>
      <c r="B1096" s="26"/>
      <c r="C1096" s="26" t="s">
        <v>323</v>
      </c>
      <c r="D1096" s="27"/>
      <c r="E1096" s="17"/>
      <c r="F1096" s="33">
        <f>Source!AN972</f>
        <v>4.66</v>
      </c>
      <c r="G1096" s="28" t="str">
        <f>Source!DF972</f>
        <v/>
      </c>
      <c r="H1096" s="17">
        <f>Source!AV972</f>
        <v>1</v>
      </c>
      <c r="I1096" s="41">
        <f>ROUND((ROUND((Source!AE972*Source!AV972*Source!I972),2)),2)</f>
        <v>4.8899999999999997</v>
      </c>
      <c r="J1096" s="17">
        <f>IF(Source!BS972&lt;&gt; 0, Source!BS972, 1)</f>
        <v>26.39</v>
      </c>
      <c r="K1096" s="41">
        <f>Source!R972</f>
        <v>129.05000000000001</v>
      </c>
      <c r="W1096">
        <f>I1096</f>
        <v>4.8899999999999997</v>
      </c>
    </row>
    <row r="1097" spans="1:28" ht="14.25" x14ac:dyDescent="0.2">
      <c r="A1097" s="26"/>
      <c r="B1097" s="26"/>
      <c r="C1097" s="26" t="s">
        <v>324</v>
      </c>
      <c r="D1097" s="27"/>
      <c r="E1097" s="17"/>
      <c r="F1097" s="33">
        <f>Source!AL972</f>
        <v>558.79</v>
      </c>
      <c r="G1097" s="28" t="str">
        <f>Source!DD972</f>
        <v/>
      </c>
      <c r="H1097" s="17">
        <f>Source!AW972</f>
        <v>1</v>
      </c>
      <c r="I1097" s="33">
        <f>ROUND((ROUND((Source!AC972*Source!AW972*Source!I972),2)),2)</f>
        <v>586.73</v>
      </c>
      <c r="J1097" s="17">
        <f>IF(Source!BC972&lt;&gt; 0, Source!BC972, 1)</f>
        <v>9.44</v>
      </c>
      <c r="K1097" s="33">
        <f>Source!P972</f>
        <v>5538.73</v>
      </c>
    </row>
    <row r="1098" spans="1:28" ht="14.25" x14ac:dyDescent="0.2">
      <c r="A1098" s="26" t="s">
        <v>44</v>
      </c>
      <c r="B1098" s="26" t="str">
        <f>Source!F973</f>
        <v>1.3-2-6</v>
      </c>
      <c r="C1098" s="26" t="s">
        <v>127</v>
      </c>
      <c r="D1098" s="27" t="str">
        <f>Source!H973</f>
        <v>м3</v>
      </c>
      <c r="E1098" s="17">
        <f>Source!I973</f>
        <v>1.0710000000000002</v>
      </c>
      <c r="F1098" s="33">
        <f>Source!AK973</f>
        <v>478.96</v>
      </c>
      <c r="G1098" s="31" t="s">
        <v>3</v>
      </c>
      <c r="H1098" s="17">
        <f>Source!AW973</f>
        <v>1</v>
      </c>
      <c r="I1098" s="33">
        <f>ROUND((ROUND((Source!AC973*Source!AW973*Source!I973),2)),2)+(ROUND((ROUND(((Source!ET973)*Source!AV973*Source!I973),2)),2)+ROUND((ROUND(((Source!AE973-(Source!EU973))*Source!AV973*Source!I973),2)),2))+ROUND((ROUND((Source!AF973*Source!AV973*Source!I973),2)),2)</f>
        <v>512.97</v>
      </c>
      <c r="J1098" s="17">
        <f>IF(Source!BC973&lt;&gt; 0, Source!BC973, 1)</f>
        <v>7.8</v>
      </c>
      <c r="K1098" s="33">
        <f>Source!O973</f>
        <v>4001.17</v>
      </c>
      <c r="Q1098">
        <f>ROUND((Source!DN973/100)*ROUND((ROUND((Source!AF973*Source!AV973*Source!I973),2)),2), 2)</f>
        <v>0</v>
      </c>
      <c r="R1098">
        <f>Source!X973</f>
        <v>0</v>
      </c>
      <c r="S1098">
        <f>ROUND((Source!DO973/100)*ROUND((ROUND((Source!AF973*Source!AV973*Source!I973),2)),2), 2)</f>
        <v>0</v>
      </c>
      <c r="T1098">
        <f>Source!Y973</f>
        <v>0</v>
      </c>
      <c r="U1098">
        <f>ROUND((175/100)*ROUND((ROUND((Source!AE973*Source!AV973*Source!I973),2)),2), 2)</f>
        <v>0</v>
      </c>
      <c r="V1098">
        <f>ROUND((160/100)*ROUND(ROUND((ROUND((Source!AE973*Source!AV973*Source!I973),2)*Source!BS973),2), 2), 2)</f>
        <v>0</v>
      </c>
      <c r="X1098">
        <f>IF(Source!BI973&lt;=1,I1098, 0)</f>
        <v>512.97</v>
      </c>
      <c r="Y1098">
        <f>IF(Source!BI973=2,I1098, 0)</f>
        <v>0</v>
      </c>
      <c r="Z1098">
        <f>IF(Source!BI973=3,I1098, 0)</f>
        <v>0</v>
      </c>
      <c r="AA1098">
        <f>IF(Source!BI973=4,I1098, 0)</f>
        <v>0</v>
      </c>
    </row>
    <row r="1099" spans="1:28" ht="14.25" x14ac:dyDescent="0.2">
      <c r="A1099" s="26"/>
      <c r="B1099" s="26"/>
      <c r="C1099" s="26" t="s">
        <v>314</v>
      </c>
      <c r="D1099" s="27" t="s">
        <v>315</v>
      </c>
      <c r="E1099" s="17">
        <f>Source!DN972</f>
        <v>85</v>
      </c>
      <c r="F1099" s="33"/>
      <c r="G1099" s="28"/>
      <c r="H1099" s="17"/>
      <c r="I1099" s="33">
        <f>SUM(Q1093:Q1098)</f>
        <v>241.38</v>
      </c>
      <c r="J1099" s="17">
        <f>Source!BZ972</f>
        <v>70</v>
      </c>
      <c r="K1099" s="33">
        <f>SUM(R1093:R1098)</f>
        <v>5245.96</v>
      </c>
    </row>
    <row r="1100" spans="1:28" ht="14.25" x14ac:dyDescent="0.2">
      <c r="A1100" s="26"/>
      <c r="B1100" s="26"/>
      <c r="C1100" s="26" t="s">
        <v>316</v>
      </c>
      <c r="D1100" s="27" t="s">
        <v>315</v>
      </c>
      <c r="E1100" s="17">
        <f>Source!DO972</f>
        <v>70</v>
      </c>
      <c r="F1100" s="33"/>
      <c r="G1100" s="28"/>
      <c r="H1100" s="17"/>
      <c r="I1100" s="33">
        <f>SUM(S1093:S1099)</f>
        <v>198.79</v>
      </c>
      <c r="J1100" s="17">
        <f>Source!CA972</f>
        <v>41</v>
      </c>
      <c r="K1100" s="33">
        <f>SUM(T1093:T1099)</f>
        <v>3072.63</v>
      </c>
    </row>
    <row r="1101" spans="1:28" ht="14.25" x14ac:dyDescent="0.2">
      <c r="A1101" s="26"/>
      <c r="B1101" s="26"/>
      <c r="C1101" s="26" t="s">
        <v>325</v>
      </c>
      <c r="D1101" s="27" t="s">
        <v>315</v>
      </c>
      <c r="E1101" s="17">
        <f>175</f>
        <v>175</v>
      </c>
      <c r="F1101" s="33"/>
      <c r="G1101" s="28"/>
      <c r="H1101" s="17"/>
      <c r="I1101" s="33">
        <f>SUM(U1093:U1100)</f>
        <v>8.56</v>
      </c>
      <c r="J1101" s="17">
        <f>160</f>
        <v>160</v>
      </c>
      <c r="K1101" s="33">
        <f>SUM(V1093:V1100)</f>
        <v>206.48</v>
      </c>
    </row>
    <row r="1102" spans="1:28" ht="14.25" x14ac:dyDescent="0.2">
      <c r="A1102" s="55"/>
      <c r="B1102" s="55"/>
      <c r="C1102" s="55" t="s">
        <v>317</v>
      </c>
      <c r="D1102" s="56" t="s">
        <v>318</v>
      </c>
      <c r="E1102" s="57">
        <f>Source!AQ972</f>
        <v>24.61</v>
      </c>
      <c r="F1102" s="58"/>
      <c r="G1102" s="59" t="str">
        <f>Source!DI972</f>
        <v/>
      </c>
      <c r="H1102" s="57">
        <f>Source!AV972</f>
        <v>1</v>
      </c>
      <c r="I1102" s="58">
        <f>Source!U972</f>
        <v>25.840500000000002</v>
      </c>
      <c r="J1102" s="57"/>
      <c r="K1102" s="58"/>
      <c r="AB1102" s="32">
        <f>I1102</f>
        <v>25.840500000000002</v>
      </c>
    </row>
    <row r="1103" spans="1:28" ht="15" x14ac:dyDescent="0.25">
      <c r="A1103" s="60"/>
      <c r="B1103" s="60"/>
      <c r="C1103" s="61" t="s">
        <v>319</v>
      </c>
      <c r="D1103" s="60"/>
      <c r="E1103" s="60"/>
      <c r="F1103" s="60"/>
      <c r="G1103" s="60"/>
      <c r="H1103" s="111">
        <f>I1094+I1095+I1097+I1099+I1100+I1101+SUM(I1098:I1098)</f>
        <v>1851.91</v>
      </c>
      <c r="I1103" s="111"/>
      <c r="J1103" s="111">
        <f>K1094+K1095+K1097+K1099+K1100+K1101+SUM(K1098:K1098)</f>
        <v>25791.059999999998</v>
      </c>
      <c r="K1103" s="111"/>
      <c r="O1103" s="32">
        <f>I1094+I1095+I1097+I1099+I1100+I1101+SUM(I1098:I1098)</f>
        <v>1851.91</v>
      </c>
      <c r="P1103" s="32">
        <f>K1094+K1095+K1097+K1099+K1100+K1101+SUM(K1098:K1098)</f>
        <v>25791.059999999998</v>
      </c>
      <c r="X1103">
        <f>IF(Source!BI972&lt;=1,I1094+I1095+I1097+I1099+I1100+I1101-0, 0)</f>
        <v>1338.94</v>
      </c>
      <c r="Y1103">
        <f>IF(Source!BI972=2,I1094+I1095+I1097+I1099+I1100+I1101-0, 0)</f>
        <v>0</v>
      </c>
      <c r="Z1103">
        <f>IF(Source!BI972=3,I1094+I1095+I1097+I1099+I1100+I1101-0, 0)</f>
        <v>0</v>
      </c>
      <c r="AA1103">
        <f>IF(Source!BI972=4,I1094+I1095+I1097+I1099+I1100+I1101,0)</f>
        <v>0</v>
      </c>
    </row>
    <row r="1105" spans="1:28" ht="28.5" x14ac:dyDescent="0.2">
      <c r="A1105" s="26">
        <v>4</v>
      </c>
      <c r="B1105" s="26" t="str">
        <f>Source!F974</f>
        <v>6.58-2-1</v>
      </c>
      <c r="C1105" s="26" t="s">
        <v>40</v>
      </c>
      <c r="D1105" s="27" t="str">
        <f>Source!H974</f>
        <v>100 м2</v>
      </c>
      <c r="E1105" s="17">
        <f>Source!I974</f>
        <v>5.3517000000000001</v>
      </c>
      <c r="F1105" s="33"/>
      <c r="G1105" s="28"/>
      <c r="H1105" s="17"/>
      <c r="I1105" s="33"/>
      <c r="J1105" s="17"/>
      <c r="K1105" s="33"/>
      <c r="Q1105">
        <f>ROUND((Source!DN974/100)*ROUND((ROUND((Source!AF974*Source!AV974*Source!I974),2)),2), 2)</f>
        <v>819.19</v>
      </c>
      <c r="R1105">
        <f>Source!X974</f>
        <v>18916.169999999998</v>
      </c>
      <c r="S1105">
        <f>ROUND((Source!DO974/100)*ROUND((ROUND((Source!AF974*Source!AV974*Source!I974),2)),2), 2)</f>
        <v>563.19000000000005</v>
      </c>
      <c r="T1105">
        <f>Source!Y974</f>
        <v>11079.47</v>
      </c>
      <c r="U1105">
        <f>ROUND((175/100)*ROUND((ROUND((Source!AE974*Source!AV974*Source!I974),2)),2), 2)</f>
        <v>0</v>
      </c>
      <c r="V1105">
        <f>ROUND((160/100)*ROUND(ROUND((ROUND((Source!AE974*Source!AV974*Source!I974),2)*Source!BS974),2), 2), 2)</f>
        <v>0</v>
      </c>
    </row>
    <row r="1106" spans="1:28" x14ac:dyDescent="0.2">
      <c r="C1106" s="30" t="str">
        <f>"Объем: "&amp;Source!I974&amp;"=535,17/"&amp;"100"</f>
        <v>Объем: 5,3517=535,17/100</v>
      </c>
    </row>
    <row r="1107" spans="1:28" ht="14.25" x14ac:dyDescent="0.2">
      <c r="A1107" s="26"/>
      <c r="B1107" s="26"/>
      <c r="C1107" s="26" t="s">
        <v>313</v>
      </c>
      <c r="D1107" s="27"/>
      <c r="E1107" s="17"/>
      <c r="F1107" s="33">
        <f>Source!AO974</f>
        <v>191.34</v>
      </c>
      <c r="G1107" s="28" t="str">
        <f>Source!DG974</f>
        <v/>
      </c>
      <c r="H1107" s="17">
        <f>Source!AV974</f>
        <v>1</v>
      </c>
      <c r="I1107" s="33">
        <f>ROUND((ROUND((Source!AF974*Source!AV974*Source!I974),2)),2)</f>
        <v>1023.99</v>
      </c>
      <c r="J1107" s="17">
        <f>IF(Source!BA974&lt;&gt; 0, Source!BA974, 1)</f>
        <v>26.39</v>
      </c>
      <c r="K1107" s="33">
        <f>Source!S974</f>
        <v>27023.1</v>
      </c>
      <c r="W1107">
        <f>I1107</f>
        <v>1023.99</v>
      </c>
    </row>
    <row r="1108" spans="1:28" ht="28.5" x14ac:dyDescent="0.2">
      <c r="A1108" s="26" t="s">
        <v>130</v>
      </c>
      <c r="B1108" s="26" t="str">
        <f>Source!F975</f>
        <v>9999990001</v>
      </c>
      <c r="C1108" s="26" t="s">
        <v>29</v>
      </c>
      <c r="D1108" s="27" t="str">
        <f>Source!H975</f>
        <v>т</v>
      </c>
      <c r="E1108" s="17">
        <f>Source!I975</f>
        <v>-5.4587340000000006</v>
      </c>
      <c r="F1108" s="33">
        <f>Source!AK975</f>
        <v>0</v>
      </c>
      <c r="G1108" s="31" t="s">
        <v>3</v>
      </c>
      <c r="H1108" s="17">
        <f>Source!AW975</f>
        <v>1</v>
      </c>
      <c r="I1108" s="33">
        <f>ROUND((ROUND((Source!AC975*Source!AW975*Source!I975),2)),2)+(ROUND((ROUND(((Source!ET975)*Source!AV975*Source!I975),2)),2)+ROUND((ROUND(((Source!AE975-(Source!EU975))*Source!AV975*Source!I975),2)),2))+ROUND((ROUND((Source!AF975*Source!AV975*Source!I975),2)),2)</f>
        <v>0</v>
      </c>
      <c r="J1108" s="17">
        <f>IF(Source!BC975&lt;&gt; 0, Source!BC975, 1)</f>
        <v>1</v>
      </c>
      <c r="K1108" s="33">
        <f>Source!O975</f>
        <v>0</v>
      </c>
      <c r="Q1108">
        <f>ROUND((Source!DN975/100)*ROUND((ROUND((Source!AF975*Source!AV975*Source!I975),2)),2), 2)</f>
        <v>0</v>
      </c>
      <c r="R1108">
        <f>Source!X975</f>
        <v>0</v>
      </c>
      <c r="S1108">
        <f>ROUND((Source!DO975/100)*ROUND((ROUND((Source!AF975*Source!AV975*Source!I975),2)),2), 2)</f>
        <v>0</v>
      </c>
      <c r="T1108">
        <f>Source!Y975</f>
        <v>0</v>
      </c>
      <c r="U1108">
        <f>ROUND((175/100)*ROUND((ROUND((Source!AE975*Source!AV975*Source!I975),2)),2), 2)</f>
        <v>0</v>
      </c>
      <c r="V1108">
        <f>ROUND((160/100)*ROUND(ROUND((ROUND((Source!AE975*Source!AV975*Source!I975),2)*Source!BS975),2), 2), 2)</f>
        <v>0</v>
      </c>
      <c r="X1108">
        <f>IF(Source!BI975&lt;=1,I1108, 0)</f>
        <v>0</v>
      </c>
      <c r="Y1108">
        <f>IF(Source!BI975=2,I1108, 0)</f>
        <v>0</v>
      </c>
      <c r="Z1108">
        <f>IF(Source!BI975=3,I1108, 0)</f>
        <v>0</v>
      </c>
      <c r="AA1108">
        <f>IF(Source!BI975=4,I1108, 0)</f>
        <v>0</v>
      </c>
    </row>
    <row r="1109" spans="1:28" ht="14.25" x14ac:dyDescent="0.2">
      <c r="A1109" s="26"/>
      <c r="B1109" s="26"/>
      <c r="C1109" s="26" t="s">
        <v>314</v>
      </c>
      <c r="D1109" s="27" t="s">
        <v>315</v>
      </c>
      <c r="E1109" s="17">
        <f>Source!DN974</f>
        <v>80</v>
      </c>
      <c r="F1109" s="33"/>
      <c r="G1109" s="28"/>
      <c r="H1109" s="17"/>
      <c r="I1109" s="33">
        <f>SUM(Q1105:Q1108)</f>
        <v>819.19</v>
      </c>
      <c r="J1109" s="17">
        <f>Source!BZ974</f>
        <v>70</v>
      </c>
      <c r="K1109" s="33">
        <f>SUM(R1105:R1108)</f>
        <v>18916.169999999998</v>
      </c>
    </row>
    <row r="1110" spans="1:28" ht="14.25" x14ac:dyDescent="0.2">
      <c r="A1110" s="26"/>
      <c r="B1110" s="26"/>
      <c r="C1110" s="26" t="s">
        <v>316</v>
      </c>
      <c r="D1110" s="27" t="s">
        <v>315</v>
      </c>
      <c r="E1110" s="17">
        <f>Source!DO974</f>
        <v>55</v>
      </c>
      <c r="F1110" s="33"/>
      <c r="G1110" s="28"/>
      <c r="H1110" s="17"/>
      <c r="I1110" s="33">
        <f>SUM(S1105:S1109)</f>
        <v>563.19000000000005</v>
      </c>
      <c r="J1110" s="17">
        <f>Source!CA974</f>
        <v>41</v>
      </c>
      <c r="K1110" s="33">
        <f>SUM(T1105:T1109)</f>
        <v>11079.47</v>
      </c>
    </row>
    <row r="1111" spans="1:28" ht="14.25" x14ac:dyDescent="0.2">
      <c r="A1111" s="55"/>
      <c r="B1111" s="55"/>
      <c r="C1111" s="55" t="s">
        <v>317</v>
      </c>
      <c r="D1111" s="56" t="s">
        <v>318</v>
      </c>
      <c r="E1111" s="57">
        <f>Source!AQ974</f>
        <v>17.41</v>
      </c>
      <c r="F1111" s="58"/>
      <c r="G1111" s="59" t="str">
        <f>Source!DI974</f>
        <v/>
      </c>
      <c r="H1111" s="57">
        <f>Source!AV974</f>
        <v>1</v>
      </c>
      <c r="I1111" s="58">
        <f>Source!U974</f>
        <v>93.173096999999999</v>
      </c>
      <c r="J1111" s="57"/>
      <c r="K1111" s="58"/>
      <c r="AB1111" s="32">
        <f>I1111</f>
        <v>93.173096999999999</v>
      </c>
    </row>
    <row r="1112" spans="1:28" ht="15" x14ac:dyDescent="0.25">
      <c r="A1112" s="60"/>
      <c r="B1112" s="60"/>
      <c r="C1112" s="61" t="s">
        <v>319</v>
      </c>
      <c r="D1112" s="60"/>
      <c r="E1112" s="60"/>
      <c r="F1112" s="60"/>
      <c r="G1112" s="60"/>
      <c r="H1112" s="111">
        <f>I1107+I1109+I1110+SUM(I1108:I1108)</f>
        <v>2406.37</v>
      </c>
      <c r="I1112" s="111"/>
      <c r="J1112" s="111">
        <f>K1107+K1109+K1110+SUM(K1108:K1108)</f>
        <v>57018.74</v>
      </c>
      <c r="K1112" s="111"/>
      <c r="O1112" s="32">
        <f>I1107+I1109+I1110+SUM(I1108:I1108)</f>
        <v>2406.37</v>
      </c>
      <c r="P1112" s="32">
        <f>K1107+K1109+K1110+SUM(K1108:K1108)</f>
        <v>57018.74</v>
      </c>
      <c r="X1112">
        <f>IF(Source!BI974&lt;=1,I1107+I1109+I1110-0, 0)</f>
        <v>2406.37</v>
      </c>
      <c r="Y1112">
        <f>IF(Source!BI974=2,I1107+I1109+I1110-0, 0)</f>
        <v>0</v>
      </c>
      <c r="Z1112">
        <f>IF(Source!BI974=3,I1107+I1109+I1110-0, 0)</f>
        <v>0</v>
      </c>
      <c r="AA1112">
        <f>IF(Source!BI974=4,I1107+I1109+I1110,0)</f>
        <v>0</v>
      </c>
    </row>
    <row r="1114" spans="1:28" ht="57" x14ac:dyDescent="0.2">
      <c r="A1114" s="26">
        <v>5</v>
      </c>
      <c r="B1114" s="26" t="str">
        <f>Source!F976</f>
        <v>3.12-3-4</v>
      </c>
      <c r="C1114" s="26" t="s">
        <v>132</v>
      </c>
      <c r="D1114" s="27" t="str">
        <f>Source!H976</f>
        <v>100 м2</v>
      </c>
      <c r="E1114" s="17">
        <f>Source!I976</f>
        <v>5.3517000000000001</v>
      </c>
      <c r="F1114" s="33"/>
      <c r="G1114" s="28"/>
      <c r="H1114" s="17"/>
      <c r="I1114" s="33"/>
      <c r="J1114" s="17"/>
      <c r="K1114" s="33"/>
      <c r="Q1114">
        <f>ROUND((Source!DN976/100)*ROUND((ROUND((Source!AF976*Source!AV976*Source!I976),2)),2), 2)</f>
        <v>4410.04</v>
      </c>
      <c r="R1114">
        <f>Source!X976</f>
        <v>97357.07</v>
      </c>
      <c r="S1114">
        <f>ROUND((Source!DO976/100)*ROUND((ROUND((Source!AF976*Source!AV976*Source!I976),2)),2), 2)</f>
        <v>3349.93</v>
      </c>
      <c r="T1114">
        <f>Source!Y976</f>
        <v>45880.92</v>
      </c>
      <c r="U1114">
        <f>ROUND((175/100)*ROUND((ROUND((Source!AE976*Source!AV976*Source!I976),2)),2), 2)</f>
        <v>832</v>
      </c>
      <c r="V1114">
        <f>ROUND((160/100)*ROUND(ROUND((ROUND((Source!AE976*Source!AV976*Source!I976),2)*Source!BS976),2), 2), 2)</f>
        <v>20074.560000000001</v>
      </c>
    </row>
    <row r="1115" spans="1:28" x14ac:dyDescent="0.2">
      <c r="C1115" s="30" t="str">
        <f>"Объем: "&amp;Source!I976&amp;"=535,17/"&amp;"100"</f>
        <v>Объем: 5,3517=535,17/100</v>
      </c>
    </row>
    <row r="1116" spans="1:28" ht="14.25" x14ac:dyDescent="0.2">
      <c r="A1116" s="26"/>
      <c r="B1116" s="26"/>
      <c r="C1116" s="26" t="s">
        <v>313</v>
      </c>
      <c r="D1116" s="27"/>
      <c r="E1116" s="17"/>
      <c r="F1116" s="33">
        <f>Source!AO976</f>
        <v>689</v>
      </c>
      <c r="G1116" s="28" t="str">
        <f>Source!DG976</f>
        <v>)*1,15</v>
      </c>
      <c r="H1116" s="17">
        <f>Source!AV976</f>
        <v>1</v>
      </c>
      <c r="I1116" s="33">
        <f>ROUND((ROUND((Source!AF976*Source!AV976*Source!I976),2)),2)</f>
        <v>4240.42</v>
      </c>
      <c r="J1116" s="17">
        <f>IF(Source!BA976&lt;&gt; 0, Source!BA976, 1)</f>
        <v>26.39</v>
      </c>
      <c r="K1116" s="33">
        <f>Source!S976</f>
        <v>111904.68</v>
      </c>
      <c r="W1116">
        <f>I1116</f>
        <v>4240.42</v>
      </c>
    </row>
    <row r="1117" spans="1:28" ht="14.25" x14ac:dyDescent="0.2">
      <c r="A1117" s="26"/>
      <c r="B1117" s="26"/>
      <c r="C1117" s="26" t="s">
        <v>322</v>
      </c>
      <c r="D1117" s="27"/>
      <c r="E1117" s="17"/>
      <c r="F1117" s="33">
        <f>Source!AM976</f>
        <v>267.17</v>
      </c>
      <c r="G1117" s="28" t="str">
        <f>Source!DE976</f>
        <v>)*1,25</v>
      </c>
      <c r="H1117" s="17">
        <f>Source!AV976</f>
        <v>1</v>
      </c>
      <c r="I1117" s="33">
        <f>(ROUND((ROUND((((Source!ET976*1.25))*Source!AV976*Source!I976),2)),2)+ROUND((ROUND(((Source!AE976-((Source!EU976*1.25)))*Source!AV976*Source!I976),2)),2))</f>
        <v>1787.27</v>
      </c>
      <c r="J1117" s="17">
        <f>IF(Source!BB976&lt;&gt; 0, Source!BB976, 1)</f>
        <v>12.18</v>
      </c>
      <c r="K1117" s="33">
        <f>Source!Q976</f>
        <v>21768.95</v>
      </c>
    </row>
    <row r="1118" spans="1:28" ht="14.25" x14ac:dyDescent="0.2">
      <c r="A1118" s="26"/>
      <c r="B1118" s="26"/>
      <c r="C1118" s="26" t="s">
        <v>323</v>
      </c>
      <c r="D1118" s="27"/>
      <c r="E1118" s="17"/>
      <c r="F1118" s="33">
        <f>Source!AN976</f>
        <v>71.069999999999993</v>
      </c>
      <c r="G1118" s="28" t="str">
        <f>Source!DF976</f>
        <v>)*1,25</v>
      </c>
      <c r="H1118" s="17">
        <f>Source!AV976</f>
        <v>1</v>
      </c>
      <c r="I1118" s="41">
        <f>ROUND((ROUND((Source!AE976*Source!AV976*Source!I976),2)),2)</f>
        <v>475.43</v>
      </c>
      <c r="J1118" s="17">
        <f>IF(Source!BS976&lt;&gt; 0, Source!BS976, 1)</f>
        <v>26.39</v>
      </c>
      <c r="K1118" s="41">
        <f>Source!R976</f>
        <v>12546.6</v>
      </c>
      <c r="W1118">
        <f>I1118</f>
        <v>475.43</v>
      </c>
    </row>
    <row r="1119" spans="1:28" ht="14.25" x14ac:dyDescent="0.2">
      <c r="A1119" s="26"/>
      <c r="B1119" s="26"/>
      <c r="C1119" s="26" t="s">
        <v>324</v>
      </c>
      <c r="D1119" s="27"/>
      <c r="E1119" s="17"/>
      <c r="F1119" s="33">
        <f>Source!AL976</f>
        <v>705.14</v>
      </c>
      <c r="G1119" s="28" t="str">
        <f>Source!DD976</f>
        <v/>
      </c>
      <c r="H1119" s="17">
        <f>Source!AW976</f>
        <v>1</v>
      </c>
      <c r="I1119" s="33">
        <f>ROUND((ROUND((Source!AC976*Source!AW976*Source!I976),2)),2)</f>
        <v>3773.7</v>
      </c>
      <c r="J1119" s="17">
        <f>IF(Source!BC976&lt;&gt; 0, Source!BC976, 1)</f>
        <v>3.7</v>
      </c>
      <c r="K1119" s="33">
        <f>Source!P976</f>
        <v>13962.69</v>
      </c>
    </row>
    <row r="1120" spans="1:28" ht="199.5" x14ac:dyDescent="0.2">
      <c r="A1120" s="26" t="s">
        <v>141</v>
      </c>
      <c r="B1120" s="26" t="str">
        <f>Source!F977</f>
        <v>1.1-1-1312</v>
      </c>
      <c r="C1120" s="26" t="s">
        <v>282</v>
      </c>
      <c r="D1120" s="27" t="str">
        <f>Source!H977</f>
        <v>м2</v>
      </c>
      <c r="E1120" s="17">
        <f>Source!I977</f>
        <v>722.47950000000003</v>
      </c>
      <c r="F1120" s="33">
        <f>Source!AK977</f>
        <v>25.09</v>
      </c>
      <c r="G1120" s="31" t="s">
        <v>3</v>
      </c>
      <c r="H1120" s="17">
        <f>Source!AW977</f>
        <v>1</v>
      </c>
      <c r="I1120" s="33">
        <f>ROUND((ROUND((Source!AC977*Source!AW977*Source!I977),2)),2)+(ROUND((ROUND(((Source!ET977)*Source!AV977*Source!I977),2)),2)+ROUND((ROUND(((Source!AE977-(Source!EU977))*Source!AV977*Source!I977),2)),2))+ROUND((ROUND((Source!AF977*Source!AV977*Source!I977),2)),2)</f>
        <v>18127.009999999998</v>
      </c>
      <c r="J1120" s="17">
        <f>IF(Source!BC977&lt;&gt; 0, Source!BC977, 1)</f>
        <v>10.5</v>
      </c>
      <c r="K1120" s="33">
        <f>Source!O977</f>
        <v>190333.61</v>
      </c>
      <c r="Q1120">
        <f>ROUND((Source!DN977/100)*ROUND((ROUND((Source!AF977*Source!AV977*Source!I977),2)),2), 2)</f>
        <v>0</v>
      </c>
      <c r="R1120">
        <f>Source!X977</f>
        <v>0</v>
      </c>
      <c r="S1120">
        <f>ROUND((Source!DO977/100)*ROUND((ROUND((Source!AF977*Source!AV977*Source!I977),2)),2), 2)</f>
        <v>0</v>
      </c>
      <c r="T1120">
        <f>Source!Y977</f>
        <v>0</v>
      </c>
      <c r="U1120">
        <f>ROUND((175/100)*ROUND((ROUND((Source!AE977*Source!AV977*Source!I977),2)),2), 2)</f>
        <v>0</v>
      </c>
      <c r="V1120">
        <f>ROUND((160/100)*ROUND(ROUND((ROUND((Source!AE977*Source!AV977*Source!I977),2)*Source!BS977),2), 2), 2)</f>
        <v>0</v>
      </c>
      <c r="X1120">
        <f>IF(Source!BI977&lt;=1,I1120, 0)</f>
        <v>18127.009999999998</v>
      </c>
      <c r="Y1120">
        <f>IF(Source!BI977=2,I1120, 0)</f>
        <v>0</v>
      </c>
      <c r="Z1120">
        <f>IF(Source!BI977=3,I1120, 0)</f>
        <v>0</v>
      </c>
      <c r="AA1120">
        <f>IF(Source!BI977=4,I1120, 0)</f>
        <v>0</v>
      </c>
    </row>
    <row r="1121" spans="1:28" ht="228" x14ac:dyDescent="0.2">
      <c r="A1121" s="26" t="s">
        <v>145</v>
      </c>
      <c r="B1121" s="26" t="str">
        <f>Source!F978</f>
        <v>1.1-1-1313</v>
      </c>
      <c r="C1121" s="26" t="s">
        <v>283</v>
      </c>
      <c r="D1121" s="27" t="str">
        <f>Source!H978</f>
        <v>м2</v>
      </c>
      <c r="E1121" s="17">
        <f>Source!I978</f>
        <v>708.02990999999997</v>
      </c>
      <c r="F1121" s="33">
        <f>Source!AK978</f>
        <v>23.06</v>
      </c>
      <c r="G1121" s="31" t="s">
        <v>3</v>
      </c>
      <c r="H1121" s="17">
        <f>Source!AW978</f>
        <v>1</v>
      </c>
      <c r="I1121" s="33">
        <f>ROUND((ROUND((Source!AC978*Source!AW978*Source!I978),2)),2)+(ROUND((ROUND(((Source!ET978)*Source!AV978*Source!I978),2)),2)+ROUND((ROUND(((Source!AE978-(Source!EU978))*Source!AV978*Source!I978),2)),2))+ROUND((ROUND((Source!AF978*Source!AV978*Source!I978),2)),2)</f>
        <v>16327.17</v>
      </c>
      <c r="J1121" s="17">
        <f>IF(Source!BC978&lt;&gt; 0, Source!BC978, 1)</f>
        <v>10.74</v>
      </c>
      <c r="K1121" s="33">
        <f>Source!O978</f>
        <v>175353.81</v>
      </c>
      <c r="Q1121">
        <f>ROUND((Source!DN978/100)*ROUND((ROUND((Source!AF978*Source!AV978*Source!I978),2)),2), 2)</f>
        <v>0</v>
      </c>
      <c r="R1121">
        <f>Source!X978</f>
        <v>0</v>
      </c>
      <c r="S1121">
        <f>ROUND((Source!DO978/100)*ROUND((ROUND((Source!AF978*Source!AV978*Source!I978),2)),2), 2)</f>
        <v>0</v>
      </c>
      <c r="T1121">
        <f>Source!Y978</f>
        <v>0</v>
      </c>
      <c r="U1121">
        <f>ROUND((175/100)*ROUND((ROUND((Source!AE978*Source!AV978*Source!I978),2)),2), 2)</f>
        <v>0</v>
      </c>
      <c r="V1121">
        <f>ROUND((160/100)*ROUND(ROUND((ROUND((Source!AE978*Source!AV978*Source!I978),2)*Source!BS978),2), 2), 2)</f>
        <v>0</v>
      </c>
      <c r="X1121">
        <f>IF(Source!BI978&lt;=1,I1121, 0)</f>
        <v>16327.17</v>
      </c>
      <c r="Y1121">
        <f>IF(Source!BI978=2,I1121, 0)</f>
        <v>0</v>
      </c>
      <c r="Z1121">
        <f>IF(Source!BI978=3,I1121, 0)</f>
        <v>0</v>
      </c>
      <c r="AA1121">
        <f>IF(Source!BI978=4,I1121, 0)</f>
        <v>0</v>
      </c>
    </row>
    <row r="1122" spans="1:28" ht="14.25" x14ac:dyDescent="0.2">
      <c r="A1122" s="26"/>
      <c r="B1122" s="26"/>
      <c r="C1122" s="26" t="s">
        <v>314</v>
      </c>
      <c r="D1122" s="27" t="s">
        <v>315</v>
      </c>
      <c r="E1122" s="17">
        <f>Source!DN976</f>
        <v>104</v>
      </c>
      <c r="F1122" s="33"/>
      <c r="G1122" s="28"/>
      <c r="H1122" s="17"/>
      <c r="I1122" s="33">
        <f>SUM(Q1114:Q1121)</f>
        <v>4410.04</v>
      </c>
      <c r="J1122" s="17">
        <f>Source!BZ976</f>
        <v>87</v>
      </c>
      <c r="K1122" s="33">
        <f>SUM(R1114:R1121)</f>
        <v>97357.07</v>
      </c>
    </row>
    <row r="1123" spans="1:28" ht="14.25" x14ac:dyDescent="0.2">
      <c r="A1123" s="26"/>
      <c r="B1123" s="26"/>
      <c r="C1123" s="26" t="s">
        <v>316</v>
      </c>
      <c r="D1123" s="27" t="s">
        <v>315</v>
      </c>
      <c r="E1123" s="17">
        <f>Source!DO976</f>
        <v>79</v>
      </c>
      <c r="F1123" s="33"/>
      <c r="G1123" s="28"/>
      <c r="H1123" s="17"/>
      <c r="I1123" s="33">
        <f>SUM(S1114:S1122)</f>
        <v>3349.93</v>
      </c>
      <c r="J1123" s="17">
        <f>Source!CA976</f>
        <v>41</v>
      </c>
      <c r="K1123" s="33">
        <f>SUM(T1114:T1122)</f>
        <v>45880.92</v>
      </c>
    </row>
    <row r="1124" spans="1:28" ht="14.25" x14ac:dyDescent="0.2">
      <c r="A1124" s="26"/>
      <c r="B1124" s="26"/>
      <c r="C1124" s="26" t="s">
        <v>325</v>
      </c>
      <c r="D1124" s="27" t="s">
        <v>315</v>
      </c>
      <c r="E1124" s="17">
        <f>175</f>
        <v>175</v>
      </c>
      <c r="F1124" s="33"/>
      <c r="G1124" s="28"/>
      <c r="H1124" s="17"/>
      <c r="I1124" s="33">
        <f>SUM(U1114:U1123)</f>
        <v>832</v>
      </c>
      <c r="J1124" s="17">
        <f>160</f>
        <v>160</v>
      </c>
      <c r="K1124" s="33">
        <f>SUM(V1114:V1123)</f>
        <v>20074.560000000001</v>
      </c>
    </row>
    <row r="1125" spans="1:28" ht="14.25" x14ac:dyDescent="0.2">
      <c r="A1125" s="55"/>
      <c r="B1125" s="55"/>
      <c r="C1125" s="55" t="s">
        <v>317</v>
      </c>
      <c r="D1125" s="56" t="s">
        <v>318</v>
      </c>
      <c r="E1125" s="57">
        <f>Source!AQ976</f>
        <v>53</v>
      </c>
      <c r="F1125" s="58"/>
      <c r="G1125" s="59" t="str">
        <f>Source!DI976</f>
        <v>)*1,15</v>
      </c>
      <c r="H1125" s="57">
        <f>Source!AV976</f>
        <v>1</v>
      </c>
      <c r="I1125" s="58">
        <f>Source!U976</f>
        <v>326.18611499999997</v>
      </c>
      <c r="J1125" s="57"/>
      <c r="K1125" s="58"/>
      <c r="AB1125" s="32">
        <f>I1125</f>
        <v>326.18611499999997</v>
      </c>
    </row>
    <row r="1126" spans="1:28" ht="15" x14ac:dyDescent="0.25">
      <c r="A1126" s="60"/>
      <c r="B1126" s="60"/>
      <c r="C1126" s="61" t="s">
        <v>319</v>
      </c>
      <c r="D1126" s="60"/>
      <c r="E1126" s="60"/>
      <c r="F1126" s="60"/>
      <c r="G1126" s="60"/>
      <c r="H1126" s="111">
        <f>I1116+I1117+I1119+I1122+I1123+I1124+SUM(I1120:I1121)</f>
        <v>52847.54</v>
      </c>
      <c r="I1126" s="111"/>
      <c r="J1126" s="111">
        <f>K1116+K1117+K1119+K1122+K1123+K1124+SUM(K1120:K1121)</f>
        <v>676636.29</v>
      </c>
      <c r="K1126" s="111"/>
      <c r="O1126" s="32">
        <f>I1116+I1117+I1119+I1122+I1123+I1124+SUM(I1120:I1121)</f>
        <v>52847.54</v>
      </c>
      <c r="P1126" s="32">
        <f>K1116+K1117+K1119+K1122+K1123+K1124+SUM(K1120:K1121)</f>
        <v>676636.29</v>
      </c>
      <c r="X1126">
        <f>IF(Source!BI976&lt;=1,I1116+I1117+I1119+I1122+I1123+I1124-0, 0)</f>
        <v>18393.36</v>
      </c>
      <c r="Y1126">
        <f>IF(Source!BI976=2,I1116+I1117+I1119+I1122+I1123+I1124-0, 0)</f>
        <v>0</v>
      </c>
      <c r="Z1126">
        <f>IF(Source!BI976=3,I1116+I1117+I1119+I1122+I1123+I1124-0, 0)</f>
        <v>0</v>
      </c>
      <c r="AA1126">
        <f>IF(Source!BI976=4,I1116+I1117+I1119+I1122+I1123+I1124,0)</f>
        <v>0</v>
      </c>
    </row>
    <row r="1128" spans="1:28" ht="99.75" x14ac:dyDescent="0.2">
      <c r="A1128" s="26">
        <v>6</v>
      </c>
      <c r="B1128" s="26" t="str">
        <f>Source!F979</f>
        <v>3.12-3-10</v>
      </c>
      <c r="C1128" s="26" t="s">
        <v>150</v>
      </c>
      <c r="D1128" s="27" t="str">
        <f>Source!H979</f>
        <v>100 м2</v>
      </c>
      <c r="E1128" s="17">
        <f>Source!I979</f>
        <v>2.0500000000000001E-2</v>
      </c>
      <c r="F1128" s="33"/>
      <c r="G1128" s="28"/>
      <c r="H1128" s="17"/>
      <c r="I1128" s="33"/>
      <c r="J1128" s="17"/>
      <c r="K1128" s="33"/>
      <c r="Q1128">
        <f>ROUND((Source!DN979/100)*ROUND((ROUND((Source!AF979*Source!AV979*Source!I979),2)),2), 2)</f>
        <v>24.19</v>
      </c>
      <c r="R1128">
        <f>Source!X979</f>
        <v>534.03</v>
      </c>
      <c r="S1128">
        <f>ROUND((Source!DO979/100)*ROUND((ROUND((Source!AF979*Source!AV979*Source!I979),2)),2), 2)</f>
        <v>18.38</v>
      </c>
      <c r="T1128">
        <f>Source!Y979</f>
        <v>251.67</v>
      </c>
      <c r="U1128">
        <f>ROUND((175/100)*ROUND((ROUND((Source!AE979*Source!AV979*Source!I979),2)),2), 2)</f>
        <v>0.37</v>
      </c>
      <c r="V1128">
        <f>ROUND((160/100)*ROUND(ROUND((ROUND((Source!AE979*Source!AV979*Source!I979),2)*Source!BS979),2), 2), 2)</f>
        <v>8.86</v>
      </c>
    </row>
    <row r="1129" spans="1:28" x14ac:dyDescent="0.2">
      <c r="C1129" s="30" t="str">
        <f>"Объем: "&amp;Source!I979&amp;"=2,05/"&amp;"100"</f>
        <v>Объем: 0,0205=2,05/100</v>
      </c>
    </row>
    <row r="1130" spans="1:28" ht="14.25" x14ac:dyDescent="0.2">
      <c r="A1130" s="26"/>
      <c r="B1130" s="26"/>
      <c r="C1130" s="26" t="s">
        <v>313</v>
      </c>
      <c r="D1130" s="27"/>
      <c r="E1130" s="17"/>
      <c r="F1130" s="33">
        <f>Source!AO979</f>
        <v>986.85</v>
      </c>
      <c r="G1130" s="28" t="str">
        <f>Source!DG979</f>
        <v>)*1,15</v>
      </c>
      <c r="H1130" s="17">
        <f>Source!AV979</f>
        <v>1</v>
      </c>
      <c r="I1130" s="33">
        <f>ROUND((ROUND((Source!AF979*Source!AV979*Source!I979),2)),2)</f>
        <v>23.26</v>
      </c>
      <c r="J1130" s="17">
        <f>IF(Source!BA979&lt;&gt; 0, Source!BA979, 1)</f>
        <v>26.39</v>
      </c>
      <c r="K1130" s="33">
        <f>Source!S979</f>
        <v>613.83000000000004</v>
      </c>
      <c r="W1130">
        <f>I1130</f>
        <v>23.26</v>
      </c>
    </row>
    <row r="1131" spans="1:28" ht="14.25" x14ac:dyDescent="0.2">
      <c r="A1131" s="26"/>
      <c r="B1131" s="26"/>
      <c r="C1131" s="26" t="s">
        <v>322</v>
      </c>
      <c r="D1131" s="27"/>
      <c r="E1131" s="17"/>
      <c r="F1131" s="33">
        <f>Source!AM979</f>
        <v>50.84</v>
      </c>
      <c r="G1131" s="28" t="str">
        <f>Source!DE979</f>
        <v>)*1,25</v>
      </c>
      <c r="H1131" s="17">
        <f>Source!AV979</f>
        <v>1</v>
      </c>
      <c r="I1131" s="33">
        <f>(ROUND((ROUND((((Source!ET979*1.25))*Source!AV979*Source!I979),2)),2)+ROUND((ROUND(((Source!AE979-((Source!EU979*1.25)))*Source!AV979*Source!I979),2)),2))</f>
        <v>1.3</v>
      </c>
      <c r="J1131" s="17">
        <f>IF(Source!BB979&lt;&gt; 0, Source!BB979, 1)</f>
        <v>9.3800000000000008</v>
      </c>
      <c r="K1131" s="33">
        <f>Source!Q979</f>
        <v>12.19</v>
      </c>
    </row>
    <row r="1132" spans="1:28" ht="14.25" x14ac:dyDescent="0.2">
      <c r="A1132" s="26"/>
      <c r="B1132" s="26"/>
      <c r="C1132" s="26" t="s">
        <v>323</v>
      </c>
      <c r="D1132" s="27"/>
      <c r="E1132" s="17"/>
      <c r="F1132" s="33">
        <f>Source!AN979</f>
        <v>8.01</v>
      </c>
      <c r="G1132" s="28" t="str">
        <f>Source!DF979</f>
        <v>)*1,25</v>
      </c>
      <c r="H1132" s="17">
        <f>Source!AV979</f>
        <v>1</v>
      </c>
      <c r="I1132" s="41">
        <f>ROUND((ROUND((Source!AE979*Source!AV979*Source!I979),2)),2)</f>
        <v>0.21</v>
      </c>
      <c r="J1132" s="17">
        <f>IF(Source!BS979&lt;&gt; 0, Source!BS979, 1)</f>
        <v>26.39</v>
      </c>
      <c r="K1132" s="41">
        <f>Source!R979</f>
        <v>5.54</v>
      </c>
      <c r="W1132">
        <f>I1132</f>
        <v>0.21</v>
      </c>
    </row>
    <row r="1133" spans="1:28" ht="14.25" x14ac:dyDescent="0.2">
      <c r="A1133" s="26"/>
      <c r="B1133" s="26"/>
      <c r="C1133" s="26" t="s">
        <v>324</v>
      </c>
      <c r="D1133" s="27"/>
      <c r="E1133" s="17"/>
      <c r="F1133" s="33">
        <f>Source!AL979</f>
        <v>7205.92</v>
      </c>
      <c r="G1133" s="28" t="str">
        <f>Source!DD979</f>
        <v/>
      </c>
      <c r="H1133" s="17">
        <f>Source!AW979</f>
        <v>1</v>
      </c>
      <c r="I1133" s="33">
        <f>ROUND((ROUND((Source!AC979*Source!AW979*Source!I979),2)),2)</f>
        <v>147.72</v>
      </c>
      <c r="J1133" s="17">
        <f>IF(Source!BC979&lt;&gt; 0, Source!BC979, 1)</f>
        <v>1.95</v>
      </c>
      <c r="K1133" s="33">
        <f>Source!P979</f>
        <v>288.05</v>
      </c>
    </row>
    <row r="1134" spans="1:28" ht="199.5" x14ac:dyDescent="0.2">
      <c r="A1134" s="26" t="s">
        <v>152</v>
      </c>
      <c r="B1134" s="26" t="str">
        <f>Source!F980</f>
        <v>1.1-1-1312</v>
      </c>
      <c r="C1134" s="26" t="s">
        <v>282</v>
      </c>
      <c r="D1134" s="27" t="str">
        <f>Source!H980</f>
        <v>м2</v>
      </c>
      <c r="E1134" s="17">
        <f>Source!I980</f>
        <v>2.7681150000000003</v>
      </c>
      <c r="F1134" s="33">
        <f>Source!AK980</f>
        <v>25.09</v>
      </c>
      <c r="G1134" s="31" t="s">
        <v>3</v>
      </c>
      <c r="H1134" s="17">
        <f>Source!AW980</f>
        <v>1</v>
      </c>
      <c r="I1134" s="33">
        <f>ROUND((ROUND((Source!AC980*Source!AW980*Source!I980),2)),2)+(ROUND((ROUND(((Source!ET980)*Source!AV980*Source!I980),2)),2)+ROUND((ROUND(((Source!AE980-(Source!EU980))*Source!AV980*Source!I980),2)),2))+ROUND((ROUND((Source!AF980*Source!AV980*Source!I980),2)),2)</f>
        <v>69.45</v>
      </c>
      <c r="J1134" s="17">
        <f>IF(Source!BC980&lt;&gt; 0, Source!BC980, 1)</f>
        <v>10.5</v>
      </c>
      <c r="K1134" s="33">
        <f>Source!O980</f>
        <v>729.23</v>
      </c>
      <c r="Q1134">
        <f>ROUND((Source!DN980/100)*ROUND((ROUND((Source!AF980*Source!AV980*Source!I980),2)),2), 2)</f>
        <v>0</v>
      </c>
      <c r="R1134">
        <f>Source!X980</f>
        <v>0</v>
      </c>
      <c r="S1134">
        <f>ROUND((Source!DO980/100)*ROUND((ROUND((Source!AF980*Source!AV980*Source!I980),2)),2), 2)</f>
        <v>0</v>
      </c>
      <c r="T1134">
        <f>Source!Y980</f>
        <v>0</v>
      </c>
      <c r="U1134">
        <f>ROUND((175/100)*ROUND((ROUND((Source!AE980*Source!AV980*Source!I980),2)),2), 2)</f>
        <v>0</v>
      </c>
      <c r="V1134">
        <f>ROUND((160/100)*ROUND(ROUND((ROUND((Source!AE980*Source!AV980*Source!I980),2)*Source!BS980),2), 2), 2)</f>
        <v>0</v>
      </c>
      <c r="X1134">
        <f>IF(Source!BI980&lt;=1,I1134, 0)</f>
        <v>69.45</v>
      </c>
      <c r="Y1134">
        <f>IF(Source!BI980=2,I1134, 0)</f>
        <v>0</v>
      </c>
      <c r="Z1134">
        <f>IF(Source!BI980=3,I1134, 0)</f>
        <v>0</v>
      </c>
      <c r="AA1134">
        <f>IF(Source!BI980=4,I1134, 0)</f>
        <v>0</v>
      </c>
    </row>
    <row r="1135" spans="1:28" ht="228" x14ac:dyDescent="0.2">
      <c r="A1135" s="26" t="s">
        <v>153</v>
      </c>
      <c r="B1135" s="26" t="str">
        <f>Source!F981</f>
        <v>1.1-1-1313</v>
      </c>
      <c r="C1135" s="26" t="s">
        <v>283</v>
      </c>
      <c r="D1135" s="27" t="str">
        <f>Source!H981</f>
        <v>м2</v>
      </c>
      <c r="E1135" s="17">
        <f>Source!I981</f>
        <v>1.235535</v>
      </c>
      <c r="F1135" s="33">
        <f>Source!AK981</f>
        <v>23.06</v>
      </c>
      <c r="G1135" s="31" t="s">
        <v>3</v>
      </c>
      <c r="H1135" s="17">
        <f>Source!AW981</f>
        <v>1</v>
      </c>
      <c r="I1135" s="33">
        <f>ROUND((ROUND((Source!AC981*Source!AW981*Source!I981),2)),2)+(ROUND((ROUND(((Source!ET981)*Source!AV981*Source!I981),2)),2)+ROUND((ROUND(((Source!AE981-(Source!EU981))*Source!AV981*Source!I981),2)),2))+ROUND((ROUND((Source!AF981*Source!AV981*Source!I981),2)),2)</f>
        <v>28.49</v>
      </c>
      <c r="J1135" s="17">
        <f>IF(Source!BC981&lt;&gt; 0, Source!BC981, 1)</f>
        <v>10.74</v>
      </c>
      <c r="K1135" s="33">
        <f>Source!O981</f>
        <v>305.98</v>
      </c>
      <c r="Q1135">
        <f>ROUND((Source!DN981/100)*ROUND((ROUND((Source!AF981*Source!AV981*Source!I981),2)),2), 2)</f>
        <v>0</v>
      </c>
      <c r="R1135">
        <f>Source!X981</f>
        <v>0</v>
      </c>
      <c r="S1135">
        <f>ROUND((Source!DO981/100)*ROUND((ROUND((Source!AF981*Source!AV981*Source!I981),2)),2), 2)</f>
        <v>0</v>
      </c>
      <c r="T1135">
        <f>Source!Y981</f>
        <v>0</v>
      </c>
      <c r="U1135">
        <f>ROUND((175/100)*ROUND((ROUND((Source!AE981*Source!AV981*Source!I981),2)),2), 2)</f>
        <v>0</v>
      </c>
      <c r="V1135">
        <f>ROUND((160/100)*ROUND(ROUND((ROUND((Source!AE981*Source!AV981*Source!I981),2)*Source!BS981),2), 2), 2)</f>
        <v>0</v>
      </c>
      <c r="X1135">
        <f>IF(Source!BI981&lt;=1,I1135, 0)</f>
        <v>28.49</v>
      </c>
      <c r="Y1135">
        <f>IF(Source!BI981=2,I1135, 0)</f>
        <v>0</v>
      </c>
      <c r="Z1135">
        <f>IF(Source!BI981=3,I1135, 0)</f>
        <v>0</v>
      </c>
      <c r="AA1135">
        <f>IF(Source!BI981=4,I1135, 0)</f>
        <v>0</v>
      </c>
    </row>
    <row r="1136" spans="1:28" ht="14.25" x14ac:dyDescent="0.2">
      <c r="A1136" s="26"/>
      <c r="B1136" s="26"/>
      <c r="C1136" s="26" t="s">
        <v>314</v>
      </c>
      <c r="D1136" s="27" t="s">
        <v>315</v>
      </c>
      <c r="E1136" s="17">
        <f>Source!DN979</f>
        <v>104</v>
      </c>
      <c r="F1136" s="33"/>
      <c r="G1136" s="28"/>
      <c r="H1136" s="17"/>
      <c r="I1136" s="33">
        <f>SUM(Q1128:Q1135)</f>
        <v>24.19</v>
      </c>
      <c r="J1136" s="17">
        <f>Source!BZ979</f>
        <v>87</v>
      </c>
      <c r="K1136" s="33">
        <f>SUM(R1128:R1135)</f>
        <v>534.03</v>
      </c>
    </row>
    <row r="1137" spans="1:28" ht="14.25" x14ac:dyDescent="0.2">
      <c r="A1137" s="26"/>
      <c r="B1137" s="26"/>
      <c r="C1137" s="26" t="s">
        <v>316</v>
      </c>
      <c r="D1137" s="27" t="s">
        <v>315</v>
      </c>
      <c r="E1137" s="17">
        <f>Source!DO979</f>
        <v>79</v>
      </c>
      <c r="F1137" s="33"/>
      <c r="G1137" s="28"/>
      <c r="H1137" s="17"/>
      <c r="I1137" s="33">
        <f>SUM(S1128:S1136)</f>
        <v>18.38</v>
      </c>
      <c r="J1137" s="17">
        <f>Source!CA979</f>
        <v>41</v>
      </c>
      <c r="K1137" s="33">
        <f>SUM(T1128:T1136)</f>
        <v>251.67</v>
      </c>
    </row>
    <row r="1138" spans="1:28" ht="14.25" x14ac:dyDescent="0.2">
      <c r="A1138" s="26"/>
      <c r="B1138" s="26"/>
      <c r="C1138" s="26" t="s">
        <v>325</v>
      </c>
      <c r="D1138" s="27" t="s">
        <v>315</v>
      </c>
      <c r="E1138" s="17">
        <f>175</f>
        <v>175</v>
      </c>
      <c r="F1138" s="33"/>
      <c r="G1138" s="28"/>
      <c r="H1138" s="17"/>
      <c r="I1138" s="33">
        <f>SUM(U1128:U1137)</f>
        <v>0.37</v>
      </c>
      <c r="J1138" s="17">
        <f>160</f>
        <v>160</v>
      </c>
      <c r="K1138" s="33">
        <f>SUM(V1128:V1137)</f>
        <v>8.86</v>
      </c>
    </row>
    <row r="1139" spans="1:28" ht="14.25" x14ac:dyDescent="0.2">
      <c r="A1139" s="55"/>
      <c r="B1139" s="55"/>
      <c r="C1139" s="55" t="s">
        <v>317</v>
      </c>
      <c r="D1139" s="56" t="s">
        <v>318</v>
      </c>
      <c r="E1139" s="57">
        <f>Source!AQ979</f>
        <v>85</v>
      </c>
      <c r="F1139" s="58"/>
      <c r="G1139" s="59" t="str">
        <f>Source!DI979</f>
        <v>)*1,15</v>
      </c>
      <c r="H1139" s="57">
        <f>Source!AV979</f>
        <v>1</v>
      </c>
      <c r="I1139" s="58">
        <f>Source!U979</f>
        <v>2.0038749999999999</v>
      </c>
      <c r="J1139" s="57"/>
      <c r="K1139" s="58"/>
      <c r="AB1139" s="32">
        <f>I1139</f>
        <v>2.0038749999999999</v>
      </c>
    </row>
    <row r="1140" spans="1:28" ht="15" x14ac:dyDescent="0.25">
      <c r="A1140" s="60"/>
      <c r="B1140" s="60"/>
      <c r="C1140" s="61" t="s">
        <v>319</v>
      </c>
      <c r="D1140" s="60"/>
      <c r="E1140" s="60"/>
      <c r="F1140" s="60"/>
      <c r="G1140" s="60"/>
      <c r="H1140" s="111">
        <f>I1130+I1131+I1133+I1136+I1137+I1138+SUM(I1134:I1135)</f>
        <v>313.15999999999997</v>
      </c>
      <c r="I1140" s="111"/>
      <c r="J1140" s="111">
        <f>K1130+K1131+K1133+K1136+K1137+K1138+SUM(K1134:K1135)</f>
        <v>2743.84</v>
      </c>
      <c r="K1140" s="111"/>
      <c r="O1140" s="32">
        <f>I1130+I1131+I1133+I1136+I1137+I1138+SUM(I1134:I1135)</f>
        <v>313.15999999999997</v>
      </c>
      <c r="P1140" s="32">
        <f>K1130+K1131+K1133+K1136+K1137+K1138+SUM(K1134:K1135)</f>
        <v>2743.84</v>
      </c>
      <c r="X1140">
        <f>IF(Source!BI979&lt;=1,I1130+I1131+I1133+I1136+I1137+I1138-0, 0)</f>
        <v>215.22</v>
      </c>
      <c r="Y1140">
        <f>IF(Source!BI979=2,I1130+I1131+I1133+I1136+I1137+I1138-0, 0)</f>
        <v>0</v>
      </c>
      <c r="Z1140">
        <f>IF(Source!BI979=3,I1130+I1131+I1133+I1136+I1137+I1138-0, 0)</f>
        <v>0</v>
      </c>
      <c r="AA1140">
        <f>IF(Source!BI979=4,I1130+I1131+I1133+I1136+I1137+I1138,0)</f>
        <v>0</v>
      </c>
    </row>
    <row r="1143" spans="1:28" ht="16.5" x14ac:dyDescent="0.25">
      <c r="A1143" s="75" t="str">
        <f>CONCATENATE("Подраздел: ",IF(Source!G983&lt;&gt;"Новый подраздел", Source!G983, ""))</f>
        <v>Подраздел: Кровля тех. этажа в/о В/5-9</v>
      </c>
      <c r="B1143" s="75"/>
      <c r="C1143" s="75"/>
      <c r="D1143" s="75"/>
      <c r="E1143" s="75"/>
      <c r="F1143" s="75"/>
      <c r="G1143" s="75"/>
      <c r="H1143" s="75"/>
      <c r="I1143" s="75"/>
      <c r="J1143" s="75"/>
      <c r="K1143" s="75"/>
    </row>
    <row r="1144" spans="1:28" ht="42.75" x14ac:dyDescent="0.2">
      <c r="A1144" s="26">
        <v>1</v>
      </c>
      <c r="B1144" s="26" t="str">
        <f>Source!F987</f>
        <v>6.61-26-1</v>
      </c>
      <c r="C1144" s="26" t="s">
        <v>21</v>
      </c>
      <c r="D1144" s="27" t="str">
        <f>Source!H987</f>
        <v>100 м2</v>
      </c>
      <c r="E1144" s="17">
        <f>Source!I987</f>
        <v>2.3999999999999998E-3</v>
      </c>
      <c r="F1144" s="33"/>
      <c r="G1144" s="28"/>
      <c r="H1144" s="17"/>
      <c r="I1144" s="33"/>
      <c r="J1144" s="17"/>
      <c r="K1144" s="33"/>
      <c r="Q1144">
        <f>ROUND((Source!DN987/100)*ROUND((ROUND((Source!AF987*Source!AV987*Source!I987),2)),2), 2)</f>
        <v>1.1299999999999999</v>
      </c>
      <c r="R1144">
        <f>Source!X987</f>
        <v>26.05</v>
      </c>
      <c r="S1144">
        <f>ROUND((Source!DO987/100)*ROUND((ROUND((Source!AF987*Source!AV987*Source!I987),2)),2), 2)</f>
        <v>0.78</v>
      </c>
      <c r="T1144">
        <f>Source!Y987</f>
        <v>15.26</v>
      </c>
      <c r="U1144">
        <f>ROUND((175/100)*ROUND((ROUND((Source!AE987*Source!AV987*Source!I987),2)),2), 2)</f>
        <v>0</v>
      </c>
      <c r="V1144">
        <f>ROUND((160/100)*ROUND(ROUND((ROUND((Source!AE987*Source!AV987*Source!I987),2)*Source!BS987),2), 2), 2)</f>
        <v>0</v>
      </c>
    </row>
    <row r="1145" spans="1:28" x14ac:dyDescent="0.2">
      <c r="C1145" s="30" t="str">
        <f>"Объем: "&amp;Source!I987&amp;"=0,24/"&amp;"100"</f>
        <v>Объем: 0,0024=0,24/100</v>
      </c>
    </row>
    <row r="1146" spans="1:28" ht="14.25" x14ac:dyDescent="0.2">
      <c r="A1146" s="26"/>
      <c r="B1146" s="26"/>
      <c r="C1146" s="26" t="s">
        <v>313</v>
      </c>
      <c r="D1146" s="27"/>
      <c r="E1146" s="17"/>
      <c r="F1146" s="33">
        <f>Source!AO987</f>
        <v>587.65</v>
      </c>
      <c r="G1146" s="28" t="str">
        <f>Source!DG987</f>
        <v/>
      </c>
      <c r="H1146" s="17">
        <f>Source!AV987</f>
        <v>1</v>
      </c>
      <c r="I1146" s="33">
        <f>ROUND((ROUND((Source!AF987*Source!AV987*Source!I987),2)),2)</f>
        <v>1.41</v>
      </c>
      <c r="J1146" s="17">
        <f>IF(Source!BA987&lt;&gt; 0, Source!BA987, 1)</f>
        <v>26.39</v>
      </c>
      <c r="K1146" s="33">
        <f>Source!S987</f>
        <v>37.21</v>
      </c>
      <c r="W1146">
        <f>I1146</f>
        <v>1.41</v>
      </c>
    </row>
    <row r="1147" spans="1:28" ht="28.5" x14ac:dyDescent="0.2">
      <c r="A1147" s="26" t="s">
        <v>27</v>
      </c>
      <c r="B1147" s="26" t="str">
        <f>Source!F988</f>
        <v>9999990001</v>
      </c>
      <c r="C1147" s="26" t="s">
        <v>29</v>
      </c>
      <c r="D1147" s="27" t="str">
        <f>Source!H988</f>
        <v>т</v>
      </c>
      <c r="E1147" s="17">
        <f>Source!I988</f>
        <v>-1.1039999999999999E-2</v>
      </c>
      <c r="F1147" s="33">
        <f>Source!AK988</f>
        <v>0</v>
      </c>
      <c r="G1147" s="31" t="s">
        <v>3</v>
      </c>
      <c r="H1147" s="17">
        <f>Source!AW988</f>
        <v>1</v>
      </c>
      <c r="I1147" s="33">
        <f>ROUND((ROUND((Source!AC988*Source!AW988*Source!I988),2)),2)+(ROUND((ROUND(((Source!ET988)*Source!AV988*Source!I988),2)),2)+ROUND((ROUND(((Source!AE988-(Source!EU988))*Source!AV988*Source!I988),2)),2))+ROUND((ROUND((Source!AF988*Source!AV988*Source!I988),2)),2)</f>
        <v>0</v>
      </c>
      <c r="J1147" s="17">
        <f>IF(Source!BC988&lt;&gt; 0, Source!BC988, 1)</f>
        <v>1</v>
      </c>
      <c r="K1147" s="33">
        <f>Source!O988</f>
        <v>0</v>
      </c>
      <c r="Q1147">
        <f>ROUND((Source!DN988/100)*ROUND((ROUND((Source!AF988*Source!AV988*Source!I988),2)),2), 2)</f>
        <v>0</v>
      </c>
      <c r="R1147">
        <f>Source!X988</f>
        <v>0</v>
      </c>
      <c r="S1147">
        <f>ROUND((Source!DO988/100)*ROUND((ROUND((Source!AF988*Source!AV988*Source!I988),2)),2), 2)</f>
        <v>0</v>
      </c>
      <c r="T1147">
        <f>Source!Y988</f>
        <v>0</v>
      </c>
      <c r="U1147">
        <f>ROUND((175/100)*ROUND((ROUND((Source!AE988*Source!AV988*Source!I988),2)),2), 2)</f>
        <v>0</v>
      </c>
      <c r="V1147">
        <f>ROUND((160/100)*ROUND(ROUND((ROUND((Source!AE988*Source!AV988*Source!I988),2)*Source!BS988),2), 2), 2)</f>
        <v>0</v>
      </c>
      <c r="X1147">
        <f>IF(Source!BI988&lt;=1,I1147, 0)</f>
        <v>0</v>
      </c>
      <c r="Y1147">
        <f>IF(Source!BI988=2,I1147, 0)</f>
        <v>0</v>
      </c>
      <c r="Z1147">
        <f>IF(Source!BI988=3,I1147, 0)</f>
        <v>0</v>
      </c>
      <c r="AA1147">
        <f>IF(Source!BI988=4,I1147, 0)</f>
        <v>0</v>
      </c>
    </row>
    <row r="1148" spans="1:28" ht="14.25" x14ac:dyDescent="0.2">
      <c r="A1148" s="26"/>
      <c r="B1148" s="26"/>
      <c r="C1148" s="26" t="s">
        <v>314</v>
      </c>
      <c r="D1148" s="27" t="s">
        <v>315</v>
      </c>
      <c r="E1148" s="17">
        <f>Source!DN987</f>
        <v>80</v>
      </c>
      <c r="F1148" s="33"/>
      <c r="G1148" s="28"/>
      <c r="H1148" s="17"/>
      <c r="I1148" s="33">
        <f>SUM(Q1144:Q1147)</f>
        <v>1.1299999999999999</v>
      </c>
      <c r="J1148" s="17">
        <f>Source!BZ987</f>
        <v>70</v>
      </c>
      <c r="K1148" s="33">
        <f>SUM(R1144:R1147)</f>
        <v>26.05</v>
      </c>
    </row>
    <row r="1149" spans="1:28" ht="14.25" x14ac:dyDescent="0.2">
      <c r="A1149" s="26"/>
      <c r="B1149" s="26"/>
      <c r="C1149" s="26" t="s">
        <v>316</v>
      </c>
      <c r="D1149" s="27" t="s">
        <v>315</v>
      </c>
      <c r="E1149" s="17">
        <f>Source!DO987</f>
        <v>55</v>
      </c>
      <c r="F1149" s="33"/>
      <c r="G1149" s="28"/>
      <c r="H1149" s="17"/>
      <c r="I1149" s="33">
        <f>SUM(S1144:S1148)</f>
        <v>0.78</v>
      </c>
      <c r="J1149" s="17">
        <f>Source!CA987</f>
        <v>41</v>
      </c>
      <c r="K1149" s="33">
        <f>SUM(T1144:T1148)</f>
        <v>15.26</v>
      </c>
    </row>
    <row r="1150" spans="1:28" ht="14.25" x14ac:dyDescent="0.2">
      <c r="A1150" s="55"/>
      <c r="B1150" s="55"/>
      <c r="C1150" s="55" t="s">
        <v>317</v>
      </c>
      <c r="D1150" s="56" t="s">
        <v>318</v>
      </c>
      <c r="E1150" s="57">
        <f>Source!AQ987</f>
        <v>57.5</v>
      </c>
      <c r="F1150" s="58"/>
      <c r="G1150" s="59" t="str">
        <f>Source!DI987</f>
        <v/>
      </c>
      <c r="H1150" s="57">
        <f>Source!AV987</f>
        <v>1</v>
      </c>
      <c r="I1150" s="58">
        <f>Source!U987</f>
        <v>0.13799999999999998</v>
      </c>
      <c r="J1150" s="57"/>
      <c r="K1150" s="58"/>
      <c r="AB1150" s="32">
        <f>I1150</f>
        <v>0.13799999999999998</v>
      </c>
    </row>
    <row r="1151" spans="1:28" ht="15" x14ac:dyDescent="0.25">
      <c r="A1151" s="60"/>
      <c r="B1151" s="60"/>
      <c r="C1151" s="61" t="s">
        <v>319</v>
      </c>
      <c r="D1151" s="60"/>
      <c r="E1151" s="60"/>
      <c r="F1151" s="60"/>
      <c r="G1151" s="60"/>
      <c r="H1151" s="111">
        <f>I1146+I1148+I1149+SUM(I1147:I1147)</f>
        <v>3.3200000000000003</v>
      </c>
      <c r="I1151" s="111"/>
      <c r="J1151" s="111">
        <f>K1146+K1148+K1149+SUM(K1147:K1147)</f>
        <v>78.52000000000001</v>
      </c>
      <c r="K1151" s="111"/>
      <c r="O1151" s="32">
        <f>I1146+I1148+I1149+SUM(I1147:I1147)</f>
        <v>3.3200000000000003</v>
      </c>
      <c r="P1151" s="32">
        <f>K1146+K1148+K1149+SUM(K1147:K1147)</f>
        <v>78.52000000000001</v>
      </c>
      <c r="X1151">
        <f>IF(Source!BI987&lt;=1,I1146+I1148+I1149-0, 0)</f>
        <v>3.3200000000000003</v>
      </c>
      <c r="Y1151">
        <f>IF(Source!BI987=2,I1146+I1148+I1149-0, 0)</f>
        <v>0</v>
      </c>
      <c r="Z1151">
        <f>IF(Source!BI987=3,I1146+I1148+I1149-0, 0)</f>
        <v>0</v>
      </c>
      <c r="AA1151">
        <f>IF(Source!BI987=4,I1146+I1148+I1149,0)</f>
        <v>0</v>
      </c>
    </row>
    <row r="1153" spans="1:28" ht="42.75" x14ac:dyDescent="0.2">
      <c r="A1153" s="26">
        <v>2</v>
      </c>
      <c r="B1153" s="26" t="str">
        <f>Source!F989</f>
        <v>6.62-31-1</v>
      </c>
      <c r="C1153" s="26" t="s">
        <v>33</v>
      </c>
      <c r="D1153" s="27" t="str">
        <f>Source!H989</f>
        <v>1 м2 поверхности</v>
      </c>
      <c r="E1153" s="17">
        <f>Source!I989</f>
        <v>0.35</v>
      </c>
      <c r="F1153" s="33"/>
      <c r="G1153" s="28"/>
      <c r="H1153" s="17"/>
      <c r="I1153" s="33"/>
      <c r="J1153" s="17"/>
      <c r="K1153" s="33"/>
      <c r="Q1153">
        <f>ROUND((Source!DN989/100)*ROUND((ROUND((Source!AF989*Source!AV989*Source!I989),2)),2), 2)</f>
        <v>2.15</v>
      </c>
      <c r="R1153">
        <f>Source!X989</f>
        <v>47.09</v>
      </c>
      <c r="S1153">
        <f>ROUND((Source!DO989/100)*ROUND((ROUND((Source!AF989*Source!AV989*Source!I989),2)),2), 2)</f>
        <v>1.38</v>
      </c>
      <c r="T1153">
        <f>Source!Y989</f>
        <v>23.26</v>
      </c>
      <c r="U1153">
        <f>ROUND((175/100)*ROUND((ROUND((Source!AE989*Source!AV989*Source!I989),2)),2), 2)</f>
        <v>0</v>
      </c>
      <c r="V1153">
        <f>ROUND((160/100)*ROUND(ROUND((ROUND((Source!AE989*Source!AV989*Source!I989),2)*Source!BS989),2), 2), 2)</f>
        <v>0</v>
      </c>
    </row>
    <row r="1154" spans="1:28" ht="14.25" x14ac:dyDescent="0.2">
      <c r="A1154" s="26"/>
      <c r="B1154" s="26"/>
      <c r="C1154" s="26" t="s">
        <v>313</v>
      </c>
      <c r="D1154" s="27"/>
      <c r="E1154" s="17"/>
      <c r="F1154" s="33">
        <f>Source!AO989</f>
        <v>6.13</v>
      </c>
      <c r="G1154" s="28" t="str">
        <f>Source!DG989</f>
        <v/>
      </c>
      <c r="H1154" s="17">
        <f>Source!AV989</f>
        <v>1</v>
      </c>
      <c r="I1154" s="33">
        <f>ROUND((ROUND((Source!AF989*Source!AV989*Source!I989),2)),2)</f>
        <v>2.15</v>
      </c>
      <c r="J1154" s="17">
        <f>IF(Source!BA989&lt;&gt; 0, Source!BA989, 1)</f>
        <v>26.39</v>
      </c>
      <c r="K1154" s="33">
        <f>Source!S989</f>
        <v>56.74</v>
      </c>
      <c r="W1154">
        <f>I1154</f>
        <v>2.15</v>
      </c>
    </row>
    <row r="1155" spans="1:28" ht="14.25" x14ac:dyDescent="0.2">
      <c r="A1155" s="26"/>
      <c r="B1155" s="26"/>
      <c r="C1155" s="26" t="s">
        <v>314</v>
      </c>
      <c r="D1155" s="27" t="s">
        <v>315</v>
      </c>
      <c r="E1155" s="17">
        <f>Source!DN989</f>
        <v>100</v>
      </c>
      <c r="F1155" s="33"/>
      <c r="G1155" s="28"/>
      <c r="H1155" s="17"/>
      <c r="I1155" s="33">
        <f>SUM(Q1153:Q1154)</f>
        <v>2.15</v>
      </c>
      <c r="J1155" s="17">
        <f>Source!BZ989</f>
        <v>83</v>
      </c>
      <c r="K1155" s="33">
        <f>SUM(R1153:R1154)</f>
        <v>47.09</v>
      </c>
    </row>
    <row r="1156" spans="1:28" ht="14.25" x14ac:dyDescent="0.2">
      <c r="A1156" s="26"/>
      <c r="B1156" s="26"/>
      <c r="C1156" s="26" t="s">
        <v>316</v>
      </c>
      <c r="D1156" s="27" t="s">
        <v>315</v>
      </c>
      <c r="E1156" s="17">
        <f>Source!DO989</f>
        <v>64</v>
      </c>
      <c r="F1156" s="33"/>
      <c r="G1156" s="28"/>
      <c r="H1156" s="17"/>
      <c r="I1156" s="33">
        <f>SUM(S1153:S1155)</f>
        <v>1.38</v>
      </c>
      <c r="J1156" s="17">
        <f>Source!CA989</f>
        <v>41</v>
      </c>
      <c r="K1156" s="33">
        <f>SUM(T1153:T1155)</f>
        <v>23.26</v>
      </c>
    </row>
    <row r="1157" spans="1:28" ht="14.25" x14ac:dyDescent="0.2">
      <c r="A1157" s="55"/>
      <c r="B1157" s="55"/>
      <c r="C1157" s="55" t="s">
        <v>317</v>
      </c>
      <c r="D1157" s="56" t="s">
        <v>318</v>
      </c>
      <c r="E1157" s="57">
        <f>Source!AQ989</f>
        <v>0.6</v>
      </c>
      <c r="F1157" s="58"/>
      <c r="G1157" s="59" t="str">
        <f>Source!DI989</f>
        <v/>
      </c>
      <c r="H1157" s="57">
        <f>Source!AV989</f>
        <v>1</v>
      </c>
      <c r="I1157" s="58">
        <f>Source!U989</f>
        <v>0.21</v>
      </c>
      <c r="J1157" s="57"/>
      <c r="K1157" s="58"/>
      <c r="AB1157" s="32">
        <f>I1157</f>
        <v>0.21</v>
      </c>
    </row>
    <row r="1158" spans="1:28" ht="15" x14ac:dyDescent="0.25">
      <c r="A1158" s="60"/>
      <c r="B1158" s="60"/>
      <c r="C1158" s="61" t="s">
        <v>319</v>
      </c>
      <c r="D1158" s="60"/>
      <c r="E1158" s="60"/>
      <c r="F1158" s="60"/>
      <c r="G1158" s="60"/>
      <c r="H1158" s="111">
        <f>I1154+I1155+I1156</f>
        <v>5.68</v>
      </c>
      <c r="I1158" s="111"/>
      <c r="J1158" s="111">
        <f>K1154+K1155+K1156</f>
        <v>127.09000000000002</v>
      </c>
      <c r="K1158" s="111"/>
      <c r="O1158" s="32">
        <f>I1154+I1155+I1156</f>
        <v>5.68</v>
      </c>
      <c r="P1158" s="32">
        <f>K1154+K1155+K1156</f>
        <v>127.09000000000002</v>
      </c>
      <c r="X1158">
        <f>IF(Source!BI989&lt;=1,I1154+I1155+I1156-0, 0)</f>
        <v>5.68</v>
      </c>
      <c r="Y1158">
        <f>IF(Source!BI989=2,I1154+I1155+I1156-0, 0)</f>
        <v>0</v>
      </c>
      <c r="Z1158">
        <f>IF(Source!BI989=3,I1154+I1155+I1156-0, 0)</f>
        <v>0</v>
      </c>
      <c r="AA1158">
        <f>IF(Source!BI989=4,I1154+I1155+I1156,0)</f>
        <v>0</v>
      </c>
    </row>
    <row r="1160" spans="1:28" ht="28.5" x14ac:dyDescent="0.2">
      <c r="A1160" s="26">
        <v>3</v>
      </c>
      <c r="B1160" s="26" t="str">
        <f>Source!F990</f>
        <v>6.58-2-1</v>
      </c>
      <c r="C1160" s="26" t="s">
        <v>40</v>
      </c>
      <c r="D1160" s="27" t="str">
        <f>Source!H990</f>
        <v>100 м2</v>
      </c>
      <c r="E1160" s="17">
        <f>Source!I990</f>
        <v>1.77E-2</v>
      </c>
      <c r="F1160" s="33"/>
      <c r="G1160" s="28"/>
      <c r="H1160" s="17"/>
      <c r="I1160" s="33"/>
      <c r="J1160" s="17"/>
      <c r="K1160" s="33"/>
      <c r="Q1160">
        <f>ROUND((Source!DN990/100)*ROUND((ROUND((Source!AF990*Source!AV990*Source!I990),2)),2), 2)</f>
        <v>2.71</v>
      </c>
      <c r="R1160">
        <f>Source!X990</f>
        <v>62.62</v>
      </c>
      <c r="S1160">
        <f>ROUND((Source!DO990/100)*ROUND((ROUND((Source!AF990*Source!AV990*Source!I990),2)),2), 2)</f>
        <v>1.86</v>
      </c>
      <c r="T1160">
        <f>Source!Y990</f>
        <v>36.68</v>
      </c>
      <c r="U1160">
        <f>ROUND((175/100)*ROUND((ROUND((Source!AE990*Source!AV990*Source!I990),2)),2), 2)</f>
        <v>0</v>
      </c>
      <c r="V1160">
        <f>ROUND((160/100)*ROUND(ROUND((ROUND((Source!AE990*Source!AV990*Source!I990),2)*Source!BS990),2), 2), 2)</f>
        <v>0</v>
      </c>
    </row>
    <row r="1161" spans="1:28" x14ac:dyDescent="0.2">
      <c r="C1161" s="30" t="str">
        <f>"Объем: "&amp;Source!I990&amp;"=1,77/"&amp;"100"</f>
        <v>Объем: 0,0177=1,77/100</v>
      </c>
    </row>
    <row r="1162" spans="1:28" ht="14.25" x14ac:dyDescent="0.2">
      <c r="A1162" s="26"/>
      <c r="B1162" s="26"/>
      <c r="C1162" s="26" t="s">
        <v>313</v>
      </c>
      <c r="D1162" s="27"/>
      <c r="E1162" s="17"/>
      <c r="F1162" s="33">
        <f>Source!AO990</f>
        <v>191.34</v>
      </c>
      <c r="G1162" s="28" t="str">
        <f>Source!DG990</f>
        <v/>
      </c>
      <c r="H1162" s="17">
        <f>Source!AV990</f>
        <v>1</v>
      </c>
      <c r="I1162" s="33">
        <f>ROUND((ROUND((Source!AF990*Source!AV990*Source!I990),2)),2)</f>
        <v>3.39</v>
      </c>
      <c r="J1162" s="17">
        <f>IF(Source!BA990&lt;&gt; 0, Source!BA990, 1)</f>
        <v>26.39</v>
      </c>
      <c r="K1162" s="33">
        <f>Source!S990</f>
        <v>89.46</v>
      </c>
      <c r="W1162">
        <f>I1162</f>
        <v>3.39</v>
      </c>
    </row>
    <row r="1163" spans="1:28" ht="28.5" x14ac:dyDescent="0.2">
      <c r="A1163" s="26" t="s">
        <v>44</v>
      </c>
      <c r="B1163" s="26" t="str">
        <f>Source!F991</f>
        <v>9999990001</v>
      </c>
      <c r="C1163" s="26" t="s">
        <v>29</v>
      </c>
      <c r="D1163" s="27" t="str">
        <f>Source!H991</f>
        <v>т</v>
      </c>
      <c r="E1163" s="17">
        <f>Source!I991</f>
        <v>-1.8054000000000001E-2</v>
      </c>
      <c r="F1163" s="33">
        <f>Source!AK991</f>
        <v>0</v>
      </c>
      <c r="G1163" s="31" t="s">
        <v>3</v>
      </c>
      <c r="H1163" s="17">
        <f>Source!AW991</f>
        <v>1</v>
      </c>
      <c r="I1163" s="33">
        <f>ROUND((ROUND((Source!AC991*Source!AW991*Source!I991),2)),2)+(ROUND((ROUND(((Source!ET991)*Source!AV991*Source!I991),2)),2)+ROUND((ROUND(((Source!AE991-(Source!EU991))*Source!AV991*Source!I991),2)),2))+ROUND((ROUND((Source!AF991*Source!AV991*Source!I991),2)),2)</f>
        <v>0</v>
      </c>
      <c r="J1163" s="17">
        <f>IF(Source!BC991&lt;&gt; 0, Source!BC991, 1)</f>
        <v>1</v>
      </c>
      <c r="K1163" s="33">
        <f>Source!O991</f>
        <v>0</v>
      </c>
      <c r="Q1163">
        <f>ROUND((Source!DN991/100)*ROUND((ROUND((Source!AF991*Source!AV991*Source!I991),2)),2), 2)</f>
        <v>0</v>
      </c>
      <c r="R1163">
        <f>Source!X991</f>
        <v>0</v>
      </c>
      <c r="S1163">
        <f>ROUND((Source!DO991/100)*ROUND((ROUND((Source!AF991*Source!AV991*Source!I991),2)),2), 2)</f>
        <v>0</v>
      </c>
      <c r="T1163">
        <f>Source!Y991</f>
        <v>0</v>
      </c>
      <c r="U1163">
        <f>ROUND((175/100)*ROUND((ROUND((Source!AE991*Source!AV991*Source!I991),2)),2), 2)</f>
        <v>0</v>
      </c>
      <c r="V1163">
        <f>ROUND((160/100)*ROUND(ROUND((ROUND((Source!AE991*Source!AV991*Source!I991),2)*Source!BS991),2), 2), 2)</f>
        <v>0</v>
      </c>
      <c r="X1163">
        <f>IF(Source!BI991&lt;=1,I1163, 0)</f>
        <v>0</v>
      </c>
      <c r="Y1163">
        <f>IF(Source!BI991=2,I1163, 0)</f>
        <v>0</v>
      </c>
      <c r="Z1163">
        <f>IF(Source!BI991=3,I1163, 0)</f>
        <v>0</v>
      </c>
      <c r="AA1163">
        <f>IF(Source!BI991=4,I1163, 0)</f>
        <v>0</v>
      </c>
    </row>
    <row r="1164" spans="1:28" ht="14.25" x14ac:dyDescent="0.2">
      <c r="A1164" s="26"/>
      <c r="B1164" s="26"/>
      <c r="C1164" s="26" t="s">
        <v>314</v>
      </c>
      <c r="D1164" s="27" t="s">
        <v>315</v>
      </c>
      <c r="E1164" s="17">
        <f>Source!DN990</f>
        <v>80</v>
      </c>
      <c r="F1164" s="33"/>
      <c r="G1164" s="28"/>
      <c r="H1164" s="17"/>
      <c r="I1164" s="33">
        <f>SUM(Q1160:Q1163)</f>
        <v>2.71</v>
      </c>
      <c r="J1164" s="17">
        <f>Source!BZ990</f>
        <v>70</v>
      </c>
      <c r="K1164" s="33">
        <f>SUM(R1160:R1163)</f>
        <v>62.62</v>
      </c>
    </row>
    <row r="1165" spans="1:28" ht="14.25" x14ac:dyDescent="0.2">
      <c r="A1165" s="26"/>
      <c r="B1165" s="26"/>
      <c r="C1165" s="26" t="s">
        <v>316</v>
      </c>
      <c r="D1165" s="27" t="s">
        <v>315</v>
      </c>
      <c r="E1165" s="17">
        <f>Source!DO990</f>
        <v>55</v>
      </c>
      <c r="F1165" s="33"/>
      <c r="G1165" s="28"/>
      <c r="H1165" s="17"/>
      <c r="I1165" s="33">
        <f>SUM(S1160:S1164)</f>
        <v>1.86</v>
      </c>
      <c r="J1165" s="17">
        <f>Source!CA990</f>
        <v>41</v>
      </c>
      <c r="K1165" s="33">
        <f>SUM(T1160:T1164)</f>
        <v>36.68</v>
      </c>
    </row>
    <row r="1166" spans="1:28" ht="14.25" x14ac:dyDescent="0.2">
      <c r="A1166" s="55"/>
      <c r="B1166" s="55"/>
      <c r="C1166" s="55" t="s">
        <v>317</v>
      </c>
      <c r="D1166" s="56" t="s">
        <v>318</v>
      </c>
      <c r="E1166" s="57">
        <f>Source!AQ990</f>
        <v>17.41</v>
      </c>
      <c r="F1166" s="58"/>
      <c r="G1166" s="59" t="str">
        <f>Source!DI990</f>
        <v/>
      </c>
      <c r="H1166" s="57">
        <f>Source!AV990</f>
        <v>1</v>
      </c>
      <c r="I1166" s="58">
        <f>Source!U990</f>
        <v>0.30815700000000001</v>
      </c>
      <c r="J1166" s="57"/>
      <c r="K1166" s="58"/>
      <c r="AB1166" s="32">
        <f>I1166</f>
        <v>0.30815700000000001</v>
      </c>
    </row>
    <row r="1167" spans="1:28" ht="15" x14ac:dyDescent="0.25">
      <c r="A1167" s="60"/>
      <c r="B1167" s="60"/>
      <c r="C1167" s="61" t="s">
        <v>319</v>
      </c>
      <c r="D1167" s="60"/>
      <c r="E1167" s="60"/>
      <c r="F1167" s="60"/>
      <c r="G1167" s="60"/>
      <c r="H1167" s="111">
        <f>I1162+I1164+I1165+SUM(I1163:I1163)</f>
        <v>7.96</v>
      </c>
      <c r="I1167" s="111"/>
      <c r="J1167" s="111">
        <f>K1162+K1164+K1165+SUM(K1163:K1163)</f>
        <v>188.76</v>
      </c>
      <c r="K1167" s="111"/>
      <c r="O1167" s="32">
        <f>I1162+I1164+I1165+SUM(I1163:I1163)</f>
        <v>7.96</v>
      </c>
      <c r="P1167" s="32">
        <f>K1162+K1164+K1165+SUM(K1163:K1163)</f>
        <v>188.76</v>
      </c>
      <c r="X1167">
        <f>IF(Source!BI990&lt;=1,I1162+I1164+I1165-0, 0)</f>
        <v>7.96</v>
      </c>
      <c r="Y1167">
        <f>IF(Source!BI990=2,I1162+I1164+I1165-0, 0)</f>
        <v>0</v>
      </c>
      <c r="Z1167">
        <f>IF(Source!BI990=3,I1162+I1164+I1165-0, 0)</f>
        <v>0</v>
      </c>
      <c r="AA1167">
        <f>IF(Source!BI990=4,I1162+I1164+I1165,0)</f>
        <v>0</v>
      </c>
    </row>
    <row r="1170" spans="1:27" ht="15" x14ac:dyDescent="0.25">
      <c r="A1170" s="81" t="str">
        <f>CONCATENATE("Итого по подразделу: ",IF(Source!G995&lt;&gt;"Новый подраздел", Source!G995, ""))</f>
        <v>Итого по подразделу: Кровля тех. этажа в/о В/5-9</v>
      </c>
      <c r="B1170" s="81"/>
      <c r="C1170" s="81"/>
      <c r="D1170" s="81"/>
      <c r="E1170" s="81"/>
      <c r="F1170" s="81"/>
      <c r="G1170" s="81"/>
      <c r="H1170" s="79">
        <f>SUM(O1143:O1169)</f>
        <v>16.96</v>
      </c>
      <c r="I1170" s="80"/>
      <c r="J1170" s="79">
        <f>SUM(P1143:P1169)</f>
        <v>394.37</v>
      </c>
      <c r="K1170" s="80"/>
    </row>
    <row r="1171" spans="1:27" hidden="1" x14ac:dyDescent="0.2">
      <c r="A1171" t="s">
        <v>320</v>
      </c>
      <c r="H1171">
        <f>SUM(AC1143:AC1170)</f>
        <v>0</v>
      </c>
      <c r="J1171">
        <f>SUM(AD1143:AD1170)</f>
        <v>0</v>
      </c>
    </row>
    <row r="1172" spans="1:27" hidden="1" x14ac:dyDescent="0.2">
      <c r="A1172" t="s">
        <v>321</v>
      </c>
      <c r="H1172">
        <f>SUM(AE1143:AE1171)</f>
        <v>0</v>
      </c>
      <c r="J1172">
        <f>SUM(AF1143:AF1171)</f>
        <v>0</v>
      </c>
    </row>
    <row r="1174" spans="1:27" ht="16.5" x14ac:dyDescent="0.25">
      <c r="A1174" s="75" t="str">
        <f>CONCATENATE("Подраздел: ",IF(Source!G1025&lt;&gt;"Новый подраздел", Source!G1025, ""))</f>
        <v>Подраздел: Монтажные (кровельные)работы</v>
      </c>
      <c r="B1174" s="75"/>
      <c r="C1174" s="75"/>
      <c r="D1174" s="75"/>
      <c r="E1174" s="75"/>
      <c r="F1174" s="75"/>
      <c r="G1174" s="75"/>
      <c r="H1174" s="75"/>
      <c r="I1174" s="75"/>
      <c r="J1174" s="75"/>
      <c r="K1174" s="75"/>
    </row>
    <row r="1175" spans="1:27" ht="28.5" x14ac:dyDescent="0.2">
      <c r="A1175" s="26">
        <v>1</v>
      </c>
      <c r="B1175" s="26" t="str">
        <f>Source!F1029</f>
        <v>6.58-31-3</v>
      </c>
      <c r="C1175" s="26" t="s">
        <v>110</v>
      </c>
      <c r="D1175" s="27" t="str">
        <f>Source!H1029</f>
        <v>100 мест</v>
      </c>
      <c r="E1175" s="17">
        <f>Source!I1029</f>
        <v>0.02</v>
      </c>
      <c r="F1175" s="33"/>
      <c r="G1175" s="28"/>
      <c r="H1175" s="17"/>
      <c r="I1175" s="33"/>
      <c r="J1175" s="17"/>
      <c r="K1175" s="33"/>
      <c r="Q1175">
        <f>ROUND((Source!DN1029/100)*ROUND((ROUND((Source!AF1029*Source!AV1029*Source!I1029),2)),2), 2)</f>
        <v>27.29</v>
      </c>
      <c r="R1175">
        <f>Source!X1029</f>
        <v>602.45000000000005</v>
      </c>
      <c r="S1175">
        <f>ROUND((Source!DO1029/100)*ROUND((ROUND((Source!AF1029*Source!AV1029*Source!I1029),2)),2), 2)</f>
        <v>20.73</v>
      </c>
      <c r="T1175">
        <f>Source!Y1029</f>
        <v>283.91000000000003</v>
      </c>
      <c r="U1175">
        <f>ROUND((175/100)*ROUND((ROUND((Source!AE1029*Source!AV1029*Source!I1029),2)),2), 2)</f>
        <v>0.53</v>
      </c>
      <c r="V1175">
        <f>ROUND((160/100)*ROUND(ROUND((ROUND((Source!AE1029*Source!AV1029*Source!I1029),2)*Source!BS1029),2), 2), 2)</f>
        <v>12.67</v>
      </c>
    </row>
    <row r="1176" spans="1:27" x14ac:dyDescent="0.2">
      <c r="C1176" s="30" t="str">
        <f>"Объем: "&amp;Source!I1029&amp;"=2/"&amp;"100"</f>
        <v>Объем: 0,02=2/100</v>
      </c>
    </row>
    <row r="1177" spans="1:27" ht="14.25" x14ac:dyDescent="0.2">
      <c r="A1177" s="26"/>
      <c r="B1177" s="26"/>
      <c r="C1177" s="26" t="s">
        <v>313</v>
      </c>
      <c r="D1177" s="27"/>
      <c r="E1177" s="17"/>
      <c r="F1177" s="33">
        <f>Source!AO1029</f>
        <v>1311.93</v>
      </c>
      <c r="G1177" s="28" t="str">
        <f>Source!DG1029</f>
        <v/>
      </c>
      <c r="H1177" s="17">
        <f>Source!AV1029</f>
        <v>1</v>
      </c>
      <c r="I1177" s="33">
        <f>ROUND((ROUND((Source!AF1029*Source!AV1029*Source!I1029),2)),2)</f>
        <v>26.24</v>
      </c>
      <c r="J1177" s="17">
        <f>IF(Source!BA1029&lt;&gt; 0, Source!BA1029, 1)</f>
        <v>26.39</v>
      </c>
      <c r="K1177" s="33">
        <f>Source!S1029</f>
        <v>692.47</v>
      </c>
      <c r="W1177">
        <f>I1177</f>
        <v>26.24</v>
      </c>
    </row>
    <row r="1178" spans="1:27" ht="14.25" x14ac:dyDescent="0.2">
      <c r="A1178" s="26"/>
      <c r="B1178" s="26"/>
      <c r="C1178" s="26" t="s">
        <v>322</v>
      </c>
      <c r="D1178" s="27"/>
      <c r="E1178" s="17"/>
      <c r="F1178" s="33">
        <f>Source!AM1029</f>
        <v>41.45</v>
      </c>
      <c r="G1178" s="28" t="str">
        <f>Source!DE1029</f>
        <v/>
      </c>
      <c r="H1178" s="17">
        <f>Source!AV1029</f>
        <v>1</v>
      </c>
      <c r="I1178" s="33">
        <f>(ROUND((ROUND(((Source!ET1029)*Source!AV1029*Source!I1029),2)),2)+ROUND((ROUND(((Source!AE1029-(Source!EU1029))*Source!AV1029*Source!I1029),2)),2))</f>
        <v>0.83</v>
      </c>
      <c r="J1178" s="17">
        <f>IF(Source!BB1029&lt;&gt; 0, Source!BB1029, 1)</f>
        <v>14.75</v>
      </c>
      <c r="K1178" s="33">
        <f>Source!Q1029</f>
        <v>12.24</v>
      </c>
    </row>
    <row r="1179" spans="1:27" ht="14.25" x14ac:dyDescent="0.2">
      <c r="A1179" s="26"/>
      <c r="B1179" s="26"/>
      <c r="C1179" s="26" t="s">
        <v>323</v>
      </c>
      <c r="D1179" s="27"/>
      <c r="E1179" s="17"/>
      <c r="F1179" s="33">
        <f>Source!AN1029</f>
        <v>15.08</v>
      </c>
      <c r="G1179" s="28" t="str">
        <f>Source!DF1029</f>
        <v/>
      </c>
      <c r="H1179" s="17">
        <f>Source!AV1029</f>
        <v>1</v>
      </c>
      <c r="I1179" s="41">
        <f>ROUND((ROUND((Source!AE1029*Source!AV1029*Source!I1029),2)),2)</f>
        <v>0.3</v>
      </c>
      <c r="J1179" s="17">
        <f>IF(Source!BS1029&lt;&gt; 0, Source!BS1029, 1)</f>
        <v>26.39</v>
      </c>
      <c r="K1179" s="41">
        <f>Source!R1029</f>
        <v>7.92</v>
      </c>
      <c r="W1179">
        <f>I1179</f>
        <v>0.3</v>
      </c>
    </row>
    <row r="1180" spans="1:27" ht="14.25" x14ac:dyDescent="0.2">
      <c r="A1180" s="26"/>
      <c r="B1180" s="26"/>
      <c r="C1180" s="26" t="s">
        <v>324</v>
      </c>
      <c r="D1180" s="27"/>
      <c r="E1180" s="17"/>
      <c r="F1180" s="33">
        <f>Source!AL1029</f>
        <v>972.06</v>
      </c>
      <c r="G1180" s="28" t="str">
        <f>Source!DD1029</f>
        <v/>
      </c>
      <c r="H1180" s="17">
        <f>Source!AW1029</f>
        <v>1</v>
      </c>
      <c r="I1180" s="33">
        <f>ROUND((ROUND((Source!AC1029*Source!AW1029*Source!I1029),2)),2)</f>
        <v>19.440000000000001</v>
      </c>
      <c r="J1180" s="17">
        <f>IF(Source!BC1029&lt;&gt; 0, Source!BC1029, 1)</f>
        <v>8.3000000000000007</v>
      </c>
      <c r="K1180" s="33">
        <f>Source!P1029</f>
        <v>161.35</v>
      </c>
    </row>
    <row r="1181" spans="1:27" ht="28.5" x14ac:dyDescent="0.2">
      <c r="A1181" s="26" t="s">
        <v>27</v>
      </c>
      <c r="B1181" s="26" t="str">
        <f>Source!F1030</f>
        <v>9999990001</v>
      </c>
      <c r="C1181" s="26" t="s">
        <v>29</v>
      </c>
      <c r="D1181" s="27" t="str">
        <f>Source!H1030</f>
        <v>т</v>
      </c>
      <c r="E1181" s="17">
        <f>Source!I1030</f>
        <v>-2.5600000000000001E-2</v>
      </c>
      <c r="F1181" s="33">
        <f>Source!AK1030</f>
        <v>0</v>
      </c>
      <c r="G1181" s="31" t="s">
        <v>3</v>
      </c>
      <c r="H1181" s="17">
        <f>Source!AW1030</f>
        <v>1</v>
      </c>
      <c r="I1181" s="33">
        <f>ROUND((ROUND((Source!AC1030*Source!AW1030*Source!I1030),2)),2)+(ROUND((ROUND(((Source!ET1030)*Source!AV1030*Source!I1030),2)),2)+ROUND((ROUND(((Source!AE1030-(Source!EU1030))*Source!AV1030*Source!I1030),2)),2))+ROUND((ROUND((Source!AF1030*Source!AV1030*Source!I1030),2)),2)</f>
        <v>0</v>
      </c>
      <c r="J1181" s="17">
        <f>IF(Source!BC1030&lt;&gt; 0, Source!BC1030, 1)</f>
        <v>1</v>
      </c>
      <c r="K1181" s="33">
        <f>Source!O1030</f>
        <v>0</v>
      </c>
      <c r="Q1181">
        <f>ROUND((Source!DN1030/100)*ROUND((ROUND((Source!AF1030*Source!AV1030*Source!I1030),2)),2), 2)</f>
        <v>0</v>
      </c>
      <c r="R1181">
        <f>Source!X1030</f>
        <v>0</v>
      </c>
      <c r="S1181">
        <f>ROUND((Source!DO1030/100)*ROUND((ROUND((Source!AF1030*Source!AV1030*Source!I1030),2)),2), 2)</f>
        <v>0</v>
      </c>
      <c r="T1181">
        <f>Source!Y1030</f>
        <v>0</v>
      </c>
      <c r="U1181">
        <f>ROUND((175/100)*ROUND((ROUND((Source!AE1030*Source!AV1030*Source!I1030),2)),2), 2)</f>
        <v>0</v>
      </c>
      <c r="V1181">
        <f>ROUND((160/100)*ROUND(ROUND((ROUND((Source!AE1030*Source!AV1030*Source!I1030),2)*Source!BS1030),2), 2), 2)</f>
        <v>0</v>
      </c>
      <c r="X1181">
        <f>IF(Source!BI1030&lt;=1,I1181, 0)</f>
        <v>0</v>
      </c>
      <c r="Y1181">
        <f>IF(Source!BI1030=2,I1181, 0)</f>
        <v>0</v>
      </c>
      <c r="Z1181">
        <f>IF(Source!BI1030=3,I1181, 0)</f>
        <v>0</v>
      </c>
      <c r="AA1181">
        <f>IF(Source!BI1030=4,I1181, 0)</f>
        <v>0</v>
      </c>
    </row>
    <row r="1182" spans="1:27" ht="14.25" x14ac:dyDescent="0.2">
      <c r="A1182" s="26"/>
      <c r="B1182" s="26"/>
      <c r="C1182" s="26" t="s">
        <v>314</v>
      </c>
      <c r="D1182" s="27" t="s">
        <v>315</v>
      </c>
      <c r="E1182" s="17">
        <f>Source!DN1029</f>
        <v>104</v>
      </c>
      <c r="F1182" s="33"/>
      <c r="G1182" s="28"/>
      <c r="H1182" s="17"/>
      <c r="I1182" s="33">
        <f>SUM(Q1175:Q1181)</f>
        <v>27.29</v>
      </c>
      <c r="J1182" s="17">
        <f>Source!BZ1029</f>
        <v>87</v>
      </c>
      <c r="K1182" s="33">
        <f>SUM(R1175:R1181)</f>
        <v>602.45000000000005</v>
      </c>
    </row>
    <row r="1183" spans="1:27" ht="14.25" x14ac:dyDescent="0.2">
      <c r="A1183" s="26"/>
      <c r="B1183" s="26"/>
      <c r="C1183" s="26" t="s">
        <v>316</v>
      </c>
      <c r="D1183" s="27" t="s">
        <v>315</v>
      </c>
      <c r="E1183" s="17">
        <f>Source!DO1029</f>
        <v>79</v>
      </c>
      <c r="F1183" s="33"/>
      <c r="G1183" s="28"/>
      <c r="H1183" s="17"/>
      <c r="I1183" s="33">
        <f>SUM(S1175:S1182)</f>
        <v>20.73</v>
      </c>
      <c r="J1183" s="17">
        <f>Source!CA1029</f>
        <v>41</v>
      </c>
      <c r="K1183" s="33">
        <f>SUM(T1175:T1182)</f>
        <v>283.91000000000003</v>
      </c>
    </row>
    <row r="1184" spans="1:27" ht="14.25" x14ac:dyDescent="0.2">
      <c r="A1184" s="26"/>
      <c r="B1184" s="26"/>
      <c r="C1184" s="26" t="s">
        <v>325</v>
      </c>
      <c r="D1184" s="27" t="s">
        <v>315</v>
      </c>
      <c r="E1184" s="17">
        <f>175</f>
        <v>175</v>
      </c>
      <c r="F1184" s="33"/>
      <c r="G1184" s="28"/>
      <c r="H1184" s="17"/>
      <c r="I1184" s="33">
        <f>SUM(U1175:U1183)</f>
        <v>0.53</v>
      </c>
      <c r="J1184" s="17">
        <f>160</f>
        <v>160</v>
      </c>
      <c r="K1184" s="33">
        <f>SUM(V1175:V1183)</f>
        <v>12.67</v>
      </c>
    </row>
    <row r="1185" spans="1:28" ht="14.25" x14ac:dyDescent="0.2">
      <c r="A1185" s="55"/>
      <c r="B1185" s="55"/>
      <c r="C1185" s="55" t="s">
        <v>317</v>
      </c>
      <c r="D1185" s="56" t="s">
        <v>318</v>
      </c>
      <c r="E1185" s="57">
        <f>Source!AQ1029</f>
        <v>113</v>
      </c>
      <c r="F1185" s="58"/>
      <c r="G1185" s="59" t="str">
        <f>Source!DI1029</f>
        <v/>
      </c>
      <c r="H1185" s="57">
        <f>Source!AV1029</f>
        <v>1</v>
      </c>
      <c r="I1185" s="58">
        <f>Source!U1029</f>
        <v>2.2600000000000002</v>
      </c>
      <c r="J1185" s="57"/>
      <c r="K1185" s="58"/>
      <c r="AB1185" s="32">
        <f>I1185</f>
        <v>2.2600000000000002</v>
      </c>
    </row>
    <row r="1186" spans="1:28" ht="15" x14ac:dyDescent="0.25">
      <c r="A1186" s="60"/>
      <c r="B1186" s="60"/>
      <c r="C1186" s="61" t="s">
        <v>319</v>
      </c>
      <c r="D1186" s="60"/>
      <c r="E1186" s="60"/>
      <c r="F1186" s="60"/>
      <c r="G1186" s="60"/>
      <c r="H1186" s="111">
        <f>I1177+I1178+I1180+I1182+I1183+I1184+SUM(I1181:I1181)</f>
        <v>95.06</v>
      </c>
      <c r="I1186" s="111"/>
      <c r="J1186" s="111">
        <f>K1177+K1178+K1180+K1182+K1183+K1184+SUM(K1181:K1181)</f>
        <v>1765.0900000000004</v>
      </c>
      <c r="K1186" s="111"/>
      <c r="O1186" s="32">
        <f>I1177+I1178+I1180+I1182+I1183+I1184+SUM(I1181:I1181)</f>
        <v>95.06</v>
      </c>
      <c r="P1186" s="32">
        <f>K1177+K1178+K1180+K1182+K1183+K1184+SUM(K1181:K1181)</f>
        <v>1765.0900000000004</v>
      </c>
      <c r="X1186">
        <f>IF(Source!BI1029&lt;=1,I1177+I1178+I1180+I1182+I1183+I1184-0, 0)</f>
        <v>95.06</v>
      </c>
      <c r="Y1186">
        <f>IF(Source!BI1029=2,I1177+I1178+I1180+I1182+I1183+I1184-0, 0)</f>
        <v>0</v>
      </c>
      <c r="Z1186">
        <f>IF(Source!BI1029=3,I1177+I1178+I1180+I1182+I1183+I1184-0, 0)</f>
        <v>0</v>
      </c>
      <c r="AA1186">
        <f>IF(Source!BI1029=4,I1177+I1178+I1180+I1182+I1183+I1184,0)</f>
        <v>0</v>
      </c>
    </row>
    <row r="1188" spans="1:28" ht="28.5" x14ac:dyDescent="0.2">
      <c r="A1188" s="26">
        <v>2</v>
      </c>
      <c r="B1188" s="26" t="str">
        <f>Source!F1031</f>
        <v>6.58-31-1</v>
      </c>
      <c r="C1188" s="26" t="s">
        <v>116</v>
      </c>
      <c r="D1188" s="27" t="str">
        <f>Source!H1031</f>
        <v>100 мест</v>
      </c>
      <c r="E1188" s="17">
        <f>Source!I1031</f>
        <v>0.02</v>
      </c>
      <c r="F1188" s="33"/>
      <c r="G1188" s="28"/>
      <c r="H1188" s="17"/>
      <c r="I1188" s="33"/>
      <c r="J1188" s="17"/>
      <c r="K1188" s="33"/>
      <c r="Q1188">
        <f>ROUND((Source!DN1031/100)*ROUND((ROUND((Source!AF1031*Source!AV1031*Source!I1031),2)),2), 2)</f>
        <v>9.5399999999999991</v>
      </c>
      <c r="R1188">
        <f>Source!X1031</f>
        <v>210.54</v>
      </c>
      <c r="S1188">
        <f>ROUND((Source!DO1031/100)*ROUND((ROUND((Source!AF1031*Source!AV1031*Source!I1031),2)),2), 2)</f>
        <v>7.24</v>
      </c>
      <c r="T1188">
        <f>Source!Y1031</f>
        <v>99.22</v>
      </c>
      <c r="U1188">
        <f>ROUND((175/100)*ROUND((ROUND((Source!AE1031*Source!AV1031*Source!I1031),2)),2), 2)</f>
        <v>0.12</v>
      </c>
      <c r="V1188">
        <f>ROUND((160/100)*ROUND(ROUND((ROUND((Source!AE1031*Source!AV1031*Source!I1031),2)*Source!BS1031),2), 2), 2)</f>
        <v>2.96</v>
      </c>
    </row>
    <row r="1189" spans="1:28" x14ac:dyDescent="0.2">
      <c r="C1189" s="30" t="str">
        <f>"Объем: "&amp;Source!I1031&amp;"=2/"&amp;"100"</f>
        <v>Объем: 0,02=2/100</v>
      </c>
    </row>
    <row r="1190" spans="1:28" ht="14.25" x14ac:dyDescent="0.2">
      <c r="A1190" s="26"/>
      <c r="B1190" s="26"/>
      <c r="C1190" s="26" t="s">
        <v>313</v>
      </c>
      <c r="D1190" s="27"/>
      <c r="E1190" s="17"/>
      <c r="F1190" s="33">
        <f>Source!AO1031</f>
        <v>458.59</v>
      </c>
      <c r="G1190" s="28" t="str">
        <f>Source!DG1031</f>
        <v/>
      </c>
      <c r="H1190" s="17">
        <f>Source!AV1031</f>
        <v>1</v>
      </c>
      <c r="I1190" s="33">
        <f>ROUND((ROUND((Source!AF1031*Source!AV1031*Source!I1031),2)),2)</f>
        <v>9.17</v>
      </c>
      <c r="J1190" s="17">
        <f>IF(Source!BA1031&lt;&gt; 0, Source!BA1031, 1)</f>
        <v>26.39</v>
      </c>
      <c r="K1190" s="33">
        <f>Source!S1031</f>
        <v>242</v>
      </c>
      <c r="W1190">
        <f>I1190</f>
        <v>9.17</v>
      </c>
    </row>
    <row r="1191" spans="1:28" ht="14.25" x14ac:dyDescent="0.2">
      <c r="A1191" s="26"/>
      <c r="B1191" s="26"/>
      <c r="C1191" s="26" t="s">
        <v>322</v>
      </c>
      <c r="D1191" s="27"/>
      <c r="E1191" s="17"/>
      <c r="F1191" s="33">
        <f>Source!AM1031</f>
        <v>9.8699999999999992</v>
      </c>
      <c r="G1191" s="28" t="str">
        <f>Source!DE1031</f>
        <v/>
      </c>
      <c r="H1191" s="17">
        <f>Source!AV1031</f>
        <v>1</v>
      </c>
      <c r="I1191" s="33">
        <f>(ROUND((ROUND(((Source!ET1031)*Source!AV1031*Source!I1031),2)),2)+ROUND((ROUND(((Source!AE1031-(Source!EU1031))*Source!AV1031*Source!I1031),2)),2))</f>
        <v>0.2</v>
      </c>
      <c r="J1191" s="17">
        <f>IF(Source!BB1031&lt;&gt; 0, Source!BB1031, 1)</f>
        <v>14.65</v>
      </c>
      <c r="K1191" s="33">
        <f>Source!Q1031</f>
        <v>2.93</v>
      </c>
    </row>
    <row r="1192" spans="1:28" ht="14.25" x14ac:dyDescent="0.2">
      <c r="A1192" s="26"/>
      <c r="B1192" s="26"/>
      <c r="C1192" s="26" t="s">
        <v>323</v>
      </c>
      <c r="D1192" s="27"/>
      <c r="E1192" s="17"/>
      <c r="F1192" s="33">
        <f>Source!AN1031</f>
        <v>3.55</v>
      </c>
      <c r="G1192" s="28" t="str">
        <f>Source!DF1031</f>
        <v/>
      </c>
      <c r="H1192" s="17">
        <f>Source!AV1031</f>
        <v>1</v>
      </c>
      <c r="I1192" s="41">
        <f>ROUND((ROUND((Source!AE1031*Source!AV1031*Source!I1031),2)),2)</f>
        <v>7.0000000000000007E-2</v>
      </c>
      <c r="J1192" s="17">
        <f>IF(Source!BS1031&lt;&gt; 0, Source!BS1031, 1)</f>
        <v>26.39</v>
      </c>
      <c r="K1192" s="41">
        <f>Source!R1031</f>
        <v>1.85</v>
      </c>
      <c r="W1192">
        <f>I1192</f>
        <v>7.0000000000000007E-2</v>
      </c>
    </row>
    <row r="1193" spans="1:28" ht="14.25" x14ac:dyDescent="0.2">
      <c r="A1193" s="26"/>
      <c r="B1193" s="26"/>
      <c r="C1193" s="26" t="s">
        <v>324</v>
      </c>
      <c r="D1193" s="27"/>
      <c r="E1193" s="17"/>
      <c r="F1193" s="33">
        <f>Source!AL1031</f>
        <v>195.25</v>
      </c>
      <c r="G1193" s="28" t="str">
        <f>Source!DD1031</f>
        <v/>
      </c>
      <c r="H1193" s="17">
        <f>Source!AW1031</f>
        <v>1</v>
      </c>
      <c r="I1193" s="33">
        <f>ROUND((ROUND((Source!AC1031*Source!AW1031*Source!I1031),2)),2)</f>
        <v>3.91</v>
      </c>
      <c r="J1193" s="17">
        <f>IF(Source!BC1031&lt;&gt; 0, Source!BC1031, 1)</f>
        <v>8.3000000000000007</v>
      </c>
      <c r="K1193" s="33">
        <f>Source!P1031</f>
        <v>32.450000000000003</v>
      </c>
    </row>
    <row r="1194" spans="1:28" ht="28.5" x14ac:dyDescent="0.2">
      <c r="A1194" s="26" t="s">
        <v>118</v>
      </c>
      <c r="B1194" s="26" t="str">
        <f>Source!F1032</f>
        <v>9999990001</v>
      </c>
      <c r="C1194" s="26" t="s">
        <v>29</v>
      </c>
      <c r="D1194" s="27" t="str">
        <f>Source!H1032</f>
        <v>т</v>
      </c>
      <c r="E1194" s="17">
        <f>Source!I1032</f>
        <v>-6.0000000000000001E-3</v>
      </c>
      <c r="F1194" s="33">
        <f>Source!AK1032</f>
        <v>0</v>
      </c>
      <c r="G1194" s="31" t="s">
        <v>3</v>
      </c>
      <c r="H1194" s="17">
        <f>Source!AW1032</f>
        <v>1</v>
      </c>
      <c r="I1194" s="33">
        <f>ROUND((ROUND((Source!AC1032*Source!AW1032*Source!I1032),2)),2)+(ROUND((ROUND(((Source!ET1032)*Source!AV1032*Source!I1032),2)),2)+ROUND((ROUND(((Source!AE1032-(Source!EU1032))*Source!AV1032*Source!I1032),2)),2))+ROUND((ROUND((Source!AF1032*Source!AV1032*Source!I1032),2)),2)</f>
        <v>0</v>
      </c>
      <c r="J1194" s="17">
        <f>IF(Source!BC1032&lt;&gt; 0, Source!BC1032, 1)</f>
        <v>1</v>
      </c>
      <c r="K1194" s="33">
        <f>Source!O1032</f>
        <v>0</v>
      </c>
      <c r="Q1194">
        <f>ROUND((Source!DN1032/100)*ROUND((ROUND((Source!AF1032*Source!AV1032*Source!I1032),2)),2), 2)</f>
        <v>0</v>
      </c>
      <c r="R1194">
        <f>Source!X1032</f>
        <v>0</v>
      </c>
      <c r="S1194">
        <f>ROUND((Source!DO1032/100)*ROUND((ROUND((Source!AF1032*Source!AV1032*Source!I1032),2)),2), 2)</f>
        <v>0</v>
      </c>
      <c r="T1194">
        <f>Source!Y1032</f>
        <v>0</v>
      </c>
      <c r="U1194">
        <f>ROUND((175/100)*ROUND((ROUND((Source!AE1032*Source!AV1032*Source!I1032),2)),2), 2)</f>
        <v>0</v>
      </c>
      <c r="V1194">
        <f>ROUND((160/100)*ROUND(ROUND((ROUND((Source!AE1032*Source!AV1032*Source!I1032),2)*Source!BS1032),2), 2), 2)</f>
        <v>0</v>
      </c>
      <c r="X1194">
        <f>IF(Source!BI1032&lt;=1,I1194, 0)</f>
        <v>0</v>
      </c>
      <c r="Y1194">
        <f>IF(Source!BI1032=2,I1194, 0)</f>
        <v>0</v>
      </c>
      <c r="Z1194">
        <f>IF(Source!BI1032=3,I1194, 0)</f>
        <v>0</v>
      </c>
      <c r="AA1194">
        <f>IF(Source!BI1032=4,I1194, 0)</f>
        <v>0</v>
      </c>
    </row>
    <row r="1195" spans="1:28" ht="14.25" x14ac:dyDescent="0.2">
      <c r="A1195" s="26"/>
      <c r="B1195" s="26"/>
      <c r="C1195" s="26" t="s">
        <v>314</v>
      </c>
      <c r="D1195" s="27" t="s">
        <v>315</v>
      </c>
      <c r="E1195" s="17">
        <f>Source!DN1031</f>
        <v>104</v>
      </c>
      <c r="F1195" s="33"/>
      <c r="G1195" s="28"/>
      <c r="H1195" s="17"/>
      <c r="I1195" s="33">
        <f>SUM(Q1188:Q1194)</f>
        <v>9.5399999999999991</v>
      </c>
      <c r="J1195" s="17">
        <f>Source!BZ1031</f>
        <v>87</v>
      </c>
      <c r="K1195" s="33">
        <f>SUM(R1188:R1194)</f>
        <v>210.54</v>
      </c>
    </row>
    <row r="1196" spans="1:28" ht="14.25" x14ac:dyDescent="0.2">
      <c r="A1196" s="26"/>
      <c r="B1196" s="26"/>
      <c r="C1196" s="26" t="s">
        <v>316</v>
      </c>
      <c r="D1196" s="27" t="s">
        <v>315</v>
      </c>
      <c r="E1196" s="17">
        <f>Source!DO1031</f>
        <v>79</v>
      </c>
      <c r="F1196" s="33"/>
      <c r="G1196" s="28"/>
      <c r="H1196" s="17"/>
      <c r="I1196" s="33">
        <f>SUM(S1188:S1195)</f>
        <v>7.24</v>
      </c>
      <c r="J1196" s="17">
        <f>Source!CA1031</f>
        <v>41</v>
      </c>
      <c r="K1196" s="33">
        <f>SUM(T1188:T1195)</f>
        <v>99.22</v>
      </c>
    </row>
    <row r="1197" spans="1:28" ht="14.25" x14ac:dyDescent="0.2">
      <c r="A1197" s="26"/>
      <c r="B1197" s="26"/>
      <c r="C1197" s="26" t="s">
        <v>325</v>
      </c>
      <c r="D1197" s="27" t="s">
        <v>315</v>
      </c>
      <c r="E1197" s="17">
        <f>175</f>
        <v>175</v>
      </c>
      <c r="F1197" s="33"/>
      <c r="G1197" s="28"/>
      <c r="H1197" s="17"/>
      <c r="I1197" s="33">
        <f>SUM(U1188:U1196)</f>
        <v>0.12</v>
      </c>
      <c r="J1197" s="17">
        <f>160</f>
        <v>160</v>
      </c>
      <c r="K1197" s="33">
        <f>SUM(V1188:V1196)</f>
        <v>2.96</v>
      </c>
    </row>
    <row r="1198" spans="1:28" ht="14.25" x14ac:dyDescent="0.2">
      <c r="A1198" s="55"/>
      <c r="B1198" s="55"/>
      <c r="C1198" s="55" t="s">
        <v>317</v>
      </c>
      <c r="D1198" s="56" t="s">
        <v>318</v>
      </c>
      <c r="E1198" s="57">
        <f>Source!AQ1031</f>
        <v>39.5</v>
      </c>
      <c r="F1198" s="58"/>
      <c r="G1198" s="59" t="str">
        <f>Source!DI1031</f>
        <v/>
      </c>
      <c r="H1198" s="57">
        <f>Source!AV1031</f>
        <v>1</v>
      </c>
      <c r="I1198" s="58">
        <f>Source!U1031</f>
        <v>0.79</v>
      </c>
      <c r="J1198" s="57"/>
      <c r="K1198" s="58"/>
      <c r="AB1198" s="32">
        <f>I1198</f>
        <v>0.79</v>
      </c>
    </row>
    <row r="1199" spans="1:28" ht="15" x14ac:dyDescent="0.25">
      <c r="A1199" s="60"/>
      <c r="B1199" s="60"/>
      <c r="C1199" s="61" t="s">
        <v>319</v>
      </c>
      <c r="D1199" s="60"/>
      <c r="E1199" s="60"/>
      <c r="F1199" s="60"/>
      <c r="G1199" s="60"/>
      <c r="H1199" s="111">
        <f>I1190+I1191+I1193+I1195+I1196+I1197+SUM(I1194:I1194)</f>
        <v>30.180000000000003</v>
      </c>
      <c r="I1199" s="111"/>
      <c r="J1199" s="111">
        <f>K1190+K1191+K1193+K1195+K1196+K1197+SUM(K1194:K1194)</f>
        <v>590.1</v>
      </c>
      <c r="K1199" s="111"/>
      <c r="O1199" s="32">
        <f>I1190+I1191+I1193+I1195+I1196+I1197+SUM(I1194:I1194)</f>
        <v>30.180000000000003</v>
      </c>
      <c r="P1199" s="32">
        <f>K1190+K1191+K1193+K1195+K1196+K1197+SUM(K1194:K1194)</f>
        <v>590.1</v>
      </c>
      <c r="X1199">
        <f>IF(Source!BI1031&lt;=1,I1190+I1191+I1193+I1195+I1196+I1197-0, 0)</f>
        <v>30.180000000000003</v>
      </c>
      <c r="Y1199">
        <f>IF(Source!BI1031=2,I1190+I1191+I1193+I1195+I1196+I1197-0, 0)</f>
        <v>0</v>
      </c>
      <c r="Z1199">
        <f>IF(Source!BI1031=3,I1190+I1191+I1193+I1195+I1196+I1197-0, 0)</f>
        <v>0</v>
      </c>
      <c r="AA1199">
        <f>IF(Source!BI1031=4,I1190+I1191+I1193+I1195+I1196+I1197,0)</f>
        <v>0</v>
      </c>
    </row>
    <row r="1201" spans="1:28" ht="28.5" x14ac:dyDescent="0.2">
      <c r="A1201" s="26">
        <v>3</v>
      </c>
      <c r="B1201" s="26" t="str">
        <f>Source!F1033</f>
        <v>6.54-9-2</v>
      </c>
      <c r="C1201" s="26" t="s">
        <v>120</v>
      </c>
      <c r="D1201" s="27" t="str">
        <f>Source!H1033</f>
        <v>1 м3</v>
      </c>
      <c r="E1201" s="17">
        <f>Source!I1033</f>
        <v>0.05</v>
      </c>
      <c r="F1201" s="33"/>
      <c r="G1201" s="28"/>
      <c r="H1201" s="17"/>
      <c r="I1201" s="33"/>
      <c r="J1201" s="17"/>
      <c r="K1201" s="33"/>
      <c r="Q1201">
        <f>ROUND((Source!DN1033/100)*ROUND((ROUND((Source!AF1033*Source!AV1033*Source!I1033),2)),2), 2)</f>
        <v>11.49</v>
      </c>
      <c r="R1201">
        <f>Source!X1033</f>
        <v>249.75</v>
      </c>
      <c r="S1201">
        <f>ROUND((Source!DO1033/100)*ROUND((ROUND((Source!AF1033*Source!AV1033*Source!I1033),2)),2), 2)</f>
        <v>9.4600000000000009</v>
      </c>
      <c r="T1201">
        <f>Source!Y1033</f>
        <v>146.28</v>
      </c>
      <c r="U1201">
        <f>ROUND((175/100)*ROUND((ROUND((Source!AE1033*Source!AV1033*Source!I1033),2)),2), 2)</f>
        <v>0.4</v>
      </c>
      <c r="V1201">
        <f>ROUND((160/100)*ROUND(ROUND((ROUND((Source!AE1033*Source!AV1033*Source!I1033),2)*Source!BS1033),2), 2), 2)</f>
        <v>9.7100000000000009</v>
      </c>
    </row>
    <row r="1202" spans="1:28" ht="14.25" x14ac:dyDescent="0.2">
      <c r="A1202" s="26"/>
      <c r="B1202" s="26"/>
      <c r="C1202" s="26" t="s">
        <v>313</v>
      </c>
      <c r="D1202" s="27"/>
      <c r="E1202" s="17"/>
      <c r="F1202" s="33">
        <f>Source!AO1033</f>
        <v>270.45999999999998</v>
      </c>
      <c r="G1202" s="28" t="str">
        <f>Source!DG1033</f>
        <v/>
      </c>
      <c r="H1202" s="17">
        <f>Source!AV1033</f>
        <v>1</v>
      </c>
      <c r="I1202" s="33">
        <f>ROUND((ROUND((Source!AF1033*Source!AV1033*Source!I1033),2)),2)</f>
        <v>13.52</v>
      </c>
      <c r="J1202" s="17">
        <f>IF(Source!BA1033&lt;&gt; 0, Source!BA1033, 1)</f>
        <v>26.39</v>
      </c>
      <c r="K1202" s="33">
        <f>Source!S1033</f>
        <v>356.79</v>
      </c>
      <c r="W1202">
        <f>I1202</f>
        <v>13.52</v>
      </c>
    </row>
    <row r="1203" spans="1:28" ht="14.25" x14ac:dyDescent="0.2">
      <c r="A1203" s="26"/>
      <c r="B1203" s="26"/>
      <c r="C1203" s="26" t="s">
        <v>322</v>
      </c>
      <c r="D1203" s="27"/>
      <c r="E1203" s="17"/>
      <c r="F1203" s="33">
        <f>Source!AM1033</f>
        <v>18.57</v>
      </c>
      <c r="G1203" s="28" t="str">
        <f>Source!DE1033</f>
        <v/>
      </c>
      <c r="H1203" s="17">
        <f>Source!AV1033</f>
        <v>1</v>
      </c>
      <c r="I1203" s="33">
        <f>(ROUND((ROUND(((Source!ET1033)*Source!AV1033*Source!I1033),2)),2)+ROUND((ROUND(((Source!AE1033-(Source!EU1033))*Source!AV1033*Source!I1033),2)),2))</f>
        <v>0.93</v>
      </c>
      <c r="J1203" s="17">
        <f>IF(Source!BB1033&lt;&gt; 0, Source!BB1033, 1)</f>
        <v>11.89</v>
      </c>
      <c r="K1203" s="33">
        <f>Source!Q1033</f>
        <v>11.06</v>
      </c>
    </row>
    <row r="1204" spans="1:28" ht="14.25" x14ac:dyDescent="0.2">
      <c r="A1204" s="26"/>
      <c r="B1204" s="26"/>
      <c r="C1204" s="26" t="s">
        <v>323</v>
      </c>
      <c r="D1204" s="27"/>
      <c r="E1204" s="17"/>
      <c r="F1204" s="33">
        <f>Source!AN1033</f>
        <v>4.66</v>
      </c>
      <c r="G1204" s="28" t="str">
        <f>Source!DF1033</f>
        <v/>
      </c>
      <c r="H1204" s="17">
        <f>Source!AV1033</f>
        <v>1</v>
      </c>
      <c r="I1204" s="41">
        <f>ROUND((ROUND((Source!AE1033*Source!AV1033*Source!I1033),2)),2)</f>
        <v>0.23</v>
      </c>
      <c r="J1204" s="17">
        <f>IF(Source!BS1033&lt;&gt; 0, Source!BS1033, 1)</f>
        <v>26.39</v>
      </c>
      <c r="K1204" s="41">
        <f>Source!R1033</f>
        <v>6.07</v>
      </c>
      <c r="W1204">
        <f>I1204</f>
        <v>0.23</v>
      </c>
    </row>
    <row r="1205" spans="1:28" ht="14.25" x14ac:dyDescent="0.2">
      <c r="A1205" s="26"/>
      <c r="B1205" s="26"/>
      <c r="C1205" s="26" t="s">
        <v>324</v>
      </c>
      <c r="D1205" s="27"/>
      <c r="E1205" s="17"/>
      <c r="F1205" s="33">
        <f>Source!AL1033</f>
        <v>558.79</v>
      </c>
      <c r="G1205" s="28" t="str">
        <f>Source!DD1033</f>
        <v/>
      </c>
      <c r="H1205" s="17">
        <f>Source!AW1033</f>
        <v>1</v>
      </c>
      <c r="I1205" s="33">
        <f>ROUND((ROUND((Source!AC1033*Source!AW1033*Source!I1033),2)),2)</f>
        <v>27.94</v>
      </c>
      <c r="J1205" s="17">
        <f>IF(Source!BC1033&lt;&gt; 0, Source!BC1033, 1)</f>
        <v>9.44</v>
      </c>
      <c r="K1205" s="33">
        <f>Source!P1033</f>
        <v>263.75</v>
      </c>
    </row>
    <row r="1206" spans="1:28" ht="14.25" x14ac:dyDescent="0.2">
      <c r="A1206" s="26" t="s">
        <v>44</v>
      </c>
      <c r="B1206" s="26" t="str">
        <f>Source!F1034</f>
        <v>1.3-2-6</v>
      </c>
      <c r="C1206" s="26" t="s">
        <v>127</v>
      </c>
      <c r="D1206" s="27" t="str">
        <f>Source!H1034</f>
        <v>м3</v>
      </c>
      <c r="E1206" s="17">
        <f>Source!I1034</f>
        <v>5.099999999999999E-2</v>
      </c>
      <c r="F1206" s="33">
        <f>Source!AK1034</f>
        <v>478.96</v>
      </c>
      <c r="G1206" s="31" t="s">
        <v>3</v>
      </c>
      <c r="H1206" s="17">
        <f>Source!AW1034</f>
        <v>1</v>
      </c>
      <c r="I1206" s="33">
        <f>ROUND((ROUND((Source!AC1034*Source!AW1034*Source!I1034),2)),2)+(ROUND((ROUND(((Source!ET1034)*Source!AV1034*Source!I1034),2)),2)+ROUND((ROUND(((Source!AE1034-(Source!EU1034))*Source!AV1034*Source!I1034),2)),2))+ROUND((ROUND((Source!AF1034*Source!AV1034*Source!I1034),2)),2)</f>
        <v>24.43</v>
      </c>
      <c r="J1206" s="17">
        <f>IF(Source!BC1034&lt;&gt; 0, Source!BC1034, 1)</f>
        <v>7.8</v>
      </c>
      <c r="K1206" s="33">
        <f>Source!O1034</f>
        <v>190.55</v>
      </c>
      <c r="Q1206">
        <f>ROUND((Source!DN1034/100)*ROUND((ROUND((Source!AF1034*Source!AV1034*Source!I1034),2)),2), 2)</f>
        <v>0</v>
      </c>
      <c r="R1206">
        <f>Source!X1034</f>
        <v>0</v>
      </c>
      <c r="S1206">
        <f>ROUND((Source!DO1034/100)*ROUND((ROUND((Source!AF1034*Source!AV1034*Source!I1034),2)),2), 2)</f>
        <v>0</v>
      </c>
      <c r="T1206">
        <f>Source!Y1034</f>
        <v>0</v>
      </c>
      <c r="U1206">
        <f>ROUND((175/100)*ROUND((ROUND((Source!AE1034*Source!AV1034*Source!I1034),2)),2), 2)</f>
        <v>0</v>
      </c>
      <c r="V1206">
        <f>ROUND((160/100)*ROUND(ROUND((ROUND((Source!AE1034*Source!AV1034*Source!I1034),2)*Source!BS1034),2), 2), 2)</f>
        <v>0</v>
      </c>
      <c r="X1206">
        <f>IF(Source!BI1034&lt;=1,I1206, 0)</f>
        <v>24.43</v>
      </c>
      <c r="Y1206">
        <f>IF(Source!BI1034=2,I1206, 0)</f>
        <v>0</v>
      </c>
      <c r="Z1206">
        <f>IF(Source!BI1034=3,I1206, 0)</f>
        <v>0</v>
      </c>
      <c r="AA1206">
        <f>IF(Source!BI1034=4,I1206, 0)</f>
        <v>0</v>
      </c>
    </row>
    <row r="1207" spans="1:28" ht="14.25" x14ac:dyDescent="0.2">
      <c r="A1207" s="26"/>
      <c r="B1207" s="26"/>
      <c r="C1207" s="26" t="s">
        <v>314</v>
      </c>
      <c r="D1207" s="27" t="s">
        <v>315</v>
      </c>
      <c r="E1207" s="17">
        <f>Source!DN1033</f>
        <v>85</v>
      </c>
      <c r="F1207" s="33"/>
      <c r="G1207" s="28"/>
      <c r="H1207" s="17"/>
      <c r="I1207" s="33">
        <f>SUM(Q1201:Q1206)</f>
        <v>11.49</v>
      </c>
      <c r="J1207" s="17">
        <f>Source!BZ1033</f>
        <v>70</v>
      </c>
      <c r="K1207" s="33">
        <f>SUM(R1201:R1206)</f>
        <v>249.75</v>
      </c>
    </row>
    <row r="1208" spans="1:28" ht="14.25" x14ac:dyDescent="0.2">
      <c r="A1208" s="26"/>
      <c r="B1208" s="26"/>
      <c r="C1208" s="26" t="s">
        <v>316</v>
      </c>
      <c r="D1208" s="27" t="s">
        <v>315</v>
      </c>
      <c r="E1208" s="17">
        <f>Source!DO1033</f>
        <v>70</v>
      </c>
      <c r="F1208" s="33"/>
      <c r="G1208" s="28"/>
      <c r="H1208" s="17"/>
      <c r="I1208" s="33">
        <f>SUM(S1201:S1207)</f>
        <v>9.4600000000000009</v>
      </c>
      <c r="J1208" s="17">
        <f>Source!CA1033</f>
        <v>41</v>
      </c>
      <c r="K1208" s="33">
        <f>SUM(T1201:T1207)</f>
        <v>146.28</v>
      </c>
    </row>
    <row r="1209" spans="1:28" ht="14.25" x14ac:dyDescent="0.2">
      <c r="A1209" s="26"/>
      <c r="B1209" s="26"/>
      <c r="C1209" s="26" t="s">
        <v>325</v>
      </c>
      <c r="D1209" s="27" t="s">
        <v>315</v>
      </c>
      <c r="E1209" s="17">
        <f>175</f>
        <v>175</v>
      </c>
      <c r="F1209" s="33"/>
      <c r="G1209" s="28"/>
      <c r="H1209" s="17"/>
      <c r="I1209" s="33">
        <f>SUM(U1201:U1208)</f>
        <v>0.4</v>
      </c>
      <c r="J1209" s="17">
        <f>160</f>
        <v>160</v>
      </c>
      <c r="K1209" s="33">
        <f>SUM(V1201:V1208)</f>
        <v>9.7100000000000009</v>
      </c>
    </row>
    <row r="1210" spans="1:28" ht="14.25" x14ac:dyDescent="0.2">
      <c r="A1210" s="55"/>
      <c r="B1210" s="55"/>
      <c r="C1210" s="55" t="s">
        <v>317</v>
      </c>
      <c r="D1210" s="56" t="s">
        <v>318</v>
      </c>
      <c r="E1210" s="57">
        <f>Source!AQ1033</f>
        <v>24.61</v>
      </c>
      <c r="F1210" s="58"/>
      <c r="G1210" s="59" t="str">
        <f>Source!DI1033</f>
        <v/>
      </c>
      <c r="H1210" s="57">
        <f>Source!AV1033</f>
        <v>1</v>
      </c>
      <c r="I1210" s="58">
        <f>Source!U1033</f>
        <v>1.2305000000000001</v>
      </c>
      <c r="J1210" s="57"/>
      <c r="K1210" s="58"/>
      <c r="AB1210" s="32">
        <f>I1210</f>
        <v>1.2305000000000001</v>
      </c>
    </row>
    <row r="1211" spans="1:28" ht="15" x14ac:dyDescent="0.25">
      <c r="A1211" s="60"/>
      <c r="B1211" s="60"/>
      <c r="C1211" s="61" t="s">
        <v>319</v>
      </c>
      <c r="D1211" s="60"/>
      <c r="E1211" s="60"/>
      <c r="F1211" s="60"/>
      <c r="G1211" s="60"/>
      <c r="H1211" s="111">
        <f>I1202+I1203+I1205+I1207+I1208+I1209+SUM(I1206:I1206)</f>
        <v>88.17</v>
      </c>
      <c r="I1211" s="111"/>
      <c r="J1211" s="111">
        <f>K1202+K1203+K1205+K1207+K1208+K1209+SUM(K1206:K1206)</f>
        <v>1227.8900000000001</v>
      </c>
      <c r="K1211" s="111"/>
      <c r="O1211" s="32">
        <f>I1202+I1203+I1205+I1207+I1208+I1209+SUM(I1206:I1206)</f>
        <v>88.17</v>
      </c>
      <c r="P1211" s="32">
        <f>K1202+K1203+K1205+K1207+K1208+K1209+SUM(K1206:K1206)</f>
        <v>1227.8900000000001</v>
      </c>
      <c r="X1211">
        <f>IF(Source!BI1033&lt;=1,I1202+I1203+I1205+I1207+I1208+I1209-0, 0)</f>
        <v>63.74</v>
      </c>
      <c r="Y1211">
        <f>IF(Source!BI1033=2,I1202+I1203+I1205+I1207+I1208+I1209-0, 0)</f>
        <v>0</v>
      </c>
      <c r="Z1211">
        <f>IF(Source!BI1033=3,I1202+I1203+I1205+I1207+I1208+I1209-0, 0)</f>
        <v>0</v>
      </c>
      <c r="AA1211">
        <f>IF(Source!BI1033=4,I1202+I1203+I1205+I1207+I1208+I1209,0)</f>
        <v>0</v>
      </c>
    </row>
    <row r="1213" spans="1:28" ht="28.5" x14ac:dyDescent="0.2">
      <c r="A1213" s="26">
        <v>4</v>
      </c>
      <c r="B1213" s="26" t="str">
        <f>Source!F1035</f>
        <v>6.58-2-1</v>
      </c>
      <c r="C1213" s="26" t="s">
        <v>40</v>
      </c>
      <c r="D1213" s="27" t="str">
        <f>Source!H1035</f>
        <v>100 м2</v>
      </c>
      <c r="E1213" s="17">
        <f>Source!I1035</f>
        <v>0.85209999999999997</v>
      </c>
      <c r="F1213" s="33"/>
      <c r="G1213" s="28"/>
      <c r="H1213" s="17"/>
      <c r="I1213" s="33"/>
      <c r="J1213" s="17"/>
      <c r="K1213" s="33"/>
      <c r="Q1213">
        <f>ROUND((Source!DN1035/100)*ROUND((ROUND((Source!AF1035*Source!AV1035*Source!I1035),2)),2), 2)</f>
        <v>130.43</v>
      </c>
      <c r="R1213">
        <f>Source!X1035</f>
        <v>3011.84</v>
      </c>
      <c r="S1213">
        <f>ROUND((Source!DO1035/100)*ROUND((ROUND((Source!AF1035*Source!AV1035*Source!I1035),2)),2), 2)</f>
        <v>89.67</v>
      </c>
      <c r="T1213">
        <f>Source!Y1035</f>
        <v>1764.08</v>
      </c>
      <c r="U1213">
        <f>ROUND((175/100)*ROUND((ROUND((Source!AE1035*Source!AV1035*Source!I1035),2)),2), 2)</f>
        <v>0</v>
      </c>
      <c r="V1213">
        <f>ROUND((160/100)*ROUND(ROUND((ROUND((Source!AE1035*Source!AV1035*Source!I1035),2)*Source!BS1035),2), 2), 2)</f>
        <v>0</v>
      </c>
    </row>
    <row r="1214" spans="1:28" x14ac:dyDescent="0.2">
      <c r="C1214" s="30" t="str">
        <f>"Объем: "&amp;Source!I1035&amp;"=85,21/"&amp;"100"</f>
        <v>Объем: 0,8521=85,21/100</v>
      </c>
    </row>
    <row r="1215" spans="1:28" ht="14.25" x14ac:dyDescent="0.2">
      <c r="A1215" s="26"/>
      <c r="B1215" s="26"/>
      <c r="C1215" s="26" t="s">
        <v>313</v>
      </c>
      <c r="D1215" s="27"/>
      <c r="E1215" s="17"/>
      <c r="F1215" s="33">
        <f>Source!AO1035</f>
        <v>191.34</v>
      </c>
      <c r="G1215" s="28" t="str">
        <f>Source!DG1035</f>
        <v/>
      </c>
      <c r="H1215" s="17">
        <f>Source!AV1035</f>
        <v>1</v>
      </c>
      <c r="I1215" s="33">
        <f>ROUND((ROUND((Source!AF1035*Source!AV1035*Source!I1035),2)),2)</f>
        <v>163.04</v>
      </c>
      <c r="J1215" s="17">
        <f>IF(Source!BA1035&lt;&gt; 0, Source!BA1035, 1)</f>
        <v>26.39</v>
      </c>
      <c r="K1215" s="33">
        <f>Source!S1035</f>
        <v>4302.63</v>
      </c>
      <c r="W1215">
        <f>I1215</f>
        <v>163.04</v>
      </c>
    </row>
    <row r="1216" spans="1:28" ht="28.5" x14ac:dyDescent="0.2">
      <c r="A1216" s="26" t="s">
        <v>130</v>
      </c>
      <c r="B1216" s="26" t="str">
        <f>Source!F1036</f>
        <v>9999990001</v>
      </c>
      <c r="C1216" s="26" t="s">
        <v>29</v>
      </c>
      <c r="D1216" s="27" t="str">
        <f>Source!H1036</f>
        <v>т</v>
      </c>
      <c r="E1216" s="17">
        <f>Source!I1036</f>
        <v>-0.86914199999999997</v>
      </c>
      <c r="F1216" s="33">
        <f>Source!AK1036</f>
        <v>0</v>
      </c>
      <c r="G1216" s="31" t="s">
        <v>3</v>
      </c>
      <c r="H1216" s="17">
        <f>Source!AW1036</f>
        <v>1</v>
      </c>
      <c r="I1216" s="33">
        <f>ROUND((ROUND((Source!AC1036*Source!AW1036*Source!I1036),2)),2)+(ROUND((ROUND(((Source!ET1036)*Source!AV1036*Source!I1036),2)),2)+ROUND((ROUND(((Source!AE1036-(Source!EU1036))*Source!AV1036*Source!I1036),2)),2))+ROUND((ROUND((Source!AF1036*Source!AV1036*Source!I1036),2)),2)</f>
        <v>0</v>
      </c>
      <c r="J1216" s="17">
        <f>IF(Source!BC1036&lt;&gt; 0, Source!BC1036, 1)</f>
        <v>1</v>
      </c>
      <c r="K1216" s="33">
        <f>Source!O1036</f>
        <v>0</v>
      </c>
      <c r="Q1216">
        <f>ROUND((Source!DN1036/100)*ROUND((ROUND((Source!AF1036*Source!AV1036*Source!I1036),2)),2), 2)</f>
        <v>0</v>
      </c>
      <c r="R1216">
        <f>Source!X1036</f>
        <v>0</v>
      </c>
      <c r="S1216">
        <f>ROUND((Source!DO1036/100)*ROUND((ROUND((Source!AF1036*Source!AV1036*Source!I1036),2)),2), 2)</f>
        <v>0</v>
      </c>
      <c r="T1216">
        <f>Source!Y1036</f>
        <v>0</v>
      </c>
      <c r="U1216">
        <f>ROUND((175/100)*ROUND((ROUND((Source!AE1036*Source!AV1036*Source!I1036),2)),2), 2)</f>
        <v>0</v>
      </c>
      <c r="V1216">
        <f>ROUND((160/100)*ROUND(ROUND((ROUND((Source!AE1036*Source!AV1036*Source!I1036),2)*Source!BS1036),2), 2), 2)</f>
        <v>0</v>
      </c>
      <c r="X1216">
        <f>IF(Source!BI1036&lt;=1,I1216, 0)</f>
        <v>0</v>
      </c>
      <c r="Y1216">
        <f>IF(Source!BI1036=2,I1216, 0)</f>
        <v>0</v>
      </c>
      <c r="Z1216">
        <f>IF(Source!BI1036=3,I1216, 0)</f>
        <v>0</v>
      </c>
      <c r="AA1216">
        <f>IF(Source!BI1036=4,I1216, 0)</f>
        <v>0</v>
      </c>
    </row>
    <row r="1217" spans="1:28" ht="14.25" x14ac:dyDescent="0.2">
      <c r="A1217" s="26"/>
      <c r="B1217" s="26"/>
      <c r="C1217" s="26" t="s">
        <v>314</v>
      </c>
      <c r="D1217" s="27" t="s">
        <v>315</v>
      </c>
      <c r="E1217" s="17">
        <f>Source!DN1035</f>
        <v>80</v>
      </c>
      <c r="F1217" s="33"/>
      <c r="G1217" s="28"/>
      <c r="H1217" s="17"/>
      <c r="I1217" s="33">
        <f>SUM(Q1213:Q1216)</f>
        <v>130.43</v>
      </c>
      <c r="J1217" s="17">
        <f>Source!BZ1035</f>
        <v>70</v>
      </c>
      <c r="K1217" s="33">
        <f>SUM(R1213:R1216)</f>
        <v>3011.84</v>
      </c>
    </row>
    <row r="1218" spans="1:28" ht="14.25" x14ac:dyDescent="0.2">
      <c r="A1218" s="26"/>
      <c r="B1218" s="26"/>
      <c r="C1218" s="26" t="s">
        <v>316</v>
      </c>
      <c r="D1218" s="27" t="s">
        <v>315</v>
      </c>
      <c r="E1218" s="17">
        <f>Source!DO1035</f>
        <v>55</v>
      </c>
      <c r="F1218" s="33"/>
      <c r="G1218" s="28"/>
      <c r="H1218" s="17"/>
      <c r="I1218" s="33">
        <f>SUM(S1213:S1217)</f>
        <v>89.67</v>
      </c>
      <c r="J1218" s="17">
        <f>Source!CA1035</f>
        <v>41</v>
      </c>
      <c r="K1218" s="33">
        <f>SUM(T1213:T1217)</f>
        <v>1764.08</v>
      </c>
    </row>
    <row r="1219" spans="1:28" ht="14.25" x14ac:dyDescent="0.2">
      <c r="A1219" s="55"/>
      <c r="B1219" s="55"/>
      <c r="C1219" s="55" t="s">
        <v>317</v>
      </c>
      <c r="D1219" s="56" t="s">
        <v>318</v>
      </c>
      <c r="E1219" s="57">
        <f>Source!AQ1035</f>
        <v>17.41</v>
      </c>
      <c r="F1219" s="58"/>
      <c r="G1219" s="59" t="str">
        <f>Source!DI1035</f>
        <v/>
      </c>
      <c r="H1219" s="57">
        <f>Source!AV1035</f>
        <v>1</v>
      </c>
      <c r="I1219" s="58">
        <f>Source!U1035</f>
        <v>14.835061</v>
      </c>
      <c r="J1219" s="57"/>
      <c r="K1219" s="58"/>
      <c r="AB1219" s="32">
        <f>I1219</f>
        <v>14.835061</v>
      </c>
    </row>
    <row r="1220" spans="1:28" ht="15" x14ac:dyDescent="0.25">
      <c r="A1220" s="60"/>
      <c r="B1220" s="60"/>
      <c r="C1220" s="61" t="s">
        <v>319</v>
      </c>
      <c r="D1220" s="60"/>
      <c r="E1220" s="60"/>
      <c r="F1220" s="60"/>
      <c r="G1220" s="60"/>
      <c r="H1220" s="111">
        <f>I1215+I1217+I1218+SUM(I1216:I1216)</f>
        <v>383.14000000000004</v>
      </c>
      <c r="I1220" s="111"/>
      <c r="J1220" s="111">
        <f>K1215+K1217+K1218+SUM(K1216:K1216)</f>
        <v>9078.5499999999993</v>
      </c>
      <c r="K1220" s="111"/>
      <c r="O1220" s="32">
        <f>I1215+I1217+I1218+SUM(I1216:I1216)</f>
        <v>383.14000000000004</v>
      </c>
      <c r="P1220" s="32">
        <f>K1215+K1217+K1218+SUM(K1216:K1216)</f>
        <v>9078.5499999999993</v>
      </c>
      <c r="X1220">
        <f>IF(Source!BI1035&lt;=1,I1215+I1217+I1218-0, 0)</f>
        <v>383.14000000000004</v>
      </c>
      <c r="Y1220">
        <f>IF(Source!BI1035=2,I1215+I1217+I1218-0, 0)</f>
        <v>0</v>
      </c>
      <c r="Z1220">
        <f>IF(Source!BI1035=3,I1215+I1217+I1218-0, 0)</f>
        <v>0</v>
      </c>
      <c r="AA1220">
        <f>IF(Source!BI1035=4,I1215+I1217+I1218,0)</f>
        <v>0</v>
      </c>
    </row>
    <row r="1222" spans="1:28" ht="57" x14ac:dyDescent="0.2">
      <c r="A1222" s="26">
        <v>5</v>
      </c>
      <c r="B1222" s="26" t="str">
        <f>Source!F1037</f>
        <v>3.12-3-4</v>
      </c>
      <c r="C1222" s="26" t="s">
        <v>132</v>
      </c>
      <c r="D1222" s="27" t="str">
        <f>Source!H1037</f>
        <v>100 м2</v>
      </c>
      <c r="E1222" s="17">
        <f>Source!I1037</f>
        <v>0.85209999999999997</v>
      </c>
      <c r="F1222" s="33"/>
      <c r="G1222" s="28"/>
      <c r="H1222" s="17"/>
      <c r="I1222" s="33"/>
      <c r="J1222" s="17"/>
      <c r="K1222" s="33"/>
      <c r="Q1222">
        <f>ROUND((Source!DN1037/100)*ROUND((ROUND((Source!AF1037*Source!AV1037*Source!I1037),2)),2), 2)</f>
        <v>702.17</v>
      </c>
      <c r="R1222">
        <f>Source!X1037</f>
        <v>15501.2</v>
      </c>
      <c r="S1222">
        <f>ROUND((Source!DO1037/100)*ROUND((ROUND((Source!AF1037*Source!AV1037*Source!I1037),2)),2), 2)</f>
        <v>533.38</v>
      </c>
      <c r="T1222">
        <f>Source!Y1037</f>
        <v>7305.16</v>
      </c>
      <c r="U1222">
        <f>ROUND((175/100)*ROUND((ROUND((Source!AE1037*Source!AV1037*Source!I1037),2)),2), 2)</f>
        <v>132.47999999999999</v>
      </c>
      <c r="V1222">
        <f>ROUND((160/100)*ROUND(ROUND((ROUND((Source!AE1037*Source!AV1037*Source!I1037),2)*Source!BS1037),2), 2), 2)</f>
        <v>3196.35</v>
      </c>
    </row>
    <row r="1223" spans="1:28" x14ac:dyDescent="0.2">
      <c r="C1223" s="30" t="str">
        <f>"Объем: "&amp;Source!I1037&amp;"=85,21/"&amp;"100"</f>
        <v>Объем: 0,8521=85,21/100</v>
      </c>
    </row>
    <row r="1224" spans="1:28" ht="14.25" x14ac:dyDescent="0.2">
      <c r="A1224" s="26"/>
      <c r="B1224" s="26"/>
      <c r="C1224" s="26" t="s">
        <v>313</v>
      </c>
      <c r="D1224" s="27"/>
      <c r="E1224" s="17"/>
      <c r="F1224" s="33">
        <f>Source!AO1037</f>
        <v>689</v>
      </c>
      <c r="G1224" s="28" t="str">
        <f>Source!DG1037</f>
        <v>)*1,15</v>
      </c>
      <c r="H1224" s="17">
        <f>Source!AV1037</f>
        <v>1</v>
      </c>
      <c r="I1224" s="33">
        <f>ROUND((ROUND((Source!AF1037*Source!AV1037*Source!I1037),2)),2)</f>
        <v>675.16</v>
      </c>
      <c r="J1224" s="17">
        <f>IF(Source!BA1037&lt;&gt; 0, Source!BA1037, 1)</f>
        <v>26.39</v>
      </c>
      <c r="K1224" s="33">
        <f>Source!S1037</f>
        <v>17817.47</v>
      </c>
      <c r="W1224">
        <f>I1224</f>
        <v>675.16</v>
      </c>
    </row>
    <row r="1225" spans="1:28" ht="14.25" x14ac:dyDescent="0.2">
      <c r="A1225" s="26"/>
      <c r="B1225" s="26"/>
      <c r="C1225" s="26" t="s">
        <v>322</v>
      </c>
      <c r="D1225" s="27"/>
      <c r="E1225" s="17"/>
      <c r="F1225" s="33">
        <f>Source!AM1037</f>
        <v>267.17</v>
      </c>
      <c r="G1225" s="28" t="str">
        <f>Source!DE1037</f>
        <v>)*1,25</v>
      </c>
      <c r="H1225" s="17">
        <f>Source!AV1037</f>
        <v>1</v>
      </c>
      <c r="I1225" s="33">
        <f>(ROUND((ROUND((((Source!ET1037*1.25))*Source!AV1037*Source!I1037),2)),2)+ROUND((ROUND(((Source!AE1037-((Source!EU1037*1.25)))*Source!AV1037*Source!I1037),2)),2))</f>
        <v>284.57</v>
      </c>
      <c r="J1225" s="17">
        <f>IF(Source!BB1037&lt;&gt; 0, Source!BB1037, 1)</f>
        <v>12.18</v>
      </c>
      <c r="K1225" s="33">
        <f>Source!Q1037</f>
        <v>3466.06</v>
      </c>
    </row>
    <row r="1226" spans="1:28" ht="14.25" x14ac:dyDescent="0.2">
      <c r="A1226" s="26"/>
      <c r="B1226" s="26"/>
      <c r="C1226" s="26" t="s">
        <v>323</v>
      </c>
      <c r="D1226" s="27"/>
      <c r="E1226" s="17"/>
      <c r="F1226" s="33">
        <f>Source!AN1037</f>
        <v>71.069999999999993</v>
      </c>
      <c r="G1226" s="28" t="str">
        <f>Source!DF1037</f>
        <v>)*1,25</v>
      </c>
      <c r="H1226" s="17">
        <f>Source!AV1037</f>
        <v>1</v>
      </c>
      <c r="I1226" s="41">
        <f>ROUND((ROUND((Source!AE1037*Source!AV1037*Source!I1037),2)),2)</f>
        <v>75.7</v>
      </c>
      <c r="J1226" s="17">
        <f>IF(Source!BS1037&lt;&gt; 0, Source!BS1037, 1)</f>
        <v>26.39</v>
      </c>
      <c r="K1226" s="41">
        <f>Source!R1037</f>
        <v>1997.72</v>
      </c>
      <c r="W1226">
        <f>I1226</f>
        <v>75.7</v>
      </c>
    </row>
    <row r="1227" spans="1:28" ht="14.25" x14ac:dyDescent="0.2">
      <c r="A1227" s="26"/>
      <c r="B1227" s="26"/>
      <c r="C1227" s="26" t="s">
        <v>324</v>
      </c>
      <c r="D1227" s="27"/>
      <c r="E1227" s="17"/>
      <c r="F1227" s="33">
        <f>Source!AL1037</f>
        <v>705.14</v>
      </c>
      <c r="G1227" s="28" t="str">
        <f>Source!DD1037</f>
        <v/>
      </c>
      <c r="H1227" s="17">
        <f>Source!AW1037</f>
        <v>1</v>
      </c>
      <c r="I1227" s="33">
        <f>ROUND((ROUND((Source!AC1037*Source!AW1037*Source!I1037),2)),2)</f>
        <v>600.85</v>
      </c>
      <c r="J1227" s="17">
        <f>IF(Source!BC1037&lt;&gt; 0, Source!BC1037, 1)</f>
        <v>3.7</v>
      </c>
      <c r="K1227" s="33">
        <f>Source!P1037</f>
        <v>2223.15</v>
      </c>
    </row>
    <row r="1228" spans="1:28" ht="199.5" x14ac:dyDescent="0.2">
      <c r="A1228" s="26" t="s">
        <v>141</v>
      </c>
      <c r="B1228" s="26" t="str">
        <f>Source!F1038</f>
        <v>1.1-1-1312</v>
      </c>
      <c r="C1228" s="26" t="s">
        <v>282</v>
      </c>
      <c r="D1228" s="27" t="str">
        <f>Source!H1038</f>
        <v>м2</v>
      </c>
      <c r="E1228" s="17">
        <f>Source!I1038</f>
        <v>115.03349999999999</v>
      </c>
      <c r="F1228" s="33">
        <f>Source!AK1038</f>
        <v>25.09</v>
      </c>
      <c r="G1228" s="31" t="s">
        <v>3</v>
      </c>
      <c r="H1228" s="17">
        <f>Source!AW1038</f>
        <v>1</v>
      </c>
      <c r="I1228" s="33">
        <f>ROUND((ROUND((Source!AC1038*Source!AW1038*Source!I1038),2)),2)+(ROUND((ROUND(((Source!ET1038)*Source!AV1038*Source!I1038),2)),2)+ROUND((ROUND(((Source!AE1038-(Source!EU1038))*Source!AV1038*Source!I1038),2)),2))+ROUND((ROUND((Source!AF1038*Source!AV1038*Source!I1038),2)),2)</f>
        <v>2886.19</v>
      </c>
      <c r="J1228" s="17">
        <f>IF(Source!BC1038&lt;&gt; 0, Source!BC1038, 1)</f>
        <v>10.5</v>
      </c>
      <c r="K1228" s="33">
        <f>Source!O1038</f>
        <v>30305</v>
      </c>
      <c r="Q1228">
        <f>ROUND((Source!DN1038/100)*ROUND((ROUND((Source!AF1038*Source!AV1038*Source!I1038),2)),2), 2)</f>
        <v>0</v>
      </c>
      <c r="R1228">
        <f>Source!X1038</f>
        <v>0</v>
      </c>
      <c r="S1228">
        <f>ROUND((Source!DO1038/100)*ROUND((ROUND((Source!AF1038*Source!AV1038*Source!I1038),2)),2), 2)</f>
        <v>0</v>
      </c>
      <c r="T1228">
        <f>Source!Y1038</f>
        <v>0</v>
      </c>
      <c r="U1228">
        <f>ROUND((175/100)*ROUND((ROUND((Source!AE1038*Source!AV1038*Source!I1038),2)),2), 2)</f>
        <v>0</v>
      </c>
      <c r="V1228">
        <f>ROUND((160/100)*ROUND(ROUND((ROUND((Source!AE1038*Source!AV1038*Source!I1038),2)*Source!BS1038),2), 2), 2)</f>
        <v>0</v>
      </c>
      <c r="X1228">
        <f>IF(Source!BI1038&lt;=1,I1228, 0)</f>
        <v>2886.19</v>
      </c>
      <c r="Y1228">
        <f>IF(Source!BI1038=2,I1228, 0)</f>
        <v>0</v>
      </c>
      <c r="Z1228">
        <f>IF(Source!BI1038=3,I1228, 0)</f>
        <v>0</v>
      </c>
      <c r="AA1228">
        <f>IF(Source!BI1038=4,I1228, 0)</f>
        <v>0</v>
      </c>
    </row>
    <row r="1229" spans="1:28" ht="228" x14ac:dyDescent="0.2">
      <c r="A1229" s="26" t="s">
        <v>145</v>
      </c>
      <c r="B1229" s="26" t="str">
        <f>Source!F1039</f>
        <v>1.1-1-1313</v>
      </c>
      <c r="C1229" s="26" t="s">
        <v>283</v>
      </c>
      <c r="D1229" s="27" t="str">
        <f>Source!H1039</f>
        <v>м2</v>
      </c>
      <c r="E1229" s="17">
        <f>Source!I1039</f>
        <v>112.73283000000001</v>
      </c>
      <c r="F1229" s="33">
        <f>Source!AK1039</f>
        <v>23.06</v>
      </c>
      <c r="G1229" s="31" t="s">
        <v>3</v>
      </c>
      <c r="H1229" s="17">
        <f>Source!AW1039</f>
        <v>1</v>
      </c>
      <c r="I1229" s="33">
        <f>ROUND((ROUND((Source!AC1039*Source!AW1039*Source!I1039),2)),2)+(ROUND((ROUND(((Source!ET1039)*Source!AV1039*Source!I1039),2)),2)+ROUND((ROUND(((Source!AE1039-(Source!EU1039))*Source!AV1039*Source!I1039),2)),2))+ROUND((ROUND((Source!AF1039*Source!AV1039*Source!I1039),2)),2)</f>
        <v>2599.62</v>
      </c>
      <c r="J1229" s="17">
        <f>IF(Source!BC1039&lt;&gt; 0, Source!BC1039, 1)</f>
        <v>10.74</v>
      </c>
      <c r="K1229" s="33">
        <f>Source!O1039</f>
        <v>27919.919999999998</v>
      </c>
      <c r="Q1229">
        <f>ROUND((Source!DN1039/100)*ROUND((ROUND((Source!AF1039*Source!AV1039*Source!I1039),2)),2), 2)</f>
        <v>0</v>
      </c>
      <c r="R1229">
        <f>Source!X1039</f>
        <v>0</v>
      </c>
      <c r="S1229">
        <f>ROUND((Source!DO1039/100)*ROUND((ROUND((Source!AF1039*Source!AV1039*Source!I1039),2)),2), 2)</f>
        <v>0</v>
      </c>
      <c r="T1229">
        <f>Source!Y1039</f>
        <v>0</v>
      </c>
      <c r="U1229">
        <f>ROUND((175/100)*ROUND((ROUND((Source!AE1039*Source!AV1039*Source!I1039),2)),2), 2)</f>
        <v>0</v>
      </c>
      <c r="V1229">
        <f>ROUND((160/100)*ROUND(ROUND((ROUND((Source!AE1039*Source!AV1039*Source!I1039),2)*Source!BS1039),2), 2), 2)</f>
        <v>0</v>
      </c>
      <c r="X1229">
        <f>IF(Source!BI1039&lt;=1,I1229, 0)</f>
        <v>2599.62</v>
      </c>
      <c r="Y1229">
        <f>IF(Source!BI1039=2,I1229, 0)</f>
        <v>0</v>
      </c>
      <c r="Z1229">
        <f>IF(Source!BI1039=3,I1229, 0)</f>
        <v>0</v>
      </c>
      <c r="AA1229">
        <f>IF(Source!BI1039=4,I1229, 0)</f>
        <v>0</v>
      </c>
    </row>
    <row r="1230" spans="1:28" ht="14.25" x14ac:dyDescent="0.2">
      <c r="A1230" s="26"/>
      <c r="B1230" s="26"/>
      <c r="C1230" s="26" t="s">
        <v>314</v>
      </c>
      <c r="D1230" s="27" t="s">
        <v>315</v>
      </c>
      <c r="E1230" s="17">
        <f>Source!DN1037</f>
        <v>104</v>
      </c>
      <c r="F1230" s="33"/>
      <c r="G1230" s="28"/>
      <c r="H1230" s="17"/>
      <c r="I1230" s="33">
        <f>SUM(Q1222:Q1229)</f>
        <v>702.17</v>
      </c>
      <c r="J1230" s="17">
        <f>Source!BZ1037</f>
        <v>87</v>
      </c>
      <c r="K1230" s="33">
        <f>SUM(R1222:R1229)</f>
        <v>15501.2</v>
      </c>
    </row>
    <row r="1231" spans="1:28" ht="14.25" x14ac:dyDescent="0.2">
      <c r="A1231" s="26"/>
      <c r="B1231" s="26"/>
      <c r="C1231" s="26" t="s">
        <v>316</v>
      </c>
      <c r="D1231" s="27" t="s">
        <v>315</v>
      </c>
      <c r="E1231" s="17">
        <f>Source!DO1037</f>
        <v>79</v>
      </c>
      <c r="F1231" s="33"/>
      <c r="G1231" s="28"/>
      <c r="H1231" s="17"/>
      <c r="I1231" s="33">
        <f>SUM(S1222:S1230)</f>
        <v>533.38</v>
      </c>
      <c r="J1231" s="17">
        <f>Source!CA1037</f>
        <v>41</v>
      </c>
      <c r="K1231" s="33">
        <f>SUM(T1222:T1230)</f>
        <v>7305.16</v>
      </c>
    </row>
    <row r="1232" spans="1:28" ht="14.25" x14ac:dyDescent="0.2">
      <c r="A1232" s="26"/>
      <c r="B1232" s="26"/>
      <c r="C1232" s="26" t="s">
        <v>325</v>
      </c>
      <c r="D1232" s="27" t="s">
        <v>315</v>
      </c>
      <c r="E1232" s="17">
        <f>175</f>
        <v>175</v>
      </c>
      <c r="F1232" s="33"/>
      <c r="G1232" s="28"/>
      <c r="H1232" s="17"/>
      <c r="I1232" s="33">
        <f>SUM(U1222:U1231)</f>
        <v>132.47999999999999</v>
      </c>
      <c r="J1232" s="17">
        <f>160</f>
        <v>160</v>
      </c>
      <c r="K1232" s="33">
        <f>SUM(V1222:V1231)</f>
        <v>3196.35</v>
      </c>
    </row>
    <row r="1233" spans="1:28" ht="14.25" x14ac:dyDescent="0.2">
      <c r="A1233" s="55"/>
      <c r="B1233" s="55"/>
      <c r="C1233" s="55" t="s">
        <v>317</v>
      </c>
      <c r="D1233" s="56" t="s">
        <v>318</v>
      </c>
      <c r="E1233" s="57">
        <f>Source!AQ1037</f>
        <v>53</v>
      </c>
      <c r="F1233" s="58"/>
      <c r="G1233" s="59" t="str">
        <f>Source!DI1037</f>
        <v>)*1,15</v>
      </c>
      <c r="H1233" s="57">
        <f>Source!AV1037</f>
        <v>1</v>
      </c>
      <c r="I1233" s="58">
        <f>Source!U1037</f>
        <v>51.935494999999996</v>
      </c>
      <c r="J1233" s="57"/>
      <c r="K1233" s="58"/>
      <c r="AB1233" s="32">
        <f>I1233</f>
        <v>51.935494999999996</v>
      </c>
    </row>
    <row r="1234" spans="1:28" ht="15" x14ac:dyDescent="0.25">
      <c r="A1234" s="60"/>
      <c r="B1234" s="60"/>
      <c r="C1234" s="61" t="s">
        <v>319</v>
      </c>
      <c r="D1234" s="60"/>
      <c r="E1234" s="60"/>
      <c r="F1234" s="60"/>
      <c r="G1234" s="60"/>
      <c r="H1234" s="111">
        <f>I1224+I1225+I1227+I1230+I1231+I1232+SUM(I1228:I1229)</f>
        <v>8414.42</v>
      </c>
      <c r="I1234" s="111"/>
      <c r="J1234" s="111">
        <f>K1224+K1225+K1227+K1230+K1231+K1232+SUM(K1228:K1229)</f>
        <v>107734.31</v>
      </c>
      <c r="K1234" s="111"/>
      <c r="O1234" s="32">
        <f>I1224+I1225+I1227+I1230+I1231+I1232+SUM(I1228:I1229)</f>
        <v>8414.42</v>
      </c>
      <c r="P1234" s="32">
        <f>K1224+K1225+K1227+K1230+K1231+K1232+SUM(K1228:K1229)</f>
        <v>107734.31</v>
      </c>
      <c r="X1234">
        <f>IF(Source!BI1037&lt;=1,I1224+I1225+I1227+I1230+I1231+I1232-0, 0)</f>
        <v>2928.61</v>
      </c>
      <c r="Y1234">
        <f>IF(Source!BI1037=2,I1224+I1225+I1227+I1230+I1231+I1232-0, 0)</f>
        <v>0</v>
      </c>
      <c r="Z1234">
        <f>IF(Source!BI1037=3,I1224+I1225+I1227+I1230+I1231+I1232-0, 0)</f>
        <v>0</v>
      </c>
      <c r="AA1234">
        <f>IF(Source!BI1037=4,I1224+I1225+I1227+I1230+I1231+I1232,0)</f>
        <v>0</v>
      </c>
    </row>
    <row r="1236" spans="1:28" ht="99.75" x14ac:dyDescent="0.2">
      <c r="A1236" s="26">
        <v>6</v>
      </c>
      <c r="B1236" s="26" t="str">
        <f>Source!F1040</f>
        <v>3.12-3-10</v>
      </c>
      <c r="C1236" s="26" t="s">
        <v>150</v>
      </c>
      <c r="D1236" s="27" t="str">
        <f>Source!H1040</f>
        <v>100 м2</v>
      </c>
      <c r="E1236" s="17">
        <f>Source!I1040</f>
        <v>3.5000000000000001E-3</v>
      </c>
      <c r="F1236" s="33"/>
      <c r="G1236" s="28"/>
      <c r="H1236" s="17"/>
      <c r="I1236" s="33"/>
      <c r="J1236" s="17"/>
      <c r="K1236" s="33"/>
      <c r="Q1236">
        <f>ROUND((Source!DN1040/100)*ROUND((ROUND((Source!AF1040*Source!AV1040*Source!I1040),2)),2), 2)</f>
        <v>4.13</v>
      </c>
      <c r="R1236">
        <f>Source!X1040</f>
        <v>91.15</v>
      </c>
      <c r="S1236">
        <f>ROUND((Source!DO1040/100)*ROUND((ROUND((Source!AF1040*Source!AV1040*Source!I1040),2)),2), 2)</f>
        <v>3.14</v>
      </c>
      <c r="T1236">
        <f>Source!Y1040</f>
        <v>42.96</v>
      </c>
      <c r="U1236">
        <f>ROUND((175/100)*ROUND((ROUND((Source!AE1040*Source!AV1040*Source!I1040),2)),2), 2)</f>
        <v>7.0000000000000007E-2</v>
      </c>
      <c r="V1236">
        <f>ROUND((160/100)*ROUND(ROUND((ROUND((Source!AE1040*Source!AV1040*Source!I1040),2)*Source!BS1040),2), 2), 2)</f>
        <v>1.7</v>
      </c>
    </row>
    <row r="1237" spans="1:28" x14ac:dyDescent="0.2">
      <c r="C1237" s="30" t="str">
        <f>"Объем: "&amp;Source!I1040&amp;"=0,35/"&amp;"100"</f>
        <v>Объем: 0,0035=0,35/100</v>
      </c>
    </row>
    <row r="1238" spans="1:28" ht="14.25" x14ac:dyDescent="0.2">
      <c r="A1238" s="26"/>
      <c r="B1238" s="26"/>
      <c r="C1238" s="26" t="s">
        <v>313</v>
      </c>
      <c r="D1238" s="27"/>
      <c r="E1238" s="17"/>
      <c r="F1238" s="33">
        <f>Source!AO1040</f>
        <v>986.85</v>
      </c>
      <c r="G1238" s="28" t="str">
        <f>Source!DG1040</f>
        <v>)*1,15</v>
      </c>
      <c r="H1238" s="17">
        <f>Source!AV1040</f>
        <v>1</v>
      </c>
      <c r="I1238" s="33">
        <f>ROUND((ROUND((Source!AF1040*Source!AV1040*Source!I1040),2)),2)</f>
        <v>3.97</v>
      </c>
      <c r="J1238" s="17">
        <f>IF(Source!BA1040&lt;&gt; 0, Source!BA1040, 1)</f>
        <v>26.39</v>
      </c>
      <c r="K1238" s="33">
        <f>Source!S1040</f>
        <v>104.77</v>
      </c>
      <c r="W1238">
        <f>I1238</f>
        <v>3.97</v>
      </c>
    </row>
    <row r="1239" spans="1:28" ht="14.25" x14ac:dyDescent="0.2">
      <c r="A1239" s="26"/>
      <c r="B1239" s="26"/>
      <c r="C1239" s="26" t="s">
        <v>322</v>
      </c>
      <c r="D1239" s="27"/>
      <c r="E1239" s="17"/>
      <c r="F1239" s="33">
        <f>Source!AM1040</f>
        <v>50.84</v>
      </c>
      <c r="G1239" s="28" t="str">
        <f>Source!DE1040</f>
        <v>)*1,25</v>
      </c>
      <c r="H1239" s="17">
        <f>Source!AV1040</f>
        <v>1</v>
      </c>
      <c r="I1239" s="33">
        <f>(ROUND((ROUND((((Source!ET1040*1.25))*Source!AV1040*Source!I1040),2)),2)+ROUND((ROUND(((Source!AE1040-((Source!EU1040*1.25)))*Source!AV1040*Source!I1040),2)),2))</f>
        <v>0.22</v>
      </c>
      <c r="J1239" s="17">
        <f>IF(Source!BB1040&lt;&gt; 0, Source!BB1040, 1)</f>
        <v>9.3800000000000008</v>
      </c>
      <c r="K1239" s="33">
        <f>Source!Q1040</f>
        <v>2.06</v>
      </c>
    </row>
    <row r="1240" spans="1:28" ht="14.25" x14ac:dyDescent="0.2">
      <c r="A1240" s="26"/>
      <c r="B1240" s="26"/>
      <c r="C1240" s="26" t="s">
        <v>323</v>
      </c>
      <c r="D1240" s="27"/>
      <c r="E1240" s="17"/>
      <c r="F1240" s="33">
        <f>Source!AN1040</f>
        <v>8.01</v>
      </c>
      <c r="G1240" s="28" t="str">
        <f>Source!DF1040</f>
        <v>)*1,25</v>
      </c>
      <c r="H1240" s="17">
        <f>Source!AV1040</f>
        <v>1</v>
      </c>
      <c r="I1240" s="41">
        <f>ROUND((ROUND((Source!AE1040*Source!AV1040*Source!I1040),2)),2)</f>
        <v>0.04</v>
      </c>
      <c r="J1240" s="17">
        <f>IF(Source!BS1040&lt;&gt; 0, Source!BS1040, 1)</f>
        <v>26.39</v>
      </c>
      <c r="K1240" s="41">
        <f>Source!R1040</f>
        <v>1.06</v>
      </c>
      <c r="W1240">
        <f>I1240</f>
        <v>0.04</v>
      </c>
    </row>
    <row r="1241" spans="1:28" ht="14.25" x14ac:dyDescent="0.2">
      <c r="A1241" s="26"/>
      <c r="B1241" s="26"/>
      <c r="C1241" s="26" t="s">
        <v>324</v>
      </c>
      <c r="D1241" s="27"/>
      <c r="E1241" s="17"/>
      <c r="F1241" s="33">
        <f>Source!AL1040</f>
        <v>7205.92</v>
      </c>
      <c r="G1241" s="28" t="str">
        <f>Source!DD1040</f>
        <v/>
      </c>
      <c r="H1241" s="17">
        <f>Source!AW1040</f>
        <v>1</v>
      </c>
      <c r="I1241" s="33">
        <f>ROUND((ROUND((Source!AC1040*Source!AW1040*Source!I1040),2)),2)</f>
        <v>25.22</v>
      </c>
      <c r="J1241" s="17">
        <f>IF(Source!BC1040&lt;&gt; 0, Source!BC1040, 1)</f>
        <v>1.95</v>
      </c>
      <c r="K1241" s="33">
        <f>Source!P1040</f>
        <v>49.18</v>
      </c>
    </row>
    <row r="1242" spans="1:28" ht="199.5" x14ac:dyDescent="0.2">
      <c r="A1242" s="26" t="s">
        <v>152</v>
      </c>
      <c r="B1242" s="26" t="str">
        <f>Source!F1041</f>
        <v>1.1-1-1312</v>
      </c>
      <c r="C1242" s="26" t="s">
        <v>282</v>
      </c>
      <c r="D1242" s="27" t="str">
        <f>Source!H1041</f>
        <v>м2</v>
      </c>
      <c r="E1242" s="17">
        <f>Source!I1041</f>
        <v>0.472605</v>
      </c>
      <c r="F1242" s="33">
        <f>Source!AK1041</f>
        <v>25.09</v>
      </c>
      <c r="G1242" s="31" t="s">
        <v>3</v>
      </c>
      <c r="H1242" s="17">
        <f>Source!AW1041</f>
        <v>1</v>
      </c>
      <c r="I1242" s="33">
        <f>ROUND((ROUND((Source!AC1041*Source!AW1041*Source!I1041),2)),2)+(ROUND((ROUND(((Source!ET1041)*Source!AV1041*Source!I1041),2)),2)+ROUND((ROUND(((Source!AE1041-(Source!EU1041))*Source!AV1041*Source!I1041),2)),2))+ROUND((ROUND((Source!AF1041*Source!AV1041*Source!I1041),2)),2)</f>
        <v>11.86</v>
      </c>
      <c r="J1242" s="17">
        <f>IF(Source!BC1041&lt;&gt; 0, Source!BC1041, 1)</f>
        <v>10.5</v>
      </c>
      <c r="K1242" s="33">
        <f>Source!O1041</f>
        <v>124.53</v>
      </c>
      <c r="Q1242">
        <f>ROUND((Source!DN1041/100)*ROUND((ROUND((Source!AF1041*Source!AV1041*Source!I1041),2)),2), 2)</f>
        <v>0</v>
      </c>
      <c r="R1242">
        <f>Source!X1041</f>
        <v>0</v>
      </c>
      <c r="S1242">
        <f>ROUND((Source!DO1041/100)*ROUND((ROUND((Source!AF1041*Source!AV1041*Source!I1041),2)),2), 2)</f>
        <v>0</v>
      </c>
      <c r="T1242">
        <f>Source!Y1041</f>
        <v>0</v>
      </c>
      <c r="U1242">
        <f>ROUND((175/100)*ROUND((ROUND((Source!AE1041*Source!AV1041*Source!I1041),2)),2), 2)</f>
        <v>0</v>
      </c>
      <c r="V1242">
        <f>ROUND((160/100)*ROUND(ROUND((ROUND((Source!AE1041*Source!AV1041*Source!I1041),2)*Source!BS1041),2), 2), 2)</f>
        <v>0</v>
      </c>
      <c r="X1242">
        <f>IF(Source!BI1041&lt;=1,I1242, 0)</f>
        <v>11.86</v>
      </c>
      <c r="Y1242">
        <f>IF(Source!BI1041=2,I1242, 0)</f>
        <v>0</v>
      </c>
      <c r="Z1242">
        <f>IF(Source!BI1041=3,I1242, 0)</f>
        <v>0</v>
      </c>
      <c r="AA1242">
        <f>IF(Source!BI1041=4,I1242, 0)</f>
        <v>0</v>
      </c>
    </row>
    <row r="1243" spans="1:28" ht="228" x14ac:dyDescent="0.2">
      <c r="A1243" s="26" t="s">
        <v>153</v>
      </c>
      <c r="B1243" s="26" t="str">
        <f>Source!F1042</f>
        <v>1.1-1-1313</v>
      </c>
      <c r="C1243" s="26" t="s">
        <v>283</v>
      </c>
      <c r="D1243" s="27" t="str">
        <f>Source!H1042</f>
        <v>м2</v>
      </c>
      <c r="E1243" s="17">
        <f>Source!I1042</f>
        <v>0.21094499999999999</v>
      </c>
      <c r="F1243" s="33">
        <f>Source!AK1042</f>
        <v>23.06</v>
      </c>
      <c r="G1243" s="31" t="s">
        <v>3</v>
      </c>
      <c r="H1243" s="17">
        <f>Source!AW1042</f>
        <v>1</v>
      </c>
      <c r="I1243" s="33">
        <f>ROUND((ROUND((Source!AC1042*Source!AW1042*Source!I1042),2)),2)+(ROUND((ROUND(((Source!ET1042)*Source!AV1042*Source!I1042),2)),2)+ROUND((ROUND(((Source!AE1042-(Source!EU1042))*Source!AV1042*Source!I1042),2)),2))+ROUND((ROUND((Source!AF1042*Source!AV1042*Source!I1042),2)),2)</f>
        <v>4.8600000000000003</v>
      </c>
      <c r="J1243" s="17">
        <f>IF(Source!BC1042&lt;&gt; 0, Source!BC1042, 1)</f>
        <v>10.74</v>
      </c>
      <c r="K1243" s="33">
        <f>Source!O1042</f>
        <v>52.2</v>
      </c>
      <c r="Q1243">
        <f>ROUND((Source!DN1042/100)*ROUND((ROUND((Source!AF1042*Source!AV1042*Source!I1042),2)),2), 2)</f>
        <v>0</v>
      </c>
      <c r="R1243">
        <f>Source!X1042</f>
        <v>0</v>
      </c>
      <c r="S1243">
        <f>ROUND((Source!DO1042/100)*ROUND((ROUND((Source!AF1042*Source!AV1042*Source!I1042),2)),2), 2)</f>
        <v>0</v>
      </c>
      <c r="T1243">
        <f>Source!Y1042</f>
        <v>0</v>
      </c>
      <c r="U1243">
        <f>ROUND((175/100)*ROUND((ROUND((Source!AE1042*Source!AV1042*Source!I1042),2)),2), 2)</f>
        <v>0</v>
      </c>
      <c r="V1243">
        <f>ROUND((160/100)*ROUND(ROUND((ROUND((Source!AE1042*Source!AV1042*Source!I1042),2)*Source!BS1042),2), 2), 2)</f>
        <v>0</v>
      </c>
      <c r="X1243">
        <f>IF(Source!BI1042&lt;=1,I1243, 0)</f>
        <v>4.8600000000000003</v>
      </c>
      <c r="Y1243">
        <f>IF(Source!BI1042=2,I1243, 0)</f>
        <v>0</v>
      </c>
      <c r="Z1243">
        <f>IF(Source!BI1042=3,I1243, 0)</f>
        <v>0</v>
      </c>
      <c r="AA1243">
        <f>IF(Source!BI1042=4,I1243, 0)</f>
        <v>0</v>
      </c>
    </row>
    <row r="1244" spans="1:28" ht="14.25" x14ac:dyDescent="0.2">
      <c r="A1244" s="26"/>
      <c r="B1244" s="26"/>
      <c r="C1244" s="26" t="s">
        <v>314</v>
      </c>
      <c r="D1244" s="27" t="s">
        <v>315</v>
      </c>
      <c r="E1244" s="17">
        <f>Source!DN1040</f>
        <v>104</v>
      </c>
      <c r="F1244" s="33"/>
      <c r="G1244" s="28"/>
      <c r="H1244" s="17"/>
      <c r="I1244" s="33">
        <f>SUM(Q1236:Q1243)</f>
        <v>4.13</v>
      </c>
      <c r="J1244" s="17">
        <f>Source!BZ1040</f>
        <v>87</v>
      </c>
      <c r="K1244" s="33">
        <f>SUM(R1236:R1243)</f>
        <v>91.15</v>
      </c>
    </row>
    <row r="1245" spans="1:28" ht="14.25" x14ac:dyDescent="0.2">
      <c r="A1245" s="26"/>
      <c r="B1245" s="26"/>
      <c r="C1245" s="26" t="s">
        <v>316</v>
      </c>
      <c r="D1245" s="27" t="s">
        <v>315</v>
      </c>
      <c r="E1245" s="17">
        <f>Source!DO1040</f>
        <v>79</v>
      </c>
      <c r="F1245" s="33"/>
      <c r="G1245" s="28"/>
      <c r="H1245" s="17"/>
      <c r="I1245" s="33">
        <f>SUM(S1236:S1244)</f>
        <v>3.14</v>
      </c>
      <c r="J1245" s="17">
        <f>Source!CA1040</f>
        <v>41</v>
      </c>
      <c r="K1245" s="33">
        <f>SUM(T1236:T1244)</f>
        <v>42.96</v>
      </c>
    </row>
    <row r="1246" spans="1:28" ht="14.25" x14ac:dyDescent="0.2">
      <c r="A1246" s="26"/>
      <c r="B1246" s="26"/>
      <c r="C1246" s="26" t="s">
        <v>325</v>
      </c>
      <c r="D1246" s="27" t="s">
        <v>315</v>
      </c>
      <c r="E1246" s="17">
        <f>175</f>
        <v>175</v>
      </c>
      <c r="F1246" s="33"/>
      <c r="G1246" s="28"/>
      <c r="H1246" s="17"/>
      <c r="I1246" s="33">
        <f>SUM(U1236:U1245)</f>
        <v>7.0000000000000007E-2</v>
      </c>
      <c r="J1246" s="17">
        <f>160</f>
        <v>160</v>
      </c>
      <c r="K1246" s="33">
        <f>SUM(V1236:V1245)</f>
        <v>1.7</v>
      </c>
    </row>
    <row r="1247" spans="1:28" ht="14.25" x14ac:dyDescent="0.2">
      <c r="A1247" s="55"/>
      <c r="B1247" s="55"/>
      <c r="C1247" s="55" t="s">
        <v>317</v>
      </c>
      <c r="D1247" s="56" t="s">
        <v>318</v>
      </c>
      <c r="E1247" s="57">
        <f>Source!AQ1040</f>
        <v>85</v>
      </c>
      <c r="F1247" s="58"/>
      <c r="G1247" s="59" t="str">
        <f>Source!DI1040</f>
        <v>)*1,15</v>
      </c>
      <c r="H1247" s="57">
        <f>Source!AV1040</f>
        <v>1</v>
      </c>
      <c r="I1247" s="58">
        <f>Source!U1040</f>
        <v>0.34212499999999996</v>
      </c>
      <c r="J1247" s="57"/>
      <c r="K1247" s="58"/>
      <c r="AB1247" s="32">
        <f>I1247</f>
        <v>0.34212499999999996</v>
      </c>
    </row>
    <row r="1248" spans="1:28" ht="15" x14ac:dyDescent="0.25">
      <c r="A1248" s="60"/>
      <c r="B1248" s="60"/>
      <c r="C1248" s="61" t="s">
        <v>319</v>
      </c>
      <c r="D1248" s="60"/>
      <c r="E1248" s="60"/>
      <c r="F1248" s="60"/>
      <c r="G1248" s="60"/>
      <c r="H1248" s="111">
        <f>I1238+I1239+I1241+I1244+I1245+I1246+SUM(I1242:I1243)</f>
        <v>53.47</v>
      </c>
      <c r="I1248" s="111"/>
      <c r="J1248" s="111">
        <f>K1238+K1239+K1241+K1244+K1245+K1246+SUM(K1242:K1243)</f>
        <v>468.55</v>
      </c>
      <c r="K1248" s="111"/>
      <c r="O1248" s="32">
        <f>I1238+I1239+I1241+I1244+I1245+I1246+SUM(I1242:I1243)</f>
        <v>53.47</v>
      </c>
      <c r="P1248" s="32">
        <f>K1238+K1239+K1241+K1244+K1245+K1246+SUM(K1242:K1243)</f>
        <v>468.55</v>
      </c>
      <c r="X1248">
        <f>IF(Source!BI1040&lt;=1,I1238+I1239+I1241+I1244+I1245+I1246-0, 0)</f>
        <v>36.75</v>
      </c>
      <c r="Y1248">
        <f>IF(Source!BI1040=2,I1238+I1239+I1241+I1244+I1245+I1246-0, 0)</f>
        <v>0</v>
      </c>
      <c r="Z1248">
        <f>IF(Source!BI1040=3,I1238+I1239+I1241+I1244+I1245+I1246-0, 0)</f>
        <v>0</v>
      </c>
      <c r="AA1248">
        <f>IF(Source!BI1040=4,I1238+I1239+I1241+I1244+I1245+I1246,0)</f>
        <v>0</v>
      </c>
    </row>
    <row r="1251" spans="1:23" ht="15" x14ac:dyDescent="0.25">
      <c r="A1251" s="81" t="str">
        <f>CONCATENATE("Итого по подразделу: ",IF(Source!G1044&lt;&gt;"Новый подраздел", Source!G1044, ""))</f>
        <v>Итого по подразделу: Монтажные (кровельные)работы</v>
      </c>
      <c r="B1251" s="81"/>
      <c r="C1251" s="81"/>
      <c r="D1251" s="81"/>
      <c r="E1251" s="81"/>
      <c r="F1251" s="81"/>
      <c r="G1251" s="81"/>
      <c r="H1251" s="79">
        <f>SUM(O1174:O1250)</f>
        <v>9064.4399999999987</v>
      </c>
      <c r="I1251" s="80"/>
      <c r="J1251" s="79">
        <f>SUM(P1174:P1250)</f>
        <v>120864.49</v>
      </c>
      <c r="K1251" s="80"/>
    </row>
    <row r="1252" spans="1:23" hidden="1" x14ac:dyDescent="0.2">
      <c r="A1252" t="s">
        <v>320</v>
      </c>
      <c r="H1252">
        <f>SUM(AC1174:AC1251)</f>
        <v>0</v>
      </c>
      <c r="J1252">
        <f>SUM(AD1174:AD1251)</f>
        <v>0</v>
      </c>
    </row>
    <row r="1253" spans="1:23" hidden="1" x14ac:dyDescent="0.2">
      <c r="A1253" t="s">
        <v>321</v>
      </c>
      <c r="H1253">
        <f>SUM(AE1174:AE1252)</f>
        <v>0</v>
      </c>
      <c r="J1253">
        <f>SUM(AF1174:AF1252)</f>
        <v>0</v>
      </c>
    </row>
    <row r="1255" spans="1:23" ht="15" x14ac:dyDescent="0.25">
      <c r="A1255" s="81" t="str">
        <f>CONCATENATE("Итого по разделу: ",IF(Source!G1074&lt;&gt;"Новый раздел", Source!G1074, ""))</f>
        <v>Итого по разделу: Монтажные (кровельные) работы</v>
      </c>
      <c r="B1255" s="81"/>
      <c r="C1255" s="81"/>
      <c r="D1255" s="81"/>
      <c r="E1255" s="81"/>
      <c r="F1255" s="81"/>
      <c r="G1255" s="81"/>
      <c r="H1255" s="79">
        <f>SUM(O1066:O1254)</f>
        <v>66688.240000000005</v>
      </c>
      <c r="I1255" s="80"/>
      <c r="J1255" s="79">
        <f>SUM(P1066:P1254)</f>
        <v>886981.99</v>
      </c>
      <c r="K1255" s="80"/>
    </row>
    <row r="1256" spans="1:23" hidden="1" x14ac:dyDescent="0.2">
      <c r="A1256" t="s">
        <v>320</v>
      </c>
      <c r="H1256">
        <f>SUM(AC1066:AC1255)</f>
        <v>0</v>
      </c>
      <c r="J1256">
        <f>SUM(AD1066:AD1255)</f>
        <v>0</v>
      </c>
    </row>
    <row r="1257" spans="1:23" hidden="1" x14ac:dyDescent="0.2">
      <c r="A1257" t="s">
        <v>321</v>
      </c>
      <c r="H1257">
        <f>SUM(AE1066:AE1256)</f>
        <v>0</v>
      </c>
      <c r="J1257">
        <f>SUM(AF1066:AF1256)</f>
        <v>0</v>
      </c>
    </row>
    <row r="1259" spans="1:23" ht="16.5" x14ac:dyDescent="0.25">
      <c r="A1259" s="75" t="str">
        <f>CONCATENATE("Раздел: ",IF(Source!G1104&lt;&gt;"Новый раздел", Source!G1104, ""))</f>
        <v>Раздел: Секция  в осях Ж-З (Подъезд №6)</v>
      </c>
      <c r="B1259" s="75"/>
      <c r="C1259" s="75"/>
      <c r="D1259" s="75"/>
      <c r="E1259" s="75"/>
      <c r="F1259" s="75"/>
      <c r="G1259" s="75"/>
      <c r="H1259" s="75"/>
      <c r="I1259" s="75"/>
      <c r="J1259" s="75"/>
      <c r="K1259" s="75"/>
    </row>
    <row r="1261" spans="1:23" ht="16.5" x14ac:dyDescent="0.25">
      <c r="A1261" s="75" t="str">
        <f>CONCATENATE("Подраздел: ",IF(Source!G1108&lt;&gt;"Новый подраздел", Source!G1108, ""))</f>
        <v>Подраздел: Демонтажные и подготовительные  работы</v>
      </c>
      <c r="B1261" s="75"/>
      <c r="C1261" s="75"/>
      <c r="D1261" s="75"/>
      <c r="E1261" s="75"/>
      <c r="F1261" s="75"/>
      <c r="G1261" s="75"/>
      <c r="H1261" s="75"/>
      <c r="I1261" s="75"/>
      <c r="J1261" s="75"/>
      <c r="K1261" s="75"/>
    </row>
    <row r="1262" spans="1:23" ht="42.75" x14ac:dyDescent="0.2">
      <c r="A1262" s="26">
        <v>1</v>
      </c>
      <c r="B1262" s="26" t="str">
        <f>Source!F1112</f>
        <v>6.61-26-1</v>
      </c>
      <c r="C1262" s="26" t="s">
        <v>21</v>
      </c>
      <c r="D1262" s="27" t="str">
        <f>Source!H1112</f>
        <v>100 м2</v>
      </c>
      <c r="E1262" s="17">
        <f>Source!I1112</f>
        <v>1.83E-2</v>
      </c>
      <c r="F1262" s="33"/>
      <c r="G1262" s="28"/>
      <c r="H1262" s="17"/>
      <c r="I1262" s="33"/>
      <c r="J1262" s="17"/>
      <c r="K1262" s="33"/>
      <c r="Q1262">
        <f>ROUND((Source!DN1112/100)*ROUND((ROUND((Source!AF1112*Source!AV1112*Source!I1112),2)),2), 2)</f>
        <v>8.6</v>
      </c>
      <c r="R1262">
        <f>Source!X1112</f>
        <v>198.58</v>
      </c>
      <c r="S1262">
        <f>ROUND((Source!DO1112/100)*ROUND((ROUND((Source!AF1112*Source!AV1112*Source!I1112),2)),2), 2)</f>
        <v>5.91</v>
      </c>
      <c r="T1262">
        <f>Source!Y1112</f>
        <v>116.31</v>
      </c>
      <c r="U1262">
        <f>ROUND((175/100)*ROUND((ROUND((Source!AE1112*Source!AV1112*Source!I1112),2)),2), 2)</f>
        <v>0</v>
      </c>
      <c r="V1262">
        <f>ROUND((160/100)*ROUND(ROUND((ROUND((Source!AE1112*Source!AV1112*Source!I1112),2)*Source!BS1112),2), 2), 2)</f>
        <v>0</v>
      </c>
    </row>
    <row r="1263" spans="1:23" x14ac:dyDescent="0.2">
      <c r="C1263" s="30" t="str">
        <f>"Объем: "&amp;Source!I1112&amp;"=1,83/"&amp;"100"</f>
        <v>Объем: 0,0183=1,83/100</v>
      </c>
    </row>
    <row r="1264" spans="1:23" ht="14.25" x14ac:dyDescent="0.2">
      <c r="A1264" s="26"/>
      <c r="B1264" s="26"/>
      <c r="C1264" s="26" t="s">
        <v>313</v>
      </c>
      <c r="D1264" s="27"/>
      <c r="E1264" s="17"/>
      <c r="F1264" s="33">
        <f>Source!AO1112</f>
        <v>587.65</v>
      </c>
      <c r="G1264" s="28" t="str">
        <f>Source!DG1112</f>
        <v/>
      </c>
      <c r="H1264" s="17">
        <f>Source!AV1112</f>
        <v>1</v>
      </c>
      <c r="I1264" s="33">
        <f>ROUND((ROUND((Source!AF1112*Source!AV1112*Source!I1112),2)),2)</f>
        <v>10.75</v>
      </c>
      <c r="J1264" s="17">
        <f>IF(Source!BA1112&lt;&gt; 0, Source!BA1112, 1)</f>
        <v>26.39</v>
      </c>
      <c r="K1264" s="33">
        <f>Source!S1112</f>
        <v>283.69</v>
      </c>
      <c r="W1264">
        <f>I1264</f>
        <v>10.75</v>
      </c>
    </row>
    <row r="1265" spans="1:28" ht="28.5" x14ac:dyDescent="0.2">
      <c r="A1265" s="26" t="s">
        <v>27</v>
      </c>
      <c r="B1265" s="26" t="str">
        <f>Source!F1113</f>
        <v>9999990001</v>
      </c>
      <c r="C1265" s="26" t="s">
        <v>29</v>
      </c>
      <c r="D1265" s="27" t="str">
        <f>Source!H1113</f>
        <v>т</v>
      </c>
      <c r="E1265" s="17">
        <f>Source!I1113</f>
        <v>-8.4180000000000005E-2</v>
      </c>
      <c r="F1265" s="33">
        <f>Source!AK1113</f>
        <v>0</v>
      </c>
      <c r="G1265" s="31" t="s">
        <v>3</v>
      </c>
      <c r="H1265" s="17">
        <f>Source!AW1113</f>
        <v>1</v>
      </c>
      <c r="I1265" s="33">
        <f>ROUND((ROUND((Source!AC1113*Source!AW1113*Source!I1113),2)),2)+(ROUND((ROUND(((Source!ET1113)*Source!AV1113*Source!I1113),2)),2)+ROUND((ROUND(((Source!AE1113-(Source!EU1113))*Source!AV1113*Source!I1113),2)),2))+ROUND((ROUND((Source!AF1113*Source!AV1113*Source!I1113),2)),2)</f>
        <v>0</v>
      </c>
      <c r="J1265" s="17">
        <f>IF(Source!BC1113&lt;&gt; 0, Source!BC1113, 1)</f>
        <v>1</v>
      </c>
      <c r="K1265" s="33">
        <f>Source!O1113</f>
        <v>0</v>
      </c>
      <c r="Q1265">
        <f>ROUND((Source!DN1113/100)*ROUND((ROUND((Source!AF1113*Source!AV1113*Source!I1113),2)),2), 2)</f>
        <v>0</v>
      </c>
      <c r="R1265">
        <f>Source!X1113</f>
        <v>0</v>
      </c>
      <c r="S1265">
        <f>ROUND((Source!DO1113/100)*ROUND((ROUND((Source!AF1113*Source!AV1113*Source!I1113),2)),2), 2)</f>
        <v>0</v>
      </c>
      <c r="T1265">
        <f>Source!Y1113</f>
        <v>0</v>
      </c>
      <c r="U1265">
        <f>ROUND((175/100)*ROUND((ROUND((Source!AE1113*Source!AV1113*Source!I1113),2)),2), 2)</f>
        <v>0</v>
      </c>
      <c r="V1265">
        <f>ROUND((160/100)*ROUND(ROUND((ROUND((Source!AE1113*Source!AV1113*Source!I1113),2)*Source!BS1113),2), 2), 2)</f>
        <v>0</v>
      </c>
      <c r="X1265">
        <f>IF(Source!BI1113&lt;=1,I1265, 0)</f>
        <v>0</v>
      </c>
      <c r="Y1265">
        <f>IF(Source!BI1113=2,I1265, 0)</f>
        <v>0</v>
      </c>
      <c r="Z1265">
        <f>IF(Source!BI1113=3,I1265, 0)</f>
        <v>0</v>
      </c>
      <c r="AA1265">
        <f>IF(Source!BI1113=4,I1265, 0)</f>
        <v>0</v>
      </c>
    </row>
    <row r="1266" spans="1:28" ht="14.25" x14ac:dyDescent="0.2">
      <c r="A1266" s="26"/>
      <c r="B1266" s="26"/>
      <c r="C1266" s="26" t="s">
        <v>314</v>
      </c>
      <c r="D1266" s="27" t="s">
        <v>315</v>
      </c>
      <c r="E1266" s="17">
        <f>Source!DN1112</f>
        <v>80</v>
      </c>
      <c r="F1266" s="33"/>
      <c r="G1266" s="28"/>
      <c r="H1266" s="17"/>
      <c r="I1266" s="33">
        <f>SUM(Q1262:Q1265)</f>
        <v>8.6</v>
      </c>
      <c r="J1266" s="17">
        <f>Source!BZ1112</f>
        <v>70</v>
      </c>
      <c r="K1266" s="33">
        <f>SUM(R1262:R1265)</f>
        <v>198.58</v>
      </c>
    </row>
    <row r="1267" spans="1:28" ht="14.25" x14ac:dyDescent="0.2">
      <c r="A1267" s="26"/>
      <c r="B1267" s="26"/>
      <c r="C1267" s="26" t="s">
        <v>316</v>
      </c>
      <c r="D1267" s="27" t="s">
        <v>315</v>
      </c>
      <c r="E1267" s="17">
        <f>Source!DO1112</f>
        <v>55</v>
      </c>
      <c r="F1267" s="33"/>
      <c r="G1267" s="28"/>
      <c r="H1267" s="17"/>
      <c r="I1267" s="33">
        <f>SUM(S1262:S1266)</f>
        <v>5.91</v>
      </c>
      <c r="J1267" s="17">
        <f>Source!CA1112</f>
        <v>41</v>
      </c>
      <c r="K1267" s="33">
        <f>SUM(T1262:T1266)</f>
        <v>116.31</v>
      </c>
    </row>
    <row r="1268" spans="1:28" ht="14.25" x14ac:dyDescent="0.2">
      <c r="A1268" s="55"/>
      <c r="B1268" s="55"/>
      <c r="C1268" s="55" t="s">
        <v>317</v>
      </c>
      <c r="D1268" s="56" t="s">
        <v>318</v>
      </c>
      <c r="E1268" s="57">
        <f>Source!AQ1112</f>
        <v>57.5</v>
      </c>
      <c r="F1268" s="58"/>
      <c r="G1268" s="59" t="str">
        <f>Source!DI1112</f>
        <v/>
      </c>
      <c r="H1268" s="57">
        <f>Source!AV1112</f>
        <v>1</v>
      </c>
      <c r="I1268" s="58">
        <f>Source!U1112</f>
        <v>1.0522499999999999</v>
      </c>
      <c r="J1268" s="57"/>
      <c r="K1268" s="58"/>
      <c r="AB1268" s="32">
        <f>I1268</f>
        <v>1.0522499999999999</v>
      </c>
    </row>
    <row r="1269" spans="1:28" ht="15" x14ac:dyDescent="0.25">
      <c r="A1269" s="60"/>
      <c r="B1269" s="60"/>
      <c r="C1269" s="61" t="s">
        <v>319</v>
      </c>
      <c r="D1269" s="60"/>
      <c r="E1269" s="60"/>
      <c r="F1269" s="60"/>
      <c r="G1269" s="60"/>
      <c r="H1269" s="111">
        <f>I1264+I1266+I1267+SUM(I1265:I1265)</f>
        <v>25.26</v>
      </c>
      <c r="I1269" s="111"/>
      <c r="J1269" s="111">
        <f>K1264+K1266+K1267+SUM(K1265:K1265)</f>
        <v>598.57999999999993</v>
      </c>
      <c r="K1269" s="111"/>
      <c r="O1269" s="32">
        <f>I1264+I1266+I1267+SUM(I1265:I1265)</f>
        <v>25.26</v>
      </c>
      <c r="P1269" s="32">
        <f>K1264+K1266+K1267+SUM(K1265:K1265)</f>
        <v>598.57999999999993</v>
      </c>
      <c r="X1269">
        <f>IF(Source!BI1112&lt;=1,I1264+I1266+I1267-0, 0)</f>
        <v>25.26</v>
      </c>
      <c r="Y1269">
        <f>IF(Source!BI1112=2,I1264+I1266+I1267-0, 0)</f>
        <v>0</v>
      </c>
      <c r="Z1269">
        <f>IF(Source!BI1112=3,I1264+I1266+I1267-0, 0)</f>
        <v>0</v>
      </c>
      <c r="AA1269">
        <f>IF(Source!BI1112=4,I1264+I1266+I1267,0)</f>
        <v>0</v>
      </c>
    </row>
    <row r="1271" spans="1:28" ht="42.75" x14ac:dyDescent="0.2">
      <c r="A1271" s="26">
        <v>2</v>
      </c>
      <c r="B1271" s="26" t="str">
        <f>Source!F1114</f>
        <v>6.62-31-1</v>
      </c>
      <c r="C1271" s="26" t="s">
        <v>33</v>
      </c>
      <c r="D1271" s="27" t="str">
        <f>Source!H1114</f>
        <v>1 м2 поверхности</v>
      </c>
      <c r="E1271" s="17">
        <f>Source!I1114</f>
        <v>2.0499999999999998</v>
      </c>
      <c r="F1271" s="33"/>
      <c r="G1271" s="28"/>
      <c r="H1271" s="17"/>
      <c r="I1271" s="33"/>
      <c r="J1271" s="17"/>
      <c r="K1271" s="33"/>
      <c r="Q1271">
        <f>ROUND((Source!DN1114/100)*ROUND((ROUND((Source!AF1114*Source!AV1114*Source!I1114),2)),2), 2)</f>
        <v>12.57</v>
      </c>
      <c r="R1271">
        <f>Source!X1114</f>
        <v>275.33</v>
      </c>
      <c r="S1271">
        <f>ROUND((Source!DO1114/100)*ROUND((ROUND((Source!AF1114*Source!AV1114*Source!I1114),2)),2), 2)</f>
        <v>8.0399999999999991</v>
      </c>
      <c r="T1271">
        <f>Source!Y1114</f>
        <v>136.01</v>
      </c>
      <c r="U1271">
        <f>ROUND((175/100)*ROUND((ROUND((Source!AE1114*Source!AV1114*Source!I1114),2)),2), 2)</f>
        <v>0</v>
      </c>
      <c r="V1271">
        <f>ROUND((160/100)*ROUND(ROUND((ROUND((Source!AE1114*Source!AV1114*Source!I1114),2)*Source!BS1114),2), 2), 2)</f>
        <v>0</v>
      </c>
    </row>
    <row r="1272" spans="1:28" ht="14.25" x14ac:dyDescent="0.2">
      <c r="A1272" s="26"/>
      <c r="B1272" s="26"/>
      <c r="C1272" s="26" t="s">
        <v>313</v>
      </c>
      <c r="D1272" s="27"/>
      <c r="E1272" s="17"/>
      <c r="F1272" s="33">
        <f>Source!AO1114</f>
        <v>6.13</v>
      </c>
      <c r="G1272" s="28" t="str">
        <f>Source!DG1114</f>
        <v/>
      </c>
      <c r="H1272" s="17">
        <f>Source!AV1114</f>
        <v>1</v>
      </c>
      <c r="I1272" s="33">
        <f>ROUND((ROUND((Source!AF1114*Source!AV1114*Source!I1114),2)),2)</f>
        <v>12.57</v>
      </c>
      <c r="J1272" s="17">
        <f>IF(Source!BA1114&lt;&gt; 0, Source!BA1114, 1)</f>
        <v>26.39</v>
      </c>
      <c r="K1272" s="33">
        <f>Source!S1114</f>
        <v>331.72</v>
      </c>
      <c r="W1272">
        <f>I1272</f>
        <v>12.57</v>
      </c>
    </row>
    <row r="1273" spans="1:28" ht="14.25" x14ac:dyDescent="0.2">
      <c r="A1273" s="26"/>
      <c r="B1273" s="26"/>
      <c r="C1273" s="26" t="s">
        <v>314</v>
      </c>
      <c r="D1273" s="27" t="s">
        <v>315</v>
      </c>
      <c r="E1273" s="17">
        <f>Source!DN1114</f>
        <v>100</v>
      </c>
      <c r="F1273" s="33"/>
      <c r="G1273" s="28"/>
      <c r="H1273" s="17"/>
      <c r="I1273" s="33">
        <f>SUM(Q1271:Q1272)</f>
        <v>12.57</v>
      </c>
      <c r="J1273" s="17">
        <f>Source!BZ1114</f>
        <v>83</v>
      </c>
      <c r="K1273" s="33">
        <f>SUM(R1271:R1272)</f>
        <v>275.33</v>
      </c>
    </row>
    <row r="1274" spans="1:28" ht="14.25" x14ac:dyDescent="0.2">
      <c r="A1274" s="26"/>
      <c r="B1274" s="26"/>
      <c r="C1274" s="26" t="s">
        <v>316</v>
      </c>
      <c r="D1274" s="27" t="s">
        <v>315</v>
      </c>
      <c r="E1274" s="17">
        <f>Source!DO1114</f>
        <v>64</v>
      </c>
      <c r="F1274" s="33"/>
      <c r="G1274" s="28"/>
      <c r="H1274" s="17"/>
      <c r="I1274" s="33">
        <f>SUM(S1271:S1273)</f>
        <v>8.0399999999999991</v>
      </c>
      <c r="J1274" s="17">
        <f>Source!CA1114</f>
        <v>41</v>
      </c>
      <c r="K1274" s="33">
        <f>SUM(T1271:T1273)</f>
        <v>136.01</v>
      </c>
    </row>
    <row r="1275" spans="1:28" ht="14.25" x14ac:dyDescent="0.2">
      <c r="A1275" s="55"/>
      <c r="B1275" s="55"/>
      <c r="C1275" s="55" t="s">
        <v>317</v>
      </c>
      <c r="D1275" s="56" t="s">
        <v>318</v>
      </c>
      <c r="E1275" s="57">
        <f>Source!AQ1114</f>
        <v>0.6</v>
      </c>
      <c r="F1275" s="58"/>
      <c r="G1275" s="59" t="str">
        <f>Source!DI1114</f>
        <v/>
      </c>
      <c r="H1275" s="57">
        <f>Source!AV1114</f>
        <v>1</v>
      </c>
      <c r="I1275" s="58">
        <f>Source!U1114</f>
        <v>1.2299999999999998</v>
      </c>
      <c r="J1275" s="57"/>
      <c r="K1275" s="58"/>
      <c r="AB1275" s="32">
        <f>I1275</f>
        <v>1.2299999999999998</v>
      </c>
    </row>
    <row r="1276" spans="1:28" ht="15" x14ac:dyDescent="0.25">
      <c r="A1276" s="60"/>
      <c r="B1276" s="60"/>
      <c r="C1276" s="61" t="s">
        <v>319</v>
      </c>
      <c r="D1276" s="60"/>
      <c r="E1276" s="60"/>
      <c r="F1276" s="60"/>
      <c r="G1276" s="60"/>
      <c r="H1276" s="111">
        <f>I1272+I1273+I1274</f>
        <v>33.18</v>
      </c>
      <c r="I1276" s="111"/>
      <c r="J1276" s="111">
        <f>K1272+K1273+K1274</f>
        <v>743.06</v>
      </c>
      <c r="K1276" s="111"/>
      <c r="O1276" s="32">
        <f>I1272+I1273+I1274</f>
        <v>33.18</v>
      </c>
      <c r="P1276" s="32">
        <f>K1272+K1273+K1274</f>
        <v>743.06</v>
      </c>
      <c r="X1276">
        <f>IF(Source!BI1114&lt;=1,I1272+I1273+I1274-0, 0)</f>
        <v>33.18</v>
      </c>
      <c r="Y1276">
        <f>IF(Source!BI1114=2,I1272+I1273+I1274-0, 0)</f>
        <v>0</v>
      </c>
      <c r="Z1276">
        <f>IF(Source!BI1114=3,I1272+I1273+I1274-0, 0)</f>
        <v>0</v>
      </c>
      <c r="AA1276">
        <f>IF(Source!BI1114=4,I1272+I1273+I1274,0)</f>
        <v>0</v>
      </c>
    </row>
    <row r="1278" spans="1:28" ht="28.5" x14ac:dyDescent="0.2">
      <c r="A1278" s="26">
        <v>3</v>
      </c>
      <c r="B1278" s="26" t="str">
        <f>Source!F1115</f>
        <v>6.58-2-1</v>
      </c>
      <c r="C1278" s="26" t="s">
        <v>40</v>
      </c>
      <c r="D1278" s="27" t="str">
        <f>Source!H1115</f>
        <v>100 м2</v>
      </c>
      <c r="E1278" s="17">
        <f>Source!I1115</f>
        <v>2.6499999999999999E-2</v>
      </c>
      <c r="F1278" s="33"/>
      <c r="G1278" s="28"/>
      <c r="H1278" s="17"/>
      <c r="I1278" s="33"/>
      <c r="J1278" s="17"/>
      <c r="K1278" s="33"/>
      <c r="Q1278">
        <f>ROUND((Source!DN1115/100)*ROUND((ROUND((Source!AF1115*Source!AV1115*Source!I1115),2)),2), 2)</f>
        <v>4.0599999999999996</v>
      </c>
      <c r="R1278">
        <f>Source!X1115</f>
        <v>93.66</v>
      </c>
      <c r="S1278">
        <f>ROUND((Source!DO1115/100)*ROUND((ROUND((Source!AF1115*Source!AV1115*Source!I1115),2)),2), 2)</f>
        <v>2.79</v>
      </c>
      <c r="T1278">
        <f>Source!Y1115</f>
        <v>54.86</v>
      </c>
      <c r="U1278">
        <f>ROUND((175/100)*ROUND((ROUND((Source!AE1115*Source!AV1115*Source!I1115),2)),2), 2)</f>
        <v>0</v>
      </c>
      <c r="V1278">
        <f>ROUND((160/100)*ROUND(ROUND((ROUND((Source!AE1115*Source!AV1115*Source!I1115),2)*Source!BS1115),2), 2), 2)</f>
        <v>0</v>
      </c>
    </row>
    <row r="1279" spans="1:28" x14ac:dyDescent="0.2">
      <c r="C1279" s="30" t="str">
        <f>"Объем: "&amp;Source!I1115&amp;"=2,65/"&amp;"100"</f>
        <v>Объем: 0,0265=2,65/100</v>
      </c>
    </row>
    <row r="1280" spans="1:28" ht="14.25" x14ac:dyDescent="0.2">
      <c r="A1280" s="26"/>
      <c r="B1280" s="26"/>
      <c r="C1280" s="26" t="s">
        <v>313</v>
      </c>
      <c r="D1280" s="27"/>
      <c r="E1280" s="17"/>
      <c r="F1280" s="33">
        <f>Source!AO1115</f>
        <v>191.34</v>
      </c>
      <c r="G1280" s="28" t="str">
        <f>Source!DG1115</f>
        <v/>
      </c>
      <c r="H1280" s="17">
        <f>Source!AV1115</f>
        <v>1</v>
      </c>
      <c r="I1280" s="33">
        <f>ROUND((ROUND((Source!AF1115*Source!AV1115*Source!I1115),2)),2)</f>
        <v>5.07</v>
      </c>
      <c r="J1280" s="17">
        <f>IF(Source!BA1115&lt;&gt; 0, Source!BA1115, 1)</f>
        <v>26.39</v>
      </c>
      <c r="K1280" s="33">
        <f>Source!S1115</f>
        <v>133.80000000000001</v>
      </c>
      <c r="W1280">
        <f>I1280</f>
        <v>5.07</v>
      </c>
    </row>
    <row r="1281" spans="1:28" ht="28.5" x14ac:dyDescent="0.2">
      <c r="A1281" s="26" t="s">
        <v>44</v>
      </c>
      <c r="B1281" s="26" t="str">
        <f>Source!F1116</f>
        <v>9999990001</v>
      </c>
      <c r="C1281" s="26" t="s">
        <v>29</v>
      </c>
      <c r="D1281" s="27" t="str">
        <f>Source!H1116</f>
        <v>т</v>
      </c>
      <c r="E1281" s="17">
        <f>Source!I1116</f>
        <v>-2.7029999999999998E-2</v>
      </c>
      <c r="F1281" s="33">
        <f>Source!AK1116</f>
        <v>0</v>
      </c>
      <c r="G1281" s="31" t="s">
        <v>3</v>
      </c>
      <c r="H1281" s="17">
        <f>Source!AW1116</f>
        <v>1</v>
      </c>
      <c r="I1281" s="33">
        <f>ROUND((ROUND((Source!AC1116*Source!AW1116*Source!I1116),2)),2)+(ROUND((ROUND(((Source!ET1116)*Source!AV1116*Source!I1116),2)),2)+ROUND((ROUND(((Source!AE1116-(Source!EU1116))*Source!AV1116*Source!I1116),2)),2))+ROUND((ROUND((Source!AF1116*Source!AV1116*Source!I1116),2)),2)</f>
        <v>0</v>
      </c>
      <c r="J1281" s="17">
        <f>IF(Source!BC1116&lt;&gt; 0, Source!BC1116, 1)</f>
        <v>1</v>
      </c>
      <c r="K1281" s="33">
        <f>Source!O1116</f>
        <v>0</v>
      </c>
      <c r="Q1281">
        <f>ROUND((Source!DN1116/100)*ROUND((ROUND((Source!AF1116*Source!AV1116*Source!I1116),2)),2), 2)</f>
        <v>0</v>
      </c>
      <c r="R1281">
        <f>Source!X1116</f>
        <v>0</v>
      </c>
      <c r="S1281">
        <f>ROUND((Source!DO1116/100)*ROUND((ROUND((Source!AF1116*Source!AV1116*Source!I1116),2)),2), 2)</f>
        <v>0</v>
      </c>
      <c r="T1281">
        <f>Source!Y1116</f>
        <v>0</v>
      </c>
      <c r="U1281">
        <f>ROUND((175/100)*ROUND((ROUND((Source!AE1116*Source!AV1116*Source!I1116),2)),2), 2)</f>
        <v>0</v>
      </c>
      <c r="V1281">
        <f>ROUND((160/100)*ROUND(ROUND((ROUND((Source!AE1116*Source!AV1116*Source!I1116),2)*Source!BS1116),2), 2), 2)</f>
        <v>0</v>
      </c>
      <c r="X1281">
        <f>IF(Source!BI1116&lt;=1,I1281, 0)</f>
        <v>0</v>
      </c>
      <c r="Y1281">
        <f>IF(Source!BI1116=2,I1281, 0)</f>
        <v>0</v>
      </c>
      <c r="Z1281">
        <f>IF(Source!BI1116=3,I1281, 0)</f>
        <v>0</v>
      </c>
      <c r="AA1281">
        <f>IF(Source!BI1116=4,I1281, 0)</f>
        <v>0</v>
      </c>
    </row>
    <row r="1282" spans="1:28" ht="14.25" x14ac:dyDescent="0.2">
      <c r="A1282" s="26"/>
      <c r="B1282" s="26"/>
      <c r="C1282" s="26" t="s">
        <v>314</v>
      </c>
      <c r="D1282" s="27" t="s">
        <v>315</v>
      </c>
      <c r="E1282" s="17">
        <f>Source!DN1115</f>
        <v>80</v>
      </c>
      <c r="F1282" s="33"/>
      <c r="G1282" s="28"/>
      <c r="H1282" s="17"/>
      <c r="I1282" s="33">
        <f>SUM(Q1278:Q1281)</f>
        <v>4.0599999999999996</v>
      </c>
      <c r="J1282" s="17">
        <f>Source!BZ1115</f>
        <v>70</v>
      </c>
      <c r="K1282" s="33">
        <f>SUM(R1278:R1281)</f>
        <v>93.66</v>
      </c>
    </row>
    <row r="1283" spans="1:28" ht="14.25" x14ac:dyDescent="0.2">
      <c r="A1283" s="26"/>
      <c r="B1283" s="26"/>
      <c r="C1283" s="26" t="s">
        <v>316</v>
      </c>
      <c r="D1283" s="27" t="s">
        <v>315</v>
      </c>
      <c r="E1283" s="17">
        <f>Source!DO1115</f>
        <v>55</v>
      </c>
      <c r="F1283" s="33"/>
      <c r="G1283" s="28"/>
      <c r="H1283" s="17"/>
      <c r="I1283" s="33">
        <f>SUM(S1278:S1282)</f>
        <v>2.79</v>
      </c>
      <c r="J1283" s="17">
        <f>Source!CA1115</f>
        <v>41</v>
      </c>
      <c r="K1283" s="33">
        <f>SUM(T1278:T1282)</f>
        <v>54.86</v>
      </c>
    </row>
    <row r="1284" spans="1:28" ht="14.25" x14ac:dyDescent="0.2">
      <c r="A1284" s="55"/>
      <c r="B1284" s="55"/>
      <c r="C1284" s="55" t="s">
        <v>317</v>
      </c>
      <c r="D1284" s="56" t="s">
        <v>318</v>
      </c>
      <c r="E1284" s="57">
        <f>Source!AQ1115</f>
        <v>17.41</v>
      </c>
      <c r="F1284" s="58"/>
      <c r="G1284" s="59" t="str">
        <f>Source!DI1115</f>
        <v/>
      </c>
      <c r="H1284" s="57">
        <f>Source!AV1115</f>
        <v>1</v>
      </c>
      <c r="I1284" s="58">
        <f>Source!U1115</f>
        <v>0.46136499999999997</v>
      </c>
      <c r="J1284" s="57"/>
      <c r="K1284" s="58"/>
      <c r="AB1284" s="32">
        <f>I1284</f>
        <v>0.46136499999999997</v>
      </c>
    </row>
    <row r="1285" spans="1:28" ht="15" x14ac:dyDescent="0.25">
      <c r="A1285" s="60"/>
      <c r="B1285" s="60"/>
      <c r="C1285" s="61" t="s">
        <v>319</v>
      </c>
      <c r="D1285" s="60"/>
      <c r="E1285" s="60"/>
      <c r="F1285" s="60"/>
      <c r="G1285" s="60"/>
      <c r="H1285" s="111">
        <f>I1280+I1282+I1283+SUM(I1281:I1281)</f>
        <v>11.919999999999998</v>
      </c>
      <c r="I1285" s="111"/>
      <c r="J1285" s="111">
        <f>K1280+K1282+K1283+SUM(K1281:K1281)</f>
        <v>282.32</v>
      </c>
      <c r="K1285" s="111"/>
      <c r="O1285" s="32">
        <f>I1280+I1282+I1283+SUM(I1281:I1281)</f>
        <v>11.919999999999998</v>
      </c>
      <c r="P1285" s="32">
        <f>K1280+K1282+K1283+SUM(K1281:K1281)</f>
        <v>282.32</v>
      </c>
      <c r="X1285">
        <f>IF(Source!BI1115&lt;=1,I1280+I1282+I1283-0, 0)</f>
        <v>11.919999999999998</v>
      </c>
      <c r="Y1285">
        <f>IF(Source!BI1115=2,I1280+I1282+I1283-0, 0)</f>
        <v>0</v>
      </c>
      <c r="Z1285">
        <f>IF(Source!BI1115=3,I1280+I1282+I1283-0, 0)</f>
        <v>0</v>
      </c>
      <c r="AA1285">
        <f>IF(Source!BI1115=4,I1280+I1282+I1283,0)</f>
        <v>0</v>
      </c>
    </row>
    <row r="1287" spans="1:28" ht="42.75" x14ac:dyDescent="0.2">
      <c r="A1287" s="26">
        <v>4</v>
      </c>
      <c r="B1287" s="26" t="str">
        <f>Source!F1117</f>
        <v>6.65-24-1</v>
      </c>
      <c r="C1287" s="26" t="s">
        <v>47</v>
      </c>
      <c r="D1287" s="27" t="str">
        <f>Source!H1117</f>
        <v>100 м</v>
      </c>
      <c r="E1287" s="17">
        <f>Source!I1117</f>
        <v>0.02</v>
      </c>
      <c r="F1287" s="33"/>
      <c r="G1287" s="28"/>
      <c r="H1287" s="17"/>
      <c r="I1287" s="33"/>
      <c r="J1287" s="17"/>
      <c r="K1287" s="33"/>
      <c r="Q1287">
        <f>ROUND((Source!DN1117/100)*ROUND((ROUND((Source!AF1117*Source!AV1117*Source!I1117),2)),2), 2)</f>
        <v>5.0199999999999996</v>
      </c>
      <c r="R1287">
        <f>Source!X1117</f>
        <v>108.31</v>
      </c>
      <c r="S1287">
        <f>ROUND((Source!DO1117/100)*ROUND((ROUND((Source!AF1117*Source!AV1117*Source!I1117),2)),2), 2)</f>
        <v>3.37</v>
      </c>
      <c r="T1287">
        <f>Source!Y1117</f>
        <v>49.34</v>
      </c>
      <c r="U1287">
        <f>ROUND((175/100)*ROUND((ROUND((Source!AE1117*Source!AV1117*Source!I1117),2)),2), 2)</f>
        <v>0</v>
      </c>
      <c r="V1287">
        <f>ROUND((160/100)*ROUND(ROUND((ROUND((Source!AE1117*Source!AV1117*Source!I1117),2)*Source!BS1117),2), 2), 2)</f>
        <v>0</v>
      </c>
    </row>
    <row r="1288" spans="1:28" x14ac:dyDescent="0.2">
      <c r="C1288" s="30" t="str">
        <f>"Объем: "&amp;Source!I1117&amp;"=2/"&amp;"100"</f>
        <v>Объем: 0,02=2/100</v>
      </c>
    </row>
    <row r="1289" spans="1:28" ht="14.25" x14ac:dyDescent="0.2">
      <c r="A1289" s="26"/>
      <c r="B1289" s="26"/>
      <c r="C1289" s="26" t="s">
        <v>313</v>
      </c>
      <c r="D1289" s="27"/>
      <c r="E1289" s="17"/>
      <c r="F1289" s="33">
        <f>Source!AO1117</f>
        <v>227.82</v>
      </c>
      <c r="G1289" s="28" t="str">
        <f>Source!DG1117</f>
        <v/>
      </c>
      <c r="H1289" s="17">
        <f>Source!AV1117</f>
        <v>1</v>
      </c>
      <c r="I1289" s="33">
        <f>ROUND((ROUND((Source!AF1117*Source!AV1117*Source!I1117),2)),2)</f>
        <v>4.5599999999999996</v>
      </c>
      <c r="J1289" s="17">
        <f>IF(Source!BA1117&lt;&gt; 0, Source!BA1117, 1)</f>
        <v>26.39</v>
      </c>
      <c r="K1289" s="33">
        <f>Source!S1117</f>
        <v>120.34</v>
      </c>
      <c r="W1289">
        <f>I1289</f>
        <v>4.5599999999999996</v>
      </c>
    </row>
    <row r="1290" spans="1:28" ht="14.25" x14ac:dyDescent="0.2">
      <c r="A1290" s="26"/>
      <c r="B1290" s="26"/>
      <c r="C1290" s="26" t="s">
        <v>314</v>
      </c>
      <c r="D1290" s="27" t="s">
        <v>315</v>
      </c>
      <c r="E1290" s="17">
        <f>Source!DN1117</f>
        <v>110</v>
      </c>
      <c r="F1290" s="33"/>
      <c r="G1290" s="28"/>
      <c r="H1290" s="17"/>
      <c r="I1290" s="33">
        <f>SUM(Q1287:Q1289)</f>
        <v>5.0199999999999996</v>
      </c>
      <c r="J1290" s="17">
        <f>Source!BZ1117</f>
        <v>90</v>
      </c>
      <c r="K1290" s="33">
        <f>SUM(R1287:R1289)</f>
        <v>108.31</v>
      </c>
    </row>
    <row r="1291" spans="1:28" ht="14.25" x14ac:dyDescent="0.2">
      <c r="A1291" s="26"/>
      <c r="B1291" s="26"/>
      <c r="C1291" s="26" t="s">
        <v>316</v>
      </c>
      <c r="D1291" s="27" t="s">
        <v>315</v>
      </c>
      <c r="E1291" s="17">
        <f>Source!DO1117</f>
        <v>74</v>
      </c>
      <c r="F1291" s="33"/>
      <c r="G1291" s="28"/>
      <c r="H1291" s="17"/>
      <c r="I1291" s="33">
        <f>SUM(S1287:S1290)</f>
        <v>3.37</v>
      </c>
      <c r="J1291" s="17">
        <f>Source!CA1117</f>
        <v>41</v>
      </c>
      <c r="K1291" s="33">
        <f>SUM(T1287:T1290)</f>
        <v>49.34</v>
      </c>
    </row>
    <row r="1292" spans="1:28" ht="14.25" x14ac:dyDescent="0.2">
      <c r="A1292" s="55"/>
      <c r="B1292" s="55"/>
      <c r="C1292" s="55" t="s">
        <v>317</v>
      </c>
      <c r="D1292" s="56" t="s">
        <v>318</v>
      </c>
      <c r="E1292" s="57">
        <f>Source!AQ1117</f>
        <v>20.73</v>
      </c>
      <c r="F1292" s="58"/>
      <c r="G1292" s="59" t="str">
        <f>Source!DI1117</f>
        <v/>
      </c>
      <c r="H1292" s="57">
        <f>Source!AV1117</f>
        <v>1</v>
      </c>
      <c r="I1292" s="58">
        <f>Source!U1117</f>
        <v>0.41460000000000002</v>
      </c>
      <c r="J1292" s="57"/>
      <c r="K1292" s="58"/>
      <c r="AB1292" s="32">
        <f>I1292</f>
        <v>0.41460000000000002</v>
      </c>
    </row>
    <row r="1293" spans="1:28" ht="15" x14ac:dyDescent="0.25">
      <c r="A1293" s="60"/>
      <c r="B1293" s="60"/>
      <c r="C1293" s="61" t="s">
        <v>319</v>
      </c>
      <c r="D1293" s="60"/>
      <c r="E1293" s="60"/>
      <c r="F1293" s="60"/>
      <c r="G1293" s="60"/>
      <c r="H1293" s="111">
        <f>I1289+I1290+I1291</f>
        <v>12.95</v>
      </c>
      <c r="I1293" s="111"/>
      <c r="J1293" s="111">
        <f>K1289+K1290+K1291</f>
        <v>277.99</v>
      </c>
      <c r="K1293" s="111"/>
      <c r="O1293" s="32">
        <f>I1289+I1290+I1291</f>
        <v>12.95</v>
      </c>
      <c r="P1293" s="32">
        <f>K1289+K1290+K1291</f>
        <v>277.99</v>
      </c>
      <c r="X1293">
        <f>IF(Source!BI1117&lt;=1,I1289+I1290+I1291-0, 0)</f>
        <v>12.95</v>
      </c>
      <c r="Y1293">
        <f>IF(Source!BI1117=2,I1289+I1290+I1291-0, 0)</f>
        <v>0</v>
      </c>
      <c r="Z1293">
        <f>IF(Source!BI1117=3,I1289+I1290+I1291-0, 0)</f>
        <v>0</v>
      </c>
      <c r="AA1293">
        <f>IF(Source!BI1117=4,I1289+I1290+I1291,0)</f>
        <v>0</v>
      </c>
    </row>
    <row r="1295" spans="1:28" ht="57" x14ac:dyDescent="0.2">
      <c r="A1295" s="26">
        <v>5</v>
      </c>
      <c r="B1295" s="26" t="str">
        <f>Source!F1118</f>
        <v>6.62-31-1</v>
      </c>
      <c r="C1295" s="26" t="s">
        <v>53</v>
      </c>
      <c r="D1295" s="27" t="str">
        <f>Source!H1118</f>
        <v>1 м2 поверхности</v>
      </c>
      <c r="E1295" s="17">
        <f>Source!I1118</f>
        <v>20.75</v>
      </c>
      <c r="F1295" s="33"/>
      <c r="G1295" s="28"/>
      <c r="H1295" s="17"/>
      <c r="I1295" s="33"/>
      <c r="J1295" s="17"/>
      <c r="K1295" s="33"/>
      <c r="Q1295">
        <f>ROUND((Source!DN1118/100)*ROUND((ROUND((Source!AF1118*Source!AV1118*Source!I1118),2)),2), 2)</f>
        <v>127.2</v>
      </c>
      <c r="R1295">
        <f>Source!X1118</f>
        <v>2786.15</v>
      </c>
      <c r="S1295">
        <f>ROUND((Source!DO1118/100)*ROUND((ROUND((Source!AF1118*Source!AV1118*Source!I1118),2)),2), 2)</f>
        <v>81.41</v>
      </c>
      <c r="T1295">
        <f>Source!Y1118</f>
        <v>1376.29</v>
      </c>
      <c r="U1295">
        <f>ROUND((175/100)*ROUND((ROUND((Source!AE1118*Source!AV1118*Source!I1118),2)),2), 2)</f>
        <v>0</v>
      </c>
      <c r="V1295">
        <f>ROUND((160/100)*ROUND(ROUND((ROUND((Source!AE1118*Source!AV1118*Source!I1118),2)*Source!BS1118),2), 2), 2)</f>
        <v>0</v>
      </c>
    </row>
    <row r="1296" spans="1:28" ht="14.25" x14ac:dyDescent="0.2">
      <c r="A1296" s="26"/>
      <c r="B1296" s="26"/>
      <c r="C1296" s="26" t="s">
        <v>313</v>
      </c>
      <c r="D1296" s="27"/>
      <c r="E1296" s="17"/>
      <c r="F1296" s="33">
        <f>Source!AO1118</f>
        <v>6.13</v>
      </c>
      <c r="G1296" s="28" t="str">
        <f>Source!DG1118</f>
        <v/>
      </c>
      <c r="H1296" s="17">
        <f>Source!AV1118</f>
        <v>1</v>
      </c>
      <c r="I1296" s="33">
        <f>ROUND((ROUND((Source!AF1118*Source!AV1118*Source!I1118),2)),2)</f>
        <v>127.2</v>
      </c>
      <c r="J1296" s="17">
        <f>IF(Source!BA1118&lt;&gt; 0, Source!BA1118, 1)</f>
        <v>26.39</v>
      </c>
      <c r="K1296" s="33">
        <f>Source!S1118</f>
        <v>3356.81</v>
      </c>
      <c r="W1296">
        <f>I1296</f>
        <v>127.2</v>
      </c>
    </row>
    <row r="1297" spans="1:28" ht="14.25" x14ac:dyDescent="0.2">
      <c r="A1297" s="26"/>
      <c r="B1297" s="26"/>
      <c r="C1297" s="26" t="s">
        <v>314</v>
      </c>
      <c r="D1297" s="27" t="s">
        <v>315</v>
      </c>
      <c r="E1297" s="17">
        <f>Source!DN1118</f>
        <v>100</v>
      </c>
      <c r="F1297" s="33"/>
      <c r="G1297" s="28"/>
      <c r="H1297" s="17"/>
      <c r="I1297" s="33">
        <f>SUM(Q1295:Q1296)</f>
        <v>127.2</v>
      </c>
      <c r="J1297" s="17">
        <f>Source!BZ1118</f>
        <v>83</v>
      </c>
      <c r="K1297" s="33">
        <f>SUM(R1295:R1296)</f>
        <v>2786.15</v>
      </c>
    </row>
    <row r="1298" spans="1:28" ht="14.25" x14ac:dyDescent="0.2">
      <c r="A1298" s="26"/>
      <c r="B1298" s="26"/>
      <c r="C1298" s="26" t="s">
        <v>316</v>
      </c>
      <c r="D1298" s="27" t="s">
        <v>315</v>
      </c>
      <c r="E1298" s="17">
        <f>Source!DO1118</f>
        <v>64</v>
      </c>
      <c r="F1298" s="33"/>
      <c r="G1298" s="28"/>
      <c r="H1298" s="17"/>
      <c r="I1298" s="33">
        <f>SUM(S1295:S1297)</f>
        <v>81.41</v>
      </c>
      <c r="J1298" s="17">
        <f>Source!CA1118</f>
        <v>41</v>
      </c>
      <c r="K1298" s="33">
        <f>SUM(T1295:T1297)</f>
        <v>1376.29</v>
      </c>
    </row>
    <row r="1299" spans="1:28" ht="14.25" x14ac:dyDescent="0.2">
      <c r="A1299" s="55"/>
      <c r="B1299" s="55"/>
      <c r="C1299" s="55" t="s">
        <v>317</v>
      </c>
      <c r="D1299" s="56" t="s">
        <v>318</v>
      </c>
      <c r="E1299" s="57">
        <f>Source!AQ1118</f>
        <v>0.6</v>
      </c>
      <c r="F1299" s="58"/>
      <c r="G1299" s="59" t="str">
        <f>Source!DI1118</f>
        <v/>
      </c>
      <c r="H1299" s="57">
        <f>Source!AV1118</f>
        <v>1</v>
      </c>
      <c r="I1299" s="58">
        <f>Source!U1118</f>
        <v>12.45</v>
      </c>
      <c r="J1299" s="57"/>
      <c r="K1299" s="58"/>
      <c r="AB1299" s="32">
        <f>I1299</f>
        <v>12.45</v>
      </c>
    </row>
    <row r="1300" spans="1:28" ht="15" x14ac:dyDescent="0.25">
      <c r="A1300" s="60"/>
      <c r="B1300" s="60"/>
      <c r="C1300" s="61" t="s">
        <v>319</v>
      </c>
      <c r="D1300" s="60"/>
      <c r="E1300" s="60"/>
      <c r="F1300" s="60"/>
      <c r="G1300" s="60"/>
      <c r="H1300" s="111">
        <f>I1296+I1297+I1298</f>
        <v>335.81</v>
      </c>
      <c r="I1300" s="111"/>
      <c r="J1300" s="111">
        <f>K1296+K1297+K1298</f>
        <v>7519.25</v>
      </c>
      <c r="K1300" s="111"/>
      <c r="O1300" s="32">
        <f>I1296+I1297+I1298</f>
        <v>335.81</v>
      </c>
      <c r="P1300" s="32">
        <f>K1296+K1297+K1298</f>
        <v>7519.25</v>
      </c>
      <c r="X1300">
        <f>IF(Source!BI1118&lt;=1,I1296+I1297+I1298-0, 0)</f>
        <v>335.81</v>
      </c>
      <c r="Y1300">
        <f>IF(Source!BI1118=2,I1296+I1297+I1298-0, 0)</f>
        <v>0</v>
      </c>
      <c r="Z1300">
        <f>IF(Source!BI1118=3,I1296+I1297+I1298-0, 0)</f>
        <v>0</v>
      </c>
      <c r="AA1300">
        <f>IF(Source!BI1118=4,I1296+I1297+I1298,0)</f>
        <v>0</v>
      </c>
    </row>
    <row r="1303" spans="1:28" ht="15" x14ac:dyDescent="0.25">
      <c r="A1303" s="81" t="str">
        <f>CONCATENATE("Итого по подразделу: ",IF(Source!G1120&lt;&gt;"Новый подраздел", Source!G1120, ""))</f>
        <v>Итого по подразделу: Демонтажные и подготовительные  работы</v>
      </c>
      <c r="B1303" s="81"/>
      <c r="C1303" s="81"/>
      <c r="D1303" s="81"/>
      <c r="E1303" s="81"/>
      <c r="F1303" s="81"/>
      <c r="G1303" s="81"/>
      <c r="H1303" s="79">
        <f>SUM(O1261:O1302)</f>
        <v>419.12</v>
      </c>
      <c r="I1303" s="80"/>
      <c r="J1303" s="79">
        <f>SUM(P1261:P1302)</f>
        <v>9421.2000000000007</v>
      </c>
      <c r="K1303" s="80"/>
    </row>
    <row r="1304" spans="1:28" hidden="1" x14ac:dyDescent="0.2">
      <c r="A1304" t="s">
        <v>320</v>
      </c>
      <c r="H1304">
        <f>SUM(AC1261:AC1303)</f>
        <v>0</v>
      </c>
      <c r="J1304">
        <f>SUM(AD1261:AD1303)</f>
        <v>0</v>
      </c>
    </row>
    <row r="1305" spans="1:28" hidden="1" x14ac:dyDescent="0.2">
      <c r="A1305" t="s">
        <v>321</v>
      </c>
      <c r="H1305">
        <f>SUM(AE1261:AE1304)</f>
        <v>0</v>
      </c>
      <c r="J1305">
        <f>SUM(AF1261:AF1304)</f>
        <v>0</v>
      </c>
    </row>
    <row r="1307" spans="1:28" ht="15" x14ac:dyDescent="0.25">
      <c r="A1307" s="81" t="str">
        <f>CONCATENATE("Итого по разделу: ",IF(Source!G1150&lt;&gt;"Новый раздел", Source!G1150, ""))</f>
        <v>Итого по разделу: Секция  в осях Ж-З (Подъезд №6)</v>
      </c>
      <c r="B1307" s="81"/>
      <c r="C1307" s="81"/>
      <c r="D1307" s="81"/>
      <c r="E1307" s="81"/>
      <c r="F1307" s="81"/>
      <c r="G1307" s="81"/>
      <c r="H1307" s="79">
        <f>SUM(O1259:O1306)</f>
        <v>419.12</v>
      </c>
      <c r="I1307" s="80"/>
      <c r="J1307" s="79">
        <f>SUM(P1259:P1306)</f>
        <v>9421.2000000000007</v>
      </c>
      <c r="K1307" s="80"/>
    </row>
    <row r="1308" spans="1:28" hidden="1" x14ac:dyDescent="0.2">
      <c r="A1308" t="s">
        <v>320</v>
      </c>
      <c r="H1308">
        <f>SUM(AC1259:AC1307)</f>
        <v>0</v>
      </c>
      <c r="J1308">
        <f>SUM(AD1259:AD1307)</f>
        <v>0</v>
      </c>
    </row>
    <row r="1309" spans="1:28" hidden="1" x14ac:dyDescent="0.2">
      <c r="A1309" t="s">
        <v>321</v>
      </c>
      <c r="H1309">
        <f>SUM(AE1259:AE1308)</f>
        <v>0</v>
      </c>
      <c r="J1309">
        <f>SUM(AF1259:AF1308)</f>
        <v>0</v>
      </c>
    </row>
    <row r="1311" spans="1:28" ht="16.5" x14ac:dyDescent="0.25">
      <c r="A1311" s="75" t="str">
        <f>CONCATENATE("Раздел: ",IF(Source!G1180&lt;&gt;"Новый раздел", Source!G1180, ""))</f>
        <v>Раздел: Монтажные (кровельные) работы</v>
      </c>
      <c r="B1311" s="75"/>
      <c r="C1311" s="75"/>
      <c r="D1311" s="75"/>
      <c r="E1311" s="75"/>
      <c r="F1311" s="75"/>
      <c r="G1311" s="75"/>
      <c r="H1311" s="75"/>
      <c r="I1311" s="75"/>
      <c r="J1311" s="75"/>
      <c r="K1311" s="75"/>
    </row>
    <row r="1312" spans="1:28" ht="28.5" x14ac:dyDescent="0.2">
      <c r="A1312" s="26">
        <v>1</v>
      </c>
      <c r="B1312" s="26" t="str">
        <f>Source!F1184</f>
        <v>6.58-31-3</v>
      </c>
      <c r="C1312" s="26" t="s">
        <v>110</v>
      </c>
      <c r="D1312" s="27" t="str">
        <f>Source!H1184</f>
        <v>100 мест</v>
      </c>
      <c r="E1312" s="17">
        <f>Source!I1184</f>
        <v>0.03</v>
      </c>
      <c r="F1312" s="33"/>
      <c r="G1312" s="28"/>
      <c r="H1312" s="17"/>
      <c r="I1312" s="33"/>
      <c r="J1312" s="17"/>
      <c r="K1312" s="33"/>
      <c r="Q1312">
        <f>ROUND((Source!DN1184/100)*ROUND((ROUND((Source!AF1184*Source!AV1184*Source!I1184),2)),2), 2)</f>
        <v>40.93</v>
      </c>
      <c r="R1312">
        <f>Source!X1184</f>
        <v>903.68</v>
      </c>
      <c r="S1312">
        <f>ROUND((Source!DO1184/100)*ROUND((ROUND((Source!AF1184*Source!AV1184*Source!I1184),2)),2), 2)</f>
        <v>31.09</v>
      </c>
      <c r="T1312">
        <f>Source!Y1184</f>
        <v>425.87</v>
      </c>
      <c r="U1312">
        <f>ROUND((175/100)*ROUND((ROUND((Source!AE1184*Source!AV1184*Source!I1184),2)),2), 2)</f>
        <v>0.79</v>
      </c>
      <c r="V1312">
        <f>ROUND((160/100)*ROUND(ROUND((ROUND((Source!AE1184*Source!AV1184*Source!I1184),2)*Source!BS1184),2), 2), 2)</f>
        <v>19.010000000000002</v>
      </c>
    </row>
    <row r="1313" spans="1:28" x14ac:dyDescent="0.2">
      <c r="C1313" s="30" t="str">
        <f>"Объем: "&amp;Source!I1184&amp;"=3/"&amp;"100"</f>
        <v>Объем: 0,03=3/100</v>
      </c>
    </row>
    <row r="1314" spans="1:28" ht="14.25" x14ac:dyDescent="0.2">
      <c r="A1314" s="26"/>
      <c r="B1314" s="26"/>
      <c r="C1314" s="26" t="s">
        <v>313</v>
      </c>
      <c r="D1314" s="27"/>
      <c r="E1314" s="17"/>
      <c r="F1314" s="33">
        <f>Source!AO1184</f>
        <v>1311.93</v>
      </c>
      <c r="G1314" s="28" t="str">
        <f>Source!DG1184</f>
        <v/>
      </c>
      <c r="H1314" s="17">
        <f>Source!AV1184</f>
        <v>1</v>
      </c>
      <c r="I1314" s="33">
        <f>ROUND((ROUND((Source!AF1184*Source!AV1184*Source!I1184),2)),2)</f>
        <v>39.36</v>
      </c>
      <c r="J1314" s="17">
        <f>IF(Source!BA1184&lt;&gt; 0, Source!BA1184, 1)</f>
        <v>26.39</v>
      </c>
      <c r="K1314" s="33">
        <f>Source!S1184</f>
        <v>1038.71</v>
      </c>
      <c r="W1314">
        <f>I1314</f>
        <v>39.36</v>
      </c>
    </row>
    <row r="1315" spans="1:28" ht="14.25" x14ac:dyDescent="0.2">
      <c r="A1315" s="26"/>
      <c r="B1315" s="26"/>
      <c r="C1315" s="26" t="s">
        <v>322</v>
      </c>
      <c r="D1315" s="27"/>
      <c r="E1315" s="17"/>
      <c r="F1315" s="33">
        <f>Source!AM1184</f>
        <v>41.45</v>
      </c>
      <c r="G1315" s="28" t="str">
        <f>Source!DE1184</f>
        <v/>
      </c>
      <c r="H1315" s="17">
        <f>Source!AV1184</f>
        <v>1</v>
      </c>
      <c r="I1315" s="33">
        <f>(ROUND((ROUND(((Source!ET1184)*Source!AV1184*Source!I1184),2)),2)+ROUND((ROUND(((Source!AE1184-(Source!EU1184))*Source!AV1184*Source!I1184),2)),2))</f>
        <v>1.24</v>
      </c>
      <c r="J1315" s="17">
        <f>IF(Source!BB1184&lt;&gt; 0, Source!BB1184, 1)</f>
        <v>14.75</v>
      </c>
      <c r="K1315" s="33">
        <f>Source!Q1184</f>
        <v>18.29</v>
      </c>
    </row>
    <row r="1316" spans="1:28" ht="14.25" x14ac:dyDescent="0.2">
      <c r="A1316" s="26"/>
      <c r="B1316" s="26"/>
      <c r="C1316" s="26" t="s">
        <v>323</v>
      </c>
      <c r="D1316" s="27"/>
      <c r="E1316" s="17"/>
      <c r="F1316" s="33">
        <f>Source!AN1184</f>
        <v>15.08</v>
      </c>
      <c r="G1316" s="28" t="str">
        <f>Source!DF1184</f>
        <v/>
      </c>
      <c r="H1316" s="17">
        <f>Source!AV1184</f>
        <v>1</v>
      </c>
      <c r="I1316" s="41">
        <f>ROUND((ROUND((Source!AE1184*Source!AV1184*Source!I1184),2)),2)</f>
        <v>0.45</v>
      </c>
      <c r="J1316" s="17">
        <f>IF(Source!BS1184&lt;&gt; 0, Source!BS1184, 1)</f>
        <v>26.39</v>
      </c>
      <c r="K1316" s="41">
        <f>Source!R1184</f>
        <v>11.88</v>
      </c>
      <c r="W1316">
        <f>I1316</f>
        <v>0.45</v>
      </c>
    </row>
    <row r="1317" spans="1:28" ht="14.25" x14ac:dyDescent="0.2">
      <c r="A1317" s="26"/>
      <c r="B1317" s="26"/>
      <c r="C1317" s="26" t="s">
        <v>324</v>
      </c>
      <c r="D1317" s="27"/>
      <c r="E1317" s="17"/>
      <c r="F1317" s="33">
        <f>Source!AL1184</f>
        <v>972.06</v>
      </c>
      <c r="G1317" s="28" t="str">
        <f>Source!DD1184</f>
        <v/>
      </c>
      <c r="H1317" s="17">
        <f>Source!AW1184</f>
        <v>1</v>
      </c>
      <c r="I1317" s="33">
        <f>ROUND((ROUND((Source!AC1184*Source!AW1184*Source!I1184),2)),2)</f>
        <v>29.16</v>
      </c>
      <c r="J1317" s="17">
        <f>IF(Source!BC1184&lt;&gt; 0, Source!BC1184, 1)</f>
        <v>8.3000000000000007</v>
      </c>
      <c r="K1317" s="33">
        <f>Source!P1184</f>
        <v>242.03</v>
      </c>
    </row>
    <row r="1318" spans="1:28" ht="28.5" x14ac:dyDescent="0.2">
      <c r="A1318" s="26" t="s">
        <v>27</v>
      </c>
      <c r="B1318" s="26" t="str">
        <f>Source!F1185</f>
        <v>9999990001</v>
      </c>
      <c r="C1318" s="26" t="s">
        <v>29</v>
      </c>
      <c r="D1318" s="27" t="str">
        <f>Source!H1185</f>
        <v>т</v>
      </c>
      <c r="E1318" s="17">
        <f>Source!I1185</f>
        <v>-3.8399999999999997E-2</v>
      </c>
      <c r="F1318" s="33">
        <f>Source!AK1185</f>
        <v>0</v>
      </c>
      <c r="G1318" s="31" t="s">
        <v>3</v>
      </c>
      <c r="H1318" s="17">
        <f>Source!AW1185</f>
        <v>1</v>
      </c>
      <c r="I1318" s="33">
        <f>ROUND((ROUND((Source!AC1185*Source!AW1185*Source!I1185),2)),2)+(ROUND((ROUND(((Source!ET1185)*Source!AV1185*Source!I1185),2)),2)+ROUND((ROUND(((Source!AE1185-(Source!EU1185))*Source!AV1185*Source!I1185),2)),2))+ROUND((ROUND((Source!AF1185*Source!AV1185*Source!I1185),2)),2)</f>
        <v>0</v>
      </c>
      <c r="J1318" s="17">
        <f>IF(Source!BC1185&lt;&gt; 0, Source!BC1185, 1)</f>
        <v>1</v>
      </c>
      <c r="K1318" s="33">
        <f>Source!O1185</f>
        <v>0</v>
      </c>
      <c r="Q1318">
        <f>ROUND((Source!DN1185/100)*ROUND((ROUND((Source!AF1185*Source!AV1185*Source!I1185),2)),2), 2)</f>
        <v>0</v>
      </c>
      <c r="R1318">
        <f>Source!X1185</f>
        <v>0</v>
      </c>
      <c r="S1318">
        <f>ROUND((Source!DO1185/100)*ROUND((ROUND((Source!AF1185*Source!AV1185*Source!I1185),2)),2), 2)</f>
        <v>0</v>
      </c>
      <c r="T1318">
        <f>Source!Y1185</f>
        <v>0</v>
      </c>
      <c r="U1318">
        <f>ROUND((175/100)*ROUND((ROUND((Source!AE1185*Source!AV1185*Source!I1185),2)),2), 2)</f>
        <v>0</v>
      </c>
      <c r="V1318">
        <f>ROUND((160/100)*ROUND(ROUND((ROUND((Source!AE1185*Source!AV1185*Source!I1185),2)*Source!BS1185),2), 2), 2)</f>
        <v>0</v>
      </c>
      <c r="X1318">
        <f>IF(Source!BI1185&lt;=1,I1318, 0)</f>
        <v>0</v>
      </c>
      <c r="Y1318">
        <f>IF(Source!BI1185=2,I1318, 0)</f>
        <v>0</v>
      </c>
      <c r="Z1318">
        <f>IF(Source!BI1185=3,I1318, 0)</f>
        <v>0</v>
      </c>
      <c r="AA1318">
        <f>IF(Source!BI1185=4,I1318, 0)</f>
        <v>0</v>
      </c>
    </row>
    <row r="1319" spans="1:28" ht="14.25" x14ac:dyDescent="0.2">
      <c r="A1319" s="26"/>
      <c r="B1319" s="26"/>
      <c r="C1319" s="26" t="s">
        <v>314</v>
      </c>
      <c r="D1319" s="27" t="s">
        <v>315</v>
      </c>
      <c r="E1319" s="17">
        <f>Source!DN1184</f>
        <v>104</v>
      </c>
      <c r="F1319" s="33"/>
      <c r="G1319" s="28"/>
      <c r="H1319" s="17"/>
      <c r="I1319" s="33">
        <f>SUM(Q1312:Q1318)</f>
        <v>40.93</v>
      </c>
      <c r="J1319" s="17">
        <f>Source!BZ1184</f>
        <v>87</v>
      </c>
      <c r="K1319" s="33">
        <f>SUM(R1312:R1318)</f>
        <v>903.68</v>
      </c>
    </row>
    <row r="1320" spans="1:28" ht="14.25" x14ac:dyDescent="0.2">
      <c r="A1320" s="26"/>
      <c r="B1320" s="26"/>
      <c r="C1320" s="26" t="s">
        <v>316</v>
      </c>
      <c r="D1320" s="27" t="s">
        <v>315</v>
      </c>
      <c r="E1320" s="17">
        <f>Source!DO1184</f>
        <v>79</v>
      </c>
      <c r="F1320" s="33"/>
      <c r="G1320" s="28"/>
      <c r="H1320" s="17"/>
      <c r="I1320" s="33">
        <f>SUM(S1312:S1319)</f>
        <v>31.09</v>
      </c>
      <c r="J1320" s="17">
        <f>Source!CA1184</f>
        <v>41</v>
      </c>
      <c r="K1320" s="33">
        <f>SUM(T1312:T1319)</f>
        <v>425.87</v>
      </c>
    </row>
    <row r="1321" spans="1:28" ht="14.25" x14ac:dyDescent="0.2">
      <c r="A1321" s="26"/>
      <c r="B1321" s="26"/>
      <c r="C1321" s="26" t="s">
        <v>325</v>
      </c>
      <c r="D1321" s="27" t="s">
        <v>315</v>
      </c>
      <c r="E1321" s="17">
        <f>175</f>
        <v>175</v>
      </c>
      <c r="F1321" s="33"/>
      <c r="G1321" s="28"/>
      <c r="H1321" s="17"/>
      <c r="I1321" s="33">
        <f>SUM(U1312:U1320)</f>
        <v>0.79</v>
      </c>
      <c r="J1321" s="17">
        <f>160</f>
        <v>160</v>
      </c>
      <c r="K1321" s="33">
        <f>SUM(V1312:V1320)</f>
        <v>19.010000000000002</v>
      </c>
    </row>
    <row r="1322" spans="1:28" ht="14.25" x14ac:dyDescent="0.2">
      <c r="A1322" s="55"/>
      <c r="B1322" s="55"/>
      <c r="C1322" s="55" t="s">
        <v>317</v>
      </c>
      <c r="D1322" s="56" t="s">
        <v>318</v>
      </c>
      <c r="E1322" s="57">
        <f>Source!AQ1184</f>
        <v>113</v>
      </c>
      <c r="F1322" s="58"/>
      <c r="G1322" s="59" t="str">
        <f>Source!DI1184</f>
        <v/>
      </c>
      <c r="H1322" s="57">
        <f>Source!AV1184</f>
        <v>1</v>
      </c>
      <c r="I1322" s="58">
        <f>Source!U1184</f>
        <v>3.3899999999999997</v>
      </c>
      <c r="J1322" s="57"/>
      <c r="K1322" s="58"/>
      <c r="AB1322" s="32">
        <f>I1322</f>
        <v>3.3899999999999997</v>
      </c>
    </row>
    <row r="1323" spans="1:28" ht="15" x14ac:dyDescent="0.25">
      <c r="A1323" s="60"/>
      <c r="B1323" s="60"/>
      <c r="C1323" s="61" t="s">
        <v>319</v>
      </c>
      <c r="D1323" s="60"/>
      <c r="E1323" s="60"/>
      <c r="F1323" s="60"/>
      <c r="G1323" s="60"/>
      <c r="H1323" s="111">
        <f>I1314+I1315+I1317+I1319+I1320+I1321+SUM(I1318:I1318)</f>
        <v>142.57</v>
      </c>
      <c r="I1323" s="111"/>
      <c r="J1323" s="111">
        <f>K1314+K1315+K1317+K1319+K1320+K1321+SUM(K1318:K1318)</f>
        <v>2647.59</v>
      </c>
      <c r="K1323" s="111"/>
      <c r="O1323" s="32">
        <f>I1314+I1315+I1317+I1319+I1320+I1321+SUM(I1318:I1318)</f>
        <v>142.57</v>
      </c>
      <c r="P1323" s="32">
        <f>K1314+K1315+K1317+K1319+K1320+K1321+SUM(K1318:K1318)</f>
        <v>2647.59</v>
      </c>
      <c r="X1323">
        <f>IF(Source!BI1184&lt;=1,I1314+I1315+I1317+I1319+I1320+I1321-0, 0)</f>
        <v>142.57</v>
      </c>
      <c r="Y1323">
        <f>IF(Source!BI1184=2,I1314+I1315+I1317+I1319+I1320+I1321-0, 0)</f>
        <v>0</v>
      </c>
      <c r="Z1323">
        <f>IF(Source!BI1184=3,I1314+I1315+I1317+I1319+I1320+I1321-0, 0)</f>
        <v>0</v>
      </c>
      <c r="AA1323">
        <f>IF(Source!BI1184=4,I1314+I1315+I1317+I1319+I1320+I1321,0)</f>
        <v>0</v>
      </c>
    </row>
    <row r="1325" spans="1:28" ht="28.5" x14ac:dyDescent="0.2">
      <c r="A1325" s="26">
        <v>2</v>
      </c>
      <c r="B1325" s="26" t="str">
        <f>Source!F1186</f>
        <v>6.58-31-1</v>
      </c>
      <c r="C1325" s="26" t="s">
        <v>116</v>
      </c>
      <c r="D1325" s="27" t="str">
        <f>Source!H1186</f>
        <v>100 мест</v>
      </c>
      <c r="E1325" s="17">
        <f>Source!I1186</f>
        <v>0.04</v>
      </c>
      <c r="F1325" s="33"/>
      <c r="G1325" s="28"/>
      <c r="H1325" s="17"/>
      <c r="I1325" s="33"/>
      <c r="J1325" s="17"/>
      <c r="K1325" s="33"/>
      <c r="Q1325">
        <f>ROUND((Source!DN1186/100)*ROUND((ROUND((Source!AF1186*Source!AV1186*Source!I1186),2)),2), 2)</f>
        <v>19.07</v>
      </c>
      <c r="R1325">
        <f>Source!X1186</f>
        <v>421.07</v>
      </c>
      <c r="S1325">
        <f>ROUND((Source!DO1186/100)*ROUND((ROUND((Source!AF1186*Source!AV1186*Source!I1186),2)),2), 2)</f>
        <v>14.49</v>
      </c>
      <c r="T1325">
        <f>Source!Y1186</f>
        <v>198.44</v>
      </c>
      <c r="U1325">
        <f>ROUND((175/100)*ROUND((ROUND((Source!AE1186*Source!AV1186*Source!I1186),2)),2), 2)</f>
        <v>0.25</v>
      </c>
      <c r="V1325">
        <f>ROUND((160/100)*ROUND(ROUND((ROUND((Source!AE1186*Source!AV1186*Source!I1186),2)*Source!BS1186),2), 2), 2)</f>
        <v>5.9</v>
      </c>
    </row>
    <row r="1326" spans="1:28" x14ac:dyDescent="0.2">
      <c r="C1326" s="30" t="str">
        <f>"Объем: "&amp;Source!I1186&amp;"=4/"&amp;"100"</f>
        <v>Объем: 0,04=4/100</v>
      </c>
    </row>
    <row r="1327" spans="1:28" ht="14.25" x14ac:dyDescent="0.2">
      <c r="A1327" s="26"/>
      <c r="B1327" s="26"/>
      <c r="C1327" s="26" t="s">
        <v>313</v>
      </c>
      <c r="D1327" s="27"/>
      <c r="E1327" s="17"/>
      <c r="F1327" s="33">
        <f>Source!AO1186</f>
        <v>458.59</v>
      </c>
      <c r="G1327" s="28" t="str">
        <f>Source!DG1186</f>
        <v/>
      </c>
      <c r="H1327" s="17">
        <f>Source!AV1186</f>
        <v>1</v>
      </c>
      <c r="I1327" s="33">
        <f>ROUND((ROUND((Source!AF1186*Source!AV1186*Source!I1186),2)),2)</f>
        <v>18.34</v>
      </c>
      <c r="J1327" s="17">
        <f>IF(Source!BA1186&lt;&gt; 0, Source!BA1186, 1)</f>
        <v>26.39</v>
      </c>
      <c r="K1327" s="33">
        <f>Source!S1186</f>
        <v>483.99</v>
      </c>
      <c r="W1327">
        <f>I1327</f>
        <v>18.34</v>
      </c>
    </row>
    <row r="1328" spans="1:28" ht="14.25" x14ac:dyDescent="0.2">
      <c r="A1328" s="26"/>
      <c r="B1328" s="26"/>
      <c r="C1328" s="26" t="s">
        <v>322</v>
      </c>
      <c r="D1328" s="27"/>
      <c r="E1328" s="17"/>
      <c r="F1328" s="33">
        <f>Source!AM1186</f>
        <v>9.8699999999999992</v>
      </c>
      <c r="G1328" s="28" t="str">
        <f>Source!DE1186</f>
        <v/>
      </c>
      <c r="H1328" s="17">
        <f>Source!AV1186</f>
        <v>1</v>
      </c>
      <c r="I1328" s="33">
        <f>(ROUND((ROUND(((Source!ET1186)*Source!AV1186*Source!I1186),2)),2)+ROUND((ROUND(((Source!AE1186-(Source!EU1186))*Source!AV1186*Source!I1186),2)),2))</f>
        <v>0.39</v>
      </c>
      <c r="J1328" s="17">
        <f>IF(Source!BB1186&lt;&gt; 0, Source!BB1186, 1)</f>
        <v>14.65</v>
      </c>
      <c r="K1328" s="33">
        <f>Source!Q1186</f>
        <v>5.71</v>
      </c>
    </row>
    <row r="1329" spans="1:28" ht="14.25" x14ac:dyDescent="0.2">
      <c r="A1329" s="26"/>
      <c r="B1329" s="26"/>
      <c r="C1329" s="26" t="s">
        <v>323</v>
      </c>
      <c r="D1329" s="27"/>
      <c r="E1329" s="17"/>
      <c r="F1329" s="33">
        <f>Source!AN1186</f>
        <v>3.55</v>
      </c>
      <c r="G1329" s="28" t="str">
        <f>Source!DF1186</f>
        <v/>
      </c>
      <c r="H1329" s="17">
        <f>Source!AV1186</f>
        <v>1</v>
      </c>
      <c r="I1329" s="41">
        <f>ROUND((ROUND((Source!AE1186*Source!AV1186*Source!I1186),2)),2)</f>
        <v>0.14000000000000001</v>
      </c>
      <c r="J1329" s="17">
        <f>IF(Source!BS1186&lt;&gt; 0, Source!BS1186, 1)</f>
        <v>26.39</v>
      </c>
      <c r="K1329" s="41">
        <f>Source!R1186</f>
        <v>3.69</v>
      </c>
      <c r="W1329">
        <f>I1329</f>
        <v>0.14000000000000001</v>
      </c>
    </row>
    <row r="1330" spans="1:28" ht="14.25" x14ac:dyDescent="0.2">
      <c r="A1330" s="26"/>
      <c r="B1330" s="26"/>
      <c r="C1330" s="26" t="s">
        <v>324</v>
      </c>
      <c r="D1330" s="27"/>
      <c r="E1330" s="17"/>
      <c r="F1330" s="33">
        <f>Source!AL1186</f>
        <v>195.25</v>
      </c>
      <c r="G1330" s="28" t="str">
        <f>Source!DD1186</f>
        <v/>
      </c>
      <c r="H1330" s="17">
        <f>Source!AW1186</f>
        <v>1</v>
      </c>
      <c r="I1330" s="33">
        <f>ROUND((ROUND((Source!AC1186*Source!AW1186*Source!I1186),2)),2)</f>
        <v>7.81</v>
      </c>
      <c r="J1330" s="17">
        <f>IF(Source!BC1186&lt;&gt; 0, Source!BC1186, 1)</f>
        <v>8.3000000000000007</v>
      </c>
      <c r="K1330" s="33">
        <f>Source!P1186</f>
        <v>64.819999999999993</v>
      </c>
    </row>
    <row r="1331" spans="1:28" ht="28.5" x14ac:dyDescent="0.2">
      <c r="A1331" s="26" t="s">
        <v>118</v>
      </c>
      <c r="B1331" s="26" t="str">
        <f>Source!F1187</f>
        <v>9999990001</v>
      </c>
      <c r="C1331" s="26" t="s">
        <v>29</v>
      </c>
      <c r="D1331" s="27" t="str">
        <f>Source!H1187</f>
        <v>т</v>
      </c>
      <c r="E1331" s="17">
        <f>Source!I1187</f>
        <v>-1.2E-2</v>
      </c>
      <c r="F1331" s="33">
        <f>Source!AK1187</f>
        <v>0</v>
      </c>
      <c r="G1331" s="31" t="s">
        <v>3</v>
      </c>
      <c r="H1331" s="17">
        <f>Source!AW1187</f>
        <v>1</v>
      </c>
      <c r="I1331" s="33">
        <f>ROUND((ROUND((Source!AC1187*Source!AW1187*Source!I1187),2)),2)+(ROUND((ROUND(((Source!ET1187)*Source!AV1187*Source!I1187),2)),2)+ROUND((ROUND(((Source!AE1187-(Source!EU1187))*Source!AV1187*Source!I1187),2)),2))+ROUND((ROUND((Source!AF1187*Source!AV1187*Source!I1187),2)),2)</f>
        <v>0</v>
      </c>
      <c r="J1331" s="17">
        <f>IF(Source!BC1187&lt;&gt; 0, Source!BC1187, 1)</f>
        <v>1</v>
      </c>
      <c r="K1331" s="33">
        <f>Source!O1187</f>
        <v>0</v>
      </c>
      <c r="Q1331">
        <f>ROUND((Source!DN1187/100)*ROUND((ROUND((Source!AF1187*Source!AV1187*Source!I1187),2)),2), 2)</f>
        <v>0</v>
      </c>
      <c r="R1331">
        <f>Source!X1187</f>
        <v>0</v>
      </c>
      <c r="S1331">
        <f>ROUND((Source!DO1187/100)*ROUND((ROUND((Source!AF1187*Source!AV1187*Source!I1187),2)),2), 2)</f>
        <v>0</v>
      </c>
      <c r="T1331">
        <f>Source!Y1187</f>
        <v>0</v>
      </c>
      <c r="U1331">
        <f>ROUND((175/100)*ROUND((ROUND((Source!AE1187*Source!AV1187*Source!I1187),2)),2), 2)</f>
        <v>0</v>
      </c>
      <c r="V1331">
        <f>ROUND((160/100)*ROUND(ROUND((ROUND((Source!AE1187*Source!AV1187*Source!I1187),2)*Source!BS1187),2), 2), 2)</f>
        <v>0</v>
      </c>
      <c r="X1331">
        <f>IF(Source!BI1187&lt;=1,I1331, 0)</f>
        <v>0</v>
      </c>
      <c r="Y1331">
        <f>IF(Source!BI1187=2,I1331, 0)</f>
        <v>0</v>
      </c>
      <c r="Z1331">
        <f>IF(Source!BI1187=3,I1331, 0)</f>
        <v>0</v>
      </c>
      <c r="AA1331">
        <f>IF(Source!BI1187=4,I1331, 0)</f>
        <v>0</v>
      </c>
    </row>
    <row r="1332" spans="1:28" ht="14.25" x14ac:dyDescent="0.2">
      <c r="A1332" s="26"/>
      <c r="B1332" s="26"/>
      <c r="C1332" s="26" t="s">
        <v>314</v>
      </c>
      <c r="D1332" s="27" t="s">
        <v>315</v>
      </c>
      <c r="E1332" s="17">
        <f>Source!DN1186</f>
        <v>104</v>
      </c>
      <c r="F1332" s="33"/>
      <c r="G1332" s="28"/>
      <c r="H1332" s="17"/>
      <c r="I1332" s="33">
        <f>SUM(Q1325:Q1331)</f>
        <v>19.07</v>
      </c>
      <c r="J1332" s="17">
        <f>Source!BZ1186</f>
        <v>87</v>
      </c>
      <c r="K1332" s="33">
        <f>SUM(R1325:R1331)</f>
        <v>421.07</v>
      </c>
    </row>
    <row r="1333" spans="1:28" ht="14.25" x14ac:dyDescent="0.2">
      <c r="A1333" s="26"/>
      <c r="B1333" s="26"/>
      <c r="C1333" s="26" t="s">
        <v>316</v>
      </c>
      <c r="D1333" s="27" t="s">
        <v>315</v>
      </c>
      <c r="E1333" s="17">
        <f>Source!DO1186</f>
        <v>79</v>
      </c>
      <c r="F1333" s="33"/>
      <c r="G1333" s="28"/>
      <c r="H1333" s="17"/>
      <c r="I1333" s="33">
        <f>SUM(S1325:S1332)</f>
        <v>14.49</v>
      </c>
      <c r="J1333" s="17">
        <f>Source!CA1186</f>
        <v>41</v>
      </c>
      <c r="K1333" s="33">
        <f>SUM(T1325:T1332)</f>
        <v>198.44</v>
      </c>
    </row>
    <row r="1334" spans="1:28" ht="14.25" x14ac:dyDescent="0.2">
      <c r="A1334" s="26"/>
      <c r="B1334" s="26"/>
      <c r="C1334" s="26" t="s">
        <v>325</v>
      </c>
      <c r="D1334" s="27" t="s">
        <v>315</v>
      </c>
      <c r="E1334" s="17">
        <f>175</f>
        <v>175</v>
      </c>
      <c r="F1334" s="33"/>
      <c r="G1334" s="28"/>
      <c r="H1334" s="17"/>
      <c r="I1334" s="33">
        <f>SUM(U1325:U1333)</f>
        <v>0.25</v>
      </c>
      <c r="J1334" s="17">
        <f>160</f>
        <v>160</v>
      </c>
      <c r="K1334" s="33">
        <f>SUM(V1325:V1333)</f>
        <v>5.9</v>
      </c>
    </row>
    <row r="1335" spans="1:28" ht="14.25" x14ac:dyDescent="0.2">
      <c r="A1335" s="55"/>
      <c r="B1335" s="55"/>
      <c r="C1335" s="55" t="s">
        <v>317</v>
      </c>
      <c r="D1335" s="56" t="s">
        <v>318</v>
      </c>
      <c r="E1335" s="57">
        <f>Source!AQ1186</f>
        <v>39.5</v>
      </c>
      <c r="F1335" s="58"/>
      <c r="G1335" s="59" t="str">
        <f>Source!DI1186</f>
        <v/>
      </c>
      <c r="H1335" s="57">
        <f>Source!AV1186</f>
        <v>1</v>
      </c>
      <c r="I1335" s="58">
        <f>Source!U1186</f>
        <v>1.58</v>
      </c>
      <c r="J1335" s="57"/>
      <c r="K1335" s="58"/>
      <c r="AB1335" s="32">
        <f>I1335</f>
        <v>1.58</v>
      </c>
    </row>
    <row r="1336" spans="1:28" ht="15" x14ac:dyDescent="0.25">
      <c r="A1336" s="60"/>
      <c r="B1336" s="60"/>
      <c r="C1336" s="61" t="s">
        <v>319</v>
      </c>
      <c r="D1336" s="60"/>
      <c r="E1336" s="60"/>
      <c r="F1336" s="60"/>
      <c r="G1336" s="60"/>
      <c r="H1336" s="111">
        <f>I1327+I1328+I1330+I1332+I1333+I1334+SUM(I1331:I1331)</f>
        <v>60.35</v>
      </c>
      <c r="I1336" s="111"/>
      <c r="J1336" s="111">
        <f>K1327+K1328+K1330+K1332+K1333+K1334+SUM(K1331:K1331)</f>
        <v>1179.93</v>
      </c>
      <c r="K1336" s="111"/>
      <c r="O1336" s="32">
        <f>I1327+I1328+I1330+I1332+I1333+I1334+SUM(I1331:I1331)</f>
        <v>60.35</v>
      </c>
      <c r="P1336" s="32">
        <f>K1327+K1328+K1330+K1332+K1333+K1334+SUM(K1331:K1331)</f>
        <v>1179.93</v>
      </c>
      <c r="X1336">
        <f>IF(Source!BI1186&lt;=1,I1327+I1328+I1330+I1332+I1333+I1334-0, 0)</f>
        <v>60.35</v>
      </c>
      <c r="Y1336">
        <f>IF(Source!BI1186=2,I1327+I1328+I1330+I1332+I1333+I1334-0, 0)</f>
        <v>0</v>
      </c>
      <c r="Z1336">
        <f>IF(Source!BI1186=3,I1327+I1328+I1330+I1332+I1333+I1334-0, 0)</f>
        <v>0</v>
      </c>
      <c r="AA1336">
        <f>IF(Source!BI1186=4,I1327+I1328+I1330+I1332+I1333+I1334,0)</f>
        <v>0</v>
      </c>
    </row>
    <row r="1338" spans="1:28" ht="28.5" x14ac:dyDescent="0.2">
      <c r="A1338" s="26">
        <v>3</v>
      </c>
      <c r="B1338" s="26" t="str">
        <f>Source!F1188</f>
        <v>6.54-9-2</v>
      </c>
      <c r="C1338" s="26" t="s">
        <v>120</v>
      </c>
      <c r="D1338" s="27" t="str">
        <f>Source!H1188</f>
        <v>1 м3</v>
      </c>
      <c r="E1338" s="17">
        <f>Source!I1188</f>
        <v>1.05</v>
      </c>
      <c r="F1338" s="33"/>
      <c r="G1338" s="28"/>
      <c r="H1338" s="17"/>
      <c r="I1338" s="33"/>
      <c r="J1338" s="17"/>
      <c r="K1338" s="33"/>
      <c r="Q1338">
        <f>ROUND((Source!DN1188/100)*ROUND((ROUND((Source!AF1188*Source!AV1188*Source!I1188),2)),2), 2)</f>
        <v>241.38</v>
      </c>
      <c r="R1338">
        <f>Source!X1188</f>
        <v>5245.96</v>
      </c>
      <c r="S1338">
        <f>ROUND((Source!DO1188/100)*ROUND((ROUND((Source!AF1188*Source!AV1188*Source!I1188),2)),2), 2)</f>
        <v>198.79</v>
      </c>
      <c r="T1338">
        <f>Source!Y1188</f>
        <v>3072.63</v>
      </c>
      <c r="U1338">
        <f>ROUND((175/100)*ROUND((ROUND((Source!AE1188*Source!AV1188*Source!I1188),2)),2), 2)</f>
        <v>8.56</v>
      </c>
      <c r="V1338">
        <f>ROUND((160/100)*ROUND(ROUND((ROUND((Source!AE1188*Source!AV1188*Source!I1188),2)*Source!BS1188),2), 2), 2)</f>
        <v>206.48</v>
      </c>
    </row>
    <row r="1339" spans="1:28" ht="14.25" x14ac:dyDescent="0.2">
      <c r="A1339" s="26"/>
      <c r="B1339" s="26"/>
      <c r="C1339" s="26" t="s">
        <v>313</v>
      </c>
      <c r="D1339" s="27"/>
      <c r="E1339" s="17"/>
      <c r="F1339" s="33">
        <f>Source!AO1188</f>
        <v>270.45999999999998</v>
      </c>
      <c r="G1339" s="28" t="str">
        <f>Source!DG1188</f>
        <v/>
      </c>
      <c r="H1339" s="17">
        <f>Source!AV1188</f>
        <v>1</v>
      </c>
      <c r="I1339" s="33">
        <f>ROUND((ROUND((Source!AF1188*Source!AV1188*Source!I1188),2)),2)</f>
        <v>283.98</v>
      </c>
      <c r="J1339" s="17">
        <f>IF(Source!BA1188&lt;&gt; 0, Source!BA1188, 1)</f>
        <v>26.39</v>
      </c>
      <c r="K1339" s="33">
        <f>Source!S1188</f>
        <v>7494.23</v>
      </c>
      <c r="W1339">
        <f>I1339</f>
        <v>283.98</v>
      </c>
    </row>
    <row r="1340" spans="1:28" ht="14.25" x14ac:dyDescent="0.2">
      <c r="A1340" s="26"/>
      <c r="B1340" s="26"/>
      <c r="C1340" s="26" t="s">
        <v>322</v>
      </c>
      <c r="D1340" s="27"/>
      <c r="E1340" s="17"/>
      <c r="F1340" s="33">
        <f>Source!AM1188</f>
        <v>18.57</v>
      </c>
      <c r="G1340" s="28" t="str">
        <f>Source!DE1188</f>
        <v/>
      </c>
      <c r="H1340" s="17">
        <f>Source!AV1188</f>
        <v>1</v>
      </c>
      <c r="I1340" s="33">
        <f>(ROUND((ROUND(((Source!ET1188)*Source!AV1188*Source!I1188),2)),2)+ROUND((ROUND(((Source!AE1188-(Source!EU1188))*Source!AV1188*Source!I1188),2)),2))</f>
        <v>19.5</v>
      </c>
      <c r="J1340" s="17">
        <f>IF(Source!BB1188&lt;&gt; 0, Source!BB1188, 1)</f>
        <v>11.89</v>
      </c>
      <c r="K1340" s="33">
        <f>Source!Q1188</f>
        <v>231.86</v>
      </c>
    </row>
    <row r="1341" spans="1:28" ht="14.25" x14ac:dyDescent="0.2">
      <c r="A1341" s="26"/>
      <c r="B1341" s="26"/>
      <c r="C1341" s="26" t="s">
        <v>323</v>
      </c>
      <c r="D1341" s="27"/>
      <c r="E1341" s="17"/>
      <c r="F1341" s="33">
        <f>Source!AN1188</f>
        <v>4.66</v>
      </c>
      <c r="G1341" s="28" t="str">
        <f>Source!DF1188</f>
        <v/>
      </c>
      <c r="H1341" s="17">
        <f>Source!AV1188</f>
        <v>1</v>
      </c>
      <c r="I1341" s="41">
        <f>ROUND((ROUND((Source!AE1188*Source!AV1188*Source!I1188),2)),2)</f>
        <v>4.8899999999999997</v>
      </c>
      <c r="J1341" s="17">
        <f>IF(Source!BS1188&lt;&gt; 0, Source!BS1188, 1)</f>
        <v>26.39</v>
      </c>
      <c r="K1341" s="41">
        <f>Source!R1188</f>
        <v>129.05000000000001</v>
      </c>
      <c r="W1341">
        <f>I1341</f>
        <v>4.8899999999999997</v>
      </c>
    </row>
    <row r="1342" spans="1:28" ht="14.25" x14ac:dyDescent="0.2">
      <c r="A1342" s="26"/>
      <c r="B1342" s="26"/>
      <c r="C1342" s="26" t="s">
        <v>324</v>
      </c>
      <c r="D1342" s="27"/>
      <c r="E1342" s="17"/>
      <c r="F1342" s="33">
        <f>Source!AL1188</f>
        <v>558.79</v>
      </c>
      <c r="G1342" s="28" t="str">
        <f>Source!DD1188</f>
        <v/>
      </c>
      <c r="H1342" s="17">
        <f>Source!AW1188</f>
        <v>1</v>
      </c>
      <c r="I1342" s="33">
        <f>ROUND((ROUND((Source!AC1188*Source!AW1188*Source!I1188),2)),2)</f>
        <v>586.73</v>
      </c>
      <c r="J1342" s="17">
        <f>IF(Source!BC1188&lt;&gt; 0, Source!BC1188, 1)</f>
        <v>9.44</v>
      </c>
      <c r="K1342" s="33">
        <f>Source!P1188</f>
        <v>5538.73</v>
      </c>
    </row>
    <row r="1343" spans="1:28" ht="14.25" x14ac:dyDescent="0.2">
      <c r="A1343" s="26" t="s">
        <v>44</v>
      </c>
      <c r="B1343" s="26" t="str">
        <f>Source!F1189</f>
        <v>1.3-2-6</v>
      </c>
      <c r="C1343" s="26" t="s">
        <v>127</v>
      </c>
      <c r="D1343" s="27" t="str">
        <f>Source!H1189</f>
        <v>м3</v>
      </c>
      <c r="E1343" s="17">
        <f>Source!I1189</f>
        <v>1.0710000000000002</v>
      </c>
      <c r="F1343" s="33">
        <f>Source!AK1189</f>
        <v>478.96</v>
      </c>
      <c r="G1343" s="31" t="s">
        <v>3</v>
      </c>
      <c r="H1343" s="17">
        <f>Source!AW1189</f>
        <v>1</v>
      </c>
      <c r="I1343" s="33">
        <f>ROUND((ROUND((Source!AC1189*Source!AW1189*Source!I1189),2)),2)+(ROUND((ROUND(((Source!ET1189)*Source!AV1189*Source!I1189),2)),2)+ROUND((ROUND(((Source!AE1189-(Source!EU1189))*Source!AV1189*Source!I1189),2)),2))+ROUND((ROUND((Source!AF1189*Source!AV1189*Source!I1189),2)),2)</f>
        <v>512.97</v>
      </c>
      <c r="J1343" s="17">
        <f>IF(Source!BC1189&lt;&gt; 0, Source!BC1189, 1)</f>
        <v>7.8</v>
      </c>
      <c r="K1343" s="33">
        <f>Source!O1189</f>
        <v>4001.17</v>
      </c>
      <c r="Q1343">
        <f>ROUND((Source!DN1189/100)*ROUND((ROUND((Source!AF1189*Source!AV1189*Source!I1189),2)),2), 2)</f>
        <v>0</v>
      </c>
      <c r="R1343">
        <f>Source!X1189</f>
        <v>0</v>
      </c>
      <c r="S1343">
        <f>ROUND((Source!DO1189/100)*ROUND((ROUND((Source!AF1189*Source!AV1189*Source!I1189),2)),2), 2)</f>
        <v>0</v>
      </c>
      <c r="T1343">
        <f>Source!Y1189</f>
        <v>0</v>
      </c>
      <c r="U1343">
        <f>ROUND((175/100)*ROUND((ROUND((Source!AE1189*Source!AV1189*Source!I1189),2)),2), 2)</f>
        <v>0</v>
      </c>
      <c r="V1343">
        <f>ROUND((160/100)*ROUND(ROUND((ROUND((Source!AE1189*Source!AV1189*Source!I1189),2)*Source!BS1189),2), 2), 2)</f>
        <v>0</v>
      </c>
      <c r="X1343">
        <f>IF(Source!BI1189&lt;=1,I1343, 0)</f>
        <v>512.97</v>
      </c>
      <c r="Y1343">
        <f>IF(Source!BI1189=2,I1343, 0)</f>
        <v>0</v>
      </c>
      <c r="Z1343">
        <f>IF(Source!BI1189=3,I1343, 0)</f>
        <v>0</v>
      </c>
      <c r="AA1343">
        <f>IF(Source!BI1189=4,I1343, 0)</f>
        <v>0</v>
      </c>
    </row>
    <row r="1344" spans="1:28" ht="14.25" x14ac:dyDescent="0.2">
      <c r="A1344" s="26"/>
      <c r="B1344" s="26"/>
      <c r="C1344" s="26" t="s">
        <v>314</v>
      </c>
      <c r="D1344" s="27" t="s">
        <v>315</v>
      </c>
      <c r="E1344" s="17">
        <f>Source!DN1188</f>
        <v>85</v>
      </c>
      <c r="F1344" s="33"/>
      <c r="G1344" s="28"/>
      <c r="H1344" s="17"/>
      <c r="I1344" s="33">
        <f>SUM(Q1338:Q1343)</f>
        <v>241.38</v>
      </c>
      <c r="J1344" s="17">
        <f>Source!BZ1188</f>
        <v>70</v>
      </c>
      <c r="K1344" s="33">
        <f>SUM(R1338:R1343)</f>
        <v>5245.96</v>
      </c>
    </row>
    <row r="1345" spans="1:28" ht="14.25" x14ac:dyDescent="0.2">
      <c r="A1345" s="26"/>
      <c r="B1345" s="26"/>
      <c r="C1345" s="26" t="s">
        <v>316</v>
      </c>
      <c r="D1345" s="27" t="s">
        <v>315</v>
      </c>
      <c r="E1345" s="17">
        <f>Source!DO1188</f>
        <v>70</v>
      </c>
      <c r="F1345" s="33"/>
      <c r="G1345" s="28"/>
      <c r="H1345" s="17"/>
      <c r="I1345" s="33">
        <f>SUM(S1338:S1344)</f>
        <v>198.79</v>
      </c>
      <c r="J1345" s="17">
        <f>Source!CA1188</f>
        <v>41</v>
      </c>
      <c r="K1345" s="33">
        <f>SUM(T1338:T1344)</f>
        <v>3072.63</v>
      </c>
    </row>
    <row r="1346" spans="1:28" ht="14.25" x14ac:dyDescent="0.2">
      <c r="A1346" s="26"/>
      <c r="B1346" s="26"/>
      <c r="C1346" s="26" t="s">
        <v>325</v>
      </c>
      <c r="D1346" s="27" t="s">
        <v>315</v>
      </c>
      <c r="E1346" s="17">
        <f>175</f>
        <v>175</v>
      </c>
      <c r="F1346" s="33"/>
      <c r="G1346" s="28"/>
      <c r="H1346" s="17"/>
      <c r="I1346" s="33">
        <f>SUM(U1338:U1345)</f>
        <v>8.56</v>
      </c>
      <c r="J1346" s="17">
        <f>160</f>
        <v>160</v>
      </c>
      <c r="K1346" s="33">
        <f>SUM(V1338:V1345)</f>
        <v>206.48</v>
      </c>
    </row>
    <row r="1347" spans="1:28" ht="14.25" x14ac:dyDescent="0.2">
      <c r="A1347" s="55"/>
      <c r="B1347" s="55"/>
      <c r="C1347" s="55" t="s">
        <v>317</v>
      </c>
      <c r="D1347" s="56" t="s">
        <v>318</v>
      </c>
      <c r="E1347" s="57">
        <f>Source!AQ1188</f>
        <v>24.61</v>
      </c>
      <c r="F1347" s="58"/>
      <c r="G1347" s="59" t="str">
        <f>Source!DI1188</f>
        <v/>
      </c>
      <c r="H1347" s="57">
        <f>Source!AV1188</f>
        <v>1</v>
      </c>
      <c r="I1347" s="58">
        <f>Source!U1188</f>
        <v>25.840500000000002</v>
      </c>
      <c r="J1347" s="57"/>
      <c r="K1347" s="58"/>
      <c r="AB1347" s="32">
        <f>I1347</f>
        <v>25.840500000000002</v>
      </c>
    </row>
    <row r="1348" spans="1:28" ht="15" x14ac:dyDescent="0.25">
      <c r="A1348" s="60"/>
      <c r="B1348" s="60"/>
      <c r="C1348" s="61" t="s">
        <v>319</v>
      </c>
      <c r="D1348" s="60"/>
      <c r="E1348" s="60"/>
      <c r="F1348" s="60"/>
      <c r="G1348" s="60"/>
      <c r="H1348" s="111">
        <f>I1339+I1340+I1342+I1344+I1345+I1346+SUM(I1343:I1343)</f>
        <v>1851.91</v>
      </c>
      <c r="I1348" s="111"/>
      <c r="J1348" s="111">
        <f>K1339+K1340+K1342+K1344+K1345+K1346+SUM(K1343:K1343)</f>
        <v>25791.059999999998</v>
      </c>
      <c r="K1348" s="111"/>
      <c r="O1348" s="32">
        <f>I1339+I1340+I1342+I1344+I1345+I1346+SUM(I1343:I1343)</f>
        <v>1851.91</v>
      </c>
      <c r="P1348" s="32">
        <f>K1339+K1340+K1342+K1344+K1345+K1346+SUM(K1343:K1343)</f>
        <v>25791.059999999998</v>
      </c>
      <c r="X1348">
        <f>IF(Source!BI1188&lt;=1,I1339+I1340+I1342+I1344+I1345+I1346-0, 0)</f>
        <v>1338.94</v>
      </c>
      <c r="Y1348">
        <f>IF(Source!BI1188=2,I1339+I1340+I1342+I1344+I1345+I1346-0, 0)</f>
        <v>0</v>
      </c>
      <c r="Z1348">
        <f>IF(Source!BI1188=3,I1339+I1340+I1342+I1344+I1345+I1346-0, 0)</f>
        <v>0</v>
      </c>
      <c r="AA1348">
        <f>IF(Source!BI1188=4,I1339+I1340+I1342+I1344+I1345+I1346,0)</f>
        <v>0</v>
      </c>
    </row>
    <row r="1350" spans="1:28" ht="28.5" x14ac:dyDescent="0.2">
      <c r="A1350" s="26">
        <v>4</v>
      </c>
      <c r="B1350" s="26" t="str">
        <f>Source!F1190</f>
        <v>6.58-2-1</v>
      </c>
      <c r="C1350" s="26" t="s">
        <v>40</v>
      </c>
      <c r="D1350" s="27" t="str">
        <f>Source!H1190</f>
        <v>100 м2</v>
      </c>
      <c r="E1350" s="17">
        <f>Source!I1190</f>
        <v>5.3472999999999997</v>
      </c>
      <c r="F1350" s="33"/>
      <c r="G1350" s="28"/>
      <c r="H1350" s="17"/>
      <c r="I1350" s="33"/>
      <c r="J1350" s="17"/>
      <c r="K1350" s="33"/>
      <c r="Q1350">
        <f>ROUND((Source!DN1190/100)*ROUND((ROUND((Source!AF1190*Source!AV1190*Source!I1190),2)),2), 2)</f>
        <v>818.52</v>
      </c>
      <c r="R1350">
        <f>Source!X1190</f>
        <v>18900.650000000001</v>
      </c>
      <c r="S1350">
        <f>ROUND((Source!DO1190/100)*ROUND((ROUND((Source!AF1190*Source!AV1190*Source!I1190),2)),2), 2)</f>
        <v>562.73</v>
      </c>
      <c r="T1350">
        <f>Source!Y1190</f>
        <v>11070.38</v>
      </c>
      <c r="U1350">
        <f>ROUND((175/100)*ROUND((ROUND((Source!AE1190*Source!AV1190*Source!I1190),2)),2), 2)</f>
        <v>0</v>
      </c>
      <c r="V1350">
        <f>ROUND((160/100)*ROUND(ROUND((ROUND((Source!AE1190*Source!AV1190*Source!I1190),2)*Source!BS1190),2), 2), 2)</f>
        <v>0</v>
      </c>
    </row>
    <row r="1351" spans="1:28" x14ac:dyDescent="0.2">
      <c r="C1351" s="30" t="str">
        <f>"Объем: "&amp;Source!I1190&amp;"=534,73/"&amp;"100"</f>
        <v>Объем: 5,3473=534,73/100</v>
      </c>
    </row>
    <row r="1352" spans="1:28" ht="14.25" x14ac:dyDescent="0.2">
      <c r="A1352" s="26"/>
      <c r="B1352" s="26"/>
      <c r="C1352" s="26" t="s">
        <v>313</v>
      </c>
      <c r="D1352" s="27"/>
      <c r="E1352" s="17"/>
      <c r="F1352" s="33">
        <f>Source!AO1190</f>
        <v>191.34</v>
      </c>
      <c r="G1352" s="28" t="str">
        <f>Source!DG1190</f>
        <v/>
      </c>
      <c r="H1352" s="17">
        <f>Source!AV1190</f>
        <v>1</v>
      </c>
      <c r="I1352" s="33">
        <f>ROUND((ROUND((Source!AF1190*Source!AV1190*Source!I1190),2)),2)</f>
        <v>1023.15</v>
      </c>
      <c r="J1352" s="17">
        <f>IF(Source!BA1190&lt;&gt; 0, Source!BA1190, 1)</f>
        <v>26.39</v>
      </c>
      <c r="K1352" s="33">
        <f>Source!S1190</f>
        <v>27000.93</v>
      </c>
      <c r="W1352">
        <f>I1352</f>
        <v>1023.15</v>
      </c>
    </row>
    <row r="1353" spans="1:28" ht="28.5" x14ac:dyDescent="0.2">
      <c r="A1353" s="26" t="s">
        <v>130</v>
      </c>
      <c r="B1353" s="26" t="str">
        <f>Source!F1191</f>
        <v>9999990001</v>
      </c>
      <c r="C1353" s="26" t="s">
        <v>29</v>
      </c>
      <c r="D1353" s="27" t="str">
        <f>Source!H1191</f>
        <v>т</v>
      </c>
      <c r="E1353" s="17">
        <f>Source!I1191</f>
        <v>-5.4542459999999995</v>
      </c>
      <c r="F1353" s="33">
        <f>Source!AK1191</f>
        <v>0</v>
      </c>
      <c r="G1353" s="31" t="s">
        <v>3</v>
      </c>
      <c r="H1353" s="17">
        <f>Source!AW1191</f>
        <v>1</v>
      </c>
      <c r="I1353" s="33">
        <f>ROUND((ROUND((Source!AC1191*Source!AW1191*Source!I1191),2)),2)+(ROUND((ROUND(((Source!ET1191)*Source!AV1191*Source!I1191),2)),2)+ROUND((ROUND(((Source!AE1191-(Source!EU1191))*Source!AV1191*Source!I1191),2)),2))+ROUND((ROUND((Source!AF1191*Source!AV1191*Source!I1191),2)),2)</f>
        <v>0</v>
      </c>
      <c r="J1353" s="17">
        <f>IF(Source!BC1191&lt;&gt; 0, Source!BC1191, 1)</f>
        <v>1</v>
      </c>
      <c r="K1353" s="33">
        <f>Source!O1191</f>
        <v>0</v>
      </c>
      <c r="Q1353">
        <f>ROUND((Source!DN1191/100)*ROUND((ROUND((Source!AF1191*Source!AV1191*Source!I1191),2)),2), 2)</f>
        <v>0</v>
      </c>
      <c r="R1353">
        <f>Source!X1191</f>
        <v>0</v>
      </c>
      <c r="S1353">
        <f>ROUND((Source!DO1191/100)*ROUND((ROUND((Source!AF1191*Source!AV1191*Source!I1191),2)),2), 2)</f>
        <v>0</v>
      </c>
      <c r="T1353">
        <f>Source!Y1191</f>
        <v>0</v>
      </c>
      <c r="U1353">
        <f>ROUND((175/100)*ROUND((ROUND((Source!AE1191*Source!AV1191*Source!I1191),2)),2), 2)</f>
        <v>0</v>
      </c>
      <c r="V1353">
        <f>ROUND((160/100)*ROUND(ROUND((ROUND((Source!AE1191*Source!AV1191*Source!I1191),2)*Source!BS1191),2), 2), 2)</f>
        <v>0</v>
      </c>
      <c r="X1353">
        <f>IF(Source!BI1191&lt;=1,I1353, 0)</f>
        <v>0</v>
      </c>
      <c r="Y1353">
        <f>IF(Source!BI1191=2,I1353, 0)</f>
        <v>0</v>
      </c>
      <c r="Z1353">
        <f>IF(Source!BI1191=3,I1353, 0)</f>
        <v>0</v>
      </c>
      <c r="AA1353">
        <f>IF(Source!BI1191=4,I1353, 0)</f>
        <v>0</v>
      </c>
    </row>
    <row r="1354" spans="1:28" ht="14.25" x14ac:dyDescent="0.2">
      <c r="A1354" s="26"/>
      <c r="B1354" s="26"/>
      <c r="C1354" s="26" t="s">
        <v>314</v>
      </c>
      <c r="D1354" s="27" t="s">
        <v>315</v>
      </c>
      <c r="E1354" s="17">
        <f>Source!DN1190</f>
        <v>80</v>
      </c>
      <c r="F1354" s="33"/>
      <c r="G1354" s="28"/>
      <c r="H1354" s="17"/>
      <c r="I1354" s="33">
        <f>SUM(Q1350:Q1353)</f>
        <v>818.52</v>
      </c>
      <c r="J1354" s="17">
        <f>Source!BZ1190</f>
        <v>70</v>
      </c>
      <c r="K1354" s="33">
        <f>SUM(R1350:R1353)</f>
        <v>18900.650000000001</v>
      </c>
    </row>
    <row r="1355" spans="1:28" ht="14.25" x14ac:dyDescent="0.2">
      <c r="A1355" s="26"/>
      <c r="B1355" s="26"/>
      <c r="C1355" s="26" t="s">
        <v>316</v>
      </c>
      <c r="D1355" s="27" t="s">
        <v>315</v>
      </c>
      <c r="E1355" s="17">
        <f>Source!DO1190</f>
        <v>55</v>
      </c>
      <c r="F1355" s="33"/>
      <c r="G1355" s="28"/>
      <c r="H1355" s="17"/>
      <c r="I1355" s="33">
        <f>SUM(S1350:S1354)</f>
        <v>562.73</v>
      </c>
      <c r="J1355" s="17">
        <f>Source!CA1190</f>
        <v>41</v>
      </c>
      <c r="K1355" s="33">
        <f>SUM(T1350:T1354)</f>
        <v>11070.38</v>
      </c>
    </row>
    <row r="1356" spans="1:28" ht="14.25" x14ac:dyDescent="0.2">
      <c r="A1356" s="55"/>
      <c r="B1356" s="55"/>
      <c r="C1356" s="55" t="s">
        <v>317</v>
      </c>
      <c r="D1356" s="56" t="s">
        <v>318</v>
      </c>
      <c r="E1356" s="57">
        <f>Source!AQ1190</f>
        <v>17.41</v>
      </c>
      <c r="F1356" s="58"/>
      <c r="G1356" s="59" t="str">
        <f>Source!DI1190</f>
        <v/>
      </c>
      <c r="H1356" s="57">
        <f>Source!AV1190</f>
        <v>1</v>
      </c>
      <c r="I1356" s="58">
        <f>Source!U1190</f>
        <v>93.096492999999995</v>
      </c>
      <c r="J1356" s="57"/>
      <c r="K1356" s="58"/>
      <c r="AB1356" s="32">
        <f>I1356</f>
        <v>93.096492999999995</v>
      </c>
    </row>
    <row r="1357" spans="1:28" ht="15" x14ac:dyDescent="0.25">
      <c r="A1357" s="60"/>
      <c r="B1357" s="60"/>
      <c r="C1357" s="61" t="s">
        <v>319</v>
      </c>
      <c r="D1357" s="60"/>
      <c r="E1357" s="60"/>
      <c r="F1357" s="60"/>
      <c r="G1357" s="60"/>
      <c r="H1357" s="111">
        <f>I1352+I1354+I1355+SUM(I1353:I1353)</f>
        <v>2404.4</v>
      </c>
      <c r="I1357" s="111"/>
      <c r="J1357" s="111">
        <f>K1352+K1354+K1355+SUM(K1353:K1353)</f>
        <v>56971.96</v>
      </c>
      <c r="K1357" s="111"/>
      <c r="O1357" s="32">
        <f>I1352+I1354+I1355+SUM(I1353:I1353)</f>
        <v>2404.4</v>
      </c>
      <c r="P1357" s="32">
        <f>K1352+K1354+K1355+SUM(K1353:K1353)</f>
        <v>56971.96</v>
      </c>
      <c r="X1357">
        <f>IF(Source!BI1190&lt;=1,I1352+I1354+I1355-0, 0)</f>
        <v>2404.4</v>
      </c>
      <c r="Y1357">
        <f>IF(Source!BI1190=2,I1352+I1354+I1355-0, 0)</f>
        <v>0</v>
      </c>
      <c r="Z1357">
        <f>IF(Source!BI1190=3,I1352+I1354+I1355-0, 0)</f>
        <v>0</v>
      </c>
      <c r="AA1357">
        <f>IF(Source!BI1190=4,I1352+I1354+I1355,0)</f>
        <v>0</v>
      </c>
    </row>
    <row r="1359" spans="1:28" ht="57" x14ac:dyDescent="0.2">
      <c r="A1359" s="26">
        <v>5</v>
      </c>
      <c r="B1359" s="26" t="str">
        <f>Source!F1192</f>
        <v>3.12-3-4</v>
      </c>
      <c r="C1359" s="26" t="s">
        <v>132</v>
      </c>
      <c r="D1359" s="27" t="str">
        <f>Source!H1192</f>
        <v>100 м2</v>
      </c>
      <c r="E1359" s="17">
        <f>Source!I1192</f>
        <v>5.3472999999999997</v>
      </c>
      <c r="F1359" s="33"/>
      <c r="G1359" s="28"/>
      <c r="H1359" s="17"/>
      <c r="I1359" s="33"/>
      <c r="J1359" s="17"/>
      <c r="K1359" s="33"/>
      <c r="Q1359">
        <f>ROUND((Source!DN1192/100)*ROUND((ROUND((Source!AF1192*Source!AV1192*Source!I1192),2)),2), 2)</f>
        <v>4406.41</v>
      </c>
      <c r="R1359">
        <f>Source!X1192</f>
        <v>97276.94</v>
      </c>
      <c r="S1359">
        <f>ROUND((Source!DO1192/100)*ROUND((ROUND((Source!AF1192*Source!AV1192*Source!I1192),2)),2), 2)</f>
        <v>3347.17</v>
      </c>
      <c r="T1359">
        <f>Source!Y1192</f>
        <v>45843.16</v>
      </c>
      <c r="U1359">
        <f>ROUND((175/100)*ROUND((ROUND((Source!AE1192*Source!AV1192*Source!I1192),2)),2), 2)</f>
        <v>831.32</v>
      </c>
      <c r="V1359">
        <f>ROUND((160/100)*ROUND(ROUND((ROUND((Source!AE1192*Source!AV1192*Source!I1192),2)*Source!BS1192),2), 2), 2)</f>
        <v>20058.099999999999</v>
      </c>
    </row>
    <row r="1360" spans="1:28" x14ac:dyDescent="0.2">
      <c r="C1360" s="30" t="str">
        <f>"Объем: "&amp;Source!I1192&amp;"=534,73/"&amp;"100"</f>
        <v>Объем: 5,3473=534,73/100</v>
      </c>
    </row>
    <row r="1361" spans="1:28" ht="14.25" x14ac:dyDescent="0.2">
      <c r="A1361" s="26"/>
      <c r="B1361" s="26"/>
      <c r="C1361" s="26" t="s">
        <v>313</v>
      </c>
      <c r="D1361" s="27"/>
      <c r="E1361" s="17"/>
      <c r="F1361" s="33">
        <f>Source!AO1192</f>
        <v>689</v>
      </c>
      <c r="G1361" s="28" t="str">
        <f>Source!DG1192</f>
        <v>)*1,15</v>
      </c>
      <c r="H1361" s="17">
        <f>Source!AV1192</f>
        <v>1</v>
      </c>
      <c r="I1361" s="33">
        <f>ROUND((ROUND((Source!AF1192*Source!AV1192*Source!I1192),2)),2)</f>
        <v>4236.93</v>
      </c>
      <c r="J1361" s="17">
        <f>IF(Source!BA1192&lt;&gt; 0, Source!BA1192, 1)</f>
        <v>26.39</v>
      </c>
      <c r="K1361" s="33">
        <f>Source!S1192</f>
        <v>111812.58</v>
      </c>
      <c r="W1361">
        <f>I1361</f>
        <v>4236.93</v>
      </c>
    </row>
    <row r="1362" spans="1:28" ht="14.25" x14ac:dyDescent="0.2">
      <c r="A1362" s="26"/>
      <c r="B1362" s="26"/>
      <c r="C1362" s="26" t="s">
        <v>322</v>
      </c>
      <c r="D1362" s="27"/>
      <c r="E1362" s="17"/>
      <c r="F1362" s="33">
        <f>Source!AM1192</f>
        <v>267.17</v>
      </c>
      <c r="G1362" s="28" t="str">
        <f>Source!DE1192</f>
        <v>)*1,25</v>
      </c>
      <c r="H1362" s="17">
        <f>Source!AV1192</f>
        <v>1</v>
      </c>
      <c r="I1362" s="33">
        <f>(ROUND((ROUND((((Source!ET1192*1.25))*Source!AV1192*Source!I1192),2)),2)+ROUND((ROUND(((Source!AE1192-((Source!EU1192*1.25)))*Source!AV1192*Source!I1192),2)),2))</f>
        <v>1785.8</v>
      </c>
      <c r="J1362" s="17">
        <f>IF(Source!BB1192&lt;&gt; 0, Source!BB1192, 1)</f>
        <v>12.18</v>
      </c>
      <c r="K1362" s="33">
        <f>Source!Q1192</f>
        <v>21751.040000000001</v>
      </c>
    </row>
    <row r="1363" spans="1:28" ht="14.25" x14ac:dyDescent="0.2">
      <c r="A1363" s="26"/>
      <c r="B1363" s="26"/>
      <c r="C1363" s="26" t="s">
        <v>323</v>
      </c>
      <c r="D1363" s="27"/>
      <c r="E1363" s="17"/>
      <c r="F1363" s="33">
        <f>Source!AN1192</f>
        <v>71.069999999999993</v>
      </c>
      <c r="G1363" s="28" t="str">
        <f>Source!DF1192</f>
        <v>)*1,25</v>
      </c>
      <c r="H1363" s="17">
        <f>Source!AV1192</f>
        <v>1</v>
      </c>
      <c r="I1363" s="41">
        <f>ROUND((ROUND((Source!AE1192*Source!AV1192*Source!I1192),2)),2)</f>
        <v>475.04</v>
      </c>
      <c r="J1363" s="17">
        <f>IF(Source!BS1192&lt;&gt; 0, Source!BS1192, 1)</f>
        <v>26.39</v>
      </c>
      <c r="K1363" s="41">
        <f>Source!R1192</f>
        <v>12536.31</v>
      </c>
      <c r="W1363">
        <f>I1363</f>
        <v>475.04</v>
      </c>
    </row>
    <row r="1364" spans="1:28" ht="14.25" x14ac:dyDescent="0.2">
      <c r="A1364" s="26"/>
      <c r="B1364" s="26"/>
      <c r="C1364" s="26" t="s">
        <v>324</v>
      </c>
      <c r="D1364" s="27"/>
      <c r="E1364" s="17"/>
      <c r="F1364" s="33">
        <f>Source!AL1192</f>
        <v>705.14</v>
      </c>
      <c r="G1364" s="28" t="str">
        <f>Source!DD1192</f>
        <v/>
      </c>
      <c r="H1364" s="17">
        <f>Source!AW1192</f>
        <v>1</v>
      </c>
      <c r="I1364" s="33">
        <f>ROUND((ROUND((Source!AC1192*Source!AW1192*Source!I1192),2)),2)</f>
        <v>3770.6</v>
      </c>
      <c r="J1364" s="17">
        <f>IF(Source!BC1192&lt;&gt; 0, Source!BC1192, 1)</f>
        <v>3.7</v>
      </c>
      <c r="K1364" s="33">
        <f>Source!P1192</f>
        <v>13951.22</v>
      </c>
    </row>
    <row r="1365" spans="1:28" ht="199.5" x14ac:dyDescent="0.2">
      <c r="A1365" s="26" t="s">
        <v>141</v>
      </c>
      <c r="B1365" s="26" t="str">
        <f>Source!F1193</f>
        <v>1.1-1-1312</v>
      </c>
      <c r="C1365" s="26" t="s">
        <v>282</v>
      </c>
      <c r="D1365" s="27" t="str">
        <f>Source!H1193</f>
        <v>м2</v>
      </c>
      <c r="E1365" s="17">
        <f>Source!I1193</f>
        <v>721.88549999999998</v>
      </c>
      <c r="F1365" s="33">
        <f>Source!AK1193</f>
        <v>25.09</v>
      </c>
      <c r="G1365" s="31" t="s">
        <v>3</v>
      </c>
      <c r="H1365" s="17">
        <f>Source!AW1193</f>
        <v>1</v>
      </c>
      <c r="I1365" s="33">
        <f>ROUND((ROUND((Source!AC1193*Source!AW1193*Source!I1193),2)),2)+(ROUND((ROUND(((Source!ET1193)*Source!AV1193*Source!I1193),2)),2)+ROUND((ROUND(((Source!AE1193-(Source!EU1193))*Source!AV1193*Source!I1193),2)),2))+ROUND((ROUND((Source!AF1193*Source!AV1193*Source!I1193),2)),2)</f>
        <v>18112.11</v>
      </c>
      <c r="J1365" s="17">
        <f>IF(Source!BC1193&lt;&gt; 0, Source!BC1193, 1)</f>
        <v>10.5</v>
      </c>
      <c r="K1365" s="33">
        <f>Source!O1193</f>
        <v>190177.16</v>
      </c>
      <c r="Q1365">
        <f>ROUND((Source!DN1193/100)*ROUND((ROUND((Source!AF1193*Source!AV1193*Source!I1193),2)),2), 2)</f>
        <v>0</v>
      </c>
      <c r="R1365">
        <f>Source!X1193</f>
        <v>0</v>
      </c>
      <c r="S1365">
        <f>ROUND((Source!DO1193/100)*ROUND((ROUND((Source!AF1193*Source!AV1193*Source!I1193),2)),2), 2)</f>
        <v>0</v>
      </c>
      <c r="T1365">
        <f>Source!Y1193</f>
        <v>0</v>
      </c>
      <c r="U1365">
        <f>ROUND((175/100)*ROUND((ROUND((Source!AE1193*Source!AV1193*Source!I1193),2)),2), 2)</f>
        <v>0</v>
      </c>
      <c r="V1365">
        <f>ROUND((160/100)*ROUND(ROUND((ROUND((Source!AE1193*Source!AV1193*Source!I1193),2)*Source!BS1193),2), 2), 2)</f>
        <v>0</v>
      </c>
      <c r="X1365">
        <f>IF(Source!BI1193&lt;=1,I1365, 0)</f>
        <v>18112.11</v>
      </c>
      <c r="Y1365">
        <f>IF(Source!BI1193=2,I1365, 0)</f>
        <v>0</v>
      </c>
      <c r="Z1365">
        <f>IF(Source!BI1193=3,I1365, 0)</f>
        <v>0</v>
      </c>
      <c r="AA1365">
        <f>IF(Source!BI1193=4,I1365, 0)</f>
        <v>0</v>
      </c>
    </row>
    <row r="1366" spans="1:28" ht="228" x14ac:dyDescent="0.2">
      <c r="A1366" s="26" t="s">
        <v>145</v>
      </c>
      <c r="B1366" s="26" t="str">
        <f>Source!F1194</f>
        <v>1.1-1-1313</v>
      </c>
      <c r="C1366" s="26" t="s">
        <v>283</v>
      </c>
      <c r="D1366" s="27" t="str">
        <f>Source!H1194</f>
        <v>м2</v>
      </c>
      <c r="E1366" s="17">
        <f>Source!I1194</f>
        <v>707.44779000000005</v>
      </c>
      <c r="F1366" s="33">
        <f>Source!AK1194</f>
        <v>23.06</v>
      </c>
      <c r="G1366" s="31" t="s">
        <v>3</v>
      </c>
      <c r="H1366" s="17">
        <f>Source!AW1194</f>
        <v>1</v>
      </c>
      <c r="I1366" s="33">
        <f>ROUND((ROUND((Source!AC1194*Source!AW1194*Source!I1194),2)),2)+(ROUND((ROUND(((Source!ET1194)*Source!AV1194*Source!I1194),2)),2)+ROUND((ROUND(((Source!AE1194-(Source!EU1194))*Source!AV1194*Source!I1194),2)),2))+ROUND((ROUND((Source!AF1194*Source!AV1194*Source!I1194),2)),2)</f>
        <v>16313.75</v>
      </c>
      <c r="J1366" s="17">
        <f>IF(Source!BC1194&lt;&gt; 0, Source!BC1194, 1)</f>
        <v>10.74</v>
      </c>
      <c r="K1366" s="33">
        <f>Source!O1194</f>
        <v>175209.68</v>
      </c>
      <c r="Q1366">
        <f>ROUND((Source!DN1194/100)*ROUND((ROUND((Source!AF1194*Source!AV1194*Source!I1194),2)),2), 2)</f>
        <v>0</v>
      </c>
      <c r="R1366">
        <f>Source!X1194</f>
        <v>0</v>
      </c>
      <c r="S1366">
        <f>ROUND((Source!DO1194/100)*ROUND((ROUND((Source!AF1194*Source!AV1194*Source!I1194),2)),2), 2)</f>
        <v>0</v>
      </c>
      <c r="T1366">
        <f>Source!Y1194</f>
        <v>0</v>
      </c>
      <c r="U1366">
        <f>ROUND((175/100)*ROUND((ROUND((Source!AE1194*Source!AV1194*Source!I1194),2)),2), 2)</f>
        <v>0</v>
      </c>
      <c r="V1366">
        <f>ROUND((160/100)*ROUND(ROUND((ROUND((Source!AE1194*Source!AV1194*Source!I1194),2)*Source!BS1194),2), 2), 2)</f>
        <v>0</v>
      </c>
      <c r="X1366">
        <f>IF(Source!BI1194&lt;=1,I1366, 0)</f>
        <v>16313.75</v>
      </c>
      <c r="Y1366">
        <f>IF(Source!BI1194=2,I1366, 0)</f>
        <v>0</v>
      </c>
      <c r="Z1366">
        <f>IF(Source!BI1194=3,I1366, 0)</f>
        <v>0</v>
      </c>
      <c r="AA1366">
        <f>IF(Source!BI1194=4,I1366, 0)</f>
        <v>0</v>
      </c>
    </row>
    <row r="1367" spans="1:28" ht="14.25" x14ac:dyDescent="0.2">
      <c r="A1367" s="26"/>
      <c r="B1367" s="26"/>
      <c r="C1367" s="26" t="s">
        <v>314</v>
      </c>
      <c r="D1367" s="27" t="s">
        <v>315</v>
      </c>
      <c r="E1367" s="17">
        <f>Source!DN1192</f>
        <v>104</v>
      </c>
      <c r="F1367" s="33"/>
      <c r="G1367" s="28"/>
      <c r="H1367" s="17"/>
      <c r="I1367" s="33">
        <f>SUM(Q1359:Q1366)</f>
        <v>4406.41</v>
      </c>
      <c r="J1367" s="17">
        <f>Source!BZ1192</f>
        <v>87</v>
      </c>
      <c r="K1367" s="33">
        <f>SUM(R1359:R1366)</f>
        <v>97276.94</v>
      </c>
    </row>
    <row r="1368" spans="1:28" ht="14.25" x14ac:dyDescent="0.2">
      <c r="A1368" s="26"/>
      <c r="B1368" s="26"/>
      <c r="C1368" s="26" t="s">
        <v>316</v>
      </c>
      <c r="D1368" s="27" t="s">
        <v>315</v>
      </c>
      <c r="E1368" s="17">
        <f>Source!DO1192</f>
        <v>79</v>
      </c>
      <c r="F1368" s="33"/>
      <c r="G1368" s="28"/>
      <c r="H1368" s="17"/>
      <c r="I1368" s="33">
        <f>SUM(S1359:S1367)</f>
        <v>3347.17</v>
      </c>
      <c r="J1368" s="17">
        <f>Source!CA1192</f>
        <v>41</v>
      </c>
      <c r="K1368" s="33">
        <f>SUM(T1359:T1367)</f>
        <v>45843.16</v>
      </c>
    </row>
    <row r="1369" spans="1:28" ht="14.25" x14ac:dyDescent="0.2">
      <c r="A1369" s="26"/>
      <c r="B1369" s="26"/>
      <c r="C1369" s="26" t="s">
        <v>325</v>
      </c>
      <c r="D1369" s="27" t="s">
        <v>315</v>
      </c>
      <c r="E1369" s="17">
        <f>175</f>
        <v>175</v>
      </c>
      <c r="F1369" s="33"/>
      <c r="G1369" s="28"/>
      <c r="H1369" s="17"/>
      <c r="I1369" s="33">
        <f>SUM(U1359:U1368)</f>
        <v>831.32</v>
      </c>
      <c r="J1369" s="17">
        <f>160</f>
        <v>160</v>
      </c>
      <c r="K1369" s="33">
        <f>SUM(V1359:V1368)</f>
        <v>20058.099999999999</v>
      </c>
    </row>
    <row r="1370" spans="1:28" ht="14.25" x14ac:dyDescent="0.2">
      <c r="A1370" s="55"/>
      <c r="B1370" s="55"/>
      <c r="C1370" s="55" t="s">
        <v>317</v>
      </c>
      <c r="D1370" s="56" t="s">
        <v>318</v>
      </c>
      <c r="E1370" s="57">
        <f>Source!AQ1192</f>
        <v>53</v>
      </c>
      <c r="F1370" s="58"/>
      <c r="G1370" s="59" t="str">
        <f>Source!DI1192</f>
        <v>)*1,15</v>
      </c>
      <c r="H1370" s="57">
        <f>Source!AV1192</f>
        <v>1</v>
      </c>
      <c r="I1370" s="58">
        <f>Source!U1192</f>
        <v>325.91793499999994</v>
      </c>
      <c r="J1370" s="57"/>
      <c r="K1370" s="58"/>
      <c r="AB1370" s="32">
        <f>I1370</f>
        <v>325.91793499999994</v>
      </c>
    </row>
    <row r="1371" spans="1:28" ht="15" x14ac:dyDescent="0.25">
      <c r="A1371" s="60"/>
      <c r="B1371" s="60"/>
      <c r="C1371" s="61" t="s">
        <v>319</v>
      </c>
      <c r="D1371" s="60"/>
      <c r="E1371" s="60"/>
      <c r="F1371" s="60"/>
      <c r="G1371" s="60"/>
      <c r="H1371" s="111">
        <f>I1361+I1362+I1364+I1367+I1368+I1369+SUM(I1365:I1366)</f>
        <v>52804.09</v>
      </c>
      <c r="I1371" s="111"/>
      <c r="J1371" s="111">
        <f>K1361+K1362+K1364+K1367+K1368+K1369+SUM(K1365:K1366)</f>
        <v>676079.87999999989</v>
      </c>
      <c r="K1371" s="111"/>
      <c r="O1371" s="32">
        <f>I1361+I1362+I1364+I1367+I1368+I1369+SUM(I1365:I1366)</f>
        <v>52804.09</v>
      </c>
      <c r="P1371" s="32">
        <f>K1361+K1362+K1364+K1367+K1368+K1369+SUM(K1365:K1366)</f>
        <v>676079.87999999989</v>
      </c>
      <c r="X1371">
        <f>IF(Source!BI1192&lt;=1,I1361+I1362+I1364+I1367+I1368+I1369-0, 0)</f>
        <v>18378.23</v>
      </c>
      <c r="Y1371">
        <f>IF(Source!BI1192=2,I1361+I1362+I1364+I1367+I1368+I1369-0, 0)</f>
        <v>0</v>
      </c>
      <c r="Z1371">
        <f>IF(Source!BI1192=3,I1361+I1362+I1364+I1367+I1368+I1369-0, 0)</f>
        <v>0</v>
      </c>
      <c r="AA1371">
        <f>IF(Source!BI1192=4,I1361+I1362+I1364+I1367+I1368+I1369,0)</f>
        <v>0</v>
      </c>
    </row>
    <row r="1373" spans="1:28" ht="99.75" x14ac:dyDescent="0.2">
      <c r="A1373" s="26">
        <v>6</v>
      </c>
      <c r="B1373" s="26" t="str">
        <f>Source!F1195</f>
        <v>3.12-3-10</v>
      </c>
      <c r="C1373" s="26" t="s">
        <v>150</v>
      </c>
      <c r="D1373" s="27" t="str">
        <f>Source!H1195</f>
        <v>100 м2</v>
      </c>
      <c r="E1373" s="17">
        <f>Source!I1195</f>
        <v>2.0500000000000001E-2</v>
      </c>
      <c r="F1373" s="33"/>
      <c r="G1373" s="28"/>
      <c r="H1373" s="17"/>
      <c r="I1373" s="33"/>
      <c r="J1373" s="17"/>
      <c r="K1373" s="33"/>
      <c r="Q1373">
        <f>ROUND((Source!DN1195/100)*ROUND((ROUND((Source!AF1195*Source!AV1195*Source!I1195),2)),2), 2)</f>
        <v>24.19</v>
      </c>
      <c r="R1373">
        <f>Source!X1195</f>
        <v>534.03</v>
      </c>
      <c r="S1373">
        <f>ROUND((Source!DO1195/100)*ROUND((ROUND((Source!AF1195*Source!AV1195*Source!I1195),2)),2), 2)</f>
        <v>18.38</v>
      </c>
      <c r="T1373">
        <f>Source!Y1195</f>
        <v>251.67</v>
      </c>
      <c r="U1373">
        <f>ROUND((175/100)*ROUND((ROUND((Source!AE1195*Source!AV1195*Source!I1195),2)),2), 2)</f>
        <v>0.37</v>
      </c>
      <c r="V1373">
        <f>ROUND((160/100)*ROUND(ROUND((ROUND((Source!AE1195*Source!AV1195*Source!I1195),2)*Source!BS1195),2), 2), 2)</f>
        <v>8.86</v>
      </c>
    </row>
    <row r="1374" spans="1:28" x14ac:dyDescent="0.2">
      <c r="C1374" s="30" t="str">
        <f>"Объем: "&amp;Source!I1195&amp;"=2,05/"&amp;"100"</f>
        <v>Объем: 0,0205=2,05/100</v>
      </c>
    </row>
    <row r="1375" spans="1:28" ht="14.25" x14ac:dyDescent="0.2">
      <c r="A1375" s="26"/>
      <c r="B1375" s="26"/>
      <c r="C1375" s="26" t="s">
        <v>313</v>
      </c>
      <c r="D1375" s="27"/>
      <c r="E1375" s="17"/>
      <c r="F1375" s="33">
        <f>Source!AO1195</f>
        <v>986.85</v>
      </c>
      <c r="G1375" s="28" t="str">
        <f>Source!DG1195</f>
        <v>)*1,15</v>
      </c>
      <c r="H1375" s="17">
        <f>Source!AV1195</f>
        <v>1</v>
      </c>
      <c r="I1375" s="33">
        <f>ROUND((ROUND((Source!AF1195*Source!AV1195*Source!I1195),2)),2)</f>
        <v>23.26</v>
      </c>
      <c r="J1375" s="17">
        <f>IF(Source!BA1195&lt;&gt; 0, Source!BA1195, 1)</f>
        <v>26.39</v>
      </c>
      <c r="K1375" s="33">
        <f>Source!S1195</f>
        <v>613.83000000000004</v>
      </c>
      <c r="W1375">
        <f>I1375</f>
        <v>23.26</v>
      </c>
    </row>
    <row r="1376" spans="1:28" ht="14.25" x14ac:dyDescent="0.2">
      <c r="A1376" s="26"/>
      <c r="B1376" s="26"/>
      <c r="C1376" s="26" t="s">
        <v>322</v>
      </c>
      <c r="D1376" s="27"/>
      <c r="E1376" s="17"/>
      <c r="F1376" s="33">
        <f>Source!AM1195</f>
        <v>50.84</v>
      </c>
      <c r="G1376" s="28" t="str">
        <f>Source!DE1195</f>
        <v>)*1,25</v>
      </c>
      <c r="H1376" s="17">
        <f>Source!AV1195</f>
        <v>1</v>
      </c>
      <c r="I1376" s="33">
        <f>(ROUND((ROUND((((Source!ET1195*1.25))*Source!AV1195*Source!I1195),2)),2)+ROUND((ROUND(((Source!AE1195-((Source!EU1195*1.25)))*Source!AV1195*Source!I1195),2)),2))</f>
        <v>1.3</v>
      </c>
      <c r="J1376" s="17">
        <f>IF(Source!BB1195&lt;&gt; 0, Source!BB1195, 1)</f>
        <v>9.3800000000000008</v>
      </c>
      <c r="K1376" s="33">
        <f>Source!Q1195</f>
        <v>12.19</v>
      </c>
    </row>
    <row r="1377" spans="1:28" ht="14.25" x14ac:dyDescent="0.2">
      <c r="A1377" s="26"/>
      <c r="B1377" s="26"/>
      <c r="C1377" s="26" t="s">
        <v>323</v>
      </c>
      <c r="D1377" s="27"/>
      <c r="E1377" s="17"/>
      <c r="F1377" s="33">
        <f>Source!AN1195</f>
        <v>8.01</v>
      </c>
      <c r="G1377" s="28" t="str">
        <f>Source!DF1195</f>
        <v>)*1,25</v>
      </c>
      <c r="H1377" s="17">
        <f>Source!AV1195</f>
        <v>1</v>
      </c>
      <c r="I1377" s="41">
        <f>ROUND((ROUND((Source!AE1195*Source!AV1195*Source!I1195),2)),2)</f>
        <v>0.21</v>
      </c>
      <c r="J1377" s="17">
        <f>IF(Source!BS1195&lt;&gt; 0, Source!BS1195, 1)</f>
        <v>26.39</v>
      </c>
      <c r="K1377" s="41">
        <f>Source!R1195</f>
        <v>5.54</v>
      </c>
      <c r="W1377">
        <f>I1377</f>
        <v>0.21</v>
      </c>
    </row>
    <row r="1378" spans="1:28" ht="14.25" x14ac:dyDescent="0.2">
      <c r="A1378" s="26"/>
      <c r="B1378" s="26"/>
      <c r="C1378" s="26" t="s">
        <v>324</v>
      </c>
      <c r="D1378" s="27"/>
      <c r="E1378" s="17"/>
      <c r="F1378" s="33">
        <f>Source!AL1195</f>
        <v>7205.92</v>
      </c>
      <c r="G1378" s="28" t="str">
        <f>Source!DD1195</f>
        <v/>
      </c>
      <c r="H1378" s="17">
        <f>Source!AW1195</f>
        <v>1</v>
      </c>
      <c r="I1378" s="33">
        <f>ROUND((ROUND((Source!AC1195*Source!AW1195*Source!I1195),2)),2)</f>
        <v>147.72</v>
      </c>
      <c r="J1378" s="17">
        <f>IF(Source!BC1195&lt;&gt; 0, Source!BC1195, 1)</f>
        <v>1.95</v>
      </c>
      <c r="K1378" s="33">
        <f>Source!P1195</f>
        <v>288.05</v>
      </c>
    </row>
    <row r="1379" spans="1:28" ht="199.5" x14ac:dyDescent="0.2">
      <c r="A1379" s="26" t="s">
        <v>152</v>
      </c>
      <c r="B1379" s="26" t="str">
        <f>Source!F1196</f>
        <v>1.1-1-1312</v>
      </c>
      <c r="C1379" s="26" t="s">
        <v>282</v>
      </c>
      <c r="D1379" s="27" t="str">
        <f>Source!H1196</f>
        <v>м2</v>
      </c>
      <c r="E1379" s="17">
        <f>Source!I1196</f>
        <v>2.7681150000000003</v>
      </c>
      <c r="F1379" s="33">
        <f>Source!AK1196</f>
        <v>25.09</v>
      </c>
      <c r="G1379" s="31" t="s">
        <v>3</v>
      </c>
      <c r="H1379" s="17">
        <f>Source!AW1196</f>
        <v>1</v>
      </c>
      <c r="I1379" s="33">
        <f>ROUND((ROUND((Source!AC1196*Source!AW1196*Source!I1196),2)),2)+(ROUND((ROUND(((Source!ET1196)*Source!AV1196*Source!I1196),2)),2)+ROUND((ROUND(((Source!AE1196-(Source!EU1196))*Source!AV1196*Source!I1196),2)),2))+ROUND((ROUND((Source!AF1196*Source!AV1196*Source!I1196),2)),2)</f>
        <v>69.45</v>
      </c>
      <c r="J1379" s="17">
        <f>IF(Source!BC1196&lt;&gt; 0, Source!BC1196, 1)</f>
        <v>10.5</v>
      </c>
      <c r="K1379" s="33">
        <f>Source!O1196</f>
        <v>729.23</v>
      </c>
      <c r="Q1379">
        <f>ROUND((Source!DN1196/100)*ROUND((ROUND((Source!AF1196*Source!AV1196*Source!I1196),2)),2), 2)</f>
        <v>0</v>
      </c>
      <c r="R1379">
        <f>Source!X1196</f>
        <v>0</v>
      </c>
      <c r="S1379">
        <f>ROUND((Source!DO1196/100)*ROUND((ROUND((Source!AF1196*Source!AV1196*Source!I1196),2)),2), 2)</f>
        <v>0</v>
      </c>
      <c r="T1379">
        <f>Source!Y1196</f>
        <v>0</v>
      </c>
      <c r="U1379">
        <f>ROUND((175/100)*ROUND((ROUND((Source!AE1196*Source!AV1196*Source!I1196),2)),2), 2)</f>
        <v>0</v>
      </c>
      <c r="V1379">
        <f>ROUND((160/100)*ROUND(ROUND((ROUND((Source!AE1196*Source!AV1196*Source!I1196),2)*Source!BS1196),2), 2), 2)</f>
        <v>0</v>
      </c>
      <c r="X1379">
        <f>IF(Source!BI1196&lt;=1,I1379, 0)</f>
        <v>69.45</v>
      </c>
      <c r="Y1379">
        <f>IF(Source!BI1196=2,I1379, 0)</f>
        <v>0</v>
      </c>
      <c r="Z1379">
        <f>IF(Source!BI1196=3,I1379, 0)</f>
        <v>0</v>
      </c>
      <c r="AA1379">
        <f>IF(Source!BI1196=4,I1379, 0)</f>
        <v>0</v>
      </c>
    </row>
    <row r="1380" spans="1:28" ht="228" x14ac:dyDescent="0.2">
      <c r="A1380" s="26" t="s">
        <v>153</v>
      </c>
      <c r="B1380" s="26" t="str">
        <f>Source!F1197</f>
        <v>1.1-1-1313</v>
      </c>
      <c r="C1380" s="26" t="s">
        <v>283</v>
      </c>
      <c r="D1380" s="27" t="str">
        <f>Source!H1197</f>
        <v>м2</v>
      </c>
      <c r="E1380" s="17">
        <f>Source!I1197</f>
        <v>1.235535</v>
      </c>
      <c r="F1380" s="33">
        <f>Source!AK1197</f>
        <v>23.06</v>
      </c>
      <c r="G1380" s="31" t="s">
        <v>3</v>
      </c>
      <c r="H1380" s="17">
        <f>Source!AW1197</f>
        <v>1</v>
      </c>
      <c r="I1380" s="33">
        <f>ROUND((ROUND((Source!AC1197*Source!AW1197*Source!I1197),2)),2)+(ROUND((ROUND(((Source!ET1197)*Source!AV1197*Source!I1197),2)),2)+ROUND((ROUND(((Source!AE1197-(Source!EU1197))*Source!AV1197*Source!I1197),2)),2))+ROUND((ROUND((Source!AF1197*Source!AV1197*Source!I1197),2)),2)</f>
        <v>28.49</v>
      </c>
      <c r="J1380" s="17">
        <f>IF(Source!BC1197&lt;&gt; 0, Source!BC1197, 1)</f>
        <v>10.74</v>
      </c>
      <c r="K1380" s="33">
        <f>Source!O1197</f>
        <v>305.98</v>
      </c>
      <c r="Q1380">
        <f>ROUND((Source!DN1197/100)*ROUND((ROUND((Source!AF1197*Source!AV1197*Source!I1197),2)),2), 2)</f>
        <v>0</v>
      </c>
      <c r="R1380">
        <f>Source!X1197</f>
        <v>0</v>
      </c>
      <c r="S1380">
        <f>ROUND((Source!DO1197/100)*ROUND((ROUND((Source!AF1197*Source!AV1197*Source!I1197),2)),2), 2)</f>
        <v>0</v>
      </c>
      <c r="T1380">
        <f>Source!Y1197</f>
        <v>0</v>
      </c>
      <c r="U1380">
        <f>ROUND((175/100)*ROUND((ROUND((Source!AE1197*Source!AV1197*Source!I1197),2)),2), 2)</f>
        <v>0</v>
      </c>
      <c r="V1380">
        <f>ROUND((160/100)*ROUND(ROUND((ROUND((Source!AE1197*Source!AV1197*Source!I1197),2)*Source!BS1197),2), 2), 2)</f>
        <v>0</v>
      </c>
      <c r="X1380">
        <f>IF(Source!BI1197&lt;=1,I1380, 0)</f>
        <v>28.49</v>
      </c>
      <c r="Y1380">
        <f>IF(Source!BI1197=2,I1380, 0)</f>
        <v>0</v>
      </c>
      <c r="Z1380">
        <f>IF(Source!BI1197=3,I1380, 0)</f>
        <v>0</v>
      </c>
      <c r="AA1380">
        <f>IF(Source!BI1197=4,I1380, 0)</f>
        <v>0</v>
      </c>
    </row>
    <row r="1381" spans="1:28" ht="14.25" x14ac:dyDescent="0.2">
      <c r="A1381" s="26"/>
      <c r="B1381" s="26"/>
      <c r="C1381" s="26" t="s">
        <v>314</v>
      </c>
      <c r="D1381" s="27" t="s">
        <v>315</v>
      </c>
      <c r="E1381" s="17">
        <f>Source!DN1195</f>
        <v>104</v>
      </c>
      <c r="F1381" s="33"/>
      <c r="G1381" s="28"/>
      <c r="H1381" s="17"/>
      <c r="I1381" s="33">
        <f>SUM(Q1373:Q1380)</f>
        <v>24.19</v>
      </c>
      <c r="J1381" s="17">
        <f>Source!BZ1195</f>
        <v>87</v>
      </c>
      <c r="K1381" s="33">
        <f>SUM(R1373:R1380)</f>
        <v>534.03</v>
      </c>
    </row>
    <row r="1382" spans="1:28" ht="14.25" x14ac:dyDescent="0.2">
      <c r="A1382" s="26"/>
      <c r="B1382" s="26"/>
      <c r="C1382" s="26" t="s">
        <v>316</v>
      </c>
      <c r="D1382" s="27" t="s">
        <v>315</v>
      </c>
      <c r="E1382" s="17">
        <f>Source!DO1195</f>
        <v>79</v>
      </c>
      <c r="F1382" s="33"/>
      <c r="G1382" s="28"/>
      <c r="H1382" s="17"/>
      <c r="I1382" s="33">
        <f>SUM(S1373:S1381)</f>
        <v>18.38</v>
      </c>
      <c r="J1382" s="17">
        <f>Source!CA1195</f>
        <v>41</v>
      </c>
      <c r="K1382" s="33">
        <f>SUM(T1373:T1381)</f>
        <v>251.67</v>
      </c>
    </row>
    <row r="1383" spans="1:28" ht="14.25" x14ac:dyDescent="0.2">
      <c r="A1383" s="26"/>
      <c r="B1383" s="26"/>
      <c r="C1383" s="26" t="s">
        <v>325</v>
      </c>
      <c r="D1383" s="27" t="s">
        <v>315</v>
      </c>
      <c r="E1383" s="17">
        <f>175</f>
        <v>175</v>
      </c>
      <c r="F1383" s="33"/>
      <c r="G1383" s="28"/>
      <c r="H1383" s="17"/>
      <c r="I1383" s="33">
        <f>SUM(U1373:U1382)</f>
        <v>0.37</v>
      </c>
      <c r="J1383" s="17">
        <f>160</f>
        <v>160</v>
      </c>
      <c r="K1383" s="33">
        <f>SUM(V1373:V1382)</f>
        <v>8.86</v>
      </c>
    </row>
    <row r="1384" spans="1:28" ht="14.25" x14ac:dyDescent="0.2">
      <c r="A1384" s="55"/>
      <c r="B1384" s="55"/>
      <c r="C1384" s="55" t="s">
        <v>317</v>
      </c>
      <c r="D1384" s="56" t="s">
        <v>318</v>
      </c>
      <c r="E1384" s="57">
        <f>Source!AQ1195</f>
        <v>85</v>
      </c>
      <c r="F1384" s="58"/>
      <c r="G1384" s="59" t="str">
        <f>Source!DI1195</f>
        <v>)*1,15</v>
      </c>
      <c r="H1384" s="57">
        <f>Source!AV1195</f>
        <v>1</v>
      </c>
      <c r="I1384" s="58">
        <f>Source!U1195</f>
        <v>2.0038749999999999</v>
      </c>
      <c r="J1384" s="57"/>
      <c r="K1384" s="58"/>
      <c r="AB1384" s="32">
        <f>I1384</f>
        <v>2.0038749999999999</v>
      </c>
    </row>
    <row r="1385" spans="1:28" ht="15" x14ac:dyDescent="0.25">
      <c r="A1385" s="60"/>
      <c r="B1385" s="60"/>
      <c r="C1385" s="61" t="s">
        <v>319</v>
      </c>
      <c r="D1385" s="60"/>
      <c r="E1385" s="60"/>
      <c r="F1385" s="60"/>
      <c r="G1385" s="60"/>
      <c r="H1385" s="111">
        <f>I1375+I1376+I1378+I1381+I1382+I1383+SUM(I1379:I1380)</f>
        <v>313.15999999999997</v>
      </c>
      <c r="I1385" s="111"/>
      <c r="J1385" s="111">
        <f>K1375+K1376+K1378+K1381+K1382+K1383+SUM(K1379:K1380)</f>
        <v>2743.84</v>
      </c>
      <c r="K1385" s="111"/>
      <c r="O1385" s="32">
        <f>I1375+I1376+I1378+I1381+I1382+I1383+SUM(I1379:I1380)</f>
        <v>313.15999999999997</v>
      </c>
      <c r="P1385" s="32">
        <f>K1375+K1376+K1378+K1381+K1382+K1383+SUM(K1379:K1380)</f>
        <v>2743.84</v>
      </c>
      <c r="X1385">
        <f>IF(Source!BI1195&lt;=1,I1375+I1376+I1378+I1381+I1382+I1383-0, 0)</f>
        <v>215.22</v>
      </c>
      <c r="Y1385">
        <f>IF(Source!BI1195=2,I1375+I1376+I1378+I1381+I1382+I1383-0, 0)</f>
        <v>0</v>
      </c>
      <c r="Z1385">
        <f>IF(Source!BI1195=3,I1375+I1376+I1378+I1381+I1382+I1383-0, 0)</f>
        <v>0</v>
      </c>
      <c r="AA1385">
        <f>IF(Source!BI1195=4,I1375+I1376+I1378+I1381+I1382+I1383,0)</f>
        <v>0</v>
      </c>
    </row>
    <row r="1388" spans="1:28" ht="16.5" x14ac:dyDescent="0.25">
      <c r="A1388" s="75" t="str">
        <f>CONCATENATE("Подраздел: ",IF(Source!G1199&lt;&gt;"Новый подраздел", Source!G1199, ""))</f>
        <v>Подраздел: Кровля тех. этажа в/о В/5-9</v>
      </c>
      <c r="B1388" s="75"/>
      <c r="C1388" s="75"/>
      <c r="D1388" s="75"/>
      <c r="E1388" s="75"/>
      <c r="F1388" s="75"/>
      <c r="G1388" s="75"/>
      <c r="H1388" s="75"/>
      <c r="I1388" s="75"/>
      <c r="J1388" s="75"/>
      <c r="K1388" s="75"/>
    </row>
    <row r="1389" spans="1:28" ht="42.75" x14ac:dyDescent="0.2">
      <c r="A1389" s="26">
        <v>1</v>
      </c>
      <c r="B1389" s="26" t="str">
        <f>Source!F1203</f>
        <v>6.61-26-1</v>
      </c>
      <c r="C1389" s="26" t="s">
        <v>21</v>
      </c>
      <c r="D1389" s="27" t="str">
        <f>Source!H1203</f>
        <v>100 м2</v>
      </c>
      <c r="E1389" s="17">
        <f>Source!I1203</f>
        <v>6.4999999999999997E-3</v>
      </c>
      <c r="F1389" s="33"/>
      <c r="G1389" s="28"/>
      <c r="H1389" s="17"/>
      <c r="I1389" s="33"/>
      <c r="J1389" s="17"/>
      <c r="K1389" s="33"/>
      <c r="Q1389">
        <f>ROUND((Source!DN1203/100)*ROUND((ROUND((Source!AF1203*Source!AV1203*Source!I1203),2)),2), 2)</f>
        <v>3.06</v>
      </c>
      <c r="R1389">
        <f>Source!X1203</f>
        <v>70.569999999999993</v>
      </c>
      <c r="S1389">
        <f>ROUND((Source!DO1203/100)*ROUND((ROUND((Source!AF1203*Source!AV1203*Source!I1203),2)),2), 2)</f>
        <v>2.1</v>
      </c>
      <c r="T1389">
        <f>Source!Y1203</f>
        <v>41.33</v>
      </c>
      <c r="U1389">
        <f>ROUND((175/100)*ROUND((ROUND((Source!AE1203*Source!AV1203*Source!I1203),2)),2), 2)</f>
        <v>0</v>
      </c>
      <c r="V1389">
        <f>ROUND((160/100)*ROUND(ROUND((ROUND((Source!AE1203*Source!AV1203*Source!I1203),2)*Source!BS1203),2), 2), 2)</f>
        <v>0</v>
      </c>
    </row>
    <row r="1390" spans="1:28" x14ac:dyDescent="0.2">
      <c r="C1390" s="30" t="str">
        <f>"Объем: "&amp;Source!I1203&amp;"=0,65/"&amp;"100"</f>
        <v>Объем: 0,0065=0,65/100</v>
      </c>
    </row>
    <row r="1391" spans="1:28" ht="14.25" x14ac:dyDescent="0.2">
      <c r="A1391" s="26"/>
      <c r="B1391" s="26"/>
      <c r="C1391" s="26" t="s">
        <v>313</v>
      </c>
      <c r="D1391" s="27"/>
      <c r="E1391" s="17"/>
      <c r="F1391" s="33">
        <f>Source!AO1203</f>
        <v>587.65</v>
      </c>
      <c r="G1391" s="28" t="str">
        <f>Source!DG1203</f>
        <v/>
      </c>
      <c r="H1391" s="17">
        <f>Source!AV1203</f>
        <v>1</v>
      </c>
      <c r="I1391" s="33">
        <f>ROUND((ROUND((Source!AF1203*Source!AV1203*Source!I1203),2)),2)</f>
        <v>3.82</v>
      </c>
      <c r="J1391" s="17">
        <f>IF(Source!BA1203&lt;&gt; 0, Source!BA1203, 1)</f>
        <v>26.39</v>
      </c>
      <c r="K1391" s="33">
        <f>Source!S1203</f>
        <v>100.81</v>
      </c>
      <c r="W1391">
        <f>I1391</f>
        <v>3.82</v>
      </c>
    </row>
    <row r="1392" spans="1:28" ht="28.5" x14ac:dyDescent="0.2">
      <c r="A1392" s="26" t="s">
        <v>27</v>
      </c>
      <c r="B1392" s="26" t="str">
        <f>Source!F1204</f>
        <v>9999990001</v>
      </c>
      <c r="C1392" s="26" t="s">
        <v>29</v>
      </c>
      <c r="D1392" s="27" t="str">
        <f>Source!H1204</f>
        <v>т</v>
      </c>
      <c r="E1392" s="17">
        <f>Source!I1204</f>
        <v>-2.9900000000000003E-2</v>
      </c>
      <c r="F1392" s="33">
        <f>Source!AK1204</f>
        <v>0</v>
      </c>
      <c r="G1392" s="31" t="s">
        <v>3</v>
      </c>
      <c r="H1392" s="17">
        <f>Source!AW1204</f>
        <v>1</v>
      </c>
      <c r="I1392" s="33">
        <f>ROUND((ROUND((Source!AC1204*Source!AW1204*Source!I1204),2)),2)+(ROUND((ROUND(((Source!ET1204)*Source!AV1204*Source!I1204),2)),2)+ROUND((ROUND(((Source!AE1204-(Source!EU1204))*Source!AV1204*Source!I1204),2)),2))+ROUND((ROUND((Source!AF1204*Source!AV1204*Source!I1204),2)),2)</f>
        <v>0</v>
      </c>
      <c r="J1392" s="17">
        <f>IF(Source!BC1204&lt;&gt; 0, Source!BC1204, 1)</f>
        <v>1</v>
      </c>
      <c r="K1392" s="33">
        <f>Source!O1204</f>
        <v>0</v>
      </c>
      <c r="Q1392">
        <f>ROUND((Source!DN1204/100)*ROUND((ROUND((Source!AF1204*Source!AV1204*Source!I1204),2)),2), 2)</f>
        <v>0</v>
      </c>
      <c r="R1392">
        <f>Source!X1204</f>
        <v>0</v>
      </c>
      <c r="S1392">
        <f>ROUND((Source!DO1204/100)*ROUND((ROUND((Source!AF1204*Source!AV1204*Source!I1204),2)),2), 2)</f>
        <v>0</v>
      </c>
      <c r="T1392">
        <f>Source!Y1204</f>
        <v>0</v>
      </c>
      <c r="U1392">
        <f>ROUND((175/100)*ROUND((ROUND((Source!AE1204*Source!AV1204*Source!I1204),2)),2), 2)</f>
        <v>0</v>
      </c>
      <c r="V1392">
        <f>ROUND((160/100)*ROUND(ROUND((ROUND((Source!AE1204*Source!AV1204*Source!I1204),2)*Source!BS1204),2), 2), 2)</f>
        <v>0</v>
      </c>
      <c r="X1392">
        <f>IF(Source!BI1204&lt;=1,I1392, 0)</f>
        <v>0</v>
      </c>
      <c r="Y1392">
        <f>IF(Source!BI1204=2,I1392, 0)</f>
        <v>0</v>
      </c>
      <c r="Z1392">
        <f>IF(Source!BI1204=3,I1392, 0)</f>
        <v>0</v>
      </c>
      <c r="AA1392">
        <f>IF(Source!BI1204=4,I1392, 0)</f>
        <v>0</v>
      </c>
    </row>
    <row r="1393" spans="1:28" ht="14.25" x14ac:dyDescent="0.2">
      <c r="A1393" s="26"/>
      <c r="B1393" s="26"/>
      <c r="C1393" s="26" t="s">
        <v>314</v>
      </c>
      <c r="D1393" s="27" t="s">
        <v>315</v>
      </c>
      <c r="E1393" s="17">
        <f>Source!DN1203</f>
        <v>80</v>
      </c>
      <c r="F1393" s="33"/>
      <c r="G1393" s="28"/>
      <c r="H1393" s="17"/>
      <c r="I1393" s="33">
        <f>SUM(Q1389:Q1392)</f>
        <v>3.06</v>
      </c>
      <c r="J1393" s="17">
        <f>Source!BZ1203</f>
        <v>70</v>
      </c>
      <c r="K1393" s="33">
        <f>SUM(R1389:R1392)</f>
        <v>70.569999999999993</v>
      </c>
    </row>
    <row r="1394" spans="1:28" ht="14.25" x14ac:dyDescent="0.2">
      <c r="A1394" s="26"/>
      <c r="B1394" s="26"/>
      <c r="C1394" s="26" t="s">
        <v>316</v>
      </c>
      <c r="D1394" s="27" t="s">
        <v>315</v>
      </c>
      <c r="E1394" s="17">
        <f>Source!DO1203</f>
        <v>55</v>
      </c>
      <c r="F1394" s="33"/>
      <c r="G1394" s="28"/>
      <c r="H1394" s="17"/>
      <c r="I1394" s="33">
        <f>SUM(S1389:S1393)</f>
        <v>2.1</v>
      </c>
      <c r="J1394" s="17">
        <f>Source!CA1203</f>
        <v>41</v>
      </c>
      <c r="K1394" s="33">
        <f>SUM(T1389:T1393)</f>
        <v>41.33</v>
      </c>
    </row>
    <row r="1395" spans="1:28" ht="14.25" x14ac:dyDescent="0.2">
      <c r="A1395" s="55"/>
      <c r="B1395" s="55"/>
      <c r="C1395" s="55" t="s">
        <v>317</v>
      </c>
      <c r="D1395" s="56" t="s">
        <v>318</v>
      </c>
      <c r="E1395" s="57">
        <f>Source!AQ1203</f>
        <v>57.5</v>
      </c>
      <c r="F1395" s="58"/>
      <c r="G1395" s="59" t="str">
        <f>Source!DI1203</f>
        <v/>
      </c>
      <c r="H1395" s="57">
        <f>Source!AV1203</f>
        <v>1</v>
      </c>
      <c r="I1395" s="58">
        <f>Source!U1203</f>
        <v>0.37374999999999997</v>
      </c>
      <c r="J1395" s="57"/>
      <c r="K1395" s="58"/>
      <c r="AB1395" s="32">
        <f>I1395</f>
        <v>0.37374999999999997</v>
      </c>
    </row>
    <row r="1396" spans="1:28" ht="15" x14ac:dyDescent="0.25">
      <c r="A1396" s="60"/>
      <c r="B1396" s="60"/>
      <c r="C1396" s="61" t="s">
        <v>319</v>
      </c>
      <c r="D1396" s="60"/>
      <c r="E1396" s="60"/>
      <c r="F1396" s="60"/>
      <c r="G1396" s="60"/>
      <c r="H1396" s="111">
        <f>I1391+I1393+I1394+SUM(I1392:I1392)</f>
        <v>8.98</v>
      </c>
      <c r="I1396" s="111"/>
      <c r="J1396" s="111">
        <f>K1391+K1393+K1394+SUM(K1392:K1392)</f>
        <v>212.70999999999998</v>
      </c>
      <c r="K1396" s="111"/>
      <c r="O1396" s="32">
        <f>I1391+I1393+I1394+SUM(I1392:I1392)</f>
        <v>8.98</v>
      </c>
      <c r="P1396" s="32">
        <f>K1391+K1393+K1394+SUM(K1392:K1392)</f>
        <v>212.70999999999998</v>
      </c>
      <c r="X1396">
        <f>IF(Source!BI1203&lt;=1,I1391+I1393+I1394-0, 0)</f>
        <v>8.98</v>
      </c>
      <c r="Y1396">
        <f>IF(Source!BI1203=2,I1391+I1393+I1394-0, 0)</f>
        <v>0</v>
      </c>
      <c r="Z1396">
        <f>IF(Source!BI1203=3,I1391+I1393+I1394-0, 0)</f>
        <v>0</v>
      </c>
      <c r="AA1396">
        <f>IF(Source!BI1203=4,I1391+I1393+I1394,0)</f>
        <v>0</v>
      </c>
    </row>
    <row r="1398" spans="1:28" ht="42.75" x14ac:dyDescent="0.2">
      <c r="A1398" s="26">
        <v>2</v>
      </c>
      <c r="B1398" s="26" t="str">
        <f>Source!F1205</f>
        <v>6.62-31-1</v>
      </c>
      <c r="C1398" s="26" t="s">
        <v>33</v>
      </c>
      <c r="D1398" s="27" t="str">
        <f>Source!H1205</f>
        <v>1 м2 поверхности</v>
      </c>
      <c r="E1398" s="17">
        <f>Source!I1205</f>
        <v>0.35</v>
      </c>
      <c r="F1398" s="33"/>
      <c r="G1398" s="28"/>
      <c r="H1398" s="17"/>
      <c r="I1398" s="33"/>
      <c r="J1398" s="17"/>
      <c r="K1398" s="33"/>
      <c r="Q1398">
        <f>ROUND((Source!DN1205/100)*ROUND((ROUND((Source!AF1205*Source!AV1205*Source!I1205),2)),2), 2)</f>
        <v>2.15</v>
      </c>
      <c r="R1398">
        <f>Source!X1205</f>
        <v>47.09</v>
      </c>
      <c r="S1398">
        <f>ROUND((Source!DO1205/100)*ROUND((ROUND((Source!AF1205*Source!AV1205*Source!I1205),2)),2), 2)</f>
        <v>1.38</v>
      </c>
      <c r="T1398">
        <f>Source!Y1205</f>
        <v>23.26</v>
      </c>
      <c r="U1398">
        <f>ROUND((175/100)*ROUND((ROUND((Source!AE1205*Source!AV1205*Source!I1205),2)),2), 2)</f>
        <v>0</v>
      </c>
      <c r="V1398">
        <f>ROUND((160/100)*ROUND(ROUND((ROUND((Source!AE1205*Source!AV1205*Source!I1205),2)*Source!BS1205),2), 2), 2)</f>
        <v>0</v>
      </c>
    </row>
    <row r="1399" spans="1:28" ht="14.25" x14ac:dyDescent="0.2">
      <c r="A1399" s="26"/>
      <c r="B1399" s="26"/>
      <c r="C1399" s="26" t="s">
        <v>313</v>
      </c>
      <c r="D1399" s="27"/>
      <c r="E1399" s="17"/>
      <c r="F1399" s="33">
        <f>Source!AO1205</f>
        <v>6.13</v>
      </c>
      <c r="G1399" s="28" t="str">
        <f>Source!DG1205</f>
        <v/>
      </c>
      <c r="H1399" s="17">
        <f>Source!AV1205</f>
        <v>1</v>
      </c>
      <c r="I1399" s="33">
        <f>ROUND((ROUND((Source!AF1205*Source!AV1205*Source!I1205),2)),2)</f>
        <v>2.15</v>
      </c>
      <c r="J1399" s="17">
        <f>IF(Source!BA1205&lt;&gt; 0, Source!BA1205, 1)</f>
        <v>26.39</v>
      </c>
      <c r="K1399" s="33">
        <f>Source!S1205</f>
        <v>56.74</v>
      </c>
      <c r="W1399">
        <f>I1399</f>
        <v>2.15</v>
      </c>
    </row>
    <row r="1400" spans="1:28" ht="14.25" x14ac:dyDescent="0.2">
      <c r="A1400" s="26"/>
      <c r="B1400" s="26"/>
      <c r="C1400" s="26" t="s">
        <v>314</v>
      </c>
      <c r="D1400" s="27" t="s">
        <v>315</v>
      </c>
      <c r="E1400" s="17">
        <f>Source!DN1205</f>
        <v>100</v>
      </c>
      <c r="F1400" s="33"/>
      <c r="G1400" s="28"/>
      <c r="H1400" s="17"/>
      <c r="I1400" s="33">
        <f>SUM(Q1398:Q1399)</f>
        <v>2.15</v>
      </c>
      <c r="J1400" s="17">
        <f>Source!BZ1205</f>
        <v>83</v>
      </c>
      <c r="K1400" s="33">
        <f>SUM(R1398:R1399)</f>
        <v>47.09</v>
      </c>
    </row>
    <row r="1401" spans="1:28" ht="14.25" x14ac:dyDescent="0.2">
      <c r="A1401" s="26"/>
      <c r="B1401" s="26"/>
      <c r="C1401" s="26" t="s">
        <v>316</v>
      </c>
      <c r="D1401" s="27" t="s">
        <v>315</v>
      </c>
      <c r="E1401" s="17">
        <f>Source!DO1205</f>
        <v>64</v>
      </c>
      <c r="F1401" s="33"/>
      <c r="G1401" s="28"/>
      <c r="H1401" s="17"/>
      <c r="I1401" s="33">
        <f>SUM(S1398:S1400)</f>
        <v>1.38</v>
      </c>
      <c r="J1401" s="17">
        <f>Source!CA1205</f>
        <v>41</v>
      </c>
      <c r="K1401" s="33">
        <f>SUM(T1398:T1400)</f>
        <v>23.26</v>
      </c>
    </row>
    <row r="1402" spans="1:28" ht="14.25" x14ac:dyDescent="0.2">
      <c r="A1402" s="55"/>
      <c r="B1402" s="55"/>
      <c r="C1402" s="55" t="s">
        <v>317</v>
      </c>
      <c r="D1402" s="56" t="s">
        <v>318</v>
      </c>
      <c r="E1402" s="57">
        <f>Source!AQ1205</f>
        <v>0.6</v>
      </c>
      <c r="F1402" s="58"/>
      <c r="G1402" s="59" t="str">
        <f>Source!DI1205</f>
        <v/>
      </c>
      <c r="H1402" s="57">
        <f>Source!AV1205</f>
        <v>1</v>
      </c>
      <c r="I1402" s="58">
        <f>Source!U1205</f>
        <v>0.21</v>
      </c>
      <c r="J1402" s="57"/>
      <c r="K1402" s="58"/>
      <c r="AB1402" s="32">
        <f>I1402</f>
        <v>0.21</v>
      </c>
    </row>
    <row r="1403" spans="1:28" ht="15" x14ac:dyDescent="0.25">
      <c r="A1403" s="60"/>
      <c r="B1403" s="60"/>
      <c r="C1403" s="61" t="s">
        <v>319</v>
      </c>
      <c r="D1403" s="60"/>
      <c r="E1403" s="60"/>
      <c r="F1403" s="60"/>
      <c r="G1403" s="60"/>
      <c r="H1403" s="111">
        <f>I1399+I1400+I1401</f>
        <v>5.68</v>
      </c>
      <c r="I1403" s="111"/>
      <c r="J1403" s="111">
        <f>K1399+K1400+K1401</f>
        <v>127.09000000000002</v>
      </c>
      <c r="K1403" s="111"/>
      <c r="O1403" s="32">
        <f>I1399+I1400+I1401</f>
        <v>5.68</v>
      </c>
      <c r="P1403" s="32">
        <f>K1399+K1400+K1401</f>
        <v>127.09000000000002</v>
      </c>
      <c r="X1403">
        <f>IF(Source!BI1205&lt;=1,I1399+I1400+I1401-0, 0)</f>
        <v>5.68</v>
      </c>
      <c r="Y1403">
        <f>IF(Source!BI1205=2,I1399+I1400+I1401-0, 0)</f>
        <v>0</v>
      </c>
      <c r="Z1403">
        <f>IF(Source!BI1205=3,I1399+I1400+I1401-0, 0)</f>
        <v>0</v>
      </c>
      <c r="AA1403">
        <f>IF(Source!BI1205=4,I1399+I1400+I1401,0)</f>
        <v>0</v>
      </c>
    </row>
    <row r="1405" spans="1:28" ht="28.5" x14ac:dyDescent="0.2">
      <c r="A1405" s="26">
        <v>3</v>
      </c>
      <c r="B1405" s="26" t="str">
        <f>Source!F1206</f>
        <v>6.58-2-1</v>
      </c>
      <c r="C1405" s="26" t="s">
        <v>40</v>
      </c>
      <c r="D1405" s="27" t="str">
        <f>Source!H1206</f>
        <v>100 м2</v>
      </c>
      <c r="E1405" s="17">
        <f>Source!I1206</f>
        <v>1.83E-2</v>
      </c>
      <c r="F1405" s="33"/>
      <c r="G1405" s="28"/>
      <c r="H1405" s="17"/>
      <c r="I1405" s="33"/>
      <c r="J1405" s="17"/>
      <c r="K1405" s="33"/>
      <c r="Q1405">
        <f>ROUND((Source!DN1206/100)*ROUND((ROUND((Source!AF1206*Source!AV1206*Source!I1206),2)),2), 2)</f>
        <v>2.8</v>
      </c>
      <c r="R1405">
        <f>Source!X1206</f>
        <v>64.66</v>
      </c>
      <c r="S1405">
        <f>ROUND((Source!DO1206/100)*ROUND((ROUND((Source!AF1206*Source!AV1206*Source!I1206),2)),2), 2)</f>
        <v>1.93</v>
      </c>
      <c r="T1405">
        <f>Source!Y1206</f>
        <v>37.869999999999997</v>
      </c>
      <c r="U1405">
        <f>ROUND((175/100)*ROUND((ROUND((Source!AE1206*Source!AV1206*Source!I1206),2)),2), 2)</f>
        <v>0</v>
      </c>
      <c r="V1405">
        <f>ROUND((160/100)*ROUND(ROUND((ROUND((Source!AE1206*Source!AV1206*Source!I1206),2)*Source!BS1206),2), 2), 2)</f>
        <v>0</v>
      </c>
    </row>
    <row r="1406" spans="1:28" x14ac:dyDescent="0.2">
      <c r="C1406" s="30" t="str">
        <f>"Объем: "&amp;Source!I1206&amp;"=1,83/"&amp;"100"</f>
        <v>Объем: 0,0183=1,83/100</v>
      </c>
    </row>
    <row r="1407" spans="1:28" ht="14.25" x14ac:dyDescent="0.2">
      <c r="A1407" s="26"/>
      <c r="B1407" s="26"/>
      <c r="C1407" s="26" t="s">
        <v>313</v>
      </c>
      <c r="D1407" s="27"/>
      <c r="E1407" s="17"/>
      <c r="F1407" s="33">
        <f>Source!AO1206</f>
        <v>191.34</v>
      </c>
      <c r="G1407" s="28" t="str">
        <f>Source!DG1206</f>
        <v/>
      </c>
      <c r="H1407" s="17">
        <f>Source!AV1206</f>
        <v>1</v>
      </c>
      <c r="I1407" s="33">
        <f>ROUND((ROUND((Source!AF1206*Source!AV1206*Source!I1206),2)),2)</f>
        <v>3.5</v>
      </c>
      <c r="J1407" s="17">
        <f>IF(Source!BA1206&lt;&gt; 0, Source!BA1206, 1)</f>
        <v>26.39</v>
      </c>
      <c r="K1407" s="33">
        <f>Source!S1206</f>
        <v>92.37</v>
      </c>
      <c r="W1407">
        <f>I1407</f>
        <v>3.5</v>
      </c>
    </row>
    <row r="1408" spans="1:28" ht="28.5" x14ac:dyDescent="0.2">
      <c r="A1408" s="26" t="s">
        <v>44</v>
      </c>
      <c r="B1408" s="26" t="str">
        <f>Source!F1207</f>
        <v>9999990001</v>
      </c>
      <c r="C1408" s="26" t="s">
        <v>29</v>
      </c>
      <c r="D1408" s="27" t="str">
        <f>Source!H1207</f>
        <v>т</v>
      </c>
      <c r="E1408" s="17">
        <f>Source!I1207</f>
        <v>-1.8665999999999995E-2</v>
      </c>
      <c r="F1408" s="33">
        <f>Source!AK1207</f>
        <v>0</v>
      </c>
      <c r="G1408" s="31" t="s">
        <v>3</v>
      </c>
      <c r="H1408" s="17">
        <f>Source!AW1207</f>
        <v>1</v>
      </c>
      <c r="I1408" s="33">
        <f>ROUND((ROUND((Source!AC1207*Source!AW1207*Source!I1207),2)),2)+(ROUND((ROUND(((Source!ET1207)*Source!AV1207*Source!I1207),2)),2)+ROUND((ROUND(((Source!AE1207-(Source!EU1207))*Source!AV1207*Source!I1207),2)),2))+ROUND((ROUND((Source!AF1207*Source!AV1207*Source!I1207),2)),2)</f>
        <v>0</v>
      </c>
      <c r="J1408" s="17">
        <f>IF(Source!BC1207&lt;&gt; 0, Source!BC1207, 1)</f>
        <v>1</v>
      </c>
      <c r="K1408" s="33">
        <f>Source!O1207</f>
        <v>0</v>
      </c>
      <c r="Q1408">
        <f>ROUND((Source!DN1207/100)*ROUND((ROUND((Source!AF1207*Source!AV1207*Source!I1207),2)),2), 2)</f>
        <v>0</v>
      </c>
      <c r="R1408">
        <f>Source!X1207</f>
        <v>0</v>
      </c>
      <c r="S1408">
        <f>ROUND((Source!DO1207/100)*ROUND((ROUND((Source!AF1207*Source!AV1207*Source!I1207),2)),2), 2)</f>
        <v>0</v>
      </c>
      <c r="T1408">
        <f>Source!Y1207</f>
        <v>0</v>
      </c>
      <c r="U1408">
        <f>ROUND((175/100)*ROUND((ROUND((Source!AE1207*Source!AV1207*Source!I1207),2)),2), 2)</f>
        <v>0</v>
      </c>
      <c r="V1408">
        <f>ROUND((160/100)*ROUND(ROUND((ROUND((Source!AE1207*Source!AV1207*Source!I1207),2)*Source!BS1207),2), 2), 2)</f>
        <v>0</v>
      </c>
      <c r="X1408">
        <f>IF(Source!BI1207&lt;=1,I1408, 0)</f>
        <v>0</v>
      </c>
      <c r="Y1408">
        <f>IF(Source!BI1207=2,I1408, 0)</f>
        <v>0</v>
      </c>
      <c r="Z1408">
        <f>IF(Source!BI1207=3,I1408, 0)</f>
        <v>0</v>
      </c>
      <c r="AA1408">
        <f>IF(Source!BI1207=4,I1408, 0)</f>
        <v>0</v>
      </c>
    </row>
    <row r="1409" spans="1:28" ht="14.25" x14ac:dyDescent="0.2">
      <c r="A1409" s="26"/>
      <c r="B1409" s="26"/>
      <c r="C1409" s="26" t="s">
        <v>314</v>
      </c>
      <c r="D1409" s="27" t="s">
        <v>315</v>
      </c>
      <c r="E1409" s="17">
        <f>Source!DN1206</f>
        <v>80</v>
      </c>
      <c r="F1409" s="33"/>
      <c r="G1409" s="28"/>
      <c r="H1409" s="17"/>
      <c r="I1409" s="33">
        <f>SUM(Q1405:Q1408)</f>
        <v>2.8</v>
      </c>
      <c r="J1409" s="17">
        <f>Source!BZ1206</f>
        <v>70</v>
      </c>
      <c r="K1409" s="33">
        <f>SUM(R1405:R1408)</f>
        <v>64.66</v>
      </c>
    </row>
    <row r="1410" spans="1:28" ht="14.25" x14ac:dyDescent="0.2">
      <c r="A1410" s="26"/>
      <c r="B1410" s="26"/>
      <c r="C1410" s="26" t="s">
        <v>316</v>
      </c>
      <c r="D1410" s="27" t="s">
        <v>315</v>
      </c>
      <c r="E1410" s="17">
        <f>Source!DO1206</f>
        <v>55</v>
      </c>
      <c r="F1410" s="33"/>
      <c r="G1410" s="28"/>
      <c r="H1410" s="17"/>
      <c r="I1410" s="33">
        <f>SUM(S1405:S1409)</f>
        <v>1.93</v>
      </c>
      <c r="J1410" s="17">
        <f>Source!CA1206</f>
        <v>41</v>
      </c>
      <c r="K1410" s="33">
        <f>SUM(T1405:T1409)</f>
        <v>37.869999999999997</v>
      </c>
    </row>
    <row r="1411" spans="1:28" ht="14.25" x14ac:dyDescent="0.2">
      <c r="A1411" s="55"/>
      <c r="B1411" s="55"/>
      <c r="C1411" s="55" t="s">
        <v>317</v>
      </c>
      <c r="D1411" s="56" t="s">
        <v>318</v>
      </c>
      <c r="E1411" s="57">
        <f>Source!AQ1206</f>
        <v>17.41</v>
      </c>
      <c r="F1411" s="58"/>
      <c r="G1411" s="59" t="str">
        <f>Source!DI1206</f>
        <v/>
      </c>
      <c r="H1411" s="57">
        <f>Source!AV1206</f>
        <v>1</v>
      </c>
      <c r="I1411" s="58">
        <f>Source!U1206</f>
        <v>0.31860300000000003</v>
      </c>
      <c r="J1411" s="57"/>
      <c r="K1411" s="58"/>
      <c r="AB1411" s="32">
        <f>I1411</f>
        <v>0.31860300000000003</v>
      </c>
    </row>
    <row r="1412" spans="1:28" ht="15" x14ac:dyDescent="0.25">
      <c r="A1412" s="60"/>
      <c r="B1412" s="60"/>
      <c r="C1412" s="61" t="s">
        <v>319</v>
      </c>
      <c r="D1412" s="60"/>
      <c r="E1412" s="60"/>
      <c r="F1412" s="60"/>
      <c r="G1412" s="60"/>
      <c r="H1412" s="111">
        <f>I1407+I1409+I1410+SUM(I1408:I1408)</f>
        <v>8.23</v>
      </c>
      <c r="I1412" s="111"/>
      <c r="J1412" s="111">
        <f>K1407+K1409+K1410+SUM(K1408:K1408)</f>
        <v>194.9</v>
      </c>
      <c r="K1412" s="111"/>
      <c r="O1412" s="32">
        <f>I1407+I1409+I1410+SUM(I1408:I1408)</f>
        <v>8.23</v>
      </c>
      <c r="P1412" s="32">
        <f>K1407+K1409+K1410+SUM(K1408:K1408)</f>
        <v>194.9</v>
      </c>
      <c r="X1412">
        <f>IF(Source!BI1206&lt;=1,I1407+I1409+I1410-0, 0)</f>
        <v>8.23</v>
      </c>
      <c r="Y1412">
        <f>IF(Source!BI1206=2,I1407+I1409+I1410-0, 0)</f>
        <v>0</v>
      </c>
      <c r="Z1412">
        <f>IF(Source!BI1206=3,I1407+I1409+I1410-0, 0)</f>
        <v>0</v>
      </c>
      <c r="AA1412">
        <f>IF(Source!BI1206=4,I1407+I1409+I1410,0)</f>
        <v>0</v>
      </c>
    </row>
    <row r="1415" spans="1:28" ht="15" x14ac:dyDescent="0.25">
      <c r="A1415" s="81" t="str">
        <f>CONCATENATE("Итого по подразделу: ",IF(Source!G1211&lt;&gt;"Новый подраздел", Source!G1211, ""))</f>
        <v>Итого по подразделу: Кровля тех. этажа в/о В/5-9</v>
      </c>
      <c r="B1415" s="81"/>
      <c r="C1415" s="81"/>
      <c r="D1415" s="81"/>
      <c r="E1415" s="81"/>
      <c r="F1415" s="81"/>
      <c r="G1415" s="81"/>
      <c r="H1415" s="79">
        <f>SUM(O1388:O1414)</f>
        <v>22.89</v>
      </c>
      <c r="I1415" s="80"/>
      <c r="J1415" s="79">
        <f>SUM(P1388:P1414)</f>
        <v>534.70000000000005</v>
      </c>
      <c r="K1415" s="80"/>
    </row>
    <row r="1416" spans="1:28" hidden="1" x14ac:dyDescent="0.2">
      <c r="A1416" t="s">
        <v>320</v>
      </c>
      <c r="H1416">
        <f>SUM(AC1388:AC1415)</f>
        <v>0</v>
      </c>
      <c r="J1416">
        <f>SUM(AD1388:AD1415)</f>
        <v>0</v>
      </c>
    </row>
    <row r="1417" spans="1:28" hidden="1" x14ac:dyDescent="0.2">
      <c r="A1417" t="s">
        <v>321</v>
      </c>
      <c r="H1417">
        <f>SUM(AE1388:AE1416)</f>
        <v>0</v>
      </c>
      <c r="J1417">
        <f>SUM(AF1388:AF1416)</f>
        <v>0</v>
      </c>
    </row>
    <row r="1419" spans="1:28" ht="16.5" x14ac:dyDescent="0.25">
      <c r="A1419" s="75" t="str">
        <f>CONCATENATE("Подраздел: ",IF(Source!G1241&lt;&gt;"Новый подраздел", Source!G1241, ""))</f>
        <v>Подраздел: Монтажные (кровельные)работы</v>
      </c>
      <c r="B1419" s="75"/>
      <c r="C1419" s="75"/>
      <c r="D1419" s="75"/>
      <c r="E1419" s="75"/>
      <c r="F1419" s="75"/>
      <c r="G1419" s="75"/>
      <c r="H1419" s="75"/>
      <c r="I1419" s="75"/>
      <c r="J1419" s="75"/>
      <c r="K1419" s="75"/>
    </row>
    <row r="1420" spans="1:28" ht="28.5" x14ac:dyDescent="0.2">
      <c r="A1420" s="26">
        <v>1</v>
      </c>
      <c r="B1420" s="26" t="str">
        <f>Source!F1245</f>
        <v>6.58-31-3</v>
      </c>
      <c r="C1420" s="26" t="s">
        <v>110</v>
      </c>
      <c r="D1420" s="27" t="str">
        <f>Source!H1245</f>
        <v>100 мест</v>
      </c>
      <c r="E1420" s="17">
        <f>Source!I1245</f>
        <v>0.02</v>
      </c>
      <c r="F1420" s="33"/>
      <c r="G1420" s="28"/>
      <c r="H1420" s="17"/>
      <c r="I1420" s="33"/>
      <c r="J1420" s="17"/>
      <c r="K1420" s="33"/>
      <c r="Q1420">
        <f>ROUND((Source!DN1245/100)*ROUND((ROUND((Source!AF1245*Source!AV1245*Source!I1245),2)),2), 2)</f>
        <v>27.29</v>
      </c>
      <c r="R1420">
        <f>Source!X1245</f>
        <v>602.45000000000005</v>
      </c>
      <c r="S1420">
        <f>ROUND((Source!DO1245/100)*ROUND((ROUND((Source!AF1245*Source!AV1245*Source!I1245),2)),2), 2)</f>
        <v>20.73</v>
      </c>
      <c r="T1420">
        <f>Source!Y1245</f>
        <v>283.91000000000003</v>
      </c>
      <c r="U1420">
        <f>ROUND((175/100)*ROUND((ROUND((Source!AE1245*Source!AV1245*Source!I1245),2)),2), 2)</f>
        <v>0.53</v>
      </c>
      <c r="V1420">
        <f>ROUND((160/100)*ROUND(ROUND((ROUND((Source!AE1245*Source!AV1245*Source!I1245),2)*Source!BS1245),2), 2), 2)</f>
        <v>12.67</v>
      </c>
    </row>
    <row r="1421" spans="1:28" x14ac:dyDescent="0.2">
      <c r="C1421" s="30" t="str">
        <f>"Объем: "&amp;Source!I1245&amp;"=2/"&amp;"100"</f>
        <v>Объем: 0,02=2/100</v>
      </c>
    </row>
    <row r="1422" spans="1:28" ht="14.25" x14ac:dyDescent="0.2">
      <c r="A1422" s="26"/>
      <c r="B1422" s="26"/>
      <c r="C1422" s="26" t="s">
        <v>313</v>
      </c>
      <c r="D1422" s="27"/>
      <c r="E1422" s="17"/>
      <c r="F1422" s="33">
        <f>Source!AO1245</f>
        <v>1311.93</v>
      </c>
      <c r="G1422" s="28" t="str">
        <f>Source!DG1245</f>
        <v/>
      </c>
      <c r="H1422" s="17">
        <f>Source!AV1245</f>
        <v>1</v>
      </c>
      <c r="I1422" s="33">
        <f>ROUND((ROUND((Source!AF1245*Source!AV1245*Source!I1245),2)),2)</f>
        <v>26.24</v>
      </c>
      <c r="J1422" s="17">
        <f>IF(Source!BA1245&lt;&gt; 0, Source!BA1245, 1)</f>
        <v>26.39</v>
      </c>
      <c r="K1422" s="33">
        <f>Source!S1245</f>
        <v>692.47</v>
      </c>
      <c r="W1422">
        <f>I1422</f>
        <v>26.24</v>
      </c>
    </row>
    <row r="1423" spans="1:28" ht="14.25" x14ac:dyDescent="0.2">
      <c r="A1423" s="26"/>
      <c r="B1423" s="26"/>
      <c r="C1423" s="26" t="s">
        <v>322</v>
      </c>
      <c r="D1423" s="27"/>
      <c r="E1423" s="17"/>
      <c r="F1423" s="33">
        <f>Source!AM1245</f>
        <v>41.45</v>
      </c>
      <c r="G1423" s="28" t="str">
        <f>Source!DE1245</f>
        <v/>
      </c>
      <c r="H1423" s="17">
        <f>Source!AV1245</f>
        <v>1</v>
      </c>
      <c r="I1423" s="33">
        <f>(ROUND((ROUND(((Source!ET1245)*Source!AV1245*Source!I1245),2)),2)+ROUND((ROUND(((Source!AE1245-(Source!EU1245))*Source!AV1245*Source!I1245),2)),2))</f>
        <v>0.83</v>
      </c>
      <c r="J1423" s="17">
        <f>IF(Source!BB1245&lt;&gt; 0, Source!BB1245, 1)</f>
        <v>14.75</v>
      </c>
      <c r="K1423" s="33">
        <f>Source!Q1245</f>
        <v>12.24</v>
      </c>
    </row>
    <row r="1424" spans="1:28" ht="14.25" x14ac:dyDescent="0.2">
      <c r="A1424" s="26"/>
      <c r="B1424" s="26"/>
      <c r="C1424" s="26" t="s">
        <v>323</v>
      </c>
      <c r="D1424" s="27"/>
      <c r="E1424" s="17"/>
      <c r="F1424" s="33">
        <f>Source!AN1245</f>
        <v>15.08</v>
      </c>
      <c r="G1424" s="28" t="str">
        <f>Source!DF1245</f>
        <v/>
      </c>
      <c r="H1424" s="17">
        <f>Source!AV1245</f>
        <v>1</v>
      </c>
      <c r="I1424" s="41">
        <f>ROUND((ROUND((Source!AE1245*Source!AV1245*Source!I1245),2)),2)</f>
        <v>0.3</v>
      </c>
      <c r="J1424" s="17">
        <f>IF(Source!BS1245&lt;&gt; 0, Source!BS1245, 1)</f>
        <v>26.39</v>
      </c>
      <c r="K1424" s="41">
        <f>Source!R1245</f>
        <v>7.92</v>
      </c>
      <c r="W1424">
        <f>I1424</f>
        <v>0.3</v>
      </c>
    </row>
    <row r="1425" spans="1:28" ht="14.25" x14ac:dyDescent="0.2">
      <c r="A1425" s="26"/>
      <c r="B1425" s="26"/>
      <c r="C1425" s="26" t="s">
        <v>324</v>
      </c>
      <c r="D1425" s="27"/>
      <c r="E1425" s="17"/>
      <c r="F1425" s="33">
        <f>Source!AL1245</f>
        <v>972.06</v>
      </c>
      <c r="G1425" s="28" t="str">
        <f>Source!DD1245</f>
        <v/>
      </c>
      <c r="H1425" s="17">
        <f>Source!AW1245</f>
        <v>1</v>
      </c>
      <c r="I1425" s="33">
        <f>ROUND((ROUND((Source!AC1245*Source!AW1245*Source!I1245),2)),2)</f>
        <v>19.440000000000001</v>
      </c>
      <c r="J1425" s="17">
        <f>IF(Source!BC1245&lt;&gt; 0, Source!BC1245, 1)</f>
        <v>8.3000000000000007</v>
      </c>
      <c r="K1425" s="33">
        <f>Source!P1245</f>
        <v>161.35</v>
      </c>
    </row>
    <row r="1426" spans="1:28" ht="28.5" x14ac:dyDescent="0.2">
      <c r="A1426" s="26" t="s">
        <v>27</v>
      </c>
      <c r="B1426" s="26" t="str">
        <f>Source!F1246</f>
        <v>9999990001</v>
      </c>
      <c r="C1426" s="26" t="s">
        <v>29</v>
      </c>
      <c r="D1426" s="27" t="str">
        <f>Source!H1246</f>
        <v>т</v>
      </c>
      <c r="E1426" s="17">
        <f>Source!I1246</f>
        <v>-2.5600000000000001E-2</v>
      </c>
      <c r="F1426" s="33">
        <f>Source!AK1246</f>
        <v>0</v>
      </c>
      <c r="G1426" s="31" t="s">
        <v>3</v>
      </c>
      <c r="H1426" s="17">
        <f>Source!AW1246</f>
        <v>1</v>
      </c>
      <c r="I1426" s="33">
        <f>ROUND((ROUND((Source!AC1246*Source!AW1246*Source!I1246),2)),2)+(ROUND((ROUND(((Source!ET1246)*Source!AV1246*Source!I1246),2)),2)+ROUND((ROUND(((Source!AE1246-(Source!EU1246))*Source!AV1246*Source!I1246),2)),2))+ROUND((ROUND((Source!AF1246*Source!AV1246*Source!I1246),2)),2)</f>
        <v>0</v>
      </c>
      <c r="J1426" s="17">
        <f>IF(Source!BC1246&lt;&gt; 0, Source!BC1246, 1)</f>
        <v>1</v>
      </c>
      <c r="K1426" s="33">
        <f>Source!O1246</f>
        <v>0</v>
      </c>
      <c r="Q1426">
        <f>ROUND((Source!DN1246/100)*ROUND((ROUND((Source!AF1246*Source!AV1246*Source!I1246),2)),2), 2)</f>
        <v>0</v>
      </c>
      <c r="R1426">
        <f>Source!X1246</f>
        <v>0</v>
      </c>
      <c r="S1426">
        <f>ROUND((Source!DO1246/100)*ROUND((ROUND((Source!AF1246*Source!AV1246*Source!I1246),2)),2), 2)</f>
        <v>0</v>
      </c>
      <c r="T1426">
        <f>Source!Y1246</f>
        <v>0</v>
      </c>
      <c r="U1426">
        <f>ROUND((175/100)*ROUND((ROUND((Source!AE1246*Source!AV1246*Source!I1246),2)),2), 2)</f>
        <v>0</v>
      </c>
      <c r="V1426">
        <f>ROUND((160/100)*ROUND(ROUND((ROUND((Source!AE1246*Source!AV1246*Source!I1246),2)*Source!BS1246),2), 2), 2)</f>
        <v>0</v>
      </c>
      <c r="X1426">
        <f>IF(Source!BI1246&lt;=1,I1426, 0)</f>
        <v>0</v>
      </c>
      <c r="Y1426">
        <f>IF(Source!BI1246=2,I1426, 0)</f>
        <v>0</v>
      </c>
      <c r="Z1426">
        <f>IF(Source!BI1246=3,I1426, 0)</f>
        <v>0</v>
      </c>
      <c r="AA1426">
        <f>IF(Source!BI1246=4,I1426, 0)</f>
        <v>0</v>
      </c>
    </row>
    <row r="1427" spans="1:28" ht="14.25" x14ac:dyDescent="0.2">
      <c r="A1427" s="26"/>
      <c r="B1427" s="26"/>
      <c r="C1427" s="26" t="s">
        <v>314</v>
      </c>
      <c r="D1427" s="27" t="s">
        <v>315</v>
      </c>
      <c r="E1427" s="17">
        <f>Source!DN1245</f>
        <v>104</v>
      </c>
      <c r="F1427" s="33"/>
      <c r="G1427" s="28"/>
      <c r="H1427" s="17"/>
      <c r="I1427" s="33">
        <f>SUM(Q1420:Q1426)</f>
        <v>27.29</v>
      </c>
      <c r="J1427" s="17">
        <f>Source!BZ1245</f>
        <v>87</v>
      </c>
      <c r="K1427" s="33">
        <f>SUM(R1420:R1426)</f>
        <v>602.45000000000005</v>
      </c>
    </row>
    <row r="1428" spans="1:28" ht="14.25" x14ac:dyDescent="0.2">
      <c r="A1428" s="26"/>
      <c r="B1428" s="26"/>
      <c r="C1428" s="26" t="s">
        <v>316</v>
      </c>
      <c r="D1428" s="27" t="s">
        <v>315</v>
      </c>
      <c r="E1428" s="17">
        <f>Source!DO1245</f>
        <v>79</v>
      </c>
      <c r="F1428" s="33"/>
      <c r="G1428" s="28"/>
      <c r="H1428" s="17"/>
      <c r="I1428" s="33">
        <f>SUM(S1420:S1427)</f>
        <v>20.73</v>
      </c>
      <c r="J1428" s="17">
        <f>Source!CA1245</f>
        <v>41</v>
      </c>
      <c r="K1428" s="33">
        <f>SUM(T1420:T1427)</f>
        <v>283.91000000000003</v>
      </c>
    </row>
    <row r="1429" spans="1:28" ht="14.25" x14ac:dyDescent="0.2">
      <c r="A1429" s="26"/>
      <c r="B1429" s="26"/>
      <c r="C1429" s="26" t="s">
        <v>325</v>
      </c>
      <c r="D1429" s="27" t="s">
        <v>315</v>
      </c>
      <c r="E1429" s="17">
        <f>175</f>
        <v>175</v>
      </c>
      <c r="F1429" s="33"/>
      <c r="G1429" s="28"/>
      <c r="H1429" s="17"/>
      <c r="I1429" s="33">
        <f>SUM(U1420:U1428)</f>
        <v>0.53</v>
      </c>
      <c r="J1429" s="17">
        <f>160</f>
        <v>160</v>
      </c>
      <c r="K1429" s="33">
        <f>SUM(V1420:V1428)</f>
        <v>12.67</v>
      </c>
    </row>
    <row r="1430" spans="1:28" ht="14.25" x14ac:dyDescent="0.2">
      <c r="A1430" s="55"/>
      <c r="B1430" s="55"/>
      <c r="C1430" s="55" t="s">
        <v>317</v>
      </c>
      <c r="D1430" s="56" t="s">
        <v>318</v>
      </c>
      <c r="E1430" s="57">
        <f>Source!AQ1245</f>
        <v>113</v>
      </c>
      <c r="F1430" s="58"/>
      <c r="G1430" s="59" t="str">
        <f>Source!DI1245</f>
        <v/>
      </c>
      <c r="H1430" s="57">
        <f>Source!AV1245</f>
        <v>1</v>
      </c>
      <c r="I1430" s="58">
        <f>Source!U1245</f>
        <v>2.2600000000000002</v>
      </c>
      <c r="J1430" s="57"/>
      <c r="K1430" s="58"/>
      <c r="AB1430" s="32">
        <f>I1430</f>
        <v>2.2600000000000002</v>
      </c>
    </row>
    <row r="1431" spans="1:28" ht="15" x14ac:dyDescent="0.25">
      <c r="A1431" s="60"/>
      <c r="B1431" s="60"/>
      <c r="C1431" s="61" t="s">
        <v>319</v>
      </c>
      <c r="D1431" s="60"/>
      <c r="E1431" s="60"/>
      <c r="F1431" s="60"/>
      <c r="G1431" s="60"/>
      <c r="H1431" s="111">
        <f>I1422+I1423+I1425+I1427+I1428+I1429+SUM(I1426:I1426)</f>
        <v>95.06</v>
      </c>
      <c r="I1431" s="111"/>
      <c r="J1431" s="111">
        <f>K1422+K1423+K1425+K1427+K1428+K1429+SUM(K1426:K1426)</f>
        <v>1765.0900000000004</v>
      </c>
      <c r="K1431" s="111"/>
      <c r="O1431" s="32">
        <f>I1422+I1423+I1425+I1427+I1428+I1429+SUM(I1426:I1426)</f>
        <v>95.06</v>
      </c>
      <c r="P1431" s="32">
        <f>K1422+K1423+K1425+K1427+K1428+K1429+SUM(K1426:K1426)</f>
        <v>1765.0900000000004</v>
      </c>
      <c r="X1431">
        <f>IF(Source!BI1245&lt;=1,I1422+I1423+I1425+I1427+I1428+I1429-0, 0)</f>
        <v>95.06</v>
      </c>
      <c r="Y1431">
        <f>IF(Source!BI1245=2,I1422+I1423+I1425+I1427+I1428+I1429-0, 0)</f>
        <v>0</v>
      </c>
      <c r="Z1431">
        <f>IF(Source!BI1245=3,I1422+I1423+I1425+I1427+I1428+I1429-0, 0)</f>
        <v>0</v>
      </c>
      <c r="AA1431">
        <f>IF(Source!BI1245=4,I1422+I1423+I1425+I1427+I1428+I1429,0)</f>
        <v>0</v>
      </c>
    </row>
    <row r="1433" spans="1:28" ht="28.5" x14ac:dyDescent="0.2">
      <c r="A1433" s="26">
        <v>2</v>
      </c>
      <c r="B1433" s="26" t="str">
        <f>Source!F1247</f>
        <v>6.58-31-1</v>
      </c>
      <c r="C1433" s="26" t="s">
        <v>116</v>
      </c>
      <c r="D1433" s="27" t="str">
        <f>Source!H1247</f>
        <v>100 мест</v>
      </c>
      <c r="E1433" s="17">
        <f>Source!I1247</f>
        <v>0.04</v>
      </c>
      <c r="F1433" s="33"/>
      <c r="G1433" s="28"/>
      <c r="H1433" s="17"/>
      <c r="I1433" s="33"/>
      <c r="J1433" s="17"/>
      <c r="K1433" s="33"/>
      <c r="Q1433">
        <f>ROUND((Source!DN1247/100)*ROUND((ROUND((Source!AF1247*Source!AV1247*Source!I1247),2)),2), 2)</f>
        <v>19.07</v>
      </c>
      <c r="R1433">
        <f>Source!X1247</f>
        <v>421.07</v>
      </c>
      <c r="S1433">
        <f>ROUND((Source!DO1247/100)*ROUND((ROUND((Source!AF1247*Source!AV1247*Source!I1247),2)),2), 2)</f>
        <v>14.49</v>
      </c>
      <c r="T1433">
        <f>Source!Y1247</f>
        <v>198.44</v>
      </c>
      <c r="U1433">
        <f>ROUND((175/100)*ROUND((ROUND((Source!AE1247*Source!AV1247*Source!I1247),2)),2), 2)</f>
        <v>0.25</v>
      </c>
      <c r="V1433">
        <f>ROUND((160/100)*ROUND(ROUND((ROUND((Source!AE1247*Source!AV1247*Source!I1247),2)*Source!BS1247),2), 2), 2)</f>
        <v>5.9</v>
      </c>
    </row>
    <row r="1434" spans="1:28" x14ac:dyDescent="0.2">
      <c r="C1434" s="30" t="str">
        <f>"Объем: "&amp;Source!I1247&amp;"=4/"&amp;"100"</f>
        <v>Объем: 0,04=4/100</v>
      </c>
    </row>
    <row r="1435" spans="1:28" ht="14.25" x14ac:dyDescent="0.2">
      <c r="A1435" s="26"/>
      <c r="B1435" s="26"/>
      <c r="C1435" s="26" t="s">
        <v>313</v>
      </c>
      <c r="D1435" s="27"/>
      <c r="E1435" s="17"/>
      <c r="F1435" s="33">
        <f>Source!AO1247</f>
        <v>458.59</v>
      </c>
      <c r="G1435" s="28" t="str">
        <f>Source!DG1247</f>
        <v/>
      </c>
      <c r="H1435" s="17">
        <f>Source!AV1247</f>
        <v>1</v>
      </c>
      <c r="I1435" s="33">
        <f>ROUND((ROUND((Source!AF1247*Source!AV1247*Source!I1247),2)),2)</f>
        <v>18.34</v>
      </c>
      <c r="J1435" s="17">
        <f>IF(Source!BA1247&lt;&gt; 0, Source!BA1247, 1)</f>
        <v>26.39</v>
      </c>
      <c r="K1435" s="33">
        <f>Source!S1247</f>
        <v>483.99</v>
      </c>
      <c r="W1435">
        <f>I1435</f>
        <v>18.34</v>
      </c>
    </row>
    <row r="1436" spans="1:28" ht="14.25" x14ac:dyDescent="0.2">
      <c r="A1436" s="26"/>
      <c r="B1436" s="26"/>
      <c r="C1436" s="26" t="s">
        <v>322</v>
      </c>
      <c r="D1436" s="27"/>
      <c r="E1436" s="17"/>
      <c r="F1436" s="33">
        <f>Source!AM1247</f>
        <v>9.8699999999999992</v>
      </c>
      <c r="G1436" s="28" t="str">
        <f>Source!DE1247</f>
        <v/>
      </c>
      <c r="H1436" s="17">
        <f>Source!AV1247</f>
        <v>1</v>
      </c>
      <c r="I1436" s="33">
        <f>(ROUND((ROUND(((Source!ET1247)*Source!AV1247*Source!I1247),2)),2)+ROUND((ROUND(((Source!AE1247-(Source!EU1247))*Source!AV1247*Source!I1247),2)),2))</f>
        <v>0.39</v>
      </c>
      <c r="J1436" s="17">
        <f>IF(Source!BB1247&lt;&gt; 0, Source!BB1247, 1)</f>
        <v>14.65</v>
      </c>
      <c r="K1436" s="33">
        <f>Source!Q1247</f>
        <v>5.71</v>
      </c>
    </row>
    <row r="1437" spans="1:28" ht="14.25" x14ac:dyDescent="0.2">
      <c r="A1437" s="26"/>
      <c r="B1437" s="26"/>
      <c r="C1437" s="26" t="s">
        <v>323</v>
      </c>
      <c r="D1437" s="27"/>
      <c r="E1437" s="17"/>
      <c r="F1437" s="33">
        <f>Source!AN1247</f>
        <v>3.55</v>
      </c>
      <c r="G1437" s="28" t="str">
        <f>Source!DF1247</f>
        <v/>
      </c>
      <c r="H1437" s="17">
        <f>Source!AV1247</f>
        <v>1</v>
      </c>
      <c r="I1437" s="41">
        <f>ROUND((ROUND((Source!AE1247*Source!AV1247*Source!I1247),2)),2)</f>
        <v>0.14000000000000001</v>
      </c>
      <c r="J1437" s="17">
        <f>IF(Source!BS1247&lt;&gt; 0, Source!BS1247, 1)</f>
        <v>26.39</v>
      </c>
      <c r="K1437" s="41">
        <f>Source!R1247</f>
        <v>3.69</v>
      </c>
      <c r="W1437">
        <f>I1437</f>
        <v>0.14000000000000001</v>
      </c>
    </row>
    <row r="1438" spans="1:28" ht="14.25" x14ac:dyDescent="0.2">
      <c r="A1438" s="26"/>
      <c r="B1438" s="26"/>
      <c r="C1438" s="26" t="s">
        <v>324</v>
      </c>
      <c r="D1438" s="27"/>
      <c r="E1438" s="17"/>
      <c r="F1438" s="33">
        <f>Source!AL1247</f>
        <v>195.25</v>
      </c>
      <c r="G1438" s="28" t="str">
        <f>Source!DD1247</f>
        <v/>
      </c>
      <c r="H1438" s="17">
        <f>Source!AW1247</f>
        <v>1</v>
      </c>
      <c r="I1438" s="33">
        <f>ROUND((ROUND((Source!AC1247*Source!AW1247*Source!I1247),2)),2)</f>
        <v>7.81</v>
      </c>
      <c r="J1438" s="17">
        <f>IF(Source!BC1247&lt;&gt; 0, Source!BC1247, 1)</f>
        <v>8.3000000000000007</v>
      </c>
      <c r="K1438" s="33">
        <f>Source!P1247</f>
        <v>64.819999999999993</v>
      </c>
    </row>
    <row r="1439" spans="1:28" ht="28.5" x14ac:dyDescent="0.2">
      <c r="A1439" s="26" t="s">
        <v>118</v>
      </c>
      <c r="B1439" s="26" t="str">
        <f>Source!F1248</f>
        <v>9999990001</v>
      </c>
      <c r="C1439" s="26" t="s">
        <v>29</v>
      </c>
      <c r="D1439" s="27" t="str">
        <f>Source!H1248</f>
        <v>т</v>
      </c>
      <c r="E1439" s="17">
        <f>Source!I1248</f>
        <v>-1.2E-2</v>
      </c>
      <c r="F1439" s="33">
        <f>Source!AK1248</f>
        <v>0</v>
      </c>
      <c r="G1439" s="31" t="s">
        <v>3</v>
      </c>
      <c r="H1439" s="17">
        <f>Source!AW1248</f>
        <v>1</v>
      </c>
      <c r="I1439" s="33">
        <f>ROUND((ROUND((Source!AC1248*Source!AW1248*Source!I1248),2)),2)+(ROUND((ROUND(((Source!ET1248)*Source!AV1248*Source!I1248),2)),2)+ROUND((ROUND(((Source!AE1248-(Source!EU1248))*Source!AV1248*Source!I1248),2)),2))+ROUND((ROUND((Source!AF1248*Source!AV1248*Source!I1248),2)),2)</f>
        <v>0</v>
      </c>
      <c r="J1439" s="17">
        <f>IF(Source!BC1248&lt;&gt; 0, Source!BC1248, 1)</f>
        <v>1</v>
      </c>
      <c r="K1439" s="33">
        <f>Source!O1248</f>
        <v>0</v>
      </c>
      <c r="Q1439">
        <f>ROUND((Source!DN1248/100)*ROUND((ROUND((Source!AF1248*Source!AV1248*Source!I1248),2)),2), 2)</f>
        <v>0</v>
      </c>
      <c r="R1439">
        <f>Source!X1248</f>
        <v>0</v>
      </c>
      <c r="S1439">
        <f>ROUND((Source!DO1248/100)*ROUND((ROUND((Source!AF1248*Source!AV1248*Source!I1248),2)),2), 2)</f>
        <v>0</v>
      </c>
      <c r="T1439">
        <f>Source!Y1248</f>
        <v>0</v>
      </c>
      <c r="U1439">
        <f>ROUND((175/100)*ROUND((ROUND((Source!AE1248*Source!AV1248*Source!I1248),2)),2), 2)</f>
        <v>0</v>
      </c>
      <c r="V1439">
        <f>ROUND((160/100)*ROUND(ROUND((ROUND((Source!AE1248*Source!AV1248*Source!I1248),2)*Source!BS1248),2), 2), 2)</f>
        <v>0</v>
      </c>
      <c r="X1439">
        <f>IF(Source!BI1248&lt;=1,I1439, 0)</f>
        <v>0</v>
      </c>
      <c r="Y1439">
        <f>IF(Source!BI1248=2,I1439, 0)</f>
        <v>0</v>
      </c>
      <c r="Z1439">
        <f>IF(Source!BI1248=3,I1439, 0)</f>
        <v>0</v>
      </c>
      <c r="AA1439">
        <f>IF(Source!BI1248=4,I1439, 0)</f>
        <v>0</v>
      </c>
    </row>
    <row r="1440" spans="1:28" ht="14.25" x14ac:dyDescent="0.2">
      <c r="A1440" s="26"/>
      <c r="B1440" s="26"/>
      <c r="C1440" s="26" t="s">
        <v>314</v>
      </c>
      <c r="D1440" s="27" t="s">
        <v>315</v>
      </c>
      <c r="E1440" s="17">
        <f>Source!DN1247</f>
        <v>104</v>
      </c>
      <c r="F1440" s="33"/>
      <c r="G1440" s="28"/>
      <c r="H1440" s="17"/>
      <c r="I1440" s="33">
        <f>SUM(Q1433:Q1439)</f>
        <v>19.07</v>
      </c>
      <c r="J1440" s="17">
        <f>Source!BZ1247</f>
        <v>87</v>
      </c>
      <c r="K1440" s="33">
        <f>SUM(R1433:R1439)</f>
        <v>421.07</v>
      </c>
    </row>
    <row r="1441" spans="1:28" ht="14.25" x14ac:dyDescent="0.2">
      <c r="A1441" s="26"/>
      <c r="B1441" s="26"/>
      <c r="C1441" s="26" t="s">
        <v>316</v>
      </c>
      <c r="D1441" s="27" t="s">
        <v>315</v>
      </c>
      <c r="E1441" s="17">
        <f>Source!DO1247</f>
        <v>79</v>
      </c>
      <c r="F1441" s="33"/>
      <c r="G1441" s="28"/>
      <c r="H1441" s="17"/>
      <c r="I1441" s="33">
        <f>SUM(S1433:S1440)</f>
        <v>14.49</v>
      </c>
      <c r="J1441" s="17">
        <f>Source!CA1247</f>
        <v>41</v>
      </c>
      <c r="K1441" s="33">
        <f>SUM(T1433:T1440)</f>
        <v>198.44</v>
      </c>
    </row>
    <row r="1442" spans="1:28" ht="14.25" x14ac:dyDescent="0.2">
      <c r="A1442" s="26"/>
      <c r="B1442" s="26"/>
      <c r="C1442" s="26" t="s">
        <v>325</v>
      </c>
      <c r="D1442" s="27" t="s">
        <v>315</v>
      </c>
      <c r="E1442" s="17">
        <f>175</f>
        <v>175</v>
      </c>
      <c r="F1442" s="33"/>
      <c r="G1442" s="28"/>
      <c r="H1442" s="17"/>
      <c r="I1442" s="33">
        <f>SUM(U1433:U1441)</f>
        <v>0.25</v>
      </c>
      <c r="J1442" s="17">
        <f>160</f>
        <v>160</v>
      </c>
      <c r="K1442" s="33">
        <f>SUM(V1433:V1441)</f>
        <v>5.9</v>
      </c>
    </row>
    <row r="1443" spans="1:28" ht="14.25" x14ac:dyDescent="0.2">
      <c r="A1443" s="55"/>
      <c r="B1443" s="55"/>
      <c r="C1443" s="55" t="s">
        <v>317</v>
      </c>
      <c r="D1443" s="56" t="s">
        <v>318</v>
      </c>
      <c r="E1443" s="57">
        <f>Source!AQ1247</f>
        <v>39.5</v>
      </c>
      <c r="F1443" s="58"/>
      <c r="G1443" s="59" t="str">
        <f>Source!DI1247</f>
        <v/>
      </c>
      <c r="H1443" s="57">
        <f>Source!AV1247</f>
        <v>1</v>
      </c>
      <c r="I1443" s="58">
        <f>Source!U1247</f>
        <v>1.58</v>
      </c>
      <c r="J1443" s="57"/>
      <c r="K1443" s="58"/>
      <c r="AB1443" s="32">
        <f>I1443</f>
        <v>1.58</v>
      </c>
    </row>
    <row r="1444" spans="1:28" ht="15" x14ac:dyDescent="0.25">
      <c r="A1444" s="60"/>
      <c r="B1444" s="60"/>
      <c r="C1444" s="61" t="s">
        <v>319</v>
      </c>
      <c r="D1444" s="60"/>
      <c r="E1444" s="60"/>
      <c r="F1444" s="60"/>
      <c r="G1444" s="60"/>
      <c r="H1444" s="111">
        <f>I1435+I1436+I1438+I1440+I1441+I1442+SUM(I1439:I1439)</f>
        <v>60.35</v>
      </c>
      <c r="I1444" s="111"/>
      <c r="J1444" s="111">
        <f>K1435+K1436+K1438+K1440+K1441+K1442+SUM(K1439:K1439)</f>
        <v>1179.93</v>
      </c>
      <c r="K1444" s="111"/>
      <c r="O1444" s="32">
        <f>I1435+I1436+I1438+I1440+I1441+I1442+SUM(I1439:I1439)</f>
        <v>60.35</v>
      </c>
      <c r="P1444" s="32">
        <f>K1435+K1436+K1438+K1440+K1441+K1442+SUM(K1439:K1439)</f>
        <v>1179.93</v>
      </c>
      <c r="X1444">
        <f>IF(Source!BI1247&lt;=1,I1435+I1436+I1438+I1440+I1441+I1442-0, 0)</f>
        <v>60.35</v>
      </c>
      <c r="Y1444">
        <f>IF(Source!BI1247=2,I1435+I1436+I1438+I1440+I1441+I1442-0, 0)</f>
        <v>0</v>
      </c>
      <c r="Z1444">
        <f>IF(Source!BI1247=3,I1435+I1436+I1438+I1440+I1441+I1442-0, 0)</f>
        <v>0</v>
      </c>
      <c r="AA1444">
        <f>IF(Source!BI1247=4,I1435+I1436+I1438+I1440+I1441+I1442,0)</f>
        <v>0</v>
      </c>
    </row>
    <row r="1446" spans="1:28" ht="28.5" x14ac:dyDescent="0.2">
      <c r="A1446" s="26">
        <v>3</v>
      </c>
      <c r="B1446" s="26" t="str">
        <f>Source!F1249</f>
        <v>6.54-9-2</v>
      </c>
      <c r="C1446" s="26" t="s">
        <v>120</v>
      </c>
      <c r="D1446" s="27" t="str">
        <f>Source!H1249</f>
        <v>1 м3</v>
      </c>
      <c r="E1446" s="17">
        <f>Source!I1249</f>
        <v>0.05</v>
      </c>
      <c r="F1446" s="33"/>
      <c r="G1446" s="28"/>
      <c r="H1446" s="17"/>
      <c r="I1446" s="33"/>
      <c r="J1446" s="17"/>
      <c r="K1446" s="33"/>
      <c r="Q1446">
        <f>ROUND((Source!DN1249/100)*ROUND((ROUND((Source!AF1249*Source!AV1249*Source!I1249),2)),2), 2)</f>
        <v>11.49</v>
      </c>
      <c r="R1446">
        <f>Source!X1249</f>
        <v>249.75</v>
      </c>
      <c r="S1446">
        <f>ROUND((Source!DO1249/100)*ROUND((ROUND((Source!AF1249*Source!AV1249*Source!I1249),2)),2), 2)</f>
        <v>9.4600000000000009</v>
      </c>
      <c r="T1446">
        <f>Source!Y1249</f>
        <v>146.28</v>
      </c>
      <c r="U1446">
        <f>ROUND((175/100)*ROUND((ROUND((Source!AE1249*Source!AV1249*Source!I1249),2)),2), 2)</f>
        <v>0.4</v>
      </c>
      <c r="V1446">
        <f>ROUND((160/100)*ROUND(ROUND((ROUND((Source!AE1249*Source!AV1249*Source!I1249),2)*Source!BS1249),2), 2), 2)</f>
        <v>9.7100000000000009</v>
      </c>
    </row>
    <row r="1447" spans="1:28" ht="14.25" x14ac:dyDescent="0.2">
      <c r="A1447" s="26"/>
      <c r="B1447" s="26"/>
      <c r="C1447" s="26" t="s">
        <v>313</v>
      </c>
      <c r="D1447" s="27"/>
      <c r="E1447" s="17"/>
      <c r="F1447" s="33">
        <f>Source!AO1249</f>
        <v>270.45999999999998</v>
      </c>
      <c r="G1447" s="28" t="str">
        <f>Source!DG1249</f>
        <v/>
      </c>
      <c r="H1447" s="17">
        <f>Source!AV1249</f>
        <v>1</v>
      </c>
      <c r="I1447" s="33">
        <f>ROUND((ROUND((Source!AF1249*Source!AV1249*Source!I1249),2)),2)</f>
        <v>13.52</v>
      </c>
      <c r="J1447" s="17">
        <f>IF(Source!BA1249&lt;&gt; 0, Source!BA1249, 1)</f>
        <v>26.39</v>
      </c>
      <c r="K1447" s="33">
        <f>Source!S1249</f>
        <v>356.79</v>
      </c>
      <c r="W1447">
        <f>I1447</f>
        <v>13.52</v>
      </c>
    </row>
    <row r="1448" spans="1:28" ht="14.25" x14ac:dyDescent="0.2">
      <c r="A1448" s="26"/>
      <c r="B1448" s="26"/>
      <c r="C1448" s="26" t="s">
        <v>322</v>
      </c>
      <c r="D1448" s="27"/>
      <c r="E1448" s="17"/>
      <c r="F1448" s="33">
        <f>Source!AM1249</f>
        <v>18.57</v>
      </c>
      <c r="G1448" s="28" t="str">
        <f>Source!DE1249</f>
        <v/>
      </c>
      <c r="H1448" s="17">
        <f>Source!AV1249</f>
        <v>1</v>
      </c>
      <c r="I1448" s="33">
        <f>(ROUND((ROUND(((Source!ET1249)*Source!AV1249*Source!I1249),2)),2)+ROUND((ROUND(((Source!AE1249-(Source!EU1249))*Source!AV1249*Source!I1249),2)),2))</f>
        <v>0.93</v>
      </c>
      <c r="J1448" s="17">
        <f>IF(Source!BB1249&lt;&gt; 0, Source!BB1249, 1)</f>
        <v>11.89</v>
      </c>
      <c r="K1448" s="33">
        <f>Source!Q1249</f>
        <v>11.06</v>
      </c>
    </row>
    <row r="1449" spans="1:28" ht="14.25" x14ac:dyDescent="0.2">
      <c r="A1449" s="26"/>
      <c r="B1449" s="26"/>
      <c r="C1449" s="26" t="s">
        <v>323</v>
      </c>
      <c r="D1449" s="27"/>
      <c r="E1449" s="17"/>
      <c r="F1449" s="33">
        <f>Source!AN1249</f>
        <v>4.66</v>
      </c>
      <c r="G1449" s="28" t="str">
        <f>Source!DF1249</f>
        <v/>
      </c>
      <c r="H1449" s="17">
        <f>Source!AV1249</f>
        <v>1</v>
      </c>
      <c r="I1449" s="41">
        <f>ROUND((ROUND((Source!AE1249*Source!AV1249*Source!I1249),2)),2)</f>
        <v>0.23</v>
      </c>
      <c r="J1449" s="17">
        <f>IF(Source!BS1249&lt;&gt; 0, Source!BS1249, 1)</f>
        <v>26.39</v>
      </c>
      <c r="K1449" s="41">
        <f>Source!R1249</f>
        <v>6.07</v>
      </c>
      <c r="W1449">
        <f>I1449</f>
        <v>0.23</v>
      </c>
    </row>
    <row r="1450" spans="1:28" ht="14.25" x14ac:dyDescent="0.2">
      <c r="A1450" s="26"/>
      <c r="B1450" s="26"/>
      <c r="C1450" s="26" t="s">
        <v>324</v>
      </c>
      <c r="D1450" s="27"/>
      <c r="E1450" s="17"/>
      <c r="F1450" s="33">
        <f>Source!AL1249</f>
        <v>558.79</v>
      </c>
      <c r="G1450" s="28" t="str">
        <f>Source!DD1249</f>
        <v/>
      </c>
      <c r="H1450" s="17">
        <f>Source!AW1249</f>
        <v>1</v>
      </c>
      <c r="I1450" s="33">
        <f>ROUND((ROUND((Source!AC1249*Source!AW1249*Source!I1249),2)),2)</f>
        <v>27.94</v>
      </c>
      <c r="J1450" s="17">
        <f>IF(Source!BC1249&lt;&gt; 0, Source!BC1249, 1)</f>
        <v>9.44</v>
      </c>
      <c r="K1450" s="33">
        <f>Source!P1249</f>
        <v>263.75</v>
      </c>
    </row>
    <row r="1451" spans="1:28" ht="14.25" x14ac:dyDescent="0.2">
      <c r="A1451" s="26" t="s">
        <v>44</v>
      </c>
      <c r="B1451" s="26" t="str">
        <f>Source!F1250</f>
        <v>1.3-2-6</v>
      </c>
      <c r="C1451" s="26" t="s">
        <v>127</v>
      </c>
      <c r="D1451" s="27" t="str">
        <f>Source!H1250</f>
        <v>м3</v>
      </c>
      <c r="E1451" s="17">
        <f>Source!I1250</f>
        <v>5.099999999999999E-2</v>
      </c>
      <c r="F1451" s="33">
        <f>Source!AK1250</f>
        <v>478.96</v>
      </c>
      <c r="G1451" s="31" t="s">
        <v>3</v>
      </c>
      <c r="H1451" s="17">
        <f>Source!AW1250</f>
        <v>1</v>
      </c>
      <c r="I1451" s="33">
        <f>ROUND((ROUND((Source!AC1250*Source!AW1250*Source!I1250),2)),2)+(ROUND((ROUND(((Source!ET1250)*Source!AV1250*Source!I1250),2)),2)+ROUND((ROUND(((Source!AE1250-(Source!EU1250))*Source!AV1250*Source!I1250),2)),2))+ROUND((ROUND((Source!AF1250*Source!AV1250*Source!I1250),2)),2)</f>
        <v>24.43</v>
      </c>
      <c r="J1451" s="17">
        <f>IF(Source!BC1250&lt;&gt; 0, Source!BC1250, 1)</f>
        <v>7.8</v>
      </c>
      <c r="K1451" s="33">
        <f>Source!O1250</f>
        <v>190.55</v>
      </c>
      <c r="Q1451">
        <f>ROUND((Source!DN1250/100)*ROUND((ROUND((Source!AF1250*Source!AV1250*Source!I1250),2)),2), 2)</f>
        <v>0</v>
      </c>
      <c r="R1451">
        <f>Source!X1250</f>
        <v>0</v>
      </c>
      <c r="S1451">
        <f>ROUND((Source!DO1250/100)*ROUND((ROUND((Source!AF1250*Source!AV1250*Source!I1250),2)),2), 2)</f>
        <v>0</v>
      </c>
      <c r="T1451">
        <f>Source!Y1250</f>
        <v>0</v>
      </c>
      <c r="U1451">
        <f>ROUND((175/100)*ROUND((ROUND((Source!AE1250*Source!AV1250*Source!I1250),2)),2), 2)</f>
        <v>0</v>
      </c>
      <c r="V1451">
        <f>ROUND((160/100)*ROUND(ROUND((ROUND((Source!AE1250*Source!AV1250*Source!I1250),2)*Source!BS1250),2), 2), 2)</f>
        <v>0</v>
      </c>
      <c r="X1451">
        <f>IF(Source!BI1250&lt;=1,I1451, 0)</f>
        <v>24.43</v>
      </c>
      <c r="Y1451">
        <f>IF(Source!BI1250=2,I1451, 0)</f>
        <v>0</v>
      </c>
      <c r="Z1451">
        <f>IF(Source!BI1250=3,I1451, 0)</f>
        <v>0</v>
      </c>
      <c r="AA1451">
        <f>IF(Source!BI1250=4,I1451, 0)</f>
        <v>0</v>
      </c>
    </row>
    <row r="1452" spans="1:28" ht="14.25" x14ac:dyDescent="0.2">
      <c r="A1452" s="26"/>
      <c r="B1452" s="26"/>
      <c r="C1452" s="26" t="s">
        <v>314</v>
      </c>
      <c r="D1452" s="27" t="s">
        <v>315</v>
      </c>
      <c r="E1452" s="17">
        <f>Source!DN1249</f>
        <v>85</v>
      </c>
      <c r="F1452" s="33"/>
      <c r="G1452" s="28"/>
      <c r="H1452" s="17"/>
      <c r="I1452" s="33">
        <f>SUM(Q1446:Q1451)</f>
        <v>11.49</v>
      </c>
      <c r="J1452" s="17">
        <f>Source!BZ1249</f>
        <v>70</v>
      </c>
      <c r="K1452" s="33">
        <f>SUM(R1446:R1451)</f>
        <v>249.75</v>
      </c>
    </row>
    <row r="1453" spans="1:28" ht="14.25" x14ac:dyDescent="0.2">
      <c r="A1453" s="26"/>
      <c r="B1453" s="26"/>
      <c r="C1453" s="26" t="s">
        <v>316</v>
      </c>
      <c r="D1453" s="27" t="s">
        <v>315</v>
      </c>
      <c r="E1453" s="17">
        <f>Source!DO1249</f>
        <v>70</v>
      </c>
      <c r="F1453" s="33"/>
      <c r="G1453" s="28"/>
      <c r="H1453" s="17"/>
      <c r="I1453" s="33">
        <f>SUM(S1446:S1452)</f>
        <v>9.4600000000000009</v>
      </c>
      <c r="J1453" s="17">
        <f>Source!CA1249</f>
        <v>41</v>
      </c>
      <c r="K1453" s="33">
        <f>SUM(T1446:T1452)</f>
        <v>146.28</v>
      </c>
    </row>
    <row r="1454" spans="1:28" ht="14.25" x14ac:dyDescent="0.2">
      <c r="A1454" s="26"/>
      <c r="B1454" s="26"/>
      <c r="C1454" s="26" t="s">
        <v>325</v>
      </c>
      <c r="D1454" s="27" t="s">
        <v>315</v>
      </c>
      <c r="E1454" s="17">
        <f>175</f>
        <v>175</v>
      </c>
      <c r="F1454" s="33"/>
      <c r="G1454" s="28"/>
      <c r="H1454" s="17"/>
      <c r="I1454" s="33">
        <f>SUM(U1446:U1453)</f>
        <v>0.4</v>
      </c>
      <c r="J1454" s="17">
        <f>160</f>
        <v>160</v>
      </c>
      <c r="K1454" s="33">
        <f>SUM(V1446:V1453)</f>
        <v>9.7100000000000009</v>
      </c>
    </row>
    <row r="1455" spans="1:28" ht="14.25" x14ac:dyDescent="0.2">
      <c r="A1455" s="55"/>
      <c r="B1455" s="55"/>
      <c r="C1455" s="55" t="s">
        <v>317</v>
      </c>
      <c r="D1455" s="56" t="s">
        <v>318</v>
      </c>
      <c r="E1455" s="57">
        <f>Source!AQ1249</f>
        <v>24.61</v>
      </c>
      <c r="F1455" s="58"/>
      <c r="G1455" s="59" t="str">
        <f>Source!DI1249</f>
        <v/>
      </c>
      <c r="H1455" s="57">
        <f>Source!AV1249</f>
        <v>1</v>
      </c>
      <c r="I1455" s="58">
        <f>Source!U1249</f>
        <v>1.2305000000000001</v>
      </c>
      <c r="J1455" s="57"/>
      <c r="K1455" s="58"/>
      <c r="AB1455" s="32">
        <f>I1455</f>
        <v>1.2305000000000001</v>
      </c>
    </row>
    <row r="1456" spans="1:28" ht="15" x14ac:dyDescent="0.25">
      <c r="A1456" s="60"/>
      <c r="B1456" s="60"/>
      <c r="C1456" s="61" t="s">
        <v>319</v>
      </c>
      <c r="D1456" s="60"/>
      <c r="E1456" s="60"/>
      <c r="F1456" s="60"/>
      <c r="G1456" s="60"/>
      <c r="H1456" s="111">
        <f>I1447+I1448+I1450+I1452+I1453+I1454+SUM(I1451:I1451)</f>
        <v>88.17</v>
      </c>
      <c r="I1456" s="111"/>
      <c r="J1456" s="111">
        <f>K1447+K1448+K1450+K1452+K1453+K1454+SUM(K1451:K1451)</f>
        <v>1227.8900000000001</v>
      </c>
      <c r="K1456" s="111"/>
      <c r="O1456" s="32">
        <f>I1447+I1448+I1450+I1452+I1453+I1454+SUM(I1451:I1451)</f>
        <v>88.17</v>
      </c>
      <c r="P1456" s="32">
        <f>K1447+K1448+K1450+K1452+K1453+K1454+SUM(K1451:K1451)</f>
        <v>1227.8900000000001</v>
      </c>
      <c r="X1456">
        <f>IF(Source!BI1249&lt;=1,I1447+I1448+I1450+I1452+I1453+I1454-0, 0)</f>
        <v>63.74</v>
      </c>
      <c r="Y1456">
        <f>IF(Source!BI1249=2,I1447+I1448+I1450+I1452+I1453+I1454-0, 0)</f>
        <v>0</v>
      </c>
      <c r="Z1456">
        <f>IF(Source!BI1249=3,I1447+I1448+I1450+I1452+I1453+I1454-0, 0)</f>
        <v>0</v>
      </c>
      <c r="AA1456">
        <f>IF(Source!BI1249=4,I1447+I1448+I1450+I1452+I1453+I1454,0)</f>
        <v>0</v>
      </c>
    </row>
    <row r="1458" spans="1:28" ht="28.5" x14ac:dyDescent="0.2">
      <c r="A1458" s="26">
        <v>4</v>
      </c>
      <c r="B1458" s="26" t="str">
        <f>Source!F1251</f>
        <v>6.58-2-1</v>
      </c>
      <c r="C1458" s="26" t="s">
        <v>40</v>
      </c>
      <c r="D1458" s="27" t="str">
        <f>Source!H1251</f>
        <v>100 м2</v>
      </c>
      <c r="E1458" s="17">
        <f>Source!I1251</f>
        <v>0.84370000000000001</v>
      </c>
      <c r="F1458" s="33"/>
      <c r="G1458" s="28"/>
      <c r="H1458" s="17"/>
      <c r="I1458" s="33"/>
      <c r="J1458" s="17"/>
      <c r="K1458" s="33"/>
      <c r="Q1458">
        <f>ROUND((Source!DN1251/100)*ROUND((ROUND((Source!AF1251*Source!AV1251*Source!I1251),2)),2), 2)</f>
        <v>129.13999999999999</v>
      </c>
      <c r="R1458">
        <f>Source!X1251</f>
        <v>2982.1</v>
      </c>
      <c r="S1458">
        <f>ROUND((Source!DO1251/100)*ROUND((ROUND((Source!AF1251*Source!AV1251*Source!I1251),2)),2), 2)</f>
        <v>88.79</v>
      </c>
      <c r="T1458">
        <f>Source!Y1251</f>
        <v>1746.66</v>
      </c>
      <c r="U1458">
        <f>ROUND((175/100)*ROUND((ROUND((Source!AE1251*Source!AV1251*Source!I1251),2)),2), 2)</f>
        <v>0</v>
      </c>
      <c r="V1458">
        <f>ROUND((160/100)*ROUND(ROUND((ROUND((Source!AE1251*Source!AV1251*Source!I1251),2)*Source!BS1251),2), 2), 2)</f>
        <v>0</v>
      </c>
    </row>
    <row r="1459" spans="1:28" x14ac:dyDescent="0.2">
      <c r="C1459" s="30" t="str">
        <f>"Объем: "&amp;Source!I1251&amp;"=84,37/"&amp;"100"</f>
        <v>Объем: 0,8437=84,37/100</v>
      </c>
    </row>
    <row r="1460" spans="1:28" ht="14.25" x14ac:dyDescent="0.2">
      <c r="A1460" s="26"/>
      <c r="B1460" s="26"/>
      <c r="C1460" s="26" t="s">
        <v>313</v>
      </c>
      <c r="D1460" s="27"/>
      <c r="E1460" s="17"/>
      <c r="F1460" s="33">
        <f>Source!AO1251</f>
        <v>191.34</v>
      </c>
      <c r="G1460" s="28" t="str">
        <f>Source!DG1251</f>
        <v/>
      </c>
      <c r="H1460" s="17">
        <f>Source!AV1251</f>
        <v>1</v>
      </c>
      <c r="I1460" s="33">
        <f>ROUND((ROUND((Source!AF1251*Source!AV1251*Source!I1251),2)),2)</f>
        <v>161.43</v>
      </c>
      <c r="J1460" s="17">
        <f>IF(Source!BA1251&lt;&gt; 0, Source!BA1251, 1)</f>
        <v>26.39</v>
      </c>
      <c r="K1460" s="33">
        <f>Source!S1251</f>
        <v>4260.1400000000003</v>
      </c>
      <c r="W1460">
        <f>I1460</f>
        <v>161.43</v>
      </c>
    </row>
    <row r="1461" spans="1:28" ht="28.5" x14ac:dyDescent="0.2">
      <c r="A1461" s="26" t="s">
        <v>130</v>
      </c>
      <c r="B1461" s="26" t="str">
        <f>Source!F1252</f>
        <v>9999990001</v>
      </c>
      <c r="C1461" s="26" t="s">
        <v>29</v>
      </c>
      <c r="D1461" s="27" t="str">
        <f>Source!H1252</f>
        <v>т</v>
      </c>
      <c r="E1461" s="17">
        <f>Source!I1252</f>
        <v>-0.86057400000000006</v>
      </c>
      <c r="F1461" s="33">
        <f>Source!AK1252</f>
        <v>0</v>
      </c>
      <c r="G1461" s="31" t="s">
        <v>3</v>
      </c>
      <c r="H1461" s="17">
        <f>Source!AW1252</f>
        <v>1</v>
      </c>
      <c r="I1461" s="33">
        <f>ROUND((ROUND((Source!AC1252*Source!AW1252*Source!I1252),2)),2)+(ROUND((ROUND(((Source!ET1252)*Source!AV1252*Source!I1252),2)),2)+ROUND((ROUND(((Source!AE1252-(Source!EU1252))*Source!AV1252*Source!I1252),2)),2))+ROUND((ROUND((Source!AF1252*Source!AV1252*Source!I1252),2)),2)</f>
        <v>0</v>
      </c>
      <c r="J1461" s="17">
        <f>IF(Source!BC1252&lt;&gt; 0, Source!BC1252, 1)</f>
        <v>1</v>
      </c>
      <c r="K1461" s="33">
        <f>Source!O1252</f>
        <v>0</v>
      </c>
      <c r="Q1461">
        <f>ROUND((Source!DN1252/100)*ROUND((ROUND((Source!AF1252*Source!AV1252*Source!I1252),2)),2), 2)</f>
        <v>0</v>
      </c>
      <c r="R1461">
        <f>Source!X1252</f>
        <v>0</v>
      </c>
      <c r="S1461">
        <f>ROUND((Source!DO1252/100)*ROUND((ROUND((Source!AF1252*Source!AV1252*Source!I1252),2)),2), 2)</f>
        <v>0</v>
      </c>
      <c r="T1461">
        <f>Source!Y1252</f>
        <v>0</v>
      </c>
      <c r="U1461">
        <f>ROUND((175/100)*ROUND((ROUND((Source!AE1252*Source!AV1252*Source!I1252),2)),2), 2)</f>
        <v>0</v>
      </c>
      <c r="V1461">
        <f>ROUND((160/100)*ROUND(ROUND((ROUND((Source!AE1252*Source!AV1252*Source!I1252),2)*Source!BS1252),2), 2), 2)</f>
        <v>0</v>
      </c>
      <c r="X1461">
        <f>IF(Source!BI1252&lt;=1,I1461, 0)</f>
        <v>0</v>
      </c>
      <c r="Y1461">
        <f>IF(Source!BI1252=2,I1461, 0)</f>
        <v>0</v>
      </c>
      <c r="Z1461">
        <f>IF(Source!BI1252=3,I1461, 0)</f>
        <v>0</v>
      </c>
      <c r="AA1461">
        <f>IF(Source!BI1252=4,I1461, 0)</f>
        <v>0</v>
      </c>
    </row>
    <row r="1462" spans="1:28" ht="14.25" x14ac:dyDescent="0.2">
      <c r="A1462" s="26"/>
      <c r="B1462" s="26"/>
      <c r="C1462" s="26" t="s">
        <v>314</v>
      </c>
      <c r="D1462" s="27" t="s">
        <v>315</v>
      </c>
      <c r="E1462" s="17">
        <f>Source!DN1251</f>
        <v>80</v>
      </c>
      <c r="F1462" s="33"/>
      <c r="G1462" s="28"/>
      <c r="H1462" s="17"/>
      <c r="I1462" s="33">
        <f>SUM(Q1458:Q1461)</f>
        <v>129.13999999999999</v>
      </c>
      <c r="J1462" s="17">
        <f>Source!BZ1251</f>
        <v>70</v>
      </c>
      <c r="K1462" s="33">
        <f>SUM(R1458:R1461)</f>
        <v>2982.1</v>
      </c>
    </row>
    <row r="1463" spans="1:28" ht="14.25" x14ac:dyDescent="0.2">
      <c r="A1463" s="26"/>
      <c r="B1463" s="26"/>
      <c r="C1463" s="26" t="s">
        <v>316</v>
      </c>
      <c r="D1463" s="27" t="s">
        <v>315</v>
      </c>
      <c r="E1463" s="17">
        <f>Source!DO1251</f>
        <v>55</v>
      </c>
      <c r="F1463" s="33"/>
      <c r="G1463" s="28"/>
      <c r="H1463" s="17"/>
      <c r="I1463" s="33">
        <f>SUM(S1458:S1462)</f>
        <v>88.79</v>
      </c>
      <c r="J1463" s="17">
        <f>Source!CA1251</f>
        <v>41</v>
      </c>
      <c r="K1463" s="33">
        <f>SUM(T1458:T1462)</f>
        <v>1746.66</v>
      </c>
    </row>
    <row r="1464" spans="1:28" ht="14.25" x14ac:dyDescent="0.2">
      <c r="A1464" s="55"/>
      <c r="B1464" s="55"/>
      <c r="C1464" s="55" t="s">
        <v>317</v>
      </c>
      <c r="D1464" s="56" t="s">
        <v>318</v>
      </c>
      <c r="E1464" s="57">
        <f>Source!AQ1251</f>
        <v>17.41</v>
      </c>
      <c r="F1464" s="58"/>
      <c r="G1464" s="59" t="str">
        <f>Source!DI1251</f>
        <v/>
      </c>
      <c r="H1464" s="57">
        <f>Source!AV1251</f>
        <v>1</v>
      </c>
      <c r="I1464" s="58">
        <f>Source!U1251</f>
        <v>14.688817</v>
      </c>
      <c r="J1464" s="57"/>
      <c r="K1464" s="58"/>
      <c r="AB1464" s="32">
        <f>I1464</f>
        <v>14.688817</v>
      </c>
    </row>
    <row r="1465" spans="1:28" ht="15" x14ac:dyDescent="0.25">
      <c r="A1465" s="60"/>
      <c r="B1465" s="60"/>
      <c r="C1465" s="61" t="s">
        <v>319</v>
      </c>
      <c r="D1465" s="60"/>
      <c r="E1465" s="60"/>
      <c r="F1465" s="60"/>
      <c r="G1465" s="60"/>
      <c r="H1465" s="111">
        <f>I1460+I1462+I1463+SUM(I1461:I1461)</f>
        <v>379.36</v>
      </c>
      <c r="I1465" s="111"/>
      <c r="J1465" s="111">
        <f>K1460+K1462+K1463+SUM(K1461:K1461)</f>
        <v>8988.9</v>
      </c>
      <c r="K1465" s="111"/>
      <c r="O1465" s="32">
        <f>I1460+I1462+I1463+SUM(I1461:I1461)</f>
        <v>379.36</v>
      </c>
      <c r="P1465" s="32">
        <f>K1460+K1462+K1463+SUM(K1461:K1461)</f>
        <v>8988.9</v>
      </c>
      <c r="X1465">
        <f>IF(Source!BI1251&lt;=1,I1460+I1462+I1463-0, 0)</f>
        <v>379.36</v>
      </c>
      <c r="Y1465">
        <f>IF(Source!BI1251=2,I1460+I1462+I1463-0, 0)</f>
        <v>0</v>
      </c>
      <c r="Z1465">
        <f>IF(Source!BI1251=3,I1460+I1462+I1463-0, 0)</f>
        <v>0</v>
      </c>
      <c r="AA1465">
        <f>IF(Source!BI1251=4,I1460+I1462+I1463,0)</f>
        <v>0</v>
      </c>
    </row>
    <row r="1467" spans="1:28" ht="57" x14ac:dyDescent="0.2">
      <c r="A1467" s="26">
        <v>5</v>
      </c>
      <c r="B1467" s="26" t="str">
        <f>Source!F1253</f>
        <v>3.12-3-4</v>
      </c>
      <c r="C1467" s="26" t="s">
        <v>132</v>
      </c>
      <c r="D1467" s="27" t="str">
        <f>Source!H1253</f>
        <v>100 м2</v>
      </c>
      <c r="E1467" s="17">
        <f>Source!I1253</f>
        <v>0.84370000000000001</v>
      </c>
      <c r="F1467" s="33"/>
      <c r="G1467" s="28"/>
      <c r="H1467" s="17"/>
      <c r="I1467" s="33"/>
      <c r="J1467" s="17"/>
      <c r="K1467" s="33"/>
      <c r="Q1467">
        <f>ROUND((Source!DN1253/100)*ROUND((ROUND((Source!AF1253*Source!AV1253*Source!I1253),2)),2), 2)</f>
        <v>695.25</v>
      </c>
      <c r="R1467">
        <f>Source!X1253</f>
        <v>15348.52</v>
      </c>
      <c r="S1467">
        <f>ROUND((Source!DO1253/100)*ROUND((ROUND((Source!AF1253*Source!AV1253*Source!I1253),2)),2), 2)</f>
        <v>528.12</v>
      </c>
      <c r="T1467">
        <f>Source!Y1253</f>
        <v>7233.21</v>
      </c>
      <c r="U1467">
        <f>ROUND((175/100)*ROUND((ROUND((Source!AE1253*Source!AV1253*Source!I1253),2)),2), 2)</f>
        <v>131.16</v>
      </c>
      <c r="V1467">
        <f>ROUND((160/100)*ROUND(ROUND((ROUND((Source!AE1253*Source!AV1253*Source!I1253),2)*Source!BS1253),2), 2), 2)</f>
        <v>3164.69</v>
      </c>
    </row>
    <row r="1468" spans="1:28" x14ac:dyDescent="0.2">
      <c r="C1468" s="30" t="str">
        <f>"Объем: "&amp;Source!I1253&amp;"=84,37/"&amp;"100"</f>
        <v>Объем: 0,8437=84,37/100</v>
      </c>
    </row>
    <row r="1469" spans="1:28" ht="14.25" x14ac:dyDescent="0.2">
      <c r="A1469" s="26"/>
      <c r="B1469" s="26"/>
      <c r="C1469" s="26" t="s">
        <v>313</v>
      </c>
      <c r="D1469" s="27"/>
      <c r="E1469" s="17"/>
      <c r="F1469" s="33">
        <f>Source!AO1253</f>
        <v>689</v>
      </c>
      <c r="G1469" s="28" t="str">
        <f>Source!DG1253</f>
        <v>)*1,15</v>
      </c>
      <c r="H1469" s="17">
        <f>Source!AV1253</f>
        <v>1</v>
      </c>
      <c r="I1469" s="33">
        <f>ROUND((ROUND((Source!AF1253*Source!AV1253*Source!I1253),2)),2)</f>
        <v>668.51</v>
      </c>
      <c r="J1469" s="17">
        <f>IF(Source!BA1253&lt;&gt; 0, Source!BA1253, 1)</f>
        <v>26.39</v>
      </c>
      <c r="K1469" s="33">
        <f>Source!S1253</f>
        <v>17641.98</v>
      </c>
      <c r="W1469">
        <f>I1469</f>
        <v>668.51</v>
      </c>
    </row>
    <row r="1470" spans="1:28" ht="14.25" x14ac:dyDescent="0.2">
      <c r="A1470" s="26"/>
      <c r="B1470" s="26"/>
      <c r="C1470" s="26" t="s">
        <v>322</v>
      </c>
      <c r="D1470" s="27"/>
      <c r="E1470" s="17"/>
      <c r="F1470" s="33">
        <f>Source!AM1253</f>
        <v>267.17</v>
      </c>
      <c r="G1470" s="28" t="str">
        <f>Source!DE1253</f>
        <v>)*1,25</v>
      </c>
      <c r="H1470" s="17">
        <f>Source!AV1253</f>
        <v>1</v>
      </c>
      <c r="I1470" s="33">
        <f>(ROUND((ROUND((((Source!ET1253*1.25))*Source!AV1253*Source!I1253),2)),2)+ROUND((ROUND(((Source!AE1253-((Source!EU1253*1.25)))*Source!AV1253*Source!I1253),2)),2))</f>
        <v>281.76</v>
      </c>
      <c r="J1470" s="17">
        <f>IF(Source!BB1253&lt;&gt; 0, Source!BB1253, 1)</f>
        <v>12.18</v>
      </c>
      <c r="K1470" s="33">
        <f>Source!Q1253</f>
        <v>3431.84</v>
      </c>
    </row>
    <row r="1471" spans="1:28" ht="14.25" x14ac:dyDescent="0.2">
      <c r="A1471" s="26"/>
      <c r="B1471" s="26"/>
      <c r="C1471" s="26" t="s">
        <v>323</v>
      </c>
      <c r="D1471" s="27"/>
      <c r="E1471" s="17"/>
      <c r="F1471" s="33">
        <f>Source!AN1253</f>
        <v>71.069999999999993</v>
      </c>
      <c r="G1471" s="28" t="str">
        <f>Source!DF1253</f>
        <v>)*1,25</v>
      </c>
      <c r="H1471" s="17">
        <f>Source!AV1253</f>
        <v>1</v>
      </c>
      <c r="I1471" s="41">
        <f>ROUND((ROUND((Source!AE1253*Source!AV1253*Source!I1253),2)),2)</f>
        <v>74.95</v>
      </c>
      <c r="J1471" s="17">
        <f>IF(Source!BS1253&lt;&gt; 0, Source!BS1253, 1)</f>
        <v>26.39</v>
      </c>
      <c r="K1471" s="41">
        <f>Source!R1253</f>
        <v>1977.93</v>
      </c>
      <c r="W1471">
        <f>I1471</f>
        <v>74.95</v>
      </c>
    </row>
    <row r="1472" spans="1:28" ht="14.25" x14ac:dyDescent="0.2">
      <c r="A1472" s="26"/>
      <c r="B1472" s="26"/>
      <c r="C1472" s="26" t="s">
        <v>324</v>
      </c>
      <c r="D1472" s="27"/>
      <c r="E1472" s="17"/>
      <c r="F1472" s="33">
        <f>Source!AL1253</f>
        <v>705.14</v>
      </c>
      <c r="G1472" s="28" t="str">
        <f>Source!DD1253</f>
        <v/>
      </c>
      <c r="H1472" s="17">
        <f>Source!AW1253</f>
        <v>1</v>
      </c>
      <c r="I1472" s="33">
        <f>ROUND((ROUND((Source!AC1253*Source!AW1253*Source!I1253),2)),2)</f>
        <v>594.92999999999995</v>
      </c>
      <c r="J1472" s="17">
        <f>IF(Source!BC1253&lt;&gt; 0, Source!BC1253, 1)</f>
        <v>3.7</v>
      </c>
      <c r="K1472" s="33">
        <f>Source!P1253</f>
        <v>2201.2399999999998</v>
      </c>
    </row>
    <row r="1473" spans="1:28" ht="199.5" x14ac:dyDescent="0.2">
      <c r="A1473" s="26" t="s">
        <v>141</v>
      </c>
      <c r="B1473" s="26" t="str">
        <f>Source!F1254</f>
        <v>1.1-1-1312</v>
      </c>
      <c r="C1473" s="26" t="s">
        <v>282</v>
      </c>
      <c r="D1473" s="27" t="str">
        <f>Source!H1254</f>
        <v>м2</v>
      </c>
      <c r="E1473" s="17">
        <f>Source!I1254</f>
        <v>113.8995</v>
      </c>
      <c r="F1473" s="33">
        <f>Source!AK1254</f>
        <v>25.09</v>
      </c>
      <c r="G1473" s="31" t="s">
        <v>3</v>
      </c>
      <c r="H1473" s="17">
        <f>Source!AW1254</f>
        <v>1</v>
      </c>
      <c r="I1473" s="33">
        <f>ROUND((ROUND((Source!AC1254*Source!AW1254*Source!I1254),2)),2)+(ROUND((ROUND(((Source!ET1254)*Source!AV1254*Source!I1254),2)),2)+ROUND((ROUND(((Source!AE1254-(Source!EU1254))*Source!AV1254*Source!I1254),2)),2))+ROUND((ROUND((Source!AF1254*Source!AV1254*Source!I1254),2)),2)</f>
        <v>2857.74</v>
      </c>
      <c r="J1473" s="17">
        <f>IF(Source!BC1254&lt;&gt; 0, Source!BC1254, 1)</f>
        <v>10.5</v>
      </c>
      <c r="K1473" s="33">
        <f>Source!O1254</f>
        <v>30006.27</v>
      </c>
      <c r="Q1473">
        <f>ROUND((Source!DN1254/100)*ROUND((ROUND((Source!AF1254*Source!AV1254*Source!I1254),2)),2), 2)</f>
        <v>0</v>
      </c>
      <c r="R1473">
        <f>Source!X1254</f>
        <v>0</v>
      </c>
      <c r="S1473">
        <f>ROUND((Source!DO1254/100)*ROUND((ROUND((Source!AF1254*Source!AV1254*Source!I1254),2)),2), 2)</f>
        <v>0</v>
      </c>
      <c r="T1473">
        <f>Source!Y1254</f>
        <v>0</v>
      </c>
      <c r="U1473">
        <f>ROUND((175/100)*ROUND((ROUND((Source!AE1254*Source!AV1254*Source!I1254),2)),2), 2)</f>
        <v>0</v>
      </c>
      <c r="V1473">
        <f>ROUND((160/100)*ROUND(ROUND((ROUND((Source!AE1254*Source!AV1254*Source!I1254),2)*Source!BS1254),2), 2), 2)</f>
        <v>0</v>
      </c>
      <c r="X1473">
        <f>IF(Source!BI1254&lt;=1,I1473, 0)</f>
        <v>2857.74</v>
      </c>
      <c r="Y1473">
        <f>IF(Source!BI1254=2,I1473, 0)</f>
        <v>0</v>
      </c>
      <c r="Z1473">
        <f>IF(Source!BI1254=3,I1473, 0)</f>
        <v>0</v>
      </c>
      <c r="AA1473">
        <f>IF(Source!BI1254=4,I1473, 0)</f>
        <v>0</v>
      </c>
    </row>
    <row r="1474" spans="1:28" ht="228" x14ac:dyDescent="0.2">
      <c r="A1474" s="26" t="s">
        <v>145</v>
      </c>
      <c r="B1474" s="26" t="str">
        <f>Source!F1255</f>
        <v>1.1-1-1313</v>
      </c>
      <c r="C1474" s="26" t="s">
        <v>283</v>
      </c>
      <c r="D1474" s="27" t="str">
        <f>Source!H1255</f>
        <v>м2</v>
      </c>
      <c r="E1474" s="17">
        <f>Source!I1255</f>
        <v>111.62151000000001</v>
      </c>
      <c r="F1474" s="33">
        <f>Source!AK1255</f>
        <v>23.06</v>
      </c>
      <c r="G1474" s="31" t="s">
        <v>3</v>
      </c>
      <c r="H1474" s="17">
        <f>Source!AW1255</f>
        <v>1</v>
      </c>
      <c r="I1474" s="33">
        <f>ROUND((ROUND((Source!AC1255*Source!AW1255*Source!I1255),2)),2)+(ROUND((ROUND(((Source!ET1255)*Source!AV1255*Source!I1255),2)),2)+ROUND((ROUND(((Source!AE1255-(Source!EU1255))*Source!AV1255*Source!I1255),2)),2))+ROUND((ROUND((Source!AF1255*Source!AV1255*Source!I1255),2)),2)</f>
        <v>2573.9899999999998</v>
      </c>
      <c r="J1474" s="17">
        <f>IF(Source!BC1255&lt;&gt; 0, Source!BC1255, 1)</f>
        <v>10.74</v>
      </c>
      <c r="K1474" s="33">
        <f>Source!O1255</f>
        <v>27644.65</v>
      </c>
      <c r="Q1474">
        <f>ROUND((Source!DN1255/100)*ROUND((ROUND((Source!AF1255*Source!AV1255*Source!I1255),2)),2), 2)</f>
        <v>0</v>
      </c>
      <c r="R1474">
        <f>Source!X1255</f>
        <v>0</v>
      </c>
      <c r="S1474">
        <f>ROUND((Source!DO1255/100)*ROUND((ROUND((Source!AF1255*Source!AV1255*Source!I1255),2)),2), 2)</f>
        <v>0</v>
      </c>
      <c r="T1474">
        <f>Source!Y1255</f>
        <v>0</v>
      </c>
      <c r="U1474">
        <f>ROUND((175/100)*ROUND((ROUND((Source!AE1255*Source!AV1255*Source!I1255),2)),2), 2)</f>
        <v>0</v>
      </c>
      <c r="V1474">
        <f>ROUND((160/100)*ROUND(ROUND((ROUND((Source!AE1255*Source!AV1255*Source!I1255),2)*Source!BS1255),2), 2), 2)</f>
        <v>0</v>
      </c>
      <c r="X1474">
        <f>IF(Source!BI1255&lt;=1,I1474, 0)</f>
        <v>2573.9899999999998</v>
      </c>
      <c r="Y1474">
        <f>IF(Source!BI1255=2,I1474, 0)</f>
        <v>0</v>
      </c>
      <c r="Z1474">
        <f>IF(Source!BI1255=3,I1474, 0)</f>
        <v>0</v>
      </c>
      <c r="AA1474">
        <f>IF(Source!BI1255=4,I1474, 0)</f>
        <v>0</v>
      </c>
    </row>
    <row r="1475" spans="1:28" ht="14.25" x14ac:dyDescent="0.2">
      <c r="A1475" s="26"/>
      <c r="B1475" s="26"/>
      <c r="C1475" s="26" t="s">
        <v>314</v>
      </c>
      <c r="D1475" s="27" t="s">
        <v>315</v>
      </c>
      <c r="E1475" s="17">
        <f>Source!DN1253</f>
        <v>104</v>
      </c>
      <c r="F1475" s="33"/>
      <c r="G1475" s="28"/>
      <c r="H1475" s="17"/>
      <c r="I1475" s="33">
        <f>SUM(Q1467:Q1474)</f>
        <v>695.25</v>
      </c>
      <c r="J1475" s="17">
        <f>Source!BZ1253</f>
        <v>87</v>
      </c>
      <c r="K1475" s="33">
        <f>SUM(R1467:R1474)</f>
        <v>15348.52</v>
      </c>
    </row>
    <row r="1476" spans="1:28" ht="14.25" x14ac:dyDescent="0.2">
      <c r="A1476" s="26"/>
      <c r="B1476" s="26"/>
      <c r="C1476" s="26" t="s">
        <v>316</v>
      </c>
      <c r="D1476" s="27" t="s">
        <v>315</v>
      </c>
      <c r="E1476" s="17">
        <f>Source!DO1253</f>
        <v>79</v>
      </c>
      <c r="F1476" s="33"/>
      <c r="G1476" s="28"/>
      <c r="H1476" s="17"/>
      <c r="I1476" s="33">
        <f>SUM(S1467:S1475)</f>
        <v>528.12</v>
      </c>
      <c r="J1476" s="17">
        <f>Source!CA1253</f>
        <v>41</v>
      </c>
      <c r="K1476" s="33">
        <f>SUM(T1467:T1475)</f>
        <v>7233.21</v>
      </c>
    </row>
    <row r="1477" spans="1:28" ht="14.25" x14ac:dyDescent="0.2">
      <c r="A1477" s="26"/>
      <c r="B1477" s="26"/>
      <c r="C1477" s="26" t="s">
        <v>325</v>
      </c>
      <c r="D1477" s="27" t="s">
        <v>315</v>
      </c>
      <c r="E1477" s="17">
        <f>175</f>
        <v>175</v>
      </c>
      <c r="F1477" s="33"/>
      <c r="G1477" s="28"/>
      <c r="H1477" s="17"/>
      <c r="I1477" s="33">
        <f>SUM(U1467:U1476)</f>
        <v>131.16</v>
      </c>
      <c r="J1477" s="17">
        <f>160</f>
        <v>160</v>
      </c>
      <c r="K1477" s="33">
        <f>SUM(V1467:V1476)</f>
        <v>3164.69</v>
      </c>
    </row>
    <row r="1478" spans="1:28" ht="14.25" x14ac:dyDescent="0.2">
      <c r="A1478" s="55"/>
      <c r="B1478" s="55"/>
      <c r="C1478" s="55" t="s">
        <v>317</v>
      </c>
      <c r="D1478" s="56" t="s">
        <v>318</v>
      </c>
      <c r="E1478" s="57">
        <f>Source!AQ1253</f>
        <v>53</v>
      </c>
      <c r="F1478" s="58"/>
      <c r="G1478" s="59" t="str">
        <f>Source!DI1253</f>
        <v>)*1,15</v>
      </c>
      <c r="H1478" s="57">
        <f>Source!AV1253</f>
        <v>1</v>
      </c>
      <c r="I1478" s="58">
        <f>Source!U1253</f>
        <v>51.423514999999995</v>
      </c>
      <c r="J1478" s="57"/>
      <c r="K1478" s="58"/>
      <c r="AB1478" s="32">
        <f>I1478</f>
        <v>51.423514999999995</v>
      </c>
    </row>
    <row r="1479" spans="1:28" ht="15" x14ac:dyDescent="0.25">
      <c r="A1479" s="60"/>
      <c r="B1479" s="60"/>
      <c r="C1479" s="61" t="s">
        <v>319</v>
      </c>
      <c r="D1479" s="60"/>
      <c r="E1479" s="60"/>
      <c r="F1479" s="60"/>
      <c r="G1479" s="60"/>
      <c r="H1479" s="111">
        <f>I1469+I1470+I1472+I1475+I1476+I1477+SUM(I1473:I1474)</f>
        <v>8331.4599999999991</v>
      </c>
      <c r="I1479" s="111"/>
      <c r="J1479" s="111">
        <f>K1469+K1470+K1472+K1475+K1476+K1477+SUM(K1473:K1474)</f>
        <v>106672.4</v>
      </c>
      <c r="K1479" s="111"/>
      <c r="O1479" s="32">
        <f>I1469+I1470+I1472+I1475+I1476+I1477+SUM(I1473:I1474)</f>
        <v>8331.4599999999991</v>
      </c>
      <c r="P1479" s="32">
        <f>K1469+K1470+K1472+K1475+K1476+K1477+SUM(K1473:K1474)</f>
        <v>106672.4</v>
      </c>
      <c r="X1479">
        <f>IF(Source!BI1253&lt;=1,I1469+I1470+I1472+I1475+I1476+I1477-0, 0)</f>
        <v>2899.7299999999996</v>
      </c>
      <c r="Y1479">
        <f>IF(Source!BI1253=2,I1469+I1470+I1472+I1475+I1476+I1477-0, 0)</f>
        <v>0</v>
      </c>
      <c r="Z1479">
        <f>IF(Source!BI1253=3,I1469+I1470+I1472+I1475+I1476+I1477-0, 0)</f>
        <v>0</v>
      </c>
      <c r="AA1479">
        <f>IF(Source!BI1253=4,I1469+I1470+I1472+I1475+I1476+I1477,0)</f>
        <v>0</v>
      </c>
    </row>
    <row r="1481" spans="1:28" ht="99.75" x14ac:dyDescent="0.2">
      <c r="A1481" s="26">
        <v>6</v>
      </c>
      <c r="B1481" s="26" t="str">
        <f>Source!F1256</f>
        <v>3.12-3-10</v>
      </c>
      <c r="C1481" s="26" t="s">
        <v>150</v>
      </c>
      <c r="D1481" s="27" t="str">
        <f>Source!H1256</f>
        <v>100 м2</v>
      </c>
      <c r="E1481" s="17">
        <f>Source!I1256</f>
        <v>3.5000000000000001E-3</v>
      </c>
      <c r="F1481" s="33"/>
      <c r="G1481" s="28"/>
      <c r="H1481" s="17"/>
      <c r="I1481" s="33"/>
      <c r="J1481" s="17"/>
      <c r="K1481" s="33"/>
      <c r="Q1481">
        <f>ROUND((Source!DN1256/100)*ROUND((ROUND((Source!AF1256*Source!AV1256*Source!I1256),2)),2), 2)</f>
        <v>4.13</v>
      </c>
      <c r="R1481">
        <f>Source!X1256</f>
        <v>91.15</v>
      </c>
      <c r="S1481">
        <f>ROUND((Source!DO1256/100)*ROUND((ROUND((Source!AF1256*Source!AV1256*Source!I1256),2)),2), 2)</f>
        <v>3.14</v>
      </c>
      <c r="T1481">
        <f>Source!Y1256</f>
        <v>42.96</v>
      </c>
      <c r="U1481">
        <f>ROUND((175/100)*ROUND((ROUND((Source!AE1256*Source!AV1256*Source!I1256),2)),2), 2)</f>
        <v>7.0000000000000007E-2</v>
      </c>
      <c r="V1481">
        <f>ROUND((160/100)*ROUND(ROUND((ROUND((Source!AE1256*Source!AV1256*Source!I1256),2)*Source!BS1256),2), 2), 2)</f>
        <v>1.7</v>
      </c>
    </row>
    <row r="1482" spans="1:28" x14ac:dyDescent="0.2">
      <c r="C1482" s="30" t="str">
        <f>"Объем: "&amp;Source!I1256&amp;"=0,35/"&amp;"100"</f>
        <v>Объем: 0,0035=0,35/100</v>
      </c>
    </row>
    <row r="1483" spans="1:28" ht="14.25" x14ac:dyDescent="0.2">
      <c r="A1483" s="26"/>
      <c r="B1483" s="26"/>
      <c r="C1483" s="26" t="s">
        <v>313</v>
      </c>
      <c r="D1483" s="27"/>
      <c r="E1483" s="17"/>
      <c r="F1483" s="33">
        <f>Source!AO1256</f>
        <v>986.85</v>
      </c>
      <c r="G1483" s="28" t="str">
        <f>Source!DG1256</f>
        <v>)*1,15</v>
      </c>
      <c r="H1483" s="17">
        <f>Source!AV1256</f>
        <v>1</v>
      </c>
      <c r="I1483" s="33">
        <f>ROUND((ROUND((Source!AF1256*Source!AV1256*Source!I1256),2)),2)</f>
        <v>3.97</v>
      </c>
      <c r="J1483" s="17">
        <f>IF(Source!BA1256&lt;&gt; 0, Source!BA1256, 1)</f>
        <v>26.39</v>
      </c>
      <c r="K1483" s="33">
        <f>Source!S1256</f>
        <v>104.77</v>
      </c>
      <c r="W1483">
        <f>I1483</f>
        <v>3.97</v>
      </c>
    </row>
    <row r="1484" spans="1:28" ht="14.25" x14ac:dyDescent="0.2">
      <c r="A1484" s="26"/>
      <c r="B1484" s="26"/>
      <c r="C1484" s="26" t="s">
        <v>322</v>
      </c>
      <c r="D1484" s="27"/>
      <c r="E1484" s="17"/>
      <c r="F1484" s="33">
        <f>Source!AM1256</f>
        <v>50.84</v>
      </c>
      <c r="G1484" s="28" t="str">
        <f>Source!DE1256</f>
        <v>)*1,25</v>
      </c>
      <c r="H1484" s="17">
        <f>Source!AV1256</f>
        <v>1</v>
      </c>
      <c r="I1484" s="33">
        <f>(ROUND((ROUND((((Source!ET1256*1.25))*Source!AV1256*Source!I1256),2)),2)+ROUND((ROUND(((Source!AE1256-((Source!EU1256*1.25)))*Source!AV1256*Source!I1256),2)),2))</f>
        <v>0.22</v>
      </c>
      <c r="J1484" s="17">
        <f>IF(Source!BB1256&lt;&gt; 0, Source!BB1256, 1)</f>
        <v>9.3800000000000008</v>
      </c>
      <c r="K1484" s="33">
        <f>Source!Q1256</f>
        <v>2.06</v>
      </c>
    </row>
    <row r="1485" spans="1:28" ht="14.25" x14ac:dyDescent="0.2">
      <c r="A1485" s="26"/>
      <c r="B1485" s="26"/>
      <c r="C1485" s="26" t="s">
        <v>323</v>
      </c>
      <c r="D1485" s="27"/>
      <c r="E1485" s="17"/>
      <c r="F1485" s="33">
        <f>Source!AN1256</f>
        <v>8.01</v>
      </c>
      <c r="G1485" s="28" t="str">
        <f>Source!DF1256</f>
        <v>)*1,25</v>
      </c>
      <c r="H1485" s="17">
        <f>Source!AV1256</f>
        <v>1</v>
      </c>
      <c r="I1485" s="41">
        <f>ROUND((ROUND((Source!AE1256*Source!AV1256*Source!I1256),2)),2)</f>
        <v>0.04</v>
      </c>
      <c r="J1485" s="17">
        <f>IF(Source!BS1256&lt;&gt; 0, Source!BS1256, 1)</f>
        <v>26.39</v>
      </c>
      <c r="K1485" s="41">
        <f>Source!R1256</f>
        <v>1.06</v>
      </c>
      <c r="W1485">
        <f>I1485</f>
        <v>0.04</v>
      </c>
    </row>
    <row r="1486" spans="1:28" ht="14.25" x14ac:dyDescent="0.2">
      <c r="A1486" s="26"/>
      <c r="B1486" s="26"/>
      <c r="C1486" s="26" t="s">
        <v>324</v>
      </c>
      <c r="D1486" s="27"/>
      <c r="E1486" s="17"/>
      <c r="F1486" s="33">
        <f>Source!AL1256</f>
        <v>7205.92</v>
      </c>
      <c r="G1486" s="28" t="str">
        <f>Source!DD1256</f>
        <v/>
      </c>
      <c r="H1486" s="17">
        <f>Source!AW1256</f>
        <v>1</v>
      </c>
      <c r="I1486" s="33">
        <f>ROUND((ROUND((Source!AC1256*Source!AW1256*Source!I1256),2)),2)</f>
        <v>25.22</v>
      </c>
      <c r="J1486" s="17">
        <f>IF(Source!BC1256&lt;&gt; 0, Source!BC1256, 1)</f>
        <v>1.95</v>
      </c>
      <c r="K1486" s="33">
        <f>Source!P1256</f>
        <v>49.18</v>
      </c>
    </row>
    <row r="1487" spans="1:28" ht="199.5" x14ac:dyDescent="0.2">
      <c r="A1487" s="26" t="s">
        <v>152</v>
      </c>
      <c r="B1487" s="26" t="str">
        <f>Source!F1257</f>
        <v>1.1-1-1312</v>
      </c>
      <c r="C1487" s="26" t="s">
        <v>282</v>
      </c>
      <c r="D1487" s="27" t="str">
        <f>Source!H1257</f>
        <v>м2</v>
      </c>
      <c r="E1487" s="17">
        <f>Source!I1257</f>
        <v>0.472605</v>
      </c>
      <c r="F1487" s="33">
        <f>Source!AK1257</f>
        <v>25.09</v>
      </c>
      <c r="G1487" s="31" t="s">
        <v>3</v>
      </c>
      <c r="H1487" s="17">
        <f>Source!AW1257</f>
        <v>1</v>
      </c>
      <c r="I1487" s="33">
        <f>ROUND((ROUND((Source!AC1257*Source!AW1257*Source!I1257),2)),2)+(ROUND((ROUND(((Source!ET1257)*Source!AV1257*Source!I1257),2)),2)+ROUND((ROUND(((Source!AE1257-(Source!EU1257))*Source!AV1257*Source!I1257),2)),2))+ROUND((ROUND((Source!AF1257*Source!AV1257*Source!I1257),2)),2)</f>
        <v>11.86</v>
      </c>
      <c r="J1487" s="17">
        <f>IF(Source!BC1257&lt;&gt; 0, Source!BC1257, 1)</f>
        <v>10.5</v>
      </c>
      <c r="K1487" s="33">
        <f>Source!O1257</f>
        <v>124.53</v>
      </c>
      <c r="Q1487">
        <f>ROUND((Source!DN1257/100)*ROUND((ROUND((Source!AF1257*Source!AV1257*Source!I1257),2)),2), 2)</f>
        <v>0</v>
      </c>
      <c r="R1487">
        <f>Source!X1257</f>
        <v>0</v>
      </c>
      <c r="S1487">
        <f>ROUND((Source!DO1257/100)*ROUND((ROUND((Source!AF1257*Source!AV1257*Source!I1257),2)),2), 2)</f>
        <v>0</v>
      </c>
      <c r="T1487">
        <f>Source!Y1257</f>
        <v>0</v>
      </c>
      <c r="U1487">
        <f>ROUND((175/100)*ROUND((ROUND((Source!AE1257*Source!AV1257*Source!I1257),2)),2), 2)</f>
        <v>0</v>
      </c>
      <c r="V1487">
        <f>ROUND((160/100)*ROUND(ROUND((ROUND((Source!AE1257*Source!AV1257*Source!I1257),2)*Source!BS1257),2), 2), 2)</f>
        <v>0</v>
      </c>
      <c r="X1487">
        <f>IF(Source!BI1257&lt;=1,I1487, 0)</f>
        <v>11.86</v>
      </c>
      <c r="Y1487">
        <f>IF(Source!BI1257=2,I1487, 0)</f>
        <v>0</v>
      </c>
      <c r="Z1487">
        <f>IF(Source!BI1257=3,I1487, 0)</f>
        <v>0</v>
      </c>
      <c r="AA1487">
        <f>IF(Source!BI1257=4,I1487, 0)</f>
        <v>0</v>
      </c>
    </row>
    <row r="1488" spans="1:28" ht="228" x14ac:dyDescent="0.2">
      <c r="A1488" s="26" t="s">
        <v>153</v>
      </c>
      <c r="B1488" s="26" t="str">
        <f>Source!F1258</f>
        <v>1.1-1-1313</v>
      </c>
      <c r="C1488" s="26" t="s">
        <v>283</v>
      </c>
      <c r="D1488" s="27" t="str">
        <f>Source!H1258</f>
        <v>м2</v>
      </c>
      <c r="E1488" s="17">
        <f>Source!I1258</f>
        <v>0.21094499999999999</v>
      </c>
      <c r="F1488" s="33">
        <f>Source!AK1258</f>
        <v>23.06</v>
      </c>
      <c r="G1488" s="31" t="s">
        <v>3</v>
      </c>
      <c r="H1488" s="17">
        <f>Source!AW1258</f>
        <v>1</v>
      </c>
      <c r="I1488" s="33">
        <f>ROUND((ROUND((Source!AC1258*Source!AW1258*Source!I1258),2)),2)+(ROUND((ROUND(((Source!ET1258)*Source!AV1258*Source!I1258),2)),2)+ROUND((ROUND(((Source!AE1258-(Source!EU1258))*Source!AV1258*Source!I1258),2)),2))+ROUND((ROUND((Source!AF1258*Source!AV1258*Source!I1258),2)),2)</f>
        <v>4.8600000000000003</v>
      </c>
      <c r="J1488" s="17">
        <f>IF(Source!BC1258&lt;&gt; 0, Source!BC1258, 1)</f>
        <v>10.74</v>
      </c>
      <c r="K1488" s="33">
        <f>Source!O1258</f>
        <v>52.2</v>
      </c>
      <c r="Q1488">
        <f>ROUND((Source!DN1258/100)*ROUND((ROUND((Source!AF1258*Source!AV1258*Source!I1258),2)),2), 2)</f>
        <v>0</v>
      </c>
      <c r="R1488">
        <f>Source!X1258</f>
        <v>0</v>
      </c>
      <c r="S1488">
        <f>ROUND((Source!DO1258/100)*ROUND((ROUND((Source!AF1258*Source!AV1258*Source!I1258),2)),2), 2)</f>
        <v>0</v>
      </c>
      <c r="T1488">
        <f>Source!Y1258</f>
        <v>0</v>
      </c>
      <c r="U1488">
        <f>ROUND((175/100)*ROUND((ROUND((Source!AE1258*Source!AV1258*Source!I1258),2)),2), 2)</f>
        <v>0</v>
      </c>
      <c r="V1488">
        <f>ROUND((160/100)*ROUND(ROUND((ROUND((Source!AE1258*Source!AV1258*Source!I1258),2)*Source!BS1258),2), 2), 2)</f>
        <v>0</v>
      </c>
      <c r="X1488">
        <f>IF(Source!BI1258&lt;=1,I1488, 0)</f>
        <v>4.8600000000000003</v>
      </c>
      <c r="Y1488">
        <f>IF(Source!BI1258=2,I1488, 0)</f>
        <v>0</v>
      </c>
      <c r="Z1488">
        <f>IF(Source!BI1258=3,I1488, 0)</f>
        <v>0</v>
      </c>
      <c r="AA1488">
        <f>IF(Source!BI1258=4,I1488, 0)</f>
        <v>0</v>
      </c>
    </row>
    <row r="1489" spans="1:28" ht="14.25" x14ac:dyDescent="0.2">
      <c r="A1489" s="26"/>
      <c r="B1489" s="26"/>
      <c r="C1489" s="26" t="s">
        <v>314</v>
      </c>
      <c r="D1489" s="27" t="s">
        <v>315</v>
      </c>
      <c r="E1489" s="17">
        <f>Source!DN1256</f>
        <v>104</v>
      </c>
      <c r="F1489" s="33"/>
      <c r="G1489" s="28"/>
      <c r="H1489" s="17"/>
      <c r="I1489" s="33">
        <f>SUM(Q1481:Q1488)</f>
        <v>4.13</v>
      </c>
      <c r="J1489" s="17">
        <f>Source!BZ1256</f>
        <v>87</v>
      </c>
      <c r="K1489" s="33">
        <f>SUM(R1481:R1488)</f>
        <v>91.15</v>
      </c>
    </row>
    <row r="1490" spans="1:28" ht="14.25" x14ac:dyDescent="0.2">
      <c r="A1490" s="26"/>
      <c r="B1490" s="26"/>
      <c r="C1490" s="26" t="s">
        <v>316</v>
      </c>
      <c r="D1490" s="27" t="s">
        <v>315</v>
      </c>
      <c r="E1490" s="17">
        <f>Source!DO1256</f>
        <v>79</v>
      </c>
      <c r="F1490" s="33"/>
      <c r="G1490" s="28"/>
      <c r="H1490" s="17"/>
      <c r="I1490" s="33">
        <f>SUM(S1481:S1489)</f>
        <v>3.14</v>
      </c>
      <c r="J1490" s="17">
        <f>Source!CA1256</f>
        <v>41</v>
      </c>
      <c r="K1490" s="33">
        <f>SUM(T1481:T1489)</f>
        <v>42.96</v>
      </c>
    </row>
    <row r="1491" spans="1:28" ht="14.25" x14ac:dyDescent="0.2">
      <c r="A1491" s="26"/>
      <c r="B1491" s="26"/>
      <c r="C1491" s="26" t="s">
        <v>325</v>
      </c>
      <c r="D1491" s="27" t="s">
        <v>315</v>
      </c>
      <c r="E1491" s="17">
        <f>175</f>
        <v>175</v>
      </c>
      <c r="F1491" s="33"/>
      <c r="G1491" s="28"/>
      <c r="H1491" s="17"/>
      <c r="I1491" s="33">
        <f>SUM(U1481:U1490)</f>
        <v>7.0000000000000007E-2</v>
      </c>
      <c r="J1491" s="17">
        <f>160</f>
        <v>160</v>
      </c>
      <c r="K1491" s="33">
        <f>SUM(V1481:V1490)</f>
        <v>1.7</v>
      </c>
    </row>
    <row r="1492" spans="1:28" ht="14.25" x14ac:dyDescent="0.2">
      <c r="A1492" s="55"/>
      <c r="B1492" s="55"/>
      <c r="C1492" s="55" t="s">
        <v>317</v>
      </c>
      <c r="D1492" s="56" t="s">
        <v>318</v>
      </c>
      <c r="E1492" s="57">
        <f>Source!AQ1256</f>
        <v>85</v>
      </c>
      <c r="F1492" s="58"/>
      <c r="G1492" s="59" t="str">
        <f>Source!DI1256</f>
        <v>)*1,15</v>
      </c>
      <c r="H1492" s="57">
        <f>Source!AV1256</f>
        <v>1</v>
      </c>
      <c r="I1492" s="58">
        <f>Source!U1256</f>
        <v>0.34212499999999996</v>
      </c>
      <c r="J1492" s="57"/>
      <c r="K1492" s="58"/>
      <c r="AB1492" s="32">
        <f>I1492</f>
        <v>0.34212499999999996</v>
      </c>
    </row>
    <row r="1493" spans="1:28" ht="15" x14ac:dyDescent="0.25">
      <c r="A1493" s="60"/>
      <c r="B1493" s="60"/>
      <c r="C1493" s="61" t="s">
        <v>319</v>
      </c>
      <c r="D1493" s="60"/>
      <c r="E1493" s="60"/>
      <c r="F1493" s="60"/>
      <c r="G1493" s="60"/>
      <c r="H1493" s="111">
        <f>I1483+I1484+I1486+I1489+I1490+I1491+SUM(I1487:I1488)</f>
        <v>53.47</v>
      </c>
      <c r="I1493" s="111"/>
      <c r="J1493" s="111">
        <f>K1483+K1484+K1486+K1489+K1490+K1491+SUM(K1487:K1488)</f>
        <v>468.55</v>
      </c>
      <c r="K1493" s="111"/>
      <c r="O1493" s="32">
        <f>I1483+I1484+I1486+I1489+I1490+I1491+SUM(I1487:I1488)</f>
        <v>53.47</v>
      </c>
      <c r="P1493" s="32">
        <f>K1483+K1484+K1486+K1489+K1490+K1491+SUM(K1487:K1488)</f>
        <v>468.55</v>
      </c>
      <c r="X1493">
        <f>IF(Source!BI1256&lt;=1,I1483+I1484+I1486+I1489+I1490+I1491-0, 0)</f>
        <v>36.75</v>
      </c>
      <c r="Y1493">
        <f>IF(Source!BI1256=2,I1483+I1484+I1486+I1489+I1490+I1491-0, 0)</f>
        <v>0</v>
      </c>
      <c r="Z1493">
        <f>IF(Source!BI1256=3,I1483+I1484+I1486+I1489+I1490+I1491-0, 0)</f>
        <v>0</v>
      </c>
      <c r="AA1493">
        <f>IF(Source!BI1256=4,I1483+I1484+I1486+I1489+I1490+I1491,0)</f>
        <v>0</v>
      </c>
    </row>
    <row r="1496" spans="1:28" ht="15" x14ac:dyDescent="0.25">
      <c r="A1496" s="81" t="str">
        <f>CONCATENATE("Итого по подразделу: ",IF(Source!G1260&lt;&gt;"Новый подраздел", Source!G1260, ""))</f>
        <v>Итого по подразделу: Монтажные (кровельные)работы</v>
      </c>
      <c r="B1496" s="81"/>
      <c r="C1496" s="81"/>
      <c r="D1496" s="81"/>
      <c r="E1496" s="81"/>
      <c r="F1496" s="81"/>
      <c r="G1496" s="81"/>
      <c r="H1496" s="79">
        <f>SUM(O1419:O1495)</f>
        <v>9007.869999999999</v>
      </c>
      <c r="I1496" s="80"/>
      <c r="J1496" s="79">
        <f>SUM(P1419:P1495)</f>
        <v>120302.76</v>
      </c>
      <c r="K1496" s="80"/>
    </row>
    <row r="1497" spans="1:28" hidden="1" x14ac:dyDescent="0.2">
      <c r="A1497" t="s">
        <v>320</v>
      </c>
      <c r="H1497">
        <f>SUM(AC1419:AC1496)</f>
        <v>0</v>
      </c>
      <c r="J1497">
        <f>SUM(AD1419:AD1496)</f>
        <v>0</v>
      </c>
    </row>
    <row r="1498" spans="1:28" hidden="1" x14ac:dyDescent="0.2">
      <c r="A1498" t="s">
        <v>321</v>
      </c>
      <c r="H1498">
        <f>SUM(AE1419:AE1497)</f>
        <v>0</v>
      </c>
      <c r="J1498">
        <f>SUM(AF1419:AF1497)</f>
        <v>0</v>
      </c>
    </row>
    <row r="1500" spans="1:28" ht="15" x14ac:dyDescent="0.25">
      <c r="A1500" s="81" t="str">
        <f>CONCATENATE("Итого по разделу: ",IF(Source!G1290&lt;&gt;"Новый раздел", Source!G1290, ""))</f>
        <v>Итого по разделу: Монтажные (кровельные) работы</v>
      </c>
      <c r="B1500" s="81"/>
      <c r="C1500" s="81"/>
      <c r="D1500" s="81"/>
      <c r="E1500" s="81"/>
      <c r="F1500" s="81"/>
      <c r="G1500" s="81"/>
      <c r="H1500" s="79">
        <f>SUM(O1311:O1499)</f>
        <v>66607.239999999991</v>
      </c>
      <c r="I1500" s="80"/>
      <c r="J1500" s="79">
        <f>SUM(P1311:P1499)</f>
        <v>886251.72</v>
      </c>
      <c r="K1500" s="80"/>
    </row>
    <row r="1501" spans="1:28" hidden="1" x14ac:dyDescent="0.2">
      <c r="A1501" t="s">
        <v>320</v>
      </c>
      <c r="H1501">
        <f>SUM(AC1311:AC1500)</f>
        <v>0</v>
      </c>
      <c r="J1501">
        <f>SUM(AD1311:AD1500)</f>
        <v>0</v>
      </c>
    </row>
    <row r="1502" spans="1:28" hidden="1" x14ac:dyDescent="0.2">
      <c r="A1502" t="s">
        <v>321</v>
      </c>
      <c r="H1502">
        <f>SUM(AE1311:AE1501)</f>
        <v>0</v>
      </c>
      <c r="J1502">
        <f>SUM(AF1311:AF1501)</f>
        <v>0</v>
      </c>
    </row>
    <row r="1504" spans="1:28" ht="16.5" x14ac:dyDescent="0.25">
      <c r="A1504" s="75" t="str">
        <f>CONCATENATE("Раздел: ",IF(Source!G1320&lt;&gt;"Новый раздел", Source!G1320, ""))</f>
        <v>Раздел: Секция в осях З-И (Подъезд №7)</v>
      </c>
      <c r="B1504" s="75"/>
      <c r="C1504" s="75"/>
      <c r="D1504" s="75"/>
      <c r="E1504" s="75"/>
      <c r="F1504" s="75"/>
      <c r="G1504" s="75"/>
      <c r="H1504" s="75"/>
      <c r="I1504" s="75"/>
      <c r="J1504" s="75"/>
      <c r="K1504" s="75"/>
    </row>
    <row r="1506" spans="1:28" ht="16.5" x14ac:dyDescent="0.25">
      <c r="A1506" s="75" t="str">
        <f>CONCATENATE("Подраздел: ",IF(Source!G1324&lt;&gt;"Новый подраздел", Source!G1324, ""))</f>
        <v>Подраздел: Демонтажные и подготовительные  работы</v>
      </c>
      <c r="B1506" s="75"/>
      <c r="C1506" s="75"/>
      <c r="D1506" s="75"/>
      <c r="E1506" s="75"/>
      <c r="F1506" s="75"/>
      <c r="G1506" s="75"/>
      <c r="H1506" s="75"/>
      <c r="I1506" s="75"/>
      <c r="J1506" s="75"/>
      <c r="K1506" s="75"/>
    </row>
    <row r="1507" spans="1:28" ht="42.75" x14ac:dyDescent="0.2">
      <c r="A1507" s="26">
        <v>1</v>
      </c>
      <c r="B1507" s="26" t="str">
        <f>Source!F1328</f>
        <v>6.61-26-1</v>
      </c>
      <c r="C1507" s="26" t="s">
        <v>21</v>
      </c>
      <c r="D1507" s="27" t="str">
        <f>Source!H1328</f>
        <v>100 м2</v>
      </c>
      <c r="E1507" s="17">
        <f>Source!I1328</f>
        <v>2.1499999999999998E-2</v>
      </c>
      <c r="F1507" s="33"/>
      <c r="G1507" s="28"/>
      <c r="H1507" s="17"/>
      <c r="I1507" s="33"/>
      <c r="J1507" s="17"/>
      <c r="K1507" s="33"/>
      <c r="Q1507">
        <f>ROUND((Source!DN1328/100)*ROUND((ROUND((Source!AF1328*Source!AV1328*Source!I1328),2)),2), 2)</f>
        <v>10.1</v>
      </c>
      <c r="R1507">
        <f>Source!X1328</f>
        <v>233.32</v>
      </c>
      <c r="S1507">
        <f>ROUND((Source!DO1328/100)*ROUND((ROUND((Source!AF1328*Source!AV1328*Source!I1328),2)),2), 2)</f>
        <v>6.95</v>
      </c>
      <c r="T1507">
        <f>Source!Y1328</f>
        <v>136.66</v>
      </c>
      <c r="U1507">
        <f>ROUND((175/100)*ROUND((ROUND((Source!AE1328*Source!AV1328*Source!I1328),2)),2), 2)</f>
        <v>0</v>
      </c>
      <c r="V1507">
        <f>ROUND((160/100)*ROUND(ROUND((ROUND((Source!AE1328*Source!AV1328*Source!I1328),2)*Source!BS1328),2), 2), 2)</f>
        <v>0</v>
      </c>
    </row>
    <row r="1508" spans="1:28" x14ac:dyDescent="0.2">
      <c r="C1508" s="30" t="str">
        <f>"Объем: "&amp;Source!I1328&amp;"=2,15/"&amp;"100"</f>
        <v>Объем: 0,0215=2,15/100</v>
      </c>
    </row>
    <row r="1509" spans="1:28" ht="14.25" x14ac:dyDescent="0.2">
      <c r="A1509" s="26"/>
      <c r="B1509" s="26"/>
      <c r="C1509" s="26" t="s">
        <v>313</v>
      </c>
      <c r="D1509" s="27"/>
      <c r="E1509" s="17"/>
      <c r="F1509" s="33">
        <f>Source!AO1328</f>
        <v>587.65</v>
      </c>
      <c r="G1509" s="28" t="str">
        <f>Source!DG1328</f>
        <v/>
      </c>
      <c r="H1509" s="17">
        <f>Source!AV1328</f>
        <v>1</v>
      </c>
      <c r="I1509" s="33">
        <f>ROUND((ROUND((Source!AF1328*Source!AV1328*Source!I1328),2)),2)</f>
        <v>12.63</v>
      </c>
      <c r="J1509" s="17">
        <f>IF(Source!BA1328&lt;&gt; 0, Source!BA1328, 1)</f>
        <v>26.39</v>
      </c>
      <c r="K1509" s="33">
        <f>Source!S1328</f>
        <v>333.31</v>
      </c>
      <c r="W1509">
        <f>I1509</f>
        <v>12.63</v>
      </c>
    </row>
    <row r="1510" spans="1:28" ht="28.5" x14ac:dyDescent="0.2">
      <c r="A1510" s="26" t="s">
        <v>27</v>
      </c>
      <c r="B1510" s="26" t="str">
        <f>Source!F1329</f>
        <v>9999990001</v>
      </c>
      <c r="C1510" s="26" t="s">
        <v>29</v>
      </c>
      <c r="D1510" s="27" t="str">
        <f>Source!H1329</f>
        <v>т</v>
      </c>
      <c r="E1510" s="17">
        <f>Source!I1329</f>
        <v>-9.8900000000000002E-2</v>
      </c>
      <c r="F1510" s="33">
        <f>Source!AK1329</f>
        <v>0</v>
      </c>
      <c r="G1510" s="31" t="s">
        <v>3</v>
      </c>
      <c r="H1510" s="17">
        <f>Source!AW1329</f>
        <v>1</v>
      </c>
      <c r="I1510" s="33">
        <f>ROUND((ROUND((Source!AC1329*Source!AW1329*Source!I1329),2)),2)+(ROUND((ROUND(((Source!ET1329)*Source!AV1329*Source!I1329),2)),2)+ROUND((ROUND(((Source!AE1329-(Source!EU1329))*Source!AV1329*Source!I1329),2)),2))+ROUND((ROUND((Source!AF1329*Source!AV1329*Source!I1329),2)),2)</f>
        <v>0</v>
      </c>
      <c r="J1510" s="17">
        <f>IF(Source!BC1329&lt;&gt; 0, Source!BC1329, 1)</f>
        <v>1</v>
      </c>
      <c r="K1510" s="33">
        <f>Source!O1329</f>
        <v>0</v>
      </c>
      <c r="Q1510">
        <f>ROUND((Source!DN1329/100)*ROUND((ROUND((Source!AF1329*Source!AV1329*Source!I1329),2)),2), 2)</f>
        <v>0</v>
      </c>
      <c r="R1510">
        <f>Source!X1329</f>
        <v>0</v>
      </c>
      <c r="S1510">
        <f>ROUND((Source!DO1329/100)*ROUND((ROUND((Source!AF1329*Source!AV1329*Source!I1329),2)),2), 2)</f>
        <v>0</v>
      </c>
      <c r="T1510">
        <f>Source!Y1329</f>
        <v>0</v>
      </c>
      <c r="U1510">
        <f>ROUND((175/100)*ROUND((ROUND((Source!AE1329*Source!AV1329*Source!I1329),2)),2), 2)</f>
        <v>0</v>
      </c>
      <c r="V1510">
        <f>ROUND((160/100)*ROUND(ROUND((ROUND((Source!AE1329*Source!AV1329*Source!I1329),2)*Source!BS1329),2), 2), 2)</f>
        <v>0</v>
      </c>
      <c r="X1510">
        <f>IF(Source!BI1329&lt;=1,I1510, 0)</f>
        <v>0</v>
      </c>
      <c r="Y1510">
        <f>IF(Source!BI1329=2,I1510, 0)</f>
        <v>0</v>
      </c>
      <c r="Z1510">
        <f>IF(Source!BI1329=3,I1510, 0)</f>
        <v>0</v>
      </c>
      <c r="AA1510">
        <f>IF(Source!BI1329=4,I1510, 0)</f>
        <v>0</v>
      </c>
    </row>
    <row r="1511" spans="1:28" ht="14.25" x14ac:dyDescent="0.2">
      <c r="A1511" s="26"/>
      <c r="B1511" s="26"/>
      <c r="C1511" s="26" t="s">
        <v>314</v>
      </c>
      <c r="D1511" s="27" t="s">
        <v>315</v>
      </c>
      <c r="E1511" s="17">
        <f>Source!DN1328</f>
        <v>80</v>
      </c>
      <c r="F1511" s="33"/>
      <c r="G1511" s="28"/>
      <c r="H1511" s="17"/>
      <c r="I1511" s="33">
        <f>SUM(Q1507:Q1510)</f>
        <v>10.1</v>
      </c>
      <c r="J1511" s="17">
        <f>Source!BZ1328</f>
        <v>70</v>
      </c>
      <c r="K1511" s="33">
        <f>SUM(R1507:R1510)</f>
        <v>233.32</v>
      </c>
    </row>
    <row r="1512" spans="1:28" ht="14.25" x14ac:dyDescent="0.2">
      <c r="A1512" s="26"/>
      <c r="B1512" s="26"/>
      <c r="C1512" s="26" t="s">
        <v>316</v>
      </c>
      <c r="D1512" s="27" t="s">
        <v>315</v>
      </c>
      <c r="E1512" s="17">
        <f>Source!DO1328</f>
        <v>55</v>
      </c>
      <c r="F1512" s="33"/>
      <c r="G1512" s="28"/>
      <c r="H1512" s="17"/>
      <c r="I1512" s="33">
        <f>SUM(S1507:S1511)</f>
        <v>6.95</v>
      </c>
      <c r="J1512" s="17">
        <f>Source!CA1328</f>
        <v>41</v>
      </c>
      <c r="K1512" s="33">
        <f>SUM(T1507:T1511)</f>
        <v>136.66</v>
      </c>
    </row>
    <row r="1513" spans="1:28" ht="14.25" x14ac:dyDescent="0.2">
      <c r="A1513" s="55"/>
      <c r="B1513" s="55"/>
      <c r="C1513" s="55" t="s">
        <v>317</v>
      </c>
      <c r="D1513" s="56" t="s">
        <v>318</v>
      </c>
      <c r="E1513" s="57">
        <f>Source!AQ1328</f>
        <v>57.5</v>
      </c>
      <c r="F1513" s="58"/>
      <c r="G1513" s="59" t="str">
        <f>Source!DI1328</f>
        <v/>
      </c>
      <c r="H1513" s="57">
        <f>Source!AV1328</f>
        <v>1</v>
      </c>
      <c r="I1513" s="58">
        <f>Source!U1328</f>
        <v>1.2362499999999998</v>
      </c>
      <c r="J1513" s="57"/>
      <c r="K1513" s="58"/>
      <c r="AB1513" s="32">
        <f>I1513</f>
        <v>1.2362499999999998</v>
      </c>
    </row>
    <row r="1514" spans="1:28" ht="15" x14ac:dyDescent="0.25">
      <c r="A1514" s="60"/>
      <c r="B1514" s="60"/>
      <c r="C1514" s="61" t="s">
        <v>319</v>
      </c>
      <c r="D1514" s="60"/>
      <c r="E1514" s="60"/>
      <c r="F1514" s="60"/>
      <c r="G1514" s="60"/>
      <c r="H1514" s="111">
        <f>I1509+I1511+I1512+SUM(I1510:I1510)</f>
        <v>29.68</v>
      </c>
      <c r="I1514" s="111"/>
      <c r="J1514" s="111">
        <f>K1509+K1511+K1512+SUM(K1510:K1510)</f>
        <v>703.29</v>
      </c>
      <c r="K1514" s="111"/>
      <c r="O1514" s="32">
        <f>I1509+I1511+I1512+SUM(I1510:I1510)</f>
        <v>29.68</v>
      </c>
      <c r="P1514" s="32">
        <f>K1509+K1511+K1512+SUM(K1510:K1510)</f>
        <v>703.29</v>
      </c>
      <c r="X1514">
        <f>IF(Source!BI1328&lt;=1,I1509+I1511+I1512-0, 0)</f>
        <v>29.68</v>
      </c>
      <c r="Y1514">
        <f>IF(Source!BI1328=2,I1509+I1511+I1512-0, 0)</f>
        <v>0</v>
      </c>
      <c r="Z1514">
        <f>IF(Source!BI1328=3,I1509+I1511+I1512-0, 0)</f>
        <v>0</v>
      </c>
      <c r="AA1514">
        <f>IF(Source!BI1328=4,I1509+I1511+I1512,0)</f>
        <v>0</v>
      </c>
    </row>
    <row r="1516" spans="1:28" ht="42.75" x14ac:dyDescent="0.2">
      <c r="A1516" s="26">
        <v>2</v>
      </c>
      <c r="B1516" s="26" t="str">
        <f>Source!F1330</f>
        <v>6.62-31-1</v>
      </c>
      <c r="C1516" s="26" t="s">
        <v>33</v>
      </c>
      <c r="D1516" s="27" t="str">
        <f>Source!H1330</f>
        <v>1 м2 поверхности</v>
      </c>
      <c r="E1516" s="17">
        <f>Source!I1330</f>
        <v>2.0499999999999998</v>
      </c>
      <c r="F1516" s="33"/>
      <c r="G1516" s="28"/>
      <c r="H1516" s="17"/>
      <c r="I1516" s="33"/>
      <c r="J1516" s="17"/>
      <c r="K1516" s="33"/>
      <c r="Q1516">
        <f>ROUND((Source!DN1330/100)*ROUND((ROUND((Source!AF1330*Source!AV1330*Source!I1330),2)),2), 2)</f>
        <v>12.57</v>
      </c>
      <c r="R1516">
        <f>Source!X1330</f>
        <v>275.33</v>
      </c>
      <c r="S1516">
        <f>ROUND((Source!DO1330/100)*ROUND((ROUND((Source!AF1330*Source!AV1330*Source!I1330),2)),2), 2)</f>
        <v>8.0399999999999991</v>
      </c>
      <c r="T1516">
        <f>Source!Y1330</f>
        <v>136.01</v>
      </c>
      <c r="U1516">
        <f>ROUND((175/100)*ROUND((ROUND((Source!AE1330*Source!AV1330*Source!I1330),2)),2), 2)</f>
        <v>0</v>
      </c>
      <c r="V1516">
        <f>ROUND((160/100)*ROUND(ROUND((ROUND((Source!AE1330*Source!AV1330*Source!I1330),2)*Source!BS1330),2), 2), 2)</f>
        <v>0</v>
      </c>
    </row>
    <row r="1517" spans="1:28" ht="14.25" x14ac:dyDescent="0.2">
      <c r="A1517" s="26"/>
      <c r="B1517" s="26"/>
      <c r="C1517" s="26" t="s">
        <v>313</v>
      </c>
      <c r="D1517" s="27"/>
      <c r="E1517" s="17"/>
      <c r="F1517" s="33">
        <f>Source!AO1330</f>
        <v>6.13</v>
      </c>
      <c r="G1517" s="28" t="str">
        <f>Source!DG1330</f>
        <v/>
      </c>
      <c r="H1517" s="17">
        <f>Source!AV1330</f>
        <v>1</v>
      </c>
      <c r="I1517" s="33">
        <f>ROUND((ROUND((Source!AF1330*Source!AV1330*Source!I1330),2)),2)</f>
        <v>12.57</v>
      </c>
      <c r="J1517" s="17">
        <f>IF(Source!BA1330&lt;&gt; 0, Source!BA1330, 1)</f>
        <v>26.39</v>
      </c>
      <c r="K1517" s="33">
        <f>Source!S1330</f>
        <v>331.72</v>
      </c>
      <c r="W1517">
        <f>I1517</f>
        <v>12.57</v>
      </c>
    </row>
    <row r="1518" spans="1:28" ht="14.25" x14ac:dyDescent="0.2">
      <c r="A1518" s="26"/>
      <c r="B1518" s="26"/>
      <c r="C1518" s="26" t="s">
        <v>314</v>
      </c>
      <c r="D1518" s="27" t="s">
        <v>315</v>
      </c>
      <c r="E1518" s="17">
        <f>Source!DN1330</f>
        <v>100</v>
      </c>
      <c r="F1518" s="33"/>
      <c r="G1518" s="28"/>
      <c r="H1518" s="17"/>
      <c r="I1518" s="33">
        <f>SUM(Q1516:Q1517)</f>
        <v>12.57</v>
      </c>
      <c r="J1518" s="17">
        <f>Source!BZ1330</f>
        <v>83</v>
      </c>
      <c r="K1518" s="33">
        <f>SUM(R1516:R1517)</f>
        <v>275.33</v>
      </c>
    </row>
    <row r="1519" spans="1:28" ht="14.25" x14ac:dyDescent="0.2">
      <c r="A1519" s="26"/>
      <c r="B1519" s="26"/>
      <c r="C1519" s="26" t="s">
        <v>316</v>
      </c>
      <c r="D1519" s="27" t="s">
        <v>315</v>
      </c>
      <c r="E1519" s="17">
        <f>Source!DO1330</f>
        <v>64</v>
      </c>
      <c r="F1519" s="33"/>
      <c r="G1519" s="28"/>
      <c r="H1519" s="17"/>
      <c r="I1519" s="33">
        <f>SUM(S1516:S1518)</f>
        <v>8.0399999999999991</v>
      </c>
      <c r="J1519" s="17">
        <f>Source!CA1330</f>
        <v>41</v>
      </c>
      <c r="K1519" s="33">
        <f>SUM(T1516:T1518)</f>
        <v>136.01</v>
      </c>
    </row>
    <row r="1520" spans="1:28" ht="14.25" x14ac:dyDescent="0.2">
      <c r="A1520" s="55"/>
      <c r="B1520" s="55"/>
      <c r="C1520" s="55" t="s">
        <v>317</v>
      </c>
      <c r="D1520" s="56" t="s">
        <v>318</v>
      </c>
      <c r="E1520" s="57">
        <f>Source!AQ1330</f>
        <v>0.6</v>
      </c>
      <c r="F1520" s="58"/>
      <c r="G1520" s="59" t="str">
        <f>Source!DI1330</f>
        <v/>
      </c>
      <c r="H1520" s="57">
        <f>Source!AV1330</f>
        <v>1</v>
      </c>
      <c r="I1520" s="58">
        <f>Source!U1330</f>
        <v>1.2299999999999998</v>
      </c>
      <c r="J1520" s="57"/>
      <c r="K1520" s="58"/>
      <c r="AB1520" s="32">
        <f>I1520</f>
        <v>1.2299999999999998</v>
      </c>
    </row>
    <row r="1521" spans="1:28" ht="15" x14ac:dyDescent="0.25">
      <c r="A1521" s="60"/>
      <c r="B1521" s="60"/>
      <c r="C1521" s="61" t="s">
        <v>319</v>
      </c>
      <c r="D1521" s="60"/>
      <c r="E1521" s="60"/>
      <c r="F1521" s="60"/>
      <c r="G1521" s="60"/>
      <c r="H1521" s="111">
        <f>I1517+I1518+I1519</f>
        <v>33.18</v>
      </c>
      <c r="I1521" s="111"/>
      <c r="J1521" s="111">
        <f>K1517+K1518+K1519</f>
        <v>743.06</v>
      </c>
      <c r="K1521" s="111"/>
      <c r="O1521" s="32">
        <f>I1517+I1518+I1519</f>
        <v>33.18</v>
      </c>
      <c r="P1521" s="32">
        <f>K1517+K1518+K1519</f>
        <v>743.06</v>
      </c>
      <c r="X1521">
        <f>IF(Source!BI1330&lt;=1,I1517+I1518+I1519-0, 0)</f>
        <v>33.18</v>
      </c>
      <c r="Y1521">
        <f>IF(Source!BI1330=2,I1517+I1518+I1519-0, 0)</f>
        <v>0</v>
      </c>
      <c r="Z1521">
        <f>IF(Source!BI1330=3,I1517+I1518+I1519-0, 0)</f>
        <v>0</v>
      </c>
      <c r="AA1521">
        <f>IF(Source!BI1330=4,I1517+I1518+I1519,0)</f>
        <v>0</v>
      </c>
    </row>
    <row r="1523" spans="1:28" ht="28.5" x14ac:dyDescent="0.2">
      <c r="A1523" s="26">
        <v>3</v>
      </c>
      <c r="B1523" s="26" t="str">
        <f>Source!F1331</f>
        <v>6.58-2-1</v>
      </c>
      <c r="C1523" s="26" t="s">
        <v>40</v>
      </c>
      <c r="D1523" s="27" t="str">
        <f>Source!H1331</f>
        <v>100 м2</v>
      </c>
      <c r="E1523" s="17">
        <f>Source!I1331</f>
        <v>1.9800000000000002E-2</v>
      </c>
      <c r="F1523" s="33"/>
      <c r="G1523" s="28"/>
      <c r="H1523" s="17"/>
      <c r="I1523" s="33"/>
      <c r="J1523" s="17"/>
      <c r="K1523" s="33"/>
      <c r="Q1523">
        <f>ROUND((Source!DN1331/100)*ROUND((ROUND((Source!AF1331*Source!AV1331*Source!I1331),2)),2), 2)</f>
        <v>3.03</v>
      </c>
      <c r="R1523">
        <f>Source!X1331</f>
        <v>70.010000000000005</v>
      </c>
      <c r="S1523">
        <f>ROUND((Source!DO1331/100)*ROUND((ROUND((Source!AF1331*Source!AV1331*Source!I1331),2)),2), 2)</f>
        <v>2.08</v>
      </c>
      <c r="T1523">
        <f>Source!Y1331</f>
        <v>41.01</v>
      </c>
      <c r="U1523">
        <f>ROUND((175/100)*ROUND((ROUND((Source!AE1331*Source!AV1331*Source!I1331),2)),2), 2)</f>
        <v>0</v>
      </c>
      <c r="V1523">
        <f>ROUND((160/100)*ROUND(ROUND((ROUND((Source!AE1331*Source!AV1331*Source!I1331),2)*Source!BS1331),2), 2), 2)</f>
        <v>0</v>
      </c>
    </row>
    <row r="1524" spans="1:28" x14ac:dyDescent="0.2">
      <c r="C1524" s="30" t="str">
        <f>"Объем: "&amp;Source!I1331&amp;"=1,98/"&amp;"100"</f>
        <v>Объем: 0,0198=1,98/100</v>
      </c>
    </row>
    <row r="1525" spans="1:28" ht="14.25" x14ac:dyDescent="0.2">
      <c r="A1525" s="26"/>
      <c r="B1525" s="26"/>
      <c r="C1525" s="26" t="s">
        <v>313</v>
      </c>
      <c r="D1525" s="27"/>
      <c r="E1525" s="17"/>
      <c r="F1525" s="33">
        <f>Source!AO1331</f>
        <v>191.34</v>
      </c>
      <c r="G1525" s="28" t="str">
        <f>Source!DG1331</f>
        <v/>
      </c>
      <c r="H1525" s="17">
        <f>Source!AV1331</f>
        <v>1</v>
      </c>
      <c r="I1525" s="33">
        <f>ROUND((ROUND((Source!AF1331*Source!AV1331*Source!I1331),2)),2)</f>
        <v>3.79</v>
      </c>
      <c r="J1525" s="17">
        <f>IF(Source!BA1331&lt;&gt; 0, Source!BA1331, 1)</f>
        <v>26.39</v>
      </c>
      <c r="K1525" s="33">
        <f>Source!S1331</f>
        <v>100.02</v>
      </c>
      <c r="W1525">
        <f>I1525</f>
        <v>3.79</v>
      </c>
    </row>
    <row r="1526" spans="1:28" ht="28.5" x14ac:dyDescent="0.2">
      <c r="A1526" s="26" t="s">
        <v>44</v>
      </c>
      <c r="B1526" s="26" t="str">
        <f>Source!F1332</f>
        <v>9999990001</v>
      </c>
      <c r="C1526" s="26" t="s">
        <v>29</v>
      </c>
      <c r="D1526" s="27" t="str">
        <f>Source!H1332</f>
        <v>т</v>
      </c>
      <c r="E1526" s="17">
        <f>Source!I1332</f>
        <v>-2.0195999999999999E-2</v>
      </c>
      <c r="F1526" s="33">
        <f>Source!AK1332</f>
        <v>0</v>
      </c>
      <c r="G1526" s="31" t="s">
        <v>3</v>
      </c>
      <c r="H1526" s="17">
        <f>Source!AW1332</f>
        <v>1</v>
      </c>
      <c r="I1526" s="33">
        <f>ROUND((ROUND((Source!AC1332*Source!AW1332*Source!I1332),2)),2)+(ROUND((ROUND(((Source!ET1332)*Source!AV1332*Source!I1332),2)),2)+ROUND((ROUND(((Source!AE1332-(Source!EU1332))*Source!AV1332*Source!I1332),2)),2))+ROUND((ROUND((Source!AF1332*Source!AV1332*Source!I1332),2)),2)</f>
        <v>0</v>
      </c>
      <c r="J1526" s="17">
        <f>IF(Source!BC1332&lt;&gt; 0, Source!BC1332, 1)</f>
        <v>1</v>
      </c>
      <c r="K1526" s="33">
        <f>Source!O1332</f>
        <v>0</v>
      </c>
      <c r="Q1526">
        <f>ROUND((Source!DN1332/100)*ROUND((ROUND((Source!AF1332*Source!AV1332*Source!I1332),2)),2), 2)</f>
        <v>0</v>
      </c>
      <c r="R1526">
        <f>Source!X1332</f>
        <v>0</v>
      </c>
      <c r="S1526">
        <f>ROUND((Source!DO1332/100)*ROUND((ROUND((Source!AF1332*Source!AV1332*Source!I1332),2)),2), 2)</f>
        <v>0</v>
      </c>
      <c r="T1526">
        <f>Source!Y1332</f>
        <v>0</v>
      </c>
      <c r="U1526">
        <f>ROUND((175/100)*ROUND((ROUND((Source!AE1332*Source!AV1332*Source!I1332),2)),2), 2)</f>
        <v>0</v>
      </c>
      <c r="V1526">
        <f>ROUND((160/100)*ROUND(ROUND((ROUND((Source!AE1332*Source!AV1332*Source!I1332),2)*Source!BS1332),2), 2), 2)</f>
        <v>0</v>
      </c>
      <c r="X1526">
        <f>IF(Source!BI1332&lt;=1,I1526, 0)</f>
        <v>0</v>
      </c>
      <c r="Y1526">
        <f>IF(Source!BI1332=2,I1526, 0)</f>
        <v>0</v>
      </c>
      <c r="Z1526">
        <f>IF(Source!BI1332=3,I1526, 0)</f>
        <v>0</v>
      </c>
      <c r="AA1526">
        <f>IF(Source!BI1332=4,I1526, 0)</f>
        <v>0</v>
      </c>
    </row>
    <row r="1527" spans="1:28" ht="14.25" x14ac:dyDescent="0.2">
      <c r="A1527" s="26"/>
      <c r="B1527" s="26"/>
      <c r="C1527" s="26" t="s">
        <v>314</v>
      </c>
      <c r="D1527" s="27" t="s">
        <v>315</v>
      </c>
      <c r="E1527" s="17">
        <f>Source!DN1331</f>
        <v>80</v>
      </c>
      <c r="F1527" s="33"/>
      <c r="G1527" s="28"/>
      <c r="H1527" s="17"/>
      <c r="I1527" s="33">
        <f>SUM(Q1523:Q1526)</f>
        <v>3.03</v>
      </c>
      <c r="J1527" s="17">
        <f>Source!BZ1331</f>
        <v>70</v>
      </c>
      <c r="K1527" s="33">
        <f>SUM(R1523:R1526)</f>
        <v>70.010000000000005</v>
      </c>
    </row>
    <row r="1528" spans="1:28" ht="14.25" x14ac:dyDescent="0.2">
      <c r="A1528" s="26"/>
      <c r="B1528" s="26"/>
      <c r="C1528" s="26" t="s">
        <v>316</v>
      </c>
      <c r="D1528" s="27" t="s">
        <v>315</v>
      </c>
      <c r="E1528" s="17">
        <f>Source!DO1331</f>
        <v>55</v>
      </c>
      <c r="F1528" s="33"/>
      <c r="G1528" s="28"/>
      <c r="H1528" s="17"/>
      <c r="I1528" s="33">
        <f>SUM(S1523:S1527)</f>
        <v>2.08</v>
      </c>
      <c r="J1528" s="17">
        <f>Source!CA1331</f>
        <v>41</v>
      </c>
      <c r="K1528" s="33">
        <f>SUM(T1523:T1527)</f>
        <v>41.01</v>
      </c>
    </row>
    <row r="1529" spans="1:28" ht="14.25" x14ac:dyDescent="0.2">
      <c r="A1529" s="55"/>
      <c r="B1529" s="55"/>
      <c r="C1529" s="55" t="s">
        <v>317</v>
      </c>
      <c r="D1529" s="56" t="s">
        <v>318</v>
      </c>
      <c r="E1529" s="57">
        <f>Source!AQ1331</f>
        <v>17.41</v>
      </c>
      <c r="F1529" s="58"/>
      <c r="G1529" s="59" t="str">
        <f>Source!DI1331</f>
        <v/>
      </c>
      <c r="H1529" s="57">
        <f>Source!AV1331</f>
        <v>1</v>
      </c>
      <c r="I1529" s="58">
        <f>Source!U1331</f>
        <v>0.34471800000000002</v>
      </c>
      <c r="J1529" s="57"/>
      <c r="K1529" s="58"/>
      <c r="AB1529" s="32">
        <f>I1529</f>
        <v>0.34471800000000002</v>
      </c>
    </row>
    <row r="1530" spans="1:28" ht="15" x14ac:dyDescent="0.25">
      <c r="A1530" s="60"/>
      <c r="B1530" s="60"/>
      <c r="C1530" s="61" t="s">
        <v>319</v>
      </c>
      <c r="D1530" s="60"/>
      <c r="E1530" s="60"/>
      <c r="F1530" s="60"/>
      <c r="G1530" s="60"/>
      <c r="H1530" s="111">
        <f>I1525+I1527+I1528+SUM(I1526:I1526)</f>
        <v>8.9</v>
      </c>
      <c r="I1530" s="111"/>
      <c r="J1530" s="111">
        <f>K1525+K1527+K1528+SUM(K1526:K1526)</f>
        <v>211.04</v>
      </c>
      <c r="K1530" s="111"/>
      <c r="O1530" s="32">
        <f>I1525+I1527+I1528+SUM(I1526:I1526)</f>
        <v>8.9</v>
      </c>
      <c r="P1530" s="32">
        <f>K1525+K1527+K1528+SUM(K1526:K1526)</f>
        <v>211.04</v>
      </c>
      <c r="X1530">
        <f>IF(Source!BI1331&lt;=1,I1525+I1527+I1528-0, 0)</f>
        <v>8.9</v>
      </c>
      <c r="Y1530">
        <f>IF(Source!BI1331=2,I1525+I1527+I1528-0, 0)</f>
        <v>0</v>
      </c>
      <c r="Z1530">
        <f>IF(Source!BI1331=3,I1525+I1527+I1528-0, 0)</f>
        <v>0</v>
      </c>
      <c r="AA1530">
        <f>IF(Source!BI1331=4,I1525+I1527+I1528,0)</f>
        <v>0</v>
      </c>
    </row>
    <row r="1532" spans="1:28" ht="42.75" x14ac:dyDescent="0.2">
      <c r="A1532" s="26">
        <v>4</v>
      </c>
      <c r="B1532" s="26" t="str">
        <f>Source!F1333</f>
        <v>6.65-24-1</v>
      </c>
      <c r="C1532" s="26" t="s">
        <v>47</v>
      </c>
      <c r="D1532" s="27" t="str">
        <f>Source!H1333</f>
        <v>100 м</v>
      </c>
      <c r="E1532" s="17">
        <f>Source!I1333</f>
        <v>0.02</v>
      </c>
      <c r="F1532" s="33"/>
      <c r="G1532" s="28"/>
      <c r="H1532" s="17"/>
      <c r="I1532" s="33"/>
      <c r="J1532" s="17"/>
      <c r="K1532" s="33"/>
      <c r="Q1532">
        <f>ROUND((Source!DN1333/100)*ROUND((ROUND((Source!AF1333*Source!AV1333*Source!I1333),2)),2), 2)</f>
        <v>5.0199999999999996</v>
      </c>
      <c r="R1532">
        <f>Source!X1333</f>
        <v>108.31</v>
      </c>
      <c r="S1532">
        <f>ROUND((Source!DO1333/100)*ROUND((ROUND((Source!AF1333*Source!AV1333*Source!I1333),2)),2), 2)</f>
        <v>3.37</v>
      </c>
      <c r="T1532">
        <f>Source!Y1333</f>
        <v>49.34</v>
      </c>
      <c r="U1532">
        <f>ROUND((175/100)*ROUND((ROUND((Source!AE1333*Source!AV1333*Source!I1333),2)),2), 2)</f>
        <v>0</v>
      </c>
      <c r="V1532">
        <f>ROUND((160/100)*ROUND(ROUND((ROUND((Source!AE1333*Source!AV1333*Source!I1333),2)*Source!BS1333),2), 2), 2)</f>
        <v>0</v>
      </c>
    </row>
    <row r="1533" spans="1:28" x14ac:dyDescent="0.2">
      <c r="C1533" s="30" t="str">
        <f>"Объем: "&amp;Source!I1333&amp;"=2/"&amp;"100"</f>
        <v>Объем: 0,02=2/100</v>
      </c>
    </row>
    <row r="1534" spans="1:28" ht="14.25" x14ac:dyDescent="0.2">
      <c r="A1534" s="26"/>
      <c r="B1534" s="26"/>
      <c r="C1534" s="26" t="s">
        <v>313</v>
      </c>
      <c r="D1534" s="27"/>
      <c r="E1534" s="17"/>
      <c r="F1534" s="33">
        <f>Source!AO1333</f>
        <v>227.82</v>
      </c>
      <c r="G1534" s="28" t="str">
        <f>Source!DG1333</f>
        <v/>
      </c>
      <c r="H1534" s="17">
        <f>Source!AV1333</f>
        <v>1</v>
      </c>
      <c r="I1534" s="33">
        <f>ROUND((ROUND((Source!AF1333*Source!AV1333*Source!I1333),2)),2)</f>
        <v>4.5599999999999996</v>
      </c>
      <c r="J1534" s="17">
        <f>IF(Source!BA1333&lt;&gt; 0, Source!BA1333, 1)</f>
        <v>26.39</v>
      </c>
      <c r="K1534" s="33">
        <f>Source!S1333</f>
        <v>120.34</v>
      </c>
      <c r="W1534">
        <f>I1534</f>
        <v>4.5599999999999996</v>
      </c>
    </row>
    <row r="1535" spans="1:28" ht="14.25" x14ac:dyDescent="0.2">
      <c r="A1535" s="26"/>
      <c r="B1535" s="26"/>
      <c r="C1535" s="26" t="s">
        <v>314</v>
      </c>
      <c r="D1535" s="27" t="s">
        <v>315</v>
      </c>
      <c r="E1535" s="17">
        <f>Source!DN1333</f>
        <v>110</v>
      </c>
      <c r="F1535" s="33"/>
      <c r="G1535" s="28"/>
      <c r="H1535" s="17"/>
      <c r="I1535" s="33">
        <f>SUM(Q1532:Q1534)</f>
        <v>5.0199999999999996</v>
      </c>
      <c r="J1535" s="17">
        <f>Source!BZ1333</f>
        <v>90</v>
      </c>
      <c r="K1535" s="33">
        <f>SUM(R1532:R1534)</f>
        <v>108.31</v>
      </c>
    </row>
    <row r="1536" spans="1:28" ht="14.25" x14ac:dyDescent="0.2">
      <c r="A1536" s="26"/>
      <c r="B1536" s="26"/>
      <c r="C1536" s="26" t="s">
        <v>316</v>
      </c>
      <c r="D1536" s="27" t="s">
        <v>315</v>
      </c>
      <c r="E1536" s="17">
        <f>Source!DO1333</f>
        <v>74</v>
      </c>
      <c r="F1536" s="33"/>
      <c r="G1536" s="28"/>
      <c r="H1536" s="17"/>
      <c r="I1536" s="33">
        <f>SUM(S1532:S1535)</f>
        <v>3.37</v>
      </c>
      <c r="J1536" s="17">
        <f>Source!CA1333</f>
        <v>41</v>
      </c>
      <c r="K1536" s="33">
        <f>SUM(T1532:T1535)</f>
        <v>49.34</v>
      </c>
    </row>
    <row r="1537" spans="1:28" ht="14.25" x14ac:dyDescent="0.2">
      <c r="A1537" s="55"/>
      <c r="B1537" s="55"/>
      <c r="C1537" s="55" t="s">
        <v>317</v>
      </c>
      <c r="D1537" s="56" t="s">
        <v>318</v>
      </c>
      <c r="E1537" s="57">
        <f>Source!AQ1333</f>
        <v>20.73</v>
      </c>
      <c r="F1537" s="58"/>
      <c r="G1537" s="59" t="str">
        <f>Source!DI1333</f>
        <v/>
      </c>
      <c r="H1537" s="57">
        <f>Source!AV1333</f>
        <v>1</v>
      </c>
      <c r="I1537" s="58">
        <f>Source!U1333</f>
        <v>0.41460000000000002</v>
      </c>
      <c r="J1537" s="57"/>
      <c r="K1537" s="58"/>
      <c r="AB1537" s="32">
        <f>I1537</f>
        <v>0.41460000000000002</v>
      </c>
    </row>
    <row r="1538" spans="1:28" ht="15" x14ac:dyDescent="0.25">
      <c r="A1538" s="60"/>
      <c r="B1538" s="60"/>
      <c r="C1538" s="61" t="s">
        <v>319</v>
      </c>
      <c r="D1538" s="60"/>
      <c r="E1538" s="60"/>
      <c r="F1538" s="60"/>
      <c r="G1538" s="60"/>
      <c r="H1538" s="111">
        <f>I1534+I1535+I1536</f>
        <v>12.95</v>
      </c>
      <c r="I1538" s="111"/>
      <c r="J1538" s="111">
        <f>K1534+K1535+K1536</f>
        <v>277.99</v>
      </c>
      <c r="K1538" s="111"/>
      <c r="O1538" s="32">
        <f>I1534+I1535+I1536</f>
        <v>12.95</v>
      </c>
      <c r="P1538" s="32">
        <f>K1534+K1535+K1536</f>
        <v>277.99</v>
      </c>
      <c r="X1538">
        <f>IF(Source!BI1333&lt;=1,I1534+I1535+I1536-0, 0)</f>
        <v>12.95</v>
      </c>
      <c r="Y1538">
        <f>IF(Source!BI1333=2,I1534+I1535+I1536-0, 0)</f>
        <v>0</v>
      </c>
      <c r="Z1538">
        <f>IF(Source!BI1333=3,I1534+I1535+I1536-0, 0)</f>
        <v>0</v>
      </c>
      <c r="AA1538">
        <f>IF(Source!BI1333=4,I1534+I1535+I1536,0)</f>
        <v>0</v>
      </c>
    </row>
    <row r="1540" spans="1:28" ht="57" x14ac:dyDescent="0.2">
      <c r="A1540" s="26">
        <v>5</v>
      </c>
      <c r="B1540" s="26" t="str">
        <f>Source!F1334</f>
        <v>6.62-31-1</v>
      </c>
      <c r="C1540" s="26" t="s">
        <v>53</v>
      </c>
      <c r="D1540" s="27" t="str">
        <f>Source!H1334</f>
        <v>1 м2 поверхности</v>
      </c>
      <c r="E1540" s="17">
        <f>Source!I1334</f>
        <v>20.75</v>
      </c>
      <c r="F1540" s="33"/>
      <c r="G1540" s="28"/>
      <c r="H1540" s="17"/>
      <c r="I1540" s="33"/>
      <c r="J1540" s="17"/>
      <c r="K1540" s="33"/>
      <c r="Q1540">
        <f>ROUND((Source!DN1334/100)*ROUND((ROUND((Source!AF1334*Source!AV1334*Source!I1334),2)),2), 2)</f>
        <v>127.2</v>
      </c>
      <c r="R1540">
        <f>Source!X1334</f>
        <v>2786.15</v>
      </c>
      <c r="S1540">
        <f>ROUND((Source!DO1334/100)*ROUND((ROUND((Source!AF1334*Source!AV1334*Source!I1334),2)),2), 2)</f>
        <v>81.41</v>
      </c>
      <c r="T1540">
        <f>Source!Y1334</f>
        <v>1376.29</v>
      </c>
      <c r="U1540">
        <f>ROUND((175/100)*ROUND((ROUND((Source!AE1334*Source!AV1334*Source!I1334),2)),2), 2)</f>
        <v>0</v>
      </c>
      <c r="V1540">
        <f>ROUND((160/100)*ROUND(ROUND((ROUND((Source!AE1334*Source!AV1334*Source!I1334),2)*Source!BS1334),2), 2), 2)</f>
        <v>0</v>
      </c>
    </row>
    <row r="1541" spans="1:28" ht="14.25" x14ac:dyDescent="0.2">
      <c r="A1541" s="26"/>
      <c r="B1541" s="26"/>
      <c r="C1541" s="26" t="s">
        <v>313</v>
      </c>
      <c r="D1541" s="27"/>
      <c r="E1541" s="17"/>
      <c r="F1541" s="33">
        <f>Source!AO1334</f>
        <v>6.13</v>
      </c>
      <c r="G1541" s="28" t="str">
        <f>Source!DG1334</f>
        <v/>
      </c>
      <c r="H1541" s="17">
        <f>Source!AV1334</f>
        <v>1</v>
      </c>
      <c r="I1541" s="33">
        <f>ROUND((ROUND((Source!AF1334*Source!AV1334*Source!I1334),2)),2)</f>
        <v>127.2</v>
      </c>
      <c r="J1541" s="17">
        <f>IF(Source!BA1334&lt;&gt; 0, Source!BA1334, 1)</f>
        <v>26.39</v>
      </c>
      <c r="K1541" s="33">
        <f>Source!S1334</f>
        <v>3356.81</v>
      </c>
      <c r="W1541">
        <f>I1541</f>
        <v>127.2</v>
      </c>
    </row>
    <row r="1542" spans="1:28" ht="14.25" x14ac:dyDescent="0.2">
      <c r="A1542" s="26"/>
      <c r="B1542" s="26"/>
      <c r="C1542" s="26" t="s">
        <v>314</v>
      </c>
      <c r="D1542" s="27" t="s">
        <v>315</v>
      </c>
      <c r="E1542" s="17">
        <f>Source!DN1334</f>
        <v>100</v>
      </c>
      <c r="F1542" s="33"/>
      <c r="G1542" s="28"/>
      <c r="H1542" s="17"/>
      <c r="I1542" s="33">
        <f>SUM(Q1540:Q1541)</f>
        <v>127.2</v>
      </c>
      <c r="J1542" s="17">
        <f>Source!BZ1334</f>
        <v>83</v>
      </c>
      <c r="K1542" s="33">
        <f>SUM(R1540:R1541)</f>
        <v>2786.15</v>
      </c>
    </row>
    <row r="1543" spans="1:28" ht="14.25" x14ac:dyDescent="0.2">
      <c r="A1543" s="26"/>
      <c r="B1543" s="26"/>
      <c r="C1543" s="26" t="s">
        <v>316</v>
      </c>
      <c r="D1543" s="27" t="s">
        <v>315</v>
      </c>
      <c r="E1543" s="17">
        <f>Source!DO1334</f>
        <v>64</v>
      </c>
      <c r="F1543" s="33"/>
      <c r="G1543" s="28"/>
      <c r="H1543" s="17"/>
      <c r="I1543" s="33">
        <f>SUM(S1540:S1542)</f>
        <v>81.41</v>
      </c>
      <c r="J1543" s="17">
        <f>Source!CA1334</f>
        <v>41</v>
      </c>
      <c r="K1543" s="33">
        <f>SUM(T1540:T1542)</f>
        <v>1376.29</v>
      </c>
    </row>
    <row r="1544" spans="1:28" ht="14.25" x14ac:dyDescent="0.2">
      <c r="A1544" s="55"/>
      <c r="B1544" s="55"/>
      <c r="C1544" s="55" t="s">
        <v>317</v>
      </c>
      <c r="D1544" s="56" t="s">
        <v>318</v>
      </c>
      <c r="E1544" s="57">
        <f>Source!AQ1334</f>
        <v>0.6</v>
      </c>
      <c r="F1544" s="58"/>
      <c r="G1544" s="59" t="str">
        <f>Source!DI1334</f>
        <v/>
      </c>
      <c r="H1544" s="57">
        <f>Source!AV1334</f>
        <v>1</v>
      </c>
      <c r="I1544" s="58">
        <f>Source!U1334</f>
        <v>12.45</v>
      </c>
      <c r="J1544" s="57"/>
      <c r="K1544" s="58"/>
      <c r="AB1544" s="32">
        <f>I1544</f>
        <v>12.45</v>
      </c>
    </row>
    <row r="1545" spans="1:28" ht="15" x14ac:dyDescent="0.25">
      <c r="A1545" s="60"/>
      <c r="B1545" s="60"/>
      <c r="C1545" s="61" t="s">
        <v>319</v>
      </c>
      <c r="D1545" s="60"/>
      <c r="E1545" s="60"/>
      <c r="F1545" s="60"/>
      <c r="G1545" s="60"/>
      <c r="H1545" s="111">
        <f>I1541+I1542+I1543</f>
        <v>335.81</v>
      </c>
      <c r="I1545" s="111"/>
      <c r="J1545" s="111">
        <f>K1541+K1542+K1543</f>
        <v>7519.25</v>
      </c>
      <c r="K1545" s="111"/>
      <c r="O1545" s="32">
        <f>I1541+I1542+I1543</f>
        <v>335.81</v>
      </c>
      <c r="P1545" s="32">
        <f>K1541+K1542+K1543</f>
        <v>7519.25</v>
      </c>
      <c r="X1545">
        <f>IF(Source!BI1334&lt;=1,I1541+I1542+I1543-0, 0)</f>
        <v>335.81</v>
      </c>
      <c r="Y1545">
        <f>IF(Source!BI1334=2,I1541+I1542+I1543-0, 0)</f>
        <v>0</v>
      </c>
      <c r="Z1545">
        <f>IF(Source!BI1334=3,I1541+I1542+I1543-0, 0)</f>
        <v>0</v>
      </c>
      <c r="AA1545">
        <f>IF(Source!BI1334=4,I1541+I1542+I1543,0)</f>
        <v>0</v>
      </c>
    </row>
    <row r="1548" spans="1:28" ht="15" x14ac:dyDescent="0.25">
      <c r="A1548" s="81" t="str">
        <f>CONCATENATE("Итого по подразделу: ",IF(Source!G1336&lt;&gt;"Новый подраздел", Source!G1336, ""))</f>
        <v>Итого по подразделу: Демонтажные и подготовительные  работы</v>
      </c>
      <c r="B1548" s="81"/>
      <c r="C1548" s="81"/>
      <c r="D1548" s="81"/>
      <c r="E1548" s="81"/>
      <c r="F1548" s="81"/>
      <c r="G1548" s="81"/>
      <c r="H1548" s="79">
        <f>SUM(O1506:O1547)</f>
        <v>420.52</v>
      </c>
      <c r="I1548" s="80"/>
      <c r="J1548" s="79">
        <f>SUM(P1506:P1547)</f>
        <v>9454.6299999999992</v>
      </c>
      <c r="K1548" s="80"/>
    </row>
    <row r="1549" spans="1:28" hidden="1" x14ac:dyDescent="0.2">
      <c r="A1549" t="s">
        <v>320</v>
      </c>
      <c r="H1549">
        <f>SUM(AC1506:AC1548)</f>
        <v>0</v>
      </c>
      <c r="J1549">
        <f>SUM(AD1506:AD1548)</f>
        <v>0</v>
      </c>
    </row>
    <row r="1550" spans="1:28" hidden="1" x14ac:dyDescent="0.2">
      <c r="A1550" t="s">
        <v>321</v>
      </c>
      <c r="H1550">
        <f>SUM(AE1506:AE1549)</f>
        <v>0</v>
      </c>
      <c r="J1550">
        <f>SUM(AF1506:AF1549)</f>
        <v>0</v>
      </c>
    </row>
    <row r="1552" spans="1:28" ht="15" x14ac:dyDescent="0.25">
      <c r="A1552" s="81" t="str">
        <f>CONCATENATE("Итого по разделу: ",IF(Source!G1366&lt;&gt;"Новый раздел", Source!G1366, ""))</f>
        <v>Итого по разделу: Секция в осях З-И (Подъезд №7)</v>
      </c>
      <c r="B1552" s="81"/>
      <c r="C1552" s="81"/>
      <c r="D1552" s="81"/>
      <c r="E1552" s="81"/>
      <c r="F1552" s="81"/>
      <c r="G1552" s="81"/>
      <c r="H1552" s="79">
        <f>SUM(O1504:O1551)</f>
        <v>420.52</v>
      </c>
      <c r="I1552" s="80"/>
      <c r="J1552" s="79">
        <f>SUM(P1504:P1551)</f>
        <v>9454.6299999999992</v>
      </c>
      <c r="K1552" s="80"/>
    </row>
    <row r="1553" spans="1:28" hidden="1" x14ac:dyDescent="0.2">
      <c r="A1553" t="s">
        <v>320</v>
      </c>
      <c r="H1553">
        <f>SUM(AC1504:AC1552)</f>
        <v>0</v>
      </c>
      <c r="J1553">
        <f>SUM(AD1504:AD1552)</f>
        <v>0</v>
      </c>
    </row>
    <row r="1554" spans="1:28" hidden="1" x14ac:dyDescent="0.2">
      <c r="A1554" t="s">
        <v>321</v>
      </c>
      <c r="H1554">
        <f>SUM(AE1504:AE1553)</f>
        <v>0</v>
      </c>
      <c r="J1554">
        <f>SUM(AF1504:AF1553)</f>
        <v>0</v>
      </c>
    </row>
    <row r="1556" spans="1:28" ht="16.5" x14ac:dyDescent="0.25">
      <c r="A1556" s="75" t="str">
        <f>CONCATENATE("Раздел: ",IF(Source!G1396&lt;&gt;"Новый раздел", Source!G1396, ""))</f>
        <v>Раздел: Монтажные (кровельные) работы</v>
      </c>
      <c r="B1556" s="75"/>
      <c r="C1556" s="75"/>
      <c r="D1556" s="75"/>
      <c r="E1556" s="75"/>
      <c r="F1556" s="75"/>
      <c r="G1556" s="75"/>
      <c r="H1556" s="75"/>
      <c r="I1556" s="75"/>
      <c r="J1556" s="75"/>
      <c r="K1556" s="75"/>
    </row>
    <row r="1557" spans="1:28" ht="28.5" x14ac:dyDescent="0.2">
      <c r="A1557" s="26">
        <v>1</v>
      </c>
      <c r="B1557" s="26" t="str">
        <f>Source!F1400</f>
        <v>6.58-31-3</v>
      </c>
      <c r="C1557" s="26" t="s">
        <v>110</v>
      </c>
      <c r="D1557" s="27" t="str">
        <f>Source!H1400</f>
        <v>100 мест</v>
      </c>
      <c r="E1557" s="17">
        <f>Source!I1400</f>
        <v>0.02</v>
      </c>
      <c r="F1557" s="33"/>
      <c r="G1557" s="28"/>
      <c r="H1557" s="17"/>
      <c r="I1557" s="33"/>
      <c r="J1557" s="17"/>
      <c r="K1557" s="33"/>
      <c r="Q1557">
        <f>ROUND((Source!DN1400/100)*ROUND((ROUND((Source!AF1400*Source!AV1400*Source!I1400),2)),2), 2)</f>
        <v>27.29</v>
      </c>
      <c r="R1557">
        <f>Source!X1400</f>
        <v>602.45000000000005</v>
      </c>
      <c r="S1557">
        <f>ROUND((Source!DO1400/100)*ROUND((ROUND((Source!AF1400*Source!AV1400*Source!I1400),2)),2), 2)</f>
        <v>20.73</v>
      </c>
      <c r="T1557">
        <f>Source!Y1400</f>
        <v>283.91000000000003</v>
      </c>
      <c r="U1557">
        <f>ROUND((175/100)*ROUND((ROUND((Source!AE1400*Source!AV1400*Source!I1400),2)),2), 2)</f>
        <v>0.53</v>
      </c>
      <c r="V1557">
        <f>ROUND((160/100)*ROUND(ROUND((ROUND((Source!AE1400*Source!AV1400*Source!I1400),2)*Source!BS1400),2), 2), 2)</f>
        <v>12.67</v>
      </c>
    </row>
    <row r="1558" spans="1:28" x14ac:dyDescent="0.2">
      <c r="C1558" s="30" t="str">
        <f>"Объем: "&amp;Source!I1400&amp;"=2/"&amp;"100"</f>
        <v>Объем: 0,02=2/100</v>
      </c>
    </row>
    <row r="1559" spans="1:28" ht="14.25" x14ac:dyDescent="0.2">
      <c r="A1559" s="26"/>
      <c r="B1559" s="26"/>
      <c r="C1559" s="26" t="s">
        <v>313</v>
      </c>
      <c r="D1559" s="27"/>
      <c r="E1559" s="17"/>
      <c r="F1559" s="33">
        <f>Source!AO1400</f>
        <v>1311.93</v>
      </c>
      <c r="G1559" s="28" t="str">
        <f>Source!DG1400</f>
        <v/>
      </c>
      <c r="H1559" s="17">
        <f>Source!AV1400</f>
        <v>1</v>
      </c>
      <c r="I1559" s="33">
        <f>ROUND((ROUND((Source!AF1400*Source!AV1400*Source!I1400),2)),2)</f>
        <v>26.24</v>
      </c>
      <c r="J1559" s="17">
        <f>IF(Source!BA1400&lt;&gt; 0, Source!BA1400, 1)</f>
        <v>26.39</v>
      </c>
      <c r="K1559" s="33">
        <f>Source!S1400</f>
        <v>692.47</v>
      </c>
      <c r="W1559">
        <f>I1559</f>
        <v>26.24</v>
      </c>
    </row>
    <row r="1560" spans="1:28" ht="14.25" x14ac:dyDescent="0.2">
      <c r="A1560" s="26"/>
      <c r="B1560" s="26"/>
      <c r="C1560" s="26" t="s">
        <v>322</v>
      </c>
      <c r="D1560" s="27"/>
      <c r="E1560" s="17"/>
      <c r="F1560" s="33">
        <f>Source!AM1400</f>
        <v>41.45</v>
      </c>
      <c r="G1560" s="28" t="str">
        <f>Source!DE1400</f>
        <v/>
      </c>
      <c r="H1560" s="17">
        <f>Source!AV1400</f>
        <v>1</v>
      </c>
      <c r="I1560" s="33">
        <f>(ROUND((ROUND(((Source!ET1400)*Source!AV1400*Source!I1400),2)),2)+ROUND((ROUND(((Source!AE1400-(Source!EU1400))*Source!AV1400*Source!I1400),2)),2))</f>
        <v>0.83</v>
      </c>
      <c r="J1560" s="17">
        <f>IF(Source!BB1400&lt;&gt; 0, Source!BB1400, 1)</f>
        <v>14.75</v>
      </c>
      <c r="K1560" s="33">
        <f>Source!Q1400</f>
        <v>12.24</v>
      </c>
    </row>
    <row r="1561" spans="1:28" ht="14.25" x14ac:dyDescent="0.2">
      <c r="A1561" s="26"/>
      <c r="B1561" s="26"/>
      <c r="C1561" s="26" t="s">
        <v>323</v>
      </c>
      <c r="D1561" s="27"/>
      <c r="E1561" s="17"/>
      <c r="F1561" s="33">
        <f>Source!AN1400</f>
        <v>15.08</v>
      </c>
      <c r="G1561" s="28" t="str">
        <f>Source!DF1400</f>
        <v/>
      </c>
      <c r="H1561" s="17">
        <f>Source!AV1400</f>
        <v>1</v>
      </c>
      <c r="I1561" s="41">
        <f>ROUND((ROUND((Source!AE1400*Source!AV1400*Source!I1400),2)),2)</f>
        <v>0.3</v>
      </c>
      <c r="J1561" s="17">
        <f>IF(Source!BS1400&lt;&gt; 0, Source!BS1400, 1)</f>
        <v>26.39</v>
      </c>
      <c r="K1561" s="41">
        <f>Source!R1400</f>
        <v>7.92</v>
      </c>
      <c r="W1561">
        <f>I1561</f>
        <v>0.3</v>
      </c>
    </row>
    <row r="1562" spans="1:28" ht="14.25" x14ac:dyDescent="0.2">
      <c r="A1562" s="26"/>
      <c r="B1562" s="26"/>
      <c r="C1562" s="26" t="s">
        <v>324</v>
      </c>
      <c r="D1562" s="27"/>
      <c r="E1562" s="17"/>
      <c r="F1562" s="33">
        <f>Source!AL1400</f>
        <v>972.06</v>
      </c>
      <c r="G1562" s="28" t="str">
        <f>Source!DD1400</f>
        <v/>
      </c>
      <c r="H1562" s="17">
        <f>Source!AW1400</f>
        <v>1</v>
      </c>
      <c r="I1562" s="33">
        <f>ROUND((ROUND((Source!AC1400*Source!AW1400*Source!I1400),2)),2)</f>
        <v>19.440000000000001</v>
      </c>
      <c r="J1562" s="17">
        <f>IF(Source!BC1400&lt;&gt; 0, Source!BC1400, 1)</f>
        <v>8.3000000000000007</v>
      </c>
      <c r="K1562" s="33">
        <f>Source!P1400</f>
        <v>161.35</v>
      </c>
    </row>
    <row r="1563" spans="1:28" ht="28.5" x14ac:dyDescent="0.2">
      <c r="A1563" s="26" t="s">
        <v>27</v>
      </c>
      <c r="B1563" s="26" t="str">
        <f>Source!F1401</f>
        <v>9999990001</v>
      </c>
      <c r="C1563" s="26" t="s">
        <v>29</v>
      </c>
      <c r="D1563" s="27" t="str">
        <f>Source!H1401</f>
        <v>т</v>
      </c>
      <c r="E1563" s="17">
        <f>Source!I1401</f>
        <v>-2.5600000000000001E-2</v>
      </c>
      <c r="F1563" s="33">
        <f>Source!AK1401</f>
        <v>0</v>
      </c>
      <c r="G1563" s="31" t="s">
        <v>3</v>
      </c>
      <c r="H1563" s="17">
        <f>Source!AW1401</f>
        <v>1</v>
      </c>
      <c r="I1563" s="33">
        <f>ROUND((ROUND((Source!AC1401*Source!AW1401*Source!I1401),2)),2)+(ROUND((ROUND(((Source!ET1401)*Source!AV1401*Source!I1401),2)),2)+ROUND((ROUND(((Source!AE1401-(Source!EU1401))*Source!AV1401*Source!I1401),2)),2))+ROUND((ROUND((Source!AF1401*Source!AV1401*Source!I1401),2)),2)</f>
        <v>0</v>
      </c>
      <c r="J1563" s="17">
        <f>IF(Source!BC1401&lt;&gt; 0, Source!BC1401, 1)</f>
        <v>1</v>
      </c>
      <c r="K1563" s="33">
        <f>Source!O1401</f>
        <v>0</v>
      </c>
      <c r="Q1563">
        <f>ROUND((Source!DN1401/100)*ROUND((ROUND((Source!AF1401*Source!AV1401*Source!I1401),2)),2), 2)</f>
        <v>0</v>
      </c>
      <c r="R1563">
        <f>Source!X1401</f>
        <v>0</v>
      </c>
      <c r="S1563">
        <f>ROUND((Source!DO1401/100)*ROUND((ROUND((Source!AF1401*Source!AV1401*Source!I1401),2)),2), 2)</f>
        <v>0</v>
      </c>
      <c r="T1563">
        <f>Source!Y1401</f>
        <v>0</v>
      </c>
      <c r="U1563">
        <f>ROUND((175/100)*ROUND((ROUND((Source!AE1401*Source!AV1401*Source!I1401),2)),2), 2)</f>
        <v>0</v>
      </c>
      <c r="V1563">
        <f>ROUND((160/100)*ROUND(ROUND((ROUND((Source!AE1401*Source!AV1401*Source!I1401),2)*Source!BS1401),2), 2), 2)</f>
        <v>0</v>
      </c>
      <c r="X1563">
        <f>IF(Source!BI1401&lt;=1,I1563, 0)</f>
        <v>0</v>
      </c>
      <c r="Y1563">
        <f>IF(Source!BI1401=2,I1563, 0)</f>
        <v>0</v>
      </c>
      <c r="Z1563">
        <f>IF(Source!BI1401=3,I1563, 0)</f>
        <v>0</v>
      </c>
      <c r="AA1563">
        <f>IF(Source!BI1401=4,I1563, 0)</f>
        <v>0</v>
      </c>
    </row>
    <row r="1564" spans="1:28" ht="14.25" x14ac:dyDescent="0.2">
      <c r="A1564" s="26"/>
      <c r="B1564" s="26"/>
      <c r="C1564" s="26" t="s">
        <v>314</v>
      </c>
      <c r="D1564" s="27" t="s">
        <v>315</v>
      </c>
      <c r="E1564" s="17">
        <f>Source!DN1400</f>
        <v>104</v>
      </c>
      <c r="F1564" s="33"/>
      <c r="G1564" s="28"/>
      <c r="H1564" s="17"/>
      <c r="I1564" s="33">
        <f>SUM(Q1557:Q1563)</f>
        <v>27.29</v>
      </c>
      <c r="J1564" s="17">
        <f>Source!BZ1400</f>
        <v>87</v>
      </c>
      <c r="K1564" s="33">
        <f>SUM(R1557:R1563)</f>
        <v>602.45000000000005</v>
      </c>
    </row>
    <row r="1565" spans="1:28" ht="14.25" x14ac:dyDescent="0.2">
      <c r="A1565" s="26"/>
      <c r="B1565" s="26"/>
      <c r="C1565" s="26" t="s">
        <v>316</v>
      </c>
      <c r="D1565" s="27" t="s">
        <v>315</v>
      </c>
      <c r="E1565" s="17">
        <f>Source!DO1400</f>
        <v>79</v>
      </c>
      <c r="F1565" s="33"/>
      <c r="G1565" s="28"/>
      <c r="H1565" s="17"/>
      <c r="I1565" s="33">
        <f>SUM(S1557:S1564)</f>
        <v>20.73</v>
      </c>
      <c r="J1565" s="17">
        <f>Source!CA1400</f>
        <v>41</v>
      </c>
      <c r="K1565" s="33">
        <f>SUM(T1557:T1564)</f>
        <v>283.91000000000003</v>
      </c>
    </row>
    <row r="1566" spans="1:28" ht="14.25" x14ac:dyDescent="0.2">
      <c r="A1566" s="26"/>
      <c r="B1566" s="26"/>
      <c r="C1566" s="26" t="s">
        <v>325</v>
      </c>
      <c r="D1566" s="27" t="s">
        <v>315</v>
      </c>
      <c r="E1566" s="17">
        <f>175</f>
        <v>175</v>
      </c>
      <c r="F1566" s="33"/>
      <c r="G1566" s="28"/>
      <c r="H1566" s="17"/>
      <c r="I1566" s="33">
        <f>SUM(U1557:U1565)</f>
        <v>0.53</v>
      </c>
      <c r="J1566" s="17">
        <f>160</f>
        <v>160</v>
      </c>
      <c r="K1566" s="33">
        <f>SUM(V1557:V1565)</f>
        <v>12.67</v>
      </c>
    </row>
    <row r="1567" spans="1:28" ht="14.25" x14ac:dyDescent="0.2">
      <c r="A1567" s="55"/>
      <c r="B1567" s="55"/>
      <c r="C1567" s="55" t="s">
        <v>317</v>
      </c>
      <c r="D1567" s="56" t="s">
        <v>318</v>
      </c>
      <c r="E1567" s="57">
        <f>Source!AQ1400</f>
        <v>113</v>
      </c>
      <c r="F1567" s="58"/>
      <c r="G1567" s="59" t="str">
        <f>Source!DI1400</f>
        <v/>
      </c>
      <c r="H1567" s="57">
        <f>Source!AV1400</f>
        <v>1</v>
      </c>
      <c r="I1567" s="58">
        <f>Source!U1400</f>
        <v>2.2600000000000002</v>
      </c>
      <c r="J1567" s="57"/>
      <c r="K1567" s="58"/>
      <c r="AB1567" s="32">
        <f>I1567</f>
        <v>2.2600000000000002</v>
      </c>
    </row>
    <row r="1568" spans="1:28" ht="15" x14ac:dyDescent="0.25">
      <c r="A1568" s="60"/>
      <c r="B1568" s="60"/>
      <c r="C1568" s="61" t="s">
        <v>319</v>
      </c>
      <c r="D1568" s="60"/>
      <c r="E1568" s="60"/>
      <c r="F1568" s="60"/>
      <c r="G1568" s="60"/>
      <c r="H1568" s="111">
        <f>I1559+I1560+I1562+I1564+I1565+I1566+SUM(I1563:I1563)</f>
        <v>95.06</v>
      </c>
      <c r="I1568" s="111"/>
      <c r="J1568" s="111">
        <f>K1559+K1560+K1562+K1564+K1565+K1566+SUM(K1563:K1563)</f>
        <v>1765.0900000000004</v>
      </c>
      <c r="K1568" s="111"/>
      <c r="O1568" s="32">
        <f>I1559+I1560+I1562+I1564+I1565+I1566+SUM(I1563:I1563)</f>
        <v>95.06</v>
      </c>
      <c r="P1568" s="32">
        <f>K1559+K1560+K1562+K1564+K1565+K1566+SUM(K1563:K1563)</f>
        <v>1765.0900000000004</v>
      </c>
      <c r="X1568">
        <f>IF(Source!BI1400&lt;=1,I1559+I1560+I1562+I1564+I1565+I1566-0, 0)</f>
        <v>95.06</v>
      </c>
      <c r="Y1568">
        <f>IF(Source!BI1400=2,I1559+I1560+I1562+I1564+I1565+I1566-0, 0)</f>
        <v>0</v>
      </c>
      <c r="Z1568">
        <f>IF(Source!BI1400=3,I1559+I1560+I1562+I1564+I1565+I1566-0, 0)</f>
        <v>0</v>
      </c>
      <c r="AA1568">
        <f>IF(Source!BI1400=4,I1559+I1560+I1562+I1564+I1565+I1566,0)</f>
        <v>0</v>
      </c>
    </row>
    <row r="1570" spans="1:28" ht="28.5" x14ac:dyDescent="0.2">
      <c r="A1570" s="26">
        <v>2</v>
      </c>
      <c r="B1570" s="26" t="str">
        <f>Source!F1402</f>
        <v>6.58-31-1</v>
      </c>
      <c r="C1570" s="26" t="s">
        <v>116</v>
      </c>
      <c r="D1570" s="27" t="str">
        <f>Source!H1402</f>
        <v>100 мест</v>
      </c>
      <c r="E1570" s="17">
        <f>Source!I1402</f>
        <v>0.05</v>
      </c>
      <c r="F1570" s="33"/>
      <c r="G1570" s="28"/>
      <c r="H1570" s="17"/>
      <c r="I1570" s="33"/>
      <c r="J1570" s="17"/>
      <c r="K1570" s="33"/>
      <c r="Q1570">
        <f>ROUND((Source!DN1402/100)*ROUND((ROUND((Source!AF1402*Source!AV1402*Source!I1402),2)),2), 2)</f>
        <v>23.85</v>
      </c>
      <c r="R1570">
        <f>Source!X1402</f>
        <v>526.45000000000005</v>
      </c>
      <c r="S1570">
        <f>ROUND((Source!DO1402/100)*ROUND((ROUND((Source!AF1402*Source!AV1402*Source!I1402),2)),2), 2)</f>
        <v>18.11</v>
      </c>
      <c r="T1570">
        <f>Source!Y1402</f>
        <v>248.1</v>
      </c>
      <c r="U1570">
        <f>ROUND((175/100)*ROUND((ROUND((Source!AE1402*Source!AV1402*Source!I1402),2)),2), 2)</f>
        <v>0.32</v>
      </c>
      <c r="V1570">
        <f>ROUND((160/100)*ROUND(ROUND((ROUND((Source!AE1402*Source!AV1402*Source!I1402),2)*Source!BS1402),2), 2), 2)</f>
        <v>7.6</v>
      </c>
    </row>
    <row r="1571" spans="1:28" x14ac:dyDescent="0.2">
      <c r="C1571" s="30" t="str">
        <f>"Объем: "&amp;Source!I1402&amp;"=5/"&amp;"100"</f>
        <v>Объем: 0,05=5/100</v>
      </c>
    </row>
    <row r="1572" spans="1:28" ht="14.25" x14ac:dyDescent="0.2">
      <c r="A1572" s="26"/>
      <c r="B1572" s="26"/>
      <c r="C1572" s="26" t="s">
        <v>313</v>
      </c>
      <c r="D1572" s="27"/>
      <c r="E1572" s="17"/>
      <c r="F1572" s="33">
        <f>Source!AO1402</f>
        <v>458.59</v>
      </c>
      <c r="G1572" s="28" t="str">
        <f>Source!DG1402</f>
        <v/>
      </c>
      <c r="H1572" s="17">
        <f>Source!AV1402</f>
        <v>1</v>
      </c>
      <c r="I1572" s="33">
        <f>ROUND((ROUND((Source!AF1402*Source!AV1402*Source!I1402),2)),2)</f>
        <v>22.93</v>
      </c>
      <c r="J1572" s="17">
        <f>IF(Source!BA1402&lt;&gt; 0, Source!BA1402, 1)</f>
        <v>26.39</v>
      </c>
      <c r="K1572" s="33">
        <f>Source!S1402</f>
        <v>605.12</v>
      </c>
      <c r="W1572">
        <f>I1572</f>
        <v>22.93</v>
      </c>
    </row>
    <row r="1573" spans="1:28" ht="14.25" x14ac:dyDescent="0.2">
      <c r="A1573" s="26"/>
      <c r="B1573" s="26"/>
      <c r="C1573" s="26" t="s">
        <v>322</v>
      </c>
      <c r="D1573" s="27"/>
      <c r="E1573" s="17"/>
      <c r="F1573" s="33">
        <f>Source!AM1402</f>
        <v>9.8699999999999992</v>
      </c>
      <c r="G1573" s="28" t="str">
        <f>Source!DE1402</f>
        <v/>
      </c>
      <c r="H1573" s="17">
        <f>Source!AV1402</f>
        <v>1</v>
      </c>
      <c r="I1573" s="33">
        <f>(ROUND((ROUND(((Source!ET1402)*Source!AV1402*Source!I1402),2)),2)+ROUND((ROUND(((Source!AE1402-(Source!EU1402))*Source!AV1402*Source!I1402),2)),2))</f>
        <v>0.49</v>
      </c>
      <c r="J1573" s="17">
        <f>IF(Source!BB1402&lt;&gt; 0, Source!BB1402, 1)</f>
        <v>14.65</v>
      </c>
      <c r="K1573" s="33">
        <f>Source!Q1402</f>
        <v>7.18</v>
      </c>
    </row>
    <row r="1574" spans="1:28" ht="14.25" x14ac:dyDescent="0.2">
      <c r="A1574" s="26"/>
      <c r="B1574" s="26"/>
      <c r="C1574" s="26" t="s">
        <v>323</v>
      </c>
      <c r="D1574" s="27"/>
      <c r="E1574" s="17"/>
      <c r="F1574" s="33">
        <f>Source!AN1402</f>
        <v>3.55</v>
      </c>
      <c r="G1574" s="28" t="str">
        <f>Source!DF1402</f>
        <v/>
      </c>
      <c r="H1574" s="17">
        <f>Source!AV1402</f>
        <v>1</v>
      </c>
      <c r="I1574" s="41">
        <f>ROUND((ROUND((Source!AE1402*Source!AV1402*Source!I1402),2)),2)</f>
        <v>0.18</v>
      </c>
      <c r="J1574" s="17">
        <f>IF(Source!BS1402&lt;&gt; 0, Source!BS1402, 1)</f>
        <v>26.39</v>
      </c>
      <c r="K1574" s="41">
        <f>Source!R1402</f>
        <v>4.75</v>
      </c>
      <c r="W1574">
        <f>I1574</f>
        <v>0.18</v>
      </c>
    </row>
    <row r="1575" spans="1:28" ht="14.25" x14ac:dyDescent="0.2">
      <c r="A1575" s="26"/>
      <c r="B1575" s="26"/>
      <c r="C1575" s="26" t="s">
        <v>324</v>
      </c>
      <c r="D1575" s="27"/>
      <c r="E1575" s="17"/>
      <c r="F1575" s="33">
        <f>Source!AL1402</f>
        <v>195.25</v>
      </c>
      <c r="G1575" s="28" t="str">
        <f>Source!DD1402</f>
        <v/>
      </c>
      <c r="H1575" s="17">
        <f>Source!AW1402</f>
        <v>1</v>
      </c>
      <c r="I1575" s="33">
        <f>ROUND((ROUND((Source!AC1402*Source!AW1402*Source!I1402),2)),2)</f>
        <v>9.76</v>
      </c>
      <c r="J1575" s="17">
        <f>IF(Source!BC1402&lt;&gt; 0, Source!BC1402, 1)</f>
        <v>8.3000000000000007</v>
      </c>
      <c r="K1575" s="33">
        <f>Source!P1402</f>
        <v>81.010000000000005</v>
      </c>
    </row>
    <row r="1576" spans="1:28" ht="28.5" x14ac:dyDescent="0.2">
      <c r="A1576" s="26" t="s">
        <v>118</v>
      </c>
      <c r="B1576" s="26" t="str">
        <f>Source!F1403</f>
        <v>9999990001</v>
      </c>
      <c r="C1576" s="26" t="s">
        <v>29</v>
      </c>
      <c r="D1576" s="27" t="str">
        <f>Source!H1403</f>
        <v>т</v>
      </c>
      <c r="E1576" s="17">
        <f>Source!I1403</f>
        <v>-1.4999999999999999E-2</v>
      </c>
      <c r="F1576" s="33">
        <f>Source!AK1403</f>
        <v>0</v>
      </c>
      <c r="G1576" s="31" t="s">
        <v>3</v>
      </c>
      <c r="H1576" s="17">
        <f>Source!AW1403</f>
        <v>1</v>
      </c>
      <c r="I1576" s="33">
        <f>ROUND((ROUND((Source!AC1403*Source!AW1403*Source!I1403),2)),2)+(ROUND((ROUND(((Source!ET1403)*Source!AV1403*Source!I1403),2)),2)+ROUND((ROUND(((Source!AE1403-(Source!EU1403))*Source!AV1403*Source!I1403),2)),2))+ROUND((ROUND((Source!AF1403*Source!AV1403*Source!I1403),2)),2)</f>
        <v>0</v>
      </c>
      <c r="J1576" s="17">
        <f>IF(Source!BC1403&lt;&gt; 0, Source!BC1403, 1)</f>
        <v>1</v>
      </c>
      <c r="K1576" s="33">
        <f>Source!O1403</f>
        <v>0</v>
      </c>
      <c r="Q1576">
        <f>ROUND((Source!DN1403/100)*ROUND((ROUND((Source!AF1403*Source!AV1403*Source!I1403),2)),2), 2)</f>
        <v>0</v>
      </c>
      <c r="R1576">
        <f>Source!X1403</f>
        <v>0</v>
      </c>
      <c r="S1576">
        <f>ROUND((Source!DO1403/100)*ROUND((ROUND((Source!AF1403*Source!AV1403*Source!I1403),2)),2), 2)</f>
        <v>0</v>
      </c>
      <c r="T1576">
        <f>Source!Y1403</f>
        <v>0</v>
      </c>
      <c r="U1576">
        <f>ROUND((175/100)*ROUND((ROUND((Source!AE1403*Source!AV1403*Source!I1403),2)),2), 2)</f>
        <v>0</v>
      </c>
      <c r="V1576">
        <f>ROUND((160/100)*ROUND(ROUND((ROUND((Source!AE1403*Source!AV1403*Source!I1403),2)*Source!BS1403),2), 2), 2)</f>
        <v>0</v>
      </c>
      <c r="X1576">
        <f>IF(Source!BI1403&lt;=1,I1576, 0)</f>
        <v>0</v>
      </c>
      <c r="Y1576">
        <f>IF(Source!BI1403=2,I1576, 0)</f>
        <v>0</v>
      </c>
      <c r="Z1576">
        <f>IF(Source!BI1403=3,I1576, 0)</f>
        <v>0</v>
      </c>
      <c r="AA1576">
        <f>IF(Source!BI1403=4,I1576, 0)</f>
        <v>0</v>
      </c>
    </row>
    <row r="1577" spans="1:28" ht="14.25" x14ac:dyDescent="0.2">
      <c r="A1577" s="26"/>
      <c r="B1577" s="26"/>
      <c r="C1577" s="26" t="s">
        <v>314</v>
      </c>
      <c r="D1577" s="27" t="s">
        <v>315</v>
      </c>
      <c r="E1577" s="17">
        <f>Source!DN1402</f>
        <v>104</v>
      </c>
      <c r="F1577" s="33"/>
      <c r="G1577" s="28"/>
      <c r="H1577" s="17"/>
      <c r="I1577" s="33">
        <f>SUM(Q1570:Q1576)</f>
        <v>23.85</v>
      </c>
      <c r="J1577" s="17">
        <f>Source!BZ1402</f>
        <v>87</v>
      </c>
      <c r="K1577" s="33">
        <f>SUM(R1570:R1576)</f>
        <v>526.45000000000005</v>
      </c>
    </row>
    <row r="1578" spans="1:28" ht="14.25" x14ac:dyDescent="0.2">
      <c r="A1578" s="26"/>
      <c r="B1578" s="26"/>
      <c r="C1578" s="26" t="s">
        <v>316</v>
      </c>
      <c r="D1578" s="27" t="s">
        <v>315</v>
      </c>
      <c r="E1578" s="17">
        <f>Source!DO1402</f>
        <v>79</v>
      </c>
      <c r="F1578" s="33"/>
      <c r="G1578" s="28"/>
      <c r="H1578" s="17"/>
      <c r="I1578" s="33">
        <f>SUM(S1570:S1577)</f>
        <v>18.11</v>
      </c>
      <c r="J1578" s="17">
        <f>Source!CA1402</f>
        <v>41</v>
      </c>
      <c r="K1578" s="33">
        <f>SUM(T1570:T1577)</f>
        <v>248.1</v>
      </c>
    </row>
    <row r="1579" spans="1:28" ht="14.25" x14ac:dyDescent="0.2">
      <c r="A1579" s="26"/>
      <c r="B1579" s="26"/>
      <c r="C1579" s="26" t="s">
        <v>325</v>
      </c>
      <c r="D1579" s="27" t="s">
        <v>315</v>
      </c>
      <c r="E1579" s="17">
        <f>175</f>
        <v>175</v>
      </c>
      <c r="F1579" s="33"/>
      <c r="G1579" s="28"/>
      <c r="H1579" s="17"/>
      <c r="I1579" s="33">
        <f>SUM(U1570:U1578)</f>
        <v>0.32</v>
      </c>
      <c r="J1579" s="17">
        <f>160</f>
        <v>160</v>
      </c>
      <c r="K1579" s="33">
        <f>SUM(V1570:V1578)</f>
        <v>7.6</v>
      </c>
    </row>
    <row r="1580" spans="1:28" ht="14.25" x14ac:dyDescent="0.2">
      <c r="A1580" s="55"/>
      <c r="B1580" s="55"/>
      <c r="C1580" s="55" t="s">
        <v>317</v>
      </c>
      <c r="D1580" s="56" t="s">
        <v>318</v>
      </c>
      <c r="E1580" s="57">
        <f>Source!AQ1402</f>
        <v>39.5</v>
      </c>
      <c r="F1580" s="58"/>
      <c r="G1580" s="59" t="str">
        <f>Source!DI1402</f>
        <v/>
      </c>
      <c r="H1580" s="57">
        <f>Source!AV1402</f>
        <v>1</v>
      </c>
      <c r="I1580" s="58">
        <f>Source!U1402</f>
        <v>1.9750000000000001</v>
      </c>
      <c r="J1580" s="57"/>
      <c r="K1580" s="58"/>
      <c r="AB1580" s="32">
        <f>I1580</f>
        <v>1.9750000000000001</v>
      </c>
    </row>
    <row r="1581" spans="1:28" ht="15" x14ac:dyDescent="0.25">
      <c r="A1581" s="60"/>
      <c r="B1581" s="60"/>
      <c r="C1581" s="61" t="s">
        <v>319</v>
      </c>
      <c r="D1581" s="60"/>
      <c r="E1581" s="60"/>
      <c r="F1581" s="60"/>
      <c r="G1581" s="60"/>
      <c r="H1581" s="111">
        <f>I1572+I1573+I1575+I1577+I1578+I1579+SUM(I1576:I1576)</f>
        <v>75.459999999999994</v>
      </c>
      <c r="I1581" s="111"/>
      <c r="J1581" s="111">
        <f>K1572+K1573+K1575+K1577+K1578+K1579+SUM(K1576:K1576)</f>
        <v>1475.4599999999998</v>
      </c>
      <c r="K1581" s="111"/>
      <c r="O1581" s="32">
        <f>I1572+I1573+I1575+I1577+I1578+I1579+SUM(I1576:I1576)</f>
        <v>75.459999999999994</v>
      </c>
      <c r="P1581" s="32">
        <f>K1572+K1573+K1575+K1577+K1578+K1579+SUM(K1576:K1576)</f>
        <v>1475.4599999999998</v>
      </c>
      <c r="X1581">
        <f>IF(Source!BI1402&lt;=1,I1572+I1573+I1575+I1577+I1578+I1579-0, 0)</f>
        <v>75.459999999999994</v>
      </c>
      <c r="Y1581">
        <f>IF(Source!BI1402=2,I1572+I1573+I1575+I1577+I1578+I1579-0, 0)</f>
        <v>0</v>
      </c>
      <c r="Z1581">
        <f>IF(Source!BI1402=3,I1572+I1573+I1575+I1577+I1578+I1579-0, 0)</f>
        <v>0</v>
      </c>
      <c r="AA1581">
        <f>IF(Source!BI1402=4,I1572+I1573+I1575+I1577+I1578+I1579,0)</f>
        <v>0</v>
      </c>
    </row>
    <row r="1583" spans="1:28" ht="28.5" x14ac:dyDescent="0.2">
      <c r="A1583" s="26">
        <v>3</v>
      </c>
      <c r="B1583" s="26" t="str">
        <f>Source!F1404</f>
        <v>6.54-9-2</v>
      </c>
      <c r="C1583" s="26" t="s">
        <v>120</v>
      </c>
      <c r="D1583" s="27" t="str">
        <f>Source!H1404</f>
        <v>1 м3</v>
      </c>
      <c r="E1583" s="17">
        <f>Source!I1404</f>
        <v>1.25</v>
      </c>
      <c r="F1583" s="33"/>
      <c r="G1583" s="28"/>
      <c r="H1583" s="17"/>
      <c r="I1583" s="33"/>
      <c r="J1583" s="17"/>
      <c r="K1583" s="33"/>
      <c r="Q1583">
        <f>ROUND((Source!DN1404/100)*ROUND((ROUND((Source!AF1404*Source!AV1404*Source!I1404),2)),2), 2)</f>
        <v>287.37</v>
      </c>
      <c r="R1583">
        <f>Source!X1404</f>
        <v>6245.35</v>
      </c>
      <c r="S1583">
        <f>ROUND((Source!DO1404/100)*ROUND((ROUND((Source!AF1404*Source!AV1404*Source!I1404),2)),2), 2)</f>
        <v>236.66</v>
      </c>
      <c r="T1583">
        <f>Source!Y1404</f>
        <v>3657.99</v>
      </c>
      <c r="U1583">
        <f>ROUND((175/100)*ROUND((ROUND((Source!AE1404*Source!AV1404*Source!I1404),2)),2), 2)</f>
        <v>10.199999999999999</v>
      </c>
      <c r="V1583">
        <f>ROUND((160/100)*ROUND(ROUND((ROUND((Source!AE1404*Source!AV1404*Source!I1404),2)*Source!BS1404),2), 2), 2)</f>
        <v>246.16</v>
      </c>
    </row>
    <row r="1584" spans="1:28" ht="14.25" x14ac:dyDescent="0.2">
      <c r="A1584" s="26"/>
      <c r="B1584" s="26"/>
      <c r="C1584" s="26" t="s">
        <v>313</v>
      </c>
      <c r="D1584" s="27"/>
      <c r="E1584" s="17"/>
      <c r="F1584" s="33">
        <f>Source!AO1404</f>
        <v>270.45999999999998</v>
      </c>
      <c r="G1584" s="28" t="str">
        <f>Source!DG1404</f>
        <v/>
      </c>
      <c r="H1584" s="17">
        <f>Source!AV1404</f>
        <v>1</v>
      </c>
      <c r="I1584" s="33">
        <f>ROUND((ROUND((Source!AF1404*Source!AV1404*Source!I1404),2)),2)</f>
        <v>338.08</v>
      </c>
      <c r="J1584" s="17">
        <f>IF(Source!BA1404&lt;&gt; 0, Source!BA1404, 1)</f>
        <v>26.39</v>
      </c>
      <c r="K1584" s="33">
        <f>Source!S1404</f>
        <v>8921.93</v>
      </c>
      <c r="W1584">
        <f>I1584</f>
        <v>338.08</v>
      </c>
    </row>
    <row r="1585" spans="1:28" ht="14.25" x14ac:dyDescent="0.2">
      <c r="A1585" s="26"/>
      <c r="B1585" s="26"/>
      <c r="C1585" s="26" t="s">
        <v>322</v>
      </c>
      <c r="D1585" s="27"/>
      <c r="E1585" s="17"/>
      <c r="F1585" s="33">
        <f>Source!AM1404</f>
        <v>18.57</v>
      </c>
      <c r="G1585" s="28" t="str">
        <f>Source!DE1404</f>
        <v/>
      </c>
      <c r="H1585" s="17">
        <f>Source!AV1404</f>
        <v>1</v>
      </c>
      <c r="I1585" s="33">
        <f>(ROUND((ROUND(((Source!ET1404)*Source!AV1404*Source!I1404),2)),2)+ROUND((ROUND(((Source!AE1404-(Source!EU1404))*Source!AV1404*Source!I1404),2)),2))</f>
        <v>23.21</v>
      </c>
      <c r="J1585" s="17">
        <f>IF(Source!BB1404&lt;&gt; 0, Source!BB1404, 1)</f>
        <v>11.89</v>
      </c>
      <c r="K1585" s="33">
        <f>Source!Q1404</f>
        <v>275.97000000000003</v>
      </c>
    </row>
    <row r="1586" spans="1:28" ht="14.25" x14ac:dyDescent="0.2">
      <c r="A1586" s="26"/>
      <c r="B1586" s="26"/>
      <c r="C1586" s="26" t="s">
        <v>323</v>
      </c>
      <c r="D1586" s="27"/>
      <c r="E1586" s="17"/>
      <c r="F1586" s="33">
        <f>Source!AN1404</f>
        <v>4.66</v>
      </c>
      <c r="G1586" s="28" t="str">
        <f>Source!DF1404</f>
        <v/>
      </c>
      <c r="H1586" s="17">
        <f>Source!AV1404</f>
        <v>1</v>
      </c>
      <c r="I1586" s="41">
        <f>ROUND((ROUND((Source!AE1404*Source!AV1404*Source!I1404),2)),2)</f>
        <v>5.83</v>
      </c>
      <c r="J1586" s="17">
        <f>IF(Source!BS1404&lt;&gt; 0, Source!BS1404, 1)</f>
        <v>26.39</v>
      </c>
      <c r="K1586" s="41">
        <f>Source!R1404</f>
        <v>153.85</v>
      </c>
      <c r="W1586">
        <f>I1586</f>
        <v>5.83</v>
      </c>
    </row>
    <row r="1587" spans="1:28" ht="14.25" x14ac:dyDescent="0.2">
      <c r="A1587" s="26"/>
      <c r="B1587" s="26"/>
      <c r="C1587" s="26" t="s">
        <v>324</v>
      </c>
      <c r="D1587" s="27"/>
      <c r="E1587" s="17"/>
      <c r="F1587" s="33">
        <f>Source!AL1404</f>
        <v>558.79</v>
      </c>
      <c r="G1587" s="28" t="str">
        <f>Source!DD1404</f>
        <v/>
      </c>
      <c r="H1587" s="17">
        <f>Source!AW1404</f>
        <v>1</v>
      </c>
      <c r="I1587" s="33">
        <f>ROUND((ROUND((Source!AC1404*Source!AW1404*Source!I1404),2)),2)</f>
        <v>698.49</v>
      </c>
      <c r="J1587" s="17">
        <f>IF(Source!BC1404&lt;&gt; 0, Source!BC1404, 1)</f>
        <v>9.44</v>
      </c>
      <c r="K1587" s="33">
        <f>Source!P1404</f>
        <v>6593.75</v>
      </c>
    </row>
    <row r="1588" spans="1:28" ht="14.25" x14ac:dyDescent="0.2">
      <c r="A1588" s="26" t="s">
        <v>44</v>
      </c>
      <c r="B1588" s="26" t="str">
        <f>Source!F1405</f>
        <v>1.3-2-6</v>
      </c>
      <c r="C1588" s="26" t="s">
        <v>127</v>
      </c>
      <c r="D1588" s="27" t="str">
        <f>Source!H1405</f>
        <v>м3</v>
      </c>
      <c r="E1588" s="17">
        <f>Source!I1405</f>
        <v>1.2749999999999999</v>
      </c>
      <c r="F1588" s="33">
        <f>Source!AK1405</f>
        <v>478.96</v>
      </c>
      <c r="G1588" s="31" t="s">
        <v>3</v>
      </c>
      <c r="H1588" s="17">
        <f>Source!AW1405</f>
        <v>1</v>
      </c>
      <c r="I1588" s="33">
        <f>ROUND((ROUND((Source!AC1405*Source!AW1405*Source!I1405),2)),2)+(ROUND((ROUND(((Source!ET1405)*Source!AV1405*Source!I1405),2)),2)+ROUND((ROUND(((Source!AE1405-(Source!EU1405))*Source!AV1405*Source!I1405),2)),2))+ROUND((ROUND((Source!AF1405*Source!AV1405*Source!I1405),2)),2)</f>
        <v>610.66999999999996</v>
      </c>
      <c r="J1588" s="17">
        <f>IF(Source!BC1405&lt;&gt; 0, Source!BC1405, 1)</f>
        <v>7.8</v>
      </c>
      <c r="K1588" s="33">
        <f>Source!O1405</f>
        <v>4763.2299999999996</v>
      </c>
      <c r="Q1588">
        <f>ROUND((Source!DN1405/100)*ROUND((ROUND((Source!AF1405*Source!AV1405*Source!I1405),2)),2), 2)</f>
        <v>0</v>
      </c>
      <c r="R1588">
        <f>Source!X1405</f>
        <v>0</v>
      </c>
      <c r="S1588">
        <f>ROUND((Source!DO1405/100)*ROUND((ROUND((Source!AF1405*Source!AV1405*Source!I1405),2)),2), 2)</f>
        <v>0</v>
      </c>
      <c r="T1588">
        <f>Source!Y1405</f>
        <v>0</v>
      </c>
      <c r="U1588">
        <f>ROUND((175/100)*ROUND((ROUND((Source!AE1405*Source!AV1405*Source!I1405),2)),2), 2)</f>
        <v>0</v>
      </c>
      <c r="V1588">
        <f>ROUND((160/100)*ROUND(ROUND((ROUND((Source!AE1405*Source!AV1405*Source!I1405),2)*Source!BS1405),2), 2), 2)</f>
        <v>0</v>
      </c>
      <c r="X1588">
        <f>IF(Source!BI1405&lt;=1,I1588, 0)</f>
        <v>610.66999999999996</v>
      </c>
      <c r="Y1588">
        <f>IF(Source!BI1405=2,I1588, 0)</f>
        <v>0</v>
      </c>
      <c r="Z1588">
        <f>IF(Source!BI1405=3,I1588, 0)</f>
        <v>0</v>
      </c>
      <c r="AA1588">
        <f>IF(Source!BI1405=4,I1588, 0)</f>
        <v>0</v>
      </c>
    </row>
    <row r="1589" spans="1:28" ht="14.25" x14ac:dyDescent="0.2">
      <c r="A1589" s="26"/>
      <c r="B1589" s="26"/>
      <c r="C1589" s="26" t="s">
        <v>314</v>
      </c>
      <c r="D1589" s="27" t="s">
        <v>315</v>
      </c>
      <c r="E1589" s="17">
        <f>Source!DN1404</f>
        <v>85</v>
      </c>
      <c r="F1589" s="33"/>
      <c r="G1589" s="28"/>
      <c r="H1589" s="17"/>
      <c r="I1589" s="33">
        <f>SUM(Q1583:Q1588)</f>
        <v>287.37</v>
      </c>
      <c r="J1589" s="17">
        <f>Source!BZ1404</f>
        <v>70</v>
      </c>
      <c r="K1589" s="33">
        <f>SUM(R1583:R1588)</f>
        <v>6245.35</v>
      </c>
    </row>
    <row r="1590" spans="1:28" ht="14.25" x14ac:dyDescent="0.2">
      <c r="A1590" s="26"/>
      <c r="B1590" s="26"/>
      <c r="C1590" s="26" t="s">
        <v>316</v>
      </c>
      <c r="D1590" s="27" t="s">
        <v>315</v>
      </c>
      <c r="E1590" s="17">
        <f>Source!DO1404</f>
        <v>70</v>
      </c>
      <c r="F1590" s="33"/>
      <c r="G1590" s="28"/>
      <c r="H1590" s="17"/>
      <c r="I1590" s="33">
        <f>SUM(S1583:S1589)</f>
        <v>236.66</v>
      </c>
      <c r="J1590" s="17">
        <f>Source!CA1404</f>
        <v>41</v>
      </c>
      <c r="K1590" s="33">
        <f>SUM(T1583:T1589)</f>
        <v>3657.99</v>
      </c>
    </row>
    <row r="1591" spans="1:28" ht="14.25" x14ac:dyDescent="0.2">
      <c r="A1591" s="26"/>
      <c r="B1591" s="26"/>
      <c r="C1591" s="26" t="s">
        <v>325</v>
      </c>
      <c r="D1591" s="27" t="s">
        <v>315</v>
      </c>
      <c r="E1591" s="17">
        <f>175</f>
        <v>175</v>
      </c>
      <c r="F1591" s="33"/>
      <c r="G1591" s="28"/>
      <c r="H1591" s="17"/>
      <c r="I1591" s="33">
        <f>SUM(U1583:U1590)</f>
        <v>10.199999999999999</v>
      </c>
      <c r="J1591" s="17">
        <f>160</f>
        <v>160</v>
      </c>
      <c r="K1591" s="33">
        <f>SUM(V1583:V1590)</f>
        <v>246.16</v>
      </c>
    </row>
    <row r="1592" spans="1:28" ht="14.25" x14ac:dyDescent="0.2">
      <c r="A1592" s="55"/>
      <c r="B1592" s="55"/>
      <c r="C1592" s="55" t="s">
        <v>317</v>
      </c>
      <c r="D1592" s="56" t="s">
        <v>318</v>
      </c>
      <c r="E1592" s="57">
        <f>Source!AQ1404</f>
        <v>24.61</v>
      </c>
      <c r="F1592" s="58"/>
      <c r="G1592" s="59" t="str">
        <f>Source!DI1404</f>
        <v/>
      </c>
      <c r="H1592" s="57">
        <f>Source!AV1404</f>
        <v>1</v>
      </c>
      <c r="I1592" s="58">
        <f>Source!U1404</f>
        <v>30.762499999999999</v>
      </c>
      <c r="J1592" s="57"/>
      <c r="K1592" s="58"/>
      <c r="AB1592" s="32">
        <f>I1592</f>
        <v>30.762499999999999</v>
      </c>
    </row>
    <row r="1593" spans="1:28" ht="15" x14ac:dyDescent="0.25">
      <c r="A1593" s="60"/>
      <c r="B1593" s="60"/>
      <c r="C1593" s="61" t="s">
        <v>319</v>
      </c>
      <c r="D1593" s="60"/>
      <c r="E1593" s="60"/>
      <c r="F1593" s="60"/>
      <c r="G1593" s="60"/>
      <c r="H1593" s="111">
        <f>I1584+I1585+I1587+I1589+I1590+I1591+SUM(I1588:I1588)</f>
        <v>2204.6800000000003</v>
      </c>
      <c r="I1593" s="111"/>
      <c r="J1593" s="111">
        <f>K1584+K1585+K1587+K1589+K1590+K1591+SUM(K1588:K1588)</f>
        <v>30704.379999999997</v>
      </c>
      <c r="K1593" s="111"/>
      <c r="O1593" s="32">
        <f>I1584+I1585+I1587+I1589+I1590+I1591+SUM(I1588:I1588)</f>
        <v>2204.6800000000003</v>
      </c>
      <c r="P1593" s="32">
        <f>K1584+K1585+K1587+K1589+K1590+K1591+SUM(K1588:K1588)</f>
        <v>30704.379999999997</v>
      </c>
      <c r="X1593">
        <f>IF(Source!BI1404&lt;=1,I1584+I1585+I1587+I1589+I1590+I1591-0, 0)</f>
        <v>1594.0100000000002</v>
      </c>
      <c r="Y1593">
        <f>IF(Source!BI1404=2,I1584+I1585+I1587+I1589+I1590+I1591-0, 0)</f>
        <v>0</v>
      </c>
      <c r="Z1593">
        <f>IF(Source!BI1404=3,I1584+I1585+I1587+I1589+I1590+I1591-0, 0)</f>
        <v>0</v>
      </c>
      <c r="AA1593">
        <f>IF(Source!BI1404=4,I1584+I1585+I1587+I1589+I1590+I1591,0)</f>
        <v>0</v>
      </c>
    </row>
    <row r="1595" spans="1:28" ht="28.5" x14ac:dyDescent="0.2">
      <c r="A1595" s="26">
        <v>4</v>
      </c>
      <c r="B1595" s="26" t="str">
        <f>Source!F1406</f>
        <v>6.58-2-1</v>
      </c>
      <c r="C1595" s="26" t="s">
        <v>40</v>
      </c>
      <c r="D1595" s="27" t="str">
        <f>Source!H1406</f>
        <v>100 м2</v>
      </c>
      <c r="E1595" s="17">
        <f>Source!I1406</f>
        <v>5.3163</v>
      </c>
      <c r="F1595" s="33"/>
      <c r="G1595" s="28"/>
      <c r="H1595" s="17"/>
      <c r="I1595" s="33"/>
      <c r="J1595" s="17"/>
      <c r="K1595" s="33"/>
      <c r="Q1595">
        <f>ROUND((Source!DN1406/100)*ROUND((ROUND((Source!AF1406*Source!AV1406*Source!I1406),2)),2), 2)</f>
        <v>813.78</v>
      </c>
      <c r="R1595">
        <f>Source!X1406</f>
        <v>18791.11</v>
      </c>
      <c r="S1595">
        <f>ROUND((Source!DO1406/100)*ROUND((ROUND((Source!AF1406*Source!AV1406*Source!I1406),2)),2), 2)</f>
        <v>559.47</v>
      </c>
      <c r="T1595">
        <f>Source!Y1406</f>
        <v>11006.22</v>
      </c>
      <c r="U1595">
        <f>ROUND((175/100)*ROUND((ROUND((Source!AE1406*Source!AV1406*Source!I1406),2)),2), 2)</f>
        <v>0</v>
      </c>
      <c r="V1595">
        <f>ROUND((160/100)*ROUND(ROUND((ROUND((Source!AE1406*Source!AV1406*Source!I1406),2)*Source!BS1406),2), 2), 2)</f>
        <v>0</v>
      </c>
    </row>
    <row r="1596" spans="1:28" x14ac:dyDescent="0.2">
      <c r="C1596" s="30" t="str">
        <f>"Объем: "&amp;Source!I1406&amp;"=531,63/"&amp;"100"</f>
        <v>Объем: 5,3163=531,63/100</v>
      </c>
    </row>
    <row r="1597" spans="1:28" ht="14.25" x14ac:dyDescent="0.2">
      <c r="A1597" s="26"/>
      <c r="B1597" s="26"/>
      <c r="C1597" s="26" t="s">
        <v>313</v>
      </c>
      <c r="D1597" s="27"/>
      <c r="E1597" s="17"/>
      <c r="F1597" s="33">
        <f>Source!AO1406</f>
        <v>191.34</v>
      </c>
      <c r="G1597" s="28" t="str">
        <f>Source!DG1406</f>
        <v/>
      </c>
      <c r="H1597" s="17">
        <f>Source!AV1406</f>
        <v>1</v>
      </c>
      <c r="I1597" s="33">
        <f>ROUND((ROUND((Source!AF1406*Source!AV1406*Source!I1406),2)),2)</f>
        <v>1017.22</v>
      </c>
      <c r="J1597" s="17">
        <f>IF(Source!BA1406&lt;&gt; 0, Source!BA1406, 1)</f>
        <v>26.39</v>
      </c>
      <c r="K1597" s="33">
        <f>Source!S1406</f>
        <v>26844.44</v>
      </c>
      <c r="W1597">
        <f>I1597</f>
        <v>1017.22</v>
      </c>
    </row>
    <row r="1598" spans="1:28" ht="28.5" x14ac:dyDescent="0.2">
      <c r="A1598" s="26" t="s">
        <v>130</v>
      </c>
      <c r="B1598" s="26" t="str">
        <f>Source!F1407</f>
        <v>9999990001</v>
      </c>
      <c r="C1598" s="26" t="s">
        <v>29</v>
      </c>
      <c r="D1598" s="27" t="str">
        <f>Source!H1407</f>
        <v>т</v>
      </c>
      <c r="E1598" s="17">
        <f>Source!I1407</f>
        <v>-5.4226260000000002</v>
      </c>
      <c r="F1598" s="33">
        <f>Source!AK1407</f>
        <v>0</v>
      </c>
      <c r="G1598" s="31" t="s">
        <v>3</v>
      </c>
      <c r="H1598" s="17">
        <f>Source!AW1407</f>
        <v>1</v>
      </c>
      <c r="I1598" s="33">
        <f>ROUND((ROUND((Source!AC1407*Source!AW1407*Source!I1407),2)),2)+(ROUND((ROUND(((Source!ET1407)*Source!AV1407*Source!I1407),2)),2)+ROUND((ROUND(((Source!AE1407-(Source!EU1407))*Source!AV1407*Source!I1407),2)),2))+ROUND((ROUND((Source!AF1407*Source!AV1407*Source!I1407),2)),2)</f>
        <v>0</v>
      </c>
      <c r="J1598" s="17">
        <f>IF(Source!BC1407&lt;&gt; 0, Source!BC1407, 1)</f>
        <v>1</v>
      </c>
      <c r="K1598" s="33">
        <f>Source!O1407</f>
        <v>0</v>
      </c>
      <c r="Q1598">
        <f>ROUND((Source!DN1407/100)*ROUND((ROUND((Source!AF1407*Source!AV1407*Source!I1407),2)),2), 2)</f>
        <v>0</v>
      </c>
      <c r="R1598">
        <f>Source!X1407</f>
        <v>0</v>
      </c>
      <c r="S1598">
        <f>ROUND((Source!DO1407/100)*ROUND((ROUND((Source!AF1407*Source!AV1407*Source!I1407),2)),2), 2)</f>
        <v>0</v>
      </c>
      <c r="T1598">
        <f>Source!Y1407</f>
        <v>0</v>
      </c>
      <c r="U1598">
        <f>ROUND((175/100)*ROUND((ROUND((Source!AE1407*Source!AV1407*Source!I1407),2)),2), 2)</f>
        <v>0</v>
      </c>
      <c r="V1598">
        <f>ROUND((160/100)*ROUND(ROUND((ROUND((Source!AE1407*Source!AV1407*Source!I1407),2)*Source!BS1407),2), 2), 2)</f>
        <v>0</v>
      </c>
      <c r="X1598">
        <f>IF(Source!BI1407&lt;=1,I1598, 0)</f>
        <v>0</v>
      </c>
      <c r="Y1598">
        <f>IF(Source!BI1407=2,I1598, 0)</f>
        <v>0</v>
      </c>
      <c r="Z1598">
        <f>IF(Source!BI1407=3,I1598, 0)</f>
        <v>0</v>
      </c>
      <c r="AA1598">
        <f>IF(Source!BI1407=4,I1598, 0)</f>
        <v>0</v>
      </c>
    </row>
    <row r="1599" spans="1:28" ht="14.25" x14ac:dyDescent="0.2">
      <c r="A1599" s="26"/>
      <c r="B1599" s="26"/>
      <c r="C1599" s="26" t="s">
        <v>314</v>
      </c>
      <c r="D1599" s="27" t="s">
        <v>315</v>
      </c>
      <c r="E1599" s="17">
        <f>Source!DN1406</f>
        <v>80</v>
      </c>
      <c r="F1599" s="33"/>
      <c r="G1599" s="28"/>
      <c r="H1599" s="17"/>
      <c r="I1599" s="33">
        <f>SUM(Q1595:Q1598)</f>
        <v>813.78</v>
      </c>
      <c r="J1599" s="17">
        <f>Source!BZ1406</f>
        <v>70</v>
      </c>
      <c r="K1599" s="33">
        <f>SUM(R1595:R1598)</f>
        <v>18791.11</v>
      </c>
    </row>
    <row r="1600" spans="1:28" ht="14.25" x14ac:dyDescent="0.2">
      <c r="A1600" s="26"/>
      <c r="B1600" s="26"/>
      <c r="C1600" s="26" t="s">
        <v>316</v>
      </c>
      <c r="D1600" s="27" t="s">
        <v>315</v>
      </c>
      <c r="E1600" s="17">
        <f>Source!DO1406</f>
        <v>55</v>
      </c>
      <c r="F1600" s="33"/>
      <c r="G1600" s="28"/>
      <c r="H1600" s="17"/>
      <c r="I1600" s="33">
        <f>SUM(S1595:S1599)</f>
        <v>559.47</v>
      </c>
      <c r="J1600" s="17">
        <f>Source!CA1406</f>
        <v>41</v>
      </c>
      <c r="K1600" s="33">
        <f>SUM(T1595:T1599)</f>
        <v>11006.22</v>
      </c>
    </row>
    <row r="1601" spans="1:28" ht="14.25" x14ac:dyDescent="0.2">
      <c r="A1601" s="55"/>
      <c r="B1601" s="55"/>
      <c r="C1601" s="55" t="s">
        <v>317</v>
      </c>
      <c r="D1601" s="56" t="s">
        <v>318</v>
      </c>
      <c r="E1601" s="57">
        <f>Source!AQ1406</f>
        <v>17.41</v>
      </c>
      <c r="F1601" s="58"/>
      <c r="G1601" s="59" t="str">
        <f>Source!DI1406</f>
        <v/>
      </c>
      <c r="H1601" s="57">
        <f>Source!AV1406</f>
        <v>1</v>
      </c>
      <c r="I1601" s="58">
        <f>Source!U1406</f>
        <v>92.556782999999996</v>
      </c>
      <c r="J1601" s="57"/>
      <c r="K1601" s="58"/>
      <c r="AB1601" s="32">
        <f>I1601</f>
        <v>92.556782999999996</v>
      </c>
    </row>
    <row r="1602" spans="1:28" ht="15" x14ac:dyDescent="0.25">
      <c r="A1602" s="60"/>
      <c r="B1602" s="60"/>
      <c r="C1602" s="61" t="s">
        <v>319</v>
      </c>
      <c r="D1602" s="60"/>
      <c r="E1602" s="60"/>
      <c r="F1602" s="60"/>
      <c r="G1602" s="60"/>
      <c r="H1602" s="111">
        <f>I1597+I1599+I1600+SUM(I1598:I1598)</f>
        <v>2390.4700000000003</v>
      </c>
      <c r="I1602" s="111"/>
      <c r="J1602" s="111">
        <f>K1597+K1599+K1600+SUM(K1598:K1598)</f>
        <v>56641.770000000004</v>
      </c>
      <c r="K1602" s="111"/>
      <c r="O1602" s="32">
        <f>I1597+I1599+I1600+SUM(I1598:I1598)</f>
        <v>2390.4700000000003</v>
      </c>
      <c r="P1602" s="32">
        <f>K1597+K1599+K1600+SUM(K1598:K1598)</f>
        <v>56641.770000000004</v>
      </c>
      <c r="X1602">
        <f>IF(Source!BI1406&lt;=1,I1597+I1599+I1600-0, 0)</f>
        <v>2390.4700000000003</v>
      </c>
      <c r="Y1602">
        <f>IF(Source!BI1406=2,I1597+I1599+I1600-0, 0)</f>
        <v>0</v>
      </c>
      <c r="Z1602">
        <f>IF(Source!BI1406=3,I1597+I1599+I1600-0, 0)</f>
        <v>0</v>
      </c>
      <c r="AA1602">
        <f>IF(Source!BI1406=4,I1597+I1599+I1600,0)</f>
        <v>0</v>
      </c>
    </row>
    <row r="1604" spans="1:28" ht="57" x14ac:dyDescent="0.2">
      <c r="A1604" s="26">
        <v>5</v>
      </c>
      <c r="B1604" s="26" t="str">
        <f>Source!F1408</f>
        <v>3.12-3-4</v>
      </c>
      <c r="C1604" s="26" t="s">
        <v>132</v>
      </c>
      <c r="D1604" s="27" t="str">
        <f>Source!H1408</f>
        <v>100 м2</v>
      </c>
      <c r="E1604" s="17">
        <f>Source!I1408</f>
        <v>5.3163</v>
      </c>
      <c r="F1604" s="33"/>
      <c r="G1604" s="28"/>
      <c r="H1604" s="17"/>
      <c r="I1604" s="33"/>
      <c r="J1604" s="17"/>
      <c r="K1604" s="33"/>
      <c r="Q1604">
        <f>ROUND((Source!DN1408/100)*ROUND((ROUND((Source!AF1408*Source!AV1408*Source!I1408),2)),2), 2)</f>
        <v>4380.8599999999997</v>
      </c>
      <c r="R1604">
        <f>Source!X1408</f>
        <v>96713.06</v>
      </c>
      <c r="S1604">
        <f>ROUND((Source!DO1408/100)*ROUND((ROUND((Source!AF1408*Source!AV1408*Source!I1408),2)),2), 2)</f>
        <v>3327.77</v>
      </c>
      <c r="T1604">
        <f>Source!Y1408</f>
        <v>45577.42</v>
      </c>
      <c r="U1604">
        <f>ROUND((175/100)*ROUND((ROUND((Source!AE1408*Source!AV1408*Source!I1408),2)),2), 2)</f>
        <v>826.51</v>
      </c>
      <c r="V1604">
        <f>ROUND((160/100)*ROUND(ROUND((ROUND((Source!AE1408*Source!AV1408*Source!I1408),2)*Source!BS1408),2), 2), 2)</f>
        <v>19941.97</v>
      </c>
    </row>
    <row r="1605" spans="1:28" x14ac:dyDescent="0.2">
      <c r="C1605" s="30" t="str">
        <f>"Объем: "&amp;Source!I1408&amp;"=531,63/"&amp;"100"</f>
        <v>Объем: 5,3163=531,63/100</v>
      </c>
    </row>
    <row r="1606" spans="1:28" ht="14.25" x14ac:dyDescent="0.2">
      <c r="A1606" s="26"/>
      <c r="B1606" s="26"/>
      <c r="C1606" s="26" t="s">
        <v>313</v>
      </c>
      <c r="D1606" s="27"/>
      <c r="E1606" s="17"/>
      <c r="F1606" s="33">
        <f>Source!AO1408</f>
        <v>689</v>
      </c>
      <c r="G1606" s="28" t="str">
        <f>Source!DG1408</f>
        <v>)*1,15</v>
      </c>
      <c r="H1606" s="17">
        <f>Source!AV1408</f>
        <v>1</v>
      </c>
      <c r="I1606" s="33">
        <f>ROUND((ROUND((Source!AF1408*Source!AV1408*Source!I1408),2)),2)</f>
        <v>4212.37</v>
      </c>
      <c r="J1606" s="17">
        <f>IF(Source!BA1408&lt;&gt; 0, Source!BA1408, 1)</f>
        <v>26.39</v>
      </c>
      <c r="K1606" s="33">
        <f>Source!S1408</f>
        <v>111164.44</v>
      </c>
      <c r="W1606">
        <f>I1606</f>
        <v>4212.37</v>
      </c>
    </row>
    <row r="1607" spans="1:28" ht="14.25" x14ac:dyDescent="0.2">
      <c r="A1607" s="26"/>
      <c r="B1607" s="26"/>
      <c r="C1607" s="26" t="s">
        <v>322</v>
      </c>
      <c r="D1607" s="27"/>
      <c r="E1607" s="17"/>
      <c r="F1607" s="33">
        <f>Source!AM1408</f>
        <v>267.17</v>
      </c>
      <c r="G1607" s="28" t="str">
        <f>Source!DE1408</f>
        <v>)*1,25</v>
      </c>
      <c r="H1607" s="17">
        <f>Source!AV1408</f>
        <v>1</v>
      </c>
      <c r="I1607" s="33">
        <f>(ROUND((ROUND((((Source!ET1408*1.25))*Source!AV1408*Source!I1408),2)),2)+ROUND((ROUND(((Source!AE1408-((Source!EU1408*1.25)))*Source!AV1408*Source!I1408),2)),2))</f>
        <v>1775.44</v>
      </c>
      <c r="J1607" s="17">
        <f>IF(Source!BB1408&lt;&gt; 0, Source!BB1408, 1)</f>
        <v>12.18</v>
      </c>
      <c r="K1607" s="33">
        <f>Source!Q1408</f>
        <v>21624.86</v>
      </c>
    </row>
    <row r="1608" spans="1:28" ht="14.25" x14ac:dyDescent="0.2">
      <c r="A1608" s="26"/>
      <c r="B1608" s="26"/>
      <c r="C1608" s="26" t="s">
        <v>323</v>
      </c>
      <c r="D1608" s="27"/>
      <c r="E1608" s="17"/>
      <c r="F1608" s="33">
        <f>Source!AN1408</f>
        <v>71.069999999999993</v>
      </c>
      <c r="G1608" s="28" t="str">
        <f>Source!DF1408</f>
        <v>)*1,25</v>
      </c>
      <c r="H1608" s="17">
        <f>Source!AV1408</f>
        <v>1</v>
      </c>
      <c r="I1608" s="41">
        <f>ROUND((ROUND((Source!AE1408*Source!AV1408*Source!I1408),2)),2)</f>
        <v>472.29</v>
      </c>
      <c r="J1608" s="17">
        <f>IF(Source!BS1408&lt;&gt; 0, Source!BS1408, 1)</f>
        <v>26.39</v>
      </c>
      <c r="K1608" s="41">
        <f>Source!R1408</f>
        <v>12463.73</v>
      </c>
      <c r="W1608">
        <f>I1608</f>
        <v>472.29</v>
      </c>
    </row>
    <row r="1609" spans="1:28" ht="14.25" x14ac:dyDescent="0.2">
      <c r="A1609" s="26"/>
      <c r="B1609" s="26"/>
      <c r="C1609" s="26" t="s">
        <v>324</v>
      </c>
      <c r="D1609" s="27"/>
      <c r="E1609" s="17"/>
      <c r="F1609" s="33">
        <f>Source!AL1408</f>
        <v>705.14</v>
      </c>
      <c r="G1609" s="28" t="str">
        <f>Source!DD1408</f>
        <v/>
      </c>
      <c r="H1609" s="17">
        <f>Source!AW1408</f>
        <v>1</v>
      </c>
      <c r="I1609" s="33">
        <f>ROUND((ROUND((Source!AC1408*Source!AW1408*Source!I1408),2)),2)</f>
        <v>3748.74</v>
      </c>
      <c r="J1609" s="17">
        <f>IF(Source!BC1408&lt;&gt; 0, Source!BC1408, 1)</f>
        <v>3.7</v>
      </c>
      <c r="K1609" s="33">
        <f>Source!P1408</f>
        <v>13870.34</v>
      </c>
    </row>
    <row r="1610" spans="1:28" ht="199.5" x14ac:dyDescent="0.2">
      <c r="A1610" s="26" t="s">
        <v>141</v>
      </c>
      <c r="B1610" s="26" t="str">
        <f>Source!F1409</f>
        <v>1.1-1-1312</v>
      </c>
      <c r="C1610" s="26" t="s">
        <v>282</v>
      </c>
      <c r="D1610" s="27" t="str">
        <f>Source!H1409</f>
        <v>м2</v>
      </c>
      <c r="E1610" s="17">
        <f>Source!I1409</f>
        <v>717.70050000000003</v>
      </c>
      <c r="F1610" s="33">
        <f>Source!AK1409</f>
        <v>25.09</v>
      </c>
      <c r="G1610" s="31" t="s">
        <v>3</v>
      </c>
      <c r="H1610" s="17">
        <f>Source!AW1409</f>
        <v>1</v>
      </c>
      <c r="I1610" s="33">
        <f>ROUND((ROUND((Source!AC1409*Source!AW1409*Source!I1409),2)),2)+(ROUND((ROUND(((Source!ET1409)*Source!AV1409*Source!I1409),2)),2)+ROUND((ROUND(((Source!AE1409-(Source!EU1409))*Source!AV1409*Source!I1409),2)),2))+ROUND((ROUND((Source!AF1409*Source!AV1409*Source!I1409),2)),2)</f>
        <v>18007.11</v>
      </c>
      <c r="J1610" s="17">
        <f>IF(Source!BC1409&lt;&gt; 0, Source!BC1409, 1)</f>
        <v>10.5</v>
      </c>
      <c r="K1610" s="33">
        <f>Source!O1409</f>
        <v>189074.66</v>
      </c>
      <c r="Q1610">
        <f>ROUND((Source!DN1409/100)*ROUND((ROUND((Source!AF1409*Source!AV1409*Source!I1409),2)),2), 2)</f>
        <v>0</v>
      </c>
      <c r="R1610">
        <f>Source!X1409</f>
        <v>0</v>
      </c>
      <c r="S1610">
        <f>ROUND((Source!DO1409/100)*ROUND((ROUND((Source!AF1409*Source!AV1409*Source!I1409),2)),2), 2)</f>
        <v>0</v>
      </c>
      <c r="T1610">
        <f>Source!Y1409</f>
        <v>0</v>
      </c>
      <c r="U1610">
        <f>ROUND((175/100)*ROUND((ROUND((Source!AE1409*Source!AV1409*Source!I1409),2)),2), 2)</f>
        <v>0</v>
      </c>
      <c r="V1610">
        <f>ROUND((160/100)*ROUND(ROUND((ROUND((Source!AE1409*Source!AV1409*Source!I1409),2)*Source!BS1409),2), 2), 2)</f>
        <v>0</v>
      </c>
      <c r="X1610">
        <f>IF(Source!BI1409&lt;=1,I1610, 0)</f>
        <v>18007.11</v>
      </c>
      <c r="Y1610">
        <f>IF(Source!BI1409=2,I1610, 0)</f>
        <v>0</v>
      </c>
      <c r="Z1610">
        <f>IF(Source!BI1409=3,I1610, 0)</f>
        <v>0</v>
      </c>
      <c r="AA1610">
        <f>IF(Source!BI1409=4,I1610, 0)</f>
        <v>0</v>
      </c>
    </row>
    <row r="1611" spans="1:28" ht="228" x14ac:dyDescent="0.2">
      <c r="A1611" s="26" t="s">
        <v>145</v>
      </c>
      <c r="B1611" s="26" t="str">
        <f>Source!F1410</f>
        <v>1.1-1-1313</v>
      </c>
      <c r="C1611" s="26" t="s">
        <v>283</v>
      </c>
      <c r="D1611" s="27" t="str">
        <f>Source!H1410</f>
        <v>м2</v>
      </c>
      <c r="E1611" s="17">
        <f>Source!I1410</f>
        <v>703.34649000000002</v>
      </c>
      <c r="F1611" s="33">
        <f>Source!AK1410</f>
        <v>23.06</v>
      </c>
      <c r="G1611" s="31" t="s">
        <v>3</v>
      </c>
      <c r="H1611" s="17">
        <f>Source!AW1410</f>
        <v>1</v>
      </c>
      <c r="I1611" s="33">
        <f>ROUND((ROUND((Source!AC1410*Source!AW1410*Source!I1410),2)),2)+(ROUND((ROUND(((Source!ET1410)*Source!AV1410*Source!I1410),2)),2)+ROUND((ROUND(((Source!AE1410-(Source!EU1410))*Source!AV1410*Source!I1410),2)),2))+ROUND((ROUND((Source!AF1410*Source!AV1410*Source!I1410),2)),2)</f>
        <v>16219.17</v>
      </c>
      <c r="J1611" s="17">
        <f>IF(Source!BC1410&lt;&gt; 0, Source!BC1410, 1)</f>
        <v>10.74</v>
      </c>
      <c r="K1611" s="33">
        <f>Source!O1410</f>
        <v>174193.89</v>
      </c>
      <c r="Q1611">
        <f>ROUND((Source!DN1410/100)*ROUND((ROUND((Source!AF1410*Source!AV1410*Source!I1410),2)),2), 2)</f>
        <v>0</v>
      </c>
      <c r="R1611">
        <f>Source!X1410</f>
        <v>0</v>
      </c>
      <c r="S1611">
        <f>ROUND((Source!DO1410/100)*ROUND((ROUND((Source!AF1410*Source!AV1410*Source!I1410),2)),2), 2)</f>
        <v>0</v>
      </c>
      <c r="T1611">
        <f>Source!Y1410</f>
        <v>0</v>
      </c>
      <c r="U1611">
        <f>ROUND((175/100)*ROUND((ROUND((Source!AE1410*Source!AV1410*Source!I1410),2)),2), 2)</f>
        <v>0</v>
      </c>
      <c r="V1611">
        <f>ROUND((160/100)*ROUND(ROUND((ROUND((Source!AE1410*Source!AV1410*Source!I1410),2)*Source!BS1410),2), 2), 2)</f>
        <v>0</v>
      </c>
      <c r="X1611">
        <f>IF(Source!BI1410&lt;=1,I1611, 0)</f>
        <v>16219.17</v>
      </c>
      <c r="Y1611">
        <f>IF(Source!BI1410=2,I1611, 0)</f>
        <v>0</v>
      </c>
      <c r="Z1611">
        <f>IF(Source!BI1410=3,I1611, 0)</f>
        <v>0</v>
      </c>
      <c r="AA1611">
        <f>IF(Source!BI1410=4,I1611, 0)</f>
        <v>0</v>
      </c>
    </row>
    <row r="1612" spans="1:28" ht="14.25" x14ac:dyDescent="0.2">
      <c r="A1612" s="26"/>
      <c r="B1612" s="26"/>
      <c r="C1612" s="26" t="s">
        <v>314</v>
      </c>
      <c r="D1612" s="27" t="s">
        <v>315</v>
      </c>
      <c r="E1612" s="17">
        <f>Source!DN1408</f>
        <v>104</v>
      </c>
      <c r="F1612" s="33"/>
      <c r="G1612" s="28"/>
      <c r="H1612" s="17"/>
      <c r="I1612" s="33">
        <f>SUM(Q1604:Q1611)</f>
        <v>4380.8599999999997</v>
      </c>
      <c r="J1612" s="17">
        <f>Source!BZ1408</f>
        <v>87</v>
      </c>
      <c r="K1612" s="33">
        <f>SUM(R1604:R1611)</f>
        <v>96713.06</v>
      </c>
    </row>
    <row r="1613" spans="1:28" ht="14.25" x14ac:dyDescent="0.2">
      <c r="A1613" s="26"/>
      <c r="B1613" s="26"/>
      <c r="C1613" s="26" t="s">
        <v>316</v>
      </c>
      <c r="D1613" s="27" t="s">
        <v>315</v>
      </c>
      <c r="E1613" s="17">
        <f>Source!DO1408</f>
        <v>79</v>
      </c>
      <c r="F1613" s="33"/>
      <c r="G1613" s="28"/>
      <c r="H1613" s="17"/>
      <c r="I1613" s="33">
        <f>SUM(S1604:S1612)</f>
        <v>3327.77</v>
      </c>
      <c r="J1613" s="17">
        <f>Source!CA1408</f>
        <v>41</v>
      </c>
      <c r="K1613" s="33">
        <f>SUM(T1604:T1612)</f>
        <v>45577.42</v>
      </c>
    </row>
    <row r="1614" spans="1:28" ht="14.25" x14ac:dyDescent="0.2">
      <c r="A1614" s="26"/>
      <c r="B1614" s="26"/>
      <c r="C1614" s="26" t="s">
        <v>325</v>
      </c>
      <c r="D1614" s="27" t="s">
        <v>315</v>
      </c>
      <c r="E1614" s="17">
        <f>175</f>
        <v>175</v>
      </c>
      <c r="F1614" s="33"/>
      <c r="G1614" s="28"/>
      <c r="H1614" s="17"/>
      <c r="I1614" s="33">
        <f>SUM(U1604:U1613)</f>
        <v>826.51</v>
      </c>
      <c r="J1614" s="17">
        <f>160</f>
        <v>160</v>
      </c>
      <c r="K1614" s="33">
        <f>SUM(V1604:V1613)</f>
        <v>19941.97</v>
      </c>
    </row>
    <row r="1615" spans="1:28" ht="14.25" x14ac:dyDescent="0.2">
      <c r="A1615" s="55"/>
      <c r="B1615" s="55"/>
      <c r="C1615" s="55" t="s">
        <v>317</v>
      </c>
      <c r="D1615" s="56" t="s">
        <v>318</v>
      </c>
      <c r="E1615" s="57">
        <f>Source!AQ1408</f>
        <v>53</v>
      </c>
      <c r="F1615" s="58"/>
      <c r="G1615" s="59" t="str">
        <f>Source!DI1408</f>
        <v>)*1,15</v>
      </c>
      <c r="H1615" s="57">
        <f>Source!AV1408</f>
        <v>1</v>
      </c>
      <c r="I1615" s="58">
        <f>Source!U1408</f>
        <v>324.02848499999999</v>
      </c>
      <c r="J1615" s="57"/>
      <c r="K1615" s="58"/>
      <c r="AB1615" s="32">
        <f>I1615</f>
        <v>324.02848499999999</v>
      </c>
    </row>
    <row r="1616" spans="1:28" ht="15" x14ac:dyDescent="0.25">
      <c r="A1616" s="60"/>
      <c r="B1616" s="60"/>
      <c r="C1616" s="61" t="s">
        <v>319</v>
      </c>
      <c r="D1616" s="60"/>
      <c r="E1616" s="60"/>
      <c r="F1616" s="60"/>
      <c r="G1616" s="60"/>
      <c r="H1616" s="111">
        <f>I1606+I1607+I1609+I1612+I1613+I1614+SUM(I1610:I1611)</f>
        <v>52497.97</v>
      </c>
      <c r="I1616" s="111"/>
      <c r="J1616" s="111">
        <f>K1606+K1607+K1609+K1612+K1613+K1614+SUM(K1610:K1611)</f>
        <v>672160.64</v>
      </c>
      <c r="K1616" s="111"/>
      <c r="O1616" s="32">
        <f>I1606+I1607+I1609+I1612+I1613+I1614+SUM(I1610:I1611)</f>
        <v>52497.97</v>
      </c>
      <c r="P1616" s="32">
        <f>K1606+K1607+K1609+K1612+K1613+K1614+SUM(K1610:K1611)</f>
        <v>672160.64</v>
      </c>
      <c r="X1616">
        <f>IF(Source!BI1408&lt;=1,I1606+I1607+I1609+I1612+I1613+I1614-0, 0)</f>
        <v>18271.689999999999</v>
      </c>
      <c r="Y1616">
        <f>IF(Source!BI1408=2,I1606+I1607+I1609+I1612+I1613+I1614-0, 0)</f>
        <v>0</v>
      </c>
      <c r="Z1616">
        <f>IF(Source!BI1408=3,I1606+I1607+I1609+I1612+I1613+I1614-0, 0)</f>
        <v>0</v>
      </c>
      <c r="AA1616">
        <f>IF(Source!BI1408=4,I1606+I1607+I1609+I1612+I1613+I1614,0)</f>
        <v>0</v>
      </c>
    </row>
    <row r="1618" spans="1:28" ht="99.75" x14ac:dyDescent="0.2">
      <c r="A1618" s="26">
        <v>6</v>
      </c>
      <c r="B1618" s="26" t="str">
        <f>Source!F1411</f>
        <v>3.12-3-10</v>
      </c>
      <c r="C1618" s="26" t="s">
        <v>150</v>
      </c>
      <c r="D1618" s="27" t="str">
        <f>Source!H1411</f>
        <v>100 м2</v>
      </c>
      <c r="E1618" s="17">
        <f>Source!I1411</f>
        <v>2.0500000000000001E-2</v>
      </c>
      <c r="F1618" s="33"/>
      <c r="G1618" s="28"/>
      <c r="H1618" s="17"/>
      <c r="I1618" s="33"/>
      <c r="J1618" s="17"/>
      <c r="K1618" s="33"/>
      <c r="Q1618">
        <f>ROUND((Source!DN1411/100)*ROUND((ROUND((Source!AF1411*Source!AV1411*Source!I1411),2)),2), 2)</f>
        <v>24.19</v>
      </c>
      <c r="R1618">
        <f>Source!X1411</f>
        <v>534.03</v>
      </c>
      <c r="S1618">
        <f>ROUND((Source!DO1411/100)*ROUND((ROUND((Source!AF1411*Source!AV1411*Source!I1411),2)),2), 2)</f>
        <v>18.38</v>
      </c>
      <c r="T1618">
        <f>Source!Y1411</f>
        <v>251.67</v>
      </c>
      <c r="U1618">
        <f>ROUND((175/100)*ROUND((ROUND((Source!AE1411*Source!AV1411*Source!I1411),2)),2), 2)</f>
        <v>0.37</v>
      </c>
      <c r="V1618">
        <f>ROUND((160/100)*ROUND(ROUND((ROUND((Source!AE1411*Source!AV1411*Source!I1411),2)*Source!BS1411),2), 2), 2)</f>
        <v>8.86</v>
      </c>
    </row>
    <row r="1619" spans="1:28" x14ac:dyDescent="0.2">
      <c r="C1619" s="30" t="str">
        <f>"Объем: "&amp;Source!I1411&amp;"=2,05/"&amp;"100"</f>
        <v>Объем: 0,0205=2,05/100</v>
      </c>
    </row>
    <row r="1620" spans="1:28" ht="14.25" x14ac:dyDescent="0.2">
      <c r="A1620" s="26"/>
      <c r="B1620" s="26"/>
      <c r="C1620" s="26" t="s">
        <v>313</v>
      </c>
      <c r="D1620" s="27"/>
      <c r="E1620" s="17"/>
      <c r="F1620" s="33">
        <f>Source!AO1411</f>
        <v>986.85</v>
      </c>
      <c r="G1620" s="28" t="str">
        <f>Source!DG1411</f>
        <v>)*1,15</v>
      </c>
      <c r="H1620" s="17">
        <f>Source!AV1411</f>
        <v>1</v>
      </c>
      <c r="I1620" s="33">
        <f>ROUND((ROUND((Source!AF1411*Source!AV1411*Source!I1411),2)),2)</f>
        <v>23.26</v>
      </c>
      <c r="J1620" s="17">
        <f>IF(Source!BA1411&lt;&gt; 0, Source!BA1411, 1)</f>
        <v>26.39</v>
      </c>
      <c r="K1620" s="33">
        <f>Source!S1411</f>
        <v>613.83000000000004</v>
      </c>
      <c r="W1620">
        <f>I1620</f>
        <v>23.26</v>
      </c>
    </row>
    <row r="1621" spans="1:28" ht="14.25" x14ac:dyDescent="0.2">
      <c r="A1621" s="26"/>
      <c r="B1621" s="26"/>
      <c r="C1621" s="26" t="s">
        <v>322</v>
      </c>
      <c r="D1621" s="27"/>
      <c r="E1621" s="17"/>
      <c r="F1621" s="33">
        <f>Source!AM1411</f>
        <v>50.84</v>
      </c>
      <c r="G1621" s="28" t="str">
        <f>Source!DE1411</f>
        <v>)*1,25</v>
      </c>
      <c r="H1621" s="17">
        <f>Source!AV1411</f>
        <v>1</v>
      </c>
      <c r="I1621" s="33">
        <f>(ROUND((ROUND((((Source!ET1411*1.25))*Source!AV1411*Source!I1411),2)),2)+ROUND((ROUND(((Source!AE1411-((Source!EU1411*1.25)))*Source!AV1411*Source!I1411),2)),2))</f>
        <v>1.3</v>
      </c>
      <c r="J1621" s="17">
        <f>IF(Source!BB1411&lt;&gt; 0, Source!BB1411, 1)</f>
        <v>9.3800000000000008</v>
      </c>
      <c r="K1621" s="33">
        <f>Source!Q1411</f>
        <v>12.19</v>
      </c>
    </row>
    <row r="1622" spans="1:28" ht="14.25" x14ac:dyDescent="0.2">
      <c r="A1622" s="26"/>
      <c r="B1622" s="26"/>
      <c r="C1622" s="26" t="s">
        <v>323</v>
      </c>
      <c r="D1622" s="27"/>
      <c r="E1622" s="17"/>
      <c r="F1622" s="33">
        <f>Source!AN1411</f>
        <v>8.01</v>
      </c>
      <c r="G1622" s="28" t="str">
        <f>Source!DF1411</f>
        <v>)*1,25</v>
      </c>
      <c r="H1622" s="17">
        <f>Source!AV1411</f>
        <v>1</v>
      </c>
      <c r="I1622" s="41">
        <f>ROUND((ROUND((Source!AE1411*Source!AV1411*Source!I1411),2)),2)</f>
        <v>0.21</v>
      </c>
      <c r="J1622" s="17">
        <f>IF(Source!BS1411&lt;&gt; 0, Source!BS1411, 1)</f>
        <v>26.39</v>
      </c>
      <c r="K1622" s="41">
        <f>Source!R1411</f>
        <v>5.54</v>
      </c>
      <c r="W1622">
        <f>I1622</f>
        <v>0.21</v>
      </c>
    </row>
    <row r="1623" spans="1:28" ht="14.25" x14ac:dyDescent="0.2">
      <c r="A1623" s="26"/>
      <c r="B1623" s="26"/>
      <c r="C1623" s="26" t="s">
        <v>324</v>
      </c>
      <c r="D1623" s="27"/>
      <c r="E1623" s="17"/>
      <c r="F1623" s="33">
        <f>Source!AL1411</f>
        <v>7205.92</v>
      </c>
      <c r="G1623" s="28" t="str">
        <f>Source!DD1411</f>
        <v/>
      </c>
      <c r="H1623" s="17">
        <f>Source!AW1411</f>
        <v>1</v>
      </c>
      <c r="I1623" s="33">
        <f>ROUND((ROUND((Source!AC1411*Source!AW1411*Source!I1411),2)),2)</f>
        <v>147.72</v>
      </c>
      <c r="J1623" s="17">
        <f>IF(Source!BC1411&lt;&gt; 0, Source!BC1411, 1)</f>
        <v>1.95</v>
      </c>
      <c r="K1623" s="33">
        <f>Source!P1411</f>
        <v>288.05</v>
      </c>
    </row>
    <row r="1624" spans="1:28" ht="199.5" x14ac:dyDescent="0.2">
      <c r="A1624" s="26" t="s">
        <v>152</v>
      </c>
      <c r="B1624" s="26" t="str">
        <f>Source!F1412</f>
        <v>1.1-1-1312</v>
      </c>
      <c r="C1624" s="26" t="s">
        <v>282</v>
      </c>
      <c r="D1624" s="27" t="str">
        <f>Source!H1412</f>
        <v>м2</v>
      </c>
      <c r="E1624" s="17">
        <f>Source!I1412</f>
        <v>2.7681150000000003</v>
      </c>
      <c r="F1624" s="33">
        <f>Source!AK1412</f>
        <v>25.09</v>
      </c>
      <c r="G1624" s="31" t="s">
        <v>3</v>
      </c>
      <c r="H1624" s="17">
        <f>Source!AW1412</f>
        <v>1</v>
      </c>
      <c r="I1624" s="33">
        <f>ROUND((ROUND((Source!AC1412*Source!AW1412*Source!I1412),2)),2)+(ROUND((ROUND(((Source!ET1412)*Source!AV1412*Source!I1412),2)),2)+ROUND((ROUND(((Source!AE1412-(Source!EU1412))*Source!AV1412*Source!I1412),2)),2))+ROUND((ROUND((Source!AF1412*Source!AV1412*Source!I1412),2)),2)</f>
        <v>69.45</v>
      </c>
      <c r="J1624" s="17">
        <f>IF(Source!BC1412&lt;&gt; 0, Source!BC1412, 1)</f>
        <v>10.5</v>
      </c>
      <c r="K1624" s="33">
        <f>Source!O1412</f>
        <v>729.23</v>
      </c>
      <c r="Q1624">
        <f>ROUND((Source!DN1412/100)*ROUND((ROUND((Source!AF1412*Source!AV1412*Source!I1412),2)),2), 2)</f>
        <v>0</v>
      </c>
      <c r="R1624">
        <f>Source!X1412</f>
        <v>0</v>
      </c>
      <c r="S1624">
        <f>ROUND((Source!DO1412/100)*ROUND((ROUND((Source!AF1412*Source!AV1412*Source!I1412),2)),2), 2)</f>
        <v>0</v>
      </c>
      <c r="T1624">
        <f>Source!Y1412</f>
        <v>0</v>
      </c>
      <c r="U1624">
        <f>ROUND((175/100)*ROUND((ROUND((Source!AE1412*Source!AV1412*Source!I1412),2)),2), 2)</f>
        <v>0</v>
      </c>
      <c r="V1624">
        <f>ROUND((160/100)*ROUND(ROUND((ROUND((Source!AE1412*Source!AV1412*Source!I1412),2)*Source!BS1412),2), 2), 2)</f>
        <v>0</v>
      </c>
      <c r="X1624">
        <f>IF(Source!BI1412&lt;=1,I1624, 0)</f>
        <v>69.45</v>
      </c>
      <c r="Y1624">
        <f>IF(Source!BI1412=2,I1624, 0)</f>
        <v>0</v>
      </c>
      <c r="Z1624">
        <f>IF(Source!BI1412=3,I1624, 0)</f>
        <v>0</v>
      </c>
      <c r="AA1624">
        <f>IF(Source!BI1412=4,I1624, 0)</f>
        <v>0</v>
      </c>
    </row>
    <row r="1625" spans="1:28" ht="228" x14ac:dyDescent="0.2">
      <c r="A1625" s="26" t="s">
        <v>153</v>
      </c>
      <c r="B1625" s="26" t="str">
        <f>Source!F1413</f>
        <v>1.1-1-1313</v>
      </c>
      <c r="C1625" s="26" t="s">
        <v>283</v>
      </c>
      <c r="D1625" s="27" t="str">
        <f>Source!H1413</f>
        <v>м2</v>
      </c>
      <c r="E1625" s="17">
        <f>Source!I1413</f>
        <v>1.235535</v>
      </c>
      <c r="F1625" s="33">
        <f>Source!AK1413</f>
        <v>23.06</v>
      </c>
      <c r="G1625" s="31" t="s">
        <v>3</v>
      </c>
      <c r="H1625" s="17">
        <f>Source!AW1413</f>
        <v>1</v>
      </c>
      <c r="I1625" s="33">
        <f>ROUND((ROUND((Source!AC1413*Source!AW1413*Source!I1413),2)),2)+(ROUND((ROUND(((Source!ET1413)*Source!AV1413*Source!I1413),2)),2)+ROUND((ROUND(((Source!AE1413-(Source!EU1413))*Source!AV1413*Source!I1413),2)),2))+ROUND((ROUND((Source!AF1413*Source!AV1413*Source!I1413),2)),2)</f>
        <v>28.49</v>
      </c>
      <c r="J1625" s="17">
        <f>IF(Source!BC1413&lt;&gt; 0, Source!BC1413, 1)</f>
        <v>10.74</v>
      </c>
      <c r="K1625" s="33">
        <f>Source!O1413</f>
        <v>305.98</v>
      </c>
      <c r="Q1625">
        <f>ROUND((Source!DN1413/100)*ROUND((ROUND((Source!AF1413*Source!AV1413*Source!I1413),2)),2), 2)</f>
        <v>0</v>
      </c>
      <c r="R1625">
        <f>Source!X1413</f>
        <v>0</v>
      </c>
      <c r="S1625">
        <f>ROUND((Source!DO1413/100)*ROUND((ROUND((Source!AF1413*Source!AV1413*Source!I1413),2)),2), 2)</f>
        <v>0</v>
      </c>
      <c r="T1625">
        <f>Source!Y1413</f>
        <v>0</v>
      </c>
      <c r="U1625">
        <f>ROUND((175/100)*ROUND((ROUND((Source!AE1413*Source!AV1413*Source!I1413),2)),2), 2)</f>
        <v>0</v>
      </c>
      <c r="V1625">
        <f>ROUND((160/100)*ROUND(ROUND((ROUND((Source!AE1413*Source!AV1413*Source!I1413),2)*Source!BS1413),2), 2), 2)</f>
        <v>0</v>
      </c>
      <c r="X1625">
        <f>IF(Source!BI1413&lt;=1,I1625, 0)</f>
        <v>28.49</v>
      </c>
      <c r="Y1625">
        <f>IF(Source!BI1413=2,I1625, 0)</f>
        <v>0</v>
      </c>
      <c r="Z1625">
        <f>IF(Source!BI1413=3,I1625, 0)</f>
        <v>0</v>
      </c>
      <c r="AA1625">
        <f>IF(Source!BI1413=4,I1625, 0)</f>
        <v>0</v>
      </c>
    </row>
    <row r="1626" spans="1:28" ht="14.25" x14ac:dyDescent="0.2">
      <c r="A1626" s="26"/>
      <c r="B1626" s="26"/>
      <c r="C1626" s="26" t="s">
        <v>314</v>
      </c>
      <c r="D1626" s="27" t="s">
        <v>315</v>
      </c>
      <c r="E1626" s="17">
        <f>Source!DN1411</f>
        <v>104</v>
      </c>
      <c r="F1626" s="33"/>
      <c r="G1626" s="28"/>
      <c r="H1626" s="17"/>
      <c r="I1626" s="33">
        <f>SUM(Q1618:Q1625)</f>
        <v>24.19</v>
      </c>
      <c r="J1626" s="17">
        <f>Source!BZ1411</f>
        <v>87</v>
      </c>
      <c r="K1626" s="33">
        <f>SUM(R1618:R1625)</f>
        <v>534.03</v>
      </c>
    </row>
    <row r="1627" spans="1:28" ht="14.25" x14ac:dyDescent="0.2">
      <c r="A1627" s="26"/>
      <c r="B1627" s="26"/>
      <c r="C1627" s="26" t="s">
        <v>316</v>
      </c>
      <c r="D1627" s="27" t="s">
        <v>315</v>
      </c>
      <c r="E1627" s="17">
        <f>Source!DO1411</f>
        <v>79</v>
      </c>
      <c r="F1627" s="33"/>
      <c r="G1627" s="28"/>
      <c r="H1627" s="17"/>
      <c r="I1627" s="33">
        <f>SUM(S1618:S1626)</f>
        <v>18.38</v>
      </c>
      <c r="J1627" s="17">
        <f>Source!CA1411</f>
        <v>41</v>
      </c>
      <c r="K1627" s="33">
        <f>SUM(T1618:T1626)</f>
        <v>251.67</v>
      </c>
    </row>
    <row r="1628" spans="1:28" ht="14.25" x14ac:dyDescent="0.2">
      <c r="A1628" s="26"/>
      <c r="B1628" s="26"/>
      <c r="C1628" s="26" t="s">
        <v>325</v>
      </c>
      <c r="D1628" s="27" t="s">
        <v>315</v>
      </c>
      <c r="E1628" s="17">
        <f>175</f>
        <v>175</v>
      </c>
      <c r="F1628" s="33"/>
      <c r="G1628" s="28"/>
      <c r="H1628" s="17"/>
      <c r="I1628" s="33">
        <f>SUM(U1618:U1627)</f>
        <v>0.37</v>
      </c>
      <c r="J1628" s="17">
        <f>160</f>
        <v>160</v>
      </c>
      <c r="K1628" s="33">
        <f>SUM(V1618:V1627)</f>
        <v>8.86</v>
      </c>
    </row>
    <row r="1629" spans="1:28" ht="14.25" x14ac:dyDescent="0.2">
      <c r="A1629" s="55"/>
      <c r="B1629" s="55"/>
      <c r="C1629" s="55" t="s">
        <v>317</v>
      </c>
      <c r="D1629" s="56" t="s">
        <v>318</v>
      </c>
      <c r="E1629" s="57">
        <f>Source!AQ1411</f>
        <v>85</v>
      </c>
      <c r="F1629" s="58"/>
      <c r="G1629" s="59" t="str">
        <f>Source!DI1411</f>
        <v>)*1,15</v>
      </c>
      <c r="H1629" s="57">
        <f>Source!AV1411</f>
        <v>1</v>
      </c>
      <c r="I1629" s="58">
        <f>Source!U1411</f>
        <v>2.0038749999999999</v>
      </c>
      <c r="J1629" s="57"/>
      <c r="K1629" s="58"/>
      <c r="AB1629" s="32">
        <f>I1629</f>
        <v>2.0038749999999999</v>
      </c>
    </row>
    <row r="1630" spans="1:28" ht="15" x14ac:dyDescent="0.25">
      <c r="A1630" s="60"/>
      <c r="B1630" s="60"/>
      <c r="C1630" s="61" t="s">
        <v>319</v>
      </c>
      <c r="D1630" s="60"/>
      <c r="E1630" s="60"/>
      <c r="F1630" s="60"/>
      <c r="G1630" s="60"/>
      <c r="H1630" s="111">
        <f>I1620+I1621+I1623+I1626+I1627+I1628+SUM(I1624:I1625)</f>
        <v>313.15999999999997</v>
      </c>
      <c r="I1630" s="111"/>
      <c r="J1630" s="111">
        <f>K1620+K1621+K1623+K1626+K1627+K1628+SUM(K1624:K1625)</f>
        <v>2743.84</v>
      </c>
      <c r="K1630" s="111"/>
      <c r="O1630" s="32">
        <f>I1620+I1621+I1623+I1626+I1627+I1628+SUM(I1624:I1625)</f>
        <v>313.15999999999997</v>
      </c>
      <c r="P1630" s="32">
        <f>K1620+K1621+K1623+K1626+K1627+K1628+SUM(K1624:K1625)</f>
        <v>2743.84</v>
      </c>
      <c r="X1630">
        <f>IF(Source!BI1411&lt;=1,I1620+I1621+I1623+I1626+I1627+I1628-0, 0)</f>
        <v>215.22</v>
      </c>
      <c r="Y1630">
        <f>IF(Source!BI1411=2,I1620+I1621+I1623+I1626+I1627+I1628-0, 0)</f>
        <v>0</v>
      </c>
      <c r="Z1630">
        <f>IF(Source!BI1411=3,I1620+I1621+I1623+I1626+I1627+I1628-0, 0)</f>
        <v>0</v>
      </c>
      <c r="AA1630">
        <f>IF(Source!BI1411=4,I1620+I1621+I1623+I1626+I1627+I1628,0)</f>
        <v>0</v>
      </c>
    </row>
    <row r="1633" spans="1:28" ht="16.5" x14ac:dyDescent="0.25">
      <c r="A1633" s="75" t="str">
        <f>CONCATENATE("Подраздел: ",IF(Source!G1415&lt;&gt;"Новый подраздел", Source!G1415, ""))</f>
        <v>Подраздел: Кровля тех. этажа в/о В/5-9</v>
      </c>
      <c r="B1633" s="75"/>
      <c r="C1633" s="75"/>
      <c r="D1633" s="75"/>
      <c r="E1633" s="75"/>
      <c r="F1633" s="75"/>
      <c r="G1633" s="75"/>
      <c r="H1633" s="75"/>
      <c r="I1633" s="75"/>
      <c r="J1633" s="75"/>
      <c r="K1633" s="75"/>
    </row>
    <row r="1634" spans="1:28" ht="42.75" x14ac:dyDescent="0.2">
      <c r="A1634" s="26">
        <v>1</v>
      </c>
      <c r="B1634" s="26" t="str">
        <f>Source!F1419</f>
        <v>6.61-26-1</v>
      </c>
      <c r="C1634" s="26" t="s">
        <v>21</v>
      </c>
      <c r="D1634" s="27" t="str">
        <f>Source!H1419</f>
        <v>100 м2</v>
      </c>
      <c r="E1634" s="17">
        <f>Source!I1419</f>
        <v>6.0000000000000001E-3</v>
      </c>
      <c r="F1634" s="33"/>
      <c r="G1634" s="28"/>
      <c r="H1634" s="17"/>
      <c r="I1634" s="33"/>
      <c r="J1634" s="17"/>
      <c r="K1634" s="33"/>
      <c r="Q1634">
        <f>ROUND((Source!DN1419/100)*ROUND((ROUND((Source!AF1419*Source!AV1419*Source!I1419),2)),2), 2)</f>
        <v>2.82</v>
      </c>
      <c r="R1634">
        <f>Source!X1419</f>
        <v>65.209999999999994</v>
      </c>
      <c r="S1634">
        <f>ROUND((Source!DO1419/100)*ROUND((ROUND((Source!AF1419*Source!AV1419*Source!I1419),2)),2), 2)</f>
        <v>1.94</v>
      </c>
      <c r="T1634">
        <f>Source!Y1419</f>
        <v>38.200000000000003</v>
      </c>
      <c r="U1634">
        <f>ROUND((175/100)*ROUND((ROUND((Source!AE1419*Source!AV1419*Source!I1419),2)),2), 2)</f>
        <v>0</v>
      </c>
      <c r="V1634">
        <f>ROUND((160/100)*ROUND(ROUND((ROUND((Source!AE1419*Source!AV1419*Source!I1419),2)*Source!BS1419),2), 2), 2)</f>
        <v>0</v>
      </c>
    </row>
    <row r="1635" spans="1:28" x14ac:dyDescent="0.2">
      <c r="C1635" s="30" t="str">
        <f>"Объем: "&amp;Source!I1419&amp;"=0,6/"&amp;"100"</f>
        <v>Объем: 0,006=0,6/100</v>
      </c>
    </row>
    <row r="1636" spans="1:28" ht="14.25" x14ac:dyDescent="0.2">
      <c r="A1636" s="26"/>
      <c r="B1636" s="26"/>
      <c r="C1636" s="26" t="s">
        <v>313</v>
      </c>
      <c r="D1636" s="27"/>
      <c r="E1636" s="17"/>
      <c r="F1636" s="33">
        <f>Source!AO1419</f>
        <v>587.65</v>
      </c>
      <c r="G1636" s="28" t="str">
        <f>Source!DG1419</f>
        <v/>
      </c>
      <c r="H1636" s="17">
        <f>Source!AV1419</f>
        <v>1</v>
      </c>
      <c r="I1636" s="33">
        <f>ROUND((ROUND((Source!AF1419*Source!AV1419*Source!I1419),2)),2)</f>
        <v>3.53</v>
      </c>
      <c r="J1636" s="17">
        <f>IF(Source!BA1419&lt;&gt; 0, Source!BA1419, 1)</f>
        <v>26.39</v>
      </c>
      <c r="K1636" s="33">
        <f>Source!S1419</f>
        <v>93.16</v>
      </c>
      <c r="W1636">
        <f>I1636</f>
        <v>3.53</v>
      </c>
    </row>
    <row r="1637" spans="1:28" ht="28.5" x14ac:dyDescent="0.2">
      <c r="A1637" s="26" t="s">
        <v>27</v>
      </c>
      <c r="B1637" s="26" t="str">
        <f>Source!F1420</f>
        <v>9999990001</v>
      </c>
      <c r="C1637" s="26" t="s">
        <v>29</v>
      </c>
      <c r="D1637" s="27" t="str">
        <f>Source!H1420</f>
        <v>т</v>
      </c>
      <c r="E1637" s="17">
        <f>Source!I1420</f>
        <v>-2.76E-2</v>
      </c>
      <c r="F1637" s="33">
        <f>Source!AK1420</f>
        <v>0</v>
      </c>
      <c r="G1637" s="31" t="s">
        <v>3</v>
      </c>
      <c r="H1637" s="17">
        <f>Source!AW1420</f>
        <v>1</v>
      </c>
      <c r="I1637" s="33">
        <f>ROUND((ROUND((Source!AC1420*Source!AW1420*Source!I1420),2)),2)+(ROUND((ROUND(((Source!ET1420)*Source!AV1420*Source!I1420),2)),2)+ROUND((ROUND(((Source!AE1420-(Source!EU1420))*Source!AV1420*Source!I1420),2)),2))+ROUND((ROUND((Source!AF1420*Source!AV1420*Source!I1420),2)),2)</f>
        <v>0</v>
      </c>
      <c r="J1637" s="17">
        <f>IF(Source!BC1420&lt;&gt; 0, Source!BC1420, 1)</f>
        <v>1</v>
      </c>
      <c r="K1637" s="33">
        <f>Source!O1420</f>
        <v>0</v>
      </c>
      <c r="Q1637">
        <f>ROUND((Source!DN1420/100)*ROUND((ROUND((Source!AF1420*Source!AV1420*Source!I1420),2)),2), 2)</f>
        <v>0</v>
      </c>
      <c r="R1637">
        <f>Source!X1420</f>
        <v>0</v>
      </c>
      <c r="S1637">
        <f>ROUND((Source!DO1420/100)*ROUND((ROUND((Source!AF1420*Source!AV1420*Source!I1420),2)),2), 2)</f>
        <v>0</v>
      </c>
      <c r="T1637">
        <f>Source!Y1420</f>
        <v>0</v>
      </c>
      <c r="U1637">
        <f>ROUND((175/100)*ROUND((ROUND((Source!AE1420*Source!AV1420*Source!I1420),2)),2), 2)</f>
        <v>0</v>
      </c>
      <c r="V1637">
        <f>ROUND((160/100)*ROUND(ROUND((ROUND((Source!AE1420*Source!AV1420*Source!I1420),2)*Source!BS1420),2), 2), 2)</f>
        <v>0</v>
      </c>
      <c r="X1637">
        <f>IF(Source!BI1420&lt;=1,I1637, 0)</f>
        <v>0</v>
      </c>
      <c r="Y1637">
        <f>IF(Source!BI1420=2,I1637, 0)</f>
        <v>0</v>
      </c>
      <c r="Z1637">
        <f>IF(Source!BI1420=3,I1637, 0)</f>
        <v>0</v>
      </c>
      <c r="AA1637">
        <f>IF(Source!BI1420=4,I1637, 0)</f>
        <v>0</v>
      </c>
    </row>
    <row r="1638" spans="1:28" ht="14.25" x14ac:dyDescent="0.2">
      <c r="A1638" s="26"/>
      <c r="B1638" s="26"/>
      <c r="C1638" s="26" t="s">
        <v>314</v>
      </c>
      <c r="D1638" s="27" t="s">
        <v>315</v>
      </c>
      <c r="E1638" s="17">
        <f>Source!DN1419</f>
        <v>80</v>
      </c>
      <c r="F1638" s="33"/>
      <c r="G1638" s="28"/>
      <c r="H1638" s="17"/>
      <c r="I1638" s="33">
        <f>SUM(Q1634:Q1637)</f>
        <v>2.82</v>
      </c>
      <c r="J1638" s="17">
        <f>Source!BZ1419</f>
        <v>70</v>
      </c>
      <c r="K1638" s="33">
        <f>SUM(R1634:R1637)</f>
        <v>65.209999999999994</v>
      </c>
    </row>
    <row r="1639" spans="1:28" ht="14.25" x14ac:dyDescent="0.2">
      <c r="A1639" s="26"/>
      <c r="B1639" s="26"/>
      <c r="C1639" s="26" t="s">
        <v>316</v>
      </c>
      <c r="D1639" s="27" t="s">
        <v>315</v>
      </c>
      <c r="E1639" s="17">
        <f>Source!DO1419</f>
        <v>55</v>
      </c>
      <c r="F1639" s="33"/>
      <c r="G1639" s="28"/>
      <c r="H1639" s="17"/>
      <c r="I1639" s="33">
        <f>SUM(S1634:S1638)</f>
        <v>1.94</v>
      </c>
      <c r="J1639" s="17">
        <f>Source!CA1419</f>
        <v>41</v>
      </c>
      <c r="K1639" s="33">
        <f>SUM(T1634:T1638)</f>
        <v>38.200000000000003</v>
      </c>
    </row>
    <row r="1640" spans="1:28" ht="14.25" x14ac:dyDescent="0.2">
      <c r="A1640" s="55"/>
      <c r="B1640" s="55"/>
      <c r="C1640" s="55" t="s">
        <v>317</v>
      </c>
      <c r="D1640" s="56" t="s">
        <v>318</v>
      </c>
      <c r="E1640" s="57">
        <f>Source!AQ1419</f>
        <v>57.5</v>
      </c>
      <c r="F1640" s="58"/>
      <c r="G1640" s="59" t="str">
        <f>Source!DI1419</f>
        <v/>
      </c>
      <c r="H1640" s="57">
        <f>Source!AV1419</f>
        <v>1</v>
      </c>
      <c r="I1640" s="58">
        <f>Source!U1419</f>
        <v>0.34500000000000003</v>
      </c>
      <c r="J1640" s="57"/>
      <c r="K1640" s="58"/>
      <c r="AB1640" s="32">
        <f>I1640</f>
        <v>0.34500000000000003</v>
      </c>
    </row>
    <row r="1641" spans="1:28" ht="15" x14ac:dyDescent="0.25">
      <c r="A1641" s="60"/>
      <c r="B1641" s="60"/>
      <c r="C1641" s="61" t="s">
        <v>319</v>
      </c>
      <c r="D1641" s="60"/>
      <c r="E1641" s="60"/>
      <c r="F1641" s="60"/>
      <c r="G1641" s="60"/>
      <c r="H1641" s="111">
        <f>I1636+I1638+I1639+SUM(I1637:I1637)</f>
        <v>8.2899999999999991</v>
      </c>
      <c r="I1641" s="111"/>
      <c r="J1641" s="111">
        <f>K1636+K1638+K1639+SUM(K1637:K1637)</f>
        <v>196.57</v>
      </c>
      <c r="K1641" s="111"/>
      <c r="O1641" s="32">
        <f>I1636+I1638+I1639+SUM(I1637:I1637)</f>
        <v>8.2899999999999991</v>
      </c>
      <c r="P1641" s="32">
        <f>K1636+K1638+K1639+SUM(K1637:K1637)</f>
        <v>196.57</v>
      </c>
      <c r="X1641">
        <f>IF(Source!BI1419&lt;=1,I1636+I1638+I1639-0, 0)</f>
        <v>8.2899999999999991</v>
      </c>
      <c r="Y1641">
        <f>IF(Source!BI1419=2,I1636+I1638+I1639-0, 0)</f>
        <v>0</v>
      </c>
      <c r="Z1641">
        <f>IF(Source!BI1419=3,I1636+I1638+I1639-0, 0)</f>
        <v>0</v>
      </c>
      <c r="AA1641">
        <f>IF(Source!BI1419=4,I1636+I1638+I1639,0)</f>
        <v>0</v>
      </c>
    </row>
    <row r="1643" spans="1:28" ht="42.75" x14ac:dyDescent="0.2">
      <c r="A1643" s="26">
        <v>2</v>
      </c>
      <c r="B1643" s="26" t="str">
        <f>Source!F1421</f>
        <v>6.62-31-1</v>
      </c>
      <c r="C1643" s="26" t="s">
        <v>33</v>
      </c>
      <c r="D1643" s="27" t="str">
        <f>Source!H1421</f>
        <v>1 м2 поверхности</v>
      </c>
      <c r="E1643" s="17">
        <f>Source!I1421</f>
        <v>0.35</v>
      </c>
      <c r="F1643" s="33"/>
      <c r="G1643" s="28"/>
      <c r="H1643" s="17"/>
      <c r="I1643" s="33"/>
      <c r="J1643" s="17"/>
      <c r="K1643" s="33"/>
      <c r="Q1643">
        <f>ROUND((Source!DN1421/100)*ROUND((ROUND((Source!AF1421*Source!AV1421*Source!I1421),2)),2), 2)</f>
        <v>2.15</v>
      </c>
      <c r="R1643">
        <f>Source!X1421</f>
        <v>47.09</v>
      </c>
      <c r="S1643">
        <f>ROUND((Source!DO1421/100)*ROUND((ROUND((Source!AF1421*Source!AV1421*Source!I1421),2)),2), 2)</f>
        <v>1.38</v>
      </c>
      <c r="T1643">
        <f>Source!Y1421</f>
        <v>23.26</v>
      </c>
      <c r="U1643">
        <f>ROUND((175/100)*ROUND((ROUND((Source!AE1421*Source!AV1421*Source!I1421),2)),2), 2)</f>
        <v>0</v>
      </c>
      <c r="V1643">
        <f>ROUND((160/100)*ROUND(ROUND((ROUND((Source!AE1421*Source!AV1421*Source!I1421),2)*Source!BS1421),2), 2), 2)</f>
        <v>0</v>
      </c>
    </row>
    <row r="1644" spans="1:28" ht="14.25" x14ac:dyDescent="0.2">
      <c r="A1644" s="26"/>
      <c r="B1644" s="26"/>
      <c r="C1644" s="26" t="s">
        <v>313</v>
      </c>
      <c r="D1644" s="27"/>
      <c r="E1644" s="17"/>
      <c r="F1644" s="33">
        <f>Source!AO1421</f>
        <v>6.13</v>
      </c>
      <c r="G1644" s="28" t="str">
        <f>Source!DG1421</f>
        <v/>
      </c>
      <c r="H1644" s="17">
        <f>Source!AV1421</f>
        <v>1</v>
      </c>
      <c r="I1644" s="33">
        <f>ROUND((ROUND((Source!AF1421*Source!AV1421*Source!I1421),2)),2)</f>
        <v>2.15</v>
      </c>
      <c r="J1644" s="17">
        <f>IF(Source!BA1421&lt;&gt; 0, Source!BA1421, 1)</f>
        <v>26.39</v>
      </c>
      <c r="K1644" s="33">
        <f>Source!S1421</f>
        <v>56.74</v>
      </c>
      <c r="W1644">
        <f>I1644</f>
        <v>2.15</v>
      </c>
    </row>
    <row r="1645" spans="1:28" ht="14.25" x14ac:dyDescent="0.2">
      <c r="A1645" s="26"/>
      <c r="B1645" s="26"/>
      <c r="C1645" s="26" t="s">
        <v>314</v>
      </c>
      <c r="D1645" s="27" t="s">
        <v>315</v>
      </c>
      <c r="E1645" s="17">
        <f>Source!DN1421</f>
        <v>100</v>
      </c>
      <c r="F1645" s="33"/>
      <c r="G1645" s="28"/>
      <c r="H1645" s="17"/>
      <c r="I1645" s="33">
        <f>SUM(Q1643:Q1644)</f>
        <v>2.15</v>
      </c>
      <c r="J1645" s="17">
        <f>Source!BZ1421</f>
        <v>83</v>
      </c>
      <c r="K1645" s="33">
        <f>SUM(R1643:R1644)</f>
        <v>47.09</v>
      </c>
    </row>
    <row r="1646" spans="1:28" ht="14.25" x14ac:dyDescent="0.2">
      <c r="A1646" s="26"/>
      <c r="B1646" s="26"/>
      <c r="C1646" s="26" t="s">
        <v>316</v>
      </c>
      <c r="D1646" s="27" t="s">
        <v>315</v>
      </c>
      <c r="E1646" s="17">
        <f>Source!DO1421</f>
        <v>64</v>
      </c>
      <c r="F1646" s="33"/>
      <c r="G1646" s="28"/>
      <c r="H1646" s="17"/>
      <c r="I1646" s="33">
        <f>SUM(S1643:S1645)</f>
        <v>1.38</v>
      </c>
      <c r="J1646" s="17">
        <f>Source!CA1421</f>
        <v>41</v>
      </c>
      <c r="K1646" s="33">
        <f>SUM(T1643:T1645)</f>
        <v>23.26</v>
      </c>
    </row>
    <row r="1647" spans="1:28" ht="14.25" x14ac:dyDescent="0.2">
      <c r="A1647" s="55"/>
      <c r="B1647" s="55"/>
      <c r="C1647" s="55" t="s">
        <v>317</v>
      </c>
      <c r="D1647" s="56" t="s">
        <v>318</v>
      </c>
      <c r="E1647" s="57">
        <f>Source!AQ1421</f>
        <v>0.6</v>
      </c>
      <c r="F1647" s="58"/>
      <c r="G1647" s="59" t="str">
        <f>Source!DI1421</f>
        <v/>
      </c>
      <c r="H1647" s="57">
        <f>Source!AV1421</f>
        <v>1</v>
      </c>
      <c r="I1647" s="58">
        <f>Source!U1421</f>
        <v>0.21</v>
      </c>
      <c r="J1647" s="57"/>
      <c r="K1647" s="58"/>
      <c r="AB1647" s="32">
        <f>I1647</f>
        <v>0.21</v>
      </c>
    </row>
    <row r="1648" spans="1:28" ht="15" x14ac:dyDescent="0.25">
      <c r="A1648" s="60"/>
      <c r="B1648" s="60"/>
      <c r="C1648" s="61" t="s">
        <v>319</v>
      </c>
      <c r="D1648" s="60"/>
      <c r="E1648" s="60"/>
      <c r="F1648" s="60"/>
      <c r="G1648" s="60"/>
      <c r="H1648" s="111">
        <f>I1644+I1645+I1646</f>
        <v>5.68</v>
      </c>
      <c r="I1648" s="111"/>
      <c r="J1648" s="111">
        <f>K1644+K1645+K1646</f>
        <v>127.09000000000002</v>
      </c>
      <c r="K1648" s="111"/>
      <c r="O1648" s="32">
        <f>I1644+I1645+I1646</f>
        <v>5.68</v>
      </c>
      <c r="P1648" s="32">
        <f>K1644+K1645+K1646</f>
        <v>127.09000000000002</v>
      </c>
      <c r="X1648">
        <f>IF(Source!BI1421&lt;=1,I1644+I1645+I1646-0, 0)</f>
        <v>5.68</v>
      </c>
      <c r="Y1648">
        <f>IF(Source!BI1421=2,I1644+I1645+I1646-0, 0)</f>
        <v>0</v>
      </c>
      <c r="Z1648">
        <f>IF(Source!BI1421=3,I1644+I1645+I1646-0, 0)</f>
        <v>0</v>
      </c>
      <c r="AA1648">
        <f>IF(Source!BI1421=4,I1644+I1645+I1646,0)</f>
        <v>0</v>
      </c>
    </row>
    <row r="1650" spans="1:28" ht="28.5" x14ac:dyDescent="0.2">
      <c r="A1650" s="26">
        <v>3</v>
      </c>
      <c r="B1650" s="26" t="str">
        <f>Source!F1422</f>
        <v>6.58-2-1</v>
      </c>
      <c r="C1650" s="26" t="s">
        <v>40</v>
      </c>
      <c r="D1650" s="27" t="str">
        <f>Source!H1422</f>
        <v>100 м2</v>
      </c>
      <c r="E1650" s="17">
        <f>Source!I1422</f>
        <v>1.2E-2</v>
      </c>
      <c r="F1650" s="33"/>
      <c r="G1650" s="28"/>
      <c r="H1650" s="17"/>
      <c r="I1650" s="33"/>
      <c r="J1650" s="17"/>
      <c r="K1650" s="33"/>
      <c r="Q1650">
        <f>ROUND((Source!DN1422/100)*ROUND((ROUND((Source!AF1422*Source!AV1422*Source!I1422),2)),2), 2)</f>
        <v>1.84</v>
      </c>
      <c r="R1650">
        <f>Source!X1422</f>
        <v>42.49</v>
      </c>
      <c r="S1650">
        <f>ROUND((Source!DO1422/100)*ROUND((ROUND((Source!AF1422*Source!AV1422*Source!I1422),2)),2), 2)</f>
        <v>1.27</v>
      </c>
      <c r="T1650">
        <f>Source!Y1422</f>
        <v>24.89</v>
      </c>
      <c r="U1650">
        <f>ROUND((175/100)*ROUND((ROUND((Source!AE1422*Source!AV1422*Source!I1422),2)),2), 2)</f>
        <v>0</v>
      </c>
      <c r="V1650">
        <f>ROUND((160/100)*ROUND(ROUND((ROUND((Source!AE1422*Source!AV1422*Source!I1422),2)*Source!BS1422),2), 2), 2)</f>
        <v>0</v>
      </c>
    </row>
    <row r="1651" spans="1:28" x14ac:dyDescent="0.2">
      <c r="C1651" s="30" t="str">
        <f>"Объем: "&amp;Source!I1422&amp;"=1,2/"&amp;"100"</f>
        <v>Объем: 0,012=1,2/100</v>
      </c>
    </row>
    <row r="1652" spans="1:28" ht="14.25" x14ac:dyDescent="0.2">
      <c r="A1652" s="26"/>
      <c r="B1652" s="26"/>
      <c r="C1652" s="26" t="s">
        <v>313</v>
      </c>
      <c r="D1652" s="27"/>
      <c r="E1652" s="17"/>
      <c r="F1652" s="33">
        <f>Source!AO1422</f>
        <v>191.34</v>
      </c>
      <c r="G1652" s="28" t="str">
        <f>Source!DG1422</f>
        <v/>
      </c>
      <c r="H1652" s="17">
        <f>Source!AV1422</f>
        <v>1</v>
      </c>
      <c r="I1652" s="33">
        <f>ROUND((ROUND((Source!AF1422*Source!AV1422*Source!I1422),2)),2)</f>
        <v>2.2999999999999998</v>
      </c>
      <c r="J1652" s="17">
        <f>IF(Source!BA1422&lt;&gt; 0, Source!BA1422, 1)</f>
        <v>26.39</v>
      </c>
      <c r="K1652" s="33">
        <f>Source!S1422</f>
        <v>60.7</v>
      </c>
      <c r="W1652">
        <f>I1652</f>
        <v>2.2999999999999998</v>
      </c>
    </row>
    <row r="1653" spans="1:28" ht="28.5" x14ac:dyDescent="0.2">
      <c r="A1653" s="26" t="s">
        <v>44</v>
      </c>
      <c r="B1653" s="26" t="str">
        <f>Source!F1423</f>
        <v>9999990001</v>
      </c>
      <c r="C1653" s="26" t="s">
        <v>29</v>
      </c>
      <c r="D1653" s="27" t="str">
        <f>Source!H1423</f>
        <v>т</v>
      </c>
      <c r="E1653" s="17">
        <f>Source!I1423</f>
        <v>-1.2240000000000001E-2</v>
      </c>
      <c r="F1653" s="33">
        <f>Source!AK1423</f>
        <v>0</v>
      </c>
      <c r="G1653" s="31" t="s">
        <v>3</v>
      </c>
      <c r="H1653" s="17">
        <f>Source!AW1423</f>
        <v>1</v>
      </c>
      <c r="I1653" s="33">
        <f>ROUND((ROUND((Source!AC1423*Source!AW1423*Source!I1423),2)),2)+(ROUND((ROUND(((Source!ET1423)*Source!AV1423*Source!I1423),2)),2)+ROUND((ROUND(((Source!AE1423-(Source!EU1423))*Source!AV1423*Source!I1423),2)),2))+ROUND((ROUND((Source!AF1423*Source!AV1423*Source!I1423),2)),2)</f>
        <v>0</v>
      </c>
      <c r="J1653" s="17">
        <f>IF(Source!BC1423&lt;&gt; 0, Source!BC1423, 1)</f>
        <v>1</v>
      </c>
      <c r="K1653" s="33">
        <f>Source!O1423</f>
        <v>0</v>
      </c>
      <c r="Q1653">
        <f>ROUND((Source!DN1423/100)*ROUND((ROUND((Source!AF1423*Source!AV1423*Source!I1423),2)),2), 2)</f>
        <v>0</v>
      </c>
      <c r="R1653">
        <f>Source!X1423</f>
        <v>0</v>
      </c>
      <c r="S1653">
        <f>ROUND((Source!DO1423/100)*ROUND((ROUND((Source!AF1423*Source!AV1423*Source!I1423),2)),2), 2)</f>
        <v>0</v>
      </c>
      <c r="T1653">
        <f>Source!Y1423</f>
        <v>0</v>
      </c>
      <c r="U1653">
        <f>ROUND((175/100)*ROUND((ROUND((Source!AE1423*Source!AV1423*Source!I1423),2)),2), 2)</f>
        <v>0</v>
      </c>
      <c r="V1653">
        <f>ROUND((160/100)*ROUND(ROUND((ROUND((Source!AE1423*Source!AV1423*Source!I1423),2)*Source!BS1423),2), 2), 2)</f>
        <v>0</v>
      </c>
      <c r="X1653">
        <f>IF(Source!BI1423&lt;=1,I1653, 0)</f>
        <v>0</v>
      </c>
      <c r="Y1653">
        <f>IF(Source!BI1423=2,I1653, 0)</f>
        <v>0</v>
      </c>
      <c r="Z1653">
        <f>IF(Source!BI1423=3,I1653, 0)</f>
        <v>0</v>
      </c>
      <c r="AA1653">
        <f>IF(Source!BI1423=4,I1653, 0)</f>
        <v>0</v>
      </c>
    </row>
    <row r="1654" spans="1:28" ht="14.25" x14ac:dyDescent="0.2">
      <c r="A1654" s="26"/>
      <c r="B1654" s="26"/>
      <c r="C1654" s="26" t="s">
        <v>314</v>
      </c>
      <c r="D1654" s="27" t="s">
        <v>315</v>
      </c>
      <c r="E1654" s="17">
        <f>Source!DN1422</f>
        <v>80</v>
      </c>
      <c r="F1654" s="33"/>
      <c r="G1654" s="28"/>
      <c r="H1654" s="17"/>
      <c r="I1654" s="33">
        <f>SUM(Q1650:Q1653)</f>
        <v>1.84</v>
      </c>
      <c r="J1654" s="17">
        <f>Source!BZ1422</f>
        <v>70</v>
      </c>
      <c r="K1654" s="33">
        <f>SUM(R1650:R1653)</f>
        <v>42.49</v>
      </c>
    </row>
    <row r="1655" spans="1:28" ht="14.25" x14ac:dyDescent="0.2">
      <c r="A1655" s="26"/>
      <c r="B1655" s="26"/>
      <c r="C1655" s="26" t="s">
        <v>316</v>
      </c>
      <c r="D1655" s="27" t="s">
        <v>315</v>
      </c>
      <c r="E1655" s="17">
        <f>Source!DO1422</f>
        <v>55</v>
      </c>
      <c r="F1655" s="33"/>
      <c r="G1655" s="28"/>
      <c r="H1655" s="17"/>
      <c r="I1655" s="33">
        <f>SUM(S1650:S1654)</f>
        <v>1.27</v>
      </c>
      <c r="J1655" s="17">
        <f>Source!CA1422</f>
        <v>41</v>
      </c>
      <c r="K1655" s="33">
        <f>SUM(T1650:T1654)</f>
        <v>24.89</v>
      </c>
    </row>
    <row r="1656" spans="1:28" ht="14.25" x14ac:dyDescent="0.2">
      <c r="A1656" s="55"/>
      <c r="B1656" s="55"/>
      <c r="C1656" s="55" t="s">
        <v>317</v>
      </c>
      <c r="D1656" s="56" t="s">
        <v>318</v>
      </c>
      <c r="E1656" s="57">
        <f>Source!AQ1422</f>
        <v>17.41</v>
      </c>
      <c r="F1656" s="58"/>
      <c r="G1656" s="59" t="str">
        <f>Source!DI1422</f>
        <v/>
      </c>
      <c r="H1656" s="57">
        <f>Source!AV1422</f>
        <v>1</v>
      </c>
      <c r="I1656" s="58">
        <f>Source!U1422</f>
        <v>0.20891999999999999</v>
      </c>
      <c r="J1656" s="57"/>
      <c r="K1656" s="58"/>
      <c r="AB1656" s="32">
        <f>I1656</f>
        <v>0.20891999999999999</v>
      </c>
    </row>
    <row r="1657" spans="1:28" ht="15" x14ac:dyDescent="0.25">
      <c r="A1657" s="60"/>
      <c r="B1657" s="60"/>
      <c r="C1657" s="61" t="s">
        <v>319</v>
      </c>
      <c r="D1657" s="60"/>
      <c r="E1657" s="60"/>
      <c r="F1657" s="60"/>
      <c r="G1657" s="60"/>
      <c r="H1657" s="111">
        <f>I1652+I1654+I1655+SUM(I1653:I1653)</f>
        <v>5.41</v>
      </c>
      <c r="I1657" s="111"/>
      <c r="J1657" s="111">
        <f>K1652+K1654+K1655+SUM(K1653:K1653)</f>
        <v>128.07999999999998</v>
      </c>
      <c r="K1657" s="111"/>
      <c r="O1657" s="32">
        <f>I1652+I1654+I1655+SUM(I1653:I1653)</f>
        <v>5.41</v>
      </c>
      <c r="P1657" s="32">
        <f>K1652+K1654+K1655+SUM(K1653:K1653)</f>
        <v>128.07999999999998</v>
      </c>
      <c r="X1657">
        <f>IF(Source!BI1422&lt;=1,I1652+I1654+I1655-0, 0)</f>
        <v>5.41</v>
      </c>
      <c r="Y1657">
        <f>IF(Source!BI1422=2,I1652+I1654+I1655-0, 0)</f>
        <v>0</v>
      </c>
      <c r="Z1657">
        <f>IF(Source!BI1422=3,I1652+I1654+I1655-0, 0)</f>
        <v>0</v>
      </c>
      <c r="AA1657">
        <f>IF(Source!BI1422=4,I1652+I1654+I1655,0)</f>
        <v>0</v>
      </c>
    </row>
    <row r="1660" spans="1:28" ht="15" x14ac:dyDescent="0.25">
      <c r="A1660" s="81" t="str">
        <f>CONCATENATE("Итого по подразделу: ",IF(Source!G1427&lt;&gt;"Новый подраздел", Source!G1427, ""))</f>
        <v>Итого по подразделу: Кровля тех. этажа в/о В/5-9</v>
      </c>
      <c r="B1660" s="81"/>
      <c r="C1660" s="81"/>
      <c r="D1660" s="81"/>
      <c r="E1660" s="81"/>
      <c r="F1660" s="81"/>
      <c r="G1660" s="81"/>
      <c r="H1660" s="79">
        <f>SUM(O1633:O1659)</f>
        <v>19.38</v>
      </c>
      <c r="I1660" s="80"/>
      <c r="J1660" s="79">
        <f>SUM(P1633:P1659)</f>
        <v>451.74</v>
      </c>
      <c r="K1660" s="80"/>
    </row>
    <row r="1661" spans="1:28" hidden="1" x14ac:dyDescent="0.2">
      <c r="A1661" t="s">
        <v>320</v>
      </c>
      <c r="H1661">
        <f>SUM(AC1633:AC1660)</f>
        <v>0</v>
      </c>
      <c r="J1661">
        <f>SUM(AD1633:AD1660)</f>
        <v>0</v>
      </c>
    </row>
    <row r="1662" spans="1:28" hidden="1" x14ac:dyDescent="0.2">
      <c r="A1662" t="s">
        <v>321</v>
      </c>
      <c r="H1662">
        <f>SUM(AE1633:AE1661)</f>
        <v>0</v>
      </c>
      <c r="J1662">
        <f>SUM(AF1633:AF1661)</f>
        <v>0</v>
      </c>
    </row>
    <row r="1664" spans="1:28" ht="16.5" x14ac:dyDescent="0.25">
      <c r="A1664" s="75" t="str">
        <f>CONCATENATE("Подраздел: ",IF(Source!G1457&lt;&gt;"Новый подраздел", Source!G1457, ""))</f>
        <v>Подраздел: Монтажные (кровельные)работы</v>
      </c>
      <c r="B1664" s="75"/>
      <c r="C1664" s="75"/>
      <c r="D1664" s="75"/>
      <c r="E1664" s="75"/>
      <c r="F1664" s="75"/>
      <c r="G1664" s="75"/>
      <c r="H1664" s="75"/>
      <c r="I1664" s="75"/>
      <c r="J1664" s="75"/>
      <c r="K1664" s="75"/>
    </row>
    <row r="1665" spans="1:28" ht="28.5" x14ac:dyDescent="0.2">
      <c r="A1665" s="26">
        <v>1</v>
      </c>
      <c r="B1665" s="26" t="str">
        <f>Source!F1461</f>
        <v>6.58-31-3</v>
      </c>
      <c r="C1665" s="26" t="s">
        <v>110</v>
      </c>
      <c r="D1665" s="27" t="str">
        <f>Source!H1461</f>
        <v>100 мест</v>
      </c>
      <c r="E1665" s="17">
        <f>Source!I1461</f>
        <v>0.02</v>
      </c>
      <c r="F1665" s="33"/>
      <c r="G1665" s="28"/>
      <c r="H1665" s="17"/>
      <c r="I1665" s="33"/>
      <c r="J1665" s="17"/>
      <c r="K1665" s="33"/>
      <c r="Q1665">
        <f>ROUND((Source!DN1461/100)*ROUND((ROUND((Source!AF1461*Source!AV1461*Source!I1461),2)),2), 2)</f>
        <v>27.29</v>
      </c>
      <c r="R1665">
        <f>Source!X1461</f>
        <v>602.45000000000005</v>
      </c>
      <c r="S1665">
        <f>ROUND((Source!DO1461/100)*ROUND((ROUND((Source!AF1461*Source!AV1461*Source!I1461),2)),2), 2)</f>
        <v>20.73</v>
      </c>
      <c r="T1665">
        <f>Source!Y1461</f>
        <v>283.91000000000003</v>
      </c>
      <c r="U1665">
        <f>ROUND((175/100)*ROUND((ROUND((Source!AE1461*Source!AV1461*Source!I1461),2)),2), 2)</f>
        <v>0.53</v>
      </c>
      <c r="V1665">
        <f>ROUND((160/100)*ROUND(ROUND((ROUND((Source!AE1461*Source!AV1461*Source!I1461),2)*Source!BS1461),2), 2), 2)</f>
        <v>12.67</v>
      </c>
    </row>
    <row r="1666" spans="1:28" x14ac:dyDescent="0.2">
      <c r="C1666" s="30" t="str">
        <f>"Объем: "&amp;Source!I1461&amp;"=2/"&amp;"100"</f>
        <v>Объем: 0,02=2/100</v>
      </c>
    </row>
    <row r="1667" spans="1:28" ht="14.25" x14ac:dyDescent="0.2">
      <c r="A1667" s="26"/>
      <c r="B1667" s="26"/>
      <c r="C1667" s="26" t="s">
        <v>313</v>
      </c>
      <c r="D1667" s="27"/>
      <c r="E1667" s="17"/>
      <c r="F1667" s="33">
        <f>Source!AO1461</f>
        <v>1311.93</v>
      </c>
      <c r="G1667" s="28" t="str">
        <f>Source!DG1461</f>
        <v/>
      </c>
      <c r="H1667" s="17">
        <f>Source!AV1461</f>
        <v>1</v>
      </c>
      <c r="I1667" s="33">
        <f>ROUND((ROUND((Source!AF1461*Source!AV1461*Source!I1461),2)),2)</f>
        <v>26.24</v>
      </c>
      <c r="J1667" s="17">
        <f>IF(Source!BA1461&lt;&gt; 0, Source!BA1461, 1)</f>
        <v>26.39</v>
      </c>
      <c r="K1667" s="33">
        <f>Source!S1461</f>
        <v>692.47</v>
      </c>
      <c r="W1667">
        <f>I1667</f>
        <v>26.24</v>
      </c>
    </row>
    <row r="1668" spans="1:28" ht="14.25" x14ac:dyDescent="0.2">
      <c r="A1668" s="26"/>
      <c r="B1668" s="26"/>
      <c r="C1668" s="26" t="s">
        <v>322</v>
      </c>
      <c r="D1668" s="27"/>
      <c r="E1668" s="17"/>
      <c r="F1668" s="33">
        <f>Source!AM1461</f>
        <v>41.45</v>
      </c>
      <c r="G1668" s="28" t="str">
        <f>Source!DE1461</f>
        <v/>
      </c>
      <c r="H1668" s="17">
        <f>Source!AV1461</f>
        <v>1</v>
      </c>
      <c r="I1668" s="33">
        <f>(ROUND((ROUND(((Source!ET1461)*Source!AV1461*Source!I1461),2)),2)+ROUND((ROUND(((Source!AE1461-(Source!EU1461))*Source!AV1461*Source!I1461),2)),2))</f>
        <v>0.83</v>
      </c>
      <c r="J1668" s="17">
        <f>IF(Source!BB1461&lt;&gt; 0, Source!BB1461, 1)</f>
        <v>14.75</v>
      </c>
      <c r="K1668" s="33">
        <f>Source!Q1461</f>
        <v>12.24</v>
      </c>
    </row>
    <row r="1669" spans="1:28" ht="14.25" x14ac:dyDescent="0.2">
      <c r="A1669" s="26"/>
      <c r="B1669" s="26"/>
      <c r="C1669" s="26" t="s">
        <v>323</v>
      </c>
      <c r="D1669" s="27"/>
      <c r="E1669" s="17"/>
      <c r="F1669" s="33">
        <f>Source!AN1461</f>
        <v>15.08</v>
      </c>
      <c r="G1669" s="28" t="str">
        <f>Source!DF1461</f>
        <v/>
      </c>
      <c r="H1669" s="17">
        <f>Source!AV1461</f>
        <v>1</v>
      </c>
      <c r="I1669" s="41">
        <f>ROUND((ROUND((Source!AE1461*Source!AV1461*Source!I1461),2)),2)</f>
        <v>0.3</v>
      </c>
      <c r="J1669" s="17">
        <f>IF(Source!BS1461&lt;&gt; 0, Source!BS1461, 1)</f>
        <v>26.39</v>
      </c>
      <c r="K1669" s="41">
        <f>Source!R1461</f>
        <v>7.92</v>
      </c>
      <c r="W1669">
        <f>I1669</f>
        <v>0.3</v>
      </c>
    </row>
    <row r="1670" spans="1:28" ht="14.25" x14ac:dyDescent="0.2">
      <c r="A1670" s="26"/>
      <c r="B1670" s="26"/>
      <c r="C1670" s="26" t="s">
        <v>324</v>
      </c>
      <c r="D1670" s="27"/>
      <c r="E1670" s="17"/>
      <c r="F1670" s="33">
        <f>Source!AL1461</f>
        <v>972.06</v>
      </c>
      <c r="G1670" s="28" t="str">
        <f>Source!DD1461</f>
        <v/>
      </c>
      <c r="H1670" s="17">
        <f>Source!AW1461</f>
        <v>1</v>
      </c>
      <c r="I1670" s="33">
        <f>ROUND((ROUND((Source!AC1461*Source!AW1461*Source!I1461),2)),2)</f>
        <v>19.440000000000001</v>
      </c>
      <c r="J1670" s="17">
        <f>IF(Source!BC1461&lt;&gt; 0, Source!BC1461, 1)</f>
        <v>8.3000000000000007</v>
      </c>
      <c r="K1670" s="33">
        <f>Source!P1461</f>
        <v>161.35</v>
      </c>
    </row>
    <row r="1671" spans="1:28" ht="28.5" x14ac:dyDescent="0.2">
      <c r="A1671" s="26" t="s">
        <v>27</v>
      </c>
      <c r="B1671" s="26" t="str">
        <f>Source!F1462</f>
        <v>9999990001</v>
      </c>
      <c r="C1671" s="26" t="s">
        <v>29</v>
      </c>
      <c r="D1671" s="27" t="str">
        <f>Source!H1462</f>
        <v>т</v>
      </c>
      <c r="E1671" s="17">
        <f>Source!I1462</f>
        <v>-2.5600000000000001E-2</v>
      </c>
      <c r="F1671" s="33">
        <f>Source!AK1462</f>
        <v>0</v>
      </c>
      <c r="G1671" s="31" t="s">
        <v>3</v>
      </c>
      <c r="H1671" s="17">
        <f>Source!AW1462</f>
        <v>1</v>
      </c>
      <c r="I1671" s="33">
        <f>ROUND((ROUND((Source!AC1462*Source!AW1462*Source!I1462),2)),2)+(ROUND((ROUND(((Source!ET1462)*Source!AV1462*Source!I1462),2)),2)+ROUND((ROUND(((Source!AE1462-(Source!EU1462))*Source!AV1462*Source!I1462),2)),2))+ROUND((ROUND((Source!AF1462*Source!AV1462*Source!I1462),2)),2)</f>
        <v>0</v>
      </c>
      <c r="J1671" s="17">
        <f>IF(Source!BC1462&lt;&gt; 0, Source!BC1462, 1)</f>
        <v>1</v>
      </c>
      <c r="K1671" s="33">
        <f>Source!O1462</f>
        <v>0</v>
      </c>
      <c r="Q1671">
        <f>ROUND((Source!DN1462/100)*ROUND((ROUND((Source!AF1462*Source!AV1462*Source!I1462),2)),2), 2)</f>
        <v>0</v>
      </c>
      <c r="R1671">
        <f>Source!X1462</f>
        <v>0</v>
      </c>
      <c r="S1671">
        <f>ROUND((Source!DO1462/100)*ROUND((ROUND((Source!AF1462*Source!AV1462*Source!I1462),2)),2), 2)</f>
        <v>0</v>
      </c>
      <c r="T1671">
        <f>Source!Y1462</f>
        <v>0</v>
      </c>
      <c r="U1671">
        <f>ROUND((175/100)*ROUND((ROUND((Source!AE1462*Source!AV1462*Source!I1462),2)),2), 2)</f>
        <v>0</v>
      </c>
      <c r="V1671">
        <f>ROUND((160/100)*ROUND(ROUND((ROUND((Source!AE1462*Source!AV1462*Source!I1462),2)*Source!BS1462),2), 2), 2)</f>
        <v>0</v>
      </c>
      <c r="X1671">
        <f>IF(Source!BI1462&lt;=1,I1671, 0)</f>
        <v>0</v>
      </c>
      <c r="Y1671">
        <f>IF(Source!BI1462=2,I1671, 0)</f>
        <v>0</v>
      </c>
      <c r="Z1671">
        <f>IF(Source!BI1462=3,I1671, 0)</f>
        <v>0</v>
      </c>
      <c r="AA1671">
        <f>IF(Source!BI1462=4,I1671, 0)</f>
        <v>0</v>
      </c>
    </row>
    <row r="1672" spans="1:28" ht="14.25" x14ac:dyDescent="0.2">
      <c r="A1672" s="26"/>
      <c r="B1672" s="26"/>
      <c r="C1672" s="26" t="s">
        <v>314</v>
      </c>
      <c r="D1672" s="27" t="s">
        <v>315</v>
      </c>
      <c r="E1672" s="17">
        <f>Source!DN1461</f>
        <v>104</v>
      </c>
      <c r="F1672" s="33"/>
      <c r="G1672" s="28"/>
      <c r="H1672" s="17"/>
      <c r="I1672" s="33">
        <f>SUM(Q1665:Q1671)</f>
        <v>27.29</v>
      </c>
      <c r="J1672" s="17">
        <f>Source!BZ1461</f>
        <v>87</v>
      </c>
      <c r="K1672" s="33">
        <f>SUM(R1665:R1671)</f>
        <v>602.45000000000005</v>
      </c>
    </row>
    <row r="1673" spans="1:28" ht="14.25" x14ac:dyDescent="0.2">
      <c r="A1673" s="26"/>
      <c r="B1673" s="26"/>
      <c r="C1673" s="26" t="s">
        <v>316</v>
      </c>
      <c r="D1673" s="27" t="s">
        <v>315</v>
      </c>
      <c r="E1673" s="17">
        <f>Source!DO1461</f>
        <v>79</v>
      </c>
      <c r="F1673" s="33"/>
      <c r="G1673" s="28"/>
      <c r="H1673" s="17"/>
      <c r="I1673" s="33">
        <f>SUM(S1665:S1672)</f>
        <v>20.73</v>
      </c>
      <c r="J1673" s="17">
        <f>Source!CA1461</f>
        <v>41</v>
      </c>
      <c r="K1673" s="33">
        <f>SUM(T1665:T1672)</f>
        <v>283.91000000000003</v>
      </c>
    </row>
    <row r="1674" spans="1:28" ht="14.25" x14ac:dyDescent="0.2">
      <c r="A1674" s="26"/>
      <c r="B1674" s="26"/>
      <c r="C1674" s="26" t="s">
        <v>325</v>
      </c>
      <c r="D1674" s="27" t="s">
        <v>315</v>
      </c>
      <c r="E1674" s="17">
        <f>175</f>
        <v>175</v>
      </c>
      <c r="F1674" s="33"/>
      <c r="G1674" s="28"/>
      <c r="H1674" s="17"/>
      <c r="I1674" s="33">
        <f>SUM(U1665:U1673)</f>
        <v>0.53</v>
      </c>
      <c r="J1674" s="17">
        <f>160</f>
        <v>160</v>
      </c>
      <c r="K1674" s="33">
        <f>SUM(V1665:V1673)</f>
        <v>12.67</v>
      </c>
    </row>
    <row r="1675" spans="1:28" ht="14.25" x14ac:dyDescent="0.2">
      <c r="A1675" s="55"/>
      <c r="B1675" s="55"/>
      <c r="C1675" s="55" t="s">
        <v>317</v>
      </c>
      <c r="D1675" s="56" t="s">
        <v>318</v>
      </c>
      <c r="E1675" s="57">
        <f>Source!AQ1461</f>
        <v>113</v>
      </c>
      <c r="F1675" s="58"/>
      <c r="G1675" s="59" t="str">
        <f>Source!DI1461</f>
        <v/>
      </c>
      <c r="H1675" s="57">
        <f>Source!AV1461</f>
        <v>1</v>
      </c>
      <c r="I1675" s="58">
        <f>Source!U1461</f>
        <v>2.2600000000000002</v>
      </c>
      <c r="J1675" s="57"/>
      <c r="K1675" s="58"/>
      <c r="AB1675" s="32">
        <f>I1675</f>
        <v>2.2600000000000002</v>
      </c>
    </row>
    <row r="1676" spans="1:28" ht="15" x14ac:dyDescent="0.25">
      <c r="A1676" s="60"/>
      <c r="B1676" s="60"/>
      <c r="C1676" s="61" t="s">
        <v>319</v>
      </c>
      <c r="D1676" s="60"/>
      <c r="E1676" s="60"/>
      <c r="F1676" s="60"/>
      <c r="G1676" s="60"/>
      <c r="H1676" s="111">
        <f>I1667+I1668+I1670+I1672+I1673+I1674+SUM(I1671:I1671)</f>
        <v>95.06</v>
      </c>
      <c r="I1676" s="111"/>
      <c r="J1676" s="111">
        <f>K1667+K1668+K1670+K1672+K1673+K1674+SUM(K1671:K1671)</f>
        <v>1765.0900000000004</v>
      </c>
      <c r="K1676" s="111"/>
      <c r="O1676" s="32">
        <f>I1667+I1668+I1670+I1672+I1673+I1674+SUM(I1671:I1671)</f>
        <v>95.06</v>
      </c>
      <c r="P1676" s="32">
        <f>K1667+K1668+K1670+K1672+K1673+K1674+SUM(K1671:K1671)</f>
        <v>1765.0900000000004</v>
      </c>
      <c r="X1676">
        <f>IF(Source!BI1461&lt;=1,I1667+I1668+I1670+I1672+I1673+I1674-0, 0)</f>
        <v>95.06</v>
      </c>
      <c r="Y1676">
        <f>IF(Source!BI1461=2,I1667+I1668+I1670+I1672+I1673+I1674-0, 0)</f>
        <v>0</v>
      </c>
      <c r="Z1676">
        <f>IF(Source!BI1461=3,I1667+I1668+I1670+I1672+I1673+I1674-0, 0)</f>
        <v>0</v>
      </c>
      <c r="AA1676">
        <f>IF(Source!BI1461=4,I1667+I1668+I1670+I1672+I1673+I1674,0)</f>
        <v>0</v>
      </c>
    </row>
    <row r="1678" spans="1:28" ht="28.5" x14ac:dyDescent="0.2">
      <c r="A1678" s="26">
        <v>2</v>
      </c>
      <c r="B1678" s="26" t="str">
        <f>Source!F1463</f>
        <v>6.58-31-1</v>
      </c>
      <c r="C1678" s="26" t="s">
        <v>116</v>
      </c>
      <c r="D1678" s="27" t="str">
        <f>Source!H1463</f>
        <v>100 мест</v>
      </c>
      <c r="E1678" s="17">
        <f>Source!I1463</f>
        <v>0.04</v>
      </c>
      <c r="F1678" s="33"/>
      <c r="G1678" s="28"/>
      <c r="H1678" s="17"/>
      <c r="I1678" s="33"/>
      <c r="J1678" s="17"/>
      <c r="K1678" s="33"/>
      <c r="Q1678">
        <f>ROUND((Source!DN1463/100)*ROUND((ROUND((Source!AF1463*Source!AV1463*Source!I1463),2)),2), 2)</f>
        <v>19.07</v>
      </c>
      <c r="R1678">
        <f>Source!X1463</f>
        <v>421.07</v>
      </c>
      <c r="S1678">
        <f>ROUND((Source!DO1463/100)*ROUND((ROUND((Source!AF1463*Source!AV1463*Source!I1463),2)),2), 2)</f>
        <v>14.49</v>
      </c>
      <c r="T1678">
        <f>Source!Y1463</f>
        <v>198.44</v>
      </c>
      <c r="U1678">
        <f>ROUND((175/100)*ROUND((ROUND((Source!AE1463*Source!AV1463*Source!I1463),2)),2), 2)</f>
        <v>0.25</v>
      </c>
      <c r="V1678">
        <f>ROUND((160/100)*ROUND(ROUND((ROUND((Source!AE1463*Source!AV1463*Source!I1463),2)*Source!BS1463),2), 2), 2)</f>
        <v>5.9</v>
      </c>
    </row>
    <row r="1679" spans="1:28" x14ac:dyDescent="0.2">
      <c r="C1679" s="30" t="str">
        <f>"Объем: "&amp;Source!I1463&amp;"=4/"&amp;"100"</f>
        <v>Объем: 0,04=4/100</v>
      </c>
    </row>
    <row r="1680" spans="1:28" ht="14.25" x14ac:dyDescent="0.2">
      <c r="A1680" s="26"/>
      <c r="B1680" s="26"/>
      <c r="C1680" s="26" t="s">
        <v>313</v>
      </c>
      <c r="D1680" s="27"/>
      <c r="E1680" s="17"/>
      <c r="F1680" s="33">
        <f>Source!AO1463</f>
        <v>458.59</v>
      </c>
      <c r="G1680" s="28" t="str">
        <f>Source!DG1463</f>
        <v/>
      </c>
      <c r="H1680" s="17">
        <f>Source!AV1463</f>
        <v>1</v>
      </c>
      <c r="I1680" s="33">
        <f>ROUND((ROUND((Source!AF1463*Source!AV1463*Source!I1463),2)),2)</f>
        <v>18.34</v>
      </c>
      <c r="J1680" s="17">
        <f>IF(Source!BA1463&lt;&gt; 0, Source!BA1463, 1)</f>
        <v>26.39</v>
      </c>
      <c r="K1680" s="33">
        <f>Source!S1463</f>
        <v>483.99</v>
      </c>
      <c r="W1680">
        <f>I1680</f>
        <v>18.34</v>
      </c>
    </row>
    <row r="1681" spans="1:28" ht="14.25" x14ac:dyDescent="0.2">
      <c r="A1681" s="26"/>
      <c r="B1681" s="26"/>
      <c r="C1681" s="26" t="s">
        <v>322</v>
      </c>
      <c r="D1681" s="27"/>
      <c r="E1681" s="17"/>
      <c r="F1681" s="33">
        <f>Source!AM1463</f>
        <v>9.8699999999999992</v>
      </c>
      <c r="G1681" s="28" t="str">
        <f>Source!DE1463</f>
        <v/>
      </c>
      <c r="H1681" s="17">
        <f>Source!AV1463</f>
        <v>1</v>
      </c>
      <c r="I1681" s="33">
        <f>(ROUND((ROUND(((Source!ET1463)*Source!AV1463*Source!I1463),2)),2)+ROUND((ROUND(((Source!AE1463-(Source!EU1463))*Source!AV1463*Source!I1463),2)),2))</f>
        <v>0.39</v>
      </c>
      <c r="J1681" s="17">
        <f>IF(Source!BB1463&lt;&gt; 0, Source!BB1463, 1)</f>
        <v>14.65</v>
      </c>
      <c r="K1681" s="33">
        <f>Source!Q1463</f>
        <v>5.71</v>
      </c>
    </row>
    <row r="1682" spans="1:28" ht="14.25" x14ac:dyDescent="0.2">
      <c r="A1682" s="26"/>
      <c r="B1682" s="26"/>
      <c r="C1682" s="26" t="s">
        <v>323</v>
      </c>
      <c r="D1682" s="27"/>
      <c r="E1682" s="17"/>
      <c r="F1682" s="33">
        <f>Source!AN1463</f>
        <v>3.55</v>
      </c>
      <c r="G1682" s="28" t="str">
        <f>Source!DF1463</f>
        <v/>
      </c>
      <c r="H1682" s="17">
        <f>Source!AV1463</f>
        <v>1</v>
      </c>
      <c r="I1682" s="41">
        <f>ROUND((ROUND((Source!AE1463*Source!AV1463*Source!I1463),2)),2)</f>
        <v>0.14000000000000001</v>
      </c>
      <c r="J1682" s="17">
        <f>IF(Source!BS1463&lt;&gt; 0, Source!BS1463, 1)</f>
        <v>26.39</v>
      </c>
      <c r="K1682" s="41">
        <f>Source!R1463</f>
        <v>3.69</v>
      </c>
      <c r="W1682">
        <f>I1682</f>
        <v>0.14000000000000001</v>
      </c>
    </row>
    <row r="1683" spans="1:28" ht="14.25" x14ac:dyDescent="0.2">
      <c r="A1683" s="26"/>
      <c r="B1683" s="26"/>
      <c r="C1683" s="26" t="s">
        <v>324</v>
      </c>
      <c r="D1683" s="27"/>
      <c r="E1683" s="17"/>
      <c r="F1683" s="33">
        <f>Source!AL1463</f>
        <v>195.25</v>
      </c>
      <c r="G1683" s="28" t="str">
        <f>Source!DD1463</f>
        <v/>
      </c>
      <c r="H1683" s="17">
        <f>Source!AW1463</f>
        <v>1</v>
      </c>
      <c r="I1683" s="33">
        <f>ROUND((ROUND((Source!AC1463*Source!AW1463*Source!I1463),2)),2)</f>
        <v>7.81</v>
      </c>
      <c r="J1683" s="17">
        <f>IF(Source!BC1463&lt;&gt; 0, Source!BC1463, 1)</f>
        <v>8.3000000000000007</v>
      </c>
      <c r="K1683" s="33">
        <f>Source!P1463</f>
        <v>64.819999999999993</v>
      </c>
    </row>
    <row r="1684" spans="1:28" ht="28.5" x14ac:dyDescent="0.2">
      <c r="A1684" s="26" t="s">
        <v>118</v>
      </c>
      <c r="B1684" s="26" t="str">
        <f>Source!F1464</f>
        <v>9999990001</v>
      </c>
      <c r="C1684" s="26" t="s">
        <v>29</v>
      </c>
      <c r="D1684" s="27" t="str">
        <f>Source!H1464</f>
        <v>т</v>
      </c>
      <c r="E1684" s="17">
        <f>Source!I1464</f>
        <v>-1.2E-2</v>
      </c>
      <c r="F1684" s="33">
        <f>Source!AK1464</f>
        <v>0</v>
      </c>
      <c r="G1684" s="31" t="s">
        <v>3</v>
      </c>
      <c r="H1684" s="17">
        <f>Source!AW1464</f>
        <v>1</v>
      </c>
      <c r="I1684" s="33">
        <f>ROUND((ROUND((Source!AC1464*Source!AW1464*Source!I1464),2)),2)+(ROUND((ROUND(((Source!ET1464)*Source!AV1464*Source!I1464),2)),2)+ROUND((ROUND(((Source!AE1464-(Source!EU1464))*Source!AV1464*Source!I1464),2)),2))+ROUND((ROUND((Source!AF1464*Source!AV1464*Source!I1464),2)),2)</f>
        <v>0</v>
      </c>
      <c r="J1684" s="17">
        <f>IF(Source!BC1464&lt;&gt; 0, Source!BC1464, 1)</f>
        <v>1</v>
      </c>
      <c r="K1684" s="33">
        <f>Source!O1464</f>
        <v>0</v>
      </c>
      <c r="Q1684">
        <f>ROUND((Source!DN1464/100)*ROUND((ROUND((Source!AF1464*Source!AV1464*Source!I1464),2)),2), 2)</f>
        <v>0</v>
      </c>
      <c r="R1684">
        <f>Source!X1464</f>
        <v>0</v>
      </c>
      <c r="S1684">
        <f>ROUND((Source!DO1464/100)*ROUND((ROUND((Source!AF1464*Source!AV1464*Source!I1464),2)),2), 2)</f>
        <v>0</v>
      </c>
      <c r="T1684">
        <f>Source!Y1464</f>
        <v>0</v>
      </c>
      <c r="U1684">
        <f>ROUND((175/100)*ROUND((ROUND((Source!AE1464*Source!AV1464*Source!I1464),2)),2), 2)</f>
        <v>0</v>
      </c>
      <c r="V1684">
        <f>ROUND((160/100)*ROUND(ROUND((ROUND((Source!AE1464*Source!AV1464*Source!I1464),2)*Source!BS1464),2), 2), 2)</f>
        <v>0</v>
      </c>
      <c r="X1684">
        <f>IF(Source!BI1464&lt;=1,I1684, 0)</f>
        <v>0</v>
      </c>
      <c r="Y1684">
        <f>IF(Source!BI1464=2,I1684, 0)</f>
        <v>0</v>
      </c>
      <c r="Z1684">
        <f>IF(Source!BI1464=3,I1684, 0)</f>
        <v>0</v>
      </c>
      <c r="AA1684">
        <f>IF(Source!BI1464=4,I1684, 0)</f>
        <v>0</v>
      </c>
    </row>
    <row r="1685" spans="1:28" ht="14.25" x14ac:dyDescent="0.2">
      <c r="A1685" s="26"/>
      <c r="B1685" s="26"/>
      <c r="C1685" s="26" t="s">
        <v>314</v>
      </c>
      <c r="D1685" s="27" t="s">
        <v>315</v>
      </c>
      <c r="E1685" s="17">
        <f>Source!DN1463</f>
        <v>104</v>
      </c>
      <c r="F1685" s="33"/>
      <c r="G1685" s="28"/>
      <c r="H1685" s="17"/>
      <c r="I1685" s="33">
        <f>SUM(Q1678:Q1684)</f>
        <v>19.07</v>
      </c>
      <c r="J1685" s="17">
        <f>Source!BZ1463</f>
        <v>87</v>
      </c>
      <c r="K1685" s="33">
        <f>SUM(R1678:R1684)</f>
        <v>421.07</v>
      </c>
    </row>
    <row r="1686" spans="1:28" ht="14.25" x14ac:dyDescent="0.2">
      <c r="A1686" s="26"/>
      <c r="B1686" s="26"/>
      <c r="C1686" s="26" t="s">
        <v>316</v>
      </c>
      <c r="D1686" s="27" t="s">
        <v>315</v>
      </c>
      <c r="E1686" s="17">
        <f>Source!DO1463</f>
        <v>79</v>
      </c>
      <c r="F1686" s="33"/>
      <c r="G1686" s="28"/>
      <c r="H1686" s="17"/>
      <c r="I1686" s="33">
        <f>SUM(S1678:S1685)</f>
        <v>14.49</v>
      </c>
      <c r="J1686" s="17">
        <f>Source!CA1463</f>
        <v>41</v>
      </c>
      <c r="K1686" s="33">
        <f>SUM(T1678:T1685)</f>
        <v>198.44</v>
      </c>
    </row>
    <row r="1687" spans="1:28" ht="14.25" x14ac:dyDescent="0.2">
      <c r="A1687" s="26"/>
      <c r="B1687" s="26"/>
      <c r="C1687" s="26" t="s">
        <v>325</v>
      </c>
      <c r="D1687" s="27" t="s">
        <v>315</v>
      </c>
      <c r="E1687" s="17">
        <f>175</f>
        <v>175</v>
      </c>
      <c r="F1687" s="33"/>
      <c r="G1687" s="28"/>
      <c r="H1687" s="17"/>
      <c r="I1687" s="33">
        <f>SUM(U1678:U1686)</f>
        <v>0.25</v>
      </c>
      <c r="J1687" s="17">
        <f>160</f>
        <v>160</v>
      </c>
      <c r="K1687" s="33">
        <f>SUM(V1678:V1686)</f>
        <v>5.9</v>
      </c>
    </row>
    <row r="1688" spans="1:28" ht="14.25" x14ac:dyDescent="0.2">
      <c r="A1688" s="55"/>
      <c r="B1688" s="55"/>
      <c r="C1688" s="55" t="s">
        <v>317</v>
      </c>
      <c r="D1688" s="56" t="s">
        <v>318</v>
      </c>
      <c r="E1688" s="57">
        <f>Source!AQ1463</f>
        <v>39.5</v>
      </c>
      <c r="F1688" s="58"/>
      <c r="G1688" s="59" t="str">
        <f>Source!DI1463</f>
        <v/>
      </c>
      <c r="H1688" s="57">
        <f>Source!AV1463</f>
        <v>1</v>
      </c>
      <c r="I1688" s="58">
        <f>Source!U1463</f>
        <v>1.58</v>
      </c>
      <c r="J1688" s="57"/>
      <c r="K1688" s="58"/>
      <c r="AB1688" s="32">
        <f>I1688</f>
        <v>1.58</v>
      </c>
    </row>
    <row r="1689" spans="1:28" ht="15" x14ac:dyDescent="0.25">
      <c r="A1689" s="60"/>
      <c r="B1689" s="60"/>
      <c r="C1689" s="61" t="s">
        <v>319</v>
      </c>
      <c r="D1689" s="60"/>
      <c r="E1689" s="60"/>
      <c r="F1689" s="60"/>
      <c r="G1689" s="60"/>
      <c r="H1689" s="111">
        <f>I1680+I1681+I1683+I1685+I1686+I1687+SUM(I1684:I1684)</f>
        <v>60.35</v>
      </c>
      <c r="I1689" s="111"/>
      <c r="J1689" s="111">
        <f>K1680+K1681+K1683+K1685+K1686+K1687+SUM(K1684:K1684)</f>
        <v>1179.93</v>
      </c>
      <c r="K1689" s="111"/>
      <c r="O1689" s="32">
        <f>I1680+I1681+I1683+I1685+I1686+I1687+SUM(I1684:I1684)</f>
        <v>60.35</v>
      </c>
      <c r="P1689" s="32">
        <f>K1680+K1681+K1683+K1685+K1686+K1687+SUM(K1684:K1684)</f>
        <v>1179.93</v>
      </c>
      <c r="X1689">
        <f>IF(Source!BI1463&lt;=1,I1680+I1681+I1683+I1685+I1686+I1687-0, 0)</f>
        <v>60.35</v>
      </c>
      <c r="Y1689">
        <f>IF(Source!BI1463=2,I1680+I1681+I1683+I1685+I1686+I1687-0, 0)</f>
        <v>0</v>
      </c>
      <c r="Z1689">
        <f>IF(Source!BI1463=3,I1680+I1681+I1683+I1685+I1686+I1687-0, 0)</f>
        <v>0</v>
      </c>
      <c r="AA1689">
        <f>IF(Source!BI1463=4,I1680+I1681+I1683+I1685+I1686+I1687,0)</f>
        <v>0</v>
      </c>
    </row>
    <row r="1691" spans="1:28" ht="28.5" x14ac:dyDescent="0.2">
      <c r="A1691" s="26">
        <v>3</v>
      </c>
      <c r="B1691" s="26" t="str">
        <f>Source!F1465</f>
        <v>6.54-9-2</v>
      </c>
      <c r="C1691" s="26" t="s">
        <v>120</v>
      </c>
      <c r="D1691" s="27" t="str">
        <f>Source!H1465</f>
        <v>1 м3</v>
      </c>
      <c r="E1691" s="17">
        <f>Source!I1465</f>
        <v>0.4</v>
      </c>
      <c r="F1691" s="33"/>
      <c r="G1691" s="28"/>
      <c r="H1691" s="17"/>
      <c r="I1691" s="33"/>
      <c r="J1691" s="17"/>
      <c r="K1691" s="33"/>
      <c r="Q1691">
        <f>ROUND((Source!DN1465/100)*ROUND((ROUND((Source!AF1465*Source!AV1465*Source!I1465),2)),2), 2)</f>
        <v>91.95</v>
      </c>
      <c r="R1691">
        <f>Source!X1465</f>
        <v>1998.41</v>
      </c>
      <c r="S1691">
        <f>ROUND((Source!DO1465/100)*ROUND((ROUND((Source!AF1465*Source!AV1465*Source!I1465),2)),2), 2)</f>
        <v>75.73</v>
      </c>
      <c r="T1691">
        <f>Source!Y1465</f>
        <v>1170.5</v>
      </c>
      <c r="U1691">
        <f>ROUND((175/100)*ROUND((ROUND((Source!AE1465*Source!AV1465*Source!I1465),2)),2), 2)</f>
        <v>3.26</v>
      </c>
      <c r="V1691">
        <f>ROUND((160/100)*ROUND(ROUND((ROUND((Source!AE1465*Source!AV1465*Source!I1465),2)*Source!BS1465),2), 2), 2)</f>
        <v>78.540000000000006</v>
      </c>
    </row>
    <row r="1692" spans="1:28" ht="14.25" x14ac:dyDescent="0.2">
      <c r="A1692" s="26"/>
      <c r="B1692" s="26"/>
      <c r="C1692" s="26" t="s">
        <v>313</v>
      </c>
      <c r="D1692" s="27"/>
      <c r="E1692" s="17"/>
      <c r="F1692" s="33">
        <f>Source!AO1465</f>
        <v>270.45999999999998</v>
      </c>
      <c r="G1692" s="28" t="str">
        <f>Source!DG1465</f>
        <v/>
      </c>
      <c r="H1692" s="17">
        <f>Source!AV1465</f>
        <v>1</v>
      </c>
      <c r="I1692" s="33">
        <f>ROUND((ROUND((Source!AF1465*Source!AV1465*Source!I1465),2)),2)</f>
        <v>108.18</v>
      </c>
      <c r="J1692" s="17">
        <f>IF(Source!BA1465&lt;&gt; 0, Source!BA1465, 1)</f>
        <v>26.39</v>
      </c>
      <c r="K1692" s="33">
        <f>Source!S1465</f>
        <v>2854.87</v>
      </c>
      <c r="W1692">
        <f>I1692</f>
        <v>108.18</v>
      </c>
    </row>
    <row r="1693" spans="1:28" ht="14.25" x14ac:dyDescent="0.2">
      <c r="A1693" s="26"/>
      <c r="B1693" s="26"/>
      <c r="C1693" s="26" t="s">
        <v>322</v>
      </c>
      <c r="D1693" s="27"/>
      <c r="E1693" s="17"/>
      <c r="F1693" s="33">
        <f>Source!AM1465</f>
        <v>18.57</v>
      </c>
      <c r="G1693" s="28" t="str">
        <f>Source!DE1465</f>
        <v/>
      </c>
      <c r="H1693" s="17">
        <f>Source!AV1465</f>
        <v>1</v>
      </c>
      <c r="I1693" s="33">
        <f>(ROUND((ROUND(((Source!ET1465)*Source!AV1465*Source!I1465),2)),2)+ROUND((ROUND(((Source!AE1465-(Source!EU1465))*Source!AV1465*Source!I1465),2)),2))</f>
        <v>7.43</v>
      </c>
      <c r="J1693" s="17">
        <f>IF(Source!BB1465&lt;&gt; 0, Source!BB1465, 1)</f>
        <v>11.89</v>
      </c>
      <c r="K1693" s="33">
        <f>Source!Q1465</f>
        <v>88.34</v>
      </c>
    </row>
    <row r="1694" spans="1:28" ht="14.25" x14ac:dyDescent="0.2">
      <c r="A1694" s="26"/>
      <c r="B1694" s="26"/>
      <c r="C1694" s="26" t="s">
        <v>323</v>
      </c>
      <c r="D1694" s="27"/>
      <c r="E1694" s="17"/>
      <c r="F1694" s="33">
        <f>Source!AN1465</f>
        <v>4.66</v>
      </c>
      <c r="G1694" s="28" t="str">
        <f>Source!DF1465</f>
        <v/>
      </c>
      <c r="H1694" s="17">
        <f>Source!AV1465</f>
        <v>1</v>
      </c>
      <c r="I1694" s="41">
        <f>ROUND((ROUND((Source!AE1465*Source!AV1465*Source!I1465),2)),2)</f>
        <v>1.86</v>
      </c>
      <c r="J1694" s="17">
        <f>IF(Source!BS1465&lt;&gt; 0, Source!BS1465, 1)</f>
        <v>26.39</v>
      </c>
      <c r="K1694" s="41">
        <f>Source!R1465</f>
        <v>49.09</v>
      </c>
      <c r="W1694">
        <f>I1694</f>
        <v>1.86</v>
      </c>
    </row>
    <row r="1695" spans="1:28" ht="14.25" x14ac:dyDescent="0.2">
      <c r="A1695" s="26"/>
      <c r="B1695" s="26"/>
      <c r="C1695" s="26" t="s">
        <v>324</v>
      </c>
      <c r="D1695" s="27"/>
      <c r="E1695" s="17"/>
      <c r="F1695" s="33">
        <f>Source!AL1465</f>
        <v>558.79</v>
      </c>
      <c r="G1695" s="28" t="str">
        <f>Source!DD1465</f>
        <v/>
      </c>
      <c r="H1695" s="17">
        <f>Source!AW1465</f>
        <v>1</v>
      </c>
      <c r="I1695" s="33">
        <f>ROUND((ROUND((Source!AC1465*Source!AW1465*Source!I1465),2)),2)</f>
        <v>223.52</v>
      </c>
      <c r="J1695" s="17">
        <f>IF(Source!BC1465&lt;&gt; 0, Source!BC1465, 1)</f>
        <v>9.44</v>
      </c>
      <c r="K1695" s="33">
        <f>Source!P1465</f>
        <v>2110.0300000000002</v>
      </c>
    </row>
    <row r="1696" spans="1:28" ht="14.25" x14ac:dyDescent="0.2">
      <c r="A1696" s="26" t="s">
        <v>44</v>
      </c>
      <c r="B1696" s="26" t="str">
        <f>Source!F1466</f>
        <v>1.3-2-6</v>
      </c>
      <c r="C1696" s="26" t="s">
        <v>127</v>
      </c>
      <c r="D1696" s="27" t="str">
        <f>Source!H1466</f>
        <v>м3</v>
      </c>
      <c r="E1696" s="17">
        <f>Source!I1466</f>
        <v>0.40799999999999992</v>
      </c>
      <c r="F1696" s="33">
        <f>Source!AK1466</f>
        <v>478.96</v>
      </c>
      <c r="G1696" s="31" t="s">
        <v>3</v>
      </c>
      <c r="H1696" s="17">
        <f>Source!AW1466</f>
        <v>1</v>
      </c>
      <c r="I1696" s="33">
        <f>ROUND((ROUND((Source!AC1466*Source!AW1466*Source!I1466),2)),2)+(ROUND((ROUND(((Source!ET1466)*Source!AV1466*Source!I1466),2)),2)+ROUND((ROUND(((Source!AE1466-(Source!EU1466))*Source!AV1466*Source!I1466),2)),2))+ROUND((ROUND((Source!AF1466*Source!AV1466*Source!I1466),2)),2)</f>
        <v>195.42</v>
      </c>
      <c r="J1696" s="17">
        <f>IF(Source!BC1466&lt;&gt; 0, Source!BC1466, 1)</f>
        <v>7.8</v>
      </c>
      <c r="K1696" s="33">
        <f>Source!O1466</f>
        <v>1524.28</v>
      </c>
      <c r="Q1696">
        <f>ROUND((Source!DN1466/100)*ROUND((ROUND((Source!AF1466*Source!AV1466*Source!I1466),2)),2), 2)</f>
        <v>0</v>
      </c>
      <c r="R1696">
        <f>Source!X1466</f>
        <v>0</v>
      </c>
      <c r="S1696">
        <f>ROUND((Source!DO1466/100)*ROUND((ROUND((Source!AF1466*Source!AV1466*Source!I1466),2)),2), 2)</f>
        <v>0</v>
      </c>
      <c r="T1696">
        <f>Source!Y1466</f>
        <v>0</v>
      </c>
      <c r="U1696">
        <f>ROUND((175/100)*ROUND((ROUND((Source!AE1466*Source!AV1466*Source!I1466),2)),2), 2)</f>
        <v>0</v>
      </c>
      <c r="V1696">
        <f>ROUND((160/100)*ROUND(ROUND((ROUND((Source!AE1466*Source!AV1466*Source!I1466),2)*Source!BS1466),2), 2), 2)</f>
        <v>0</v>
      </c>
      <c r="X1696">
        <f>IF(Source!BI1466&lt;=1,I1696, 0)</f>
        <v>195.42</v>
      </c>
      <c r="Y1696">
        <f>IF(Source!BI1466=2,I1696, 0)</f>
        <v>0</v>
      </c>
      <c r="Z1696">
        <f>IF(Source!BI1466=3,I1696, 0)</f>
        <v>0</v>
      </c>
      <c r="AA1696">
        <f>IF(Source!BI1466=4,I1696, 0)</f>
        <v>0</v>
      </c>
    </row>
    <row r="1697" spans="1:28" ht="14.25" x14ac:dyDescent="0.2">
      <c r="A1697" s="26"/>
      <c r="B1697" s="26"/>
      <c r="C1697" s="26" t="s">
        <v>314</v>
      </c>
      <c r="D1697" s="27" t="s">
        <v>315</v>
      </c>
      <c r="E1697" s="17">
        <f>Source!DN1465</f>
        <v>85</v>
      </c>
      <c r="F1697" s="33"/>
      <c r="G1697" s="28"/>
      <c r="H1697" s="17"/>
      <c r="I1697" s="33">
        <f>SUM(Q1691:Q1696)</f>
        <v>91.95</v>
      </c>
      <c r="J1697" s="17">
        <f>Source!BZ1465</f>
        <v>70</v>
      </c>
      <c r="K1697" s="33">
        <f>SUM(R1691:R1696)</f>
        <v>1998.41</v>
      </c>
    </row>
    <row r="1698" spans="1:28" ht="14.25" x14ac:dyDescent="0.2">
      <c r="A1698" s="26"/>
      <c r="B1698" s="26"/>
      <c r="C1698" s="26" t="s">
        <v>316</v>
      </c>
      <c r="D1698" s="27" t="s">
        <v>315</v>
      </c>
      <c r="E1698" s="17">
        <f>Source!DO1465</f>
        <v>70</v>
      </c>
      <c r="F1698" s="33"/>
      <c r="G1698" s="28"/>
      <c r="H1698" s="17"/>
      <c r="I1698" s="33">
        <f>SUM(S1691:S1697)</f>
        <v>75.73</v>
      </c>
      <c r="J1698" s="17">
        <f>Source!CA1465</f>
        <v>41</v>
      </c>
      <c r="K1698" s="33">
        <f>SUM(T1691:T1697)</f>
        <v>1170.5</v>
      </c>
    </row>
    <row r="1699" spans="1:28" ht="14.25" x14ac:dyDescent="0.2">
      <c r="A1699" s="26"/>
      <c r="B1699" s="26"/>
      <c r="C1699" s="26" t="s">
        <v>325</v>
      </c>
      <c r="D1699" s="27" t="s">
        <v>315</v>
      </c>
      <c r="E1699" s="17">
        <f>175</f>
        <v>175</v>
      </c>
      <c r="F1699" s="33"/>
      <c r="G1699" s="28"/>
      <c r="H1699" s="17"/>
      <c r="I1699" s="33">
        <f>SUM(U1691:U1698)</f>
        <v>3.26</v>
      </c>
      <c r="J1699" s="17">
        <f>160</f>
        <v>160</v>
      </c>
      <c r="K1699" s="33">
        <f>SUM(V1691:V1698)</f>
        <v>78.540000000000006</v>
      </c>
    </row>
    <row r="1700" spans="1:28" ht="14.25" x14ac:dyDescent="0.2">
      <c r="A1700" s="55"/>
      <c r="B1700" s="55"/>
      <c r="C1700" s="55" t="s">
        <v>317</v>
      </c>
      <c r="D1700" s="56" t="s">
        <v>318</v>
      </c>
      <c r="E1700" s="57">
        <f>Source!AQ1465</f>
        <v>24.61</v>
      </c>
      <c r="F1700" s="58"/>
      <c r="G1700" s="59" t="str">
        <f>Source!DI1465</f>
        <v/>
      </c>
      <c r="H1700" s="57">
        <f>Source!AV1465</f>
        <v>1</v>
      </c>
      <c r="I1700" s="58">
        <f>Source!U1465</f>
        <v>9.8440000000000012</v>
      </c>
      <c r="J1700" s="57"/>
      <c r="K1700" s="58"/>
      <c r="AB1700" s="32">
        <f>I1700</f>
        <v>9.8440000000000012</v>
      </c>
    </row>
    <row r="1701" spans="1:28" ht="15" x14ac:dyDescent="0.25">
      <c r="A1701" s="60"/>
      <c r="B1701" s="60"/>
      <c r="C1701" s="61" t="s">
        <v>319</v>
      </c>
      <c r="D1701" s="60"/>
      <c r="E1701" s="60"/>
      <c r="F1701" s="60"/>
      <c r="G1701" s="60"/>
      <c r="H1701" s="111">
        <f>I1692+I1693+I1695+I1697+I1698+I1699+SUM(I1696:I1696)</f>
        <v>705.49</v>
      </c>
      <c r="I1701" s="111"/>
      <c r="J1701" s="111">
        <f>K1692+K1693+K1695+K1697+K1698+K1699+SUM(K1696:K1696)</f>
        <v>9824.9700000000012</v>
      </c>
      <c r="K1701" s="111"/>
      <c r="O1701" s="32">
        <f>I1692+I1693+I1695+I1697+I1698+I1699+SUM(I1696:I1696)</f>
        <v>705.49</v>
      </c>
      <c r="P1701" s="32">
        <f>K1692+K1693+K1695+K1697+K1698+K1699+SUM(K1696:K1696)</f>
        <v>9824.9700000000012</v>
      </c>
      <c r="X1701">
        <f>IF(Source!BI1465&lt;=1,I1692+I1693+I1695+I1697+I1698+I1699-0, 0)</f>
        <v>510.07</v>
      </c>
      <c r="Y1701">
        <f>IF(Source!BI1465=2,I1692+I1693+I1695+I1697+I1698+I1699-0, 0)</f>
        <v>0</v>
      </c>
      <c r="Z1701">
        <f>IF(Source!BI1465=3,I1692+I1693+I1695+I1697+I1698+I1699-0, 0)</f>
        <v>0</v>
      </c>
      <c r="AA1701">
        <f>IF(Source!BI1465=4,I1692+I1693+I1695+I1697+I1698+I1699,0)</f>
        <v>0</v>
      </c>
    </row>
    <row r="1703" spans="1:28" ht="28.5" x14ac:dyDescent="0.2">
      <c r="A1703" s="26">
        <v>4</v>
      </c>
      <c r="B1703" s="26" t="str">
        <f>Source!F1467</f>
        <v>6.58-2-1</v>
      </c>
      <c r="C1703" s="26" t="s">
        <v>40</v>
      </c>
      <c r="D1703" s="27" t="str">
        <f>Source!H1467</f>
        <v>100 м2</v>
      </c>
      <c r="E1703" s="17">
        <f>Source!I1467</f>
        <v>0.8548</v>
      </c>
      <c r="F1703" s="33"/>
      <c r="G1703" s="28"/>
      <c r="H1703" s="17"/>
      <c r="I1703" s="33"/>
      <c r="J1703" s="17"/>
      <c r="K1703" s="33"/>
      <c r="Q1703">
        <f>ROUND((Source!DN1467/100)*ROUND((ROUND((Source!AF1467*Source!AV1467*Source!I1467),2)),2), 2)</f>
        <v>130.85</v>
      </c>
      <c r="R1703">
        <f>Source!X1467</f>
        <v>3021.45</v>
      </c>
      <c r="S1703">
        <f>ROUND((Source!DO1467/100)*ROUND((ROUND((Source!AF1467*Source!AV1467*Source!I1467),2)),2), 2)</f>
        <v>89.96</v>
      </c>
      <c r="T1703">
        <f>Source!Y1467</f>
        <v>1769.7</v>
      </c>
      <c r="U1703">
        <f>ROUND((175/100)*ROUND((ROUND((Source!AE1467*Source!AV1467*Source!I1467),2)),2), 2)</f>
        <v>0</v>
      </c>
      <c r="V1703">
        <f>ROUND((160/100)*ROUND(ROUND((ROUND((Source!AE1467*Source!AV1467*Source!I1467),2)*Source!BS1467),2), 2), 2)</f>
        <v>0</v>
      </c>
    </row>
    <row r="1704" spans="1:28" x14ac:dyDescent="0.2">
      <c r="C1704" s="30" t="str">
        <f>"Объем: "&amp;Source!I1467&amp;"=85,48/"&amp;"100"</f>
        <v>Объем: 0,8548=85,48/100</v>
      </c>
    </row>
    <row r="1705" spans="1:28" ht="14.25" x14ac:dyDescent="0.2">
      <c r="A1705" s="26"/>
      <c r="B1705" s="26"/>
      <c r="C1705" s="26" t="s">
        <v>313</v>
      </c>
      <c r="D1705" s="27"/>
      <c r="E1705" s="17"/>
      <c r="F1705" s="33">
        <f>Source!AO1467</f>
        <v>191.34</v>
      </c>
      <c r="G1705" s="28" t="str">
        <f>Source!DG1467</f>
        <v/>
      </c>
      <c r="H1705" s="17">
        <f>Source!AV1467</f>
        <v>1</v>
      </c>
      <c r="I1705" s="33">
        <f>ROUND((ROUND((Source!AF1467*Source!AV1467*Source!I1467),2)),2)</f>
        <v>163.56</v>
      </c>
      <c r="J1705" s="17">
        <f>IF(Source!BA1467&lt;&gt; 0, Source!BA1467, 1)</f>
        <v>26.39</v>
      </c>
      <c r="K1705" s="33">
        <f>Source!S1467</f>
        <v>4316.3500000000004</v>
      </c>
      <c r="W1705">
        <f>I1705</f>
        <v>163.56</v>
      </c>
    </row>
    <row r="1706" spans="1:28" ht="28.5" x14ac:dyDescent="0.2">
      <c r="A1706" s="26" t="s">
        <v>130</v>
      </c>
      <c r="B1706" s="26" t="str">
        <f>Source!F1468</f>
        <v>9999990001</v>
      </c>
      <c r="C1706" s="26" t="s">
        <v>29</v>
      </c>
      <c r="D1706" s="27" t="str">
        <f>Source!H1468</f>
        <v>т</v>
      </c>
      <c r="E1706" s="17">
        <f>Source!I1468</f>
        <v>-0.871896</v>
      </c>
      <c r="F1706" s="33">
        <f>Source!AK1468</f>
        <v>0</v>
      </c>
      <c r="G1706" s="31" t="s">
        <v>3</v>
      </c>
      <c r="H1706" s="17">
        <f>Source!AW1468</f>
        <v>1</v>
      </c>
      <c r="I1706" s="33">
        <f>ROUND((ROUND((Source!AC1468*Source!AW1468*Source!I1468),2)),2)+(ROUND((ROUND(((Source!ET1468)*Source!AV1468*Source!I1468),2)),2)+ROUND((ROUND(((Source!AE1468-(Source!EU1468))*Source!AV1468*Source!I1468),2)),2))+ROUND((ROUND((Source!AF1468*Source!AV1468*Source!I1468),2)),2)</f>
        <v>0</v>
      </c>
      <c r="J1706" s="17">
        <f>IF(Source!BC1468&lt;&gt; 0, Source!BC1468, 1)</f>
        <v>1</v>
      </c>
      <c r="K1706" s="33">
        <f>Source!O1468</f>
        <v>0</v>
      </c>
      <c r="Q1706">
        <f>ROUND((Source!DN1468/100)*ROUND((ROUND((Source!AF1468*Source!AV1468*Source!I1468),2)),2), 2)</f>
        <v>0</v>
      </c>
      <c r="R1706">
        <f>Source!X1468</f>
        <v>0</v>
      </c>
      <c r="S1706">
        <f>ROUND((Source!DO1468/100)*ROUND((ROUND((Source!AF1468*Source!AV1468*Source!I1468),2)),2), 2)</f>
        <v>0</v>
      </c>
      <c r="T1706">
        <f>Source!Y1468</f>
        <v>0</v>
      </c>
      <c r="U1706">
        <f>ROUND((175/100)*ROUND((ROUND((Source!AE1468*Source!AV1468*Source!I1468),2)),2), 2)</f>
        <v>0</v>
      </c>
      <c r="V1706">
        <f>ROUND((160/100)*ROUND(ROUND((ROUND((Source!AE1468*Source!AV1468*Source!I1468),2)*Source!BS1468),2), 2), 2)</f>
        <v>0</v>
      </c>
      <c r="X1706">
        <f>IF(Source!BI1468&lt;=1,I1706, 0)</f>
        <v>0</v>
      </c>
      <c r="Y1706">
        <f>IF(Source!BI1468=2,I1706, 0)</f>
        <v>0</v>
      </c>
      <c r="Z1706">
        <f>IF(Source!BI1468=3,I1706, 0)</f>
        <v>0</v>
      </c>
      <c r="AA1706">
        <f>IF(Source!BI1468=4,I1706, 0)</f>
        <v>0</v>
      </c>
    </row>
    <row r="1707" spans="1:28" ht="14.25" x14ac:dyDescent="0.2">
      <c r="A1707" s="26"/>
      <c r="B1707" s="26"/>
      <c r="C1707" s="26" t="s">
        <v>314</v>
      </c>
      <c r="D1707" s="27" t="s">
        <v>315</v>
      </c>
      <c r="E1707" s="17">
        <f>Source!DN1467</f>
        <v>80</v>
      </c>
      <c r="F1707" s="33"/>
      <c r="G1707" s="28"/>
      <c r="H1707" s="17"/>
      <c r="I1707" s="33">
        <f>SUM(Q1703:Q1706)</f>
        <v>130.85</v>
      </c>
      <c r="J1707" s="17">
        <f>Source!BZ1467</f>
        <v>70</v>
      </c>
      <c r="K1707" s="33">
        <f>SUM(R1703:R1706)</f>
        <v>3021.45</v>
      </c>
    </row>
    <row r="1708" spans="1:28" ht="14.25" x14ac:dyDescent="0.2">
      <c r="A1708" s="26"/>
      <c r="B1708" s="26"/>
      <c r="C1708" s="26" t="s">
        <v>316</v>
      </c>
      <c r="D1708" s="27" t="s">
        <v>315</v>
      </c>
      <c r="E1708" s="17">
        <f>Source!DO1467</f>
        <v>55</v>
      </c>
      <c r="F1708" s="33"/>
      <c r="G1708" s="28"/>
      <c r="H1708" s="17"/>
      <c r="I1708" s="33">
        <f>SUM(S1703:S1707)</f>
        <v>89.96</v>
      </c>
      <c r="J1708" s="17">
        <f>Source!CA1467</f>
        <v>41</v>
      </c>
      <c r="K1708" s="33">
        <f>SUM(T1703:T1707)</f>
        <v>1769.7</v>
      </c>
    </row>
    <row r="1709" spans="1:28" ht="14.25" x14ac:dyDescent="0.2">
      <c r="A1709" s="55"/>
      <c r="B1709" s="55"/>
      <c r="C1709" s="55" t="s">
        <v>317</v>
      </c>
      <c r="D1709" s="56" t="s">
        <v>318</v>
      </c>
      <c r="E1709" s="57">
        <f>Source!AQ1467</f>
        <v>17.41</v>
      </c>
      <c r="F1709" s="58"/>
      <c r="G1709" s="59" t="str">
        <f>Source!DI1467</f>
        <v/>
      </c>
      <c r="H1709" s="57">
        <f>Source!AV1467</f>
        <v>1</v>
      </c>
      <c r="I1709" s="58">
        <f>Source!U1467</f>
        <v>14.882068</v>
      </c>
      <c r="J1709" s="57"/>
      <c r="K1709" s="58"/>
      <c r="AB1709" s="32">
        <f>I1709</f>
        <v>14.882068</v>
      </c>
    </row>
    <row r="1710" spans="1:28" ht="15" x14ac:dyDescent="0.25">
      <c r="A1710" s="60"/>
      <c r="B1710" s="60"/>
      <c r="C1710" s="61" t="s">
        <v>319</v>
      </c>
      <c r="D1710" s="60"/>
      <c r="E1710" s="60"/>
      <c r="F1710" s="60"/>
      <c r="G1710" s="60"/>
      <c r="H1710" s="111">
        <f>I1705+I1707+I1708+SUM(I1706:I1706)</f>
        <v>384.36999999999995</v>
      </c>
      <c r="I1710" s="111"/>
      <c r="J1710" s="111">
        <f>K1705+K1707+K1708+SUM(K1706:K1706)</f>
        <v>9107.5</v>
      </c>
      <c r="K1710" s="111"/>
      <c r="O1710" s="32">
        <f>I1705+I1707+I1708+SUM(I1706:I1706)</f>
        <v>384.36999999999995</v>
      </c>
      <c r="P1710" s="32">
        <f>K1705+K1707+K1708+SUM(K1706:K1706)</f>
        <v>9107.5</v>
      </c>
      <c r="X1710">
        <f>IF(Source!BI1467&lt;=1,I1705+I1707+I1708-0, 0)</f>
        <v>384.36999999999995</v>
      </c>
      <c r="Y1710">
        <f>IF(Source!BI1467=2,I1705+I1707+I1708-0, 0)</f>
        <v>0</v>
      </c>
      <c r="Z1710">
        <f>IF(Source!BI1467=3,I1705+I1707+I1708-0, 0)</f>
        <v>0</v>
      </c>
      <c r="AA1710">
        <f>IF(Source!BI1467=4,I1705+I1707+I1708,0)</f>
        <v>0</v>
      </c>
    </row>
    <row r="1712" spans="1:28" ht="57" x14ac:dyDescent="0.2">
      <c r="A1712" s="26">
        <v>5</v>
      </c>
      <c r="B1712" s="26" t="str">
        <f>Source!F1469</f>
        <v>3.12-3-4</v>
      </c>
      <c r="C1712" s="26" t="s">
        <v>132</v>
      </c>
      <c r="D1712" s="27" t="str">
        <f>Source!H1469</f>
        <v>100 м2</v>
      </c>
      <c r="E1712" s="17">
        <f>Source!I1469</f>
        <v>0.8548</v>
      </c>
      <c r="F1712" s="33"/>
      <c r="G1712" s="28"/>
      <c r="H1712" s="17"/>
      <c r="I1712" s="33"/>
      <c r="J1712" s="17"/>
      <c r="K1712" s="33"/>
      <c r="Q1712">
        <f>ROUND((Source!DN1469/100)*ROUND((ROUND((Source!AF1469*Source!AV1469*Source!I1469),2)),2), 2)</f>
        <v>704.39</v>
      </c>
      <c r="R1712">
        <f>Source!X1469</f>
        <v>15550.34</v>
      </c>
      <c r="S1712">
        <f>ROUND((Source!DO1469/100)*ROUND((ROUND((Source!AF1469*Source!AV1469*Source!I1469),2)),2), 2)</f>
        <v>535.07000000000005</v>
      </c>
      <c r="T1712">
        <f>Source!Y1469</f>
        <v>7328.32</v>
      </c>
      <c r="U1712">
        <f>ROUND((175/100)*ROUND((ROUND((Source!AE1469*Source!AV1469*Source!I1469),2)),2), 2)</f>
        <v>132.9</v>
      </c>
      <c r="V1712">
        <f>ROUND((160/100)*ROUND(ROUND((ROUND((Source!AE1469*Source!AV1469*Source!I1469),2)*Source!BS1469),2), 2), 2)</f>
        <v>3206.5</v>
      </c>
    </row>
    <row r="1713" spans="1:28" x14ac:dyDescent="0.2">
      <c r="C1713" s="30" t="str">
        <f>"Объем: "&amp;Source!I1469&amp;"=85,48/"&amp;"100"</f>
        <v>Объем: 0,8548=85,48/100</v>
      </c>
    </row>
    <row r="1714" spans="1:28" ht="14.25" x14ac:dyDescent="0.2">
      <c r="A1714" s="26"/>
      <c r="B1714" s="26"/>
      <c r="C1714" s="26" t="s">
        <v>313</v>
      </c>
      <c r="D1714" s="27"/>
      <c r="E1714" s="17"/>
      <c r="F1714" s="33">
        <f>Source!AO1469</f>
        <v>689</v>
      </c>
      <c r="G1714" s="28" t="str">
        <f>Source!DG1469</f>
        <v>)*1,15</v>
      </c>
      <c r="H1714" s="17">
        <f>Source!AV1469</f>
        <v>1</v>
      </c>
      <c r="I1714" s="33">
        <f>ROUND((ROUND((Source!AF1469*Source!AV1469*Source!I1469),2)),2)</f>
        <v>677.3</v>
      </c>
      <c r="J1714" s="17">
        <f>IF(Source!BA1469&lt;&gt; 0, Source!BA1469, 1)</f>
        <v>26.39</v>
      </c>
      <c r="K1714" s="33">
        <f>Source!S1469</f>
        <v>17873.95</v>
      </c>
      <c r="W1714">
        <f>I1714</f>
        <v>677.3</v>
      </c>
    </row>
    <row r="1715" spans="1:28" ht="14.25" x14ac:dyDescent="0.2">
      <c r="A1715" s="26"/>
      <c r="B1715" s="26"/>
      <c r="C1715" s="26" t="s">
        <v>322</v>
      </c>
      <c r="D1715" s="27"/>
      <c r="E1715" s="17"/>
      <c r="F1715" s="33">
        <f>Source!AM1469</f>
        <v>267.17</v>
      </c>
      <c r="G1715" s="28" t="str">
        <f>Source!DE1469</f>
        <v>)*1,25</v>
      </c>
      <c r="H1715" s="17">
        <f>Source!AV1469</f>
        <v>1</v>
      </c>
      <c r="I1715" s="33">
        <f>(ROUND((ROUND((((Source!ET1469*1.25))*Source!AV1469*Source!I1469),2)),2)+ROUND((ROUND(((Source!AE1469-((Source!EU1469*1.25)))*Source!AV1469*Source!I1469),2)),2))</f>
        <v>285.47000000000003</v>
      </c>
      <c r="J1715" s="17">
        <f>IF(Source!BB1469&lt;&gt; 0, Source!BB1469, 1)</f>
        <v>12.18</v>
      </c>
      <c r="K1715" s="33">
        <f>Source!Q1469</f>
        <v>3477.02</v>
      </c>
    </row>
    <row r="1716" spans="1:28" ht="14.25" x14ac:dyDescent="0.2">
      <c r="A1716" s="26"/>
      <c r="B1716" s="26"/>
      <c r="C1716" s="26" t="s">
        <v>323</v>
      </c>
      <c r="D1716" s="27"/>
      <c r="E1716" s="17"/>
      <c r="F1716" s="33">
        <f>Source!AN1469</f>
        <v>71.069999999999993</v>
      </c>
      <c r="G1716" s="28" t="str">
        <f>Source!DF1469</f>
        <v>)*1,25</v>
      </c>
      <c r="H1716" s="17">
        <f>Source!AV1469</f>
        <v>1</v>
      </c>
      <c r="I1716" s="41">
        <f>ROUND((ROUND((Source!AE1469*Source!AV1469*Source!I1469),2)),2)</f>
        <v>75.94</v>
      </c>
      <c r="J1716" s="17">
        <f>IF(Source!BS1469&lt;&gt; 0, Source!BS1469, 1)</f>
        <v>26.39</v>
      </c>
      <c r="K1716" s="41">
        <f>Source!R1469</f>
        <v>2004.06</v>
      </c>
      <c r="W1716">
        <f>I1716</f>
        <v>75.94</v>
      </c>
    </row>
    <row r="1717" spans="1:28" ht="14.25" x14ac:dyDescent="0.2">
      <c r="A1717" s="26"/>
      <c r="B1717" s="26"/>
      <c r="C1717" s="26" t="s">
        <v>324</v>
      </c>
      <c r="D1717" s="27"/>
      <c r="E1717" s="17"/>
      <c r="F1717" s="33">
        <f>Source!AL1469</f>
        <v>705.14</v>
      </c>
      <c r="G1717" s="28" t="str">
        <f>Source!DD1469</f>
        <v/>
      </c>
      <c r="H1717" s="17">
        <f>Source!AW1469</f>
        <v>1</v>
      </c>
      <c r="I1717" s="33">
        <f>ROUND((ROUND((Source!AC1469*Source!AW1469*Source!I1469),2)),2)</f>
        <v>602.75</v>
      </c>
      <c r="J1717" s="17">
        <f>IF(Source!BC1469&lt;&gt; 0, Source!BC1469, 1)</f>
        <v>3.7</v>
      </c>
      <c r="K1717" s="33">
        <f>Source!P1469</f>
        <v>2230.1799999999998</v>
      </c>
    </row>
    <row r="1718" spans="1:28" ht="199.5" x14ac:dyDescent="0.2">
      <c r="A1718" s="26" t="s">
        <v>141</v>
      </c>
      <c r="B1718" s="26" t="str">
        <f>Source!F1470</f>
        <v>1.1-1-1312</v>
      </c>
      <c r="C1718" s="26" t="s">
        <v>282</v>
      </c>
      <c r="D1718" s="27" t="str">
        <f>Source!H1470</f>
        <v>м2</v>
      </c>
      <c r="E1718" s="17">
        <f>Source!I1470</f>
        <v>115.398</v>
      </c>
      <c r="F1718" s="33">
        <f>Source!AK1470</f>
        <v>25.09</v>
      </c>
      <c r="G1718" s="31" t="s">
        <v>3</v>
      </c>
      <c r="H1718" s="17">
        <f>Source!AW1470</f>
        <v>1</v>
      </c>
      <c r="I1718" s="33">
        <f>ROUND((ROUND((Source!AC1470*Source!AW1470*Source!I1470),2)),2)+(ROUND((ROUND(((Source!ET1470)*Source!AV1470*Source!I1470),2)),2)+ROUND((ROUND(((Source!AE1470-(Source!EU1470))*Source!AV1470*Source!I1470),2)),2))+ROUND((ROUND((Source!AF1470*Source!AV1470*Source!I1470),2)),2)</f>
        <v>2895.34</v>
      </c>
      <c r="J1718" s="17">
        <f>IF(Source!BC1470&lt;&gt; 0, Source!BC1470, 1)</f>
        <v>10.5</v>
      </c>
      <c r="K1718" s="33">
        <f>Source!O1470</f>
        <v>30401.07</v>
      </c>
      <c r="Q1718">
        <f>ROUND((Source!DN1470/100)*ROUND((ROUND((Source!AF1470*Source!AV1470*Source!I1470),2)),2), 2)</f>
        <v>0</v>
      </c>
      <c r="R1718">
        <f>Source!X1470</f>
        <v>0</v>
      </c>
      <c r="S1718">
        <f>ROUND((Source!DO1470/100)*ROUND((ROUND((Source!AF1470*Source!AV1470*Source!I1470),2)),2), 2)</f>
        <v>0</v>
      </c>
      <c r="T1718">
        <f>Source!Y1470</f>
        <v>0</v>
      </c>
      <c r="U1718">
        <f>ROUND((175/100)*ROUND((ROUND((Source!AE1470*Source!AV1470*Source!I1470),2)),2), 2)</f>
        <v>0</v>
      </c>
      <c r="V1718">
        <f>ROUND((160/100)*ROUND(ROUND((ROUND((Source!AE1470*Source!AV1470*Source!I1470),2)*Source!BS1470),2), 2), 2)</f>
        <v>0</v>
      </c>
      <c r="X1718">
        <f>IF(Source!BI1470&lt;=1,I1718, 0)</f>
        <v>2895.34</v>
      </c>
      <c r="Y1718">
        <f>IF(Source!BI1470=2,I1718, 0)</f>
        <v>0</v>
      </c>
      <c r="Z1718">
        <f>IF(Source!BI1470=3,I1718, 0)</f>
        <v>0</v>
      </c>
      <c r="AA1718">
        <f>IF(Source!BI1470=4,I1718, 0)</f>
        <v>0</v>
      </c>
    </row>
    <row r="1719" spans="1:28" ht="228" x14ac:dyDescent="0.2">
      <c r="A1719" s="26" t="s">
        <v>145</v>
      </c>
      <c r="B1719" s="26" t="str">
        <f>Source!F1471</f>
        <v>1.1-1-1313</v>
      </c>
      <c r="C1719" s="26" t="s">
        <v>283</v>
      </c>
      <c r="D1719" s="27" t="str">
        <f>Source!H1471</f>
        <v>м2</v>
      </c>
      <c r="E1719" s="17">
        <f>Source!I1471</f>
        <v>113.09004000000002</v>
      </c>
      <c r="F1719" s="33">
        <f>Source!AK1471</f>
        <v>23.06</v>
      </c>
      <c r="G1719" s="31" t="s">
        <v>3</v>
      </c>
      <c r="H1719" s="17">
        <f>Source!AW1471</f>
        <v>1</v>
      </c>
      <c r="I1719" s="33">
        <f>ROUND((ROUND((Source!AC1471*Source!AW1471*Source!I1471),2)),2)+(ROUND((ROUND(((Source!ET1471)*Source!AV1471*Source!I1471),2)),2)+ROUND((ROUND(((Source!AE1471-(Source!EU1471))*Source!AV1471*Source!I1471),2)),2))+ROUND((ROUND((Source!AF1471*Source!AV1471*Source!I1471),2)),2)</f>
        <v>2607.86</v>
      </c>
      <c r="J1719" s="17">
        <f>IF(Source!BC1471&lt;&gt; 0, Source!BC1471, 1)</f>
        <v>10.74</v>
      </c>
      <c r="K1719" s="33">
        <f>Source!O1471</f>
        <v>28008.42</v>
      </c>
      <c r="Q1719">
        <f>ROUND((Source!DN1471/100)*ROUND((ROUND((Source!AF1471*Source!AV1471*Source!I1471),2)),2), 2)</f>
        <v>0</v>
      </c>
      <c r="R1719">
        <f>Source!X1471</f>
        <v>0</v>
      </c>
      <c r="S1719">
        <f>ROUND((Source!DO1471/100)*ROUND((ROUND((Source!AF1471*Source!AV1471*Source!I1471),2)),2), 2)</f>
        <v>0</v>
      </c>
      <c r="T1719">
        <f>Source!Y1471</f>
        <v>0</v>
      </c>
      <c r="U1719">
        <f>ROUND((175/100)*ROUND((ROUND((Source!AE1471*Source!AV1471*Source!I1471),2)),2), 2)</f>
        <v>0</v>
      </c>
      <c r="V1719">
        <f>ROUND((160/100)*ROUND(ROUND((ROUND((Source!AE1471*Source!AV1471*Source!I1471),2)*Source!BS1471),2), 2), 2)</f>
        <v>0</v>
      </c>
      <c r="X1719">
        <f>IF(Source!BI1471&lt;=1,I1719, 0)</f>
        <v>2607.86</v>
      </c>
      <c r="Y1719">
        <f>IF(Source!BI1471=2,I1719, 0)</f>
        <v>0</v>
      </c>
      <c r="Z1719">
        <f>IF(Source!BI1471=3,I1719, 0)</f>
        <v>0</v>
      </c>
      <c r="AA1719">
        <f>IF(Source!BI1471=4,I1719, 0)</f>
        <v>0</v>
      </c>
    </row>
    <row r="1720" spans="1:28" ht="14.25" x14ac:dyDescent="0.2">
      <c r="A1720" s="26"/>
      <c r="B1720" s="26"/>
      <c r="C1720" s="26" t="s">
        <v>314</v>
      </c>
      <c r="D1720" s="27" t="s">
        <v>315</v>
      </c>
      <c r="E1720" s="17">
        <f>Source!DN1469</f>
        <v>104</v>
      </c>
      <c r="F1720" s="33"/>
      <c r="G1720" s="28"/>
      <c r="H1720" s="17"/>
      <c r="I1720" s="33">
        <f>SUM(Q1712:Q1719)</f>
        <v>704.39</v>
      </c>
      <c r="J1720" s="17">
        <f>Source!BZ1469</f>
        <v>87</v>
      </c>
      <c r="K1720" s="33">
        <f>SUM(R1712:R1719)</f>
        <v>15550.34</v>
      </c>
    </row>
    <row r="1721" spans="1:28" ht="14.25" x14ac:dyDescent="0.2">
      <c r="A1721" s="26"/>
      <c r="B1721" s="26"/>
      <c r="C1721" s="26" t="s">
        <v>316</v>
      </c>
      <c r="D1721" s="27" t="s">
        <v>315</v>
      </c>
      <c r="E1721" s="17">
        <f>Source!DO1469</f>
        <v>79</v>
      </c>
      <c r="F1721" s="33"/>
      <c r="G1721" s="28"/>
      <c r="H1721" s="17"/>
      <c r="I1721" s="33">
        <f>SUM(S1712:S1720)</f>
        <v>535.07000000000005</v>
      </c>
      <c r="J1721" s="17">
        <f>Source!CA1469</f>
        <v>41</v>
      </c>
      <c r="K1721" s="33">
        <f>SUM(T1712:T1720)</f>
        <v>7328.32</v>
      </c>
    </row>
    <row r="1722" spans="1:28" ht="14.25" x14ac:dyDescent="0.2">
      <c r="A1722" s="26"/>
      <c r="B1722" s="26"/>
      <c r="C1722" s="26" t="s">
        <v>325</v>
      </c>
      <c r="D1722" s="27" t="s">
        <v>315</v>
      </c>
      <c r="E1722" s="17">
        <f>175</f>
        <v>175</v>
      </c>
      <c r="F1722" s="33"/>
      <c r="G1722" s="28"/>
      <c r="H1722" s="17"/>
      <c r="I1722" s="33">
        <f>SUM(U1712:U1721)</f>
        <v>132.9</v>
      </c>
      <c r="J1722" s="17">
        <f>160</f>
        <v>160</v>
      </c>
      <c r="K1722" s="33">
        <f>SUM(V1712:V1721)</f>
        <v>3206.5</v>
      </c>
    </row>
    <row r="1723" spans="1:28" ht="14.25" x14ac:dyDescent="0.2">
      <c r="A1723" s="55"/>
      <c r="B1723" s="55"/>
      <c r="C1723" s="55" t="s">
        <v>317</v>
      </c>
      <c r="D1723" s="56" t="s">
        <v>318</v>
      </c>
      <c r="E1723" s="57">
        <f>Source!AQ1469</f>
        <v>53</v>
      </c>
      <c r="F1723" s="58"/>
      <c r="G1723" s="59" t="str">
        <f>Source!DI1469</f>
        <v>)*1,15</v>
      </c>
      <c r="H1723" s="57">
        <f>Source!AV1469</f>
        <v>1</v>
      </c>
      <c r="I1723" s="58">
        <f>Source!U1469</f>
        <v>52.100059999999999</v>
      </c>
      <c r="J1723" s="57"/>
      <c r="K1723" s="58"/>
      <c r="AB1723" s="32">
        <f>I1723</f>
        <v>52.100059999999999</v>
      </c>
    </row>
    <row r="1724" spans="1:28" ht="15" x14ac:dyDescent="0.25">
      <c r="A1724" s="60"/>
      <c r="B1724" s="60"/>
      <c r="C1724" s="61" t="s">
        <v>319</v>
      </c>
      <c r="D1724" s="60"/>
      <c r="E1724" s="60"/>
      <c r="F1724" s="60"/>
      <c r="G1724" s="60"/>
      <c r="H1724" s="111">
        <f>I1714+I1715+I1717+I1720+I1721+I1722+SUM(I1718:I1719)</f>
        <v>8441.0800000000017</v>
      </c>
      <c r="I1724" s="111"/>
      <c r="J1724" s="111">
        <f>K1714+K1715+K1717+K1720+K1721+K1722+SUM(K1718:K1719)</f>
        <v>108075.8</v>
      </c>
      <c r="K1724" s="111"/>
      <c r="O1724" s="32">
        <f>I1714+I1715+I1717+I1720+I1721+I1722+SUM(I1718:I1719)</f>
        <v>8441.0800000000017</v>
      </c>
      <c r="P1724" s="32">
        <f>K1714+K1715+K1717+K1720+K1721+K1722+SUM(K1718:K1719)</f>
        <v>108075.8</v>
      </c>
      <c r="X1724">
        <f>IF(Source!BI1469&lt;=1,I1714+I1715+I1717+I1720+I1721+I1722-0, 0)</f>
        <v>2937.88</v>
      </c>
      <c r="Y1724">
        <f>IF(Source!BI1469=2,I1714+I1715+I1717+I1720+I1721+I1722-0, 0)</f>
        <v>0</v>
      </c>
      <c r="Z1724">
        <f>IF(Source!BI1469=3,I1714+I1715+I1717+I1720+I1721+I1722-0, 0)</f>
        <v>0</v>
      </c>
      <c r="AA1724">
        <f>IF(Source!BI1469=4,I1714+I1715+I1717+I1720+I1721+I1722,0)</f>
        <v>0</v>
      </c>
    </row>
    <row r="1726" spans="1:28" ht="99.75" x14ac:dyDescent="0.2">
      <c r="A1726" s="26">
        <v>6</v>
      </c>
      <c r="B1726" s="26" t="str">
        <f>Source!F1472</f>
        <v>3.12-3-10</v>
      </c>
      <c r="C1726" s="26" t="s">
        <v>150</v>
      </c>
      <c r="D1726" s="27" t="str">
        <f>Source!H1472</f>
        <v>100 м2</v>
      </c>
      <c r="E1726" s="17">
        <f>Source!I1472</f>
        <v>3.5000000000000001E-3</v>
      </c>
      <c r="F1726" s="33"/>
      <c r="G1726" s="28"/>
      <c r="H1726" s="17"/>
      <c r="I1726" s="33"/>
      <c r="J1726" s="17"/>
      <c r="K1726" s="33"/>
      <c r="Q1726">
        <f>ROUND((Source!DN1472/100)*ROUND((ROUND((Source!AF1472*Source!AV1472*Source!I1472),2)),2), 2)</f>
        <v>4.13</v>
      </c>
      <c r="R1726">
        <f>Source!X1472</f>
        <v>91.15</v>
      </c>
      <c r="S1726">
        <f>ROUND((Source!DO1472/100)*ROUND((ROUND((Source!AF1472*Source!AV1472*Source!I1472),2)),2), 2)</f>
        <v>3.14</v>
      </c>
      <c r="T1726">
        <f>Source!Y1472</f>
        <v>42.96</v>
      </c>
      <c r="U1726">
        <f>ROUND((175/100)*ROUND((ROUND((Source!AE1472*Source!AV1472*Source!I1472),2)),2), 2)</f>
        <v>7.0000000000000007E-2</v>
      </c>
      <c r="V1726">
        <f>ROUND((160/100)*ROUND(ROUND((ROUND((Source!AE1472*Source!AV1472*Source!I1472),2)*Source!BS1472),2), 2), 2)</f>
        <v>1.7</v>
      </c>
    </row>
    <row r="1727" spans="1:28" x14ac:dyDescent="0.2">
      <c r="C1727" s="30" t="str">
        <f>"Объем: "&amp;Source!I1472&amp;"=0,35/"&amp;"100"</f>
        <v>Объем: 0,0035=0,35/100</v>
      </c>
    </row>
    <row r="1728" spans="1:28" ht="14.25" x14ac:dyDescent="0.2">
      <c r="A1728" s="26"/>
      <c r="B1728" s="26"/>
      <c r="C1728" s="26" t="s">
        <v>313</v>
      </c>
      <c r="D1728" s="27"/>
      <c r="E1728" s="17"/>
      <c r="F1728" s="33">
        <f>Source!AO1472</f>
        <v>986.85</v>
      </c>
      <c r="G1728" s="28" t="str">
        <f>Source!DG1472</f>
        <v>)*1,15</v>
      </c>
      <c r="H1728" s="17">
        <f>Source!AV1472</f>
        <v>1</v>
      </c>
      <c r="I1728" s="33">
        <f>ROUND((ROUND((Source!AF1472*Source!AV1472*Source!I1472),2)),2)</f>
        <v>3.97</v>
      </c>
      <c r="J1728" s="17">
        <f>IF(Source!BA1472&lt;&gt; 0, Source!BA1472, 1)</f>
        <v>26.39</v>
      </c>
      <c r="K1728" s="33">
        <f>Source!S1472</f>
        <v>104.77</v>
      </c>
      <c r="W1728">
        <f>I1728</f>
        <v>3.97</v>
      </c>
    </row>
    <row r="1729" spans="1:28" ht="14.25" x14ac:dyDescent="0.2">
      <c r="A1729" s="26"/>
      <c r="B1729" s="26"/>
      <c r="C1729" s="26" t="s">
        <v>322</v>
      </c>
      <c r="D1729" s="27"/>
      <c r="E1729" s="17"/>
      <c r="F1729" s="33">
        <f>Source!AM1472</f>
        <v>50.84</v>
      </c>
      <c r="G1729" s="28" t="str">
        <f>Source!DE1472</f>
        <v>)*1,25</v>
      </c>
      <c r="H1729" s="17">
        <f>Source!AV1472</f>
        <v>1</v>
      </c>
      <c r="I1729" s="33">
        <f>(ROUND((ROUND((((Source!ET1472*1.25))*Source!AV1472*Source!I1472),2)),2)+ROUND((ROUND(((Source!AE1472-((Source!EU1472*1.25)))*Source!AV1472*Source!I1472),2)),2))</f>
        <v>0.22</v>
      </c>
      <c r="J1729" s="17">
        <f>IF(Source!BB1472&lt;&gt; 0, Source!BB1472, 1)</f>
        <v>9.3800000000000008</v>
      </c>
      <c r="K1729" s="33">
        <f>Source!Q1472</f>
        <v>2.06</v>
      </c>
    </row>
    <row r="1730" spans="1:28" ht="14.25" x14ac:dyDescent="0.2">
      <c r="A1730" s="26"/>
      <c r="B1730" s="26"/>
      <c r="C1730" s="26" t="s">
        <v>323</v>
      </c>
      <c r="D1730" s="27"/>
      <c r="E1730" s="17"/>
      <c r="F1730" s="33">
        <f>Source!AN1472</f>
        <v>8.01</v>
      </c>
      <c r="G1730" s="28" t="str">
        <f>Source!DF1472</f>
        <v>)*1,25</v>
      </c>
      <c r="H1730" s="17">
        <f>Source!AV1472</f>
        <v>1</v>
      </c>
      <c r="I1730" s="41">
        <f>ROUND((ROUND((Source!AE1472*Source!AV1472*Source!I1472),2)),2)</f>
        <v>0.04</v>
      </c>
      <c r="J1730" s="17">
        <f>IF(Source!BS1472&lt;&gt; 0, Source!BS1472, 1)</f>
        <v>26.39</v>
      </c>
      <c r="K1730" s="41">
        <f>Source!R1472</f>
        <v>1.06</v>
      </c>
      <c r="W1730">
        <f>I1730</f>
        <v>0.04</v>
      </c>
    </row>
    <row r="1731" spans="1:28" ht="14.25" x14ac:dyDescent="0.2">
      <c r="A1731" s="26"/>
      <c r="B1731" s="26"/>
      <c r="C1731" s="26" t="s">
        <v>324</v>
      </c>
      <c r="D1731" s="27"/>
      <c r="E1731" s="17"/>
      <c r="F1731" s="33">
        <f>Source!AL1472</f>
        <v>7205.92</v>
      </c>
      <c r="G1731" s="28" t="str">
        <f>Source!DD1472</f>
        <v/>
      </c>
      <c r="H1731" s="17">
        <f>Source!AW1472</f>
        <v>1</v>
      </c>
      <c r="I1731" s="33">
        <f>ROUND((ROUND((Source!AC1472*Source!AW1472*Source!I1472),2)),2)</f>
        <v>25.22</v>
      </c>
      <c r="J1731" s="17">
        <f>IF(Source!BC1472&lt;&gt; 0, Source!BC1472, 1)</f>
        <v>1.95</v>
      </c>
      <c r="K1731" s="33">
        <f>Source!P1472</f>
        <v>49.18</v>
      </c>
    </row>
    <row r="1732" spans="1:28" ht="199.5" x14ac:dyDescent="0.2">
      <c r="A1732" s="26" t="s">
        <v>152</v>
      </c>
      <c r="B1732" s="26" t="str">
        <f>Source!F1473</f>
        <v>1.1-1-1312</v>
      </c>
      <c r="C1732" s="26" t="s">
        <v>282</v>
      </c>
      <c r="D1732" s="27" t="str">
        <f>Source!H1473</f>
        <v>м2</v>
      </c>
      <c r="E1732" s="17">
        <f>Source!I1473</f>
        <v>0.472605</v>
      </c>
      <c r="F1732" s="33">
        <f>Source!AK1473</f>
        <v>25.09</v>
      </c>
      <c r="G1732" s="31" t="s">
        <v>3</v>
      </c>
      <c r="H1732" s="17">
        <f>Source!AW1473</f>
        <v>1</v>
      </c>
      <c r="I1732" s="33">
        <f>ROUND((ROUND((Source!AC1473*Source!AW1473*Source!I1473),2)),2)+(ROUND((ROUND(((Source!ET1473)*Source!AV1473*Source!I1473),2)),2)+ROUND((ROUND(((Source!AE1473-(Source!EU1473))*Source!AV1473*Source!I1473),2)),2))+ROUND((ROUND((Source!AF1473*Source!AV1473*Source!I1473),2)),2)</f>
        <v>11.86</v>
      </c>
      <c r="J1732" s="17">
        <f>IF(Source!BC1473&lt;&gt; 0, Source!BC1473, 1)</f>
        <v>10.5</v>
      </c>
      <c r="K1732" s="33">
        <f>Source!O1473</f>
        <v>124.53</v>
      </c>
      <c r="Q1732">
        <f>ROUND((Source!DN1473/100)*ROUND((ROUND((Source!AF1473*Source!AV1473*Source!I1473),2)),2), 2)</f>
        <v>0</v>
      </c>
      <c r="R1732">
        <f>Source!X1473</f>
        <v>0</v>
      </c>
      <c r="S1732">
        <f>ROUND((Source!DO1473/100)*ROUND((ROUND((Source!AF1473*Source!AV1473*Source!I1473),2)),2), 2)</f>
        <v>0</v>
      </c>
      <c r="T1732">
        <f>Source!Y1473</f>
        <v>0</v>
      </c>
      <c r="U1732">
        <f>ROUND((175/100)*ROUND((ROUND((Source!AE1473*Source!AV1473*Source!I1473),2)),2), 2)</f>
        <v>0</v>
      </c>
      <c r="V1732">
        <f>ROUND((160/100)*ROUND(ROUND((ROUND((Source!AE1473*Source!AV1473*Source!I1473),2)*Source!BS1473),2), 2), 2)</f>
        <v>0</v>
      </c>
      <c r="X1732">
        <f>IF(Source!BI1473&lt;=1,I1732, 0)</f>
        <v>11.86</v>
      </c>
      <c r="Y1732">
        <f>IF(Source!BI1473=2,I1732, 0)</f>
        <v>0</v>
      </c>
      <c r="Z1732">
        <f>IF(Source!BI1473=3,I1732, 0)</f>
        <v>0</v>
      </c>
      <c r="AA1732">
        <f>IF(Source!BI1473=4,I1732, 0)</f>
        <v>0</v>
      </c>
    </row>
    <row r="1733" spans="1:28" ht="228" x14ac:dyDescent="0.2">
      <c r="A1733" s="26" t="s">
        <v>153</v>
      </c>
      <c r="B1733" s="26" t="str">
        <f>Source!F1474</f>
        <v>1.1-1-1313</v>
      </c>
      <c r="C1733" s="26" t="s">
        <v>283</v>
      </c>
      <c r="D1733" s="27" t="str">
        <f>Source!H1474</f>
        <v>м2</v>
      </c>
      <c r="E1733" s="17">
        <f>Source!I1474</f>
        <v>0.21094499999999999</v>
      </c>
      <c r="F1733" s="33">
        <f>Source!AK1474</f>
        <v>23.06</v>
      </c>
      <c r="G1733" s="31" t="s">
        <v>3</v>
      </c>
      <c r="H1733" s="17">
        <f>Source!AW1474</f>
        <v>1</v>
      </c>
      <c r="I1733" s="33">
        <f>ROUND((ROUND((Source!AC1474*Source!AW1474*Source!I1474),2)),2)+(ROUND((ROUND(((Source!ET1474)*Source!AV1474*Source!I1474),2)),2)+ROUND((ROUND(((Source!AE1474-(Source!EU1474))*Source!AV1474*Source!I1474),2)),2))+ROUND((ROUND((Source!AF1474*Source!AV1474*Source!I1474),2)),2)</f>
        <v>4.8600000000000003</v>
      </c>
      <c r="J1733" s="17">
        <f>IF(Source!BC1474&lt;&gt; 0, Source!BC1474, 1)</f>
        <v>10.74</v>
      </c>
      <c r="K1733" s="33">
        <f>Source!O1474</f>
        <v>52.2</v>
      </c>
      <c r="Q1733">
        <f>ROUND((Source!DN1474/100)*ROUND((ROUND((Source!AF1474*Source!AV1474*Source!I1474),2)),2), 2)</f>
        <v>0</v>
      </c>
      <c r="R1733">
        <f>Source!X1474</f>
        <v>0</v>
      </c>
      <c r="S1733">
        <f>ROUND((Source!DO1474/100)*ROUND((ROUND((Source!AF1474*Source!AV1474*Source!I1474),2)),2), 2)</f>
        <v>0</v>
      </c>
      <c r="T1733">
        <f>Source!Y1474</f>
        <v>0</v>
      </c>
      <c r="U1733">
        <f>ROUND((175/100)*ROUND((ROUND((Source!AE1474*Source!AV1474*Source!I1474),2)),2), 2)</f>
        <v>0</v>
      </c>
      <c r="V1733">
        <f>ROUND((160/100)*ROUND(ROUND((ROUND((Source!AE1474*Source!AV1474*Source!I1474),2)*Source!BS1474),2), 2), 2)</f>
        <v>0</v>
      </c>
      <c r="X1733">
        <f>IF(Source!BI1474&lt;=1,I1733, 0)</f>
        <v>4.8600000000000003</v>
      </c>
      <c r="Y1733">
        <f>IF(Source!BI1474=2,I1733, 0)</f>
        <v>0</v>
      </c>
      <c r="Z1733">
        <f>IF(Source!BI1474=3,I1733, 0)</f>
        <v>0</v>
      </c>
      <c r="AA1733">
        <f>IF(Source!BI1474=4,I1733, 0)</f>
        <v>0</v>
      </c>
    </row>
    <row r="1734" spans="1:28" ht="14.25" x14ac:dyDescent="0.2">
      <c r="A1734" s="26"/>
      <c r="B1734" s="26"/>
      <c r="C1734" s="26" t="s">
        <v>314</v>
      </c>
      <c r="D1734" s="27" t="s">
        <v>315</v>
      </c>
      <c r="E1734" s="17">
        <f>Source!DN1472</f>
        <v>104</v>
      </c>
      <c r="F1734" s="33"/>
      <c r="G1734" s="28"/>
      <c r="H1734" s="17"/>
      <c r="I1734" s="33">
        <f>SUM(Q1726:Q1733)</f>
        <v>4.13</v>
      </c>
      <c r="J1734" s="17">
        <f>Source!BZ1472</f>
        <v>87</v>
      </c>
      <c r="K1734" s="33">
        <f>SUM(R1726:R1733)</f>
        <v>91.15</v>
      </c>
    </row>
    <row r="1735" spans="1:28" ht="14.25" x14ac:dyDescent="0.2">
      <c r="A1735" s="26"/>
      <c r="B1735" s="26"/>
      <c r="C1735" s="26" t="s">
        <v>316</v>
      </c>
      <c r="D1735" s="27" t="s">
        <v>315</v>
      </c>
      <c r="E1735" s="17">
        <f>Source!DO1472</f>
        <v>79</v>
      </c>
      <c r="F1735" s="33"/>
      <c r="G1735" s="28"/>
      <c r="H1735" s="17"/>
      <c r="I1735" s="33">
        <f>SUM(S1726:S1734)</f>
        <v>3.14</v>
      </c>
      <c r="J1735" s="17">
        <f>Source!CA1472</f>
        <v>41</v>
      </c>
      <c r="K1735" s="33">
        <f>SUM(T1726:T1734)</f>
        <v>42.96</v>
      </c>
    </row>
    <row r="1736" spans="1:28" ht="14.25" x14ac:dyDescent="0.2">
      <c r="A1736" s="26"/>
      <c r="B1736" s="26"/>
      <c r="C1736" s="26" t="s">
        <v>325</v>
      </c>
      <c r="D1736" s="27" t="s">
        <v>315</v>
      </c>
      <c r="E1736" s="17">
        <f>175</f>
        <v>175</v>
      </c>
      <c r="F1736" s="33"/>
      <c r="G1736" s="28"/>
      <c r="H1736" s="17"/>
      <c r="I1736" s="33">
        <f>SUM(U1726:U1735)</f>
        <v>7.0000000000000007E-2</v>
      </c>
      <c r="J1736" s="17">
        <f>160</f>
        <v>160</v>
      </c>
      <c r="K1736" s="33">
        <f>SUM(V1726:V1735)</f>
        <v>1.7</v>
      </c>
    </row>
    <row r="1737" spans="1:28" ht="14.25" x14ac:dyDescent="0.2">
      <c r="A1737" s="55"/>
      <c r="B1737" s="55"/>
      <c r="C1737" s="55" t="s">
        <v>317</v>
      </c>
      <c r="D1737" s="56" t="s">
        <v>318</v>
      </c>
      <c r="E1737" s="57">
        <f>Source!AQ1472</f>
        <v>85</v>
      </c>
      <c r="F1737" s="58"/>
      <c r="G1737" s="59" t="str">
        <f>Source!DI1472</f>
        <v>)*1,15</v>
      </c>
      <c r="H1737" s="57">
        <f>Source!AV1472</f>
        <v>1</v>
      </c>
      <c r="I1737" s="58">
        <f>Source!U1472</f>
        <v>0.34212499999999996</v>
      </c>
      <c r="J1737" s="57"/>
      <c r="K1737" s="58"/>
      <c r="AB1737" s="32">
        <f>I1737</f>
        <v>0.34212499999999996</v>
      </c>
    </row>
    <row r="1738" spans="1:28" ht="15" x14ac:dyDescent="0.25">
      <c r="A1738" s="60"/>
      <c r="B1738" s="60"/>
      <c r="C1738" s="61" t="s">
        <v>319</v>
      </c>
      <c r="D1738" s="60"/>
      <c r="E1738" s="60"/>
      <c r="F1738" s="60"/>
      <c r="G1738" s="60"/>
      <c r="H1738" s="111">
        <f>I1728+I1729+I1731+I1734+I1735+I1736+SUM(I1732:I1733)</f>
        <v>53.47</v>
      </c>
      <c r="I1738" s="111"/>
      <c r="J1738" s="111">
        <f>K1728+K1729+K1731+K1734+K1735+K1736+SUM(K1732:K1733)</f>
        <v>468.55</v>
      </c>
      <c r="K1738" s="111"/>
      <c r="O1738" s="32">
        <f>I1728+I1729+I1731+I1734+I1735+I1736+SUM(I1732:I1733)</f>
        <v>53.47</v>
      </c>
      <c r="P1738" s="32">
        <f>K1728+K1729+K1731+K1734+K1735+K1736+SUM(K1732:K1733)</f>
        <v>468.55</v>
      </c>
      <c r="X1738">
        <f>IF(Source!BI1472&lt;=1,I1728+I1729+I1731+I1734+I1735+I1736-0, 0)</f>
        <v>36.75</v>
      </c>
      <c r="Y1738">
        <f>IF(Source!BI1472=2,I1728+I1729+I1731+I1734+I1735+I1736-0, 0)</f>
        <v>0</v>
      </c>
      <c r="Z1738">
        <f>IF(Source!BI1472=3,I1728+I1729+I1731+I1734+I1735+I1736-0, 0)</f>
        <v>0</v>
      </c>
      <c r="AA1738">
        <f>IF(Source!BI1472=4,I1728+I1729+I1731+I1734+I1735+I1736,0)</f>
        <v>0</v>
      </c>
    </row>
    <row r="1741" spans="1:28" ht="15" x14ac:dyDescent="0.25">
      <c r="A1741" s="81" t="str">
        <f>CONCATENATE("Итого по подразделу: ",IF(Source!G1476&lt;&gt;"Новый подраздел", Source!G1476, ""))</f>
        <v>Итого по подразделу: Монтажные (кровельные)работы</v>
      </c>
      <c r="B1741" s="81"/>
      <c r="C1741" s="81"/>
      <c r="D1741" s="81"/>
      <c r="E1741" s="81"/>
      <c r="F1741" s="81"/>
      <c r="G1741" s="81"/>
      <c r="H1741" s="79">
        <f>SUM(O1664:O1740)</f>
        <v>9739.8200000000015</v>
      </c>
      <c r="I1741" s="80"/>
      <c r="J1741" s="79">
        <f>SUM(P1664:P1740)</f>
        <v>130421.84000000001</v>
      </c>
      <c r="K1741" s="80"/>
    </row>
    <row r="1742" spans="1:28" hidden="1" x14ac:dyDescent="0.2">
      <c r="A1742" t="s">
        <v>320</v>
      </c>
      <c r="H1742">
        <f>SUM(AC1664:AC1741)</f>
        <v>0</v>
      </c>
      <c r="J1742">
        <f>SUM(AD1664:AD1741)</f>
        <v>0</v>
      </c>
    </row>
    <row r="1743" spans="1:28" hidden="1" x14ac:dyDescent="0.2">
      <c r="A1743" t="s">
        <v>321</v>
      </c>
      <c r="H1743">
        <f>SUM(AE1664:AE1742)</f>
        <v>0</v>
      </c>
      <c r="J1743">
        <f>SUM(AF1664:AF1742)</f>
        <v>0</v>
      </c>
    </row>
    <row r="1745" spans="1:28" ht="15" x14ac:dyDescent="0.25">
      <c r="A1745" s="81" t="str">
        <f>CONCATENATE("Итого по разделу: ",IF(Source!G1506&lt;&gt;"Новый раздел", Source!G1506, ""))</f>
        <v>Итого по разделу: Монтажные (кровельные) работы</v>
      </c>
      <c r="B1745" s="81"/>
      <c r="C1745" s="81"/>
      <c r="D1745" s="81"/>
      <c r="E1745" s="81"/>
      <c r="F1745" s="81"/>
      <c r="G1745" s="81"/>
      <c r="H1745" s="79">
        <f>SUM(O1556:O1744)</f>
        <v>67336</v>
      </c>
      <c r="I1745" s="80"/>
      <c r="J1745" s="79">
        <f>SUM(P1556:P1744)</f>
        <v>896364.76</v>
      </c>
      <c r="K1745" s="80"/>
    </row>
    <row r="1746" spans="1:28" hidden="1" x14ac:dyDescent="0.2">
      <c r="A1746" t="s">
        <v>320</v>
      </c>
      <c r="H1746">
        <f>SUM(AC1556:AC1745)</f>
        <v>0</v>
      </c>
      <c r="J1746">
        <f>SUM(AD1556:AD1745)</f>
        <v>0</v>
      </c>
    </row>
    <row r="1747" spans="1:28" hidden="1" x14ac:dyDescent="0.2">
      <c r="A1747" t="s">
        <v>321</v>
      </c>
      <c r="H1747">
        <f>SUM(AE1556:AE1746)</f>
        <v>0</v>
      </c>
      <c r="J1747">
        <f>SUM(AF1556:AF1746)</f>
        <v>0</v>
      </c>
    </row>
    <row r="1749" spans="1:28" ht="16.5" x14ac:dyDescent="0.25">
      <c r="A1749" s="75" t="str">
        <f>CONCATENATE("Раздел: ",IF(Source!G1536&lt;&gt;"Новый раздел", Source!G1536, ""))</f>
        <v>Раздел: Секция в осях И-К (Подъезд №8)</v>
      </c>
      <c r="B1749" s="75"/>
      <c r="C1749" s="75"/>
      <c r="D1749" s="75"/>
      <c r="E1749" s="75"/>
      <c r="F1749" s="75"/>
      <c r="G1749" s="75"/>
      <c r="H1749" s="75"/>
      <c r="I1749" s="75"/>
      <c r="J1749" s="75"/>
      <c r="K1749" s="75"/>
    </row>
    <row r="1751" spans="1:28" ht="16.5" x14ac:dyDescent="0.25">
      <c r="A1751" s="75" t="str">
        <f>CONCATENATE("Подраздел: ",IF(Source!G1540&lt;&gt;"Новый подраздел", Source!G1540, ""))</f>
        <v>Подраздел: Демонтажные и подготовительные  работы</v>
      </c>
      <c r="B1751" s="75"/>
      <c r="C1751" s="75"/>
      <c r="D1751" s="75"/>
      <c r="E1751" s="75"/>
      <c r="F1751" s="75"/>
      <c r="G1751" s="75"/>
      <c r="H1751" s="75"/>
      <c r="I1751" s="75"/>
      <c r="J1751" s="75"/>
      <c r="K1751" s="75"/>
    </row>
    <row r="1752" spans="1:28" ht="42.75" x14ac:dyDescent="0.2">
      <c r="A1752" s="26">
        <v>1</v>
      </c>
      <c r="B1752" s="26" t="str">
        <f>Source!F1544</f>
        <v>6.61-26-1</v>
      </c>
      <c r="C1752" s="26" t="s">
        <v>21</v>
      </c>
      <c r="D1752" s="27" t="str">
        <f>Source!H1544</f>
        <v>100 м2</v>
      </c>
      <c r="E1752" s="17">
        <f>Source!I1544</f>
        <v>1.77E-2</v>
      </c>
      <c r="F1752" s="33"/>
      <c r="G1752" s="28"/>
      <c r="H1752" s="17"/>
      <c r="I1752" s="33"/>
      <c r="J1752" s="17"/>
      <c r="K1752" s="33"/>
      <c r="Q1752">
        <f>ROUND((Source!DN1544/100)*ROUND((ROUND((Source!AF1544*Source!AV1544*Source!I1544),2)),2), 2)</f>
        <v>8.32</v>
      </c>
      <c r="R1752">
        <f>Source!X1544</f>
        <v>192.12</v>
      </c>
      <c r="S1752">
        <f>ROUND((Source!DO1544/100)*ROUND((ROUND((Source!AF1544*Source!AV1544*Source!I1544),2)),2), 2)</f>
        <v>5.72</v>
      </c>
      <c r="T1752">
        <f>Source!Y1544</f>
        <v>112.53</v>
      </c>
      <c r="U1752">
        <f>ROUND((175/100)*ROUND((ROUND((Source!AE1544*Source!AV1544*Source!I1544),2)),2), 2)</f>
        <v>0</v>
      </c>
      <c r="V1752">
        <f>ROUND((160/100)*ROUND(ROUND((ROUND((Source!AE1544*Source!AV1544*Source!I1544),2)*Source!BS1544),2), 2), 2)</f>
        <v>0</v>
      </c>
    </row>
    <row r="1753" spans="1:28" x14ac:dyDescent="0.2">
      <c r="C1753" s="30" t="str">
        <f>"Объем: "&amp;Source!I1544&amp;"=1,77/"&amp;"100"</f>
        <v>Объем: 0,0177=1,77/100</v>
      </c>
    </row>
    <row r="1754" spans="1:28" ht="14.25" x14ac:dyDescent="0.2">
      <c r="A1754" s="26"/>
      <c r="B1754" s="26"/>
      <c r="C1754" s="26" t="s">
        <v>313</v>
      </c>
      <c r="D1754" s="27"/>
      <c r="E1754" s="17"/>
      <c r="F1754" s="33">
        <f>Source!AO1544</f>
        <v>587.65</v>
      </c>
      <c r="G1754" s="28" t="str">
        <f>Source!DG1544</f>
        <v/>
      </c>
      <c r="H1754" s="17">
        <f>Source!AV1544</f>
        <v>1</v>
      </c>
      <c r="I1754" s="33">
        <f>ROUND((ROUND((Source!AF1544*Source!AV1544*Source!I1544),2)),2)</f>
        <v>10.4</v>
      </c>
      <c r="J1754" s="17">
        <f>IF(Source!BA1544&lt;&gt; 0, Source!BA1544, 1)</f>
        <v>26.39</v>
      </c>
      <c r="K1754" s="33">
        <f>Source!S1544</f>
        <v>274.45999999999998</v>
      </c>
      <c r="W1754">
        <f>I1754</f>
        <v>10.4</v>
      </c>
    </row>
    <row r="1755" spans="1:28" ht="28.5" x14ac:dyDescent="0.2">
      <c r="A1755" s="26" t="s">
        <v>27</v>
      </c>
      <c r="B1755" s="26" t="str">
        <f>Source!F1545</f>
        <v>9999990001</v>
      </c>
      <c r="C1755" s="26" t="s">
        <v>29</v>
      </c>
      <c r="D1755" s="27" t="str">
        <f>Source!H1545</f>
        <v>т</v>
      </c>
      <c r="E1755" s="17">
        <f>Source!I1545</f>
        <v>-8.1420000000000006E-2</v>
      </c>
      <c r="F1755" s="33">
        <f>Source!AK1545</f>
        <v>0</v>
      </c>
      <c r="G1755" s="31" t="s">
        <v>3</v>
      </c>
      <c r="H1755" s="17">
        <f>Source!AW1545</f>
        <v>1</v>
      </c>
      <c r="I1755" s="33">
        <f>ROUND((ROUND((Source!AC1545*Source!AW1545*Source!I1545),2)),2)+(ROUND((ROUND(((Source!ET1545)*Source!AV1545*Source!I1545),2)),2)+ROUND((ROUND(((Source!AE1545-(Source!EU1545))*Source!AV1545*Source!I1545),2)),2))+ROUND((ROUND((Source!AF1545*Source!AV1545*Source!I1545),2)),2)</f>
        <v>0</v>
      </c>
      <c r="J1755" s="17">
        <f>IF(Source!BC1545&lt;&gt; 0, Source!BC1545, 1)</f>
        <v>1</v>
      </c>
      <c r="K1755" s="33">
        <f>Source!O1545</f>
        <v>0</v>
      </c>
      <c r="Q1755">
        <f>ROUND((Source!DN1545/100)*ROUND((ROUND((Source!AF1545*Source!AV1545*Source!I1545),2)),2), 2)</f>
        <v>0</v>
      </c>
      <c r="R1755">
        <f>Source!X1545</f>
        <v>0</v>
      </c>
      <c r="S1755">
        <f>ROUND((Source!DO1545/100)*ROUND((ROUND((Source!AF1545*Source!AV1545*Source!I1545),2)),2), 2)</f>
        <v>0</v>
      </c>
      <c r="T1755">
        <f>Source!Y1545</f>
        <v>0</v>
      </c>
      <c r="U1755">
        <f>ROUND((175/100)*ROUND((ROUND((Source!AE1545*Source!AV1545*Source!I1545),2)),2), 2)</f>
        <v>0</v>
      </c>
      <c r="V1755">
        <f>ROUND((160/100)*ROUND(ROUND((ROUND((Source!AE1545*Source!AV1545*Source!I1545),2)*Source!BS1545),2), 2), 2)</f>
        <v>0</v>
      </c>
      <c r="X1755">
        <f>IF(Source!BI1545&lt;=1,I1755, 0)</f>
        <v>0</v>
      </c>
      <c r="Y1755">
        <f>IF(Source!BI1545=2,I1755, 0)</f>
        <v>0</v>
      </c>
      <c r="Z1755">
        <f>IF(Source!BI1545=3,I1755, 0)</f>
        <v>0</v>
      </c>
      <c r="AA1755">
        <f>IF(Source!BI1545=4,I1755, 0)</f>
        <v>0</v>
      </c>
    </row>
    <row r="1756" spans="1:28" ht="14.25" x14ac:dyDescent="0.2">
      <c r="A1756" s="26"/>
      <c r="B1756" s="26"/>
      <c r="C1756" s="26" t="s">
        <v>314</v>
      </c>
      <c r="D1756" s="27" t="s">
        <v>315</v>
      </c>
      <c r="E1756" s="17">
        <f>Source!DN1544</f>
        <v>80</v>
      </c>
      <c r="F1756" s="33"/>
      <c r="G1756" s="28"/>
      <c r="H1756" s="17"/>
      <c r="I1756" s="33">
        <f>SUM(Q1752:Q1755)</f>
        <v>8.32</v>
      </c>
      <c r="J1756" s="17">
        <f>Source!BZ1544</f>
        <v>70</v>
      </c>
      <c r="K1756" s="33">
        <f>SUM(R1752:R1755)</f>
        <v>192.12</v>
      </c>
    </row>
    <row r="1757" spans="1:28" ht="14.25" x14ac:dyDescent="0.2">
      <c r="A1757" s="26"/>
      <c r="B1757" s="26"/>
      <c r="C1757" s="26" t="s">
        <v>316</v>
      </c>
      <c r="D1757" s="27" t="s">
        <v>315</v>
      </c>
      <c r="E1757" s="17">
        <f>Source!DO1544</f>
        <v>55</v>
      </c>
      <c r="F1757" s="33"/>
      <c r="G1757" s="28"/>
      <c r="H1757" s="17"/>
      <c r="I1757" s="33">
        <f>SUM(S1752:S1756)</f>
        <v>5.72</v>
      </c>
      <c r="J1757" s="17">
        <f>Source!CA1544</f>
        <v>41</v>
      </c>
      <c r="K1757" s="33">
        <f>SUM(T1752:T1756)</f>
        <v>112.53</v>
      </c>
    </row>
    <row r="1758" spans="1:28" ht="14.25" x14ac:dyDescent="0.2">
      <c r="A1758" s="55"/>
      <c r="B1758" s="55"/>
      <c r="C1758" s="55" t="s">
        <v>317</v>
      </c>
      <c r="D1758" s="56" t="s">
        <v>318</v>
      </c>
      <c r="E1758" s="57">
        <f>Source!AQ1544</f>
        <v>57.5</v>
      </c>
      <c r="F1758" s="58"/>
      <c r="G1758" s="59" t="str">
        <f>Source!DI1544</f>
        <v/>
      </c>
      <c r="H1758" s="57">
        <f>Source!AV1544</f>
        <v>1</v>
      </c>
      <c r="I1758" s="58">
        <f>Source!U1544</f>
        <v>1.0177499999999999</v>
      </c>
      <c r="J1758" s="57"/>
      <c r="K1758" s="58"/>
      <c r="AB1758" s="32">
        <f>I1758</f>
        <v>1.0177499999999999</v>
      </c>
    </row>
    <row r="1759" spans="1:28" ht="15" x14ac:dyDescent="0.25">
      <c r="A1759" s="60"/>
      <c r="B1759" s="60"/>
      <c r="C1759" s="61" t="s">
        <v>319</v>
      </c>
      <c r="D1759" s="60"/>
      <c r="E1759" s="60"/>
      <c r="F1759" s="60"/>
      <c r="G1759" s="60"/>
      <c r="H1759" s="111">
        <f>I1754+I1756+I1757+SUM(I1755:I1755)</f>
        <v>24.439999999999998</v>
      </c>
      <c r="I1759" s="111"/>
      <c r="J1759" s="111">
        <f>K1754+K1756+K1757+SUM(K1755:K1755)</f>
        <v>579.11</v>
      </c>
      <c r="K1759" s="111"/>
      <c r="O1759" s="32">
        <f>I1754+I1756+I1757+SUM(I1755:I1755)</f>
        <v>24.439999999999998</v>
      </c>
      <c r="P1759" s="32">
        <f>K1754+K1756+K1757+SUM(K1755:K1755)</f>
        <v>579.11</v>
      </c>
      <c r="X1759">
        <f>IF(Source!BI1544&lt;=1,I1754+I1756+I1757-0, 0)</f>
        <v>24.439999999999998</v>
      </c>
      <c r="Y1759">
        <f>IF(Source!BI1544=2,I1754+I1756+I1757-0, 0)</f>
        <v>0</v>
      </c>
      <c r="Z1759">
        <f>IF(Source!BI1544=3,I1754+I1756+I1757-0, 0)</f>
        <v>0</v>
      </c>
      <c r="AA1759">
        <f>IF(Source!BI1544=4,I1754+I1756+I1757,0)</f>
        <v>0</v>
      </c>
    </row>
    <row r="1761" spans="1:28" ht="42.75" x14ac:dyDescent="0.2">
      <c r="A1761" s="26">
        <v>2</v>
      </c>
      <c r="B1761" s="26" t="str">
        <f>Source!F1546</f>
        <v>6.62-31-1</v>
      </c>
      <c r="C1761" s="26" t="s">
        <v>33</v>
      </c>
      <c r="D1761" s="27" t="str">
        <f>Source!H1546</f>
        <v>1 м2 поверхности</v>
      </c>
      <c r="E1761" s="17">
        <f>Source!I1546</f>
        <v>2.0499999999999998</v>
      </c>
      <c r="F1761" s="33"/>
      <c r="G1761" s="28"/>
      <c r="H1761" s="17"/>
      <c r="I1761" s="33"/>
      <c r="J1761" s="17"/>
      <c r="K1761" s="33"/>
      <c r="Q1761">
        <f>ROUND((Source!DN1546/100)*ROUND((ROUND((Source!AF1546*Source!AV1546*Source!I1546),2)),2), 2)</f>
        <v>12.57</v>
      </c>
      <c r="R1761">
        <f>Source!X1546</f>
        <v>275.33</v>
      </c>
      <c r="S1761">
        <f>ROUND((Source!DO1546/100)*ROUND((ROUND((Source!AF1546*Source!AV1546*Source!I1546),2)),2), 2)</f>
        <v>8.0399999999999991</v>
      </c>
      <c r="T1761">
        <f>Source!Y1546</f>
        <v>136.01</v>
      </c>
      <c r="U1761">
        <f>ROUND((175/100)*ROUND((ROUND((Source!AE1546*Source!AV1546*Source!I1546),2)),2), 2)</f>
        <v>0</v>
      </c>
      <c r="V1761">
        <f>ROUND((160/100)*ROUND(ROUND((ROUND((Source!AE1546*Source!AV1546*Source!I1546),2)*Source!BS1546),2), 2), 2)</f>
        <v>0</v>
      </c>
    </row>
    <row r="1762" spans="1:28" ht="14.25" x14ac:dyDescent="0.2">
      <c r="A1762" s="26"/>
      <c r="B1762" s="26"/>
      <c r="C1762" s="26" t="s">
        <v>313</v>
      </c>
      <c r="D1762" s="27"/>
      <c r="E1762" s="17"/>
      <c r="F1762" s="33">
        <f>Source!AO1546</f>
        <v>6.13</v>
      </c>
      <c r="G1762" s="28" t="str">
        <f>Source!DG1546</f>
        <v/>
      </c>
      <c r="H1762" s="17">
        <f>Source!AV1546</f>
        <v>1</v>
      </c>
      <c r="I1762" s="33">
        <f>ROUND((ROUND((Source!AF1546*Source!AV1546*Source!I1546),2)),2)</f>
        <v>12.57</v>
      </c>
      <c r="J1762" s="17">
        <f>IF(Source!BA1546&lt;&gt; 0, Source!BA1546, 1)</f>
        <v>26.39</v>
      </c>
      <c r="K1762" s="33">
        <f>Source!S1546</f>
        <v>331.72</v>
      </c>
      <c r="W1762">
        <f>I1762</f>
        <v>12.57</v>
      </c>
    </row>
    <row r="1763" spans="1:28" ht="14.25" x14ac:dyDescent="0.2">
      <c r="A1763" s="26"/>
      <c r="B1763" s="26"/>
      <c r="C1763" s="26" t="s">
        <v>314</v>
      </c>
      <c r="D1763" s="27" t="s">
        <v>315</v>
      </c>
      <c r="E1763" s="17">
        <f>Source!DN1546</f>
        <v>100</v>
      </c>
      <c r="F1763" s="33"/>
      <c r="G1763" s="28"/>
      <c r="H1763" s="17"/>
      <c r="I1763" s="33">
        <f>SUM(Q1761:Q1762)</f>
        <v>12.57</v>
      </c>
      <c r="J1763" s="17">
        <f>Source!BZ1546</f>
        <v>83</v>
      </c>
      <c r="K1763" s="33">
        <f>SUM(R1761:R1762)</f>
        <v>275.33</v>
      </c>
    </row>
    <row r="1764" spans="1:28" ht="14.25" x14ac:dyDescent="0.2">
      <c r="A1764" s="26"/>
      <c r="B1764" s="26"/>
      <c r="C1764" s="26" t="s">
        <v>316</v>
      </c>
      <c r="D1764" s="27" t="s">
        <v>315</v>
      </c>
      <c r="E1764" s="17">
        <f>Source!DO1546</f>
        <v>64</v>
      </c>
      <c r="F1764" s="33"/>
      <c r="G1764" s="28"/>
      <c r="H1764" s="17"/>
      <c r="I1764" s="33">
        <f>SUM(S1761:S1763)</f>
        <v>8.0399999999999991</v>
      </c>
      <c r="J1764" s="17">
        <f>Source!CA1546</f>
        <v>41</v>
      </c>
      <c r="K1764" s="33">
        <f>SUM(T1761:T1763)</f>
        <v>136.01</v>
      </c>
    </row>
    <row r="1765" spans="1:28" ht="14.25" x14ac:dyDescent="0.2">
      <c r="A1765" s="55"/>
      <c r="B1765" s="55"/>
      <c r="C1765" s="55" t="s">
        <v>317</v>
      </c>
      <c r="D1765" s="56" t="s">
        <v>318</v>
      </c>
      <c r="E1765" s="57">
        <f>Source!AQ1546</f>
        <v>0.6</v>
      </c>
      <c r="F1765" s="58"/>
      <c r="G1765" s="59" t="str">
        <f>Source!DI1546</f>
        <v/>
      </c>
      <c r="H1765" s="57">
        <f>Source!AV1546</f>
        <v>1</v>
      </c>
      <c r="I1765" s="58">
        <f>Source!U1546</f>
        <v>1.2299999999999998</v>
      </c>
      <c r="J1765" s="57"/>
      <c r="K1765" s="58"/>
      <c r="AB1765" s="32">
        <f>I1765</f>
        <v>1.2299999999999998</v>
      </c>
    </row>
    <row r="1766" spans="1:28" ht="15" x14ac:dyDescent="0.25">
      <c r="A1766" s="60"/>
      <c r="B1766" s="60"/>
      <c r="C1766" s="61" t="s">
        <v>319</v>
      </c>
      <c r="D1766" s="60"/>
      <c r="E1766" s="60"/>
      <c r="F1766" s="60"/>
      <c r="G1766" s="60"/>
      <c r="H1766" s="111">
        <f>I1762+I1763+I1764</f>
        <v>33.18</v>
      </c>
      <c r="I1766" s="111"/>
      <c r="J1766" s="111">
        <f>K1762+K1763+K1764</f>
        <v>743.06</v>
      </c>
      <c r="K1766" s="111"/>
      <c r="O1766" s="32">
        <f>I1762+I1763+I1764</f>
        <v>33.18</v>
      </c>
      <c r="P1766" s="32">
        <f>K1762+K1763+K1764</f>
        <v>743.06</v>
      </c>
      <c r="X1766">
        <f>IF(Source!BI1546&lt;=1,I1762+I1763+I1764-0, 0)</f>
        <v>33.18</v>
      </c>
      <c r="Y1766">
        <f>IF(Source!BI1546=2,I1762+I1763+I1764-0, 0)</f>
        <v>0</v>
      </c>
      <c r="Z1766">
        <f>IF(Source!BI1546=3,I1762+I1763+I1764-0, 0)</f>
        <v>0</v>
      </c>
      <c r="AA1766">
        <f>IF(Source!BI1546=4,I1762+I1763+I1764,0)</f>
        <v>0</v>
      </c>
    </row>
    <row r="1768" spans="1:28" ht="28.5" x14ac:dyDescent="0.2">
      <c r="A1768" s="26">
        <v>3</v>
      </c>
      <c r="B1768" s="26" t="str">
        <f>Source!F1547</f>
        <v>6.58-2-1</v>
      </c>
      <c r="C1768" s="26" t="s">
        <v>40</v>
      </c>
      <c r="D1768" s="27" t="str">
        <f>Source!H1547</f>
        <v>100 м2</v>
      </c>
      <c r="E1768" s="17">
        <f>Source!I1547</f>
        <v>1.67E-2</v>
      </c>
      <c r="F1768" s="33"/>
      <c r="G1768" s="28"/>
      <c r="H1768" s="17"/>
      <c r="I1768" s="33"/>
      <c r="J1768" s="17"/>
      <c r="K1768" s="33"/>
      <c r="Q1768">
        <f>ROUND((Source!DN1547/100)*ROUND((ROUND((Source!AF1547*Source!AV1547*Source!I1547),2)),2), 2)</f>
        <v>2.56</v>
      </c>
      <c r="R1768">
        <f>Source!X1547</f>
        <v>59.12</v>
      </c>
      <c r="S1768">
        <f>ROUND((Source!DO1547/100)*ROUND((ROUND((Source!AF1547*Source!AV1547*Source!I1547),2)),2), 2)</f>
        <v>1.76</v>
      </c>
      <c r="T1768">
        <f>Source!Y1547</f>
        <v>34.619999999999997</v>
      </c>
      <c r="U1768">
        <f>ROUND((175/100)*ROUND((ROUND((Source!AE1547*Source!AV1547*Source!I1547),2)),2), 2)</f>
        <v>0</v>
      </c>
      <c r="V1768">
        <f>ROUND((160/100)*ROUND(ROUND((ROUND((Source!AE1547*Source!AV1547*Source!I1547),2)*Source!BS1547),2), 2), 2)</f>
        <v>0</v>
      </c>
    </row>
    <row r="1769" spans="1:28" x14ac:dyDescent="0.2">
      <c r="C1769" s="30" t="str">
        <f>"Объем: "&amp;Source!I1547&amp;"=1,67/"&amp;"100"</f>
        <v>Объем: 0,0167=1,67/100</v>
      </c>
    </row>
    <row r="1770" spans="1:28" ht="14.25" x14ac:dyDescent="0.2">
      <c r="A1770" s="26"/>
      <c r="B1770" s="26"/>
      <c r="C1770" s="26" t="s">
        <v>313</v>
      </c>
      <c r="D1770" s="27"/>
      <c r="E1770" s="17"/>
      <c r="F1770" s="33">
        <f>Source!AO1547</f>
        <v>191.34</v>
      </c>
      <c r="G1770" s="28" t="str">
        <f>Source!DG1547</f>
        <v/>
      </c>
      <c r="H1770" s="17">
        <f>Source!AV1547</f>
        <v>1</v>
      </c>
      <c r="I1770" s="33">
        <f>ROUND((ROUND((Source!AF1547*Source!AV1547*Source!I1547),2)),2)</f>
        <v>3.2</v>
      </c>
      <c r="J1770" s="17">
        <f>IF(Source!BA1547&lt;&gt; 0, Source!BA1547, 1)</f>
        <v>26.39</v>
      </c>
      <c r="K1770" s="33">
        <f>Source!S1547</f>
        <v>84.45</v>
      </c>
      <c r="W1770">
        <f>I1770</f>
        <v>3.2</v>
      </c>
    </row>
    <row r="1771" spans="1:28" ht="28.5" x14ac:dyDescent="0.2">
      <c r="A1771" s="26" t="s">
        <v>44</v>
      </c>
      <c r="B1771" s="26" t="str">
        <f>Source!F1548</f>
        <v>9999990001</v>
      </c>
      <c r="C1771" s="26" t="s">
        <v>29</v>
      </c>
      <c r="D1771" s="27" t="str">
        <f>Source!H1548</f>
        <v>т</v>
      </c>
      <c r="E1771" s="17">
        <f>Source!I1548</f>
        <v>-1.7034000000000001E-2</v>
      </c>
      <c r="F1771" s="33">
        <f>Source!AK1548</f>
        <v>0</v>
      </c>
      <c r="G1771" s="31" t="s">
        <v>3</v>
      </c>
      <c r="H1771" s="17">
        <f>Source!AW1548</f>
        <v>1</v>
      </c>
      <c r="I1771" s="33">
        <f>ROUND((ROUND((Source!AC1548*Source!AW1548*Source!I1548),2)),2)+(ROUND((ROUND(((Source!ET1548)*Source!AV1548*Source!I1548),2)),2)+ROUND((ROUND(((Source!AE1548-(Source!EU1548))*Source!AV1548*Source!I1548),2)),2))+ROUND((ROUND((Source!AF1548*Source!AV1548*Source!I1548),2)),2)</f>
        <v>0</v>
      </c>
      <c r="J1771" s="17">
        <f>IF(Source!BC1548&lt;&gt; 0, Source!BC1548, 1)</f>
        <v>1</v>
      </c>
      <c r="K1771" s="33">
        <f>Source!O1548</f>
        <v>0</v>
      </c>
      <c r="Q1771">
        <f>ROUND((Source!DN1548/100)*ROUND((ROUND((Source!AF1548*Source!AV1548*Source!I1548),2)),2), 2)</f>
        <v>0</v>
      </c>
      <c r="R1771">
        <f>Source!X1548</f>
        <v>0</v>
      </c>
      <c r="S1771">
        <f>ROUND((Source!DO1548/100)*ROUND((ROUND((Source!AF1548*Source!AV1548*Source!I1548),2)),2), 2)</f>
        <v>0</v>
      </c>
      <c r="T1771">
        <f>Source!Y1548</f>
        <v>0</v>
      </c>
      <c r="U1771">
        <f>ROUND((175/100)*ROUND((ROUND((Source!AE1548*Source!AV1548*Source!I1548),2)),2), 2)</f>
        <v>0</v>
      </c>
      <c r="V1771">
        <f>ROUND((160/100)*ROUND(ROUND((ROUND((Source!AE1548*Source!AV1548*Source!I1548),2)*Source!BS1548),2), 2), 2)</f>
        <v>0</v>
      </c>
      <c r="X1771">
        <f>IF(Source!BI1548&lt;=1,I1771, 0)</f>
        <v>0</v>
      </c>
      <c r="Y1771">
        <f>IF(Source!BI1548=2,I1771, 0)</f>
        <v>0</v>
      </c>
      <c r="Z1771">
        <f>IF(Source!BI1548=3,I1771, 0)</f>
        <v>0</v>
      </c>
      <c r="AA1771">
        <f>IF(Source!BI1548=4,I1771, 0)</f>
        <v>0</v>
      </c>
    </row>
    <row r="1772" spans="1:28" ht="14.25" x14ac:dyDescent="0.2">
      <c r="A1772" s="26"/>
      <c r="B1772" s="26"/>
      <c r="C1772" s="26" t="s">
        <v>314</v>
      </c>
      <c r="D1772" s="27" t="s">
        <v>315</v>
      </c>
      <c r="E1772" s="17">
        <f>Source!DN1547</f>
        <v>80</v>
      </c>
      <c r="F1772" s="33"/>
      <c r="G1772" s="28"/>
      <c r="H1772" s="17"/>
      <c r="I1772" s="33">
        <f>SUM(Q1768:Q1771)</f>
        <v>2.56</v>
      </c>
      <c r="J1772" s="17">
        <f>Source!BZ1547</f>
        <v>70</v>
      </c>
      <c r="K1772" s="33">
        <f>SUM(R1768:R1771)</f>
        <v>59.12</v>
      </c>
    </row>
    <row r="1773" spans="1:28" ht="14.25" x14ac:dyDescent="0.2">
      <c r="A1773" s="26"/>
      <c r="B1773" s="26"/>
      <c r="C1773" s="26" t="s">
        <v>316</v>
      </c>
      <c r="D1773" s="27" t="s">
        <v>315</v>
      </c>
      <c r="E1773" s="17">
        <f>Source!DO1547</f>
        <v>55</v>
      </c>
      <c r="F1773" s="33"/>
      <c r="G1773" s="28"/>
      <c r="H1773" s="17"/>
      <c r="I1773" s="33">
        <f>SUM(S1768:S1772)</f>
        <v>1.76</v>
      </c>
      <c r="J1773" s="17">
        <f>Source!CA1547</f>
        <v>41</v>
      </c>
      <c r="K1773" s="33">
        <f>SUM(T1768:T1772)</f>
        <v>34.619999999999997</v>
      </c>
    </row>
    <row r="1774" spans="1:28" ht="14.25" x14ac:dyDescent="0.2">
      <c r="A1774" s="55"/>
      <c r="B1774" s="55"/>
      <c r="C1774" s="55" t="s">
        <v>317</v>
      </c>
      <c r="D1774" s="56" t="s">
        <v>318</v>
      </c>
      <c r="E1774" s="57">
        <f>Source!AQ1547</f>
        <v>17.41</v>
      </c>
      <c r="F1774" s="58"/>
      <c r="G1774" s="59" t="str">
        <f>Source!DI1547</f>
        <v/>
      </c>
      <c r="H1774" s="57">
        <f>Source!AV1547</f>
        <v>1</v>
      </c>
      <c r="I1774" s="58">
        <f>Source!U1547</f>
        <v>0.29074699999999998</v>
      </c>
      <c r="J1774" s="57"/>
      <c r="K1774" s="58"/>
      <c r="AB1774" s="32">
        <f>I1774</f>
        <v>0.29074699999999998</v>
      </c>
    </row>
    <row r="1775" spans="1:28" ht="15" x14ac:dyDescent="0.25">
      <c r="A1775" s="60"/>
      <c r="B1775" s="60"/>
      <c r="C1775" s="61" t="s">
        <v>319</v>
      </c>
      <c r="D1775" s="60"/>
      <c r="E1775" s="60"/>
      <c r="F1775" s="60"/>
      <c r="G1775" s="60"/>
      <c r="H1775" s="111">
        <f>I1770+I1772+I1773+SUM(I1771:I1771)</f>
        <v>7.52</v>
      </c>
      <c r="I1775" s="111"/>
      <c r="J1775" s="111">
        <f>K1770+K1772+K1773+SUM(K1771:K1771)</f>
        <v>178.19</v>
      </c>
      <c r="K1775" s="111"/>
      <c r="O1775" s="32">
        <f>I1770+I1772+I1773+SUM(I1771:I1771)</f>
        <v>7.52</v>
      </c>
      <c r="P1775" s="32">
        <f>K1770+K1772+K1773+SUM(K1771:K1771)</f>
        <v>178.19</v>
      </c>
      <c r="X1775">
        <f>IF(Source!BI1547&lt;=1,I1770+I1772+I1773-0, 0)</f>
        <v>7.52</v>
      </c>
      <c r="Y1775">
        <f>IF(Source!BI1547=2,I1770+I1772+I1773-0, 0)</f>
        <v>0</v>
      </c>
      <c r="Z1775">
        <f>IF(Source!BI1547=3,I1770+I1772+I1773-0, 0)</f>
        <v>0</v>
      </c>
      <c r="AA1775">
        <f>IF(Source!BI1547=4,I1770+I1772+I1773,0)</f>
        <v>0</v>
      </c>
    </row>
    <row r="1777" spans="1:28" ht="42.75" x14ac:dyDescent="0.2">
      <c r="A1777" s="26">
        <v>4</v>
      </c>
      <c r="B1777" s="26" t="str">
        <f>Source!F1549</f>
        <v>6.65-24-1</v>
      </c>
      <c r="C1777" s="26" t="s">
        <v>47</v>
      </c>
      <c r="D1777" s="27" t="str">
        <f>Source!H1549</f>
        <v>100 м</v>
      </c>
      <c r="E1777" s="17">
        <f>Source!I1549</f>
        <v>0.02</v>
      </c>
      <c r="F1777" s="33"/>
      <c r="G1777" s="28"/>
      <c r="H1777" s="17"/>
      <c r="I1777" s="33"/>
      <c r="J1777" s="17"/>
      <c r="K1777" s="33"/>
      <c r="Q1777">
        <f>ROUND((Source!DN1549/100)*ROUND((ROUND((Source!AF1549*Source!AV1549*Source!I1549),2)),2), 2)</f>
        <v>5.0199999999999996</v>
      </c>
      <c r="R1777">
        <f>Source!X1549</f>
        <v>108.31</v>
      </c>
      <c r="S1777">
        <f>ROUND((Source!DO1549/100)*ROUND((ROUND((Source!AF1549*Source!AV1549*Source!I1549),2)),2), 2)</f>
        <v>3.37</v>
      </c>
      <c r="T1777">
        <f>Source!Y1549</f>
        <v>49.34</v>
      </c>
      <c r="U1777">
        <f>ROUND((175/100)*ROUND((ROUND((Source!AE1549*Source!AV1549*Source!I1549),2)),2), 2)</f>
        <v>0</v>
      </c>
      <c r="V1777">
        <f>ROUND((160/100)*ROUND(ROUND((ROUND((Source!AE1549*Source!AV1549*Source!I1549),2)*Source!BS1549),2), 2), 2)</f>
        <v>0</v>
      </c>
    </row>
    <row r="1778" spans="1:28" x14ac:dyDescent="0.2">
      <c r="C1778" s="30" t="str">
        <f>"Объем: "&amp;Source!I1549&amp;"=2/"&amp;"100"</f>
        <v>Объем: 0,02=2/100</v>
      </c>
    </row>
    <row r="1779" spans="1:28" ht="14.25" x14ac:dyDescent="0.2">
      <c r="A1779" s="26"/>
      <c r="B1779" s="26"/>
      <c r="C1779" s="26" t="s">
        <v>313</v>
      </c>
      <c r="D1779" s="27"/>
      <c r="E1779" s="17"/>
      <c r="F1779" s="33">
        <f>Source!AO1549</f>
        <v>227.82</v>
      </c>
      <c r="G1779" s="28" t="str">
        <f>Source!DG1549</f>
        <v/>
      </c>
      <c r="H1779" s="17">
        <f>Source!AV1549</f>
        <v>1</v>
      </c>
      <c r="I1779" s="33">
        <f>ROUND((ROUND((Source!AF1549*Source!AV1549*Source!I1549),2)),2)</f>
        <v>4.5599999999999996</v>
      </c>
      <c r="J1779" s="17">
        <f>IF(Source!BA1549&lt;&gt; 0, Source!BA1549, 1)</f>
        <v>26.39</v>
      </c>
      <c r="K1779" s="33">
        <f>Source!S1549</f>
        <v>120.34</v>
      </c>
      <c r="W1779">
        <f>I1779</f>
        <v>4.5599999999999996</v>
      </c>
    </row>
    <row r="1780" spans="1:28" ht="14.25" x14ac:dyDescent="0.2">
      <c r="A1780" s="26"/>
      <c r="B1780" s="26"/>
      <c r="C1780" s="26" t="s">
        <v>314</v>
      </c>
      <c r="D1780" s="27" t="s">
        <v>315</v>
      </c>
      <c r="E1780" s="17">
        <f>Source!DN1549</f>
        <v>110</v>
      </c>
      <c r="F1780" s="33"/>
      <c r="G1780" s="28"/>
      <c r="H1780" s="17"/>
      <c r="I1780" s="33">
        <f>SUM(Q1777:Q1779)</f>
        <v>5.0199999999999996</v>
      </c>
      <c r="J1780" s="17">
        <f>Source!BZ1549</f>
        <v>90</v>
      </c>
      <c r="K1780" s="33">
        <f>SUM(R1777:R1779)</f>
        <v>108.31</v>
      </c>
    </row>
    <row r="1781" spans="1:28" ht="14.25" x14ac:dyDescent="0.2">
      <c r="A1781" s="26"/>
      <c r="B1781" s="26"/>
      <c r="C1781" s="26" t="s">
        <v>316</v>
      </c>
      <c r="D1781" s="27" t="s">
        <v>315</v>
      </c>
      <c r="E1781" s="17">
        <f>Source!DO1549</f>
        <v>74</v>
      </c>
      <c r="F1781" s="33"/>
      <c r="G1781" s="28"/>
      <c r="H1781" s="17"/>
      <c r="I1781" s="33">
        <f>SUM(S1777:S1780)</f>
        <v>3.37</v>
      </c>
      <c r="J1781" s="17">
        <f>Source!CA1549</f>
        <v>41</v>
      </c>
      <c r="K1781" s="33">
        <f>SUM(T1777:T1780)</f>
        <v>49.34</v>
      </c>
    </row>
    <row r="1782" spans="1:28" ht="14.25" x14ac:dyDescent="0.2">
      <c r="A1782" s="55"/>
      <c r="B1782" s="55"/>
      <c r="C1782" s="55" t="s">
        <v>317</v>
      </c>
      <c r="D1782" s="56" t="s">
        <v>318</v>
      </c>
      <c r="E1782" s="57">
        <f>Source!AQ1549</f>
        <v>20.73</v>
      </c>
      <c r="F1782" s="58"/>
      <c r="G1782" s="59" t="str">
        <f>Source!DI1549</f>
        <v/>
      </c>
      <c r="H1782" s="57">
        <f>Source!AV1549</f>
        <v>1</v>
      </c>
      <c r="I1782" s="58">
        <f>Source!U1549</f>
        <v>0.41460000000000002</v>
      </c>
      <c r="J1782" s="57"/>
      <c r="K1782" s="58"/>
      <c r="AB1782" s="32">
        <f>I1782</f>
        <v>0.41460000000000002</v>
      </c>
    </row>
    <row r="1783" spans="1:28" ht="15" x14ac:dyDescent="0.25">
      <c r="A1783" s="60"/>
      <c r="B1783" s="60"/>
      <c r="C1783" s="61" t="s">
        <v>319</v>
      </c>
      <c r="D1783" s="60"/>
      <c r="E1783" s="60"/>
      <c r="F1783" s="60"/>
      <c r="G1783" s="60"/>
      <c r="H1783" s="111">
        <f>I1779+I1780+I1781</f>
        <v>12.95</v>
      </c>
      <c r="I1783" s="111"/>
      <c r="J1783" s="111">
        <f>K1779+K1780+K1781</f>
        <v>277.99</v>
      </c>
      <c r="K1783" s="111"/>
      <c r="O1783" s="32">
        <f>I1779+I1780+I1781</f>
        <v>12.95</v>
      </c>
      <c r="P1783" s="32">
        <f>K1779+K1780+K1781</f>
        <v>277.99</v>
      </c>
      <c r="X1783">
        <f>IF(Source!BI1549&lt;=1,I1779+I1780+I1781-0, 0)</f>
        <v>12.95</v>
      </c>
      <c r="Y1783">
        <f>IF(Source!BI1549=2,I1779+I1780+I1781-0, 0)</f>
        <v>0</v>
      </c>
      <c r="Z1783">
        <f>IF(Source!BI1549=3,I1779+I1780+I1781-0, 0)</f>
        <v>0</v>
      </c>
      <c r="AA1783">
        <f>IF(Source!BI1549=4,I1779+I1780+I1781,0)</f>
        <v>0</v>
      </c>
    </row>
    <row r="1785" spans="1:28" ht="57" x14ac:dyDescent="0.2">
      <c r="A1785" s="26">
        <v>5</v>
      </c>
      <c r="B1785" s="26" t="str">
        <f>Source!F1550</f>
        <v>6.62-31-1</v>
      </c>
      <c r="C1785" s="26" t="s">
        <v>53</v>
      </c>
      <c r="D1785" s="27" t="str">
        <f>Source!H1550</f>
        <v>1 м2 поверхности</v>
      </c>
      <c r="E1785" s="17">
        <f>Source!I1550</f>
        <v>20.75</v>
      </c>
      <c r="F1785" s="33"/>
      <c r="G1785" s="28"/>
      <c r="H1785" s="17"/>
      <c r="I1785" s="33"/>
      <c r="J1785" s="17"/>
      <c r="K1785" s="33"/>
      <c r="Q1785">
        <f>ROUND((Source!DN1550/100)*ROUND((ROUND((Source!AF1550*Source!AV1550*Source!I1550),2)),2), 2)</f>
        <v>127.2</v>
      </c>
      <c r="R1785">
        <f>Source!X1550</f>
        <v>2786.15</v>
      </c>
      <c r="S1785">
        <f>ROUND((Source!DO1550/100)*ROUND((ROUND((Source!AF1550*Source!AV1550*Source!I1550),2)),2), 2)</f>
        <v>81.41</v>
      </c>
      <c r="T1785">
        <f>Source!Y1550</f>
        <v>1376.29</v>
      </c>
      <c r="U1785">
        <f>ROUND((175/100)*ROUND((ROUND((Source!AE1550*Source!AV1550*Source!I1550),2)),2), 2)</f>
        <v>0</v>
      </c>
      <c r="V1785">
        <f>ROUND((160/100)*ROUND(ROUND((ROUND((Source!AE1550*Source!AV1550*Source!I1550),2)*Source!BS1550),2), 2), 2)</f>
        <v>0</v>
      </c>
    </row>
    <row r="1786" spans="1:28" ht="14.25" x14ac:dyDescent="0.2">
      <c r="A1786" s="26"/>
      <c r="B1786" s="26"/>
      <c r="C1786" s="26" t="s">
        <v>313</v>
      </c>
      <c r="D1786" s="27"/>
      <c r="E1786" s="17"/>
      <c r="F1786" s="33">
        <f>Source!AO1550</f>
        <v>6.13</v>
      </c>
      <c r="G1786" s="28" t="str">
        <f>Source!DG1550</f>
        <v/>
      </c>
      <c r="H1786" s="17">
        <f>Source!AV1550</f>
        <v>1</v>
      </c>
      <c r="I1786" s="33">
        <f>ROUND((ROUND((Source!AF1550*Source!AV1550*Source!I1550),2)),2)</f>
        <v>127.2</v>
      </c>
      <c r="J1786" s="17">
        <f>IF(Source!BA1550&lt;&gt; 0, Source!BA1550, 1)</f>
        <v>26.39</v>
      </c>
      <c r="K1786" s="33">
        <f>Source!S1550</f>
        <v>3356.81</v>
      </c>
      <c r="W1786">
        <f>I1786</f>
        <v>127.2</v>
      </c>
    </row>
    <row r="1787" spans="1:28" ht="14.25" x14ac:dyDescent="0.2">
      <c r="A1787" s="26"/>
      <c r="B1787" s="26"/>
      <c r="C1787" s="26" t="s">
        <v>314</v>
      </c>
      <c r="D1787" s="27" t="s">
        <v>315</v>
      </c>
      <c r="E1787" s="17">
        <f>Source!DN1550</f>
        <v>100</v>
      </c>
      <c r="F1787" s="33"/>
      <c r="G1787" s="28"/>
      <c r="H1787" s="17"/>
      <c r="I1787" s="33">
        <f>SUM(Q1785:Q1786)</f>
        <v>127.2</v>
      </c>
      <c r="J1787" s="17">
        <f>Source!BZ1550</f>
        <v>83</v>
      </c>
      <c r="K1787" s="33">
        <f>SUM(R1785:R1786)</f>
        <v>2786.15</v>
      </c>
    </row>
    <row r="1788" spans="1:28" ht="14.25" x14ac:dyDescent="0.2">
      <c r="A1788" s="26"/>
      <c r="B1788" s="26"/>
      <c r="C1788" s="26" t="s">
        <v>316</v>
      </c>
      <c r="D1788" s="27" t="s">
        <v>315</v>
      </c>
      <c r="E1788" s="17">
        <f>Source!DO1550</f>
        <v>64</v>
      </c>
      <c r="F1788" s="33"/>
      <c r="G1788" s="28"/>
      <c r="H1788" s="17"/>
      <c r="I1788" s="33">
        <f>SUM(S1785:S1787)</f>
        <v>81.41</v>
      </c>
      <c r="J1788" s="17">
        <f>Source!CA1550</f>
        <v>41</v>
      </c>
      <c r="K1788" s="33">
        <f>SUM(T1785:T1787)</f>
        <v>1376.29</v>
      </c>
    </row>
    <row r="1789" spans="1:28" ht="14.25" x14ac:dyDescent="0.2">
      <c r="A1789" s="55"/>
      <c r="B1789" s="55"/>
      <c r="C1789" s="55" t="s">
        <v>317</v>
      </c>
      <c r="D1789" s="56" t="s">
        <v>318</v>
      </c>
      <c r="E1789" s="57">
        <f>Source!AQ1550</f>
        <v>0.6</v>
      </c>
      <c r="F1789" s="58"/>
      <c r="G1789" s="59" t="str">
        <f>Source!DI1550</f>
        <v/>
      </c>
      <c r="H1789" s="57">
        <f>Source!AV1550</f>
        <v>1</v>
      </c>
      <c r="I1789" s="58">
        <f>Source!U1550</f>
        <v>12.45</v>
      </c>
      <c r="J1789" s="57"/>
      <c r="K1789" s="58"/>
      <c r="AB1789" s="32">
        <f>I1789</f>
        <v>12.45</v>
      </c>
    </row>
    <row r="1790" spans="1:28" ht="15" x14ac:dyDescent="0.25">
      <c r="A1790" s="60"/>
      <c r="B1790" s="60"/>
      <c r="C1790" s="61" t="s">
        <v>319</v>
      </c>
      <c r="D1790" s="60"/>
      <c r="E1790" s="60"/>
      <c r="F1790" s="60"/>
      <c r="G1790" s="60"/>
      <c r="H1790" s="111">
        <f>I1786+I1787+I1788</f>
        <v>335.81</v>
      </c>
      <c r="I1790" s="111"/>
      <c r="J1790" s="111">
        <f>K1786+K1787+K1788</f>
        <v>7519.25</v>
      </c>
      <c r="K1790" s="111"/>
      <c r="O1790" s="32">
        <f>I1786+I1787+I1788</f>
        <v>335.81</v>
      </c>
      <c r="P1790" s="32">
        <f>K1786+K1787+K1788</f>
        <v>7519.25</v>
      </c>
      <c r="X1790">
        <f>IF(Source!BI1550&lt;=1,I1786+I1787+I1788-0, 0)</f>
        <v>335.81</v>
      </c>
      <c r="Y1790">
        <f>IF(Source!BI1550=2,I1786+I1787+I1788-0, 0)</f>
        <v>0</v>
      </c>
      <c r="Z1790">
        <f>IF(Source!BI1550=3,I1786+I1787+I1788-0, 0)</f>
        <v>0</v>
      </c>
      <c r="AA1790">
        <f>IF(Source!BI1550=4,I1786+I1787+I1788,0)</f>
        <v>0</v>
      </c>
    </row>
    <row r="1793" spans="1:27" ht="15" x14ac:dyDescent="0.25">
      <c r="A1793" s="81" t="str">
        <f>CONCATENATE("Итого по подразделу: ",IF(Source!G1552&lt;&gt;"Новый подраздел", Source!G1552, ""))</f>
        <v>Итого по подразделу: Демонтажные и подготовительные  работы</v>
      </c>
      <c r="B1793" s="81"/>
      <c r="C1793" s="81"/>
      <c r="D1793" s="81"/>
      <c r="E1793" s="81"/>
      <c r="F1793" s="81"/>
      <c r="G1793" s="81"/>
      <c r="H1793" s="79">
        <f>SUM(O1751:O1792)</f>
        <v>413.9</v>
      </c>
      <c r="I1793" s="80"/>
      <c r="J1793" s="79">
        <f>SUM(P1751:P1792)</f>
        <v>9297.6</v>
      </c>
      <c r="K1793" s="80"/>
    </row>
    <row r="1794" spans="1:27" hidden="1" x14ac:dyDescent="0.2">
      <c r="A1794" t="s">
        <v>320</v>
      </c>
      <c r="H1794">
        <f>SUM(AC1751:AC1793)</f>
        <v>0</v>
      </c>
      <c r="J1794">
        <f>SUM(AD1751:AD1793)</f>
        <v>0</v>
      </c>
    </row>
    <row r="1795" spans="1:27" hidden="1" x14ac:dyDescent="0.2">
      <c r="A1795" t="s">
        <v>321</v>
      </c>
      <c r="H1795">
        <f>SUM(AE1751:AE1794)</f>
        <v>0</v>
      </c>
      <c r="J1795">
        <f>SUM(AF1751:AF1794)</f>
        <v>0</v>
      </c>
    </row>
    <row r="1797" spans="1:27" ht="15" x14ac:dyDescent="0.25">
      <c r="A1797" s="81" t="str">
        <f>CONCATENATE("Итого по разделу: ",IF(Source!G1582&lt;&gt;"Новый раздел", Source!G1582, ""))</f>
        <v>Итого по разделу: Секция в осях И-К (Подъезд №8)</v>
      </c>
      <c r="B1797" s="81"/>
      <c r="C1797" s="81"/>
      <c r="D1797" s="81"/>
      <c r="E1797" s="81"/>
      <c r="F1797" s="81"/>
      <c r="G1797" s="81"/>
      <c r="H1797" s="79">
        <f>SUM(O1749:O1796)</f>
        <v>413.9</v>
      </c>
      <c r="I1797" s="80"/>
      <c r="J1797" s="79">
        <f>SUM(P1749:P1796)</f>
        <v>9297.6</v>
      </c>
      <c r="K1797" s="80"/>
    </row>
    <row r="1798" spans="1:27" hidden="1" x14ac:dyDescent="0.2">
      <c r="A1798" t="s">
        <v>320</v>
      </c>
      <c r="H1798">
        <f>SUM(AC1749:AC1797)</f>
        <v>0</v>
      </c>
      <c r="J1798">
        <f>SUM(AD1749:AD1797)</f>
        <v>0</v>
      </c>
    </row>
    <row r="1799" spans="1:27" hidden="1" x14ac:dyDescent="0.2">
      <c r="A1799" t="s">
        <v>321</v>
      </c>
      <c r="H1799">
        <f>SUM(AE1749:AE1798)</f>
        <v>0</v>
      </c>
      <c r="J1799">
        <f>SUM(AF1749:AF1798)</f>
        <v>0</v>
      </c>
    </row>
    <row r="1801" spans="1:27" ht="16.5" x14ac:dyDescent="0.25">
      <c r="A1801" s="75" t="str">
        <f>CONCATENATE("Раздел: ",IF(Source!G1612&lt;&gt;"Новый раздел", Source!G1612, ""))</f>
        <v>Раздел: Монтажные (кровельные) работы</v>
      </c>
      <c r="B1801" s="75"/>
      <c r="C1801" s="75"/>
      <c r="D1801" s="75"/>
      <c r="E1801" s="75"/>
      <c r="F1801" s="75"/>
      <c r="G1801" s="75"/>
      <c r="H1801" s="75"/>
      <c r="I1801" s="75"/>
      <c r="J1801" s="75"/>
      <c r="K1801" s="75"/>
    </row>
    <row r="1802" spans="1:27" ht="28.5" x14ac:dyDescent="0.2">
      <c r="A1802" s="26">
        <v>1</v>
      </c>
      <c r="B1802" s="26" t="str">
        <f>Source!F1616</f>
        <v>6.58-31-3</v>
      </c>
      <c r="C1802" s="26" t="s">
        <v>110</v>
      </c>
      <c r="D1802" s="27" t="str">
        <f>Source!H1616</f>
        <v>100 мест</v>
      </c>
      <c r="E1802" s="17">
        <f>Source!I1616</f>
        <v>0.02</v>
      </c>
      <c r="F1802" s="33"/>
      <c r="G1802" s="28"/>
      <c r="H1802" s="17"/>
      <c r="I1802" s="33"/>
      <c r="J1802" s="17"/>
      <c r="K1802" s="33"/>
      <c r="Q1802">
        <f>ROUND((Source!DN1616/100)*ROUND((ROUND((Source!AF1616*Source!AV1616*Source!I1616),2)),2), 2)</f>
        <v>27.29</v>
      </c>
      <c r="R1802">
        <f>Source!X1616</f>
        <v>602.45000000000005</v>
      </c>
      <c r="S1802">
        <f>ROUND((Source!DO1616/100)*ROUND((ROUND((Source!AF1616*Source!AV1616*Source!I1616),2)),2), 2)</f>
        <v>20.73</v>
      </c>
      <c r="T1802">
        <f>Source!Y1616</f>
        <v>283.91000000000003</v>
      </c>
      <c r="U1802">
        <f>ROUND((175/100)*ROUND((ROUND((Source!AE1616*Source!AV1616*Source!I1616),2)),2), 2)</f>
        <v>0.53</v>
      </c>
      <c r="V1802">
        <f>ROUND((160/100)*ROUND(ROUND((ROUND((Source!AE1616*Source!AV1616*Source!I1616),2)*Source!BS1616),2), 2), 2)</f>
        <v>12.67</v>
      </c>
    </row>
    <row r="1803" spans="1:27" x14ac:dyDescent="0.2">
      <c r="C1803" s="30" t="str">
        <f>"Объем: "&amp;Source!I1616&amp;"=2/"&amp;"100"</f>
        <v>Объем: 0,02=2/100</v>
      </c>
    </row>
    <row r="1804" spans="1:27" ht="14.25" x14ac:dyDescent="0.2">
      <c r="A1804" s="26"/>
      <c r="B1804" s="26"/>
      <c r="C1804" s="26" t="s">
        <v>313</v>
      </c>
      <c r="D1804" s="27"/>
      <c r="E1804" s="17"/>
      <c r="F1804" s="33">
        <f>Source!AO1616</f>
        <v>1311.93</v>
      </c>
      <c r="G1804" s="28" t="str">
        <f>Source!DG1616</f>
        <v/>
      </c>
      <c r="H1804" s="17">
        <f>Source!AV1616</f>
        <v>1</v>
      </c>
      <c r="I1804" s="33">
        <f>ROUND((ROUND((Source!AF1616*Source!AV1616*Source!I1616),2)),2)</f>
        <v>26.24</v>
      </c>
      <c r="J1804" s="17">
        <f>IF(Source!BA1616&lt;&gt; 0, Source!BA1616, 1)</f>
        <v>26.39</v>
      </c>
      <c r="K1804" s="33">
        <f>Source!S1616</f>
        <v>692.47</v>
      </c>
      <c r="W1804">
        <f>I1804</f>
        <v>26.24</v>
      </c>
    </row>
    <row r="1805" spans="1:27" ht="14.25" x14ac:dyDescent="0.2">
      <c r="A1805" s="26"/>
      <c r="B1805" s="26"/>
      <c r="C1805" s="26" t="s">
        <v>322</v>
      </c>
      <c r="D1805" s="27"/>
      <c r="E1805" s="17"/>
      <c r="F1805" s="33">
        <f>Source!AM1616</f>
        <v>41.45</v>
      </c>
      <c r="G1805" s="28" t="str">
        <f>Source!DE1616</f>
        <v/>
      </c>
      <c r="H1805" s="17">
        <f>Source!AV1616</f>
        <v>1</v>
      </c>
      <c r="I1805" s="33">
        <f>(ROUND((ROUND(((Source!ET1616)*Source!AV1616*Source!I1616),2)),2)+ROUND((ROUND(((Source!AE1616-(Source!EU1616))*Source!AV1616*Source!I1616),2)),2))</f>
        <v>0.83</v>
      </c>
      <c r="J1805" s="17">
        <f>IF(Source!BB1616&lt;&gt; 0, Source!BB1616, 1)</f>
        <v>14.75</v>
      </c>
      <c r="K1805" s="33">
        <f>Source!Q1616</f>
        <v>12.24</v>
      </c>
    </row>
    <row r="1806" spans="1:27" ht="14.25" x14ac:dyDescent="0.2">
      <c r="A1806" s="26"/>
      <c r="B1806" s="26"/>
      <c r="C1806" s="26" t="s">
        <v>323</v>
      </c>
      <c r="D1806" s="27"/>
      <c r="E1806" s="17"/>
      <c r="F1806" s="33">
        <f>Source!AN1616</f>
        <v>15.08</v>
      </c>
      <c r="G1806" s="28" t="str">
        <f>Source!DF1616</f>
        <v/>
      </c>
      <c r="H1806" s="17">
        <f>Source!AV1616</f>
        <v>1</v>
      </c>
      <c r="I1806" s="41">
        <f>ROUND((ROUND((Source!AE1616*Source!AV1616*Source!I1616),2)),2)</f>
        <v>0.3</v>
      </c>
      <c r="J1806" s="17">
        <f>IF(Source!BS1616&lt;&gt; 0, Source!BS1616, 1)</f>
        <v>26.39</v>
      </c>
      <c r="K1806" s="41">
        <f>Source!R1616</f>
        <v>7.92</v>
      </c>
      <c r="W1806">
        <f>I1806</f>
        <v>0.3</v>
      </c>
    </row>
    <row r="1807" spans="1:27" ht="14.25" x14ac:dyDescent="0.2">
      <c r="A1807" s="26"/>
      <c r="B1807" s="26"/>
      <c r="C1807" s="26" t="s">
        <v>324</v>
      </c>
      <c r="D1807" s="27"/>
      <c r="E1807" s="17"/>
      <c r="F1807" s="33">
        <f>Source!AL1616</f>
        <v>972.06</v>
      </c>
      <c r="G1807" s="28" t="str">
        <f>Source!DD1616</f>
        <v/>
      </c>
      <c r="H1807" s="17">
        <f>Source!AW1616</f>
        <v>1</v>
      </c>
      <c r="I1807" s="33">
        <f>ROUND((ROUND((Source!AC1616*Source!AW1616*Source!I1616),2)),2)</f>
        <v>19.440000000000001</v>
      </c>
      <c r="J1807" s="17">
        <f>IF(Source!BC1616&lt;&gt; 0, Source!BC1616, 1)</f>
        <v>8.3000000000000007</v>
      </c>
      <c r="K1807" s="33">
        <f>Source!P1616</f>
        <v>161.35</v>
      </c>
    </row>
    <row r="1808" spans="1:27" ht="28.5" x14ac:dyDescent="0.2">
      <c r="A1808" s="26" t="s">
        <v>27</v>
      </c>
      <c r="B1808" s="26" t="str">
        <f>Source!F1617</f>
        <v>9999990001</v>
      </c>
      <c r="C1808" s="26" t="s">
        <v>29</v>
      </c>
      <c r="D1808" s="27" t="str">
        <f>Source!H1617</f>
        <v>т</v>
      </c>
      <c r="E1808" s="17">
        <f>Source!I1617</f>
        <v>-2.5600000000000001E-2</v>
      </c>
      <c r="F1808" s="33">
        <f>Source!AK1617</f>
        <v>0</v>
      </c>
      <c r="G1808" s="31" t="s">
        <v>3</v>
      </c>
      <c r="H1808" s="17">
        <f>Source!AW1617</f>
        <v>1</v>
      </c>
      <c r="I1808" s="33">
        <f>ROUND((ROUND((Source!AC1617*Source!AW1617*Source!I1617),2)),2)+(ROUND((ROUND(((Source!ET1617)*Source!AV1617*Source!I1617),2)),2)+ROUND((ROUND(((Source!AE1617-(Source!EU1617))*Source!AV1617*Source!I1617),2)),2))+ROUND((ROUND((Source!AF1617*Source!AV1617*Source!I1617),2)),2)</f>
        <v>0</v>
      </c>
      <c r="J1808" s="17">
        <f>IF(Source!BC1617&lt;&gt; 0, Source!BC1617, 1)</f>
        <v>1</v>
      </c>
      <c r="K1808" s="33">
        <f>Source!O1617</f>
        <v>0</v>
      </c>
      <c r="Q1808">
        <f>ROUND((Source!DN1617/100)*ROUND((ROUND((Source!AF1617*Source!AV1617*Source!I1617),2)),2), 2)</f>
        <v>0</v>
      </c>
      <c r="R1808">
        <f>Source!X1617</f>
        <v>0</v>
      </c>
      <c r="S1808">
        <f>ROUND((Source!DO1617/100)*ROUND((ROUND((Source!AF1617*Source!AV1617*Source!I1617),2)),2), 2)</f>
        <v>0</v>
      </c>
      <c r="T1808">
        <f>Source!Y1617</f>
        <v>0</v>
      </c>
      <c r="U1808">
        <f>ROUND((175/100)*ROUND((ROUND((Source!AE1617*Source!AV1617*Source!I1617),2)),2), 2)</f>
        <v>0</v>
      </c>
      <c r="V1808">
        <f>ROUND((160/100)*ROUND(ROUND((ROUND((Source!AE1617*Source!AV1617*Source!I1617),2)*Source!BS1617),2), 2), 2)</f>
        <v>0</v>
      </c>
      <c r="X1808">
        <f>IF(Source!BI1617&lt;=1,I1808, 0)</f>
        <v>0</v>
      </c>
      <c r="Y1808">
        <f>IF(Source!BI1617=2,I1808, 0)</f>
        <v>0</v>
      </c>
      <c r="Z1808">
        <f>IF(Source!BI1617=3,I1808, 0)</f>
        <v>0</v>
      </c>
      <c r="AA1808">
        <f>IF(Source!BI1617=4,I1808, 0)</f>
        <v>0</v>
      </c>
    </row>
    <row r="1809" spans="1:28" ht="14.25" x14ac:dyDescent="0.2">
      <c r="A1809" s="26"/>
      <c r="B1809" s="26"/>
      <c r="C1809" s="26" t="s">
        <v>314</v>
      </c>
      <c r="D1809" s="27" t="s">
        <v>315</v>
      </c>
      <c r="E1809" s="17">
        <f>Source!DN1616</f>
        <v>104</v>
      </c>
      <c r="F1809" s="33"/>
      <c r="G1809" s="28"/>
      <c r="H1809" s="17"/>
      <c r="I1809" s="33">
        <f>SUM(Q1802:Q1808)</f>
        <v>27.29</v>
      </c>
      <c r="J1809" s="17">
        <f>Source!BZ1616</f>
        <v>87</v>
      </c>
      <c r="K1809" s="33">
        <f>SUM(R1802:R1808)</f>
        <v>602.45000000000005</v>
      </c>
    </row>
    <row r="1810" spans="1:28" ht="14.25" x14ac:dyDescent="0.2">
      <c r="A1810" s="26"/>
      <c r="B1810" s="26"/>
      <c r="C1810" s="26" t="s">
        <v>316</v>
      </c>
      <c r="D1810" s="27" t="s">
        <v>315</v>
      </c>
      <c r="E1810" s="17">
        <f>Source!DO1616</f>
        <v>79</v>
      </c>
      <c r="F1810" s="33"/>
      <c r="G1810" s="28"/>
      <c r="H1810" s="17"/>
      <c r="I1810" s="33">
        <f>SUM(S1802:S1809)</f>
        <v>20.73</v>
      </c>
      <c r="J1810" s="17">
        <f>Source!CA1616</f>
        <v>41</v>
      </c>
      <c r="K1810" s="33">
        <f>SUM(T1802:T1809)</f>
        <v>283.91000000000003</v>
      </c>
    </row>
    <row r="1811" spans="1:28" ht="14.25" x14ac:dyDescent="0.2">
      <c r="A1811" s="26"/>
      <c r="B1811" s="26"/>
      <c r="C1811" s="26" t="s">
        <v>325</v>
      </c>
      <c r="D1811" s="27" t="s">
        <v>315</v>
      </c>
      <c r="E1811" s="17">
        <f>175</f>
        <v>175</v>
      </c>
      <c r="F1811" s="33"/>
      <c r="G1811" s="28"/>
      <c r="H1811" s="17"/>
      <c r="I1811" s="33">
        <f>SUM(U1802:U1810)</f>
        <v>0.53</v>
      </c>
      <c r="J1811" s="17">
        <f>160</f>
        <v>160</v>
      </c>
      <c r="K1811" s="33">
        <f>SUM(V1802:V1810)</f>
        <v>12.67</v>
      </c>
    </row>
    <row r="1812" spans="1:28" ht="14.25" x14ac:dyDescent="0.2">
      <c r="A1812" s="55"/>
      <c r="B1812" s="55"/>
      <c r="C1812" s="55" t="s">
        <v>317</v>
      </c>
      <c r="D1812" s="56" t="s">
        <v>318</v>
      </c>
      <c r="E1812" s="57">
        <f>Source!AQ1616</f>
        <v>113</v>
      </c>
      <c r="F1812" s="58"/>
      <c r="G1812" s="59" t="str">
        <f>Source!DI1616</f>
        <v/>
      </c>
      <c r="H1812" s="57">
        <f>Source!AV1616</f>
        <v>1</v>
      </c>
      <c r="I1812" s="58">
        <f>Source!U1616</f>
        <v>2.2600000000000002</v>
      </c>
      <c r="J1812" s="57"/>
      <c r="K1812" s="58"/>
      <c r="AB1812" s="32">
        <f>I1812</f>
        <v>2.2600000000000002</v>
      </c>
    </row>
    <row r="1813" spans="1:28" ht="15" x14ac:dyDescent="0.25">
      <c r="A1813" s="60"/>
      <c r="B1813" s="60"/>
      <c r="C1813" s="61" t="s">
        <v>319</v>
      </c>
      <c r="D1813" s="60"/>
      <c r="E1813" s="60"/>
      <c r="F1813" s="60"/>
      <c r="G1813" s="60"/>
      <c r="H1813" s="111">
        <f>I1804+I1805+I1807+I1809+I1810+I1811+SUM(I1808:I1808)</f>
        <v>95.06</v>
      </c>
      <c r="I1813" s="111"/>
      <c r="J1813" s="111">
        <f>K1804+K1805+K1807+K1809+K1810+K1811+SUM(K1808:K1808)</f>
        <v>1765.0900000000004</v>
      </c>
      <c r="K1813" s="111"/>
      <c r="O1813" s="32">
        <f>I1804+I1805+I1807+I1809+I1810+I1811+SUM(I1808:I1808)</f>
        <v>95.06</v>
      </c>
      <c r="P1813" s="32">
        <f>K1804+K1805+K1807+K1809+K1810+K1811+SUM(K1808:K1808)</f>
        <v>1765.0900000000004</v>
      </c>
      <c r="X1813">
        <f>IF(Source!BI1616&lt;=1,I1804+I1805+I1807+I1809+I1810+I1811-0, 0)</f>
        <v>95.06</v>
      </c>
      <c r="Y1813">
        <f>IF(Source!BI1616=2,I1804+I1805+I1807+I1809+I1810+I1811-0, 0)</f>
        <v>0</v>
      </c>
      <c r="Z1813">
        <f>IF(Source!BI1616=3,I1804+I1805+I1807+I1809+I1810+I1811-0, 0)</f>
        <v>0</v>
      </c>
      <c r="AA1813">
        <f>IF(Source!BI1616=4,I1804+I1805+I1807+I1809+I1810+I1811,0)</f>
        <v>0</v>
      </c>
    </row>
    <row r="1815" spans="1:28" ht="28.5" x14ac:dyDescent="0.2">
      <c r="A1815" s="26">
        <v>2</v>
      </c>
      <c r="B1815" s="26" t="str">
        <f>Source!F1618</f>
        <v>6.58-31-1</v>
      </c>
      <c r="C1815" s="26" t="s">
        <v>116</v>
      </c>
      <c r="D1815" s="27" t="str">
        <f>Source!H1618</f>
        <v>100 мест</v>
      </c>
      <c r="E1815" s="17">
        <f>Source!I1618</f>
        <v>0.05</v>
      </c>
      <c r="F1815" s="33"/>
      <c r="G1815" s="28"/>
      <c r="H1815" s="17"/>
      <c r="I1815" s="33"/>
      <c r="J1815" s="17"/>
      <c r="K1815" s="33"/>
      <c r="Q1815">
        <f>ROUND((Source!DN1618/100)*ROUND((ROUND((Source!AF1618*Source!AV1618*Source!I1618),2)),2), 2)</f>
        <v>23.85</v>
      </c>
      <c r="R1815">
        <f>Source!X1618</f>
        <v>526.45000000000005</v>
      </c>
      <c r="S1815">
        <f>ROUND((Source!DO1618/100)*ROUND((ROUND((Source!AF1618*Source!AV1618*Source!I1618),2)),2), 2)</f>
        <v>18.11</v>
      </c>
      <c r="T1815">
        <f>Source!Y1618</f>
        <v>248.1</v>
      </c>
      <c r="U1815">
        <f>ROUND((175/100)*ROUND((ROUND((Source!AE1618*Source!AV1618*Source!I1618),2)),2), 2)</f>
        <v>0.32</v>
      </c>
      <c r="V1815">
        <f>ROUND((160/100)*ROUND(ROUND((ROUND((Source!AE1618*Source!AV1618*Source!I1618),2)*Source!BS1618),2), 2), 2)</f>
        <v>7.6</v>
      </c>
    </row>
    <row r="1816" spans="1:28" x14ac:dyDescent="0.2">
      <c r="C1816" s="30" t="str">
        <f>"Объем: "&amp;Source!I1618&amp;"=5/"&amp;"100"</f>
        <v>Объем: 0,05=5/100</v>
      </c>
    </row>
    <row r="1817" spans="1:28" ht="14.25" x14ac:dyDescent="0.2">
      <c r="A1817" s="26"/>
      <c r="B1817" s="26"/>
      <c r="C1817" s="26" t="s">
        <v>313</v>
      </c>
      <c r="D1817" s="27"/>
      <c r="E1817" s="17"/>
      <c r="F1817" s="33">
        <f>Source!AO1618</f>
        <v>458.59</v>
      </c>
      <c r="G1817" s="28" t="str">
        <f>Source!DG1618</f>
        <v/>
      </c>
      <c r="H1817" s="17">
        <f>Source!AV1618</f>
        <v>1</v>
      </c>
      <c r="I1817" s="33">
        <f>ROUND((ROUND((Source!AF1618*Source!AV1618*Source!I1618),2)),2)</f>
        <v>22.93</v>
      </c>
      <c r="J1817" s="17">
        <f>IF(Source!BA1618&lt;&gt; 0, Source!BA1618, 1)</f>
        <v>26.39</v>
      </c>
      <c r="K1817" s="33">
        <f>Source!S1618</f>
        <v>605.12</v>
      </c>
      <c r="W1817">
        <f>I1817</f>
        <v>22.93</v>
      </c>
    </row>
    <row r="1818" spans="1:28" ht="14.25" x14ac:dyDescent="0.2">
      <c r="A1818" s="26"/>
      <c r="B1818" s="26"/>
      <c r="C1818" s="26" t="s">
        <v>322</v>
      </c>
      <c r="D1818" s="27"/>
      <c r="E1818" s="17"/>
      <c r="F1818" s="33">
        <f>Source!AM1618</f>
        <v>9.8699999999999992</v>
      </c>
      <c r="G1818" s="28" t="str">
        <f>Source!DE1618</f>
        <v/>
      </c>
      <c r="H1818" s="17">
        <f>Source!AV1618</f>
        <v>1</v>
      </c>
      <c r="I1818" s="33">
        <f>(ROUND((ROUND(((Source!ET1618)*Source!AV1618*Source!I1618),2)),2)+ROUND((ROUND(((Source!AE1618-(Source!EU1618))*Source!AV1618*Source!I1618),2)),2))</f>
        <v>0.49</v>
      </c>
      <c r="J1818" s="17">
        <f>IF(Source!BB1618&lt;&gt; 0, Source!BB1618, 1)</f>
        <v>14.65</v>
      </c>
      <c r="K1818" s="33">
        <f>Source!Q1618</f>
        <v>7.18</v>
      </c>
    </row>
    <row r="1819" spans="1:28" ht="14.25" x14ac:dyDescent="0.2">
      <c r="A1819" s="26"/>
      <c r="B1819" s="26"/>
      <c r="C1819" s="26" t="s">
        <v>323</v>
      </c>
      <c r="D1819" s="27"/>
      <c r="E1819" s="17"/>
      <c r="F1819" s="33">
        <f>Source!AN1618</f>
        <v>3.55</v>
      </c>
      <c r="G1819" s="28" t="str">
        <f>Source!DF1618</f>
        <v/>
      </c>
      <c r="H1819" s="17">
        <f>Source!AV1618</f>
        <v>1</v>
      </c>
      <c r="I1819" s="41">
        <f>ROUND((ROUND((Source!AE1618*Source!AV1618*Source!I1618),2)),2)</f>
        <v>0.18</v>
      </c>
      <c r="J1819" s="17">
        <f>IF(Source!BS1618&lt;&gt; 0, Source!BS1618, 1)</f>
        <v>26.39</v>
      </c>
      <c r="K1819" s="41">
        <f>Source!R1618</f>
        <v>4.75</v>
      </c>
      <c r="W1819">
        <f>I1819</f>
        <v>0.18</v>
      </c>
    </row>
    <row r="1820" spans="1:28" ht="14.25" x14ac:dyDescent="0.2">
      <c r="A1820" s="26"/>
      <c r="B1820" s="26"/>
      <c r="C1820" s="26" t="s">
        <v>324</v>
      </c>
      <c r="D1820" s="27"/>
      <c r="E1820" s="17"/>
      <c r="F1820" s="33">
        <f>Source!AL1618</f>
        <v>195.25</v>
      </c>
      <c r="G1820" s="28" t="str">
        <f>Source!DD1618</f>
        <v/>
      </c>
      <c r="H1820" s="17">
        <f>Source!AW1618</f>
        <v>1</v>
      </c>
      <c r="I1820" s="33">
        <f>ROUND((ROUND((Source!AC1618*Source!AW1618*Source!I1618),2)),2)</f>
        <v>9.76</v>
      </c>
      <c r="J1820" s="17">
        <f>IF(Source!BC1618&lt;&gt; 0, Source!BC1618, 1)</f>
        <v>8.3000000000000007</v>
      </c>
      <c r="K1820" s="33">
        <f>Source!P1618</f>
        <v>81.010000000000005</v>
      </c>
    </row>
    <row r="1821" spans="1:28" ht="28.5" x14ac:dyDescent="0.2">
      <c r="A1821" s="26" t="s">
        <v>118</v>
      </c>
      <c r="B1821" s="26" t="str">
        <f>Source!F1619</f>
        <v>9999990001</v>
      </c>
      <c r="C1821" s="26" t="s">
        <v>29</v>
      </c>
      <c r="D1821" s="27" t="str">
        <f>Source!H1619</f>
        <v>т</v>
      </c>
      <c r="E1821" s="17">
        <f>Source!I1619</f>
        <v>-1.4999999999999999E-2</v>
      </c>
      <c r="F1821" s="33">
        <f>Source!AK1619</f>
        <v>0</v>
      </c>
      <c r="G1821" s="31" t="s">
        <v>3</v>
      </c>
      <c r="H1821" s="17">
        <f>Source!AW1619</f>
        <v>1</v>
      </c>
      <c r="I1821" s="33">
        <f>ROUND((ROUND((Source!AC1619*Source!AW1619*Source!I1619),2)),2)+(ROUND((ROUND(((Source!ET1619)*Source!AV1619*Source!I1619),2)),2)+ROUND((ROUND(((Source!AE1619-(Source!EU1619))*Source!AV1619*Source!I1619),2)),2))+ROUND((ROUND((Source!AF1619*Source!AV1619*Source!I1619),2)),2)</f>
        <v>0</v>
      </c>
      <c r="J1821" s="17">
        <f>IF(Source!BC1619&lt;&gt; 0, Source!BC1619, 1)</f>
        <v>1</v>
      </c>
      <c r="K1821" s="33">
        <f>Source!O1619</f>
        <v>0</v>
      </c>
      <c r="Q1821">
        <f>ROUND((Source!DN1619/100)*ROUND((ROUND((Source!AF1619*Source!AV1619*Source!I1619),2)),2), 2)</f>
        <v>0</v>
      </c>
      <c r="R1821">
        <f>Source!X1619</f>
        <v>0</v>
      </c>
      <c r="S1821">
        <f>ROUND((Source!DO1619/100)*ROUND((ROUND((Source!AF1619*Source!AV1619*Source!I1619),2)),2), 2)</f>
        <v>0</v>
      </c>
      <c r="T1821">
        <f>Source!Y1619</f>
        <v>0</v>
      </c>
      <c r="U1821">
        <f>ROUND((175/100)*ROUND((ROUND((Source!AE1619*Source!AV1619*Source!I1619),2)),2), 2)</f>
        <v>0</v>
      </c>
      <c r="V1821">
        <f>ROUND((160/100)*ROUND(ROUND((ROUND((Source!AE1619*Source!AV1619*Source!I1619),2)*Source!BS1619),2), 2), 2)</f>
        <v>0</v>
      </c>
      <c r="X1821">
        <f>IF(Source!BI1619&lt;=1,I1821, 0)</f>
        <v>0</v>
      </c>
      <c r="Y1821">
        <f>IF(Source!BI1619=2,I1821, 0)</f>
        <v>0</v>
      </c>
      <c r="Z1821">
        <f>IF(Source!BI1619=3,I1821, 0)</f>
        <v>0</v>
      </c>
      <c r="AA1821">
        <f>IF(Source!BI1619=4,I1821, 0)</f>
        <v>0</v>
      </c>
    </row>
    <row r="1822" spans="1:28" ht="14.25" x14ac:dyDescent="0.2">
      <c r="A1822" s="26"/>
      <c r="B1822" s="26"/>
      <c r="C1822" s="26" t="s">
        <v>314</v>
      </c>
      <c r="D1822" s="27" t="s">
        <v>315</v>
      </c>
      <c r="E1822" s="17">
        <f>Source!DN1618</f>
        <v>104</v>
      </c>
      <c r="F1822" s="33"/>
      <c r="G1822" s="28"/>
      <c r="H1822" s="17"/>
      <c r="I1822" s="33">
        <f>SUM(Q1815:Q1821)</f>
        <v>23.85</v>
      </c>
      <c r="J1822" s="17">
        <f>Source!BZ1618</f>
        <v>87</v>
      </c>
      <c r="K1822" s="33">
        <f>SUM(R1815:R1821)</f>
        <v>526.45000000000005</v>
      </c>
    </row>
    <row r="1823" spans="1:28" ht="14.25" x14ac:dyDescent="0.2">
      <c r="A1823" s="26"/>
      <c r="B1823" s="26"/>
      <c r="C1823" s="26" t="s">
        <v>316</v>
      </c>
      <c r="D1823" s="27" t="s">
        <v>315</v>
      </c>
      <c r="E1823" s="17">
        <f>Source!DO1618</f>
        <v>79</v>
      </c>
      <c r="F1823" s="33"/>
      <c r="G1823" s="28"/>
      <c r="H1823" s="17"/>
      <c r="I1823" s="33">
        <f>SUM(S1815:S1822)</f>
        <v>18.11</v>
      </c>
      <c r="J1823" s="17">
        <f>Source!CA1618</f>
        <v>41</v>
      </c>
      <c r="K1823" s="33">
        <f>SUM(T1815:T1822)</f>
        <v>248.1</v>
      </c>
    </row>
    <row r="1824" spans="1:28" ht="14.25" x14ac:dyDescent="0.2">
      <c r="A1824" s="26"/>
      <c r="B1824" s="26"/>
      <c r="C1824" s="26" t="s">
        <v>325</v>
      </c>
      <c r="D1824" s="27" t="s">
        <v>315</v>
      </c>
      <c r="E1824" s="17">
        <f>175</f>
        <v>175</v>
      </c>
      <c r="F1824" s="33"/>
      <c r="G1824" s="28"/>
      <c r="H1824" s="17"/>
      <c r="I1824" s="33">
        <f>SUM(U1815:U1823)</f>
        <v>0.32</v>
      </c>
      <c r="J1824" s="17">
        <f>160</f>
        <v>160</v>
      </c>
      <c r="K1824" s="33">
        <f>SUM(V1815:V1823)</f>
        <v>7.6</v>
      </c>
    </row>
    <row r="1825" spans="1:28" ht="14.25" x14ac:dyDescent="0.2">
      <c r="A1825" s="55"/>
      <c r="B1825" s="55"/>
      <c r="C1825" s="55" t="s">
        <v>317</v>
      </c>
      <c r="D1825" s="56" t="s">
        <v>318</v>
      </c>
      <c r="E1825" s="57">
        <f>Source!AQ1618</f>
        <v>39.5</v>
      </c>
      <c r="F1825" s="58"/>
      <c r="G1825" s="59" t="str">
        <f>Source!DI1618</f>
        <v/>
      </c>
      <c r="H1825" s="57">
        <f>Source!AV1618</f>
        <v>1</v>
      </c>
      <c r="I1825" s="58">
        <f>Source!U1618</f>
        <v>1.9750000000000001</v>
      </c>
      <c r="J1825" s="57"/>
      <c r="K1825" s="58"/>
      <c r="AB1825" s="32">
        <f>I1825</f>
        <v>1.9750000000000001</v>
      </c>
    </row>
    <row r="1826" spans="1:28" ht="15" x14ac:dyDescent="0.25">
      <c r="A1826" s="60"/>
      <c r="B1826" s="60"/>
      <c r="C1826" s="61" t="s">
        <v>319</v>
      </c>
      <c r="D1826" s="60"/>
      <c r="E1826" s="60"/>
      <c r="F1826" s="60"/>
      <c r="G1826" s="60"/>
      <c r="H1826" s="111">
        <f>I1817+I1818+I1820+I1822+I1823+I1824+SUM(I1821:I1821)</f>
        <v>75.459999999999994</v>
      </c>
      <c r="I1826" s="111"/>
      <c r="J1826" s="111">
        <f>K1817+K1818+K1820+K1822+K1823+K1824+SUM(K1821:K1821)</f>
        <v>1475.4599999999998</v>
      </c>
      <c r="K1826" s="111"/>
      <c r="O1826" s="32">
        <f>I1817+I1818+I1820+I1822+I1823+I1824+SUM(I1821:I1821)</f>
        <v>75.459999999999994</v>
      </c>
      <c r="P1826" s="32">
        <f>K1817+K1818+K1820+K1822+K1823+K1824+SUM(K1821:K1821)</f>
        <v>1475.4599999999998</v>
      </c>
      <c r="X1826">
        <f>IF(Source!BI1618&lt;=1,I1817+I1818+I1820+I1822+I1823+I1824-0, 0)</f>
        <v>75.459999999999994</v>
      </c>
      <c r="Y1826">
        <f>IF(Source!BI1618=2,I1817+I1818+I1820+I1822+I1823+I1824-0, 0)</f>
        <v>0</v>
      </c>
      <c r="Z1826">
        <f>IF(Source!BI1618=3,I1817+I1818+I1820+I1822+I1823+I1824-0, 0)</f>
        <v>0</v>
      </c>
      <c r="AA1826">
        <f>IF(Source!BI1618=4,I1817+I1818+I1820+I1822+I1823+I1824,0)</f>
        <v>0</v>
      </c>
    </row>
    <row r="1828" spans="1:28" ht="28.5" x14ac:dyDescent="0.2">
      <c r="A1828" s="26">
        <v>3</v>
      </c>
      <c r="B1828" s="26" t="str">
        <f>Source!F1620</f>
        <v>6.54-9-2</v>
      </c>
      <c r="C1828" s="26" t="s">
        <v>120</v>
      </c>
      <c r="D1828" s="27" t="str">
        <f>Source!H1620</f>
        <v>1 м3</v>
      </c>
      <c r="E1828" s="17">
        <f>Source!I1620</f>
        <v>1.05</v>
      </c>
      <c r="F1828" s="33"/>
      <c r="G1828" s="28"/>
      <c r="H1828" s="17"/>
      <c r="I1828" s="33"/>
      <c r="J1828" s="17"/>
      <c r="K1828" s="33"/>
      <c r="Q1828">
        <f>ROUND((Source!DN1620/100)*ROUND((ROUND((Source!AF1620*Source!AV1620*Source!I1620),2)),2), 2)</f>
        <v>241.38</v>
      </c>
      <c r="R1828">
        <f>Source!X1620</f>
        <v>5245.96</v>
      </c>
      <c r="S1828">
        <f>ROUND((Source!DO1620/100)*ROUND((ROUND((Source!AF1620*Source!AV1620*Source!I1620),2)),2), 2)</f>
        <v>198.79</v>
      </c>
      <c r="T1828">
        <f>Source!Y1620</f>
        <v>3072.63</v>
      </c>
      <c r="U1828">
        <f>ROUND((175/100)*ROUND((ROUND((Source!AE1620*Source!AV1620*Source!I1620),2)),2), 2)</f>
        <v>8.56</v>
      </c>
      <c r="V1828">
        <f>ROUND((160/100)*ROUND(ROUND((ROUND((Source!AE1620*Source!AV1620*Source!I1620),2)*Source!BS1620),2), 2), 2)</f>
        <v>206.48</v>
      </c>
    </row>
    <row r="1829" spans="1:28" ht="14.25" x14ac:dyDescent="0.2">
      <c r="A1829" s="26"/>
      <c r="B1829" s="26"/>
      <c r="C1829" s="26" t="s">
        <v>313</v>
      </c>
      <c r="D1829" s="27"/>
      <c r="E1829" s="17"/>
      <c r="F1829" s="33">
        <f>Source!AO1620</f>
        <v>270.45999999999998</v>
      </c>
      <c r="G1829" s="28" t="str">
        <f>Source!DG1620</f>
        <v/>
      </c>
      <c r="H1829" s="17">
        <f>Source!AV1620</f>
        <v>1</v>
      </c>
      <c r="I1829" s="33">
        <f>ROUND((ROUND((Source!AF1620*Source!AV1620*Source!I1620),2)),2)</f>
        <v>283.98</v>
      </c>
      <c r="J1829" s="17">
        <f>IF(Source!BA1620&lt;&gt; 0, Source!BA1620, 1)</f>
        <v>26.39</v>
      </c>
      <c r="K1829" s="33">
        <f>Source!S1620</f>
        <v>7494.23</v>
      </c>
      <c r="W1829">
        <f>I1829</f>
        <v>283.98</v>
      </c>
    </row>
    <row r="1830" spans="1:28" ht="14.25" x14ac:dyDescent="0.2">
      <c r="A1830" s="26"/>
      <c r="B1830" s="26"/>
      <c r="C1830" s="26" t="s">
        <v>322</v>
      </c>
      <c r="D1830" s="27"/>
      <c r="E1830" s="17"/>
      <c r="F1830" s="33">
        <f>Source!AM1620</f>
        <v>18.57</v>
      </c>
      <c r="G1830" s="28" t="str">
        <f>Source!DE1620</f>
        <v/>
      </c>
      <c r="H1830" s="17">
        <f>Source!AV1620</f>
        <v>1</v>
      </c>
      <c r="I1830" s="33">
        <f>(ROUND((ROUND(((Source!ET1620)*Source!AV1620*Source!I1620),2)),2)+ROUND((ROUND(((Source!AE1620-(Source!EU1620))*Source!AV1620*Source!I1620),2)),2))</f>
        <v>19.5</v>
      </c>
      <c r="J1830" s="17">
        <f>IF(Source!BB1620&lt;&gt; 0, Source!BB1620, 1)</f>
        <v>11.89</v>
      </c>
      <c r="K1830" s="33">
        <f>Source!Q1620</f>
        <v>231.86</v>
      </c>
    </row>
    <row r="1831" spans="1:28" ht="14.25" x14ac:dyDescent="0.2">
      <c r="A1831" s="26"/>
      <c r="B1831" s="26"/>
      <c r="C1831" s="26" t="s">
        <v>323</v>
      </c>
      <c r="D1831" s="27"/>
      <c r="E1831" s="17"/>
      <c r="F1831" s="33">
        <f>Source!AN1620</f>
        <v>4.66</v>
      </c>
      <c r="G1831" s="28" t="str">
        <f>Source!DF1620</f>
        <v/>
      </c>
      <c r="H1831" s="17">
        <f>Source!AV1620</f>
        <v>1</v>
      </c>
      <c r="I1831" s="41">
        <f>ROUND((ROUND((Source!AE1620*Source!AV1620*Source!I1620),2)),2)</f>
        <v>4.8899999999999997</v>
      </c>
      <c r="J1831" s="17">
        <f>IF(Source!BS1620&lt;&gt; 0, Source!BS1620, 1)</f>
        <v>26.39</v>
      </c>
      <c r="K1831" s="41">
        <f>Source!R1620</f>
        <v>129.05000000000001</v>
      </c>
      <c r="W1831">
        <f>I1831</f>
        <v>4.8899999999999997</v>
      </c>
    </row>
    <row r="1832" spans="1:28" ht="14.25" x14ac:dyDescent="0.2">
      <c r="A1832" s="26"/>
      <c r="B1832" s="26"/>
      <c r="C1832" s="26" t="s">
        <v>324</v>
      </c>
      <c r="D1832" s="27"/>
      <c r="E1832" s="17"/>
      <c r="F1832" s="33">
        <f>Source!AL1620</f>
        <v>558.79</v>
      </c>
      <c r="G1832" s="28" t="str">
        <f>Source!DD1620</f>
        <v/>
      </c>
      <c r="H1832" s="17">
        <f>Source!AW1620</f>
        <v>1</v>
      </c>
      <c r="I1832" s="33">
        <f>ROUND((ROUND((Source!AC1620*Source!AW1620*Source!I1620),2)),2)</f>
        <v>586.73</v>
      </c>
      <c r="J1832" s="17">
        <f>IF(Source!BC1620&lt;&gt; 0, Source!BC1620, 1)</f>
        <v>9.44</v>
      </c>
      <c r="K1832" s="33">
        <f>Source!P1620</f>
        <v>5538.73</v>
      </c>
    </row>
    <row r="1833" spans="1:28" ht="14.25" x14ac:dyDescent="0.2">
      <c r="A1833" s="26" t="s">
        <v>44</v>
      </c>
      <c r="B1833" s="26" t="str">
        <f>Source!F1621</f>
        <v>1.3-2-6</v>
      </c>
      <c r="C1833" s="26" t="s">
        <v>127</v>
      </c>
      <c r="D1833" s="27" t="str">
        <f>Source!H1621</f>
        <v>м3</v>
      </c>
      <c r="E1833" s="17">
        <f>Source!I1621</f>
        <v>1.0710000000000002</v>
      </c>
      <c r="F1833" s="33">
        <f>Source!AK1621</f>
        <v>478.96</v>
      </c>
      <c r="G1833" s="31" t="s">
        <v>3</v>
      </c>
      <c r="H1833" s="17">
        <f>Source!AW1621</f>
        <v>1</v>
      </c>
      <c r="I1833" s="33">
        <f>ROUND((ROUND((Source!AC1621*Source!AW1621*Source!I1621),2)),2)+(ROUND((ROUND(((Source!ET1621)*Source!AV1621*Source!I1621),2)),2)+ROUND((ROUND(((Source!AE1621-(Source!EU1621))*Source!AV1621*Source!I1621),2)),2))+ROUND((ROUND((Source!AF1621*Source!AV1621*Source!I1621),2)),2)</f>
        <v>512.97</v>
      </c>
      <c r="J1833" s="17">
        <f>IF(Source!BC1621&lt;&gt; 0, Source!BC1621, 1)</f>
        <v>7.8</v>
      </c>
      <c r="K1833" s="33">
        <f>Source!O1621</f>
        <v>4001.17</v>
      </c>
      <c r="Q1833">
        <f>ROUND((Source!DN1621/100)*ROUND((ROUND((Source!AF1621*Source!AV1621*Source!I1621),2)),2), 2)</f>
        <v>0</v>
      </c>
      <c r="R1833">
        <f>Source!X1621</f>
        <v>0</v>
      </c>
      <c r="S1833">
        <f>ROUND((Source!DO1621/100)*ROUND((ROUND((Source!AF1621*Source!AV1621*Source!I1621),2)),2), 2)</f>
        <v>0</v>
      </c>
      <c r="T1833">
        <f>Source!Y1621</f>
        <v>0</v>
      </c>
      <c r="U1833">
        <f>ROUND((175/100)*ROUND((ROUND((Source!AE1621*Source!AV1621*Source!I1621),2)),2), 2)</f>
        <v>0</v>
      </c>
      <c r="V1833">
        <f>ROUND((160/100)*ROUND(ROUND((ROUND((Source!AE1621*Source!AV1621*Source!I1621),2)*Source!BS1621),2), 2), 2)</f>
        <v>0</v>
      </c>
      <c r="X1833">
        <f>IF(Source!BI1621&lt;=1,I1833, 0)</f>
        <v>512.97</v>
      </c>
      <c r="Y1833">
        <f>IF(Source!BI1621=2,I1833, 0)</f>
        <v>0</v>
      </c>
      <c r="Z1833">
        <f>IF(Source!BI1621=3,I1833, 0)</f>
        <v>0</v>
      </c>
      <c r="AA1833">
        <f>IF(Source!BI1621=4,I1833, 0)</f>
        <v>0</v>
      </c>
    </row>
    <row r="1834" spans="1:28" ht="14.25" x14ac:dyDescent="0.2">
      <c r="A1834" s="26"/>
      <c r="B1834" s="26"/>
      <c r="C1834" s="26" t="s">
        <v>314</v>
      </c>
      <c r="D1834" s="27" t="s">
        <v>315</v>
      </c>
      <c r="E1834" s="17">
        <f>Source!DN1620</f>
        <v>85</v>
      </c>
      <c r="F1834" s="33"/>
      <c r="G1834" s="28"/>
      <c r="H1834" s="17"/>
      <c r="I1834" s="33">
        <f>SUM(Q1828:Q1833)</f>
        <v>241.38</v>
      </c>
      <c r="J1834" s="17">
        <f>Source!BZ1620</f>
        <v>70</v>
      </c>
      <c r="K1834" s="33">
        <f>SUM(R1828:R1833)</f>
        <v>5245.96</v>
      </c>
    </row>
    <row r="1835" spans="1:28" ht="14.25" x14ac:dyDescent="0.2">
      <c r="A1835" s="26"/>
      <c r="B1835" s="26"/>
      <c r="C1835" s="26" t="s">
        <v>316</v>
      </c>
      <c r="D1835" s="27" t="s">
        <v>315</v>
      </c>
      <c r="E1835" s="17">
        <f>Source!DO1620</f>
        <v>70</v>
      </c>
      <c r="F1835" s="33"/>
      <c r="G1835" s="28"/>
      <c r="H1835" s="17"/>
      <c r="I1835" s="33">
        <f>SUM(S1828:S1834)</f>
        <v>198.79</v>
      </c>
      <c r="J1835" s="17">
        <f>Source!CA1620</f>
        <v>41</v>
      </c>
      <c r="K1835" s="33">
        <f>SUM(T1828:T1834)</f>
        <v>3072.63</v>
      </c>
    </row>
    <row r="1836" spans="1:28" ht="14.25" x14ac:dyDescent="0.2">
      <c r="A1836" s="26"/>
      <c r="B1836" s="26"/>
      <c r="C1836" s="26" t="s">
        <v>325</v>
      </c>
      <c r="D1836" s="27" t="s">
        <v>315</v>
      </c>
      <c r="E1836" s="17">
        <f>175</f>
        <v>175</v>
      </c>
      <c r="F1836" s="33"/>
      <c r="G1836" s="28"/>
      <c r="H1836" s="17"/>
      <c r="I1836" s="33">
        <f>SUM(U1828:U1835)</f>
        <v>8.56</v>
      </c>
      <c r="J1836" s="17">
        <f>160</f>
        <v>160</v>
      </c>
      <c r="K1836" s="33">
        <f>SUM(V1828:V1835)</f>
        <v>206.48</v>
      </c>
    </row>
    <row r="1837" spans="1:28" ht="14.25" x14ac:dyDescent="0.2">
      <c r="A1837" s="55"/>
      <c r="B1837" s="55"/>
      <c r="C1837" s="55" t="s">
        <v>317</v>
      </c>
      <c r="D1837" s="56" t="s">
        <v>318</v>
      </c>
      <c r="E1837" s="57">
        <f>Source!AQ1620</f>
        <v>24.61</v>
      </c>
      <c r="F1837" s="58"/>
      <c r="G1837" s="59" t="str">
        <f>Source!DI1620</f>
        <v/>
      </c>
      <c r="H1837" s="57">
        <f>Source!AV1620</f>
        <v>1</v>
      </c>
      <c r="I1837" s="58">
        <f>Source!U1620</f>
        <v>25.840500000000002</v>
      </c>
      <c r="J1837" s="57"/>
      <c r="K1837" s="58"/>
      <c r="AB1837" s="32">
        <f>I1837</f>
        <v>25.840500000000002</v>
      </c>
    </row>
    <row r="1838" spans="1:28" ht="15" x14ac:dyDescent="0.25">
      <c r="A1838" s="60"/>
      <c r="B1838" s="60"/>
      <c r="C1838" s="61" t="s">
        <v>319</v>
      </c>
      <c r="D1838" s="60"/>
      <c r="E1838" s="60"/>
      <c r="F1838" s="60"/>
      <c r="G1838" s="60"/>
      <c r="H1838" s="111">
        <f>I1829+I1830+I1832+I1834+I1835+I1836+SUM(I1833:I1833)</f>
        <v>1851.91</v>
      </c>
      <c r="I1838" s="111"/>
      <c r="J1838" s="111">
        <f>K1829+K1830+K1832+K1834+K1835+K1836+SUM(K1833:K1833)</f>
        <v>25791.059999999998</v>
      </c>
      <c r="K1838" s="111"/>
      <c r="O1838" s="32">
        <f>I1829+I1830+I1832+I1834+I1835+I1836+SUM(I1833:I1833)</f>
        <v>1851.91</v>
      </c>
      <c r="P1838" s="32">
        <f>K1829+K1830+K1832+K1834+K1835+K1836+SUM(K1833:K1833)</f>
        <v>25791.059999999998</v>
      </c>
      <c r="X1838">
        <f>IF(Source!BI1620&lt;=1,I1829+I1830+I1832+I1834+I1835+I1836-0, 0)</f>
        <v>1338.94</v>
      </c>
      <c r="Y1838">
        <f>IF(Source!BI1620=2,I1829+I1830+I1832+I1834+I1835+I1836-0, 0)</f>
        <v>0</v>
      </c>
      <c r="Z1838">
        <f>IF(Source!BI1620=3,I1829+I1830+I1832+I1834+I1835+I1836-0, 0)</f>
        <v>0</v>
      </c>
      <c r="AA1838">
        <f>IF(Source!BI1620=4,I1829+I1830+I1832+I1834+I1835+I1836,0)</f>
        <v>0</v>
      </c>
    </row>
    <row r="1840" spans="1:28" ht="28.5" x14ac:dyDescent="0.2">
      <c r="A1840" s="26">
        <v>4</v>
      </c>
      <c r="B1840" s="26" t="str">
        <f>Source!F1622</f>
        <v>6.58-2-1</v>
      </c>
      <c r="C1840" s="26" t="s">
        <v>40</v>
      </c>
      <c r="D1840" s="27" t="str">
        <f>Source!H1622</f>
        <v>100 м2</v>
      </c>
      <c r="E1840" s="17">
        <f>Source!I1622</f>
        <v>5.3320999999999996</v>
      </c>
      <c r="F1840" s="33"/>
      <c r="G1840" s="28"/>
      <c r="H1840" s="17"/>
      <c r="I1840" s="33"/>
      <c r="J1840" s="17"/>
      <c r="K1840" s="33"/>
      <c r="Q1840">
        <f>ROUND((Source!DN1622/100)*ROUND((ROUND((Source!AF1622*Source!AV1622*Source!I1622),2)),2), 2)</f>
        <v>816.19</v>
      </c>
      <c r="R1840">
        <f>Source!X1622</f>
        <v>18846.89</v>
      </c>
      <c r="S1840">
        <f>ROUND((Source!DO1622/100)*ROUND((ROUND((Source!AF1622*Source!AV1622*Source!I1622),2)),2), 2)</f>
        <v>561.13</v>
      </c>
      <c r="T1840">
        <f>Source!Y1622</f>
        <v>11038.89</v>
      </c>
      <c r="U1840">
        <f>ROUND((175/100)*ROUND((ROUND((Source!AE1622*Source!AV1622*Source!I1622),2)),2), 2)</f>
        <v>0</v>
      </c>
      <c r="V1840">
        <f>ROUND((160/100)*ROUND(ROUND((ROUND((Source!AE1622*Source!AV1622*Source!I1622),2)*Source!BS1622),2), 2), 2)</f>
        <v>0</v>
      </c>
    </row>
    <row r="1841" spans="1:28" x14ac:dyDescent="0.2">
      <c r="C1841" s="30" t="str">
        <f>"Объем: "&amp;Source!I1622&amp;"=533,21/"&amp;"100"</f>
        <v>Объем: 5,3321=533,21/100</v>
      </c>
    </row>
    <row r="1842" spans="1:28" ht="14.25" x14ac:dyDescent="0.2">
      <c r="A1842" s="26"/>
      <c r="B1842" s="26"/>
      <c r="C1842" s="26" t="s">
        <v>313</v>
      </c>
      <c r="D1842" s="27"/>
      <c r="E1842" s="17"/>
      <c r="F1842" s="33">
        <f>Source!AO1622</f>
        <v>191.34</v>
      </c>
      <c r="G1842" s="28" t="str">
        <f>Source!DG1622</f>
        <v/>
      </c>
      <c r="H1842" s="17">
        <f>Source!AV1622</f>
        <v>1</v>
      </c>
      <c r="I1842" s="33">
        <f>ROUND((ROUND((Source!AF1622*Source!AV1622*Source!I1622),2)),2)</f>
        <v>1020.24</v>
      </c>
      <c r="J1842" s="17">
        <f>IF(Source!BA1622&lt;&gt; 0, Source!BA1622, 1)</f>
        <v>26.39</v>
      </c>
      <c r="K1842" s="33">
        <f>Source!S1622</f>
        <v>26924.13</v>
      </c>
      <c r="W1842">
        <f>I1842</f>
        <v>1020.24</v>
      </c>
    </row>
    <row r="1843" spans="1:28" ht="28.5" x14ac:dyDescent="0.2">
      <c r="A1843" s="26" t="s">
        <v>130</v>
      </c>
      <c r="B1843" s="26" t="str">
        <f>Source!F1623</f>
        <v>9999990001</v>
      </c>
      <c r="C1843" s="26" t="s">
        <v>29</v>
      </c>
      <c r="D1843" s="27" t="str">
        <f>Source!H1623</f>
        <v>т</v>
      </c>
      <c r="E1843" s="17">
        <f>Source!I1623</f>
        <v>-5.4387420000000013</v>
      </c>
      <c r="F1843" s="33">
        <f>Source!AK1623</f>
        <v>0</v>
      </c>
      <c r="G1843" s="31" t="s">
        <v>3</v>
      </c>
      <c r="H1843" s="17">
        <f>Source!AW1623</f>
        <v>1</v>
      </c>
      <c r="I1843" s="33">
        <f>ROUND((ROUND((Source!AC1623*Source!AW1623*Source!I1623),2)),2)+(ROUND((ROUND(((Source!ET1623)*Source!AV1623*Source!I1623),2)),2)+ROUND((ROUND(((Source!AE1623-(Source!EU1623))*Source!AV1623*Source!I1623),2)),2))+ROUND((ROUND((Source!AF1623*Source!AV1623*Source!I1623),2)),2)</f>
        <v>0</v>
      </c>
      <c r="J1843" s="17">
        <f>IF(Source!BC1623&lt;&gt; 0, Source!BC1623, 1)</f>
        <v>1</v>
      </c>
      <c r="K1843" s="33">
        <f>Source!O1623</f>
        <v>0</v>
      </c>
      <c r="Q1843">
        <f>ROUND((Source!DN1623/100)*ROUND((ROUND((Source!AF1623*Source!AV1623*Source!I1623),2)),2), 2)</f>
        <v>0</v>
      </c>
      <c r="R1843">
        <f>Source!X1623</f>
        <v>0</v>
      </c>
      <c r="S1843">
        <f>ROUND((Source!DO1623/100)*ROUND((ROUND((Source!AF1623*Source!AV1623*Source!I1623),2)),2), 2)</f>
        <v>0</v>
      </c>
      <c r="T1843">
        <f>Source!Y1623</f>
        <v>0</v>
      </c>
      <c r="U1843">
        <f>ROUND((175/100)*ROUND((ROUND((Source!AE1623*Source!AV1623*Source!I1623),2)),2), 2)</f>
        <v>0</v>
      </c>
      <c r="V1843">
        <f>ROUND((160/100)*ROUND(ROUND((ROUND((Source!AE1623*Source!AV1623*Source!I1623),2)*Source!BS1623),2), 2), 2)</f>
        <v>0</v>
      </c>
      <c r="X1843">
        <f>IF(Source!BI1623&lt;=1,I1843, 0)</f>
        <v>0</v>
      </c>
      <c r="Y1843">
        <f>IF(Source!BI1623=2,I1843, 0)</f>
        <v>0</v>
      </c>
      <c r="Z1843">
        <f>IF(Source!BI1623=3,I1843, 0)</f>
        <v>0</v>
      </c>
      <c r="AA1843">
        <f>IF(Source!BI1623=4,I1843, 0)</f>
        <v>0</v>
      </c>
    </row>
    <row r="1844" spans="1:28" ht="14.25" x14ac:dyDescent="0.2">
      <c r="A1844" s="26"/>
      <c r="B1844" s="26"/>
      <c r="C1844" s="26" t="s">
        <v>314</v>
      </c>
      <c r="D1844" s="27" t="s">
        <v>315</v>
      </c>
      <c r="E1844" s="17">
        <f>Source!DN1622</f>
        <v>80</v>
      </c>
      <c r="F1844" s="33"/>
      <c r="G1844" s="28"/>
      <c r="H1844" s="17"/>
      <c r="I1844" s="33">
        <f>SUM(Q1840:Q1843)</f>
        <v>816.19</v>
      </c>
      <c r="J1844" s="17">
        <f>Source!BZ1622</f>
        <v>70</v>
      </c>
      <c r="K1844" s="33">
        <f>SUM(R1840:R1843)</f>
        <v>18846.89</v>
      </c>
    </row>
    <row r="1845" spans="1:28" ht="14.25" x14ac:dyDescent="0.2">
      <c r="A1845" s="26"/>
      <c r="B1845" s="26"/>
      <c r="C1845" s="26" t="s">
        <v>316</v>
      </c>
      <c r="D1845" s="27" t="s">
        <v>315</v>
      </c>
      <c r="E1845" s="17">
        <f>Source!DO1622</f>
        <v>55</v>
      </c>
      <c r="F1845" s="33"/>
      <c r="G1845" s="28"/>
      <c r="H1845" s="17"/>
      <c r="I1845" s="33">
        <f>SUM(S1840:S1844)</f>
        <v>561.13</v>
      </c>
      <c r="J1845" s="17">
        <f>Source!CA1622</f>
        <v>41</v>
      </c>
      <c r="K1845" s="33">
        <f>SUM(T1840:T1844)</f>
        <v>11038.89</v>
      </c>
    </row>
    <row r="1846" spans="1:28" ht="14.25" x14ac:dyDescent="0.2">
      <c r="A1846" s="55"/>
      <c r="B1846" s="55"/>
      <c r="C1846" s="55" t="s">
        <v>317</v>
      </c>
      <c r="D1846" s="56" t="s">
        <v>318</v>
      </c>
      <c r="E1846" s="57">
        <f>Source!AQ1622</f>
        <v>17.41</v>
      </c>
      <c r="F1846" s="58"/>
      <c r="G1846" s="59" t="str">
        <f>Source!DI1622</f>
        <v/>
      </c>
      <c r="H1846" s="57">
        <f>Source!AV1622</f>
        <v>1</v>
      </c>
      <c r="I1846" s="58">
        <f>Source!U1622</f>
        <v>92.831860999999989</v>
      </c>
      <c r="J1846" s="57"/>
      <c r="K1846" s="58"/>
      <c r="AB1846" s="32">
        <f>I1846</f>
        <v>92.831860999999989</v>
      </c>
    </row>
    <row r="1847" spans="1:28" ht="15" x14ac:dyDescent="0.25">
      <c r="A1847" s="60"/>
      <c r="B1847" s="60"/>
      <c r="C1847" s="61" t="s">
        <v>319</v>
      </c>
      <c r="D1847" s="60"/>
      <c r="E1847" s="60"/>
      <c r="F1847" s="60"/>
      <c r="G1847" s="60"/>
      <c r="H1847" s="111">
        <f>I1842+I1844+I1845+SUM(I1843:I1843)</f>
        <v>2397.56</v>
      </c>
      <c r="I1847" s="111"/>
      <c r="J1847" s="111">
        <f>K1842+K1844+K1845+SUM(K1843:K1843)</f>
        <v>56809.91</v>
      </c>
      <c r="K1847" s="111"/>
      <c r="O1847" s="32">
        <f>I1842+I1844+I1845+SUM(I1843:I1843)</f>
        <v>2397.56</v>
      </c>
      <c r="P1847" s="32">
        <f>K1842+K1844+K1845+SUM(K1843:K1843)</f>
        <v>56809.91</v>
      </c>
      <c r="X1847">
        <f>IF(Source!BI1622&lt;=1,I1842+I1844+I1845-0, 0)</f>
        <v>2397.56</v>
      </c>
      <c r="Y1847">
        <f>IF(Source!BI1622=2,I1842+I1844+I1845-0, 0)</f>
        <v>0</v>
      </c>
      <c r="Z1847">
        <f>IF(Source!BI1622=3,I1842+I1844+I1845-0, 0)</f>
        <v>0</v>
      </c>
      <c r="AA1847">
        <f>IF(Source!BI1622=4,I1842+I1844+I1845,0)</f>
        <v>0</v>
      </c>
    </row>
    <row r="1849" spans="1:28" ht="57" x14ac:dyDescent="0.2">
      <c r="A1849" s="26">
        <v>5</v>
      </c>
      <c r="B1849" s="26" t="str">
        <f>Source!F1624</f>
        <v>3.12-3-4</v>
      </c>
      <c r="C1849" s="26" t="s">
        <v>132</v>
      </c>
      <c r="D1849" s="27" t="str">
        <f>Source!H1624</f>
        <v>100 м2</v>
      </c>
      <c r="E1849" s="17">
        <f>Source!I1624</f>
        <v>5.3320999999999996</v>
      </c>
      <c r="F1849" s="33"/>
      <c r="G1849" s="28"/>
      <c r="H1849" s="17"/>
      <c r="I1849" s="33"/>
      <c r="J1849" s="17"/>
      <c r="K1849" s="33"/>
      <c r="Q1849">
        <f>ROUND((Source!DN1624/100)*ROUND((ROUND((Source!AF1624*Source!AV1624*Source!I1624),2)),2), 2)</f>
        <v>4393.8900000000003</v>
      </c>
      <c r="R1849">
        <f>Source!X1624</f>
        <v>97000.52</v>
      </c>
      <c r="S1849">
        <f>ROUND((Source!DO1624/100)*ROUND((ROUND((Source!AF1624*Source!AV1624*Source!I1624),2)),2), 2)</f>
        <v>3337.66</v>
      </c>
      <c r="T1849">
        <f>Source!Y1624</f>
        <v>45712.89</v>
      </c>
      <c r="U1849">
        <f>ROUND((175/100)*ROUND((ROUND((Source!AE1624*Source!AV1624*Source!I1624),2)),2), 2)</f>
        <v>828.96</v>
      </c>
      <c r="V1849">
        <f>ROUND((160/100)*ROUND(ROUND((ROUND((Source!AE1624*Source!AV1624*Source!I1624),2)*Source!BS1624),2), 2), 2)</f>
        <v>20001.09</v>
      </c>
    </row>
    <row r="1850" spans="1:28" x14ac:dyDescent="0.2">
      <c r="C1850" s="30" t="str">
        <f>"Объем: "&amp;Source!I1624&amp;"=533,21/"&amp;"100"</f>
        <v>Объем: 5,3321=533,21/100</v>
      </c>
    </row>
    <row r="1851" spans="1:28" ht="14.25" x14ac:dyDescent="0.2">
      <c r="A1851" s="26"/>
      <c r="B1851" s="26"/>
      <c r="C1851" s="26" t="s">
        <v>313</v>
      </c>
      <c r="D1851" s="27"/>
      <c r="E1851" s="17"/>
      <c r="F1851" s="33">
        <f>Source!AO1624</f>
        <v>689</v>
      </c>
      <c r="G1851" s="28" t="str">
        <f>Source!DG1624</f>
        <v>)*1,15</v>
      </c>
      <c r="H1851" s="17">
        <f>Source!AV1624</f>
        <v>1</v>
      </c>
      <c r="I1851" s="33">
        <f>ROUND((ROUND((Source!AF1624*Source!AV1624*Source!I1624),2)),2)</f>
        <v>4224.8900000000003</v>
      </c>
      <c r="J1851" s="17">
        <f>IF(Source!BA1624&lt;&gt; 0, Source!BA1624, 1)</f>
        <v>26.39</v>
      </c>
      <c r="K1851" s="33">
        <f>Source!S1624</f>
        <v>111494.85</v>
      </c>
      <c r="W1851">
        <f>I1851</f>
        <v>4224.8900000000003</v>
      </c>
    </row>
    <row r="1852" spans="1:28" ht="14.25" x14ac:dyDescent="0.2">
      <c r="A1852" s="26"/>
      <c r="B1852" s="26"/>
      <c r="C1852" s="26" t="s">
        <v>322</v>
      </c>
      <c r="D1852" s="27"/>
      <c r="E1852" s="17"/>
      <c r="F1852" s="33">
        <f>Source!AM1624</f>
        <v>267.17</v>
      </c>
      <c r="G1852" s="28" t="str">
        <f>Source!DE1624</f>
        <v>)*1,25</v>
      </c>
      <c r="H1852" s="17">
        <f>Source!AV1624</f>
        <v>1</v>
      </c>
      <c r="I1852" s="33">
        <f>(ROUND((ROUND((((Source!ET1624*1.25))*Source!AV1624*Source!I1624),2)),2)+ROUND((ROUND(((Source!AE1624-((Source!EU1624*1.25)))*Source!AV1624*Source!I1624),2)),2))</f>
        <v>1780.72</v>
      </c>
      <c r="J1852" s="17">
        <f>IF(Source!BB1624&lt;&gt; 0, Source!BB1624, 1)</f>
        <v>12.18</v>
      </c>
      <c r="K1852" s="33">
        <f>Source!Q1624</f>
        <v>21689.17</v>
      </c>
    </row>
    <row r="1853" spans="1:28" ht="14.25" x14ac:dyDescent="0.2">
      <c r="A1853" s="26"/>
      <c r="B1853" s="26"/>
      <c r="C1853" s="26" t="s">
        <v>323</v>
      </c>
      <c r="D1853" s="27"/>
      <c r="E1853" s="17"/>
      <c r="F1853" s="33">
        <f>Source!AN1624</f>
        <v>71.069999999999993</v>
      </c>
      <c r="G1853" s="28" t="str">
        <f>Source!DF1624</f>
        <v>)*1,25</v>
      </c>
      <c r="H1853" s="17">
        <f>Source!AV1624</f>
        <v>1</v>
      </c>
      <c r="I1853" s="41">
        <f>ROUND((ROUND((Source!AE1624*Source!AV1624*Source!I1624),2)),2)</f>
        <v>473.69</v>
      </c>
      <c r="J1853" s="17">
        <f>IF(Source!BS1624&lt;&gt; 0, Source!BS1624, 1)</f>
        <v>26.39</v>
      </c>
      <c r="K1853" s="41">
        <f>Source!R1624</f>
        <v>12500.68</v>
      </c>
      <c r="W1853">
        <f>I1853</f>
        <v>473.69</v>
      </c>
    </row>
    <row r="1854" spans="1:28" ht="14.25" x14ac:dyDescent="0.2">
      <c r="A1854" s="26"/>
      <c r="B1854" s="26"/>
      <c r="C1854" s="26" t="s">
        <v>324</v>
      </c>
      <c r="D1854" s="27"/>
      <c r="E1854" s="17"/>
      <c r="F1854" s="33">
        <f>Source!AL1624</f>
        <v>705.14</v>
      </c>
      <c r="G1854" s="28" t="str">
        <f>Source!DD1624</f>
        <v/>
      </c>
      <c r="H1854" s="17">
        <f>Source!AW1624</f>
        <v>1</v>
      </c>
      <c r="I1854" s="33">
        <f>ROUND((ROUND((Source!AC1624*Source!AW1624*Source!I1624),2)),2)</f>
        <v>3759.88</v>
      </c>
      <c r="J1854" s="17">
        <f>IF(Source!BC1624&lt;&gt; 0, Source!BC1624, 1)</f>
        <v>3.7</v>
      </c>
      <c r="K1854" s="33">
        <f>Source!P1624</f>
        <v>13911.56</v>
      </c>
    </row>
    <row r="1855" spans="1:28" ht="199.5" x14ac:dyDescent="0.2">
      <c r="A1855" s="26" t="s">
        <v>141</v>
      </c>
      <c r="B1855" s="26" t="str">
        <f>Source!F1625</f>
        <v>1.1-1-1312</v>
      </c>
      <c r="C1855" s="26" t="s">
        <v>282</v>
      </c>
      <c r="D1855" s="27" t="str">
        <f>Source!H1625</f>
        <v>м2</v>
      </c>
      <c r="E1855" s="17">
        <f>Source!I1625</f>
        <v>719.83349999999996</v>
      </c>
      <c r="F1855" s="33">
        <f>Source!AK1625</f>
        <v>25.09</v>
      </c>
      <c r="G1855" s="31" t="s">
        <v>3</v>
      </c>
      <c r="H1855" s="17">
        <f>Source!AW1625</f>
        <v>1</v>
      </c>
      <c r="I1855" s="33">
        <f>ROUND((ROUND((Source!AC1625*Source!AW1625*Source!I1625),2)),2)+(ROUND((ROUND(((Source!ET1625)*Source!AV1625*Source!I1625),2)),2)+ROUND((ROUND(((Source!AE1625-(Source!EU1625))*Source!AV1625*Source!I1625),2)),2))+ROUND((ROUND((Source!AF1625*Source!AV1625*Source!I1625),2)),2)</f>
        <v>18060.62</v>
      </c>
      <c r="J1855" s="17">
        <f>IF(Source!BC1625&lt;&gt; 0, Source!BC1625, 1)</f>
        <v>10.5</v>
      </c>
      <c r="K1855" s="33">
        <f>Source!O1625</f>
        <v>189636.51</v>
      </c>
      <c r="Q1855">
        <f>ROUND((Source!DN1625/100)*ROUND((ROUND((Source!AF1625*Source!AV1625*Source!I1625),2)),2), 2)</f>
        <v>0</v>
      </c>
      <c r="R1855">
        <f>Source!X1625</f>
        <v>0</v>
      </c>
      <c r="S1855">
        <f>ROUND((Source!DO1625/100)*ROUND((ROUND((Source!AF1625*Source!AV1625*Source!I1625),2)),2), 2)</f>
        <v>0</v>
      </c>
      <c r="T1855">
        <f>Source!Y1625</f>
        <v>0</v>
      </c>
      <c r="U1855">
        <f>ROUND((175/100)*ROUND((ROUND((Source!AE1625*Source!AV1625*Source!I1625),2)),2), 2)</f>
        <v>0</v>
      </c>
      <c r="V1855">
        <f>ROUND((160/100)*ROUND(ROUND((ROUND((Source!AE1625*Source!AV1625*Source!I1625),2)*Source!BS1625),2), 2), 2)</f>
        <v>0</v>
      </c>
      <c r="X1855">
        <f>IF(Source!BI1625&lt;=1,I1855, 0)</f>
        <v>18060.62</v>
      </c>
      <c r="Y1855">
        <f>IF(Source!BI1625=2,I1855, 0)</f>
        <v>0</v>
      </c>
      <c r="Z1855">
        <f>IF(Source!BI1625=3,I1855, 0)</f>
        <v>0</v>
      </c>
      <c r="AA1855">
        <f>IF(Source!BI1625=4,I1855, 0)</f>
        <v>0</v>
      </c>
    </row>
    <row r="1856" spans="1:28" ht="228" x14ac:dyDescent="0.2">
      <c r="A1856" s="26" t="s">
        <v>145</v>
      </c>
      <c r="B1856" s="26" t="str">
        <f>Source!F1626</f>
        <v>1.1-1-1313</v>
      </c>
      <c r="C1856" s="26" t="s">
        <v>283</v>
      </c>
      <c r="D1856" s="27" t="str">
        <f>Source!H1626</f>
        <v>м2</v>
      </c>
      <c r="E1856" s="17">
        <f>Source!I1626</f>
        <v>705.43682999999999</v>
      </c>
      <c r="F1856" s="33">
        <f>Source!AK1626</f>
        <v>23.06</v>
      </c>
      <c r="G1856" s="31" t="s">
        <v>3</v>
      </c>
      <c r="H1856" s="17">
        <f>Source!AW1626</f>
        <v>1</v>
      </c>
      <c r="I1856" s="33">
        <f>ROUND((ROUND((Source!AC1626*Source!AW1626*Source!I1626),2)),2)+(ROUND((ROUND(((Source!ET1626)*Source!AV1626*Source!I1626),2)),2)+ROUND((ROUND(((Source!AE1626-(Source!EU1626))*Source!AV1626*Source!I1626),2)),2))+ROUND((ROUND((Source!AF1626*Source!AV1626*Source!I1626),2)),2)</f>
        <v>16267.37</v>
      </c>
      <c r="J1856" s="17">
        <f>IF(Source!BC1626&lt;&gt; 0, Source!BC1626, 1)</f>
        <v>10.74</v>
      </c>
      <c r="K1856" s="33">
        <f>Source!O1626</f>
        <v>174711.55</v>
      </c>
      <c r="Q1856">
        <f>ROUND((Source!DN1626/100)*ROUND((ROUND((Source!AF1626*Source!AV1626*Source!I1626),2)),2), 2)</f>
        <v>0</v>
      </c>
      <c r="R1856">
        <f>Source!X1626</f>
        <v>0</v>
      </c>
      <c r="S1856">
        <f>ROUND((Source!DO1626/100)*ROUND((ROUND((Source!AF1626*Source!AV1626*Source!I1626),2)),2), 2)</f>
        <v>0</v>
      </c>
      <c r="T1856">
        <f>Source!Y1626</f>
        <v>0</v>
      </c>
      <c r="U1856">
        <f>ROUND((175/100)*ROUND((ROUND((Source!AE1626*Source!AV1626*Source!I1626),2)),2), 2)</f>
        <v>0</v>
      </c>
      <c r="V1856">
        <f>ROUND((160/100)*ROUND(ROUND((ROUND((Source!AE1626*Source!AV1626*Source!I1626),2)*Source!BS1626),2), 2), 2)</f>
        <v>0</v>
      </c>
      <c r="X1856">
        <f>IF(Source!BI1626&lt;=1,I1856, 0)</f>
        <v>16267.37</v>
      </c>
      <c r="Y1856">
        <f>IF(Source!BI1626=2,I1856, 0)</f>
        <v>0</v>
      </c>
      <c r="Z1856">
        <f>IF(Source!BI1626=3,I1856, 0)</f>
        <v>0</v>
      </c>
      <c r="AA1856">
        <f>IF(Source!BI1626=4,I1856, 0)</f>
        <v>0</v>
      </c>
    </row>
    <row r="1857" spans="1:28" ht="14.25" x14ac:dyDescent="0.2">
      <c r="A1857" s="26"/>
      <c r="B1857" s="26"/>
      <c r="C1857" s="26" t="s">
        <v>314</v>
      </c>
      <c r="D1857" s="27" t="s">
        <v>315</v>
      </c>
      <c r="E1857" s="17">
        <f>Source!DN1624</f>
        <v>104</v>
      </c>
      <c r="F1857" s="33"/>
      <c r="G1857" s="28"/>
      <c r="H1857" s="17"/>
      <c r="I1857" s="33">
        <f>SUM(Q1849:Q1856)</f>
        <v>4393.8900000000003</v>
      </c>
      <c r="J1857" s="17">
        <f>Source!BZ1624</f>
        <v>87</v>
      </c>
      <c r="K1857" s="33">
        <f>SUM(R1849:R1856)</f>
        <v>97000.52</v>
      </c>
    </row>
    <row r="1858" spans="1:28" ht="14.25" x14ac:dyDescent="0.2">
      <c r="A1858" s="26"/>
      <c r="B1858" s="26"/>
      <c r="C1858" s="26" t="s">
        <v>316</v>
      </c>
      <c r="D1858" s="27" t="s">
        <v>315</v>
      </c>
      <c r="E1858" s="17">
        <f>Source!DO1624</f>
        <v>79</v>
      </c>
      <c r="F1858" s="33"/>
      <c r="G1858" s="28"/>
      <c r="H1858" s="17"/>
      <c r="I1858" s="33">
        <f>SUM(S1849:S1857)</f>
        <v>3337.66</v>
      </c>
      <c r="J1858" s="17">
        <f>Source!CA1624</f>
        <v>41</v>
      </c>
      <c r="K1858" s="33">
        <f>SUM(T1849:T1857)</f>
        <v>45712.89</v>
      </c>
    </row>
    <row r="1859" spans="1:28" ht="14.25" x14ac:dyDescent="0.2">
      <c r="A1859" s="26"/>
      <c r="B1859" s="26"/>
      <c r="C1859" s="26" t="s">
        <v>325</v>
      </c>
      <c r="D1859" s="27" t="s">
        <v>315</v>
      </c>
      <c r="E1859" s="17">
        <f>175</f>
        <v>175</v>
      </c>
      <c r="F1859" s="33"/>
      <c r="G1859" s="28"/>
      <c r="H1859" s="17"/>
      <c r="I1859" s="33">
        <f>SUM(U1849:U1858)</f>
        <v>828.96</v>
      </c>
      <c r="J1859" s="17">
        <f>160</f>
        <v>160</v>
      </c>
      <c r="K1859" s="33">
        <f>SUM(V1849:V1858)</f>
        <v>20001.09</v>
      </c>
    </row>
    <row r="1860" spans="1:28" ht="14.25" x14ac:dyDescent="0.2">
      <c r="A1860" s="55"/>
      <c r="B1860" s="55"/>
      <c r="C1860" s="55" t="s">
        <v>317</v>
      </c>
      <c r="D1860" s="56" t="s">
        <v>318</v>
      </c>
      <c r="E1860" s="57">
        <f>Source!AQ1624</f>
        <v>53</v>
      </c>
      <c r="F1860" s="58"/>
      <c r="G1860" s="59" t="str">
        <f>Source!DI1624</f>
        <v>)*1,15</v>
      </c>
      <c r="H1860" s="57">
        <f>Source!AV1624</f>
        <v>1</v>
      </c>
      <c r="I1860" s="58">
        <f>Source!U1624</f>
        <v>324.99149499999993</v>
      </c>
      <c r="J1860" s="57"/>
      <c r="K1860" s="58"/>
      <c r="AB1860" s="32">
        <f>I1860</f>
        <v>324.99149499999993</v>
      </c>
    </row>
    <row r="1861" spans="1:28" ht="15" x14ac:dyDescent="0.25">
      <c r="A1861" s="60"/>
      <c r="B1861" s="60"/>
      <c r="C1861" s="61" t="s">
        <v>319</v>
      </c>
      <c r="D1861" s="60"/>
      <c r="E1861" s="60"/>
      <c r="F1861" s="60"/>
      <c r="G1861" s="60"/>
      <c r="H1861" s="111">
        <f>I1851+I1852+I1854+I1857+I1858+I1859+SUM(I1855:I1856)</f>
        <v>52653.99</v>
      </c>
      <c r="I1861" s="111"/>
      <c r="J1861" s="111">
        <f>K1851+K1852+K1854+K1857+K1858+K1859+SUM(K1855:K1856)</f>
        <v>674158.14000000013</v>
      </c>
      <c r="K1861" s="111"/>
      <c r="O1861" s="32">
        <f>I1851+I1852+I1854+I1857+I1858+I1859+SUM(I1855:I1856)</f>
        <v>52653.99</v>
      </c>
      <c r="P1861" s="32">
        <f>K1851+K1852+K1854+K1857+K1858+K1859+SUM(K1855:K1856)</f>
        <v>674158.14000000013</v>
      </c>
      <c r="X1861">
        <f>IF(Source!BI1624&lt;=1,I1851+I1852+I1854+I1857+I1858+I1859-0, 0)</f>
        <v>18326</v>
      </c>
      <c r="Y1861">
        <f>IF(Source!BI1624=2,I1851+I1852+I1854+I1857+I1858+I1859-0, 0)</f>
        <v>0</v>
      </c>
      <c r="Z1861">
        <f>IF(Source!BI1624=3,I1851+I1852+I1854+I1857+I1858+I1859-0, 0)</f>
        <v>0</v>
      </c>
      <c r="AA1861">
        <f>IF(Source!BI1624=4,I1851+I1852+I1854+I1857+I1858+I1859,0)</f>
        <v>0</v>
      </c>
    </row>
    <row r="1863" spans="1:28" ht="99.75" x14ac:dyDescent="0.2">
      <c r="A1863" s="26">
        <v>6</v>
      </c>
      <c r="B1863" s="26" t="str">
        <f>Source!F1627</f>
        <v>3.12-3-10</v>
      </c>
      <c r="C1863" s="26" t="s">
        <v>150</v>
      </c>
      <c r="D1863" s="27" t="str">
        <f>Source!H1627</f>
        <v>100 м2</v>
      </c>
      <c r="E1863" s="17">
        <f>Source!I1627</f>
        <v>2.0500000000000001E-2</v>
      </c>
      <c r="F1863" s="33"/>
      <c r="G1863" s="28"/>
      <c r="H1863" s="17"/>
      <c r="I1863" s="33"/>
      <c r="J1863" s="17"/>
      <c r="K1863" s="33"/>
      <c r="Q1863">
        <f>ROUND((Source!DN1627/100)*ROUND((ROUND((Source!AF1627*Source!AV1627*Source!I1627),2)),2), 2)</f>
        <v>24.19</v>
      </c>
      <c r="R1863">
        <f>Source!X1627</f>
        <v>534.03</v>
      </c>
      <c r="S1863">
        <f>ROUND((Source!DO1627/100)*ROUND((ROUND((Source!AF1627*Source!AV1627*Source!I1627),2)),2), 2)</f>
        <v>18.38</v>
      </c>
      <c r="T1863">
        <f>Source!Y1627</f>
        <v>251.67</v>
      </c>
      <c r="U1863">
        <f>ROUND((175/100)*ROUND((ROUND((Source!AE1627*Source!AV1627*Source!I1627),2)),2), 2)</f>
        <v>0.37</v>
      </c>
      <c r="V1863">
        <f>ROUND((160/100)*ROUND(ROUND((ROUND((Source!AE1627*Source!AV1627*Source!I1627),2)*Source!BS1627),2), 2), 2)</f>
        <v>8.86</v>
      </c>
    </row>
    <row r="1864" spans="1:28" x14ac:dyDescent="0.2">
      <c r="C1864" s="30" t="str">
        <f>"Объем: "&amp;Source!I1627&amp;"=2,05/"&amp;"100"</f>
        <v>Объем: 0,0205=2,05/100</v>
      </c>
    </row>
    <row r="1865" spans="1:28" ht="14.25" x14ac:dyDescent="0.2">
      <c r="A1865" s="26"/>
      <c r="B1865" s="26"/>
      <c r="C1865" s="26" t="s">
        <v>313</v>
      </c>
      <c r="D1865" s="27"/>
      <c r="E1865" s="17"/>
      <c r="F1865" s="33">
        <f>Source!AO1627</f>
        <v>986.85</v>
      </c>
      <c r="G1865" s="28" t="str">
        <f>Source!DG1627</f>
        <v>)*1,15</v>
      </c>
      <c r="H1865" s="17">
        <f>Source!AV1627</f>
        <v>1</v>
      </c>
      <c r="I1865" s="33">
        <f>ROUND((ROUND((Source!AF1627*Source!AV1627*Source!I1627),2)),2)</f>
        <v>23.26</v>
      </c>
      <c r="J1865" s="17">
        <f>IF(Source!BA1627&lt;&gt; 0, Source!BA1627, 1)</f>
        <v>26.39</v>
      </c>
      <c r="K1865" s="33">
        <f>Source!S1627</f>
        <v>613.83000000000004</v>
      </c>
      <c r="W1865">
        <f>I1865</f>
        <v>23.26</v>
      </c>
    </row>
    <row r="1866" spans="1:28" ht="14.25" x14ac:dyDescent="0.2">
      <c r="A1866" s="26"/>
      <c r="B1866" s="26"/>
      <c r="C1866" s="26" t="s">
        <v>322</v>
      </c>
      <c r="D1866" s="27"/>
      <c r="E1866" s="17"/>
      <c r="F1866" s="33">
        <f>Source!AM1627</f>
        <v>50.84</v>
      </c>
      <c r="G1866" s="28" t="str">
        <f>Source!DE1627</f>
        <v>)*1,25</v>
      </c>
      <c r="H1866" s="17">
        <f>Source!AV1627</f>
        <v>1</v>
      </c>
      <c r="I1866" s="33">
        <f>(ROUND((ROUND((((Source!ET1627*1.25))*Source!AV1627*Source!I1627),2)),2)+ROUND((ROUND(((Source!AE1627-((Source!EU1627*1.25)))*Source!AV1627*Source!I1627),2)),2))</f>
        <v>1.3</v>
      </c>
      <c r="J1866" s="17">
        <f>IF(Source!BB1627&lt;&gt; 0, Source!BB1627, 1)</f>
        <v>9.3800000000000008</v>
      </c>
      <c r="K1866" s="33">
        <f>Source!Q1627</f>
        <v>12.19</v>
      </c>
    </row>
    <row r="1867" spans="1:28" ht="14.25" x14ac:dyDescent="0.2">
      <c r="A1867" s="26"/>
      <c r="B1867" s="26"/>
      <c r="C1867" s="26" t="s">
        <v>323</v>
      </c>
      <c r="D1867" s="27"/>
      <c r="E1867" s="17"/>
      <c r="F1867" s="33">
        <f>Source!AN1627</f>
        <v>8.01</v>
      </c>
      <c r="G1867" s="28" t="str">
        <f>Source!DF1627</f>
        <v>)*1,25</v>
      </c>
      <c r="H1867" s="17">
        <f>Source!AV1627</f>
        <v>1</v>
      </c>
      <c r="I1867" s="41">
        <f>ROUND((ROUND((Source!AE1627*Source!AV1627*Source!I1627),2)),2)</f>
        <v>0.21</v>
      </c>
      <c r="J1867" s="17">
        <f>IF(Source!BS1627&lt;&gt; 0, Source!BS1627, 1)</f>
        <v>26.39</v>
      </c>
      <c r="K1867" s="41">
        <f>Source!R1627</f>
        <v>5.54</v>
      </c>
      <c r="W1867">
        <f>I1867</f>
        <v>0.21</v>
      </c>
    </row>
    <row r="1868" spans="1:28" ht="14.25" x14ac:dyDescent="0.2">
      <c r="A1868" s="26"/>
      <c r="B1868" s="26"/>
      <c r="C1868" s="26" t="s">
        <v>324</v>
      </c>
      <c r="D1868" s="27"/>
      <c r="E1868" s="17"/>
      <c r="F1868" s="33">
        <f>Source!AL1627</f>
        <v>7205.92</v>
      </c>
      <c r="G1868" s="28" t="str">
        <f>Source!DD1627</f>
        <v/>
      </c>
      <c r="H1868" s="17">
        <f>Source!AW1627</f>
        <v>1</v>
      </c>
      <c r="I1868" s="33">
        <f>ROUND((ROUND((Source!AC1627*Source!AW1627*Source!I1627),2)),2)</f>
        <v>147.72</v>
      </c>
      <c r="J1868" s="17">
        <f>IF(Source!BC1627&lt;&gt; 0, Source!BC1627, 1)</f>
        <v>1.95</v>
      </c>
      <c r="K1868" s="33">
        <f>Source!P1627</f>
        <v>288.05</v>
      </c>
    </row>
    <row r="1869" spans="1:28" ht="199.5" x14ac:dyDescent="0.2">
      <c r="A1869" s="26" t="s">
        <v>152</v>
      </c>
      <c r="B1869" s="26" t="str">
        <f>Source!F1628</f>
        <v>1.1-1-1312</v>
      </c>
      <c r="C1869" s="26" t="s">
        <v>282</v>
      </c>
      <c r="D1869" s="27" t="str">
        <f>Source!H1628</f>
        <v>м2</v>
      </c>
      <c r="E1869" s="17">
        <f>Source!I1628</f>
        <v>2.7681150000000003</v>
      </c>
      <c r="F1869" s="33">
        <f>Source!AK1628</f>
        <v>25.09</v>
      </c>
      <c r="G1869" s="31" t="s">
        <v>3</v>
      </c>
      <c r="H1869" s="17">
        <f>Source!AW1628</f>
        <v>1</v>
      </c>
      <c r="I1869" s="33">
        <f>ROUND((ROUND((Source!AC1628*Source!AW1628*Source!I1628),2)),2)+(ROUND((ROUND(((Source!ET1628)*Source!AV1628*Source!I1628),2)),2)+ROUND((ROUND(((Source!AE1628-(Source!EU1628))*Source!AV1628*Source!I1628),2)),2))+ROUND((ROUND((Source!AF1628*Source!AV1628*Source!I1628),2)),2)</f>
        <v>69.45</v>
      </c>
      <c r="J1869" s="17">
        <f>IF(Source!BC1628&lt;&gt; 0, Source!BC1628, 1)</f>
        <v>10.5</v>
      </c>
      <c r="K1869" s="33">
        <f>Source!O1628</f>
        <v>729.23</v>
      </c>
      <c r="Q1869">
        <f>ROUND((Source!DN1628/100)*ROUND((ROUND((Source!AF1628*Source!AV1628*Source!I1628),2)),2), 2)</f>
        <v>0</v>
      </c>
      <c r="R1869">
        <f>Source!X1628</f>
        <v>0</v>
      </c>
      <c r="S1869">
        <f>ROUND((Source!DO1628/100)*ROUND((ROUND((Source!AF1628*Source!AV1628*Source!I1628),2)),2), 2)</f>
        <v>0</v>
      </c>
      <c r="T1869">
        <f>Source!Y1628</f>
        <v>0</v>
      </c>
      <c r="U1869">
        <f>ROUND((175/100)*ROUND((ROUND((Source!AE1628*Source!AV1628*Source!I1628),2)),2), 2)</f>
        <v>0</v>
      </c>
      <c r="V1869">
        <f>ROUND((160/100)*ROUND(ROUND((ROUND((Source!AE1628*Source!AV1628*Source!I1628),2)*Source!BS1628),2), 2), 2)</f>
        <v>0</v>
      </c>
      <c r="X1869">
        <f>IF(Source!BI1628&lt;=1,I1869, 0)</f>
        <v>69.45</v>
      </c>
      <c r="Y1869">
        <f>IF(Source!BI1628=2,I1869, 0)</f>
        <v>0</v>
      </c>
      <c r="Z1869">
        <f>IF(Source!BI1628=3,I1869, 0)</f>
        <v>0</v>
      </c>
      <c r="AA1869">
        <f>IF(Source!BI1628=4,I1869, 0)</f>
        <v>0</v>
      </c>
    </row>
    <row r="1870" spans="1:28" ht="228" x14ac:dyDescent="0.2">
      <c r="A1870" s="26" t="s">
        <v>153</v>
      </c>
      <c r="B1870" s="26" t="str">
        <f>Source!F1629</f>
        <v>1.1-1-1313</v>
      </c>
      <c r="C1870" s="26" t="s">
        <v>283</v>
      </c>
      <c r="D1870" s="27" t="str">
        <f>Source!H1629</f>
        <v>м2</v>
      </c>
      <c r="E1870" s="17">
        <f>Source!I1629</f>
        <v>1.235535</v>
      </c>
      <c r="F1870" s="33">
        <f>Source!AK1629</f>
        <v>23.06</v>
      </c>
      <c r="G1870" s="31" t="s">
        <v>3</v>
      </c>
      <c r="H1870" s="17">
        <f>Source!AW1629</f>
        <v>1</v>
      </c>
      <c r="I1870" s="33">
        <f>ROUND((ROUND((Source!AC1629*Source!AW1629*Source!I1629),2)),2)+(ROUND((ROUND(((Source!ET1629)*Source!AV1629*Source!I1629),2)),2)+ROUND((ROUND(((Source!AE1629-(Source!EU1629))*Source!AV1629*Source!I1629),2)),2))+ROUND((ROUND((Source!AF1629*Source!AV1629*Source!I1629),2)),2)</f>
        <v>28.49</v>
      </c>
      <c r="J1870" s="17">
        <f>IF(Source!BC1629&lt;&gt; 0, Source!BC1629, 1)</f>
        <v>10.74</v>
      </c>
      <c r="K1870" s="33">
        <f>Source!O1629</f>
        <v>305.98</v>
      </c>
      <c r="Q1870">
        <f>ROUND((Source!DN1629/100)*ROUND((ROUND((Source!AF1629*Source!AV1629*Source!I1629),2)),2), 2)</f>
        <v>0</v>
      </c>
      <c r="R1870">
        <f>Source!X1629</f>
        <v>0</v>
      </c>
      <c r="S1870">
        <f>ROUND((Source!DO1629/100)*ROUND((ROUND((Source!AF1629*Source!AV1629*Source!I1629),2)),2), 2)</f>
        <v>0</v>
      </c>
      <c r="T1870">
        <f>Source!Y1629</f>
        <v>0</v>
      </c>
      <c r="U1870">
        <f>ROUND((175/100)*ROUND((ROUND((Source!AE1629*Source!AV1629*Source!I1629),2)),2), 2)</f>
        <v>0</v>
      </c>
      <c r="V1870">
        <f>ROUND((160/100)*ROUND(ROUND((ROUND((Source!AE1629*Source!AV1629*Source!I1629),2)*Source!BS1629),2), 2), 2)</f>
        <v>0</v>
      </c>
      <c r="X1870">
        <f>IF(Source!BI1629&lt;=1,I1870, 0)</f>
        <v>28.49</v>
      </c>
      <c r="Y1870">
        <f>IF(Source!BI1629=2,I1870, 0)</f>
        <v>0</v>
      </c>
      <c r="Z1870">
        <f>IF(Source!BI1629=3,I1870, 0)</f>
        <v>0</v>
      </c>
      <c r="AA1870">
        <f>IF(Source!BI1629=4,I1870, 0)</f>
        <v>0</v>
      </c>
    </row>
    <row r="1871" spans="1:28" ht="14.25" x14ac:dyDescent="0.2">
      <c r="A1871" s="26"/>
      <c r="B1871" s="26"/>
      <c r="C1871" s="26" t="s">
        <v>314</v>
      </c>
      <c r="D1871" s="27" t="s">
        <v>315</v>
      </c>
      <c r="E1871" s="17">
        <f>Source!DN1627</f>
        <v>104</v>
      </c>
      <c r="F1871" s="33"/>
      <c r="G1871" s="28"/>
      <c r="H1871" s="17"/>
      <c r="I1871" s="33">
        <f>SUM(Q1863:Q1870)</f>
        <v>24.19</v>
      </c>
      <c r="J1871" s="17">
        <f>Source!BZ1627</f>
        <v>87</v>
      </c>
      <c r="K1871" s="33">
        <f>SUM(R1863:R1870)</f>
        <v>534.03</v>
      </c>
    </row>
    <row r="1872" spans="1:28" ht="14.25" x14ac:dyDescent="0.2">
      <c r="A1872" s="26"/>
      <c r="B1872" s="26"/>
      <c r="C1872" s="26" t="s">
        <v>316</v>
      </c>
      <c r="D1872" s="27" t="s">
        <v>315</v>
      </c>
      <c r="E1872" s="17">
        <f>Source!DO1627</f>
        <v>79</v>
      </c>
      <c r="F1872" s="33"/>
      <c r="G1872" s="28"/>
      <c r="H1872" s="17"/>
      <c r="I1872" s="33">
        <f>SUM(S1863:S1871)</f>
        <v>18.38</v>
      </c>
      <c r="J1872" s="17">
        <f>Source!CA1627</f>
        <v>41</v>
      </c>
      <c r="K1872" s="33">
        <f>SUM(T1863:T1871)</f>
        <v>251.67</v>
      </c>
    </row>
    <row r="1873" spans="1:28" ht="14.25" x14ac:dyDescent="0.2">
      <c r="A1873" s="26"/>
      <c r="B1873" s="26"/>
      <c r="C1873" s="26" t="s">
        <v>325</v>
      </c>
      <c r="D1873" s="27" t="s">
        <v>315</v>
      </c>
      <c r="E1873" s="17">
        <f>175</f>
        <v>175</v>
      </c>
      <c r="F1873" s="33"/>
      <c r="G1873" s="28"/>
      <c r="H1873" s="17"/>
      <c r="I1873" s="33">
        <f>SUM(U1863:U1872)</f>
        <v>0.37</v>
      </c>
      <c r="J1873" s="17">
        <f>160</f>
        <v>160</v>
      </c>
      <c r="K1873" s="33">
        <f>SUM(V1863:V1872)</f>
        <v>8.86</v>
      </c>
    </row>
    <row r="1874" spans="1:28" ht="14.25" x14ac:dyDescent="0.2">
      <c r="A1874" s="55"/>
      <c r="B1874" s="55"/>
      <c r="C1874" s="55" t="s">
        <v>317</v>
      </c>
      <c r="D1874" s="56" t="s">
        <v>318</v>
      </c>
      <c r="E1874" s="57">
        <f>Source!AQ1627</f>
        <v>85</v>
      </c>
      <c r="F1874" s="58"/>
      <c r="G1874" s="59" t="str">
        <f>Source!DI1627</f>
        <v>)*1,15</v>
      </c>
      <c r="H1874" s="57">
        <f>Source!AV1627</f>
        <v>1</v>
      </c>
      <c r="I1874" s="58">
        <f>Source!U1627</f>
        <v>2.0038749999999999</v>
      </c>
      <c r="J1874" s="57"/>
      <c r="K1874" s="58"/>
      <c r="AB1874" s="32">
        <f>I1874</f>
        <v>2.0038749999999999</v>
      </c>
    </row>
    <row r="1875" spans="1:28" ht="15" x14ac:dyDescent="0.25">
      <c r="A1875" s="60"/>
      <c r="B1875" s="60"/>
      <c r="C1875" s="61" t="s">
        <v>319</v>
      </c>
      <c r="D1875" s="60"/>
      <c r="E1875" s="60"/>
      <c r="F1875" s="60"/>
      <c r="G1875" s="60"/>
      <c r="H1875" s="111">
        <f>I1865+I1866+I1868+I1871+I1872+I1873+SUM(I1869:I1870)</f>
        <v>313.15999999999997</v>
      </c>
      <c r="I1875" s="111"/>
      <c r="J1875" s="111">
        <f>K1865+K1866+K1868+K1871+K1872+K1873+SUM(K1869:K1870)</f>
        <v>2743.84</v>
      </c>
      <c r="K1875" s="111"/>
      <c r="O1875" s="32">
        <f>I1865+I1866+I1868+I1871+I1872+I1873+SUM(I1869:I1870)</f>
        <v>313.15999999999997</v>
      </c>
      <c r="P1875" s="32">
        <f>K1865+K1866+K1868+K1871+K1872+K1873+SUM(K1869:K1870)</f>
        <v>2743.84</v>
      </c>
      <c r="X1875">
        <f>IF(Source!BI1627&lt;=1,I1865+I1866+I1868+I1871+I1872+I1873-0, 0)</f>
        <v>215.22</v>
      </c>
      <c r="Y1875">
        <f>IF(Source!BI1627=2,I1865+I1866+I1868+I1871+I1872+I1873-0, 0)</f>
        <v>0</v>
      </c>
      <c r="Z1875">
        <f>IF(Source!BI1627=3,I1865+I1866+I1868+I1871+I1872+I1873-0, 0)</f>
        <v>0</v>
      </c>
      <c r="AA1875">
        <f>IF(Source!BI1627=4,I1865+I1866+I1868+I1871+I1872+I1873,0)</f>
        <v>0</v>
      </c>
    </row>
    <row r="1878" spans="1:28" ht="16.5" x14ac:dyDescent="0.25">
      <c r="A1878" s="75" t="str">
        <f>CONCATENATE("Подраздел: ",IF(Source!G1631&lt;&gt;"Новый подраздел", Source!G1631, ""))</f>
        <v>Подраздел: Кровля тех. этажа в/о В/5-9</v>
      </c>
      <c r="B1878" s="75"/>
      <c r="C1878" s="75"/>
      <c r="D1878" s="75"/>
      <c r="E1878" s="75"/>
      <c r="F1878" s="75"/>
      <c r="G1878" s="75"/>
      <c r="H1878" s="75"/>
      <c r="I1878" s="75"/>
      <c r="J1878" s="75"/>
      <c r="K1878" s="75"/>
    </row>
    <row r="1879" spans="1:28" ht="42.75" x14ac:dyDescent="0.2">
      <c r="A1879" s="26">
        <v>1</v>
      </c>
      <c r="B1879" s="26" t="str">
        <f>Source!F1635</f>
        <v>6.61-26-1</v>
      </c>
      <c r="C1879" s="26" t="s">
        <v>21</v>
      </c>
      <c r="D1879" s="27" t="str">
        <f>Source!H1635</f>
        <v>100 м2</v>
      </c>
      <c r="E1879" s="17">
        <f>Source!I1635</f>
        <v>6.3E-3</v>
      </c>
      <c r="F1879" s="33"/>
      <c r="G1879" s="28"/>
      <c r="H1879" s="17"/>
      <c r="I1879" s="33"/>
      <c r="J1879" s="17"/>
      <c r="K1879" s="33"/>
      <c r="Q1879">
        <f>ROUND((Source!DN1635/100)*ROUND((ROUND((Source!AF1635*Source!AV1635*Source!I1635),2)),2), 2)</f>
        <v>2.96</v>
      </c>
      <c r="R1879">
        <f>Source!X1635</f>
        <v>68.349999999999994</v>
      </c>
      <c r="S1879">
        <f>ROUND((Source!DO1635/100)*ROUND((ROUND((Source!AF1635*Source!AV1635*Source!I1635),2)),2), 2)</f>
        <v>2.04</v>
      </c>
      <c r="T1879">
        <f>Source!Y1635</f>
        <v>40.03</v>
      </c>
      <c r="U1879">
        <f>ROUND((175/100)*ROUND((ROUND((Source!AE1635*Source!AV1635*Source!I1635),2)),2), 2)</f>
        <v>0</v>
      </c>
      <c r="V1879">
        <f>ROUND((160/100)*ROUND(ROUND((ROUND((Source!AE1635*Source!AV1635*Source!I1635),2)*Source!BS1635),2), 2), 2)</f>
        <v>0</v>
      </c>
    </row>
    <row r="1880" spans="1:28" x14ac:dyDescent="0.2">
      <c r="C1880" s="30" t="str">
        <f>"Объем: "&amp;Source!I1635&amp;"=0,63/"&amp;"100"</f>
        <v>Объем: 0,0063=0,63/100</v>
      </c>
    </row>
    <row r="1881" spans="1:28" ht="14.25" x14ac:dyDescent="0.2">
      <c r="A1881" s="26"/>
      <c r="B1881" s="26"/>
      <c r="C1881" s="26" t="s">
        <v>313</v>
      </c>
      <c r="D1881" s="27"/>
      <c r="E1881" s="17"/>
      <c r="F1881" s="33">
        <f>Source!AO1635</f>
        <v>587.65</v>
      </c>
      <c r="G1881" s="28" t="str">
        <f>Source!DG1635</f>
        <v/>
      </c>
      <c r="H1881" s="17">
        <f>Source!AV1635</f>
        <v>1</v>
      </c>
      <c r="I1881" s="33">
        <f>ROUND((ROUND((Source!AF1635*Source!AV1635*Source!I1635),2)),2)</f>
        <v>3.7</v>
      </c>
      <c r="J1881" s="17">
        <f>IF(Source!BA1635&lt;&gt; 0, Source!BA1635, 1)</f>
        <v>26.39</v>
      </c>
      <c r="K1881" s="33">
        <f>Source!S1635</f>
        <v>97.64</v>
      </c>
      <c r="W1881">
        <f>I1881</f>
        <v>3.7</v>
      </c>
    </row>
    <row r="1882" spans="1:28" ht="28.5" x14ac:dyDescent="0.2">
      <c r="A1882" s="26" t="s">
        <v>27</v>
      </c>
      <c r="B1882" s="26" t="str">
        <f>Source!F1636</f>
        <v>9999990001</v>
      </c>
      <c r="C1882" s="26" t="s">
        <v>29</v>
      </c>
      <c r="D1882" s="27" t="str">
        <f>Source!H1636</f>
        <v>т</v>
      </c>
      <c r="E1882" s="17">
        <f>Source!I1636</f>
        <v>-2.8979999999999999E-2</v>
      </c>
      <c r="F1882" s="33">
        <f>Source!AK1636</f>
        <v>0</v>
      </c>
      <c r="G1882" s="31" t="s">
        <v>3</v>
      </c>
      <c r="H1882" s="17">
        <f>Source!AW1636</f>
        <v>1</v>
      </c>
      <c r="I1882" s="33">
        <f>ROUND((ROUND((Source!AC1636*Source!AW1636*Source!I1636),2)),2)+(ROUND((ROUND(((Source!ET1636)*Source!AV1636*Source!I1636),2)),2)+ROUND((ROUND(((Source!AE1636-(Source!EU1636))*Source!AV1636*Source!I1636),2)),2))+ROUND((ROUND((Source!AF1636*Source!AV1636*Source!I1636),2)),2)</f>
        <v>0</v>
      </c>
      <c r="J1882" s="17">
        <f>IF(Source!BC1636&lt;&gt; 0, Source!BC1636, 1)</f>
        <v>1</v>
      </c>
      <c r="K1882" s="33">
        <f>Source!O1636</f>
        <v>0</v>
      </c>
      <c r="Q1882">
        <f>ROUND((Source!DN1636/100)*ROUND((ROUND((Source!AF1636*Source!AV1636*Source!I1636),2)),2), 2)</f>
        <v>0</v>
      </c>
      <c r="R1882">
        <f>Source!X1636</f>
        <v>0</v>
      </c>
      <c r="S1882">
        <f>ROUND((Source!DO1636/100)*ROUND((ROUND((Source!AF1636*Source!AV1636*Source!I1636),2)),2), 2)</f>
        <v>0</v>
      </c>
      <c r="T1882">
        <f>Source!Y1636</f>
        <v>0</v>
      </c>
      <c r="U1882">
        <f>ROUND((175/100)*ROUND((ROUND((Source!AE1636*Source!AV1636*Source!I1636),2)),2), 2)</f>
        <v>0</v>
      </c>
      <c r="V1882">
        <f>ROUND((160/100)*ROUND(ROUND((ROUND((Source!AE1636*Source!AV1636*Source!I1636),2)*Source!BS1636),2), 2), 2)</f>
        <v>0</v>
      </c>
      <c r="X1882">
        <f>IF(Source!BI1636&lt;=1,I1882, 0)</f>
        <v>0</v>
      </c>
      <c r="Y1882">
        <f>IF(Source!BI1636=2,I1882, 0)</f>
        <v>0</v>
      </c>
      <c r="Z1882">
        <f>IF(Source!BI1636=3,I1882, 0)</f>
        <v>0</v>
      </c>
      <c r="AA1882">
        <f>IF(Source!BI1636=4,I1882, 0)</f>
        <v>0</v>
      </c>
    </row>
    <row r="1883" spans="1:28" ht="14.25" x14ac:dyDescent="0.2">
      <c r="A1883" s="26"/>
      <c r="B1883" s="26"/>
      <c r="C1883" s="26" t="s">
        <v>314</v>
      </c>
      <c r="D1883" s="27" t="s">
        <v>315</v>
      </c>
      <c r="E1883" s="17">
        <f>Source!DN1635</f>
        <v>80</v>
      </c>
      <c r="F1883" s="33"/>
      <c r="G1883" s="28"/>
      <c r="H1883" s="17"/>
      <c r="I1883" s="33">
        <f>SUM(Q1879:Q1882)</f>
        <v>2.96</v>
      </c>
      <c r="J1883" s="17">
        <f>Source!BZ1635</f>
        <v>70</v>
      </c>
      <c r="K1883" s="33">
        <f>SUM(R1879:R1882)</f>
        <v>68.349999999999994</v>
      </c>
    </row>
    <row r="1884" spans="1:28" ht="14.25" x14ac:dyDescent="0.2">
      <c r="A1884" s="26"/>
      <c r="B1884" s="26"/>
      <c r="C1884" s="26" t="s">
        <v>316</v>
      </c>
      <c r="D1884" s="27" t="s">
        <v>315</v>
      </c>
      <c r="E1884" s="17">
        <f>Source!DO1635</f>
        <v>55</v>
      </c>
      <c r="F1884" s="33"/>
      <c r="G1884" s="28"/>
      <c r="H1884" s="17"/>
      <c r="I1884" s="33">
        <f>SUM(S1879:S1883)</f>
        <v>2.04</v>
      </c>
      <c r="J1884" s="17">
        <f>Source!CA1635</f>
        <v>41</v>
      </c>
      <c r="K1884" s="33">
        <f>SUM(T1879:T1883)</f>
        <v>40.03</v>
      </c>
    </row>
    <row r="1885" spans="1:28" ht="14.25" x14ac:dyDescent="0.2">
      <c r="A1885" s="55"/>
      <c r="B1885" s="55"/>
      <c r="C1885" s="55" t="s">
        <v>317</v>
      </c>
      <c r="D1885" s="56" t="s">
        <v>318</v>
      </c>
      <c r="E1885" s="57">
        <f>Source!AQ1635</f>
        <v>57.5</v>
      </c>
      <c r="F1885" s="58"/>
      <c r="G1885" s="59" t="str">
        <f>Source!DI1635</f>
        <v/>
      </c>
      <c r="H1885" s="57">
        <f>Source!AV1635</f>
        <v>1</v>
      </c>
      <c r="I1885" s="58">
        <f>Source!U1635</f>
        <v>0.36225000000000002</v>
      </c>
      <c r="J1885" s="57"/>
      <c r="K1885" s="58"/>
      <c r="AB1885" s="32">
        <f>I1885</f>
        <v>0.36225000000000002</v>
      </c>
    </row>
    <row r="1886" spans="1:28" ht="15" x14ac:dyDescent="0.25">
      <c r="A1886" s="60"/>
      <c r="B1886" s="60"/>
      <c r="C1886" s="61" t="s">
        <v>319</v>
      </c>
      <c r="D1886" s="60"/>
      <c r="E1886" s="60"/>
      <c r="F1886" s="60"/>
      <c r="G1886" s="60"/>
      <c r="H1886" s="111">
        <f>I1881+I1883+I1884+SUM(I1882:I1882)</f>
        <v>8.6999999999999993</v>
      </c>
      <c r="I1886" s="111"/>
      <c r="J1886" s="111">
        <f>K1881+K1883+K1884+SUM(K1882:K1882)</f>
        <v>206.02</v>
      </c>
      <c r="K1886" s="111"/>
      <c r="O1886" s="32">
        <f>I1881+I1883+I1884+SUM(I1882:I1882)</f>
        <v>8.6999999999999993</v>
      </c>
      <c r="P1886" s="32">
        <f>K1881+K1883+K1884+SUM(K1882:K1882)</f>
        <v>206.02</v>
      </c>
      <c r="X1886">
        <f>IF(Source!BI1635&lt;=1,I1881+I1883+I1884-0, 0)</f>
        <v>8.6999999999999993</v>
      </c>
      <c r="Y1886">
        <f>IF(Source!BI1635=2,I1881+I1883+I1884-0, 0)</f>
        <v>0</v>
      </c>
      <c r="Z1886">
        <f>IF(Source!BI1635=3,I1881+I1883+I1884-0, 0)</f>
        <v>0</v>
      </c>
      <c r="AA1886">
        <f>IF(Source!BI1635=4,I1881+I1883+I1884,0)</f>
        <v>0</v>
      </c>
    </row>
    <row r="1888" spans="1:28" ht="42.75" x14ac:dyDescent="0.2">
      <c r="A1888" s="26">
        <v>2</v>
      </c>
      <c r="B1888" s="26" t="str">
        <f>Source!F1637</f>
        <v>6.62-31-1</v>
      </c>
      <c r="C1888" s="26" t="s">
        <v>33</v>
      </c>
      <c r="D1888" s="27" t="str">
        <f>Source!H1637</f>
        <v>1 м2 поверхности</v>
      </c>
      <c r="E1888" s="17">
        <f>Source!I1637</f>
        <v>0.35</v>
      </c>
      <c r="F1888" s="33"/>
      <c r="G1888" s="28"/>
      <c r="H1888" s="17"/>
      <c r="I1888" s="33"/>
      <c r="J1888" s="17"/>
      <c r="K1888" s="33"/>
      <c r="Q1888">
        <f>ROUND((Source!DN1637/100)*ROUND((ROUND((Source!AF1637*Source!AV1637*Source!I1637),2)),2), 2)</f>
        <v>2.15</v>
      </c>
      <c r="R1888">
        <f>Source!X1637</f>
        <v>47.09</v>
      </c>
      <c r="S1888">
        <f>ROUND((Source!DO1637/100)*ROUND((ROUND((Source!AF1637*Source!AV1637*Source!I1637),2)),2), 2)</f>
        <v>1.38</v>
      </c>
      <c r="T1888">
        <f>Source!Y1637</f>
        <v>23.26</v>
      </c>
      <c r="U1888">
        <f>ROUND((175/100)*ROUND((ROUND((Source!AE1637*Source!AV1637*Source!I1637),2)),2), 2)</f>
        <v>0</v>
      </c>
      <c r="V1888">
        <f>ROUND((160/100)*ROUND(ROUND((ROUND((Source!AE1637*Source!AV1637*Source!I1637),2)*Source!BS1637),2), 2), 2)</f>
        <v>0</v>
      </c>
    </row>
    <row r="1889" spans="1:28" ht="14.25" x14ac:dyDescent="0.2">
      <c r="A1889" s="26"/>
      <c r="B1889" s="26"/>
      <c r="C1889" s="26" t="s">
        <v>313</v>
      </c>
      <c r="D1889" s="27"/>
      <c r="E1889" s="17"/>
      <c r="F1889" s="33">
        <f>Source!AO1637</f>
        <v>6.13</v>
      </c>
      <c r="G1889" s="28" t="str">
        <f>Source!DG1637</f>
        <v/>
      </c>
      <c r="H1889" s="17">
        <f>Source!AV1637</f>
        <v>1</v>
      </c>
      <c r="I1889" s="33">
        <f>ROUND((ROUND((Source!AF1637*Source!AV1637*Source!I1637),2)),2)</f>
        <v>2.15</v>
      </c>
      <c r="J1889" s="17">
        <f>IF(Source!BA1637&lt;&gt; 0, Source!BA1637, 1)</f>
        <v>26.39</v>
      </c>
      <c r="K1889" s="33">
        <f>Source!S1637</f>
        <v>56.74</v>
      </c>
      <c r="W1889">
        <f>I1889</f>
        <v>2.15</v>
      </c>
    </row>
    <row r="1890" spans="1:28" ht="14.25" x14ac:dyDescent="0.2">
      <c r="A1890" s="26"/>
      <c r="B1890" s="26"/>
      <c r="C1890" s="26" t="s">
        <v>314</v>
      </c>
      <c r="D1890" s="27" t="s">
        <v>315</v>
      </c>
      <c r="E1890" s="17">
        <f>Source!DN1637</f>
        <v>100</v>
      </c>
      <c r="F1890" s="33"/>
      <c r="G1890" s="28"/>
      <c r="H1890" s="17"/>
      <c r="I1890" s="33">
        <f>SUM(Q1888:Q1889)</f>
        <v>2.15</v>
      </c>
      <c r="J1890" s="17">
        <f>Source!BZ1637</f>
        <v>83</v>
      </c>
      <c r="K1890" s="33">
        <f>SUM(R1888:R1889)</f>
        <v>47.09</v>
      </c>
    </row>
    <row r="1891" spans="1:28" ht="14.25" x14ac:dyDescent="0.2">
      <c r="A1891" s="26"/>
      <c r="B1891" s="26"/>
      <c r="C1891" s="26" t="s">
        <v>316</v>
      </c>
      <c r="D1891" s="27" t="s">
        <v>315</v>
      </c>
      <c r="E1891" s="17">
        <f>Source!DO1637</f>
        <v>64</v>
      </c>
      <c r="F1891" s="33"/>
      <c r="G1891" s="28"/>
      <c r="H1891" s="17"/>
      <c r="I1891" s="33">
        <f>SUM(S1888:S1890)</f>
        <v>1.38</v>
      </c>
      <c r="J1891" s="17">
        <f>Source!CA1637</f>
        <v>41</v>
      </c>
      <c r="K1891" s="33">
        <f>SUM(T1888:T1890)</f>
        <v>23.26</v>
      </c>
    </row>
    <row r="1892" spans="1:28" ht="14.25" x14ac:dyDescent="0.2">
      <c r="A1892" s="55"/>
      <c r="B1892" s="55"/>
      <c r="C1892" s="55" t="s">
        <v>317</v>
      </c>
      <c r="D1892" s="56" t="s">
        <v>318</v>
      </c>
      <c r="E1892" s="57">
        <f>Source!AQ1637</f>
        <v>0.6</v>
      </c>
      <c r="F1892" s="58"/>
      <c r="G1892" s="59" t="str">
        <f>Source!DI1637</f>
        <v/>
      </c>
      <c r="H1892" s="57">
        <f>Source!AV1637</f>
        <v>1</v>
      </c>
      <c r="I1892" s="58">
        <f>Source!U1637</f>
        <v>0.21</v>
      </c>
      <c r="J1892" s="57"/>
      <c r="K1892" s="58"/>
      <c r="AB1892" s="32">
        <f>I1892</f>
        <v>0.21</v>
      </c>
    </row>
    <row r="1893" spans="1:28" ht="15" x14ac:dyDescent="0.25">
      <c r="A1893" s="60"/>
      <c r="B1893" s="60"/>
      <c r="C1893" s="61" t="s">
        <v>319</v>
      </c>
      <c r="D1893" s="60"/>
      <c r="E1893" s="60"/>
      <c r="F1893" s="60"/>
      <c r="G1893" s="60"/>
      <c r="H1893" s="111">
        <f>I1889+I1890+I1891</f>
        <v>5.68</v>
      </c>
      <c r="I1893" s="111"/>
      <c r="J1893" s="111">
        <f>K1889+K1890+K1891</f>
        <v>127.09000000000002</v>
      </c>
      <c r="K1893" s="111"/>
      <c r="O1893" s="32">
        <f>I1889+I1890+I1891</f>
        <v>5.68</v>
      </c>
      <c r="P1893" s="32">
        <f>K1889+K1890+K1891</f>
        <v>127.09000000000002</v>
      </c>
      <c r="X1893">
        <f>IF(Source!BI1637&lt;=1,I1889+I1890+I1891-0, 0)</f>
        <v>5.68</v>
      </c>
      <c r="Y1893">
        <f>IF(Source!BI1637=2,I1889+I1890+I1891-0, 0)</f>
        <v>0</v>
      </c>
      <c r="Z1893">
        <f>IF(Source!BI1637=3,I1889+I1890+I1891-0, 0)</f>
        <v>0</v>
      </c>
      <c r="AA1893">
        <f>IF(Source!BI1637=4,I1889+I1890+I1891,0)</f>
        <v>0</v>
      </c>
    </row>
    <row r="1895" spans="1:28" ht="28.5" x14ac:dyDescent="0.2">
      <c r="A1895" s="26">
        <v>3</v>
      </c>
      <c r="B1895" s="26" t="str">
        <f>Source!F1638</f>
        <v>6.58-2-1</v>
      </c>
      <c r="C1895" s="26" t="s">
        <v>40</v>
      </c>
      <c r="D1895" s="27" t="str">
        <f>Source!H1638</f>
        <v>100 м2</v>
      </c>
      <c r="E1895" s="17">
        <f>Source!I1638</f>
        <v>1.5599999999999999E-2</v>
      </c>
      <c r="F1895" s="33"/>
      <c r="G1895" s="28"/>
      <c r="H1895" s="17"/>
      <c r="I1895" s="33"/>
      <c r="J1895" s="17"/>
      <c r="K1895" s="33"/>
      <c r="Q1895">
        <f>ROUND((Source!DN1638/100)*ROUND((ROUND((Source!AF1638*Source!AV1638*Source!I1638),2)),2), 2)</f>
        <v>2.38</v>
      </c>
      <c r="R1895">
        <f>Source!X1638</f>
        <v>55.05</v>
      </c>
      <c r="S1895">
        <f>ROUND((Source!DO1638/100)*ROUND((ROUND((Source!AF1638*Source!AV1638*Source!I1638),2)),2), 2)</f>
        <v>1.64</v>
      </c>
      <c r="T1895">
        <f>Source!Y1638</f>
        <v>32.24</v>
      </c>
      <c r="U1895">
        <f>ROUND((175/100)*ROUND((ROUND((Source!AE1638*Source!AV1638*Source!I1638),2)),2), 2)</f>
        <v>0</v>
      </c>
      <c r="V1895">
        <f>ROUND((160/100)*ROUND(ROUND((ROUND((Source!AE1638*Source!AV1638*Source!I1638),2)*Source!BS1638),2), 2), 2)</f>
        <v>0</v>
      </c>
    </row>
    <row r="1896" spans="1:28" x14ac:dyDescent="0.2">
      <c r="C1896" s="30" t="str">
        <f>"Объем: "&amp;Source!I1638&amp;"=1,56/"&amp;"100"</f>
        <v>Объем: 0,0156=1,56/100</v>
      </c>
    </row>
    <row r="1897" spans="1:28" ht="14.25" x14ac:dyDescent="0.2">
      <c r="A1897" s="26"/>
      <c r="B1897" s="26"/>
      <c r="C1897" s="26" t="s">
        <v>313</v>
      </c>
      <c r="D1897" s="27"/>
      <c r="E1897" s="17"/>
      <c r="F1897" s="33">
        <f>Source!AO1638</f>
        <v>191.34</v>
      </c>
      <c r="G1897" s="28" t="str">
        <f>Source!DG1638</f>
        <v/>
      </c>
      <c r="H1897" s="17">
        <f>Source!AV1638</f>
        <v>1</v>
      </c>
      <c r="I1897" s="33">
        <f>ROUND((ROUND((Source!AF1638*Source!AV1638*Source!I1638),2)),2)</f>
        <v>2.98</v>
      </c>
      <c r="J1897" s="17">
        <f>IF(Source!BA1638&lt;&gt; 0, Source!BA1638, 1)</f>
        <v>26.39</v>
      </c>
      <c r="K1897" s="33">
        <f>Source!S1638</f>
        <v>78.64</v>
      </c>
      <c r="W1897">
        <f>I1897</f>
        <v>2.98</v>
      </c>
    </row>
    <row r="1898" spans="1:28" ht="28.5" x14ac:dyDescent="0.2">
      <c r="A1898" s="26" t="s">
        <v>44</v>
      </c>
      <c r="B1898" s="26" t="str">
        <f>Source!F1639</f>
        <v>9999990001</v>
      </c>
      <c r="C1898" s="26" t="s">
        <v>29</v>
      </c>
      <c r="D1898" s="27" t="str">
        <f>Source!H1639</f>
        <v>т</v>
      </c>
      <c r="E1898" s="17">
        <f>Source!I1639</f>
        <v>-1.5911999999999999E-2</v>
      </c>
      <c r="F1898" s="33">
        <f>Source!AK1639</f>
        <v>0</v>
      </c>
      <c r="G1898" s="31" t="s">
        <v>3</v>
      </c>
      <c r="H1898" s="17">
        <f>Source!AW1639</f>
        <v>1</v>
      </c>
      <c r="I1898" s="33">
        <f>ROUND((ROUND((Source!AC1639*Source!AW1639*Source!I1639),2)),2)+(ROUND((ROUND(((Source!ET1639)*Source!AV1639*Source!I1639),2)),2)+ROUND((ROUND(((Source!AE1639-(Source!EU1639))*Source!AV1639*Source!I1639),2)),2))+ROUND((ROUND((Source!AF1639*Source!AV1639*Source!I1639),2)),2)</f>
        <v>0</v>
      </c>
      <c r="J1898" s="17">
        <f>IF(Source!BC1639&lt;&gt; 0, Source!BC1639, 1)</f>
        <v>1</v>
      </c>
      <c r="K1898" s="33">
        <f>Source!O1639</f>
        <v>0</v>
      </c>
      <c r="Q1898">
        <f>ROUND((Source!DN1639/100)*ROUND((ROUND((Source!AF1639*Source!AV1639*Source!I1639),2)),2), 2)</f>
        <v>0</v>
      </c>
      <c r="R1898">
        <f>Source!X1639</f>
        <v>0</v>
      </c>
      <c r="S1898">
        <f>ROUND((Source!DO1639/100)*ROUND((ROUND((Source!AF1639*Source!AV1639*Source!I1639),2)),2), 2)</f>
        <v>0</v>
      </c>
      <c r="T1898">
        <f>Source!Y1639</f>
        <v>0</v>
      </c>
      <c r="U1898">
        <f>ROUND((175/100)*ROUND((ROUND((Source!AE1639*Source!AV1639*Source!I1639),2)),2), 2)</f>
        <v>0</v>
      </c>
      <c r="V1898">
        <f>ROUND((160/100)*ROUND(ROUND((ROUND((Source!AE1639*Source!AV1639*Source!I1639),2)*Source!BS1639),2), 2), 2)</f>
        <v>0</v>
      </c>
      <c r="X1898">
        <f>IF(Source!BI1639&lt;=1,I1898, 0)</f>
        <v>0</v>
      </c>
      <c r="Y1898">
        <f>IF(Source!BI1639=2,I1898, 0)</f>
        <v>0</v>
      </c>
      <c r="Z1898">
        <f>IF(Source!BI1639=3,I1898, 0)</f>
        <v>0</v>
      </c>
      <c r="AA1898">
        <f>IF(Source!BI1639=4,I1898, 0)</f>
        <v>0</v>
      </c>
    </row>
    <row r="1899" spans="1:28" ht="14.25" x14ac:dyDescent="0.2">
      <c r="A1899" s="26"/>
      <c r="B1899" s="26"/>
      <c r="C1899" s="26" t="s">
        <v>314</v>
      </c>
      <c r="D1899" s="27" t="s">
        <v>315</v>
      </c>
      <c r="E1899" s="17">
        <f>Source!DN1638</f>
        <v>80</v>
      </c>
      <c r="F1899" s="33"/>
      <c r="G1899" s="28"/>
      <c r="H1899" s="17"/>
      <c r="I1899" s="33">
        <f>SUM(Q1895:Q1898)</f>
        <v>2.38</v>
      </c>
      <c r="J1899" s="17">
        <f>Source!BZ1638</f>
        <v>70</v>
      </c>
      <c r="K1899" s="33">
        <f>SUM(R1895:R1898)</f>
        <v>55.05</v>
      </c>
    </row>
    <row r="1900" spans="1:28" ht="14.25" x14ac:dyDescent="0.2">
      <c r="A1900" s="26"/>
      <c r="B1900" s="26"/>
      <c r="C1900" s="26" t="s">
        <v>316</v>
      </c>
      <c r="D1900" s="27" t="s">
        <v>315</v>
      </c>
      <c r="E1900" s="17">
        <f>Source!DO1638</f>
        <v>55</v>
      </c>
      <c r="F1900" s="33"/>
      <c r="G1900" s="28"/>
      <c r="H1900" s="17"/>
      <c r="I1900" s="33">
        <f>SUM(S1895:S1899)</f>
        <v>1.64</v>
      </c>
      <c r="J1900" s="17">
        <f>Source!CA1638</f>
        <v>41</v>
      </c>
      <c r="K1900" s="33">
        <f>SUM(T1895:T1899)</f>
        <v>32.24</v>
      </c>
    </row>
    <row r="1901" spans="1:28" ht="14.25" x14ac:dyDescent="0.2">
      <c r="A1901" s="55"/>
      <c r="B1901" s="55"/>
      <c r="C1901" s="55" t="s">
        <v>317</v>
      </c>
      <c r="D1901" s="56" t="s">
        <v>318</v>
      </c>
      <c r="E1901" s="57">
        <f>Source!AQ1638</f>
        <v>17.41</v>
      </c>
      <c r="F1901" s="58"/>
      <c r="G1901" s="59" t="str">
        <f>Source!DI1638</f>
        <v/>
      </c>
      <c r="H1901" s="57">
        <f>Source!AV1638</f>
        <v>1</v>
      </c>
      <c r="I1901" s="58">
        <f>Source!U1638</f>
        <v>0.271596</v>
      </c>
      <c r="J1901" s="57"/>
      <c r="K1901" s="58"/>
      <c r="AB1901" s="32">
        <f>I1901</f>
        <v>0.271596</v>
      </c>
    </row>
    <row r="1902" spans="1:28" ht="15" x14ac:dyDescent="0.25">
      <c r="A1902" s="60"/>
      <c r="B1902" s="60"/>
      <c r="C1902" s="61" t="s">
        <v>319</v>
      </c>
      <c r="D1902" s="60"/>
      <c r="E1902" s="60"/>
      <c r="F1902" s="60"/>
      <c r="G1902" s="60"/>
      <c r="H1902" s="111">
        <f>I1897+I1899+I1900+SUM(I1898:I1898)</f>
        <v>6.9999999999999991</v>
      </c>
      <c r="I1902" s="111"/>
      <c r="J1902" s="111">
        <f>K1897+K1899+K1900+SUM(K1898:K1898)</f>
        <v>165.93</v>
      </c>
      <c r="K1902" s="111"/>
      <c r="O1902" s="32">
        <f>I1897+I1899+I1900+SUM(I1898:I1898)</f>
        <v>6.9999999999999991</v>
      </c>
      <c r="P1902" s="32">
        <f>K1897+K1899+K1900+SUM(K1898:K1898)</f>
        <v>165.93</v>
      </c>
      <c r="X1902">
        <f>IF(Source!BI1638&lt;=1,I1897+I1899+I1900-0, 0)</f>
        <v>6.9999999999999991</v>
      </c>
      <c r="Y1902">
        <f>IF(Source!BI1638=2,I1897+I1899+I1900-0, 0)</f>
        <v>0</v>
      </c>
      <c r="Z1902">
        <f>IF(Source!BI1638=3,I1897+I1899+I1900-0, 0)</f>
        <v>0</v>
      </c>
      <c r="AA1902">
        <f>IF(Source!BI1638=4,I1897+I1899+I1900,0)</f>
        <v>0</v>
      </c>
    </row>
    <row r="1905" spans="1:28" ht="15" x14ac:dyDescent="0.25">
      <c r="A1905" s="81" t="str">
        <f>CONCATENATE("Итого по подразделу: ",IF(Source!G1643&lt;&gt;"Новый подраздел", Source!G1643, ""))</f>
        <v>Итого по подразделу: Кровля тех. этажа в/о В/5-9</v>
      </c>
      <c r="B1905" s="81"/>
      <c r="C1905" s="81"/>
      <c r="D1905" s="81"/>
      <c r="E1905" s="81"/>
      <c r="F1905" s="81"/>
      <c r="G1905" s="81"/>
      <c r="H1905" s="79">
        <f>SUM(O1878:O1904)</f>
        <v>21.38</v>
      </c>
      <c r="I1905" s="80"/>
      <c r="J1905" s="79">
        <f>SUM(P1878:P1904)</f>
        <v>499.04</v>
      </c>
      <c r="K1905" s="80"/>
    </row>
    <row r="1906" spans="1:28" hidden="1" x14ac:dyDescent="0.2">
      <c r="A1906" t="s">
        <v>320</v>
      </c>
      <c r="H1906">
        <f>SUM(AC1878:AC1905)</f>
        <v>0</v>
      </c>
      <c r="J1906">
        <f>SUM(AD1878:AD1905)</f>
        <v>0</v>
      </c>
    </row>
    <row r="1907" spans="1:28" hidden="1" x14ac:dyDescent="0.2">
      <c r="A1907" t="s">
        <v>321</v>
      </c>
      <c r="H1907">
        <f>SUM(AE1878:AE1906)</f>
        <v>0</v>
      </c>
      <c r="J1907">
        <f>SUM(AF1878:AF1906)</f>
        <v>0</v>
      </c>
    </row>
    <row r="1909" spans="1:28" ht="16.5" x14ac:dyDescent="0.25">
      <c r="A1909" s="75" t="str">
        <f>CONCATENATE("Подраздел: ",IF(Source!G1673&lt;&gt;"Новый подраздел", Source!G1673, ""))</f>
        <v>Подраздел: Монтажные (кровельные)работы</v>
      </c>
      <c r="B1909" s="75"/>
      <c r="C1909" s="75"/>
      <c r="D1909" s="75"/>
      <c r="E1909" s="75"/>
      <c r="F1909" s="75"/>
      <c r="G1909" s="75"/>
      <c r="H1909" s="75"/>
      <c r="I1909" s="75"/>
      <c r="J1909" s="75"/>
      <c r="K1909" s="75"/>
    </row>
    <row r="1910" spans="1:28" ht="28.5" x14ac:dyDescent="0.2">
      <c r="A1910" s="26">
        <v>1</v>
      </c>
      <c r="B1910" s="26" t="str">
        <f>Source!F1677</f>
        <v>6.58-31-3</v>
      </c>
      <c r="C1910" s="26" t="s">
        <v>110</v>
      </c>
      <c r="D1910" s="27" t="str">
        <f>Source!H1677</f>
        <v>100 мест</v>
      </c>
      <c r="E1910" s="17">
        <f>Source!I1677</f>
        <v>0.02</v>
      </c>
      <c r="F1910" s="33"/>
      <c r="G1910" s="28"/>
      <c r="H1910" s="17"/>
      <c r="I1910" s="33"/>
      <c r="J1910" s="17"/>
      <c r="K1910" s="33"/>
      <c r="Q1910">
        <f>ROUND((Source!DN1677/100)*ROUND((ROUND((Source!AF1677*Source!AV1677*Source!I1677),2)),2), 2)</f>
        <v>27.29</v>
      </c>
      <c r="R1910">
        <f>Source!X1677</f>
        <v>602.45000000000005</v>
      </c>
      <c r="S1910">
        <f>ROUND((Source!DO1677/100)*ROUND((ROUND((Source!AF1677*Source!AV1677*Source!I1677),2)),2), 2)</f>
        <v>20.73</v>
      </c>
      <c r="T1910">
        <f>Source!Y1677</f>
        <v>283.91000000000003</v>
      </c>
      <c r="U1910">
        <f>ROUND((175/100)*ROUND((ROUND((Source!AE1677*Source!AV1677*Source!I1677),2)),2), 2)</f>
        <v>0.53</v>
      </c>
      <c r="V1910">
        <f>ROUND((160/100)*ROUND(ROUND((ROUND((Source!AE1677*Source!AV1677*Source!I1677),2)*Source!BS1677),2), 2), 2)</f>
        <v>12.67</v>
      </c>
    </row>
    <row r="1911" spans="1:28" x14ac:dyDescent="0.2">
      <c r="C1911" s="30" t="str">
        <f>"Объем: "&amp;Source!I1677&amp;"=2/"&amp;"100"</f>
        <v>Объем: 0,02=2/100</v>
      </c>
    </row>
    <row r="1912" spans="1:28" ht="14.25" x14ac:dyDescent="0.2">
      <c r="A1912" s="26"/>
      <c r="B1912" s="26"/>
      <c r="C1912" s="26" t="s">
        <v>313</v>
      </c>
      <c r="D1912" s="27"/>
      <c r="E1912" s="17"/>
      <c r="F1912" s="33">
        <f>Source!AO1677</f>
        <v>1311.93</v>
      </c>
      <c r="G1912" s="28" t="str">
        <f>Source!DG1677</f>
        <v/>
      </c>
      <c r="H1912" s="17">
        <f>Source!AV1677</f>
        <v>1</v>
      </c>
      <c r="I1912" s="33">
        <f>ROUND((ROUND((Source!AF1677*Source!AV1677*Source!I1677),2)),2)</f>
        <v>26.24</v>
      </c>
      <c r="J1912" s="17">
        <f>IF(Source!BA1677&lt;&gt; 0, Source!BA1677, 1)</f>
        <v>26.39</v>
      </c>
      <c r="K1912" s="33">
        <f>Source!S1677</f>
        <v>692.47</v>
      </c>
      <c r="W1912">
        <f>I1912</f>
        <v>26.24</v>
      </c>
    </row>
    <row r="1913" spans="1:28" ht="14.25" x14ac:dyDescent="0.2">
      <c r="A1913" s="26"/>
      <c r="B1913" s="26"/>
      <c r="C1913" s="26" t="s">
        <v>322</v>
      </c>
      <c r="D1913" s="27"/>
      <c r="E1913" s="17"/>
      <c r="F1913" s="33">
        <f>Source!AM1677</f>
        <v>41.45</v>
      </c>
      <c r="G1913" s="28" t="str">
        <f>Source!DE1677</f>
        <v/>
      </c>
      <c r="H1913" s="17">
        <f>Source!AV1677</f>
        <v>1</v>
      </c>
      <c r="I1913" s="33">
        <f>(ROUND((ROUND(((Source!ET1677)*Source!AV1677*Source!I1677),2)),2)+ROUND((ROUND(((Source!AE1677-(Source!EU1677))*Source!AV1677*Source!I1677),2)),2))</f>
        <v>0.83</v>
      </c>
      <c r="J1913" s="17">
        <f>IF(Source!BB1677&lt;&gt; 0, Source!BB1677, 1)</f>
        <v>14.75</v>
      </c>
      <c r="K1913" s="33">
        <f>Source!Q1677</f>
        <v>12.24</v>
      </c>
    </row>
    <row r="1914" spans="1:28" ht="14.25" x14ac:dyDescent="0.2">
      <c r="A1914" s="26"/>
      <c r="B1914" s="26"/>
      <c r="C1914" s="26" t="s">
        <v>323</v>
      </c>
      <c r="D1914" s="27"/>
      <c r="E1914" s="17"/>
      <c r="F1914" s="33">
        <f>Source!AN1677</f>
        <v>15.08</v>
      </c>
      <c r="G1914" s="28" t="str">
        <f>Source!DF1677</f>
        <v/>
      </c>
      <c r="H1914" s="17">
        <f>Source!AV1677</f>
        <v>1</v>
      </c>
      <c r="I1914" s="41">
        <f>ROUND((ROUND((Source!AE1677*Source!AV1677*Source!I1677),2)),2)</f>
        <v>0.3</v>
      </c>
      <c r="J1914" s="17">
        <f>IF(Source!BS1677&lt;&gt; 0, Source!BS1677, 1)</f>
        <v>26.39</v>
      </c>
      <c r="K1914" s="41">
        <f>Source!R1677</f>
        <v>7.92</v>
      </c>
      <c r="W1914">
        <f>I1914</f>
        <v>0.3</v>
      </c>
    </row>
    <row r="1915" spans="1:28" ht="14.25" x14ac:dyDescent="0.2">
      <c r="A1915" s="26"/>
      <c r="B1915" s="26"/>
      <c r="C1915" s="26" t="s">
        <v>324</v>
      </c>
      <c r="D1915" s="27"/>
      <c r="E1915" s="17"/>
      <c r="F1915" s="33">
        <f>Source!AL1677</f>
        <v>972.06</v>
      </c>
      <c r="G1915" s="28" t="str">
        <f>Source!DD1677</f>
        <v/>
      </c>
      <c r="H1915" s="17">
        <f>Source!AW1677</f>
        <v>1</v>
      </c>
      <c r="I1915" s="33">
        <f>ROUND((ROUND((Source!AC1677*Source!AW1677*Source!I1677),2)),2)</f>
        <v>19.440000000000001</v>
      </c>
      <c r="J1915" s="17">
        <f>IF(Source!BC1677&lt;&gt; 0, Source!BC1677, 1)</f>
        <v>8.3000000000000007</v>
      </c>
      <c r="K1915" s="33">
        <f>Source!P1677</f>
        <v>161.35</v>
      </c>
    </row>
    <row r="1916" spans="1:28" ht="28.5" x14ac:dyDescent="0.2">
      <c r="A1916" s="26" t="s">
        <v>27</v>
      </c>
      <c r="B1916" s="26" t="str">
        <f>Source!F1678</f>
        <v>9999990001</v>
      </c>
      <c r="C1916" s="26" t="s">
        <v>29</v>
      </c>
      <c r="D1916" s="27" t="str">
        <f>Source!H1678</f>
        <v>т</v>
      </c>
      <c r="E1916" s="17">
        <f>Source!I1678</f>
        <v>-2.5600000000000001E-2</v>
      </c>
      <c r="F1916" s="33">
        <f>Source!AK1678</f>
        <v>0</v>
      </c>
      <c r="G1916" s="31" t="s">
        <v>3</v>
      </c>
      <c r="H1916" s="17">
        <f>Source!AW1678</f>
        <v>1</v>
      </c>
      <c r="I1916" s="33">
        <f>ROUND((ROUND((Source!AC1678*Source!AW1678*Source!I1678),2)),2)+(ROUND((ROUND(((Source!ET1678)*Source!AV1678*Source!I1678),2)),2)+ROUND((ROUND(((Source!AE1678-(Source!EU1678))*Source!AV1678*Source!I1678),2)),2))+ROUND((ROUND((Source!AF1678*Source!AV1678*Source!I1678),2)),2)</f>
        <v>0</v>
      </c>
      <c r="J1916" s="17">
        <f>IF(Source!BC1678&lt;&gt; 0, Source!BC1678, 1)</f>
        <v>1</v>
      </c>
      <c r="K1916" s="33">
        <f>Source!O1678</f>
        <v>0</v>
      </c>
      <c r="Q1916">
        <f>ROUND((Source!DN1678/100)*ROUND((ROUND((Source!AF1678*Source!AV1678*Source!I1678),2)),2), 2)</f>
        <v>0</v>
      </c>
      <c r="R1916">
        <f>Source!X1678</f>
        <v>0</v>
      </c>
      <c r="S1916">
        <f>ROUND((Source!DO1678/100)*ROUND((ROUND((Source!AF1678*Source!AV1678*Source!I1678),2)),2), 2)</f>
        <v>0</v>
      </c>
      <c r="T1916">
        <f>Source!Y1678</f>
        <v>0</v>
      </c>
      <c r="U1916">
        <f>ROUND((175/100)*ROUND((ROUND((Source!AE1678*Source!AV1678*Source!I1678),2)),2), 2)</f>
        <v>0</v>
      </c>
      <c r="V1916">
        <f>ROUND((160/100)*ROUND(ROUND((ROUND((Source!AE1678*Source!AV1678*Source!I1678),2)*Source!BS1678),2), 2), 2)</f>
        <v>0</v>
      </c>
      <c r="X1916">
        <f>IF(Source!BI1678&lt;=1,I1916, 0)</f>
        <v>0</v>
      </c>
      <c r="Y1916">
        <f>IF(Source!BI1678=2,I1916, 0)</f>
        <v>0</v>
      </c>
      <c r="Z1916">
        <f>IF(Source!BI1678=3,I1916, 0)</f>
        <v>0</v>
      </c>
      <c r="AA1916">
        <f>IF(Source!BI1678=4,I1916, 0)</f>
        <v>0</v>
      </c>
    </row>
    <row r="1917" spans="1:28" ht="14.25" x14ac:dyDescent="0.2">
      <c r="A1917" s="26"/>
      <c r="B1917" s="26"/>
      <c r="C1917" s="26" t="s">
        <v>314</v>
      </c>
      <c r="D1917" s="27" t="s">
        <v>315</v>
      </c>
      <c r="E1917" s="17">
        <f>Source!DN1677</f>
        <v>104</v>
      </c>
      <c r="F1917" s="33"/>
      <c r="G1917" s="28"/>
      <c r="H1917" s="17"/>
      <c r="I1917" s="33">
        <f>SUM(Q1910:Q1916)</f>
        <v>27.29</v>
      </c>
      <c r="J1917" s="17">
        <f>Source!BZ1677</f>
        <v>87</v>
      </c>
      <c r="K1917" s="33">
        <f>SUM(R1910:R1916)</f>
        <v>602.45000000000005</v>
      </c>
    </row>
    <row r="1918" spans="1:28" ht="14.25" x14ac:dyDescent="0.2">
      <c r="A1918" s="26"/>
      <c r="B1918" s="26"/>
      <c r="C1918" s="26" t="s">
        <v>316</v>
      </c>
      <c r="D1918" s="27" t="s">
        <v>315</v>
      </c>
      <c r="E1918" s="17">
        <f>Source!DO1677</f>
        <v>79</v>
      </c>
      <c r="F1918" s="33"/>
      <c r="G1918" s="28"/>
      <c r="H1918" s="17"/>
      <c r="I1918" s="33">
        <f>SUM(S1910:S1917)</f>
        <v>20.73</v>
      </c>
      <c r="J1918" s="17">
        <f>Source!CA1677</f>
        <v>41</v>
      </c>
      <c r="K1918" s="33">
        <f>SUM(T1910:T1917)</f>
        <v>283.91000000000003</v>
      </c>
    </row>
    <row r="1919" spans="1:28" ht="14.25" x14ac:dyDescent="0.2">
      <c r="A1919" s="26"/>
      <c r="B1919" s="26"/>
      <c r="C1919" s="26" t="s">
        <v>325</v>
      </c>
      <c r="D1919" s="27" t="s">
        <v>315</v>
      </c>
      <c r="E1919" s="17">
        <f>175</f>
        <v>175</v>
      </c>
      <c r="F1919" s="33"/>
      <c r="G1919" s="28"/>
      <c r="H1919" s="17"/>
      <c r="I1919" s="33">
        <f>SUM(U1910:U1918)</f>
        <v>0.53</v>
      </c>
      <c r="J1919" s="17">
        <f>160</f>
        <v>160</v>
      </c>
      <c r="K1919" s="33">
        <f>SUM(V1910:V1918)</f>
        <v>12.67</v>
      </c>
    </row>
    <row r="1920" spans="1:28" ht="14.25" x14ac:dyDescent="0.2">
      <c r="A1920" s="55"/>
      <c r="B1920" s="55"/>
      <c r="C1920" s="55" t="s">
        <v>317</v>
      </c>
      <c r="D1920" s="56" t="s">
        <v>318</v>
      </c>
      <c r="E1920" s="57">
        <f>Source!AQ1677</f>
        <v>113</v>
      </c>
      <c r="F1920" s="58"/>
      <c r="G1920" s="59" t="str">
        <f>Source!DI1677</f>
        <v/>
      </c>
      <c r="H1920" s="57">
        <f>Source!AV1677</f>
        <v>1</v>
      </c>
      <c r="I1920" s="58">
        <f>Source!U1677</f>
        <v>2.2600000000000002</v>
      </c>
      <c r="J1920" s="57"/>
      <c r="K1920" s="58"/>
      <c r="AB1920" s="32">
        <f>I1920</f>
        <v>2.2600000000000002</v>
      </c>
    </row>
    <row r="1921" spans="1:28" ht="15" x14ac:dyDescent="0.25">
      <c r="A1921" s="60"/>
      <c r="B1921" s="60"/>
      <c r="C1921" s="61" t="s">
        <v>319</v>
      </c>
      <c r="D1921" s="60"/>
      <c r="E1921" s="60"/>
      <c r="F1921" s="60"/>
      <c r="G1921" s="60"/>
      <c r="H1921" s="111">
        <f>I1912+I1913+I1915+I1917+I1918+I1919+SUM(I1916:I1916)</f>
        <v>95.06</v>
      </c>
      <c r="I1921" s="111"/>
      <c r="J1921" s="111">
        <f>K1912+K1913+K1915+K1917+K1918+K1919+SUM(K1916:K1916)</f>
        <v>1765.0900000000004</v>
      </c>
      <c r="K1921" s="111"/>
      <c r="O1921" s="32">
        <f>I1912+I1913+I1915+I1917+I1918+I1919+SUM(I1916:I1916)</f>
        <v>95.06</v>
      </c>
      <c r="P1921" s="32">
        <f>K1912+K1913+K1915+K1917+K1918+K1919+SUM(K1916:K1916)</f>
        <v>1765.0900000000004</v>
      </c>
      <c r="X1921">
        <f>IF(Source!BI1677&lt;=1,I1912+I1913+I1915+I1917+I1918+I1919-0, 0)</f>
        <v>95.06</v>
      </c>
      <c r="Y1921">
        <f>IF(Source!BI1677=2,I1912+I1913+I1915+I1917+I1918+I1919-0, 0)</f>
        <v>0</v>
      </c>
      <c r="Z1921">
        <f>IF(Source!BI1677=3,I1912+I1913+I1915+I1917+I1918+I1919-0, 0)</f>
        <v>0</v>
      </c>
      <c r="AA1921">
        <f>IF(Source!BI1677=4,I1912+I1913+I1915+I1917+I1918+I1919,0)</f>
        <v>0</v>
      </c>
    </row>
    <row r="1923" spans="1:28" ht="28.5" x14ac:dyDescent="0.2">
      <c r="A1923" s="26">
        <v>2</v>
      </c>
      <c r="B1923" s="26" t="str">
        <f>Source!F1679</f>
        <v>6.58-31-1</v>
      </c>
      <c r="C1923" s="26" t="s">
        <v>116</v>
      </c>
      <c r="D1923" s="27" t="str">
        <f>Source!H1679</f>
        <v>100 мест</v>
      </c>
      <c r="E1923" s="17">
        <f>Source!I1679</f>
        <v>0.05</v>
      </c>
      <c r="F1923" s="33"/>
      <c r="G1923" s="28"/>
      <c r="H1923" s="17"/>
      <c r="I1923" s="33"/>
      <c r="J1923" s="17"/>
      <c r="K1923" s="33"/>
      <c r="Q1923">
        <f>ROUND((Source!DN1679/100)*ROUND((ROUND((Source!AF1679*Source!AV1679*Source!I1679),2)),2), 2)</f>
        <v>23.85</v>
      </c>
      <c r="R1923">
        <f>Source!X1679</f>
        <v>526.45000000000005</v>
      </c>
      <c r="S1923">
        <f>ROUND((Source!DO1679/100)*ROUND((ROUND((Source!AF1679*Source!AV1679*Source!I1679),2)),2), 2)</f>
        <v>18.11</v>
      </c>
      <c r="T1923">
        <f>Source!Y1679</f>
        <v>248.1</v>
      </c>
      <c r="U1923">
        <f>ROUND((175/100)*ROUND((ROUND((Source!AE1679*Source!AV1679*Source!I1679),2)),2), 2)</f>
        <v>0.32</v>
      </c>
      <c r="V1923">
        <f>ROUND((160/100)*ROUND(ROUND((ROUND((Source!AE1679*Source!AV1679*Source!I1679),2)*Source!BS1679),2), 2), 2)</f>
        <v>7.6</v>
      </c>
    </row>
    <row r="1924" spans="1:28" x14ac:dyDescent="0.2">
      <c r="C1924" s="30" t="str">
        <f>"Объем: "&amp;Source!I1679&amp;"=5/"&amp;"100"</f>
        <v>Объем: 0,05=5/100</v>
      </c>
    </row>
    <row r="1925" spans="1:28" ht="14.25" x14ac:dyDescent="0.2">
      <c r="A1925" s="26"/>
      <c r="B1925" s="26"/>
      <c r="C1925" s="26" t="s">
        <v>313</v>
      </c>
      <c r="D1925" s="27"/>
      <c r="E1925" s="17"/>
      <c r="F1925" s="33">
        <f>Source!AO1679</f>
        <v>458.59</v>
      </c>
      <c r="G1925" s="28" t="str">
        <f>Source!DG1679</f>
        <v/>
      </c>
      <c r="H1925" s="17">
        <f>Source!AV1679</f>
        <v>1</v>
      </c>
      <c r="I1925" s="33">
        <f>ROUND((ROUND((Source!AF1679*Source!AV1679*Source!I1679),2)),2)</f>
        <v>22.93</v>
      </c>
      <c r="J1925" s="17">
        <f>IF(Source!BA1679&lt;&gt; 0, Source!BA1679, 1)</f>
        <v>26.39</v>
      </c>
      <c r="K1925" s="33">
        <f>Source!S1679</f>
        <v>605.12</v>
      </c>
      <c r="W1925">
        <f>I1925</f>
        <v>22.93</v>
      </c>
    </row>
    <row r="1926" spans="1:28" ht="14.25" x14ac:dyDescent="0.2">
      <c r="A1926" s="26"/>
      <c r="B1926" s="26"/>
      <c r="C1926" s="26" t="s">
        <v>322</v>
      </c>
      <c r="D1926" s="27"/>
      <c r="E1926" s="17"/>
      <c r="F1926" s="33">
        <f>Source!AM1679</f>
        <v>9.8699999999999992</v>
      </c>
      <c r="G1926" s="28" t="str">
        <f>Source!DE1679</f>
        <v/>
      </c>
      <c r="H1926" s="17">
        <f>Source!AV1679</f>
        <v>1</v>
      </c>
      <c r="I1926" s="33">
        <f>(ROUND((ROUND(((Source!ET1679)*Source!AV1679*Source!I1679),2)),2)+ROUND((ROUND(((Source!AE1679-(Source!EU1679))*Source!AV1679*Source!I1679),2)),2))</f>
        <v>0.49</v>
      </c>
      <c r="J1926" s="17">
        <f>IF(Source!BB1679&lt;&gt; 0, Source!BB1679, 1)</f>
        <v>14.65</v>
      </c>
      <c r="K1926" s="33">
        <f>Source!Q1679</f>
        <v>7.18</v>
      </c>
    </row>
    <row r="1927" spans="1:28" ht="14.25" x14ac:dyDescent="0.2">
      <c r="A1927" s="26"/>
      <c r="B1927" s="26"/>
      <c r="C1927" s="26" t="s">
        <v>323</v>
      </c>
      <c r="D1927" s="27"/>
      <c r="E1927" s="17"/>
      <c r="F1927" s="33">
        <f>Source!AN1679</f>
        <v>3.55</v>
      </c>
      <c r="G1927" s="28" t="str">
        <f>Source!DF1679</f>
        <v/>
      </c>
      <c r="H1927" s="17">
        <f>Source!AV1679</f>
        <v>1</v>
      </c>
      <c r="I1927" s="41">
        <f>ROUND((ROUND((Source!AE1679*Source!AV1679*Source!I1679),2)),2)</f>
        <v>0.18</v>
      </c>
      <c r="J1927" s="17">
        <f>IF(Source!BS1679&lt;&gt; 0, Source!BS1679, 1)</f>
        <v>26.39</v>
      </c>
      <c r="K1927" s="41">
        <f>Source!R1679</f>
        <v>4.75</v>
      </c>
      <c r="W1927">
        <f>I1927</f>
        <v>0.18</v>
      </c>
    </row>
    <row r="1928" spans="1:28" ht="14.25" x14ac:dyDescent="0.2">
      <c r="A1928" s="26"/>
      <c r="B1928" s="26"/>
      <c r="C1928" s="26" t="s">
        <v>324</v>
      </c>
      <c r="D1928" s="27"/>
      <c r="E1928" s="17"/>
      <c r="F1928" s="33">
        <f>Source!AL1679</f>
        <v>195.25</v>
      </c>
      <c r="G1928" s="28" t="str">
        <f>Source!DD1679</f>
        <v/>
      </c>
      <c r="H1928" s="17">
        <f>Source!AW1679</f>
        <v>1</v>
      </c>
      <c r="I1928" s="33">
        <f>ROUND((ROUND((Source!AC1679*Source!AW1679*Source!I1679),2)),2)</f>
        <v>9.76</v>
      </c>
      <c r="J1928" s="17">
        <f>IF(Source!BC1679&lt;&gt; 0, Source!BC1679, 1)</f>
        <v>8.3000000000000007</v>
      </c>
      <c r="K1928" s="33">
        <f>Source!P1679</f>
        <v>81.010000000000005</v>
      </c>
    </row>
    <row r="1929" spans="1:28" ht="28.5" x14ac:dyDescent="0.2">
      <c r="A1929" s="26" t="s">
        <v>118</v>
      </c>
      <c r="B1929" s="26" t="str">
        <f>Source!F1680</f>
        <v>9999990001</v>
      </c>
      <c r="C1929" s="26" t="s">
        <v>29</v>
      </c>
      <c r="D1929" s="27" t="str">
        <f>Source!H1680</f>
        <v>т</v>
      </c>
      <c r="E1929" s="17">
        <f>Source!I1680</f>
        <v>-1.4999999999999999E-2</v>
      </c>
      <c r="F1929" s="33">
        <f>Source!AK1680</f>
        <v>0</v>
      </c>
      <c r="G1929" s="31" t="s">
        <v>3</v>
      </c>
      <c r="H1929" s="17">
        <f>Source!AW1680</f>
        <v>1</v>
      </c>
      <c r="I1929" s="33">
        <f>ROUND((ROUND((Source!AC1680*Source!AW1680*Source!I1680),2)),2)+(ROUND((ROUND(((Source!ET1680)*Source!AV1680*Source!I1680),2)),2)+ROUND((ROUND(((Source!AE1680-(Source!EU1680))*Source!AV1680*Source!I1680),2)),2))+ROUND((ROUND((Source!AF1680*Source!AV1680*Source!I1680),2)),2)</f>
        <v>0</v>
      </c>
      <c r="J1929" s="17">
        <f>IF(Source!BC1680&lt;&gt; 0, Source!BC1680, 1)</f>
        <v>1</v>
      </c>
      <c r="K1929" s="33">
        <f>Source!O1680</f>
        <v>0</v>
      </c>
      <c r="Q1929">
        <f>ROUND((Source!DN1680/100)*ROUND((ROUND((Source!AF1680*Source!AV1680*Source!I1680),2)),2), 2)</f>
        <v>0</v>
      </c>
      <c r="R1929">
        <f>Source!X1680</f>
        <v>0</v>
      </c>
      <c r="S1929">
        <f>ROUND((Source!DO1680/100)*ROUND((ROUND((Source!AF1680*Source!AV1680*Source!I1680),2)),2), 2)</f>
        <v>0</v>
      </c>
      <c r="T1929">
        <f>Source!Y1680</f>
        <v>0</v>
      </c>
      <c r="U1929">
        <f>ROUND((175/100)*ROUND((ROUND((Source!AE1680*Source!AV1680*Source!I1680),2)),2), 2)</f>
        <v>0</v>
      </c>
      <c r="V1929">
        <f>ROUND((160/100)*ROUND(ROUND((ROUND((Source!AE1680*Source!AV1680*Source!I1680),2)*Source!BS1680),2), 2), 2)</f>
        <v>0</v>
      </c>
      <c r="X1929">
        <f>IF(Source!BI1680&lt;=1,I1929, 0)</f>
        <v>0</v>
      </c>
      <c r="Y1929">
        <f>IF(Source!BI1680=2,I1929, 0)</f>
        <v>0</v>
      </c>
      <c r="Z1929">
        <f>IF(Source!BI1680=3,I1929, 0)</f>
        <v>0</v>
      </c>
      <c r="AA1929">
        <f>IF(Source!BI1680=4,I1929, 0)</f>
        <v>0</v>
      </c>
    </row>
    <row r="1930" spans="1:28" ht="14.25" x14ac:dyDescent="0.2">
      <c r="A1930" s="26"/>
      <c r="B1930" s="26"/>
      <c r="C1930" s="26" t="s">
        <v>314</v>
      </c>
      <c r="D1930" s="27" t="s">
        <v>315</v>
      </c>
      <c r="E1930" s="17">
        <f>Source!DN1679</f>
        <v>104</v>
      </c>
      <c r="F1930" s="33"/>
      <c r="G1930" s="28"/>
      <c r="H1930" s="17"/>
      <c r="I1930" s="33">
        <f>SUM(Q1923:Q1929)</f>
        <v>23.85</v>
      </c>
      <c r="J1930" s="17">
        <f>Source!BZ1679</f>
        <v>87</v>
      </c>
      <c r="K1930" s="33">
        <f>SUM(R1923:R1929)</f>
        <v>526.45000000000005</v>
      </c>
    </row>
    <row r="1931" spans="1:28" ht="14.25" x14ac:dyDescent="0.2">
      <c r="A1931" s="26"/>
      <c r="B1931" s="26"/>
      <c r="C1931" s="26" t="s">
        <v>316</v>
      </c>
      <c r="D1931" s="27" t="s">
        <v>315</v>
      </c>
      <c r="E1931" s="17">
        <f>Source!DO1679</f>
        <v>79</v>
      </c>
      <c r="F1931" s="33"/>
      <c r="G1931" s="28"/>
      <c r="H1931" s="17"/>
      <c r="I1931" s="33">
        <f>SUM(S1923:S1930)</f>
        <v>18.11</v>
      </c>
      <c r="J1931" s="17">
        <f>Source!CA1679</f>
        <v>41</v>
      </c>
      <c r="K1931" s="33">
        <f>SUM(T1923:T1930)</f>
        <v>248.1</v>
      </c>
    </row>
    <row r="1932" spans="1:28" ht="14.25" x14ac:dyDescent="0.2">
      <c r="A1932" s="26"/>
      <c r="B1932" s="26"/>
      <c r="C1932" s="26" t="s">
        <v>325</v>
      </c>
      <c r="D1932" s="27" t="s">
        <v>315</v>
      </c>
      <c r="E1932" s="17">
        <f>175</f>
        <v>175</v>
      </c>
      <c r="F1932" s="33"/>
      <c r="G1932" s="28"/>
      <c r="H1932" s="17"/>
      <c r="I1932" s="33">
        <f>SUM(U1923:U1931)</f>
        <v>0.32</v>
      </c>
      <c r="J1932" s="17">
        <f>160</f>
        <v>160</v>
      </c>
      <c r="K1932" s="33">
        <f>SUM(V1923:V1931)</f>
        <v>7.6</v>
      </c>
    </row>
    <row r="1933" spans="1:28" ht="14.25" x14ac:dyDescent="0.2">
      <c r="A1933" s="55"/>
      <c r="B1933" s="55"/>
      <c r="C1933" s="55" t="s">
        <v>317</v>
      </c>
      <c r="D1933" s="56" t="s">
        <v>318</v>
      </c>
      <c r="E1933" s="57">
        <f>Source!AQ1679</f>
        <v>39.5</v>
      </c>
      <c r="F1933" s="58"/>
      <c r="G1933" s="59" t="str">
        <f>Source!DI1679</f>
        <v/>
      </c>
      <c r="H1933" s="57">
        <f>Source!AV1679</f>
        <v>1</v>
      </c>
      <c r="I1933" s="58">
        <f>Source!U1679</f>
        <v>1.9750000000000001</v>
      </c>
      <c r="J1933" s="57"/>
      <c r="K1933" s="58"/>
      <c r="AB1933" s="32">
        <f>I1933</f>
        <v>1.9750000000000001</v>
      </c>
    </row>
    <row r="1934" spans="1:28" ht="15" x14ac:dyDescent="0.25">
      <c r="A1934" s="60"/>
      <c r="B1934" s="60"/>
      <c r="C1934" s="61" t="s">
        <v>319</v>
      </c>
      <c r="D1934" s="60"/>
      <c r="E1934" s="60"/>
      <c r="F1934" s="60"/>
      <c r="G1934" s="60"/>
      <c r="H1934" s="111">
        <f>I1925+I1926+I1928+I1930+I1931+I1932+SUM(I1929:I1929)</f>
        <v>75.459999999999994</v>
      </c>
      <c r="I1934" s="111"/>
      <c r="J1934" s="111">
        <f>K1925+K1926+K1928+K1930+K1931+K1932+SUM(K1929:K1929)</f>
        <v>1475.4599999999998</v>
      </c>
      <c r="K1934" s="111"/>
      <c r="O1934" s="32">
        <f>I1925+I1926+I1928+I1930+I1931+I1932+SUM(I1929:I1929)</f>
        <v>75.459999999999994</v>
      </c>
      <c r="P1934" s="32">
        <f>K1925+K1926+K1928+K1930+K1931+K1932+SUM(K1929:K1929)</f>
        <v>1475.4599999999998</v>
      </c>
      <c r="X1934">
        <f>IF(Source!BI1679&lt;=1,I1925+I1926+I1928+I1930+I1931+I1932-0, 0)</f>
        <v>75.459999999999994</v>
      </c>
      <c r="Y1934">
        <f>IF(Source!BI1679=2,I1925+I1926+I1928+I1930+I1931+I1932-0, 0)</f>
        <v>0</v>
      </c>
      <c r="Z1934">
        <f>IF(Source!BI1679=3,I1925+I1926+I1928+I1930+I1931+I1932-0, 0)</f>
        <v>0</v>
      </c>
      <c r="AA1934">
        <f>IF(Source!BI1679=4,I1925+I1926+I1928+I1930+I1931+I1932,0)</f>
        <v>0</v>
      </c>
    </row>
    <row r="1936" spans="1:28" ht="28.5" x14ac:dyDescent="0.2">
      <c r="A1936" s="26">
        <v>3</v>
      </c>
      <c r="B1936" s="26" t="str">
        <f>Source!F1681</f>
        <v>6.54-9-2</v>
      </c>
      <c r="C1936" s="26" t="s">
        <v>120</v>
      </c>
      <c r="D1936" s="27" t="str">
        <f>Source!H1681</f>
        <v>1 м3</v>
      </c>
      <c r="E1936" s="17">
        <f>Source!I1681</f>
        <v>0.05</v>
      </c>
      <c r="F1936" s="33"/>
      <c r="G1936" s="28"/>
      <c r="H1936" s="17"/>
      <c r="I1936" s="33"/>
      <c r="J1936" s="17"/>
      <c r="K1936" s="33"/>
      <c r="Q1936">
        <f>ROUND((Source!DN1681/100)*ROUND((ROUND((Source!AF1681*Source!AV1681*Source!I1681),2)),2), 2)</f>
        <v>11.49</v>
      </c>
      <c r="R1936">
        <f>Source!X1681</f>
        <v>249.75</v>
      </c>
      <c r="S1936">
        <f>ROUND((Source!DO1681/100)*ROUND((ROUND((Source!AF1681*Source!AV1681*Source!I1681),2)),2), 2)</f>
        <v>9.4600000000000009</v>
      </c>
      <c r="T1936">
        <f>Source!Y1681</f>
        <v>146.28</v>
      </c>
      <c r="U1936">
        <f>ROUND((175/100)*ROUND((ROUND((Source!AE1681*Source!AV1681*Source!I1681),2)),2), 2)</f>
        <v>0.4</v>
      </c>
      <c r="V1936">
        <f>ROUND((160/100)*ROUND(ROUND((ROUND((Source!AE1681*Source!AV1681*Source!I1681),2)*Source!BS1681),2), 2), 2)</f>
        <v>9.7100000000000009</v>
      </c>
    </row>
    <row r="1937" spans="1:28" ht="14.25" x14ac:dyDescent="0.2">
      <c r="A1937" s="26"/>
      <c r="B1937" s="26"/>
      <c r="C1937" s="26" t="s">
        <v>313</v>
      </c>
      <c r="D1937" s="27"/>
      <c r="E1937" s="17"/>
      <c r="F1937" s="33">
        <f>Source!AO1681</f>
        <v>270.45999999999998</v>
      </c>
      <c r="G1937" s="28" t="str">
        <f>Source!DG1681</f>
        <v/>
      </c>
      <c r="H1937" s="17">
        <f>Source!AV1681</f>
        <v>1</v>
      </c>
      <c r="I1937" s="33">
        <f>ROUND((ROUND((Source!AF1681*Source!AV1681*Source!I1681),2)),2)</f>
        <v>13.52</v>
      </c>
      <c r="J1937" s="17">
        <f>IF(Source!BA1681&lt;&gt; 0, Source!BA1681, 1)</f>
        <v>26.39</v>
      </c>
      <c r="K1937" s="33">
        <f>Source!S1681</f>
        <v>356.79</v>
      </c>
      <c r="W1937">
        <f>I1937</f>
        <v>13.52</v>
      </c>
    </row>
    <row r="1938" spans="1:28" ht="14.25" x14ac:dyDescent="0.2">
      <c r="A1938" s="26"/>
      <c r="B1938" s="26"/>
      <c r="C1938" s="26" t="s">
        <v>322</v>
      </c>
      <c r="D1938" s="27"/>
      <c r="E1938" s="17"/>
      <c r="F1938" s="33">
        <f>Source!AM1681</f>
        <v>18.57</v>
      </c>
      <c r="G1938" s="28" t="str">
        <f>Source!DE1681</f>
        <v/>
      </c>
      <c r="H1938" s="17">
        <f>Source!AV1681</f>
        <v>1</v>
      </c>
      <c r="I1938" s="33">
        <f>(ROUND((ROUND(((Source!ET1681)*Source!AV1681*Source!I1681),2)),2)+ROUND((ROUND(((Source!AE1681-(Source!EU1681))*Source!AV1681*Source!I1681),2)),2))</f>
        <v>0.93</v>
      </c>
      <c r="J1938" s="17">
        <f>IF(Source!BB1681&lt;&gt; 0, Source!BB1681, 1)</f>
        <v>11.89</v>
      </c>
      <c r="K1938" s="33">
        <f>Source!Q1681</f>
        <v>11.06</v>
      </c>
    </row>
    <row r="1939" spans="1:28" ht="14.25" x14ac:dyDescent="0.2">
      <c r="A1939" s="26"/>
      <c r="B1939" s="26"/>
      <c r="C1939" s="26" t="s">
        <v>323</v>
      </c>
      <c r="D1939" s="27"/>
      <c r="E1939" s="17"/>
      <c r="F1939" s="33">
        <f>Source!AN1681</f>
        <v>4.66</v>
      </c>
      <c r="G1939" s="28" t="str">
        <f>Source!DF1681</f>
        <v/>
      </c>
      <c r="H1939" s="17">
        <f>Source!AV1681</f>
        <v>1</v>
      </c>
      <c r="I1939" s="41">
        <f>ROUND((ROUND((Source!AE1681*Source!AV1681*Source!I1681),2)),2)</f>
        <v>0.23</v>
      </c>
      <c r="J1939" s="17">
        <f>IF(Source!BS1681&lt;&gt; 0, Source!BS1681, 1)</f>
        <v>26.39</v>
      </c>
      <c r="K1939" s="41">
        <f>Source!R1681</f>
        <v>6.07</v>
      </c>
      <c r="W1939">
        <f>I1939</f>
        <v>0.23</v>
      </c>
    </row>
    <row r="1940" spans="1:28" ht="14.25" x14ac:dyDescent="0.2">
      <c r="A1940" s="26"/>
      <c r="B1940" s="26"/>
      <c r="C1940" s="26" t="s">
        <v>324</v>
      </c>
      <c r="D1940" s="27"/>
      <c r="E1940" s="17"/>
      <c r="F1940" s="33">
        <f>Source!AL1681</f>
        <v>558.79</v>
      </c>
      <c r="G1940" s="28" t="str">
        <f>Source!DD1681</f>
        <v/>
      </c>
      <c r="H1940" s="17">
        <f>Source!AW1681</f>
        <v>1</v>
      </c>
      <c r="I1940" s="33">
        <f>ROUND((ROUND((Source!AC1681*Source!AW1681*Source!I1681),2)),2)</f>
        <v>27.94</v>
      </c>
      <c r="J1940" s="17">
        <f>IF(Source!BC1681&lt;&gt; 0, Source!BC1681, 1)</f>
        <v>9.44</v>
      </c>
      <c r="K1940" s="33">
        <f>Source!P1681</f>
        <v>263.75</v>
      </c>
    </row>
    <row r="1941" spans="1:28" ht="14.25" x14ac:dyDescent="0.2">
      <c r="A1941" s="26" t="s">
        <v>44</v>
      </c>
      <c r="B1941" s="26" t="str">
        <f>Source!F1682</f>
        <v>1.3-2-6</v>
      </c>
      <c r="C1941" s="26" t="s">
        <v>127</v>
      </c>
      <c r="D1941" s="27" t="str">
        <f>Source!H1682</f>
        <v>м3</v>
      </c>
      <c r="E1941" s="17">
        <f>Source!I1682</f>
        <v>5.099999999999999E-2</v>
      </c>
      <c r="F1941" s="33">
        <f>Source!AK1682</f>
        <v>478.96</v>
      </c>
      <c r="G1941" s="31" t="s">
        <v>3</v>
      </c>
      <c r="H1941" s="17">
        <f>Source!AW1682</f>
        <v>1</v>
      </c>
      <c r="I1941" s="33">
        <f>ROUND((ROUND((Source!AC1682*Source!AW1682*Source!I1682),2)),2)+(ROUND((ROUND(((Source!ET1682)*Source!AV1682*Source!I1682),2)),2)+ROUND((ROUND(((Source!AE1682-(Source!EU1682))*Source!AV1682*Source!I1682),2)),2))+ROUND((ROUND((Source!AF1682*Source!AV1682*Source!I1682),2)),2)</f>
        <v>24.43</v>
      </c>
      <c r="J1941" s="17">
        <f>IF(Source!BC1682&lt;&gt; 0, Source!BC1682, 1)</f>
        <v>7.8</v>
      </c>
      <c r="K1941" s="33">
        <f>Source!O1682</f>
        <v>190.55</v>
      </c>
      <c r="Q1941">
        <f>ROUND((Source!DN1682/100)*ROUND((ROUND((Source!AF1682*Source!AV1682*Source!I1682),2)),2), 2)</f>
        <v>0</v>
      </c>
      <c r="R1941">
        <f>Source!X1682</f>
        <v>0</v>
      </c>
      <c r="S1941">
        <f>ROUND((Source!DO1682/100)*ROUND((ROUND((Source!AF1682*Source!AV1682*Source!I1682),2)),2), 2)</f>
        <v>0</v>
      </c>
      <c r="T1941">
        <f>Source!Y1682</f>
        <v>0</v>
      </c>
      <c r="U1941">
        <f>ROUND((175/100)*ROUND((ROUND((Source!AE1682*Source!AV1682*Source!I1682),2)),2), 2)</f>
        <v>0</v>
      </c>
      <c r="V1941">
        <f>ROUND((160/100)*ROUND(ROUND((ROUND((Source!AE1682*Source!AV1682*Source!I1682),2)*Source!BS1682),2), 2), 2)</f>
        <v>0</v>
      </c>
      <c r="X1941">
        <f>IF(Source!BI1682&lt;=1,I1941, 0)</f>
        <v>24.43</v>
      </c>
      <c r="Y1941">
        <f>IF(Source!BI1682=2,I1941, 0)</f>
        <v>0</v>
      </c>
      <c r="Z1941">
        <f>IF(Source!BI1682=3,I1941, 0)</f>
        <v>0</v>
      </c>
      <c r="AA1941">
        <f>IF(Source!BI1682=4,I1941, 0)</f>
        <v>0</v>
      </c>
    </row>
    <row r="1942" spans="1:28" ht="14.25" x14ac:dyDescent="0.2">
      <c r="A1942" s="26"/>
      <c r="B1942" s="26"/>
      <c r="C1942" s="26" t="s">
        <v>314</v>
      </c>
      <c r="D1942" s="27" t="s">
        <v>315</v>
      </c>
      <c r="E1942" s="17">
        <f>Source!DN1681</f>
        <v>85</v>
      </c>
      <c r="F1942" s="33"/>
      <c r="G1942" s="28"/>
      <c r="H1942" s="17"/>
      <c r="I1942" s="33">
        <f>SUM(Q1936:Q1941)</f>
        <v>11.49</v>
      </c>
      <c r="J1942" s="17">
        <f>Source!BZ1681</f>
        <v>70</v>
      </c>
      <c r="K1942" s="33">
        <f>SUM(R1936:R1941)</f>
        <v>249.75</v>
      </c>
    </row>
    <row r="1943" spans="1:28" ht="14.25" x14ac:dyDescent="0.2">
      <c r="A1943" s="26"/>
      <c r="B1943" s="26"/>
      <c r="C1943" s="26" t="s">
        <v>316</v>
      </c>
      <c r="D1943" s="27" t="s">
        <v>315</v>
      </c>
      <c r="E1943" s="17">
        <f>Source!DO1681</f>
        <v>70</v>
      </c>
      <c r="F1943" s="33"/>
      <c r="G1943" s="28"/>
      <c r="H1943" s="17"/>
      <c r="I1943" s="33">
        <f>SUM(S1936:S1942)</f>
        <v>9.4600000000000009</v>
      </c>
      <c r="J1943" s="17">
        <f>Source!CA1681</f>
        <v>41</v>
      </c>
      <c r="K1943" s="33">
        <f>SUM(T1936:T1942)</f>
        <v>146.28</v>
      </c>
    </row>
    <row r="1944" spans="1:28" ht="14.25" x14ac:dyDescent="0.2">
      <c r="A1944" s="26"/>
      <c r="B1944" s="26"/>
      <c r="C1944" s="26" t="s">
        <v>325</v>
      </c>
      <c r="D1944" s="27" t="s">
        <v>315</v>
      </c>
      <c r="E1944" s="17">
        <f>175</f>
        <v>175</v>
      </c>
      <c r="F1944" s="33"/>
      <c r="G1944" s="28"/>
      <c r="H1944" s="17"/>
      <c r="I1944" s="33">
        <f>SUM(U1936:U1943)</f>
        <v>0.4</v>
      </c>
      <c r="J1944" s="17">
        <f>160</f>
        <v>160</v>
      </c>
      <c r="K1944" s="33">
        <f>SUM(V1936:V1943)</f>
        <v>9.7100000000000009</v>
      </c>
    </row>
    <row r="1945" spans="1:28" ht="14.25" x14ac:dyDescent="0.2">
      <c r="A1945" s="55"/>
      <c r="B1945" s="55"/>
      <c r="C1945" s="55" t="s">
        <v>317</v>
      </c>
      <c r="D1945" s="56" t="s">
        <v>318</v>
      </c>
      <c r="E1945" s="57">
        <f>Source!AQ1681</f>
        <v>24.61</v>
      </c>
      <c r="F1945" s="58"/>
      <c r="G1945" s="59" t="str">
        <f>Source!DI1681</f>
        <v/>
      </c>
      <c r="H1945" s="57">
        <f>Source!AV1681</f>
        <v>1</v>
      </c>
      <c r="I1945" s="58">
        <f>Source!U1681</f>
        <v>1.2305000000000001</v>
      </c>
      <c r="J1945" s="57"/>
      <c r="K1945" s="58"/>
      <c r="AB1945" s="32">
        <f>I1945</f>
        <v>1.2305000000000001</v>
      </c>
    </row>
    <row r="1946" spans="1:28" ht="15" x14ac:dyDescent="0.25">
      <c r="A1946" s="60"/>
      <c r="B1946" s="60"/>
      <c r="C1946" s="61" t="s">
        <v>319</v>
      </c>
      <c r="D1946" s="60"/>
      <c r="E1946" s="60"/>
      <c r="F1946" s="60"/>
      <c r="G1946" s="60"/>
      <c r="H1946" s="111">
        <f>I1937+I1938+I1940+I1942+I1943+I1944+SUM(I1941:I1941)</f>
        <v>88.17</v>
      </c>
      <c r="I1946" s="111"/>
      <c r="J1946" s="111">
        <f>K1937+K1938+K1940+K1942+K1943+K1944+SUM(K1941:K1941)</f>
        <v>1227.8900000000001</v>
      </c>
      <c r="K1946" s="111"/>
      <c r="O1946" s="32">
        <f>I1937+I1938+I1940+I1942+I1943+I1944+SUM(I1941:I1941)</f>
        <v>88.17</v>
      </c>
      <c r="P1946" s="32">
        <f>K1937+K1938+K1940+K1942+K1943+K1944+SUM(K1941:K1941)</f>
        <v>1227.8900000000001</v>
      </c>
      <c r="X1946">
        <f>IF(Source!BI1681&lt;=1,I1937+I1938+I1940+I1942+I1943+I1944-0, 0)</f>
        <v>63.74</v>
      </c>
      <c r="Y1946">
        <f>IF(Source!BI1681=2,I1937+I1938+I1940+I1942+I1943+I1944-0, 0)</f>
        <v>0</v>
      </c>
      <c r="Z1946">
        <f>IF(Source!BI1681=3,I1937+I1938+I1940+I1942+I1943+I1944-0, 0)</f>
        <v>0</v>
      </c>
      <c r="AA1946">
        <f>IF(Source!BI1681=4,I1937+I1938+I1940+I1942+I1943+I1944,0)</f>
        <v>0</v>
      </c>
    </row>
    <row r="1948" spans="1:28" ht="28.5" x14ac:dyDescent="0.2">
      <c r="A1948" s="26">
        <v>4</v>
      </c>
      <c r="B1948" s="26" t="str">
        <f>Source!F1683</f>
        <v>6.58-2-1</v>
      </c>
      <c r="C1948" s="26" t="s">
        <v>40</v>
      </c>
      <c r="D1948" s="27" t="str">
        <f>Source!H1683</f>
        <v>100 м2</v>
      </c>
      <c r="E1948" s="17">
        <f>Source!I1683</f>
        <v>0.8448</v>
      </c>
      <c r="F1948" s="33"/>
      <c r="G1948" s="28"/>
      <c r="H1948" s="17"/>
      <c r="I1948" s="33"/>
      <c r="J1948" s="17"/>
      <c r="K1948" s="33"/>
      <c r="Q1948">
        <f>ROUND((Source!DN1683/100)*ROUND((ROUND((Source!AF1683*Source!AV1683*Source!I1683),2)),2), 2)</f>
        <v>129.31</v>
      </c>
      <c r="R1948">
        <f>Source!X1683</f>
        <v>2985.98</v>
      </c>
      <c r="S1948">
        <f>ROUND((Source!DO1683/100)*ROUND((ROUND((Source!AF1683*Source!AV1683*Source!I1683),2)),2), 2)</f>
        <v>88.9</v>
      </c>
      <c r="T1948">
        <f>Source!Y1683</f>
        <v>1748.93</v>
      </c>
      <c r="U1948">
        <f>ROUND((175/100)*ROUND((ROUND((Source!AE1683*Source!AV1683*Source!I1683),2)),2), 2)</f>
        <v>0</v>
      </c>
      <c r="V1948">
        <f>ROUND((160/100)*ROUND(ROUND((ROUND((Source!AE1683*Source!AV1683*Source!I1683),2)*Source!BS1683),2), 2), 2)</f>
        <v>0</v>
      </c>
    </row>
    <row r="1949" spans="1:28" x14ac:dyDescent="0.2">
      <c r="C1949" s="30" t="str">
        <f>"Объем: "&amp;Source!I1683&amp;"=84,48/"&amp;"100"</f>
        <v>Объем: 0,8448=84,48/100</v>
      </c>
    </row>
    <row r="1950" spans="1:28" ht="14.25" x14ac:dyDescent="0.2">
      <c r="A1950" s="26"/>
      <c r="B1950" s="26"/>
      <c r="C1950" s="26" t="s">
        <v>313</v>
      </c>
      <c r="D1950" s="27"/>
      <c r="E1950" s="17"/>
      <c r="F1950" s="33">
        <f>Source!AO1683</f>
        <v>191.34</v>
      </c>
      <c r="G1950" s="28" t="str">
        <f>Source!DG1683</f>
        <v/>
      </c>
      <c r="H1950" s="17">
        <f>Source!AV1683</f>
        <v>1</v>
      </c>
      <c r="I1950" s="33">
        <f>ROUND((ROUND((Source!AF1683*Source!AV1683*Source!I1683),2)),2)</f>
        <v>161.63999999999999</v>
      </c>
      <c r="J1950" s="17">
        <f>IF(Source!BA1683&lt;&gt; 0, Source!BA1683, 1)</f>
        <v>26.39</v>
      </c>
      <c r="K1950" s="33">
        <f>Source!S1683</f>
        <v>4265.68</v>
      </c>
      <c r="W1950">
        <f>I1950</f>
        <v>161.63999999999999</v>
      </c>
    </row>
    <row r="1951" spans="1:28" ht="28.5" x14ac:dyDescent="0.2">
      <c r="A1951" s="26" t="s">
        <v>130</v>
      </c>
      <c r="B1951" s="26" t="str">
        <f>Source!F1684</f>
        <v>9999990001</v>
      </c>
      <c r="C1951" s="26" t="s">
        <v>29</v>
      </c>
      <c r="D1951" s="27" t="str">
        <f>Source!H1684</f>
        <v>т</v>
      </c>
      <c r="E1951" s="17">
        <f>Source!I1684</f>
        <v>-0.86169600000000002</v>
      </c>
      <c r="F1951" s="33">
        <f>Source!AK1684</f>
        <v>0</v>
      </c>
      <c r="G1951" s="31" t="s">
        <v>3</v>
      </c>
      <c r="H1951" s="17">
        <f>Source!AW1684</f>
        <v>1</v>
      </c>
      <c r="I1951" s="33">
        <f>ROUND((ROUND((Source!AC1684*Source!AW1684*Source!I1684),2)),2)+(ROUND((ROUND(((Source!ET1684)*Source!AV1684*Source!I1684),2)),2)+ROUND((ROUND(((Source!AE1684-(Source!EU1684))*Source!AV1684*Source!I1684),2)),2))+ROUND((ROUND((Source!AF1684*Source!AV1684*Source!I1684),2)),2)</f>
        <v>0</v>
      </c>
      <c r="J1951" s="17">
        <f>IF(Source!BC1684&lt;&gt; 0, Source!BC1684, 1)</f>
        <v>1</v>
      </c>
      <c r="K1951" s="33">
        <f>Source!O1684</f>
        <v>0</v>
      </c>
      <c r="Q1951">
        <f>ROUND((Source!DN1684/100)*ROUND((ROUND((Source!AF1684*Source!AV1684*Source!I1684),2)),2), 2)</f>
        <v>0</v>
      </c>
      <c r="R1951">
        <f>Source!X1684</f>
        <v>0</v>
      </c>
      <c r="S1951">
        <f>ROUND((Source!DO1684/100)*ROUND((ROUND((Source!AF1684*Source!AV1684*Source!I1684),2)),2), 2)</f>
        <v>0</v>
      </c>
      <c r="T1951">
        <f>Source!Y1684</f>
        <v>0</v>
      </c>
      <c r="U1951">
        <f>ROUND((175/100)*ROUND((ROUND((Source!AE1684*Source!AV1684*Source!I1684),2)),2), 2)</f>
        <v>0</v>
      </c>
      <c r="V1951">
        <f>ROUND((160/100)*ROUND(ROUND((ROUND((Source!AE1684*Source!AV1684*Source!I1684),2)*Source!BS1684),2), 2), 2)</f>
        <v>0</v>
      </c>
      <c r="X1951">
        <f>IF(Source!BI1684&lt;=1,I1951, 0)</f>
        <v>0</v>
      </c>
      <c r="Y1951">
        <f>IF(Source!BI1684=2,I1951, 0)</f>
        <v>0</v>
      </c>
      <c r="Z1951">
        <f>IF(Source!BI1684=3,I1951, 0)</f>
        <v>0</v>
      </c>
      <c r="AA1951">
        <f>IF(Source!BI1684=4,I1951, 0)</f>
        <v>0</v>
      </c>
    </row>
    <row r="1952" spans="1:28" ht="14.25" x14ac:dyDescent="0.2">
      <c r="A1952" s="26"/>
      <c r="B1952" s="26"/>
      <c r="C1952" s="26" t="s">
        <v>314</v>
      </c>
      <c r="D1952" s="27" t="s">
        <v>315</v>
      </c>
      <c r="E1952" s="17">
        <f>Source!DN1683</f>
        <v>80</v>
      </c>
      <c r="F1952" s="33"/>
      <c r="G1952" s="28"/>
      <c r="H1952" s="17"/>
      <c r="I1952" s="33">
        <f>SUM(Q1948:Q1951)</f>
        <v>129.31</v>
      </c>
      <c r="J1952" s="17">
        <f>Source!BZ1683</f>
        <v>70</v>
      </c>
      <c r="K1952" s="33">
        <f>SUM(R1948:R1951)</f>
        <v>2985.98</v>
      </c>
    </row>
    <row r="1953" spans="1:28" ht="14.25" x14ac:dyDescent="0.2">
      <c r="A1953" s="26"/>
      <c r="B1953" s="26"/>
      <c r="C1953" s="26" t="s">
        <v>316</v>
      </c>
      <c r="D1953" s="27" t="s">
        <v>315</v>
      </c>
      <c r="E1953" s="17">
        <f>Source!DO1683</f>
        <v>55</v>
      </c>
      <c r="F1953" s="33"/>
      <c r="G1953" s="28"/>
      <c r="H1953" s="17"/>
      <c r="I1953" s="33">
        <f>SUM(S1948:S1952)</f>
        <v>88.9</v>
      </c>
      <c r="J1953" s="17">
        <f>Source!CA1683</f>
        <v>41</v>
      </c>
      <c r="K1953" s="33">
        <f>SUM(T1948:T1952)</f>
        <v>1748.93</v>
      </c>
    </row>
    <row r="1954" spans="1:28" ht="14.25" x14ac:dyDescent="0.2">
      <c r="A1954" s="55"/>
      <c r="B1954" s="55"/>
      <c r="C1954" s="55" t="s">
        <v>317</v>
      </c>
      <c r="D1954" s="56" t="s">
        <v>318</v>
      </c>
      <c r="E1954" s="57">
        <f>Source!AQ1683</f>
        <v>17.41</v>
      </c>
      <c r="F1954" s="58"/>
      <c r="G1954" s="59" t="str">
        <f>Source!DI1683</f>
        <v/>
      </c>
      <c r="H1954" s="57">
        <f>Source!AV1683</f>
        <v>1</v>
      </c>
      <c r="I1954" s="58">
        <f>Source!U1683</f>
        <v>14.707967999999999</v>
      </c>
      <c r="J1954" s="57"/>
      <c r="K1954" s="58"/>
      <c r="AB1954" s="32">
        <f>I1954</f>
        <v>14.707967999999999</v>
      </c>
    </row>
    <row r="1955" spans="1:28" ht="15" x14ac:dyDescent="0.25">
      <c r="A1955" s="60"/>
      <c r="B1955" s="60"/>
      <c r="C1955" s="61" t="s">
        <v>319</v>
      </c>
      <c r="D1955" s="60"/>
      <c r="E1955" s="60"/>
      <c r="F1955" s="60"/>
      <c r="G1955" s="60"/>
      <c r="H1955" s="111">
        <f>I1950+I1952+I1953+SUM(I1951:I1951)</f>
        <v>379.85</v>
      </c>
      <c r="I1955" s="111"/>
      <c r="J1955" s="111">
        <f>K1950+K1952+K1953+SUM(K1951:K1951)</f>
        <v>9000.59</v>
      </c>
      <c r="K1955" s="111"/>
      <c r="O1955" s="32">
        <f>I1950+I1952+I1953+SUM(I1951:I1951)</f>
        <v>379.85</v>
      </c>
      <c r="P1955" s="32">
        <f>K1950+K1952+K1953+SUM(K1951:K1951)</f>
        <v>9000.59</v>
      </c>
      <c r="X1955">
        <f>IF(Source!BI1683&lt;=1,I1950+I1952+I1953-0, 0)</f>
        <v>379.85</v>
      </c>
      <c r="Y1955">
        <f>IF(Source!BI1683=2,I1950+I1952+I1953-0, 0)</f>
        <v>0</v>
      </c>
      <c r="Z1955">
        <f>IF(Source!BI1683=3,I1950+I1952+I1953-0, 0)</f>
        <v>0</v>
      </c>
      <c r="AA1955">
        <f>IF(Source!BI1683=4,I1950+I1952+I1953,0)</f>
        <v>0</v>
      </c>
    </row>
    <row r="1957" spans="1:28" ht="57" x14ac:dyDescent="0.2">
      <c r="A1957" s="26">
        <v>5</v>
      </c>
      <c r="B1957" s="26" t="str">
        <f>Source!F1685</f>
        <v>3.12-3-4</v>
      </c>
      <c r="C1957" s="26" t="s">
        <v>132</v>
      </c>
      <c r="D1957" s="27" t="str">
        <f>Source!H1685</f>
        <v>100 м2</v>
      </c>
      <c r="E1957" s="17">
        <f>Source!I1685</f>
        <v>0.8448</v>
      </c>
      <c r="F1957" s="33"/>
      <c r="G1957" s="28"/>
      <c r="H1957" s="17"/>
      <c r="I1957" s="33"/>
      <c r="J1957" s="17"/>
      <c r="K1957" s="33"/>
      <c r="Q1957">
        <f>ROUND((Source!DN1685/100)*ROUND((ROUND((Source!AF1685*Source!AV1685*Source!I1685),2)),2), 2)</f>
        <v>696.16</v>
      </c>
      <c r="R1957">
        <f>Source!X1685</f>
        <v>15368.5</v>
      </c>
      <c r="S1957">
        <f>ROUND((Source!DO1685/100)*ROUND((ROUND((Source!AF1685*Source!AV1685*Source!I1685),2)),2), 2)</f>
        <v>528.80999999999995</v>
      </c>
      <c r="T1957">
        <f>Source!Y1685</f>
        <v>7242.63</v>
      </c>
      <c r="U1957">
        <f>ROUND((175/100)*ROUND((ROUND((Source!AE1685*Source!AV1685*Source!I1685),2)),2), 2)</f>
        <v>131.34</v>
      </c>
      <c r="V1957">
        <f>ROUND((160/100)*ROUND(ROUND((ROUND((Source!AE1685*Source!AV1685*Source!I1685),2)*Source!BS1685),2), 2), 2)</f>
        <v>3168.91</v>
      </c>
    </row>
    <row r="1958" spans="1:28" x14ac:dyDescent="0.2">
      <c r="C1958" s="30" t="str">
        <f>"Объем: "&amp;Source!I1685&amp;"=84,48/"&amp;"100"</f>
        <v>Объем: 0,8448=84,48/100</v>
      </c>
    </row>
    <row r="1959" spans="1:28" ht="14.25" x14ac:dyDescent="0.2">
      <c r="A1959" s="26"/>
      <c r="B1959" s="26"/>
      <c r="C1959" s="26" t="s">
        <v>313</v>
      </c>
      <c r="D1959" s="27"/>
      <c r="E1959" s="17"/>
      <c r="F1959" s="33">
        <f>Source!AO1685</f>
        <v>689</v>
      </c>
      <c r="G1959" s="28" t="str">
        <f>Source!DG1685</f>
        <v>)*1,15</v>
      </c>
      <c r="H1959" s="17">
        <f>Source!AV1685</f>
        <v>1</v>
      </c>
      <c r="I1959" s="33">
        <f>ROUND((ROUND((Source!AF1685*Source!AV1685*Source!I1685),2)),2)</f>
        <v>669.38</v>
      </c>
      <c r="J1959" s="17">
        <f>IF(Source!BA1685&lt;&gt; 0, Source!BA1685, 1)</f>
        <v>26.39</v>
      </c>
      <c r="K1959" s="33">
        <f>Source!S1685</f>
        <v>17664.939999999999</v>
      </c>
      <c r="W1959">
        <f>I1959</f>
        <v>669.38</v>
      </c>
    </row>
    <row r="1960" spans="1:28" ht="14.25" x14ac:dyDescent="0.2">
      <c r="A1960" s="26"/>
      <c r="B1960" s="26"/>
      <c r="C1960" s="26" t="s">
        <v>322</v>
      </c>
      <c r="D1960" s="27"/>
      <c r="E1960" s="17"/>
      <c r="F1960" s="33">
        <f>Source!AM1685</f>
        <v>267.17</v>
      </c>
      <c r="G1960" s="28" t="str">
        <f>Source!DE1685</f>
        <v>)*1,25</v>
      </c>
      <c r="H1960" s="17">
        <f>Source!AV1685</f>
        <v>1</v>
      </c>
      <c r="I1960" s="33">
        <f>(ROUND((ROUND((((Source!ET1685*1.25))*Source!AV1685*Source!I1685),2)),2)+ROUND((ROUND(((Source!AE1685-((Source!EU1685*1.25)))*Source!AV1685*Source!I1685),2)),2))</f>
        <v>282.13</v>
      </c>
      <c r="J1960" s="17">
        <f>IF(Source!BB1685&lt;&gt; 0, Source!BB1685, 1)</f>
        <v>12.18</v>
      </c>
      <c r="K1960" s="33">
        <f>Source!Q1685</f>
        <v>3436.34</v>
      </c>
    </row>
    <row r="1961" spans="1:28" ht="14.25" x14ac:dyDescent="0.2">
      <c r="A1961" s="26"/>
      <c r="B1961" s="26"/>
      <c r="C1961" s="26" t="s">
        <v>323</v>
      </c>
      <c r="D1961" s="27"/>
      <c r="E1961" s="17"/>
      <c r="F1961" s="33">
        <f>Source!AN1685</f>
        <v>71.069999999999993</v>
      </c>
      <c r="G1961" s="28" t="str">
        <f>Source!DF1685</f>
        <v>)*1,25</v>
      </c>
      <c r="H1961" s="17">
        <f>Source!AV1685</f>
        <v>1</v>
      </c>
      <c r="I1961" s="41">
        <f>ROUND((ROUND((Source!AE1685*Source!AV1685*Source!I1685),2)),2)</f>
        <v>75.05</v>
      </c>
      <c r="J1961" s="17">
        <f>IF(Source!BS1685&lt;&gt; 0, Source!BS1685, 1)</f>
        <v>26.39</v>
      </c>
      <c r="K1961" s="41">
        <f>Source!R1685</f>
        <v>1980.57</v>
      </c>
      <c r="W1961">
        <f>I1961</f>
        <v>75.05</v>
      </c>
    </row>
    <row r="1962" spans="1:28" ht="14.25" x14ac:dyDescent="0.2">
      <c r="A1962" s="26"/>
      <c r="B1962" s="26"/>
      <c r="C1962" s="26" t="s">
        <v>324</v>
      </c>
      <c r="D1962" s="27"/>
      <c r="E1962" s="17"/>
      <c r="F1962" s="33">
        <f>Source!AL1685</f>
        <v>705.14</v>
      </c>
      <c r="G1962" s="28" t="str">
        <f>Source!DD1685</f>
        <v/>
      </c>
      <c r="H1962" s="17">
        <f>Source!AW1685</f>
        <v>1</v>
      </c>
      <c r="I1962" s="33">
        <f>ROUND((ROUND((Source!AC1685*Source!AW1685*Source!I1685),2)),2)</f>
        <v>595.70000000000005</v>
      </c>
      <c r="J1962" s="17">
        <f>IF(Source!BC1685&lt;&gt; 0, Source!BC1685, 1)</f>
        <v>3.7</v>
      </c>
      <c r="K1962" s="33">
        <f>Source!P1685</f>
        <v>2204.09</v>
      </c>
    </row>
    <row r="1963" spans="1:28" ht="199.5" x14ac:dyDescent="0.2">
      <c r="A1963" s="26" t="s">
        <v>141</v>
      </c>
      <c r="B1963" s="26" t="str">
        <f>Source!F1686</f>
        <v>1.1-1-1312</v>
      </c>
      <c r="C1963" s="26" t="s">
        <v>282</v>
      </c>
      <c r="D1963" s="27" t="str">
        <f>Source!H1686</f>
        <v>м2</v>
      </c>
      <c r="E1963" s="17">
        <f>Source!I1686</f>
        <v>114.048</v>
      </c>
      <c r="F1963" s="33">
        <f>Source!AK1686</f>
        <v>25.09</v>
      </c>
      <c r="G1963" s="31" t="s">
        <v>3</v>
      </c>
      <c r="H1963" s="17">
        <f>Source!AW1686</f>
        <v>1</v>
      </c>
      <c r="I1963" s="33">
        <f>ROUND((ROUND((Source!AC1686*Source!AW1686*Source!I1686),2)),2)+(ROUND((ROUND(((Source!ET1686)*Source!AV1686*Source!I1686),2)),2)+ROUND((ROUND(((Source!AE1686-(Source!EU1686))*Source!AV1686*Source!I1686),2)),2))+ROUND((ROUND((Source!AF1686*Source!AV1686*Source!I1686),2)),2)</f>
        <v>2861.46</v>
      </c>
      <c r="J1963" s="17">
        <f>IF(Source!BC1686&lt;&gt; 0, Source!BC1686, 1)</f>
        <v>10.5</v>
      </c>
      <c r="K1963" s="33">
        <f>Source!O1686</f>
        <v>30045.33</v>
      </c>
      <c r="Q1963">
        <f>ROUND((Source!DN1686/100)*ROUND((ROUND((Source!AF1686*Source!AV1686*Source!I1686),2)),2), 2)</f>
        <v>0</v>
      </c>
      <c r="R1963">
        <f>Source!X1686</f>
        <v>0</v>
      </c>
      <c r="S1963">
        <f>ROUND((Source!DO1686/100)*ROUND((ROUND((Source!AF1686*Source!AV1686*Source!I1686),2)),2), 2)</f>
        <v>0</v>
      </c>
      <c r="T1963">
        <f>Source!Y1686</f>
        <v>0</v>
      </c>
      <c r="U1963">
        <f>ROUND((175/100)*ROUND((ROUND((Source!AE1686*Source!AV1686*Source!I1686),2)),2), 2)</f>
        <v>0</v>
      </c>
      <c r="V1963">
        <f>ROUND((160/100)*ROUND(ROUND((ROUND((Source!AE1686*Source!AV1686*Source!I1686),2)*Source!BS1686),2), 2), 2)</f>
        <v>0</v>
      </c>
      <c r="X1963">
        <f>IF(Source!BI1686&lt;=1,I1963, 0)</f>
        <v>2861.46</v>
      </c>
      <c r="Y1963">
        <f>IF(Source!BI1686=2,I1963, 0)</f>
        <v>0</v>
      </c>
      <c r="Z1963">
        <f>IF(Source!BI1686=3,I1963, 0)</f>
        <v>0</v>
      </c>
      <c r="AA1963">
        <f>IF(Source!BI1686=4,I1963, 0)</f>
        <v>0</v>
      </c>
    </row>
    <row r="1964" spans="1:28" ht="228" x14ac:dyDescent="0.2">
      <c r="A1964" s="26" t="s">
        <v>145</v>
      </c>
      <c r="B1964" s="26" t="str">
        <f>Source!F1687</f>
        <v>1.1-1-1313</v>
      </c>
      <c r="C1964" s="26" t="s">
        <v>283</v>
      </c>
      <c r="D1964" s="27" t="str">
        <f>Source!H1687</f>
        <v>м2</v>
      </c>
      <c r="E1964" s="17">
        <f>Source!I1687</f>
        <v>111.76703999999998</v>
      </c>
      <c r="F1964" s="33">
        <f>Source!AK1687</f>
        <v>23.06</v>
      </c>
      <c r="G1964" s="31" t="s">
        <v>3</v>
      </c>
      <c r="H1964" s="17">
        <f>Source!AW1687</f>
        <v>1</v>
      </c>
      <c r="I1964" s="33">
        <f>ROUND((ROUND((Source!AC1687*Source!AW1687*Source!I1687),2)),2)+(ROUND((ROUND(((Source!ET1687)*Source!AV1687*Source!I1687),2)),2)+ROUND((ROUND(((Source!AE1687-(Source!EU1687))*Source!AV1687*Source!I1687),2)),2))+ROUND((ROUND((Source!AF1687*Source!AV1687*Source!I1687),2)),2)</f>
        <v>2577.35</v>
      </c>
      <c r="J1964" s="17">
        <f>IF(Source!BC1687&lt;&gt; 0, Source!BC1687, 1)</f>
        <v>10.74</v>
      </c>
      <c r="K1964" s="33">
        <f>Source!O1687</f>
        <v>27680.74</v>
      </c>
      <c r="Q1964">
        <f>ROUND((Source!DN1687/100)*ROUND((ROUND((Source!AF1687*Source!AV1687*Source!I1687),2)),2), 2)</f>
        <v>0</v>
      </c>
      <c r="R1964">
        <f>Source!X1687</f>
        <v>0</v>
      </c>
      <c r="S1964">
        <f>ROUND((Source!DO1687/100)*ROUND((ROUND((Source!AF1687*Source!AV1687*Source!I1687),2)),2), 2)</f>
        <v>0</v>
      </c>
      <c r="T1964">
        <f>Source!Y1687</f>
        <v>0</v>
      </c>
      <c r="U1964">
        <f>ROUND((175/100)*ROUND((ROUND((Source!AE1687*Source!AV1687*Source!I1687),2)),2), 2)</f>
        <v>0</v>
      </c>
      <c r="V1964">
        <f>ROUND((160/100)*ROUND(ROUND((ROUND((Source!AE1687*Source!AV1687*Source!I1687),2)*Source!BS1687),2), 2), 2)</f>
        <v>0</v>
      </c>
      <c r="X1964">
        <f>IF(Source!BI1687&lt;=1,I1964, 0)</f>
        <v>2577.35</v>
      </c>
      <c r="Y1964">
        <f>IF(Source!BI1687=2,I1964, 0)</f>
        <v>0</v>
      </c>
      <c r="Z1964">
        <f>IF(Source!BI1687=3,I1964, 0)</f>
        <v>0</v>
      </c>
      <c r="AA1964">
        <f>IF(Source!BI1687=4,I1964, 0)</f>
        <v>0</v>
      </c>
    </row>
    <row r="1965" spans="1:28" ht="14.25" x14ac:dyDescent="0.2">
      <c r="A1965" s="26"/>
      <c r="B1965" s="26"/>
      <c r="C1965" s="26" t="s">
        <v>314</v>
      </c>
      <c r="D1965" s="27" t="s">
        <v>315</v>
      </c>
      <c r="E1965" s="17">
        <f>Source!DN1685</f>
        <v>104</v>
      </c>
      <c r="F1965" s="33"/>
      <c r="G1965" s="28"/>
      <c r="H1965" s="17"/>
      <c r="I1965" s="33">
        <f>SUM(Q1957:Q1964)</f>
        <v>696.16</v>
      </c>
      <c r="J1965" s="17">
        <f>Source!BZ1685</f>
        <v>87</v>
      </c>
      <c r="K1965" s="33">
        <f>SUM(R1957:R1964)</f>
        <v>15368.5</v>
      </c>
    </row>
    <row r="1966" spans="1:28" ht="14.25" x14ac:dyDescent="0.2">
      <c r="A1966" s="26"/>
      <c r="B1966" s="26"/>
      <c r="C1966" s="26" t="s">
        <v>316</v>
      </c>
      <c r="D1966" s="27" t="s">
        <v>315</v>
      </c>
      <c r="E1966" s="17">
        <f>Source!DO1685</f>
        <v>79</v>
      </c>
      <c r="F1966" s="33"/>
      <c r="G1966" s="28"/>
      <c r="H1966" s="17"/>
      <c r="I1966" s="33">
        <f>SUM(S1957:S1965)</f>
        <v>528.80999999999995</v>
      </c>
      <c r="J1966" s="17">
        <f>Source!CA1685</f>
        <v>41</v>
      </c>
      <c r="K1966" s="33">
        <f>SUM(T1957:T1965)</f>
        <v>7242.63</v>
      </c>
    </row>
    <row r="1967" spans="1:28" ht="14.25" x14ac:dyDescent="0.2">
      <c r="A1967" s="26"/>
      <c r="B1967" s="26"/>
      <c r="C1967" s="26" t="s">
        <v>325</v>
      </c>
      <c r="D1967" s="27" t="s">
        <v>315</v>
      </c>
      <c r="E1967" s="17">
        <f>175</f>
        <v>175</v>
      </c>
      <c r="F1967" s="33"/>
      <c r="G1967" s="28"/>
      <c r="H1967" s="17"/>
      <c r="I1967" s="33">
        <f>SUM(U1957:U1966)</f>
        <v>131.34</v>
      </c>
      <c r="J1967" s="17">
        <f>160</f>
        <v>160</v>
      </c>
      <c r="K1967" s="33">
        <f>SUM(V1957:V1966)</f>
        <v>3168.91</v>
      </c>
    </row>
    <row r="1968" spans="1:28" ht="14.25" x14ac:dyDescent="0.2">
      <c r="A1968" s="55"/>
      <c r="B1968" s="55"/>
      <c r="C1968" s="55" t="s">
        <v>317</v>
      </c>
      <c r="D1968" s="56" t="s">
        <v>318</v>
      </c>
      <c r="E1968" s="57">
        <f>Source!AQ1685</f>
        <v>53</v>
      </c>
      <c r="F1968" s="58"/>
      <c r="G1968" s="59" t="str">
        <f>Source!DI1685</f>
        <v>)*1,15</v>
      </c>
      <c r="H1968" s="57">
        <f>Source!AV1685</f>
        <v>1</v>
      </c>
      <c r="I1968" s="58">
        <f>Source!U1685</f>
        <v>51.490559999999995</v>
      </c>
      <c r="J1968" s="57"/>
      <c r="K1968" s="58"/>
      <c r="AB1968" s="32">
        <f>I1968</f>
        <v>51.490559999999995</v>
      </c>
    </row>
    <row r="1969" spans="1:28" ht="15" x14ac:dyDescent="0.25">
      <c r="A1969" s="60"/>
      <c r="B1969" s="60"/>
      <c r="C1969" s="61" t="s">
        <v>319</v>
      </c>
      <c r="D1969" s="60"/>
      <c r="E1969" s="60"/>
      <c r="F1969" s="60"/>
      <c r="G1969" s="60"/>
      <c r="H1969" s="111">
        <f>I1959+I1960+I1962+I1965+I1966+I1967+SUM(I1963:I1964)</f>
        <v>8342.33</v>
      </c>
      <c r="I1969" s="111"/>
      <c r="J1969" s="111">
        <f>K1959+K1960+K1962+K1965+K1966+K1967+SUM(K1963:K1964)</f>
        <v>106811.48</v>
      </c>
      <c r="K1969" s="111"/>
      <c r="O1969" s="32">
        <f>I1959+I1960+I1962+I1965+I1966+I1967+SUM(I1963:I1964)</f>
        <v>8342.33</v>
      </c>
      <c r="P1969" s="32">
        <f>K1959+K1960+K1962+K1965+K1966+K1967+SUM(K1963:K1964)</f>
        <v>106811.48</v>
      </c>
      <c r="X1969">
        <f>IF(Source!BI1685&lt;=1,I1959+I1960+I1962+I1965+I1966+I1967-0, 0)</f>
        <v>2903.52</v>
      </c>
      <c r="Y1969">
        <f>IF(Source!BI1685=2,I1959+I1960+I1962+I1965+I1966+I1967-0, 0)</f>
        <v>0</v>
      </c>
      <c r="Z1969">
        <f>IF(Source!BI1685=3,I1959+I1960+I1962+I1965+I1966+I1967-0, 0)</f>
        <v>0</v>
      </c>
      <c r="AA1969">
        <f>IF(Source!BI1685=4,I1959+I1960+I1962+I1965+I1966+I1967,0)</f>
        <v>0</v>
      </c>
    </row>
    <row r="1971" spans="1:28" ht="99.75" x14ac:dyDescent="0.2">
      <c r="A1971" s="26">
        <v>6</v>
      </c>
      <c r="B1971" s="26" t="str">
        <f>Source!F1688</f>
        <v>3.12-3-10</v>
      </c>
      <c r="C1971" s="26" t="s">
        <v>150</v>
      </c>
      <c r="D1971" s="27" t="str">
        <f>Source!H1688</f>
        <v>100 м2</v>
      </c>
      <c r="E1971" s="17">
        <f>Source!I1688</f>
        <v>3.5000000000000001E-3</v>
      </c>
      <c r="F1971" s="33"/>
      <c r="G1971" s="28"/>
      <c r="H1971" s="17"/>
      <c r="I1971" s="33"/>
      <c r="J1971" s="17"/>
      <c r="K1971" s="33"/>
      <c r="Q1971">
        <f>ROUND((Source!DN1688/100)*ROUND((ROUND((Source!AF1688*Source!AV1688*Source!I1688),2)),2), 2)</f>
        <v>4.13</v>
      </c>
      <c r="R1971">
        <f>Source!X1688</f>
        <v>91.15</v>
      </c>
      <c r="S1971">
        <f>ROUND((Source!DO1688/100)*ROUND((ROUND((Source!AF1688*Source!AV1688*Source!I1688),2)),2), 2)</f>
        <v>3.14</v>
      </c>
      <c r="T1971">
        <f>Source!Y1688</f>
        <v>42.96</v>
      </c>
      <c r="U1971">
        <f>ROUND((175/100)*ROUND((ROUND((Source!AE1688*Source!AV1688*Source!I1688),2)),2), 2)</f>
        <v>7.0000000000000007E-2</v>
      </c>
      <c r="V1971">
        <f>ROUND((160/100)*ROUND(ROUND((ROUND((Source!AE1688*Source!AV1688*Source!I1688),2)*Source!BS1688),2), 2), 2)</f>
        <v>1.7</v>
      </c>
    </row>
    <row r="1972" spans="1:28" x14ac:dyDescent="0.2">
      <c r="C1972" s="30" t="str">
        <f>"Объем: "&amp;Source!I1688&amp;"=0,35/"&amp;"100"</f>
        <v>Объем: 0,0035=0,35/100</v>
      </c>
    </row>
    <row r="1973" spans="1:28" ht="14.25" x14ac:dyDescent="0.2">
      <c r="A1973" s="26"/>
      <c r="B1973" s="26"/>
      <c r="C1973" s="26" t="s">
        <v>313</v>
      </c>
      <c r="D1973" s="27"/>
      <c r="E1973" s="17"/>
      <c r="F1973" s="33">
        <f>Source!AO1688</f>
        <v>986.85</v>
      </c>
      <c r="G1973" s="28" t="str">
        <f>Source!DG1688</f>
        <v>)*1,15</v>
      </c>
      <c r="H1973" s="17">
        <f>Source!AV1688</f>
        <v>1</v>
      </c>
      <c r="I1973" s="33">
        <f>ROUND((ROUND((Source!AF1688*Source!AV1688*Source!I1688),2)),2)</f>
        <v>3.97</v>
      </c>
      <c r="J1973" s="17">
        <f>IF(Source!BA1688&lt;&gt; 0, Source!BA1688, 1)</f>
        <v>26.39</v>
      </c>
      <c r="K1973" s="33">
        <f>Source!S1688</f>
        <v>104.77</v>
      </c>
      <c r="W1973">
        <f>I1973</f>
        <v>3.97</v>
      </c>
    </row>
    <row r="1974" spans="1:28" ht="14.25" x14ac:dyDescent="0.2">
      <c r="A1974" s="26"/>
      <c r="B1974" s="26"/>
      <c r="C1974" s="26" t="s">
        <v>322</v>
      </c>
      <c r="D1974" s="27"/>
      <c r="E1974" s="17"/>
      <c r="F1974" s="33">
        <f>Source!AM1688</f>
        <v>50.84</v>
      </c>
      <c r="G1974" s="28" t="str">
        <f>Source!DE1688</f>
        <v>)*1,25</v>
      </c>
      <c r="H1974" s="17">
        <f>Source!AV1688</f>
        <v>1</v>
      </c>
      <c r="I1974" s="33">
        <f>(ROUND((ROUND((((Source!ET1688*1.25))*Source!AV1688*Source!I1688),2)),2)+ROUND((ROUND(((Source!AE1688-((Source!EU1688*1.25)))*Source!AV1688*Source!I1688),2)),2))</f>
        <v>0.22</v>
      </c>
      <c r="J1974" s="17">
        <f>IF(Source!BB1688&lt;&gt; 0, Source!BB1688, 1)</f>
        <v>9.3800000000000008</v>
      </c>
      <c r="K1974" s="33">
        <f>Source!Q1688</f>
        <v>2.06</v>
      </c>
    </row>
    <row r="1975" spans="1:28" ht="14.25" x14ac:dyDescent="0.2">
      <c r="A1975" s="26"/>
      <c r="B1975" s="26"/>
      <c r="C1975" s="26" t="s">
        <v>323</v>
      </c>
      <c r="D1975" s="27"/>
      <c r="E1975" s="17"/>
      <c r="F1975" s="33">
        <f>Source!AN1688</f>
        <v>8.01</v>
      </c>
      <c r="G1975" s="28" t="str">
        <f>Source!DF1688</f>
        <v>)*1,25</v>
      </c>
      <c r="H1975" s="17">
        <f>Source!AV1688</f>
        <v>1</v>
      </c>
      <c r="I1975" s="41">
        <f>ROUND((ROUND((Source!AE1688*Source!AV1688*Source!I1688),2)),2)</f>
        <v>0.04</v>
      </c>
      <c r="J1975" s="17">
        <f>IF(Source!BS1688&lt;&gt; 0, Source!BS1688, 1)</f>
        <v>26.39</v>
      </c>
      <c r="K1975" s="41">
        <f>Source!R1688</f>
        <v>1.06</v>
      </c>
      <c r="W1975">
        <f>I1975</f>
        <v>0.04</v>
      </c>
    </row>
    <row r="1976" spans="1:28" ht="14.25" x14ac:dyDescent="0.2">
      <c r="A1976" s="26"/>
      <c r="B1976" s="26"/>
      <c r="C1976" s="26" t="s">
        <v>324</v>
      </c>
      <c r="D1976" s="27"/>
      <c r="E1976" s="17"/>
      <c r="F1976" s="33">
        <f>Source!AL1688</f>
        <v>7205.92</v>
      </c>
      <c r="G1976" s="28" t="str">
        <f>Source!DD1688</f>
        <v/>
      </c>
      <c r="H1976" s="17">
        <f>Source!AW1688</f>
        <v>1</v>
      </c>
      <c r="I1976" s="33">
        <f>ROUND((ROUND((Source!AC1688*Source!AW1688*Source!I1688),2)),2)</f>
        <v>25.22</v>
      </c>
      <c r="J1976" s="17">
        <f>IF(Source!BC1688&lt;&gt; 0, Source!BC1688, 1)</f>
        <v>1.95</v>
      </c>
      <c r="K1976" s="33">
        <f>Source!P1688</f>
        <v>49.18</v>
      </c>
    </row>
    <row r="1977" spans="1:28" ht="199.5" x14ac:dyDescent="0.2">
      <c r="A1977" s="26" t="s">
        <v>152</v>
      </c>
      <c r="B1977" s="26" t="str">
        <f>Source!F1689</f>
        <v>1.1-1-1312</v>
      </c>
      <c r="C1977" s="26" t="s">
        <v>282</v>
      </c>
      <c r="D1977" s="27" t="str">
        <f>Source!H1689</f>
        <v>м2</v>
      </c>
      <c r="E1977" s="17">
        <f>Source!I1689</f>
        <v>0.472605</v>
      </c>
      <c r="F1977" s="33">
        <f>Source!AK1689</f>
        <v>25.09</v>
      </c>
      <c r="G1977" s="31" t="s">
        <v>3</v>
      </c>
      <c r="H1977" s="17">
        <f>Source!AW1689</f>
        <v>1</v>
      </c>
      <c r="I1977" s="33">
        <f>ROUND((ROUND((Source!AC1689*Source!AW1689*Source!I1689),2)),2)+(ROUND((ROUND(((Source!ET1689)*Source!AV1689*Source!I1689),2)),2)+ROUND((ROUND(((Source!AE1689-(Source!EU1689))*Source!AV1689*Source!I1689),2)),2))+ROUND((ROUND((Source!AF1689*Source!AV1689*Source!I1689),2)),2)</f>
        <v>11.86</v>
      </c>
      <c r="J1977" s="17">
        <f>IF(Source!BC1689&lt;&gt; 0, Source!BC1689, 1)</f>
        <v>10.5</v>
      </c>
      <c r="K1977" s="33">
        <f>Source!O1689</f>
        <v>124.53</v>
      </c>
      <c r="Q1977">
        <f>ROUND((Source!DN1689/100)*ROUND((ROUND((Source!AF1689*Source!AV1689*Source!I1689),2)),2), 2)</f>
        <v>0</v>
      </c>
      <c r="R1977">
        <f>Source!X1689</f>
        <v>0</v>
      </c>
      <c r="S1977">
        <f>ROUND((Source!DO1689/100)*ROUND((ROUND((Source!AF1689*Source!AV1689*Source!I1689),2)),2), 2)</f>
        <v>0</v>
      </c>
      <c r="T1977">
        <f>Source!Y1689</f>
        <v>0</v>
      </c>
      <c r="U1977">
        <f>ROUND((175/100)*ROUND((ROUND((Source!AE1689*Source!AV1689*Source!I1689),2)),2), 2)</f>
        <v>0</v>
      </c>
      <c r="V1977">
        <f>ROUND((160/100)*ROUND(ROUND((ROUND((Source!AE1689*Source!AV1689*Source!I1689),2)*Source!BS1689),2), 2), 2)</f>
        <v>0</v>
      </c>
      <c r="X1977">
        <f>IF(Source!BI1689&lt;=1,I1977, 0)</f>
        <v>11.86</v>
      </c>
      <c r="Y1977">
        <f>IF(Source!BI1689=2,I1977, 0)</f>
        <v>0</v>
      </c>
      <c r="Z1977">
        <f>IF(Source!BI1689=3,I1977, 0)</f>
        <v>0</v>
      </c>
      <c r="AA1977">
        <f>IF(Source!BI1689=4,I1977, 0)</f>
        <v>0</v>
      </c>
    </row>
    <row r="1978" spans="1:28" ht="228" x14ac:dyDescent="0.2">
      <c r="A1978" s="26" t="s">
        <v>153</v>
      </c>
      <c r="B1978" s="26" t="str">
        <f>Source!F1690</f>
        <v>1.1-1-1313</v>
      </c>
      <c r="C1978" s="26" t="s">
        <v>283</v>
      </c>
      <c r="D1978" s="27" t="str">
        <f>Source!H1690</f>
        <v>м2</v>
      </c>
      <c r="E1978" s="17">
        <f>Source!I1690</f>
        <v>0.21094499999999999</v>
      </c>
      <c r="F1978" s="33">
        <f>Source!AK1690</f>
        <v>23.06</v>
      </c>
      <c r="G1978" s="31" t="s">
        <v>3</v>
      </c>
      <c r="H1978" s="17">
        <f>Source!AW1690</f>
        <v>1</v>
      </c>
      <c r="I1978" s="33">
        <f>ROUND((ROUND((Source!AC1690*Source!AW1690*Source!I1690),2)),2)+(ROUND((ROUND(((Source!ET1690)*Source!AV1690*Source!I1690),2)),2)+ROUND((ROUND(((Source!AE1690-(Source!EU1690))*Source!AV1690*Source!I1690),2)),2))+ROUND((ROUND((Source!AF1690*Source!AV1690*Source!I1690),2)),2)</f>
        <v>4.8600000000000003</v>
      </c>
      <c r="J1978" s="17">
        <f>IF(Source!BC1690&lt;&gt; 0, Source!BC1690, 1)</f>
        <v>10.74</v>
      </c>
      <c r="K1978" s="33">
        <f>Source!O1690</f>
        <v>52.2</v>
      </c>
      <c r="Q1978">
        <f>ROUND((Source!DN1690/100)*ROUND((ROUND((Source!AF1690*Source!AV1690*Source!I1690),2)),2), 2)</f>
        <v>0</v>
      </c>
      <c r="R1978">
        <f>Source!X1690</f>
        <v>0</v>
      </c>
      <c r="S1978">
        <f>ROUND((Source!DO1690/100)*ROUND((ROUND((Source!AF1690*Source!AV1690*Source!I1690),2)),2), 2)</f>
        <v>0</v>
      </c>
      <c r="T1978">
        <f>Source!Y1690</f>
        <v>0</v>
      </c>
      <c r="U1978">
        <f>ROUND((175/100)*ROUND((ROUND((Source!AE1690*Source!AV1690*Source!I1690),2)),2), 2)</f>
        <v>0</v>
      </c>
      <c r="V1978">
        <f>ROUND((160/100)*ROUND(ROUND((ROUND((Source!AE1690*Source!AV1690*Source!I1690),2)*Source!BS1690),2), 2), 2)</f>
        <v>0</v>
      </c>
      <c r="X1978">
        <f>IF(Source!BI1690&lt;=1,I1978, 0)</f>
        <v>4.8600000000000003</v>
      </c>
      <c r="Y1978">
        <f>IF(Source!BI1690=2,I1978, 0)</f>
        <v>0</v>
      </c>
      <c r="Z1978">
        <f>IF(Source!BI1690=3,I1978, 0)</f>
        <v>0</v>
      </c>
      <c r="AA1978">
        <f>IF(Source!BI1690=4,I1978, 0)</f>
        <v>0</v>
      </c>
    </row>
    <row r="1979" spans="1:28" ht="14.25" x14ac:dyDescent="0.2">
      <c r="A1979" s="26"/>
      <c r="B1979" s="26"/>
      <c r="C1979" s="26" t="s">
        <v>314</v>
      </c>
      <c r="D1979" s="27" t="s">
        <v>315</v>
      </c>
      <c r="E1979" s="17">
        <f>Source!DN1688</f>
        <v>104</v>
      </c>
      <c r="F1979" s="33"/>
      <c r="G1979" s="28"/>
      <c r="H1979" s="17"/>
      <c r="I1979" s="33">
        <f>SUM(Q1971:Q1978)</f>
        <v>4.13</v>
      </c>
      <c r="J1979" s="17">
        <f>Source!BZ1688</f>
        <v>87</v>
      </c>
      <c r="K1979" s="33">
        <f>SUM(R1971:R1978)</f>
        <v>91.15</v>
      </c>
    </row>
    <row r="1980" spans="1:28" ht="14.25" x14ac:dyDescent="0.2">
      <c r="A1980" s="26"/>
      <c r="B1980" s="26"/>
      <c r="C1980" s="26" t="s">
        <v>316</v>
      </c>
      <c r="D1980" s="27" t="s">
        <v>315</v>
      </c>
      <c r="E1980" s="17">
        <f>Source!DO1688</f>
        <v>79</v>
      </c>
      <c r="F1980" s="33"/>
      <c r="G1980" s="28"/>
      <c r="H1980" s="17"/>
      <c r="I1980" s="33">
        <f>SUM(S1971:S1979)</f>
        <v>3.14</v>
      </c>
      <c r="J1980" s="17">
        <f>Source!CA1688</f>
        <v>41</v>
      </c>
      <c r="K1980" s="33">
        <f>SUM(T1971:T1979)</f>
        <v>42.96</v>
      </c>
    </row>
    <row r="1981" spans="1:28" ht="14.25" x14ac:dyDescent="0.2">
      <c r="A1981" s="26"/>
      <c r="B1981" s="26"/>
      <c r="C1981" s="26" t="s">
        <v>325</v>
      </c>
      <c r="D1981" s="27" t="s">
        <v>315</v>
      </c>
      <c r="E1981" s="17">
        <f>175</f>
        <v>175</v>
      </c>
      <c r="F1981" s="33"/>
      <c r="G1981" s="28"/>
      <c r="H1981" s="17"/>
      <c r="I1981" s="33">
        <f>SUM(U1971:U1980)</f>
        <v>7.0000000000000007E-2</v>
      </c>
      <c r="J1981" s="17">
        <f>160</f>
        <v>160</v>
      </c>
      <c r="K1981" s="33">
        <f>SUM(V1971:V1980)</f>
        <v>1.7</v>
      </c>
    </row>
    <row r="1982" spans="1:28" ht="14.25" x14ac:dyDescent="0.2">
      <c r="A1982" s="55"/>
      <c r="B1982" s="55"/>
      <c r="C1982" s="55" t="s">
        <v>317</v>
      </c>
      <c r="D1982" s="56" t="s">
        <v>318</v>
      </c>
      <c r="E1982" s="57">
        <f>Source!AQ1688</f>
        <v>85</v>
      </c>
      <c r="F1982" s="58"/>
      <c r="G1982" s="59" t="str">
        <f>Source!DI1688</f>
        <v>)*1,15</v>
      </c>
      <c r="H1982" s="57">
        <f>Source!AV1688</f>
        <v>1</v>
      </c>
      <c r="I1982" s="58">
        <f>Source!U1688</f>
        <v>0.34212499999999996</v>
      </c>
      <c r="J1982" s="57"/>
      <c r="K1982" s="58"/>
      <c r="AB1982" s="32">
        <f>I1982</f>
        <v>0.34212499999999996</v>
      </c>
    </row>
    <row r="1983" spans="1:28" ht="15" x14ac:dyDescent="0.25">
      <c r="A1983" s="60"/>
      <c r="B1983" s="60"/>
      <c r="C1983" s="61" t="s">
        <v>319</v>
      </c>
      <c r="D1983" s="60"/>
      <c r="E1983" s="60"/>
      <c r="F1983" s="60"/>
      <c r="G1983" s="60"/>
      <c r="H1983" s="111">
        <f>I1973+I1974+I1976+I1979+I1980+I1981+SUM(I1977:I1978)</f>
        <v>53.47</v>
      </c>
      <c r="I1983" s="111"/>
      <c r="J1983" s="111">
        <f>K1973+K1974+K1976+K1979+K1980+K1981+SUM(K1977:K1978)</f>
        <v>468.55</v>
      </c>
      <c r="K1983" s="111"/>
      <c r="O1983" s="32">
        <f>I1973+I1974+I1976+I1979+I1980+I1981+SUM(I1977:I1978)</f>
        <v>53.47</v>
      </c>
      <c r="P1983" s="32">
        <f>K1973+K1974+K1976+K1979+K1980+K1981+SUM(K1977:K1978)</f>
        <v>468.55</v>
      </c>
      <c r="X1983">
        <f>IF(Source!BI1688&lt;=1,I1973+I1974+I1976+I1979+I1980+I1981-0, 0)</f>
        <v>36.75</v>
      </c>
      <c r="Y1983">
        <f>IF(Source!BI1688=2,I1973+I1974+I1976+I1979+I1980+I1981-0, 0)</f>
        <v>0</v>
      </c>
      <c r="Z1983">
        <f>IF(Source!BI1688=3,I1973+I1974+I1976+I1979+I1980+I1981-0, 0)</f>
        <v>0</v>
      </c>
      <c r="AA1983">
        <f>IF(Source!BI1688=4,I1973+I1974+I1976+I1979+I1980+I1981,0)</f>
        <v>0</v>
      </c>
    </row>
    <row r="1986" spans="1:27" ht="15" x14ac:dyDescent="0.25">
      <c r="A1986" s="81" t="str">
        <f>CONCATENATE("Итого по подразделу: ",IF(Source!G1692&lt;&gt;"Новый подраздел", Source!G1692, ""))</f>
        <v>Итого по подразделу: Монтажные (кровельные)работы</v>
      </c>
      <c r="B1986" s="81"/>
      <c r="C1986" s="81"/>
      <c r="D1986" s="81"/>
      <c r="E1986" s="81"/>
      <c r="F1986" s="81"/>
      <c r="G1986" s="81"/>
      <c r="H1986" s="79">
        <f>SUM(O1909:O1985)</f>
        <v>9034.3399999999983</v>
      </c>
      <c r="I1986" s="80"/>
      <c r="J1986" s="79">
        <f>SUM(P1909:P1985)</f>
        <v>120749.06</v>
      </c>
      <c r="K1986" s="80"/>
    </row>
    <row r="1987" spans="1:27" hidden="1" x14ac:dyDescent="0.2">
      <c r="A1987" t="s">
        <v>320</v>
      </c>
      <c r="H1987">
        <f>SUM(AC1909:AC1986)</f>
        <v>0</v>
      </c>
      <c r="J1987">
        <f>SUM(AD1909:AD1986)</f>
        <v>0</v>
      </c>
    </row>
    <row r="1988" spans="1:27" hidden="1" x14ac:dyDescent="0.2">
      <c r="A1988" t="s">
        <v>321</v>
      </c>
      <c r="H1988">
        <f>SUM(AE1909:AE1987)</f>
        <v>0</v>
      </c>
      <c r="J1988">
        <f>SUM(AF1909:AF1987)</f>
        <v>0</v>
      </c>
    </row>
    <row r="1990" spans="1:27" ht="15" x14ac:dyDescent="0.25">
      <c r="A1990" s="81" t="str">
        <f>CONCATENATE("Итого по разделу: ",IF(Source!G1722&lt;&gt;"Новый раздел", Source!G1722, ""))</f>
        <v>Итого по разделу: Монтажные (кровельные) работы</v>
      </c>
      <c r="B1990" s="81"/>
      <c r="C1990" s="81"/>
      <c r="D1990" s="81"/>
      <c r="E1990" s="81"/>
      <c r="F1990" s="81"/>
      <c r="G1990" s="81"/>
      <c r="H1990" s="79">
        <f>SUM(O1801:O1989)</f>
        <v>66442.859999999986</v>
      </c>
      <c r="I1990" s="80"/>
      <c r="J1990" s="79">
        <f>SUM(P1801:P1989)</f>
        <v>883991.60000000009</v>
      </c>
      <c r="K1990" s="80"/>
    </row>
    <row r="1991" spans="1:27" hidden="1" x14ac:dyDescent="0.2">
      <c r="A1991" t="s">
        <v>320</v>
      </c>
      <c r="H1991">
        <f>SUM(AC1801:AC1990)</f>
        <v>0</v>
      </c>
      <c r="J1991">
        <f>SUM(AD1801:AD1990)</f>
        <v>0</v>
      </c>
    </row>
    <row r="1992" spans="1:27" hidden="1" x14ac:dyDescent="0.2">
      <c r="A1992" t="s">
        <v>321</v>
      </c>
      <c r="H1992">
        <f>SUM(AE1801:AE1991)</f>
        <v>0</v>
      </c>
      <c r="J1992">
        <f>SUM(AF1801:AF1991)</f>
        <v>0</v>
      </c>
    </row>
    <row r="1994" spans="1:27" ht="16.5" x14ac:dyDescent="0.25">
      <c r="A1994" s="75" t="str">
        <f>CONCATENATE("Раздел: ",IF(Source!G1752&lt;&gt;"Новый раздел", Source!G1752, ""))</f>
        <v>Раздел: Секция в осях К-Л (Подъезд № 9)</v>
      </c>
      <c r="B1994" s="75"/>
      <c r="C1994" s="75"/>
      <c r="D1994" s="75"/>
      <c r="E1994" s="75"/>
      <c r="F1994" s="75"/>
      <c r="G1994" s="75"/>
      <c r="H1994" s="75"/>
      <c r="I1994" s="75"/>
      <c r="J1994" s="75"/>
      <c r="K1994" s="75"/>
    </row>
    <row r="1996" spans="1:27" ht="16.5" x14ac:dyDescent="0.25">
      <c r="A1996" s="75" t="str">
        <f>CONCATENATE("Подраздел: ",IF(Source!G1756&lt;&gt;"Новый подраздел", Source!G1756, ""))</f>
        <v>Подраздел: Демонтажные и подготовительные  работы</v>
      </c>
      <c r="B1996" s="75"/>
      <c r="C1996" s="75"/>
      <c r="D1996" s="75"/>
      <c r="E1996" s="75"/>
      <c r="F1996" s="75"/>
      <c r="G1996" s="75"/>
      <c r="H1996" s="75"/>
      <c r="I1996" s="75"/>
      <c r="J1996" s="75"/>
      <c r="K1996" s="75"/>
    </row>
    <row r="1997" spans="1:27" ht="42.75" x14ac:dyDescent="0.2">
      <c r="A1997" s="26">
        <v>1</v>
      </c>
      <c r="B1997" s="26" t="str">
        <f>Source!F1760</f>
        <v>6.61-26-1</v>
      </c>
      <c r="C1997" s="26" t="s">
        <v>21</v>
      </c>
      <c r="D1997" s="27" t="str">
        <f>Source!H1760</f>
        <v>100 м2</v>
      </c>
      <c r="E1997" s="17">
        <f>Source!I1760</f>
        <v>1.34E-2</v>
      </c>
      <c r="F1997" s="33"/>
      <c r="G1997" s="28"/>
      <c r="H1997" s="17"/>
      <c r="I1997" s="33"/>
      <c r="J1997" s="17"/>
      <c r="K1997" s="33"/>
      <c r="Q1997">
        <f>ROUND((Source!DN1760/100)*ROUND((ROUND((Source!AF1760*Source!AV1760*Source!I1760),2)),2), 2)</f>
        <v>6.3</v>
      </c>
      <c r="R1997">
        <f>Source!X1760</f>
        <v>145.38</v>
      </c>
      <c r="S1997">
        <f>ROUND((Source!DO1760/100)*ROUND((ROUND((Source!AF1760*Source!AV1760*Source!I1760),2)),2), 2)</f>
        <v>4.33</v>
      </c>
      <c r="T1997">
        <f>Source!Y1760</f>
        <v>85.15</v>
      </c>
      <c r="U1997">
        <f>ROUND((175/100)*ROUND((ROUND((Source!AE1760*Source!AV1760*Source!I1760),2)),2), 2)</f>
        <v>0</v>
      </c>
      <c r="V1997">
        <f>ROUND((160/100)*ROUND(ROUND((ROUND((Source!AE1760*Source!AV1760*Source!I1760),2)*Source!BS1760),2), 2), 2)</f>
        <v>0</v>
      </c>
    </row>
    <row r="1998" spans="1:27" x14ac:dyDescent="0.2">
      <c r="C1998" s="30" t="str">
        <f>"Объем: "&amp;Source!I1760&amp;"=1,34/"&amp;"100"</f>
        <v>Объем: 0,0134=1,34/100</v>
      </c>
    </row>
    <row r="1999" spans="1:27" ht="14.25" x14ac:dyDescent="0.2">
      <c r="A1999" s="26"/>
      <c r="B1999" s="26"/>
      <c r="C1999" s="26" t="s">
        <v>313</v>
      </c>
      <c r="D1999" s="27"/>
      <c r="E1999" s="17"/>
      <c r="F1999" s="33">
        <f>Source!AO1760</f>
        <v>587.65</v>
      </c>
      <c r="G1999" s="28" t="str">
        <f>Source!DG1760</f>
        <v/>
      </c>
      <c r="H1999" s="17">
        <f>Source!AV1760</f>
        <v>1</v>
      </c>
      <c r="I1999" s="33">
        <f>ROUND((ROUND((Source!AF1760*Source!AV1760*Source!I1760),2)),2)</f>
        <v>7.87</v>
      </c>
      <c r="J1999" s="17">
        <f>IF(Source!BA1760&lt;&gt; 0, Source!BA1760, 1)</f>
        <v>26.39</v>
      </c>
      <c r="K1999" s="33">
        <f>Source!S1760</f>
        <v>207.69</v>
      </c>
      <c r="W1999">
        <f>I1999</f>
        <v>7.87</v>
      </c>
    </row>
    <row r="2000" spans="1:27" ht="28.5" x14ac:dyDescent="0.2">
      <c r="A2000" s="26" t="s">
        <v>27</v>
      </c>
      <c r="B2000" s="26" t="str">
        <f>Source!F1761</f>
        <v>9999990001</v>
      </c>
      <c r="C2000" s="26" t="s">
        <v>29</v>
      </c>
      <c r="D2000" s="27" t="str">
        <f>Source!H1761</f>
        <v>т</v>
      </c>
      <c r="E2000" s="17">
        <f>Source!I1761</f>
        <v>-6.164E-2</v>
      </c>
      <c r="F2000" s="33">
        <f>Source!AK1761</f>
        <v>0</v>
      </c>
      <c r="G2000" s="31" t="s">
        <v>3</v>
      </c>
      <c r="H2000" s="17">
        <f>Source!AW1761</f>
        <v>1</v>
      </c>
      <c r="I2000" s="33">
        <f>ROUND((ROUND((Source!AC1761*Source!AW1761*Source!I1761),2)),2)+(ROUND((ROUND(((Source!ET1761)*Source!AV1761*Source!I1761),2)),2)+ROUND((ROUND(((Source!AE1761-(Source!EU1761))*Source!AV1761*Source!I1761),2)),2))+ROUND((ROUND((Source!AF1761*Source!AV1761*Source!I1761),2)),2)</f>
        <v>0</v>
      </c>
      <c r="J2000" s="17">
        <f>IF(Source!BC1761&lt;&gt; 0, Source!BC1761, 1)</f>
        <v>1</v>
      </c>
      <c r="K2000" s="33">
        <f>Source!O1761</f>
        <v>0</v>
      </c>
      <c r="Q2000">
        <f>ROUND((Source!DN1761/100)*ROUND((ROUND((Source!AF1761*Source!AV1761*Source!I1761),2)),2), 2)</f>
        <v>0</v>
      </c>
      <c r="R2000">
        <f>Source!X1761</f>
        <v>0</v>
      </c>
      <c r="S2000">
        <f>ROUND((Source!DO1761/100)*ROUND((ROUND((Source!AF1761*Source!AV1761*Source!I1761),2)),2), 2)</f>
        <v>0</v>
      </c>
      <c r="T2000">
        <f>Source!Y1761</f>
        <v>0</v>
      </c>
      <c r="U2000">
        <f>ROUND((175/100)*ROUND((ROUND((Source!AE1761*Source!AV1761*Source!I1761),2)),2), 2)</f>
        <v>0</v>
      </c>
      <c r="V2000">
        <f>ROUND((160/100)*ROUND(ROUND((ROUND((Source!AE1761*Source!AV1761*Source!I1761),2)*Source!BS1761),2), 2), 2)</f>
        <v>0</v>
      </c>
      <c r="X2000">
        <f>IF(Source!BI1761&lt;=1,I2000, 0)</f>
        <v>0</v>
      </c>
      <c r="Y2000">
        <f>IF(Source!BI1761=2,I2000, 0)</f>
        <v>0</v>
      </c>
      <c r="Z2000">
        <f>IF(Source!BI1761=3,I2000, 0)</f>
        <v>0</v>
      </c>
      <c r="AA2000">
        <f>IF(Source!BI1761=4,I2000, 0)</f>
        <v>0</v>
      </c>
    </row>
    <row r="2001" spans="1:28" ht="14.25" x14ac:dyDescent="0.2">
      <c r="A2001" s="26"/>
      <c r="B2001" s="26"/>
      <c r="C2001" s="26" t="s">
        <v>314</v>
      </c>
      <c r="D2001" s="27" t="s">
        <v>315</v>
      </c>
      <c r="E2001" s="17">
        <f>Source!DN1760</f>
        <v>80</v>
      </c>
      <c r="F2001" s="33"/>
      <c r="G2001" s="28"/>
      <c r="H2001" s="17"/>
      <c r="I2001" s="33">
        <f>SUM(Q1997:Q2000)</f>
        <v>6.3</v>
      </c>
      <c r="J2001" s="17">
        <f>Source!BZ1760</f>
        <v>70</v>
      </c>
      <c r="K2001" s="33">
        <f>SUM(R1997:R2000)</f>
        <v>145.38</v>
      </c>
    </row>
    <row r="2002" spans="1:28" ht="14.25" x14ac:dyDescent="0.2">
      <c r="A2002" s="26"/>
      <c r="B2002" s="26"/>
      <c r="C2002" s="26" t="s">
        <v>316</v>
      </c>
      <c r="D2002" s="27" t="s">
        <v>315</v>
      </c>
      <c r="E2002" s="17">
        <f>Source!DO1760</f>
        <v>55</v>
      </c>
      <c r="F2002" s="33"/>
      <c r="G2002" s="28"/>
      <c r="H2002" s="17"/>
      <c r="I2002" s="33">
        <f>SUM(S1997:S2001)</f>
        <v>4.33</v>
      </c>
      <c r="J2002" s="17">
        <f>Source!CA1760</f>
        <v>41</v>
      </c>
      <c r="K2002" s="33">
        <f>SUM(T1997:T2001)</f>
        <v>85.15</v>
      </c>
    </row>
    <row r="2003" spans="1:28" ht="14.25" x14ac:dyDescent="0.2">
      <c r="A2003" s="55"/>
      <c r="B2003" s="55"/>
      <c r="C2003" s="55" t="s">
        <v>317</v>
      </c>
      <c r="D2003" s="56" t="s">
        <v>318</v>
      </c>
      <c r="E2003" s="57">
        <f>Source!AQ1760</f>
        <v>57.5</v>
      </c>
      <c r="F2003" s="58"/>
      <c r="G2003" s="59" t="str">
        <f>Source!DI1760</f>
        <v/>
      </c>
      <c r="H2003" s="57">
        <f>Source!AV1760</f>
        <v>1</v>
      </c>
      <c r="I2003" s="58">
        <f>Source!U1760</f>
        <v>0.77050000000000007</v>
      </c>
      <c r="J2003" s="57"/>
      <c r="K2003" s="58"/>
      <c r="AB2003" s="32">
        <f>I2003</f>
        <v>0.77050000000000007</v>
      </c>
    </row>
    <row r="2004" spans="1:28" ht="15" x14ac:dyDescent="0.25">
      <c r="A2004" s="60"/>
      <c r="B2004" s="60"/>
      <c r="C2004" s="61" t="s">
        <v>319</v>
      </c>
      <c r="D2004" s="60"/>
      <c r="E2004" s="60"/>
      <c r="F2004" s="60"/>
      <c r="G2004" s="60"/>
      <c r="H2004" s="111">
        <f>I1999+I2001+I2002+SUM(I2000:I2000)</f>
        <v>18.5</v>
      </c>
      <c r="I2004" s="111"/>
      <c r="J2004" s="111">
        <f>K1999+K2001+K2002+SUM(K2000:K2000)</f>
        <v>438.22</v>
      </c>
      <c r="K2004" s="111"/>
      <c r="O2004" s="32">
        <f>I1999+I2001+I2002+SUM(I2000:I2000)</f>
        <v>18.5</v>
      </c>
      <c r="P2004" s="32">
        <f>K1999+K2001+K2002+SUM(K2000:K2000)</f>
        <v>438.22</v>
      </c>
      <c r="X2004">
        <f>IF(Source!BI1760&lt;=1,I1999+I2001+I2002-0, 0)</f>
        <v>18.5</v>
      </c>
      <c r="Y2004">
        <f>IF(Source!BI1760=2,I1999+I2001+I2002-0, 0)</f>
        <v>0</v>
      </c>
      <c r="Z2004">
        <f>IF(Source!BI1760=3,I1999+I2001+I2002-0, 0)</f>
        <v>0</v>
      </c>
      <c r="AA2004">
        <f>IF(Source!BI1760=4,I1999+I2001+I2002,0)</f>
        <v>0</v>
      </c>
    </row>
    <row r="2006" spans="1:28" ht="42.75" x14ac:dyDescent="0.2">
      <c r="A2006" s="26">
        <v>2</v>
      </c>
      <c r="B2006" s="26" t="str">
        <f>Source!F1762</f>
        <v>6.62-31-1</v>
      </c>
      <c r="C2006" s="26" t="s">
        <v>33</v>
      </c>
      <c r="D2006" s="27" t="str">
        <f>Source!H1762</f>
        <v>1 м2 поверхности</v>
      </c>
      <c r="E2006" s="17">
        <f>Source!I1762</f>
        <v>2.0499999999999998</v>
      </c>
      <c r="F2006" s="33"/>
      <c r="G2006" s="28"/>
      <c r="H2006" s="17"/>
      <c r="I2006" s="33"/>
      <c r="J2006" s="17"/>
      <c r="K2006" s="33"/>
      <c r="Q2006">
        <f>ROUND((Source!DN1762/100)*ROUND((ROUND((Source!AF1762*Source!AV1762*Source!I1762),2)),2), 2)</f>
        <v>12.57</v>
      </c>
      <c r="R2006">
        <f>Source!X1762</f>
        <v>275.33</v>
      </c>
      <c r="S2006">
        <f>ROUND((Source!DO1762/100)*ROUND((ROUND((Source!AF1762*Source!AV1762*Source!I1762),2)),2), 2)</f>
        <v>8.0399999999999991</v>
      </c>
      <c r="T2006">
        <f>Source!Y1762</f>
        <v>136.01</v>
      </c>
      <c r="U2006">
        <f>ROUND((175/100)*ROUND((ROUND((Source!AE1762*Source!AV1762*Source!I1762),2)),2), 2)</f>
        <v>0</v>
      </c>
      <c r="V2006">
        <f>ROUND((160/100)*ROUND(ROUND((ROUND((Source!AE1762*Source!AV1762*Source!I1762),2)*Source!BS1762),2), 2), 2)</f>
        <v>0</v>
      </c>
    </row>
    <row r="2007" spans="1:28" ht="14.25" x14ac:dyDescent="0.2">
      <c r="A2007" s="26"/>
      <c r="B2007" s="26"/>
      <c r="C2007" s="26" t="s">
        <v>313</v>
      </c>
      <c r="D2007" s="27"/>
      <c r="E2007" s="17"/>
      <c r="F2007" s="33">
        <f>Source!AO1762</f>
        <v>6.13</v>
      </c>
      <c r="G2007" s="28" t="str">
        <f>Source!DG1762</f>
        <v/>
      </c>
      <c r="H2007" s="17">
        <f>Source!AV1762</f>
        <v>1</v>
      </c>
      <c r="I2007" s="33">
        <f>ROUND((ROUND((Source!AF1762*Source!AV1762*Source!I1762),2)),2)</f>
        <v>12.57</v>
      </c>
      <c r="J2007" s="17">
        <f>IF(Source!BA1762&lt;&gt; 0, Source!BA1762, 1)</f>
        <v>26.39</v>
      </c>
      <c r="K2007" s="33">
        <f>Source!S1762</f>
        <v>331.72</v>
      </c>
      <c r="W2007">
        <f>I2007</f>
        <v>12.57</v>
      </c>
    </row>
    <row r="2008" spans="1:28" ht="14.25" x14ac:dyDescent="0.2">
      <c r="A2008" s="26"/>
      <c r="B2008" s="26"/>
      <c r="C2008" s="26" t="s">
        <v>314</v>
      </c>
      <c r="D2008" s="27" t="s">
        <v>315</v>
      </c>
      <c r="E2008" s="17">
        <f>Source!DN1762</f>
        <v>100</v>
      </c>
      <c r="F2008" s="33"/>
      <c r="G2008" s="28"/>
      <c r="H2008" s="17"/>
      <c r="I2008" s="33">
        <f>SUM(Q2006:Q2007)</f>
        <v>12.57</v>
      </c>
      <c r="J2008" s="17">
        <f>Source!BZ1762</f>
        <v>83</v>
      </c>
      <c r="K2008" s="33">
        <f>SUM(R2006:R2007)</f>
        <v>275.33</v>
      </c>
    </row>
    <row r="2009" spans="1:28" ht="14.25" x14ac:dyDescent="0.2">
      <c r="A2009" s="26"/>
      <c r="B2009" s="26"/>
      <c r="C2009" s="26" t="s">
        <v>316</v>
      </c>
      <c r="D2009" s="27" t="s">
        <v>315</v>
      </c>
      <c r="E2009" s="17">
        <f>Source!DO1762</f>
        <v>64</v>
      </c>
      <c r="F2009" s="33"/>
      <c r="G2009" s="28"/>
      <c r="H2009" s="17"/>
      <c r="I2009" s="33">
        <f>SUM(S2006:S2008)</f>
        <v>8.0399999999999991</v>
      </c>
      <c r="J2009" s="17">
        <f>Source!CA1762</f>
        <v>41</v>
      </c>
      <c r="K2009" s="33">
        <f>SUM(T2006:T2008)</f>
        <v>136.01</v>
      </c>
    </row>
    <row r="2010" spans="1:28" ht="14.25" x14ac:dyDescent="0.2">
      <c r="A2010" s="55"/>
      <c r="B2010" s="55"/>
      <c r="C2010" s="55" t="s">
        <v>317</v>
      </c>
      <c r="D2010" s="56" t="s">
        <v>318</v>
      </c>
      <c r="E2010" s="57">
        <f>Source!AQ1762</f>
        <v>0.6</v>
      </c>
      <c r="F2010" s="58"/>
      <c r="G2010" s="59" t="str">
        <f>Source!DI1762</f>
        <v/>
      </c>
      <c r="H2010" s="57">
        <f>Source!AV1762</f>
        <v>1</v>
      </c>
      <c r="I2010" s="58">
        <f>Source!U1762</f>
        <v>1.2299999999999998</v>
      </c>
      <c r="J2010" s="57"/>
      <c r="K2010" s="58"/>
      <c r="AB2010" s="32">
        <f>I2010</f>
        <v>1.2299999999999998</v>
      </c>
    </row>
    <row r="2011" spans="1:28" ht="15" x14ac:dyDescent="0.25">
      <c r="A2011" s="60"/>
      <c r="B2011" s="60"/>
      <c r="C2011" s="61" t="s">
        <v>319</v>
      </c>
      <c r="D2011" s="60"/>
      <c r="E2011" s="60"/>
      <c r="F2011" s="60"/>
      <c r="G2011" s="60"/>
      <c r="H2011" s="111">
        <f>I2007+I2008+I2009</f>
        <v>33.18</v>
      </c>
      <c r="I2011" s="111"/>
      <c r="J2011" s="111">
        <f>K2007+K2008+K2009</f>
        <v>743.06</v>
      </c>
      <c r="K2011" s="111"/>
      <c r="O2011" s="32">
        <f>I2007+I2008+I2009</f>
        <v>33.18</v>
      </c>
      <c r="P2011" s="32">
        <f>K2007+K2008+K2009</f>
        <v>743.06</v>
      </c>
      <c r="X2011">
        <f>IF(Source!BI1762&lt;=1,I2007+I2008+I2009-0, 0)</f>
        <v>33.18</v>
      </c>
      <c r="Y2011">
        <f>IF(Source!BI1762=2,I2007+I2008+I2009-0, 0)</f>
        <v>0</v>
      </c>
      <c r="Z2011">
        <f>IF(Source!BI1762=3,I2007+I2008+I2009-0, 0)</f>
        <v>0</v>
      </c>
      <c r="AA2011">
        <f>IF(Source!BI1762=4,I2007+I2008+I2009,0)</f>
        <v>0</v>
      </c>
    </row>
    <row r="2013" spans="1:28" ht="28.5" x14ac:dyDescent="0.2">
      <c r="A2013" s="26">
        <v>3</v>
      </c>
      <c r="B2013" s="26" t="str">
        <f>Source!F1763</f>
        <v>6.58-2-1</v>
      </c>
      <c r="C2013" s="26" t="s">
        <v>40</v>
      </c>
      <c r="D2013" s="27" t="str">
        <f>Source!H1763</f>
        <v>100 м2</v>
      </c>
      <c r="E2013" s="17">
        <f>Source!I1763</f>
        <v>1.0500000000000001E-2</v>
      </c>
      <c r="F2013" s="33"/>
      <c r="G2013" s="28"/>
      <c r="H2013" s="17"/>
      <c r="I2013" s="33"/>
      <c r="J2013" s="17"/>
      <c r="K2013" s="33"/>
      <c r="Q2013">
        <f>ROUND((Source!DN1763/100)*ROUND((ROUND((Source!AF1763*Source!AV1763*Source!I1763),2)),2), 2)</f>
        <v>1.61</v>
      </c>
      <c r="R2013">
        <f>Source!X1763</f>
        <v>37.130000000000003</v>
      </c>
      <c r="S2013">
        <f>ROUND((Source!DO1763/100)*ROUND((ROUND((Source!AF1763*Source!AV1763*Source!I1763),2)),2), 2)</f>
        <v>1.1100000000000001</v>
      </c>
      <c r="T2013">
        <f>Source!Y1763</f>
        <v>21.75</v>
      </c>
      <c r="U2013">
        <f>ROUND((175/100)*ROUND((ROUND((Source!AE1763*Source!AV1763*Source!I1763),2)),2), 2)</f>
        <v>0</v>
      </c>
      <c r="V2013">
        <f>ROUND((160/100)*ROUND(ROUND((ROUND((Source!AE1763*Source!AV1763*Source!I1763),2)*Source!BS1763),2), 2), 2)</f>
        <v>0</v>
      </c>
    </row>
    <row r="2014" spans="1:28" x14ac:dyDescent="0.2">
      <c r="C2014" s="30" t="str">
        <f>"Объем: "&amp;Source!I1763&amp;"=1,05/"&amp;"100"</f>
        <v>Объем: 0,0105=1,05/100</v>
      </c>
    </row>
    <row r="2015" spans="1:28" ht="14.25" x14ac:dyDescent="0.2">
      <c r="A2015" s="26"/>
      <c r="B2015" s="26"/>
      <c r="C2015" s="26" t="s">
        <v>313</v>
      </c>
      <c r="D2015" s="27"/>
      <c r="E2015" s="17"/>
      <c r="F2015" s="33">
        <f>Source!AO1763</f>
        <v>191.34</v>
      </c>
      <c r="G2015" s="28" t="str">
        <f>Source!DG1763</f>
        <v/>
      </c>
      <c r="H2015" s="17">
        <f>Source!AV1763</f>
        <v>1</v>
      </c>
      <c r="I2015" s="33">
        <f>ROUND((ROUND((Source!AF1763*Source!AV1763*Source!I1763),2)),2)</f>
        <v>2.0099999999999998</v>
      </c>
      <c r="J2015" s="17">
        <f>IF(Source!BA1763&lt;&gt; 0, Source!BA1763, 1)</f>
        <v>26.39</v>
      </c>
      <c r="K2015" s="33">
        <f>Source!S1763</f>
        <v>53.04</v>
      </c>
      <c r="W2015">
        <f>I2015</f>
        <v>2.0099999999999998</v>
      </c>
    </row>
    <row r="2016" spans="1:28" ht="28.5" x14ac:dyDescent="0.2">
      <c r="A2016" s="26" t="s">
        <v>44</v>
      </c>
      <c r="B2016" s="26" t="str">
        <f>Source!F1764</f>
        <v>9999990001</v>
      </c>
      <c r="C2016" s="26" t="s">
        <v>29</v>
      </c>
      <c r="D2016" s="27" t="str">
        <f>Source!H1764</f>
        <v>т</v>
      </c>
      <c r="E2016" s="17">
        <f>Source!I1764</f>
        <v>-1.0710000000000001E-2</v>
      </c>
      <c r="F2016" s="33">
        <f>Source!AK1764</f>
        <v>0</v>
      </c>
      <c r="G2016" s="31" t="s">
        <v>3</v>
      </c>
      <c r="H2016" s="17">
        <f>Source!AW1764</f>
        <v>1</v>
      </c>
      <c r="I2016" s="33">
        <f>ROUND((ROUND((Source!AC1764*Source!AW1764*Source!I1764),2)),2)+(ROUND((ROUND(((Source!ET1764)*Source!AV1764*Source!I1764),2)),2)+ROUND((ROUND(((Source!AE1764-(Source!EU1764))*Source!AV1764*Source!I1764),2)),2))+ROUND((ROUND((Source!AF1764*Source!AV1764*Source!I1764),2)),2)</f>
        <v>0</v>
      </c>
      <c r="J2016" s="17">
        <f>IF(Source!BC1764&lt;&gt; 0, Source!BC1764, 1)</f>
        <v>1</v>
      </c>
      <c r="K2016" s="33">
        <f>Source!O1764</f>
        <v>0</v>
      </c>
      <c r="Q2016">
        <f>ROUND((Source!DN1764/100)*ROUND((ROUND((Source!AF1764*Source!AV1764*Source!I1764),2)),2), 2)</f>
        <v>0</v>
      </c>
      <c r="R2016">
        <f>Source!X1764</f>
        <v>0</v>
      </c>
      <c r="S2016">
        <f>ROUND((Source!DO1764/100)*ROUND((ROUND((Source!AF1764*Source!AV1764*Source!I1764),2)),2), 2)</f>
        <v>0</v>
      </c>
      <c r="T2016">
        <f>Source!Y1764</f>
        <v>0</v>
      </c>
      <c r="U2016">
        <f>ROUND((175/100)*ROUND((ROUND((Source!AE1764*Source!AV1764*Source!I1764),2)),2), 2)</f>
        <v>0</v>
      </c>
      <c r="V2016">
        <f>ROUND((160/100)*ROUND(ROUND((ROUND((Source!AE1764*Source!AV1764*Source!I1764),2)*Source!BS1764),2), 2), 2)</f>
        <v>0</v>
      </c>
      <c r="X2016">
        <f>IF(Source!BI1764&lt;=1,I2016, 0)</f>
        <v>0</v>
      </c>
      <c r="Y2016">
        <f>IF(Source!BI1764=2,I2016, 0)</f>
        <v>0</v>
      </c>
      <c r="Z2016">
        <f>IF(Source!BI1764=3,I2016, 0)</f>
        <v>0</v>
      </c>
      <c r="AA2016">
        <f>IF(Source!BI1764=4,I2016, 0)</f>
        <v>0</v>
      </c>
    </row>
    <row r="2017" spans="1:28" ht="14.25" x14ac:dyDescent="0.2">
      <c r="A2017" s="26"/>
      <c r="B2017" s="26"/>
      <c r="C2017" s="26" t="s">
        <v>314</v>
      </c>
      <c r="D2017" s="27" t="s">
        <v>315</v>
      </c>
      <c r="E2017" s="17">
        <f>Source!DN1763</f>
        <v>80</v>
      </c>
      <c r="F2017" s="33"/>
      <c r="G2017" s="28"/>
      <c r="H2017" s="17"/>
      <c r="I2017" s="33">
        <f>SUM(Q2013:Q2016)</f>
        <v>1.61</v>
      </c>
      <c r="J2017" s="17">
        <f>Source!BZ1763</f>
        <v>70</v>
      </c>
      <c r="K2017" s="33">
        <f>SUM(R2013:R2016)</f>
        <v>37.130000000000003</v>
      </c>
    </row>
    <row r="2018" spans="1:28" ht="14.25" x14ac:dyDescent="0.2">
      <c r="A2018" s="26"/>
      <c r="B2018" s="26"/>
      <c r="C2018" s="26" t="s">
        <v>316</v>
      </c>
      <c r="D2018" s="27" t="s">
        <v>315</v>
      </c>
      <c r="E2018" s="17">
        <f>Source!DO1763</f>
        <v>55</v>
      </c>
      <c r="F2018" s="33"/>
      <c r="G2018" s="28"/>
      <c r="H2018" s="17"/>
      <c r="I2018" s="33">
        <f>SUM(S2013:S2017)</f>
        <v>1.1100000000000001</v>
      </c>
      <c r="J2018" s="17">
        <f>Source!CA1763</f>
        <v>41</v>
      </c>
      <c r="K2018" s="33">
        <f>SUM(T2013:T2017)</f>
        <v>21.75</v>
      </c>
    </row>
    <row r="2019" spans="1:28" ht="14.25" x14ac:dyDescent="0.2">
      <c r="A2019" s="55"/>
      <c r="B2019" s="55"/>
      <c r="C2019" s="55" t="s">
        <v>317</v>
      </c>
      <c r="D2019" s="56" t="s">
        <v>318</v>
      </c>
      <c r="E2019" s="57">
        <f>Source!AQ1763</f>
        <v>17.41</v>
      </c>
      <c r="F2019" s="58"/>
      <c r="G2019" s="59" t="str">
        <f>Source!DI1763</f>
        <v/>
      </c>
      <c r="H2019" s="57">
        <f>Source!AV1763</f>
        <v>1</v>
      </c>
      <c r="I2019" s="58">
        <f>Source!U1763</f>
        <v>0.18280500000000002</v>
      </c>
      <c r="J2019" s="57"/>
      <c r="K2019" s="58"/>
      <c r="AB2019" s="32">
        <f>I2019</f>
        <v>0.18280500000000002</v>
      </c>
    </row>
    <row r="2020" spans="1:28" ht="15" x14ac:dyDescent="0.25">
      <c r="A2020" s="60"/>
      <c r="B2020" s="60"/>
      <c r="C2020" s="61" t="s">
        <v>319</v>
      </c>
      <c r="D2020" s="60"/>
      <c r="E2020" s="60"/>
      <c r="F2020" s="60"/>
      <c r="G2020" s="60"/>
      <c r="H2020" s="111">
        <f>I2015+I2017+I2018+SUM(I2016:I2016)</f>
        <v>4.7300000000000004</v>
      </c>
      <c r="I2020" s="111"/>
      <c r="J2020" s="111">
        <f>K2015+K2017+K2018+SUM(K2016:K2016)</f>
        <v>111.92</v>
      </c>
      <c r="K2020" s="111"/>
      <c r="O2020" s="32">
        <f>I2015+I2017+I2018+SUM(I2016:I2016)</f>
        <v>4.7300000000000004</v>
      </c>
      <c r="P2020" s="32">
        <f>K2015+K2017+K2018+SUM(K2016:K2016)</f>
        <v>111.92</v>
      </c>
      <c r="X2020">
        <f>IF(Source!BI1763&lt;=1,I2015+I2017+I2018-0, 0)</f>
        <v>4.7300000000000004</v>
      </c>
      <c r="Y2020">
        <f>IF(Source!BI1763=2,I2015+I2017+I2018-0, 0)</f>
        <v>0</v>
      </c>
      <c r="Z2020">
        <f>IF(Source!BI1763=3,I2015+I2017+I2018-0, 0)</f>
        <v>0</v>
      </c>
      <c r="AA2020">
        <f>IF(Source!BI1763=4,I2015+I2017+I2018,0)</f>
        <v>0</v>
      </c>
    </row>
    <row r="2022" spans="1:28" ht="42.75" x14ac:dyDescent="0.2">
      <c r="A2022" s="26">
        <v>4</v>
      </c>
      <c r="B2022" s="26" t="str">
        <f>Source!F1765</f>
        <v>6.65-24-1</v>
      </c>
      <c r="C2022" s="26" t="s">
        <v>47</v>
      </c>
      <c r="D2022" s="27" t="str">
        <f>Source!H1765</f>
        <v>100 м</v>
      </c>
      <c r="E2022" s="17">
        <f>Source!I1765</f>
        <v>0.02</v>
      </c>
      <c r="F2022" s="33"/>
      <c r="G2022" s="28"/>
      <c r="H2022" s="17"/>
      <c r="I2022" s="33"/>
      <c r="J2022" s="17"/>
      <c r="K2022" s="33"/>
      <c r="Q2022">
        <f>ROUND((Source!DN1765/100)*ROUND((ROUND((Source!AF1765*Source!AV1765*Source!I1765),2)),2), 2)</f>
        <v>5.0199999999999996</v>
      </c>
      <c r="R2022">
        <f>Source!X1765</f>
        <v>108.31</v>
      </c>
      <c r="S2022">
        <f>ROUND((Source!DO1765/100)*ROUND((ROUND((Source!AF1765*Source!AV1765*Source!I1765),2)),2), 2)</f>
        <v>3.37</v>
      </c>
      <c r="T2022">
        <f>Source!Y1765</f>
        <v>49.34</v>
      </c>
      <c r="U2022">
        <f>ROUND((175/100)*ROUND((ROUND((Source!AE1765*Source!AV1765*Source!I1765),2)),2), 2)</f>
        <v>0</v>
      </c>
      <c r="V2022">
        <f>ROUND((160/100)*ROUND(ROUND((ROUND((Source!AE1765*Source!AV1765*Source!I1765),2)*Source!BS1765),2), 2), 2)</f>
        <v>0</v>
      </c>
    </row>
    <row r="2023" spans="1:28" x14ac:dyDescent="0.2">
      <c r="C2023" s="30" t="str">
        <f>"Объем: "&amp;Source!I1765&amp;"=2/"&amp;"100"</f>
        <v>Объем: 0,02=2/100</v>
      </c>
    </row>
    <row r="2024" spans="1:28" ht="14.25" x14ac:dyDescent="0.2">
      <c r="A2024" s="26"/>
      <c r="B2024" s="26"/>
      <c r="C2024" s="26" t="s">
        <v>313</v>
      </c>
      <c r="D2024" s="27"/>
      <c r="E2024" s="17"/>
      <c r="F2024" s="33">
        <f>Source!AO1765</f>
        <v>227.82</v>
      </c>
      <c r="G2024" s="28" t="str">
        <f>Source!DG1765</f>
        <v/>
      </c>
      <c r="H2024" s="17">
        <f>Source!AV1765</f>
        <v>1</v>
      </c>
      <c r="I2024" s="33">
        <f>ROUND((ROUND((Source!AF1765*Source!AV1765*Source!I1765),2)),2)</f>
        <v>4.5599999999999996</v>
      </c>
      <c r="J2024" s="17">
        <f>IF(Source!BA1765&lt;&gt; 0, Source!BA1765, 1)</f>
        <v>26.39</v>
      </c>
      <c r="K2024" s="33">
        <f>Source!S1765</f>
        <v>120.34</v>
      </c>
      <c r="W2024">
        <f>I2024</f>
        <v>4.5599999999999996</v>
      </c>
    </row>
    <row r="2025" spans="1:28" ht="14.25" x14ac:dyDescent="0.2">
      <c r="A2025" s="26"/>
      <c r="B2025" s="26"/>
      <c r="C2025" s="26" t="s">
        <v>314</v>
      </c>
      <c r="D2025" s="27" t="s">
        <v>315</v>
      </c>
      <c r="E2025" s="17">
        <f>Source!DN1765</f>
        <v>110</v>
      </c>
      <c r="F2025" s="33"/>
      <c r="G2025" s="28"/>
      <c r="H2025" s="17"/>
      <c r="I2025" s="33">
        <f>SUM(Q2022:Q2024)</f>
        <v>5.0199999999999996</v>
      </c>
      <c r="J2025" s="17">
        <f>Source!BZ1765</f>
        <v>90</v>
      </c>
      <c r="K2025" s="33">
        <f>SUM(R2022:R2024)</f>
        <v>108.31</v>
      </c>
    </row>
    <row r="2026" spans="1:28" ht="14.25" x14ac:dyDescent="0.2">
      <c r="A2026" s="26"/>
      <c r="B2026" s="26"/>
      <c r="C2026" s="26" t="s">
        <v>316</v>
      </c>
      <c r="D2026" s="27" t="s">
        <v>315</v>
      </c>
      <c r="E2026" s="17">
        <f>Source!DO1765</f>
        <v>74</v>
      </c>
      <c r="F2026" s="33"/>
      <c r="G2026" s="28"/>
      <c r="H2026" s="17"/>
      <c r="I2026" s="33">
        <f>SUM(S2022:S2025)</f>
        <v>3.37</v>
      </c>
      <c r="J2026" s="17">
        <f>Source!CA1765</f>
        <v>41</v>
      </c>
      <c r="K2026" s="33">
        <f>SUM(T2022:T2025)</f>
        <v>49.34</v>
      </c>
    </row>
    <row r="2027" spans="1:28" ht="14.25" x14ac:dyDescent="0.2">
      <c r="A2027" s="55"/>
      <c r="B2027" s="55"/>
      <c r="C2027" s="55" t="s">
        <v>317</v>
      </c>
      <c r="D2027" s="56" t="s">
        <v>318</v>
      </c>
      <c r="E2027" s="57">
        <f>Source!AQ1765</f>
        <v>20.73</v>
      </c>
      <c r="F2027" s="58"/>
      <c r="G2027" s="59" t="str">
        <f>Source!DI1765</f>
        <v/>
      </c>
      <c r="H2027" s="57">
        <f>Source!AV1765</f>
        <v>1</v>
      </c>
      <c r="I2027" s="58">
        <f>Source!U1765</f>
        <v>0.41460000000000002</v>
      </c>
      <c r="J2027" s="57"/>
      <c r="K2027" s="58"/>
      <c r="AB2027" s="32">
        <f>I2027</f>
        <v>0.41460000000000002</v>
      </c>
    </row>
    <row r="2028" spans="1:28" ht="15" x14ac:dyDescent="0.25">
      <c r="A2028" s="60"/>
      <c r="B2028" s="60"/>
      <c r="C2028" s="61" t="s">
        <v>319</v>
      </c>
      <c r="D2028" s="60"/>
      <c r="E2028" s="60"/>
      <c r="F2028" s="60"/>
      <c r="G2028" s="60"/>
      <c r="H2028" s="111">
        <f>I2024+I2025+I2026</f>
        <v>12.95</v>
      </c>
      <c r="I2028" s="111"/>
      <c r="J2028" s="111">
        <f>K2024+K2025+K2026</f>
        <v>277.99</v>
      </c>
      <c r="K2028" s="111"/>
      <c r="O2028" s="32">
        <f>I2024+I2025+I2026</f>
        <v>12.95</v>
      </c>
      <c r="P2028" s="32">
        <f>K2024+K2025+K2026</f>
        <v>277.99</v>
      </c>
      <c r="X2028">
        <f>IF(Source!BI1765&lt;=1,I2024+I2025+I2026-0, 0)</f>
        <v>12.95</v>
      </c>
      <c r="Y2028">
        <f>IF(Source!BI1765=2,I2024+I2025+I2026-0, 0)</f>
        <v>0</v>
      </c>
      <c r="Z2028">
        <f>IF(Source!BI1765=3,I2024+I2025+I2026-0, 0)</f>
        <v>0</v>
      </c>
      <c r="AA2028">
        <f>IF(Source!BI1765=4,I2024+I2025+I2026,0)</f>
        <v>0</v>
      </c>
    </row>
    <row r="2030" spans="1:28" ht="57" x14ac:dyDescent="0.2">
      <c r="A2030" s="26">
        <v>5</v>
      </c>
      <c r="B2030" s="26" t="str">
        <f>Source!F1766</f>
        <v>6.62-31-1</v>
      </c>
      <c r="C2030" s="26" t="s">
        <v>53</v>
      </c>
      <c r="D2030" s="27" t="str">
        <f>Source!H1766</f>
        <v>1 м2 поверхности</v>
      </c>
      <c r="E2030" s="17">
        <f>Source!I1766</f>
        <v>20.75</v>
      </c>
      <c r="F2030" s="33"/>
      <c r="G2030" s="28"/>
      <c r="H2030" s="17"/>
      <c r="I2030" s="33"/>
      <c r="J2030" s="17"/>
      <c r="K2030" s="33"/>
      <c r="Q2030">
        <f>ROUND((Source!DN1766/100)*ROUND((ROUND((Source!AF1766*Source!AV1766*Source!I1766),2)),2), 2)</f>
        <v>127.2</v>
      </c>
      <c r="R2030">
        <f>Source!X1766</f>
        <v>2786.15</v>
      </c>
      <c r="S2030">
        <f>ROUND((Source!DO1766/100)*ROUND((ROUND((Source!AF1766*Source!AV1766*Source!I1766),2)),2), 2)</f>
        <v>81.41</v>
      </c>
      <c r="T2030">
        <f>Source!Y1766</f>
        <v>1376.29</v>
      </c>
      <c r="U2030">
        <f>ROUND((175/100)*ROUND((ROUND((Source!AE1766*Source!AV1766*Source!I1766),2)),2), 2)</f>
        <v>0</v>
      </c>
      <c r="V2030">
        <f>ROUND((160/100)*ROUND(ROUND((ROUND((Source!AE1766*Source!AV1766*Source!I1766),2)*Source!BS1766),2), 2), 2)</f>
        <v>0</v>
      </c>
    </row>
    <row r="2031" spans="1:28" ht="14.25" x14ac:dyDescent="0.2">
      <c r="A2031" s="26"/>
      <c r="B2031" s="26"/>
      <c r="C2031" s="26" t="s">
        <v>313</v>
      </c>
      <c r="D2031" s="27"/>
      <c r="E2031" s="17"/>
      <c r="F2031" s="33">
        <f>Source!AO1766</f>
        <v>6.13</v>
      </c>
      <c r="G2031" s="28" t="str">
        <f>Source!DG1766</f>
        <v/>
      </c>
      <c r="H2031" s="17">
        <f>Source!AV1766</f>
        <v>1</v>
      </c>
      <c r="I2031" s="33">
        <f>ROUND((ROUND((Source!AF1766*Source!AV1766*Source!I1766),2)),2)</f>
        <v>127.2</v>
      </c>
      <c r="J2031" s="17">
        <f>IF(Source!BA1766&lt;&gt; 0, Source!BA1766, 1)</f>
        <v>26.39</v>
      </c>
      <c r="K2031" s="33">
        <f>Source!S1766</f>
        <v>3356.81</v>
      </c>
      <c r="W2031">
        <f>I2031</f>
        <v>127.2</v>
      </c>
    </row>
    <row r="2032" spans="1:28" ht="14.25" x14ac:dyDescent="0.2">
      <c r="A2032" s="26"/>
      <c r="B2032" s="26"/>
      <c r="C2032" s="26" t="s">
        <v>314</v>
      </c>
      <c r="D2032" s="27" t="s">
        <v>315</v>
      </c>
      <c r="E2032" s="17">
        <f>Source!DN1766</f>
        <v>100</v>
      </c>
      <c r="F2032" s="33"/>
      <c r="G2032" s="28"/>
      <c r="H2032" s="17"/>
      <c r="I2032" s="33">
        <f>SUM(Q2030:Q2031)</f>
        <v>127.2</v>
      </c>
      <c r="J2032" s="17">
        <f>Source!BZ1766</f>
        <v>83</v>
      </c>
      <c r="K2032" s="33">
        <f>SUM(R2030:R2031)</f>
        <v>2786.15</v>
      </c>
    </row>
    <row r="2033" spans="1:28" ht="14.25" x14ac:dyDescent="0.2">
      <c r="A2033" s="26"/>
      <c r="B2033" s="26"/>
      <c r="C2033" s="26" t="s">
        <v>316</v>
      </c>
      <c r="D2033" s="27" t="s">
        <v>315</v>
      </c>
      <c r="E2033" s="17">
        <f>Source!DO1766</f>
        <v>64</v>
      </c>
      <c r="F2033" s="33"/>
      <c r="G2033" s="28"/>
      <c r="H2033" s="17"/>
      <c r="I2033" s="33">
        <f>SUM(S2030:S2032)</f>
        <v>81.41</v>
      </c>
      <c r="J2033" s="17">
        <f>Source!CA1766</f>
        <v>41</v>
      </c>
      <c r="K2033" s="33">
        <f>SUM(T2030:T2032)</f>
        <v>1376.29</v>
      </c>
    </row>
    <row r="2034" spans="1:28" ht="14.25" x14ac:dyDescent="0.2">
      <c r="A2034" s="55"/>
      <c r="B2034" s="55"/>
      <c r="C2034" s="55" t="s">
        <v>317</v>
      </c>
      <c r="D2034" s="56" t="s">
        <v>318</v>
      </c>
      <c r="E2034" s="57">
        <f>Source!AQ1766</f>
        <v>0.6</v>
      </c>
      <c r="F2034" s="58"/>
      <c r="G2034" s="59" t="str">
        <f>Source!DI1766</f>
        <v/>
      </c>
      <c r="H2034" s="57">
        <f>Source!AV1766</f>
        <v>1</v>
      </c>
      <c r="I2034" s="58">
        <f>Source!U1766</f>
        <v>12.45</v>
      </c>
      <c r="J2034" s="57"/>
      <c r="K2034" s="58"/>
      <c r="AB2034" s="32">
        <f>I2034</f>
        <v>12.45</v>
      </c>
    </row>
    <row r="2035" spans="1:28" ht="15" x14ac:dyDescent="0.25">
      <c r="A2035" s="60"/>
      <c r="B2035" s="60"/>
      <c r="C2035" s="61" t="s">
        <v>319</v>
      </c>
      <c r="D2035" s="60"/>
      <c r="E2035" s="60"/>
      <c r="F2035" s="60"/>
      <c r="G2035" s="60"/>
      <c r="H2035" s="111">
        <f>I2031+I2032+I2033</f>
        <v>335.81</v>
      </c>
      <c r="I2035" s="111"/>
      <c r="J2035" s="111">
        <f>K2031+K2032+K2033</f>
        <v>7519.25</v>
      </c>
      <c r="K2035" s="111"/>
      <c r="O2035" s="32">
        <f>I2031+I2032+I2033</f>
        <v>335.81</v>
      </c>
      <c r="P2035" s="32">
        <f>K2031+K2032+K2033</f>
        <v>7519.25</v>
      </c>
      <c r="X2035">
        <f>IF(Source!BI1766&lt;=1,I2031+I2032+I2033-0, 0)</f>
        <v>335.81</v>
      </c>
      <c r="Y2035">
        <f>IF(Source!BI1766=2,I2031+I2032+I2033-0, 0)</f>
        <v>0</v>
      </c>
      <c r="Z2035">
        <f>IF(Source!BI1766=3,I2031+I2032+I2033-0, 0)</f>
        <v>0</v>
      </c>
      <c r="AA2035">
        <f>IF(Source!BI1766=4,I2031+I2032+I2033,0)</f>
        <v>0</v>
      </c>
    </row>
    <row r="2038" spans="1:28" ht="15" x14ac:dyDescent="0.25">
      <c r="A2038" s="81" t="str">
        <f>CONCATENATE("Итого по подразделу: ",IF(Source!G1768&lt;&gt;"Новый подраздел", Source!G1768, ""))</f>
        <v>Итого по подразделу: Демонтажные и подготовительные  работы</v>
      </c>
      <c r="B2038" s="81"/>
      <c r="C2038" s="81"/>
      <c r="D2038" s="81"/>
      <c r="E2038" s="81"/>
      <c r="F2038" s="81"/>
      <c r="G2038" s="81"/>
      <c r="H2038" s="79">
        <f>SUM(O1996:O2037)</f>
        <v>405.17</v>
      </c>
      <c r="I2038" s="80"/>
      <c r="J2038" s="79">
        <f>SUM(P1996:P2037)</f>
        <v>9090.44</v>
      </c>
      <c r="K2038" s="80"/>
    </row>
    <row r="2039" spans="1:28" hidden="1" x14ac:dyDescent="0.2">
      <c r="A2039" t="s">
        <v>320</v>
      </c>
      <c r="H2039">
        <f>SUM(AC1996:AC2038)</f>
        <v>0</v>
      </c>
      <c r="J2039">
        <f>SUM(AD1996:AD2038)</f>
        <v>0</v>
      </c>
    </row>
    <row r="2040" spans="1:28" hidden="1" x14ac:dyDescent="0.2">
      <c r="A2040" t="s">
        <v>321</v>
      </c>
      <c r="H2040">
        <f>SUM(AE1996:AE2039)</f>
        <v>0</v>
      </c>
      <c r="J2040">
        <f>SUM(AF1996:AF2039)</f>
        <v>0</v>
      </c>
    </row>
    <row r="2042" spans="1:28" ht="15" x14ac:dyDescent="0.25">
      <c r="A2042" s="81" t="str">
        <f>CONCATENATE("Итого по разделу: ",IF(Source!G1798&lt;&gt;"Новый раздел", Source!G1798, ""))</f>
        <v>Итого по разделу: Секция в осях К-Л (Подъезд № 9)</v>
      </c>
      <c r="B2042" s="81"/>
      <c r="C2042" s="81"/>
      <c r="D2042" s="81"/>
      <c r="E2042" s="81"/>
      <c r="F2042" s="81"/>
      <c r="G2042" s="81"/>
      <c r="H2042" s="79">
        <f>SUM(O1994:O2041)</f>
        <v>405.17</v>
      </c>
      <c r="I2042" s="80"/>
      <c r="J2042" s="79">
        <f>SUM(P1994:P2041)</f>
        <v>9090.44</v>
      </c>
      <c r="K2042" s="80"/>
    </row>
    <row r="2043" spans="1:28" hidden="1" x14ac:dyDescent="0.2">
      <c r="A2043" t="s">
        <v>320</v>
      </c>
      <c r="H2043">
        <f>SUM(AC1994:AC2042)</f>
        <v>0</v>
      </c>
      <c r="J2043">
        <f>SUM(AD1994:AD2042)</f>
        <v>0</v>
      </c>
    </row>
    <row r="2044" spans="1:28" hidden="1" x14ac:dyDescent="0.2">
      <c r="A2044" t="s">
        <v>321</v>
      </c>
      <c r="H2044">
        <f>SUM(AE1994:AE2043)</f>
        <v>0</v>
      </c>
      <c r="J2044">
        <f>SUM(AF1994:AF2043)</f>
        <v>0</v>
      </c>
    </row>
    <row r="2046" spans="1:28" ht="16.5" x14ac:dyDescent="0.25">
      <c r="A2046" s="75" t="str">
        <f>CONCATENATE("Раздел: ",IF(Source!G1828&lt;&gt;"Новый раздел", Source!G1828, ""))</f>
        <v>Раздел: Монтажные (кровельные) работы</v>
      </c>
      <c r="B2046" s="75"/>
      <c r="C2046" s="75"/>
      <c r="D2046" s="75"/>
      <c r="E2046" s="75"/>
      <c r="F2046" s="75"/>
      <c r="G2046" s="75"/>
      <c r="H2046" s="75"/>
      <c r="I2046" s="75"/>
      <c r="J2046" s="75"/>
      <c r="K2046" s="75"/>
    </row>
    <row r="2047" spans="1:28" ht="28.5" x14ac:dyDescent="0.2">
      <c r="A2047" s="26">
        <v>1</v>
      </c>
      <c r="B2047" s="26" t="str">
        <f>Source!F1832</f>
        <v>6.58-31-3</v>
      </c>
      <c r="C2047" s="26" t="s">
        <v>110</v>
      </c>
      <c r="D2047" s="27" t="str">
        <f>Source!H1832</f>
        <v>100 мест</v>
      </c>
      <c r="E2047" s="17">
        <f>Source!I1832</f>
        <v>0.02</v>
      </c>
      <c r="F2047" s="33"/>
      <c r="G2047" s="28"/>
      <c r="H2047" s="17"/>
      <c r="I2047" s="33"/>
      <c r="J2047" s="17"/>
      <c r="K2047" s="33"/>
      <c r="Q2047">
        <f>ROUND((Source!DN1832/100)*ROUND((ROUND((Source!AF1832*Source!AV1832*Source!I1832),2)),2), 2)</f>
        <v>27.29</v>
      </c>
      <c r="R2047">
        <f>Source!X1832</f>
        <v>602.45000000000005</v>
      </c>
      <c r="S2047">
        <f>ROUND((Source!DO1832/100)*ROUND((ROUND((Source!AF1832*Source!AV1832*Source!I1832),2)),2), 2)</f>
        <v>20.73</v>
      </c>
      <c r="T2047">
        <f>Source!Y1832</f>
        <v>283.91000000000003</v>
      </c>
      <c r="U2047">
        <f>ROUND((175/100)*ROUND((ROUND((Source!AE1832*Source!AV1832*Source!I1832),2)),2), 2)</f>
        <v>0.53</v>
      </c>
      <c r="V2047">
        <f>ROUND((160/100)*ROUND(ROUND((ROUND((Source!AE1832*Source!AV1832*Source!I1832),2)*Source!BS1832),2), 2), 2)</f>
        <v>12.67</v>
      </c>
    </row>
    <row r="2048" spans="1:28" x14ac:dyDescent="0.2">
      <c r="C2048" s="30" t="str">
        <f>"Объем: "&amp;Source!I1832&amp;"=2/"&amp;"100"</f>
        <v>Объем: 0,02=2/100</v>
      </c>
    </row>
    <row r="2049" spans="1:28" ht="14.25" x14ac:dyDescent="0.2">
      <c r="A2049" s="26"/>
      <c r="B2049" s="26"/>
      <c r="C2049" s="26" t="s">
        <v>313</v>
      </c>
      <c r="D2049" s="27"/>
      <c r="E2049" s="17"/>
      <c r="F2049" s="33">
        <f>Source!AO1832</f>
        <v>1311.93</v>
      </c>
      <c r="G2049" s="28" t="str">
        <f>Source!DG1832</f>
        <v/>
      </c>
      <c r="H2049" s="17">
        <f>Source!AV1832</f>
        <v>1</v>
      </c>
      <c r="I2049" s="33">
        <f>ROUND((ROUND((Source!AF1832*Source!AV1832*Source!I1832),2)),2)</f>
        <v>26.24</v>
      </c>
      <c r="J2049" s="17">
        <f>IF(Source!BA1832&lt;&gt; 0, Source!BA1832, 1)</f>
        <v>26.39</v>
      </c>
      <c r="K2049" s="33">
        <f>Source!S1832</f>
        <v>692.47</v>
      </c>
      <c r="W2049">
        <f>I2049</f>
        <v>26.24</v>
      </c>
    </row>
    <row r="2050" spans="1:28" ht="14.25" x14ac:dyDescent="0.2">
      <c r="A2050" s="26"/>
      <c r="B2050" s="26"/>
      <c r="C2050" s="26" t="s">
        <v>322</v>
      </c>
      <c r="D2050" s="27"/>
      <c r="E2050" s="17"/>
      <c r="F2050" s="33">
        <f>Source!AM1832</f>
        <v>41.45</v>
      </c>
      <c r="G2050" s="28" t="str">
        <f>Source!DE1832</f>
        <v/>
      </c>
      <c r="H2050" s="17">
        <f>Source!AV1832</f>
        <v>1</v>
      </c>
      <c r="I2050" s="33">
        <f>(ROUND((ROUND(((Source!ET1832)*Source!AV1832*Source!I1832),2)),2)+ROUND((ROUND(((Source!AE1832-(Source!EU1832))*Source!AV1832*Source!I1832),2)),2))</f>
        <v>0.83</v>
      </c>
      <c r="J2050" s="17">
        <f>IF(Source!BB1832&lt;&gt; 0, Source!BB1832, 1)</f>
        <v>14.75</v>
      </c>
      <c r="K2050" s="33">
        <f>Source!Q1832</f>
        <v>12.24</v>
      </c>
    </row>
    <row r="2051" spans="1:28" ht="14.25" x14ac:dyDescent="0.2">
      <c r="A2051" s="26"/>
      <c r="B2051" s="26"/>
      <c r="C2051" s="26" t="s">
        <v>323</v>
      </c>
      <c r="D2051" s="27"/>
      <c r="E2051" s="17"/>
      <c r="F2051" s="33">
        <f>Source!AN1832</f>
        <v>15.08</v>
      </c>
      <c r="G2051" s="28" t="str">
        <f>Source!DF1832</f>
        <v/>
      </c>
      <c r="H2051" s="17">
        <f>Source!AV1832</f>
        <v>1</v>
      </c>
      <c r="I2051" s="41">
        <f>ROUND((ROUND((Source!AE1832*Source!AV1832*Source!I1832),2)),2)</f>
        <v>0.3</v>
      </c>
      <c r="J2051" s="17">
        <f>IF(Source!BS1832&lt;&gt; 0, Source!BS1832, 1)</f>
        <v>26.39</v>
      </c>
      <c r="K2051" s="41">
        <f>Source!R1832</f>
        <v>7.92</v>
      </c>
      <c r="W2051">
        <f>I2051</f>
        <v>0.3</v>
      </c>
    </row>
    <row r="2052" spans="1:28" ht="14.25" x14ac:dyDescent="0.2">
      <c r="A2052" s="26"/>
      <c r="B2052" s="26"/>
      <c r="C2052" s="26" t="s">
        <v>324</v>
      </c>
      <c r="D2052" s="27"/>
      <c r="E2052" s="17"/>
      <c r="F2052" s="33">
        <f>Source!AL1832</f>
        <v>972.06</v>
      </c>
      <c r="G2052" s="28" t="str">
        <f>Source!DD1832</f>
        <v/>
      </c>
      <c r="H2052" s="17">
        <f>Source!AW1832</f>
        <v>1</v>
      </c>
      <c r="I2052" s="33">
        <f>ROUND((ROUND((Source!AC1832*Source!AW1832*Source!I1832),2)),2)</f>
        <v>19.440000000000001</v>
      </c>
      <c r="J2052" s="17">
        <f>IF(Source!BC1832&lt;&gt; 0, Source!BC1832, 1)</f>
        <v>8.3000000000000007</v>
      </c>
      <c r="K2052" s="33">
        <f>Source!P1832</f>
        <v>161.35</v>
      </c>
    </row>
    <row r="2053" spans="1:28" ht="28.5" x14ac:dyDescent="0.2">
      <c r="A2053" s="26" t="s">
        <v>27</v>
      </c>
      <c r="B2053" s="26" t="str">
        <f>Source!F1833</f>
        <v>9999990001</v>
      </c>
      <c r="C2053" s="26" t="s">
        <v>29</v>
      </c>
      <c r="D2053" s="27" t="str">
        <f>Source!H1833</f>
        <v>т</v>
      </c>
      <c r="E2053" s="17">
        <f>Source!I1833</f>
        <v>-2.5600000000000001E-2</v>
      </c>
      <c r="F2053" s="33">
        <f>Source!AK1833</f>
        <v>0</v>
      </c>
      <c r="G2053" s="31" t="s">
        <v>3</v>
      </c>
      <c r="H2053" s="17">
        <f>Source!AW1833</f>
        <v>1</v>
      </c>
      <c r="I2053" s="33">
        <f>ROUND((ROUND((Source!AC1833*Source!AW1833*Source!I1833),2)),2)+(ROUND((ROUND(((Source!ET1833)*Source!AV1833*Source!I1833),2)),2)+ROUND((ROUND(((Source!AE1833-(Source!EU1833))*Source!AV1833*Source!I1833),2)),2))+ROUND((ROUND((Source!AF1833*Source!AV1833*Source!I1833),2)),2)</f>
        <v>0</v>
      </c>
      <c r="J2053" s="17">
        <f>IF(Source!BC1833&lt;&gt; 0, Source!BC1833, 1)</f>
        <v>1</v>
      </c>
      <c r="K2053" s="33">
        <f>Source!O1833</f>
        <v>0</v>
      </c>
      <c r="Q2053">
        <f>ROUND((Source!DN1833/100)*ROUND((ROUND((Source!AF1833*Source!AV1833*Source!I1833),2)),2), 2)</f>
        <v>0</v>
      </c>
      <c r="R2053">
        <f>Source!X1833</f>
        <v>0</v>
      </c>
      <c r="S2053">
        <f>ROUND((Source!DO1833/100)*ROUND((ROUND((Source!AF1833*Source!AV1833*Source!I1833),2)),2), 2)</f>
        <v>0</v>
      </c>
      <c r="T2053">
        <f>Source!Y1833</f>
        <v>0</v>
      </c>
      <c r="U2053">
        <f>ROUND((175/100)*ROUND((ROUND((Source!AE1833*Source!AV1833*Source!I1833),2)),2), 2)</f>
        <v>0</v>
      </c>
      <c r="V2053">
        <f>ROUND((160/100)*ROUND(ROUND((ROUND((Source!AE1833*Source!AV1833*Source!I1833),2)*Source!BS1833),2), 2), 2)</f>
        <v>0</v>
      </c>
      <c r="X2053">
        <f>IF(Source!BI1833&lt;=1,I2053, 0)</f>
        <v>0</v>
      </c>
      <c r="Y2053">
        <f>IF(Source!BI1833=2,I2053, 0)</f>
        <v>0</v>
      </c>
      <c r="Z2053">
        <f>IF(Source!BI1833=3,I2053, 0)</f>
        <v>0</v>
      </c>
      <c r="AA2053">
        <f>IF(Source!BI1833=4,I2053, 0)</f>
        <v>0</v>
      </c>
    </row>
    <row r="2054" spans="1:28" ht="14.25" x14ac:dyDescent="0.2">
      <c r="A2054" s="26"/>
      <c r="B2054" s="26"/>
      <c r="C2054" s="26" t="s">
        <v>314</v>
      </c>
      <c r="D2054" s="27" t="s">
        <v>315</v>
      </c>
      <c r="E2054" s="17">
        <f>Source!DN1832</f>
        <v>104</v>
      </c>
      <c r="F2054" s="33"/>
      <c r="G2054" s="28"/>
      <c r="H2054" s="17"/>
      <c r="I2054" s="33">
        <f>SUM(Q2047:Q2053)</f>
        <v>27.29</v>
      </c>
      <c r="J2054" s="17">
        <f>Source!BZ1832</f>
        <v>87</v>
      </c>
      <c r="K2054" s="33">
        <f>SUM(R2047:R2053)</f>
        <v>602.45000000000005</v>
      </c>
    </row>
    <row r="2055" spans="1:28" ht="14.25" x14ac:dyDescent="0.2">
      <c r="A2055" s="26"/>
      <c r="B2055" s="26"/>
      <c r="C2055" s="26" t="s">
        <v>316</v>
      </c>
      <c r="D2055" s="27" t="s">
        <v>315</v>
      </c>
      <c r="E2055" s="17">
        <f>Source!DO1832</f>
        <v>79</v>
      </c>
      <c r="F2055" s="33"/>
      <c r="G2055" s="28"/>
      <c r="H2055" s="17"/>
      <c r="I2055" s="33">
        <f>SUM(S2047:S2054)</f>
        <v>20.73</v>
      </c>
      <c r="J2055" s="17">
        <f>Source!CA1832</f>
        <v>41</v>
      </c>
      <c r="K2055" s="33">
        <f>SUM(T2047:T2054)</f>
        <v>283.91000000000003</v>
      </c>
    </row>
    <row r="2056" spans="1:28" ht="14.25" x14ac:dyDescent="0.2">
      <c r="A2056" s="26"/>
      <c r="B2056" s="26"/>
      <c r="C2056" s="26" t="s">
        <v>325</v>
      </c>
      <c r="D2056" s="27" t="s">
        <v>315</v>
      </c>
      <c r="E2056" s="17">
        <f>175</f>
        <v>175</v>
      </c>
      <c r="F2056" s="33"/>
      <c r="G2056" s="28"/>
      <c r="H2056" s="17"/>
      <c r="I2056" s="33">
        <f>SUM(U2047:U2055)</f>
        <v>0.53</v>
      </c>
      <c r="J2056" s="17">
        <f>160</f>
        <v>160</v>
      </c>
      <c r="K2056" s="33">
        <f>SUM(V2047:V2055)</f>
        <v>12.67</v>
      </c>
    </row>
    <row r="2057" spans="1:28" ht="14.25" x14ac:dyDescent="0.2">
      <c r="A2057" s="55"/>
      <c r="B2057" s="55"/>
      <c r="C2057" s="55" t="s">
        <v>317</v>
      </c>
      <c r="D2057" s="56" t="s">
        <v>318</v>
      </c>
      <c r="E2057" s="57">
        <f>Source!AQ1832</f>
        <v>113</v>
      </c>
      <c r="F2057" s="58"/>
      <c r="G2057" s="59" t="str">
        <f>Source!DI1832</f>
        <v/>
      </c>
      <c r="H2057" s="57">
        <f>Source!AV1832</f>
        <v>1</v>
      </c>
      <c r="I2057" s="58">
        <f>Source!U1832</f>
        <v>2.2600000000000002</v>
      </c>
      <c r="J2057" s="57"/>
      <c r="K2057" s="58"/>
      <c r="AB2057" s="32">
        <f>I2057</f>
        <v>2.2600000000000002</v>
      </c>
    </row>
    <row r="2058" spans="1:28" ht="15" x14ac:dyDescent="0.25">
      <c r="A2058" s="60"/>
      <c r="B2058" s="60"/>
      <c r="C2058" s="61" t="s">
        <v>319</v>
      </c>
      <c r="D2058" s="60"/>
      <c r="E2058" s="60"/>
      <c r="F2058" s="60"/>
      <c r="G2058" s="60"/>
      <c r="H2058" s="111">
        <f>I2049+I2050+I2052+I2054+I2055+I2056+SUM(I2053:I2053)</f>
        <v>95.06</v>
      </c>
      <c r="I2058" s="111"/>
      <c r="J2058" s="111">
        <f>K2049+K2050+K2052+K2054+K2055+K2056+SUM(K2053:K2053)</f>
        <v>1765.0900000000004</v>
      </c>
      <c r="K2058" s="111"/>
      <c r="O2058" s="32">
        <f>I2049+I2050+I2052+I2054+I2055+I2056+SUM(I2053:I2053)</f>
        <v>95.06</v>
      </c>
      <c r="P2058" s="32">
        <f>K2049+K2050+K2052+K2054+K2055+K2056+SUM(K2053:K2053)</f>
        <v>1765.0900000000004</v>
      </c>
      <c r="X2058">
        <f>IF(Source!BI1832&lt;=1,I2049+I2050+I2052+I2054+I2055+I2056-0, 0)</f>
        <v>95.06</v>
      </c>
      <c r="Y2058">
        <f>IF(Source!BI1832=2,I2049+I2050+I2052+I2054+I2055+I2056-0, 0)</f>
        <v>0</v>
      </c>
      <c r="Z2058">
        <f>IF(Source!BI1832=3,I2049+I2050+I2052+I2054+I2055+I2056-0, 0)</f>
        <v>0</v>
      </c>
      <c r="AA2058">
        <f>IF(Source!BI1832=4,I2049+I2050+I2052+I2054+I2055+I2056,0)</f>
        <v>0</v>
      </c>
    </row>
    <row r="2060" spans="1:28" ht="28.5" x14ac:dyDescent="0.2">
      <c r="A2060" s="26">
        <v>2</v>
      </c>
      <c r="B2060" s="26" t="str">
        <f>Source!F1834</f>
        <v>6.58-31-1</v>
      </c>
      <c r="C2060" s="26" t="s">
        <v>116</v>
      </c>
      <c r="D2060" s="27" t="str">
        <f>Source!H1834</f>
        <v>100 мест</v>
      </c>
      <c r="E2060" s="17">
        <f>Source!I1834</f>
        <v>0.03</v>
      </c>
      <c r="F2060" s="33"/>
      <c r="G2060" s="28"/>
      <c r="H2060" s="17"/>
      <c r="I2060" s="33"/>
      <c r="J2060" s="17"/>
      <c r="K2060" s="33"/>
      <c r="Q2060">
        <f>ROUND((Source!DN1834/100)*ROUND((ROUND((Source!AF1834*Source!AV1834*Source!I1834),2)),2), 2)</f>
        <v>14.31</v>
      </c>
      <c r="R2060">
        <f>Source!X1834</f>
        <v>315.92</v>
      </c>
      <c r="S2060">
        <f>ROUND((Source!DO1834/100)*ROUND((ROUND((Source!AF1834*Source!AV1834*Source!I1834),2)),2), 2)</f>
        <v>10.87</v>
      </c>
      <c r="T2060">
        <f>Source!Y1834</f>
        <v>148.88</v>
      </c>
      <c r="U2060">
        <f>ROUND((175/100)*ROUND((ROUND((Source!AE1834*Source!AV1834*Source!I1834),2)),2), 2)</f>
        <v>0.19</v>
      </c>
      <c r="V2060">
        <f>ROUND((160/100)*ROUND(ROUND((ROUND((Source!AE1834*Source!AV1834*Source!I1834),2)*Source!BS1834),2), 2), 2)</f>
        <v>4.6399999999999997</v>
      </c>
    </row>
    <row r="2061" spans="1:28" x14ac:dyDescent="0.2">
      <c r="C2061" s="30" t="str">
        <f>"Объем: "&amp;Source!I1834&amp;"=3/"&amp;"100"</f>
        <v>Объем: 0,03=3/100</v>
      </c>
    </row>
    <row r="2062" spans="1:28" ht="14.25" x14ac:dyDescent="0.2">
      <c r="A2062" s="26"/>
      <c r="B2062" s="26"/>
      <c r="C2062" s="26" t="s">
        <v>313</v>
      </c>
      <c r="D2062" s="27"/>
      <c r="E2062" s="17"/>
      <c r="F2062" s="33">
        <f>Source!AO1834</f>
        <v>458.59</v>
      </c>
      <c r="G2062" s="28" t="str">
        <f>Source!DG1834</f>
        <v/>
      </c>
      <c r="H2062" s="17">
        <f>Source!AV1834</f>
        <v>1</v>
      </c>
      <c r="I2062" s="33">
        <f>ROUND((ROUND((Source!AF1834*Source!AV1834*Source!I1834),2)),2)</f>
        <v>13.76</v>
      </c>
      <c r="J2062" s="17">
        <f>IF(Source!BA1834&lt;&gt; 0, Source!BA1834, 1)</f>
        <v>26.39</v>
      </c>
      <c r="K2062" s="33">
        <f>Source!S1834</f>
        <v>363.13</v>
      </c>
      <c r="W2062">
        <f>I2062</f>
        <v>13.76</v>
      </c>
    </row>
    <row r="2063" spans="1:28" ht="14.25" x14ac:dyDescent="0.2">
      <c r="A2063" s="26"/>
      <c r="B2063" s="26"/>
      <c r="C2063" s="26" t="s">
        <v>322</v>
      </c>
      <c r="D2063" s="27"/>
      <c r="E2063" s="17"/>
      <c r="F2063" s="33">
        <f>Source!AM1834</f>
        <v>9.8699999999999992</v>
      </c>
      <c r="G2063" s="28" t="str">
        <f>Source!DE1834</f>
        <v/>
      </c>
      <c r="H2063" s="17">
        <f>Source!AV1834</f>
        <v>1</v>
      </c>
      <c r="I2063" s="33">
        <f>(ROUND((ROUND(((Source!ET1834)*Source!AV1834*Source!I1834),2)),2)+ROUND((ROUND(((Source!AE1834-(Source!EU1834))*Source!AV1834*Source!I1834),2)),2))</f>
        <v>0.3</v>
      </c>
      <c r="J2063" s="17">
        <f>IF(Source!BB1834&lt;&gt; 0, Source!BB1834, 1)</f>
        <v>14.65</v>
      </c>
      <c r="K2063" s="33">
        <f>Source!Q1834</f>
        <v>4.4000000000000004</v>
      </c>
    </row>
    <row r="2064" spans="1:28" ht="14.25" x14ac:dyDescent="0.2">
      <c r="A2064" s="26"/>
      <c r="B2064" s="26"/>
      <c r="C2064" s="26" t="s">
        <v>323</v>
      </c>
      <c r="D2064" s="27"/>
      <c r="E2064" s="17"/>
      <c r="F2064" s="33">
        <f>Source!AN1834</f>
        <v>3.55</v>
      </c>
      <c r="G2064" s="28" t="str">
        <f>Source!DF1834</f>
        <v/>
      </c>
      <c r="H2064" s="17">
        <f>Source!AV1834</f>
        <v>1</v>
      </c>
      <c r="I2064" s="41">
        <f>ROUND((ROUND((Source!AE1834*Source!AV1834*Source!I1834),2)),2)</f>
        <v>0.11</v>
      </c>
      <c r="J2064" s="17">
        <f>IF(Source!BS1834&lt;&gt; 0, Source!BS1834, 1)</f>
        <v>26.39</v>
      </c>
      <c r="K2064" s="41">
        <f>Source!R1834</f>
        <v>2.9</v>
      </c>
      <c r="W2064">
        <f>I2064</f>
        <v>0.11</v>
      </c>
    </row>
    <row r="2065" spans="1:28" ht="14.25" x14ac:dyDescent="0.2">
      <c r="A2065" s="26"/>
      <c r="B2065" s="26"/>
      <c r="C2065" s="26" t="s">
        <v>324</v>
      </c>
      <c r="D2065" s="27"/>
      <c r="E2065" s="17"/>
      <c r="F2065" s="33">
        <f>Source!AL1834</f>
        <v>195.25</v>
      </c>
      <c r="G2065" s="28" t="str">
        <f>Source!DD1834</f>
        <v/>
      </c>
      <c r="H2065" s="17">
        <f>Source!AW1834</f>
        <v>1</v>
      </c>
      <c r="I2065" s="33">
        <f>ROUND((ROUND((Source!AC1834*Source!AW1834*Source!I1834),2)),2)</f>
        <v>5.86</v>
      </c>
      <c r="J2065" s="17">
        <f>IF(Source!BC1834&lt;&gt; 0, Source!BC1834, 1)</f>
        <v>8.3000000000000007</v>
      </c>
      <c r="K2065" s="33">
        <f>Source!P1834</f>
        <v>48.64</v>
      </c>
    </row>
    <row r="2066" spans="1:28" ht="28.5" x14ac:dyDescent="0.2">
      <c r="A2066" s="26" t="s">
        <v>118</v>
      </c>
      <c r="B2066" s="26" t="str">
        <f>Source!F1835</f>
        <v>9999990001</v>
      </c>
      <c r="C2066" s="26" t="s">
        <v>29</v>
      </c>
      <c r="D2066" s="27" t="str">
        <f>Source!H1835</f>
        <v>т</v>
      </c>
      <c r="E2066" s="17">
        <f>Source!I1835</f>
        <v>-8.9999999999999993E-3</v>
      </c>
      <c r="F2066" s="33">
        <f>Source!AK1835</f>
        <v>0</v>
      </c>
      <c r="G2066" s="31" t="s">
        <v>3</v>
      </c>
      <c r="H2066" s="17">
        <f>Source!AW1835</f>
        <v>1</v>
      </c>
      <c r="I2066" s="33">
        <f>ROUND((ROUND((Source!AC1835*Source!AW1835*Source!I1835),2)),2)+(ROUND((ROUND(((Source!ET1835)*Source!AV1835*Source!I1835),2)),2)+ROUND((ROUND(((Source!AE1835-(Source!EU1835))*Source!AV1835*Source!I1835),2)),2))+ROUND((ROUND((Source!AF1835*Source!AV1835*Source!I1835),2)),2)</f>
        <v>0</v>
      </c>
      <c r="J2066" s="17">
        <f>IF(Source!BC1835&lt;&gt; 0, Source!BC1835, 1)</f>
        <v>1</v>
      </c>
      <c r="K2066" s="33">
        <f>Source!O1835</f>
        <v>0</v>
      </c>
      <c r="Q2066">
        <f>ROUND((Source!DN1835/100)*ROUND((ROUND((Source!AF1835*Source!AV1835*Source!I1835),2)),2), 2)</f>
        <v>0</v>
      </c>
      <c r="R2066">
        <f>Source!X1835</f>
        <v>0</v>
      </c>
      <c r="S2066">
        <f>ROUND((Source!DO1835/100)*ROUND((ROUND((Source!AF1835*Source!AV1835*Source!I1835),2)),2), 2)</f>
        <v>0</v>
      </c>
      <c r="T2066">
        <f>Source!Y1835</f>
        <v>0</v>
      </c>
      <c r="U2066">
        <f>ROUND((175/100)*ROUND((ROUND((Source!AE1835*Source!AV1835*Source!I1835),2)),2), 2)</f>
        <v>0</v>
      </c>
      <c r="V2066">
        <f>ROUND((160/100)*ROUND(ROUND((ROUND((Source!AE1835*Source!AV1835*Source!I1835),2)*Source!BS1835),2), 2), 2)</f>
        <v>0</v>
      </c>
      <c r="X2066">
        <f>IF(Source!BI1835&lt;=1,I2066, 0)</f>
        <v>0</v>
      </c>
      <c r="Y2066">
        <f>IF(Source!BI1835=2,I2066, 0)</f>
        <v>0</v>
      </c>
      <c r="Z2066">
        <f>IF(Source!BI1835=3,I2066, 0)</f>
        <v>0</v>
      </c>
      <c r="AA2066">
        <f>IF(Source!BI1835=4,I2066, 0)</f>
        <v>0</v>
      </c>
    </row>
    <row r="2067" spans="1:28" ht="14.25" x14ac:dyDescent="0.2">
      <c r="A2067" s="26"/>
      <c r="B2067" s="26"/>
      <c r="C2067" s="26" t="s">
        <v>314</v>
      </c>
      <c r="D2067" s="27" t="s">
        <v>315</v>
      </c>
      <c r="E2067" s="17">
        <f>Source!DN1834</f>
        <v>104</v>
      </c>
      <c r="F2067" s="33"/>
      <c r="G2067" s="28"/>
      <c r="H2067" s="17"/>
      <c r="I2067" s="33">
        <f>SUM(Q2060:Q2066)</f>
        <v>14.31</v>
      </c>
      <c r="J2067" s="17">
        <f>Source!BZ1834</f>
        <v>87</v>
      </c>
      <c r="K2067" s="33">
        <f>SUM(R2060:R2066)</f>
        <v>315.92</v>
      </c>
    </row>
    <row r="2068" spans="1:28" ht="14.25" x14ac:dyDescent="0.2">
      <c r="A2068" s="26"/>
      <c r="B2068" s="26"/>
      <c r="C2068" s="26" t="s">
        <v>316</v>
      </c>
      <c r="D2068" s="27" t="s">
        <v>315</v>
      </c>
      <c r="E2068" s="17">
        <f>Source!DO1834</f>
        <v>79</v>
      </c>
      <c r="F2068" s="33"/>
      <c r="G2068" s="28"/>
      <c r="H2068" s="17"/>
      <c r="I2068" s="33">
        <f>SUM(S2060:S2067)</f>
        <v>10.87</v>
      </c>
      <c r="J2068" s="17">
        <f>Source!CA1834</f>
        <v>41</v>
      </c>
      <c r="K2068" s="33">
        <f>SUM(T2060:T2067)</f>
        <v>148.88</v>
      </c>
    </row>
    <row r="2069" spans="1:28" ht="14.25" x14ac:dyDescent="0.2">
      <c r="A2069" s="26"/>
      <c r="B2069" s="26"/>
      <c r="C2069" s="26" t="s">
        <v>325</v>
      </c>
      <c r="D2069" s="27" t="s">
        <v>315</v>
      </c>
      <c r="E2069" s="17">
        <f>175</f>
        <v>175</v>
      </c>
      <c r="F2069" s="33"/>
      <c r="G2069" s="28"/>
      <c r="H2069" s="17"/>
      <c r="I2069" s="33">
        <f>SUM(U2060:U2068)</f>
        <v>0.19</v>
      </c>
      <c r="J2069" s="17">
        <f>160</f>
        <v>160</v>
      </c>
      <c r="K2069" s="33">
        <f>SUM(V2060:V2068)</f>
        <v>4.6399999999999997</v>
      </c>
    </row>
    <row r="2070" spans="1:28" ht="14.25" x14ac:dyDescent="0.2">
      <c r="A2070" s="55"/>
      <c r="B2070" s="55"/>
      <c r="C2070" s="55" t="s">
        <v>317</v>
      </c>
      <c r="D2070" s="56" t="s">
        <v>318</v>
      </c>
      <c r="E2070" s="57">
        <f>Source!AQ1834</f>
        <v>39.5</v>
      </c>
      <c r="F2070" s="58"/>
      <c r="G2070" s="59" t="str">
        <f>Source!DI1834</f>
        <v/>
      </c>
      <c r="H2070" s="57">
        <f>Source!AV1834</f>
        <v>1</v>
      </c>
      <c r="I2070" s="58">
        <f>Source!U1834</f>
        <v>1.1850000000000001</v>
      </c>
      <c r="J2070" s="57"/>
      <c r="K2070" s="58"/>
      <c r="AB2070" s="32">
        <f>I2070</f>
        <v>1.1850000000000001</v>
      </c>
    </row>
    <row r="2071" spans="1:28" ht="15" x14ac:dyDescent="0.25">
      <c r="A2071" s="60"/>
      <c r="B2071" s="60"/>
      <c r="C2071" s="61" t="s">
        <v>319</v>
      </c>
      <c r="D2071" s="60"/>
      <c r="E2071" s="60"/>
      <c r="F2071" s="60"/>
      <c r="G2071" s="60"/>
      <c r="H2071" s="111">
        <f>I2062+I2063+I2065+I2067+I2068+I2069+SUM(I2066:I2066)</f>
        <v>45.29</v>
      </c>
      <c r="I2071" s="111"/>
      <c r="J2071" s="111">
        <f>K2062+K2063+K2065+K2067+K2068+K2069+SUM(K2066:K2066)</f>
        <v>885.6099999999999</v>
      </c>
      <c r="K2071" s="111"/>
      <c r="O2071" s="32">
        <f>I2062+I2063+I2065+I2067+I2068+I2069+SUM(I2066:I2066)</f>
        <v>45.29</v>
      </c>
      <c r="P2071" s="32">
        <f>K2062+K2063+K2065+K2067+K2068+K2069+SUM(K2066:K2066)</f>
        <v>885.6099999999999</v>
      </c>
      <c r="X2071">
        <f>IF(Source!BI1834&lt;=1,I2062+I2063+I2065+I2067+I2068+I2069-0, 0)</f>
        <v>45.29</v>
      </c>
      <c r="Y2071">
        <f>IF(Source!BI1834=2,I2062+I2063+I2065+I2067+I2068+I2069-0, 0)</f>
        <v>0</v>
      </c>
      <c r="Z2071">
        <f>IF(Source!BI1834=3,I2062+I2063+I2065+I2067+I2068+I2069-0, 0)</f>
        <v>0</v>
      </c>
      <c r="AA2071">
        <f>IF(Source!BI1834=4,I2062+I2063+I2065+I2067+I2068+I2069,0)</f>
        <v>0</v>
      </c>
    </row>
    <row r="2073" spans="1:28" ht="28.5" x14ac:dyDescent="0.2">
      <c r="A2073" s="26">
        <v>3</v>
      </c>
      <c r="B2073" s="26" t="str">
        <f>Source!F1836</f>
        <v>6.54-9-2</v>
      </c>
      <c r="C2073" s="26" t="s">
        <v>120</v>
      </c>
      <c r="D2073" s="27" t="str">
        <f>Source!H1836</f>
        <v>1 м3</v>
      </c>
      <c r="E2073" s="17">
        <f>Source!I1836</f>
        <v>1</v>
      </c>
      <c r="F2073" s="33"/>
      <c r="G2073" s="28"/>
      <c r="H2073" s="17"/>
      <c r="I2073" s="33"/>
      <c r="J2073" s="17"/>
      <c r="K2073" s="33"/>
      <c r="Q2073">
        <f>ROUND((Source!DN1836/100)*ROUND((ROUND((Source!AF1836*Source!AV1836*Source!I1836),2)),2), 2)</f>
        <v>229.89</v>
      </c>
      <c r="R2073">
        <f>Source!X1836</f>
        <v>4996.21</v>
      </c>
      <c r="S2073">
        <f>ROUND((Source!DO1836/100)*ROUND((ROUND((Source!AF1836*Source!AV1836*Source!I1836),2)),2), 2)</f>
        <v>189.32</v>
      </c>
      <c r="T2073">
        <f>Source!Y1836</f>
        <v>2926.35</v>
      </c>
      <c r="U2073">
        <f>ROUND((175/100)*ROUND((ROUND((Source!AE1836*Source!AV1836*Source!I1836),2)),2), 2)</f>
        <v>8.16</v>
      </c>
      <c r="V2073">
        <f>ROUND((160/100)*ROUND(ROUND((ROUND((Source!AE1836*Source!AV1836*Source!I1836),2)*Source!BS1836),2), 2), 2)</f>
        <v>196.77</v>
      </c>
    </row>
    <row r="2074" spans="1:28" ht="14.25" x14ac:dyDescent="0.2">
      <c r="A2074" s="26"/>
      <c r="B2074" s="26"/>
      <c r="C2074" s="26" t="s">
        <v>313</v>
      </c>
      <c r="D2074" s="27"/>
      <c r="E2074" s="17"/>
      <c r="F2074" s="33">
        <f>Source!AO1836</f>
        <v>270.45999999999998</v>
      </c>
      <c r="G2074" s="28" t="str">
        <f>Source!DG1836</f>
        <v/>
      </c>
      <c r="H2074" s="17">
        <f>Source!AV1836</f>
        <v>1</v>
      </c>
      <c r="I2074" s="33">
        <f>ROUND((ROUND((Source!AF1836*Source!AV1836*Source!I1836),2)),2)</f>
        <v>270.45999999999998</v>
      </c>
      <c r="J2074" s="17">
        <f>IF(Source!BA1836&lt;&gt; 0, Source!BA1836, 1)</f>
        <v>26.39</v>
      </c>
      <c r="K2074" s="33">
        <f>Source!S1836</f>
        <v>7137.44</v>
      </c>
      <c r="W2074">
        <f>I2074</f>
        <v>270.45999999999998</v>
      </c>
    </row>
    <row r="2075" spans="1:28" ht="14.25" x14ac:dyDescent="0.2">
      <c r="A2075" s="26"/>
      <c r="B2075" s="26"/>
      <c r="C2075" s="26" t="s">
        <v>322</v>
      </c>
      <c r="D2075" s="27"/>
      <c r="E2075" s="17"/>
      <c r="F2075" s="33">
        <f>Source!AM1836</f>
        <v>18.57</v>
      </c>
      <c r="G2075" s="28" t="str">
        <f>Source!DE1836</f>
        <v/>
      </c>
      <c r="H2075" s="17">
        <f>Source!AV1836</f>
        <v>1</v>
      </c>
      <c r="I2075" s="33">
        <f>(ROUND((ROUND(((Source!ET1836)*Source!AV1836*Source!I1836),2)),2)+ROUND((ROUND(((Source!AE1836-(Source!EU1836))*Source!AV1836*Source!I1836),2)),2))</f>
        <v>18.57</v>
      </c>
      <c r="J2075" s="17">
        <f>IF(Source!BB1836&lt;&gt; 0, Source!BB1836, 1)</f>
        <v>11.89</v>
      </c>
      <c r="K2075" s="33">
        <f>Source!Q1836</f>
        <v>220.8</v>
      </c>
    </row>
    <row r="2076" spans="1:28" ht="14.25" x14ac:dyDescent="0.2">
      <c r="A2076" s="26"/>
      <c r="B2076" s="26"/>
      <c r="C2076" s="26" t="s">
        <v>323</v>
      </c>
      <c r="D2076" s="27"/>
      <c r="E2076" s="17"/>
      <c r="F2076" s="33">
        <f>Source!AN1836</f>
        <v>4.66</v>
      </c>
      <c r="G2076" s="28" t="str">
        <f>Source!DF1836</f>
        <v/>
      </c>
      <c r="H2076" s="17">
        <f>Source!AV1836</f>
        <v>1</v>
      </c>
      <c r="I2076" s="41">
        <f>ROUND((ROUND((Source!AE1836*Source!AV1836*Source!I1836),2)),2)</f>
        <v>4.66</v>
      </c>
      <c r="J2076" s="17">
        <f>IF(Source!BS1836&lt;&gt; 0, Source!BS1836, 1)</f>
        <v>26.39</v>
      </c>
      <c r="K2076" s="41">
        <f>Source!R1836</f>
        <v>122.98</v>
      </c>
      <c r="W2076">
        <f>I2076</f>
        <v>4.66</v>
      </c>
    </row>
    <row r="2077" spans="1:28" ht="14.25" x14ac:dyDescent="0.2">
      <c r="A2077" s="26"/>
      <c r="B2077" s="26"/>
      <c r="C2077" s="26" t="s">
        <v>324</v>
      </c>
      <c r="D2077" s="27"/>
      <c r="E2077" s="17"/>
      <c r="F2077" s="33">
        <f>Source!AL1836</f>
        <v>558.79</v>
      </c>
      <c r="G2077" s="28" t="str">
        <f>Source!DD1836</f>
        <v/>
      </c>
      <c r="H2077" s="17">
        <f>Source!AW1836</f>
        <v>1</v>
      </c>
      <c r="I2077" s="33">
        <f>ROUND((ROUND((Source!AC1836*Source!AW1836*Source!I1836),2)),2)</f>
        <v>558.79</v>
      </c>
      <c r="J2077" s="17">
        <f>IF(Source!BC1836&lt;&gt; 0, Source!BC1836, 1)</f>
        <v>9.44</v>
      </c>
      <c r="K2077" s="33">
        <f>Source!P1836</f>
        <v>5274.98</v>
      </c>
    </row>
    <row r="2078" spans="1:28" ht="14.25" x14ac:dyDescent="0.2">
      <c r="A2078" s="26" t="s">
        <v>44</v>
      </c>
      <c r="B2078" s="26" t="str">
        <f>Source!F1837</f>
        <v>1.3-2-6</v>
      </c>
      <c r="C2078" s="26" t="s">
        <v>127</v>
      </c>
      <c r="D2078" s="27" t="str">
        <f>Source!H1837</f>
        <v>м3</v>
      </c>
      <c r="E2078" s="17">
        <f>Source!I1837</f>
        <v>1.02</v>
      </c>
      <c r="F2078" s="33">
        <f>Source!AK1837</f>
        <v>478.96</v>
      </c>
      <c r="G2078" s="31" t="s">
        <v>3</v>
      </c>
      <c r="H2078" s="17">
        <f>Source!AW1837</f>
        <v>1</v>
      </c>
      <c r="I2078" s="33">
        <f>ROUND((ROUND((Source!AC1837*Source!AW1837*Source!I1837),2)),2)+(ROUND((ROUND(((Source!ET1837)*Source!AV1837*Source!I1837),2)),2)+ROUND((ROUND(((Source!AE1837-(Source!EU1837))*Source!AV1837*Source!I1837),2)),2))+ROUND((ROUND((Source!AF1837*Source!AV1837*Source!I1837),2)),2)</f>
        <v>488.54</v>
      </c>
      <c r="J2078" s="17">
        <f>IF(Source!BC1837&lt;&gt; 0, Source!BC1837, 1)</f>
        <v>7.8</v>
      </c>
      <c r="K2078" s="33">
        <f>Source!O1837</f>
        <v>3810.61</v>
      </c>
      <c r="Q2078">
        <f>ROUND((Source!DN1837/100)*ROUND((ROUND((Source!AF1837*Source!AV1837*Source!I1837),2)),2), 2)</f>
        <v>0</v>
      </c>
      <c r="R2078">
        <f>Source!X1837</f>
        <v>0</v>
      </c>
      <c r="S2078">
        <f>ROUND((Source!DO1837/100)*ROUND((ROUND((Source!AF1837*Source!AV1837*Source!I1837),2)),2), 2)</f>
        <v>0</v>
      </c>
      <c r="T2078">
        <f>Source!Y1837</f>
        <v>0</v>
      </c>
      <c r="U2078">
        <f>ROUND((175/100)*ROUND((ROUND((Source!AE1837*Source!AV1837*Source!I1837),2)),2), 2)</f>
        <v>0</v>
      </c>
      <c r="V2078">
        <f>ROUND((160/100)*ROUND(ROUND((ROUND((Source!AE1837*Source!AV1837*Source!I1837),2)*Source!BS1837),2), 2), 2)</f>
        <v>0</v>
      </c>
      <c r="X2078">
        <f>IF(Source!BI1837&lt;=1,I2078, 0)</f>
        <v>488.54</v>
      </c>
      <c r="Y2078">
        <f>IF(Source!BI1837=2,I2078, 0)</f>
        <v>0</v>
      </c>
      <c r="Z2078">
        <f>IF(Source!BI1837=3,I2078, 0)</f>
        <v>0</v>
      </c>
      <c r="AA2078">
        <f>IF(Source!BI1837=4,I2078, 0)</f>
        <v>0</v>
      </c>
    </row>
    <row r="2079" spans="1:28" ht="14.25" x14ac:dyDescent="0.2">
      <c r="A2079" s="26"/>
      <c r="B2079" s="26"/>
      <c r="C2079" s="26" t="s">
        <v>314</v>
      </c>
      <c r="D2079" s="27" t="s">
        <v>315</v>
      </c>
      <c r="E2079" s="17">
        <f>Source!DN1836</f>
        <v>85</v>
      </c>
      <c r="F2079" s="33"/>
      <c r="G2079" s="28"/>
      <c r="H2079" s="17"/>
      <c r="I2079" s="33">
        <f>SUM(Q2073:Q2078)</f>
        <v>229.89</v>
      </c>
      <c r="J2079" s="17">
        <f>Source!BZ1836</f>
        <v>70</v>
      </c>
      <c r="K2079" s="33">
        <f>SUM(R2073:R2078)</f>
        <v>4996.21</v>
      </c>
    </row>
    <row r="2080" spans="1:28" ht="14.25" x14ac:dyDescent="0.2">
      <c r="A2080" s="26"/>
      <c r="B2080" s="26"/>
      <c r="C2080" s="26" t="s">
        <v>316</v>
      </c>
      <c r="D2080" s="27" t="s">
        <v>315</v>
      </c>
      <c r="E2080" s="17">
        <f>Source!DO1836</f>
        <v>70</v>
      </c>
      <c r="F2080" s="33"/>
      <c r="G2080" s="28"/>
      <c r="H2080" s="17"/>
      <c r="I2080" s="33">
        <f>SUM(S2073:S2079)</f>
        <v>189.32</v>
      </c>
      <c r="J2080" s="17">
        <f>Source!CA1836</f>
        <v>41</v>
      </c>
      <c r="K2080" s="33">
        <f>SUM(T2073:T2079)</f>
        <v>2926.35</v>
      </c>
    </row>
    <row r="2081" spans="1:28" ht="14.25" x14ac:dyDescent="0.2">
      <c r="A2081" s="26"/>
      <c r="B2081" s="26"/>
      <c r="C2081" s="26" t="s">
        <v>325</v>
      </c>
      <c r="D2081" s="27" t="s">
        <v>315</v>
      </c>
      <c r="E2081" s="17">
        <f>175</f>
        <v>175</v>
      </c>
      <c r="F2081" s="33"/>
      <c r="G2081" s="28"/>
      <c r="H2081" s="17"/>
      <c r="I2081" s="33">
        <f>SUM(U2073:U2080)</f>
        <v>8.16</v>
      </c>
      <c r="J2081" s="17">
        <f>160</f>
        <v>160</v>
      </c>
      <c r="K2081" s="33">
        <f>SUM(V2073:V2080)</f>
        <v>196.77</v>
      </c>
    </row>
    <row r="2082" spans="1:28" ht="14.25" x14ac:dyDescent="0.2">
      <c r="A2082" s="55"/>
      <c r="B2082" s="55"/>
      <c r="C2082" s="55" t="s">
        <v>317</v>
      </c>
      <c r="D2082" s="56" t="s">
        <v>318</v>
      </c>
      <c r="E2082" s="57">
        <f>Source!AQ1836</f>
        <v>24.61</v>
      </c>
      <c r="F2082" s="58"/>
      <c r="G2082" s="59" t="str">
        <f>Source!DI1836</f>
        <v/>
      </c>
      <c r="H2082" s="57">
        <f>Source!AV1836</f>
        <v>1</v>
      </c>
      <c r="I2082" s="58">
        <f>Source!U1836</f>
        <v>24.61</v>
      </c>
      <c r="J2082" s="57"/>
      <c r="K2082" s="58"/>
      <c r="AB2082" s="32">
        <f>I2082</f>
        <v>24.61</v>
      </c>
    </row>
    <row r="2083" spans="1:28" ht="15" x14ac:dyDescent="0.25">
      <c r="A2083" s="60"/>
      <c r="B2083" s="60"/>
      <c r="C2083" s="61" t="s">
        <v>319</v>
      </c>
      <c r="D2083" s="60"/>
      <c r="E2083" s="60"/>
      <c r="F2083" s="60"/>
      <c r="G2083" s="60"/>
      <c r="H2083" s="111">
        <f>I2074+I2075+I2077+I2079+I2080+I2081+SUM(I2078:I2078)</f>
        <v>1763.73</v>
      </c>
      <c r="I2083" s="111"/>
      <c r="J2083" s="111">
        <f>K2074+K2075+K2077+K2079+K2080+K2081+SUM(K2078:K2078)</f>
        <v>24563.16</v>
      </c>
      <c r="K2083" s="111"/>
      <c r="O2083" s="32">
        <f>I2074+I2075+I2077+I2079+I2080+I2081+SUM(I2078:I2078)</f>
        <v>1763.73</v>
      </c>
      <c r="P2083" s="32">
        <f>K2074+K2075+K2077+K2079+K2080+K2081+SUM(K2078:K2078)</f>
        <v>24563.16</v>
      </c>
      <c r="X2083">
        <f>IF(Source!BI1836&lt;=1,I2074+I2075+I2077+I2079+I2080+I2081-0, 0)</f>
        <v>1275.19</v>
      </c>
      <c r="Y2083">
        <f>IF(Source!BI1836=2,I2074+I2075+I2077+I2079+I2080+I2081-0, 0)</f>
        <v>0</v>
      </c>
      <c r="Z2083">
        <f>IF(Source!BI1836=3,I2074+I2075+I2077+I2079+I2080+I2081-0, 0)</f>
        <v>0</v>
      </c>
      <c r="AA2083">
        <f>IF(Source!BI1836=4,I2074+I2075+I2077+I2079+I2080+I2081,0)</f>
        <v>0</v>
      </c>
    </row>
    <row r="2085" spans="1:28" ht="28.5" x14ac:dyDescent="0.2">
      <c r="A2085" s="26">
        <v>4</v>
      </c>
      <c r="B2085" s="26" t="str">
        <f>Source!F1838</f>
        <v>6.58-2-1</v>
      </c>
      <c r="C2085" s="26" t="s">
        <v>40</v>
      </c>
      <c r="D2085" s="27" t="str">
        <f>Source!H1838</f>
        <v>100 м2</v>
      </c>
      <c r="E2085" s="17">
        <f>Source!I1838</f>
        <v>5.3476999999999997</v>
      </c>
      <c r="F2085" s="33"/>
      <c r="G2085" s="28"/>
      <c r="H2085" s="17"/>
      <c r="I2085" s="33"/>
      <c r="J2085" s="17"/>
      <c r="K2085" s="33"/>
      <c r="Q2085">
        <f>ROUND((Source!DN1838/100)*ROUND((ROUND((Source!AF1838*Source!AV1838*Source!I1838),2)),2), 2)</f>
        <v>818.58</v>
      </c>
      <c r="R2085">
        <f>Source!X1838</f>
        <v>18902.13</v>
      </c>
      <c r="S2085">
        <f>ROUND((Source!DO1838/100)*ROUND((ROUND((Source!AF1838*Source!AV1838*Source!I1838),2)),2), 2)</f>
        <v>562.78</v>
      </c>
      <c r="T2085">
        <f>Source!Y1838</f>
        <v>11071.25</v>
      </c>
      <c r="U2085">
        <f>ROUND((175/100)*ROUND((ROUND((Source!AE1838*Source!AV1838*Source!I1838),2)),2), 2)</f>
        <v>0</v>
      </c>
      <c r="V2085">
        <f>ROUND((160/100)*ROUND(ROUND((ROUND((Source!AE1838*Source!AV1838*Source!I1838),2)*Source!BS1838),2), 2), 2)</f>
        <v>0</v>
      </c>
    </row>
    <row r="2086" spans="1:28" x14ac:dyDescent="0.2">
      <c r="C2086" s="30" t="str">
        <f>"Объем: "&amp;Source!I1838&amp;"=534,77/"&amp;"100"</f>
        <v>Объем: 5,3477=534,77/100</v>
      </c>
    </row>
    <row r="2087" spans="1:28" ht="14.25" x14ac:dyDescent="0.2">
      <c r="A2087" s="26"/>
      <c r="B2087" s="26"/>
      <c r="C2087" s="26" t="s">
        <v>313</v>
      </c>
      <c r="D2087" s="27"/>
      <c r="E2087" s="17"/>
      <c r="F2087" s="33">
        <f>Source!AO1838</f>
        <v>191.34</v>
      </c>
      <c r="G2087" s="28" t="str">
        <f>Source!DG1838</f>
        <v/>
      </c>
      <c r="H2087" s="17">
        <f>Source!AV1838</f>
        <v>1</v>
      </c>
      <c r="I2087" s="33">
        <f>ROUND((ROUND((Source!AF1838*Source!AV1838*Source!I1838),2)),2)</f>
        <v>1023.23</v>
      </c>
      <c r="J2087" s="17">
        <f>IF(Source!BA1838&lt;&gt; 0, Source!BA1838, 1)</f>
        <v>26.39</v>
      </c>
      <c r="K2087" s="33">
        <f>Source!S1838</f>
        <v>27003.040000000001</v>
      </c>
      <c r="W2087">
        <f>I2087</f>
        <v>1023.23</v>
      </c>
    </row>
    <row r="2088" spans="1:28" ht="28.5" x14ac:dyDescent="0.2">
      <c r="A2088" s="26" t="s">
        <v>130</v>
      </c>
      <c r="B2088" s="26" t="str">
        <f>Source!F1839</f>
        <v>9999990001</v>
      </c>
      <c r="C2088" s="26" t="s">
        <v>29</v>
      </c>
      <c r="D2088" s="27" t="str">
        <f>Source!H1839</f>
        <v>т</v>
      </c>
      <c r="E2088" s="17">
        <f>Source!I1839</f>
        <v>-5.4546539999999997</v>
      </c>
      <c r="F2088" s="33">
        <f>Source!AK1839</f>
        <v>0</v>
      </c>
      <c r="G2088" s="31" t="s">
        <v>3</v>
      </c>
      <c r="H2088" s="17">
        <f>Source!AW1839</f>
        <v>1</v>
      </c>
      <c r="I2088" s="33">
        <f>ROUND((ROUND((Source!AC1839*Source!AW1839*Source!I1839),2)),2)+(ROUND((ROUND(((Source!ET1839)*Source!AV1839*Source!I1839),2)),2)+ROUND((ROUND(((Source!AE1839-(Source!EU1839))*Source!AV1839*Source!I1839),2)),2))+ROUND((ROUND((Source!AF1839*Source!AV1839*Source!I1839),2)),2)</f>
        <v>0</v>
      </c>
      <c r="J2088" s="17">
        <f>IF(Source!BC1839&lt;&gt; 0, Source!BC1839, 1)</f>
        <v>1</v>
      </c>
      <c r="K2088" s="33">
        <f>Source!O1839</f>
        <v>0</v>
      </c>
      <c r="Q2088">
        <f>ROUND((Source!DN1839/100)*ROUND((ROUND((Source!AF1839*Source!AV1839*Source!I1839),2)),2), 2)</f>
        <v>0</v>
      </c>
      <c r="R2088">
        <f>Source!X1839</f>
        <v>0</v>
      </c>
      <c r="S2088">
        <f>ROUND((Source!DO1839/100)*ROUND((ROUND((Source!AF1839*Source!AV1839*Source!I1839),2)),2), 2)</f>
        <v>0</v>
      </c>
      <c r="T2088">
        <f>Source!Y1839</f>
        <v>0</v>
      </c>
      <c r="U2088">
        <f>ROUND((175/100)*ROUND((ROUND((Source!AE1839*Source!AV1839*Source!I1839),2)),2), 2)</f>
        <v>0</v>
      </c>
      <c r="V2088">
        <f>ROUND((160/100)*ROUND(ROUND((ROUND((Source!AE1839*Source!AV1839*Source!I1839),2)*Source!BS1839),2), 2), 2)</f>
        <v>0</v>
      </c>
      <c r="X2088">
        <f>IF(Source!BI1839&lt;=1,I2088, 0)</f>
        <v>0</v>
      </c>
      <c r="Y2088">
        <f>IF(Source!BI1839=2,I2088, 0)</f>
        <v>0</v>
      </c>
      <c r="Z2088">
        <f>IF(Source!BI1839=3,I2088, 0)</f>
        <v>0</v>
      </c>
      <c r="AA2088">
        <f>IF(Source!BI1839=4,I2088, 0)</f>
        <v>0</v>
      </c>
    </row>
    <row r="2089" spans="1:28" ht="14.25" x14ac:dyDescent="0.2">
      <c r="A2089" s="26"/>
      <c r="B2089" s="26"/>
      <c r="C2089" s="26" t="s">
        <v>314</v>
      </c>
      <c r="D2089" s="27" t="s">
        <v>315</v>
      </c>
      <c r="E2089" s="17">
        <f>Source!DN1838</f>
        <v>80</v>
      </c>
      <c r="F2089" s="33"/>
      <c r="G2089" s="28"/>
      <c r="H2089" s="17"/>
      <c r="I2089" s="33">
        <f>SUM(Q2085:Q2088)</f>
        <v>818.58</v>
      </c>
      <c r="J2089" s="17">
        <f>Source!BZ1838</f>
        <v>70</v>
      </c>
      <c r="K2089" s="33">
        <f>SUM(R2085:R2088)</f>
        <v>18902.13</v>
      </c>
    </row>
    <row r="2090" spans="1:28" ht="14.25" x14ac:dyDescent="0.2">
      <c r="A2090" s="26"/>
      <c r="B2090" s="26"/>
      <c r="C2090" s="26" t="s">
        <v>316</v>
      </c>
      <c r="D2090" s="27" t="s">
        <v>315</v>
      </c>
      <c r="E2090" s="17">
        <f>Source!DO1838</f>
        <v>55</v>
      </c>
      <c r="F2090" s="33"/>
      <c r="G2090" s="28"/>
      <c r="H2090" s="17"/>
      <c r="I2090" s="33">
        <f>SUM(S2085:S2089)</f>
        <v>562.78</v>
      </c>
      <c r="J2090" s="17">
        <f>Source!CA1838</f>
        <v>41</v>
      </c>
      <c r="K2090" s="33">
        <f>SUM(T2085:T2089)</f>
        <v>11071.25</v>
      </c>
    </row>
    <row r="2091" spans="1:28" ht="14.25" x14ac:dyDescent="0.2">
      <c r="A2091" s="55"/>
      <c r="B2091" s="55"/>
      <c r="C2091" s="55" t="s">
        <v>317</v>
      </c>
      <c r="D2091" s="56" t="s">
        <v>318</v>
      </c>
      <c r="E2091" s="57">
        <f>Source!AQ1838</f>
        <v>17.41</v>
      </c>
      <c r="F2091" s="58"/>
      <c r="G2091" s="59" t="str">
        <f>Source!DI1838</f>
        <v/>
      </c>
      <c r="H2091" s="57">
        <f>Source!AV1838</f>
        <v>1</v>
      </c>
      <c r="I2091" s="58">
        <f>Source!U1838</f>
        <v>93.103456999999992</v>
      </c>
      <c r="J2091" s="57"/>
      <c r="K2091" s="58"/>
      <c r="AB2091" s="32">
        <f>I2091</f>
        <v>93.103456999999992</v>
      </c>
    </row>
    <row r="2092" spans="1:28" ht="15" x14ac:dyDescent="0.25">
      <c r="A2092" s="60"/>
      <c r="B2092" s="60"/>
      <c r="C2092" s="61" t="s">
        <v>319</v>
      </c>
      <c r="D2092" s="60"/>
      <c r="E2092" s="60"/>
      <c r="F2092" s="60"/>
      <c r="G2092" s="60"/>
      <c r="H2092" s="111">
        <f>I2087+I2089+I2090+SUM(I2088:I2088)</f>
        <v>2404.59</v>
      </c>
      <c r="I2092" s="111"/>
      <c r="J2092" s="111">
        <f>K2087+K2089+K2090+SUM(K2088:K2088)</f>
        <v>56976.42</v>
      </c>
      <c r="K2092" s="111"/>
      <c r="O2092" s="32">
        <f>I2087+I2089+I2090+SUM(I2088:I2088)</f>
        <v>2404.59</v>
      </c>
      <c r="P2092" s="32">
        <f>K2087+K2089+K2090+SUM(K2088:K2088)</f>
        <v>56976.42</v>
      </c>
      <c r="X2092">
        <f>IF(Source!BI1838&lt;=1,I2087+I2089+I2090-0, 0)</f>
        <v>2404.59</v>
      </c>
      <c r="Y2092">
        <f>IF(Source!BI1838=2,I2087+I2089+I2090-0, 0)</f>
        <v>0</v>
      </c>
      <c r="Z2092">
        <f>IF(Source!BI1838=3,I2087+I2089+I2090-0, 0)</f>
        <v>0</v>
      </c>
      <c r="AA2092">
        <f>IF(Source!BI1838=4,I2087+I2089+I2090,0)</f>
        <v>0</v>
      </c>
    </row>
    <row r="2094" spans="1:28" ht="57" x14ac:dyDescent="0.2">
      <c r="A2094" s="26">
        <v>5</v>
      </c>
      <c r="B2094" s="26" t="str">
        <f>Source!F1840</f>
        <v>3.12-3-4</v>
      </c>
      <c r="C2094" s="26" t="s">
        <v>132</v>
      </c>
      <c r="D2094" s="27" t="str">
        <f>Source!H1840</f>
        <v>100 м2</v>
      </c>
      <c r="E2094" s="17">
        <f>Source!I1840</f>
        <v>5.3476999999999997</v>
      </c>
      <c r="F2094" s="33"/>
      <c r="G2094" s="28"/>
      <c r="H2094" s="17"/>
      <c r="I2094" s="33"/>
      <c r="J2094" s="17"/>
      <c r="K2094" s="33"/>
      <c r="Q2094">
        <f>ROUND((Source!DN1840/100)*ROUND((ROUND((Source!AF1840*Source!AV1840*Source!I1840),2)),2), 2)</f>
        <v>4406.74</v>
      </c>
      <c r="R2094">
        <f>Source!X1840</f>
        <v>97284.3</v>
      </c>
      <c r="S2094">
        <f>ROUND((Source!DO1840/100)*ROUND((ROUND((Source!AF1840*Source!AV1840*Source!I1840),2)),2), 2)</f>
        <v>3347.43</v>
      </c>
      <c r="T2094">
        <f>Source!Y1840</f>
        <v>45846.62</v>
      </c>
      <c r="U2094">
        <f>ROUND((175/100)*ROUND((ROUND((Source!AE1840*Source!AV1840*Source!I1840),2)),2), 2)</f>
        <v>831.39</v>
      </c>
      <c r="V2094">
        <f>ROUND((160/100)*ROUND(ROUND((ROUND((Source!AE1840*Source!AV1840*Source!I1840),2)*Source!BS1840),2), 2), 2)</f>
        <v>20059.78</v>
      </c>
    </row>
    <row r="2095" spans="1:28" x14ac:dyDescent="0.2">
      <c r="C2095" s="30" t="str">
        <f>"Объем: "&amp;Source!I1840&amp;"=534,77/"&amp;"100"</f>
        <v>Объем: 5,3477=534,77/100</v>
      </c>
    </row>
    <row r="2096" spans="1:28" ht="14.25" x14ac:dyDescent="0.2">
      <c r="A2096" s="26"/>
      <c r="B2096" s="26"/>
      <c r="C2096" s="26" t="s">
        <v>313</v>
      </c>
      <c r="D2096" s="27"/>
      <c r="E2096" s="17"/>
      <c r="F2096" s="33">
        <f>Source!AO1840</f>
        <v>689</v>
      </c>
      <c r="G2096" s="28" t="str">
        <f>Source!DG1840</f>
        <v>)*1,15</v>
      </c>
      <c r="H2096" s="17">
        <f>Source!AV1840</f>
        <v>1</v>
      </c>
      <c r="I2096" s="33">
        <f>ROUND((ROUND((Source!AF1840*Source!AV1840*Source!I1840),2)),2)</f>
        <v>4237.25</v>
      </c>
      <c r="J2096" s="17">
        <f>IF(Source!BA1840&lt;&gt; 0, Source!BA1840, 1)</f>
        <v>26.39</v>
      </c>
      <c r="K2096" s="33">
        <f>Source!S1840</f>
        <v>111821.03</v>
      </c>
      <c r="W2096">
        <f>I2096</f>
        <v>4237.25</v>
      </c>
    </row>
    <row r="2097" spans="1:28" ht="14.25" x14ac:dyDescent="0.2">
      <c r="A2097" s="26"/>
      <c r="B2097" s="26"/>
      <c r="C2097" s="26" t="s">
        <v>322</v>
      </c>
      <c r="D2097" s="27"/>
      <c r="E2097" s="17"/>
      <c r="F2097" s="33">
        <f>Source!AM1840</f>
        <v>267.17</v>
      </c>
      <c r="G2097" s="28" t="str">
        <f>Source!DE1840</f>
        <v>)*1,25</v>
      </c>
      <c r="H2097" s="17">
        <f>Source!AV1840</f>
        <v>1</v>
      </c>
      <c r="I2097" s="33">
        <f>(ROUND((ROUND((((Source!ET1840*1.25))*Source!AV1840*Source!I1840),2)),2)+ROUND((ROUND(((Source!AE1840-((Source!EU1840*1.25)))*Source!AV1840*Source!I1840),2)),2))</f>
        <v>1785.93</v>
      </c>
      <c r="J2097" s="17">
        <f>IF(Source!BB1840&lt;&gt; 0, Source!BB1840, 1)</f>
        <v>12.18</v>
      </c>
      <c r="K2097" s="33">
        <f>Source!Q1840</f>
        <v>21752.63</v>
      </c>
    </row>
    <row r="2098" spans="1:28" ht="14.25" x14ac:dyDescent="0.2">
      <c r="A2098" s="26"/>
      <c r="B2098" s="26"/>
      <c r="C2098" s="26" t="s">
        <v>323</v>
      </c>
      <c r="D2098" s="27"/>
      <c r="E2098" s="17"/>
      <c r="F2098" s="33">
        <f>Source!AN1840</f>
        <v>71.069999999999993</v>
      </c>
      <c r="G2098" s="28" t="str">
        <f>Source!DF1840</f>
        <v>)*1,25</v>
      </c>
      <c r="H2098" s="17">
        <f>Source!AV1840</f>
        <v>1</v>
      </c>
      <c r="I2098" s="41">
        <f>ROUND((ROUND((Source!AE1840*Source!AV1840*Source!I1840),2)),2)</f>
        <v>475.08</v>
      </c>
      <c r="J2098" s="17">
        <f>IF(Source!BS1840&lt;&gt; 0, Source!BS1840, 1)</f>
        <v>26.39</v>
      </c>
      <c r="K2098" s="41">
        <f>Source!R1840</f>
        <v>12537.36</v>
      </c>
      <c r="W2098">
        <f>I2098</f>
        <v>475.08</v>
      </c>
    </row>
    <row r="2099" spans="1:28" ht="14.25" x14ac:dyDescent="0.2">
      <c r="A2099" s="26"/>
      <c r="B2099" s="26"/>
      <c r="C2099" s="26" t="s">
        <v>324</v>
      </c>
      <c r="D2099" s="27"/>
      <c r="E2099" s="17"/>
      <c r="F2099" s="33">
        <f>Source!AL1840</f>
        <v>705.14</v>
      </c>
      <c r="G2099" s="28" t="str">
        <f>Source!DD1840</f>
        <v/>
      </c>
      <c r="H2099" s="17">
        <f>Source!AW1840</f>
        <v>1</v>
      </c>
      <c r="I2099" s="33">
        <f>ROUND((ROUND((Source!AC1840*Source!AW1840*Source!I1840),2)),2)</f>
        <v>3770.88</v>
      </c>
      <c r="J2099" s="17">
        <f>IF(Source!BC1840&lt;&gt; 0, Source!BC1840, 1)</f>
        <v>3.7</v>
      </c>
      <c r="K2099" s="33">
        <f>Source!P1840</f>
        <v>13952.26</v>
      </c>
    </row>
    <row r="2100" spans="1:28" ht="199.5" x14ac:dyDescent="0.2">
      <c r="A2100" s="26" t="s">
        <v>141</v>
      </c>
      <c r="B2100" s="26" t="str">
        <f>Source!F1841</f>
        <v>1.1-1-1312</v>
      </c>
      <c r="C2100" s="26" t="s">
        <v>282</v>
      </c>
      <c r="D2100" s="27" t="str">
        <f>Source!H1841</f>
        <v>м2</v>
      </c>
      <c r="E2100" s="17">
        <f>Source!I1841</f>
        <v>721.93949999999995</v>
      </c>
      <c r="F2100" s="33">
        <f>Source!AK1841</f>
        <v>25.09</v>
      </c>
      <c r="G2100" s="31" t="s">
        <v>3</v>
      </c>
      <c r="H2100" s="17">
        <f>Source!AW1841</f>
        <v>1</v>
      </c>
      <c r="I2100" s="33">
        <f>ROUND((ROUND((Source!AC1841*Source!AW1841*Source!I1841),2)),2)+(ROUND((ROUND(((Source!ET1841)*Source!AV1841*Source!I1841),2)),2)+ROUND((ROUND(((Source!AE1841-(Source!EU1841))*Source!AV1841*Source!I1841),2)),2))+ROUND((ROUND((Source!AF1841*Source!AV1841*Source!I1841),2)),2)</f>
        <v>18113.46</v>
      </c>
      <c r="J2100" s="17">
        <f>IF(Source!BC1841&lt;&gt; 0, Source!BC1841, 1)</f>
        <v>10.5</v>
      </c>
      <c r="K2100" s="33">
        <f>Source!O1841</f>
        <v>190191.33</v>
      </c>
      <c r="Q2100">
        <f>ROUND((Source!DN1841/100)*ROUND((ROUND((Source!AF1841*Source!AV1841*Source!I1841),2)),2), 2)</f>
        <v>0</v>
      </c>
      <c r="R2100">
        <f>Source!X1841</f>
        <v>0</v>
      </c>
      <c r="S2100">
        <f>ROUND((Source!DO1841/100)*ROUND((ROUND((Source!AF1841*Source!AV1841*Source!I1841),2)),2), 2)</f>
        <v>0</v>
      </c>
      <c r="T2100">
        <f>Source!Y1841</f>
        <v>0</v>
      </c>
      <c r="U2100">
        <f>ROUND((175/100)*ROUND((ROUND((Source!AE1841*Source!AV1841*Source!I1841),2)),2), 2)</f>
        <v>0</v>
      </c>
      <c r="V2100">
        <f>ROUND((160/100)*ROUND(ROUND((ROUND((Source!AE1841*Source!AV1841*Source!I1841),2)*Source!BS1841),2), 2), 2)</f>
        <v>0</v>
      </c>
      <c r="X2100">
        <f>IF(Source!BI1841&lt;=1,I2100, 0)</f>
        <v>18113.46</v>
      </c>
      <c r="Y2100">
        <f>IF(Source!BI1841=2,I2100, 0)</f>
        <v>0</v>
      </c>
      <c r="Z2100">
        <f>IF(Source!BI1841=3,I2100, 0)</f>
        <v>0</v>
      </c>
      <c r="AA2100">
        <f>IF(Source!BI1841=4,I2100, 0)</f>
        <v>0</v>
      </c>
    </row>
    <row r="2101" spans="1:28" ht="228" x14ac:dyDescent="0.2">
      <c r="A2101" s="26" t="s">
        <v>145</v>
      </c>
      <c r="B2101" s="26" t="str">
        <f>Source!F1842</f>
        <v>1.1-1-1313</v>
      </c>
      <c r="C2101" s="26" t="s">
        <v>283</v>
      </c>
      <c r="D2101" s="27" t="str">
        <f>Source!H1842</f>
        <v>м2</v>
      </c>
      <c r="E2101" s="17">
        <f>Source!I1842</f>
        <v>707.50071000000003</v>
      </c>
      <c r="F2101" s="33">
        <f>Source!AK1842</f>
        <v>23.06</v>
      </c>
      <c r="G2101" s="31" t="s">
        <v>3</v>
      </c>
      <c r="H2101" s="17">
        <f>Source!AW1842</f>
        <v>1</v>
      </c>
      <c r="I2101" s="33">
        <f>ROUND((ROUND((Source!AC1842*Source!AW1842*Source!I1842),2)),2)+(ROUND((ROUND(((Source!ET1842)*Source!AV1842*Source!I1842),2)),2)+ROUND((ROUND(((Source!AE1842-(Source!EU1842))*Source!AV1842*Source!I1842),2)),2))+ROUND((ROUND((Source!AF1842*Source!AV1842*Source!I1842),2)),2)</f>
        <v>16314.97</v>
      </c>
      <c r="J2101" s="17">
        <f>IF(Source!BC1842&lt;&gt; 0, Source!BC1842, 1)</f>
        <v>10.74</v>
      </c>
      <c r="K2101" s="33">
        <f>Source!O1842</f>
        <v>175222.78</v>
      </c>
      <c r="Q2101">
        <f>ROUND((Source!DN1842/100)*ROUND((ROUND((Source!AF1842*Source!AV1842*Source!I1842),2)),2), 2)</f>
        <v>0</v>
      </c>
      <c r="R2101">
        <f>Source!X1842</f>
        <v>0</v>
      </c>
      <c r="S2101">
        <f>ROUND((Source!DO1842/100)*ROUND((ROUND((Source!AF1842*Source!AV1842*Source!I1842),2)),2), 2)</f>
        <v>0</v>
      </c>
      <c r="T2101">
        <f>Source!Y1842</f>
        <v>0</v>
      </c>
      <c r="U2101">
        <f>ROUND((175/100)*ROUND((ROUND((Source!AE1842*Source!AV1842*Source!I1842),2)),2), 2)</f>
        <v>0</v>
      </c>
      <c r="V2101">
        <f>ROUND((160/100)*ROUND(ROUND((ROUND((Source!AE1842*Source!AV1842*Source!I1842),2)*Source!BS1842),2), 2), 2)</f>
        <v>0</v>
      </c>
      <c r="X2101">
        <f>IF(Source!BI1842&lt;=1,I2101, 0)</f>
        <v>16314.97</v>
      </c>
      <c r="Y2101">
        <f>IF(Source!BI1842=2,I2101, 0)</f>
        <v>0</v>
      </c>
      <c r="Z2101">
        <f>IF(Source!BI1842=3,I2101, 0)</f>
        <v>0</v>
      </c>
      <c r="AA2101">
        <f>IF(Source!BI1842=4,I2101, 0)</f>
        <v>0</v>
      </c>
    </row>
    <row r="2102" spans="1:28" ht="14.25" x14ac:dyDescent="0.2">
      <c r="A2102" s="26"/>
      <c r="B2102" s="26"/>
      <c r="C2102" s="26" t="s">
        <v>314</v>
      </c>
      <c r="D2102" s="27" t="s">
        <v>315</v>
      </c>
      <c r="E2102" s="17">
        <f>Source!DN1840</f>
        <v>104</v>
      </c>
      <c r="F2102" s="33"/>
      <c r="G2102" s="28"/>
      <c r="H2102" s="17"/>
      <c r="I2102" s="33">
        <f>SUM(Q2094:Q2101)</f>
        <v>4406.74</v>
      </c>
      <c r="J2102" s="17">
        <f>Source!BZ1840</f>
        <v>87</v>
      </c>
      <c r="K2102" s="33">
        <f>SUM(R2094:R2101)</f>
        <v>97284.3</v>
      </c>
    </row>
    <row r="2103" spans="1:28" ht="14.25" x14ac:dyDescent="0.2">
      <c r="A2103" s="26"/>
      <c r="B2103" s="26"/>
      <c r="C2103" s="26" t="s">
        <v>316</v>
      </c>
      <c r="D2103" s="27" t="s">
        <v>315</v>
      </c>
      <c r="E2103" s="17">
        <f>Source!DO1840</f>
        <v>79</v>
      </c>
      <c r="F2103" s="33"/>
      <c r="G2103" s="28"/>
      <c r="H2103" s="17"/>
      <c r="I2103" s="33">
        <f>SUM(S2094:S2102)</f>
        <v>3347.43</v>
      </c>
      <c r="J2103" s="17">
        <f>Source!CA1840</f>
        <v>41</v>
      </c>
      <c r="K2103" s="33">
        <f>SUM(T2094:T2102)</f>
        <v>45846.62</v>
      </c>
    </row>
    <row r="2104" spans="1:28" ht="14.25" x14ac:dyDescent="0.2">
      <c r="A2104" s="26"/>
      <c r="B2104" s="26"/>
      <c r="C2104" s="26" t="s">
        <v>325</v>
      </c>
      <c r="D2104" s="27" t="s">
        <v>315</v>
      </c>
      <c r="E2104" s="17">
        <f>175</f>
        <v>175</v>
      </c>
      <c r="F2104" s="33"/>
      <c r="G2104" s="28"/>
      <c r="H2104" s="17"/>
      <c r="I2104" s="33">
        <f>SUM(U2094:U2103)</f>
        <v>831.39</v>
      </c>
      <c r="J2104" s="17">
        <f>160</f>
        <v>160</v>
      </c>
      <c r="K2104" s="33">
        <f>SUM(V2094:V2103)</f>
        <v>20059.78</v>
      </c>
    </row>
    <row r="2105" spans="1:28" ht="14.25" x14ac:dyDescent="0.2">
      <c r="A2105" s="55"/>
      <c r="B2105" s="55"/>
      <c r="C2105" s="55" t="s">
        <v>317</v>
      </c>
      <c r="D2105" s="56" t="s">
        <v>318</v>
      </c>
      <c r="E2105" s="57">
        <f>Source!AQ1840</f>
        <v>53</v>
      </c>
      <c r="F2105" s="58"/>
      <c r="G2105" s="59" t="str">
        <f>Source!DI1840</f>
        <v>)*1,15</v>
      </c>
      <c r="H2105" s="57">
        <f>Source!AV1840</f>
        <v>1</v>
      </c>
      <c r="I2105" s="58">
        <f>Source!U1840</f>
        <v>325.94231499999995</v>
      </c>
      <c r="J2105" s="57"/>
      <c r="K2105" s="58"/>
      <c r="AB2105" s="32">
        <f>I2105</f>
        <v>325.94231499999995</v>
      </c>
    </row>
    <row r="2106" spans="1:28" ht="15" x14ac:dyDescent="0.25">
      <c r="A2106" s="60"/>
      <c r="B2106" s="60"/>
      <c r="C2106" s="61" t="s">
        <v>319</v>
      </c>
      <c r="D2106" s="60"/>
      <c r="E2106" s="60"/>
      <c r="F2106" s="60"/>
      <c r="G2106" s="60"/>
      <c r="H2106" s="111">
        <f>I2096+I2097+I2099+I2102+I2103+I2104+SUM(I2100:I2101)</f>
        <v>52808.05</v>
      </c>
      <c r="I2106" s="111"/>
      <c r="J2106" s="111">
        <f>K2096+K2097+K2099+K2102+K2103+K2104+SUM(K2100:K2101)</f>
        <v>676130.73</v>
      </c>
      <c r="K2106" s="111"/>
      <c r="O2106" s="32">
        <f>I2096+I2097+I2099+I2102+I2103+I2104+SUM(I2100:I2101)</f>
        <v>52808.05</v>
      </c>
      <c r="P2106" s="32">
        <f>K2096+K2097+K2099+K2102+K2103+K2104+SUM(K2100:K2101)</f>
        <v>676130.73</v>
      </c>
      <c r="X2106">
        <f>IF(Source!BI1840&lt;=1,I2096+I2097+I2099+I2102+I2103+I2104-0, 0)</f>
        <v>18379.62</v>
      </c>
      <c r="Y2106">
        <f>IF(Source!BI1840=2,I2096+I2097+I2099+I2102+I2103+I2104-0, 0)</f>
        <v>0</v>
      </c>
      <c r="Z2106">
        <f>IF(Source!BI1840=3,I2096+I2097+I2099+I2102+I2103+I2104-0, 0)</f>
        <v>0</v>
      </c>
      <c r="AA2106">
        <f>IF(Source!BI1840=4,I2096+I2097+I2099+I2102+I2103+I2104,0)</f>
        <v>0</v>
      </c>
    </row>
    <row r="2108" spans="1:28" ht="99.75" x14ac:dyDescent="0.2">
      <c r="A2108" s="26">
        <v>6</v>
      </c>
      <c r="B2108" s="26" t="str">
        <f>Source!F1843</f>
        <v>3.12-3-10</v>
      </c>
      <c r="C2108" s="26" t="s">
        <v>150</v>
      </c>
      <c r="D2108" s="27" t="str">
        <f>Source!H1843</f>
        <v>100 м2</v>
      </c>
      <c r="E2108" s="17">
        <f>Source!I1843</f>
        <v>2.0500000000000001E-2</v>
      </c>
      <c r="F2108" s="33"/>
      <c r="G2108" s="28"/>
      <c r="H2108" s="17"/>
      <c r="I2108" s="33"/>
      <c r="J2108" s="17"/>
      <c r="K2108" s="33"/>
      <c r="Q2108">
        <f>ROUND((Source!DN1843/100)*ROUND((ROUND((Source!AF1843*Source!AV1843*Source!I1843),2)),2), 2)</f>
        <v>24.19</v>
      </c>
      <c r="R2108">
        <f>Source!X1843</f>
        <v>534.03</v>
      </c>
      <c r="S2108">
        <f>ROUND((Source!DO1843/100)*ROUND((ROUND((Source!AF1843*Source!AV1843*Source!I1843),2)),2), 2)</f>
        <v>18.38</v>
      </c>
      <c r="T2108">
        <f>Source!Y1843</f>
        <v>251.67</v>
      </c>
      <c r="U2108">
        <f>ROUND((175/100)*ROUND((ROUND((Source!AE1843*Source!AV1843*Source!I1843),2)),2), 2)</f>
        <v>0.37</v>
      </c>
      <c r="V2108">
        <f>ROUND((160/100)*ROUND(ROUND((ROUND((Source!AE1843*Source!AV1843*Source!I1843),2)*Source!BS1843),2), 2), 2)</f>
        <v>8.86</v>
      </c>
    </row>
    <row r="2109" spans="1:28" x14ac:dyDescent="0.2">
      <c r="C2109" s="30" t="str">
        <f>"Объем: "&amp;Source!I1843&amp;"=2,05/"&amp;"100"</f>
        <v>Объем: 0,0205=2,05/100</v>
      </c>
    </row>
    <row r="2110" spans="1:28" ht="14.25" x14ac:dyDescent="0.2">
      <c r="A2110" s="26"/>
      <c r="B2110" s="26"/>
      <c r="C2110" s="26" t="s">
        <v>313</v>
      </c>
      <c r="D2110" s="27"/>
      <c r="E2110" s="17"/>
      <c r="F2110" s="33">
        <f>Source!AO1843</f>
        <v>986.85</v>
      </c>
      <c r="G2110" s="28" t="str">
        <f>Source!DG1843</f>
        <v>)*1,15</v>
      </c>
      <c r="H2110" s="17">
        <f>Source!AV1843</f>
        <v>1</v>
      </c>
      <c r="I2110" s="33">
        <f>ROUND((ROUND((Source!AF1843*Source!AV1843*Source!I1843),2)),2)</f>
        <v>23.26</v>
      </c>
      <c r="J2110" s="17">
        <f>IF(Source!BA1843&lt;&gt; 0, Source!BA1843, 1)</f>
        <v>26.39</v>
      </c>
      <c r="K2110" s="33">
        <f>Source!S1843</f>
        <v>613.83000000000004</v>
      </c>
      <c r="W2110">
        <f>I2110</f>
        <v>23.26</v>
      </c>
    </row>
    <row r="2111" spans="1:28" ht="14.25" x14ac:dyDescent="0.2">
      <c r="A2111" s="26"/>
      <c r="B2111" s="26"/>
      <c r="C2111" s="26" t="s">
        <v>322</v>
      </c>
      <c r="D2111" s="27"/>
      <c r="E2111" s="17"/>
      <c r="F2111" s="33">
        <f>Source!AM1843</f>
        <v>50.84</v>
      </c>
      <c r="G2111" s="28" t="str">
        <f>Source!DE1843</f>
        <v>)*1,25</v>
      </c>
      <c r="H2111" s="17">
        <f>Source!AV1843</f>
        <v>1</v>
      </c>
      <c r="I2111" s="33">
        <f>(ROUND((ROUND((((Source!ET1843*1.25))*Source!AV1843*Source!I1843),2)),2)+ROUND((ROUND(((Source!AE1843-((Source!EU1843*1.25)))*Source!AV1843*Source!I1843),2)),2))</f>
        <v>1.3</v>
      </c>
      <c r="J2111" s="17">
        <f>IF(Source!BB1843&lt;&gt; 0, Source!BB1843, 1)</f>
        <v>9.3800000000000008</v>
      </c>
      <c r="K2111" s="33">
        <f>Source!Q1843</f>
        <v>12.19</v>
      </c>
    </row>
    <row r="2112" spans="1:28" ht="14.25" x14ac:dyDescent="0.2">
      <c r="A2112" s="26"/>
      <c r="B2112" s="26"/>
      <c r="C2112" s="26" t="s">
        <v>323</v>
      </c>
      <c r="D2112" s="27"/>
      <c r="E2112" s="17"/>
      <c r="F2112" s="33">
        <f>Source!AN1843</f>
        <v>8.01</v>
      </c>
      <c r="G2112" s="28" t="str">
        <f>Source!DF1843</f>
        <v>)*1,25</v>
      </c>
      <c r="H2112" s="17">
        <f>Source!AV1843</f>
        <v>1</v>
      </c>
      <c r="I2112" s="41">
        <f>ROUND((ROUND((Source!AE1843*Source!AV1843*Source!I1843),2)),2)</f>
        <v>0.21</v>
      </c>
      <c r="J2112" s="17">
        <f>IF(Source!BS1843&lt;&gt; 0, Source!BS1843, 1)</f>
        <v>26.39</v>
      </c>
      <c r="K2112" s="41">
        <f>Source!R1843</f>
        <v>5.54</v>
      </c>
      <c r="W2112">
        <f>I2112</f>
        <v>0.21</v>
      </c>
    </row>
    <row r="2113" spans="1:28" ht="14.25" x14ac:dyDescent="0.2">
      <c r="A2113" s="26"/>
      <c r="B2113" s="26"/>
      <c r="C2113" s="26" t="s">
        <v>324</v>
      </c>
      <c r="D2113" s="27"/>
      <c r="E2113" s="17"/>
      <c r="F2113" s="33">
        <f>Source!AL1843</f>
        <v>7205.92</v>
      </c>
      <c r="G2113" s="28" t="str">
        <f>Source!DD1843</f>
        <v/>
      </c>
      <c r="H2113" s="17">
        <f>Source!AW1843</f>
        <v>1</v>
      </c>
      <c r="I2113" s="33">
        <f>ROUND((ROUND((Source!AC1843*Source!AW1843*Source!I1843),2)),2)</f>
        <v>147.72</v>
      </c>
      <c r="J2113" s="17">
        <f>IF(Source!BC1843&lt;&gt; 0, Source!BC1843, 1)</f>
        <v>1.95</v>
      </c>
      <c r="K2113" s="33">
        <f>Source!P1843</f>
        <v>288.05</v>
      </c>
    </row>
    <row r="2114" spans="1:28" ht="199.5" x14ac:dyDescent="0.2">
      <c r="A2114" s="26" t="s">
        <v>152</v>
      </c>
      <c r="B2114" s="26" t="str">
        <f>Source!F1844</f>
        <v>1.1-1-1312</v>
      </c>
      <c r="C2114" s="26" t="s">
        <v>282</v>
      </c>
      <c r="D2114" s="27" t="str">
        <f>Source!H1844</f>
        <v>м2</v>
      </c>
      <c r="E2114" s="17">
        <f>Source!I1844</f>
        <v>2.7681150000000003</v>
      </c>
      <c r="F2114" s="33">
        <f>Source!AK1844</f>
        <v>25.09</v>
      </c>
      <c r="G2114" s="31" t="s">
        <v>3</v>
      </c>
      <c r="H2114" s="17">
        <f>Source!AW1844</f>
        <v>1</v>
      </c>
      <c r="I2114" s="33">
        <f>ROUND((ROUND((Source!AC1844*Source!AW1844*Source!I1844),2)),2)+(ROUND((ROUND(((Source!ET1844)*Source!AV1844*Source!I1844),2)),2)+ROUND((ROUND(((Source!AE1844-(Source!EU1844))*Source!AV1844*Source!I1844),2)),2))+ROUND((ROUND((Source!AF1844*Source!AV1844*Source!I1844),2)),2)</f>
        <v>69.45</v>
      </c>
      <c r="J2114" s="17">
        <f>IF(Source!BC1844&lt;&gt; 0, Source!BC1844, 1)</f>
        <v>10.5</v>
      </c>
      <c r="K2114" s="33">
        <f>Source!O1844</f>
        <v>729.23</v>
      </c>
      <c r="Q2114">
        <f>ROUND((Source!DN1844/100)*ROUND((ROUND((Source!AF1844*Source!AV1844*Source!I1844),2)),2), 2)</f>
        <v>0</v>
      </c>
      <c r="R2114">
        <f>Source!X1844</f>
        <v>0</v>
      </c>
      <c r="S2114">
        <f>ROUND((Source!DO1844/100)*ROUND((ROUND((Source!AF1844*Source!AV1844*Source!I1844),2)),2), 2)</f>
        <v>0</v>
      </c>
      <c r="T2114">
        <f>Source!Y1844</f>
        <v>0</v>
      </c>
      <c r="U2114">
        <f>ROUND((175/100)*ROUND((ROUND((Source!AE1844*Source!AV1844*Source!I1844),2)),2), 2)</f>
        <v>0</v>
      </c>
      <c r="V2114">
        <f>ROUND((160/100)*ROUND(ROUND((ROUND((Source!AE1844*Source!AV1844*Source!I1844),2)*Source!BS1844),2), 2), 2)</f>
        <v>0</v>
      </c>
      <c r="X2114">
        <f>IF(Source!BI1844&lt;=1,I2114, 0)</f>
        <v>69.45</v>
      </c>
      <c r="Y2114">
        <f>IF(Source!BI1844=2,I2114, 0)</f>
        <v>0</v>
      </c>
      <c r="Z2114">
        <f>IF(Source!BI1844=3,I2114, 0)</f>
        <v>0</v>
      </c>
      <c r="AA2114">
        <f>IF(Source!BI1844=4,I2114, 0)</f>
        <v>0</v>
      </c>
    </row>
    <row r="2115" spans="1:28" ht="228" x14ac:dyDescent="0.2">
      <c r="A2115" s="26" t="s">
        <v>153</v>
      </c>
      <c r="B2115" s="26" t="str">
        <f>Source!F1845</f>
        <v>1.1-1-1313</v>
      </c>
      <c r="C2115" s="26" t="s">
        <v>283</v>
      </c>
      <c r="D2115" s="27" t="str">
        <f>Source!H1845</f>
        <v>м2</v>
      </c>
      <c r="E2115" s="17">
        <f>Source!I1845</f>
        <v>1.235535</v>
      </c>
      <c r="F2115" s="33">
        <f>Source!AK1845</f>
        <v>23.06</v>
      </c>
      <c r="G2115" s="31" t="s">
        <v>3</v>
      </c>
      <c r="H2115" s="17">
        <f>Source!AW1845</f>
        <v>1</v>
      </c>
      <c r="I2115" s="33">
        <f>ROUND((ROUND((Source!AC1845*Source!AW1845*Source!I1845),2)),2)+(ROUND((ROUND(((Source!ET1845)*Source!AV1845*Source!I1845),2)),2)+ROUND((ROUND(((Source!AE1845-(Source!EU1845))*Source!AV1845*Source!I1845),2)),2))+ROUND((ROUND((Source!AF1845*Source!AV1845*Source!I1845),2)),2)</f>
        <v>28.49</v>
      </c>
      <c r="J2115" s="17">
        <f>IF(Source!BC1845&lt;&gt; 0, Source!BC1845, 1)</f>
        <v>10.74</v>
      </c>
      <c r="K2115" s="33">
        <f>Source!O1845</f>
        <v>305.98</v>
      </c>
      <c r="Q2115">
        <f>ROUND((Source!DN1845/100)*ROUND((ROUND((Source!AF1845*Source!AV1845*Source!I1845),2)),2), 2)</f>
        <v>0</v>
      </c>
      <c r="R2115">
        <f>Source!X1845</f>
        <v>0</v>
      </c>
      <c r="S2115">
        <f>ROUND((Source!DO1845/100)*ROUND((ROUND((Source!AF1845*Source!AV1845*Source!I1845),2)),2), 2)</f>
        <v>0</v>
      </c>
      <c r="T2115">
        <f>Source!Y1845</f>
        <v>0</v>
      </c>
      <c r="U2115">
        <f>ROUND((175/100)*ROUND((ROUND((Source!AE1845*Source!AV1845*Source!I1845),2)),2), 2)</f>
        <v>0</v>
      </c>
      <c r="V2115">
        <f>ROUND((160/100)*ROUND(ROUND((ROUND((Source!AE1845*Source!AV1845*Source!I1845),2)*Source!BS1845),2), 2), 2)</f>
        <v>0</v>
      </c>
      <c r="X2115">
        <f>IF(Source!BI1845&lt;=1,I2115, 0)</f>
        <v>28.49</v>
      </c>
      <c r="Y2115">
        <f>IF(Source!BI1845=2,I2115, 0)</f>
        <v>0</v>
      </c>
      <c r="Z2115">
        <f>IF(Source!BI1845=3,I2115, 0)</f>
        <v>0</v>
      </c>
      <c r="AA2115">
        <f>IF(Source!BI1845=4,I2115, 0)</f>
        <v>0</v>
      </c>
    </row>
    <row r="2116" spans="1:28" ht="14.25" x14ac:dyDescent="0.2">
      <c r="A2116" s="26"/>
      <c r="B2116" s="26"/>
      <c r="C2116" s="26" t="s">
        <v>314</v>
      </c>
      <c r="D2116" s="27" t="s">
        <v>315</v>
      </c>
      <c r="E2116" s="17">
        <f>Source!DN1843</f>
        <v>104</v>
      </c>
      <c r="F2116" s="33"/>
      <c r="G2116" s="28"/>
      <c r="H2116" s="17"/>
      <c r="I2116" s="33">
        <f>SUM(Q2108:Q2115)</f>
        <v>24.19</v>
      </c>
      <c r="J2116" s="17">
        <f>Source!BZ1843</f>
        <v>87</v>
      </c>
      <c r="K2116" s="33">
        <f>SUM(R2108:R2115)</f>
        <v>534.03</v>
      </c>
    </row>
    <row r="2117" spans="1:28" ht="14.25" x14ac:dyDescent="0.2">
      <c r="A2117" s="26"/>
      <c r="B2117" s="26"/>
      <c r="C2117" s="26" t="s">
        <v>316</v>
      </c>
      <c r="D2117" s="27" t="s">
        <v>315</v>
      </c>
      <c r="E2117" s="17">
        <f>Source!DO1843</f>
        <v>79</v>
      </c>
      <c r="F2117" s="33"/>
      <c r="G2117" s="28"/>
      <c r="H2117" s="17"/>
      <c r="I2117" s="33">
        <f>SUM(S2108:S2116)</f>
        <v>18.38</v>
      </c>
      <c r="J2117" s="17">
        <f>Source!CA1843</f>
        <v>41</v>
      </c>
      <c r="K2117" s="33">
        <f>SUM(T2108:T2116)</f>
        <v>251.67</v>
      </c>
    </row>
    <row r="2118" spans="1:28" ht="14.25" x14ac:dyDescent="0.2">
      <c r="A2118" s="26"/>
      <c r="B2118" s="26"/>
      <c r="C2118" s="26" t="s">
        <v>325</v>
      </c>
      <c r="D2118" s="27" t="s">
        <v>315</v>
      </c>
      <c r="E2118" s="17">
        <f>175</f>
        <v>175</v>
      </c>
      <c r="F2118" s="33"/>
      <c r="G2118" s="28"/>
      <c r="H2118" s="17"/>
      <c r="I2118" s="33">
        <f>SUM(U2108:U2117)</f>
        <v>0.37</v>
      </c>
      <c r="J2118" s="17">
        <f>160</f>
        <v>160</v>
      </c>
      <c r="K2118" s="33">
        <f>SUM(V2108:V2117)</f>
        <v>8.86</v>
      </c>
    </row>
    <row r="2119" spans="1:28" ht="14.25" x14ac:dyDescent="0.2">
      <c r="A2119" s="55"/>
      <c r="B2119" s="55"/>
      <c r="C2119" s="55" t="s">
        <v>317</v>
      </c>
      <c r="D2119" s="56" t="s">
        <v>318</v>
      </c>
      <c r="E2119" s="57">
        <f>Source!AQ1843</f>
        <v>85</v>
      </c>
      <c r="F2119" s="58"/>
      <c r="G2119" s="59" t="str">
        <f>Source!DI1843</f>
        <v>)*1,15</v>
      </c>
      <c r="H2119" s="57">
        <f>Source!AV1843</f>
        <v>1</v>
      </c>
      <c r="I2119" s="58">
        <f>Source!U1843</f>
        <v>2.0038749999999999</v>
      </c>
      <c r="J2119" s="57"/>
      <c r="K2119" s="58"/>
      <c r="AB2119" s="32">
        <f>I2119</f>
        <v>2.0038749999999999</v>
      </c>
    </row>
    <row r="2120" spans="1:28" ht="15" x14ac:dyDescent="0.25">
      <c r="A2120" s="60"/>
      <c r="B2120" s="60"/>
      <c r="C2120" s="61" t="s">
        <v>319</v>
      </c>
      <c r="D2120" s="60"/>
      <c r="E2120" s="60"/>
      <c r="F2120" s="60"/>
      <c r="G2120" s="60"/>
      <c r="H2120" s="111">
        <f>I2110+I2111+I2113+I2116+I2117+I2118+SUM(I2114:I2115)</f>
        <v>313.15999999999997</v>
      </c>
      <c r="I2120" s="111"/>
      <c r="J2120" s="111">
        <f>K2110+K2111+K2113+K2116+K2117+K2118+SUM(K2114:K2115)</f>
        <v>2743.84</v>
      </c>
      <c r="K2120" s="111"/>
      <c r="O2120" s="32">
        <f>I2110+I2111+I2113+I2116+I2117+I2118+SUM(I2114:I2115)</f>
        <v>313.15999999999997</v>
      </c>
      <c r="P2120" s="32">
        <f>K2110+K2111+K2113+K2116+K2117+K2118+SUM(K2114:K2115)</f>
        <v>2743.84</v>
      </c>
      <c r="X2120">
        <f>IF(Source!BI1843&lt;=1,I2110+I2111+I2113+I2116+I2117+I2118-0, 0)</f>
        <v>215.22</v>
      </c>
      <c r="Y2120">
        <f>IF(Source!BI1843=2,I2110+I2111+I2113+I2116+I2117+I2118-0, 0)</f>
        <v>0</v>
      </c>
      <c r="Z2120">
        <f>IF(Source!BI1843=3,I2110+I2111+I2113+I2116+I2117+I2118-0, 0)</f>
        <v>0</v>
      </c>
      <c r="AA2120">
        <f>IF(Source!BI1843=4,I2110+I2111+I2113+I2116+I2117+I2118,0)</f>
        <v>0</v>
      </c>
    </row>
    <row r="2123" spans="1:28" ht="16.5" x14ac:dyDescent="0.25">
      <c r="A2123" s="75" t="str">
        <f>CONCATENATE("Подраздел: ",IF(Source!G1847&lt;&gt;"Новый подраздел", Source!G1847, ""))</f>
        <v>Подраздел: Кровля тех. этажа в/о В/5-9</v>
      </c>
      <c r="B2123" s="75"/>
      <c r="C2123" s="75"/>
      <c r="D2123" s="75"/>
      <c r="E2123" s="75"/>
      <c r="F2123" s="75"/>
      <c r="G2123" s="75"/>
      <c r="H2123" s="75"/>
      <c r="I2123" s="75"/>
      <c r="J2123" s="75"/>
      <c r="K2123" s="75"/>
    </row>
    <row r="2124" spans="1:28" ht="42.75" x14ac:dyDescent="0.2">
      <c r="A2124" s="26">
        <v>1</v>
      </c>
      <c r="B2124" s="26" t="str">
        <f>Source!F1851</f>
        <v>6.61-26-1</v>
      </c>
      <c r="C2124" s="26" t="s">
        <v>21</v>
      </c>
      <c r="D2124" s="27" t="str">
        <f>Source!H1851</f>
        <v>100 м2</v>
      </c>
      <c r="E2124" s="17">
        <f>Source!I1851</f>
        <v>5.1999999999999998E-3</v>
      </c>
      <c r="F2124" s="33"/>
      <c r="G2124" s="28"/>
      <c r="H2124" s="17"/>
      <c r="I2124" s="33"/>
      <c r="J2124" s="17"/>
      <c r="K2124" s="33"/>
      <c r="Q2124">
        <f>ROUND((Source!DN1851/100)*ROUND((ROUND((Source!AF1851*Source!AV1851*Source!I1851),2)),2), 2)</f>
        <v>2.4500000000000002</v>
      </c>
      <c r="R2124">
        <f>Source!X1851</f>
        <v>56.53</v>
      </c>
      <c r="S2124">
        <f>ROUND((Source!DO1851/100)*ROUND((ROUND((Source!AF1851*Source!AV1851*Source!I1851),2)),2), 2)</f>
        <v>1.68</v>
      </c>
      <c r="T2124">
        <f>Source!Y1851</f>
        <v>33.11</v>
      </c>
      <c r="U2124">
        <f>ROUND((175/100)*ROUND((ROUND((Source!AE1851*Source!AV1851*Source!I1851),2)),2), 2)</f>
        <v>0</v>
      </c>
      <c r="V2124">
        <f>ROUND((160/100)*ROUND(ROUND((ROUND((Source!AE1851*Source!AV1851*Source!I1851),2)*Source!BS1851),2), 2), 2)</f>
        <v>0</v>
      </c>
    </row>
    <row r="2125" spans="1:28" x14ac:dyDescent="0.2">
      <c r="C2125" s="30" t="str">
        <f>"Объем: "&amp;Source!I1851&amp;"=0,52/"&amp;"100"</f>
        <v>Объем: 0,0052=0,52/100</v>
      </c>
    </row>
    <row r="2126" spans="1:28" ht="14.25" x14ac:dyDescent="0.2">
      <c r="A2126" s="26"/>
      <c r="B2126" s="26"/>
      <c r="C2126" s="26" t="s">
        <v>313</v>
      </c>
      <c r="D2126" s="27"/>
      <c r="E2126" s="17"/>
      <c r="F2126" s="33">
        <f>Source!AO1851</f>
        <v>587.65</v>
      </c>
      <c r="G2126" s="28" t="str">
        <f>Source!DG1851</f>
        <v/>
      </c>
      <c r="H2126" s="17">
        <f>Source!AV1851</f>
        <v>1</v>
      </c>
      <c r="I2126" s="33">
        <f>ROUND((ROUND((Source!AF1851*Source!AV1851*Source!I1851),2)),2)</f>
        <v>3.06</v>
      </c>
      <c r="J2126" s="17">
        <f>IF(Source!BA1851&lt;&gt; 0, Source!BA1851, 1)</f>
        <v>26.39</v>
      </c>
      <c r="K2126" s="33">
        <f>Source!S1851</f>
        <v>80.75</v>
      </c>
      <c r="W2126">
        <f>I2126</f>
        <v>3.06</v>
      </c>
    </row>
    <row r="2127" spans="1:28" ht="28.5" x14ac:dyDescent="0.2">
      <c r="A2127" s="26" t="s">
        <v>27</v>
      </c>
      <c r="B2127" s="26" t="str">
        <f>Source!F1852</f>
        <v>9999990001</v>
      </c>
      <c r="C2127" s="26" t="s">
        <v>29</v>
      </c>
      <c r="D2127" s="27" t="str">
        <f>Source!H1852</f>
        <v>т</v>
      </c>
      <c r="E2127" s="17">
        <f>Source!I1852</f>
        <v>-2.392E-2</v>
      </c>
      <c r="F2127" s="33">
        <f>Source!AK1852</f>
        <v>0</v>
      </c>
      <c r="G2127" s="31" t="s">
        <v>3</v>
      </c>
      <c r="H2127" s="17">
        <f>Source!AW1852</f>
        <v>1</v>
      </c>
      <c r="I2127" s="33">
        <f>ROUND((ROUND((Source!AC1852*Source!AW1852*Source!I1852),2)),2)+(ROUND((ROUND(((Source!ET1852)*Source!AV1852*Source!I1852),2)),2)+ROUND((ROUND(((Source!AE1852-(Source!EU1852))*Source!AV1852*Source!I1852),2)),2))+ROUND((ROUND((Source!AF1852*Source!AV1852*Source!I1852),2)),2)</f>
        <v>0</v>
      </c>
      <c r="J2127" s="17">
        <f>IF(Source!BC1852&lt;&gt; 0, Source!BC1852, 1)</f>
        <v>1</v>
      </c>
      <c r="K2127" s="33">
        <f>Source!O1852</f>
        <v>0</v>
      </c>
      <c r="Q2127">
        <f>ROUND((Source!DN1852/100)*ROUND((ROUND((Source!AF1852*Source!AV1852*Source!I1852),2)),2), 2)</f>
        <v>0</v>
      </c>
      <c r="R2127">
        <f>Source!X1852</f>
        <v>0</v>
      </c>
      <c r="S2127">
        <f>ROUND((Source!DO1852/100)*ROUND((ROUND((Source!AF1852*Source!AV1852*Source!I1852),2)),2), 2)</f>
        <v>0</v>
      </c>
      <c r="T2127">
        <f>Source!Y1852</f>
        <v>0</v>
      </c>
      <c r="U2127">
        <f>ROUND((175/100)*ROUND((ROUND((Source!AE1852*Source!AV1852*Source!I1852),2)),2), 2)</f>
        <v>0</v>
      </c>
      <c r="V2127">
        <f>ROUND((160/100)*ROUND(ROUND((ROUND((Source!AE1852*Source!AV1852*Source!I1852),2)*Source!BS1852),2), 2), 2)</f>
        <v>0</v>
      </c>
      <c r="X2127">
        <f>IF(Source!BI1852&lt;=1,I2127, 0)</f>
        <v>0</v>
      </c>
      <c r="Y2127">
        <f>IF(Source!BI1852=2,I2127, 0)</f>
        <v>0</v>
      </c>
      <c r="Z2127">
        <f>IF(Source!BI1852=3,I2127, 0)</f>
        <v>0</v>
      </c>
      <c r="AA2127">
        <f>IF(Source!BI1852=4,I2127, 0)</f>
        <v>0</v>
      </c>
    </row>
    <row r="2128" spans="1:28" ht="14.25" x14ac:dyDescent="0.2">
      <c r="A2128" s="26"/>
      <c r="B2128" s="26"/>
      <c r="C2128" s="26" t="s">
        <v>314</v>
      </c>
      <c r="D2128" s="27" t="s">
        <v>315</v>
      </c>
      <c r="E2128" s="17">
        <f>Source!DN1851</f>
        <v>80</v>
      </c>
      <c r="F2128" s="33"/>
      <c r="G2128" s="28"/>
      <c r="H2128" s="17"/>
      <c r="I2128" s="33">
        <f>SUM(Q2124:Q2127)</f>
        <v>2.4500000000000002</v>
      </c>
      <c r="J2128" s="17">
        <f>Source!BZ1851</f>
        <v>70</v>
      </c>
      <c r="K2128" s="33">
        <f>SUM(R2124:R2127)</f>
        <v>56.53</v>
      </c>
    </row>
    <row r="2129" spans="1:28" ht="14.25" x14ac:dyDescent="0.2">
      <c r="A2129" s="26"/>
      <c r="B2129" s="26"/>
      <c r="C2129" s="26" t="s">
        <v>316</v>
      </c>
      <c r="D2129" s="27" t="s">
        <v>315</v>
      </c>
      <c r="E2129" s="17">
        <f>Source!DO1851</f>
        <v>55</v>
      </c>
      <c r="F2129" s="33"/>
      <c r="G2129" s="28"/>
      <c r="H2129" s="17"/>
      <c r="I2129" s="33">
        <f>SUM(S2124:S2128)</f>
        <v>1.68</v>
      </c>
      <c r="J2129" s="17">
        <f>Source!CA1851</f>
        <v>41</v>
      </c>
      <c r="K2129" s="33">
        <f>SUM(T2124:T2128)</f>
        <v>33.11</v>
      </c>
    </row>
    <row r="2130" spans="1:28" ht="14.25" x14ac:dyDescent="0.2">
      <c r="A2130" s="55"/>
      <c r="B2130" s="55"/>
      <c r="C2130" s="55" t="s">
        <v>317</v>
      </c>
      <c r="D2130" s="56" t="s">
        <v>318</v>
      </c>
      <c r="E2130" s="57">
        <f>Source!AQ1851</f>
        <v>57.5</v>
      </c>
      <c r="F2130" s="58"/>
      <c r="G2130" s="59" t="str">
        <f>Source!DI1851</f>
        <v/>
      </c>
      <c r="H2130" s="57">
        <f>Source!AV1851</f>
        <v>1</v>
      </c>
      <c r="I2130" s="58">
        <f>Source!U1851</f>
        <v>0.29899999999999999</v>
      </c>
      <c r="J2130" s="57"/>
      <c r="K2130" s="58"/>
      <c r="AB2130" s="32">
        <f>I2130</f>
        <v>0.29899999999999999</v>
      </c>
    </row>
    <row r="2131" spans="1:28" ht="15" x14ac:dyDescent="0.25">
      <c r="A2131" s="60"/>
      <c r="B2131" s="60"/>
      <c r="C2131" s="61" t="s">
        <v>319</v>
      </c>
      <c r="D2131" s="60"/>
      <c r="E2131" s="60"/>
      <c r="F2131" s="60"/>
      <c r="G2131" s="60"/>
      <c r="H2131" s="111">
        <f>I2126+I2128+I2129+SUM(I2127:I2127)</f>
        <v>7.1899999999999995</v>
      </c>
      <c r="I2131" s="111"/>
      <c r="J2131" s="111">
        <f>K2126+K2128+K2129+SUM(K2127:K2127)</f>
        <v>170.39</v>
      </c>
      <c r="K2131" s="111"/>
      <c r="O2131" s="32">
        <f>I2126+I2128+I2129+SUM(I2127:I2127)</f>
        <v>7.1899999999999995</v>
      </c>
      <c r="P2131" s="32">
        <f>K2126+K2128+K2129+SUM(K2127:K2127)</f>
        <v>170.39</v>
      </c>
      <c r="X2131">
        <f>IF(Source!BI1851&lt;=1,I2126+I2128+I2129-0, 0)</f>
        <v>7.1899999999999995</v>
      </c>
      <c r="Y2131">
        <f>IF(Source!BI1851=2,I2126+I2128+I2129-0, 0)</f>
        <v>0</v>
      </c>
      <c r="Z2131">
        <f>IF(Source!BI1851=3,I2126+I2128+I2129-0, 0)</f>
        <v>0</v>
      </c>
      <c r="AA2131">
        <f>IF(Source!BI1851=4,I2126+I2128+I2129,0)</f>
        <v>0</v>
      </c>
    </row>
    <row r="2133" spans="1:28" ht="42.75" x14ac:dyDescent="0.2">
      <c r="A2133" s="26">
        <v>2</v>
      </c>
      <c r="B2133" s="26" t="str">
        <f>Source!F1853</f>
        <v>6.62-31-1</v>
      </c>
      <c r="C2133" s="26" t="s">
        <v>33</v>
      </c>
      <c r="D2133" s="27" t="str">
        <f>Source!H1853</f>
        <v>1 м2 поверхности</v>
      </c>
      <c r="E2133" s="17">
        <f>Source!I1853</f>
        <v>0.35</v>
      </c>
      <c r="F2133" s="33"/>
      <c r="G2133" s="28"/>
      <c r="H2133" s="17"/>
      <c r="I2133" s="33"/>
      <c r="J2133" s="17"/>
      <c r="K2133" s="33"/>
      <c r="Q2133">
        <f>ROUND((Source!DN1853/100)*ROUND((ROUND((Source!AF1853*Source!AV1853*Source!I1853),2)),2), 2)</f>
        <v>2.15</v>
      </c>
      <c r="R2133">
        <f>Source!X1853</f>
        <v>47.09</v>
      </c>
      <c r="S2133">
        <f>ROUND((Source!DO1853/100)*ROUND((ROUND((Source!AF1853*Source!AV1853*Source!I1853),2)),2), 2)</f>
        <v>1.38</v>
      </c>
      <c r="T2133">
        <f>Source!Y1853</f>
        <v>23.26</v>
      </c>
      <c r="U2133">
        <f>ROUND((175/100)*ROUND((ROUND((Source!AE1853*Source!AV1853*Source!I1853),2)),2), 2)</f>
        <v>0</v>
      </c>
      <c r="V2133">
        <f>ROUND((160/100)*ROUND(ROUND((ROUND((Source!AE1853*Source!AV1853*Source!I1853),2)*Source!BS1853),2), 2), 2)</f>
        <v>0</v>
      </c>
    </row>
    <row r="2134" spans="1:28" ht="14.25" x14ac:dyDescent="0.2">
      <c r="A2134" s="26"/>
      <c r="B2134" s="26"/>
      <c r="C2134" s="26" t="s">
        <v>313</v>
      </c>
      <c r="D2134" s="27"/>
      <c r="E2134" s="17"/>
      <c r="F2134" s="33">
        <f>Source!AO1853</f>
        <v>6.13</v>
      </c>
      <c r="G2134" s="28" t="str">
        <f>Source!DG1853</f>
        <v/>
      </c>
      <c r="H2134" s="17">
        <f>Source!AV1853</f>
        <v>1</v>
      </c>
      <c r="I2134" s="33">
        <f>ROUND((ROUND((Source!AF1853*Source!AV1853*Source!I1853),2)),2)</f>
        <v>2.15</v>
      </c>
      <c r="J2134" s="17">
        <f>IF(Source!BA1853&lt;&gt; 0, Source!BA1853, 1)</f>
        <v>26.39</v>
      </c>
      <c r="K2134" s="33">
        <f>Source!S1853</f>
        <v>56.74</v>
      </c>
      <c r="W2134">
        <f>I2134</f>
        <v>2.15</v>
      </c>
    </row>
    <row r="2135" spans="1:28" ht="14.25" x14ac:dyDescent="0.2">
      <c r="A2135" s="26"/>
      <c r="B2135" s="26"/>
      <c r="C2135" s="26" t="s">
        <v>314</v>
      </c>
      <c r="D2135" s="27" t="s">
        <v>315</v>
      </c>
      <c r="E2135" s="17">
        <f>Source!DN1853</f>
        <v>100</v>
      </c>
      <c r="F2135" s="33"/>
      <c r="G2135" s="28"/>
      <c r="H2135" s="17"/>
      <c r="I2135" s="33">
        <f>SUM(Q2133:Q2134)</f>
        <v>2.15</v>
      </c>
      <c r="J2135" s="17">
        <f>Source!BZ1853</f>
        <v>83</v>
      </c>
      <c r="K2135" s="33">
        <f>SUM(R2133:R2134)</f>
        <v>47.09</v>
      </c>
    </row>
    <row r="2136" spans="1:28" ht="14.25" x14ac:dyDescent="0.2">
      <c r="A2136" s="26"/>
      <c r="B2136" s="26"/>
      <c r="C2136" s="26" t="s">
        <v>316</v>
      </c>
      <c r="D2136" s="27" t="s">
        <v>315</v>
      </c>
      <c r="E2136" s="17">
        <f>Source!DO1853</f>
        <v>64</v>
      </c>
      <c r="F2136" s="33"/>
      <c r="G2136" s="28"/>
      <c r="H2136" s="17"/>
      <c r="I2136" s="33">
        <f>SUM(S2133:S2135)</f>
        <v>1.38</v>
      </c>
      <c r="J2136" s="17">
        <f>Source!CA1853</f>
        <v>41</v>
      </c>
      <c r="K2136" s="33">
        <f>SUM(T2133:T2135)</f>
        <v>23.26</v>
      </c>
    </row>
    <row r="2137" spans="1:28" ht="14.25" x14ac:dyDescent="0.2">
      <c r="A2137" s="55"/>
      <c r="B2137" s="55"/>
      <c r="C2137" s="55" t="s">
        <v>317</v>
      </c>
      <c r="D2137" s="56" t="s">
        <v>318</v>
      </c>
      <c r="E2137" s="57">
        <f>Source!AQ1853</f>
        <v>0.6</v>
      </c>
      <c r="F2137" s="58"/>
      <c r="G2137" s="59" t="str">
        <f>Source!DI1853</f>
        <v/>
      </c>
      <c r="H2137" s="57">
        <f>Source!AV1853</f>
        <v>1</v>
      </c>
      <c r="I2137" s="58">
        <f>Source!U1853</f>
        <v>0.21</v>
      </c>
      <c r="J2137" s="57"/>
      <c r="K2137" s="58"/>
      <c r="AB2137" s="32">
        <f>I2137</f>
        <v>0.21</v>
      </c>
    </row>
    <row r="2138" spans="1:28" ht="15" x14ac:dyDescent="0.25">
      <c r="A2138" s="60"/>
      <c r="B2138" s="60"/>
      <c r="C2138" s="61" t="s">
        <v>319</v>
      </c>
      <c r="D2138" s="60"/>
      <c r="E2138" s="60"/>
      <c r="F2138" s="60"/>
      <c r="G2138" s="60"/>
      <c r="H2138" s="111">
        <f>I2134+I2135+I2136</f>
        <v>5.68</v>
      </c>
      <c r="I2138" s="111"/>
      <c r="J2138" s="111">
        <f>K2134+K2135+K2136</f>
        <v>127.09000000000002</v>
      </c>
      <c r="K2138" s="111"/>
      <c r="O2138" s="32">
        <f>I2134+I2135+I2136</f>
        <v>5.68</v>
      </c>
      <c r="P2138" s="32">
        <f>K2134+K2135+K2136</f>
        <v>127.09000000000002</v>
      </c>
      <c r="X2138">
        <f>IF(Source!BI1853&lt;=1,I2134+I2135+I2136-0, 0)</f>
        <v>5.68</v>
      </c>
      <c r="Y2138">
        <f>IF(Source!BI1853=2,I2134+I2135+I2136-0, 0)</f>
        <v>0</v>
      </c>
      <c r="Z2138">
        <f>IF(Source!BI1853=3,I2134+I2135+I2136-0, 0)</f>
        <v>0</v>
      </c>
      <c r="AA2138">
        <f>IF(Source!BI1853=4,I2134+I2135+I2136,0)</f>
        <v>0</v>
      </c>
    </row>
    <row r="2140" spans="1:28" ht="28.5" x14ac:dyDescent="0.2">
      <c r="A2140" s="26">
        <v>3</v>
      </c>
      <c r="B2140" s="26" t="str">
        <f>Source!F1854</f>
        <v>6.58-2-1</v>
      </c>
      <c r="C2140" s="26" t="s">
        <v>40</v>
      </c>
      <c r="D2140" s="27" t="str">
        <f>Source!H1854</f>
        <v>100 м2</v>
      </c>
      <c r="E2140" s="17">
        <f>Source!I1854</f>
        <v>7.3000000000000001E-3</v>
      </c>
      <c r="F2140" s="33"/>
      <c r="G2140" s="28"/>
      <c r="H2140" s="17"/>
      <c r="I2140" s="33"/>
      <c r="J2140" s="17"/>
      <c r="K2140" s="33"/>
      <c r="Q2140">
        <f>ROUND((Source!DN1854/100)*ROUND((ROUND((Source!AF1854*Source!AV1854*Source!I1854),2)),2), 2)</f>
        <v>1.1200000000000001</v>
      </c>
      <c r="R2140">
        <f>Source!X1854</f>
        <v>25.87</v>
      </c>
      <c r="S2140">
        <f>ROUND((Source!DO1854/100)*ROUND((ROUND((Source!AF1854*Source!AV1854*Source!I1854),2)),2), 2)</f>
        <v>0.77</v>
      </c>
      <c r="T2140">
        <f>Source!Y1854</f>
        <v>15.15</v>
      </c>
      <c r="U2140">
        <f>ROUND((175/100)*ROUND((ROUND((Source!AE1854*Source!AV1854*Source!I1854),2)),2), 2)</f>
        <v>0</v>
      </c>
      <c r="V2140">
        <f>ROUND((160/100)*ROUND(ROUND((ROUND((Source!AE1854*Source!AV1854*Source!I1854),2)*Source!BS1854),2), 2), 2)</f>
        <v>0</v>
      </c>
    </row>
    <row r="2141" spans="1:28" x14ac:dyDescent="0.2">
      <c r="C2141" s="30" t="str">
        <f>"Объем: "&amp;Source!I1854&amp;"=0,73/"&amp;"100"</f>
        <v>Объем: 0,0073=0,73/100</v>
      </c>
    </row>
    <row r="2142" spans="1:28" ht="14.25" x14ac:dyDescent="0.2">
      <c r="A2142" s="26"/>
      <c r="B2142" s="26"/>
      <c r="C2142" s="26" t="s">
        <v>313</v>
      </c>
      <c r="D2142" s="27"/>
      <c r="E2142" s="17"/>
      <c r="F2142" s="33">
        <f>Source!AO1854</f>
        <v>191.34</v>
      </c>
      <c r="G2142" s="28" t="str">
        <f>Source!DG1854</f>
        <v/>
      </c>
      <c r="H2142" s="17">
        <f>Source!AV1854</f>
        <v>1</v>
      </c>
      <c r="I2142" s="33">
        <f>ROUND((ROUND((Source!AF1854*Source!AV1854*Source!I1854),2)),2)</f>
        <v>1.4</v>
      </c>
      <c r="J2142" s="17">
        <f>IF(Source!BA1854&lt;&gt; 0, Source!BA1854, 1)</f>
        <v>26.39</v>
      </c>
      <c r="K2142" s="33">
        <f>Source!S1854</f>
        <v>36.950000000000003</v>
      </c>
      <c r="W2142">
        <f>I2142</f>
        <v>1.4</v>
      </c>
    </row>
    <row r="2143" spans="1:28" ht="28.5" x14ac:dyDescent="0.2">
      <c r="A2143" s="26" t="s">
        <v>44</v>
      </c>
      <c r="B2143" s="26" t="str">
        <f>Source!F1855</f>
        <v>9999990001</v>
      </c>
      <c r="C2143" s="26" t="s">
        <v>29</v>
      </c>
      <c r="D2143" s="27" t="str">
        <f>Source!H1855</f>
        <v>т</v>
      </c>
      <c r="E2143" s="17">
        <f>Source!I1855</f>
        <v>-7.4460000000000004E-3</v>
      </c>
      <c r="F2143" s="33">
        <f>Source!AK1855</f>
        <v>0</v>
      </c>
      <c r="G2143" s="31" t="s">
        <v>3</v>
      </c>
      <c r="H2143" s="17">
        <f>Source!AW1855</f>
        <v>1</v>
      </c>
      <c r="I2143" s="33">
        <f>ROUND((ROUND((Source!AC1855*Source!AW1855*Source!I1855),2)),2)+(ROUND((ROUND(((Source!ET1855)*Source!AV1855*Source!I1855),2)),2)+ROUND((ROUND(((Source!AE1855-(Source!EU1855))*Source!AV1855*Source!I1855),2)),2))+ROUND((ROUND((Source!AF1855*Source!AV1855*Source!I1855),2)),2)</f>
        <v>0</v>
      </c>
      <c r="J2143" s="17">
        <f>IF(Source!BC1855&lt;&gt; 0, Source!BC1855, 1)</f>
        <v>1</v>
      </c>
      <c r="K2143" s="33">
        <f>Source!O1855</f>
        <v>0</v>
      </c>
      <c r="Q2143">
        <f>ROUND((Source!DN1855/100)*ROUND((ROUND((Source!AF1855*Source!AV1855*Source!I1855),2)),2), 2)</f>
        <v>0</v>
      </c>
      <c r="R2143">
        <f>Source!X1855</f>
        <v>0</v>
      </c>
      <c r="S2143">
        <f>ROUND((Source!DO1855/100)*ROUND((ROUND((Source!AF1855*Source!AV1855*Source!I1855),2)),2), 2)</f>
        <v>0</v>
      </c>
      <c r="T2143">
        <f>Source!Y1855</f>
        <v>0</v>
      </c>
      <c r="U2143">
        <f>ROUND((175/100)*ROUND((ROUND((Source!AE1855*Source!AV1855*Source!I1855),2)),2), 2)</f>
        <v>0</v>
      </c>
      <c r="V2143">
        <f>ROUND((160/100)*ROUND(ROUND((ROUND((Source!AE1855*Source!AV1855*Source!I1855),2)*Source!BS1855),2), 2), 2)</f>
        <v>0</v>
      </c>
      <c r="X2143">
        <f>IF(Source!BI1855&lt;=1,I2143, 0)</f>
        <v>0</v>
      </c>
      <c r="Y2143">
        <f>IF(Source!BI1855=2,I2143, 0)</f>
        <v>0</v>
      </c>
      <c r="Z2143">
        <f>IF(Source!BI1855=3,I2143, 0)</f>
        <v>0</v>
      </c>
      <c r="AA2143">
        <f>IF(Source!BI1855=4,I2143, 0)</f>
        <v>0</v>
      </c>
    </row>
    <row r="2144" spans="1:28" ht="14.25" x14ac:dyDescent="0.2">
      <c r="A2144" s="26"/>
      <c r="B2144" s="26"/>
      <c r="C2144" s="26" t="s">
        <v>314</v>
      </c>
      <c r="D2144" s="27" t="s">
        <v>315</v>
      </c>
      <c r="E2144" s="17">
        <f>Source!DN1854</f>
        <v>80</v>
      </c>
      <c r="F2144" s="33"/>
      <c r="G2144" s="28"/>
      <c r="H2144" s="17"/>
      <c r="I2144" s="33">
        <f>SUM(Q2140:Q2143)</f>
        <v>1.1200000000000001</v>
      </c>
      <c r="J2144" s="17">
        <f>Source!BZ1854</f>
        <v>70</v>
      </c>
      <c r="K2144" s="33">
        <f>SUM(R2140:R2143)</f>
        <v>25.87</v>
      </c>
    </row>
    <row r="2145" spans="1:28" ht="14.25" x14ac:dyDescent="0.2">
      <c r="A2145" s="26"/>
      <c r="B2145" s="26"/>
      <c r="C2145" s="26" t="s">
        <v>316</v>
      </c>
      <c r="D2145" s="27" t="s">
        <v>315</v>
      </c>
      <c r="E2145" s="17">
        <f>Source!DO1854</f>
        <v>55</v>
      </c>
      <c r="F2145" s="33"/>
      <c r="G2145" s="28"/>
      <c r="H2145" s="17"/>
      <c r="I2145" s="33">
        <f>SUM(S2140:S2144)</f>
        <v>0.77</v>
      </c>
      <c r="J2145" s="17">
        <f>Source!CA1854</f>
        <v>41</v>
      </c>
      <c r="K2145" s="33">
        <f>SUM(T2140:T2144)</f>
        <v>15.15</v>
      </c>
    </row>
    <row r="2146" spans="1:28" ht="14.25" x14ac:dyDescent="0.2">
      <c r="A2146" s="55"/>
      <c r="B2146" s="55"/>
      <c r="C2146" s="55" t="s">
        <v>317</v>
      </c>
      <c r="D2146" s="56" t="s">
        <v>318</v>
      </c>
      <c r="E2146" s="57">
        <f>Source!AQ1854</f>
        <v>17.41</v>
      </c>
      <c r="F2146" s="58"/>
      <c r="G2146" s="59" t="str">
        <f>Source!DI1854</f>
        <v/>
      </c>
      <c r="H2146" s="57">
        <f>Source!AV1854</f>
        <v>1</v>
      </c>
      <c r="I2146" s="58">
        <f>Source!U1854</f>
        <v>0.12709300000000001</v>
      </c>
      <c r="J2146" s="57"/>
      <c r="K2146" s="58"/>
      <c r="AB2146" s="32">
        <f>I2146</f>
        <v>0.12709300000000001</v>
      </c>
    </row>
    <row r="2147" spans="1:28" ht="15" x14ac:dyDescent="0.25">
      <c r="A2147" s="60"/>
      <c r="B2147" s="60"/>
      <c r="C2147" s="61" t="s">
        <v>319</v>
      </c>
      <c r="D2147" s="60"/>
      <c r="E2147" s="60"/>
      <c r="F2147" s="60"/>
      <c r="G2147" s="60"/>
      <c r="H2147" s="111">
        <f>I2142+I2144+I2145+SUM(I2143:I2143)</f>
        <v>3.29</v>
      </c>
      <c r="I2147" s="111"/>
      <c r="J2147" s="111">
        <f>K2142+K2144+K2145+SUM(K2143:K2143)</f>
        <v>77.970000000000013</v>
      </c>
      <c r="K2147" s="111"/>
      <c r="O2147" s="32">
        <f>I2142+I2144+I2145+SUM(I2143:I2143)</f>
        <v>3.29</v>
      </c>
      <c r="P2147" s="32">
        <f>K2142+K2144+K2145+SUM(K2143:K2143)</f>
        <v>77.970000000000013</v>
      </c>
      <c r="X2147">
        <f>IF(Source!BI1854&lt;=1,I2142+I2144+I2145-0, 0)</f>
        <v>3.29</v>
      </c>
      <c r="Y2147">
        <f>IF(Source!BI1854=2,I2142+I2144+I2145-0, 0)</f>
        <v>0</v>
      </c>
      <c r="Z2147">
        <f>IF(Source!BI1854=3,I2142+I2144+I2145-0, 0)</f>
        <v>0</v>
      </c>
      <c r="AA2147">
        <f>IF(Source!BI1854=4,I2142+I2144+I2145,0)</f>
        <v>0</v>
      </c>
    </row>
    <row r="2150" spans="1:28" ht="15" x14ac:dyDescent="0.25">
      <c r="A2150" s="81" t="str">
        <f>CONCATENATE("Итого по подразделу: ",IF(Source!G1859&lt;&gt;"Новый подраздел", Source!G1859, ""))</f>
        <v>Итого по подразделу: Кровля тех. этажа в/о В/5-9</v>
      </c>
      <c r="B2150" s="81"/>
      <c r="C2150" s="81"/>
      <c r="D2150" s="81"/>
      <c r="E2150" s="81"/>
      <c r="F2150" s="81"/>
      <c r="G2150" s="81"/>
      <c r="H2150" s="79">
        <f>SUM(O2123:O2149)</f>
        <v>16.16</v>
      </c>
      <c r="I2150" s="80"/>
      <c r="J2150" s="79">
        <f>SUM(P2123:P2149)</f>
        <v>375.45000000000005</v>
      </c>
      <c r="K2150" s="80"/>
    </row>
    <row r="2151" spans="1:28" hidden="1" x14ac:dyDescent="0.2">
      <c r="A2151" t="s">
        <v>320</v>
      </c>
      <c r="H2151">
        <f>SUM(AC2123:AC2150)</f>
        <v>0</v>
      </c>
      <c r="J2151">
        <f>SUM(AD2123:AD2150)</f>
        <v>0</v>
      </c>
    </row>
    <row r="2152" spans="1:28" hidden="1" x14ac:dyDescent="0.2">
      <c r="A2152" t="s">
        <v>321</v>
      </c>
      <c r="H2152">
        <f>SUM(AE2123:AE2151)</f>
        <v>0</v>
      </c>
      <c r="J2152">
        <f>SUM(AF2123:AF2151)</f>
        <v>0</v>
      </c>
    </row>
    <row r="2154" spans="1:28" ht="16.5" x14ac:dyDescent="0.25">
      <c r="A2154" s="75" t="str">
        <f>CONCATENATE("Подраздел: ",IF(Source!G1889&lt;&gt;"Новый подраздел", Source!G1889, ""))</f>
        <v>Подраздел: Монтажные (кровельные)работы</v>
      </c>
      <c r="B2154" s="75"/>
      <c r="C2154" s="75"/>
      <c r="D2154" s="75"/>
      <c r="E2154" s="75"/>
      <c r="F2154" s="75"/>
      <c r="G2154" s="75"/>
      <c r="H2154" s="75"/>
      <c r="I2154" s="75"/>
      <c r="J2154" s="75"/>
      <c r="K2154" s="75"/>
    </row>
    <row r="2155" spans="1:28" ht="28.5" x14ac:dyDescent="0.2">
      <c r="A2155" s="26">
        <v>1</v>
      </c>
      <c r="B2155" s="26" t="str">
        <f>Source!F1893</f>
        <v>6.58-31-3</v>
      </c>
      <c r="C2155" s="26" t="s">
        <v>110</v>
      </c>
      <c r="D2155" s="27" t="str">
        <f>Source!H1893</f>
        <v>100 мест</v>
      </c>
      <c r="E2155" s="17">
        <f>Source!I1893</f>
        <v>0.02</v>
      </c>
      <c r="F2155" s="33"/>
      <c r="G2155" s="28"/>
      <c r="H2155" s="17"/>
      <c r="I2155" s="33"/>
      <c r="J2155" s="17"/>
      <c r="K2155" s="33"/>
      <c r="Q2155">
        <f>ROUND((Source!DN1893/100)*ROUND((ROUND((Source!AF1893*Source!AV1893*Source!I1893),2)),2), 2)</f>
        <v>27.29</v>
      </c>
      <c r="R2155">
        <f>Source!X1893</f>
        <v>602.45000000000005</v>
      </c>
      <c r="S2155">
        <f>ROUND((Source!DO1893/100)*ROUND((ROUND((Source!AF1893*Source!AV1893*Source!I1893),2)),2), 2)</f>
        <v>20.73</v>
      </c>
      <c r="T2155">
        <f>Source!Y1893</f>
        <v>283.91000000000003</v>
      </c>
      <c r="U2155">
        <f>ROUND((175/100)*ROUND((ROUND((Source!AE1893*Source!AV1893*Source!I1893),2)),2), 2)</f>
        <v>0.53</v>
      </c>
      <c r="V2155">
        <f>ROUND((160/100)*ROUND(ROUND((ROUND((Source!AE1893*Source!AV1893*Source!I1893),2)*Source!BS1893),2), 2), 2)</f>
        <v>12.67</v>
      </c>
    </row>
    <row r="2156" spans="1:28" x14ac:dyDescent="0.2">
      <c r="C2156" s="30" t="str">
        <f>"Объем: "&amp;Source!I1893&amp;"=2/"&amp;"100"</f>
        <v>Объем: 0,02=2/100</v>
      </c>
    </row>
    <row r="2157" spans="1:28" ht="14.25" x14ac:dyDescent="0.2">
      <c r="A2157" s="26"/>
      <c r="B2157" s="26"/>
      <c r="C2157" s="26" t="s">
        <v>313</v>
      </c>
      <c r="D2157" s="27"/>
      <c r="E2157" s="17"/>
      <c r="F2157" s="33">
        <f>Source!AO1893</f>
        <v>1311.93</v>
      </c>
      <c r="G2157" s="28" t="str">
        <f>Source!DG1893</f>
        <v/>
      </c>
      <c r="H2157" s="17">
        <f>Source!AV1893</f>
        <v>1</v>
      </c>
      <c r="I2157" s="33">
        <f>ROUND((ROUND((Source!AF1893*Source!AV1893*Source!I1893),2)),2)</f>
        <v>26.24</v>
      </c>
      <c r="J2157" s="17">
        <f>IF(Source!BA1893&lt;&gt; 0, Source!BA1893, 1)</f>
        <v>26.39</v>
      </c>
      <c r="K2157" s="33">
        <f>Source!S1893</f>
        <v>692.47</v>
      </c>
      <c r="W2157">
        <f>I2157</f>
        <v>26.24</v>
      </c>
    </row>
    <row r="2158" spans="1:28" ht="14.25" x14ac:dyDescent="0.2">
      <c r="A2158" s="26"/>
      <c r="B2158" s="26"/>
      <c r="C2158" s="26" t="s">
        <v>322</v>
      </c>
      <c r="D2158" s="27"/>
      <c r="E2158" s="17"/>
      <c r="F2158" s="33">
        <f>Source!AM1893</f>
        <v>41.45</v>
      </c>
      <c r="G2158" s="28" t="str">
        <f>Source!DE1893</f>
        <v/>
      </c>
      <c r="H2158" s="17">
        <f>Source!AV1893</f>
        <v>1</v>
      </c>
      <c r="I2158" s="33">
        <f>(ROUND((ROUND(((Source!ET1893)*Source!AV1893*Source!I1893),2)),2)+ROUND((ROUND(((Source!AE1893-(Source!EU1893))*Source!AV1893*Source!I1893),2)),2))</f>
        <v>0.83</v>
      </c>
      <c r="J2158" s="17">
        <f>IF(Source!BB1893&lt;&gt; 0, Source!BB1893, 1)</f>
        <v>14.75</v>
      </c>
      <c r="K2158" s="33">
        <f>Source!Q1893</f>
        <v>12.24</v>
      </c>
    </row>
    <row r="2159" spans="1:28" ht="14.25" x14ac:dyDescent="0.2">
      <c r="A2159" s="26"/>
      <c r="B2159" s="26"/>
      <c r="C2159" s="26" t="s">
        <v>323</v>
      </c>
      <c r="D2159" s="27"/>
      <c r="E2159" s="17"/>
      <c r="F2159" s="33">
        <f>Source!AN1893</f>
        <v>15.08</v>
      </c>
      <c r="G2159" s="28" t="str">
        <f>Source!DF1893</f>
        <v/>
      </c>
      <c r="H2159" s="17">
        <f>Source!AV1893</f>
        <v>1</v>
      </c>
      <c r="I2159" s="41">
        <f>ROUND((ROUND((Source!AE1893*Source!AV1893*Source!I1893),2)),2)</f>
        <v>0.3</v>
      </c>
      <c r="J2159" s="17">
        <f>IF(Source!BS1893&lt;&gt; 0, Source!BS1893, 1)</f>
        <v>26.39</v>
      </c>
      <c r="K2159" s="41">
        <f>Source!R1893</f>
        <v>7.92</v>
      </c>
      <c r="W2159">
        <f>I2159</f>
        <v>0.3</v>
      </c>
    </row>
    <row r="2160" spans="1:28" ht="14.25" x14ac:dyDescent="0.2">
      <c r="A2160" s="26"/>
      <c r="B2160" s="26"/>
      <c r="C2160" s="26" t="s">
        <v>324</v>
      </c>
      <c r="D2160" s="27"/>
      <c r="E2160" s="17"/>
      <c r="F2160" s="33">
        <f>Source!AL1893</f>
        <v>972.06</v>
      </c>
      <c r="G2160" s="28" t="str">
        <f>Source!DD1893</f>
        <v/>
      </c>
      <c r="H2160" s="17">
        <f>Source!AW1893</f>
        <v>1</v>
      </c>
      <c r="I2160" s="33">
        <f>ROUND((ROUND((Source!AC1893*Source!AW1893*Source!I1893),2)),2)</f>
        <v>19.440000000000001</v>
      </c>
      <c r="J2160" s="17">
        <f>IF(Source!BC1893&lt;&gt; 0, Source!BC1893, 1)</f>
        <v>8.3000000000000007</v>
      </c>
      <c r="K2160" s="33">
        <f>Source!P1893</f>
        <v>161.35</v>
      </c>
    </row>
    <row r="2161" spans="1:28" ht="28.5" x14ac:dyDescent="0.2">
      <c r="A2161" s="26" t="s">
        <v>27</v>
      </c>
      <c r="B2161" s="26" t="str">
        <f>Source!F1894</f>
        <v>9999990001</v>
      </c>
      <c r="C2161" s="26" t="s">
        <v>29</v>
      </c>
      <c r="D2161" s="27" t="str">
        <f>Source!H1894</f>
        <v>т</v>
      </c>
      <c r="E2161" s="17">
        <f>Source!I1894</f>
        <v>-2.5600000000000001E-2</v>
      </c>
      <c r="F2161" s="33">
        <f>Source!AK1894</f>
        <v>0</v>
      </c>
      <c r="G2161" s="31" t="s">
        <v>3</v>
      </c>
      <c r="H2161" s="17">
        <f>Source!AW1894</f>
        <v>1</v>
      </c>
      <c r="I2161" s="33">
        <f>ROUND((ROUND((Source!AC1894*Source!AW1894*Source!I1894),2)),2)+(ROUND((ROUND(((Source!ET1894)*Source!AV1894*Source!I1894),2)),2)+ROUND((ROUND(((Source!AE1894-(Source!EU1894))*Source!AV1894*Source!I1894),2)),2))+ROUND((ROUND((Source!AF1894*Source!AV1894*Source!I1894),2)),2)</f>
        <v>0</v>
      </c>
      <c r="J2161" s="17">
        <f>IF(Source!BC1894&lt;&gt; 0, Source!BC1894, 1)</f>
        <v>1</v>
      </c>
      <c r="K2161" s="33">
        <f>Source!O1894</f>
        <v>0</v>
      </c>
      <c r="Q2161">
        <f>ROUND((Source!DN1894/100)*ROUND((ROUND((Source!AF1894*Source!AV1894*Source!I1894),2)),2), 2)</f>
        <v>0</v>
      </c>
      <c r="R2161">
        <f>Source!X1894</f>
        <v>0</v>
      </c>
      <c r="S2161">
        <f>ROUND((Source!DO1894/100)*ROUND((ROUND((Source!AF1894*Source!AV1894*Source!I1894),2)),2), 2)</f>
        <v>0</v>
      </c>
      <c r="T2161">
        <f>Source!Y1894</f>
        <v>0</v>
      </c>
      <c r="U2161">
        <f>ROUND((175/100)*ROUND((ROUND((Source!AE1894*Source!AV1894*Source!I1894),2)),2), 2)</f>
        <v>0</v>
      </c>
      <c r="V2161">
        <f>ROUND((160/100)*ROUND(ROUND((ROUND((Source!AE1894*Source!AV1894*Source!I1894),2)*Source!BS1894),2), 2), 2)</f>
        <v>0</v>
      </c>
      <c r="X2161">
        <f>IF(Source!BI1894&lt;=1,I2161, 0)</f>
        <v>0</v>
      </c>
      <c r="Y2161">
        <f>IF(Source!BI1894=2,I2161, 0)</f>
        <v>0</v>
      </c>
      <c r="Z2161">
        <f>IF(Source!BI1894=3,I2161, 0)</f>
        <v>0</v>
      </c>
      <c r="AA2161">
        <f>IF(Source!BI1894=4,I2161, 0)</f>
        <v>0</v>
      </c>
    </row>
    <row r="2162" spans="1:28" ht="14.25" x14ac:dyDescent="0.2">
      <c r="A2162" s="26"/>
      <c r="B2162" s="26"/>
      <c r="C2162" s="26" t="s">
        <v>314</v>
      </c>
      <c r="D2162" s="27" t="s">
        <v>315</v>
      </c>
      <c r="E2162" s="17">
        <f>Source!DN1893</f>
        <v>104</v>
      </c>
      <c r="F2162" s="33"/>
      <c r="G2162" s="28"/>
      <c r="H2162" s="17"/>
      <c r="I2162" s="33">
        <f>SUM(Q2155:Q2161)</f>
        <v>27.29</v>
      </c>
      <c r="J2162" s="17">
        <f>Source!BZ1893</f>
        <v>87</v>
      </c>
      <c r="K2162" s="33">
        <f>SUM(R2155:R2161)</f>
        <v>602.45000000000005</v>
      </c>
    </row>
    <row r="2163" spans="1:28" ht="14.25" x14ac:dyDescent="0.2">
      <c r="A2163" s="26"/>
      <c r="B2163" s="26"/>
      <c r="C2163" s="26" t="s">
        <v>316</v>
      </c>
      <c r="D2163" s="27" t="s">
        <v>315</v>
      </c>
      <c r="E2163" s="17">
        <f>Source!DO1893</f>
        <v>79</v>
      </c>
      <c r="F2163" s="33"/>
      <c r="G2163" s="28"/>
      <c r="H2163" s="17"/>
      <c r="I2163" s="33">
        <f>SUM(S2155:S2162)</f>
        <v>20.73</v>
      </c>
      <c r="J2163" s="17">
        <f>Source!CA1893</f>
        <v>41</v>
      </c>
      <c r="K2163" s="33">
        <f>SUM(T2155:T2162)</f>
        <v>283.91000000000003</v>
      </c>
    </row>
    <row r="2164" spans="1:28" ht="14.25" x14ac:dyDescent="0.2">
      <c r="A2164" s="26"/>
      <c r="B2164" s="26"/>
      <c r="C2164" s="26" t="s">
        <v>325</v>
      </c>
      <c r="D2164" s="27" t="s">
        <v>315</v>
      </c>
      <c r="E2164" s="17">
        <f>175</f>
        <v>175</v>
      </c>
      <c r="F2164" s="33"/>
      <c r="G2164" s="28"/>
      <c r="H2164" s="17"/>
      <c r="I2164" s="33">
        <f>SUM(U2155:U2163)</f>
        <v>0.53</v>
      </c>
      <c r="J2164" s="17">
        <f>160</f>
        <v>160</v>
      </c>
      <c r="K2164" s="33">
        <f>SUM(V2155:V2163)</f>
        <v>12.67</v>
      </c>
    </row>
    <row r="2165" spans="1:28" ht="14.25" x14ac:dyDescent="0.2">
      <c r="A2165" s="55"/>
      <c r="B2165" s="55"/>
      <c r="C2165" s="55" t="s">
        <v>317</v>
      </c>
      <c r="D2165" s="56" t="s">
        <v>318</v>
      </c>
      <c r="E2165" s="57">
        <f>Source!AQ1893</f>
        <v>113</v>
      </c>
      <c r="F2165" s="58"/>
      <c r="G2165" s="59" t="str">
        <f>Source!DI1893</f>
        <v/>
      </c>
      <c r="H2165" s="57">
        <f>Source!AV1893</f>
        <v>1</v>
      </c>
      <c r="I2165" s="58">
        <f>Source!U1893</f>
        <v>2.2600000000000002</v>
      </c>
      <c r="J2165" s="57"/>
      <c r="K2165" s="58"/>
      <c r="AB2165" s="32">
        <f>I2165</f>
        <v>2.2600000000000002</v>
      </c>
    </row>
    <row r="2166" spans="1:28" ht="15" x14ac:dyDescent="0.25">
      <c r="A2166" s="60"/>
      <c r="B2166" s="60"/>
      <c r="C2166" s="61" t="s">
        <v>319</v>
      </c>
      <c r="D2166" s="60"/>
      <c r="E2166" s="60"/>
      <c r="F2166" s="60"/>
      <c r="G2166" s="60"/>
      <c r="H2166" s="111">
        <f>I2157+I2158+I2160+I2162+I2163+I2164+SUM(I2161:I2161)</f>
        <v>95.06</v>
      </c>
      <c r="I2166" s="111"/>
      <c r="J2166" s="111">
        <f>K2157+K2158+K2160+K2162+K2163+K2164+SUM(K2161:K2161)</f>
        <v>1765.0900000000004</v>
      </c>
      <c r="K2166" s="111"/>
      <c r="O2166" s="32">
        <f>I2157+I2158+I2160+I2162+I2163+I2164+SUM(I2161:I2161)</f>
        <v>95.06</v>
      </c>
      <c r="P2166" s="32">
        <f>K2157+K2158+K2160+K2162+K2163+K2164+SUM(K2161:K2161)</f>
        <v>1765.0900000000004</v>
      </c>
      <c r="X2166">
        <f>IF(Source!BI1893&lt;=1,I2157+I2158+I2160+I2162+I2163+I2164-0, 0)</f>
        <v>95.06</v>
      </c>
      <c r="Y2166">
        <f>IF(Source!BI1893=2,I2157+I2158+I2160+I2162+I2163+I2164-0, 0)</f>
        <v>0</v>
      </c>
      <c r="Z2166">
        <f>IF(Source!BI1893=3,I2157+I2158+I2160+I2162+I2163+I2164-0, 0)</f>
        <v>0</v>
      </c>
      <c r="AA2166">
        <f>IF(Source!BI1893=4,I2157+I2158+I2160+I2162+I2163+I2164,0)</f>
        <v>0</v>
      </c>
    </row>
    <row r="2168" spans="1:28" ht="28.5" x14ac:dyDescent="0.2">
      <c r="A2168" s="26">
        <v>2</v>
      </c>
      <c r="B2168" s="26" t="str">
        <f>Source!F1895</f>
        <v>6.58-31-1</v>
      </c>
      <c r="C2168" s="26" t="s">
        <v>116</v>
      </c>
      <c r="D2168" s="27" t="str">
        <f>Source!H1895</f>
        <v>100 мест</v>
      </c>
      <c r="E2168" s="17">
        <f>Source!I1895</f>
        <v>0.05</v>
      </c>
      <c r="F2168" s="33"/>
      <c r="G2168" s="28"/>
      <c r="H2168" s="17"/>
      <c r="I2168" s="33"/>
      <c r="J2168" s="17"/>
      <c r="K2168" s="33"/>
      <c r="Q2168">
        <f>ROUND((Source!DN1895/100)*ROUND((ROUND((Source!AF1895*Source!AV1895*Source!I1895),2)),2), 2)</f>
        <v>23.85</v>
      </c>
      <c r="R2168">
        <f>Source!X1895</f>
        <v>526.45000000000005</v>
      </c>
      <c r="S2168">
        <f>ROUND((Source!DO1895/100)*ROUND((ROUND((Source!AF1895*Source!AV1895*Source!I1895),2)),2), 2)</f>
        <v>18.11</v>
      </c>
      <c r="T2168">
        <f>Source!Y1895</f>
        <v>248.1</v>
      </c>
      <c r="U2168">
        <f>ROUND((175/100)*ROUND((ROUND((Source!AE1895*Source!AV1895*Source!I1895),2)),2), 2)</f>
        <v>0.32</v>
      </c>
      <c r="V2168">
        <f>ROUND((160/100)*ROUND(ROUND((ROUND((Source!AE1895*Source!AV1895*Source!I1895),2)*Source!BS1895),2), 2), 2)</f>
        <v>7.6</v>
      </c>
    </row>
    <row r="2169" spans="1:28" x14ac:dyDescent="0.2">
      <c r="C2169" s="30" t="str">
        <f>"Объем: "&amp;Source!I1895&amp;"=5/"&amp;"100"</f>
        <v>Объем: 0,05=5/100</v>
      </c>
    </row>
    <row r="2170" spans="1:28" ht="14.25" x14ac:dyDescent="0.2">
      <c r="A2170" s="26"/>
      <c r="B2170" s="26"/>
      <c r="C2170" s="26" t="s">
        <v>313</v>
      </c>
      <c r="D2170" s="27"/>
      <c r="E2170" s="17"/>
      <c r="F2170" s="33">
        <f>Source!AO1895</f>
        <v>458.59</v>
      </c>
      <c r="G2170" s="28" t="str">
        <f>Source!DG1895</f>
        <v/>
      </c>
      <c r="H2170" s="17">
        <f>Source!AV1895</f>
        <v>1</v>
      </c>
      <c r="I2170" s="33">
        <f>ROUND((ROUND((Source!AF1895*Source!AV1895*Source!I1895),2)),2)</f>
        <v>22.93</v>
      </c>
      <c r="J2170" s="17">
        <f>IF(Source!BA1895&lt;&gt; 0, Source!BA1895, 1)</f>
        <v>26.39</v>
      </c>
      <c r="K2170" s="33">
        <f>Source!S1895</f>
        <v>605.12</v>
      </c>
      <c r="W2170">
        <f>I2170</f>
        <v>22.93</v>
      </c>
    </row>
    <row r="2171" spans="1:28" ht="14.25" x14ac:dyDescent="0.2">
      <c r="A2171" s="26"/>
      <c r="B2171" s="26"/>
      <c r="C2171" s="26" t="s">
        <v>322</v>
      </c>
      <c r="D2171" s="27"/>
      <c r="E2171" s="17"/>
      <c r="F2171" s="33">
        <f>Source!AM1895</f>
        <v>9.8699999999999992</v>
      </c>
      <c r="G2171" s="28" t="str">
        <f>Source!DE1895</f>
        <v/>
      </c>
      <c r="H2171" s="17">
        <f>Source!AV1895</f>
        <v>1</v>
      </c>
      <c r="I2171" s="33">
        <f>(ROUND((ROUND(((Source!ET1895)*Source!AV1895*Source!I1895),2)),2)+ROUND((ROUND(((Source!AE1895-(Source!EU1895))*Source!AV1895*Source!I1895),2)),2))</f>
        <v>0.49</v>
      </c>
      <c r="J2171" s="17">
        <f>IF(Source!BB1895&lt;&gt; 0, Source!BB1895, 1)</f>
        <v>14.65</v>
      </c>
      <c r="K2171" s="33">
        <f>Source!Q1895</f>
        <v>7.18</v>
      </c>
    </row>
    <row r="2172" spans="1:28" ht="14.25" x14ac:dyDescent="0.2">
      <c r="A2172" s="26"/>
      <c r="B2172" s="26"/>
      <c r="C2172" s="26" t="s">
        <v>323</v>
      </c>
      <c r="D2172" s="27"/>
      <c r="E2172" s="17"/>
      <c r="F2172" s="33">
        <f>Source!AN1895</f>
        <v>3.55</v>
      </c>
      <c r="G2172" s="28" t="str">
        <f>Source!DF1895</f>
        <v/>
      </c>
      <c r="H2172" s="17">
        <f>Source!AV1895</f>
        <v>1</v>
      </c>
      <c r="I2172" s="41">
        <f>ROUND((ROUND((Source!AE1895*Source!AV1895*Source!I1895),2)),2)</f>
        <v>0.18</v>
      </c>
      <c r="J2172" s="17">
        <f>IF(Source!BS1895&lt;&gt; 0, Source!BS1895, 1)</f>
        <v>26.39</v>
      </c>
      <c r="K2172" s="41">
        <f>Source!R1895</f>
        <v>4.75</v>
      </c>
      <c r="W2172">
        <f>I2172</f>
        <v>0.18</v>
      </c>
    </row>
    <row r="2173" spans="1:28" ht="14.25" x14ac:dyDescent="0.2">
      <c r="A2173" s="26"/>
      <c r="B2173" s="26"/>
      <c r="C2173" s="26" t="s">
        <v>324</v>
      </c>
      <c r="D2173" s="27"/>
      <c r="E2173" s="17"/>
      <c r="F2173" s="33">
        <f>Source!AL1895</f>
        <v>195.25</v>
      </c>
      <c r="G2173" s="28" t="str">
        <f>Source!DD1895</f>
        <v/>
      </c>
      <c r="H2173" s="17">
        <f>Source!AW1895</f>
        <v>1</v>
      </c>
      <c r="I2173" s="33">
        <f>ROUND((ROUND((Source!AC1895*Source!AW1895*Source!I1895),2)),2)</f>
        <v>9.76</v>
      </c>
      <c r="J2173" s="17">
        <f>IF(Source!BC1895&lt;&gt; 0, Source!BC1895, 1)</f>
        <v>8.3000000000000007</v>
      </c>
      <c r="K2173" s="33">
        <f>Source!P1895</f>
        <v>81.010000000000005</v>
      </c>
    </row>
    <row r="2174" spans="1:28" ht="28.5" x14ac:dyDescent="0.2">
      <c r="A2174" s="26" t="s">
        <v>118</v>
      </c>
      <c r="B2174" s="26" t="str">
        <f>Source!F1896</f>
        <v>9999990001</v>
      </c>
      <c r="C2174" s="26" t="s">
        <v>29</v>
      </c>
      <c r="D2174" s="27" t="str">
        <f>Source!H1896</f>
        <v>т</v>
      </c>
      <c r="E2174" s="17">
        <f>Source!I1896</f>
        <v>-1.4999999999999999E-2</v>
      </c>
      <c r="F2174" s="33">
        <f>Source!AK1896</f>
        <v>0</v>
      </c>
      <c r="G2174" s="31" t="s">
        <v>3</v>
      </c>
      <c r="H2174" s="17">
        <f>Source!AW1896</f>
        <v>1</v>
      </c>
      <c r="I2174" s="33">
        <f>ROUND((ROUND((Source!AC1896*Source!AW1896*Source!I1896),2)),2)+(ROUND((ROUND(((Source!ET1896)*Source!AV1896*Source!I1896),2)),2)+ROUND((ROUND(((Source!AE1896-(Source!EU1896))*Source!AV1896*Source!I1896),2)),2))+ROUND((ROUND((Source!AF1896*Source!AV1896*Source!I1896),2)),2)</f>
        <v>0</v>
      </c>
      <c r="J2174" s="17">
        <f>IF(Source!BC1896&lt;&gt; 0, Source!BC1896, 1)</f>
        <v>1</v>
      </c>
      <c r="K2174" s="33">
        <f>Source!O1896</f>
        <v>0</v>
      </c>
      <c r="Q2174">
        <f>ROUND((Source!DN1896/100)*ROUND((ROUND((Source!AF1896*Source!AV1896*Source!I1896),2)),2), 2)</f>
        <v>0</v>
      </c>
      <c r="R2174">
        <f>Source!X1896</f>
        <v>0</v>
      </c>
      <c r="S2174">
        <f>ROUND((Source!DO1896/100)*ROUND((ROUND((Source!AF1896*Source!AV1896*Source!I1896),2)),2), 2)</f>
        <v>0</v>
      </c>
      <c r="T2174">
        <f>Source!Y1896</f>
        <v>0</v>
      </c>
      <c r="U2174">
        <f>ROUND((175/100)*ROUND((ROUND((Source!AE1896*Source!AV1896*Source!I1896),2)),2), 2)</f>
        <v>0</v>
      </c>
      <c r="V2174">
        <f>ROUND((160/100)*ROUND(ROUND((ROUND((Source!AE1896*Source!AV1896*Source!I1896),2)*Source!BS1896),2), 2), 2)</f>
        <v>0</v>
      </c>
      <c r="X2174">
        <f>IF(Source!BI1896&lt;=1,I2174, 0)</f>
        <v>0</v>
      </c>
      <c r="Y2174">
        <f>IF(Source!BI1896=2,I2174, 0)</f>
        <v>0</v>
      </c>
      <c r="Z2174">
        <f>IF(Source!BI1896=3,I2174, 0)</f>
        <v>0</v>
      </c>
      <c r="AA2174">
        <f>IF(Source!BI1896=4,I2174, 0)</f>
        <v>0</v>
      </c>
    </row>
    <row r="2175" spans="1:28" ht="14.25" x14ac:dyDescent="0.2">
      <c r="A2175" s="26"/>
      <c r="B2175" s="26"/>
      <c r="C2175" s="26" t="s">
        <v>314</v>
      </c>
      <c r="D2175" s="27" t="s">
        <v>315</v>
      </c>
      <c r="E2175" s="17">
        <f>Source!DN1895</f>
        <v>104</v>
      </c>
      <c r="F2175" s="33"/>
      <c r="G2175" s="28"/>
      <c r="H2175" s="17"/>
      <c r="I2175" s="33">
        <f>SUM(Q2168:Q2174)</f>
        <v>23.85</v>
      </c>
      <c r="J2175" s="17">
        <f>Source!BZ1895</f>
        <v>87</v>
      </c>
      <c r="K2175" s="33">
        <f>SUM(R2168:R2174)</f>
        <v>526.45000000000005</v>
      </c>
    </row>
    <row r="2176" spans="1:28" ht="14.25" x14ac:dyDescent="0.2">
      <c r="A2176" s="26"/>
      <c r="B2176" s="26"/>
      <c r="C2176" s="26" t="s">
        <v>316</v>
      </c>
      <c r="D2176" s="27" t="s">
        <v>315</v>
      </c>
      <c r="E2176" s="17">
        <f>Source!DO1895</f>
        <v>79</v>
      </c>
      <c r="F2176" s="33"/>
      <c r="G2176" s="28"/>
      <c r="H2176" s="17"/>
      <c r="I2176" s="33">
        <f>SUM(S2168:S2175)</f>
        <v>18.11</v>
      </c>
      <c r="J2176" s="17">
        <f>Source!CA1895</f>
        <v>41</v>
      </c>
      <c r="K2176" s="33">
        <f>SUM(T2168:T2175)</f>
        <v>248.1</v>
      </c>
    </row>
    <row r="2177" spans="1:28" ht="14.25" x14ac:dyDescent="0.2">
      <c r="A2177" s="26"/>
      <c r="B2177" s="26"/>
      <c r="C2177" s="26" t="s">
        <v>325</v>
      </c>
      <c r="D2177" s="27" t="s">
        <v>315</v>
      </c>
      <c r="E2177" s="17">
        <f>175</f>
        <v>175</v>
      </c>
      <c r="F2177" s="33"/>
      <c r="G2177" s="28"/>
      <c r="H2177" s="17"/>
      <c r="I2177" s="33">
        <f>SUM(U2168:U2176)</f>
        <v>0.32</v>
      </c>
      <c r="J2177" s="17">
        <f>160</f>
        <v>160</v>
      </c>
      <c r="K2177" s="33">
        <f>SUM(V2168:V2176)</f>
        <v>7.6</v>
      </c>
    </row>
    <row r="2178" spans="1:28" ht="14.25" x14ac:dyDescent="0.2">
      <c r="A2178" s="55"/>
      <c r="B2178" s="55"/>
      <c r="C2178" s="55" t="s">
        <v>317</v>
      </c>
      <c r="D2178" s="56" t="s">
        <v>318</v>
      </c>
      <c r="E2178" s="57">
        <f>Source!AQ1895</f>
        <v>39.5</v>
      </c>
      <c r="F2178" s="58"/>
      <c r="G2178" s="59" t="str">
        <f>Source!DI1895</f>
        <v/>
      </c>
      <c r="H2178" s="57">
        <f>Source!AV1895</f>
        <v>1</v>
      </c>
      <c r="I2178" s="58">
        <f>Source!U1895</f>
        <v>1.9750000000000001</v>
      </c>
      <c r="J2178" s="57"/>
      <c r="K2178" s="58"/>
      <c r="AB2178" s="32">
        <f>I2178</f>
        <v>1.9750000000000001</v>
      </c>
    </row>
    <row r="2179" spans="1:28" ht="15" x14ac:dyDescent="0.25">
      <c r="A2179" s="60"/>
      <c r="B2179" s="60"/>
      <c r="C2179" s="61" t="s">
        <v>319</v>
      </c>
      <c r="D2179" s="60"/>
      <c r="E2179" s="60"/>
      <c r="F2179" s="60"/>
      <c r="G2179" s="60"/>
      <c r="H2179" s="111">
        <f>I2170+I2171+I2173+I2175+I2176+I2177+SUM(I2174:I2174)</f>
        <v>75.459999999999994</v>
      </c>
      <c r="I2179" s="111"/>
      <c r="J2179" s="111">
        <f>K2170+K2171+K2173+K2175+K2176+K2177+SUM(K2174:K2174)</f>
        <v>1475.4599999999998</v>
      </c>
      <c r="K2179" s="111"/>
      <c r="O2179" s="32">
        <f>I2170+I2171+I2173+I2175+I2176+I2177+SUM(I2174:I2174)</f>
        <v>75.459999999999994</v>
      </c>
      <c r="P2179" s="32">
        <f>K2170+K2171+K2173+K2175+K2176+K2177+SUM(K2174:K2174)</f>
        <v>1475.4599999999998</v>
      </c>
      <c r="X2179">
        <f>IF(Source!BI1895&lt;=1,I2170+I2171+I2173+I2175+I2176+I2177-0, 0)</f>
        <v>75.459999999999994</v>
      </c>
      <c r="Y2179">
        <f>IF(Source!BI1895=2,I2170+I2171+I2173+I2175+I2176+I2177-0, 0)</f>
        <v>0</v>
      </c>
      <c r="Z2179">
        <f>IF(Source!BI1895=3,I2170+I2171+I2173+I2175+I2176+I2177-0, 0)</f>
        <v>0</v>
      </c>
      <c r="AA2179">
        <f>IF(Source!BI1895=4,I2170+I2171+I2173+I2175+I2176+I2177,0)</f>
        <v>0</v>
      </c>
    </row>
    <row r="2181" spans="1:28" ht="28.5" x14ac:dyDescent="0.2">
      <c r="A2181" s="26">
        <v>3</v>
      </c>
      <c r="B2181" s="26" t="str">
        <f>Source!F1897</f>
        <v>6.54-9-2</v>
      </c>
      <c r="C2181" s="26" t="s">
        <v>120</v>
      </c>
      <c r="D2181" s="27" t="str">
        <f>Source!H1897</f>
        <v>1 м3</v>
      </c>
      <c r="E2181" s="17">
        <f>Source!I1897</f>
        <v>0.05</v>
      </c>
      <c r="F2181" s="33"/>
      <c r="G2181" s="28"/>
      <c r="H2181" s="17"/>
      <c r="I2181" s="33"/>
      <c r="J2181" s="17"/>
      <c r="K2181" s="33"/>
      <c r="Q2181">
        <f>ROUND((Source!DN1897/100)*ROUND((ROUND((Source!AF1897*Source!AV1897*Source!I1897),2)),2), 2)</f>
        <v>11.49</v>
      </c>
      <c r="R2181">
        <f>Source!X1897</f>
        <v>249.75</v>
      </c>
      <c r="S2181">
        <f>ROUND((Source!DO1897/100)*ROUND((ROUND((Source!AF1897*Source!AV1897*Source!I1897),2)),2), 2)</f>
        <v>9.4600000000000009</v>
      </c>
      <c r="T2181">
        <f>Source!Y1897</f>
        <v>146.28</v>
      </c>
      <c r="U2181">
        <f>ROUND((175/100)*ROUND((ROUND((Source!AE1897*Source!AV1897*Source!I1897),2)),2), 2)</f>
        <v>0.4</v>
      </c>
      <c r="V2181">
        <f>ROUND((160/100)*ROUND(ROUND((ROUND((Source!AE1897*Source!AV1897*Source!I1897),2)*Source!BS1897),2), 2), 2)</f>
        <v>9.7100000000000009</v>
      </c>
    </row>
    <row r="2182" spans="1:28" ht="14.25" x14ac:dyDescent="0.2">
      <c r="A2182" s="26"/>
      <c r="B2182" s="26"/>
      <c r="C2182" s="26" t="s">
        <v>313</v>
      </c>
      <c r="D2182" s="27"/>
      <c r="E2182" s="17"/>
      <c r="F2182" s="33">
        <f>Source!AO1897</f>
        <v>270.45999999999998</v>
      </c>
      <c r="G2182" s="28" t="str">
        <f>Source!DG1897</f>
        <v/>
      </c>
      <c r="H2182" s="17">
        <f>Source!AV1897</f>
        <v>1</v>
      </c>
      <c r="I2182" s="33">
        <f>ROUND((ROUND((Source!AF1897*Source!AV1897*Source!I1897),2)),2)</f>
        <v>13.52</v>
      </c>
      <c r="J2182" s="17">
        <f>IF(Source!BA1897&lt;&gt; 0, Source!BA1897, 1)</f>
        <v>26.39</v>
      </c>
      <c r="K2182" s="33">
        <f>Source!S1897</f>
        <v>356.79</v>
      </c>
      <c r="W2182">
        <f>I2182</f>
        <v>13.52</v>
      </c>
    </row>
    <row r="2183" spans="1:28" ht="14.25" x14ac:dyDescent="0.2">
      <c r="A2183" s="26"/>
      <c r="B2183" s="26"/>
      <c r="C2183" s="26" t="s">
        <v>322</v>
      </c>
      <c r="D2183" s="27"/>
      <c r="E2183" s="17"/>
      <c r="F2183" s="33">
        <f>Source!AM1897</f>
        <v>18.57</v>
      </c>
      <c r="G2183" s="28" t="str">
        <f>Source!DE1897</f>
        <v/>
      </c>
      <c r="H2183" s="17">
        <f>Source!AV1897</f>
        <v>1</v>
      </c>
      <c r="I2183" s="33">
        <f>(ROUND((ROUND(((Source!ET1897)*Source!AV1897*Source!I1897),2)),2)+ROUND((ROUND(((Source!AE1897-(Source!EU1897))*Source!AV1897*Source!I1897),2)),2))</f>
        <v>0.93</v>
      </c>
      <c r="J2183" s="17">
        <f>IF(Source!BB1897&lt;&gt; 0, Source!BB1897, 1)</f>
        <v>11.89</v>
      </c>
      <c r="K2183" s="33">
        <f>Source!Q1897</f>
        <v>11.06</v>
      </c>
    </row>
    <row r="2184" spans="1:28" ht="14.25" x14ac:dyDescent="0.2">
      <c r="A2184" s="26"/>
      <c r="B2184" s="26"/>
      <c r="C2184" s="26" t="s">
        <v>323</v>
      </c>
      <c r="D2184" s="27"/>
      <c r="E2184" s="17"/>
      <c r="F2184" s="33">
        <f>Source!AN1897</f>
        <v>4.66</v>
      </c>
      <c r="G2184" s="28" t="str">
        <f>Source!DF1897</f>
        <v/>
      </c>
      <c r="H2184" s="17">
        <f>Source!AV1897</f>
        <v>1</v>
      </c>
      <c r="I2184" s="41">
        <f>ROUND((ROUND((Source!AE1897*Source!AV1897*Source!I1897),2)),2)</f>
        <v>0.23</v>
      </c>
      <c r="J2184" s="17">
        <f>IF(Source!BS1897&lt;&gt; 0, Source!BS1897, 1)</f>
        <v>26.39</v>
      </c>
      <c r="K2184" s="41">
        <f>Source!R1897</f>
        <v>6.07</v>
      </c>
      <c r="W2184">
        <f>I2184</f>
        <v>0.23</v>
      </c>
    </row>
    <row r="2185" spans="1:28" ht="14.25" x14ac:dyDescent="0.2">
      <c r="A2185" s="26"/>
      <c r="B2185" s="26"/>
      <c r="C2185" s="26" t="s">
        <v>324</v>
      </c>
      <c r="D2185" s="27"/>
      <c r="E2185" s="17"/>
      <c r="F2185" s="33">
        <f>Source!AL1897</f>
        <v>558.79</v>
      </c>
      <c r="G2185" s="28" t="str">
        <f>Source!DD1897</f>
        <v/>
      </c>
      <c r="H2185" s="17">
        <f>Source!AW1897</f>
        <v>1</v>
      </c>
      <c r="I2185" s="33">
        <f>ROUND((ROUND((Source!AC1897*Source!AW1897*Source!I1897),2)),2)</f>
        <v>27.94</v>
      </c>
      <c r="J2185" s="17">
        <f>IF(Source!BC1897&lt;&gt; 0, Source!BC1897, 1)</f>
        <v>9.44</v>
      </c>
      <c r="K2185" s="33">
        <f>Source!P1897</f>
        <v>263.75</v>
      </c>
    </row>
    <row r="2186" spans="1:28" ht="14.25" x14ac:dyDescent="0.2">
      <c r="A2186" s="26" t="s">
        <v>44</v>
      </c>
      <c r="B2186" s="26" t="str">
        <f>Source!F1898</f>
        <v>1.3-2-6</v>
      </c>
      <c r="C2186" s="26" t="s">
        <v>127</v>
      </c>
      <c r="D2186" s="27" t="str">
        <f>Source!H1898</f>
        <v>м3</v>
      </c>
      <c r="E2186" s="17">
        <f>Source!I1898</f>
        <v>5.099999999999999E-2</v>
      </c>
      <c r="F2186" s="33">
        <f>Source!AK1898</f>
        <v>478.96</v>
      </c>
      <c r="G2186" s="31" t="s">
        <v>3</v>
      </c>
      <c r="H2186" s="17">
        <f>Source!AW1898</f>
        <v>1</v>
      </c>
      <c r="I2186" s="33">
        <f>ROUND((ROUND((Source!AC1898*Source!AW1898*Source!I1898),2)),2)+(ROUND((ROUND(((Source!ET1898)*Source!AV1898*Source!I1898),2)),2)+ROUND((ROUND(((Source!AE1898-(Source!EU1898))*Source!AV1898*Source!I1898),2)),2))+ROUND((ROUND((Source!AF1898*Source!AV1898*Source!I1898),2)),2)</f>
        <v>24.43</v>
      </c>
      <c r="J2186" s="17">
        <f>IF(Source!BC1898&lt;&gt; 0, Source!BC1898, 1)</f>
        <v>7.8</v>
      </c>
      <c r="K2186" s="33">
        <f>Source!O1898</f>
        <v>190.55</v>
      </c>
      <c r="Q2186">
        <f>ROUND((Source!DN1898/100)*ROUND((ROUND((Source!AF1898*Source!AV1898*Source!I1898),2)),2), 2)</f>
        <v>0</v>
      </c>
      <c r="R2186">
        <f>Source!X1898</f>
        <v>0</v>
      </c>
      <c r="S2186">
        <f>ROUND((Source!DO1898/100)*ROUND((ROUND((Source!AF1898*Source!AV1898*Source!I1898),2)),2), 2)</f>
        <v>0</v>
      </c>
      <c r="T2186">
        <f>Source!Y1898</f>
        <v>0</v>
      </c>
      <c r="U2186">
        <f>ROUND((175/100)*ROUND((ROUND((Source!AE1898*Source!AV1898*Source!I1898),2)),2), 2)</f>
        <v>0</v>
      </c>
      <c r="V2186">
        <f>ROUND((160/100)*ROUND(ROUND((ROUND((Source!AE1898*Source!AV1898*Source!I1898),2)*Source!BS1898),2), 2), 2)</f>
        <v>0</v>
      </c>
      <c r="X2186">
        <f>IF(Source!BI1898&lt;=1,I2186, 0)</f>
        <v>24.43</v>
      </c>
      <c r="Y2186">
        <f>IF(Source!BI1898=2,I2186, 0)</f>
        <v>0</v>
      </c>
      <c r="Z2186">
        <f>IF(Source!BI1898=3,I2186, 0)</f>
        <v>0</v>
      </c>
      <c r="AA2186">
        <f>IF(Source!BI1898=4,I2186, 0)</f>
        <v>0</v>
      </c>
    </row>
    <row r="2187" spans="1:28" ht="14.25" x14ac:dyDescent="0.2">
      <c r="A2187" s="26"/>
      <c r="B2187" s="26"/>
      <c r="C2187" s="26" t="s">
        <v>314</v>
      </c>
      <c r="D2187" s="27" t="s">
        <v>315</v>
      </c>
      <c r="E2187" s="17">
        <f>Source!DN1897</f>
        <v>85</v>
      </c>
      <c r="F2187" s="33"/>
      <c r="G2187" s="28"/>
      <c r="H2187" s="17"/>
      <c r="I2187" s="33">
        <f>SUM(Q2181:Q2186)</f>
        <v>11.49</v>
      </c>
      <c r="J2187" s="17">
        <f>Source!BZ1897</f>
        <v>70</v>
      </c>
      <c r="K2187" s="33">
        <f>SUM(R2181:R2186)</f>
        <v>249.75</v>
      </c>
    </row>
    <row r="2188" spans="1:28" ht="14.25" x14ac:dyDescent="0.2">
      <c r="A2188" s="26"/>
      <c r="B2188" s="26"/>
      <c r="C2188" s="26" t="s">
        <v>316</v>
      </c>
      <c r="D2188" s="27" t="s">
        <v>315</v>
      </c>
      <c r="E2188" s="17">
        <f>Source!DO1897</f>
        <v>70</v>
      </c>
      <c r="F2188" s="33"/>
      <c r="G2188" s="28"/>
      <c r="H2188" s="17"/>
      <c r="I2188" s="33">
        <f>SUM(S2181:S2187)</f>
        <v>9.4600000000000009</v>
      </c>
      <c r="J2188" s="17">
        <f>Source!CA1897</f>
        <v>41</v>
      </c>
      <c r="K2188" s="33">
        <f>SUM(T2181:T2187)</f>
        <v>146.28</v>
      </c>
    </row>
    <row r="2189" spans="1:28" ht="14.25" x14ac:dyDescent="0.2">
      <c r="A2189" s="26"/>
      <c r="B2189" s="26"/>
      <c r="C2189" s="26" t="s">
        <v>325</v>
      </c>
      <c r="D2189" s="27" t="s">
        <v>315</v>
      </c>
      <c r="E2189" s="17">
        <f>175</f>
        <v>175</v>
      </c>
      <c r="F2189" s="33"/>
      <c r="G2189" s="28"/>
      <c r="H2189" s="17"/>
      <c r="I2189" s="33">
        <f>SUM(U2181:U2188)</f>
        <v>0.4</v>
      </c>
      <c r="J2189" s="17">
        <f>160</f>
        <v>160</v>
      </c>
      <c r="K2189" s="33">
        <f>SUM(V2181:V2188)</f>
        <v>9.7100000000000009</v>
      </c>
    </row>
    <row r="2190" spans="1:28" ht="14.25" x14ac:dyDescent="0.2">
      <c r="A2190" s="55"/>
      <c r="B2190" s="55"/>
      <c r="C2190" s="55" t="s">
        <v>317</v>
      </c>
      <c r="D2190" s="56" t="s">
        <v>318</v>
      </c>
      <c r="E2190" s="57">
        <f>Source!AQ1897</f>
        <v>24.61</v>
      </c>
      <c r="F2190" s="58"/>
      <c r="G2190" s="59" t="str">
        <f>Source!DI1897</f>
        <v/>
      </c>
      <c r="H2190" s="57">
        <f>Source!AV1897</f>
        <v>1</v>
      </c>
      <c r="I2190" s="58">
        <f>Source!U1897</f>
        <v>1.2305000000000001</v>
      </c>
      <c r="J2190" s="57"/>
      <c r="K2190" s="58"/>
      <c r="AB2190" s="32">
        <f>I2190</f>
        <v>1.2305000000000001</v>
      </c>
    </row>
    <row r="2191" spans="1:28" ht="15" x14ac:dyDescent="0.25">
      <c r="A2191" s="60"/>
      <c r="B2191" s="60"/>
      <c r="C2191" s="61" t="s">
        <v>319</v>
      </c>
      <c r="D2191" s="60"/>
      <c r="E2191" s="60"/>
      <c r="F2191" s="60"/>
      <c r="G2191" s="60"/>
      <c r="H2191" s="111">
        <f>I2182+I2183+I2185+I2187+I2188+I2189+SUM(I2186:I2186)</f>
        <v>88.17</v>
      </c>
      <c r="I2191" s="111"/>
      <c r="J2191" s="111">
        <f>K2182+K2183+K2185+K2187+K2188+K2189+SUM(K2186:K2186)</f>
        <v>1227.8900000000001</v>
      </c>
      <c r="K2191" s="111"/>
      <c r="O2191" s="32">
        <f>I2182+I2183+I2185+I2187+I2188+I2189+SUM(I2186:I2186)</f>
        <v>88.17</v>
      </c>
      <c r="P2191" s="32">
        <f>K2182+K2183+K2185+K2187+K2188+K2189+SUM(K2186:K2186)</f>
        <v>1227.8900000000001</v>
      </c>
      <c r="X2191">
        <f>IF(Source!BI1897&lt;=1,I2182+I2183+I2185+I2187+I2188+I2189-0, 0)</f>
        <v>63.74</v>
      </c>
      <c r="Y2191">
        <f>IF(Source!BI1897=2,I2182+I2183+I2185+I2187+I2188+I2189-0, 0)</f>
        <v>0</v>
      </c>
      <c r="Z2191">
        <f>IF(Source!BI1897=3,I2182+I2183+I2185+I2187+I2188+I2189-0, 0)</f>
        <v>0</v>
      </c>
      <c r="AA2191">
        <f>IF(Source!BI1897=4,I2182+I2183+I2185+I2187+I2188+I2189,0)</f>
        <v>0</v>
      </c>
    </row>
    <row r="2193" spans="1:28" ht="28.5" x14ac:dyDescent="0.2">
      <c r="A2193" s="26">
        <v>4</v>
      </c>
      <c r="B2193" s="26" t="str">
        <f>Source!F1899</f>
        <v>6.58-2-1</v>
      </c>
      <c r="C2193" s="26" t="s">
        <v>40</v>
      </c>
      <c r="D2193" s="27" t="str">
        <f>Source!H1899</f>
        <v>100 м2</v>
      </c>
      <c r="E2193" s="17">
        <f>Source!I1899</f>
        <v>0.82730000000000004</v>
      </c>
      <c r="F2193" s="33"/>
      <c r="G2193" s="28"/>
      <c r="H2193" s="17"/>
      <c r="I2193" s="33"/>
      <c r="J2193" s="17"/>
      <c r="K2193" s="33"/>
      <c r="Q2193">
        <f>ROUND((Source!DN1899/100)*ROUND((ROUND((Source!AF1899*Source!AV1899*Source!I1899),2)),2), 2)</f>
        <v>126.64</v>
      </c>
      <c r="R2193">
        <f>Source!X1899</f>
        <v>2924.28</v>
      </c>
      <c r="S2193">
        <f>ROUND((Source!DO1899/100)*ROUND((ROUND((Source!AF1899*Source!AV1899*Source!I1899),2)),2), 2)</f>
        <v>87.07</v>
      </c>
      <c r="T2193">
        <f>Source!Y1899</f>
        <v>1712.79</v>
      </c>
      <c r="U2193">
        <f>ROUND((175/100)*ROUND((ROUND((Source!AE1899*Source!AV1899*Source!I1899),2)),2), 2)</f>
        <v>0</v>
      </c>
      <c r="V2193">
        <f>ROUND((160/100)*ROUND(ROUND((ROUND((Source!AE1899*Source!AV1899*Source!I1899),2)*Source!BS1899),2), 2), 2)</f>
        <v>0</v>
      </c>
    </row>
    <row r="2194" spans="1:28" x14ac:dyDescent="0.2">
      <c r="C2194" s="30" t="str">
        <f>"Объем: "&amp;Source!I1899&amp;"=82,73/"&amp;"100"</f>
        <v>Объем: 0,8273=82,73/100</v>
      </c>
    </row>
    <row r="2195" spans="1:28" ht="14.25" x14ac:dyDescent="0.2">
      <c r="A2195" s="26"/>
      <c r="B2195" s="26"/>
      <c r="C2195" s="26" t="s">
        <v>313</v>
      </c>
      <c r="D2195" s="27"/>
      <c r="E2195" s="17"/>
      <c r="F2195" s="33">
        <f>Source!AO1899</f>
        <v>191.34</v>
      </c>
      <c r="G2195" s="28" t="str">
        <f>Source!DG1899</f>
        <v/>
      </c>
      <c r="H2195" s="17">
        <f>Source!AV1899</f>
        <v>1</v>
      </c>
      <c r="I2195" s="33">
        <f>ROUND((ROUND((Source!AF1899*Source!AV1899*Source!I1899),2)),2)</f>
        <v>158.30000000000001</v>
      </c>
      <c r="J2195" s="17">
        <f>IF(Source!BA1899&lt;&gt; 0, Source!BA1899, 1)</f>
        <v>26.39</v>
      </c>
      <c r="K2195" s="33">
        <f>Source!S1899</f>
        <v>4177.54</v>
      </c>
      <c r="W2195">
        <f>I2195</f>
        <v>158.30000000000001</v>
      </c>
    </row>
    <row r="2196" spans="1:28" ht="28.5" x14ac:dyDescent="0.2">
      <c r="A2196" s="26" t="s">
        <v>130</v>
      </c>
      <c r="B2196" s="26" t="str">
        <f>Source!F1900</f>
        <v>9999990001</v>
      </c>
      <c r="C2196" s="26" t="s">
        <v>29</v>
      </c>
      <c r="D2196" s="27" t="str">
        <f>Source!H1900</f>
        <v>т</v>
      </c>
      <c r="E2196" s="17">
        <f>Source!I1900</f>
        <v>-0.8438460000000001</v>
      </c>
      <c r="F2196" s="33">
        <f>Source!AK1900</f>
        <v>0</v>
      </c>
      <c r="G2196" s="31" t="s">
        <v>3</v>
      </c>
      <c r="H2196" s="17">
        <f>Source!AW1900</f>
        <v>1</v>
      </c>
      <c r="I2196" s="33">
        <f>ROUND((ROUND((Source!AC1900*Source!AW1900*Source!I1900),2)),2)+(ROUND((ROUND(((Source!ET1900)*Source!AV1900*Source!I1900),2)),2)+ROUND((ROUND(((Source!AE1900-(Source!EU1900))*Source!AV1900*Source!I1900),2)),2))+ROUND((ROUND((Source!AF1900*Source!AV1900*Source!I1900),2)),2)</f>
        <v>0</v>
      </c>
      <c r="J2196" s="17">
        <f>IF(Source!BC1900&lt;&gt; 0, Source!BC1900, 1)</f>
        <v>1</v>
      </c>
      <c r="K2196" s="33">
        <f>Source!O1900</f>
        <v>0</v>
      </c>
      <c r="Q2196">
        <f>ROUND((Source!DN1900/100)*ROUND((ROUND((Source!AF1900*Source!AV1900*Source!I1900),2)),2), 2)</f>
        <v>0</v>
      </c>
      <c r="R2196">
        <f>Source!X1900</f>
        <v>0</v>
      </c>
      <c r="S2196">
        <f>ROUND((Source!DO1900/100)*ROUND((ROUND((Source!AF1900*Source!AV1900*Source!I1900),2)),2), 2)</f>
        <v>0</v>
      </c>
      <c r="T2196">
        <f>Source!Y1900</f>
        <v>0</v>
      </c>
      <c r="U2196">
        <f>ROUND((175/100)*ROUND((ROUND((Source!AE1900*Source!AV1900*Source!I1900),2)),2), 2)</f>
        <v>0</v>
      </c>
      <c r="V2196">
        <f>ROUND((160/100)*ROUND(ROUND((ROUND((Source!AE1900*Source!AV1900*Source!I1900),2)*Source!BS1900),2), 2), 2)</f>
        <v>0</v>
      </c>
      <c r="X2196">
        <f>IF(Source!BI1900&lt;=1,I2196, 0)</f>
        <v>0</v>
      </c>
      <c r="Y2196">
        <f>IF(Source!BI1900=2,I2196, 0)</f>
        <v>0</v>
      </c>
      <c r="Z2196">
        <f>IF(Source!BI1900=3,I2196, 0)</f>
        <v>0</v>
      </c>
      <c r="AA2196">
        <f>IF(Source!BI1900=4,I2196, 0)</f>
        <v>0</v>
      </c>
    </row>
    <row r="2197" spans="1:28" ht="14.25" x14ac:dyDescent="0.2">
      <c r="A2197" s="26"/>
      <c r="B2197" s="26"/>
      <c r="C2197" s="26" t="s">
        <v>314</v>
      </c>
      <c r="D2197" s="27" t="s">
        <v>315</v>
      </c>
      <c r="E2197" s="17">
        <f>Source!DN1899</f>
        <v>80</v>
      </c>
      <c r="F2197" s="33"/>
      <c r="G2197" s="28"/>
      <c r="H2197" s="17"/>
      <c r="I2197" s="33">
        <f>SUM(Q2193:Q2196)</f>
        <v>126.64</v>
      </c>
      <c r="J2197" s="17">
        <f>Source!BZ1899</f>
        <v>70</v>
      </c>
      <c r="K2197" s="33">
        <f>SUM(R2193:R2196)</f>
        <v>2924.28</v>
      </c>
    </row>
    <row r="2198" spans="1:28" ht="14.25" x14ac:dyDescent="0.2">
      <c r="A2198" s="26"/>
      <c r="B2198" s="26"/>
      <c r="C2198" s="26" t="s">
        <v>316</v>
      </c>
      <c r="D2198" s="27" t="s">
        <v>315</v>
      </c>
      <c r="E2198" s="17">
        <f>Source!DO1899</f>
        <v>55</v>
      </c>
      <c r="F2198" s="33"/>
      <c r="G2198" s="28"/>
      <c r="H2198" s="17"/>
      <c r="I2198" s="33">
        <f>SUM(S2193:S2197)</f>
        <v>87.07</v>
      </c>
      <c r="J2198" s="17">
        <f>Source!CA1899</f>
        <v>41</v>
      </c>
      <c r="K2198" s="33">
        <f>SUM(T2193:T2197)</f>
        <v>1712.79</v>
      </c>
    </row>
    <row r="2199" spans="1:28" ht="14.25" x14ac:dyDescent="0.2">
      <c r="A2199" s="55"/>
      <c r="B2199" s="55"/>
      <c r="C2199" s="55" t="s">
        <v>317</v>
      </c>
      <c r="D2199" s="56" t="s">
        <v>318</v>
      </c>
      <c r="E2199" s="57">
        <f>Source!AQ1899</f>
        <v>17.41</v>
      </c>
      <c r="F2199" s="58"/>
      <c r="G2199" s="59" t="str">
        <f>Source!DI1899</f>
        <v/>
      </c>
      <c r="H2199" s="57">
        <f>Source!AV1899</f>
        <v>1</v>
      </c>
      <c r="I2199" s="58">
        <f>Source!U1899</f>
        <v>14.403293000000001</v>
      </c>
      <c r="J2199" s="57"/>
      <c r="K2199" s="58"/>
      <c r="AB2199" s="32">
        <f>I2199</f>
        <v>14.403293000000001</v>
      </c>
    </row>
    <row r="2200" spans="1:28" ht="15" x14ac:dyDescent="0.25">
      <c r="A2200" s="60"/>
      <c r="B2200" s="60"/>
      <c r="C2200" s="61" t="s">
        <v>319</v>
      </c>
      <c r="D2200" s="60"/>
      <c r="E2200" s="60"/>
      <c r="F2200" s="60"/>
      <c r="G2200" s="60"/>
      <c r="H2200" s="111">
        <f>I2195+I2197+I2198+SUM(I2196:I2196)</f>
        <v>372.01</v>
      </c>
      <c r="I2200" s="111"/>
      <c r="J2200" s="111">
        <f>K2195+K2197+K2198+SUM(K2196:K2196)</f>
        <v>8814.61</v>
      </c>
      <c r="K2200" s="111"/>
      <c r="O2200" s="32">
        <f>I2195+I2197+I2198+SUM(I2196:I2196)</f>
        <v>372.01</v>
      </c>
      <c r="P2200" s="32">
        <f>K2195+K2197+K2198+SUM(K2196:K2196)</f>
        <v>8814.61</v>
      </c>
      <c r="X2200">
        <f>IF(Source!BI1899&lt;=1,I2195+I2197+I2198-0, 0)</f>
        <v>372.01</v>
      </c>
      <c r="Y2200">
        <f>IF(Source!BI1899=2,I2195+I2197+I2198-0, 0)</f>
        <v>0</v>
      </c>
      <c r="Z2200">
        <f>IF(Source!BI1899=3,I2195+I2197+I2198-0, 0)</f>
        <v>0</v>
      </c>
      <c r="AA2200">
        <f>IF(Source!BI1899=4,I2195+I2197+I2198,0)</f>
        <v>0</v>
      </c>
    </row>
    <row r="2202" spans="1:28" ht="57" x14ac:dyDescent="0.2">
      <c r="A2202" s="26">
        <v>5</v>
      </c>
      <c r="B2202" s="26" t="str">
        <f>Source!F1901</f>
        <v>3.12-3-4</v>
      </c>
      <c r="C2202" s="26" t="s">
        <v>132</v>
      </c>
      <c r="D2202" s="27" t="str">
        <f>Source!H1901</f>
        <v>100 м2</v>
      </c>
      <c r="E2202" s="17">
        <f>Source!I1901</f>
        <v>0.82730000000000004</v>
      </c>
      <c r="F2202" s="33"/>
      <c r="G2202" s="28"/>
      <c r="H2202" s="17"/>
      <c r="I2202" s="33"/>
      <c r="J2202" s="17"/>
      <c r="K2202" s="33"/>
      <c r="Q2202">
        <f>ROUND((Source!DN1901/100)*ROUND((ROUND((Source!AF1901*Source!AV1901*Source!I1901),2)),2), 2)</f>
        <v>681.73</v>
      </c>
      <c r="R2202">
        <f>Source!X1901</f>
        <v>15050.05</v>
      </c>
      <c r="S2202">
        <f>ROUND((Source!DO1901/100)*ROUND((ROUND((Source!AF1901*Source!AV1901*Source!I1901),2)),2), 2)</f>
        <v>517.85</v>
      </c>
      <c r="T2202">
        <f>Source!Y1901</f>
        <v>7092.55</v>
      </c>
      <c r="U2202">
        <f>ROUND((175/100)*ROUND((ROUND((Source!AE1901*Source!AV1901*Source!I1901),2)),2), 2)</f>
        <v>128.63</v>
      </c>
      <c r="V2202">
        <f>ROUND((160/100)*ROUND(ROUND((ROUND((Source!AE1901*Source!AV1901*Source!I1901),2)*Source!BS1901),2), 2), 2)</f>
        <v>3103.47</v>
      </c>
    </row>
    <row r="2203" spans="1:28" x14ac:dyDescent="0.2">
      <c r="C2203" s="30" t="str">
        <f>"Объем: "&amp;Source!I1901&amp;"=82,73/"&amp;"100"</f>
        <v>Объем: 0,8273=82,73/100</v>
      </c>
    </row>
    <row r="2204" spans="1:28" ht="14.25" x14ac:dyDescent="0.2">
      <c r="A2204" s="26"/>
      <c r="B2204" s="26"/>
      <c r="C2204" s="26" t="s">
        <v>313</v>
      </c>
      <c r="D2204" s="27"/>
      <c r="E2204" s="17"/>
      <c r="F2204" s="33">
        <f>Source!AO1901</f>
        <v>689</v>
      </c>
      <c r="G2204" s="28" t="str">
        <f>Source!DG1901</f>
        <v>)*1,15</v>
      </c>
      <c r="H2204" s="17">
        <f>Source!AV1901</f>
        <v>1</v>
      </c>
      <c r="I2204" s="33">
        <f>ROUND((ROUND((Source!AF1901*Source!AV1901*Source!I1901),2)),2)</f>
        <v>655.51</v>
      </c>
      <c r="J2204" s="17">
        <f>IF(Source!BA1901&lt;&gt; 0, Source!BA1901, 1)</f>
        <v>26.39</v>
      </c>
      <c r="K2204" s="33">
        <f>Source!S1901</f>
        <v>17298.91</v>
      </c>
      <c r="W2204">
        <f>I2204</f>
        <v>655.51</v>
      </c>
    </row>
    <row r="2205" spans="1:28" ht="14.25" x14ac:dyDescent="0.2">
      <c r="A2205" s="26"/>
      <c r="B2205" s="26"/>
      <c r="C2205" s="26" t="s">
        <v>322</v>
      </c>
      <c r="D2205" s="27"/>
      <c r="E2205" s="17"/>
      <c r="F2205" s="33">
        <f>Source!AM1901</f>
        <v>267.17</v>
      </c>
      <c r="G2205" s="28" t="str">
        <f>Source!DE1901</f>
        <v>)*1,25</v>
      </c>
      <c r="H2205" s="17">
        <f>Source!AV1901</f>
        <v>1</v>
      </c>
      <c r="I2205" s="33">
        <f>(ROUND((ROUND((((Source!ET1901*1.25))*Source!AV1901*Source!I1901),2)),2)+ROUND((ROUND(((Source!AE1901-((Source!EU1901*1.25)))*Source!AV1901*Source!I1901),2)),2))</f>
        <v>276.29000000000002</v>
      </c>
      <c r="J2205" s="17">
        <f>IF(Source!BB1901&lt;&gt; 0, Source!BB1901, 1)</f>
        <v>12.18</v>
      </c>
      <c r="K2205" s="33">
        <f>Source!Q1901</f>
        <v>3365.21</v>
      </c>
    </row>
    <row r="2206" spans="1:28" ht="14.25" x14ac:dyDescent="0.2">
      <c r="A2206" s="26"/>
      <c r="B2206" s="26"/>
      <c r="C2206" s="26" t="s">
        <v>323</v>
      </c>
      <c r="D2206" s="27"/>
      <c r="E2206" s="17"/>
      <c r="F2206" s="33">
        <f>Source!AN1901</f>
        <v>71.069999999999993</v>
      </c>
      <c r="G2206" s="28" t="str">
        <f>Source!DF1901</f>
        <v>)*1,25</v>
      </c>
      <c r="H2206" s="17">
        <f>Source!AV1901</f>
        <v>1</v>
      </c>
      <c r="I2206" s="41">
        <f>ROUND((ROUND((Source!AE1901*Source!AV1901*Source!I1901),2)),2)</f>
        <v>73.5</v>
      </c>
      <c r="J2206" s="17">
        <f>IF(Source!BS1901&lt;&gt; 0, Source!BS1901, 1)</f>
        <v>26.39</v>
      </c>
      <c r="K2206" s="41">
        <f>Source!R1901</f>
        <v>1939.67</v>
      </c>
      <c r="W2206">
        <f>I2206</f>
        <v>73.5</v>
      </c>
    </row>
    <row r="2207" spans="1:28" ht="14.25" x14ac:dyDescent="0.2">
      <c r="A2207" s="26"/>
      <c r="B2207" s="26"/>
      <c r="C2207" s="26" t="s">
        <v>324</v>
      </c>
      <c r="D2207" s="27"/>
      <c r="E2207" s="17"/>
      <c r="F2207" s="33">
        <f>Source!AL1901</f>
        <v>705.14</v>
      </c>
      <c r="G2207" s="28" t="str">
        <f>Source!DD1901</f>
        <v/>
      </c>
      <c r="H2207" s="17">
        <f>Source!AW1901</f>
        <v>1</v>
      </c>
      <c r="I2207" s="33">
        <f>ROUND((ROUND((Source!AC1901*Source!AW1901*Source!I1901),2)),2)</f>
        <v>583.36</v>
      </c>
      <c r="J2207" s="17">
        <f>IF(Source!BC1901&lt;&gt; 0, Source!BC1901, 1)</f>
        <v>3.7</v>
      </c>
      <c r="K2207" s="33">
        <f>Source!P1901</f>
        <v>2158.4299999999998</v>
      </c>
    </row>
    <row r="2208" spans="1:28" ht="199.5" x14ac:dyDescent="0.2">
      <c r="A2208" s="26" t="s">
        <v>141</v>
      </c>
      <c r="B2208" s="26" t="str">
        <f>Source!F1902</f>
        <v>1.1-1-1312</v>
      </c>
      <c r="C2208" s="26" t="s">
        <v>282</v>
      </c>
      <c r="D2208" s="27" t="str">
        <f>Source!H1902</f>
        <v>м2</v>
      </c>
      <c r="E2208" s="17">
        <f>Source!I1902</f>
        <v>111.6855</v>
      </c>
      <c r="F2208" s="33">
        <f>Source!AK1902</f>
        <v>25.09</v>
      </c>
      <c r="G2208" s="31" t="s">
        <v>3</v>
      </c>
      <c r="H2208" s="17">
        <f>Source!AW1902</f>
        <v>1</v>
      </c>
      <c r="I2208" s="33">
        <f>ROUND((ROUND((Source!AC1902*Source!AW1902*Source!I1902),2)),2)+(ROUND((ROUND(((Source!ET1902)*Source!AV1902*Source!I1902),2)),2)+ROUND((ROUND(((Source!AE1902-(Source!EU1902))*Source!AV1902*Source!I1902),2)),2))+ROUND((ROUND((Source!AF1902*Source!AV1902*Source!I1902),2)),2)</f>
        <v>2802.19</v>
      </c>
      <c r="J2208" s="17">
        <f>IF(Source!BC1902&lt;&gt; 0, Source!BC1902, 1)</f>
        <v>10.5</v>
      </c>
      <c r="K2208" s="33">
        <f>Source!O1902</f>
        <v>29423</v>
      </c>
      <c r="Q2208">
        <f>ROUND((Source!DN1902/100)*ROUND((ROUND((Source!AF1902*Source!AV1902*Source!I1902),2)),2), 2)</f>
        <v>0</v>
      </c>
      <c r="R2208">
        <f>Source!X1902</f>
        <v>0</v>
      </c>
      <c r="S2208">
        <f>ROUND((Source!DO1902/100)*ROUND((ROUND((Source!AF1902*Source!AV1902*Source!I1902),2)),2), 2)</f>
        <v>0</v>
      </c>
      <c r="T2208">
        <f>Source!Y1902</f>
        <v>0</v>
      </c>
      <c r="U2208">
        <f>ROUND((175/100)*ROUND((ROUND((Source!AE1902*Source!AV1902*Source!I1902),2)),2), 2)</f>
        <v>0</v>
      </c>
      <c r="V2208">
        <f>ROUND((160/100)*ROUND(ROUND((ROUND((Source!AE1902*Source!AV1902*Source!I1902),2)*Source!BS1902),2), 2), 2)</f>
        <v>0</v>
      </c>
      <c r="X2208">
        <f>IF(Source!BI1902&lt;=1,I2208, 0)</f>
        <v>2802.19</v>
      </c>
      <c r="Y2208">
        <f>IF(Source!BI1902=2,I2208, 0)</f>
        <v>0</v>
      </c>
      <c r="Z2208">
        <f>IF(Source!BI1902=3,I2208, 0)</f>
        <v>0</v>
      </c>
      <c r="AA2208">
        <f>IF(Source!BI1902=4,I2208, 0)</f>
        <v>0</v>
      </c>
    </row>
    <row r="2209" spans="1:28" ht="228" x14ac:dyDescent="0.2">
      <c r="A2209" s="26" t="s">
        <v>145</v>
      </c>
      <c r="B2209" s="26" t="str">
        <f>Source!F1903</f>
        <v>1.1-1-1313</v>
      </c>
      <c r="C2209" s="26" t="s">
        <v>283</v>
      </c>
      <c r="D2209" s="27" t="str">
        <f>Source!H1903</f>
        <v>м2</v>
      </c>
      <c r="E2209" s="17">
        <f>Source!I1903</f>
        <v>109.45179000000002</v>
      </c>
      <c r="F2209" s="33">
        <f>Source!AK1903</f>
        <v>23.06</v>
      </c>
      <c r="G2209" s="31" t="s">
        <v>3</v>
      </c>
      <c r="H2209" s="17">
        <f>Source!AW1903</f>
        <v>1</v>
      </c>
      <c r="I2209" s="33">
        <f>ROUND((ROUND((Source!AC1903*Source!AW1903*Source!I1903),2)),2)+(ROUND((ROUND(((Source!ET1903)*Source!AV1903*Source!I1903),2)),2)+ROUND((ROUND(((Source!AE1903-(Source!EU1903))*Source!AV1903*Source!I1903),2)),2))+ROUND((ROUND((Source!AF1903*Source!AV1903*Source!I1903),2)),2)</f>
        <v>2523.96</v>
      </c>
      <c r="J2209" s="17">
        <f>IF(Source!BC1903&lt;&gt; 0, Source!BC1903, 1)</f>
        <v>10.74</v>
      </c>
      <c r="K2209" s="33">
        <f>Source!O1903</f>
        <v>27107.33</v>
      </c>
      <c r="Q2209">
        <f>ROUND((Source!DN1903/100)*ROUND((ROUND((Source!AF1903*Source!AV1903*Source!I1903),2)),2), 2)</f>
        <v>0</v>
      </c>
      <c r="R2209">
        <f>Source!X1903</f>
        <v>0</v>
      </c>
      <c r="S2209">
        <f>ROUND((Source!DO1903/100)*ROUND((ROUND((Source!AF1903*Source!AV1903*Source!I1903),2)),2), 2)</f>
        <v>0</v>
      </c>
      <c r="T2209">
        <f>Source!Y1903</f>
        <v>0</v>
      </c>
      <c r="U2209">
        <f>ROUND((175/100)*ROUND((ROUND((Source!AE1903*Source!AV1903*Source!I1903),2)),2), 2)</f>
        <v>0</v>
      </c>
      <c r="V2209">
        <f>ROUND((160/100)*ROUND(ROUND((ROUND((Source!AE1903*Source!AV1903*Source!I1903),2)*Source!BS1903),2), 2), 2)</f>
        <v>0</v>
      </c>
      <c r="X2209">
        <f>IF(Source!BI1903&lt;=1,I2209, 0)</f>
        <v>2523.96</v>
      </c>
      <c r="Y2209">
        <f>IF(Source!BI1903=2,I2209, 0)</f>
        <v>0</v>
      </c>
      <c r="Z2209">
        <f>IF(Source!BI1903=3,I2209, 0)</f>
        <v>0</v>
      </c>
      <c r="AA2209">
        <f>IF(Source!BI1903=4,I2209, 0)</f>
        <v>0</v>
      </c>
    </row>
    <row r="2210" spans="1:28" ht="14.25" x14ac:dyDescent="0.2">
      <c r="A2210" s="26"/>
      <c r="B2210" s="26"/>
      <c r="C2210" s="26" t="s">
        <v>314</v>
      </c>
      <c r="D2210" s="27" t="s">
        <v>315</v>
      </c>
      <c r="E2210" s="17">
        <f>Source!DN1901</f>
        <v>104</v>
      </c>
      <c r="F2210" s="33"/>
      <c r="G2210" s="28"/>
      <c r="H2210" s="17"/>
      <c r="I2210" s="33">
        <f>SUM(Q2202:Q2209)</f>
        <v>681.73</v>
      </c>
      <c r="J2210" s="17">
        <f>Source!BZ1901</f>
        <v>87</v>
      </c>
      <c r="K2210" s="33">
        <f>SUM(R2202:R2209)</f>
        <v>15050.05</v>
      </c>
    </row>
    <row r="2211" spans="1:28" ht="14.25" x14ac:dyDescent="0.2">
      <c r="A2211" s="26"/>
      <c r="B2211" s="26"/>
      <c r="C2211" s="26" t="s">
        <v>316</v>
      </c>
      <c r="D2211" s="27" t="s">
        <v>315</v>
      </c>
      <c r="E2211" s="17">
        <f>Source!DO1901</f>
        <v>79</v>
      </c>
      <c r="F2211" s="33"/>
      <c r="G2211" s="28"/>
      <c r="H2211" s="17"/>
      <c r="I2211" s="33">
        <f>SUM(S2202:S2210)</f>
        <v>517.85</v>
      </c>
      <c r="J2211" s="17">
        <f>Source!CA1901</f>
        <v>41</v>
      </c>
      <c r="K2211" s="33">
        <f>SUM(T2202:T2210)</f>
        <v>7092.55</v>
      </c>
    </row>
    <row r="2212" spans="1:28" ht="14.25" x14ac:dyDescent="0.2">
      <c r="A2212" s="26"/>
      <c r="B2212" s="26"/>
      <c r="C2212" s="26" t="s">
        <v>325</v>
      </c>
      <c r="D2212" s="27" t="s">
        <v>315</v>
      </c>
      <c r="E2212" s="17">
        <f>175</f>
        <v>175</v>
      </c>
      <c r="F2212" s="33"/>
      <c r="G2212" s="28"/>
      <c r="H2212" s="17"/>
      <c r="I2212" s="33">
        <f>SUM(U2202:U2211)</f>
        <v>128.63</v>
      </c>
      <c r="J2212" s="17">
        <f>160</f>
        <v>160</v>
      </c>
      <c r="K2212" s="33">
        <f>SUM(V2202:V2211)</f>
        <v>3103.47</v>
      </c>
    </row>
    <row r="2213" spans="1:28" ht="14.25" x14ac:dyDescent="0.2">
      <c r="A2213" s="55"/>
      <c r="B2213" s="55"/>
      <c r="C2213" s="55" t="s">
        <v>317</v>
      </c>
      <c r="D2213" s="56" t="s">
        <v>318</v>
      </c>
      <c r="E2213" s="57">
        <f>Source!AQ1901</f>
        <v>53</v>
      </c>
      <c r="F2213" s="58"/>
      <c r="G2213" s="59" t="str">
        <f>Source!DI1901</f>
        <v>)*1,15</v>
      </c>
      <c r="H2213" s="57">
        <f>Source!AV1901</f>
        <v>1</v>
      </c>
      <c r="I2213" s="58">
        <f>Source!U1901</f>
        <v>50.423935</v>
      </c>
      <c r="J2213" s="57"/>
      <c r="K2213" s="58"/>
      <c r="AB2213" s="32">
        <f>I2213</f>
        <v>50.423935</v>
      </c>
    </row>
    <row r="2214" spans="1:28" ht="15" x14ac:dyDescent="0.25">
      <c r="A2214" s="60"/>
      <c r="B2214" s="60"/>
      <c r="C2214" s="61" t="s">
        <v>319</v>
      </c>
      <c r="D2214" s="60"/>
      <c r="E2214" s="60"/>
      <c r="F2214" s="60"/>
      <c r="G2214" s="60"/>
      <c r="H2214" s="111">
        <f>I2204+I2205+I2207+I2210+I2211+I2212+SUM(I2208:I2209)</f>
        <v>8169.5199999999995</v>
      </c>
      <c r="I2214" s="111"/>
      <c r="J2214" s="111">
        <f>K2204+K2205+K2207+K2210+K2211+K2212+SUM(K2208:K2209)</f>
        <v>104598.95000000001</v>
      </c>
      <c r="K2214" s="111"/>
      <c r="O2214" s="32">
        <f>I2204+I2205+I2207+I2210+I2211+I2212+SUM(I2208:I2209)</f>
        <v>8169.5199999999995</v>
      </c>
      <c r="P2214" s="32">
        <f>K2204+K2205+K2207+K2210+K2211+K2212+SUM(K2208:K2209)</f>
        <v>104598.95000000001</v>
      </c>
      <c r="X2214">
        <f>IF(Source!BI1901&lt;=1,I2204+I2205+I2207+I2210+I2211+I2212-0, 0)</f>
        <v>2843.37</v>
      </c>
      <c r="Y2214">
        <f>IF(Source!BI1901=2,I2204+I2205+I2207+I2210+I2211+I2212-0, 0)</f>
        <v>0</v>
      </c>
      <c r="Z2214">
        <f>IF(Source!BI1901=3,I2204+I2205+I2207+I2210+I2211+I2212-0, 0)</f>
        <v>0</v>
      </c>
      <c r="AA2214">
        <f>IF(Source!BI1901=4,I2204+I2205+I2207+I2210+I2211+I2212,0)</f>
        <v>0</v>
      </c>
    </row>
    <row r="2216" spans="1:28" ht="99.75" x14ac:dyDescent="0.2">
      <c r="A2216" s="26">
        <v>6</v>
      </c>
      <c r="B2216" s="26" t="str">
        <f>Source!F1904</f>
        <v>3.12-3-10</v>
      </c>
      <c r="C2216" s="26" t="s">
        <v>150</v>
      </c>
      <c r="D2216" s="27" t="str">
        <f>Source!H1904</f>
        <v>100 м2</v>
      </c>
      <c r="E2216" s="17">
        <f>Source!I1904</f>
        <v>3.5000000000000001E-3</v>
      </c>
      <c r="F2216" s="33"/>
      <c r="G2216" s="28"/>
      <c r="H2216" s="17"/>
      <c r="I2216" s="33"/>
      <c r="J2216" s="17"/>
      <c r="K2216" s="33"/>
      <c r="Q2216">
        <f>ROUND((Source!DN1904/100)*ROUND((ROUND((Source!AF1904*Source!AV1904*Source!I1904),2)),2), 2)</f>
        <v>4.13</v>
      </c>
      <c r="R2216">
        <f>Source!X1904</f>
        <v>91.15</v>
      </c>
      <c r="S2216">
        <f>ROUND((Source!DO1904/100)*ROUND((ROUND((Source!AF1904*Source!AV1904*Source!I1904),2)),2), 2)</f>
        <v>3.14</v>
      </c>
      <c r="T2216">
        <f>Source!Y1904</f>
        <v>42.96</v>
      </c>
      <c r="U2216">
        <f>ROUND((175/100)*ROUND((ROUND((Source!AE1904*Source!AV1904*Source!I1904),2)),2), 2)</f>
        <v>7.0000000000000007E-2</v>
      </c>
      <c r="V2216">
        <f>ROUND((160/100)*ROUND(ROUND((ROUND((Source!AE1904*Source!AV1904*Source!I1904),2)*Source!BS1904),2), 2), 2)</f>
        <v>1.7</v>
      </c>
    </row>
    <row r="2217" spans="1:28" x14ac:dyDescent="0.2">
      <c r="C2217" s="30" t="str">
        <f>"Объем: "&amp;Source!I1904&amp;"=0,35/"&amp;"100"</f>
        <v>Объем: 0,0035=0,35/100</v>
      </c>
    </row>
    <row r="2218" spans="1:28" ht="14.25" x14ac:dyDescent="0.2">
      <c r="A2218" s="26"/>
      <c r="B2218" s="26"/>
      <c r="C2218" s="26" t="s">
        <v>313</v>
      </c>
      <c r="D2218" s="27"/>
      <c r="E2218" s="17"/>
      <c r="F2218" s="33">
        <f>Source!AO1904</f>
        <v>986.85</v>
      </c>
      <c r="G2218" s="28" t="str">
        <f>Source!DG1904</f>
        <v>)*1,15</v>
      </c>
      <c r="H2218" s="17">
        <f>Source!AV1904</f>
        <v>1</v>
      </c>
      <c r="I2218" s="33">
        <f>ROUND((ROUND((Source!AF1904*Source!AV1904*Source!I1904),2)),2)</f>
        <v>3.97</v>
      </c>
      <c r="J2218" s="17">
        <f>IF(Source!BA1904&lt;&gt; 0, Source!BA1904, 1)</f>
        <v>26.39</v>
      </c>
      <c r="K2218" s="33">
        <f>Source!S1904</f>
        <v>104.77</v>
      </c>
      <c r="W2218">
        <f>I2218</f>
        <v>3.97</v>
      </c>
    </row>
    <row r="2219" spans="1:28" ht="14.25" x14ac:dyDescent="0.2">
      <c r="A2219" s="26"/>
      <c r="B2219" s="26"/>
      <c r="C2219" s="26" t="s">
        <v>322</v>
      </c>
      <c r="D2219" s="27"/>
      <c r="E2219" s="17"/>
      <c r="F2219" s="33">
        <f>Source!AM1904</f>
        <v>50.84</v>
      </c>
      <c r="G2219" s="28" t="str">
        <f>Source!DE1904</f>
        <v>)*1,25</v>
      </c>
      <c r="H2219" s="17">
        <f>Source!AV1904</f>
        <v>1</v>
      </c>
      <c r="I2219" s="33">
        <f>(ROUND((ROUND((((Source!ET1904*1.25))*Source!AV1904*Source!I1904),2)),2)+ROUND((ROUND(((Source!AE1904-((Source!EU1904*1.25)))*Source!AV1904*Source!I1904),2)),2))</f>
        <v>0.22</v>
      </c>
      <c r="J2219" s="17">
        <f>IF(Source!BB1904&lt;&gt; 0, Source!BB1904, 1)</f>
        <v>9.3800000000000008</v>
      </c>
      <c r="K2219" s="33">
        <f>Source!Q1904</f>
        <v>2.06</v>
      </c>
    </row>
    <row r="2220" spans="1:28" ht="14.25" x14ac:dyDescent="0.2">
      <c r="A2220" s="26"/>
      <c r="B2220" s="26"/>
      <c r="C2220" s="26" t="s">
        <v>323</v>
      </c>
      <c r="D2220" s="27"/>
      <c r="E2220" s="17"/>
      <c r="F2220" s="33">
        <f>Source!AN1904</f>
        <v>8.01</v>
      </c>
      <c r="G2220" s="28" t="str">
        <f>Source!DF1904</f>
        <v>)*1,25</v>
      </c>
      <c r="H2220" s="17">
        <f>Source!AV1904</f>
        <v>1</v>
      </c>
      <c r="I2220" s="41">
        <f>ROUND((ROUND((Source!AE1904*Source!AV1904*Source!I1904),2)),2)</f>
        <v>0.04</v>
      </c>
      <c r="J2220" s="17">
        <f>IF(Source!BS1904&lt;&gt; 0, Source!BS1904, 1)</f>
        <v>26.39</v>
      </c>
      <c r="K2220" s="41">
        <f>Source!R1904</f>
        <v>1.06</v>
      </c>
      <c r="W2220">
        <f>I2220</f>
        <v>0.04</v>
      </c>
    </row>
    <row r="2221" spans="1:28" ht="14.25" x14ac:dyDescent="0.2">
      <c r="A2221" s="26"/>
      <c r="B2221" s="26"/>
      <c r="C2221" s="26" t="s">
        <v>324</v>
      </c>
      <c r="D2221" s="27"/>
      <c r="E2221" s="17"/>
      <c r="F2221" s="33">
        <f>Source!AL1904</f>
        <v>7205.92</v>
      </c>
      <c r="G2221" s="28" t="str">
        <f>Source!DD1904</f>
        <v/>
      </c>
      <c r="H2221" s="17">
        <f>Source!AW1904</f>
        <v>1</v>
      </c>
      <c r="I2221" s="33">
        <f>ROUND((ROUND((Source!AC1904*Source!AW1904*Source!I1904),2)),2)</f>
        <v>25.22</v>
      </c>
      <c r="J2221" s="17">
        <f>IF(Source!BC1904&lt;&gt; 0, Source!BC1904, 1)</f>
        <v>1.95</v>
      </c>
      <c r="K2221" s="33">
        <f>Source!P1904</f>
        <v>49.18</v>
      </c>
    </row>
    <row r="2222" spans="1:28" ht="199.5" x14ac:dyDescent="0.2">
      <c r="A2222" s="26" t="s">
        <v>152</v>
      </c>
      <c r="B2222" s="26" t="str">
        <f>Source!F1905</f>
        <v>1.1-1-1312</v>
      </c>
      <c r="C2222" s="26" t="s">
        <v>282</v>
      </c>
      <c r="D2222" s="27" t="str">
        <f>Source!H1905</f>
        <v>м2</v>
      </c>
      <c r="E2222" s="17">
        <f>Source!I1905</f>
        <v>0.472605</v>
      </c>
      <c r="F2222" s="33">
        <f>Source!AK1905</f>
        <v>25.09</v>
      </c>
      <c r="G2222" s="31" t="s">
        <v>3</v>
      </c>
      <c r="H2222" s="17">
        <f>Source!AW1905</f>
        <v>1</v>
      </c>
      <c r="I2222" s="33">
        <f>ROUND((ROUND((Source!AC1905*Source!AW1905*Source!I1905),2)),2)+(ROUND((ROUND(((Source!ET1905)*Source!AV1905*Source!I1905),2)),2)+ROUND((ROUND(((Source!AE1905-(Source!EU1905))*Source!AV1905*Source!I1905),2)),2))+ROUND((ROUND((Source!AF1905*Source!AV1905*Source!I1905),2)),2)</f>
        <v>11.86</v>
      </c>
      <c r="J2222" s="17">
        <f>IF(Source!BC1905&lt;&gt; 0, Source!BC1905, 1)</f>
        <v>10.5</v>
      </c>
      <c r="K2222" s="33">
        <f>Source!O1905</f>
        <v>124.53</v>
      </c>
      <c r="Q2222">
        <f>ROUND((Source!DN1905/100)*ROUND((ROUND((Source!AF1905*Source!AV1905*Source!I1905),2)),2), 2)</f>
        <v>0</v>
      </c>
      <c r="R2222">
        <f>Source!X1905</f>
        <v>0</v>
      </c>
      <c r="S2222">
        <f>ROUND((Source!DO1905/100)*ROUND((ROUND((Source!AF1905*Source!AV1905*Source!I1905),2)),2), 2)</f>
        <v>0</v>
      </c>
      <c r="T2222">
        <f>Source!Y1905</f>
        <v>0</v>
      </c>
      <c r="U2222">
        <f>ROUND((175/100)*ROUND((ROUND((Source!AE1905*Source!AV1905*Source!I1905),2)),2), 2)</f>
        <v>0</v>
      </c>
      <c r="V2222">
        <f>ROUND((160/100)*ROUND(ROUND((ROUND((Source!AE1905*Source!AV1905*Source!I1905),2)*Source!BS1905),2), 2), 2)</f>
        <v>0</v>
      </c>
      <c r="X2222">
        <f>IF(Source!BI1905&lt;=1,I2222, 0)</f>
        <v>11.86</v>
      </c>
      <c r="Y2222">
        <f>IF(Source!BI1905=2,I2222, 0)</f>
        <v>0</v>
      </c>
      <c r="Z2222">
        <f>IF(Source!BI1905=3,I2222, 0)</f>
        <v>0</v>
      </c>
      <c r="AA2222">
        <f>IF(Source!BI1905=4,I2222, 0)</f>
        <v>0</v>
      </c>
    </row>
    <row r="2223" spans="1:28" ht="228" x14ac:dyDescent="0.2">
      <c r="A2223" s="26" t="s">
        <v>153</v>
      </c>
      <c r="B2223" s="26" t="str">
        <f>Source!F1906</f>
        <v>1.1-1-1313</v>
      </c>
      <c r="C2223" s="26" t="s">
        <v>283</v>
      </c>
      <c r="D2223" s="27" t="str">
        <f>Source!H1906</f>
        <v>м2</v>
      </c>
      <c r="E2223" s="17">
        <f>Source!I1906</f>
        <v>0.21094499999999999</v>
      </c>
      <c r="F2223" s="33">
        <f>Source!AK1906</f>
        <v>23.06</v>
      </c>
      <c r="G2223" s="31" t="s">
        <v>3</v>
      </c>
      <c r="H2223" s="17">
        <f>Source!AW1906</f>
        <v>1</v>
      </c>
      <c r="I2223" s="33">
        <f>ROUND((ROUND((Source!AC1906*Source!AW1906*Source!I1906),2)),2)+(ROUND((ROUND(((Source!ET1906)*Source!AV1906*Source!I1906),2)),2)+ROUND((ROUND(((Source!AE1906-(Source!EU1906))*Source!AV1906*Source!I1906),2)),2))+ROUND((ROUND((Source!AF1906*Source!AV1906*Source!I1906),2)),2)</f>
        <v>4.8600000000000003</v>
      </c>
      <c r="J2223" s="17">
        <f>IF(Source!BC1906&lt;&gt; 0, Source!BC1906, 1)</f>
        <v>10.74</v>
      </c>
      <c r="K2223" s="33">
        <f>Source!O1906</f>
        <v>52.2</v>
      </c>
      <c r="Q2223">
        <f>ROUND((Source!DN1906/100)*ROUND((ROUND((Source!AF1906*Source!AV1906*Source!I1906),2)),2), 2)</f>
        <v>0</v>
      </c>
      <c r="R2223">
        <f>Source!X1906</f>
        <v>0</v>
      </c>
      <c r="S2223">
        <f>ROUND((Source!DO1906/100)*ROUND((ROUND((Source!AF1906*Source!AV1906*Source!I1906),2)),2), 2)</f>
        <v>0</v>
      </c>
      <c r="T2223">
        <f>Source!Y1906</f>
        <v>0</v>
      </c>
      <c r="U2223">
        <f>ROUND((175/100)*ROUND((ROUND((Source!AE1906*Source!AV1906*Source!I1906),2)),2), 2)</f>
        <v>0</v>
      </c>
      <c r="V2223">
        <f>ROUND((160/100)*ROUND(ROUND((ROUND((Source!AE1906*Source!AV1906*Source!I1906),2)*Source!BS1906),2), 2), 2)</f>
        <v>0</v>
      </c>
      <c r="X2223">
        <f>IF(Source!BI1906&lt;=1,I2223, 0)</f>
        <v>4.8600000000000003</v>
      </c>
      <c r="Y2223">
        <f>IF(Source!BI1906=2,I2223, 0)</f>
        <v>0</v>
      </c>
      <c r="Z2223">
        <f>IF(Source!BI1906=3,I2223, 0)</f>
        <v>0</v>
      </c>
      <c r="AA2223">
        <f>IF(Source!BI1906=4,I2223, 0)</f>
        <v>0</v>
      </c>
    </row>
    <row r="2224" spans="1:28" ht="14.25" x14ac:dyDescent="0.2">
      <c r="A2224" s="26"/>
      <c r="B2224" s="26"/>
      <c r="C2224" s="26" t="s">
        <v>314</v>
      </c>
      <c r="D2224" s="27" t="s">
        <v>315</v>
      </c>
      <c r="E2224" s="17">
        <f>Source!DN1904</f>
        <v>104</v>
      </c>
      <c r="F2224" s="33"/>
      <c r="G2224" s="28"/>
      <c r="H2224" s="17"/>
      <c r="I2224" s="33">
        <f>SUM(Q2216:Q2223)</f>
        <v>4.13</v>
      </c>
      <c r="J2224" s="17">
        <f>Source!BZ1904</f>
        <v>87</v>
      </c>
      <c r="K2224" s="33">
        <f>SUM(R2216:R2223)</f>
        <v>91.15</v>
      </c>
    </row>
    <row r="2225" spans="1:28" ht="14.25" x14ac:dyDescent="0.2">
      <c r="A2225" s="26"/>
      <c r="B2225" s="26"/>
      <c r="C2225" s="26" t="s">
        <v>316</v>
      </c>
      <c r="D2225" s="27" t="s">
        <v>315</v>
      </c>
      <c r="E2225" s="17">
        <f>Source!DO1904</f>
        <v>79</v>
      </c>
      <c r="F2225" s="33"/>
      <c r="G2225" s="28"/>
      <c r="H2225" s="17"/>
      <c r="I2225" s="33">
        <f>SUM(S2216:S2224)</f>
        <v>3.14</v>
      </c>
      <c r="J2225" s="17">
        <f>Source!CA1904</f>
        <v>41</v>
      </c>
      <c r="K2225" s="33">
        <f>SUM(T2216:T2224)</f>
        <v>42.96</v>
      </c>
    </row>
    <row r="2226" spans="1:28" ht="14.25" x14ac:dyDescent="0.2">
      <c r="A2226" s="26"/>
      <c r="B2226" s="26"/>
      <c r="C2226" s="26" t="s">
        <v>325</v>
      </c>
      <c r="D2226" s="27" t="s">
        <v>315</v>
      </c>
      <c r="E2226" s="17">
        <f>175</f>
        <v>175</v>
      </c>
      <c r="F2226" s="33"/>
      <c r="G2226" s="28"/>
      <c r="H2226" s="17"/>
      <c r="I2226" s="33">
        <f>SUM(U2216:U2225)</f>
        <v>7.0000000000000007E-2</v>
      </c>
      <c r="J2226" s="17">
        <f>160</f>
        <v>160</v>
      </c>
      <c r="K2226" s="33">
        <f>SUM(V2216:V2225)</f>
        <v>1.7</v>
      </c>
    </row>
    <row r="2227" spans="1:28" ht="14.25" x14ac:dyDescent="0.2">
      <c r="A2227" s="55"/>
      <c r="B2227" s="55"/>
      <c r="C2227" s="55" t="s">
        <v>317</v>
      </c>
      <c r="D2227" s="56" t="s">
        <v>318</v>
      </c>
      <c r="E2227" s="57">
        <f>Source!AQ1904</f>
        <v>85</v>
      </c>
      <c r="F2227" s="58"/>
      <c r="G2227" s="59" t="str">
        <f>Source!DI1904</f>
        <v>)*1,15</v>
      </c>
      <c r="H2227" s="57">
        <f>Source!AV1904</f>
        <v>1</v>
      </c>
      <c r="I2227" s="58">
        <f>Source!U1904</f>
        <v>0.34212499999999996</v>
      </c>
      <c r="J2227" s="57"/>
      <c r="K2227" s="58"/>
      <c r="AB2227" s="32">
        <f>I2227</f>
        <v>0.34212499999999996</v>
      </c>
    </row>
    <row r="2228" spans="1:28" ht="15" x14ac:dyDescent="0.25">
      <c r="A2228" s="60"/>
      <c r="B2228" s="60"/>
      <c r="C2228" s="61" t="s">
        <v>319</v>
      </c>
      <c r="D2228" s="60"/>
      <c r="E2228" s="60"/>
      <c r="F2228" s="60"/>
      <c r="G2228" s="60"/>
      <c r="H2228" s="111">
        <f>I2218+I2219+I2221+I2224+I2225+I2226+SUM(I2222:I2223)</f>
        <v>53.47</v>
      </c>
      <c r="I2228" s="111"/>
      <c r="J2228" s="111">
        <f>K2218+K2219+K2221+K2224+K2225+K2226+SUM(K2222:K2223)</f>
        <v>468.55</v>
      </c>
      <c r="K2228" s="111"/>
      <c r="O2228" s="32">
        <f>I2218+I2219+I2221+I2224+I2225+I2226+SUM(I2222:I2223)</f>
        <v>53.47</v>
      </c>
      <c r="P2228" s="32">
        <f>K2218+K2219+K2221+K2224+K2225+K2226+SUM(K2222:K2223)</f>
        <v>468.55</v>
      </c>
      <c r="X2228">
        <f>IF(Source!BI1904&lt;=1,I2218+I2219+I2221+I2224+I2225+I2226-0, 0)</f>
        <v>36.75</v>
      </c>
      <c r="Y2228">
        <f>IF(Source!BI1904=2,I2218+I2219+I2221+I2224+I2225+I2226-0, 0)</f>
        <v>0</v>
      </c>
      <c r="Z2228">
        <f>IF(Source!BI1904=3,I2218+I2219+I2221+I2224+I2225+I2226-0, 0)</f>
        <v>0</v>
      </c>
      <c r="AA2228">
        <f>IF(Source!BI1904=4,I2218+I2219+I2221+I2224+I2225+I2226,0)</f>
        <v>0</v>
      </c>
    </row>
    <row r="2231" spans="1:28" ht="15" x14ac:dyDescent="0.25">
      <c r="A2231" s="81" t="str">
        <f>CONCATENATE("Итого по подразделу: ",IF(Source!G1908&lt;&gt;"Новый подраздел", Source!G1908, ""))</f>
        <v>Итого по подразделу: Монтажные (кровельные)работы</v>
      </c>
      <c r="B2231" s="81"/>
      <c r="C2231" s="81"/>
      <c r="D2231" s="81"/>
      <c r="E2231" s="81"/>
      <c r="F2231" s="81"/>
      <c r="G2231" s="81"/>
      <c r="H2231" s="79">
        <f>SUM(O2154:O2230)</f>
        <v>8853.6899999999987</v>
      </c>
      <c r="I2231" s="80"/>
      <c r="J2231" s="79">
        <f>SUM(P2154:P2230)</f>
        <v>118350.55000000002</v>
      </c>
      <c r="K2231" s="80"/>
    </row>
    <row r="2232" spans="1:28" hidden="1" x14ac:dyDescent="0.2">
      <c r="A2232" t="s">
        <v>320</v>
      </c>
      <c r="H2232">
        <f>SUM(AC2154:AC2231)</f>
        <v>0</v>
      </c>
      <c r="J2232">
        <f>SUM(AD2154:AD2231)</f>
        <v>0</v>
      </c>
    </row>
    <row r="2233" spans="1:28" hidden="1" x14ac:dyDescent="0.2">
      <c r="A2233" t="s">
        <v>321</v>
      </c>
      <c r="H2233">
        <f>SUM(AE2154:AE2232)</f>
        <v>0</v>
      </c>
      <c r="J2233">
        <f>SUM(AF2154:AF2232)</f>
        <v>0</v>
      </c>
    </row>
    <row r="2235" spans="1:28" ht="15" x14ac:dyDescent="0.25">
      <c r="A2235" s="81" t="str">
        <f>CONCATENATE("Итого по разделу: ",IF(Source!G1938&lt;&gt;"Новый раздел", Source!G1938, ""))</f>
        <v>Итого по разделу: Монтажные (кровельные) работы</v>
      </c>
      <c r="B2235" s="81"/>
      <c r="C2235" s="81"/>
      <c r="D2235" s="81"/>
      <c r="E2235" s="81"/>
      <c r="F2235" s="81"/>
      <c r="G2235" s="81"/>
      <c r="H2235" s="79">
        <f>SUM(O2046:O2234)</f>
        <v>66299.73000000001</v>
      </c>
      <c r="I2235" s="80"/>
      <c r="J2235" s="79">
        <f>SUM(P2046:P2234)</f>
        <v>881790.84999999986</v>
      </c>
      <c r="K2235" s="80"/>
    </row>
    <row r="2236" spans="1:28" hidden="1" x14ac:dyDescent="0.2">
      <c r="A2236" t="s">
        <v>320</v>
      </c>
      <c r="H2236">
        <f>SUM(AC2046:AC2235)</f>
        <v>0</v>
      </c>
      <c r="J2236">
        <f>SUM(AD2046:AD2235)</f>
        <v>0</v>
      </c>
    </row>
    <row r="2237" spans="1:28" hidden="1" x14ac:dyDescent="0.2">
      <c r="A2237" t="s">
        <v>321</v>
      </c>
      <c r="H2237">
        <f>SUM(AE2046:AE2236)</f>
        <v>0</v>
      </c>
      <c r="J2237">
        <f>SUM(AF2046:AF2236)</f>
        <v>0</v>
      </c>
    </row>
    <row r="2239" spans="1:28" ht="16.5" x14ac:dyDescent="0.25">
      <c r="A2239" s="75" t="str">
        <f>CONCATENATE("Раздел: ",IF(Source!G1968&lt;&gt;"Новый раздел", Source!G1968, ""))</f>
        <v>Раздел: Разные работы</v>
      </c>
      <c r="B2239" s="75"/>
      <c r="C2239" s="75"/>
      <c r="D2239" s="75"/>
      <c r="E2239" s="75"/>
      <c r="F2239" s="75"/>
      <c r="G2239" s="75"/>
      <c r="H2239" s="75"/>
      <c r="I2239" s="75"/>
      <c r="J2239" s="75"/>
      <c r="K2239" s="75"/>
    </row>
    <row r="2240" spans="1:28" ht="42.75" x14ac:dyDescent="0.2">
      <c r="A2240" s="26">
        <v>1</v>
      </c>
      <c r="B2240" s="26" t="str">
        <f>Source!F1972</f>
        <v>6.68-13-1</v>
      </c>
      <c r="C2240" s="26" t="s">
        <v>167</v>
      </c>
      <c r="D2240" s="27" t="str">
        <f>Source!H1972</f>
        <v>1 Т</v>
      </c>
      <c r="E2240" s="17">
        <f>Source!I1972</f>
        <v>57.968822000000003</v>
      </c>
      <c r="F2240" s="33"/>
      <c r="G2240" s="28"/>
      <c r="H2240" s="17"/>
      <c r="I2240" s="33"/>
      <c r="J2240" s="17"/>
      <c r="K2240" s="33"/>
      <c r="Q2240">
        <f>ROUND((Source!DN1972/100)*ROUND((ROUND((Source!AF1972*Source!AV1972*Source!I1972),2)),2), 2)</f>
        <v>0</v>
      </c>
      <c r="R2240">
        <f>Source!X1972</f>
        <v>0</v>
      </c>
      <c r="S2240">
        <f>ROUND((Source!DO1972/100)*ROUND((ROUND((Source!AF1972*Source!AV1972*Source!I1972),2)),2), 2)</f>
        <v>0</v>
      </c>
      <c r="T2240">
        <f>Source!Y1972</f>
        <v>0</v>
      </c>
      <c r="U2240">
        <f>ROUND((175/100)*ROUND((ROUND((Source!AE1972*Source!AV1972*Source!I1972),2)),2), 2)</f>
        <v>150.13</v>
      </c>
      <c r="V2240">
        <f>ROUND((160/100)*ROUND(ROUND((ROUND((Source!AE1972*Source!AV1972*Source!I1972),2)*Source!BS1972),2), 2), 2)</f>
        <v>3622.4</v>
      </c>
    </row>
    <row r="2241" spans="1:27" ht="14.25" x14ac:dyDescent="0.2">
      <c r="A2241" s="26"/>
      <c r="B2241" s="26"/>
      <c r="C2241" s="26" t="s">
        <v>322</v>
      </c>
      <c r="D2241" s="27"/>
      <c r="E2241" s="17"/>
      <c r="F2241" s="33">
        <f>Source!AM1972</f>
        <v>8.86</v>
      </c>
      <c r="G2241" s="28" t="str">
        <f>Source!DE1972</f>
        <v/>
      </c>
      <c r="H2241" s="17">
        <f>Source!AV1972</f>
        <v>1</v>
      </c>
      <c r="I2241" s="33">
        <f>(ROUND((ROUND(((Source!ET1972)*Source!AV1972*Source!I1972),2)),2)+ROUND((ROUND(((Source!AE1972-(Source!EU1972))*Source!AV1972*Source!I1972),2)),2))</f>
        <v>513.6</v>
      </c>
      <c r="J2241" s="17">
        <f>IF(Source!BB1972&lt;&gt; 0, Source!BB1972, 1)</f>
        <v>10.26</v>
      </c>
      <c r="K2241" s="33">
        <f>Source!Q1972</f>
        <v>5269.54</v>
      </c>
    </row>
    <row r="2242" spans="1:27" ht="14.25" x14ac:dyDescent="0.2">
      <c r="A2242" s="26"/>
      <c r="B2242" s="26"/>
      <c r="C2242" s="26" t="s">
        <v>323</v>
      </c>
      <c r="D2242" s="27"/>
      <c r="E2242" s="17"/>
      <c r="F2242" s="33">
        <f>Source!AN1972</f>
        <v>1.48</v>
      </c>
      <c r="G2242" s="28" t="str">
        <f>Source!DF1972</f>
        <v/>
      </c>
      <c r="H2242" s="17">
        <f>Source!AV1972</f>
        <v>1</v>
      </c>
      <c r="I2242" s="41">
        <f>ROUND((ROUND((Source!AE1972*Source!AV1972*Source!I1972),2)),2)</f>
        <v>85.79</v>
      </c>
      <c r="J2242" s="17">
        <f>IF(Source!BS1972&lt;&gt; 0, Source!BS1972, 1)</f>
        <v>26.39</v>
      </c>
      <c r="K2242" s="41">
        <f>Source!R1972</f>
        <v>2264</v>
      </c>
      <c r="W2242">
        <f>I2242</f>
        <v>85.79</v>
      </c>
    </row>
    <row r="2243" spans="1:27" ht="14.25" x14ac:dyDescent="0.2">
      <c r="A2243" s="55"/>
      <c r="B2243" s="55"/>
      <c r="C2243" s="55" t="s">
        <v>325</v>
      </c>
      <c r="D2243" s="56" t="s">
        <v>315</v>
      </c>
      <c r="E2243" s="57">
        <f>175</f>
        <v>175</v>
      </c>
      <c r="F2243" s="58"/>
      <c r="G2243" s="59"/>
      <c r="H2243" s="57"/>
      <c r="I2243" s="58">
        <f>SUM(U2240:U2242)</f>
        <v>150.13</v>
      </c>
      <c r="J2243" s="57">
        <f>160</f>
        <v>160</v>
      </c>
      <c r="K2243" s="58">
        <f>SUM(V2240:V2242)</f>
        <v>3622.4</v>
      </c>
    </row>
    <row r="2244" spans="1:27" ht="15" x14ac:dyDescent="0.25">
      <c r="A2244" s="60"/>
      <c r="B2244" s="60"/>
      <c r="C2244" s="61" t="s">
        <v>319</v>
      </c>
      <c r="D2244" s="60"/>
      <c r="E2244" s="60"/>
      <c r="F2244" s="60"/>
      <c r="G2244" s="60"/>
      <c r="H2244" s="111">
        <f>I2241+I2243</f>
        <v>663.73</v>
      </c>
      <c r="I2244" s="111"/>
      <c r="J2244" s="111">
        <f>K2241+K2243</f>
        <v>8891.94</v>
      </c>
      <c r="K2244" s="111"/>
      <c r="O2244" s="32">
        <f>I2241+I2243</f>
        <v>663.73</v>
      </c>
      <c r="P2244" s="32">
        <f>K2241+K2243</f>
        <v>8891.94</v>
      </c>
      <c r="X2244">
        <f>IF(Source!BI1972&lt;=1,I2241+I2243-0, 0)</f>
        <v>663.73</v>
      </c>
      <c r="Y2244">
        <f>IF(Source!BI1972=2,I2241+I2243-0, 0)</f>
        <v>0</v>
      </c>
      <c r="Z2244">
        <f>IF(Source!BI1972=3,I2241+I2243-0, 0)</f>
        <v>0</v>
      </c>
      <c r="AA2244">
        <f>IF(Source!BI1972=4,I2241+I2243,0)</f>
        <v>0</v>
      </c>
    </row>
    <row r="2247" spans="1:27" ht="15" x14ac:dyDescent="0.25">
      <c r="A2247" s="81" t="str">
        <f>CONCATENATE("Итого по разделу: ",IF(Source!G1974&lt;&gt;"Новый раздел", Source!G1974, ""))</f>
        <v>Итого по разделу: Разные работы</v>
      </c>
      <c r="B2247" s="81"/>
      <c r="C2247" s="81"/>
      <c r="D2247" s="81"/>
      <c r="E2247" s="81"/>
      <c r="F2247" s="81"/>
      <c r="G2247" s="81"/>
      <c r="H2247" s="79">
        <f>SUM(O2239:O2246)</f>
        <v>663.73</v>
      </c>
      <c r="I2247" s="80"/>
      <c r="J2247" s="79">
        <f>SUM(P2239:P2246)</f>
        <v>8891.94</v>
      </c>
      <c r="K2247" s="80"/>
    </row>
    <row r="2248" spans="1:27" hidden="1" x14ac:dyDescent="0.2">
      <c r="A2248" t="s">
        <v>320</v>
      </c>
      <c r="H2248">
        <f>SUM(AC2239:AC2247)</f>
        <v>0</v>
      </c>
      <c r="J2248">
        <f>SUM(AD2239:AD2247)</f>
        <v>0</v>
      </c>
    </row>
    <row r="2249" spans="1:27" hidden="1" x14ac:dyDescent="0.2">
      <c r="A2249" t="s">
        <v>321</v>
      </c>
      <c r="H2249">
        <f>SUM(AE2239:AE2248)</f>
        <v>0</v>
      </c>
      <c r="J2249">
        <f>SUM(AF2239:AF2248)</f>
        <v>0</v>
      </c>
    </row>
    <row r="2251" spans="1:27" ht="16.5" x14ac:dyDescent="0.25">
      <c r="A2251" s="75" t="str">
        <f>CONCATENATE("Раздел: ",IF(Source!G2004&lt;&gt;"Новый раздел", Source!G2004, ""))</f>
        <v>Раздел: Вывоз мусора</v>
      </c>
      <c r="B2251" s="75"/>
      <c r="C2251" s="75"/>
      <c r="D2251" s="75"/>
      <c r="E2251" s="75"/>
      <c r="F2251" s="75"/>
      <c r="G2251" s="75"/>
      <c r="H2251" s="75"/>
      <c r="I2251" s="75"/>
      <c r="J2251" s="75"/>
      <c r="K2251" s="75"/>
    </row>
    <row r="2252" spans="1:27" ht="42.75" x14ac:dyDescent="0.2">
      <c r="A2252" s="26">
        <v>1</v>
      </c>
      <c r="B2252" s="26" t="str">
        <f>Source!F2008</f>
        <v>15.2-42-11</v>
      </c>
      <c r="C2252" s="26" t="s">
        <v>174</v>
      </c>
      <c r="D2252" s="27" t="str">
        <f>Source!H2008</f>
        <v>т</v>
      </c>
      <c r="E2252" s="17">
        <f>Source!I2008</f>
        <v>57.968822000000003</v>
      </c>
      <c r="F2252" s="33"/>
      <c r="G2252" s="28"/>
      <c r="H2252" s="17"/>
      <c r="I2252" s="33"/>
      <c r="J2252" s="17"/>
      <c r="K2252" s="33"/>
      <c r="Q2252">
        <f>ROUND((Source!DN2008/100)*ROUND((ROUND((Source!AF2008*Source!AV2008*Source!I2008),2)),2), 2)</f>
        <v>0</v>
      </c>
      <c r="R2252">
        <f>Source!X2008</f>
        <v>0</v>
      </c>
      <c r="S2252">
        <f>ROUND((Source!DO2008/100)*ROUND((ROUND((Source!AF2008*Source!AV2008*Source!I2008),2)),2), 2)</f>
        <v>0</v>
      </c>
      <c r="T2252">
        <f>Source!Y2008</f>
        <v>0</v>
      </c>
      <c r="U2252">
        <f>ROUND((175/100)*ROUND((ROUND((Source!AE2008*Source!AV2008*Source!I2008),2)),2), 2)</f>
        <v>0</v>
      </c>
      <c r="V2252">
        <f>ROUND((160/100)*ROUND(ROUND((ROUND((Source!AE2008*Source!AV2008*Source!I2008),2)*Source!BS2008),2), 2), 2)</f>
        <v>0</v>
      </c>
    </row>
    <row r="2253" spans="1:27" ht="14.25" x14ac:dyDescent="0.2">
      <c r="A2253" s="55"/>
      <c r="B2253" s="55"/>
      <c r="C2253" s="55" t="s">
        <v>322</v>
      </c>
      <c r="D2253" s="56"/>
      <c r="E2253" s="57"/>
      <c r="F2253" s="58">
        <f>Source!AM2008</f>
        <v>46.75</v>
      </c>
      <c r="G2253" s="59" t="str">
        <f>Source!DE2008</f>
        <v/>
      </c>
      <c r="H2253" s="57">
        <f>Source!AV2008</f>
        <v>1</v>
      </c>
      <c r="I2253" s="58">
        <f>(ROUND((ROUND(((Source!ET2008)*Source!AV2008*Source!I2008),2)),2)+ROUND((ROUND(((Source!AE2008-(Source!EU2008))*Source!AV2008*Source!I2008),2)),2))</f>
        <v>2710.04</v>
      </c>
      <c r="J2253" s="57">
        <f>IF(Source!BB2008&lt;&gt; 0, Source!BB2008, 1)</f>
        <v>11.25</v>
      </c>
      <c r="K2253" s="58">
        <f>Source!Q2008</f>
        <v>30487.95</v>
      </c>
    </row>
    <row r="2254" spans="1:27" ht="15" x14ac:dyDescent="0.25">
      <c r="A2254" s="60"/>
      <c r="B2254" s="60"/>
      <c r="C2254" s="61" t="s">
        <v>319</v>
      </c>
      <c r="D2254" s="60"/>
      <c r="E2254" s="60"/>
      <c r="F2254" s="60"/>
      <c r="G2254" s="60"/>
      <c r="H2254" s="111">
        <f>I2253</f>
        <v>2710.04</v>
      </c>
      <c r="I2254" s="111"/>
      <c r="J2254" s="111">
        <f>K2253</f>
        <v>30487.95</v>
      </c>
      <c r="K2254" s="111"/>
      <c r="O2254" s="32">
        <f>I2253</f>
        <v>2710.04</v>
      </c>
      <c r="P2254" s="32">
        <f>K2253</f>
        <v>30487.95</v>
      </c>
      <c r="X2254">
        <f>IF(Source!BI2008&lt;=1,I2253-0, 0)</f>
        <v>0</v>
      </c>
      <c r="Y2254">
        <f>IF(Source!BI2008=2,I2253-0, 0)</f>
        <v>0</v>
      </c>
      <c r="Z2254">
        <f>IF(Source!BI2008=3,I2253-0, 0)</f>
        <v>0</v>
      </c>
      <c r="AA2254">
        <f>IF(Source!BI2008=4,I2253,0)</f>
        <v>2710.04</v>
      </c>
    </row>
    <row r="2256" spans="1:27" ht="28.5" x14ac:dyDescent="0.2">
      <c r="A2256" s="26">
        <v>2</v>
      </c>
      <c r="B2256" s="26" t="str">
        <f>Source!F2009</f>
        <v>15.1-1500-01</v>
      </c>
      <c r="C2256" s="26" t="s">
        <v>180</v>
      </c>
      <c r="D2256" s="27" t="str">
        <f>Source!H2009</f>
        <v>1 Т</v>
      </c>
      <c r="E2256" s="17">
        <f>Source!I2009</f>
        <v>57.968822000000003</v>
      </c>
      <c r="F2256" s="33"/>
      <c r="G2256" s="28"/>
      <c r="H2256" s="17"/>
      <c r="I2256" s="33"/>
      <c r="J2256" s="17"/>
      <c r="K2256" s="33"/>
      <c r="Q2256">
        <f>ROUND((Source!DN2009/100)*ROUND((ROUND((Source!AF2009*Source!AV2009*Source!I2009),2)),2), 2)</f>
        <v>0</v>
      </c>
      <c r="R2256">
        <f>Source!X2009</f>
        <v>0</v>
      </c>
      <c r="S2256">
        <f>ROUND((Source!DO2009/100)*ROUND((ROUND((Source!AF2009*Source!AV2009*Source!I2009),2)),2), 2)</f>
        <v>0</v>
      </c>
      <c r="T2256">
        <f>Source!Y2009</f>
        <v>0</v>
      </c>
      <c r="U2256">
        <f>ROUND((175/100)*ROUND((ROUND((Source!AE2009*Source!AV2009*Source!I2009),2)),2), 2)</f>
        <v>0</v>
      </c>
      <c r="V2256">
        <f>ROUND((160/100)*ROUND(ROUND((ROUND((Source!AE2009*Source!AV2009*Source!I2009),2)*Source!BS2009),2), 2), 2)</f>
        <v>0</v>
      </c>
    </row>
    <row r="2257" spans="1:38" ht="14.25" x14ac:dyDescent="0.2">
      <c r="A2257" s="55"/>
      <c r="B2257" s="55"/>
      <c r="C2257" s="55" t="s">
        <v>322</v>
      </c>
      <c r="D2257" s="56"/>
      <c r="E2257" s="57"/>
      <c r="F2257" s="58">
        <f>Source!AM2009</f>
        <v>31.67</v>
      </c>
      <c r="G2257" s="59" t="str">
        <f>Source!DE2009</f>
        <v/>
      </c>
      <c r="H2257" s="57">
        <f>Source!AV2009</f>
        <v>1</v>
      </c>
      <c r="I2257" s="58">
        <f>(ROUND((ROUND(((Source!ET2009)*Source!AV2009*Source!I2009),2)),2)+ROUND((ROUND(((Source!AE2009-(Source!EU2009))*Source!AV2009*Source!I2009),2)),2))</f>
        <v>1835.87</v>
      </c>
      <c r="J2257" s="57">
        <f>IF(Source!BB2009&lt;&gt; 0, Source!BB2009, 1)</f>
        <v>43.37</v>
      </c>
      <c r="K2257" s="58">
        <f>Source!Q2009</f>
        <v>79621.679999999993</v>
      </c>
    </row>
    <row r="2258" spans="1:38" ht="15" x14ac:dyDescent="0.25">
      <c r="A2258" s="60"/>
      <c r="B2258" s="60"/>
      <c r="C2258" s="61" t="s">
        <v>319</v>
      </c>
      <c r="D2258" s="60"/>
      <c r="E2258" s="60"/>
      <c r="F2258" s="60"/>
      <c r="G2258" s="60"/>
      <c r="H2258" s="111">
        <f>I2257</f>
        <v>1835.87</v>
      </c>
      <c r="I2258" s="111"/>
      <c r="J2258" s="111">
        <f>K2257</f>
        <v>79621.679999999993</v>
      </c>
      <c r="K2258" s="111"/>
      <c r="O2258" s="32">
        <f>I2257</f>
        <v>1835.87</v>
      </c>
      <c r="P2258" s="32">
        <f>K2257</f>
        <v>79621.679999999993</v>
      </c>
      <c r="X2258">
        <f>IF(Source!BI2009&lt;=1,I2257-0, 0)</f>
        <v>0</v>
      </c>
      <c r="Y2258">
        <f>IF(Source!BI2009=2,I2257-0, 0)</f>
        <v>0</v>
      </c>
      <c r="Z2258">
        <f>IF(Source!BI2009=3,I2257-0, 0)</f>
        <v>0</v>
      </c>
      <c r="AA2258">
        <f>IF(Source!BI2009=4,I2257,0)</f>
        <v>1835.87</v>
      </c>
    </row>
    <row r="2261" spans="1:38" ht="15" x14ac:dyDescent="0.25">
      <c r="A2261" s="81" t="str">
        <f>CONCATENATE("Итого по разделу: ",IF(Source!G2011&lt;&gt;"Новый раздел", Source!G2011, ""))</f>
        <v>Итого по разделу: Вывоз мусора</v>
      </c>
      <c r="B2261" s="81"/>
      <c r="C2261" s="81"/>
      <c r="D2261" s="81"/>
      <c r="E2261" s="81"/>
      <c r="F2261" s="81"/>
      <c r="G2261" s="81"/>
      <c r="H2261" s="79">
        <f>SUM(O2251:O2260)</f>
        <v>4545.91</v>
      </c>
      <c r="I2261" s="80"/>
      <c r="J2261" s="79">
        <f>SUM(P2251:P2260)</f>
        <v>110109.62999999999</v>
      </c>
      <c r="K2261" s="80"/>
    </row>
    <row r="2262" spans="1:38" hidden="1" x14ac:dyDescent="0.2">
      <c r="A2262" t="s">
        <v>320</v>
      </c>
      <c r="H2262">
        <f>SUM(AC2251:AC2261)</f>
        <v>0</v>
      </c>
      <c r="J2262">
        <f>SUM(AD2251:AD2261)</f>
        <v>0</v>
      </c>
    </row>
    <row r="2263" spans="1:38" hidden="1" x14ac:dyDescent="0.2">
      <c r="A2263" t="s">
        <v>321</v>
      </c>
      <c r="H2263">
        <f>SUM(AE2251:AE2262)</f>
        <v>0</v>
      </c>
      <c r="J2263">
        <f>SUM(AF2251:AF2262)</f>
        <v>0</v>
      </c>
    </row>
    <row r="2265" spans="1:38" ht="15" x14ac:dyDescent="0.25">
      <c r="A2265" s="81" t="str">
        <f>CONCATENATE("Итого по локальной смете: ",IF(Source!G2041&lt;&gt;"Новая локальная смета", Source!G2041, ""))</f>
        <v xml:space="preserve">Итого по локальной смете: </v>
      </c>
      <c r="B2265" s="81"/>
      <c r="C2265" s="81"/>
      <c r="D2265" s="81"/>
      <c r="E2265" s="81"/>
      <c r="F2265" s="81"/>
      <c r="G2265" s="81"/>
      <c r="H2265" s="79">
        <f>SUM(O35:O2264)</f>
        <v>601863.99999999965</v>
      </c>
      <c r="I2265" s="80"/>
      <c r="J2265" s="79">
        <f>SUM(P35:P2264)</f>
        <v>8089560.2299999921</v>
      </c>
      <c r="K2265" s="80"/>
    </row>
    <row r="2266" spans="1:38" hidden="1" x14ac:dyDescent="0.2">
      <c r="A2266" t="s">
        <v>320</v>
      </c>
      <c r="H2266">
        <f>SUM(AC35:AC2265)</f>
        <v>0</v>
      </c>
      <c r="J2266">
        <f>SUM(AD35:AD2265)</f>
        <v>0</v>
      </c>
    </row>
    <row r="2267" spans="1:38" hidden="1" x14ac:dyDescent="0.2">
      <c r="A2267" t="s">
        <v>321</v>
      </c>
      <c r="H2267">
        <f>SUM(AE35:AE2266)</f>
        <v>0</v>
      </c>
      <c r="J2267">
        <f>SUM(AF35:AF2266)</f>
        <v>0</v>
      </c>
    </row>
    <row r="2269" spans="1:38" ht="15" x14ac:dyDescent="0.25">
      <c r="A2269" s="81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  <c r="B2269" s="81"/>
      <c r="C2269" s="81"/>
      <c r="D2269" s="81"/>
      <c r="E2269" s="81"/>
      <c r="F2269" s="81"/>
      <c r="G2269" s="81"/>
      <c r="H2269" s="79">
        <f>SUM(O1:O2268)</f>
        <v>601863.99999999965</v>
      </c>
      <c r="I2269" s="80"/>
      <c r="J2269" s="79">
        <f>SUM(P1:P2268)</f>
        <v>8089560.2299999921</v>
      </c>
      <c r="K2269" s="80"/>
      <c r="AL2269" s="42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</row>
    <row r="2270" spans="1:38" hidden="1" x14ac:dyDescent="0.2">
      <c r="A2270" t="s">
        <v>320</v>
      </c>
      <c r="H2270">
        <f>SUM(AC1:AC2269)</f>
        <v>0</v>
      </c>
      <c r="J2270">
        <f>SUM(AD1:AD2269)</f>
        <v>0</v>
      </c>
    </row>
    <row r="2271" spans="1:38" hidden="1" x14ac:dyDescent="0.2">
      <c r="A2271" t="s">
        <v>321</v>
      </c>
      <c r="H2271">
        <f>SUM(AE1:AE2270)</f>
        <v>0</v>
      </c>
      <c r="J2271">
        <f>SUM(AF1:AF2270)</f>
        <v>0</v>
      </c>
    </row>
    <row r="2272" spans="1:38" ht="14.25" x14ac:dyDescent="0.2">
      <c r="C2272" s="82" t="str">
        <f>Source!H2100</f>
        <v>ВЗиС 0,4%</v>
      </c>
      <c r="D2272" s="82"/>
      <c r="E2272" s="82"/>
      <c r="F2272" s="82"/>
      <c r="G2272" s="82"/>
      <c r="H2272" s="82"/>
      <c r="I2272" s="82"/>
      <c r="J2272" s="83">
        <f>IF(Source!F2100=0, "", Source!F2100)</f>
        <v>31917.8</v>
      </c>
      <c r="K2272" s="83"/>
    </row>
    <row r="2273" spans="1:11" ht="14.25" x14ac:dyDescent="0.2">
      <c r="C2273" s="82" t="str">
        <f>Source!H2101</f>
        <v>Всего со ВЗиС</v>
      </c>
      <c r="D2273" s="82"/>
      <c r="E2273" s="82"/>
      <c r="F2273" s="82"/>
      <c r="G2273" s="82"/>
      <c r="H2273" s="82"/>
      <c r="I2273" s="82"/>
      <c r="J2273" s="83">
        <f>IF(Source!F2101=0, "", Source!F2101)</f>
        <v>8121478.0300000003</v>
      </c>
      <c r="K2273" s="83"/>
    </row>
    <row r="2274" spans="1:11" ht="14.25" x14ac:dyDescent="0.2">
      <c r="C2274" s="82" t="str">
        <f>Source!H2102</f>
        <v>НДС 20%</v>
      </c>
      <c r="D2274" s="82"/>
      <c r="E2274" s="82"/>
      <c r="F2274" s="82"/>
      <c r="G2274" s="82"/>
      <c r="H2274" s="82"/>
      <c r="I2274" s="82"/>
      <c r="J2274" s="83">
        <f>IF(Source!F2102=0, "", Source!F2102)</f>
        <v>1624295.61</v>
      </c>
      <c r="K2274" s="83"/>
    </row>
    <row r="2275" spans="1:11" ht="14.25" x14ac:dyDescent="0.2">
      <c r="C2275" s="82" t="str">
        <f>Source!H2103</f>
        <v>Итого с НДС 20%</v>
      </c>
      <c r="D2275" s="82"/>
      <c r="E2275" s="82"/>
      <c r="F2275" s="82"/>
      <c r="G2275" s="82"/>
      <c r="H2275" s="82"/>
      <c r="I2275" s="82"/>
      <c r="J2275" s="83">
        <f>IF(Source!F2103=0, "", Source!F2103)</f>
        <v>9745773.6400000006</v>
      </c>
      <c r="K2275" s="83"/>
    </row>
    <row r="2276" spans="1:11" ht="14.25" x14ac:dyDescent="0.2">
      <c r="C2276" s="82" t="str">
        <f>Source!H2104</f>
        <v>Тендерное снижение 0%</v>
      </c>
      <c r="D2276" s="82"/>
      <c r="E2276" s="82"/>
      <c r="F2276" s="82"/>
      <c r="G2276" s="82"/>
      <c r="H2276" s="82"/>
      <c r="I2276" s="82"/>
      <c r="J2276" s="83" t="str">
        <f>IF(Source!F2104=0, "", Source!F2104)</f>
        <v/>
      </c>
      <c r="K2276" s="83"/>
    </row>
    <row r="2277" spans="1:11" ht="14.25" x14ac:dyDescent="0.2">
      <c r="C2277" s="82" t="str">
        <f>Source!H2105</f>
        <v>Итого с тендерным снижением</v>
      </c>
      <c r="D2277" s="82"/>
      <c r="E2277" s="82"/>
      <c r="F2277" s="82"/>
      <c r="G2277" s="82"/>
      <c r="H2277" s="82"/>
      <c r="I2277" s="82"/>
      <c r="J2277" s="83">
        <f>IF(Source!F2105=0, "", Source!F2105)</f>
        <v>9745773.6400000006</v>
      </c>
      <c r="K2277" s="83"/>
    </row>
    <row r="2278" spans="1:11" ht="14.25" x14ac:dyDescent="0.2">
      <c r="C2278" s="82" t="str">
        <f>Source!H2106</f>
        <v>В том числе НДС 20%</v>
      </c>
      <c r="D2278" s="82"/>
      <c r="E2278" s="82"/>
      <c r="F2278" s="82"/>
      <c r="G2278" s="82"/>
      <c r="H2278" s="82"/>
      <c r="I2278" s="82"/>
      <c r="J2278" s="83">
        <f>IF(Source!F2106=0, "", Source!F2106)</f>
        <v>1624295.61</v>
      </c>
      <c r="K2278" s="83"/>
    </row>
    <row r="2279" spans="1:11" ht="14.25" x14ac:dyDescent="0.2">
      <c r="C2279" s="82" t="str">
        <f>Source!H2107</f>
        <v>Зачет аванса</v>
      </c>
      <c r="D2279" s="82"/>
      <c r="E2279" s="82"/>
      <c r="F2279" s="82"/>
      <c r="G2279" s="82"/>
      <c r="H2279" s="82"/>
      <c r="I2279" s="82"/>
      <c r="J2279" s="84" t="str">
        <f>IF(Source!F2107=0, "", Source!F2107)</f>
        <v/>
      </c>
      <c r="K2279" s="84"/>
    </row>
    <row r="2280" spans="1:11" ht="14.25" x14ac:dyDescent="0.2">
      <c r="C2280" s="82" t="str">
        <f>Source!H2108</f>
        <v>Итого за минусом аванса</v>
      </c>
      <c r="D2280" s="82"/>
      <c r="E2280" s="82"/>
      <c r="F2280" s="82"/>
      <c r="G2280" s="82"/>
      <c r="H2280" s="82"/>
      <c r="I2280" s="82"/>
      <c r="J2280" s="83">
        <f>IF(Source!F2108=0, "", Source!F2108)</f>
        <v>9745773.6400000006</v>
      </c>
      <c r="K2280" s="83"/>
    </row>
    <row r="2281" spans="1:11" ht="14.25" x14ac:dyDescent="0.2">
      <c r="C2281" s="82" t="str">
        <f>Source!H2109</f>
        <v>В том числе НДС  с учетом зачета аванса</v>
      </c>
      <c r="D2281" s="82"/>
      <c r="E2281" s="82"/>
      <c r="F2281" s="82"/>
      <c r="G2281" s="82"/>
      <c r="H2281" s="82"/>
      <c r="I2281" s="82"/>
      <c r="J2281" s="83">
        <f>IF(Source!F2109=0, "", Source!F2109)</f>
        <v>1624295.61</v>
      </c>
      <c r="K2281" s="83"/>
    </row>
    <row r="2282" spans="1:11" ht="14.25" x14ac:dyDescent="0.2">
      <c r="C2282" s="82" t="str">
        <f>Source!H2110</f>
        <v>Возвратные средства</v>
      </c>
      <c r="D2282" s="82"/>
      <c r="E2282" s="82"/>
      <c r="F2282" s="82"/>
      <c r="G2282" s="82"/>
      <c r="H2282" s="82"/>
      <c r="I2282" s="82"/>
      <c r="J2282" s="83" t="str">
        <f>IF(Source!F2110=0, "", Source!F2110)</f>
        <v/>
      </c>
      <c r="K2282" s="83"/>
    </row>
    <row r="2283" spans="1:11" ht="14.25" x14ac:dyDescent="0.2">
      <c r="C2283" s="82" t="str">
        <f>Source!H2111</f>
        <v>Всего к оплате  за минусом возвратных средств</v>
      </c>
      <c r="D2283" s="82"/>
      <c r="E2283" s="82"/>
      <c r="F2283" s="82"/>
      <c r="G2283" s="82"/>
      <c r="H2283" s="82"/>
      <c r="I2283" s="82"/>
      <c r="J2283" s="83">
        <f>IF(Source!F2111=0, "", Source!F2111)</f>
        <v>9745773.6400000006</v>
      </c>
      <c r="K2283" s="83"/>
    </row>
    <row r="2286" spans="1:11" ht="14.25" x14ac:dyDescent="0.2">
      <c r="A2286" s="85" t="s">
        <v>327</v>
      </c>
      <c r="B2286" s="85"/>
      <c r="C2286" s="62" t="str">
        <f>IF(Source!AC12&lt;&gt;"", Source!AC12," ")</f>
        <v xml:space="preserve"> </v>
      </c>
      <c r="D2286" s="62"/>
      <c r="E2286" s="62"/>
      <c r="F2286" s="62"/>
      <c r="G2286" s="62"/>
      <c r="H2286" s="68" t="str">
        <f>IF(Source!AB12&lt;&gt;"", Source!AB12," ")</f>
        <v xml:space="preserve"> </v>
      </c>
      <c r="I2286" s="68"/>
      <c r="J2286" s="68"/>
      <c r="K2286" s="68"/>
    </row>
    <row r="2287" spans="1:11" ht="14.25" x14ac:dyDescent="0.2">
      <c r="A2287" s="11"/>
      <c r="B2287" s="11"/>
      <c r="C2287" s="110" t="s">
        <v>328</v>
      </c>
      <c r="D2287" s="110"/>
      <c r="E2287" s="110"/>
      <c r="F2287" s="110"/>
      <c r="G2287" s="110"/>
      <c r="H2287" s="11"/>
      <c r="I2287" s="11"/>
      <c r="J2287" s="11"/>
      <c r="K2287" s="11"/>
    </row>
    <row r="2288" spans="1:11" ht="14.25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</row>
    <row r="2289" spans="1:11" ht="14.25" x14ac:dyDescent="0.2">
      <c r="A2289" s="85" t="s">
        <v>329</v>
      </c>
      <c r="B2289" s="85"/>
      <c r="C2289" s="62" t="str">
        <f>IF(Source!AE12&lt;&gt;"", Source!AE12," ")</f>
        <v xml:space="preserve"> </v>
      </c>
      <c r="D2289" s="62"/>
      <c r="E2289" s="62"/>
      <c r="F2289" s="62"/>
      <c r="G2289" s="62"/>
      <c r="H2289" s="68" t="str">
        <f>IF(Source!AD12&lt;&gt;"", Source!AD12," ")</f>
        <v xml:space="preserve"> </v>
      </c>
      <c r="I2289" s="68"/>
      <c r="J2289" s="68"/>
      <c r="K2289" s="68"/>
    </row>
    <row r="2290" spans="1:11" ht="14.25" x14ac:dyDescent="0.2">
      <c r="A2290" s="11"/>
      <c r="B2290" s="11"/>
      <c r="C2290" s="110" t="s">
        <v>328</v>
      </c>
      <c r="D2290" s="110"/>
      <c r="E2290" s="110"/>
      <c r="F2290" s="110"/>
      <c r="G2290" s="110"/>
      <c r="H2290" s="11"/>
      <c r="I2290" s="11"/>
      <c r="J2290" s="11"/>
      <c r="K2290" s="11"/>
    </row>
  </sheetData>
  <mergeCells count="615">
    <mergeCell ref="A15:K15"/>
    <mergeCell ref="A16:K16"/>
    <mergeCell ref="A18:K18"/>
    <mergeCell ref="E21:H21"/>
    <mergeCell ref="E22:H22"/>
    <mergeCell ref="E23:H23"/>
    <mergeCell ref="B7:E7"/>
    <mergeCell ref="G7:K7"/>
    <mergeCell ref="J2:K2"/>
    <mergeCell ref="A10:K10"/>
    <mergeCell ref="A11:K11"/>
    <mergeCell ref="A13:K13"/>
    <mergeCell ref="B3:E3"/>
    <mergeCell ref="G3:K3"/>
    <mergeCell ref="B4:E4"/>
    <mergeCell ref="G4:K4"/>
    <mergeCell ref="B6:E6"/>
    <mergeCell ref="G6:K6"/>
    <mergeCell ref="A32:K32"/>
    <mergeCell ref="A36:K36"/>
    <mergeCell ref="A38:K38"/>
    <mergeCell ref="J46:K46"/>
    <mergeCell ref="H46:I46"/>
    <mergeCell ref="J53:K53"/>
    <mergeCell ref="H53:I53"/>
    <mergeCell ref="E24:H24"/>
    <mergeCell ref="E25:H25"/>
    <mergeCell ref="E26:H26"/>
    <mergeCell ref="E27:H27"/>
    <mergeCell ref="E28:H28"/>
    <mergeCell ref="E29:H29"/>
    <mergeCell ref="J80:K80"/>
    <mergeCell ref="H80:I80"/>
    <mergeCell ref="A80:G80"/>
    <mergeCell ref="J84:K84"/>
    <mergeCell ref="H84:I84"/>
    <mergeCell ref="A84:G84"/>
    <mergeCell ref="J62:K62"/>
    <mergeCell ref="H62:I62"/>
    <mergeCell ref="J70:K70"/>
    <mergeCell ref="H70:I70"/>
    <mergeCell ref="J77:K77"/>
    <mergeCell ref="H77:I77"/>
    <mergeCell ref="J134:K134"/>
    <mergeCell ref="H134:I134"/>
    <mergeCell ref="J148:K148"/>
    <mergeCell ref="H148:I148"/>
    <mergeCell ref="J162:K162"/>
    <mergeCell ref="H162:I162"/>
    <mergeCell ref="A88:K88"/>
    <mergeCell ref="J100:K100"/>
    <mergeCell ref="H100:I100"/>
    <mergeCell ref="J113:K113"/>
    <mergeCell ref="H113:I113"/>
    <mergeCell ref="J125:K125"/>
    <mergeCell ref="H125:I125"/>
    <mergeCell ref="J192:K192"/>
    <mergeCell ref="H192:I192"/>
    <mergeCell ref="A192:G192"/>
    <mergeCell ref="J196:K196"/>
    <mergeCell ref="H196:I196"/>
    <mergeCell ref="A196:G196"/>
    <mergeCell ref="A165:K165"/>
    <mergeCell ref="J173:K173"/>
    <mergeCell ref="H173:I173"/>
    <mergeCell ref="J180:K180"/>
    <mergeCell ref="H180:I180"/>
    <mergeCell ref="J189:K189"/>
    <mergeCell ref="H189:I189"/>
    <mergeCell ref="J246:K246"/>
    <mergeCell ref="H246:I246"/>
    <mergeCell ref="J260:K260"/>
    <mergeCell ref="H260:I260"/>
    <mergeCell ref="J274:K274"/>
    <mergeCell ref="H274:I274"/>
    <mergeCell ref="A200:K200"/>
    <mergeCell ref="J212:K212"/>
    <mergeCell ref="H212:I212"/>
    <mergeCell ref="J225:K225"/>
    <mergeCell ref="H225:I225"/>
    <mergeCell ref="J237:K237"/>
    <mergeCell ref="H237:I237"/>
    <mergeCell ref="J298:K298"/>
    <mergeCell ref="H298:I298"/>
    <mergeCell ref="J307:K307"/>
    <mergeCell ref="H307:I307"/>
    <mergeCell ref="J315:K315"/>
    <mergeCell ref="H315:I315"/>
    <mergeCell ref="J277:K277"/>
    <mergeCell ref="H277:I277"/>
    <mergeCell ref="A277:G277"/>
    <mergeCell ref="A281:K281"/>
    <mergeCell ref="A283:K283"/>
    <mergeCell ref="J291:K291"/>
    <mergeCell ref="H291:I291"/>
    <mergeCell ref="A333:K333"/>
    <mergeCell ref="J345:K345"/>
    <mergeCell ref="H345:I345"/>
    <mergeCell ref="J358:K358"/>
    <mergeCell ref="H358:I358"/>
    <mergeCell ref="J370:K370"/>
    <mergeCell ref="H370:I370"/>
    <mergeCell ref="J322:K322"/>
    <mergeCell ref="H322:I322"/>
    <mergeCell ref="J325:K325"/>
    <mergeCell ref="H325:I325"/>
    <mergeCell ref="A325:G325"/>
    <mergeCell ref="J329:K329"/>
    <mergeCell ref="H329:I329"/>
    <mergeCell ref="A329:G329"/>
    <mergeCell ref="A409:K409"/>
    <mergeCell ref="J417:K417"/>
    <mergeCell ref="H417:I417"/>
    <mergeCell ref="J424:K424"/>
    <mergeCell ref="H424:I424"/>
    <mergeCell ref="J433:K433"/>
    <mergeCell ref="H433:I433"/>
    <mergeCell ref="J379:K379"/>
    <mergeCell ref="H379:I379"/>
    <mergeCell ref="J392:K392"/>
    <mergeCell ref="H392:I392"/>
    <mergeCell ref="J406:K406"/>
    <mergeCell ref="H406:I406"/>
    <mergeCell ref="J465:K465"/>
    <mergeCell ref="H465:I465"/>
    <mergeCell ref="J477:K477"/>
    <mergeCell ref="H477:I477"/>
    <mergeCell ref="J486:K486"/>
    <mergeCell ref="H486:I486"/>
    <mergeCell ref="J436:K436"/>
    <mergeCell ref="H436:I436"/>
    <mergeCell ref="A436:G436"/>
    <mergeCell ref="A440:K440"/>
    <mergeCell ref="J452:K452"/>
    <mergeCell ref="H452:I452"/>
    <mergeCell ref="A516:G516"/>
    <mergeCell ref="J520:K520"/>
    <mergeCell ref="H520:I520"/>
    <mergeCell ref="A520:G520"/>
    <mergeCell ref="A524:K524"/>
    <mergeCell ref="A526:K526"/>
    <mergeCell ref="J499:K499"/>
    <mergeCell ref="H499:I499"/>
    <mergeCell ref="J513:K513"/>
    <mergeCell ref="H513:I513"/>
    <mergeCell ref="J516:K516"/>
    <mergeCell ref="H516:I516"/>
    <mergeCell ref="J558:K558"/>
    <mergeCell ref="H558:I558"/>
    <mergeCell ref="J565:K565"/>
    <mergeCell ref="H565:I565"/>
    <mergeCell ref="J568:K568"/>
    <mergeCell ref="H568:I568"/>
    <mergeCell ref="J534:K534"/>
    <mergeCell ref="H534:I534"/>
    <mergeCell ref="J541:K541"/>
    <mergeCell ref="H541:I541"/>
    <mergeCell ref="J550:K550"/>
    <mergeCell ref="H550:I550"/>
    <mergeCell ref="J601:K601"/>
    <mergeCell ref="H601:I601"/>
    <mergeCell ref="J613:K613"/>
    <mergeCell ref="H613:I613"/>
    <mergeCell ref="J622:K622"/>
    <mergeCell ref="H622:I622"/>
    <mergeCell ref="A568:G568"/>
    <mergeCell ref="J572:K572"/>
    <mergeCell ref="H572:I572"/>
    <mergeCell ref="A572:G572"/>
    <mergeCell ref="A576:K576"/>
    <mergeCell ref="J588:K588"/>
    <mergeCell ref="H588:I588"/>
    <mergeCell ref="J668:K668"/>
    <mergeCell ref="H668:I668"/>
    <mergeCell ref="J677:K677"/>
    <mergeCell ref="H677:I677"/>
    <mergeCell ref="J680:K680"/>
    <mergeCell ref="H680:I680"/>
    <mergeCell ref="J636:K636"/>
    <mergeCell ref="H636:I636"/>
    <mergeCell ref="J650:K650"/>
    <mergeCell ref="H650:I650"/>
    <mergeCell ref="A653:K653"/>
    <mergeCell ref="J661:K661"/>
    <mergeCell ref="H661:I661"/>
    <mergeCell ref="J721:K721"/>
    <mergeCell ref="H721:I721"/>
    <mergeCell ref="J730:K730"/>
    <mergeCell ref="H730:I730"/>
    <mergeCell ref="J744:K744"/>
    <mergeCell ref="H744:I744"/>
    <mergeCell ref="A680:G680"/>
    <mergeCell ref="A684:K684"/>
    <mergeCell ref="J696:K696"/>
    <mergeCell ref="H696:I696"/>
    <mergeCell ref="J709:K709"/>
    <mergeCell ref="H709:I709"/>
    <mergeCell ref="A769:K769"/>
    <mergeCell ref="A771:K771"/>
    <mergeCell ref="J779:K779"/>
    <mergeCell ref="H779:I779"/>
    <mergeCell ref="J786:K786"/>
    <mergeCell ref="H786:I786"/>
    <mergeCell ref="J758:K758"/>
    <mergeCell ref="H758:I758"/>
    <mergeCell ref="J761:K761"/>
    <mergeCell ref="H761:I761"/>
    <mergeCell ref="A761:G761"/>
    <mergeCell ref="J765:K765"/>
    <mergeCell ref="H765:I765"/>
    <mergeCell ref="A765:G765"/>
    <mergeCell ref="J813:K813"/>
    <mergeCell ref="H813:I813"/>
    <mergeCell ref="A813:G813"/>
    <mergeCell ref="J817:K817"/>
    <mergeCell ref="H817:I817"/>
    <mergeCell ref="A817:G817"/>
    <mergeCell ref="J795:K795"/>
    <mergeCell ref="H795:I795"/>
    <mergeCell ref="J803:K803"/>
    <mergeCell ref="H803:I803"/>
    <mergeCell ref="J810:K810"/>
    <mergeCell ref="H810:I810"/>
    <mergeCell ref="J867:K867"/>
    <mergeCell ref="H867:I867"/>
    <mergeCell ref="J881:K881"/>
    <mergeCell ref="H881:I881"/>
    <mergeCell ref="J895:K895"/>
    <mergeCell ref="H895:I895"/>
    <mergeCell ref="A821:K821"/>
    <mergeCell ref="J833:K833"/>
    <mergeCell ref="H833:I833"/>
    <mergeCell ref="J846:K846"/>
    <mergeCell ref="H846:I846"/>
    <mergeCell ref="J858:K858"/>
    <mergeCell ref="H858:I858"/>
    <mergeCell ref="J925:K925"/>
    <mergeCell ref="H925:I925"/>
    <mergeCell ref="A925:G925"/>
    <mergeCell ref="A929:K929"/>
    <mergeCell ref="J941:K941"/>
    <mergeCell ref="H941:I941"/>
    <mergeCell ref="A898:K898"/>
    <mergeCell ref="J906:K906"/>
    <mergeCell ref="H906:I906"/>
    <mergeCell ref="J913:K913"/>
    <mergeCell ref="H913:I913"/>
    <mergeCell ref="J922:K922"/>
    <mergeCell ref="H922:I922"/>
    <mergeCell ref="J989:K989"/>
    <mergeCell ref="H989:I989"/>
    <mergeCell ref="J1003:K1003"/>
    <mergeCell ref="H1003:I1003"/>
    <mergeCell ref="J1006:K1006"/>
    <mergeCell ref="H1006:I1006"/>
    <mergeCell ref="J954:K954"/>
    <mergeCell ref="H954:I954"/>
    <mergeCell ref="J966:K966"/>
    <mergeCell ref="H966:I966"/>
    <mergeCell ref="J975:K975"/>
    <mergeCell ref="H975:I975"/>
    <mergeCell ref="J1024:K1024"/>
    <mergeCell ref="H1024:I1024"/>
    <mergeCell ref="J1031:K1031"/>
    <mergeCell ref="H1031:I1031"/>
    <mergeCell ref="J1040:K1040"/>
    <mergeCell ref="H1040:I1040"/>
    <mergeCell ref="A1006:G1006"/>
    <mergeCell ref="J1010:K1010"/>
    <mergeCell ref="H1010:I1010"/>
    <mergeCell ref="A1010:G1010"/>
    <mergeCell ref="A1014:K1014"/>
    <mergeCell ref="A1016:K1016"/>
    <mergeCell ref="A1058:G1058"/>
    <mergeCell ref="J1062:K1062"/>
    <mergeCell ref="H1062:I1062"/>
    <mergeCell ref="A1062:G1062"/>
    <mergeCell ref="A1066:K1066"/>
    <mergeCell ref="J1078:K1078"/>
    <mergeCell ref="H1078:I1078"/>
    <mergeCell ref="J1048:K1048"/>
    <mergeCell ref="H1048:I1048"/>
    <mergeCell ref="J1055:K1055"/>
    <mergeCell ref="H1055:I1055"/>
    <mergeCell ref="J1058:K1058"/>
    <mergeCell ref="H1058:I1058"/>
    <mergeCell ref="J1126:K1126"/>
    <mergeCell ref="H1126:I1126"/>
    <mergeCell ref="J1140:K1140"/>
    <mergeCell ref="H1140:I1140"/>
    <mergeCell ref="A1143:K1143"/>
    <mergeCell ref="J1151:K1151"/>
    <mergeCell ref="H1151:I1151"/>
    <mergeCell ref="J1091:K1091"/>
    <mergeCell ref="H1091:I1091"/>
    <mergeCell ref="J1103:K1103"/>
    <mergeCell ref="H1103:I1103"/>
    <mergeCell ref="J1112:K1112"/>
    <mergeCell ref="H1112:I1112"/>
    <mergeCell ref="A1170:G1170"/>
    <mergeCell ref="A1174:K1174"/>
    <mergeCell ref="J1186:K1186"/>
    <mergeCell ref="H1186:I1186"/>
    <mergeCell ref="J1199:K1199"/>
    <mergeCell ref="H1199:I1199"/>
    <mergeCell ref="J1158:K1158"/>
    <mergeCell ref="H1158:I1158"/>
    <mergeCell ref="J1167:K1167"/>
    <mergeCell ref="H1167:I1167"/>
    <mergeCell ref="J1170:K1170"/>
    <mergeCell ref="H1170:I1170"/>
    <mergeCell ref="J1248:K1248"/>
    <mergeCell ref="H1248:I1248"/>
    <mergeCell ref="J1251:K1251"/>
    <mergeCell ref="H1251:I1251"/>
    <mergeCell ref="A1251:G1251"/>
    <mergeCell ref="J1255:K1255"/>
    <mergeCell ref="H1255:I1255"/>
    <mergeCell ref="A1255:G1255"/>
    <mergeCell ref="J1211:K1211"/>
    <mergeCell ref="H1211:I1211"/>
    <mergeCell ref="J1220:K1220"/>
    <mergeCell ref="H1220:I1220"/>
    <mergeCell ref="J1234:K1234"/>
    <mergeCell ref="H1234:I1234"/>
    <mergeCell ref="J1285:K1285"/>
    <mergeCell ref="H1285:I1285"/>
    <mergeCell ref="J1293:K1293"/>
    <mergeCell ref="H1293:I1293"/>
    <mergeCell ref="J1300:K1300"/>
    <mergeCell ref="H1300:I1300"/>
    <mergeCell ref="A1259:K1259"/>
    <mergeCell ref="A1261:K1261"/>
    <mergeCell ref="J1269:K1269"/>
    <mergeCell ref="H1269:I1269"/>
    <mergeCell ref="J1276:K1276"/>
    <mergeCell ref="H1276:I1276"/>
    <mergeCell ref="A1311:K1311"/>
    <mergeCell ref="J1323:K1323"/>
    <mergeCell ref="H1323:I1323"/>
    <mergeCell ref="J1336:K1336"/>
    <mergeCell ref="H1336:I1336"/>
    <mergeCell ref="J1348:K1348"/>
    <mergeCell ref="H1348:I1348"/>
    <mergeCell ref="J1303:K1303"/>
    <mergeCell ref="H1303:I1303"/>
    <mergeCell ref="A1303:G1303"/>
    <mergeCell ref="J1307:K1307"/>
    <mergeCell ref="H1307:I1307"/>
    <mergeCell ref="A1307:G1307"/>
    <mergeCell ref="A1388:K1388"/>
    <mergeCell ref="J1396:K1396"/>
    <mergeCell ref="H1396:I1396"/>
    <mergeCell ref="J1403:K1403"/>
    <mergeCell ref="H1403:I1403"/>
    <mergeCell ref="J1412:K1412"/>
    <mergeCell ref="H1412:I1412"/>
    <mergeCell ref="J1357:K1357"/>
    <mergeCell ref="H1357:I1357"/>
    <mergeCell ref="J1371:K1371"/>
    <mergeCell ref="H1371:I1371"/>
    <mergeCell ref="J1385:K1385"/>
    <mergeCell ref="H1385:I1385"/>
    <mergeCell ref="J1444:K1444"/>
    <mergeCell ref="H1444:I1444"/>
    <mergeCell ref="J1456:K1456"/>
    <mergeCell ref="H1456:I1456"/>
    <mergeCell ref="J1465:K1465"/>
    <mergeCell ref="H1465:I1465"/>
    <mergeCell ref="J1415:K1415"/>
    <mergeCell ref="H1415:I1415"/>
    <mergeCell ref="A1415:G1415"/>
    <mergeCell ref="A1419:K1419"/>
    <mergeCell ref="J1431:K1431"/>
    <mergeCell ref="H1431:I1431"/>
    <mergeCell ref="A1496:G1496"/>
    <mergeCell ref="J1500:K1500"/>
    <mergeCell ref="H1500:I1500"/>
    <mergeCell ref="A1500:G1500"/>
    <mergeCell ref="A1504:K1504"/>
    <mergeCell ref="A1506:K1506"/>
    <mergeCell ref="J1479:K1479"/>
    <mergeCell ref="H1479:I1479"/>
    <mergeCell ref="J1493:K1493"/>
    <mergeCell ref="H1493:I1493"/>
    <mergeCell ref="J1496:K1496"/>
    <mergeCell ref="H1496:I1496"/>
    <mergeCell ref="J1538:K1538"/>
    <mergeCell ref="H1538:I1538"/>
    <mergeCell ref="J1545:K1545"/>
    <mergeCell ref="H1545:I1545"/>
    <mergeCell ref="J1548:K1548"/>
    <mergeCell ref="H1548:I1548"/>
    <mergeCell ref="J1514:K1514"/>
    <mergeCell ref="H1514:I1514"/>
    <mergeCell ref="J1521:K1521"/>
    <mergeCell ref="H1521:I1521"/>
    <mergeCell ref="J1530:K1530"/>
    <mergeCell ref="H1530:I1530"/>
    <mergeCell ref="J1581:K1581"/>
    <mergeCell ref="H1581:I1581"/>
    <mergeCell ref="J1593:K1593"/>
    <mergeCell ref="H1593:I1593"/>
    <mergeCell ref="J1602:K1602"/>
    <mergeCell ref="H1602:I1602"/>
    <mergeCell ref="A1548:G1548"/>
    <mergeCell ref="J1552:K1552"/>
    <mergeCell ref="H1552:I1552"/>
    <mergeCell ref="A1552:G1552"/>
    <mergeCell ref="A1556:K1556"/>
    <mergeCell ref="J1568:K1568"/>
    <mergeCell ref="H1568:I1568"/>
    <mergeCell ref="J1648:K1648"/>
    <mergeCell ref="H1648:I1648"/>
    <mergeCell ref="J1657:K1657"/>
    <mergeCell ref="H1657:I1657"/>
    <mergeCell ref="J1660:K1660"/>
    <mergeCell ref="H1660:I1660"/>
    <mergeCell ref="J1616:K1616"/>
    <mergeCell ref="H1616:I1616"/>
    <mergeCell ref="J1630:K1630"/>
    <mergeCell ref="H1630:I1630"/>
    <mergeCell ref="A1633:K1633"/>
    <mergeCell ref="J1641:K1641"/>
    <mergeCell ref="H1641:I1641"/>
    <mergeCell ref="J1701:K1701"/>
    <mergeCell ref="H1701:I1701"/>
    <mergeCell ref="J1710:K1710"/>
    <mergeCell ref="H1710:I1710"/>
    <mergeCell ref="J1724:K1724"/>
    <mergeCell ref="H1724:I1724"/>
    <mergeCell ref="A1660:G1660"/>
    <mergeCell ref="A1664:K1664"/>
    <mergeCell ref="J1676:K1676"/>
    <mergeCell ref="H1676:I1676"/>
    <mergeCell ref="J1689:K1689"/>
    <mergeCell ref="H1689:I1689"/>
    <mergeCell ref="A1749:K1749"/>
    <mergeCell ref="A1751:K1751"/>
    <mergeCell ref="J1759:K1759"/>
    <mergeCell ref="H1759:I1759"/>
    <mergeCell ref="J1766:K1766"/>
    <mergeCell ref="H1766:I1766"/>
    <mergeCell ref="J1738:K1738"/>
    <mergeCell ref="H1738:I1738"/>
    <mergeCell ref="J1741:K1741"/>
    <mergeCell ref="H1741:I1741"/>
    <mergeCell ref="A1741:G1741"/>
    <mergeCell ref="J1745:K1745"/>
    <mergeCell ref="H1745:I1745"/>
    <mergeCell ref="A1745:G1745"/>
    <mergeCell ref="J1793:K1793"/>
    <mergeCell ref="H1793:I1793"/>
    <mergeCell ref="A1793:G1793"/>
    <mergeCell ref="J1797:K1797"/>
    <mergeCell ref="H1797:I1797"/>
    <mergeCell ref="A1797:G1797"/>
    <mergeCell ref="J1775:K1775"/>
    <mergeCell ref="H1775:I1775"/>
    <mergeCell ref="J1783:K1783"/>
    <mergeCell ref="H1783:I1783"/>
    <mergeCell ref="J1790:K1790"/>
    <mergeCell ref="H1790:I1790"/>
    <mergeCell ref="J1847:K1847"/>
    <mergeCell ref="H1847:I1847"/>
    <mergeCell ref="J1861:K1861"/>
    <mergeCell ref="H1861:I1861"/>
    <mergeCell ref="J1875:K1875"/>
    <mergeCell ref="H1875:I1875"/>
    <mergeCell ref="A1801:K1801"/>
    <mergeCell ref="J1813:K1813"/>
    <mergeCell ref="H1813:I1813"/>
    <mergeCell ref="J1826:K1826"/>
    <mergeCell ref="H1826:I1826"/>
    <mergeCell ref="J1838:K1838"/>
    <mergeCell ref="H1838:I1838"/>
    <mergeCell ref="J1905:K1905"/>
    <mergeCell ref="H1905:I1905"/>
    <mergeCell ref="A1905:G1905"/>
    <mergeCell ref="A1909:K1909"/>
    <mergeCell ref="J1921:K1921"/>
    <mergeCell ref="H1921:I1921"/>
    <mergeCell ref="A1878:K1878"/>
    <mergeCell ref="J1886:K1886"/>
    <mergeCell ref="H1886:I1886"/>
    <mergeCell ref="J1893:K1893"/>
    <mergeCell ref="H1893:I1893"/>
    <mergeCell ref="J1902:K1902"/>
    <mergeCell ref="H1902:I1902"/>
    <mergeCell ref="J1969:K1969"/>
    <mergeCell ref="H1969:I1969"/>
    <mergeCell ref="J1983:K1983"/>
    <mergeCell ref="H1983:I1983"/>
    <mergeCell ref="J1986:K1986"/>
    <mergeCell ref="H1986:I1986"/>
    <mergeCell ref="J1934:K1934"/>
    <mergeCell ref="H1934:I1934"/>
    <mergeCell ref="J1946:K1946"/>
    <mergeCell ref="H1946:I1946"/>
    <mergeCell ref="J1955:K1955"/>
    <mergeCell ref="H1955:I1955"/>
    <mergeCell ref="J2004:K2004"/>
    <mergeCell ref="H2004:I2004"/>
    <mergeCell ref="J2011:K2011"/>
    <mergeCell ref="H2011:I2011"/>
    <mergeCell ref="J2020:K2020"/>
    <mergeCell ref="H2020:I2020"/>
    <mergeCell ref="A1986:G1986"/>
    <mergeCell ref="J1990:K1990"/>
    <mergeCell ref="H1990:I1990"/>
    <mergeCell ref="A1990:G1990"/>
    <mergeCell ref="A1994:K1994"/>
    <mergeCell ref="A1996:K1996"/>
    <mergeCell ref="A2038:G2038"/>
    <mergeCell ref="J2042:K2042"/>
    <mergeCell ref="H2042:I2042"/>
    <mergeCell ref="A2042:G2042"/>
    <mergeCell ref="A2046:K2046"/>
    <mergeCell ref="J2058:K2058"/>
    <mergeCell ref="H2058:I2058"/>
    <mergeCell ref="J2028:K2028"/>
    <mergeCell ref="H2028:I2028"/>
    <mergeCell ref="J2035:K2035"/>
    <mergeCell ref="H2035:I2035"/>
    <mergeCell ref="J2038:K2038"/>
    <mergeCell ref="H2038:I2038"/>
    <mergeCell ref="J2106:K2106"/>
    <mergeCell ref="H2106:I2106"/>
    <mergeCell ref="J2120:K2120"/>
    <mergeCell ref="H2120:I2120"/>
    <mergeCell ref="A2123:K2123"/>
    <mergeCell ref="J2131:K2131"/>
    <mergeCell ref="H2131:I2131"/>
    <mergeCell ref="J2071:K2071"/>
    <mergeCell ref="H2071:I2071"/>
    <mergeCell ref="J2083:K2083"/>
    <mergeCell ref="H2083:I2083"/>
    <mergeCell ref="J2092:K2092"/>
    <mergeCell ref="H2092:I2092"/>
    <mergeCell ref="A2150:G2150"/>
    <mergeCell ref="A2154:K2154"/>
    <mergeCell ref="J2166:K2166"/>
    <mergeCell ref="H2166:I2166"/>
    <mergeCell ref="J2179:K2179"/>
    <mergeCell ref="H2179:I2179"/>
    <mergeCell ref="J2138:K2138"/>
    <mergeCell ref="H2138:I2138"/>
    <mergeCell ref="J2147:K2147"/>
    <mergeCell ref="H2147:I2147"/>
    <mergeCell ref="J2150:K2150"/>
    <mergeCell ref="H2150:I2150"/>
    <mergeCell ref="J2228:K2228"/>
    <mergeCell ref="H2228:I2228"/>
    <mergeCell ref="J2231:K2231"/>
    <mergeCell ref="H2231:I2231"/>
    <mergeCell ref="A2231:G2231"/>
    <mergeCell ref="J2235:K2235"/>
    <mergeCell ref="H2235:I2235"/>
    <mergeCell ref="A2235:G2235"/>
    <mergeCell ref="J2191:K2191"/>
    <mergeCell ref="H2191:I2191"/>
    <mergeCell ref="J2200:K2200"/>
    <mergeCell ref="H2200:I2200"/>
    <mergeCell ref="J2214:K2214"/>
    <mergeCell ref="H2214:I2214"/>
    <mergeCell ref="A2251:K2251"/>
    <mergeCell ref="J2254:K2254"/>
    <mergeCell ref="H2254:I2254"/>
    <mergeCell ref="J2258:K2258"/>
    <mergeCell ref="H2258:I2258"/>
    <mergeCell ref="J2261:K2261"/>
    <mergeCell ref="H2261:I2261"/>
    <mergeCell ref="A2261:G2261"/>
    <mergeCell ref="A2239:K2239"/>
    <mergeCell ref="J2244:K2244"/>
    <mergeCell ref="H2244:I2244"/>
    <mergeCell ref="J2247:K2247"/>
    <mergeCell ref="H2247:I2247"/>
    <mergeCell ref="A2247:G2247"/>
    <mergeCell ref="C2272:I2272"/>
    <mergeCell ref="J2272:K2272"/>
    <mergeCell ref="C2273:I2273"/>
    <mergeCell ref="J2273:K2273"/>
    <mergeCell ref="C2274:I2274"/>
    <mergeCell ref="J2274:K2274"/>
    <mergeCell ref="J2265:K2265"/>
    <mergeCell ref="H2265:I2265"/>
    <mergeCell ref="A2265:G2265"/>
    <mergeCell ref="J2269:K2269"/>
    <mergeCell ref="H2269:I2269"/>
    <mergeCell ref="A2269:G2269"/>
    <mergeCell ref="C2278:I2278"/>
    <mergeCell ref="J2278:K2278"/>
    <mergeCell ref="C2279:I2279"/>
    <mergeCell ref="J2279:K2279"/>
    <mergeCell ref="C2280:I2280"/>
    <mergeCell ref="J2280:K2280"/>
    <mergeCell ref="C2275:I2275"/>
    <mergeCell ref="J2275:K2275"/>
    <mergeCell ref="C2276:I2276"/>
    <mergeCell ref="J2276:K2276"/>
    <mergeCell ref="C2277:I2277"/>
    <mergeCell ref="J2277:K2277"/>
    <mergeCell ref="A2286:B2286"/>
    <mergeCell ref="H2286:K2286"/>
    <mergeCell ref="C2287:G2287"/>
    <mergeCell ref="A2289:B2289"/>
    <mergeCell ref="H2289:K2289"/>
    <mergeCell ref="C2290:G2290"/>
    <mergeCell ref="C2281:I2281"/>
    <mergeCell ref="J2281:K2281"/>
    <mergeCell ref="C2282:I2282"/>
    <mergeCell ref="J2282:K2282"/>
    <mergeCell ref="C2283:I2283"/>
    <mergeCell ref="J2283:K2283"/>
  </mergeCells>
  <pageMargins left="0.4" right="0.2" top="0.2" bottom="0.4" header="0.2" footer="0.2"/>
  <pageSetup paperSize="9" scale="70" fitToHeight="0" orientation="portrait" r:id="rId1"/>
  <headerFooter>
    <oddHeader>&amp;L&amp;8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301"/>
  <sheetViews>
    <sheetView tabSelected="1" topLeftCell="A2266" zoomScaleNormal="100" workbookViewId="0">
      <selection activeCell="K2294" sqref="K2294:L2294"/>
    </sheetView>
  </sheetViews>
  <sheetFormatPr defaultRowHeight="12.75" x14ac:dyDescent="0.2"/>
  <cols>
    <col min="1" max="2" width="5.7109375" customWidth="1"/>
    <col min="3" max="3" width="11.7109375" customWidth="1"/>
    <col min="4" max="4" width="40.7109375" customWidth="1"/>
    <col min="5" max="5" width="11.7109375" customWidth="1"/>
    <col min="6" max="6" width="11.28515625" bestFit="1" customWidth="1"/>
    <col min="7" max="7" width="9" bestFit="1" customWidth="1"/>
    <col min="8" max="8" width="8.7109375" bestFit="1" customWidth="1"/>
    <col min="9" max="9" width="10" bestFit="1" customWidth="1"/>
    <col min="10" max="10" width="10.140625" bestFit="1" customWidth="1"/>
    <col min="11" max="11" width="10.28515625" bestFit="1" customWidth="1"/>
    <col min="12" max="12" width="12.42578125" bestFit="1" customWidth="1"/>
    <col min="14" max="35" width="0" hidden="1" customWidth="1"/>
    <col min="36" max="36" width="91" hidden="1" customWidth="1"/>
    <col min="37" max="37" width="134.7109375" hidden="1" customWidth="1"/>
    <col min="38" max="38" width="101" hidden="1" customWidth="1"/>
    <col min="39" max="42" width="0" hidden="1" customWidth="1"/>
  </cols>
  <sheetData>
    <row r="1" spans="1:36" x14ac:dyDescent="0.2">
      <c r="A1" s="9" t="str">
        <f>Source!B1</f>
        <v>Smeta.RU  (495) 974-1589</v>
      </c>
    </row>
    <row r="2" spans="1:36" ht="15" x14ac:dyDescent="0.25">
      <c r="A2" s="11"/>
      <c r="B2" s="11"/>
      <c r="C2" s="21"/>
      <c r="D2" s="21"/>
      <c r="E2" s="21"/>
      <c r="F2" s="11"/>
      <c r="G2" s="11"/>
      <c r="H2" s="11"/>
      <c r="I2" s="86" t="s">
        <v>330</v>
      </c>
      <c r="J2" s="86"/>
      <c r="K2" s="86"/>
      <c r="L2" s="86"/>
    </row>
    <row r="3" spans="1:36" ht="14.25" x14ac:dyDescent="0.2">
      <c r="A3" s="11"/>
      <c r="B3" s="11"/>
      <c r="C3" s="11"/>
      <c r="D3" s="11"/>
      <c r="E3" s="11"/>
      <c r="F3" s="11"/>
      <c r="G3" s="11"/>
      <c r="H3" s="11"/>
      <c r="I3" s="86" t="s">
        <v>331</v>
      </c>
      <c r="J3" s="86"/>
      <c r="K3" s="86"/>
      <c r="L3" s="86"/>
    </row>
    <row r="4" spans="1:36" ht="14.25" x14ac:dyDescent="0.2">
      <c r="A4" s="11"/>
      <c r="B4" s="11"/>
      <c r="C4" s="11"/>
      <c r="D4" s="11"/>
      <c r="E4" s="11"/>
      <c r="F4" s="11"/>
      <c r="G4" s="11"/>
      <c r="H4" s="11"/>
      <c r="I4" s="86" t="s">
        <v>332</v>
      </c>
      <c r="J4" s="86"/>
      <c r="K4" s="86"/>
      <c r="L4" s="86"/>
    </row>
    <row r="5" spans="1:36" ht="14.25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36" ht="14.25" x14ac:dyDescent="0.2">
      <c r="A6" s="11"/>
      <c r="B6" s="11"/>
      <c r="C6" s="11"/>
      <c r="D6" s="11"/>
      <c r="E6" s="11"/>
      <c r="F6" s="11"/>
      <c r="G6" s="11"/>
      <c r="H6" s="11"/>
      <c r="I6" s="11"/>
      <c r="J6" s="87" t="s">
        <v>333</v>
      </c>
      <c r="K6" s="87"/>
      <c r="L6" s="87"/>
    </row>
    <row r="7" spans="1:36" ht="14.25" x14ac:dyDescent="0.2">
      <c r="A7" s="11"/>
      <c r="B7" s="11"/>
      <c r="C7" s="11"/>
      <c r="D7" s="11"/>
      <c r="E7" s="11"/>
      <c r="F7" s="11"/>
      <c r="G7" s="11"/>
      <c r="H7" s="70" t="s">
        <v>334</v>
      </c>
      <c r="I7" s="88"/>
      <c r="J7" s="89" t="s">
        <v>335</v>
      </c>
      <c r="K7" s="89"/>
      <c r="L7" s="89"/>
    </row>
    <row r="8" spans="1:36" ht="14.25" x14ac:dyDescent="0.2">
      <c r="A8" s="11"/>
      <c r="B8" s="11"/>
      <c r="C8" s="11"/>
      <c r="D8" s="11"/>
      <c r="E8" s="11"/>
      <c r="F8" s="11"/>
      <c r="G8" s="11"/>
      <c r="H8" s="11"/>
      <c r="I8" s="11"/>
      <c r="J8" s="87" t="str">
        <f>IF(Source!AT15 &lt;&gt; "", Source!AT15, "")</f>
        <v/>
      </c>
      <c r="K8" s="87"/>
      <c r="L8" s="87"/>
    </row>
    <row r="9" spans="1:36" ht="14.25" x14ac:dyDescent="0.2">
      <c r="A9" s="11" t="s">
        <v>336</v>
      </c>
      <c r="B9" s="11"/>
      <c r="C9" s="112" t="str">
        <f>IF(Source!BA15 &lt;&gt; "", Source!BA15, IF(Source!AU15 &lt;&gt; "", Source!AU15, ""))</f>
        <v/>
      </c>
      <c r="D9" s="112"/>
      <c r="E9" s="112"/>
      <c r="F9" s="112"/>
      <c r="G9" s="112"/>
      <c r="H9" s="112"/>
      <c r="I9" s="17" t="s">
        <v>337</v>
      </c>
      <c r="J9" s="87"/>
      <c r="K9" s="87"/>
      <c r="L9" s="87"/>
    </row>
    <row r="10" spans="1:36" ht="14.25" x14ac:dyDescent="0.2">
      <c r="A10" s="11"/>
      <c r="B10" s="11"/>
      <c r="C10" s="110" t="s">
        <v>338</v>
      </c>
      <c r="D10" s="110"/>
      <c r="E10" s="110"/>
      <c r="F10" s="110"/>
      <c r="G10" s="110"/>
      <c r="H10" s="110"/>
      <c r="I10" s="11"/>
      <c r="J10" s="87" t="str">
        <f>IF(Source!AK15 &lt;&gt; "", Source!AK15, "")</f>
        <v/>
      </c>
      <c r="K10" s="87"/>
      <c r="L10" s="87"/>
    </row>
    <row r="11" spans="1:36" ht="14.25" x14ac:dyDescent="0.2">
      <c r="A11" s="11" t="s">
        <v>339</v>
      </c>
      <c r="B11" s="11"/>
      <c r="C11" s="112" t="str">
        <f>IF(Source!AX12&lt;&gt; "", Source!AX12, IF(Source!AJ12 &lt;&gt; "", Source!AJ12, ""))</f>
        <v/>
      </c>
      <c r="D11" s="112"/>
      <c r="E11" s="112"/>
      <c r="F11" s="112"/>
      <c r="G11" s="112"/>
      <c r="H11" s="112"/>
      <c r="I11" s="17" t="s">
        <v>337</v>
      </c>
      <c r="J11" s="87"/>
      <c r="K11" s="87"/>
      <c r="L11" s="87"/>
    </row>
    <row r="12" spans="1:36" ht="14.25" x14ac:dyDescent="0.2">
      <c r="A12" s="11"/>
      <c r="B12" s="11"/>
      <c r="C12" s="110" t="s">
        <v>338</v>
      </c>
      <c r="D12" s="110"/>
      <c r="E12" s="110"/>
      <c r="F12" s="110"/>
      <c r="G12" s="110"/>
      <c r="H12" s="110"/>
      <c r="I12" s="11"/>
      <c r="J12" s="87" t="str">
        <f>IF(Source!AO15 &lt;&gt; "", Source!AO15, "")</f>
        <v/>
      </c>
      <c r="K12" s="87"/>
      <c r="L12" s="87"/>
    </row>
    <row r="13" spans="1:36" ht="14.25" x14ac:dyDescent="0.2">
      <c r="A13" s="11" t="s">
        <v>340</v>
      </c>
      <c r="B13" s="11"/>
      <c r="C13" s="112" t="str">
        <f>IF(Source!AY12&lt;&gt; "", Source!AY12, IF(Source!AN12 &lt;&gt; "", Source!AN12, ""))</f>
        <v/>
      </c>
      <c r="D13" s="112"/>
      <c r="E13" s="112"/>
      <c r="F13" s="112"/>
      <c r="G13" s="112"/>
      <c r="H13" s="112"/>
      <c r="I13" s="17" t="s">
        <v>337</v>
      </c>
      <c r="J13" s="87"/>
      <c r="K13" s="87"/>
      <c r="L13" s="87"/>
    </row>
    <row r="14" spans="1:36" ht="14.25" x14ac:dyDescent="0.2">
      <c r="A14" s="11"/>
      <c r="B14" s="11"/>
      <c r="C14" s="110" t="s">
        <v>338</v>
      </c>
      <c r="D14" s="110"/>
      <c r="E14" s="110"/>
      <c r="F14" s="110"/>
      <c r="G14" s="110"/>
      <c r="H14" s="110"/>
      <c r="I14" s="11"/>
      <c r="J14" s="87" t="str">
        <f>IF(Source!CO15 &lt;&gt; "", Source!CO15, "")</f>
        <v/>
      </c>
      <c r="K14" s="87"/>
      <c r="L14" s="87"/>
    </row>
    <row r="15" spans="1:36" ht="14.25" x14ac:dyDescent="0.2">
      <c r="A15" s="11" t="s">
        <v>341</v>
      </c>
      <c r="B15" s="11"/>
      <c r="C15" s="112" t="s">
        <v>5</v>
      </c>
      <c r="D15" s="112"/>
      <c r="E15" s="112"/>
      <c r="F15" s="112"/>
      <c r="G15" s="112"/>
      <c r="H15" s="112"/>
      <c r="I15" s="11"/>
      <c r="J15" s="87"/>
      <c r="K15" s="87"/>
      <c r="L15" s="87"/>
      <c r="AJ15" s="54" t="s">
        <v>5</v>
      </c>
    </row>
    <row r="16" spans="1:36" ht="14.25" x14ac:dyDescent="0.2">
      <c r="A16" s="11"/>
      <c r="B16" s="11"/>
      <c r="C16" s="110" t="s">
        <v>342</v>
      </c>
      <c r="D16" s="110"/>
      <c r="E16" s="110"/>
      <c r="F16" s="110"/>
      <c r="G16" s="110"/>
      <c r="H16" s="110"/>
      <c r="I16" s="11"/>
      <c r="J16" s="87" t="str">
        <f>IF(Source!CP15 &lt;&gt; "", Source!CP15, "")</f>
        <v/>
      </c>
      <c r="K16" s="87"/>
      <c r="L16" s="87"/>
    </row>
    <row r="17" spans="1:36" ht="14.25" x14ac:dyDescent="0.2">
      <c r="A17" s="11" t="s">
        <v>343</v>
      </c>
      <c r="B17" s="11"/>
      <c r="C17" s="69" t="str">
        <f>IF(Source!G12&lt;&gt;"Новый объект", Source!G12, "")</f>
        <v>М.О. г. Красногорск, Красногорский бульвар, д. 17    Ремонт  крыши</v>
      </c>
      <c r="D17" s="69"/>
      <c r="E17" s="69"/>
      <c r="F17" s="69"/>
      <c r="G17" s="69"/>
      <c r="H17" s="69"/>
      <c r="I17" s="11"/>
      <c r="J17" s="87"/>
      <c r="K17" s="87"/>
      <c r="L17" s="87"/>
      <c r="AJ17" s="18" t="str">
        <f>IF(Source!G12&lt;&gt;"Новый объект", Source!G12, "")</f>
        <v>М.О. г. Красногорск, Красногорский бульвар, д. 17    Ремонт  крыши</v>
      </c>
    </row>
    <row r="18" spans="1:36" ht="14.25" x14ac:dyDescent="0.2">
      <c r="A18" s="11"/>
      <c r="B18" s="11"/>
      <c r="C18" s="110" t="s">
        <v>344</v>
      </c>
      <c r="D18" s="110"/>
      <c r="E18" s="110"/>
      <c r="F18" s="110"/>
      <c r="G18" s="110"/>
      <c r="H18" s="110"/>
      <c r="I18" s="11"/>
      <c r="J18" s="11"/>
      <c r="K18" s="11"/>
      <c r="L18" s="11"/>
    </row>
    <row r="19" spans="1:36" ht="14.25" x14ac:dyDescent="0.2">
      <c r="A19" s="11"/>
      <c r="B19" s="11"/>
      <c r="C19" s="11"/>
      <c r="D19" s="11"/>
      <c r="E19" s="11"/>
      <c r="F19" s="11"/>
      <c r="G19" s="70" t="s">
        <v>345</v>
      </c>
      <c r="H19" s="70"/>
      <c r="I19" s="99"/>
      <c r="J19" s="87" t="str">
        <f>IF(Source!CQ15 &lt;&gt; "", Source!CQ15, "")</f>
        <v/>
      </c>
      <c r="K19" s="87"/>
      <c r="L19" s="87"/>
    </row>
    <row r="20" spans="1:36" ht="14.25" x14ac:dyDescent="0.2">
      <c r="A20" s="11"/>
      <c r="B20" s="11"/>
      <c r="C20" s="11"/>
      <c r="D20" s="11"/>
      <c r="E20" s="11"/>
      <c r="F20" s="11"/>
      <c r="G20" s="70" t="s">
        <v>346</v>
      </c>
      <c r="H20" s="88"/>
      <c r="I20" s="44" t="s">
        <v>347</v>
      </c>
      <c r="J20" s="87" t="str">
        <f>IF(Source!CR15 &lt;&gt; "", Source!CR15, "")</f>
        <v/>
      </c>
      <c r="K20" s="87"/>
      <c r="L20" s="87"/>
    </row>
    <row r="21" spans="1:36" ht="14.25" x14ac:dyDescent="0.2">
      <c r="A21" s="11"/>
      <c r="B21" s="11"/>
      <c r="C21" s="11"/>
      <c r="D21" s="11"/>
      <c r="E21" s="11"/>
      <c r="F21" s="11"/>
      <c r="G21" s="11"/>
      <c r="H21" s="11"/>
      <c r="I21" s="45" t="s">
        <v>348</v>
      </c>
      <c r="J21" s="100" t="str">
        <f>IF(Source!CS15 &lt;&gt; 0, Source!CS15, "")</f>
        <v/>
      </c>
      <c r="K21" s="100"/>
      <c r="L21" s="100"/>
    </row>
    <row r="22" spans="1:36" ht="14.25" x14ac:dyDescent="0.2">
      <c r="A22" s="11"/>
      <c r="B22" s="11"/>
      <c r="C22" s="11"/>
      <c r="D22" s="11"/>
      <c r="E22" s="11"/>
      <c r="F22" s="11"/>
      <c r="G22" s="11"/>
      <c r="H22" s="70" t="s">
        <v>349</v>
      </c>
      <c r="I22" s="88"/>
      <c r="J22" s="87" t="str">
        <f>IF(Source!CT15 &lt;&gt; "", Source!CT15, "")</f>
        <v/>
      </c>
      <c r="K22" s="87"/>
      <c r="L22" s="87"/>
    </row>
    <row r="23" spans="1:36" ht="14.25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36" ht="14.25" x14ac:dyDescent="0.2">
      <c r="A24" s="11"/>
      <c r="B24" s="11"/>
      <c r="C24" s="11"/>
      <c r="D24" s="11"/>
      <c r="E24" s="11"/>
      <c r="F24" s="11"/>
      <c r="G24" s="90" t="s">
        <v>350</v>
      </c>
      <c r="H24" s="93" t="s">
        <v>351</v>
      </c>
      <c r="I24" s="93" t="s">
        <v>352</v>
      </c>
      <c r="J24" s="95"/>
      <c r="K24" s="11"/>
      <c r="L24" s="11"/>
    </row>
    <row r="25" spans="1:36" ht="14.25" x14ac:dyDescent="0.2">
      <c r="A25" s="11"/>
      <c r="B25" s="11"/>
      <c r="C25" s="11"/>
      <c r="D25" s="11"/>
      <c r="E25" s="11"/>
      <c r="F25" s="11"/>
      <c r="G25" s="91"/>
      <c r="H25" s="94"/>
      <c r="I25" s="96"/>
      <c r="J25" s="97"/>
      <c r="K25" s="11"/>
      <c r="L25" s="11"/>
    </row>
    <row r="26" spans="1:36" ht="14.25" x14ac:dyDescent="0.2">
      <c r="A26" s="11"/>
      <c r="B26" s="11"/>
      <c r="C26" s="11"/>
      <c r="D26" s="11"/>
      <c r="E26" s="11"/>
      <c r="F26" s="11"/>
      <c r="G26" s="92"/>
      <c r="H26" s="94"/>
      <c r="I26" s="46" t="s">
        <v>353</v>
      </c>
      <c r="J26" s="47" t="s">
        <v>354</v>
      </c>
      <c r="K26" s="11"/>
      <c r="L26" s="11"/>
    </row>
    <row r="27" spans="1:36" ht="14.25" x14ac:dyDescent="0.2">
      <c r="A27" s="11"/>
      <c r="B27" s="11"/>
      <c r="C27" s="11"/>
      <c r="D27" s="11"/>
      <c r="E27" s="11"/>
      <c r="F27" s="11"/>
      <c r="G27" s="48"/>
      <c r="H27" s="49" t="str">
        <f>IF(Source!CX15 &lt;&gt; 0, Source!CX15, "")</f>
        <v/>
      </c>
      <c r="I27" s="50" t="str">
        <f>IF(Source!CV15 &lt;&gt; 0, Source!CV15, "")</f>
        <v/>
      </c>
      <c r="J27" s="50" t="str">
        <f>IF(Source!CW15 &lt;&gt; 0, Source!CW15, "")</f>
        <v/>
      </c>
      <c r="K27" s="11"/>
      <c r="L27" s="11"/>
    </row>
    <row r="28" spans="1:36" ht="14.25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</row>
    <row r="29" spans="1:36" ht="18" x14ac:dyDescent="0.25">
      <c r="A29" s="98" t="s">
        <v>355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1:36" ht="18" x14ac:dyDescent="0.25">
      <c r="A30" s="98" t="s">
        <v>356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1:36" ht="14.25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</row>
    <row r="32" spans="1:36" ht="15" x14ac:dyDescent="0.25">
      <c r="A32" s="11" t="s">
        <v>357</v>
      </c>
      <c r="B32" s="11"/>
      <c r="C32" s="11"/>
      <c r="D32" s="11"/>
      <c r="E32" s="11"/>
      <c r="F32" s="11"/>
      <c r="G32" s="11"/>
      <c r="H32" s="116">
        <f>(Source!F2099/1000)</f>
        <v>8089.56023</v>
      </c>
      <c r="I32" s="116"/>
      <c r="J32" s="11" t="s">
        <v>358</v>
      </c>
      <c r="K32" s="11"/>
      <c r="L32" s="11"/>
    </row>
    <row r="33" spans="1:37" ht="15" x14ac:dyDescent="0.25">
      <c r="A33" s="11" t="s">
        <v>311</v>
      </c>
      <c r="B33" s="11"/>
      <c r="C33" s="11"/>
      <c r="D33" s="11"/>
      <c r="E33" s="11"/>
      <c r="F33" s="11"/>
      <c r="G33" s="11"/>
      <c r="H33" s="51"/>
      <c r="I33" s="51"/>
      <c r="J33" s="11"/>
      <c r="K33" s="11"/>
      <c r="L33" s="11"/>
    </row>
    <row r="34" spans="1:37" ht="14.25" x14ac:dyDescent="0.2">
      <c r="A34" s="112" t="s">
        <v>312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AK34" s="54" t="s">
        <v>312</v>
      </c>
    </row>
    <row r="35" spans="1:37" x14ac:dyDescent="0.2">
      <c r="A35" s="102" t="s">
        <v>359</v>
      </c>
      <c r="B35" s="103"/>
      <c r="C35" s="106" t="s">
        <v>301</v>
      </c>
      <c r="D35" s="106" t="s">
        <v>302</v>
      </c>
      <c r="E35" s="106" t="s">
        <v>303</v>
      </c>
      <c r="F35" s="106" t="s">
        <v>304</v>
      </c>
      <c r="G35" s="106" t="s">
        <v>305</v>
      </c>
      <c r="H35" s="106" t="s">
        <v>306</v>
      </c>
      <c r="I35" s="106" t="s">
        <v>307</v>
      </c>
      <c r="J35" s="106" t="s">
        <v>308</v>
      </c>
      <c r="K35" s="106" t="s">
        <v>309</v>
      </c>
      <c r="L35" s="106" t="s">
        <v>310</v>
      </c>
    </row>
    <row r="36" spans="1:37" x14ac:dyDescent="0.2">
      <c r="A36" s="104"/>
      <c r="B36" s="105"/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37" x14ac:dyDescent="0.2">
      <c r="A37" s="109" t="s">
        <v>360</v>
      </c>
      <c r="B37" s="109" t="s">
        <v>361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37" x14ac:dyDescent="0.2">
      <c r="A38" s="109"/>
      <c r="B38" s="109"/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  <row r="39" spans="1:37" x14ac:dyDescent="0.2">
      <c r="A39" s="109"/>
      <c r="B39" s="109"/>
      <c r="C39" s="107"/>
      <c r="D39" s="107"/>
      <c r="E39" s="107"/>
      <c r="F39" s="107"/>
      <c r="G39" s="107"/>
      <c r="H39" s="107"/>
      <c r="I39" s="107"/>
      <c r="J39" s="107"/>
      <c r="K39" s="107"/>
      <c r="L39" s="107"/>
    </row>
    <row r="40" spans="1:37" x14ac:dyDescent="0.2">
      <c r="A40" s="109"/>
      <c r="B40" s="109"/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  <row r="41" spans="1:37" x14ac:dyDescent="0.2">
      <c r="A41" s="109"/>
      <c r="B41" s="109"/>
      <c r="C41" s="107"/>
      <c r="D41" s="107"/>
      <c r="E41" s="107"/>
      <c r="F41" s="107"/>
      <c r="G41" s="107"/>
      <c r="H41" s="107"/>
      <c r="I41" s="107"/>
      <c r="J41" s="107"/>
      <c r="K41" s="107"/>
      <c r="L41" s="107"/>
    </row>
    <row r="42" spans="1:37" x14ac:dyDescent="0.2">
      <c r="A42" s="109"/>
      <c r="B42" s="109"/>
      <c r="C42" s="108"/>
      <c r="D42" s="108"/>
      <c r="E42" s="108"/>
      <c r="F42" s="108"/>
      <c r="G42" s="108"/>
      <c r="H42" s="108"/>
      <c r="I42" s="108"/>
      <c r="J42" s="108"/>
      <c r="K42" s="108"/>
      <c r="L42" s="108"/>
    </row>
    <row r="43" spans="1:37" ht="14.25" x14ac:dyDescent="0.2">
      <c r="A43" s="53">
        <v>1</v>
      </c>
      <c r="B43" s="53">
        <v>2</v>
      </c>
      <c r="C43" s="53">
        <v>3</v>
      </c>
      <c r="D43" s="53">
        <v>4</v>
      </c>
      <c r="E43" s="53">
        <v>5</v>
      </c>
      <c r="F43" s="53">
        <v>6</v>
      </c>
      <c r="G43" s="53">
        <v>7</v>
      </c>
      <c r="H43" s="53">
        <v>8</v>
      </c>
      <c r="I43" s="53">
        <v>9</v>
      </c>
      <c r="J43" s="53">
        <v>10</v>
      </c>
      <c r="K43" s="53">
        <v>11</v>
      </c>
      <c r="L43" s="53">
        <v>12</v>
      </c>
    </row>
    <row r="45" spans="1:37" ht="16.5" x14ac:dyDescent="0.25">
      <c r="A45" s="75" t="str">
        <f>CONCATENATE("Локальная смета: ",IF(Source!G20&lt;&gt;"Новая локальная смета", Source!G20, ""))</f>
        <v xml:space="preserve">Локальная смета: 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</row>
    <row r="47" spans="1:37" ht="16.5" x14ac:dyDescent="0.25">
      <c r="A47" s="75" t="str">
        <f>CONCATENATE("Раздел: ",IF(Source!G24&lt;&gt;"Новый раздел", Source!G24, ""))</f>
        <v>Раздел: Секция 1. Кровля в/о А-В/1-11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</row>
    <row r="49" spans="1:27" ht="16.5" x14ac:dyDescent="0.25">
      <c r="A49" s="75" t="str">
        <f>CONCATENATE("Подраздел: ",IF(Source!G28&lt;&gt;"Новый подраздел", Source!G28, ""))</f>
        <v>Подраздел: Демонтажные и подготовительные  работы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</row>
    <row r="50" spans="1:27" ht="42.75" x14ac:dyDescent="0.2">
      <c r="A50" s="26">
        <v>1</v>
      </c>
      <c r="B50" s="26">
        <v>1</v>
      </c>
      <c r="C50" s="26" t="str">
        <f>Source!F32</f>
        <v>6.61-26-1</v>
      </c>
      <c r="D50" s="26" t="s">
        <v>21</v>
      </c>
      <c r="E50" s="27" t="str">
        <f>Source!H32</f>
        <v>100 м2</v>
      </c>
      <c r="F50" s="17">
        <f>Source!I32</f>
        <v>1.18E-2</v>
      </c>
      <c r="G50" s="33"/>
      <c r="H50" s="28"/>
      <c r="I50" s="17"/>
      <c r="J50" s="33"/>
      <c r="K50" s="17"/>
      <c r="L50" s="33"/>
      <c r="Q50">
        <f>ROUND((Source!DN32/100)*ROUND((ROUND((Source!AF32*Source!AV32*Source!I32),2)),2), 2)</f>
        <v>5.54</v>
      </c>
      <c r="R50">
        <f>Source!X32</f>
        <v>128.02000000000001</v>
      </c>
      <c r="S50">
        <f>ROUND((Source!DO32/100)*ROUND((ROUND((Source!AF32*Source!AV32*Source!I32),2)),2), 2)</f>
        <v>3.81</v>
      </c>
      <c r="T50">
        <f>Source!Y32</f>
        <v>74.98</v>
      </c>
      <c r="U50">
        <f>ROUND((175/100)*ROUND((ROUND((Source!AE32*Source!AV32*Source!I32),2)),2), 2)</f>
        <v>0</v>
      </c>
      <c r="V50">
        <f>ROUND((160/100)*ROUND(ROUND((ROUND((Source!AE32*Source!AV32*Source!I32),2)*Source!BS32),2), 2), 2)</f>
        <v>0</v>
      </c>
    </row>
    <row r="51" spans="1:27" x14ac:dyDescent="0.2">
      <c r="D51" s="30" t="str">
        <f>"Объем: "&amp;Source!I32&amp;"=1,18/"&amp;"100"</f>
        <v>Объем: 0,0118=1,18/100</v>
      </c>
    </row>
    <row r="52" spans="1:27" ht="14.25" x14ac:dyDescent="0.2">
      <c r="A52" s="26"/>
      <c r="B52" s="26"/>
      <c r="C52" s="26"/>
      <c r="D52" s="26" t="s">
        <v>313</v>
      </c>
      <c r="E52" s="27"/>
      <c r="F52" s="17"/>
      <c r="G52" s="33">
        <f>Source!AO32</f>
        <v>587.65</v>
      </c>
      <c r="H52" s="28" t="str">
        <f>Source!DG32</f>
        <v/>
      </c>
      <c r="I52" s="17">
        <f>Source!AV32</f>
        <v>1</v>
      </c>
      <c r="J52" s="33">
        <f>ROUND((ROUND((Source!AF32*Source!AV32*Source!I32),2)),2)</f>
        <v>6.93</v>
      </c>
      <c r="K52" s="17">
        <f>IF(Source!BA32&lt;&gt; 0, Source!BA32, 1)</f>
        <v>26.39</v>
      </c>
      <c r="L52" s="33">
        <f>Source!S32</f>
        <v>182.88</v>
      </c>
      <c r="W52">
        <f>J52</f>
        <v>6.93</v>
      </c>
    </row>
    <row r="53" spans="1:27" ht="28.5" x14ac:dyDescent="0.2">
      <c r="A53" s="26" t="s">
        <v>27</v>
      </c>
      <c r="B53" s="26" t="s">
        <v>27</v>
      </c>
      <c r="C53" s="26" t="str">
        <f>Source!F33</f>
        <v>9999990001</v>
      </c>
      <c r="D53" s="26" t="s">
        <v>29</v>
      </c>
      <c r="E53" s="27" t="str">
        <f>Source!H33</f>
        <v>т</v>
      </c>
      <c r="F53" s="17">
        <f>Source!I33</f>
        <v>-5.4279999999999995E-2</v>
      </c>
      <c r="G53" s="33">
        <f>Source!AK33</f>
        <v>0</v>
      </c>
      <c r="H53" s="31" t="s">
        <v>3</v>
      </c>
      <c r="I53" s="17">
        <f>Source!AW33</f>
        <v>1</v>
      </c>
      <c r="J53" s="33">
        <f>ROUND((ROUND((Source!AC33*Source!AW33*Source!I33),2)),2)+(ROUND((ROUND(((Source!ET33)*Source!AV33*Source!I33),2)),2)+ROUND((ROUND(((Source!AE33-(Source!EU33))*Source!AV33*Source!I33),2)),2))+ROUND((ROUND((Source!AF33*Source!AV33*Source!I33),2)),2)</f>
        <v>0</v>
      </c>
      <c r="K53" s="17">
        <f>IF(Source!BC33&lt;&gt; 0, Source!BC33, 1)</f>
        <v>1</v>
      </c>
      <c r="L53" s="33">
        <f>Source!O33</f>
        <v>0</v>
      </c>
      <c r="Q53">
        <f>ROUND((Source!DN33/100)*ROUND((ROUND((Source!AF33*Source!AV33*Source!I33),2)),2), 2)</f>
        <v>0</v>
      </c>
      <c r="R53">
        <f>Source!X33</f>
        <v>0</v>
      </c>
      <c r="S53">
        <f>ROUND((Source!DO33/100)*ROUND((ROUND((Source!AF33*Source!AV33*Source!I33),2)),2), 2)</f>
        <v>0</v>
      </c>
      <c r="T53">
        <f>Source!Y33</f>
        <v>0</v>
      </c>
      <c r="U53">
        <f>ROUND((175/100)*ROUND((ROUND((Source!AE33*Source!AV33*Source!I33),2)),2), 2)</f>
        <v>0</v>
      </c>
      <c r="V53">
        <f>ROUND((160/100)*ROUND(ROUND((ROUND((Source!AE33*Source!AV33*Source!I33),2)*Source!BS33),2), 2), 2)</f>
        <v>0</v>
      </c>
      <c r="X53">
        <f>IF(Source!BI33&lt;=1,J53, 0)</f>
        <v>0</v>
      </c>
      <c r="Y53">
        <f>IF(Source!BI33=2,J53, 0)</f>
        <v>0</v>
      </c>
      <c r="Z53">
        <f>IF(Source!BI33=3,J53, 0)</f>
        <v>0</v>
      </c>
      <c r="AA53">
        <f>IF(Source!BI33=4,J53, 0)</f>
        <v>0</v>
      </c>
    </row>
    <row r="54" spans="1:27" ht="14.25" x14ac:dyDescent="0.2">
      <c r="A54" s="26"/>
      <c r="B54" s="26"/>
      <c r="C54" s="26"/>
      <c r="D54" s="26" t="s">
        <v>314</v>
      </c>
      <c r="E54" s="27" t="s">
        <v>315</v>
      </c>
      <c r="F54" s="17">
        <f>Source!DN32</f>
        <v>80</v>
      </c>
      <c r="G54" s="33"/>
      <c r="H54" s="28"/>
      <c r="I54" s="17"/>
      <c r="J54" s="33">
        <f>SUM(Q50:Q53)</f>
        <v>5.54</v>
      </c>
      <c r="K54" s="17">
        <f>Source!BZ32</f>
        <v>70</v>
      </c>
      <c r="L54" s="33">
        <f>SUM(R50:R53)</f>
        <v>128.02000000000001</v>
      </c>
    </row>
    <row r="55" spans="1:27" ht="14.25" x14ac:dyDescent="0.2">
      <c r="A55" s="26"/>
      <c r="B55" s="26"/>
      <c r="C55" s="26"/>
      <c r="D55" s="26" t="s">
        <v>316</v>
      </c>
      <c r="E55" s="27" t="s">
        <v>315</v>
      </c>
      <c r="F55" s="17">
        <f>Source!DO32</f>
        <v>55</v>
      </c>
      <c r="G55" s="33"/>
      <c r="H55" s="28"/>
      <c r="I55" s="17"/>
      <c r="J55" s="33">
        <f>SUM(S50:S54)</f>
        <v>3.81</v>
      </c>
      <c r="K55" s="17">
        <f>Source!CA32</f>
        <v>41</v>
      </c>
      <c r="L55" s="33">
        <f>SUM(T50:T54)</f>
        <v>74.98</v>
      </c>
    </row>
    <row r="56" spans="1:27" ht="14.25" x14ac:dyDescent="0.2">
      <c r="A56" s="55"/>
      <c r="B56" s="55"/>
      <c r="C56" s="55"/>
      <c r="D56" s="55" t="s">
        <v>317</v>
      </c>
      <c r="E56" s="56" t="s">
        <v>318</v>
      </c>
      <c r="F56" s="57">
        <f>Source!AQ32</f>
        <v>57.5</v>
      </c>
      <c r="G56" s="58"/>
      <c r="H56" s="59" t="str">
        <f>Source!DI32</f>
        <v/>
      </c>
      <c r="I56" s="57">
        <f>Source!AV32</f>
        <v>1</v>
      </c>
      <c r="J56" s="58">
        <f>Source!U32</f>
        <v>0.67849999999999999</v>
      </c>
      <c r="K56" s="57"/>
      <c r="L56" s="58"/>
    </row>
    <row r="57" spans="1:27" ht="15" x14ac:dyDescent="0.25">
      <c r="A57" s="60"/>
      <c r="B57" s="60"/>
      <c r="C57" s="60"/>
      <c r="D57" s="61" t="s">
        <v>319</v>
      </c>
      <c r="E57" s="60"/>
      <c r="F57" s="60"/>
      <c r="G57" s="60"/>
      <c r="H57" s="60"/>
      <c r="I57" s="111">
        <f>J52+J54+J55+SUM(J53:J53)</f>
        <v>16.279999999999998</v>
      </c>
      <c r="J57" s="111"/>
      <c r="K57" s="111">
        <f>L52+L54+L55+SUM(L53:L53)</f>
        <v>385.88</v>
      </c>
      <c r="L57" s="111"/>
      <c r="O57" s="32">
        <f>J52+J54+J55+SUM(J53:J53)</f>
        <v>16.279999999999998</v>
      </c>
      <c r="P57" s="32">
        <f>L52+L54+L55+SUM(L53:L53)</f>
        <v>385.88</v>
      </c>
      <c r="X57">
        <f>IF(Source!BI32&lt;=1,J52+J54+J55-0, 0)</f>
        <v>16.279999999999998</v>
      </c>
      <c r="Y57">
        <f>IF(Source!BI32=2,J52+J54+J55-0, 0)</f>
        <v>0</v>
      </c>
      <c r="Z57">
        <f>IF(Source!BI32=3,J52+J54+J55-0, 0)</f>
        <v>0</v>
      </c>
      <c r="AA57">
        <f>IF(Source!BI32=4,J52+J54+J55,0)</f>
        <v>0</v>
      </c>
    </row>
    <row r="59" spans="1:27" ht="42.75" x14ac:dyDescent="0.2">
      <c r="A59" s="26">
        <v>2</v>
      </c>
      <c r="B59" s="26">
        <v>2</v>
      </c>
      <c r="C59" s="26" t="str">
        <f>Source!F34</f>
        <v>6.62-31-1</v>
      </c>
      <c r="D59" s="26" t="s">
        <v>33</v>
      </c>
      <c r="E59" s="27" t="str">
        <f>Source!H34</f>
        <v>1 м2 поверхности</v>
      </c>
      <c r="F59" s="17">
        <f>Source!I34</f>
        <v>2.0499999999999998</v>
      </c>
      <c r="G59" s="33"/>
      <c r="H59" s="28"/>
      <c r="I59" s="17"/>
      <c r="J59" s="33"/>
      <c r="K59" s="17"/>
      <c r="L59" s="33"/>
      <c r="Q59">
        <f>ROUND((Source!DN34/100)*ROUND((ROUND((Source!AF34*Source!AV34*Source!I34),2)),2), 2)</f>
        <v>12.57</v>
      </c>
      <c r="R59">
        <f>Source!X34</f>
        <v>275.33</v>
      </c>
      <c r="S59">
        <f>ROUND((Source!DO34/100)*ROUND((ROUND((Source!AF34*Source!AV34*Source!I34),2)),2), 2)</f>
        <v>8.0399999999999991</v>
      </c>
      <c r="T59">
        <f>Source!Y34</f>
        <v>136.01</v>
      </c>
      <c r="U59">
        <f>ROUND((175/100)*ROUND((ROUND((Source!AE34*Source!AV34*Source!I34),2)),2), 2)</f>
        <v>0</v>
      </c>
      <c r="V59">
        <f>ROUND((160/100)*ROUND(ROUND((ROUND((Source!AE34*Source!AV34*Source!I34),2)*Source!BS34),2), 2), 2)</f>
        <v>0</v>
      </c>
    </row>
    <row r="60" spans="1:27" ht="14.25" x14ac:dyDescent="0.2">
      <c r="A60" s="26"/>
      <c r="B60" s="26"/>
      <c r="C60" s="26"/>
      <c r="D60" s="26" t="s">
        <v>313</v>
      </c>
      <c r="E60" s="27"/>
      <c r="F60" s="17"/>
      <c r="G60" s="33">
        <f>Source!AO34</f>
        <v>6.13</v>
      </c>
      <c r="H60" s="28" t="str">
        <f>Source!DG34</f>
        <v/>
      </c>
      <c r="I60" s="17">
        <f>Source!AV34</f>
        <v>1</v>
      </c>
      <c r="J60" s="33">
        <f>ROUND((ROUND((Source!AF34*Source!AV34*Source!I34),2)),2)</f>
        <v>12.57</v>
      </c>
      <c r="K60" s="17">
        <f>IF(Source!BA34&lt;&gt; 0, Source!BA34, 1)</f>
        <v>26.39</v>
      </c>
      <c r="L60" s="33">
        <f>Source!S34</f>
        <v>331.72</v>
      </c>
      <c r="W60">
        <f>J60</f>
        <v>12.57</v>
      </c>
    </row>
    <row r="61" spans="1:27" ht="14.25" x14ac:dyDescent="0.2">
      <c r="A61" s="26"/>
      <c r="B61" s="26"/>
      <c r="C61" s="26"/>
      <c r="D61" s="26" t="s">
        <v>314</v>
      </c>
      <c r="E61" s="27" t="s">
        <v>315</v>
      </c>
      <c r="F61" s="17">
        <f>Source!DN34</f>
        <v>100</v>
      </c>
      <c r="G61" s="33"/>
      <c r="H61" s="28"/>
      <c r="I61" s="17"/>
      <c r="J61" s="33">
        <f>SUM(Q59:Q60)</f>
        <v>12.57</v>
      </c>
      <c r="K61" s="17">
        <f>Source!BZ34</f>
        <v>83</v>
      </c>
      <c r="L61" s="33">
        <f>SUM(R59:R60)</f>
        <v>275.33</v>
      </c>
    </row>
    <row r="62" spans="1:27" ht="14.25" x14ac:dyDescent="0.2">
      <c r="A62" s="26"/>
      <c r="B62" s="26"/>
      <c r="C62" s="26"/>
      <c r="D62" s="26" t="s">
        <v>316</v>
      </c>
      <c r="E62" s="27" t="s">
        <v>315</v>
      </c>
      <c r="F62" s="17">
        <f>Source!DO34</f>
        <v>64</v>
      </c>
      <c r="G62" s="33"/>
      <c r="H62" s="28"/>
      <c r="I62" s="17"/>
      <c r="J62" s="33">
        <f>SUM(S59:S61)</f>
        <v>8.0399999999999991</v>
      </c>
      <c r="K62" s="17">
        <f>Source!CA34</f>
        <v>41</v>
      </c>
      <c r="L62" s="33">
        <f>SUM(T59:T61)</f>
        <v>136.01</v>
      </c>
    </row>
    <row r="63" spans="1:27" ht="14.25" x14ac:dyDescent="0.2">
      <c r="A63" s="55"/>
      <c r="B63" s="55"/>
      <c r="C63" s="55"/>
      <c r="D63" s="55" t="s">
        <v>317</v>
      </c>
      <c r="E63" s="56" t="s">
        <v>318</v>
      </c>
      <c r="F63" s="57">
        <f>Source!AQ34</f>
        <v>0.6</v>
      </c>
      <c r="G63" s="58"/>
      <c r="H63" s="59" t="str">
        <f>Source!DI34</f>
        <v/>
      </c>
      <c r="I63" s="57">
        <f>Source!AV34</f>
        <v>1</v>
      </c>
      <c r="J63" s="58">
        <f>Source!U34</f>
        <v>1.2299999999999998</v>
      </c>
      <c r="K63" s="57"/>
      <c r="L63" s="58"/>
    </row>
    <row r="64" spans="1:27" ht="15" x14ac:dyDescent="0.25">
      <c r="A64" s="60"/>
      <c r="B64" s="60"/>
      <c r="C64" s="60"/>
      <c r="D64" s="61" t="s">
        <v>319</v>
      </c>
      <c r="E64" s="60"/>
      <c r="F64" s="60"/>
      <c r="G64" s="60"/>
      <c r="H64" s="60"/>
      <c r="I64" s="111">
        <f>J60+J61+J62</f>
        <v>33.18</v>
      </c>
      <c r="J64" s="111"/>
      <c r="K64" s="111">
        <f>L60+L61+L62</f>
        <v>743.06</v>
      </c>
      <c r="L64" s="111"/>
      <c r="O64" s="32">
        <f>J60+J61+J62</f>
        <v>33.18</v>
      </c>
      <c r="P64" s="32">
        <f>L60+L61+L62</f>
        <v>743.06</v>
      </c>
      <c r="X64">
        <f>IF(Source!BI34&lt;=1,J60+J61+J62-0, 0)</f>
        <v>33.18</v>
      </c>
      <c r="Y64">
        <f>IF(Source!BI34=2,J60+J61+J62-0, 0)</f>
        <v>0</v>
      </c>
      <c r="Z64">
        <f>IF(Source!BI34=3,J60+J61+J62-0, 0)</f>
        <v>0</v>
      </c>
      <c r="AA64">
        <f>IF(Source!BI34=4,J60+J61+J62,0)</f>
        <v>0</v>
      </c>
    </row>
    <row r="66" spans="1:27" ht="28.5" x14ac:dyDescent="0.2">
      <c r="A66" s="26">
        <v>3</v>
      </c>
      <c r="B66" s="26">
        <v>3</v>
      </c>
      <c r="C66" s="26" t="str">
        <f>Source!F35</f>
        <v>6.58-2-1</v>
      </c>
      <c r="D66" s="26" t="s">
        <v>40</v>
      </c>
      <c r="E66" s="27" t="str">
        <f>Source!H35</f>
        <v>100 м2</v>
      </c>
      <c r="F66" s="17">
        <f>Source!I35</f>
        <v>3.5200000000000002E-2</v>
      </c>
      <c r="G66" s="33"/>
      <c r="H66" s="28"/>
      <c r="I66" s="17"/>
      <c r="J66" s="33"/>
      <c r="K66" s="17"/>
      <c r="L66" s="33"/>
      <c r="Q66">
        <f>ROUND((Source!DN35/100)*ROUND((ROUND((Source!AF35*Source!AV35*Source!I35),2)),2), 2)</f>
        <v>5.39</v>
      </c>
      <c r="R66">
        <f>Source!X35</f>
        <v>124.51</v>
      </c>
      <c r="S66">
        <f>ROUND((Source!DO35/100)*ROUND((ROUND((Source!AF35*Source!AV35*Source!I35),2)),2), 2)</f>
        <v>3.71</v>
      </c>
      <c r="T66">
        <f>Source!Y35</f>
        <v>72.930000000000007</v>
      </c>
      <c r="U66">
        <f>ROUND((175/100)*ROUND((ROUND((Source!AE35*Source!AV35*Source!I35),2)),2), 2)</f>
        <v>0</v>
      </c>
      <c r="V66">
        <f>ROUND((160/100)*ROUND(ROUND((ROUND((Source!AE35*Source!AV35*Source!I35),2)*Source!BS35),2), 2), 2)</f>
        <v>0</v>
      </c>
    </row>
    <row r="67" spans="1:27" x14ac:dyDescent="0.2">
      <c r="D67" s="30" t="str">
        <f>"Объем: "&amp;Source!I35&amp;"=3,52/"&amp;"100"</f>
        <v>Объем: 0,0352=3,52/100</v>
      </c>
    </row>
    <row r="68" spans="1:27" ht="14.25" x14ac:dyDescent="0.2">
      <c r="A68" s="26"/>
      <c r="B68" s="26"/>
      <c r="C68" s="26"/>
      <c r="D68" s="26" t="s">
        <v>313</v>
      </c>
      <c r="E68" s="27"/>
      <c r="F68" s="17"/>
      <c r="G68" s="33">
        <f>Source!AO35</f>
        <v>191.34</v>
      </c>
      <c r="H68" s="28" t="str">
        <f>Source!DG35</f>
        <v/>
      </c>
      <c r="I68" s="17">
        <f>Source!AV35</f>
        <v>1</v>
      </c>
      <c r="J68" s="33">
        <f>ROUND((ROUND((Source!AF35*Source!AV35*Source!I35),2)),2)</f>
        <v>6.74</v>
      </c>
      <c r="K68" s="17">
        <f>IF(Source!BA35&lt;&gt; 0, Source!BA35, 1)</f>
        <v>26.39</v>
      </c>
      <c r="L68" s="33">
        <f>Source!S35</f>
        <v>177.87</v>
      </c>
      <c r="W68">
        <f>J68</f>
        <v>6.74</v>
      </c>
    </row>
    <row r="69" spans="1:27" ht="28.5" x14ac:dyDescent="0.2">
      <c r="A69" s="26" t="s">
        <v>44</v>
      </c>
      <c r="B69" s="26" t="s">
        <v>44</v>
      </c>
      <c r="C69" s="26" t="str">
        <f>Source!F36</f>
        <v>9999990001</v>
      </c>
      <c r="D69" s="26" t="s">
        <v>29</v>
      </c>
      <c r="E69" s="27" t="str">
        <f>Source!H36</f>
        <v>т</v>
      </c>
      <c r="F69" s="17">
        <f>Source!I36</f>
        <v>-3.5904000000000005E-2</v>
      </c>
      <c r="G69" s="33">
        <f>Source!AK36</f>
        <v>0</v>
      </c>
      <c r="H69" s="31" t="s">
        <v>3</v>
      </c>
      <c r="I69" s="17">
        <f>Source!AW36</f>
        <v>1</v>
      </c>
      <c r="J69" s="33">
        <f>ROUND((ROUND((Source!AC36*Source!AW36*Source!I36),2)),2)+(ROUND((ROUND(((Source!ET36)*Source!AV36*Source!I36),2)),2)+ROUND((ROUND(((Source!AE36-(Source!EU36))*Source!AV36*Source!I36),2)),2))+ROUND((ROUND((Source!AF36*Source!AV36*Source!I36),2)),2)</f>
        <v>0</v>
      </c>
      <c r="K69" s="17">
        <f>IF(Source!BC36&lt;&gt; 0, Source!BC36, 1)</f>
        <v>1</v>
      </c>
      <c r="L69" s="33">
        <f>Source!O36</f>
        <v>0</v>
      </c>
      <c r="Q69">
        <f>ROUND((Source!DN36/100)*ROUND((ROUND((Source!AF36*Source!AV36*Source!I36),2)),2), 2)</f>
        <v>0</v>
      </c>
      <c r="R69">
        <f>Source!X36</f>
        <v>0</v>
      </c>
      <c r="S69">
        <f>ROUND((Source!DO36/100)*ROUND((ROUND((Source!AF36*Source!AV36*Source!I36),2)),2), 2)</f>
        <v>0</v>
      </c>
      <c r="T69">
        <f>Source!Y36</f>
        <v>0</v>
      </c>
      <c r="U69">
        <f>ROUND((175/100)*ROUND((ROUND((Source!AE36*Source!AV36*Source!I36),2)),2), 2)</f>
        <v>0</v>
      </c>
      <c r="V69">
        <f>ROUND((160/100)*ROUND(ROUND((ROUND((Source!AE36*Source!AV36*Source!I36),2)*Source!BS36),2), 2), 2)</f>
        <v>0</v>
      </c>
      <c r="X69">
        <f>IF(Source!BI36&lt;=1,J69, 0)</f>
        <v>0</v>
      </c>
      <c r="Y69">
        <f>IF(Source!BI36=2,J69, 0)</f>
        <v>0</v>
      </c>
      <c r="Z69">
        <f>IF(Source!BI36=3,J69, 0)</f>
        <v>0</v>
      </c>
      <c r="AA69">
        <f>IF(Source!BI36=4,J69, 0)</f>
        <v>0</v>
      </c>
    </row>
    <row r="70" spans="1:27" ht="14.25" x14ac:dyDescent="0.2">
      <c r="A70" s="26"/>
      <c r="B70" s="26"/>
      <c r="C70" s="26"/>
      <c r="D70" s="26" t="s">
        <v>314</v>
      </c>
      <c r="E70" s="27" t="s">
        <v>315</v>
      </c>
      <c r="F70" s="17">
        <f>Source!DN35</f>
        <v>80</v>
      </c>
      <c r="G70" s="33"/>
      <c r="H70" s="28"/>
      <c r="I70" s="17"/>
      <c r="J70" s="33">
        <f>SUM(Q66:Q69)</f>
        <v>5.39</v>
      </c>
      <c r="K70" s="17">
        <f>Source!BZ35</f>
        <v>70</v>
      </c>
      <c r="L70" s="33">
        <f>SUM(R66:R69)</f>
        <v>124.51</v>
      </c>
    </row>
    <row r="71" spans="1:27" ht="14.25" x14ac:dyDescent="0.2">
      <c r="A71" s="26"/>
      <c r="B71" s="26"/>
      <c r="C71" s="26"/>
      <c r="D71" s="26" t="s">
        <v>316</v>
      </c>
      <c r="E71" s="27" t="s">
        <v>315</v>
      </c>
      <c r="F71" s="17">
        <f>Source!DO35</f>
        <v>55</v>
      </c>
      <c r="G71" s="33"/>
      <c r="H71" s="28"/>
      <c r="I71" s="17"/>
      <c r="J71" s="33">
        <f>SUM(S66:S70)</f>
        <v>3.71</v>
      </c>
      <c r="K71" s="17">
        <f>Source!CA35</f>
        <v>41</v>
      </c>
      <c r="L71" s="33">
        <f>SUM(T66:T70)</f>
        <v>72.930000000000007</v>
      </c>
    </row>
    <row r="72" spans="1:27" ht="14.25" x14ac:dyDescent="0.2">
      <c r="A72" s="55"/>
      <c r="B72" s="55"/>
      <c r="C72" s="55"/>
      <c r="D72" s="55" t="s">
        <v>317</v>
      </c>
      <c r="E72" s="56" t="s">
        <v>318</v>
      </c>
      <c r="F72" s="57">
        <f>Source!AQ35</f>
        <v>17.41</v>
      </c>
      <c r="G72" s="58"/>
      <c r="H72" s="59" t="str">
        <f>Source!DI35</f>
        <v/>
      </c>
      <c r="I72" s="57">
        <f>Source!AV35</f>
        <v>1</v>
      </c>
      <c r="J72" s="58">
        <f>Source!U35</f>
        <v>0.61283200000000004</v>
      </c>
      <c r="K72" s="57"/>
      <c r="L72" s="58"/>
    </row>
    <row r="73" spans="1:27" ht="15" x14ac:dyDescent="0.25">
      <c r="A73" s="60"/>
      <c r="B73" s="60"/>
      <c r="C73" s="60"/>
      <c r="D73" s="61" t="s">
        <v>319</v>
      </c>
      <c r="E73" s="60"/>
      <c r="F73" s="60"/>
      <c r="G73" s="60"/>
      <c r="H73" s="60"/>
      <c r="I73" s="111">
        <f>J68+J70+J71+SUM(J69:J69)</f>
        <v>15.84</v>
      </c>
      <c r="J73" s="111"/>
      <c r="K73" s="111">
        <f>L68+L70+L71+SUM(L69:L69)</f>
        <v>375.31</v>
      </c>
      <c r="L73" s="111"/>
      <c r="O73" s="32">
        <f>J68+J70+J71+SUM(J69:J69)</f>
        <v>15.84</v>
      </c>
      <c r="P73" s="32">
        <f>L68+L70+L71+SUM(L69:L69)</f>
        <v>375.31</v>
      </c>
      <c r="X73">
        <f>IF(Source!BI35&lt;=1,J68+J70+J71-0, 0)</f>
        <v>15.84</v>
      </c>
      <c r="Y73">
        <f>IF(Source!BI35=2,J68+J70+J71-0, 0)</f>
        <v>0</v>
      </c>
      <c r="Z73">
        <f>IF(Source!BI35=3,J68+J70+J71-0, 0)</f>
        <v>0</v>
      </c>
      <c r="AA73">
        <f>IF(Source!BI35=4,J68+J70+J71,0)</f>
        <v>0</v>
      </c>
    </row>
    <row r="75" spans="1:27" ht="42.75" x14ac:dyDescent="0.2">
      <c r="A75" s="26">
        <v>4</v>
      </c>
      <c r="B75" s="26">
        <v>4</v>
      </c>
      <c r="C75" s="26" t="str">
        <f>Source!F37</f>
        <v>6.65-24-1</v>
      </c>
      <c r="D75" s="26" t="s">
        <v>47</v>
      </c>
      <c r="E75" s="27" t="str">
        <f>Source!H37</f>
        <v>100 м</v>
      </c>
      <c r="F75" s="17">
        <f>Source!I37</f>
        <v>0.02</v>
      </c>
      <c r="G75" s="33"/>
      <c r="H75" s="28"/>
      <c r="I75" s="17"/>
      <c r="J75" s="33"/>
      <c r="K75" s="17"/>
      <c r="L75" s="33"/>
      <c r="Q75">
        <f>ROUND((Source!DN37/100)*ROUND((ROUND((Source!AF37*Source!AV37*Source!I37),2)),2), 2)</f>
        <v>5.0199999999999996</v>
      </c>
      <c r="R75">
        <f>Source!X37</f>
        <v>108.31</v>
      </c>
      <c r="S75">
        <f>ROUND((Source!DO37/100)*ROUND((ROUND((Source!AF37*Source!AV37*Source!I37),2)),2), 2)</f>
        <v>3.37</v>
      </c>
      <c r="T75">
        <f>Source!Y37</f>
        <v>49.34</v>
      </c>
      <c r="U75">
        <f>ROUND((175/100)*ROUND((ROUND((Source!AE37*Source!AV37*Source!I37),2)),2), 2)</f>
        <v>0</v>
      </c>
      <c r="V75">
        <f>ROUND((160/100)*ROUND(ROUND((ROUND((Source!AE37*Source!AV37*Source!I37),2)*Source!BS37),2), 2), 2)</f>
        <v>0</v>
      </c>
    </row>
    <row r="76" spans="1:27" x14ac:dyDescent="0.2">
      <c r="D76" s="30" t="str">
        <f>"Объем: "&amp;Source!I37&amp;"=2/"&amp;"100"</f>
        <v>Объем: 0,02=2/100</v>
      </c>
    </row>
    <row r="77" spans="1:27" ht="14.25" x14ac:dyDescent="0.2">
      <c r="A77" s="26"/>
      <c r="B77" s="26"/>
      <c r="C77" s="26"/>
      <c r="D77" s="26" t="s">
        <v>313</v>
      </c>
      <c r="E77" s="27"/>
      <c r="F77" s="17"/>
      <c r="G77" s="33">
        <f>Source!AO37</f>
        <v>227.82</v>
      </c>
      <c r="H77" s="28" t="str">
        <f>Source!DG37</f>
        <v/>
      </c>
      <c r="I77" s="17">
        <f>Source!AV37</f>
        <v>1</v>
      </c>
      <c r="J77" s="33">
        <f>ROUND((ROUND((Source!AF37*Source!AV37*Source!I37),2)),2)</f>
        <v>4.5599999999999996</v>
      </c>
      <c r="K77" s="17">
        <f>IF(Source!BA37&lt;&gt; 0, Source!BA37, 1)</f>
        <v>26.39</v>
      </c>
      <c r="L77" s="33">
        <f>Source!S37</f>
        <v>120.34</v>
      </c>
      <c r="W77">
        <f>J77</f>
        <v>4.5599999999999996</v>
      </c>
    </row>
    <row r="78" spans="1:27" ht="14.25" x14ac:dyDescent="0.2">
      <c r="A78" s="26"/>
      <c r="B78" s="26"/>
      <c r="C78" s="26"/>
      <c r="D78" s="26" t="s">
        <v>314</v>
      </c>
      <c r="E78" s="27" t="s">
        <v>315</v>
      </c>
      <c r="F78" s="17">
        <f>Source!DN37</f>
        <v>110</v>
      </c>
      <c r="G78" s="33"/>
      <c r="H78" s="28"/>
      <c r="I78" s="17"/>
      <c r="J78" s="33">
        <f>SUM(Q75:Q77)</f>
        <v>5.0199999999999996</v>
      </c>
      <c r="K78" s="17">
        <f>Source!BZ37</f>
        <v>90</v>
      </c>
      <c r="L78" s="33">
        <f>SUM(R75:R77)</f>
        <v>108.31</v>
      </c>
    </row>
    <row r="79" spans="1:27" ht="14.25" x14ac:dyDescent="0.2">
      <c r="A79" s="26"/>
      <c r="B79" s="26"/>
      <c r="C79" s="26"/>
      <c r="D79" s="26" t="s">
        <v>316</v>
      </c>
      <c r="E79" s="27" t="s">
        <v>315</v>
      </c>
      <c r="F79" s="17">
        <f>Source!DO37</f>
        <v>74</v>
      </c>
      <c r="G79" s="33"/>
      <c r="H79" s="28"/>
      <c r="I79" s="17"/>
      <c r="J79" s="33">
        <f>SUM(S75:S78)</f>
        <v>3.37</v>
      </c>
      <c r="K79" s="17">
        <f>Source!CA37</f>
        <v>41</v>
      </c>
      <c r="L79" s="33">
        <f>SUM(T75:T78)</f>
        <v>49.34</v>
      </c>
    </row>
    <row r="80" spans="1:27" ht="14.25" x14ac:dyDescent="0.2">
      <c r="A80" s="55"/>
      <c r="B80" s="55"/>
      <c r="C80" s="55"/>
      <c r="D80" s="55" t="s">
        <v>317</v>
      </c>
      <c r="E80" s="56" t="s">
        <v>318</v>
      </c>
      <c r="F80" s="57">
        <f>Source!AQ37</f>
        <v>20.73</v>
      </c>
      <c r="G80" s="58"/>
      <c r="H80" s="59" t="str">
        <f>Source!DI37</f>
        <v/>
      </c>
      <c r="I80" s="57">
        <f>Source!AV37</f>
        <v>1</v>
      </c>
      <c r="J80" s="58">
        <f>Source!U37</f>
        <v>0.41460000000000002</v>
      </c>
      <c r="K80" s="57"/>
      <c r="L80" s="58"/>
    </row>
    <row r="81" spans="1:27" ht="15" x14ac:dyDescent="0.25">
      <c r="A81" s="60"/>
      <c r="B81" s="60"/>
      <c r="C81" s="60"/>
      <c r="D81" s="61" t="s">
        <v>319</v>
      </c>
      <c r="E81" s="60"/>
      <c r="F81" s="60"/>
      <c r="G81" s="60"/>
      <c r="H81" s="60"/>
      <c r="I81" s="111">
        <f>J77+J78+J79</f>
        <v>12.95</v>
      </c>
      <c r="J81" s="111"/>
      <c r="K81" s="111">
        <f>L77+L78+L79</f>
        <v>277.99</v>
      </c>
      <c r="L81" s="111"/>
      <c r="O81" s="32">
        <f>J77+J78+J79</f>
        <v>12.95</v>
      </c>
      <c r="P81" s="32">
        <f>L77+L78+L79</f>
        <v>277.99</v>
      </c>
      <c r="X81">
        <f>IF(Source!BI37&lt;=1,J77+J78+J79-0, 0)</f>
        <v>12.95</v>
      </c>
      <c r="Y81">
        <f>IF(Source!BI37=2,J77+J78+J79-0, 0)</f>
        <v>0</v>
      </c>
      <c r="Z81">
        <f>IF(Source!BI37=3,J77+J78+J79-0, 0)</f>
        <v>0</v>
      </c>
      <c r="AA81">
        <f>IF(Source!BI37=4,J77+J78+J79,0)</f>
        <v>0</v>
      </c>
    </row>
    <row r="83" spans="1:27" ht="57" x14ac:dyDescent="0.2">
      <c r="A83" s="26">
        <v>5</v>
      </c>
      <c r="B83" s="26">
        <v>5</v>
      </c>
      <c r="C83" s="26" t="str">
        <f>Source!F38</f>
        <v>6.62-31-1</v>
      </c>
      <c r="D83" s="26" t="s">
        <v>53</v>
      </c>
      <c r="E83" s="27" t="str">
        <f>Source!H38</f>
        <v>1 м2 поверхности</v>
      </c>
      <c r="F83" s="17">
        <f>Source!I38</f>
        <v>20.75</v>
      </c>
      <c r="G83" s="33"/>
      <c r="H83" s="28"/>
      <c r="I83" s="17"/>
      <c r="J83" s="33"/>
      <c r="K83" s="17"/>
      <c r="L83" s="33"/>
      <c r="Q83">
        <f>ROUND((Source!DN38/100)*ROUND((ROUND((Source!AF38*Source!AV38*Source!I38),2)),2), 2)</f>
        <v>127.2</v>
      </c>
      <c r="R83">
        <f>Source!X38</f>
        <v>2786.15</v>
      </c>
      <c r="S83">
        <f>ROUND((Source!DO38/100)*ROUND((ROUND((Source!AF38*Source!AV38*Source!I38),2)),2), 2)</f>
        <v>81.41</v>
      </c>
      <c r="T83">
        <f>Source!Y38</f>
        <v>1376.29</v>
      </c>
      <c r="U83">
        <f>ROUND((175/100)*ROUND((ROUND((Source!AE38*Source!AV38*Source!I38),2)),2), 2)</f>
        <v>0</v>
      </c>
      <c r="V83">
        <f>ROUND((160/100)*ROUND(ROUND((ROUND((Source!AE38*Source!AV38*Source!I38),2)*Source!BS38),2), 2), 2)</f>
        <v>0</v>
      </c>
    </row>
    <row r="84" spans="1:27" ht="14.25" x14ac:dyDescent="0.2">
      <c r="A84" s="26"/>
      <c r="B84" s="26"/>
      <c r="C84" s="26"/>
      <c r="D84" s="26" t="s">
        <v>313</v>
      </c>
      <c r="E84" s="27"/>
      <c r="F84" s="17"/>
      <c r="G84" s="33">
        <f>Source!AO38</f>
        <v>6.13</v>
      </c>
      <c r="H84" s="28" t="str">
        <f>Source!DG38</f>
        <v/>
      </c>
      <c r="I84" s="17">
        <f>Source!AV38</f>
        <v>1</v>
      </c>
      <c r="J84" s="33">
        <f>ROUND((ROUND((Source!AF38*Source!AV38*Source!I38),2)),2)</f>
        <v>127.2</v>
      </c>
      <c r="K84" s="17">
        <f>IF(Source!BA38&lt;&gt; 0, Source!BA38, 1)</f>
        <v>26.39</v>
      </c>
      <c r="L84" s="33">
        <f>Source!S38</f>
        <v>3356.81</v>
      </c>
      <c r="W84">
        <f>J84</f>
        <v>127.2</v>
      </c>
    </row>
    <row r="85" spans="1:27" ht="14.25" x14ac:dyDescent="0.2">
      <c r="A85" s="26"/>
      <c r="B85" s="26"/>
      <c r="C85" s="26"/>
      <c r="D85" s="26" t="s">
        <v>314</v>
      </c>
      <c r="E85" s="27" t="s">
        <v>315</v>
      </c>
      <c r="F85" s="17">
        <f>Source!DN38</f>
        <v>100</v>
      </c>
      <c r="G85" s="33"/>
      <c r="H85" s="28"/>
      <c r="I85" s="17"/>
      <c r="J85" s="33">
        <f>SUM(Q83:Q84)</f>
        <v>127.2</v>
      </c>
      <c r="K85" s="17">
        <f>Source!BZ38</f>
        <v>83</v>
      </c>
      <c r="L85" s="33">
        <f>SUM(R83:R84)</f>
        <v>2786.15</v>
      </c>
    </row>
    <row r="86" spans="1:27" ht="14.25" x14ac:dyDescent="0.2">
      <c r="A86" s="26"/>
      <c r="B86" s="26"/>
      <c r="C86" s="26"/>
      <c r="D86" s="26" t="s">
        <v>316</v>
      </c>
      <c r="E86" s="27" t="s">
        <v>315</v>
      </c>
      <c r="F86" s="17">
        <f>Source!DO38</f>
        <v>64</v>
      </c>
      <c r="G86" s="33"/>
      <c r="H86" s="28"/>
      <c r="I86" s="17"/>
      <c r="J86" s="33">
        <f>SUM(S83:S85)</f>
        <v>81.41</v>
      </c>
      <c r="K86" s="17">
        <f>Source!CA38</f>
        <v>41</v>
      </c>
      <c r="L86" s="33">
        <f>SUM(T83:T85)</f>
        <v>1376.29</v>
      </c>
    </row>
    <row r="87" spans="1:27" ht="14.25" x14ac:dyDescent="0.2">
      <c r="A87" s="55"/>
      <c r="B87" s="55"/>
      <c r="C87" s="55"/>
      <c r="D87" s="55" t="s">
        <v>317</v>
      </c>
      <c r="E87" s="56" t="s">
        <v>318</v>
      </c>
      <c r="F87" s="57">
        <f>Source!AQ38</f>
        <v>0.6</v>
      </c>
      <c r="G87" s="58"/>
      <c r="H87" s="59" t="str">
        <f>Source!DI38</f>
        <v/>
      </c>
      <c r="I87" s="57">
        <f>Source!AV38</f>
        <v>1</v>
      </c>
      <c r="J87" s="58">
        <f>Source!U38</f>
        <v>12.45</v>
      </c>
      <c r="K87" s="57"/>
      <c r="L87" s="58"/>
    </row>
    <row r="88" spans="1:27" ht="15" x14ac:dyDescent="0.25">
      <c r="A88" s="60"/>
      <c r="B88" s="60"/>
      <c r="C88" s="60"/>
      <c r="D88" s="61" t="s">
        <v>319</v>
      </c>
      <c r="E88" s="60"/>
      <c r="F88" s="60"/>
      <c r="G88" s="60"/>
      <c r="H88" s="60"/>
      <c r="I88" s="111">
        <f>J84+J85+J86</f>
        <v>335.81</v>
      </c>
      <c r="J88" s="111"/>
      <c r="K88" s="111">
        <f>L84+L85+L86</f>
        <v>7519.25</v>
      </c>
      <c r="L88" s="111"/>
      <c r="O88" s="32">
        <f>J84+J85+J86</f>
        <v>335.81</v>
      </c>
      <c r="P88" s="32">
        <f>L84+L85+L86</f>
        <v>7519.25</v>
      </c>
      <c r="X88">
        <f>IF(Source!BI38&lt;=1,J84+J85+J86-0, 0)</f>
        <v>335.81</v>
      </c>
      <c r="Y88">
        <f>IF(Source!BI38=2,J84+J85+J86-0, 0)</f>
        <v>0</v>
      </c>
      <c r="Z88">
        <f>IF(Source!BI38=3,J84+J85+J86-0, 0)</f>
        <v>0</v>
      </c>
      <c r="AA88">
        <f>IF(Source!BI38=4,J84+J85+J86,0)</f>
        <v>0</v>
      </c>
    </row>
    <row r="91" spans="1:27" ht="15" x14ac:dyDescent="0.25">
      <c r="A91" s="81" t="str">
        <f>CONCATENATE("Итого по подразделу: ",IF(Source!G40&lt;&gt;"Новый подраздел", Source!G40, ""))</f>
        <v>Итого по подразделу: Демонтажные и подготовительные  работы</v>
      </c>
      <c r="B91" s="81"/>
      <c r="C91" s="81"/>
      <c r="D91" s="81"/>
      <c r="E91" s="81"/>
      <c r="F91" s="81"/>
      <c r="G91" s="81"/>
      <c r="H91" s="81"/>
      <c r="I91" s="79">
        <f>SUM(O49:O90)</f>
        <v>414.06</v>
      </c>
      <c r="J91" s="80"/>
      <c r="K91" s="79">
        <f>SUM(P49:P90)</f>
        <v>9301.49</v>
      </c>
      <c r="L91" s="80"/>
    </row>
    <row r="92" spans="1:27" hidden="1" x14ac:dyDescent="0.2">
      <c r="A92" t="s">
        <v>320</v>
      </c>
      <c r="I92">
        <f>SUM(AC49:AC91)</f>
        <v>0</v>
      </c>
      <c r="K92">
        <f>SUM(AD49:AD91)</f>
        <v>0</v>
      </c>
    </row>
    <row r="93" spans="1:27" hidden="1" x14ac:dyDescent="0.2">
      <c r="A93" t="s">
        <v>321</v>
      </c>
      <c r="I93">
        <f>SUM(AE49:AE92)</f>
        <v>0</v>
      </c>
      <c r="K93">
        <f>SUM(AF49:AF92)</f>
        <v>0</v>
      </c>
    </row>
    <row r="95" spans="1:27" ht="15" x14ac:dyDescent="0.25">
      <c r="A95" s="81" t="str">
        <f>CONCATENATE("Итого по разделу: ",IF(Source!G70&lt;&gt;"Новый раздел", Source!G70, ""))</f>
        <v>Итого по разделу: Секция 1. Кровля в/о А-В/1-11</v>
      </c>
      <c r="B95" s="81"/>
      <c r="C95" s="81"/>
      <c r="D95" s="81"/>
      <c r="E95" s="81"/>
      <c r="F95" s="81"/>
      <c r="G95" s="81"/>
      <c r="H95" s="81"/>
      <c r="I95" s="79">
        <f>SUM(O47:O94)</f>
        <v>414.06</v>
      </c>
      <c r="J95" s="80"/>
      <c r="K95" s="79">
        <f>SUM(P47:P94)</f>
        <v>9301.49</v>
      </c>
      <c r="L95" s="80"/>
    </row>
    <row r="96" spans="1:27" hidden="1" x14ac:dyDescent="0.2">
      <c r="A96" t="s">
        <v>320</v>
      </c>
      <c r="I96">
        <f>SUM(AC47:AC95)</f>
        <v>0</v>
      </c>
      <c r="K96">
        <f>SUM(AD47:AD95)</f>
        <v>0</v>
      </c>
    </row>
    <row r="97" spans="1:27" hidden="1" x14ac:dyDescent="0.2">
      <c r="A97" t="s">
        <v>321</v>
      </c>
      <c r="I97">
        <f>SUM(AE47:AE96)</f>
        <v>0</v>
      </c>
      <c r="K97">
        <f>SUM(AF47:AF96)</f>
        <v>0</v>
      </c>
    </row>
    <row r="99" spans="1:27" ht="16.5" x14ac:dyDescent="0.25">
      <c r="A99" s="75" t="str">
        <f>CONCATENATE("Раздел: ",IF(Source!G100&lt;&gt;"Новый раздел", Source!G100, ""))</f>
        <v>Раздел: Монтажные (кровельные) работы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</row>
    <row r="100" spans="1:27" ht="28.5" x14ac:dyDescent="0.2">
      <c r="A100" s="26">
        <v>1</v>
      </c>
      <c r="B100" s="26">
        <v>1</v>
      </c>
      <c r="C100" s="26" t="str">
        <f>Source!F104</f>
        <v>6.58-31-3</v>
      </c>
      <c r="D100" s="26" t="s">
        <v>110</v>
      </c>
      <c r="E100" s="27" t="str">
        <f>Source!H104</f>
        <v>100 мест</v>
      </c>
      <c r="F100" s="17">
        <f>Source!I104</f>
        <v>0.02</v>
      </c>
      <c r="G100" s="33"/>
      <c r="H100" s="28"/>
      <c r="I100" s="17"/>
      <c r="J100" s="33"/>
      <c r="K100" s="17"/>
      <c r="L100" s="33"/>
      <c r="Q100">
        <f>ROUND((Source!DN104/100)*ROUND((ROUND((Source!AF104*Source!AV104*Source!I104),2)),2), 2)</f>
        <v>27.29</v>
      </c>
      <c r="R100">
        <f>Source!X104</f>
        <v>602.45000000000005</v>
      </c>
      <c r="S100">
        <f>ROUND((Source!DO104/100)*ROUND((ROUND((Source!AF104*Source!AV104*Source!I104),2)),2), 2)</f>
        <v>20.73</v>
      </c>
      <c r="T100">
        <f>Source!Y104</f>
        <v>283.91000000000003</v>
      </c>
      <c r="U100">
        <f>ROUND((175/100)*ROUND((ROUND((Source!AE104*Source!AV104*Source!I104),2)),2), 2)</f>
        <v>0.53</v>
      </c>
      <c r="V100">
        <f>ROUND((160/100)*ROUND(ROUND((ROUND((Source!AE104*Source!AV104*Source!I104),2)*Source!BS104),2), 2), 2)</f>
        <v>12.67</v>
      </c>
    </row>
    <row r="101" spans="1:27" x14ac:dyDescent="0.2">
      <c r="D101" s="30" t="str">
        <f>"Объем: "&amp;Source!I104&amp;"=2/"&amp;"100"</f>
        <v>Объем: 0,02=2/100</v>
      </c>
    </row>
    <row r="102" spans="1:27" ht="14.25" x14ac:dyDescent="0.2">
      <c r="A102" s="26"/>
      <c r="B102" s="26"/>
      <c r="C102" s="26"/>
      <c r="D102" s="26" t="s">
        <v>313</v>
      </c>
      <c r="E102" s="27"/>
      <c r="F102" s="17"/>
      <c r="G102" s="33">
        <f>Source!AO104</f>
        <v>1311.93</v>
      </c>
      <c r="H102" s="28" t="str">
        <f>Source!DG104</f>
        <v/>
      </c>
      <c r="I102" s="17">
        <f>Source!AV104</f>
        <v>1</v>
      </c>
      <c r="J102" s="33">
        <f>ROUND((ROUND((Source!AF104*Source!AV104*Source!I104),2)),2)</f>
        <v>26.24</v>
      </c>
      <c r="K102" s="17">
        <f>IF(Source!BA104&lt;&gt; 0, Source!BA104, 1)</f>
        <v>26.39</v>
      </c>
      <c r="L102" s="33">
        <f>Source!S104</f>
        <v>692.47</v>
      </c>
      <c r="W102">
        <f>J102</f>
        <v>26.24</v>
      </c>
    </row>
    <row r="103" spans="1:27" ht="14.25" x14ac:dyDescent="0.2">
      <c r="A103" s="26"/>
      <c r="B103" s="26"/>
      <c r="C103" s="26"/>
      <c r="D103" s="26" t="s">
        <v>322</v>
      </c>
      <c r="E103" s="27"/>
      <c r="F103" s="17"/>
      <c r="G103" s="33">
        <f>Source!AM104</f>
        <v>41.45</v>
      </c>
      <c r="H103" s="28" t="str">
        <f>Source!DE104</f>
        <v/>
      </c>
      <c r="I103" s="17">
        <f>Source!AV104</f>
        <v>1</v>
      </c>
      <c r="J103" s="33">
        <f>(ROUND((ROUND(((Source!ET104)*Source!AV104*Source!I104),2)),2)+ROUND((ROUND(((Source!AE104-(Source!EU104))*Source!AV104*Source!I104),2)),2))</f>
        <v>0.83</v>
      </c>
      <c r="K103" s="17">
        <f>IF(Source!BB104&lt;&gt; 0, Source!BB104, 1)</f>
        <v>14.75</v>
      </c>
      <c r="L103" s="33">
        <f>Source!Q104</f>
        <v>12.24</v>
      </c>
    </row>
    <row r="104" spans="1:27" ht="14.25" x14ac:dyDescent="0.2">
      <c r="A104" s="26"/>
      <c r="B104" s="26"/>
      <c r="C104" s="26"/>
      <c r="D104" s="26" t="s">
        <v>323</v>
      </c>
      <c r="E104" s="27"/>
      <c r="F104" s="17"/>
      <c r="G104" s="33">
        <f>Source!AN104</f>
        <v>15.08</v>
      </c>
      <c r="H104" s="28" t="str">
        <f>Source!DF104</f>
        <v/>
      </c>
      <c r="I104" s="17">
        <f>Source!AV104</f>
        <v>1</v>
      </c>
      <c r="J104" s="41">
        <f>ROUND((ROUND((Source!AE104*Source!AV104*Source!I104),2)),2)</f>
        <v>0.3</v>
      </c>
      <c r="K104" s="17">
        <f>IF(Source!BS104&lt;&gt; 0, Source!BS104, 1)</f>
        <v>26.39</v>
      </c>
      <c r="L104" s="41">
        <f>Source!R104</f>
        <v>7.92</v>
      </c>
      <c r="W104">
        <f>J104</f>
        <v>0.3</v>
      </c>
    </row>
    <row r="105" spans="1:27" ht="14.25" x14ac:dyDescent="0.2">
      <c r="A105" s="26"/>
      <c r="B105" s="26"/>
      <c r="C105" s="26"/>
      <c r="D105" s="26" t="s">
        <v>324</v>
      </c>
      <c r="E105" s="27"/>
      <c r="F105" s="17"/>
      <c r="G105" s="33">
        <f>Source!AL104</f>
        <v>972.06</v>
      </c>
      <c r="H105" s="28" t="str">
        <f>Source!DD104</f>
        <v/>
      </c>
      <c r="I105" s="17">
        <f>Source!AW104</f>
        <v>1</v>
      </c>
      <c r="J105" s="33">
        <f>ROUND((ROUND((Source!AC104*Source!AW104*Source!I104),2)),2)</f>
        <v>19.440000000000001</v>
      </c>
      <c r="K105" s="17">
        <f>IF(Source!BC104&lt;&gt; 0, Source!BC104, 1)</f>
        <v>8.3000000000000007</v>
      </c>
      <c r="L105" s="33">
        <f>Source!P104</f>
        <v>161.35</v>
      </c>
    </row>
    <row r="106" spans="1:27" ht="28.5" x14ac:dyDescent="0.2">
      <c r="A106" s="26" t="s">
        <v>27</v>
      </c>
      <c r="B106" s="26" t="s">
        <v>27</v>
      </c>
      <c r="C106" s="26" t="str">
        <f>Source!F105</f>
        <v>9999990001</v>
      </c>
      <c r="D106" s="26" t="s">
        <v>29</v>
      </c>
      <c r="E106" s="27" t="str">
        <f>Source!H105</f>
        <v>т</v>
      </c>
      <c r="F106" s="17">
        <f>Source!I105</f>
        <v>-2.5600000000000001E-2</v>
      </c>
      <c r="G106" s="33">
        <f>Source!AK105</f>
        <v>0</v>
      </c>
      <c r="H106" s="31" t="s">
        <v>3</v>
      </c>
      <c r="I106" s="17">
        <f>Source!AW105</f>
        <v>1</v>
      </c>
      <c r="J106" s="33">
        <f>ROUND((ROUND((Source!AC105*Source!AW105*Source!I105),2)),2)+(ROUND((ROUND(((Source!ET105)*Source!AV105*Source!I105),2)),2)+ROUND((ROUND(((Source!AE105-(Source!EU105))*Source!AV105*Source!I105),2)),2))+ROUND((ROUND((Source!AF105*Source!AV105*Source!I105),2)),2)</f>
        <v>0</v>
      </c>
      <c r="K106" s="17">
        <f>IF(Source!BC105&lt;&gt; 0, Source!BC105, 1)</f>
        <v>1</v>
      </c>
      <c r="L106" s="33">
        <f>Source!O105</f>
        <v>0</v>
      </c>
      <c r="Q106">
        <f>ROUND((Source!DN105/100)*ROUND((ROUND((Source!AF105*Source!AV105*Source!I105),2)),2), 2)</f>
        <v>0</v>
      </c>
      <c r="R106">
        <f>Source!X105</f>
        <v>0</v>
      </c>
      <c r="S106">
        <f>ROUND((Source!DO105/100)*ROUND((ROUND((Source!AF105*Source!AV105*Source!I105),2)),2), 2)</f>
        <v>0</v>
      </c>
      <c r="T106">
        <f>Source!Y105</f>
        <v>0</v>
      </c>
      <c r="U106">
        <f>ROUND((175/100)*ROUND((ROUND((Source!AE105*Source!AV105*Source!I105),2)),2), 2)</f>
        <v>0</v>
      </c>
      <c r="V106">
        <f>ROUND((160/100)*ROUND(ROUND((ROUND((Source!AE105*Source!AV105*Source!I105),2)*Source!BS105),2), 2), 2)</f>
        <v>0</v>
      </c>
      <c r="X106">
        <f>IF(Source!BI105&lt;=1,J106, 0)</f>
        <v>0</v>
      </c>
      <c r="Y106">
        <f>IF(Source!BI105=2,J106, 0)</f>
        <v>0</v>
      </c>
      <c r="Z106">
        <f>IF(Source!BI105=3,J106, 0)</f>
        <v>0</v>
      </c>
      <c r="AA106">
        <f>IF(Source!BI105=4,J106, 0)</f>
        <v>0</v>
      </c>
    </row>
    <row r="107" spans="1:27" ht="14.25" x14ac:dyDescent="0.2">
      <c r="A107" s="26"/>
      <c r="B107" s="26"/>
      <c r="C107" s="26"/>
      <c r="D107" s="26" t="s">
        <v>314</v>
      </c>
      <c r="E107" s="27" t="s">
        <v>315</v>
      </c>
      <c r="F107" s="17">
        <f>Source!DN104</f>
        <v>104</v>
      </c>
      <c r="G107" s="33"/>
      <c r="H107" s="28"/>
      <c r="I107" s="17"/>
      <c r="J107" s="33">
        <f>SUM(Q100:Q106)</f>
        <v>27.29</v>
      </c>
      <c r="K107" s="17">
        <f>Source!BZ104</f>
        <v>87</v>
      </c>
      <c r="L107" s="33">
        <f>SUM(R100:R106)</f>
        <v>602.45000000000005</v>
      </c>
    </row>
    <row r="108" spans="1:27" ht="14.25" x14ac:dyDescent="0.2">
      <c r="A108" s="26"/>
      <c r="B108" s="26"/>
      <c r="C108" s="26"/>
      <c r="D108" s="26" t="s">
        <v>316</v>
      </c>
      <c r="E108" s="27" t="s">
        <v>315</v>
      </c>
      <c r="F108" s="17">
        <f>Source!DO104</f>
        <v>79</v>
      </c>
      <c r="G108" s="33"/>
      <c r="H108" s="28"/>
      <c r="I108" s="17"/>
      <c r="J108" s="33">
        <f>SUM(S100:S107)</f>
        <v>20.73</v>
      </c>
      <c r="K108" s="17">
        <f>Source!CA104</f>
        <v>41</v>
      </c>
      <c r="L108" s="33">
        <f>SUM(T100:T107)</f>
        <v>283.91000000000003</v>
      </c>
    </row>
    <row r="109" spans="1:27" ht="14.25" x14ac:dyDescent="0.2">
      <c r="A109" s="26"/>
      <c r="B109" s="26"/>
      <c r="C109" s="26"/>
      <c r="D109" s="26" t="s">
        <v>325</v>
      </c>
      <c r="E109" s="27" t="s">
        <v>315</v>
      </c>
      <c r="F109" s="17">
        <f>175</f>
        <v>175</v>
      </c>
      <c r="G109" s="33"/>
      <c r="H109" s="28"/>
      <c r="I109" s="17"/>
      <c r="J109" s="33">
        <f>SUM(U100:U108)</f>
        <v>0.53</v>
      </c>
      <c r="K109" s="17">
        <f>160</f>
        <v>160</v>
      </c>
      <c r="L109" s="33">
        <f>SUM(V100:V108)</f>
        <v>12.67</v>
      </c>
    </row>
    <row r="110" spans="1:27" ht="14.25" x14ac:dyDescent="0.2">
      <c r="A110" s="55"/>
      <c r="B110" s="55"/>
      <c r="C110" s="55"/>
      <c r="D110" s="55" t="s">
        <v>317</v>
      </c>
      <c r="E110" s="56" t="s">
        <v>318</v>
      </c>
      <c r="F110" s="57">
        <f>Source!AQ104</f>
        <v>113</v>
      </c>
      <c r="G110" s="58"/>
      <c r="H110" s="59" t="str">
        <f>Source!DI104</f>
        <v/>
      </c>
      <c r="I110" s="57">
        <f>Source!AV104</f>
        <v>1</v>
      </c>
      <c r="J110" s="58">
        <f>Source!U104</f>
        <v>2.2600000000000002</v>
      </c>
      <c r="K110" s="57"/>
      <c r="L110" s="58"/>
    </row>
    <row r="111" spans="1:27" ht="15" x14ac:dyDescent="0.25">
      <c r="A111" s="60"/>
      <c r="B111" s="60"/>
      <c r="C111" s="60"/>
      <c r="D111" s="61" t="s">
        <v>319</v>
      </c>
      <c r="E111" s="60"/>
      <c r="F111" s="60"/>
      <c r="G111" s="60"/>
      <c r="H111" s="60"/>
      <c r="I111" s="111">
        <f>J102+J103+J105+J107+J108+J109+SUM(J106:J106)</f>
        <v>95.06</v>
      </c>
      <c r="J111" s="111"/>
      <c r="K111" s="111">
        <f>L102+L103+L105+L107+L108+L109+SUM(L106:L106)</f>
        <v>1765.0900000000004</v>
      </c>
      <c r="L111" s="111"/>
      <c r="O111" s="32">
        <f>J102+J103+J105+J107+J108+J109+SUM(J106:J106)</f>
        <v>95.06</v>
      </c>
      <c r="P111" s="32">
        <f>L102+L103+L105+L107+L108+L109+SUM(L106:L106)</f>
        <v>1765.0900000000004</v>
      </c>
      <c r="X111">
        <f>IF(Source!BI104&lt;=1,J102+J103+J105+J107+J108+J109-0, 0)</f>
        <v>95.06</v>
      </c>
      <c r="Y111">
        <f>IF(Source!BI104=2,J102+J103+J105+J107+J108+J109-0, 0)</f>
        <v>0</v>
      </c>
      <c r="Z111">
        <f>IF(Source!BI104=3,J102+J103+J105+J107+J108+J109-0, 0)</f>
        <v>0</v>
      </c>
      <c r="AA111">
        <f>IF(Source!BI104=4,J102+J103+J105+J107+J108+J109,0)</f>
        <v>0</v>
      </c>
    </row>
    <row r="113" spans="1:27" ht="28.5" x14ac:dyDescent="0.2">
      <c r="A113" s="26">
        <v>2</v>
      </c>
      <c r="B113" s="26">
        <v>2</v>
      </c>
      <c r="C113" s="26" t="str">
        <f>Source!F106</f>
        <v>6.58-31-1</v>
      </c>
      <c r="D113" s="26" t="s">
        <v>116</v>
      </c>
      <c r="E113" s="27" t="str">
        <f>Source!H106</f>
        <v>100 мест</v>
      </c>
      <c r="F113" s="17">
        <f>Source!I106</f>
        <v>0.02</v>
      </c>
      <c r="G113" s="33"/>
      <c r="H113" s="28"/>
      <c r="I113" s="17"/>
      <c r="J113" s="33"/>
      <c r="K113" s="17"/>
      <c r="L113" s="33"/>
      <c r="Q113">
        <f>ROUND((Source!DN106/100)*ROUND((ROUND((Source!AF106*Source!AV106*Source!I106),2)),2), 2)</f>
        <v>9.5399999999999991</v>
      </c>
      <c r="R113">
        <f>Source!X106</f>
        <v>210.54</v>
      </c>
      <c r="S113">
        <f>ROUND((Source!DO106/100)*ROUND((ROUND((Source!AF106*Source!AV106*Source!I106),2)),2), 2)</f>
        <v>7.24</v>
      </c>
      <c r="T113">
        <f>Source!Y106</f>
        <v>99.22</v>
      </c>
      <c r="U113">
        <f>ROUND((175/100)*ROUND((ROUND((Source!AE106*Source!AV106*Source!I106),2)),2), 2)</f>
        <v>0.12</v>
      </c>
      <c r="V113">
        <f>ROUND((160/100)*ROUND(ROUND((ROUND((Source!AE106*Source!AV106*Source!I106),2)*Source!BS106),2), 2), 2)</f>
        <v>2.96</v>
      </c>
    </row>
    <row r="114" spans="1:27" x14ac:dyDescent="0.2">
      <c r="D114" s="30" t="str">
        <f>"Объем: "&amp;Source!I106&amp;"=2/"&amp;"100"</f>
        <v>Объем: 0,02=2/100</v>
      </c>
    </row>
    <row r="115" spans="1:27" ht="14.25" x14ac:dyDescent="0.2">
      <c r="A115" s="26"/>
      <c r="B115" s="26"/>
      <c r="C115" s="26"/>
      <c r="D115" s="26" t="s">
        <v>313</v>
      </c>
      <c r="E115" s="27"/>
      <c r="F115" s="17"/>
      <c r="G115" s="33">
        <f>Source!AO106</f>
        <v>458.59</v>
      </c>
      <c r="H115" s="28" t="str">
        <f>Source!DG106</f>
        <v/>
      </c>
      <c r="I115" s="17">
        <f>Source!AV106</f>
        <v>1</v>
      </c>
      <c r="J115" s="33">
        <f>ROUND((ROUND((Source!AF106*Source!AV106*Source!I106),2)),2)</f>
        <v>9.17</v>
      </c>
      <c r="K115" s="17">
        <f>IF(Source!BA106&lt;&gt; 0, Source!BA106, 1)</f>
        <v>26.39</v>
      </c>
      <c r="L115" s="33">
        <f>Source!S106</f>
        <v>242</v>
      </c>
      <c r="W115">
        <f>J115</f>
        <v>9.17</v>
      </c>
    </row>
    <row r="116" spans="1:27" ht="14.25" x14ac:dyDescent="0.2">
      <c r="A116" s="26"/>
      <c r="B116" s="26"/>
      <c r="C116" s="26"/>
      <c r="D116" s="26" t="s">
        <v>322</v>
      </c>
      <c r="E116" s="27"/>
      <c r="F116" s="17"/>
      <c r="G116" s="33">
        <f>Source!AM106</f>
        <v>9.8699999999999992</v>
      </c>
      <c r="H116" s="28" t="str">
        <f>Source!DE106</f>
        <v/>
      </c>
      <c r="I116" s="17">
        <f>Source!AV106</f>
        <v>1</v>
      </c>
      <c r="J116" s="33">
        <f>(ROUND((ROUND(((Source!ET106)*Source!AV106*Source!I106),2)),2)+ROUND((ROUND(((Source!AE106-(Source!EU106))*Source!AV106*Source!I106),2)),2))</f>
        <v>0.2</v>
      </c>
      <c r="K116" s="17">
        <f>IF(Source!BB106&lt;&gt; 0, Source!BB106, 1)</f>
        <v>14.65</v>
      </c>
      <c r="L116" s="33">
        <f>Source!Q106</f>
        <v>2.93</v>
      </c>
    </row>
    <row r="117" spans="1:27" ht="14.25" x14ac:dyDescent="0.2">
      <c r="A117" s="26"/>
      <c r="B117" s="26"/>
      <c r="C117" s="26"/>
      <c r="D117" s="26" t="s">
        <v>323</v>
      </c>
      <c r="E117" s="27"/>
      <c r="F117" s="17"/>
      <c r="G117" s="33">
        <f>Source!AN106</f>
        <v>3.55</v>
      </c>
      <c r="H117" s="28" t="str">
        <f>Source!DF106</f>
        <v/>
      </c>
      <c r="I117" s="17">
        <f>Source!AV106</f>
        <v>1</v>
      </c>
      <c r="J117" s="41">
        <f>ROUND((ROUND((Source!AE106*Source!AV106*Source!I106),2)),2)</f>
        <v>7.0000000000000007E-2</v>
      </c>
      <c r="K117" s="17">
        <f>IF(Source!BS106&lt;&gt; 0, Source!BS106, 1)</f>
        <v>26.39</v>
      </c>
      <c r="L117" s="41">
        <f>Source!R106</f>
        <v>1.85</v>
      </c>
      <c r="W117">
        <f>J117</f>
        <v>7.0000000000000007E-2</v>
      </c>
    </row>
    <row r="118" spans="1:27" ht="14.25" x14ac:dyDescent="0.2">
      <c r="A118" s="26"/>
      <c r="B118" s="26"/>
      <c r="C118" s="26"/>
      <c r="D118" s="26" t="s">
        <v>324</v>
      </c>
      <c r="E118" s="27"/>
      <c r="F118" s="17"/>
      <c r="G118" s="33">
        <f>Source!AL106</f>
        <v>195.25</v>
      </c>
      <c r="H118" s="28" t="str">
        <f>Source!DD106</f>
        <v/>
      </c>
      <c r="I118" s="17">
        <f>Source!AW106</f>
        <v>1</v>
      </c>
      <c r="J118" s="33">
        <f>ROUND((ROUND((Source!AC106*Source!AW106*Source!I106),2)),2)</f>
        <v>3.91</v>
      </c>
      <c r="K118" s="17">
        <f>IF(Source!BC106&lt;&gt; 0, Source!BC106, 1)</f>
        <v>8.3000000000000007</v>
      </c>
      <c r="L118" s="33">
        <f>Source!P106</f>
        <v>32.450000000000003</v>
      </c>
    </row>
    <row r="119" spans="1:27" ht="28.5" x14ac:dyDescent="0.2">
      <c r="A119" s="26" t="s">
        <v>118</v>
      </c>
      <c r="B119" s="26" t="s">
        <v>118</v>
      </c>
      <c r="C119" s="26" t="str">
        <f>Source!F107</f>
        <v>9999990001</v>
      </c>
      <c r="D119" s="26" t="s">
        <v>29</v>
      </c>
      <c r="E119" s="27" t="str">
        <f>Source!H107</f>
        <v>т</v>
      </c>
      <c r="F119" s="17">
        <f>Source!I107</f>
        <v>-6.0000000000000001E-3</v>
      </c>
      <c r="G119" s="33">
        <f>Source!AK107</f>
        <v>0</v>
      </c>
      <c r="H119" s="31" t="s">
        <v>3</v>
      </c>
      <c r="I119" s="17">
        <f>Source!AW107</f>
        <v>1</v>
      </c>
      <c r="J119" s="33">
        <f>ROUND((ROUND((Source!AC107*Source!AW107*Source!I107),2)),2)+(ROUND((ROUND(((Source!ET107)*Source!AV107*Source!I107),2)),2)+ROUND((ROUND(((Source!AE107-(Source!EU107))*Source!AV107*Source!I107),2)),2))+ROUND((ROUND((Source!AF107*Source!AV107*Source!I107),2)),2)</f>
        <v>0</v>
      </c>
      <c r="K119" s="17">
        <f>IF(Source!BC107&lt;&gt; 0, Source!BC107, 1)</f>
        <v>1</v>
      </c>
      <c r="L119" s="33">
        <f>Source!O107</f>
        <v>0</v>
      </c>
      <c r="Q119">
        <f>ROUND((Source!DN107/100)*ROUND((ROUND((Source!AF107*Source!AV107*Source!I107),2)),2), 2)</f>
        <v>0</v>
      </c>
      <c r="R119">
        <f>Source!X107</f>
        <v>0</v>
      </c>
      <c r="S119">
        <f>ROUND((Source!DO107/100)*ROUND((ROUND((Source!AF107*Source!AV107*Source!I107),2)),2), 2)</f>
        <v>0</v>
      </c>
      <c r="T119">
        <f>Source!Y107</f>
        <v>0</v>
      </c>
      <c r="U119">
        <f>ROUND((175/100)*ROUND((ROUND((Source!AE107*Source!AV107*Source!I107),2)),2), 2)</f>
        <v>0</v>
      </c>
      <c r="V119">
        <f>ROUND((160/100)*ROUND(ROUND((ROUND((Source!AE107*Source!AV107*Source!I107),2)*Source!BS107),2), 2), 2)</f>
        <v>0</v>
      </c>
      <c r="X119">
        <f>IF(Source!BI107&lt;=1,J119, 0)</f>
        <v>0</v>
      </c>
      <c r="Y119">
        <f>IF(Source!BI107=2,J119, 0)</f>
        <v>0</v>
      </c>
      <c r="Z119">
        <f>IF(Source!BI107=3,J119, 0)</f>
        <v>0</v>
      </c>
      <c r="AA119">
        <f>IF(Source!BI107=4,J119, 0)</f>
        <v>0</v>
      </c>
    </row>
    <row r="120" spans="1:27" ht="14.25" x14ac:dyDescent="0.2">
      <c r="A120" s="26"/>
      <c r="B120" s="26"/>
      <c r="C120" s="26"/>
      <c r="D120" s="26" t="s">
        <v>314</v>
      </c>
      <c r="E120" s="27" t="s">
        <v>315</v>
      </c>
      <c r="F120" s="17">
        <f>Source!DN106</f>
        <v>104</v>
      </c>
      <c r="G120" s="33"/>
      <c r="H120" s="28"/>
      <c r="I120" s="17"/>
      <c r="J120" s="33">
        <f>SUM(Q113:Q119)</f>
        <v>9.5399999999999991</v>
      </c>
      <c r="K120" s="17">
        <f>Source!BZ106</f>
        <v>87</v>
      </c>
      <c r="L120" s="33">
        <f>SUM(R113:R119)</f>
        <v>210.54</v>
      </c>
    </row>
    <row r="121" spans="1:27" ht="14.25" x14ac:dyDescent="0.2">
      <c r="A121" s="26"/>
      <c r="B121" s="26"/>
      <c r="C121" s="26"/>
      <c r="D121" s="26" t="s">
        <v>316</v>
      </c>
      <c r="E121" s="27" t="s">
        <v>315</v>
      </c>
      <c r="F121" s="17">
        <f>Source!DO106</f>
        <v>79</v>
      </c>
      <c r="G121" s="33"/>
      <c r="H121" s="28"/>
      <c r="I121" s="17"/>
      <c r="J121" s="33">
        <f>SUM(S113:S120)</f>
        <v>7.24</v>
      </c>
      <c r="K121" s="17">
        <f>Source!CA106</f>
        <v>41</v>
      </c>
      <c r="L121" s="33">
        <f>SUM(T113:T120)</f>
        <v>99.22</v>
      </c>
    </row>
    <row r="122" spans="1:27" ht="14.25" x14ac:dyDescent="0.2">
      <c r="A122" s="26"/>
      <c r="B122" s="26"/>
      <c r="C122" s="26"/>
      <c r="D122" s="26" t="s">
        <v>325</v>
      </c>
      <c r="E122" s="27" t="s">
        <v>315</v>
      </c>
      <c r="F122" s="17">
        <f>175</f>
        <v>175</v>
      </c>
      <c r="G122" s="33"/>
      <c r="H122" s="28"/>
      <c r="I122" s="17"/>
      <c r="J122" s="33">
        <f>SUM(U113:U121)</f>
        <v>0.12</v>
      </c>
      <c r="K122" s="17">
        <f>160</f>
        <v>160</v>
      </c>
      <c r="L122" s="33">
        <f>SUM(V113:V121)</f>
        <v>2.96</v>
      </c>
    </row>
    <row r="123" spans="1:27" ht="14.25" x14ac:dyDescent="0.2">
      <c r="A123" s="55"/>
      <c r="B123" s="55"/>
      <c r="C123" s="55"/>
      <c r="D123" s="55" t="s">
        <v>317</v>
      </c>
      <c r="E123" s="56" t="s">
        <v>318</v>
      </c>
      <c r="F123" s="57">
        <f>Source!AQ106</f>
        <v>39.5</v>
      </c>
      <c r="G123" s="58"/>
      <c r="H123" s="59" t="str">
        <f>Source!DI106</f>
        <v/>
      </c>
      <c r="I123" s="57">
        <f>Source!AV106</f>
        <v>1</v>
      </c>
      <c r="J123" s="58">
        <f>Source!U106</f>
        <v>0.79</v>
      </c>
      <c r="K123" s="57"/>
      <c r="L123" s="58"/>
    </row>
    <row r="124" spans="1:27" ht="15" x14ac:dyDescent="0.25">
      <c r="A124" s="60"/>
      <c r="B124" s="60"/>
      <c r="C124" s="60"/>
      <c r="D124" s="61" t="s">
        <v>319</v>
      </c>
      <c r="E124" s="60"/>
      <c r="F124" s="60"/>
      <c r="G124" s="60"/>
      <c r="H124" s="60"/>
      <c r="I124" s="111">
        <f>J115+J116+J118+J120+J121+J122+SUM(J119:J119)</f>
        <v>30.180000000000003</v>
      </c>
      <c r="J124" s="111"/>
      <c r="K124" s="111">
        <f>L115+L116+L118+L120+L121+L122+SUM(L119:L119)</f>
        <v>590.1</v>
      </c>
      <c r="L124" s="111"/>
      <c r="O124" s="32">
        <f>J115+J116+J118+J120+J121+J122+SUM(J119:J119)</f>
        <v>30.180000000000003</v>
      </c>
      <c r="P124" s="32">
        <f>L115+L116+L118+L120+L121+L122+SUM(L119:L119)</f>
        <v>590.1</v>
      </c>
      <c r="X124">
        <f>IF(Source!BI106&lt;=1,J115+J116+J118+J120+J121+J122-0, 0)</f>
        <v>30.180000000000003</v>
      </c>
      <c r="Y124">
        <f>IF(Source!BI106=2,J115+J116+J118+J120+J121+J122-0, 0)</f>
        <v>0</v>
      </c>
      <c r="Z124">
        <f>IF(Source!BI106=3,J115+J116+J118+J120+J121+J122-0, 0)</f>
        <v>0</v>
      </c>
      <c r="AA124">
        <f>IF(Source!BI106=4,J115+J116+J118+J120+J121+J122,0)</f>
        <v>0</v>
      </c>
    </row>
    <row r="126" spans="1:27" ht="28.5" x14ac:dyDescent="0.2">
      <c r="A126" s="26">
        <v>3</v>
      </c>
      <c r="B126" s="26">
        <v>3</v>
      </c>
      <c r="C126" s="26" t="str">
        <f>Source!F108</f>
        <v>6.54-9-2</v>
      </c>
      <c r="D126" s="26" t="s">
        <v>120</v>
      </c>
      <c r="E126" s="27" t="str">
        <f>Source!H108</f>
        <v>1 м3</v>
      </c>
      <c r="F126" s="17">
        <f>Source!I108</f>
        <v>1.2</v>
      </c>
      <c r="G126" s="33"/>
      <c r="H126" s="28"/>
      <c r="I126" s="17"/>
      <c r="J126" s="33"/>
      <c r="K126" s="17"/>
      <c r="L126" s="33"/>
      <c r="Q126">
        <f>ROUND((Source!DN108/100)*ROUND((ROUND((Source!AF108*Source!AV108*Source!I108),2)),2), 2)</f>
        <v>275.87</v>
      </c>
      <c r="R126">
        <f>Source!X108</f>
        <v>5995.41</v>
      </c>
      <c r="S126">
        <f>ROUND((Source!DO108/100)*ROUND((ROUND((Source!AF108*Source!AV108*Source!I108),2)),2), 2)</f>
        <v>227.19</v>
      </c>
      <c r="T126">
        <f>Source!Y108</f>
        <v>3511.6</v>
      </c>
      <c r="U126">
        <f>ROUND((175/100)*ROUND((ROUND((Source!AE108*Source!AV108*Source!I108),2)),2), 2)</f>
        <v>9.7799999999999994</v>
      </c>
      <c r="V126">
        <f>ROUND((160/100)*ROUND(ROUND((ROUND((Source!AE108*Source!AV108*Source!I108),2)*Source!BS108),2), 2), 2)</f>
        <v>236.03</v>
      </c>
    </row>
    <row r="127" spans="1:27" ht="14.25" x14ac:dyDescent="0.2">
      <c r="A127" s="26"/>
      <c r="B127" s="26"/>
      <c r="C127" s="26"/>
      <c r="D127" s="26" t="s">
        <v>313</v>
      </c>
      <c r="E127" s="27"/>
      <c r="F127" s="17"/>
      <c r="G127" s="33">
        <f>Source!AO108</f>
        <v>270.45999999999998</v>
      </c>
      <c r="H127" s="28" t="str">
        <f>Source!DG108</f>
        <v/>
      </c>
      <c r="I127" s="17">
        <f>Source!AV108</f>
        <v>1</v>
      </c>
      <c r="J127" s="33">
        <f>ROUND((ROUND((Source!AF108*Source!AV108*Source!I108),2)),2)</f>
        <v>324.55</v>
      </c>
      <c r="K127" s="17">
        <f>IF(Source!BA108&lt;&gt; 0, Source!BA108, 1)</f>
        <v>26.39</v>
      </c>
      <c r="L127" s="33">
        <f>Source!S108</f>
        <v>8564.8700000000008</v>
      </c>
      <c r="W127">
        <f>J127</f>
        <v>324.55</v>
      </c>
    </row>
    <row r="128" spans="1:27" ht="14.25" x14ac:dyDescent="0.2">
      <c r="A128" s="26"/>
      <c r="B128" s="26"/>
      <c r="C128" s="26"/>
      <c r="D128" s="26" t="s">
        <v>322</v>
      </c>
      <c r="E128" s="27"/>
      <c r="F128" s="17"/>
      <c r="G128" s="33">
        <f>Source!AM108</f>
        <v>18.57</v>
      </c>
      <c r="H128" s="28" t="str">
        <f>Source!DE108</f>
        <v/>
      </c>
      <c r="I128" s="17">
        <f>Source!AV108</f>
        <v>1</v>
      </c>
      <c r="J128" s="33">
        <f>(ROUND((ROUND(((Source!ET108)*Source!AV108*Source!I108),2)),2)+ROUND((ROUND(((Source!AE108-(Source!EU108))*Source!AV108*Source!I108),2)),2))</f>
        <v>22.28</v>
      </c>
      <c r="K128" s="17">
        <f>IF(Source!BB108&lt;&gt; 0, Source!BB108, 1)</f>
        <v>11.89</v>
      </c>
      <c r="L128" s="33">
        <f>Source!Q108</f>
        <v>264.91000000000003</v>
      </c>
    </row>
    <row r="129" spans="1:27" ht="14.25" x14ac:dyDescent="0.2">
      <c r="A129" s="26"/>
      <c r="B129" s="26"/>
      <c r="C129" s="26"/>
      <c r="D129" s="26" t="s">
        <v>323</v>
      </c>
      <c r="E129" s="27"/>
      <c r="F129" s="17"/>
      <c r="G129" s="33">
        <f>Source!AN108</f>
        <v>4.66</v>
      </c>
      <c r="H129" s="28" t="str">
        <f>Source!DF108</f>
        <v/>
      </c>
      <c r="I129" s="17">
        <f>Source!AV108</f>
        <v>1</v>
      </c>
      <c r="J129" s="41">
        <f>ROUND((ROUND((Source!AE108*Source!AV108*Source!I108),2)),2)</f>
        <v>5.59</v>
      </c>
      <c r="K129" s="17">
        <f>IF(Source!BS108&lt;&gt; 0, Source!BS108, 1)</f>
        <v>26.39</v>
      </c>
      <c r="L129" s="41">
        <f>Source!R108</f>
        <v>147.52000000000001</v>
      </c>
      <c r="W129">
        <f>J129</f>
        <v>5.59</v>
      </c>
    </row>
    <row r="130" spans="1:27" ht="14.25" x14ac:dyDescent="0.2">
      <c r="A130" s="26"/>
      <c r="B130" s="26"/>
      <c r="C130" s="26"/>
      <c r="D130" s="26" t="s">
        <v>324</v>
      </c>
      <c r="E130" s="27"/>
      <c r="F130" s="17"/>
      <c r="G130" s="33">
        <f>Source!AL108</f>
        <v>558.79</v>
      </c>
      <c r="H130" s="28" t="str">
        <f>Source!DD108</f>
        <v/>
      </c>
      <c r="I130" s="17">
        <f>Source!AW108</f>
        <v>1</v>
      </c>
      <c r="J130" s="33">
        <f>ROUND((ROUND((Source!AC108*Source!AW108*Source!I108),2)),2)</f>
        <v>670.55</v>
      </c>
      <c r="K130" s="17">
        <f>IF(Source!BC108&lt;&gt; 0, Source!BC108, 1)</f>
        <v>9.44</v>
      </c>
      <c r="L130" s="33">
        <f>Source!P108</f>
        <v>6329.99</v>
      </c>
    </row>
    <row r="131" spans="1:27" ht="14.25" x14ac:dyDescent="0.2">
      <c r="A131" s="26" t="s">
        <v>125</v>
      </c>
      <c r="B131" s="26" t="s">
        <v>125</v>
      </c>
      <c r="C131" s="26" t="str">
        <f>Source!F109</f>
        <v>1.3-2-6</v>
      </c>
      <c r="D131" s="26" t="s">
        <v>127</v>
      </c>
      <c r="E131" s="27" t="str">
        <f>Source!H109</f>
        <v>м3</v>
      </c>
      <c r="F131" s="17">
        <f>Source!I109</f>
        <v>1.224</v>
      </c>
      <c r="G131" s="33">
        <f>Source!AK109</f>
        <v>478.96</v>
      </c>
      <c r="H131" s="31" t="s">
        <v>3</v>
      </c>
      <c r="I131" s="17">
        <f>Source!AW109</f>
        <v>1</v>
      </c>
      <c r="J131" s="33">
        <f>ROUND((ROUND((Source!AC109*Source!AW109*Source!I109),2)),2)+(ROUND((ROUND(((Source!ET109)*Source!AV109*Source!I109),2)),2)+ROUND((ROUND(((Source!AE109-(Source!EU109))*Source!AV109*Source!I109),2)),2))+ROUND((ROUND((Source!AF109*Source!AV109*Source!I109),2)),2)</f>
        <v>586.25</v>
      </c>
      <c r="K131" s="17">
        <f>IF(Source!BC109&lt;&gt; 0, Source!BC109, 1)</f>
        <v>7.8</v>
      </c>
      <c r="L131" s="33">
        <f>Source!O109</f>
        <v>4572.75</v>
      </c>
      <c r="Q131">
        <f>ROUND((Source!DN109/100)*ROUND((ROUND((Source!AF109*Source!AV109*Source!I109),2)),2), 2)</f>
        <v>0</v>
      </c>
      <c r="R131">
        <f>Source!X109</f>
        <v>0</v>
      </c>
      <c r="S131">
        <f>ROUND((Source!DO109/100)*ROUND((ROUND((Source!AF109*Source!AV109*Source!I109),2)),2), 2)</f>
        <v>0</v>
      </c>
      <c r="T131">
        <f>Source!Y109</f>
        <v>0</v>
      </c>
      <c r="U131">
        <f>ROUND((175/100)*ROUND((ROUND((Source!AE109*Source!AV109*Source!I109),2)),2), 2)</f>
        <v>0</v>
      </c>
      <c r="V131">
        <f>ROUND((160/100)*ROUND(ROUND((ROUND((Source!AE109*Source!AV109*Source!I109),2)*Source!BS109),2), 2), 2)</f>
        <v>0</v>
      </c>
      <c r="X131">
        <f>IF(Source!BI109&lt;=1,J131, 0)</f>
        <v>586.25</v>
      </c>
      <c r="Y131">
        <f>IF(Source!BI109=2,J131, 0)</f>
        <v>0</v>
      </c>
      <c r="Z131">
        <f>IF(Source!BI109=3,J131, 0)</f>
        <v>0</v>
      </c>
      <c r="AA131">
        <f>IF(Source!BI109=4,J131, 0)</f>
        <v>0</v>
      </c>
    </row>
    <row r="132" spans="1:27" ht="14.25" x14ac:dyDescent="0.2">
      <c r="A132" s="26"/>
      <c r="B132" s="26"/>
      <c r="C132" s="26"/>
      <c r="D132" s="26" t="s">
        <v>314</v>
      </c>
      <c r="E132" s="27" t="s">
        <v>315</v>
      </c>
      <c r="F132" s="17">
        <f>Source!DN108</f>
        <v>85</v>
      </c>
      <c r="G132" s="33"/>
      <c r="H132" s="28"/>
      <c r="I132" s="17"/>
      <c r="J132" s="33">
        <f>SUM(Q126:Q131)</f>
        <v>275.87</v>
      </c>
      <c r="K132" s="17">
        <f>Source!BZ108</f>
        <v>70</v>
      </c>
      <c r="L132" s="33">
        <f>SUM(R126:R131)</f>
        <v>5995.41</v>
      </c>
    </row>
    <row r="133" spans="1:27" ht="14.25" x14ac:dyDescent="0.2">
      <c r="A133" s="26"/>
      <c r="B133" s="26"/>
      <c r="C133" s="26"/>
      <c r="D133" s="26" t="s">
        <v>316</v>
      </c>
      <c r="E133" s="27" t="s">
        <v>315</v>
      </c>
      <c r="F133" s="17">
        <f>Source!DO108</f>
        <v>70</v>
      </c>
      <c r="G133" s="33"/>
      <c r="H133" s="28"/>
      <c r="I133" s="17"/>
      <c r="J133" s="33">
        <f>SUM(S126:S132)</f>
        <v>227.19</v>
      </c>
      <c r="K133" s="17">
        <f>Source!CA108</f>
        <v>41</v>
      </c>
      <c r="L133" s="33">
        <f>SUM(T126:T132)</f>
        <v>3511.6</v>
      </c>
    </row>
    <row r="134" spans="1:27" ht="14.25" x14ac:dyDescent="0.2">
      <c r="A134" s="26"/>
      <c r="B134" s="26"/>
      <c r="C134" s="26"/>
      <c r="D134" s="26" t="s">
        <v>325</v>
      </c>
      <c r="E134" s="27" t="s">
        <v>315</v>
      </c>
      <c r="F134" s="17">
        <f>175</f>
        <v>175</v>
      </c>
      <c r="G134" s="33"/>
      <c r="H134" s="28"/>
      <c r="I134" s="17"/>
      <c r="J134" s="33">
        <f>SUM(U126:U133)</f>
        <v>9.7799999999999994</v>
      </c>
      <c r="K134" s="17">
        <f>160</f>
        <v>160</v>
      </c>
      <c r="L134" s="33">
        <f>SUM(V126:V133)</f>
        <v>236.03</v>
      </c>
    </row>
    <row r="135" spans="1:27" ht="14.25" x14ac:dyDescent="0.2">
      <c r="A135" s="55"/>
      <c r="B135" s="55"/>
      <c r="C135" s="55"/>
      <c r="D135" s="55" t="s">
        <v>317</v>
      </c>
      <c r="E135" s="56" t="s">
        <v>318</v>
      </c>
      <c r="F135" s="57">
        <f>Source!AQ108</f>
        <v>24.61</v>
      </c>
      <c r="G135" s="58"/>
      <c r="H135" s="59" t="str">
        <f>Source!DI108</f>
        <v/>
      </c>
      <c r="I135" s="57">
        <f>Source!AV108</f>
        <v>1</v>
      </c>
      <c r="J135" s="58">
        <f>Source!U108</f>
        <v>29.531999999999996</v>
      </c>
      <c r="K135" s="57"/>
      <c r="L135" s="58"/>
    </row>
    <row r="136" spans="1:27" ht="15" x14ac:dyDescent="0.25">
      <c r="A136" s="60"/>
      <c r="B136" s="60"/>
      <c r="C136" s="60"/>
      <c r="D136" s="61" t="s">
        <v>319</v>
      </c>
      <c r="E136" s="60"/>
      <c r="F136" s="60"/>
      <c r="G136" s="60"/>
      <c r="H136" s="60"/>
      <c r="I136" s="111">
        <f>J127+J128+J130+J132+J133+J134+SUM(J131:J131)</f>
        <v>2116.4700000000003</v>
      </c>
      <c r="J136" s="111"/>
      <c r="K136" s="111">
        <f>L127+L128+L130+L132+L133+L134+SUM(L131:L131)</f>
        <v>29475.559999999998</v>
      </c>
      <c r="L136" s="111"/>
      <c r="O136" s="32">
        <f>J127+J128+J130+J132+J133+J134+SUM(J131:J131)</f>
        <v>2116.4700000000003</v>
      </c>
      <c r="P136" s="32">
        <f>L127+L128+L130+L132+L133+L134+SUM(L131:L131)</f>
        <v>29475.559999999998</v>
      </c>
      <c r="X136">
        <f>IF(Source!BI108&lt;=1,J127+J128+J130+J132+J133+J134-0, 0)</f>
        <v>1530.22</v>
      </c>
      <c r="Y136">
        <f>IF(Source!BI108=2,J127+J128+J130+J132+J133+J134-0, 0)</f>
        <v>0</v>
      </c>
      <c r="Z136">
        <f>IF(Source!BI108=3,J127+J128+J130+J132+J133+J134-0, 0)</f>
        <v>0</v>
      </c>
      <c r="AA136">
        <f>IF(Source!BI108=4,J127+J128+J130+J132+J133+J134,0)</f>
        <v>0</v>
      </c>
    </row>
    <row r="138" spans="1:27" ht="28.5" x14ac:dyDescent="0.2">
      <c r="A138" s="26">
        <v>4</v>
      </c>
      <c r="B138" s="26">
        <v>4</v>
      </c>
      <c r="C138" s="26" t="str">
        <f>Source!F110</f>
        <v>6.58-2-1</v>
      </c>
      <c r="D138" s="26" t="s">
        <v>40</v>
      </c>
      <c r="E138" s="27" t="str">
        <f>Source!H110</f>
        <v>100 м2</v>
      </c>
      <c r="F138" s="17">
        <f>Source!I110</f>
        <v>5.3482000000000003</v>
      </c>
      <c r="G138" s="33"/>
      <c r="H138" s="28"/>
      <c r="I138" s="17"/>
      <c r="J138" s="33"/>
      <c r="K138" s="17"/>
      <c r="L138" s="33"/>
      <c r="Q138">
        <f>ROUND((Source!DN110/100)*ROUND((ROUND((Source!AF110*Source!AV110*Source!I110),2)),2), 2)</f>
        <v>818.66</v>
      </c>
      <c r="R138">
        <f>Source!X110</f>
        <v>18903.79</v>
      </c>
      <c r="S138">
        <f>ROUND((Source!DO110/100)*ROUND((ROUND((Source!AF110*Source!AV110*Source!I110),2)),2), 2)</f>
        <v>562.83000000000004</v>
      </c>
      <c r="T138">
        <f>Source!Y110</f>
        <v>11072.22</v>
      </c>
      <c r="U138">
        <f>ROUND((175/100)*ROUND((ROUND((Source!AE110*Source!AV110*Source!I110),2)),2), 2)</f>
        <v>0</v>
      </c>
      <c r="V138">
        <f>ROUND((160/100)*ROUND(ROUND((ROUND((Source!AE110*Source!AV110*Source!I110),2)*Source!BS110),2), 2), 2)</f>
        <v>0</v>
      </c>
    </row>
    <row r="139" spans="1:27" x14ac:dyDescent="0.2">
      <c r="D139" s="30" t="str">
        <f>"Объем: "&amp;Source!I110&amp;"=534,82/"&amp;"100"</f>
        <v>Объем: 5,3482=534,82/100</v>
      </c>
    </row>
    <row r="140" spans="1:27" ht="14.25" x14ac:dyDescent="0.2">
      <c r="A140" s="26"/>
      <c r="B140" s="26"/>
      <c r="C140" s="26"/>
      <c r="D140" s="26" t="s">
        <v>313</v>
      </c>
      <c r="E140" s="27"/>
      <c r="F140" s="17"/>
      <c r="G140" s="33">
        <f>Source!AO110</f>
        <v>191.34</v>
      </c>
      <c r="H140" s="28" t="str">
        <f>Source!DG110</f>
        <v/>
      </c>
      <c r="I140" s="17">
        <f>Source!AV110</f>
        <v>1</v>
      </c>
      <c r="J140" s="33">
        <f>ROUND((ROUND((Source!AF110*Source!AV110*Source!I110),2)),2)</f>
        <v>1023.32</v>
      </c>
      <c r="K140" s="17">
        <f>IF(Source!BA110&lt;&gt; 0, Source!BA110, 1)</f>
        <v>26.39</v>
      </c>
      <c r="L140" s="33">
        <f>Source!S110</f>
        <v>27005.41</v>
      </c>
      <c r="W140">
        <f>J140</f>
        <v>1023.32</v>
      </c>
    </row>
    <row r="141" spans="1:27" ht="28.5" x14ac:dyDescent="0.2">
      <c r="A141" s="26" t="s">
        <v>130</v>
      </c>
      <c r="B141" s="26" t="s">
        <v>130</v>
      </c>
      <c r="C141" s="26" t="str">
        <f>Source!F111</f>
        <v>9999990001</v>
      </c>
      <c r="D141" s="26" t="s">
        <v>29</v>
      </c>
      <c r="E141" s="27" t="str">
        <f>Source!H111</f>
        <v>т</v>
      </c>
      <c r="F141" s="17">
        <f>Source!I111</f>
        <v>-5.4551640000000008</v>
      </c>
      <c r="G141" s="33">
        <f>Source!AK111</f>
        <v>0</v>
      </c>
      <c r="H141" s="31" t="s">
        <v>3</v>
      </c>
      <c r="I141" s="17">
        <f>Source!AW111</f>
        <v>1</v>
      </c>
      <c r="J141" s="33">
        <f>ROUND((ROUND((Source!AC111*Source!AW111*Source!I111),2)),2)+(ROUND((ROUND(((Source!ET111)*Source!AV111*Source!I111),2)),2)+ROUND((ROUND(((Source!AE111-(Source!EU111))*Source!AV111*Source!I111),2)),2))+ROUND((ROUND((Source!AF111*Source!AV111*Source!I111),2)),2)</f>
        <v>0</v>
      </c>
      <c r="K141" s="17">
        <f>IF(Source!BC111&lt;&gt; 0, Source!BC111, 1)</f>
        <v>1</v>
      </c>
      <c r="L141" s="33">
        <f>Source!O111</f>
        <v>0</v>
      </c>
      <c r="Q141">
        <f>ROUND((Source!DN111/100)*ROUND((ROUND((Source!AF111*Source!AV111*Source!I111),2)),2), 2)</f>
        <v>0</v>
      </c>
      <c r="R141">
        <f>Source!X111</f>
        <v>0</v>
      </c>
      <c r="S141">
        <f>ROUND((Source!DO111/100)*ROUND((ROUND((Source!AF111*Source!AV111*Source!I111),2)),2), 2)</f>
        <v>0</v>
      </c>
      <c r="T141">
        <f>Source!Y111</f>
        <v>0</v>
      </c>
      <c r="U141">
        <f>ROUND((175/100)*ROUND((ROUND((Source!AE111*Source!AV111*Source!I111),2)),2), 2)</f>
        <v>0</v>
      </c>
      <c r="V141">
        <f>ROUND((160/100)*ROUND(ROUND((ROUND((Source!AE111*Source!AV111*Source!I111),2)*Source!BS111),2), 2), 2)</f>
        <v>0</v>
      </c>
      <c r="X141">
        <f>IF(Source!BI111&lt;=1,J141, 0)</f>
        <v>0</v>
      </c>
      <c r="Y141">
        <f>IF(Source!BI111=2,J141, 0)</f>
        <v>0</v>
      </c>
      <c r="Z141">
        <f>IF(Source!BI111=3,J141, 0)</f>
        <v>0</v>
      </c>
      <c r="AA141">
        <f>IF(Source!BI111=4,J141, 0)</f>
        <v>0</v>
      </c>
    </row>
    <row r="142" spans="1:27" ht="14.25" x14ac:dyDescent="0.2">
      <c r="A142" s="26"/>
      <c r="B142" s="26"/>
      <c r="C142" s="26"/>
      <c r="D142" s="26" t="s">
        <v>314</v>
      </c>
      <c r="E142" s="27" t="s">
        <v>315</v>
      </c>
      <c r="F142" s="17">
        <f>Source!DN110</f>
        <v>80</v>
      </c>
      <c r="G142" s="33"/>
      <c r="H142" s="28"/>
      <c r="I142" s="17"/>
      <c r="J142" s="33">
        <f>SUM(Q138:Q141)</f>
        <v>818.66</v>
      </c>
      <c r="K142" s="17">
        <f>Source!BZ110</f>
        <v>70</v>
      </c>
      <c r="L142" s="33">
        <f>SUM(R138:R141)</f>
        <v>18903.79</v>
      </c>
    </row>
    <row r="143" spans="1:27" ht="14.25" x14ac:dyDescent="0.2">
      <c r="A143" s="26"/>
      <c r="B143" s="26"/>
      <c r="C143" s="26"/>
      <c r="D143" s="26" t="s">
        <v>316</v>
      </c>
      <c r="E143" s="27" t="s">
        <v>315</v>
      </c>
      <c r="F143" s="17">
        <f>Source!DO110</f>
        <v>55</v>
      </c>
      <c r="G143" s="33"/>
      <c r="H143" s="28"/>
      <c r="I143" s="17"/>
      <c r="J143" s="33">
        <f>SUM(S138:S142)</f>
        <v>562.83000000000004</v>
      </c>
      <c r="K143" s="17">
        <f>Source!CA110</f>
        <v>41</v>
      </c>
      <c r="L143" s="33">
        <f>SUM(T138:T142)</f>
        <v>11072.22</v>
      </c>
    </row>
    <row r="144" spans="1:27" ht="14.25" x14ac:dyDescent="0.2">
      <c r="A144" s="55"/>
      <c r="B144" s="55"/>
      <c r="C144" s="55"/>
      <c r="D144" s="55" t="s">
        <v>317</v>
      </c>
      <c r="E144" s="56" t="s">
        <v>318</v>
      </c>
      <c r="F144" s="57">
        <f>Source!AQ110</f>
        <v>17.41</v>
      </c>
      <c r="G144" s="58"/>
      <c r="H144" s="59" t="str">
        <f>Source!DI110</f>
        <v/>
      </c>
      <c r="I144" s="57">
        <f>Source!AV110</f>
        <v>1</v>
      </c>
      <c r="J144" s="58">
        <f>Source!U110</f>
        <v>93.112162000000012</v>
      </c>
      <c r="K144" s="57"/>
      <c r="L144" s="58"/>
    </row>
    <row r="145" spans="1:27" ht="15" x14ac:dyDescent="0.25">
      <c r="A145" s="60"/>
      <c r="B145" s="60"/>
      <c r="C145" s="60"/>
      <c r="D145" s="61" t="s">
        <v>319</v>
      </c>
      <c r="E145" s="60"/>
      <c r="F145" s="60"/>
      <c r="G145" s="60"/>
      <c r="H145" s="60"/>
      <c r="I145" s="111">
        <f>J140+J142+J143+SUM(J141:J141)</f>
        <v>2404.81</v>
      </c>
      <c r="J145" s="111"/>
      <c r="K145" s="111">
        <f>L140+L142+L143+SUM(L141:L141)</f>
        <v>56981.42</v>
      </c>
      <c r="L145" s="111"/>
      <c r="O145" s="32">
        <f>J140+J142+J143+SUM(J141:J141)</f>
        <v>2404.81</v>
      </c>
      <c r="P145" s="32">
        <f>L140+L142+L143+SUM(L141:L141)</f>
        <v>56981.42</v>
      </c>
      <c r="X145">
        <f>IF(Source!BI110&lt;=1,J140+J142+J143-0, 0)</f>
        <v>2404.81</v>
      </c>
      <c r="Y145">
        <f>IF(Source!BI110=2,J140+J142+J143-0, 0)</f>
        <v>0</v>
      </c>
      <c r="Z145">
        <f>IF(Source!BI110=3,J140+J142+J143-0, 0)</f>
        <v>0</v>
      </c>
      <c r="AA145">
        <f>IF(Source!BI110=4,J140+J142+J143,0)</f>
        <v>0</v>
      </c>
    </row>
    <row r="147" spans="1:27" ht="57" x14ac:dyDescent="0.2">
      <c r="A147" s="26">
        <v>5</v>
      </c>
      <c r="B147" s="26">
        <v>5</v>
      </c>
      <c r="C147" s="26" t="str">
        <f>Source!F112</f>
        <v>3.12-3-4</v>
      </c>
      <c r="D147" s="26" t="s">
        <v>132</v>
      </c>
      <c r="E147" s="27" t="str">
        <f>Source!H112</f>
        <v>100 м2</v>
      </c>
      <c r="F147" s="17">
        <f>Source!I112</f>
        <v>5.3482000000000003</v>
      </c>
      <c r="G147" s="33"/>
      <c r="H147" s="28"/>
      <c r="I147" s="17"/>
      <c r="J147" s="33"/>
      <c r="K147" s="17"/>
      <c r="L147" s="33"/>
      <c r="Q147">
        <f>ROUND((Source!DN112/100)*ROUND((ROUND((Source!AF112*Source!AV112*Source!I112),2)),2), 2)</f>
        <v>4407.16</v>
      </c>
      <c r="R147">
        <f>Source!X112</f>
        <v>97293.47</v>
      </c>
      <c r="S147">
        <f>ROUND((Source!DO112/100)*ROUND((ROUND((Source!AF112*Source!AV112*Source!I112),2)),2), 2)</f>
        <v>3347.74</v>
      </c>
      <c r="T147">
        <f>Source!Y112</f>
        <v>45850.95</v>
      </c>
      <c r="U147">
        <f>ROUND((175/100)*ROUND((ROUND((Source!AE112*Source!AV112*Source!I112),2)),2), 2)</f>
        <v>831.46</v>
      </c>
      <c r="V147">
        <f>ROUND((160/100)*ROUND(ROUND((ROUND((Source!AE112*Source!AV112*Source!I112),2)*Source!BS112),2), 2), 2)</f>
        <v>20061.47</v>
      </c>
    </row>
    <row r="148" spans="1:27" x14ac:dyDescent="0.2">
      <c r="D148" s="30" t="str">
        <f>"Объем: "&amp;Source!I112&amp;"=534,82/"&amp;"100"</f>
        <v>Объем: 5,3482=534,82/100</v>
      </c>
    </row>
    <row r="149" spans="1:27" ht="14.25" x14ac:dyDescent="0.2">
      <c r="A149" s="26"/>
      <c r="B149" s="26"/>
      <c r="C149" s="26"/>
      <c r="D149" s="26" t="s">
        <v>313</v>
      </c>
      <c r="E149" s="27"/>
      <c r="F149" s="17"/>
      <c r="G149" s="33">
        <f>Source!AO112</f>
        <v>689</v>
      </c>
      <c r="H149" s="28" t="str">
        <f>Source!DG112</f>
        <v>)*1,15</v>
      </c>
      <c r="I149" s="17">
        <f>Source!AV112</f>
        <v>1</v>
      </c>
      <c r="J149" s="33">
        <f>ROUND((ROUND((Source!AF112*Source!AV112*Source!I112),2)),2)</f>
        <v>4237.6499999999996</v>
      </c>
      <c r="K149" s="17">
        <f>IF(Source!BA112&lt;&gt; 0, Source!BA112, 1)</f>
        <v>26.39</v>
      </c>
      <c r="L149" s="33">
        <f>Source!S112</f>
        <v>111831.58</v>
      </c>
      <c r="W149">
        <f>J149</f>
        <v>4237.6499999999996</v>
      </c>
    </row>
    <row r="150" spans="1:27" ht="14.25" x14ac:dyDescent="0.2">
      <c r="A150" s="26"/>
      <c r="B150" s="26"/>
      <c r="C150" s="26"/>
      <c r="D150" s="26" t="s">
        <v>322</v>
      </c>
      <c r="E150" s="27"/>
      <c r="F150" s="17"/>
      <c r="G150" s="33">
        <f>Source!AM112</f>
        <v>267.17</v>
      </c>
      <c r="H150" s="28" t="str">
        <f>Source!DE112</f>
        <v>)*1,25</v>
      </c>
      <c r="I150" s="17">
        <f>Source!AV112</f>
        <v>1</v>
      </c>
      <c r="J150" s="33">
        <f>(ROUND((ROUND((((Source!ET112*1.25))*Source!AV112*Source!I112),2)),2)+ROUND((ROUND(((Source!AE112-((Source!EU112*1.25)))*Source!AV112*Source!I112),2)),2))</f>
        <v>1786.1</v>
      </c>
      <c r="K150" s="17">
        <f>IF(Source!BB112&lt;&gt; 0, Source!BB112, 1)</f>
        <v>12.18</v>
      </c>
      <c r="L150" s="33">
        <f>Source!Q112</f>
        <v>21754.7</v>
      </c>
    </row>
    <row r="151" spans="1:27" ht="14.25" x14ac:dyDescent="0.2">
      <c r="A151" s="26"/>
      <c r="B151" s="26"/>
      <c r="C151" s="26"/>
      <c r="D151" s="26" t="s">
        <v>323</v>
      </c>
      <c r="E151" s="27"/>
      <c r="F151" s="17"/>
      <c r="G151" s="33">
        <f>Source!AN112</f>
        <v>71.069999999999993</v>
      </c>
      <c r="H151" s="28" t="str">
        <f>Source!DF112</f>
        <v>)*1,25</v>
      </c>
      <c r="I151" s="17">
        <f>Source!AV112</f>
        <v>1</v>
      </c>
      <c r="J151" s="41">
        <f>ROUND((ROUND((Source!AE112*Source!AV112*Source!I112),2)),2)</f>
        <v>475.12</v>
      </c>
      <c r="K151" s="17">
        <f>IF(Source!BS112&lt;&gt; 0, Source!BS112, 1)</f>
        <v>26.39</v>
      </c>
      <c r="L151" s="41">
        <f>Source!R112</f>
        <v>12538.42</v>
      </c>
      <c r="W151">
        <f>J151</f>
        <v>475.12</v>
      </c>
    </row>
    <row r="152" spans="1:27" ht="14.25" x14ac:dyDescent="0.2">
      <c r="A152" s="26"/>
      <c r="B152" s="26"/>
      <c r="C152" s="26"/>
      <c r="D152" s="26" t="s">
        <v>324</v>
      </c>
      <c r="E152" s="27"/>
      <c r="F152" s="17"/>
      <c r="G152" s="33">
        <f>Source!AL112</f>
        <v>705.14</v>
      </c>
      <c r="H152" s="28" t="str">
        <f>Source!DD112</f>
        <v/>
      </c>
      <c r="I152" s="17">
        <f>Source!AW112</f>
        <v>1</v>
      </c>
      <c r="J152" s="33">
        <f>ROUND((ROUND((Source!AC112*Source!AW112*Source!I112),2)),2)</f>
        <v>3771.23</v>
      </c>
      <c r="K152" s="17">
        <f>IF(Source!BC112&lt;&gt; 0, Source!BC112, 1)</f>
        <v>3.7</v>
      </c>
      <c r="L152" s="33">
        <f>Source!P112</f>
        <v>13953.55</v>
      </c>
    </row>
    <row r="153" spans="1:27" ht="199.5" x14ac:dyDescent="0.2">
      <c r="A153" s="26" t="s">
        <v>141</v>
      </c>
      <c r="B153" s="26" t="s">
        <v>141</v>
      </c>
      <c r="C153" s="26" t="str">
        <f>Source!F113</f>
        <v>1.1-1-1312</v>
      </c>
      <c r="D153" s="26" t="s">
        <v>282</v>
      </c>
      <c r="E153" s="27" t="str">
        <f>Source!H113</f>
        <v>м2</v>
      </c>
      <c r="F153" s="17">
        <f>Source!I113</f>
        <v>722.00699999999983</v>
      </c>
      <c r="G153" s="33">
        <f>Source!AK113</f>
        <v>25.09</v>
      </c>
      <c r="H153" s="31" t="s">
        <v>3</v>
      </c>
      <c r="I153" s="17">
        <f>Source!AW113</f>
        <v>1</v>
      </c>
      <c r="J153" s="33">
        <f>ROUND((ROUND((Source!AC113*Source!AW113*Source!I113),2)),2)+(ROUND((ROUND(((Source!ET113)*Source!AV113*Source!I113),2)),2)+ROUND((ROUND(((Source!AE113-(Source!EU113))*Source!AV113*Source!I113),2)),2))+ROUND((ROUND((Source!AF113*Source!AV113*Source!I113),2)),2)</f>
        <v>18115.16</v>
      </c>
      <c r="K153" s="17">
        <f>IF(Source!BC113&lt;&gt; 0, Source!BC113, 1)</f>
        <v>10.5</v>
      </c>
      <c r="L153" s="33">
        <f>Source!O113</f>
        <v>190209.18</v>
      </c>
      <c r="Q153">
        <f>ROUND((Source!DN113/100)*ROUND((ROUND((Source!AF113*Source!AV113*Source!I113),2)),2), 2)</f>
        <v>0</v>
      </c>
      <c r="R153">
        <f>Source!X113</f>
        <v>0</v>
      </c>
      <c r="S153">
        <f>ROUND((Source!DO113/100)*ROUND((ROUND((Source!AF113*Source!AV113*Source!I113),2)),2), 2)</f>
        <v>0</v>
      </c>
      <c r="T153">
        <f>Source!Y113</f>
        <v>0</v>
      </c>
      <c r="U153">
        <f>ROUND((175/100)*ROUND((ROUND((Source!AE113*Source!AV113*Source!I113),2)),2), 2)</f>
        <v>0</v>
      </c>
      <c r="V153">
        <f>ROUND((160/100)*ROUND(ROUND((ROUND((Source!AE113*Source!AV113*Source!I113),2)*Source!BS113),2), 2), 2)</f>
        <v>0</v>
      </c>
      <c r="X153">
        <f>IF(Source!BI113&lt;=1,J153, 0)</f>
        <v>18115.16</v>
      </c>
      <c r="Y153">
        <f>IF(Source!BI113=2,J153, 0)</f>
        <v>0</v>
      </c>
      <c r="Z153">
        <f>IF(Source!BI113=3,J153, 0)</f>
        <v>0</v>
      </c>
      <c r="AA153">
        <f>IF(Source!BI113=4,J153, 0)</f>
        <v>0</v>
      </c>
    </row>
    <row r="154" spans="1:27" ht="228" x14ac:dyDescent="0.2">
      <c r="A154" s="26" t="s">
        <v>145</v>
      </c>
      <c r="B154" s="26" t="s">
        <v>145</v>
      </c>
      <c r="C154" s="26" t="str">
        <f>Source!F114</f>
        <v>1.1-1-1313</v>
      </c>
      <c r="D154" s="26" t="s">
        <v>283</v>
      </c>
      <c r="E154" s="27" t="str">
        <f>Source!H114</f>
        <v>м2</v>
      </c>
      <c r="F154" s="17">
        <f>Source!I114</f>
        <v>707.56685999999991</v>
      </c>
      <c r="G154" s="33">
        <f>Source!AK114</f>
        <v>23.06</v>
      </c>
      <c r="H154" s="31" t="s">
        <v>3</v>
      </c>
      <c r="I154" s="17">
        <f>Source!AW114</f>
        <v>1</v>
      </c>
      <c r="J154" s="33">
        <f>ROUND((ROUND((Source!AC114*Source!AW114*Source!I114),2)),2)+(ROUND((ROUND(((Source!ET114)*Source!AV114*Source!I114),2)),2)+ROUND((ROUND(((Source!AE114-(Source!EU114))*Source!AV114*Source!I114),2)),2))+ROUND((ROUND((Source!AF114*Source!AV114*Source!I114),2)),2)</f>
        <v>16316.49</v>
      </c>
      <c r="K154" s="17">
        <f>IF(Source!BC114&lt;&gt; 0, Source!BC114, 1)</f>
        <v>10.74</v>
      </c>
      <c r="L154" s="33">
        <f>Source!O114</f>
        <v>175239.1</v>
      </c>
      <c r="Q154">
        <f>ROUND((Source!DN114/100)*ROUND((ROUND((Source!AF114*Source!AV114*Source!I114),2)),2), 2)</f>
        <v>0</v>
      </c>
      <c r="R154">
        <f>Source!X114</f>
        <v>0</v>
      </c>
      <c r="S154">
        <f>ROUND((Source!DO114/100)*ROUND((ROUND((Source!AF114*Source!AV114*Source!I114),2)),2), 2)</f>
        <v>0</v>
      </c>
      <c r="T154">
        <f>Source!Y114</f>
        <v>0</v>
      </c>
      <c r="U154">
        <f>ROUND((175/100)*ROUND((ROUND((Source!AE114*Source!AV114*Source!I114),2)),2), 2)</f>
        <v>0</v>
      </c>
      <c r="V154">
        <f>ROUND((160/100)*ROUND(ROUND((ROUND((Source!AE114*Source!AV114*Source!I114),2)*Source!BS114),2), 2), 2)</f>
        <v>0</v>
      </c>
      <c r="X154">
        <f>IF(Source!BI114&lt;=1,J154, 0)</f>
        <v>16316.49</v>
      </c>
      <c r="Y154">
        <f>IF(Source!BI114=2,J154, 0)</f>
        <v>0</v>
      </c>
      <c r="Z154">
        <f>IF(Source!BI114=3,J154, 0)</f>
        <v>0</v>
      </c>
      <c r="AA154">
        <f>IF(Source!BI114=4,J154, 0)</f>
        <v>0</v>
      </c>
    </row>
    <row r="155" spans="1:27" ht="14.25" x14ac:dyDescent="0.2">
      <c r="A155" s="26"/>
      <c r="B155" s="26"/>
      <c r="C155" s="26"/>
      <c r="D155" s="26" t="s">
        <v>314</v>
      </c>
      <c r="E155" s="27" t="s">
        <v>315</v>
      </c>
      <c r="F155" s="17">
        <f>Source!DN112</f>
        <v>104</v>
      </c>
      <c r="G155" s="33"/>
      <c r="H155" s="28"/>
      <c r="I155" s="17"/>
      <c r="J155" s="33">
        <f>SUM(Q147:Q154)</f>
        <v>4407.16</v>
      </c>
      <c r="K155" s="17">
        <f>Source!BZ112</f>
        <v>87</v>
      </c>
      <c r="L155" s="33">
        <f>SUM(R147:R154)</f>
        <v>97293.47</v>
      </c>
    </row>
    <row r="156" spans="1:27" ht="14.25" x14ac:dyDescent="0.2">
      <c r="A156" s="26"/>
      <c r="B156" s="26"/>
      <c r="C156" s="26"/>
      <c r="D156" s="26" t="s">
        <v>316</v>
      </c>
      <c r="E156" s="27" t="s">
        <v>315</v>
      </c>
      <c r="F156" s="17">
        <f>Source!DO112</f>
        <v>79</v>
      </c>
      <c r="G156" s="33"/>
      <c r="H156" s="28"/>
      <c r="I156" s="17"/>
      <c r="J156" s="33">
        <f>SUM(S147:S155)</f>
        <v>3347.74</v>
      </c>
      <c r="K156" s="17">
        <f>Source!CA112</f>
        <v>41</v>
      </c>
      <c r="L156" s="33">
        <f>SUM(T147:T155)</f>
        <v>45850.95</v>
      </c>
    </row>
    <row r="157" spans="1:27" ht="14.25" x14ac:dyDescent="0.2">
      <c r="A157" s="26"/>
      <c r="B157" s="26"/>
      <c r="C157" s="26"/>
      <c r="D157" s="26" t="s">
        <v>325</v>
      </c>
      <c r="E157" s="27" t="s">
        <v>315</v>
      </c>
      <c r="F157" s="17">
        <f>175</f>
        <v>175</v>
      </c>
      <c r="G157" s="33"/>
      <c r="H157" s="28"/>
      <c r="I157" s="17"/>
      <c r="J157" s="33">
        <f>SUM(U147:U156)</f>
        <v>831.46</v>
      </c>
      <c r="K157" s="17">
        <f>160</f>
        <v>160</v>
      </c>
      <c r="L157" s="33">
        <f>SUM(V147:V156)</f>
        <v>20061.47</v>
      </c>
    </row>
    <row r="158" spans="1:27" ht="14.25" x14ac:dyDescent="0.2">
      <c r="A158" s="55"/>
      <c r="B158" s="55"/>
      <c r="C158" s="55"/>
      <c r="D158" s="55" t="s">
        <v>317</v>
      </c>
      <c r="E158" s="56" t="s">
        <v>318</v>
      </c>
      <c r="F158" s="57">
        <f>Source!AQ112</f>
        <v>53</v>
      </c>
      <c r="G158" s="58"/>
      <c r="H158" s="59" t="str">
        <f>Source!DI112</f>
        <v>)*1,15</v>
      </c>
      <c r="I158" s="57">
        <f>Source!AV112</f>
        <v>1</v>
      </c>
      <c r="J158" s="58">
        <f>Source!U112</f>
        <v>325.97278999999997</v>
      </c>
      <c r="K158" s="57"/>
      <c r="L158" s="58"/>
    </row>
    <row r="159" spans="1:27" ht="15" x14ac:dyDescent="0.25">
      <c r="A159" s="60"/>
      <c r="B159" s="60"/>
      <c r="C159" s="60"/>
      <c r="D159" s="61" t="s">
        <v>319</v>
      </c>
      <c r="E159" s="60"/>
      <c r="F159" s="60"/>
      <c r="G159" s="60"/>
      <c r="H159" s="60"/>
      <c r="I159" s="111">
        <f>J149+J150+J152+J155+J156+J157+SUM(J153:J154)</f>
        <v>52812.99</v>
      </c>
      <c r="J159" s="111"/>
      <c r="K159" s="111">
        <f>L149+L150+L152+L155+L156+L157+SUM(L153:L154)</f>
        <v>676194</v>
      </c>
      <c r="L159" s="111"/>
      <c r="O159" s="32">
        <f>J149+J150+J152+J155+J156+J157+SUM(J153:J154)</f>
        <v>52812.99</v>
      </c>
      <c r="P159" s="32">
        <f>L149+L150+L152+L155+L156+L157+SUM(L153:L154)</f>
        <v>676194</v>
      </c>
      <c r="X159">
        <f>IF(Source!BI112&lt;=1,J149+J150+J152+J155+J156+J157-0, 0)</f>
        <v>18381.339999999997</v>
      </c>
      <c r="Y159">
        <f>IF(Source!BI112=2,J149+J150+J152+J155+J156+J157-0, 0)</f>
        <v>0</v>
      </c>
      <c r="Z159">
        <f>IF(Source!BI112=3,J149+J150+J152+J155+J156+J157-0, 0)</f>
        <v>0</v>
      </c>
      <c r="AA159">
        <f>IF(Source!BI112=4,J149+J150+J152+J155+J156+J157,0)</f>
        <v>0</v>
      </c>
    </row>
    <row r="161" spans="1:27" ht="99.75" x14ac:dyDescent="0.2">
      <c r="A161" s="26">
        <v>6</v>
      </c>
      <c r="B161" s="26">
        <v>6</v>
      </c>
      <c r="C161" s="26" t="str">
        <f>Source!F115</f>
        <v>3.12-3-10</v>
      </c>
      <c r="D161" s="26" t="s">
        <v>150</v>
      </c>
      <c r="E161" s="27" t="str">
        <f>Source!H115</f>
        <v>100 м2</v>
      </c>
      <c r="F161" s="17">
        <f>Source!I115</f>
        <v>2.0500000000000001E-2</v>
      </c>
      <c r="G161" s="33"/>
      <c r="H161" s="28"/>
      <c r="I161" s="17"/>
      <c r="J161" s="33"/>
      <c r="K161" s="17"/>
      <c r="L161" s="33"/>
      <c r="Q161">
        <f>ROUND((Source!DN115/100)*ROUND((ROUND((Source!AF115*Source!AV115*Source!I115),2)),2), 2)</f>
        <v>24.19</v>
      </c>
      <c r="R161">
        <f>Source!X115</f>
        <v>534.03</v>
      </c>
      <c r="S161">
        <f>ROUND((Source!DO115/100)*ROUND((ROUND((Source!AF115*Source!AV115*Source!I115),2)),2), 2)</f>
        <v>18.38</v>
      </c>
      <c r="T161">
        <f>Source!Y115</f>
        <v>251.67</v>
      </c>
      <c r="U161">
        <f>ROUND((175/100)*ROUND((ROUND((Source!AE115*Source!AV115*Source!I115),2)),2), 2)</f>
        <v>0.37</v>
      </c>
      <c r="V161">
        <f>ROUND((160/100)*ROUND(ROUND((ROUND((Source!AE115*Source!AV115*Source!I115),2)*Source!BS115),2), 2), 2)</f>
        <v>8.86</v>
      </c>
    </row>
    <row r="162" spans="1:27" x14ac:dyDescent="0.2">
      <c r="D162" s="30" t="str">
        <f>"Объем: "&amp;Source!I115&amp;"=2,05/"&amp;"100"</f>
        <v>Объем: 0,0205=2,05/100</v>
      </c>
    </row>
    <row r="163" spans="1:27" ht="14.25" x14ac:dyDescent="0.2">
      <c r="A163" s="26"/>
      <c r="B163" s="26"/>
      <c r="C163" s="26"/>
      <c r="D163" s="26" t="s">
        <v>313</v>
      </c>
      <c r="E163" s="27"/>
      <c r="F163" s="17"/>
      <c r="G163" s="33">
        <f>Source!AO115</f>
        <v>986.85</v>
      </c>
      <c r="H163" s="28" t="str">
        <f>Source!DG115</f>
        <v>)*1,15</v>
      </c>
      <c r="I163" s="17">
        <f>Source!AV115</f>
        <v>1</v>
      </c>
      <c r="J163" s="33">
        <f>ROUND((ROUND((Source!AF115*Source!AV115*Source!I115),2)),2)</f>
        <v>23.26</v>
      </c>
      <c r="K163" s="17">
        <f>IF(Source!BA115&lt;&gt; 0, Source!BA115, 1)</f>
        <v>26.39</v>
      </c>
      <c r="L163" s="33">
        <f>Source!S115</f>
        <v>613.83000000000004</v>
      </c>
      <c r="W163">
        <f>J163</f>
        <v>23.26</v>
      </c>
    </row>
    <row r="164" spans="1:27" ht="14.25" x14ac:dyDescent="0.2">
      <c r="A164" s="26"/>
      <c r="B164" s="26"/>
      <c r="C164" s="26"/>
      <c r="D164" s="26" t="s">
        <v>322</v>
      </c>
      <c r="E164" s="27"/>
      <c r="F164" s="17"/>
      <c r="G164" s="33">
        <f>Source!AM115</f>
        <v>50.84</v>
      </c>
      <c r="H164" s="28" t="str">
        <f>Source!DE115</f>
        <v>)*1,25</v>
      </c>
      <c r="I164" s="17">
        <f>Source!AV115</f>
        <v>1</v>
      </c>
      <c r="J164" s="33">
        <f>(ROUND((ROUND((((Source!ET115*1.25))*Source!AV115*Source!I115),2)),2)+ROUND((ROUND(((Source!AE115-((Source!EU115*1.25)))*Source!AV115*Source!I115),2)),2))</f>
        <v>1.3</v>
      </c>
      <c r="K164" s="17">
        <f>IF(Source!BB115&lt;&gt; 0, Source!BB115, 1)</f>
        <v>9.3800000000000008</v>
      </c>
      <c r="L164" s="33">
        <f>Source!Q115</f>
        <v>12.19</v>
      </c>
    </row>
    <row r="165" spans="1:27" ht="14.25" x14ac:dyDescent="0.2">
      <c r="A165" s="26"/>
      <c r="B165" s="26"/>
      <c r="C165" s="26"/>
      <c r="D165" s="26" t="s">
        <v>323</v>
      </c>
      <c r="E165" s="27"/>
      <c r="F165" s="17"/>
      <c r="G165" s="33">
        <f>Source!AN115</f>
        <v>8.01</v>
      </c>
      <c r="H165" s="28" t="str">
        <f>Source!DF115</f>
        <v>)*1,25</v>
      </c>
      <c r="I165" s="17">
        <f>Source!AV115</f>
        <v>1</v>
      </c>
      <c r="J165" s="41">
        <f>ROUND((ROUND((Source!AE115*Source!AV115*Source!I115),2)),2)</f>
        <v>0.21</v>
      </c>
      <c r="K165" s="17">
        <f>IF(Source!BS115&lt;&gt; 0, Source!BS115, 1)</f>
        <v>26.39</v>
      </c>
      <c r="L165" s="41">
        <f>Source!R115</f>
        <v>5.54</v>
      </c>
      <c r="W165">
        <f>J165</f>
        <v>0.21</v>
      </c>
    </row>
    <row r="166" spans="1:27" ht="14.25" x14ac:dyDescent="0.2">
      <c r="A166" s="26"/>
      <c r="B166" s="26"/>
      <c r="C166" s="26"/>
      <c r="D166" s="26" t="s">
        <v>324</v>
      </c>
      <c r="E166" s="27"/>
      <c r="F166" s="17"/>
      <c r="G166" s="33">
        <f>Source!AL115</f>
        <v>7205.92</v>
      </c>
      <c r="H166" s="28" t="str">
        <f>Source!DD115</f>
        <v/>
      </c>
      <c r="I166" s="17">
        <f>Source!AW115</f>
        <v>1</v>
      </c>
      <c r="J166" s="33">
        <f>ROUND((ROUND((Source!AC115*Source!AW115*Source!I115),2)),2)</f>
        <v>147.72</v>
      </c>
      <c r="K166" s="17">
        <f>IF(Source!BC115&lt;&gt; 0, Source!BC115, 1)</f>
        <v>1.95</v>
      </c>
      <c r="L166" s="33">
        <f>Source!P115</f>
        <v>288.05</v>
      </c>
    </row>
    <row r="167" spans="1:27" ht="199.5" x14ac:dyDescent="0.2">
      <c r="A167" s="26" t="s">
        <v>152</v>
      </c>
      <c r="B167" s="26" t="s">
        <v>152</v>
      </c>
      <c r="C167" s="26" t="str">
        <f>Source!F116</f>
        <v>1.1-1-1312</v>
      </c>
      <c r="D167" s="26" t="s">
        <v>282</v>
      </c>
      <c r="E167" s="27" t="str">
        <f>Source!H116</f>
        <v>м2</v>
      </c>
      <c r="F167" s="17">
        <f>Source!I116</f>
        <v>2.7681150000000003</v>
      </c>
      <c r="G167" s="33">
        <f>Source!AK116</f>
        <v>25.09</v>
      </c>
      <c r="H167" s="31" t="s">
        <v>3</v>
      </c>
      <c r="I167" s="17">
        <f>Source!AW116</f>
        <v>1</v>
      </c>
      <c r="J167" s="33">
        <f>ROUND((ROUND((Source!AC116*Source!AW116*Source!I116),2)),2)+(ROUND((ROUND(((Source!ET116)*Source!AV116*Source!I116),2)),2)+ROUND((ROUND(((Source!AE116-(Source!EU116))*Source!AV116*Source!I116),2)),2))+ROUND((ROUND((Source!AF116*Source!AV116*Source!I116),2)),2)</f>
        <v>69.45</v>
      </c>
      <c r="K167" s="17">
        <f>IF(Source!BC116&lt;&gt; 0, Source!BC116, 1)</f>
        <v>10.5</v>
      </c>
      <c r="L167" s="33">
        <f>Source!O116</f>
        <v>729.23</v>
      </c>
      <c r="Q167">
        <f>ROUND((Source!DN116/100)*ROUND((ROUND((Source!AF116*Source!AV116*Source!I116),2)),2), 2)</f>
        <v>0</v>
      </c>
      <c r="R167">
        <f>Source!X116</f>
        <v>0</v>
      </c>
      <c r="S167">
        <f>ROUND((Source!DO116/100)*ROUND((ROUND((Source!AF116*Source!AV116*Source!I116),2)),2), 2)</f>
        <v>0</v>
      </c>
      <c r="T167">
        <f>Source!Y116</f>
        <v>0</v>
      </c>
      <c r="U167">
        <f>ROUND((175/100)*ROUND((ROUND((Source!AE116*Source!AV116*Source!I116),2)),2), 2)</f>
        <v>0</v>
      </c>
      <c r="V167">
        <f>ROUND((160/100)*ROUND(ROUND((ROUND((Source!AE116*Source!AV116*Source!I116),2)*Source!BS116),2), 2), 2)</f>
        <v>0</v>
      </c>
      <c r="X167">
        <f>IF(Source!BI116&lt;=1,J167, 0)</f>
        <v>69.45</v>
      </c>
      <c r="Y167">
        <f>IF(Source!BI116=2,J167, 0)</f>
        <v>0</v>
      </c>
      <c r="Z167">
        <f>IF(Source!BI116=3,J167, 0)</f>
        <v>0</v>
      </c>
      <c r="AA167">
        <f>IF(Source!BI116=4,J167, 0)</f>
        <v>0</v>
      </c>
    </row>
    <row r="168" spans="1:27" ht="228" x14ac:dyDescent="0.2">
      <c r="A168" s="26" t="s">
        <v>153</v>
      </c>
      <c r="B168" s="26" t="s">
        <v>153</v>
      </c>
      <c r="C168" s="26" t="str">
        <f>Source!F117</f>
        <v>1.1-1-1313</v>
      </c>
      <c r="D168" s="26" t="s">
        <v>283</v>
      </c>
      <c r="E168" s="27" t="str">
        <f>Source!H117</f>
        <v>м2</v>
      </c>
      <c r="F168" s="17">
        <f>Source!I117</f>
        <v>1.235535</v>
      </c>
      <c r="G168" s="33">
        <f>Source!AK117</f>
        <v>23.06</v>
      </c>
      <c r="H168" s="31" t="s">
        <v>3</v>
      </c>
      <c r="I168" s="17">
        <f>Source!AW117</f>
        <v>1</v>
      </c>
      <c r="J168" s="33">
        <f>ROUND((ROUND((Source!AC117*Source!AW117*Source!I117),2)),2)+(ROUND((ROUND(((Source!ET117)*Source!AV117*Source!I117),2)),2)+ROUND((ROUND(((Source!AE117-(Source!EU117))*Source!AV117*Source!I117),2)),2))+ROUND((ROUND((Source!AF117*Source!AV117*Source!I117),2)),2)</f>
        <v>28.49</v>
      </c>
      <c r="K168" s="17">
        <f>IF(Source!BC117&lt;&gt; 0, Source!BC117, 1)</f>
        <v>10.74</v>
      </c>
      <c r="L168" s="33">
        <f>Source!O117</f>
        <v>305.98</v>
      </c>
      <c r="Q168">
        <f>ROUND((Source!DN117/100)*ROUND((ROUND((Source!AF117*Source!AV117*Source!I117),2)),2), 2)</f>
        <v>0</v>
      </c>
      <c r="R168">
        <f>Source!X117</f>
        <v>0</v>
      </c>
      <c r="S168">
        <f>ROUND((Source!DO117/100)*ROUND((ROUND((Source!AF117*Source!AV117*Source!I117),2)),2), 2)</f>
        <v>0</v>
      </c>
      <c r="T168">
        <f>Source!Y117</f>
        <v>0</v>
      </c>
      <c r="U168">
        <f>ROUND((175/100)*ROUND((ROUND((Source!AE117*Source!AV117*Source!I117),2)),2), 2)</f>
        <v>0</v>
      </c>
      <c r="V168">
        <f>ROUND((160/100)*ROUND(ROUND((ROUND((Source!AE117*Source!AV117*Source!I117),2)*Source!BS117),2), 2), 2)</f>
        <v>0</v>
      </c>
      <c r="X168">
        <f>IF(Source!BI117&lt;=1,J168, 0)</f>
        <v>28.49</v>
      </c>
      <c r="Y168">
        <f>IF(Source!BI117=2,J168, 0)</f>
        <v>0</v>
      </c>
      <c r="Z168">
        <f>IF(Source!BI117=3,J168, 0)</f>
        <v>0</v>
      </c>
      <c r="AA168">
        <f>IF(Source!BI117=4,J168, 0)</f>
        <v>0</v>
      </c>
    </row>
    <row r="169" spans="1:27" ht="14.25" x14ac:dyDescent="0.2">
      <c r="A169" s="26"/>
      <c r="B169" s="26"/>
      <c r="C169" s="26"/>
      <c r="D169" s="26" t="s">
        <v>314</v>
      </c>
      <c r="E169" s="27" t="s">
        <v>315</v>
      </c>
      <c r="F169" s="17">
        <f>Source!DN115</f>
        <v>104</v>
      </c>
      <c r="G169" s="33"/>
      <c r="H169" s="28"/>
      <c r="I169" s="17"/>
      <c r="J169" s="33">
        <f>SUM(Q161:Q168)</f>
        <v>24.19</v>
      </c>
      <c r="K169" s="17">
        <f>Source!BZ115</f>
        <v>87</v>
      </c>
      <c r="L169" s="33">
        <f>SUM(R161:R168)</f>
        <v>534.03</v>
      </c>
    </row>
    <row r="170" spans="1:27" ht="14.25" x14ac:dyDescent="0.2">
      <c r="A170" s="26"/>
      <c r="B170" s="26"/>
      <c r="C170" s="26"/>
      <c r="D170" s="26" t="s">
        <v>316</v>
      </c>
      <c r="E170" s="27" t="s">
        <v>315</v>
      </c>
      <c r="F170" s="17">
        <f>Source!DO115</f>
        <v>79</v>
      </c>
      <c r="G170" s="33"/>
      <c r="H170" s="28"/>
      <c r="I170" s="17"/>
      <c r="J170" s="33">
        <f>SUM(S161:S169)</f>
        <v>18.38</v>
      </c>
      <c r="K170" s="17">
        <f>Source!CA115</f>
        <v>41</v>
      </c>
      <c r="L170" s="33">
        <f>SUM(T161:T169)</f>
        <v>251.67</v>
      </c>
    </row>
    <row r="171" spans="1:27" ht="14.25" x14ac:dyDescent="0.2">
      <c r="A171" s="26"/>
      <c r="B171" s="26"/>
      <c r="C171" s="26"/>
      <c r="D171" s="26" t="s">
        <v>325</v>
      </c>
      <c r="E171" s="27" t="s">
        <v>315</v>
      </c>
      <c r="F171" s="17">
        <f>175</f>
        <v>175</v>
      </c>
      <c r="G171" s="33"/>
      <c r="H171" s="28"/>
      <c r="I171" s="17"/>
      <c r="J171" s="33">
        <f>SUM(U161:U170)</f>
        <v>0.37</v>
      </c>
      <c r="K171" s="17">
        <f>160</f>
        <v>160</v>
      </c>
      <c r="L171" s="33">
        <f>SUM(V161:V170)</f>
        <v>8.86</v>
      </c>
    </row>
    <row r="172" spans="1:27" ht="14.25" x14ac:dyDescent="0.2">
      <c r="A172" s="55"/>
      <c r="B172" s="55"/>
      <c r="C172" s="55"/>
      <c r="D172" s="55" t="s">
        <v>317</v>
      </c>
      <c r="E172" s="56" t="s">
        <v>318</v>
      </c>
      <c r="F172" s="57">
        <f>Source!AQ115</f>
        <v>85</v>
      </c>
      <c r="G172" s="58"/>
      <c r="H172" s="59" t="str">
        <f>Source!DI115</f>
        <v>)*1,15</v>
      </c>
      <c r="I172" s="57">
        <f>Source!AV115</f>
        <v>1</v>
      </c>
      <c r="J172" s="58">
        <f>Source!U115</f>
        <v>2.0038749999999999</v>
      </c>
      <c r="K172" s="57"/>
      <c r="L172" s="58"/>
    </row>
    <row r="173" spans="1:27" ht="15" x14ac:dyDescent="0.25">
      <c r="A173" s="60"/>
      <c r="B173" s="60"/>
      <c r="C173" s="60"/>
      <c r="D173" s="61" t="s">
        <v>319</v>
      </c>
      <c r="E173" s="60"/>
      <c r="F173" s="60"/>
      <c r="G173" s="60"/>
      <c r="H173" s="60"/>
      <c r="I173" s="111">
        <f>J163+J164+J166+J169+J170+J171+SUM(J167:J168)</f>
        <v>313.15999999999997</v>
      </c>
      <c r="J173" s="111"/>
      <c r="K173" s="111">
        <f>L163+L164+L166+L169+L170+L171+SUM(L167:L168)</f>
        <v>2743.84</v>
      </c>
      <c r="L173" s="111"/>
      <c r="O173" s="32">
        <f>J163+J164+J166+J169+J170+J171+SUM(J167:J168)</f>
        <v>313.15999999999997</v>
      </c>
      <c r="P173" s="32">
        <f>L163+L164+L166+L169+L170+L171+SUM(L167:L168)</f>
        <v>2743.84</v>
      </c>
      <c r="X173">
        <f>IF(Source!BI115&lt;=1,J163+J164+J166+J169+J170+J171-0, 0)</f>
        <v>215.22</v>
      </c>
      <c r="Y173">
        <f>IF(Source!BI115=2,J163+J164+J166+J169+J170+J171-0, 0)</f>
        <v>0</v>
      </c>
      <c r="Z173">
        <f>IF(Source!BI115=3,J163+J164+J166+J169+J170+J171-0, 0)</f>
        <v>0</v>
      </c>
      <c r="AA173">
        <f>IF(Source!BI115=4,J163+J164+J166+J169+J170+J171,0)</f>
        <v>0</v>
      </c>
    </row>
    <row r="176" spans="1:27" ht="16.5" x14ac:dyDescent="0.25">
      <c r="A176" s="75" t="str">
        <f>CONCATENATE("Подраздел: ",IF(Source!G119&lt;&gt;"Новый подраздел", Source!G119, ""))</f>
        <v>Подраздел: Кровля тех. этажа в/о В/5-9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</row>
    <row r="177" spans="1:27" ht="42.75" x14ac:dyDescent="0.2">
      <c r="A177" s="26">
        <v>1</v>
      </c>
      <c r="B177" s="26">
        <v>1</v>
      </c>
      <c r="C177" s="26" t="str">
        <f>Source!F123</f>
        <v>6.61-26-1</v>
      </c>
      <c r="D177" s="26" t="s">
        <v>21</v>
      </c>
      <c r="E177" s="27" t="str">
        <f>Source!H123</f>
        <v>100 м2</v>
      </c>
      <c r="F177" s="17">
        <f>Source!I123</f>
        <v>3.3999999999999998E-3</v>
      </c>
      <c r="G177" s="33"/>
      <c r="H177" s="28"/>
      <c r="I177" s="17"/>
      <c r="J177" s="33"/>
      <c r="K177" s="17"/>
      <c r="L177" s="33"/>
      <c r="Q177">
        <f>ROUND((Source!DN123/100)*ROUND((ROUND((Source!AF123*Source!AV123*Source!I123),2)),2), 2)</f>
        <v>1.6</v>
      </c>
      <c r="R177">
        <f>Source!X123</f>
        <v>36.950000000000003</v>
      </c>
      <c r="S177">
        <f>ROUND((Source!DO123/100)*ROUND((ROUND((Source!AF123*Source!AV123*Source!I123),2)),2), 2)</f>
        <v>1.1000000000000001</v>
      </c>
      <c r="T177">
        <f>Source!Y123</f>
        <v>21.64</v>
      </c>
      <c r="U177">
        <f>ROUND((175/100)*ROUND((ROUND((Source!AE123*Source!AV123*Source!I123),2)),2), 2)</f>
        <v>0</v>
      </c>
      <c r="V177">
        <f>ROUND((160/100)*ROUND(ROUND((ROUND((Source!AE123*Source!AV123*Source!I123),2)*Source!BS123),2), 2), 2)</f>
        <v>0</v>
      </c>
    </row>
    <row r="178" spans="1:27" x14ac:dyDescent="0.2">
      <c r="D178" s="30" t="str">
        <f>"Объем: "&amp;Source!I123&amp;"=0,34/"&amp;"100"</f>
        <v>Объем: 0,0034=0,34/100</v>
      </c>
    </row>
    <row r="179" spans="1:27" ht="14.25" x14ac:dyDescent="0.2">
      <c r="A179" s="26"/>
      <c r="B179" s="26"/>
      <c r="C179" s="26"/>
      <c r="D179" s="26" t="s">
        <v>313</v>
      </c>
      <c r="E179" s="27"/>
      <c r="F179" s="17"/>
      <c r="G179" s="33">
        <f>Source!AO123</f>
        <v>587.65</v>
      </c>
      <c r="H179" s="28" t="str">
        <f>Source!DG123</f>
        <v/>
      </c>
      <c r="I179" s="17">
        <f>Source!AV123</f>
        <v>1</v>
      </c>
      <c r="J179" s="33">
        <f>ROUND((ROUND((Source!AF123*Source!AV123*Source!I123),2)),2)</f>
        <v>2</v>
      </c>
      <c r="K179" s="17">
        <f>IF(Source!BA123&lt;&gt; 0, Source!BA123, 1)</f>
        <v>26.39</v>
      </c>
      <c r="L179" s="33">
        <f>Source!S123</f>
        <v>52.78</v>
      </c>
      <c r="W179">
        <f>J179</f>
        <v>2</v>
      </c>
    </row>
    <row r="180" spans="1:27" ht="28.5" x14ac:dyDescent="0.2">
      <c r="A180" s="26" t="s">
        <v>27</v>
      </c>
      <c r="B180" s="26" t="s">
        <v>27</v>
      </c>
      <c r="C180" s="26" t="str">
        <f>Source!F124</f>
        <v>9999990001</v>
      </c>
      <c r="D180" s="26" t="s">
        <v>29</v>
      </c>
      <c r="E180" s="27" t="str">
        <f>Source!H124</f>
        <v>т</v>
      </c>
      <c r="F180" s="17">
        <f>Source!I124</f>
        <v>-1.5640000000000001E-2</v>
      </c>
      <c r="G180" s="33">
        <f>Source!AK124</f>
        <v>0</v>
      </c>
      <c r="H180" s="31" t="s">
        <v>3</v>
      </c>
      <c r="I180" s="17">
        <f>Source!AW124</f>
        <v>1</v>
      </c>
      <c r="J180" s="33">
        <f>ROUND((ROUND((Source!AC124*Source!AW124*Source!I124),2)),2)+(ROUND((ROUND(((Source!ET124)*Source!AV124*Source!I124),2)),2)+ROUND((ROUND(((Source!AE124-(Source!EU124))*Source!AV124*Source!I124),2)),2))+ROUND((ROUND((Source!AF124*Source!AV124*Source!I124),2)),2)</f>
        <v>0</v>
      </c>
      <c r="K180" s="17">
        <f>IF(Source!BC124&lt;&gt; 0, Source!BC124, 1)</f>
        <v>1</v>
      </c>
      <c r="L180" s="33">
        <f>Source!O124</f>
        <v>0</v>
      </c>
      <c r="Q180">
        <f>ROUND((Source!DN124/100)*ROUND((ROUND((Source!AF124*Source!AV124*Source!I124),2)),2), 2)</f>
        <v>0</v>
      </c>
      <c r="R180">
        <f>Source!X124</f>
        <v>0</v>
      </c>
      <c r="S180">
        <f>ROUND((Source!DO124/100)*ROUND((ROUND((Source!AF124*Source!AV124*Source!I124),2)),2), 2)</f>
        <v>0</v>
      </c>
      <c r="T180">
        <f>Source!Y124</f>
        <v>0</v>
      </c>
      <c r="U180">
        <f>ROUND((175/100)*ROUND((ROUND((Source!AE124*Source!AV124*Source!I124),2)),2), 2)</f>
        <v>0</v>
      </c>
      <c r="V180">
        <f>ROUND((160/100)*ROUND(ROUND((ROUND((Source!AE124*Source!AV124*Source!I124),2)*Source!BS124),2), 2), 2)</f>
        <v>0</v>
      </c>
      <c r="X180">
        <f>IF(Source!BI124&lt;=1,J180, 0)</f>
        <v>0</v>
      </c>
      <c r="Y180">
        <f>IF(Source!BI124=2,J180, 0)</f>
        <v>0</v>
      </c>
      <c r="Z180">
        <f>IF(Source!BI124=3,J180, 0)</f>
        <v>0</v>
      </c>
      <c r="AA180">
        <f>IF(Source!BI124=4,J180, 0)</f>
        <v>0</v>
      </c>
    </row>
    <row r="181" spans="1:27" ht="14.25" x14ac:dyDescent="0.2">
      <c r="A181" s="26"/>
      <c r="B181" s="26"/>
      <c r="C181" s="26"/>
      <c r="D181" s="26" t="s">
        <v>314</v>
      </c>
      <c r="E181" s="27" t="s">
        <v>315</v>
      </c>
      <c r="F181" s="17">
        <f>Source!DN123</f>
        <v>80</v>
      </c>
      <c r="G181" s="33"/>
      <c r="H181" s="28"/>
      <c r="I181" s="17"/>
      <c r="J181" s="33">
        <f>SUM(Q177:Q180)</f>
        <v>1.6</v>
      </c>
      <c r="K181" s="17">
        <f>Source!BZ123</f>
        <v>70</v>
      </c>
      <c r="L181" s="33">
        <f>SUM(R177:R180)</f>
        <v>36.950000000000003</v>
      </c>
    </row>
    <row r="182" spans="1:27" ht="14.25" x14ac:dyDescent="0.2">
      <c r="A182" s="26"/>
      <c r="B182" s="26"/>
      <c r="C182" s="26"/>
      <c r="D182" s="26" t="s">
        <v>316</v>
      </c>
      <c r="E182" s="27" t="s">
        <v>315</v>
      </c>
      <c r="F182" s="17">
        <f>Source!DO123</f>
        <v>55</v>
      </c>
      <c r="G182" s="33"/>
      <c r="H182" s="28"/>
      <c r="I182" s="17"/>
      <c r="J182" s="33">
        <f>SUM(S177:S181)</f>
        <v>1.1000000000000001</v>
      </c>
      <c r="K182" s="17">
        <f>Source!CA123</f>
        <v>41</v>
      </c>
      <c r="L182" s="33">
        <f>SUM(T177:T181)</f>
        <v>21.64</v>
      </c>
    </row>
    <row r="183" spans="1:27" ht="14.25" x14ac:dyDescent="0.2">
      <c r="A183" s="55"/>
      <c r="B183" s="55"/>
      <c r="C183" s="55"/>
      <c r="D183" s="55" t="s">
        <v>317</v>
      </c>
      <c r="E183" s="56" t="s">
        <v>318</v>
      </c>
      <c r="F183" s="57">
        <f>Source!AQ123</f>
        <v>57.5</v>
      </c>
      <c r="G183" s="58"/>
      <c r="H183" s="59" t="str">
        <f>Source!DI123</f>
        <v/>
      </c>
      <c r="I183" s="57">
        <f>Source!AV123</f>
        <v>1</v>
      </c>
      <c r="J183" s="58">
        <f>Source!U123</f>
        <v>0.19549999999999998</v>
      </c>
      <c r="K183" s="57"/>
      <c r="L183" s="58"/>
    </row>
    <row r="184" spans="1:27" ht="15" x14ac:dyDescent="0.25">
      <c r="A184" s="60"/>
      <c r="B184" s="60"/>
      <c r="C184" s="60"/>
      <c r="D184" s="61" t="s">
        <v>319</v>
      </c>
      <c r="E184" s="60"/>
      <c r="F184" s="60"/>
      <c r="G184" s="60"/>
      <c r="H184" s="60"/>
      <c r="I184" s="111">
        <f>J179+J181+J182+SUM(J180:J180)</f>
        <v>4.7</v>
      </c>
      <c r="J184" s="111"/>
      <c r="K184" s="111">
        <f>L179+L181+L182+SUM(L180:L180)</f>
        <v>111.37</v>
      </c>
      <c r="L184" s="111"/>
      <c r="O184" s="32">
        <f>J179+J181+J182+SUM(J180:J180)</f>
        <v>4.7</v>
      </c>
      <c r="P184" s="32">
        <f>L179+L181+L182+SUM(L180:L180)</f>
        <v>111.37</v>
      </c>
      <c r="X184">
        <f>IF(Source!BI123&lt;=1,J179+J181+J182-0, 0)</f>
        <v>4.7</v>
      </c>
      <c r="Y184">
        <f>IF(Source!BI123=2,J179+J181+J182-0, 0)</f>
        <v>0</v>
      </c>
      <c r="Z184">
        <f>IF(Source!BI123=3,J179+J181+J182-0, 0)</f>
        <v>0</v>
      </c>
      <c r="AA184">
        <f>IF(Source!BI123=4,J179+J181+J182,0)</f>
        <v>0</v>
      </c>
    </row>
    <row r="186" spans="1:27" ht="42.75" x14ac:dyDescent="0.2">
      <c r="A186" s="26">
        <v>2</v>
      </c>
      <c r="B186" s="26">
        <v>2</v>
      </c>
      <c r="C186" s="26" t="str">
        <f>Source!F125</f>
        <v>6.62-31-1</v>
      </c>
      <c r="D186" s="26" t="s">
        <v>33</v>
      </c>
      <c r="E186" s="27" t="str">
        <f>Source!H125</f>
        <v>1 м2 поверхности</v>
      </c>
      <c r="F186" s="17">
        <f>Source!I125</f>
        <v>0.35</v>
      </c>
      <c r="G186" s="33"/>
      <c r="H186" s="28"/>
      <c r="I186" s="17"/>
      <c r="J186" s="33"/>
      <c r="K186" s="17"/>
      <c r="L186" s="33"/>
      <c r="Q186">
        <f>ROUND((Source!DN125/100)*ROUND((ROUND((Source!AF125*Source!AV125*Source!I125),2)),2), 2)</f>
        <v>2.15</v>
      </c>
      <c r="R186">
        <f>Source!X125</f>
        <v>47.09</v>
      </c>
      <c r="S186">
        <f>ROUND((Source!DO125/100)*ROUND((ROUND((Source!AF125*Source!AV125*Source!I125),2)),2), 2)</f>
        <v>1.38</v>
      </c>
      <c r="T186">
        <f>Source!Y125</f>
        <v>23.26</v>
      </c>
      <c r="U186">
        <f>ROUND((175/100)*ROUND((ROUND((Source!AE125*Source!AV125*Source!I125),2)),2), 2)</f>
        <v>0</v>
      </c>
      <c r="V186">
        <f>ROUND((160/100)*ROUND(ROUND((ROUND((Source!AE125*Source!AV125*Source!I125),2)*Source!BS125),2), 2), 2)</f>
        <v>0</v>
      </c>
    </row>
    <row r="187" spans="1:27" ht="14.25" x14ac:dyDescent="0.2">
      <c r="A187" s="26"/>
      <c r="B187" s="26"/>
      <c r="C187" s="26"/>
      <c r="D187" s="26" t="s">
        <v>313</v>
      </c>
      <c r="E187" s="27"/>
      <c r="F187" s="17"/>
      <c r="G187" s="33">
        <f>Source!AO125</f>
        <v>6.13</v>
      </c>
      <c r="H187" s="28" t="str">
        <f>Source!DG125</f>
        <v/>
      </c>
      <c r="I187" s="17">
        <f>Source!AV125</f>
        <v>1</v>
      </c>
      <c r="J187" s="33">
        <f>ROUND((ROUND((Source!AF125*Source!AV125*Source!I125),2)),2)</f>
        <v>2.15</v>
      </c>
      <c r="K187" s="17">
        <f>IF(Source!BA125&lt;&gt; 0, Source!BA125, 1)</f>
        <v>26.39</v>
      </c>
      <c r="L187" s="33">
        <f>Source!S125</f>
        <v>56.74</v>
      </c>
      <c r="W187">
        <f>J187</f>
        <v>2.15</v>
      </c>
    </row>
    <row r="188" spans="1:27" ht="14.25" x14ac:dyDescent="0.2">
      <c r="A188" s="26"/>
      <c r="B188" s="26"/>
      <c r="C188" s="26"/>
      <c r="D188" s="26" t="s">
        <v>314</v>
      </c>
      <c r="E188" s="27" t="s">
        <v>315</v>
      </c>
      <c r="F188" s="17">
        <f>Source!DN125</f>
        <v>100</v>
      </c>
      <c r="G188" s="33"/>
      <c r="H188" s="28"/>
      <c r="I188" s="17"/>
      <c r="J188" s="33">
        <f>SUM(Q186:Q187)</f>
        <v>2.15</v>
      </c>
      <c r="K188" s="17">
        <f>Source!BZ125</f>
        <v>83</v>
      </c>
      <c r="L188" s="33">
        <f>SUM(R186:R187)</f>
        <v>47.09</v>
      </c>
    </row>
    <row r="189" spans="1:27" ht="14.25" x14ac:dyDescent="0.2">
      <c r="A189" s="26"/>
      <c r="B189" s="26"/>
      <c r="C189" s="26"/>
      <c r="D189" s="26" t="s">
        <v>316</v>
      </c>
      <c r="E189" s="27" t="s">
        <v>315</v>
      </c>
      <c r="F189" s="17">
        <f>Source!DO125</f>
        <v>64</v>
      </c>
      <c r="G189" s="33"/>
      <c r="H189" s="28"/>
      <c r="I189" s="17"/>
      <c r="J189" s="33">
        <f>SUM(S186:S188)</f>
        <v>1.38</v>
      </c>
      <c r="K189" s="17">
        <f>Source!CA125</f>
        <v>41</v>
      </c>
      <c r="L189" s="33">
        <f>SUM(T186:T188)</f>
        <v>23.26</v>
      </c>
    </row>
    <row r="190" spans="1:27" ht="14.25" x14ac:dyDescent="0.2">
      <c r="A190" s="55"/>
      <c r="B190" s="55"/>
      <c r="C190" s="55"/>
      <c r="D190" s="55" t="s">
        <v>317</v>
      </c>
      <c r="E190" s="56" t="s">
        <v>318</v>
      </c>
      <c r="F190" s="57">
        <f>Source!AQ125</f>
        <v>0.6</v>
      </c>
      <c r="G190" s="58"/>
      <c r="H190" s="59" t="str">
        <f>Source!DI125</f>
        <v/>
      </c>
      <c r="I190" s="57">
        <f>Source!AV125</f>
        <v>1</v>
      </c>
      <c r="J190" s="58">
        <f>Source!U125</f>
        <v>0.21</v>
      </c>
      <c r="K190" s="57"/>
      <c r="L190" s="58"/>
    </row>
    <row r="191" spans="1:27" ht="15" x14ac:dyDescent="0.25">
      <c r="A191" s="60"/>
      <c r="B191" s="60"/>
      <c r="C191" s="60"/>
      <c r="D191" s="61" t="s">
        <v>319</v>
      </c>
      <c r="E191" s="60"/>
      <c r="F191" s="60"/>
      <c r="G191" s="60"/>
      <c r="H191" s="60"/>
      <c r="I191" s="111">
        <f>J187+J188+J189</f>
        <v>5.68</v>
      </c>
      <c r="J191" s="111"/>
      <c r="K191" s="111">
        <f>L187+L188+L189</f>
        <v>127.09000000000002</v>
      </c>
      <c r="L191" s="111"/>
      <c r="O191" s="32">
        <f>J187+J188+J189</f>
        <v>5.68</v>
      </c>
      <c r="P191" s="32">
        <f>L187+L188+L189</f>
        <v>127.09000000000002</v>
      </c>
      <c r="X191">
        <f>IF(Source!BI125&lt;=1,J187+J188+J189-0, 0)</f>
        <v>5.68</v>
      </c>
      <c r="Y191">
        <f>IF(Source!BI125=2,J187+J188+J189-0, 0)</f>
        <v>0</v>
      </c>
      <c r="Z191">
        <f>IF(Source!BI125=3,J187+J188+J189-0, 0)</f>
        <v>0</v>
      </c>
      <c r="AA191">
        <f>IF(Source!BI125=4,J187+J188+J189,0)</f>
        <v>0</v>
      </c>
    </row>
    <row r="193" spans="1:27" ht="28.5" x14ac:dyDescent="0.2">
      <c r="A193" s="26">
        <v>3</v>
      </c>
      <c r="B193" s="26">
        <v>3</v>
      </c>
      <c r="C193" s="26" t="str">
        <f>Source!F126</f>
        <v>6.58-2-1</v>
      </c>
      <c r="D193" s="26" t="s">
        <v>40</v>
      </c>
      <c r="E193" s="27" t="str">
        <f>Source!H126</f>
        <v>100 м2</v>
      </c>
      <c r="F193" s="17">
        <f>Source!I126</f>
        <v>1.5900000000000001E-2</v>
      </c>
      <c r="G193" s="33"/>
      <c r="H193" s="28"/>
      <c r="I193" s="17"/>
      <c r="J193" s="33"/>
      <c r="K193" s="17"/>
      <c r="L193" s="33"/>
      <c r="Q193">
        <f>ROUND((Source!DN126/100)*ROUND((ROUND((Source!AF126*Source!AV126*Source!I126),2)),2), 2)</f>
        <v>2.4300000000000002</v>
      </c>
      <c r="R193">
        <f>Source!X126</f>
        <v>56.16</v>
      </c>
      <c r="S193">
        <f>ROUND((Source!DO126/100)*ROUND((ROUND((Source!AF126*Source!AV126*Source!I126),2)),2), 2)</f>
        <v>1.67</v>
      </c>
      <c r="T193">
        <f>Source!Y126</f>
        <v>32.89</v>
      </c>
      <c r="U193">
        <f>ROUND((175/100)*ROUND((ROUND((Source!AE126*Source!AV126*Source!I126),2)),2), 2)</f>
        <v>0</v>
      </c>
      <c r="V193">
        <f>ROUND((160/100)*ROUND(ROUND((ROUND((Source!AE126*Source!AV126*Source!I126),2)*Source!BS126),2), 2), 2)</f>
        <v>0</v>
      </c>
    </row>
    <row r="194" spans="1:27" x14ac:dyDescent="0.2">
      <c r="D194" s="30" t="str">
        <f>"Объем: "&amp;Source!I126&amp;"=1,59/"&amp;"100"</f>
        <v>Объем: 0,0159=1,59/100</v>
      </c>
    </row>
    <row r="195" spans="1:27" ht="14.25" x14ac:dyDescent="0.2">
      <c r="A195" s="26"/>
      <c r="B195" s="26"/>
      <c r="C195" s="26"/>
      <c r="D195" s="26" t="s">
        <v>313</v>
      </c>
      <c r="E195" s="27"/>
      <c r="F195" s="17"/>
      <c r="G195" s="33">
        <f>Source!AO126</f>
        <v>191.34</v>
      </c>
      <c r="H195" s="28" t="str">
        <f>Source!DG126</f>
        <v/>
      </c>
      <c r="I195" s="17">
        <f>Source!AV126</f>
        <v>1</v>
      </c>
      <c r="J195" s="33">
        <f>ROUND((ROUND((Source!AF126*Source!AV126*Source!I126),2)),2)</f>
        <v>3.04</v>
      </c>
      <c r="K195" s="17">
        <f>IF(Source!BA126&lt;&gt; 0, Source!BA126, 1)</f>
        <v>26.39</v>
      </c>
      <c r="L195" s="33">
        <f>Source!S126</f>
        <v>80.23</v>
      </c>
      <c r="W195">
        <f>J195</f>
        <v>3.04</v>
      </c>
    </row>
    <row r="196" spans="1:27" ht="28.5" x14ac:dyDescent="0.2">
      <c r="A196" s="26" t="s">
        <v>44</v>
      </c>
      <c r="B196" s="26" t="s">
        <v>44</v>
      </c>
      <c r="C196" s="26" t="str">
        <f>Source!F127</f>
        <v>9999990001</v>
      </c>
      <c r="D196" s="26" t="s">
        <v>29</v>
      </c>
      <c r="E196" s="27" t="str">
        <f>Source!H127</f>
        <v>т</v>
      </c>
      <c r="F196" s="17">
        <f>Source!I127</f>
        <v>-1.6218E-2</v>
      </c>
      <c r="G196" s="33">
        <f>Source!AK127</f>
        <v>0</v>
      </c>
      <c r="H196" s="31" t="s">
        <v>3</v>
      </c>
      <c r="I196" s="17">
        <f>Source!AW127</f>
        <v>1</v>
      </c>
      <c r="J196" s="33">
        <f>ROUND((ROUND((Source!AC127*Source!AW127*Source!I127),2)),2)+(ROUND((ROUND(((Source!ET127)*Source!AV127*Source!I127),2)),2)+ROUND((ROUND(((Source!AE127-(Source!EU127))*Source!AV127*Source!I127),2)),2))+ROUND((ROUND((Source!AF127*Source!AV127*Source!I127),2)),2)</f>
        <v>0</v>
      </c>
      <c r="K196" s="17">
        <f>IF(Source!BC127&lt;&gt; 0, Source!BC127, 1)</f>
        <v>1</v>
      </c>
      <c r="L196" s="33">
        <f>Source!O127</f>
        <v>0</v>
      </c>
      <c r="Q196">
        <f>ROUND((Source!DN127/100)*ROUND((ROUND((Source!AF127*Source!AV127*Source!I127),2)),2), 2)</f>
        <v>0</v>
      </c>
      <c r="R196">
        <f>Source!X127</f>
        <v>0</v>
      </c>
      <c r="S196">
        <f>ROUND((Source!DO127/100)*ROUND((ROUND((Source!AF127*Source!AV127*Source!I127),2)),2), 2)</f>
        <v>0</v>
      </c>
      <c r="T196">
        <f>Source!Y127</f>
        <v>0</v>
      </c>
      <c r="U196">
        <f>ROUND((175/100)*ROUND((ROUND((Source!AE127*Source!AV127*Source!I127),2)),2), 2)</f>
        <v>0</v>
      </c>
      <c r="V196">
        <f>ROUND((160/100)*ROUND(ROUND((ROUND((Source!AE127*Source!AV127*Source!I127),2)*Source!BS127),2), 2), 2)</f>
        <v>0</v>
      </c>
      <c r="X196">
        <f>IF(Source!BI127&lt;=1,J196, 0)</f>
        <v>0</v>
      </c>
      <c r="Y196">
        <f>IF(Source!BI127=2,J196, 0)</f>
        <v>0</v>
      </c>
      <c r="Z196">
        <f>IF(Source!BI127=3,J196, 0)</f>
        <v>0</v>
      </c>
      <c r="AA196">
        <f>IF(Source!BI127=4,J196, 0)</f>
        <v>0</v>
      </c>
    </row>
    <row r="197" spans="1:27" ht="14.25" x14ac:dyDescent="0.2">
      <c r="A197" s="26"/>
      <c r="B197" s="26"/>
      <c r="C197" s="26"/>
      <c r="D197" s="26" t="s">
        <v>314</v>
      </c>
      <c r="E197" s="27" t="s">
        <v>315</v>
      </c>
      <c r="F197" s="17">
        <f>Source!DN126</f>
        <v>80</v>
      </c>
      <c r="G197" s="33"/>
      <c r="H197" s="28"/>
      <c r="I197" s="17"/>
      <c r="J197" s="33">
        <f>SUM(Q193:Q196)</f>
        <v>2.4300000000000002</v>
      </c>
      <c r="K197" s="17">
        <f>Source!BZ126</f>
        <v>70</v>
      </c>
      <c r="L197" s="33">
        <f>SUM(R193:R196)</f>
        <v>56.16</v>
      </c>
    </row>
    <row r="198" spans="1:27" ht="14.25" x14ac:dyDescent="0.2">
      <c r="A198" s="26"/>
      <c r="B198" s="26"/>
      <c r="C198" s="26"/>
      <c r="D198" s="26" t="s">
        <v>316</v>
      </c>
      <c r="E198" s="27" t="s">
        <v>315</v>
      </c>
      <c r="F198" s="17">
        <f>Source!DO126</f>
        <v>55</v>
      </c>
      <c r="G198" s="33"/>
      <c r="H198" s="28"/>
      <c r="I198" s="17"/>
      <c r="J198" s="33">
        <f>SUM(S193:S197)</f>
        <v>1.67</v>
      </c>
      <c r="K198" s="17">
        <f>Source!CA126</f>
        <v>41</v>
      </c>
      <c r="L198" s="33">
        <f>SUM(T193:T197)</f>
        <v>32.89</v>
      </c>
    </row>
    <row r="199" spans="1:27" ht="14.25" x14ac:dyDescent="0.2">
      <c r="A199" s="55"/>
      <c r="B199" s="55"/>
      <c r="C199" s="55"/>
      <c r="D199" s="55" t="s">
        <v>317</v>
      </c>
      <c r="E199" s="56" t="s">
        <v>318</v>
      </c>
      <c r="F199" s="57">
        <f>Source!AQ126</f>
        <v>17.41</v>
      </c>
      <c r="G199" s="58"/>
      <c r="H199" s="59" t="str">
        <f>Source!DI126</f>
        <v/>
      </c>
      <c r="I199" s="57">
        <f>Source!AV126</f>
        <v>1</v>
      </c>
      <c r="J199" s="58">
        <f>Source!U126</f>
        <v>0.27681900000000004</v>
      </c>
      <c r="K199" s="57"/>
      <c r="L199" s="58"/>
    </row>
    <row r="200" spans="1:27" ht="15" x14ac:dyDescent="0.25">
      <c r="A200" s="60"/>
      <c r="B200" s="60"/>
      <c r="C200" s="60"/>
      <c r="D200" s="61" t="s">
        <v>319</v>
      </c>
      <c r="E200" s="60"/>
      <c r="F200" s="60"/>
      <c r="G200" s="60"/>
      <c r="H200" s="60"/>
      <c r="I200" s="111">
        <f>J195+J197+J198+SUM(J196:J196)</f>
        <v>7.1400000000000006</v>
      </c>
      <c r="J200" s="111"/>
      <c r="K200" s="111">
        <f>L195+L197+L198+SUM(L196:L196)</f>
        <v>169.27999999999997</v>
      </c>
      <c r="L200" s="111"/>
      <c r="O200" s="32">
        <f>J195+J197+J198+SUM(J196:J196)</f>
        <v>7.1400000000000006</v>
      </c>
      <c r="P200" s="32">
        <f>L195+L197+L198+SUM(L196:L196)</f>
        <v>169.27999999999997</v>
      </c>
      <c r="X200">
        <f>IF(Source!BI126&lt;=1,J195+J197+J198-0, 0)</f>
        <v>7.1400000000000006</v>
      </c>
      <c r="Y200">
        <f>IF(Source!BI126=2,J195+J197+J198-0, 0)</f>
        <v>0</v>
      </c>
      <c r="Z200">
        <f>IF(Source!BI126=3,J195+J197+J198-0, 0)</f>
        <v>0</v>
      </c>
      <c r="AA200">
        <f>IF(Source!BI126=4,J195+J197+J198,0)</f>
        <v>0</v>
      </c>
    </row>
    <row r="203" spans="1:27" ht="15" x14ac:dyDescent="0.25">
      <c r="A203" s="81" t="str">
        <f>CONCATENATE("Итого по подразделу: ",IF(Source!G131&lt;&gt;"Новый подраздел", Source!G131, ""))</f>
        <v>Итого по подразделу: Кровля тех. этажа в/о В/5-9</v>
      </c>
      <c r="B203" s="81"/>
      <c r="C203" s="81"/>
      <c r="D203" s="81"/>
      <c r="E203" s="81"/>
      <c r="F203" s="81"/>
      <c r="G203" s="81"/>
      <c r="H203" s="81"/>
      <c r="I203" s="79">
        <f>SUM(O176:O202)</f>
        <v>17.52</v>
      </c>
      <c r="J203" s="80"/>
      <c r="K203" s="79">
        <f>SUM(P176:P202)</f>
        <v>407.74</v>
      </c>
      <c r="L203" s="80"/>
    </row>
    <row r="204" spans="1:27" hidden="1" x14ac:dyDescent="0.2">
      <c r="A204" t="s">
        <v>320</v>
      </c>
      <c r="I204">
        <f>SUM(AC176:AC203)</f>
        <v>0</v>
      </c>
      <c r="K204">
        <f>SUM(AD176:AD203)</f>
        <v>0</v>
      </c>
    </row>
    <row r="205" spans="1:27" hidden="1" x14ac:dyDescent="0.2">
      <c r="A205" t="s">
        <v>321</v>
      </c>
      <c r="I205">
        <f>SUM(AE176:AE204)</f>
        <v>0</v>
      </c>
      <c r="K205">
        <f>SUM(AF176:AF204)</f>
        <v>0</v>
      </c>
    </row>
    <row r="207" spans="1:27" ht="15" x14ac:dyDescent="0.25">
      <c r="A207" s="81" t="str">
        <f>CONCATENATE("Итого по разделу: ",IF(Source!G161&lt;&gt;"Новый раздел", Source!G161, ""))</f>
        <v>Итого по разделу: Монтажные (кровельные) работы</v>
      </c>
      <c r="B207" s="81"/>
      <c r="C207" s="81"/>
      <c r="D207" s="81"/>
      <c r="E207" s="81"/>
      <c r="F207" s="81"/>
      <c r="G207" s="81"/>
      <c r="H207" s="81"/>
      <c r="I207" s="79">
        <f>SUM(O99:O206)</f>
        <v>57790.189999999995</v>
      </c>
      <c r="J207" s="80"/>
      <c r="K207" s="79">
        <f>SUM(P99:P206)</f>
        <v>768157.75</v>
      </c>
      <c r="L207" s="80"/>
    </row>
    <row r="208" spans="1:27" hidden="1" x14ac:dyDescent="0.2">
      <c r="A208" t="s">
        <v>320</v>
      </c>
      <c r="I208">
        <f>SUM(AC99:AC207)</f>
        <v>0</v>
      </c>
      <c r="K208">
        <f>SUM(AD99:AD207)</f>
        <v>0</v>
      </c>
    </row>
    <row r="209" spans="1:27" hidden="1" x14ac:dyDescent="0.2">
      <c r="A209" t="s">
        <v>321</v>
      </c>
      <c r="I209">
        <f>SUM(AE99:AE208)</f>
        <v>0</v>
      </c>
      <c r="K209">
        <f>SUM(AF99:AF208)</f>
        <v>0</v>
      </c>
    </row>
    <row r="211" spans="1:27" ht="16.5" x14ac:dyDescent="0.25">
      <c r="A211" s="75" t="str">
        <f>CONCATENATE("Раздел: ",IF(Source!G191&lt;&gt;"Новый раздел", Source!G191, ""))</f>
        <v>Раздел: Монтажные  (кровельные) работы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</row>
    <row r="212" spans="1:27" ht="28.5" x14ac:dyDescent="0.2">
      <c r="A212" s="26">
        <v>1</v>
      </c>
      <c r="B212" s="26">
        <v>1</v>
      </c>
      <c r="C212" s="26" t="str">
        <f>Source!F195</f>
        <v>6.58-31-3</v>
      </c>
      <c r="D212" s="26" t="s">
        <v>110</v>
      </c>
      <c r="E212" s="27" t="str">
        <f>Source!H195</f>
        <v>100 мест</v>
      </c>
      <c r="F212" s="17">
        <f>Source!I195</f>
        <v>0.01</v>
      </c>
      <c r="G212" s="33"/>
      <c r="H212" s="28"/>
      <c r="I212" s="17"/>
      <c r="J212" s="33"/>
      <c r="K212" s="17"/>
      <c r="L212" s="33"/>
      <c r="Q212">
        <f>ROUND((Source!DN195/100)*ROUND((ROUND((Source!AF195*Source!AV195*Source!I195),2)),2), 2)</f>
        <v>13.64</v>
      </c>
      <c r="R212">
        <f>Source!X195</f>
        <v>301.23</v>
      </c>
      <c r="S212">
        <f>ROUND((Source!DO195/100)*ROUND((ROUND((Source!AF195*Source!AV195*Source!I195),2)),2), 2)</f>
        <v>10.36</v>
      </c>
      <c r="T212">
        <f>Source!Y195</f>
        <v>141.96</v>
      </c>
      <c r="U212">
        <f>ROUND((175/100)*ROUND((ROUND((Source!AE195*Source!AV195*Source!I195),2)),2), 2)</f>
        <v>0.26</v>
      </c>
      <c r="V212">
        <f>ROUND((160/100)*ROUND(ROUND((ROUND((Source!AE195*Source!AV195*Source!I195),2)*Source!BS195),2), 2), 2)</f>
        <v>6.34</v>
      </c>
    </row>
    <row r="213" spans="1:27" x14ac:dyDescent="0.2">
      <c r="D213" s="30" t="str">
        <f>"Объем: "&amp;Source!I195&amp;"=1/"&amp;"100"</f>
        <v>Объем: 0,01=1/100</v>
      </c>
    </row>
    <row r="214" spans="1:27" ht="14.25" x14ac:dyDescent="0.2">
      <c r="A214" s="26"/>
      <c r="B214" s="26"/>
      <c r="C214" s="26"/>
      <c r="D214" s="26" t="s">
        <v>313</v>
      </c>
      <c r="E214" s="27"/>
      <c r="F214" s="17"/>
      <c r="G214" s="33">
        <f>Source!AO195</f>
        <v>1311.93</v>
      </c>
      <c r="H214" s="28" t="str">
        <f>Source!DG195</f>
        <v/>
      </c>
      <c r="I214" s="17">
        <f>Source!AV195</f>
        <v>1</v>
      </c>
      <c r="J214" s="33">
        <f>ROUND((ROUND((Source!AF195*Source!AV195*Source!I195),2)),2)</f>
        <v>13.12</v>
      </c>
      <c r="K214" s="17">
        <f>IF(Source!BA195&lt;&gt; 0, Source!BA195, 1)</f>
        <v>26.39</v>
      </c>
      <c r="L214" s="33">
        <f>Source!S195</f>
        <v>346.24</v>
      </c>
      <c r="W214">
        <f>J214</f>
        <v>13.12</v>
      </c>
    </row>
    <row r="215" spans="1:27" ht="14.25" x14ac:dyDescent="0.2">
      <c r="A215" s="26"/>
      <c r="B215" s="26"/>
      <c r="C215" s="26"/>
      <c r="D215" s="26" t="s">
        <v>322</v>
      </c>
      <c r="E215" s="27"/>
      <c r="F215" s="17"/>
      <c r="G215" s="33">
        <f>Source!AM195</f>
        <v>41.45</v>
      </c>
      <c r="H215" s="28" t="str">
        <f>Source!DE195</f>
        <v/>
      </c>
      <c r="I215" s="17">
        <f>Source!AV195</f>
        <v>1</v>
      </c>
      <c r="J215" s="33">
        <f>(ROUND((ROUND(((Source!ET195)*Source!AV195*Source!I195),2)),2)+ROUND((ROUND(((Source!AE195-(Source!EU195))*Source!AV195*Source!I195),2)),2))</f>
        <v>0.41</v>
      </c>
      <c r="K215" s="17">
        <f>IF(Source!BB195&lt;&gt; 0, Source!BB195, 1)</f>
        <v>14.75</v>
      </c>
      <c r="L215" s="33">
        <f>Source!Q195</f>
        <v>6.05</v>
      </c>
    </row>
    <row r="216" spans="1:27" ht="14.25" x14ac:dyDescent="0.2">
      <c r="A216" s="26"/>
      <c r="B216" s="26"/>
      <c r="C216" s="26"/>
      <c r="D216" s="26" t="s">
        <v>323</v>
      </c>
      <c r="E216" s="27"/>
      <c r="F216" s="17"/>
      <c r="G216" s="33">
        <f>Source!AN195</f>
        <v>15.08</v>
      </c>
      <c r="H216" s="28" t="str">
        <f>Source!DF195</f>
        <v/>
      </c>
      <c r="I216" s="17">
        <f>Source!AV195</f>
        <v>1</v>
      </c>
      <c r="J216" s="41">
        <f>ROUND((ROUND((Source!AE195*Source!AV195*Source!I195),2)),2)</f>
        <v>0.15</v>
      </c>
      <c r="K216" s="17">
        <f>IF(Source!BS195&lt;&gt; 0, Source!BS195, 1)</f>
        <v>26.39</v>
      </c>
      <c r="L216" s="41">
        <f>Source!R195</f>
        <v>3.96</v>
      </c>
      <c r="W216">
        <f>J216</f>
        <v>0.15</v>
      </c>
    </row>
    <row r="217" spans="1:27" ht="14.25" x14ac:dyDescent="0.2">
      <c r="A217" s="26"/>
      <c r="B217" s="26"/>
      <c r="C217" s="26"/>
      <c r="D217" s="26" t="s">
        <v>324</v>
      </c>
      <c r="E217" s="27"/>
      <c r="F217" s="17"/>
      <c r="G217" s="33">
        <f>Source!AL195</f>
        <v>972.06</v>
      </c>
      <c r="H217" s="28" t="str">
        <f>Source!DD195</f>
        <v/>
      </c>
      <c r="I217" s="17">
        <f>Source!AW195</f>
        <v>1</v>
      </c>
      <c r="J217" s="33">
        <f>ROUND((ROUND((Source!AC195*Source!AW195*Source!I195),2)),2)</f>
        <v>9.7200000000000006</v>
      </c>
      <c r="K217" s="17">
        <f>IF(Source!BC195&lt;&gt; 0, Source!BC195, 1)</f>
        <v>8.3000000000000007</v>
      </c>
      <c r="L217" s="33">
        <f>Source!P195</f>
        <v>80.680000000000007</v>
      </c>
    </row>
    <row r="218" spans="1:27" ht="28.5" x14ac:dyDescent="0.2">
      <c r="A218" s="26" t="s">
        <v>27</v>
      </c>
      <c r="B218" s="26" t="s">
        <v>27</v>
      </c>
      <c r="C218" s="26" t="str">
        <f>Source!F196</f>
        <v>9999990001</v>
      </c>
      <c r="D218" s="26" t="s">
        <v>29</v>
      </c>
      <c r="E218" s="27" t="str">
        <f>Source!H196</f>
        <v>т</v>
      </c>
      <c r="F218" s="17">
        <f>Source!I196</f>
        <v>-1.2800000000000001E-2</v>
      </c>
      <c r="G218" s="33">
        <f>Source!AK196</f>
        <v>0</v>
      </c>
      <c r="H218" s="31" t="s">
        <v>3</v>
      </c>
      <c r="I218" s="17">
        <f>Source!AW196</f>
        <v>1</v>
      </c>
      <c r="J218" s="33">
        <f>ROUND((ROUND((Source!AC196*Source!AW196*Source!I196),2)),2)+(ROUND((ROUND(((Source!ET196)*Source!AV196*Source!I196),2)),2)+ROUND((ROUND(((Source!AE196-(Source!EU196))*Source!AV196*Source!I196),2)),2))+ROUND((ROUND((Source!AF196*Source!AV196*Source!I196),2)),2)</f>
        <v>0</v>
      </c>
      <c r="K218" s="17">
        <f>IF(Source!BC196&lt;&gt; 0, Source!BC196, 1)</f>
        <v>1</v>
      </c>
      <c r="L218" s="33">
        <f>Source!O196</f>
        <v>0</v>
      </c>
      <c r="Q218">
        <f>ROUND((Source!DN196/100)*ROUND((ROUND((Source!AF196*Source!AV196*Source!I196),2)),2), 2)</f>
        <v>0</v>
      </c>
      <c r="R218">
        <f>Source!X196</f>
        <v>0</v>
      </c>
      <c r="S218">
        <f>ROUND((Source!DO196/100)*ROUND((ROUND((Source!AF196*Source!AV196*Source!I196),2)),2), 2)</f>
        <v>0</v>
      </c>
      <c r="T218">
        <f>Source!Y196</f>
        <v>0</v>
      </c>
      <c r="U218">
        <f>ROUND((175/100)*ROUND((ROUND((Source!AE196*Source!AV196*Source!I196),2)),2), 2)</f>
        <v>0</v>
      </c>
      <c r="V218">
        <f>ROUND((160/100)*ROUND(ROUND((ROUND((Source!AE196*Source!AV196*Source!I196),2)*Source!BS196),2), 2), 2)</f>
        <v>0</v>
      </c>
      <c r="X218">
        <f>IF(Source!BI196&lt;=1,J218, 0)</f>
        <v>0</v>
      </c>
      <c r="Y218">
        <f>IF(Source!BI196=2,J218, 0)</f>
        <v>0</v>
      </c>
      <c r="Z218">
        <f>IF(Source!BI196=3,J218, 0)</f>
        <v>0</v>
      </c>
      <c r="AA218">
        <f>IF(Source!BI196=4,J218, 0)</f>
        <v>0</v>
      </c>
    </row>
    <row r="219" spans="1:27" ht="14.25" x14ac:dyDescent="0.2">
      <c r="A219" s="26"/>
      <c r="B219" s="26"/>
      <c r="C219" s="26"/>
      <c r="D219" s="26" t="s">
        <v>314</v>
      </c>
      <c r="E219" s="27" t="s">
        <v>315</v>
      </c>
      <c r="F219" s="17">
        <f>Source!DN195</f>
        <v>104</v>
      </c>
      <c r="G219" s="33"/>
      <c r="H219" s="28"/>
      <c r="I219" s="17"/>
      <c r="J219" s="33">
        <f>SUM(Q212:Q218)</f>
        <v>13.64</v>
      </c>
      <c r="K219" s="17">
        <f>Source!BZ195</f>
        <v>87</v>
      </c>
      <c r="L219" s="33">
        <f>SUM(R212:R218)</f>
        <v>301.23</v>
      </c>
    </row>
    <row r="220" spans="1:27" ht="14.25" x14ac:dyDescent="0.2">
      <c r="A220" s="26"/>
      <c r="B220" s="26"/>
      <c r="C220" s="26"/>
      <c r="D220" s="26" t="s">
        <v>316</v>
      </c>
      <c r="E220" s="27" t="s">
        <v>315</v>
      </c>
      <c r="F220" s="17">
        <f>Source!DO195</f>
        <v>79</v>
      </c>
      <c r="G220" s="33"/>
      <c r="H220" s="28"/>
      <c r="I220" s="17"/>
      <c r="J220" s="33">
        <f>SUM(S212:S219)</f>
        <v>10.36</v>
      </c>
      <c r="K220" s="17">
        <f>Source!CA195</f>
        <v>41</v>
      </c>
      <c r="L220" s="33">
        <f>SUM(T212:T219)</f>
        <v>141.96</v>
      </c>
    </row>
    <row r="221" spans="1:27" ht="14.25" x14ac:dyDescent="0.2">
      <c r="A221" s="26"/>
      <c r="B221" s="26"/>
      <c r="C221" s="26"/>
      <c r="D221" s="26" t="s">
        <v>325</v>
      </c>
      <c r="E221" s="27" t="s">
        <v>315</v>
      </c>
      <c r="F221" s="17">
        <f>175</f>
        <v>175</v>
      </c>
      <c r="G221" s="33"/>
      <c r="H221" s="28"/>
      <c r="I221" s="17"/>
      <c r="J221" s="33">
        <f>SUM(U212:U220)</f>
        <v>0.26</v>
      </c>
      <c r="K221" s="17">
        <f>160</f>
        <v>160</v>
      </c>
      <c r="L221" s="33">
        <f>SUM(V212:V220)</f>
        <v>6.34</v>
      </c>
    </row>
    <row r="222" spans="1:27" ht="14.25" x14ac:dyDescent="0.2">
      <c r="A222" s="55"/>
      <c r="B222" s="55"/>
      <c r="C222" s="55"/>
      <c r="D222" s="55" t="s">
        <v>317</v>
      </c>
      <c r="E222" s="56" t="s">
        <v>318</v>
      </c>
      <c r="F222" s="57">
        <f>Source!AQ195</f>
        <v>113</v>
      </c>
      <c r="G222" s="58"/>
      <c r="H222" s="59" t="str">
        <f>Source!DI195</f>
        <v/>
      </c>
      <c r="I222" s="57">
        <f>Source!AV195</f>
        <v>1</v>
      </c>
      <c r="J222" s="58">
        <f>Source!U195</f>
        <v>1.1300000000000001</v>
      </c>
      <c r="K222" s="57"/>
      <c r="L222" s="58"/>
    </row>
    <row r="223" spans="1:27" ht="15" x14ac:dyDescent="0.25">
      <c r="A223" s="60"/>
      <c r="B223" s="60"/>
      <c r="C223" s="60"/>
      <c r="D223" s="61" t="s">
        <v>319</v>
      </c>
      <c r="E223" s="60"/>
      <c r="F223" s="60"/>
      <c r="G223" s="60"/>
      <c r="H223" s="60"/>
      <c r="I223" s="111">
        <f>J214+J215+J217+J219+J220+J221+SUM(J218:J218)</f>
        <v>47.51</v>
      </c>
      <c r="J223" s="111"/>
      <c r="K223" s="111">
        <f>L214+L215+L217+L219+L220+L221+SUM(L218:L218)</f>
        <v>882.50000000000011</v>
      </c>
      <c r="L223" s="111"/>
      <c r="O223" s="32">
        <f>J214+J215+J217+J219+J220+J221+SUM(J218:J218)</f>
        <v>47.51</v>
      </c>
      <c r="P223" s="32">
        <f>L214+L215+L217+L219+L220+L221+SUM(L218:L218)</f>
        <v>882.50000000000011</v>
      </c>
      <c r="X223">
        <f>IF(Source!BI195&lt;=1,J214+J215+J217+J219+J220+J221-0, 0)</f>
        <v>47.51</v>
      </c>
      <c r="Y223">
        <f>IF(Source!BI195=2,J214+J215+J217+J219+J220+J221-0, 0)</f>
        <v>0</v>
      </c>
      <c r="Z223">
        <f>IF(Source!BI195=3,J214+J215+J217+J219+J220+J221-0, 0)</f>
        <v>0</v>
      </c>
      <c r="AA223">
        <f>IF(Source!BI195=4,J214+J215+J217+J219+J220+J221,0)</f>
        <v>0</v>
      </c>
    </row>
    <row r="225" spans="1:27" ht="28.5" x14ac:dyDescent="0.2">
      <c r="A225" s="26">
        <v>2</v>
      </c>
      <c r="B225" s="26">
        <v>2</v>
      </c>
      <c r="C225" s="26" t="str">
        <f>Source!F197</f>
        <v>6.58-31-1</v>
      </c>
      <c r="D225" s="26" t="s">
        <v>116</v>
      </c>
      <c r="E225" s="27" t="str">
        <f>Source!H197</f>
        <v>100 мест</v>
      </c>
      <c r="F225" s="17">
        <f>Source!I197</f>
        <v>0.01</v>
      </c>
      <c r="G225" s="33"/>
      <c r="H225" s="28"/>
      <c r="I225" s="17"/>
      <c r="J225" s="33"/>
      <c r="K225" s="17"/>
      <c r="L225" s="33"/>
      <c r="Q225">
        <f>ROUND((Source!DN197/100)*ROUND((ROUND((Source!AF197*Source!AV197*Source!I197),2)),2), 2)</f>
        <v>4.7699999999999996</v>
      </c>
      <c r="R225">
        <f>Source!X197</f>
        <v>105.38</v>
      </c>
      <c r="S225">
        <f>ROUND((Source!DO197/100)*ROUND((ROUND((Source!AF197*Source!AV197*Source!I197),2)),2), 2)</f>
        <v>3.63</v>
      </c>
      <c r="T225">
        <f>Source!Y197</f>
        <v>49.66</v>
      </c>
      <c r="U225">
        <f>ROUND((175/100)*ROUND((ROUND((Source!AE197*Source!AV197*Source!I197),2)),2), 2)</f>
        <v>7.0000000000000007E-2</v>
      </c>
      <c r="V225">
        <f>ROUND((160/100)*ROUND(ROUND((ROUND((Source!AE197*Source!AV197*Source!I197),2)*Source!BS197),2), 2), 2)</f>
        <v>1.7</v>
      </c>
    </row>
    <row r="226" spans="1:27" x14ac:dyDescent="0.2">
      <c r="D226" s="30" t="str">
        <f>"Объем: "&amp;Source!I197&amp;"=1/"&amp;"100"</f>
        <v>Объем: 0,01=1/100</v>
      </c>
    </row>
    <row r="227" spans="1:27" ht="14.25" x14ac:dyDescent="0.2">
      <c r="A227" s="26"/>
      <c r="B227" s="26"/>
      <c r="C227" s="26"/>
      <c r="D227" s="26" t="s">
        <v>313</v>
      </c>
      <c r="E227" s="27"/>
      <c r="F227" s="17"/>
      <c r="G227" s="33">
        <f>Source!AO197</f>
        <v>458.59</v>
      </c>
      <c r="H227" s="28" t="str">
        <f>Source!DG197</f>
        <v/>
      </c>
      <c r="I227" s="17">
        <f>Source!AV197</f>
        <v>1</v>
      </c>
      <c r="J227" s="33">
        <f>ROUND((ROUND((Source!AF197*Source!AV197*Source!I197),2)),2)</f>
        <v>4.59</v>
      </c>
      <c r="K227" s="17">
        <f>IF(Source!BA197&lt;&gt; 0, Source!BA197, 1)</f>
        <v>26.39</v>
      </c>
      <c r="L227" s="33">
        <f>Source!S197</f>
        <v>121.13</v>
      </c>
      <c r="W227">
        <f>J227</f>
        <v>4.59</v>
      </c>
    </row>
    <row r="228" spans="1:27" ht="14.25" x14ac:dyDescent="0.2">
      <c r="A228" s="26"/>
      <c r="B228" s="26"/>
      <c r="C228" s="26"/>
      <c r="D228" s="26" t="s">
        <v>322</v>
      </c>
      <c r="E228" s="27"/>
      <c r="F228" s="17"/>
      <c r="G228" s="33">
        <f>Source!AM197</f>
        <v>9.8699999999999992</v>
      </c>
      <c r="H228" s="28" t="str">
        <f>Source!DE197</f>
        <v/>
      </c>
      <c r="I228" s="17">
        <f>Source!AV197</f>
        <v>1</v>
      </c>
      <c r="J228" s="33">
        <f>(ROUND((ROUND(((Source!ET197)*Source!AV197*Source!I197),2)),2)+ROUND((ROUND(((Source!AE197-(Source!EU197))*Source!AV197*Source!I197),2)),2))</f>
        <v>0.1</v>
      </c>
      <c r="K228" s="17">
        <f>IF(Source!BB197&lt;&gt; 0, Source!BB197, 1)</f>
        <v>14.65</v>
      </c>
      <c r="L228" s="33">
        <f>Source!Q197</f>
        <v>1.47</v>
      </c>
    </row>
    <row r="229" spans="1:27" ht="14.25" x14ac:dyDescent="0.2">
      <c r="A229" s="26"/>
      <c r="B229" s="26"/>
      <c r="C229" s="26"/>
      <c r="D229" s="26" t="s">
        <v>323</v>
      </c>
      <c r="E229" s="27"/>
      <c r="F229" s="17"/>
      <c r="G229" s="33">
        <f>Source!AN197</f>
        <v>3.55</v>
      </c>
      <c r="H229" s="28" t="str">
        <f>Source!DF197</f>
        <v/>
      </c>
      <c r="I229" s="17">
        <f>Source!AV197</f>
        <v>1</v>
      </c>
      <c r="J229" s="41">
        <f>ROUND((ROUND((Source!AE197*Source!AV197*Source!I197),2)),2)</f>
        <v>0.04</v>
      </c>
      <c r="K229" s="17">
        <f>IF(Source!BS197&lt;&gt; 0, Source!BS197, 1)</f>
        <v>26.39</v>
      </c>
      <c r="L229" s="41">
        <f>Source!R197</f>
        <v>1.06</v>
      </c>
      <c r="W229">
        <f>J229</f>
        <v>0.04</v>
      </c>
    </row>
    <row r="230" spans="1:27" ht="14.25" x14ac:dyDescent="0.2">
      <c r="A230" s="26"/>
      <c r="B230" s="26"/>
      <c r="C230" s="26"/>
      <c r="D230" s="26" t="s">
        <v>324</v>
      </c>
      <c r="E230" s="27"/>
      <c r="F230" s="17"/>
      <c r="G230" s="33">
        <f>Source!AL197</f>
        <v>195.25</v>
      </c>
      <c r="H230" s="28" t="str">
        <f>Source!DD197</f>
        <v/>
      </c>
      <c r="I230" s="17">
        <f>Source!AW197</f>
        <v>1</v>
      </c>
      <c r="J230" s="33">
        <f>ROUND((ROUND((Source!AC197*Source!AW197*Source!I197),2)),2)</f>
        <v>1.95</v>
      </c>
      <c r="K230" s="17">
        <f>IF(Source!BC197&lt;&gt; 0, Source!BC197, 1)</f>
        <v>8.3000000000000007</v>
      </c>
      <c r="L230" s="33">
        <f>Source!P197</f>
        <v>16.190000000000001</v>
      </c>
    </row>
    <row r="231" spans="1:27" ht="28.5" x14ac:dyDescent="0.2">
      <c r="A231" s="26" t="s">
        <v>118</v>
      </c>
      <c r="B231" s="26" t="s">
        <v>118</v>
      </c>
      <c r="C231" s="26" t="str">
        <f>Source!F198</f>
        <v>9999990001</v>
      </c>
      <c r="D231" s="26" t="s">
        <v>29</v>
      </c>
      <c r="E231" s="27" t="str">
        <f>Source!H198</f>
        <v>т</v>
      </c>
      <c r="F231" s="17">
        <f>Source!I198</f>
        <v>-3.0000000000000001E-3</v>
      </c>
      <c r="G231" s="33">
        <f>Source!AK198</f>
        <v>0</v>
      </c>
      <c r="H231" s="31" t="s">
        <v>3</v>
      </c>
      <c r="I231" s="17">
        <f>Source!AW198</f>
        <v>1</v>
      </c>
      <c r="J231" s="33">
        <f>ROUND((ROUND((Source!AC198*Source!AW198*Source!I198),2)),2)+(ROUND((ROUND(((Source!ET198)*Source!AV198*Source!I198),2)),2)+ROUND((ROUND(((Source!AE198-(Source!EU198))*Source!AV198*Source!I198),2)),2))+ROUND((ROUND((Source!AF198*Source!AV198*Source!I198),2)),2)</f>
        <v>0</v>
      </c>
      <c r="K231" s="17">
        <f>IF(Source!BC198&lt;&gt; 0, Source!BC198, 1)</f>
        <v>1</v>
      </c>
      <c r="L231" s="33">
        <f>Source!O198</f>
        <v>0</v>
      </c>
      <c r="Q231">
        <f>ROUND((Source!DN198/100)*ROUND((ROUND((Source!AF198*Source!AV198*Source!I198),2)),2), 2)</f>
        <v>0</v>
      </c>
      <c r="R231">
        <f>Source!X198</f>
        <v>0</v>
      </c>
      <c r="S231">
        <f>ROUND((Source!DO198/100)*ROUND((ROUND((Source!AF198*Source!AV198*Source!I198),2)),2), 2)</f>
        <v>0</v>
      </c>
      <c r="T231">
        <f>Source!Y198</f>
        <v>0</v>
      </c>
      <c r="U231">
        <f>ROUND((175/100)*ROUND((ROUND((Source!AE198*Source!AV198*Source!I198),2)),2), 2)</f>
        <v>0</v>
      </c>
      <c r="V231">
        <f>ROUND((160/100)*ROUND(ROUND((ROUND((Source!AE198*Source!AV198*Source!I198),2)*Source!BS198),2), 2), 2)</f>
        <v>0</v>
      </c>
      <c r="X231">
        <f>IF(Source!BI198&lt;=1,J231, 0)</f>
        <v>0</v>
      </c>
      <c r="Y231">
        <f>IF(Source!BI198=2,J231, 0)</f>
        <v>0</v>
      </c>
      <c r="Z231">
        <f>IF(Source!BI198=3,J231, 0)</f>
        <v>0</v>
      </c>
      <c r="AA231">
        <f>IF(Source!BI198=4,J231, 0)</f>
        <v>0</v>
      </c>
    </row>
    <row r="232" spans="1:27" ht="14.25" x14ac:dyDescent="0.2">
      <c r="A232" s="26"/>
      <c r="B232" s="26"/>
      <c r="C232" s="26"/>
      <c r="D232" s="26" t="s">
        <v>314</v>
      </c>
      <c r="E232" s="27" t="s">
        <v>315</v>
      </c>
      <c r="F232" s="17">
        <f>Source!DN197</f>
        <v>104</v>
      </c>
      <c r="G232" s="33"/>
      <c r="H232" s="28"/>
      <c r="I232" s="17"/>
      <c r="J232" s="33">
        <f>SUM(Q225:Q231)</f>
        <v>4.7699999999999996</v>
      </c>
      <c r="K232" s="17">
        <f>Source!BZ197</f>
        <v>87</v>
      </c>
      <c r="L232" s="33">
        <f>SUM(R225:R231)</f>
        <v>105.38</v>
      </c>
    </row>
    <row r="233" spans="1:27" ht="14.25" x14ac:dyDescent="0.2">
      <c r="A233" s="26"/>
      <c r="B233" s="26"/>
      <c r="C233" s="26"/>
      <c r="D233" s="26" t="s">
        <v>316</v>
      </c>
      <c r="E233" s="27" t="s">
        <v>315</v>
      </c>
      <c r="F233" s="17">
        <f>Source!DO197</f>
        <v>79</v>
      </c>
      <c r="G233" s="33"/>
      <c r="H233" s="28"/>
      <c r="I233" s="17"/>
      <c r="J233" s="33">
        <f>SUM(S225:S232)</f>
        <v>3.63</v>
      </c>
      <c r="K233" s="17">
        <f>Source!CA197</f>
        <v>41</v>
      </c>
      <c r="L233" s="33">
        <f>SUM(T225:T232)</f>
        <v>49.66</v>
      </c>
    </row>
    <row r="234" spans="1:27" ht="14.25" x14ac:dyDescent="0.2">
      <c r="A234" s="26"/>
      <c r="B234" s="26"/>
      <c r="C234" s="26"/>
      <c r="D234" s="26" t="s">
        <v>325</v>
      </c>
      <c r="E234" s="27" t="s">
        <v>315</v>
      </c>
      <c r="F234" s="17">
        <f>175</f>
        <v>175</v>
      </c>
      <c r="G234" s="33"/>
      <c r="H234" s="28"/>
      <c r="I234" s="17"/>
      <c r="J234" s="33">
        <f>SUM(U225:U233)</f>
        <v>7.0000000000000007E-2</v>
      </c>
      <c r="K234" s="17">
        <f>160</f>
        <v>160</v>
      </c>
      <c r="L234" s="33">
        <f>SUM(V225:V233)</f>
        <v>1.7</v>
      </c>
    </row>
    <row r="235" spans="1:27" ht="14.25" x14ac:dyDescent="0.2">
      <c r="A235" s="55"/>
      <c r="B235" s="55"/>
      <c r="C235" s="55"/>
      <c r="D235" s="55" t="s">
        <v>317</v>
      </c>
      <c r="E235" s="56" t="s">
        <v>318</v>
      </c>
      <c r="F235" s="57">
        <f>Source!AQ197</f>
        <v>39.5</v>
      </c>
      <c r="G235" s="58"/>
      <c r="H235" s="59" t="str">
        <f>Source!DI197</f>
        <v/>
      </c>
      <c r="I235" s="57">
        <f>Source!AV197</f>
        <v>1</v>
      </c>
      <c r="J235" s="58">
        <f>Source!U197</f>
        <v>0.39500000000000002</v>
      </c>
      <c r="K235" s="57"/>
      <c r="L235" s="58"/>
    </row>
    <row r="236" spans="1:27" ht="15" x14ac:dyDescent="0.25">
      <c r="A236" s="60"/>
      <c r="B236" s="60"/>
      <c r="C236" s="60"/>
      <c r="D236" s="61" t="s">
        <v>319</v>
      </c>
      <c r="E236" s="60"/>
      <c r="F236" s="60"/>
      <c r="G236" s="60"/>
      <c r="H236" s="60"/>
      <c r="I236" s="111">
        <f>J227+J228+J230+J232+J233+J234+SUM(J231:J231)</f>
        <v>15.11</v>
      </c>
      <c r="J236" s="111"/>
      <c r="K236" s="111">
        <f>L227+L228+L230+L232+L233+L234+SUM(L231:L231)</f>
        <v>295.52999999999997</v>
      </c>
      <c r="L236" s="111"/>
      <c r="O236" s="32">
        <f>J227+J228+J230+J232+J233+J234+SUM(J231:J231)</f>
        <v>15.11</v>
      </c>
      <c r="P236" s="32">
        <f>L227+L228+L230+L232+L233+L234+SUM(L231:L231)</f>
        <v>295.52999999999997</v>
      </c>
      <c r="X236">
        <f>IF(Source!BI197&lt;=1,J227+J228+J230+J232+J233+J234-0, 0)</f>
        <v>15.11</v>
      </c>
      <c r="Y236">
        <f>IF(Source!BI197=2,J227+J228+J230+J232+J233+J234-0, 0)</f>
        <v>0</v>
      </c>
      <c r="Z236">
        <f>IF(Source!BI197=3,J227+J228+J230+J232+J233+J234-0, 0)</f>
        <v>0</v>
      </c>
      <c r="AA236">
        <f>IF(Source!BI197=4,J227+J228+J230+J232+J233+J234,0)</f>
        <v>0</v>
      </c>
    </row>
    <row r="238" spans="1:27" ht="28.5" x14ac:dyDescent="0.2">
      <c r="A238" s="26">
        <v>3</v>
      </c>
      <c r="B238" s="26">
        <v>3</v>
      </c>
      <c r="C238" s="26" t="str">
        <f>Source!F199</f>
        <v>6.54-9-2</v>
      </c>
      <c r="D238" s="26" t="s">
        <v>120</v>
      </c>
      <c r="E238" s="27" t="str">
        <f>Source!H199</f>
        <v>1 м3</v>
      </c>
      <c r="F238" s="17">
        <f>Source!I199</f>
        <v>0.05</v>
      </c>
      <c r="G238" s="33"/>
      <c r="H238" s="28"/>
      <c r="I238" s="17"/>
      <c r="J238" s="33"/>
      <c r="K238" s="17"/>
      <c r="L238" s="33"/>
      <c r="Q238">
        <f>ROUND((Source!DN199/100)*ROUND((ROUND((Source!AF199*Source!AV199*Source!I199),2)),2), 2)</f>
        <v>11.49</v>
      </c>
      <c r="R238">
        <f>Source!X199</f>
        <v>249.75</v>
      </c>
      <c r="S238">
        <f>ROUND((Source!DO199/100)*ROUND((ROUND((Source!AF199*Source!AV199*Source!I199),2)),2), 2)</f>
        <v>9.4600000000000009</v>
      </c>
      <c r="T238">
        <f>Source!Y199</f>
        <v>146.28</v>
      </c>
      <c r="U238">
        <f>ROUND((175/100)*ROUND((ROUND((Source!AE199*Source!AV199*Source!I199),2)),2), 2)</f>
        <v>0.4</v>
      </c>
      <c r="V238">
        <f>ROUND((160/100)*ROUND(ROUND((ROUND((Source!AE199*Source!AV199*Source!I199),2)*Source!BS199),2), 2), 2)</f>
        <v>9.7100000000000009</v>
      </c>
    </row>
    <row r="239" spans="1:27" ht="14.25" x14ac:dyDescent="0.2">
      <c r="A239" s="26"/>
      <c r="B239" s="26"/>
      <c r="C239" s="26"/>
      <c r="D239" s="26" t="s">
        <v>313</v>
      </c>
      <c r="E239" s="27"/>
      <c r="F239" s="17"/>
      <c r="G239" s="33">
        <f>Source!AO199</f>
        <v>270.45999999999998</v>
      </c>
      <c r="H239" s="28" t="str">
        <f>Source!DG199</f>
        <v/>
      </c>
      <c r="I239" s="17">
        <f>Source!AV199</f>
        <v>1</v>
      </c>
      <c r="J239" s="33">
        <f>ROUND((ROUND((Source!AF199*Source!AV199*Source!I199),2)),2)</f>
        <v>13.52</v>
      </c>
      <c r="K239" s="17">
        <f>IF(Source!BA199&lt;&gt; 0, Source!BA199, 1)</f>
        <v>26.39</v>
      </c>
      <c r="L239" s="33">
        <f>Source!S199</f>
        <v>356.79</v>
      </c>
      <c r="W239">
        <f>J239</f>
        <v>13.52</v>
      </c>
    </row>
    <row r="240" spans="1:27" ht="14.25" x14ac:dyDescent="0.2">
      <c r="A240" s="26"/>
      <c r="B240" s="26"/>
      <c r="C240" s="26"/>
      <c r="D240" s="26" t="s">
        <v>322</v>
      </c>
      <c r="E240" s="27"/>
      <c r="F240" s="17"/>
      <c r="G240" s="33">
        <f>Source!AM199</f>
        <v>18.57</v>
      </c>
      <c r="H240" s="28" t="str">
        <f>Source!DE199</f>
        <v/>
      </c>
      <c r="I240" s="17">
        <f>Source!AV199</f>
        <v>1</v>
      </c>
      <c r="J240" s="33">
        <f>(ROUND((ROUND(((Source!ET199)*Source!AV199*Source!I199),2)),2)+ROUND((ROUND(((Source!AE199-(Source!EU199))*Source!AV199*Source!I199),2)),2))</f>
        <v>0.93</v>
      </c>
      <c r="K240" s="17">
        <f>IF(Source!BB199&lt;&gt; 0, Source!BB199, 1)</f>
        <v>11.89</v>
      </c>
      <c r="L240" s="33">
        <f>Source!Q199</f>
        <v>11.06</v>
      </c>
    </row>
    <row r="241" spans="1:27" ht="14.25" x14ac:dyDescent="0.2">
      <c r="A241" s="26"/>
      <c r="B241" s="26"/>
      <c r="C241" s="26"/>
      <c r="D241" s="26" t="s">
        <v>323</v>
      </c>
      <c r="E241" s="27"/>
      <c r="F241" s="17"/>
      <c r="G241" s="33">
        <f>Source!AN199</f>
        <v>4.66</v>
      </c>
      <c r="H241" s="28" t="str">
        <f>Source!DF199</f>
        <v/>
      </c>
      <c r="I241" s="17">
        <f>Source!AV199</f>
        <v>1</v>
      </c>
      <c r="J241" s="41">
        <f>ROUND((ROUND((Source!AE199*Source!AV199*Source!I199),2)),2)</f>
        <v>0.23</v>
      </c>
      <c r="K241" s="17">
        <f>IF(Source!BS199&lt;&gt; 0, Source!BS199, 1)</f>
        <v>26.39</v>
      </c>
      <c r="L241" s="41">
        <f>Source!R199</f>
        <v>6.07</v>
      </c>
      <c r="W241">
        <f>J241</f>
        <v>0.23</v>
      </c>
    </row>
    <row r="242" spans="1:27" ht="14.25" x14ac:dyDescent="0.2">
      <c r="A242" s="26"/>
      <c r="B242" s="26"/>
      <c r="C242" s="26"/>
      <c r="D242" s="26" t="s">
        <v>324</v>
      </c>
      <c r="E242" s="27"/>
      <c r="F242" s="17"/>
      <c r="G242" s="33">
        <f>Source!AL199</f>
        <v>558.79</v>
      </c>
      <c r="H242" s="28" t="str">
        <f>Source!DD199</f>
        <v/>
      </c>
      <c r="I242" s="17">
        <f>Source!AW199</f>
        <v>1</v>
      </c>
      <c r="J242" s="33">
        <f>ROUND((ROUND((Source!AC199*Source!AW199*Source!I199),2)),2)</f>
        <v>27.94</v>
      </c>
      <c r="K242" s="17">
        <f>IF(Source!BC199&lt;&gt; 0, Source!BC199, 1)</f>
        <v>9.44</v>
      </c>
      <c r="L242" s="33">
        <f>Source!P199</f>
        <v>263.75</v>
      </c>
    </row>
    <row r="243" spans="1:27" ht="14.25" x14ac:dyDescent="0.2">
      <c r="A243" s="26" t="s">
        <v>44</v>
      </c>
      <c r="B243" s="26" t="s">
        <v>44</v>
      </c>
      <c r="C243" s="26" t="str">
        <f>Source!F200</f>
        <v>1.3-2-6</v>
      </c>
      <c r="D243" s="26" t="s">
        <v>127</v>
      </c>
      <c r="E243" s="27" t="str">
        <f>Source!H200</f>
        <v>м3</v>
      </c>
      <c r="F243" s="17">
        <f>Source!I200</f>
        <v>5.099999999999999E-2</v>
      </c>
      <c r="G243" s="33">
        <f>Source!AK200</f>
        <v>478.96</v>
      </c>
      <c r="H243" s="31" t="s">
        <v>3</v>
      </c>
      <c r="I243" s="17">
        <f>Source!AW200</f>
        <v>1</v>
      </c>
      <c r="J243" s="33">
        <f>ROUND((ROUND((Source!AC200*Source!AW200*Source!I200),2)),2)+(ROUND((ROUND(((Source!ET200)*Source!AV200*Source!I200),2)),2)+ROUND((ROUND(((Source!AE200-(Source!EU200))*Source!AV200*Source!I200),2)),2))+ROUND((ROUND((Source!AF200*Source!AV200*Source!I200),2)),2)</f>
        <v>24.43</v>
      </c>
      <c r="K243" s="17">
        <f>IF(Source!BC200&lt;&gt; 0, Source!BC200, 1)</f>
        <v>7.8</v>
      </c>
      <c r="L243" s="33">
        <f>Source!O200</f>
        <v>190.55</v>
      </c>
      <c r="Q243">
        <f>ROUND((Source!DN200/100)*ROUND((ROUND((Source!AF200*Source!AV200*Source!I200),2)),2), 2)</f>
        <v>0</v>
      </c>
      <c r="R243">
        <f>Source!X200</f>
        <v>0</v>
      </c>
      <c r="S243">
        <f>ROUND((Source!DO200/100)*ROUND((ROUND((Source!AF200*Source!AV200*Source!I200),2)),2), 2)</f>
        <v>0</v>
      </c>
      <c r="T243">
        <f>Source!Y200</f>
        <v>0</v>
      </c>
      <c r="U243">
        <f>ROUND((175/100)*ROUND((ROUND((Source!AE200*Source!AV200*Source!I200),2)),2), 2)</f>
        <v>0</v>
      </c>
      <c r="V243">
        <f>ROUND((160/100)*ROUND(ROUND((ROUND((Source!AE200*Source!AV200*Source!I200),2)*Source!BS200),2), 2), 2)</f>
        <v>0</v>
      </c>
      <c r="X243">
        <f>IF(Source!BI200&lt;=1,J243, 0)</f>
        <v>24.43</v>
      </c>
      <c r="Y243">
        <f>IF(Source!BI200=2,J243, 0)</f>
        <v>0</v>
      </c>
      <c r="Z243">
        <f>IF(Source!BI200=3,J243, 0)</f>
        <v>0</v>
      </c>
      <c r="AA243">
        <f>IF(Source!BI200=4,J243, 0)</f>
        <v>0</v>
      </c>
    </row>
    <row r="244" spans="1:27" ht="14.25" x14ac:dyDescent="0.2">
      <c r="A244" s="26"/>
      <c r="B244" s="26"/>
      <c r="C244" s="26"/>
      <c r="D244" s="26" t="s">
        <v>314</v>
      </c>
      <c r="E244" s="27" t="s">
        <v>315</v>
      </c>
      <c r="F244" s="17">
        <f>Source!DN199</f>
        <v>85</v>
      </c>
      <c r="G244" s="33"/>
      <c r="H244" s="28"/>
      <c r="I244" s="17"/>
      <c r="J244" s="33">
        <f>SUM(Q238:Q243)</f>
        <v>11.49</v>
      </c>
      <c r="K244" s="17">
        <f>Source!BZ199</f>
        <v>70</v>
      </c>
      <c r="L244" s="33">
        <f>SUM(R238:R243)</f>
        <v>249.75</v>
      </c>
    </row>
    <row r="245" spans="1:27" ht="14.25" x14ac:dyDescent="0.2">
      <c r="A245" s="26"/>
      <c r="B245" s="26"/>
      <c r="C245" s="26"/>
      <c r="D245" s="26" t="s">
        <v>316</v>
      </c>
      <c r="E245" s="27" t="s">
        <v>315</v>
      </c>
      <c r="F245" s="17">
        <f>Source!DO199</f>
        <v>70</v>
      </c>
      <c r="G245" s="33"/>
      <c r="H245" s="28"/>
      <c r="I245" s="17"/>
      <c r="J245" s="33">
        <f>SUM(S238:S244)</f>
        <v>9.4600000000000009</v>
      </c>
      <c r="K245" s="17">
        <f>Source!CA199</f>
        <v>41</v>
      </c>
      <c r="L245" s="33">
        <f>SUM(T238:T244)</f>
        <v>146.28</v>
      </c>
    </row>
    <row r="246" spans="1:27" ht="14.25" x14ac:dyDescent="0.2">
      <c r="A246" s="26"/>
      <c r="B246" s="26"/>
      <c r="C246" s="26"/>
      <c r="D246" s="26" t="s">
        <v>325</v>
      </c>
      <c r="E246" s="27" t="s">
        <v>315</v>
      </c>
      <c r="F246" s="17">
        <f>175</f>
        <v>175</v>
      </c>
      <c r="G246" s="33"/>
      <c r="H246" s="28"/>
      <c r="I246" s="17"/>
      <c r="J246" s="33">
        <f>SUM(U238:U245)</f>
        <v>0.4</v>
      </c>
      <c r="K246" s="17">
        <f>160</f>
        <v>160</v>
      </c>
      <c r="L246" s="33">
        <f>SUM(V238:V245)</f>
        <v>9.7100000000000009</v>
      </c>
    </row>
    <row r="247" spans="1:27" ht="14.25" x14ac:dyDescent="0.2">
      <c r="A247" s="55"/>
      <c r="B247" s="55"/>
      <c r="C247" s="55"/>
      <c r="D247" s="55" t="s">
        <v>317</v>
      </c>
      <c r="E247" s="56" t="s">
        <v>318</v>
      </c>
      <c r="F247" s="57">
        <f>Source!AQ199</f>
        <v>24.61</v>
      </c>
      <c r="G247" s="58"/>
      <c r="H247" s="59" t="str">
        <f>Source!DI199</f>
        <v/>
      </c>
      <c r="I247" s="57">
        <f>Source!AV199</f>
        <v>1</v>
      </c>
      <c r="J247" s="58">
        <f>Source!U199</f>
        <v>1.2305000000000001</v>
      </c>
      <c r="K247" s="57"/>
      <c r="L247" s="58"/>
    </row>
    <row r="248" spans="1:27" ht="15" x14ac:dyDescent="0.25">
      <c r="A248" s="60"/>
      <c r="B248" s="60"/>
      <c r="C248" s="60"/>
      <c r="D248" s="61" t="s">
        <v>319</v>
      </c>
      <c r="E248" s="60"/>
      <c r="F248" s="60"/>
      <c r="G248" s="60"/>
      <c r="H248" s="60"/>
      <c r="I248" s="111">
        <f>J239+J240+J242+J244+J245+J246+SUM(J243:J243)</f>
        <v>88.17</v>
      </c>
      <c r="J248" s="111"/>
      <c r="K248" s="111">
        <f>L239+L240+L242+L244+L245+L246+SUM(L243:L243)</f>
        <v>1227.8900000000001</v>
      </c>
      <c r="L248" s="111"/>
      <c r="O248" s="32">
        <f>J239+J240+J242+J244+J245+J246+SUM(J243:J243)</f>
        <v>88.17</v>
      </c>
      <c r="P248" s="32">
        <f>L239+L240+L242+L244+L245+L246+SUM(L243:L243)</f>
        <v>1227.8900000000001</v>
      </c>
      <c r="X248">
        <f>IF(Source!BI199&lt;=1,J239+J240+J242+J244+J245+J246-0, 0)</f>
        <v>63.74</v>
      </c>
      <c r="Y248">
        <f>IF(Source!BI199=2,J239+J240+J242+J244+J245+J246-0, 0)</f>
        <v>0</v>
      </c>
      <c r="Z248">
        <f>IF(Source!BI199=3,J239+J240+J242+J244+J245+J246-0, 0)</f>
        <v>0</v>
      </c>
      <c r="AA248">
        <f>IF(Source!BI199=4,J239+J240+J242+J244+J245+J246,0)</f>
        <v>0</v>
      </c>
    </row>
    <row r="250" spans="1:27" ht="28.5" x14ac:dyDescent="0.2">
      <c r="A250" s="26">
        <v>4</v>
      </c>
      <c r="B250" s="26">
        <v>4</v>
      </c>
      <c r="C250" s="26" t="str">
        <f>Source!F201</f>
        <v>6.58-2-1</v>
      </c>
      <c r="D250" s="26" t="s">
        <v>40</v>
      </c>
      <c r="E250" s="27" t="str">
        <f>Source!H201</f>
        <v>100 м2</v>
      </c>
      <c r="F250" s="17">
        <f>Source!I201</f>
        <v>0.84619999999999995</v>
      </c>
      <c r="G250" s="33"/>
      <c r="H250" s="28"/>
      <c r="I250" s="17"/>
      <c r="J250" s="33"/>
      <c r="K250" s="17"/>
      <c r="L250" s="33"/>
      <c r="Q250">
        <f>ROUND((Source!DN201/100)*ROUND((ROUND((Source!AF201*Source!AV201*Source!I201),2)),2), 2)</f>
        <v>129.53</v>
      </c>
      <c r="R250">
        <f>Source!X201</f>
        <v>2990.96</v>
      </c>
      <c r="S250">
        <f>ROUND((Source!DO201/100)*ROUND((ROUND((Source!AF201*Source!AV201*Source!I201),2)),2), 2)</f>
        <v>89.05</v>
      </c>
      <c r="T250">
        <f>Source!Y201</f>
        <v>1751.85</v>
      </c>
      <c r="U250">
        <f>ROUND((175/100)*ROUND((ROUND((Source!AE201*Source!AV201*Source!I201),2)),2), 2)</f>
        <v>0</v>
      </c>
      <c r="V250">
        <f>ROUND((160/100)*ROUND(ROUND((ROUND((Source!AE201*Source!AV201*Source!I201),2)*Source!BS201),2), 2), 2)</f>
        <v>0</v>
      </c>
    </row>
    <row r="251" spans="1:27" x14ac:dyDescent="0.2">
      <c r="D251" s="30" t="str">
        <f>"Объем: "&amp;Source!I201&amp;"=84,62/"&amp;"100"</f>
        <v>Объем: 0,8462=84,62/100</v>
      </c>
    </row>
    <row r="252" spans="1:27" ht="14.25" x14ac:dyDescent="0.2">
      <c r="A252" s="26"/>
      <c r="B252" s="26"/>
      <c r="C252" s="26"/>
      <c r="D252" s="26" t="s">
        <v>313</v>
      </c>
      <c r="E252" s="27"/>
      <c r="F252" s="17"/>
      <c r="G252" s="33">
        <f>Source!AO201</f>
        <v>191.34</v>
      </c>
      <c r="H252" s="28" t="str">
        <f>Source!DG201</f>
        <v/>
      </c>
      <c r="I252" s="17">
        <f>Source!AV201</f>
        <v>1</v>
      </c>
      <c r="J252" s="33">
        <f>ROUND((ROUND((Source!AF201*Source!AV201*Source!I201),2)),2)</f>
        <v>161.91</v>
      </c>
      <c r="K252" s="17">
        <f>IF(Source!BA201&lt;&gt; 0, Source!BA201, 1)</f>
        <v>26.39</v>
      </c>
      <c r="L252" s="33">
        <f>Source!S201</f>
        <v>4272.8</v>
      </c>
      <c r="W252">
        <f>J252</f>
        <v>161.91</v>
      </c>
    </row>
    <row r="253" spans="1:27" ht="28.5" x14ac:dyDescent="0.2">
      <c r="A253" s="26" t="s">
        <v>130</v>
      </c>
      <c r="B253" s="26" t="s">
        <v>130</v>
      </c>
      <c r="C253" s="26" t="str">
        <f>Source!F202</f>
        <v>9999990001</v>
      </c>
      <c r="D253" s="26" t="s">
        <v>29</v>
      </c>
      <c r="E253" s="27" t="str">
        <f>Source!H202</f>
        <v>т</v>
      </c>
      <c r="F253" s="17">
        <f>Source!I202</f>
        <v>-0.863124</v>
      </c>
      <c r="G253" s="33">
        <f>Source!AK202</f>
        <v>0</v>
      </c>
      <c r="H253" s="31" t="s">
        <v>3</v>
      </c>
      <c r="I253" s="17">
        <f>Source!AW202</f>
        <v>1</v>
      </c>
      <c r="J253" s="33">
        <f>ROUND((ROUND((Source!AC202*Source!AW202*Source!I202),2)),2)+(ROUND((ROUND(((Source!ET202)*Source!AV202*Source!I202),2)),2)+ROUND((ROUND(((Source!AE202-(Source!EU202))*Source!AV202*Source!I202),2)),2))+ROUND((ROUND((Source!AF202*Source!AV202*Source!I202),2)),2)</f>
        <v>0</v>
      </c>
      <c r="K253" s="17">
        <f>IF(Source!BC202&lt;&gt; 0, Source!BC202, 1)</f>
        <v>1</v>
      </c>
      <c r="L253" s="33">
        <f>Source!O202</f>
        <v>0</v>
      </c>
      <c r="Q253">
        <f>ROUND((Source!DN202/100)*ROUND((ROUND((Source!AF202*Source!AV202*Source!I202),2)),2), 2)</f>
        <v>0</v>
      </c>
      <c r="R253">
        <f>Source!X202</f>
        <v>0</v>
      </c>
      <c r="S253">
        <f>ROUND((Source!DO202/100)*ROUND((ROUND((Source!AF202*Source!AV202*Source!I202),2)),2), 2)</f>
        <v>0</v>
      </c>
      <c r="T253">
        <f>Source!Y202</f>
        <v>0</v>
      </c>
      <c r="U253">
        <f>ROUND((175/100)*ROUND((ROUND((Source!AE202*Source!AV202*Source!I202),2)),2), 2)</f>
        <v>0</v>
      </c>
      <c r="V253">
        <f>ROUND((160/100)*ROUND(ROUND((ROUND((Source!AE202*Source!AV202*Source!I202),2)*Source!BS202),2), 2), 2)</f>
        <v>0</v>
      </c>
      <c r="X253">
        <f>IF(Source!BI202&lt;=1,J253, 0)</f>
        <v>0</v>
      </c>
      <c r="Y253">
        <f>IF(Source!BI202=2,J253, 0)</f>
        <v>0</v>
      </c>
      <c r="Z253">
        <f>IF(Source!BI202=3,J253, 0)</f>
        <v>0</v>
      </c>
      <c r="AA253">
        <f>IF(Source!BI202=4,J253, 0)</f>
        <v>0</v>
      </c>
    </row>
    <row r="254" spans="1:27" ht="14.25" x14ac:dyDescent="0.2">
      <c r="A254" s="26"/>
      <c r="B254" s="26"/>
      <c r="C254" s="26"/>
      <c r="D254" s="26" t="s">
        <v>314</v>
      </c>
      <c r="E254" s="27" t="s">
        <v>315</v>
      </c>
      <c r="F254" s="17">
        <f>Source!DN201</f>
        <v>80</v>
      </c>
      <c r="G254" s="33"/>
      <c r="H254" s="28"/>
      <c r="I254" s="17"/>
      <c r="J254" s="33">
        <f>SUM(Q250:Q253)</f>
        <v>129.53</v>
      </c>
      <c r="K254" s="17">
        <f>Source!BZ201</f>
        <v>70</v>
      </c>
      <c r="L254" s="33">
        <f>SUM(R250:R253)</f>
        <v>2990.96</v>
      </c>
    </row>
    <row r="255" spans="1:27" ht="14.25" x14ac:dyDescent="0.2">
      <c r="A255" s="26"/>
      <c r="B255" s="26"/>
      <c r="C255" s="26"/>
      <c r="D255" s="26" t="s">
        <v>316</v>
      </c>
      <c r="E255" s="27" t="s">
        <v>315</v>
      </c>
      <c r="F255" s="17">
        <f>Source!DO201</f>
        <v>55</v>
      </c>
      <c r="G255" s="33"/>
      <c r="H255" s="28"/>
      <c r="I255" s="17"/>
      <c r="J255" s="33">
        <f>SUM(S250:S254)</f>
        <v>89.05</v>
      </c>
      <c r="K255" s="17">
        <f>Source!CA201</f>
        <v>41</v>
      </c>
      <c r="L255" s="33">
        <f>SUM(T250:T254)</f>
        <v>1751.85</v>
      </c>
    </row>
    <row r="256" spans="1:27" ht="14.25" x14ac:dyDescent="0.2">
      <c r="A256" s="55"/>
      <c r="B256" s="55"/>
      <c r="C256" s="55"/>
      <c r="D256" s="55" t="s">
        <v>317</v>
      </c>
      <c r="E256" s="56" t="s">
        <v>318</v>
      </c>
      <c r="F256" s="57">
        <f>Source!AQ201</f>
        <v>17.41</v>
      </c>
      <c r="G256" s="58"/>
      <c r="H256" s="59" t="str">
        <f>Source!DI201</f>
        <v/>
      </c>
      <c r="I256" s="57">
        <f>Source!AV201</f>
        <v>1</v>
      </c>
      <c r="J256" s="58">
        <f>Source!U201</f>
        <v>14.732341999999999</v>
      </c>
      <c r="K256" s="57"/>
      <c r="L256" s="58"/>
    </row>
    <row r="257" spans="1:27" ht="15" x14ac:dyDescent="0.25">
      <c r="A257" s="60"/>
      <c r="B257" s="60"/>
      <c r="C257" s="60"/>
      <c r="D257" s="61" t="s">
        <v>319</v>
      </c>
      <c r="E257" s="60"/>
      <c r="F257" s="60"/>
      <c r="G257" s="60"/>
      <c r="H257" s="60"/>
      <c r="I257" s="111">
        <f>J252+J254+J255+SUM(J253:J253)</f>
        <v>380.49</v>
      </c>
      <c r="J257" s="111"/>
      <c r="K257" s="111">
        <f>L252+L254+L255+SUM(L253:L253)</f>
        <v>9015.61</v>
      </c>
      <c r="L257" s="111"/>
      <c r="O257" s="32">
        <f>J252+J254+J255+SUM(J253:J253)</f>
        <v>380.49</v>
      </c>
      <c r="P257" s="32">
        <f>L252+L254+L255+SUM(L253:L253)</f>
        <v>9015.61</v>
      </c>
      <c r="X257">
        <f>IF(Source!BI201&lt;=1,J252+J254+J255-0, 0)</f>
        <v>380.49</v>
      </c>
      <c r="Y257">
        <f>IF(Source!BI201=2,J252+J254+J255-0, 0)</f>
        <v>0</v>
      </c>
      <c r="Z257">
        <f>IF(Source!BI201=3,J252+J254+J255-0, 0)</f>
        <v>0</v>
      </c>
      <c r="AA257">
        <f>IF(Source!BI201=4,J252+J254+J255,0)</f>
        <v>0</v>
      </c>
    </row>
    <row r="259" spans="1:27" ht="57" x14ac:dyDescent="0.2">
      <c r="A259" s="26">
        <v>5</v>
      </c>
      <c r="B259" s="26">
        <v>5</v>
      </c>
      <c r="C259" s="26" t="str">
        <f>Source!F203</f>
        <v>3.12-3-4</v>
      </c>
      <c r="D259" s="26" t="s">
        <v>132</v>
      </c>
      <c r="E259" s="27" t="str">
        <f>Source!H203</f>
        <v>100 м2</v>
      </c>
      <c r="F259" s="17">
        <f>Source!I203</f>
        <v>0.84619999999999995</v>
      </c>
      <c r="G259" s="33"/>
      <c r="H259" s="28"/>
      <c r="I259" s="17"/>
      <c r="J259" s="33"/>
      <c r="K259" s="17"/>
      <c r="L259" s="33"/>
      <c r="Q259">
        <f>ROUND((Source!DN203/100)*ROUND((ROUND((Source!AF203*Source!AV203*Source!I203),2)),2), 2)</f>
        <v>697.31</v>
      </c>
      <c r="R259">
        <f>Source!X203</f>
        <v>15393.98</v>
      </c>
      <c r="S259">
        <f>ROUND((Source!DO203/100)*ROUND((ROUND((Source!AF203*Source!AV203*Source!I203),2)),2), 2)</f>
        <v>529.69000000000005</v>
      </c>
      <c r="T259">
        <f>Source!Y203</f>
        <v>7254.63</v>
      </c>
      <c r="U259">
        <f>ROUND((175/100)*ROUND((ROUND((Source!AE203*Source!AV203*Source!I203),2)),2), 2)</f>
        <v>131.55000000000001</v>
      </c>
      <c r="V259">
        <f>ROUND((160/100)*ROUND(ROUND((ROUND((Source!AE203*Source!AV203*Source!I203),2)*Source!BS203),2), 2), 2)</f>
        <v>3173.98</v>
      </c>
    </row>
    <row r="260" spans="1:27" x14ac:dyDescent="0.2">
      <c r="D260" s="30" t="str">
        <f>"Объем: "&amp;Source!I203&amp;"=84,62/"&amp;"100"</f>
        <v>Объем: 0,8462=84,62/100</v>
      </c>
    </row>
    <row r="261" spans="1:27" ht="14.25" x14ac:dyDescent="0.2">
      <c r="A261" s="26"/>
      <c r="B261" s="26"/>
      <c r="C261" s="26"/>
      <c r="D261" s="26" t="s">
        <v>313</v>
      </c>
      <c r="E261" s="27"/>
      <c r="F261" s="17"/>
      <c r="G261" s="33">
        <f>Source!AO203</f>
        <v>689</v>
      </c>
      <c r="H261" s="28" t="str">
        <f>Source!DG203</f>
        <v>)*1,15</v>
      </c>
      <c r="I261" s="17">
        <f>Source!AV203</f>
        <v>1</v>
      </c>
      <c r="J261" s="33">
        <f>ROUND((ROUND((Source!AF203*Source!AV203*Source!I203),2)),2)</f>
        <v>670.49</v>
      </c>
      <c r="K261" s="17">
        <f>IF(Source!BA203&lt;&gt; 0, Source!BA203, 1)</f>
        <v>26.39</v>
      </c>
      <c r="L261" s="33">
        <f>Source!S203</f>
        <v>17694.23</v>
      </c>
      <c r="W261">
        <f>J261</f>
        <v>670.49</v>
      </c>
    </row>
    <row r="262" spans="1:27" ht="14.25" x14ac:dyDescent="0.2">
      <c r="A262" s="26"/>
      <c r="B262" s="26"/>
      <c r="C262" s="26"/>
      <c r="D262" s="26" t="s">
        <v>322</v>
      </c>
      <c r="E262" s="27"/>
      <c r="F262" s="17"/>
      <c r="G262" s="33">
        <f>Source!AM203</f>
        <v>267.17</v>
      </c>
      <c r="H262" s="28" t="str">
        <f>Source!DE203</f>
        <v>)*1,25</v>
      </c>
      <c r="I262" s="17">
        <f>Source!AV203</f>
        <v>1</v>
      </c>
      <c r="J262" s="33">
        <f>(ROUND((ROUND((((Source!ET203*1.25))*Source!AV203*Source!I203),2)),2)+ROUND((ROUND(((Source!AE203-((Source!EU203*1.25)))*Source!AV203*Source!I203),2)),2))</f>
        <v>282.60000000000002</v>
      </c>
      <c r="K262" s="17">
        <f>IF(Source!BB203&lt;&gt; 0, Source!BB203, 1)</f>
        <v>12.18</v>
      </c>
      <c r="L262" s="33">
        <f>Source!Q203</f>
        <v>3442.07</v>
      </c>
    </row>
    <row r="263" spans="1:27" ht="14.25" x14ac:dyDescent="0.2">
      <c r="A263" s="26"/>
      <c r="B263" s="26"/>
      <c r="C263" s="26"/>
      <c r="D263" s="26" t="s">
        <v>323</v>
      </c>
      <c r="E263" s="27"/>
      <c r="F263" s="17"/>
      <c r="G263" s="33">
        <f>Source!AN203</f>
        <v>71.069999999999993</v>
      </c>
      <c r="H263" s="28" t="str">
        <f>Source!DF203</f>
        <v>)*1,25</v>
      </c>
      <c r="I263" s="17">
        <f>Source!AV203</f>
        <v>1</v>
      </c>
      <c r="J263" s="41">
        <f>ROUND((ROUND((Source!AE203*Source!AV203*Source!I203),2)),2)</f>
        <v>75.17</v>
      </c>
      <c r="K263" s="17">
        <f>IF(Source!BS203&lt;&gt; 0, Source!BS203, 1)</f>
        <v>26.39</v>
      </c>
      <c r="L263" s="41">
        <f>Source!R203</f>
        <v>1983.74</v>
      </c>
      <c r="W263">
        <f>J263</f>
        <v>75.17</v>
      </c>
    </row>
    <row r="264" spans="1:27" ht="14.25" x14ac:dyDescent="0.2">
      <c r="A264" s="26"/>
      <c r="B264" s="26"/>
      <c r="C264" s="26"/>
      <c r="D264" s="26" t="s">
        <v>324</v>
      </c>
      <c r="E264" s="27"/>
      <c r="F264" s="17"/>
      <c r="G264" s="33">
        <f>Source!AL203</f>
        <v>705.14</v>
      </c>
      <c r="H264" s="28" t="str">
        <f>Source!DD203</f>
        <v/>
      </c>
      <c r="I264" s="17">
        <f>Source!AW203</f>
        <v>1</v>
      </c>
      <c r="J264" s="33">
        <f>ROUND((ROUND((Source!AC203*Source!AW203*Source!I203),2)),2)</f>
        <v>596.69000000000005</v>
      </c>
      <c r="K264" s="17">
        <f>IF(Source!BC203&lt;&gt; 0, Source!BC203, 1)</f>
        <v>3.7</v>
      </c>
      <c r="L264" s="33">
        <f>Source!P203</f>
        <v>2207.75</v>
      </c>
    </row>
    <row r="265" spans="1:27" ht="199.5" x14ac:dyDescent="0.2">
      <c r="A265" s="26" t="s">
        <v>141</v>
      </c>
      <c r="B265" s="26" t="s">
        <v>141</v>
      </c>
      <c r="C265" s="26" t="str">
        <f>Source!F204</f>
        <v>1.1-1-1312</v>
      </c>
      <c r="D265" s="26" t="s">
        <v>282</v>
      </c>
      <c r="E265" s="27" t="str">
        <f>Source!H204</f>
        <v>м2</v>
      </c>
      <c r="F265" s="17">
        <f>Source!I204</f>
        <v>114.23699999999999</v>
      </c>
      <c r="G265" s="33">
        <f>Source!AK204</f>
        <v>25.09</v>
      </c>
      <c r="H265" s="31" t="s">
        <v>3</v>
      </c>
      <c r="I265" s="17">
        <f>Source!AW204</f>
        <v>1</v>
      </c>
      <c r="J265" s="33">
        <f>ROUND((ROUND((Source!AC204*Source!AW204*Source!I204),2)),2)+(ROUND((ROUND(((Source!ET204)*Source!AV204*Source!I204),2)),2)+ROUND((ROUND(((Source!AE204-(Source!EU204))*Source!AV204*Source!I204),2)),2))+ROUND((ROUND((Source!AF204*Source!AV204*Source!I204),2)),2)</f>
        <v>2866.21</v>
      </c>
      <c r="K265" s="17">
        <f>IF(Source!BC204&lt;&gt; 0, Source!BC204, 1)</f>
        <v>10.5</v>
      </c>
      <c r="L265" s="33">
        <f>Source!O204</f>
        <v>30095.21</v>
      </c>
      <c r="Q265">
        <f>ROUND((Source!DN204/100)*ROUND((ROUND((Source!AF204*Source!AV204*Source!I204),2)),2), 2)</f>
        <v>0</v>
      </c>
      <c r="R265">
        <f>Source!X204</f>
        <v>0</v>
      </c>
      <c r="S265">
        <f>ROUND((Source!DO204/100)*ROUND((ROUND((Source!AF204*Source!AV204*Source!I204),2)),2), 2)</f>
        <v>0</v>
      </c>
      <c r="T265">
        <f>Source!Y204</f>
        <v>0</v>
      </c>
      <c r="U265">
        <f>ROUND((175/100)*ROUND((ROUND((Source!AE204*Source!AV204*Source!I204),2)),2), 2)</f>
        <v>0</v>
      </c>
      <c r="V265">
        <f>ROUND((160/100)*ROUND(ROUND((ROUND((Source!AE204*Source!AV204*Source!I204),2)*Source!BS204),2), 2), 2)</f>
        <v>0</v>
      </c>
      <c r="X265">
        <f>IF(Source!BI204&lt;=1,J265, 0)</f>
        <v>2866.21</v>
      </c>
      <c r="Y265">
        <f>IF(Source!BI204=2,J265, 0)</f>
        <v>0</v>
      </c>
      <c r="Z265">
        <f>IF(Source!BI204=3,J265, 0)</f>
        <v>0</v>
      </c>
      <c r="AA265">
        <f>IF(Source!BI204=4,J265, 0)</f>
        <v>0</v>
      </c>
    </row>
    <row r="266" spans="1:27" ht="228" x14ac:dyDescent="0.2">
      <c r="A266" s="26" t="s">
        <v>145</v>
      </c>
      <c r="B266" s="26" t="s">
        <v>145</v>
      </c>
      <c r="C266" s="26" t="str">
        <f>Source!F205</f>
        <v>1.1-1-1313</v>
      </c>
      <c r="D266" s="26" t="s">
        <v>283</v>
      </c>
      <c r="E266" s="27" t="str">
        <f>Source!H205</f>
        <v>м2</v>
      </c>
      <c r="F266" s="17">
        <f>Source!I205</f>
        <v>111.95226000000001</v>
      </c>
      <c r="G266" s="33">
        <f>Source!AK205</f>
        <v>23.06</v>
      </c>
      <c r="H266" s="31" t="s">
        <v>3</v>
      </c>
      <c r="I266" s="17">
        <f>Source!AW205</f>
        <v>1</v>
      </c>
      <c r="J266" s="33">
        <f>ROUND((ROUND((Source!AC205*Source!AW205*Source!I205),2)),2)+(ROUND((ROUND(((Source!ET205)*Source!AV205*Source!I205),2)),2)+ROUND((ROUND(((Source!AE205-(Source!EU205))*Source!AV205*Source!I205),2)),2))+ROUND((ROUND((Source!AF205*Source!AV205*Source!I205),2)),2)</f>
        <v>2581.62</v>
      </c>
      <c r="K266" s="17">
        <f>IF(Source!BC205&lt;&gt; 0, Source!BC205, 1)</f>
        <v>10.74</v>
      </c>
      <c r="L266" s="33">
        <f>Source!O205</f>
        <v>27726.6</v>
      </c>
      <c r="Q266">
        <f>ROUND((Source!DN205/100)*ROUND((ROUND((Source!AF205*Source!AV205*Source!I205),2)),2), 2)</f>
        <v>0</v>
      </c>
      <c r="R266">
        <f>Source!X205</f>
        <v>0</v>
      </c>
      <c r="S266">
        <f>ROUND((Source!DO205/100)*ROUND((ROUND((Source!AF205*Source!AV205*Source!I205),2)),2), 2)</f>
        <v>0</v>
      </c>
      <c r="T266">
        <f>Source!Y205</f>
        <v>0</v>
      </c>
      <c r="U266">
        <f>ROUND((175/100)*ROUND((ROUND((Source!AE205*Source!AV205*Source!I205),2)),2), 2)</f>
        <v>0</v>
      </c>
      <c r="V266">
        <f>ROUND((160/100)*ROUND(ROUND((ROUND((Source!AE205*Source!AV205*Source!I205),2)*Source!BS205),2), 2), 2)</f>
        <v>0</v>
      </c>
      <c r="X266">
        <f>IF(Source!BI205&lt;=1,J266, 0)</f>
        <v>2581.62</v>
      </c>
      <c r="Y266">
        <f>IF(Source!BI205=2,J266, 0)</f>
        <v>0</v>
      </c>
      <c r="Z266">
        <f>IF(Source!BI205=3,J266, 0)</f>
        <v>0</v>
      </c>
      <c r="AA266">
        <f>IF(Source!BI205=4,J266, 0)</f>
        <v>0</v>
      </c>
    </row>
    <row r="267" spans="1:27" ht="14.25" x14ac:dyDescent="0.2">
      <c r="A267" s="26"/>
      <c r="B267" s="26"/>
      <c r="C267" s="26"/>
      <c r="D267" s="26" t="s">
        <v>314</v>
      </c>
      <c r="E267" s="27" t="s">
        <v>315</v>
      </c>
      <c r="F267" s="17">
        <f>Source!DN203</f>
        <v>104</v>
      </c>
      <c r="G267" s="33"/>
      <c r="H267" s="28"/>
      <c r="I267" s="17"/>
      <c r="J267" s="33">
        <f>SUM(Q259:Q266)</f>
        <v>697.31</v>
      </c>
      <c r="K267" s="17">
        <f>Source!BZ203</f>
        <v>87</v>
      </c>
      <c r="L267" s="33">
        <f>SUM(R259:R266)</f>
        <v>15393.98</v>
      </c>
    </row>
    <row r="268" spans="1:27" ht="14.25" x14ac:dyDescent="0.2">
      <c r="A268" s="26"/>
      <c r="B268" s="26"/>
      <c r="C268" s="26"/>
      <c r="D268" s="26" t="s">
        <v>316</v>
      </c>
      <c r="E268" s="27" t="s">
        <v>315</v>
      </c>
      <c r="F268" s="17">
        <f>Source!DO203</f>
        <v>79</v>
      </c>
      <c r="G268" s="33"/>
      <c r="H268" s="28"/>
      <c r="I268" s="17"/>
      <c r="J268" s="33">
        <f>SUM(S259:S267)</f>
        <v>529.69000000000005</v>
      </c>
      <c r="K268" s="17">
        <f>Source!CA203</f>
        <v>41</v>
      </c>
      <c r="L268" s="33">
        <f>SUM(T259:T267)</f>
        <v>7254.63</v>
      </c>
    </row>
    <row r="269" spans="1:27" ht="14.25" x14ac:dyDescent="0.2">
      <c r="A269" s="26"/>
      <c r="B269" s="26"/>
      <c r="C269" s="26"/>
      <c r="D269" s="26" t="s">
        <v>325</v>
      </c>
      <c r="E269" s="27" t="s">
        <v>315</v>
      </c>
      <c r="F269" s="17">
        <f>175</f>
        <v>175</v>
      </c>
      <c r="G269" s="33"/>
      <c r="H269" s="28"/>
      <c r="I269" s="17"/>
      <c r="J269" s="33">
        <f>SUM(U259:U268)</f>
        <v>131.55000000000001</v>
      </c>
      <c r="K269" s="17">
        <f>160</f>
        <v>160</v>
      </c>
      <c r="L269" s="33">
        <f>SUM(V259:V268)</f>
        <v>3173.98</v>
      </c>
    </row>
    <row r="270" spans="1:27" ht="14.25" x14ac:dyDescent="0.2">
      <c r="A270" s="55"/>
      <c r="B270" s="55"/>
      <c r="C270" s="55"/>
      <c r="D270" s="55" t="s">
        <v>317</v>
      </c>
      <c r="E270" s="56" t="s">
        <v>318</v>
      </c>
      <c r="F270" s="57">
        <f>Source!AQ203</f>
        <v>53</v>
      </c>
      <c r="G270" s="58"/>
      <c r="H270" s="59" t="str">
        <f>Source!DI203</f>
        <v>)*1,15</v>
      </c>
      <c r="I270" s="57">
        <f>Source!AV203</f>
        <v>1</v>
      </c>
      <c r="J270" s="58">
        <f>Source!U203</f>
        <v>51.575889999999994</v>
      </c>
      <c r="K270" s="57"/>
      <c r="L270" s="58"/>
    </row>
    <row r="271" spans="1:27" ht="15" x14ac:dyDescent="0.25">
      <c r="A271" s="60"/>
      <c r="B271" s="60"/>
      <c r="C271" s="60"/>
      <c r="D271" s="61" t="s">
        <v>319</v>
      </c>
      <c r="E271" s="60"/>
      <c r="F271" s="60"/>
      <c r="G271" s="60"/>
      <c r="H271" s="60"/>
      <c r="I271" s="111">
        <f>J261+J262+J264+J267+J268+J269+SUM(J265:J266)</f>
        <v>8356.16</v>
      </c>
      <c r="J271" s="111"/>
      <c r="K271" s="111">
        <f>L261+L262+L264+L267+L268+L269+SUM(L265:L266)</f>
        <v>106988.45</v>
      </c>
      <c r="L271" s="111"/>
      <c r="O271" s="32">
        <f>J261+J262+J264+J267+J268+J269+SUM(J265:J266)</f>
        <v>8356.16</v>
      </c>
      <c r="P271" s="32">
        <f>L261+L262+L264+L267+L268+L269+SUM(L265:L266)</f>
        <v>106988.45</v>
      </c>
      <c r="X271">
        <f>IF(Source!BI203&lt;=1,J261+J262+J264+J267+J268+J269-0, 0)</f>
        <v>2908.3300000000004</v>
      </c>
      <c r="Y271">
        <f>IF(Source!BI203=2,J261+J262+J264+J267+J268+J269-0, 0)</f>
        <v>0</v>
      </c>
      <c r="Z271">
        <f>IF(Source!BI203=3,J261+J262+J264+J267+J268+J269-0, 0)</f>
        <v>0</v>
      </c>
      <c r="AA271">
        <f>IF(Source!BI203=4,J261+J262+J264+J267+J268+J269,0)</f>
        <v>0</v>
      </c>
    </row>
    <row r="273" spans="1:27" ht="99.75" x14ac:dyDescent="0.2">
      <c r="A273" s="26">
        <v>6</v>
      </c>
      <c r="B273" s="26">
        <v>6</v>
      </c>
      <c r="C273" s="26" t="str">
        <f>Source!F206</f>
        <v>3.12-3-10</v>
      </c>
      <c r="D273" s="26" t="s">
        <v>150</v>
      </c>
      <c r="E273" s="27" t="str">
        <f>Source!H206</f>
        <v>100 м2</v>
      </c>
      <c r="F273" s="17">
        <f>Source!I206</f>
        <v>3.5000000000000001E-3</v>
      </c>
      <c r="G273" s="33"/>
      <c r="H273" s="28"/>
      <c r="I273" s="17"/>
      <c r="J273" s="33"/>
      <c r="K273" s="17"/>
      <c r="L273" s="33"/>
      <c r="Q273">
        <f>ROUND((Source!DN206/100)*ROUND((ROUND((Source!AF206*Source!AV206*Source!I206),2)),2), 2)</f>
        <v>4.13</v>
      </c>
      <c r="R273">
        <f>Source!X206</f>
        <v>91.15</v>
      </c>
      <c r="S273">
        <f>ROUND((Source!DO206/100)*ROUND((ROUND((Source!AF206*Source!AV206*Source!I206),2)),2), 2)</f>
        <v>3.14</v>
      </c>
      <c r="T273">
        <f>Source!Y206</f>
        <v>42.96</v>
      </c>
      <c r="U273">
        <f>ROUND((175/100)*ROUND((ROUND((Source!AE206*Source!AV206*Source!I206),2)),2), 2)</f>
        <v>7.0000000000000007E-2</v>
      </c>
      <c r="V273">
        <f>ROUND((160/100)*ROUND(ROUND((ROUND((Source!AE206*Source!AV206*Source!I206),2)*Source!BS206),2), 2), 2)</f>
        <v>1.7</v>
      </c>
    </row>
    <row r="274" spans="1:27" x14ac:dyDescent="0.2">
      <c r="D274" s="30" t="str">
        <f>"Объем: "&amp;Source!I206&amp;"=0,35/"&amp;"100"</f>
        <v>Объем: 0,0035=0,35/100</v>
      </c>
    </row>
    <row r="275" spans="1:27" ht="14.25" x14ac:dyDescent="0.2">
      <c r="A275" s="26"/>
      <c r="B275" s="26"/>
      <c r="C275" s="26"/>
      <c r="D275" s="26" t="s">
        <v>313</v>
      </c>
      <c r="E275" s="27"/>
      <c r="F275" s="17"/>
      <c r="G275" s="33">
        <f>Source!AO206</f>
        <v>986.85</v>
      </c>
      <c r="H275" s="28" t="str">
        <f>Source!DG206</f>
        <v>)*1,15</v>
      </c>
      <c r="I275" s="17">
        <f>Source!AV206</f>
        <v>1</v>
      </c>
      <c r="J275" s="33">
        <f>ROUND((ROUND((Source!AF206*Source!AV206*Source!I206),2)),2)</f>
        <v>3.97</v>
      </c>
      <c r="K275" s="17">
        <f>IF(Source!BA206&lt;&gt; 0, Source!BA206, 1)</f>
        <v>26.39</v>
      </c>
      <c r="L275" s="33">
        <f>Source!S206</f>
        <v>104.77</v>
      </c>
      <c r="W275">
        <f>J275</f>
        <v>3.97</v>
      </c>
    </row>
    <row r="276" spans="1:27" ht="14.25" x14ac:dyDescent="0.2">
      <c r="A276" s="26"/>
      <c r="B276" s="26"/>
      <c r="C276" s="26"/>
      <c r="D276" s="26" t="s">
        <v>322</v>
      </c>
      <c r="E276" s="27"/>
      <c r="F276" s="17"/>
      <c r="G276" s="33">
        <f>Source!AM206</f>
        <v>50.84</v>
      </c>
      <c r="H276" s="28" t="str">
        <f>Source!DE206</f>
        <v>)*1,25</v>
      </c>
      <c r="I276" s="17">
        <f>Source!AV206</f>
        <v>1</v>
      </c>
      <c r="J276" s="33">
        <f>(ROUND((ROUND((((Source!ET206*1.25))*Source!AV206*Source!I206),2)),2)+ROUND((ROUND(((Source!AE206-((Source!EU206*1.25)))*Source!AV206*Source!I206),2)),2))</f>
        <v>0.22</v>
      </c>
      <c r="K276" s="17">
        <f>IF(Source!BB206&lt;&gt; 0, Source!BB206, 1)</f>
        <v>9.3800000000000008</v>
      </c>
      <c r="L276" s="33">
        <f>Source!Q206</f>
        <v>2.06</v>
      </c>
    </row>
    <row r="277" spans="1:27" ht="14.25" x14ac:dyDescent="0.2">
      <c r="A277" s="26"/>
      <c r="B277" s="26"/>
      <c r="C277" s="26"/>
      <c r="D277" s="26" t="s">
        <v>323</v>
      </c>
      <c r="E277" s="27"/>
      <c r="F277" s="17"/>
      <c r="G277" s="33">
        <f>Source!AN206</f>
        <v>8.01</v>
      </c>
      <c r="H277" s="28" t="str">
        <f>Source!DF206</f>
        <v>)*1,25</v>
      </c>
      <c r="I277" s="17">
        <f>Source!AV206</f>
        <v>1</v>
      </c>
      <c r="J277" s="41">
        <f>ROUND((ROUND((Source!AE206*Source!AV206*Source!I206),2)),2)</f>
        <v>0.04</v>
      </c>
      <c r="K277" s="17">
        <f>IF(Source!BS206&lt;&gt; 0, Source!BS206, 1)</f>
        <v>26.39</v>
      </c>
      <c r="L277" s="41">
        <f>Source!R206</f>
        <v>1.06</v>
      </c>
      <c r="W277">
        <f>J277</f>
        <v>0.04</v>
      </c>
    </row>
    <row r="278" spans="1:27" ht="14.25" x14ac:dyDescent="0.2">
      <c r="A278" s="26"/>
      <c r="B278" s="26"/>
      <c r="C278" s="26"/>
      <c r="D278" s="26" t="s">
        <v>324</v>
      </c>
      <c r="E278" s="27"/>
      <c r="F278" s="17"/>
      <c r="G278" s="33">
        <f>Source!AL206</f>
        <v>7205.92</v>
      </c>
      <c r="H278" s="28" t="str">
        <f>Source!DD206</f>
        <v/>
      </c>
      <c r="I278" s="17">
        <f>Source!AW206</f>
        <v>1</v>
      </c>
      <c r="J278" s="33">
        <f>ROUND((ROUND((Source!AC206*Source!AW206*Source!I206),2)),2)</f>
        <v>25.22</v>
      </c>
      <c r="K278" s="17">
        <f>IF(Source!BC206&lt;&gt; 0, Source!BC206, 1)</f>
        <v>1.95</v>
      </c>
      <c r="L278" s="33">
        <f>Source!P206</f>
        <v>49.18</v>
      </c>
    </row>
    <row r="279" spans="1:27" ht="199.5" x14ac:dyDescent="0.2">
      <c r="A279" s="26" t="s">
        <v>152</v>
      </c>
      <c r="B279" s="26" t="s">
        <v>152</v>
      </c>
      <c r="C279" s="26" t="str">
        <f>Source!F207</f>
        <v>1.1-1-1312</v>
      </c>
      <c r="D279" s="26" t="s">
        <v>282</v>
      </c>
      <c r="E279" s="27" t="str">
        <f>Source!H207</f>
        <v>м2</v>
      </c>
      <c r="F279" s="17">
        <f>Source!I207</f>
        <v>0.472605</v>
      </c>
      <c r="G279" s="33">
        <f>Source!AK207</f>
        <v>25.09</v>
      </c>
      <c r="H279" s="31" t="s">
        <v>3</v>
      </c>
      <c r="I279" s="17">
        <f>Source!AW207</f>
        <v>1</v>
      </c>
      <c r="J279" s="33">
        <f>ROUND((ROUND((Source!AC207*Source!AW207*Source!I207),2)),2)+(ROUND((ROUND(((Source!ET207)*Source!AV207*Source!I207),2)),2)+ROUND((ROUND(((Source!AE207-(Source!EU207))*Source!AV207*Source!I207),2)),2))+ROUND((ROUND((Source!AF207*Source!AV207*Source!I207),2)),2)</f>
        <v>11.86</v>
      </c>
      <c r="K279" s="17">
        <f>IF(Source!BC207&lt;&gt; 0, Source!BC207, 1)</f>
        <v>10.5</v>
      </c>
      <c r="L279" s="33">
        <f>Source!O207</f>
        <v>124.53</v>
      </c>
      <c r="Q279">
        <f>ROUND((Source!DN207/100)*ROUND((ROUND((Source!AF207*Source!AV207*Source!I207),2)),2), 2)</f>
        <v>0</v>
      </c>
      <c r="R279">
        <f>Source!X207</f>
        <v>0</v>
      </c>
      <c r="S279">
        <f>ROUND((Source!DO207/100)*ROUND((ROUND((Source!AF207*Source!AV207*Source!I207),2)),2), 2)</f>
        <v>0</v>
      </c>
      <c r="T279">
        <f>Source!Y207</f>
        <v>0</v>
      </c>
      <c r="U279">
        <f>ROUND((175/100)*ROUND((ROUND((Source!AE207*Source!AV207*Source!I207),2)),2), 2)</f>
        <v>0</v>
      </c>
      <c r="V279">
        <f>ROUND((160/100)*ROUND(ROUND((ROUND((Source!AE207*Source!AV207*Source!I207),2)*Source!BS207),2), 2), 2)</f>
        <v>0</v>
      </c>
      <c r="X279">
        <f>IF(Source!BI207&lt;=1,J279, 0)</f>
        <v>11.86</v>
      </c>
      <c r="Y279">
        <f>IF(Source!BI207=2,J279, 0)</f>
        <v>0</v>
      </c>
      <c r="Z279">
        <f>IF(Source!BI207=3,J279, 0)</f>
        <v>0</v>
      </c>
      <c r="AA279">
        <f>IF(Source!BI207=4,J279, 0)</f>
        <v>0</v>
      </c>
    </row>
    <row r="280" spans="1:27" ht="228" x14ac:dyDescent="0.2">
      <c r="A280" s="26" t="s">
        <v>153</v>
      </c>
      <c r="B280" s="26" t="s">
        <v>153</v>
      </c>
      <c r="C280" s="26" t="str">
        <f>Source!F208</f>
        <v>1.1-1-1313</v>
      </c>
      <c r="D280" s="26" t="s">
        <v>283</v>
      </c>
      <c r="E280" s="27" t="str">
        <f>Source!H208</f>
        <v>м2</v>
      </c>
      <c r="F280" s="17">
        <f>Source!I208</f>
        <v>0.21094499999999999</v>
      </c>
      <c r="G280" s="33">
        <f>Source!AK208</f>
        <v>23.06</v>
      </c>
      <c r="H280" s="31" t="s">
        <v>3</v>
      </c>
      <c r="I280" s="17">
        <f>Source!AW208</f>
        <v>1</v>
      </c>
      <c r="J280" s="33">
        <f>ROUND((ROUND((Source!AC208*Source!AW208*Source!I208),2)),2)+(ROUND((ROUND(((Source!ET208)*Source!AV208*Source!I208),2)),2)+ROUND((ROUND(((Source!AE208-(Source!EU208))*Source!AV208*Source!I208),2)),2))+ROUND((ROUND((Source!AF208*Source!AV208*Source!I208),2)),2)</f>
        <v>4.8600000000000003</v>
      </c>
      <c r="K280" s="17">
        <f>IF(Source!BC208&lt;&gt; 0, Source!BC208, 1)</f>
        <v>10.74</v>
      </c>
      <c r="L280" s="33">
        <f>Source!O208</f>
        <v>52.2</v>
      </c>
      <c r="Q280">
        <f>ROUND((Source!DN208/100)*ROUND((ROUND((Source!AF208*Source!AV208*Source!I208),2)),2), 2)</f>
        <v>0</v>
      </c>
      <c r="R280">
        <f>Source!X208</f>
        <v>0</v>
      </c>
      <c r="S280">
        <f>ROUND((Source!DO208/100)*ROUND((ROUND((Source!AF208*Source!AV208*Source!I208),2)),2), 2)</f>
        <v>0</v>
      </c>
      <c r="T280">
        <f>Source!Y208</f>
        <v>0</v>
      </c>
      <c r="U280">
        <f>ROUND((175/100)*ROUND((ROUND((Source!AE208*Source!AV208*Source!I208),2)),2), 2)</f>
        <v>0</v>
      </c>
      <c r="V280">
        <f>ROUND((160/100)*ROUND(ROUND((ROUND((Source!AE208*Source!AV208*Source!I208),2)*Source!BS208),2), 2), 2)</f>
        <v>0</v>
      </c>
      <c r="X280">
        <f>IF(Source!BI208&lt;=1,J280, 0)</f>
        <v>4.8600000000000003</v>
      </c>
      <c r="Y280">
        <f>IF(Source!BI208=2,J280, 0)</f>
        <v>0</v>
      </c>
      <c r="Z280">
        <f>IF(Source!BI208=3,J280, 0)</f>
        <v>0</v>
      </c>
      <c r="AA280">
        <f>IF(Source!BI208=4,J280, 0)</f>
        <v>0</v>
      </c>
    </row>
    <row r="281" spans="1:27" ht="14.25" x14ac:dyDescent="0.2">
      <c r="A281" s="26"/>
      <c r="B281" s="26"/>
      <c r="C281" s="26"/>
      <c r="D281" s="26" t="s">
        <v>314</v>
      </c>
      <c r="E281" s="27" t="s">
        <v>315</v>
      </c>
      <c r="F281" s="17">
        <f>Source!DN206</f>
        <v>104</v>
      </c>
      <c r="G281" s="33"/>
      <c r="H281" s="28"/>
      <c r="I281" s="17"/>
      <c r="J281" s="33">
        <f>SUM(Q273:Q280)</f>
        <v>4.13</v>
      </c>
      <c r="K281" s="17">
        <f>Source!BZ206</f>
        <v>87</v>
      </c>
      <c r="L281" s="33">
        <f>SUM(R273:R280)</f>
        <v>91.15</v>
      </c>
    </row>
    <row r="282" spans="1:27" ht="14.25" x14ac:dyDescent="0.2">
      <c r="A282" s="26"/>
      <c r="B282" s="26"/>
      <c r="C282" s="26"/>
      <c r="D282" s="26" t="s">
        <v>316</v>
      </c>
      <c r="E282" s="27" t="s">
        <v>315</v>
      </c>
      <c r="F282" s="17">
        <f>Source!DO206</f>
        <v>79</v>
      </c>
      <c r="G282" s="33"/>
      <c r="H282" s="28"/>
      <c r="I282" s="17"/>
      <c r="J282" s="33">
        <f>SUM(S273:S281)</f>
        <v>3.14</v>
      </c>
      <c r="K282" s="17">
        <f>Source!CA206</f>
        <v>41</v>
      </c>
      <c r="L282" s="33">
        <f>SUM(T273:T281)</f>
        <v>42.96</v>
      </c>
    </row>
    <row r="283" spans="1:27" ht="14.25" x14ac:dyDescent="0.2">
      <c r="A283" s="26"/>
      <c r="B283" s="26"/>
      <c r="C283" s="26"/>
      <c r="D283" s="26" t="s">
        <v>325</v>
      </c>
      <c r="E283" s="27" t="s">
        <v>315</v>
      </c>
      <c r="F283" s="17">
        <f>175</f>
        <v>175</v>
      </c>
      <c r="G283" s="33"/>
      <c r="H283" s="28"/>
      <c r="I283" s="17"/>
      <c r="J283" s="33">
        <f>SUM(U273:U282)</f>
        <v>7.0000000000000007E-2</v>
      </c>
      <c r="K283" s="17">
        <f>160</f>
        <v>160</v>
      </c>
      <c r="L283" s="33">
        <f>SUM(V273:V282)</f>
        <v>1.7</v>
      </c>
    </row>
    <row r="284" spans="1:27" ht="14.25" x14ac:dyDescent="0.2">
      <c r="A284" s="55"/>
      <c r="B284" s="55"/>
      <c r="C284" s="55"/>
      <c r="D284" s="55" t="s">
        <v>317</v>
      </c>
      <c r="E284" s="56" t="s">
        <v>318</v>
      </c>
      <c r="F284" s="57">
        <f>Source!AQ206</f>
        <v>85</v>
      </c>
      <c r="G284" s="58"/>
      <c r="H284" s="59" t="str">
        <f>Source!DI206</f>
        <v>)*1,15</v>
      </c>
      <c r="I284" s="57">
        <f>Source!AV206</f>
        <v>1</v>
      </c>
      <c r="J284" s="58">
        <f>Source!U206</f>
        <v>0.34212499999999996</v>
      </c>
      <c r="K284" s="57"/>
      <c r="L284" s="58"/>
    </row>
    <row r="285" spans="1:27" ht="15" x14ac:dyDescent="0.25">
      <c r="A285" s="60"/>
      <c r="B285" s="60"/>
      <c r="C285" s="60"/>
      <c r="D285" s="61" t="s">
        <v>319</v>
      </c>
      <c r="E285" s="60"/>
      <c r="F285" s="60"/>
      <c r="G285" s="60"/>
      <c r="H285" s="60"/>
      <c r="I285" s="111">
        <f>J275+J276+J278+J281+J282+J283+SUM(J279:J280)</f>
        <v>53.47</v>
      </c>
      <c r="J285" s="111"/>
      <c r="K285" s="111">
        <f>L275+L276+L278+L281+L282+L283+SUM(L279:L280)</f>
        <v>468.55</v>
      </c>
      <c r="L285" s="111"/>
      <c r="O285" s="32">
        <f>J275+J276+J278+J281+J282+J283+SUM(J279:J280)</f>
        <v>53.47</v>
      </c>
      <c r="P285" s="32">
        <f>L275+L276+L278+L281+L282+L283+SUM(L279:L280)</f>
        <v>468.55</v>
      </c>
      <c r="X285">
        <f>IF(Source!BI206&lt;=1,J275+J276+J278+J281+J282+J283-0, 0)</f>
        <v>36.75</v>
      </c>
      <c r="Y285">
        <f>IF(Source!BI206=2,J275+J276+J278+J281+J282+J283-0, 0)</f>
        <v>0</v>
      </c>
      <c r="Z285">
        <f>IF(Source!BI206=3,J275+J276+J278+J281+J282+J283-0, 0)</f>
        <v>0</v>
      </c>
      <c r="AA285">
        <f>IF(Source!BI206=4,J275+J276+J278+J281+J282+J283,0)</f>
        <v>0</v>
      </c>
    </row>
    <row r="288" spans="1:27" ht="15" x14ac:dyDescent="0.25">
      <c r="A288" s="81" t="str">
        <f>CONCATENATE("Итого по разделу: ",IF(Source!G210&lt;&gt;"Новый раздел", Source!G210, ""))</f>
        <v>Итого по разделу: Монтажные  (кровельные) работы</v>
      </c>
      <c r="B288" s="81"/>
      <c r="C288" s="81"/>
      <c r="D288" s="81"/>
      <c r="E288" s="81"/>
      <c r="F288" s="81"/>
      <c r="G288" s="81"/>
      <c r="H288" s="81"/>
      <c r="I288" s="79">
        <f>SUM(O211:O287)</f>
        <v>8940.91</v>
      </c>
      <c r="J288" s="80"/>
      <c r="K288" s="79">
        <f>SUM(P211:P287)</f>
        <v>118878.53</v>
      </c>
      <c r="L288" s="80"/>
    </row>
    <row r="289" spans="1:27" hidden="1" x14ac:dyDescent="0.2">
      <c r="A289" t="s">
        <v>320</v>
      </c>
      <c r="I289">
        <f>SUM(AC211:AC288)</f>
        <v>0</v>
      </c>
      <c r="K289">
        <f>SUM(AD211:AD288)</f>
        <v>0</v>
      </c>
    </row>
    <row r="290" spans="1:27" hidden="1" x14ac:dyDescent="0.2">
      <c r="A290" t="s">
        <v>321</v>
      </c>
      <c r="I290">
        <f>SUM(AE211:AE289)</f>
        <v>0</v>
      </c>
      <c r="K290">
        <f>SUM(AF211:AF289)</f>
        <v>0</v>
      </c>
    </row>
    <row r="292" spans="1:27" ht="16.5" x14ac:dyDescent="0.25">
      <c r="A292" s="75" t="str">
        <f>CONCATENATE("Раздел: ",IF(Source!G240&lt;&gt;"Новый раздел", Source!G240, ""))</f>
        <v>Раздел: Секция в осях Б-В (подъезд №3)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</row>
    <row r="294" spans="1:27" ht="16.5" x14ac:dyDescent="0.25">
      <c r="A294" s="75" t="str">
        <f>CONCATENATE("Подраздел: ",IF(Source!G244&lt;&gt;"Новый подраздел", Source!G244, ""))</f>
        <v>Подраздел: Демонтажные и подготовительные  работы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</row>
    <row r="295" spans="1:27" ht="42.75" x14ac:dyDescent="0.2">
      <c r="A295" s="26">
        <v>1</v>
      </c>
      <c r="B295" s="26">
        <v>1</v>
      </c>
      <c r="C295" s="26" t="str">
        <f>Source!F248</f>
        <v>6.61-26-1</v>
      </c>
      <c r="D295" s="26" t="s">
        <v>21</v>
      </c>
      <c r="E295" s="27" t="str">
        <f>Source!H248</f>
        <v>100 м2</v>
      </c>
      <c r="F295" s="17">
        <f>Source!I248</f>
        <v>1.9699999999999999E-2</v>
      </c>
      <c r="G295" s="33"/>
      <c r="H295" s="28"/>
      <c r="I295" s="17"/>
      <c r="J295" s="33"/>
      <c r="K295" s="17"/>
      <c r="L295" s="33"/>
      <c r="Q295">
        <f>ROUND((Source!DN248/100)*ROUND((ROUND((Source!AF248*Source!AV248*Source!I248),2)),2), 2)</f>
        <v>9.26</v>
      </c>
      <c r="R295">
        <f>Source!X248</f>
        <v>213.92</v>
      </c>
      <c r="S295">
        <f>ROUND((Source!DO248/100)*ROUND((ROUND((Source!AF248*Source!AV248*Source!I248),2)),2), 2)</f>
        <v>6.37</v>
      </c>
      <c r="T295">
        <f>Source!Y248</f>
        <v>125.3</v>
      </c>
      <c r="U295">
        <f>ROUND((175/100)*ROUND((ROUND((Source!AE248*Source!AV248*Source!I248),2)),2), 2)</f>
        <v>0</v>
      </c>
      <c r="V295">
        <f>ROUND((160/100)*ROUND(ROUND((ROUND((Source!AE248*Source!AV248*Source!I248),2)*Source!BS248),2), 2), 2)</f>
        <v>0</v>
      </c>
    </row>
    <row r="296" spans="1:27" x14ac:dyDescent="0.2">
      <c r="D296" s="30" t="str">
        <f>"Объем: "&amp;Source!I248&amp;"=1,97/"&amp;"100"</f>
        <v>Объем: 0,0197=1,97/100</v>
      </c>
    </row>
    <row r="297" spans="1:27" ht="14.25" x14ac:dyDescent="0.2">
      <c r="A297" s="26"/>
      <c r="B297" s="26"/>
      <c r="C297" s="26"/>
      <c r="D297" s="26" t="s">
        <v>313</v>
      </c>
      <c r="E297" s="27"/>
      <c r="F297" s="17"/>
      <c r="G297" s="33">
        <f>Source!AO248</f>
        <v>587.65</v>
      </c>
      <c r="H297" s="28" t="str">
        <f>Source!DG248</f>
        <v/>
      </c>
      <c r="I297" s="17">
        <f>Source!AV248</f>
        <v>1</v>
      </c>
      <c r="J297" s="33">
        <f>ROUND((ROUND((Source!AF248*Source!AV248*Source!I248),2)),2)</f>
        <v>11.58</v>
      </c>
      <c r="K297" s="17">
        <f>IF(Source!BA248&lt;&gt; 0, Source!BA248, 1)</f>
        <v>26.39</v>
      </c>
      <c r="L297" s="33">
        <f>Source!S248</f>
        <v>305.60000000000002</v>
      </c>
      <c r="W297">
        <f>J297</f>
        <v>11.58</v>
      </c>
    </row>
    <row r="298" spans="1:27" ht="28.5" x14ac:dyDescent="0.2">
      <c r="A298" s="26" t="s">
        <v>27</v>
      </c>
      <c r="B298" s="26" t="s">
        <v>27</v>
      </c>
      <c r="C298" s="26" t="str">
        <f>Source!F249</f>
        <v>9999990001</v>
      </c>
      <c r="D298" s="26" t="s">
        <v>29</v>
      </c>
      <c r="E298" s="27" t="str">
        <f>Source!H249</f>
        <v>т</v>
      </c>
      <c r="F298" s="17">
        <f>Source!I249</f>
        <v>-9.0620000000000006E-2</v>
      </c>
      <c r="G298" s="33">
        <f>Source!AK249</f>
        <v>0</v>
      </c>
      <c r="H298" s="31" t="s">
        <v>3</v>
      </c>
      <c r="I298" s="17">
        <f>Source!AW249</f>
        <v>1</v>
      </c>
      <c r="J298" s="33">
        <f>ROUND((ROUND((Source!AC249*Source!AW249*Source!I249),2)),2)+(ROUND((ROUND(((Source!ET249)*Source!AV249*Source!I249),2)),2)+ROUND((ROUND(((Source!AE249-(Source!EU249))*Source!AV249*Source!I249),2)),2))+ROUND((ROUND((Source!AF249*Source!AV249*Source!I249),2)),2)</f>
        <v>0</v>
      </c>
      <c r="K298" s="17">
        <f>IF(Source!BC249&lt;&gt; 0, Source!BC249, 1)</f>
        <v>1</v>
      </c>
      <c r="L298" s="33">
        <f>Source!O249</f>
        <v>0</v>
      </c>
      <c r="Q298">
        <f>ROUND((Source!DN249/100)*ROUND((ROUND((Source!AF249*Source!AV249*Source!I249),2)),2), 2)</f>
        <v>0</v>
      </c>
      <c r="R298">
        <f>Source!X249</f>
        <v>0</v>
      </c>
      <c r="S298">
        <f>ROUND((Source!DO249/100)*ROUND((ROUND((Source!AF249*Source!AV249*Source!I249),2)),2), 2)</f>
        <v>0</v>
      </c>
      <c r="T298">
        <f>Source!Y249</f>
        <v>0</v>
      </c>
      <c r="U298">
        <f>ROUND((175/100)*ROUND((ROUND((Source!AE249*Source!AV249*Source!I249),2)),2), 2)</f>
        <v>0</v>
      </c>
      <c r="V298">
        <f>ROUND((160/100)*ROUND(ROUND((ROUND((Source!AE249*Source!AV249*Source!I249),2)*Source!BS249),2), 2), 2)</f>
        <v>0</v>
      </c>
      <c r="X298">
        <f>IF(Source!BI249&lt;=1,J298, 0)</f>
        <v>0</v>
      </c>
      <c r="Y298">
        <f>IF(Source!BI249=2,J298, 0)</f>
        <v>0</v>
      </c>
      <c r="Z298">
        <f>IF(Source!BI249=3,J298, 0)</f>
        <v>0</v>
      </c>
      <c r="AA298">
        <f>IF(Source!BI249=4,J298, 0)</f>
        <v>0</v>
      </c>
    </row>
    <row r="299" spans="1:27" ht="14.25" x14ac:dyDescent="0.2">
      <c r="A299" s="26"/>
      <c r="B299" s="26"/>
      <c r="C299" s="26"/>
      <c r="D299" s="26" t="s">
        <v>314</v>
      </c>
      <c r="E299" s="27" t="s">
        <v>315</v>
      </c>
      <c r="F299" s="17">
        <f>Source!DN248</f>
        <v>80</v>
      </c>
      <c r="G299" s="33"/>
      <c r="H299" s="28"/>
      <c r="I299" s="17"/>
      <c r="J299" s="33">
        <f>SUM(Q295:Q298)</f>
        <v>9.26</v>
      </c>
      <c r="K299" s="17">
        <f>Source!BZ248</f>
        <v>70</v>
      </c>
      <c r="L299" s="33">
        <f>SUM(R295:R298)</f>
        <v>213.92</v>
      </c>
    </row>
    <row r="300" spans="1:27" ht="14.25" x14ac:dyDescent="0.2">
      <c r="A300" s="26"/>
      <c r="B300" s="26"/>
      <c r="C300" s="26"/>
      <c r="D300" s="26" t="s">
        <v>316</v>
      </c>
      <c r="E300" s="27" t="s">
        <v>315</v>
      </c>
      <c r="F300" s="17">
        <f>Source!DO248</f>
        <v>55</v>
      </c>
      <c r="G300" s="33"/>
      <c r="H300" s="28"/>
      <c r="I300" s="17"/>
      <c r="J300" s="33">
        <f>SUM(S295:S299)</f>
        <v>6.37</v>
      </c>
      <c r="K300" s="17">
        <f>Source!CA248</f>
        <v>41</v>
      </c>
      <c r="L300" s="33">
        <f>SUM(T295:T299)</f>
        <v>125.3</v>
      </c>
    </row>
    <row r="301" spans="1:27" ht="14.25" x14ac:dyDescent="0.2">
      <c r="A301" s="55"/>
      <c r="B301" s="55"/>
      <c r="C301" s="55"/>
      <c r="D301" s="55" t="s">
        <v>317</v>
      </c>
      <c r="E301" s="56" t="s">
        <v>318</v>
      </c>
      <c r="F301" s="57">
        <f>Source!AQ248</f>
        <v>57.5</v>
      </c>
      <c r="G301" s="58"/>
      <c r="H301" s="59" t="str">
        <f>Source!DI248</f>
        <v/>
      </c>
      <c r="I301" s="57">
        <f>Source!AV248</f>
        <v>1</v>
      </c>
      <c r="J301" s="58">
        <f>Source!U248</f>
        <v>1.1327499999999999</v>
      </c>
      <c r="K301" s="57"/>
      <c r="L301" s="58"/>
    </row>
    <row r="302" spans="1:27" ht="15" x14ac:dyDescent="0.25">
      <c r="A302" s="60"/>
      <c r="B302" s="60"/>
      <c r="C302" s="60"/>
      <c r="D302" s="61" t="s">
        <v>319</v>
      </c>
      <c r="E302" s="60"/>
      <c r="F302" s="60"/>
      <c r="G302" s="60"/>
      <c r="H302" s="60"/>
      <c r="I302" s="111">
        <f>J297+J299+J300+SUM(J298:J298)</f>
        <v>27.21</v>
      </c>
      <c r="J302" s="111"/>
      <c r="K302" s="111">
        <f>L297+L299+L300+SUM(L298:L298)</f>
        <v>644.81999999999994</v>
      </c>
      <c r="L302" s="111"/>
      <c r="O302" s="32">
        <f>J297+J299+J300+SUM(J298:J298)</f>
        <v>27.21</v>
      </c>
      <c r="P302" s="32">
        <f>L297+L299+L300+SUM(L298:L298)</f>
        <v>644.81999999999994</v>
      </c>
      <c r="X302">
        <f>IF(Source!BI248&lt;=1,J297+J299+J300-0, 0)</f>
        <v>27.21</v>
      </c>
      <c r="Y302">
        <f>IF(Source!BI248=2,J297+J299+J300-0, 0)</f>
        <v>0</v>
      </c>
      <c r="Z302">
        <f>IF(Source!BI248=3,J297+J299+J300-0, 0)</f>
        <v>0</v>
      </c>
      <c r="AA302">
        <f>IF(Source!BI248=4,J297+J299+J300,0)</f>
        <v>0</v>
      </c>
    </row>
    <row r="304" spans="1:27" ht="42.75" x14ac:dyDescent="0.2">
      <c r="A304" s="26">
        <v>2</v>
      </c>
      <c r="B304" s="26">
        <v>2</v>
      </c>
      <c r="C304" s="26" t="str">
        <f>Source!F250</f>
        <v>6.62-31-1</v>
      </c>
      <c r="D304" s="26" t="s">
        <v>33</v>
      </c>
      <c r="E304" s="27" t="str">
        <f>Source!H250</f>
        <v>1 м2 поверхности</v>
      </c>
      <c r="F304" s="17">
        <f>Source!I250</f>
        <v>2.0499999999999998</v>
      </c>
      <c r="G304" s="33"/>
      <c r="H304" s="28"/>
      <c r="I304" s="17"/>
      <c r="J304" s="33"/>
      <c r="K304" s="17"/>
      <c r="L304" s="33"/>
      <c r="Q304">
        <f>ROUND((Source!DN250/100)*ROUND((ROUND((Source!AF250*Source!AV250*Source!I250),2)),2), 2)</f>
        <v>12.57</v>
      </c>
      <c r="R304">
        <f>Source!X250</f>
        <v>275.33</v>
      </c>
      <c r="S304">
        <f>ROUND((Source!DO250/100)*ROUND((ROUND((Source!AF250*Source!AV250*Source!I250),2)),2), 2)</f>
        <v>8.0399999999999991</v>
      </c>
      <c r="T304">
        <f>Source!Y250</f>
        <v>136.01</v>
      </c>
      <c r="U304">
        <f>ROUND((175/100)*ROUND((ROUND((Source!AE250*Source!AV250*Source!I250),2)),2), 2)</f>
        <v>0</v>
      </c>
      <c r="V304">
        <f>ROUND((160/100)*ROUND(ROUND((ROUND((Source!AE250*Source!AV250*Source!I250),2)*Source!BS250),2), 2), 2)</f>
        <v>0</v>
      </c>
    </row>
    <row r="305" spans="1:27" ht="14.25" x14ac:dyDescent="0.2">
      <c r="A305" s="26"/>
      <c r="B305" s="26"/>
      <c r="C305" s="26"/>
      <c r="D305" s="26" t="s">
        <v>313</v>
      </c>
      <c r="E305" s="27"/>
      <c r="F305" s="17"/>
      <c r="G305" s="33">
        <f>Source!AO250</f>
        <v>6.13</v>
      </c>
      <c r="H305" s="28" t="str">
        <f>Source!DG250</f>
        <v/>
      </c>
      <c r="I305" s="17">
        <f>Source!AV250</f>
        <v>1</v>
      </c>
      <c r="J305" s="33">
        <f>ROUND((ROUND((Source!AF250*Source!AV250*Source!I250),2)),2)</f>
        <v>12.57</v>
      </c>
      <c r="K305" s="17">
        <f>IF(Source!BA250&lt;&gt; 0, Source!BA250, 1)</f>
        <v>26.39</v>
      </c>
      <c r="L305" s="33">
        <f>Source!S250</f>
        <v>331.72</v>
      </c>
      <c r="W305">
        <f>J305</f>
        <v>12.57</v>
      </c>
    </row>
    <row r="306" spans="1:27" ht="14.25" x14ac:dyDescent="0.2">
      <c r="A306" s="26"/>
      <c r="B306" s="26"/>
      <c r="C306" s="26"/>
      <c r="D306" s="26" t="s">
        <v>314</v>
      </c>
      <c r="E306" s="27" t="s">
        <v>315</v>
      </c>
      <c r="F306" s="17">
        <f>Source!DN250</f>
        <v>100</v>
      </c>
      <c r="G306" s="33"/>
      <c r="H306" s="28"/>
      <c r="I306" s="17"/>
      <c r="J306" s="33">
        <f>SUM(Q304:Q305)</f>
        <v>12.57</v>
      </c>
      <c r="K306" s="17">
        <f>Source!BZ250</f>
        <v>83</v>
      </c>
      <c r="L306" s="33">
        <f>SUM(R304:R305)</f>
        <v>275.33</v>
      </c>
    </row>
    <row r="307" spans="1:27" ht="14.25" x14ac:dyDescent="0.2">
      <c r="A307" s="26"/>
      <c r="B307" s="26"/>
      <c r="C307" s="26"/>
      <c r="D307" s="26" t="s">
        <v>316</v>
      </c>
      <c r="E307" s="27" t="s">
        <v>315</v>
      </c>
      <c r="F307" s="17">
        <f>Source!DO250</f>
        <v>64</v>
      </c>
      <c r="G307" s="33"/>
      <c r="H307" s="28"/>
      <c r="I307" s="17"/>
      <c r="J307" s="33">
        <f>SUM(S304:S306)</f>
        <v>8.0399999999999991</v>
      </c>
      <c r="K307" s="17">
        <f>Source!CA250</f>
        <v>41</v>
      </c>
      <c r="L307" s="33">
        <f>SUM(T304:T306)</f>
        <v>136.01</v>
      </c>
    </row>
    <row r="308" spans="1:27" ht="14.25" x14ac:dyDescent="0.2">
      <c r="A308" s="55"/>
      <c r="B308" s="55"/>
      <c r="C308" s="55"/>
      <c r="D308" s="55" t="s">
        <v>317</v>
      </c>
      <c r="E308" s="56" t="s">
        <v>318</v>
      </c>
      <c r="F308" s="57">
        <f>Source!AQ250</f>
        <v>0.6</v>
      </c>
      <c r="G308" s="58"/>
      <c r="H308" s="59" t="str">
        <f>Source!DI250</f>
        <v/>
      </c>
      <c r="I308" s="57">
        <f>Source!AV250</f>
        <v>1</v>
      </c>
      <c r="J308" s="58">
        <f>Source!U250</f>
        <v>1.2299999999999998</v>
      </c>
      <c r="K308" s="57"/>
      <c r="L308" s="58"/>
    </row>
    <row r="309" spans="1:27" ht="15" x14ac:dyDescent="0.25">
      <c r="A309" s="60"/>
      <c r="B309" s="60"/>
      <c r="C309" s="60"/>
      <c r="D309" s="61" t="s">
        <v>319</v>
      </c>
      <c r="E309" s="60"/>
      <c r="F309" s="60"/>
      <c r="G309" s="60"/>
      <c r="H309" s="60"/>
      <c r="I309" s="111">
        <f>J305+J306+J307</f>
        <v>33.18</v>
      </c>
      <c r="J309" s="111"/>
      <c r="K309" s="111">
        <f>L305+L306+L307</f>
        <v>743.06</v>
      </c>
      <c r="L309" s="111"/>
      <c r="O309" s="32">
        <f>J305+J306+J307</f>
        <v>33.18</v>
      </c>
      <c r="P309" s="32">
        <f>L305+L306+L307</f>
        <v>743.06</v>
      </c>
      <c r="X309">
        <f>IF(Source!BI250&lt;=1,J305+J306+J307-0, 0)</f>
        <v>33.18</v>
      </c>
      <c r="Y309">
        <f>IF(Source!BI250=2,J305+J306+J307-0, 0)</f>
        <v>0</v>
      </c>
      <c r="Z309">
        <f>IF(Source!BI250=3,J305+J306+J307-0, 0)</f>
        <v>0</v>
      </c>
      <c r="AA309">
        <f>IF(Source!BI250=4,J305+J306+J307,0)</f>
        <v>0</v>
      </c>
    </row>
    <row r="311" spans="1:27" ht="28.5" x14ac:dyDescent="0.2">
      <c r="A311" s="26">
        <v>3</v>
      </c>
      <c r="B311" s="26">
        <v>3</v>
      </c>
      <c r="C311" s="26" t="str">
        <f>Source!F251</f>
        <v>6.58-2-1</v>
      </c>
      <c r="D311" s="26" t="s">
        <v>40</v>
      </c>
      <c r="E311" s="27" t="str">
        <f>Source!H251</f>
        <v>100 м2</v>
      </c>
      <c r="F311" s="17">
        <f>Source!I251</f>
        <v>2.7300000000000001E-2</v>
      </c>
      <c r="G311" s="33"/>
      <c r="H311" s="28"/>
      <c r="I311" s="17"/>
      <c r="J311" s="33"/>
      <c r="K311" s="17"/>
      <c r="L311" s="33"/>
      <c r="Q311">
        <f>ROUND((Source!DN251/100)*ROUND((ROUND((Source!AF251*Source!AV251*Source!I251),2)),2), 2)</f>
        <v>4.18</v>
      </c>
      <c r="R311">
        <f>Source!X251</f>
        <v>96.43</v>
      </c>
      <c r="S311">
        <f>ROUND((Source!DO251/100)*ROUND((ROUND((Source!AF251*Source!AV251*Source!I251),2)),2), 2)</f>
        <v>2.87</v>
      </c>
      <c r="T311">
        <f>Source!Y251</f>
        <v>56.48</v>
      </c>
      <c r="U311">
        <f>ROUND((175/100)*ROUND((ROUND((Source!AE251*Source!AV251*Source!I251),2)),2), 2)</f>
        <v>0</v>
      </c>
      <c r="V311">
        <f>ROUND((160/100)*ROUND(ROUND((ROUND((Source!AE251*Source!AV251*Source!I251),2)*Source!BS251),2), 2), 2)</f>
        <v>0</v>
      </c>
    </row>
    <row r="312" spans="1:27" x14ac:dyDescent="0.2">
      <c r="D312" s="30" t="str">
        <f>"Объем: "&amp;Source!I251&amp;"=2,73/"&amp;"100"</f>
        <v>Объем: 0,0273=2,73/100</v>
      </c>
    </row>
    <row r="313" spans="1:27" ht="14.25" x14ac:dyDescent="0.2">
      <c r="A313" s="26"/>
      <c r="B313" s="26"/>
      <c r="C313" s="26"/>
      <c r="D313" s="26" t="s">
        <v>313</v>
      </c>
      <c r="E313" s="27"/>
      <c r="F313" s="17"/>
      <c r="G313" s="33">
        <f>Source!AO251</f>
        <v>191.34</v>
      </c>
      <c r="H313" s="28" t="str">
        <f>Source!DG251</f>
        <v/>
      </c>
      <c r="I313" s="17">
        <f>Source!AV251</f>
        <v>1</v>
      </c>
      <c r="J313" s="33">
        <f>ROUND((ROUND((Source!AF251*Source!AV251*Source!I251),2)),2)</f>
        <v>5.22</v>
      </c>
      <c r="K313" s="17">
        <f>IF(Source!BA251&lt;&gt; 0, Source!BA251, 1)</f>
        <v>26.39</v>
      </c>
      <c r="L313" s="33">
        <f>Source!S251</f>
        <v>137.76</v>
      </c>
      <c r="W313">
        <f>J313</f>
        <v>5.22</v>
      </c>
    </row>
    <row r="314" spans="1:27" ht="28.5" x14ac:dyDescent="0.2">
      <c r="A314" s="26" t="s">
        <v>44</v>
      </c>
      <c r="B314" s="26" t="s">
        <v>44</v>
      </c>
      <c r="C314" s="26" t="str">
        <f>Source!F252</f>
        <v>9999990001</v>
      </c>
      <c r="D314" s="26" t="s">
        <v>29</v>
      </c>
      <c r="E314" s="27" t="str">
        <f>Source!H252</f>
        <v>т</v>
      </c>
      <c r="F314" s="17">
        <f>Source!I252</f>
        <v>-2.7846000000000003E-2</v>
      </c>
      <c r="G314" s="33">
        <f>Source!AK252</f>
        <v>0</v>
      </c>
      <c r="H314" s="31" t="s">
        <v>3</v>
      </c>
      <c r="I314" s="17">
        <f>Source!AW252</f>
        <v>1</v>
      </c>
      <c r="J314" s="33">
        <f>ROUND((ROUND((Source!AC252*Source!AW252*Source!I252),2)),2)+(ROUND((ROUND(((Source!ET252)*Source!AV252*Source!I252),2)),2)+ROUND((ROUND(((Source!AE252-(Source!EU252))*Source!AV252*Source!I252),2)),2))+ROUND((ROUND((Source!AF252*Source!AV252*Source!I252),2)),2)</f>
        <v>0</v>
      </c>
      <c r="K314" s="17">
        <f>IF(Source!BC252&lt;&gt; 0, Source!BC252, 1)</f>
        <v>1</v>
      </c>
      <c r="L314" s="33">
        <f>Source!O252</f>
        <v>0</v>
      </c>
      <c r="Q314">
        <f>ROUND((Source!DN252/100)*ROUND((ROUND((Source!AF252*Source!AV252*Source!I252),2)),2), 2)</f>
        <v>0</v>
      </c>
      <c r="R314">
        <f>Source!X252</f>
        <v>0</v>
      </c>
      <c r="S314">
        <f>ROUND((Source!DO252/100)*ROUND((ROUND((Source!AF252*Source!AV252*Source!I252),2)),2), 2)</f>
        <v>0</v>
      </c>
      <c r="T314">
        <f>Source!Y252</f>
        <v>0</v>
      </c>
      <c r="U314">
        <f>ROUND((175/100)*ROUND((ROUND((Source!AE252*Source!AV252*Source!I252),2)),2), 2)</f>
        <v>0</v>
      </c>
      <c r="V314">
        <f>ROUND((160/100)*ROUND(ROUND((ROUND((Source!AE252*Source!AV252*Source!I252),2)*Source!BS252),2), 2), 2)</f>
        <v>0</v>
      </c>
      <c r="X314">
        <f>IF(Source!BI252&lt;=1,J314, 0)</f>
        <v>0</v>
      </c>
      <c r="Y314">
        <f>IF(Source!BI252=2,J314, 0)</f>
        <v>0</v>
      </c>
      <c r="Z314">
        <f>IF(Source!BI252=3,J314, 0)</f>
        <v>0</v>
      </c>
      <c r="AA314">
        <f>IF(Source!BI252=4,J314, 0)</f>
        <v>0</v>
      </c>
    </row>
    <row r="315" spans="1:27" ht="14.25" x14ac:dyDescent="0.2">
      <c r="A315" s="26"/>
      <c r="B315" s="26"/>
      <c r="C315" s="26"/>
      <c r="D315" s="26" t="s">
        <v>314</v>
      </c>
      <c r="E315" s="27" t="s">
        <v>315</v>
      </c>
      <c r="F315" s="17">
        <f>Source!DN251</f>
        <v>80</v>
      </c>
      <c r="G315" s="33"/>
      <c r="H315" s="28"/>
      <c r="I315" s="17"/>
      <c r="J315" s="33">
        <f>SUM(Q311:Q314)</f>
        <v>4.18</v>
      </c>
      <c r="K315" s="17">
        <f>Source!BZ251</f>
        <v>70</v>
      </c>
      <c r="L315" s="33">
        <f>SUM(R311:R314)</f>
        <v>96.43</v>
      </c>
    </row>
    <row r="316" spans="1:27" ht="14.25" x14ac:dyDescent="0.2">
      <c r="A316" s="26"/>
      <c r="B316" s="26"/>
      <c r="C316" s="26"/>
      <c r="D316" s="26" t="s">
        <v>316</v>
      </c>
      <c r="E316" s="27" t="s">
        <v>315</v>
      </c>
      <c r="F316" s="17">
        <f>Source!DO251</f>
        <v>55</v>
      </c>
      <c r="G316" s="33"/>
      <c r="H316" s="28"/>
      <c r="I316" s="17"/>
      <c r="J316" s="33">
        <f>SUM(S311:S315)</f>
        <v>2.87</v>
      </c>
      <c r="K316" s="17">
        <f>Source!CA251</f>
        <v>41</v>
      </c>
      <c r="L316" s="33">
        <f>SUM(T311:T315)</f>
        <v>56.48</v>
      </c>
    </row>
    <row r="317" spans="1:27" ht="14.25" x14ac:dyDescent="0.2">
      <c r="A317" s="55"/>
      <c r="B317" s="55"/>
      <c r="C317" s="55"/>
      <c r="D317" s="55" t="s">
        <v>317</v>
      </c>
      <c r="E317" s="56" t="s">
        <v>318</v>
      </c>
      <c r="F317" s="57">
        <f>Source!AQ251</f>
        <v>17.41</v>
      </c>
      <c r="G317" s="58"/>
      <c r="H317" s="59" t="str">
        <f>Source!DI251</f>
        <v/>
      </c>
      <c r="I317" s="57">
        <f>Source!AV251</f>
        <v>1</v>
      </c>
      <c r="J317" s="58">
        <f>Source!U251</f>
        <v>0.47529300000000002</v>
      </c>
      <c r="K317" s="57"/>
      <c r="L317" s="58"/>
    </row>
    <row r="318" spans="1:27" ht="15" x14ac:dyDescent="0.25">
      <c r="A318" s="60"/>
      <c r="B318" s="60"/>
      <c r="C318" s="60"/>
      <c r="D318" s="61" t="s">
        <v>319</v>
      </c>
      <c r="E318" s="60"/>
      <c r="F318" s="60"/>
      <c r="G318" s="60"/>
      <c r="H318" s="60"/>
      <c r="I318" s="111">
        <f>J313+J315+J316+SUM(J314:J314)</f>
        <v>12.27</v>
      </c>
      <c r="J318" s="111"/>
      <c r="K318" s="111">
        <f>L313+L315+L316+SUM(L314:L314)</f>
        <v>290.67</v>
      </c>
      <c r="L318" s="111"/>
      <c r="O318" s="32">
        <f>J313+J315+J316+SUM(J314:J314)</f>
        <v>12.27</v>
      </c>
      <c r="P318" s="32">
        <f>L313+L315+L316+SUM(L314:L314)</f>
        <v>290.67</v>
      </c>
      <c r="X318">
        <f>IF(Source!BI251&lt;=1,J313+J315+J316-0, 0)</f>
        <v>12.27</v>
      </c>
      <c r="Y318">
        <f>IF(Source!BI251=2,J313+J315+J316-0, 0)</f>
        <v>0</v>
      </c>
      <c r="Z318">
        <f>IF(Source!BI251=3,J313+J315+J316-0, 0)</f>
        <v>0</v>
      </c>
      <c r="AA318">
        <f>IF(Source!BI251=4,J313+J315+J316,0)</f>
        <v>0</v>
      </c>
    </row>
    <row r="320" spans="1:27" ht="42.75" x14ac:dyDescent="0.2">
      <c r="A320" s="26">
        <v>4</v>
      </c>
      <c r="B320" s="26">
        <v>4</v>
      </c>
      <c r="C320" s="26" t="str">
        <f>Source!F253</f>
        <v>6.65-24-1</v>
      </c>
      <c r="D320" s="26" t="s">
        <v>47</v>
      </c>
      <c r="E320" s="27" t="str">
        <f>Source!H253</f>
        <v>100 м</v>
      </c>
      <c r="F320" s="17">
        <f>Source!I253</f>
        <v>0.02</v>
      </c>
      <c r="G320" s="33"/>
      <c r="H320" s="28"/>
      <c r="I320" s="17"/>
      <c r="J320" s="33"/>
      <c r="K320" s="17"/>
      <c r="L320" s="33"/>
      <c r="Q320">
        <f>ROUND((Source!DN253/100)*ROUND((ROUND((Source!AF253*Source!AV253*Source!I253),2)),2), 2)</f>
        <v>5.0199999999999996</v>
      </c>
      <c r="R320">
        <f>Source!X253</f>
        <v>108.31</v>
      </c>
      <c r="S320">
        <f>ROUND((Source!DO253/100)*ROUND((ROUND((Source!AF253*Source!AV253*Source!I253),2)),2), 2)</f>
        <v>3.37</v>
      </c>
      <c r="T320">
        <f>Source!Y253</f>
        <v>49.34</v>
      </c>
      <c r="U320">
        <f>ROUND((175/100)*ROUND((ROUND((Source!AE253*Source!AV253*Source!I253),2)),2), 2)</f>
        <v>0</v>
      </c>
      <c r="V320">
        <f>ROUND((160/100)*ROUND(ROUND((ROUND((Source!AE253*Source!AV253*Source!I253),2)*Source!BS253),2), 2), 2)</f>
        <v>0</v>
      </c>
    </row>
    <row r="321" spans="1:27" x14ac:dyDescent="0.2">
      <c r="D321" s="30" t="str">
        <f>"Объем: "&amp;Source!I253&amp;"=2/"&amp;"100"</f>
        <v>Объем: 0,02=2/100</v>
      </c>
    </row>
    <row r="322" spans="1:27" ht="14.25" x14ac:dyDescent="0.2">
      <c r="A322" s="26"/>
      <c r="B322" s="26"/>
      <c r="C322" s="26"/>
      <c r="D322" s="26" t="s">
        <v>313</v>
      </c>
      <c r="E322" s="27"/>
      <c r="F322" s="17"/>
      <c r="G322" s="33">
        <f>Source!AO253</f>
        <v>227.82</v>
      </c>
      <c r="H322" s="28" t="str">
        <f>Source!DG253</f>
        <v/>
      </c>
      <c r="I322" s="17">
        <f>Source!AV253</f>
        <v>1</v>
      </c>
      <c r="J322" s="33">
        <f>ROUND((ROUND((Source!AF253*Source!AV253*Source!I253),2)),2)</f>
        <v>4.5599999999999996</v>
      </c>
      <c r="K322" s="17">
        <f>IF(Source!BA253&lt;&gt; 0, Source!BA253, 1)</f>
        <v>26.39</v>
      </c>
      <c r="L322" s="33">
        <f>Source!S253</f>
        <v>120.34</v>
      </c>
      <c r="W322">
        <f>J322</f>
        <v>4.5599999999999996</v>
      </c>
    </row>
    <row r="323" spans="1:27" ht="14.25" x14ac:dyDescent="0.2">
      <c r="A323" s="26"/>
      <c r="B323" s="26"/>
      <c r="C323" s="26"/>
      <c r="D323" s="26" t="s">
        <v>314</v>
      </c>
      <c r="E323" s="27" t="s">
        <v>315</v>
      </c>
      <c r="F323" s="17">
        <f>Source!DN253</f>
        <v>110</v>
      </c>
      <c r="G323" s="33"/>
      <c r="H323" s="28"/>
      <c r="I323" s="17"/>
      <c r="J323" s="33">
        <f>SUM(Q320:Q322)</f>
        <v>5.0199999999999996</v>
      </c>
      <c r="K323" s="17">
        <f>Source!BZ253</f>
        <v>90</v>
      </c>
      <c r="L323" s="33">
        <f>SUM(R320:R322)</f>
        <v>108.31</v>
      </c>
    </row>
    <row r="324" spans="1:27" ht="14.25" x14ac:dyDescent="0.2">
      <c r="A324" s="26"/>
      <c r="B324" s="26"/>
      <c r="C324" s="26"/>
      <c r="D324" s="26" t="s">
        <v>316</v>
      </c>
      <c r="E324" s="27" t="s">
        <v>315</v>
      </c>
      <c r="F324" s="17">
        <f>Source!DO253</f>
        <v>74</v>
      </c>
      <c r="G324" s="33"/>
      <c r="H324" s="28"/>
      <c r="I324" s="17"/>
      <c r="J324" s="33">
        <f>SUM(S320:S323)</f>
        <v>3.37</v>
      </c>
      <c r="K324" s="17">
        <f>Source!CA253</f>
        <v>41</v>
      </c>
      <c r="L324" s="33">
        <f>SUM(T320:T323)</f>
        <v>49.34</v>
      </c>
    </row>
    <row r="325" spans="1:27" ht="14.25" x14ac:dyDescent="0.2">
      <c r="A325" s="55"/>
      <c r="B325" s="55"/>
      <c r="C325" s="55"/>
      <c r="D325" s="55" t="s">
        <v>317</v>
      </c>
      <c r="E325" s="56" t="s">
        <v>318</v>
      </c>
      <c r="F325" s="57">
        <f>Source!AQ253</f>
        <v>20.73</v>
      </c>
      <c r="G325" s="58"/>
      <c r="H325" s="59" t="str">
        <f>Source!DI253</f>
        <v/>
      </c>
      <c r="I325" s="57">
        <f>Source!AV253</f>
        <v>1</v>
      </c>
      <c r="J325" s="58">
        <f>Source!U253</f>
        <v>0.41460000000000002</v>
      </c>
      <c r="K325" s="57"/>
      <c r="L325" s="58"/>
    </row>
    <row r="326" spans="1:27" ht="15" x14ac:dyDescent="0.25">
      <c r="A326" s="60"/>
      <c r="B326" s="60"/>
      <c r="C326" s="60"/>
      <c r="D326" s="61" t="s">
        <v>319</v>
      </c>
      <c r="E326" s="60"/>
      <c r="F326" s="60"/>
      <c r="G326" s="60"/>
      <c r="H326" s="60"/>
      <c r="I326" s="111">
        <f>J322+J323+J324</f>
        <v>12.95</v>
      </c>
      <c r="J326" s="111"/>
      <c r="K326" s="111">
        <f>L322+L323+L324</f>
        <v>277.99</v>
      </c>
      <c r="L326" s="111"/>
      <c r="O326" s="32">
        <f>J322+J323+J324</f>
        <v>12.95</v>
      </c>
      <c r="P326" s="32">
        <f>L322+L323+L324</f>
        <v>277.99</v>
      </c>
      <c r="X326">
        <f>IF(Source!BI253&lt;=1,J322+J323+J324-0, 0)</f>
        <v>12.95</v>
      </c>
      <c r="Y326">
        <f>IF(Source!BI253=2,J322+J323+J324-0, 0)</f>
        <v>0</v>
      </c>
      <c r="Z326">
        <f>IF(Source!BI253=3,J322+J323+J324-0, 0)</f>
        <v>0</v>
      </c>
      <c r="AA326">
        <f>IF(Source!BI253=4,J322+J323+J324,0)</f>
        <v>0</v>
      </c>
    </row>
    <row r="328" spans="1:27" ht="57" x14ac:dyDescent="0.2">
      <c r="A328" s="26">
        <v>5</v>
      </c>
      <c r="B328" s="26">
        <v>5</v>
      </c>
      <c r="C328" s="26" t="str">
        <f>Source!F254</f>
        <v>6.62-31-1</v>
      </c>
      <c r="D328" s="26" t="s">
        <v>53</v>
      </c>
      <c r="E328" s="27" t="str">
        <f>Source!H254</f>
        <v>1 м2 поверхности</v>
      </c>
      <c r="F328" s="17">
        <f>Source!I254</f>
        <v>20.75</v>
      </c>
      <c r="G328" s="33"/>
      <c r="H328" s="28"/>
      <c r="I328" s="17"/>
      <c r="J328" s="33"/>
      <c r="K328" s="17"/>
      <c r="L328" s="33"/>
      <c r="Q328">
        <f>ROUND((Source!DN254/100)*ROUND((ROUND((Source!AF254*Source!AV254*Source!I254),2)),2), 2)</f>
        <v>127.2</v>
      </c>
      <c r="R328">
        <f>Source!X254</f>
        <v>2786.15</v>
      </c>
      <c r="S328">
        <f>ROUND((Source!DO254/100)*ROUND((ROUND((Source!AF254*Source!AV254*Source!I254),2)),2), 2)</f>
        <v>81.41</v>
      </c>
      <c r="T328">
        <f>Source!Y254</f>
        <v>1376.29</v>
      </c>
      <c r="U328">
        <f>ROUND((175/100)*ROUND((ROUND((Source!AE254*Source!AV254*Source!I254),2)),2), 2)</f>
        <v>0</v>
      </c>
      <c r="V328">
        <f>ROUND((160/100)*ROUND(ROUND((ROUND((Source!AE254*Source!AV254*Source!I254),2)*Source!BS254),2), 2), 2)</f>
        <v>0</v>
      </c>
    </row>
    <row r="329" spans="1:27" ht="14.25" x14ac:dyDescent="0.2">
      <c r="A329" s="26"/>
      <c r="B329" s="26"/>
      <c r="C329" s="26"/>
      <c r="D329" s="26" t="s">
        <v>313</v>
      </c>
      <c r="E329" s="27"/>
      <c r="F329" s="17"/>
      <c r="G329" s="33">
        <f>Source!AO254</f>
        <v>6.13</v>
      </c>
      <c r="H329" s="28" t="str">
        <f>Source!DG254</f>
        <v/>
      </c>
      <c r="I329" s="17">
        <f>Source!AV254</f>
        <v>1</v>
      </c>
      <c r="J329" s="33">
        <f>ROUND((ROUND((Source!AF254*Source!AV254*Source!I254),2)),2)</f>
        <v>127.2</v>
      </c>
      <c r="K329" s="17">
        <f>IF(Source!BA254&lt;&gt; 0, Source!BA254, 1)</f>
        <v>26.39</v>
      </c>
      <c r="L329" s="33">
        <f>Source!S254</f>
        <v>3356.81</v>
      </c>
      <c r="W329">
        <f>J329</f>
        <v>127.2</v>
      </c>
    </row>
    <row r="330" spans="1:27" ht="14.25" x14ac:dyDescent="0.2">
      <c r="A330" s="26"/>
      <c r="B330" s="26"/>
      <c r="C330" s="26"/>
      <c r="D330" s="26" t="s">
        <v>314</v>
      </c>
      <c r="E330" s="27" t="s">
        <v>315</v>
      </c>
      <c r="F330" s="17">
        <f>Source!DN254</f>
        <v>100</v>
      </c>
      <c r="G330" s="33"/>
      <c r="H330" s="28"/>
      <c r="I330" s="17"/>
      <c r="J330" s="33">
        <f>SUM(Q328:Q329)</f>
        <v>127.2</v>
      </c>
      <c r="K330" s="17">
        <f>Source!BZ254</f>
        <v>83</v>
      </c>
      <c r="L330" s="33">
        <f>SUM(R328:R329)</f>
        <v>2786.15</v>
      </c>
    </row>
    <row r="331" spans="1:27" ht="14.25" x14ac:dyDescent="0.2">
      <c r="A331" s="26"/>
      <c r="B331" s="26"/>
      <c r="C331" s="26"/>
      <c r="D331" s="26" t="s">
        <v>316</v>
      </c>
      <c r="E331" s="27" t="s">
        <v>315</v>
      </c>
      <c r="F331" s="17">
        <f>Source!DO254</f>
        <v>64</v>
      </c>
      <c r="G331" s="33"/>
      <c r="H331" s="28"/>
      <c r="I331" s="17"/>
      <c r="J331" s="33">
        <f>SUM(S328:S330)</f>
        <v>81.41</v>
      </c>
      <c r="K331" s="17">
        <f>Source!CA254</f>
        <v>41</v>
      </c>
      <c r="L331" s="33">
        <f>SUM(T328:T330)</f>
        <v>1376.29</v>
      </c>
    </row>
    <row r="332" spans="1:27" ht="14.25" x14ac:dyDescent="0.2">
      <c r="A332" s="55"/>
      <c r="B332" s="55"/>
      <c r="C332" s="55"/>
      <c r="D332" s="55" t="s">
        <v>317</v>
      </c>
      <c r="E332" s="56" t="s">
        <v>318</v>
      </c>
      <c r="F332" s="57">
        <f>Source!AQ254</f>
        <v>0.6</v>
      </c>
      <c r="G332" s="58"/>
      <c r="H332" s="59" t="str">
        <f>Source!DI254</f>
        <v/>
      </c>
      <c r="I332" s="57">
        <f>Source!AV254</f>
        <v>1</v>
      </c>
      <c r="J332" s="58">
        <f>Source!U254</f>
        <v>12.45</v>
      </c>
      <c r="K332" s="57"/>
      <c r="L332" s="58"/>
    </row>
    <row r="333" spans="1:27" ht="15" x14ac:dyDescent="0.25">
      <c r="A333" s="60"/>
      <c r="B333" s="60"/>
      <c r="C333" s="60"/>
      <c r="D333" s="61" t="s">
        <v>319</v>
      </c>
      <c r="E333" s="60"/>
      <c r="F333" s="60"/>
      <c r="G333" s="60"/>
      <c r="H333" s="60"/>
      <c r="I333" s="111">
        <f>J329+J330+J331</f>
        <v>335.81</v>
      </c>
      <c r="J333" s="111"/>
      <c r="K333" s="111">
        <f>L329+L330+L331</f>
        <v>7519.25</v>
      </c>
      <c r="L333" s="111"/>
      <c r="O333" s="32">
        <f>J329+J330+J331</f>
        <v>335.81</v>
      </c>
      <c r="P333" s="32">
        <f>L329+L330+L331</f>
        <v>7519.25</v>
      </c>
      <c r="X333">
        <f>IF(Source!BI254&lt;=1,J329+J330+J331-0, 0)</f>
        <v>335.81</v>
      </c>
      <c r="Y333">
        <f>IF(Source!BI254=2,J329+J330+J331-0, 0)</f>
        <v>0</v>
      </c>
      <c r="Z333">
        <f>IF(Source!BI254=3,J329+J330+J331-0, 0)</f>
        <v>0</v>
      </c>
      <c r="AA333">
        <f>IF(Source!BI254=4,J329+J330+J331,0)</f>
        <v>0</v>
      </c>
    </row>
    <row r="336" spans="1:27" ht="15" x14ac:dyDescent="0.25">
      <c r="A336" s="81" t="str">
        <f>CONCATENATE("Итого по подразделу: ",IF(Source!G256&lt;&gt;"Новый подраздел", Source!G256, ""))</f>
        <v>Итого по подразделу: Демонтажные и подготовительные  работы</v>
      </c>
      <c r="B336" s="81"/>
      <c r="C336" s="81"/>
      <c r="D336" s="81"/>
      <c r="E336" s="81"/>
      <c r="F336" s="81"/>
      <c r="G336" s="81"/>
      <c r="H336" s="81"/>
      <c r="I336" s="79">
        <f>SUM(O294:O335)</f>
        <v>421.42</v>
      </c>
      <c r="J336" s="80"/>
      <c r="K336" s="79">
        <f>SUM(P294:P335)</f>
        <v>9475.7900000000009</v>
      </c>
      <c r="L336" s="80"/>
    </row>
    <row r="337" spans="1:27" hidden="1" x14ac:dyDescent="0.2">
      <c r="A337" t="s">
        <v>320</v>
      </c>
      <c r="I337">
        <f>SUM(AC294:AC336)</f>
        <v>0</v>
      </c>
      <c r="K337">
        <f>SUM(AD294:AD336)</f>
        <v>0</v>
      </c>
    </row>
    <row r="338" spans="1:27" hidden="1" x14ac:dyDescent="0.2">
      <c r="A338" t="s">
        <v>321</v>
      </c>
      <c r="I338">
        <f>SUM(AE294:AE337)</f>
        <v>0</v>
      </c>
      <c r="K338">
        <f>SUM(AF294:AF337)</f>
        <v>0</v>
      </c>
    </row>
    <row r="340" spans="1:27" ht="15" x14ac:dyDescent="0.25">
      <c r="A340" s="81" t="str">
        <f>CONCATENATE("Итого по разделу: ",IF(Source!G286&lt;&gt;"Новый раздел", Source!G286, ""))</f>
        <v>Итого по разделу: Секция в осях Б-В (подъезд №3)</v>
      </c>
      <c r="B340" s="81"/>
      <c r="C340" s="81"/>
      <c r="D340" s="81"/>
      <c r="E340" s="81"/>
      <c r="F340" s="81"/>
      <c r="G340" s="81"/>
      <c r="H340" s="81"/>
      <c r="I340" s="79">
        <f>SUM(O292:O339)</f>
        <v>421.42</v>
      </c>
      <c r="J340" s="80"/>
      <c r="K340" s="79">
        <f>SUM(P292:P339)</f>
        <v>9475.7900000000009</v>
      </c>
      <c r="L340" s="80"/>
    </row>
    <row r="341" spans="1:27" hidden="1" x14ac:dyDescent="0.2">
      <c r="A341" t="s">
        <v>320</v>
      </c>
      <c r="I341">
        <f>SUM(AC292:AC340)</f>
        <v>0</v>
      </c>
      <c r="K341">
        <f>SUM(AD292:AD340)</f>
        <v>0</v>
      </c>
    </row>
    <row r="342" spans="1:27" hidden="1" x14ac:dyDescent="0.2">
      <c r="A342" t="s">
        <v>321</v>
      </c>
      <c r="I342">
        <f>SUM(AE292:AE341)</f>
        <v>0</v>
      </c>
      <c r="K342">
        <f>SUM(AF292:AF341)</f>
        <v>0</v>
      </c>
    </row>
    <row r="344" spans="1:27" ht="16.5" x14ac:dyDescent="0.25">
      <c r="A344" s="75" t="str">
        <f>CONCATENATE("Раздел: ",IF(Source!G316&lt;&gt;"Новый раздел", Source!G316, ""))</f>
        <v>Раздел: Монтажные (кровельные) работы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</row>
    <row r="345" spans="1:27" ht="28.5" x14ac:dyDescent="0.2">
      <c r="A345" s="26">
        <v>1</v>
      </c>
      <c r="B345" s="26">
        <v>1</v>
      </c>
      <c r="C345" s="26" t="str">
        <f>Source!F320</f>
        <v>6.58-31-3</v>
      </c>
      <c r="D345" s="26" t="s">
        <v>110</v>
      </c>
      <c r="E345" s="27" t="str">
        <f>Source!H320</f>
        <v>100 мест</v>
      </c>
      <c r="F345" s="17">
        <f>Source!I320</f>
        <v>1.9800000000000002E-2</v>
      </c>
      <c r="G345" s="33"/>
      <c r="H345" s="28"/>
      <c r="I345" s="17"/>
      <c r="J345" s="33"/>
      <c r="K345" s="17"/>
      <c r="L345" s="33"/>
      <c r="Q345">
        <f>ROUND((Source!DN320/100)*ROUND((ROUND((Source!AF320*Source!AV320*Source!I320),2)),2), 2)</f>
        <v>27.02</v>
      </c>
      <c r="R345">
        <f>Source!X320</f>
        <v>596.48</v>
      </c>
      <c r="S345">
        <f>ROUND((Source!DO320/100)*ROUND((ROUND((Source!AF320*Source!AV320*Source!I320),2)),2), 2)</f>
        <v>20.52</v>
      </c>
      <c r="T345">
        <f>Source!Y320</f>
        <v>281.10000000000002</v>
      </c>
      <c r="U345">
        <f>ROUND((175/100)*ROUND((ROUND((Source!AE320*Source!AV320*Source!I320),2)),2), 2)</f>
        <v>0.53</v>
      </c>
      <c r="V345">
        <f>ROUND((160/100)*ROUND(ROUND((ROUND((Source!AE320*Source!AV320*Source!I320),2)*Source!BS320),2), 2), 2)</f>
        <v>12.67</v>
      </c>
    </row>
    <row r="346" spans="1:27" x14ac:dyDescent="0.2">
      <c r="D346" s="30" t="str">
        <f>"Объем: "&amp;Source!I320&amp;"=1,98/"&amp;"100"</f>
        <v>Объем: 0,0198=1,98/100</v>
      </c>
    </row>
    <row r="347" spans="1:27" ht="14.25" x14ac:dyDescent="0.2">
      <c r="A347" s="26"/>
      <c r="B347" s="26"/>
      <c r="C347" s="26"/>
      <c r="D347" s="26" t="s">
        <v>313</v>
      </c>
      <c r="E347" s="27"/>
      <c r="F347" s="17"/>
      <c r="G347" s="33">
        <f>Source!AO320</f>
        <v>1311.93</v>
      </c>
      <c r="H347" s="28" t="str">
        <f>Source!DG320</f>
        <v/>
      </c>
      <c r="I347" s="17">
        <f>Source!AV320</f>
        <v>1</v>
      </c>
      <c r="J347" s="33">
        <f>ROUND((ROUND((Source!AF320*Source!AV320*Source!I320),2)),2)</f>
        <v>25.98</v>
      </c>
      <c r="K347" s="17">
        <f>IF(Source!BA320&lt;&gt; 0, Source!BA320, 1)</f>
        <v>26.39</v>
      </c>
      <c r="L347" s="33">
        <f>Source!S320</f>
        <v>685.61</v>
      </c>
      <c r="W347">
        <f>J347</f>
        <v>25.98</v>
      </c>
    </row>
    <row r="348" spans="1:27" ht="14.25" x14ac:dyDescent="0.2">
      <c r="A348" s="26"/>
      <c r="B348" s="26"/>
      <c r="C348" s="26"/>
      <c r="D348" s="26" t="s">
        <v>322</v>
      </c>
      <c r="E348" s="27"/>
      <c r="F348" s="17"/>
      <c r="G348" s="33">
        <f>Source!AM320</f>
        <v>41.45</v>
      </c>
      <c r="H348" s="28" t="str">
        <f>Source!DE320</f>
        <v/>
      </c>
      <c r="I348" s="17">
        <f>Source!AV320</f>
        <v>1</v>
      </c>
      <c r="J348" s="33">
        <f>(ROUND((ROUND(((Source!ET320)*Source!AV320*Source!I320),2)),2)+ROUND((ROUND(((Source!AE320-(Source!EU320))*Source!AV320*Source!I320),2)),2))</f>
        <v>0.82</v>
      </c>
      <c r="K348" s="17">
        <f>IF(Source!BB320&lt;&gt; 0, Source!BB320, 1)</f>
        <v>14.75</v>
      </c>
      <c r="L348" s="33">
        <f>Source!Q320</f>
        <v>12.1</v>
      </c>
    </row>
    <row r="349" spans="1:27" ht="14.25" x14ac:dyDescent="0.2">
      <c r="A349" s="26"/>
      <c r="B349" s="26"/>
      <c r="C349" s="26"/>
      <c r="D349" s="26" t="s">
        <v>323</v>
      </c>
      <c r="E349" s="27"/>
      <c r="F349" s="17"/>
      <c r="G349" s="33">
        <f>Source!AN320</f>
        <v>15.08</v>
      </c>
      <c r="H349" s="28" t="str">
        <f>Source!DF320</f>
        <v/>
      </c>
      <c r="I349" s="17">
        <f>Source!AV320</f>
        <v>1</v>
      </c>
      <c r="J349" s="41">
        <f>ROUND((ROUND((Source!AE320*Source!AV320*Source!I320),2)),2)</f>
        <v>0.3</v>
      </c>
      <c r="K349" s="17">
        <f>IF(Source!BS320&lt;&gt; 0, Source!BS320, 1)</f>
        <v>26.39</v>
      </c>
      <c r="L349" s="41">
        <f>Source!R320</f>
        <v>7.92</v>
      </c>
      <c r="W349">
        <f>J349</f>
        <v>0.3</v>
      </c>
    </row>
    <row r="350" spans="1:27" ht="14.25" x14ac:dyDescent="0.2">
      <c r="A350" s="26"/>
      <c r="B350" s="26"/>
      <c r="C350" s="26"/>
      <c r="D350" s="26" t="s">
        <v>324</v>
      </c>
      <c r="E350" s="27"/>
      <c r="F350" s="17"/>
      <c r="G350" s="33">
        <f>Source!AL320</f>
        <v>972.06</v>
      </c>
      <c r="H350" s="28" t="str">
        <f>Source!DD320</f>
        <v/>
      </c>
      <c r="I350" s="17">
        <f>Source!AW320</f>
        <v>1</v>
      </c>
      <c r="J350" s="33">
        <f>ROUND((ROUND((Source!AC320*Source!AW320*Source!I320),2)),2)</f>
        <v>19.25</v>
      </c>
      <c r="K350" s="17">
        <f>IF(Source!BC320&lt;&gt; 0, Source!BC320, 1)</f>
        <v>8.3000000000000007</v>
      </c>
      <c r="L350" s="33">
        <f>Source!P320</f>
        <v>159.78</v>
      </c>
    </row>
    <row r="351" spans="1:27" ht="28.5" x14ac:dyDescent="0.2">
      <c r="A351" s="26" t="s">
        <v>27</v>
      </c>
      <c r="B351" s="26" t="s">
        <v>27</v>
      </c>
      <c r="C351" s="26" t="str">
        <f>Source!F321</f>
        <v>9999990001</v>
      </c>
      <c r="D351" s="26" t="s">
        <v>29</v>
      </c>
      <c r="E351" s="27" t="str">
        <f>Source!H321</f>
        <v>т</v>
      </c>
      <c r="F351" s="17">
        <f>Source!I321</f>
        <v>-2.5343999999999998E-2</v>
      </c>
      <c r="G351" s="33">
        <f>Source!AK321</f>
        <v>0</v>
      </c>
      <c r="H351" s="31" t="s">
        <v>3</v>
      </c>
      <c r="I351" s="17">
        <f>Source!AW321</f>
        <v>1</v>
      </c>
      <c r="J351" s="33">
        <f>ROUND((ROUND((Source!AC321*Source!AW321*Source!I321),2)),2)+(ROUND((ROUND(((Source!ET321)*Source!AV321*Source!I321),2)),2)+ROUND((ROUND(((Source!AE321-(Source!EU321))*Source!AV321*Source!I321),2)),2))+ROUND((ROUND((Source!AF321*Source!AV321*Source!I321),2)),2)</f>
        <v>0</v>
      </c>
      <c r="K351" s="17">
        <f>IF(Source!BC321&lt;&gt; 0, Source!BC321, 1)</f>
        <v>1</v>
      </c>
      <c r="L351" s="33">
        <f>Source!O321</f>
        <v>0</v>
      </c>
      <c r="Q351">
        <f>ROUND((Source!DN321/100)*ROUND((ROUND((Source!AF321*Source!AV321*Source!I321),2)),2), 2)</f>
        <v>0</v>
      </c>
      <c r="R351">
        <f>Source!X321</f>
        <v>0</v>
      </c>
      <c r="S351">
        <f>ROUND((Source!DO321/100)*ROUND((ROUND((Source!AF321*Source!AV321*Source!I321),2)),2), 2)</f>
        <v>0</v>
      </c>
      <c r="T351">
        <f>Source!Y321</f>
        <v>0</v>
      </c>
      <c r="U351">
        <f>ROUND((175/100)*ROUND((ROUND((Source!AE321*Source!AV321*Source!I321),2)),2), 2)</f>
        <v>0</v>
      </c>
      <c r="V351">
        <f>ROUND((160/100)*ROUND(ROUND((ROUND((Source!AE321*Source!AV321*Source!I321),2)*Source!BS321),2), 2), 2)</f>
        <v>0</v>
      </c>
      <c r="X351">
        <f>IF(Source!BI321&lt;=1,J351, 0)</f>
        <v>0</v>
      </c>
      <c r="Y351">
        <f>IF(Source!BI321=2,J351, 0)</f>
        <v>0</v>
      </c>
      <c r="Z351">
        <f>IF(Source!BI321=3,J351, 0)</f>
        <v>0</v>
      </c>
      <c r="AA351">
        <f>IF(Source!BI321=4,J351, 0)</f>
        <v>0</v>
      </c>
    </row>
    <row r="352" spans="1:27" ht="14.25" x14ac:dyDescent="0.2">
      <c r="A352" s="26"/>
      <c r="B352" s="26"/>
      <c r="C352" s="26"/>
      <c r="D352" s="26" t="s">
        <v>314</v>
      </c>
      <c r="E352" s="27" t="s">
        <v>315</v>
      </c>
      <c r="F352" s="17">
        <f>Source!DN320</f>
        <v>104</v>
      </c>
      <c r="G352" s="33"/>
      <c r="H352" s="28"/>
      <c r="I352" s="17"/>
      <c r="J352" s="33">
        <f>SUM(Q345:Q351)</f>
        <v>27.02</v>
      </c>
      <c r="K352" s="17">
        <f>Source!BZ320</f>
        <v>87</v>
      </c>
      <c r="L352" s="33">
        <f>SUM(R345:R351)</f>
        <v>596.48</v>
      </c>
    </row>
    <row r="353" spans="1:27" ht="14.25" x14ac:dyDescent="0.2">
      <c r="A353" s="26"/>
      <c r="B353" s="26"/>
      <c r="C353" s="26"/>
      <c r="D353" s="26" t="s">
        <v>316</v>
      </c>
      <c r="E353" s="27" t="s">
        <v>315</v>
      </c>
      <c r="F353" s="17">
        <f>Source!DO320</f>
        <v>79</v>
      </c>
      <c r="G353" s="33"/>
      <c r="H353" s="28"/>
      <c r="I353" s="17"/>
      <c r="J353" s="33">
        <f>SUM(S345:S352)</f>
        <v>20.52</v>
      </c>
      <c r="K353" s="17">
        <f>Source!CA320</f>
        <v>41</v>
      </c>
      <c r="L353" s="33">
        <f>SUM(T345:T352)</f>
        <v>281.10000000000002</v>
      </c>
    </row>
    <row r="354" spans="1:27" ht="14.25" x14ac:dyDescent="0.2">
      <c r="A354" s="26"/>
      <c r="B354" s="26"/>
      <c r="C354" s="26"/>
      <c r="D354" s="26" t="s">
        <v>325</v>
      </c>
      <c r="E354" s="27" t="s">
        <v>315</v>
      </c>
      <c r="F354" s="17">
        <f>175</f>
        <v>175</v>
      </c>
      <c r="G354" s="33"/>
      <c r="H354" s="28"/>
      <c r="I354" s="17"/>
      <c r="J354" s="33">
        <f>SUM(U345:U353)</f>
        <v>0.53</v>
      </c>
      <c r="K354" s="17">
        <f>160</f>
        <v>160</v>
      </c>
      <c r="L354" s="33">
        <f>SUM(V345:V353)</f>
        <v>12.67</v>
      </c>
    </row>
    <row r="355" spans="1:27" ht="14.25" x14ac:dyDescent="0.2">
      <c r="A355" s="55"/>
      <c r="B355" s="55"/>
      <c r="C355" s="55"/>
      <c r="D355" s="55" t="s">
        <v>317</v>
      </c>
      <c r="E355" s="56" t="s">
        <v>318</v>
      </c>
      <c r="F355" s="57">
        <f>Source!AQ320</f>
        <v>113</v>
      </c>
      <c r="G355" s="58"/>
      <c r="H355" s="59" t="str">
        <f>Source!DI320</f>
        <v/>
      </c>
      <c r="I355" s="57">
        <f>Source!AV320</f>
        <v>1</v>
      </c>
      <c r="J355" s="58">
        <f>Source!U320</f>
        <v>2.2374000000000001</v>
      </c>
      <c r="K355" s="57"/>
      <c r="L355" s="58"/>
    </row>
    <row r="356" spans="1:27" ht="15" x14ac:dyDescent="0.25">
      <c r="A356" s="60"/>
      <c r="B356" s="60"/>
      <c r="C356" s="60"/>
      <c r="D356" s="61" t="s">
        <v>319</v>
      </c>
      <c r="E356" s="60"/>
      <c r="F356" s="60"/>
      <c r="G356" s="60"/>
      <c r="H356" s="60"/>
      <c r="I356" s="111">
        <f>J347+J348+J350+J352+J353+J354+SUM(J351:J351)</f>
        <v>94.11999999999999</v>
      </c>
      <c r="J356" s="111"/>
      <c r="K356" s="111">
        <f>L347+L348+L350+L352+L353+L354+SUM(L351:L351)</f>
        <v>1747.7400000000002</v>
      </c>
      <c r="L356" s="111"/>
      <c r="O356" s="32">
        <f>J347+J348+J350+J352+J353+J354+SUM(J351:J351)</f>
        <v>94.11999999999999</v>
      </c>
      <c r="P356" s="32">
        <f>L347+L348+L350+L352+L353+L354+SUM(L351:L351)</f>
        <v>1747.7400000000002</v>
      </c>
      <c r="X356">
        <f>IF(Source!BI320&lt;=1,J347+J348+J350+J352+J353+J354-0, 0)</f>
        <v>94.11999999999999</v>
      </c>
      <c r="Y356">
        <f>IF(Source!BI320=2,J347+J348+J350+J352+J353+J354-0, 0)</f>
        <v>0</v>
      </c>
      <c r="Z356">
        <f>IF(Source!BI320=3,J347+J348+J350+J352+J353+J354-0, 0)</f>
        <v>0</v>
      </c>
      <c r="AA356">
        <f>IF(Source!BI320=4,J347+J348+J350+J352+J353+J354,0)</f>
        <v>0</v>
      </c>
    </row>
    <row r="358" spans="1:27" ht="28.5" x14ac:dyDescent="0.2">
      <c r="A358" s="26">
        <v>2</v>
      </c>
      <c r="B358" s="26">
        <v>2</v>
      </c>
      <c r="C358" s="26" t="str">
        <f>Source!F322</f>
        <v>6.58-31-1</v>
      </c>
      <c r="D358" s="26" t="s">
        <v>116</v>
      </c>
      <c r="E358" s="27" t="str">
        <f>Source!H322</f>
        <v>100 мест</v>
      </c>
      <c r="F358" s="17">
        <f>Source!I322</f>
        <v>8.3000000000000001E-3</v>
      </c>
      <c r="G358" s="33"/>
      <c r="H358" s="28"/>
      <c r="I358" s="17"/>
      <c r="J358" s="33"/>
      <c r="K358" s="17"/>
      <c r="L358" s="33"/>
      <c r="Q358">
        <f>ROUND((Source!DN322/100)*ROUND((ROUND((Source!AF322*Source!AV322*Source!I322),2)),2), 2)</f>
        <v>3.96</v>
      </c>
      <c r="R358">
        <f>Source!X322</f>
        <v>87.48</v>
      </c>
      <c r="S358">
        <f>ROUND((Source!DO322/100)*ROUND((ROUND((Source!AF322*Source!AV322*Source!I322),2)),2), 2)</f>
        <v>3.01</v>
      </c>
      <c r="T358">
        <f>Source!Y322</f>
        <v>41.23</v>
      </c>
      <c r="U358">
        <f>ROUND((175/100)*ROUND((ROUND((Source!AE322*Source!AV322*Source!I322),2)),2), 2)</f>
        <v>0.05</v>
      </c>
      <c r="V358">
        <f>ROUND((160/100)*ROUND(ROUND((ROUND((Source!AE322*Source!AV322*Source!I322),2)*Source!BS322),2), 2), 2)</f>
        <v>1.26</v>
      </c>
    </row>
    <row r="359" spans="1:27" x14ac:dyDescent="0.2">
      <c r="D359" s="30" t="str">
        <f>"Объем: "&amp;Source!I322&amp;"=0,83/"&amp;"100"</f>
        <v>Объем: 0,0083=0,83/100</v>
      </c>
    </row>
    <row r="360" spans="1:27" ht="14.25" x14ac:dyDescent="0.2">
      <c r="A360" s="26"/>
      <c r="B360" s="26"/>
      <c r="C360" s="26"/>
      <c r="D360" s="26" t="s">
        <v>313</v>
      </c>
      <c r="E360" s="27"/>
      <c r="F360" s="17"/>
      <c r="G360" s="33">
        <f>Source!AO322</f>
        <v>458.59</v>
      </c>
      <c r="H360" s="28" t="str">
        <f>Source!DG322</f>
        <v/>
      </c>
      <c r="I360" s="17">
        <f>Source!AV322</f>
        <v>1</v>
      </c>
      <c r="J360" s="33">
        <f>ROUND((ROUND((Source!AF322*Source!AV322*Source!I322),2)),2)</f>
        <v>3.81</v>
      </c>
      <c r="K360" s="17">
        <f>IF(Source!BA322&lt;&gt; 0, Source!BA322, 1)</f>
        <v>26.39</v>
      </c>
      <c r="L360" s="33">
        <f>Source!S322</f>
        <v>100.55</v>
      </c>
      <c r="W360">
        <f>J360</f>
        <v>3.81</v>
      </c>
    </row>
    <row r="361" spans="1:27" ht="14.25" x14ac:dyDescent="0.2">
      <c r="A361" s="26"/>
      <c r="B361" s="26"/>
      <c r="C361" s="26"/>
      <c r="D361" s="26" t="s">
        <v>322</v>
      </c>
      <c r="E361" s="27"/>
      <c r="F361" s="17"/>
      <c r="G361" s="33">
        <f>Source!AM322</f>
        <v>9.8699999999999992</v>
      </c>
      <c r="H361" s="28" t="str">
        <f>Source!DE322</f>
        <v/>
      </c>
      <c r="I361" s="17">
        <f>Source!AV322</f>
        <v>1</v>
      </c>
      <c r="J361" s="33">
        <f>(ROUND((ROUND(((Source!ET322)*Source!AV322*Source!I322),2)),2)+ROUND((ROUND(((Source!AE322-(Source!EU322))*Source!AV322*Source!I322),2)),2))</f>
        <v>0.08</v>
      </c>
      <c r="K361" s="17">
        <f>IF(Source!BB322&lt;&gt; 0, Source!BB322, 1)</f>
        <v>14.65</v>
      </c>
      <c r="L361" s="33">
        <f>Source!Q322</f>
        <v>1.17</v>
      </c>
    </row>
    <row r="362" spans="1:27" ht="14.25" x14ac:dyDescent="0.2">
      <c r="A362" s="26"/>
      <c r="B362" s="26"/>
      <c r="C362" s="26"/>
      <c r="D362" s="26" t="s">
        <v>323</v>
      </c>
      <c r="E362" s="27"/>
      <c r="F362" s="17"/>
      <c r="G362" s="33">
        <f>Source!AN322</f>
        <v>3.55</v>
      </c>
      <c r="H362" s="28" t="str">
        <f>Source!DF322</f>
        <v/>
      </c>
      <c r="I362" s="17">
        <f>Source!AV322</f>
        <v>1</v>
      </c>
      <c r="J362" s="41">
        <f>ROUND((ROUND((Source!AE322*Source!AV322*Source!I322),2)),2)</f>
        <v>0.03</v>
      </c>
      <c r="K362" s="17">
        <f>IF(Source!BS322&lt;&gt; 0, Source!BS322, 1)</f>
        <v>26.39</v>
      </c>
      <c r="L362" s="41">
        <f>Source!R322</f>
        <v>0.79</v>
      </c>
      <c r="W362">
        <f>J362</f>
        <v>0.03</v>
      </c>
    </row>
    <row r="363" spans="1:27" ht="14.25" x14ac:dyDescent="0.2">
      <c r="A363" s="26"/>
      <c r="B363" s="26"/>
      <c r="C363" s="26"/>
      <c r="D363" s="26" t="s">
        <v>324</v>
      </c>
      <c r="E363" s="27"/>
      <c r="F363" s="17"/>
      <c r="G363" s="33">
        <f>Source!AL322</f>
        <v>195.25</v>
      </c>
      <c r="H363" s="28" t="str">
        <f>Source!DD322</f>
        <v/>
      </c>
      <c r="I363" s="17">
        <f>Source!AW322</f>
        <v>1</v>
      </c>
      <c r="J363" s="33">
        <f>ROUND((ROUND((Source!AC322*Source!AW322*Source!I322),2)),2)</f>
        <v>1.62</v>
      </c>
      <c r="K363" s="17">
        <f>IF(Source!BC322&lt;&gt; 0, Source!BC322, 1)</f>
        <v>8.3000000000000007</v>
      </c>
      <c r="L363" s="33">
        <f>Source!P322</f>
        <v>13.45</v>
      </c>
    </row>
    <row r="364" spans="1:27" ht="28.5" x14ac:dyDescent="0.2">
      <c r="A364" s="26" t="s">
        <v>118</v>
      </c>
      <c r="B364" s="26" t="s">
        <v>118</v>
      </c>
      <c r="C364" s="26" t="str">
        <f>Source!F323</f>
        <v>9999990001</v>
      </c>
      <c r="D364" s="26" t="s">
        <v>29</v>
      </c>
      <c r="E364" s="27" t="str">
        <f>Source!H323</f>
        <v>т</v>
      </c>
      <c r="F364" s="17">
        <f>Source!I323</f>
        <v>-2.49E-3</v>
      </c>
      <c r="G364" s="33">
        <f>Source!AK323</f>
        <v>0</v>
      </c>
      <c r="H364" s="31" t="s">
        <v>3</v>
      </c>
      <c r="I364" s="17">
        <f>Source!AW323</f>
        <v>1</v>
      </c>
      <c r="J364" s="33">
        <f>ROUND((ROUND((Source!AC323*Source!AW323*Source!I323),2)),2)+(ROUND((ROUND(((Source!ET323)*Source!AV323*Source!I323),2)),2)+ROUND((ROUND(((Source!AE323-(Source!EU323))*Source!AV323*Source!I323),2)),2))+ROUND((ROUND((Source!AF323*Source!AV323*Source!I323),2)),2)</f>
        <v>0</v>
      </c>
      <c r="K364" s="17">
        <f>IF(Source!BC323&lt;&gt; 0, Source!BC323, 1)</f>
        <v>1</v>
      </c>
      <c r="L364" s="33">
        <f>Source!O323</f>
        <v>0</v>
      </c>
      <c r="Q364">
        <f>ROUND((Source!DN323/100)*ROUND((ROUND((Source!AF323*Source!AV323*Source!I323),2)),2), 2)</f>
        <v>0</v>
      </c>
      <c r="R364">
        <f>Source!X323</f>
        <v>0</v>
      </c>
      <c r="S364">
        <f>ROUND((Source!DO323/100)*ROUND((ROUND((Source!AF323*Source!AV323*Source!I323),2)),2), 2)</f>
        <v>0</v>
      </c>
      <c r="T364">
        <f>Source!Y323</f>
        <v>0</v>
      </c>
      <c r="U364">
        <f>ROUND((175/100)*ROUND((ROUND((Source!AE323*Source!AV323*Source!I323),2)),2), 2)</f>
        <v>0</v>
      </c>
      <c r="V364">
        <f>ROUND((160/100)*ROUND(ROUND((ROUND((Source!AE323*Source!AV323*Source!I323),2)*Source!BS323),2), 2), 2)</f>
        <v>0</v>
      </c>
      <c r="X364">
        <f>IF(Source!BI323&lt;=1,J364, 0)</f>
        <v>0</v>
      </c>
      <c r="Y364">
        <f>IF(Source!BI323=2,J364, 0)</f>
        <v>0</v>
      </c>
      <c r="Z364">
        <f>IF(Source!BI323=3,J364, 0)</f>
        <v>0</v>
      </c>
      <c r="AA364">
        <f>IF(Source!BI323=4,J364, 0)</f>
        <v>0</v>
      </c>
    </row>
    <row r="365" spans="1:27" ht="14.25" x14ac:dyDescent="0.2">
      <c r="A365" s="26"/>
      <c r="B365" s="26"/>
      <c r="C365" s="26"/>
      <c r="D365" s="26" t="s">
        <v>314</v>
      </c>
      <c r="E365" s="27" t="s">
        <v>315</v>
      </c>
      <c r="F365" s="17">
        <f>Source!DN322</f>
        <v>104</v>
      </c>
      <c r="G365" s="33"/>
      <c r="H365" s="28"/>
      <c r="I365" s="17"/>
      <c r="J365" s="33">
        <f>SUM(Q358:Q364)</f>
        <v>3.96</v>
      </c>
      <c r="K365" s="17">
        <f>Source!BZ322</f>
        <v>87</v>
      </c>
      <c r="L365" s="33">
        <f>SUM(R358:R364)</f>
        <v>87.48</v>
      </c>
    </row>
    <row r="366" spans="1:27" ht="14.25" x14ac:dyDescent="0.2">
      <c r="A366" s="26"/>
      <c r="B366" s="26"/>
      <c r="C366" s="26"/>
      <c r="D366" s="26" t="s">
        <v>316</v>
      </c>
      <c r="E366" s="27" t="s">
        <v>315</v>
      </c>
      <c r="F366" s="17">
        <f>Source!DO322</f>
        <v>79</v>
      </c>
      <c r="G366" s="33"/>
      <c r="H366" s="28"/>
      <c r="I366" s="17"/>
      <c r="J366" s="33">
        <f>SUM(S358:S365)</f>
        <v>3.01</v>
      </c>
      <c r="K366" s="17">
        <f>Source!CA322</f>
        <v>41</v>
      </c>
      <c r="L366" s="33">
        <f>SUM(T358:T365)</f>
        <v>41.23</v>
      </c>
    </row>
    <row r="367" spans="1:27" ht="14.25" x14ac:dyDescent="0.2">
      <c r="A367" s="26"/>
      <c r="B367" s="26"/>
      <c r="C367" s="26"/>
      <c r="D367" s="26" t="s">
        <v>325</v>
      </c>
      <c r="E367" s="27" t="s">
        <v>315</v>
      </c>
      <c r="F367" s="17">
        <f>175</f>
        <v>175</v>
      </c>
      <c r="G367" s="33"/>
      <c r="H367" s="28"/>
      <c r="I367" s="17"/>
      <c r="J367" s="33">
        <f>SUM(U358:U366)</f>
        <v>0.05</v>
      </c>
      <c r="K367" s="17">
        <f>160</f>
        <v>160</v>
      </c>
      <c r="L367" s="33">
        <f>SUM(V358:V366)</f>
        <v>1.26</v>
      </c>
    </row>
    <row r="368" spans="1:27" ht="14.25" x14ac:dyDescent="0.2">
      <c r="A368" s="55"/>
      <c r="B368" s="55"/>
      <c r="C368" s="55"/>
      <c r="D368" s="55" t="s">
        <v>317</v>
      </c>
      <c r="E368" s="56" t="s">
        <v>318</v>
      </c>
      <c r="F368" s="57">
        <f>Source!AQ322</f>
        <v>39.5</v>
      </c>
      <c r="G368" s="58"/>
      <c r="H368" s="59" t="str">
        <f>Source!DI322</f>
        <v/>
      </c>
      <c r="I368" s="57">
        <f>Source!AV322</f>
        <v>1</v>
      </c>
      <c r="J368" s="58">
        <f>Source!U322</f>
        <v>0.32785000000000003</v>
      </c>
      <c r="K368" s="57"/>
      <c r="L368" s="58"/>
    </row>
    <row r="369" spans="1:27" ht="15" x14ac:dyDescent="0.25">
      <c r="A369" s="60"/>
      <c r="B369" s="60"/>
      <c r="C369" s="60"/>
      <c r="D369" s="61" t="s">
        <v>319</v>
      </c>
      <c r="E369" s="60"/>
      <c r="F369" s="60"/>
      <c r="G369" s="60"/>
      <c r="H369" s="60"/>
      <c r="I369" s="111">
        <f>J360+J361+J363+J365+J366+J367+SUM(J364:J364)</f>
        <v>12.53</v>
      </c>
      <c r="J369" s="111"/>
      <c r="K369" s="111">
        <f>L360+L361+L363+L365+L366+L367+SUM(L364:L364)</f>
        <v>245.14</v>
      </c>
      <c r="L369" s="111"/>
      <c r="O369" s="32">
        <f>J360+J361+J363+J365+J366+J367+SUM(J364:J364)</f>
        <v>12.53</v>
      </c>
      <c r="P369" s="32">
        <f>L360+L361+L363+L365+L366+L367+SUM(L364:L364)</f>
        <v>245.14</v>
      </c>
      <c r="X369">
        <f>IF(Source!BI322&lt;=1,J360+J361+J363+J365+J366+J367-0, 0)</f>
        <v>12.53</v>
      </c>
      <c r="Y369">
        <f>IF(Source!BI322=2,J360+J361+J363+J365+J366+J367-0, 0)</f>
        <v>0</v>
      </c>
      <c r="Z369">
        <f>IF(Source!BI322=3,J360+J361+J363+J365+J366+J367-0, 0)</f>
        <v>0</v>
      </c>
      <c r="AA369">
        <f>IF(Source!BI322=4,J360+J361+J363+J365+J366+J367,0)</f>
        <v>0</v>
      </c>
    </row>
    <row r="371" spans="1:27" ht="28.5" x14ac:dyDescent="0.2">
      <c r="A371" s="26">
        <v>3</v>
      </c>
      <c r="B371" s="26">
        <v>3</v>
      </c>
      <c r="C371" s="26" t="str">
        <f>Source!F324</f>
        <v>6.54-9-2</v>
      </c>
      <c r="D371" s="26" t="s">
        <v>120</v>
      </c>
      <c r="E371" s="27" t="str">
        <f>Source!H324</f>
        <v>1 м3</v>
      </c>
      <c r="F371" s="17">
        <f>Source!I324</f>
        <v>1</v>
      </c>
      <c r="G371" s="33"/>
      <c r="H371" s="28"/>
      <c r="I371" s="17"/>
      <c r="J371" s="33"/>
      <c r="K371" s="17"/>
      <c r="L371" s="33"/>
      <c r="Q371">
        <f>ROUND((Source!DN324/100)*ROUND((ROUND((Source!AF324*Source!AV324*Source!I324),2)),2), 2)</f>
        <v>229.89</v>
      </c>
      <c r="R371">
        <f>Source!X324</f>
        <v>4996.21</v>
      </c>
      <c r="S371">
        <f>ROUND((Source!DO324/100)*ROUND((ROUND((Source!AF324*Source!AV324*Source!I324),2)),2), 2)</f>
        <v>189.32</v>
      </c>
      <c r="T371">
        <f>Source!Y324</f>
        <v>2926.35</v>
      </c>
      <c r="U371">
        <f>ROUND((175/100)*ROUND((ROUND((Source!AE324*Source!AV324*Source!I324),2)),2), 2)</f>
        <v>8.16</v>
      </c>
      <c r="V371">
        <f>ROUND((160/100)*ROUND(ROUND((ROUND((Source!AE324*Source!AV324*Source!I324),2)*Source!BS324),2), 2), 2)</f>
        <v>196.77</v>
      </c>
    </row>
    <row r="372" spans="1:27" ht="14.25" x14ac:dyDescent="0.2">
      <c r="A372" s="26"/>
      <c r="B372" s="26"/>
      <c r="C372" s="26"/>
      <c r="D372" s="26" t="s">
        <v>313</v>
      </c>
      <c r="E372" s="27"/>
      <c r="F372" s="17"/>
      <c r="G372" s="33">
        <f>Source!AO324</f>
        <v>270.45999999999998</v>
      </c>
      <c r="H372" s="28" t="str">
        <f>Source!DG324</f>
        <v/>
      </c>
      <c r="I372" s="17">
        <f>Source!AV324</f>
        <v>1</v>
      </c>
      <c r="J372" s="33">
        <f>ROUND((ROUND((Source!AF324*Source!AV324*Source!I324),2)),2)</f>
        <v>270.45999999999998</v>
      </c>
      <c r="K372" s="17">
        <f>IF(Source!BA324&lt;&gt; 0, Source!BA324, 1)</f>
        <v>26.39</v>
      </c>
      <c r="L372" s="33">
        <f>Source!S324</f>
        <v>7137.44</v>
      </c>
      <c r="W372">
        <f>J372</f>
        <v>270.45999999999998</v>
      </c>
    </row>
    <row r="373" spans="1:27" ht="14.25" x14ac:dyDescent="0.2">
      <c r="A373" s="26"/>
      <c r="B373" s="26"/>
      <c r="C373" s="26"/>
      <c r="D373" s="26" t="s">
        <v>322</v>
      </c>
      <c r="E373" s="27"/>
      <c r="F373" s="17"/>
      <c r="G373" s="33">
        <f>Source!AM324</f>
        <v>18.57</v>
      </c>
      <c r="H373" s="28" t="str">
        <f>Source!DE324</f>
        <v/>
      </c>
      <c r="I373" s="17">
        <f>Source!AV324</f>
        <v>1</v>
      </c>
      <c r="J373" s="33">
        <f>(ROUND((ROUND(((Source!ET324)*Source!AV324*Source!I324),2)),2)+ROUND((ROUND(((Source!AE324-(Source!EU324))*Source!AV324*Source!I324),2)),2))</f>
        <v>18.57</v>
      </c>
      <c r="K373" s="17">
        <f>IF(Source!BB324&lt;&gt; 0, Source!BB324, 1)</f>
        <v>11.89</v>
      </c>
      <c r="L373" s="33">
        <f>Source!Q324</f>
        <v>220.8</v>
      </c>
    </row>
    <row r="374" spans="1:27" ht="14.25" x14ac:dyDescent="0.2">
      <c r="A374" s="26"/>
      <c r="B374" s="26"/>
      <c r="C374" s="26"/>
      <c r="D374" s="26" t="s">
        <v>323</v>
      </c>
      <c r="E374" s="27"/>
      <c r="F374" s="17"/>
      <c r="G374" s="33">
        <f>Source!AN324</f>
        <v>4.66</v>
      </c>
      <c r="H374" s="28" t="str">
        <f>Source!DF324</f>
        <v/>
      </c>
      <c r="I374" s="17">
        <f>Source!AV324</f>
        <v>1</v>
      </c>
      <c r="J374" s="41">
        <f>ROUND((ROUND((Source!AE324*Source!AV324*Source!I324),2)),2)</f>
        <v>4.66</v>
      </c>
      <c r="K374" s="17">
        <f>IF(Source!BS324&lt;&gt; 0, Source!BS324, 1)</f>
        <v>26.39</v>
      </c>
      <c r="L374" s="41">
        <f>Source!R324</f>
        <v>122.98</v>
      </c>
      <c r="W374">
        <f>J374</f>
        <v>4.66</v>
      </c>
    </row>
    <row r="375" spans="1:27" ht="14.25" x14ac:dyDescent="0.2">
      <c r="A375" s="26"/>
      <c r="B375" s="26"/>
      <c r="C375" s="26"/>
      <c r="D375" s="26" t="s">
        <v>324</v>
      </c>
      <c r="E375" s="27"/>
      <c r="F375" s="17"/>
      <c r="G375" s="33">
        <f>Source!AL324</f>
        <v>558.79</v>
      </c>
      <c r="H375" s="28" t="str">
        <f>Source!DD324</f>
        <v/>
      </c>
      <c r="I375" s="17">
        <f>Source!AW324</f>
        <v>1</v>
      </c>
      <c r="J375" s="33">
        <f>ROUND((ROUND((Source!AC324*Source!AW324*Source!I324),2)),2)</f>
        <v>558.79</v>
      </c>
      <c r="K375" s="17">
        <f>IF(Source!BC324&lt;&gt; 0, Source!BC324, 1)</f>
        <v>9.44</v>
      </c>
      <c r="L375" s="33">
        <f>Source!P324</f>
        <v>5274.98</v>
      </c>
    </row>
    <row r="376" spans="1:27" ht="14.25" x14ac:dyDescent="0.2">
      <c r="A376" s="26" t="s">
        <v>44</v>
      </c>
      <c r="B376" s="26" t="s">
        <v>44</v>
      </c>
      <c r="C376" s="26" t="str">
        <f>Source!F325</f>
        <v>1.3-2-6</v>
      </c>
      <c r="D376" s="26" t="s">
        <v>127</v>
      </c>
      <c r="E376" s="27" t="str">
        <f>Source!H325</f>
        <v>м3</v>
      </c>
      <c r="F376" s="17">
        <f>Source!I325</f>
        <v>1.02</v>
      </c>
      <c r="G376" s="33">
        <f>Source!AK325</f>
        <v>478.96</v>
      </c>
      <c r="H376" s="31" t="s">
        <v>3</v>
      </c>
      <c r="I376" s="17">
        <f>Source!AW325</f>
        <v>1</v>
      </c>
      <c r="J376" s="33">
        <f>ROUND((ROUND((Source!AC325*Source!AW325*Source!I325),2)),2)+(ROUND((ROUND(((Source!ET325)*Source!AV325*Source!I325),2)),2)+ROUND((ROUND(((Source!AE325-(Source!EU325))*Source!AV325*Source!I325),2)),2))+ROUND((ROUND((Source!AF325*Source!AV325*Source!I325),2)),2)</f>
        <v>488.54</v>
      </c>
      <c r="K376" s="17">
        <f>IF(Source!BC325&lt;&gt; 0, Source!BC325, 1)</f>
        <v>7.8</v>
      </c>
      <c r="L376" s="33">
        <f>Source!O325</f>
        <v>3810.61</v>
      </c>
      <c r="Q376">
        <f>ROUND((Source!DN325/100)*ROUND((ROUND((Source!AF325*Source!AV325*Source!I325),2)),2), 2)</f>
        <v>0</v>
      </c>
      <c r="R376">
        <f>Source!X325</f>
        <v>0</v>
      </c>
      <c r="S376">
        <f>ROUND((Source!DO325/100)*ROUND((ROUND((Source!AF325*Source!AV325*Source!I325),2)),2), 2)</f>
        <v>0</v>
      </c>
      <c r="T376">
        <f>Source!Y325</f>
        <v>0</v>
      </c>
      <c r="U376">
        <f>ROUND((175/100)*ROUND((ROUND((Source!AE325*Source!AV325*Source!I325),2)),2), 2)</f>
        <v>0</v>
      </c>
      <c r="V376">
        <f>ROUND((160/100)*ROUND(ROUND((ROUND((Source!AE325*Source!AV325*Source!I325),2)*Source!BS325),2), 2), 2)</f>
        <v>0</v>
      </c>
      <c r="X376">
        <f>IF(Source!BI325&lt;=1,J376, 0)</f>
        <v>488.54</v>
      </c>
      <c r="Y376">
        <f>IF(Source!BI325=2,J376, 0)</f>
        <v>0</v>
      </c>
      <c r="Z376">
        <f>IF(Source!BI325=3,J376, 0)</f>
        <v>0</v>
      </c>
      <c r="AA376">
        <f>IF(Source!BI325=4,J376, 0)</f>
        <v>0</v>
      </c>
    </row>
    <row r="377" spans="1:27" ht="14.25" x14ac:dyDescent="0.2">
      <c r="A377" s="26"/>
      <c r="B377" s="26"/>
      <c r="C377" s="26"/>
      <c r="D377" s="26" t="s">
        <v>314</v>
      </c>
      <c r="E377" s="27" t="s">
        <v>315</v>
      </c>
      <c r="F377" s="17">
        <f>Source!DN324</f>
        <v>85</v>
      </c>
      <c r="G377" s="33"/>
      <c r="H377" s="28"/>
      <c r="I377" s="17"/>
      <c r="J377" s="33">
        <f>SUM(Q371:Q376)</f>
        <v>229.89</v>
      </c>
      <c r="K377" s="17">
        <f>Source!BZ324</f>
        <v>70</v>
      </c>
      <c r="L377" s="33">
        <f>SUM(R371:R376)</f>
        <v>4996.21</v>
      </c>
    </row>
    <row r="378" spans="1:27" ht="14.25" x14ac:dyDescent="0.2">
      <c r="A378" s="26"/>
      <c r="B378" s="26"/>
      <c r="C378" s="26"/>
      <c r="D378" s="26" t="s">
        <v>316</v>
      </c>
      <c r="E378" s="27" t="s">
        <v>315</v>
      </c>
      <c r="F378" s="17">
        <f>Source!DO324</f>
        <v>70</v>
      </c>
      <c r="G378" s="33"/>
      <c r="H378" s="28"/>
      <c r="I378" s="17"/>
      <c r="J378" s="33">
        <f>SUM(S371:S377)</f>
        <v>189.32</v>
      </c>
      <c r="K378" s="17">
        <f>Source!CA324</f>
        <v>41</v>
      </c>
      <c r="L378" s="33">
        <f>SUM(T371:T377)</f>
        <v>2926.35</v>
      </c>
    </row>
    <row r="379" spans="1:27" ht="14.25" x14ac:dyDescent="0.2">
      <c r="A379" s="26"/>
      <c r="B379" s="26"/>
      <c r="C379" s="26"/>
      <c r="D379" s="26" t="s">
        <v>325</v>
      </c>
      <c r="E379" s="27" t="s">
        <v>315</v>
      </c>
      <c r="F379" s="17">
        <f>175</f>
        <v>175</v>
      </c>
      <c r="G379" s="33"/>
      <c r="H379" s="28"/>
      <c r="I379" s="17"/>
      <c r="J379" s="33">
        <f>SUM(U371:U378)</f>
        <v>8.16</v>
      </c>
      <c r="K379" s="17">
        <f>160</f>
        <v>160</v>
      </c>
      <c r="L379" s="33">
        <f>SUM(V371:V378)</f>
        <v>196.77</v>
      </c>
    </row>
    <row r="380" spans="1:27" ht="14.25" x14ac:dyDescent="0.2">
      <c r="A380" s="55"/>
      <c r="B380" s="55"/>
      <c r="C380" s="55"/>
      <c r="D380" s="55" t="s">
        <v>317</v>
      </c>
      <c r="E380" s="56" t="s">
        <v>318</v>
      </c>
      <c r="F380" s="57">
        <f>Source!AQ324</f>
        <v>24.61</v>
      </c>
      <c r="G380" s="58"/>
      <c r="H380" s="59" t="str">
        <f>Source!DI324</f>
        <v/>
      </c>
      <c r="I380" s="57">
        <f>Source!AV324</f>
        <v>1</v>
      </c>
      <c r="J380" s="58">
        <f>Source!U324</f>
        <v>24.61</v>
      </c>
      <c r="K380" s="57"/>
      <c r="L380" s="58"/>
    </row>
    <row r="381" spans="1:27" ht="15" x14ac:dyDescent="0.25">
      <c r="A381" s="60"/>
      <c r="B381" s="60"/>
      <c r="C381" s="60"/>
      <c r="D381" s="61" t="s">
        <v>319</v>
      </c>
      <c r="E381" s="60"/>
      <c r="F381" s="60"/>
      <c r="G381" s="60"/>
      <c r="H381" s="60"/>
      <c r="I381" s="111">
        <f>J372+J373+J375+J377+J378+J379+SUM(J376:J376)</f>
        <v>1763.73</v>
      </c>
      <c r="J381" s="111"/>
      <c r="K381" s="111">
        <f>L372+L373+L375+L377+L378+L379+SUM(L376:L376)</f>
        <v>24563.16</v>
      </c>
      <c r="L381" s="111"/>
      <c r="O381" s="32">
        <f>J372+J373+J375+J377+J378+J379+SUM(J376:J376)</f>
        <v>1763.73</v>
      </c>
      <c r="P381" s="32">
        <f>L372+L373+L375+L377+L378+L379+SUM(L376:L376)</f>
        <v>24563.16</v>
      </c>
      <c r="X381">
        <f>IF(Source!BI324&lt;=1,J372+J373+J375+J377+J378+J379-0, 0)</f>
        <v>1275.19</v>
      </c>
      <c r="Y381">
        <f>IF(Source!BI324=2,J372+J373+J375+J377+J378+J379-0, 0)</f>
        <v>0</v>
      </c>
      <c r="Z381">
        <f>IF(Source!BI324=3,J372+J373+J375+J377+J378+J379-0, 0)</f>
        <v>0</v>
      </c>
      <c r="AA381">
        <f>IF(Source!BI324=4,J372+J373+J375+J377+J378+J379,0)</f>
        <v>0</v>
      </c>
    </row>
    <row r="383" spans="1:27" ht="28.5" x14ac:dyDescent="0.2">
      <c r="A383" s="26">
        <v>4</v>
      </c>
      <c r="B383" s="26">
        <v>4</v>
      </c>
      <c r="C383" s="26" t="str">
        <f>Source!F326</f>
        <v>6.58-2-1</v>
      </c>
      <c r="D383" s="26" t="s">
        <v>40</v>
      </c>
      <c r="E383" s="27" t="str">
        <f>Source!H326</f>
        <v>100 м2</v>
      </c>
      <c r="F383" s="17">
        <f>Source!I326</f>
        <v>5.3262999999999998</v>
      </c>
      <c r="G383" s="33"/>
      <c r="H383" s="28"/>
      <c r="I383" s="17"/>
      <c r="J383" s="33"/>
      <c r="K383" s="17"/>
      <c r="L383" s="33"/>
      <c r="Q383">
        <f>ROUND((Source!DN326/100)*ROUND((ROUND((Source!AF326*Source!AV326*Source!I326),2)),2), 2)</f>
        <v>815.3</v>
      </c>
      <c r="R383">
        <f>Source!X326</f>
        <v>18826.39</v>
      </c>
      <c r="S383">
        <f>ROUND((Source!DO326/100)*ROUND((ROUND((Source!AF326*Source!AV326*Source!I326),2)),2), 2)</f>
        <v>560.52</v>
      </c>
      <c r="T383">
        <f>Source!Y326</f>
        <v>11026.88</v>
      </c>
      <c r="U383">
        <f>ROUND((175/100)*ROUND((ROUND((Source!AE326*Source!AV326*Source!I326),2)),2), 2)</f>
        <v>0</v>
      </c>
      <c r="V383">
        <f>ROUND((160/100)*ROUND(ROUND((ROUND((Source!AE326*Source!AV326*Source!I326),2)*Source!BS326),2), 2), 2)</f>
        <v>0</v>
      </c>
    </row>
    <row r="384" spans="1:27" x14ac:dyDescent="0.2">
      <c r="D384" s="30" t="str">
        <f>"Объем: "&amp;Source!I326&amp;"=532,63/"&amp;"100"</f>
        <v>Объем: 5,3263=532,63/100</v>
      </c>
    </row>
    <row r="385" spans="1:27" ht="14.25" x14ac:dyDescent="0.2">
      <c r="A385" s="26"/>
      <c r="B385" s="26"/>
      <c r="C385" s="26"/>
      <c r="D385" s="26" t="s">
        <v>313</v>
      </c>
      <c r="E385" s="27"/>
      <c r="F385" s="17"/>
      <c r="G385" s="33">
        <f>Source!AO326</f>
        <v>191.34</v>
      </c>
      <c r="H385" s="28" t="str">
        <f>Source!DG326</f>
        <v/>
      </c>
      <c r="I385" s="17">
        <f>Source!AV326</f>
        <v>1</v>
      </c>
      <c r="J385" s="33">
        <f>ROUND((ROUND((Source!AF326*Source!AV326*Source!I326),2)),2)</f>
        <v>1019.13</v>
      </c>
      <c r="K385" s="17">
        <f>IF(Source!BA326&lt;&gt; 0, Source!BA326, 1)</f>
        <v>26.39</v>
      </c>
      <c r="L385" s="33">
        <f>Source!S326</f>
        <v>26894.84</v>
      </c>
      <c r="W385">
        <f>J385</f>
        <v>1019.13</v>
      </c>
    </row>
    <row r="386" spans="1:27" ht="28.5" x14ac:dyDescent="0.2">
      <c r="A386" s="26" t="s">
        <v>130</v>
      </c>
      <c r="B386" s="26" t="s">
        <v>130</v>
      </c>
      <c r="C386" s="26" t="str">
        <f>Source!F327</f>
        <v>9999990001</v>
      </c>
      <c r="D386" s="26" t="s">
        <v>29</v>
      </c>
      <c r="E386" s="27" t="str">
        <f>Source!H327</f>
        <v>т</v>
      </c>
      <c r="F386" s="17">
        <f>Source!I327</f>
        <v>-5.4328259999999995</v>
      </c>
      <c r="G386" s="33">
        <f>Source!AK327</f>
        <v>0</v>
      </c>
      <c r="H386" s="31" t="s">
        <v>3</v>
      </c>
      <c r="I386" s="17">
        <f>Source!AW327</f>
        <v>1</v>
      </c>
      <c r="J386" s="33">
        <f>ROUND((ROUND((Source!AC327*Source!AW327*Source!I327),2)),2)+(ROUND((ROUND(((Source!ET327)*Source!AV327*Source!I327),2)),2)+ROUND((ROUND(((Source!AE327-(Source!EU327))*Source!AV327*Source!I327),2)),2))+ROUND((ROUND((Source!AF327*Source!AV327*Source!I327),2)),2)</f>
        <v>0</v>
      </c>
      <c r="K386" s="17">
        <f>IF(Source!BC327&lt;&gt; 0, Source!BC327, 1)</f>
        <v>1</v>
      </c>
      <c r="L386" s="33">
        <f>Source!O327</f>
        <v>0</v>
      </c>
      <c r="Q386">
        <f>ROUND((Source!DN327/100)*ROUND((ROUND((Source!AF327*Source!AV327*Source!I327),2)),2), 2)</f>
        <v>0</v>
      </c>
      <c r="R386">
        <f>Source!X327</f>
        <v>0</v>
      </c>
      <c r="S386">
        <f>ROUND((Source!DO327/100)*ROUND((ROUND((Source!AF327*Source!AV327*Source!I327),2)),2), 2)</f>
        <v>0</v>
      </c>
      <c r="T386">
        <f>Source!Y327</f>
        <v>0</v>
      </c>
      <c r="U386">
        <f>ROUND((175/100)*ROUND((ROUND((Source!AE327*Source!AV327*Source!I327),2)),2), 2)</f>
        <v>0</v>
      </c>
      <c r="V386">
        <f>ROUND((160/100)*ROUND(ROUND((ROUND((Source!AE327*Source!AV327*Source!I327),2)*Source!BS327),2), 2), 2)</f>
        <v>0</v>
      </c>
      <c r="X386">
        <f>IF(Source!BI327&lt;=1,J386, 0)</f>
        <v>0</v>
      </c>
      <c r="Y386">
        <f>IF(Source!BI327=2,J386, 0)</f>
        <v>0</v>
      </c>
      <c r="Z386">
        <f>IF(Source!BI327=3,J386, 0)</f>
        <v>0</v>
      </c>
      <c r="AA386">
        <f>IF(Source!BI327=4,J386, 0)</f>
        <v>0</v>
      </c>
    </row>
    <row r="387" spans="1:27" ht="14.25" x14ac:dyDescent="0.2">
      <c r="A387" s="26"/>
      <c r="B387" s="26"/>
      <c r="C387" s="26"/>
      <c r="D387" s="26" t="s">
        <v>314</v>
      </c>
      <c r="E387" s="27" t="s">
        <v>315</v>
      </c>
      <c r="F387" s="17">
        <f>Source!DN326</f>
        <v>80</v>
      </c>
      <c r="G387" s="33"/>
      <c r="H387" s="28"/>
      <c r="I387" s="17"/>
      <c r="J387" s="33">
        <f>SUM(Q383:Q386)</f>
        <v>815.3</v>
      </c>
      <c r="K387" s="17">
        <f>Source!BZ326</f>
        <v>70</v>
      </c>
      <c r="L387" s="33">
        <f>SUM(R383:R386)</f>
        <v>18826.39</v>
      </c>
    </row>
    <row r="388" spans="1:27" ht="14.25" x14ac:dyDescent="0.2">
      <c r="A388" s="26"/>
      <c r="B388" s="26"/>
      <c r="C388" s="26"/>
      <c r="D388" s="26" t="s">
        <v>316</v>
      </c>
      <c r="E388" s="27" t="s">
        <v>315</v>
      </c>
      <c r="F388" s="17">
        <f>Source!DO326</f>
        <v>55</v>
      </c>
      <c r="G388" s="33"/>
      <c r="H388" s="28"/>
      <c r="I388" s="17"/>
      <c r="J388" s="33">
        <f>SUM(S383:S387)</f>
        <v>560.52</v>
      </c>
      <c r="K388" s="17">
        <f>Source!CA326</f>
        <v>41</v>
      </c>
      <c r="L388" s="33">
        <f>SUM(T383:T387)</f>
        <v>11026.88</v>
      </c>
    </row>
    <row r="389" spans="1:27" ht="14.25" x14ac:dyDescent="0.2">
      <c r="A389" s="55"/>
      <c r="B389" s="55"/>
      <c r="C389" s="55"/>
      <c r="D389" s="55" t="s">
        <v>317</v>
      </c>
      <c r="E389" s="56" t="s">
        <v>318</v>
      </c>
      <c r="F389" s="57">
        <f>Source!AQ326</f>
        <v>17.41</v>
      </c>
      <c r="G389" s="58"/>
      <c r="H389" s="59" t="str">
        <f>Source!DI326</f>
        <v/>
      </c>
      <c r="I389" s="57">
        <f>Source!AV326</f>
        <v>1</v>
      </c>
      <c r="J389" s="58">
        <f>Source!U326</f>
        <v>92.730882999999992</v>
      </c>
      <c r="K389" s="57"/>
      <c r="L389" s="58"/>
    </row>
    <row r="390" spans="1:27" ht="15" x14ac:dyDescent="0.25">
      <c r="A390" s="60"/>
      <c r="B390" s="60"/>
      <c r="C390" s="60"/>
      <c r="D390" s="61" t="s">
        <v>319</v>
      </c>
      <c r="E390" s="60"/>
      <c r="F390" s="60"/>
      <c r="G390" s="60"/>
      <c r="H390" s="60"/>
      <c r="I390" s="111">
        <f>J385+J387+J388+SUM(J386:J386)</f>
        <v>2394.9499999999998</v>
      </c>
      <c r="J390" s="111"/>
      <c r="K390" s="111">
        <f>L385+L387+L388+SUM(L386:L386)</f>
        <v>56748.109999999993</v>
      </c>
      <c r="L390" s="111"/>
      <c r="O390" s="32">
        <f>J385+J387+J388+SUM(J386:J386)</f>
        <v>2394.9499999999998</v>
      </c>
      <c r="P390" s="32">
        <f>L385+L387+L388+SUM(L386:L386)</f>
        <v>56748.109999999993</v>
      </c>
      <c r="X390">
        <f>IF(Source!BI326&lt;=1,J385+J387+J388-0, 0)</f>
        <v>2394.9499999999998</v>
      </c>
      <c r="Y390">
        <f>IF(Source!BI326=2,J385+J387+J388-0, 0)</f>
        <v>0</v>
      </c>
      <c r="Z390">
        <f>IF(Source!BI326=3,J385+J387+J388-0, 0)</f>
        <v>0</v>
      </c>
      <c r="AA390">
        <f>IF(Source!BI326=4,J385+J387+J388,0)</f>
        <v>0</v>
      </c>
    </row>
    <row r="392" spans="1:27" ht="57" x14ac:dyDescent="0.2">
      <c r="A392" s="26">
        <v>5</v>
      </c>
      <c r="B392" s="26">
        <v>5</v>
      </c>
      <c r="C392" s="26" t="str">
        <f>Source!F328</f>
        <v>3.12-3-4</v>
      </c>
      <c r="D392" s="26" t="s">
        <v>132</v>
      </c>
      <c r="E392" s="27" t="str">
        <f>Source!H328</f>
        <v>100 м2</v>
      </c>
      <c r="F392" s="17">
        <f>Source!I328</f>
        <v>5.3262999999999998</v>
      </c>
      <c r="G392" s="33"/>
      <c r="H392" s="28"/>
      <c r="I392" s="17"/>
      <c r="J392" s="33"/>
      <c r="K392" s="17"/>
      <c r="L392" s="33"/>
      <c r="Q392">
        <f>ROUND((Source!DN328/100)*ROUND((ROUND((Source!AF328*Source!AV328*Source!I328),2)),2), 2)</f>
        <v>4389.1000000000004</v>
      </c>
      <c r="R392">
        <f>Source!X328</f>
        <v>96894.9</v>
      </c>
      <c r="S392">
        <f>ROUND((Source!DO328/100)*ROUND((ROUND((Source!AF328*Source!AV328*Source!I328),2)),2), 2)</f>
        <v>3334.03</v>
      </c>
      <c r="T392">
        <f>Source!Y328</f>
        <v>45663.11</v>
      </c>
      <c r="U392">
        <f>ROUND((175/100)*ROUND((ROUND((Source!AE328*Source!AV328*Source!I328),2)),2), 2)</f>
        <v>828.07</v>
      </c>
      <c r="V392">
        <f>ROUND((160/100)*ROUND(ROUND((ROUND((Source!AE328*Source!AV328*Source!I328),2)*Source!BS328),2), 2), 2)</f>
        <v>19979.55</v>
      </c>
    </row>
    <row r="393" spans="1:27" ht="14.25" x14ac:dyDescent="0.2">
      <c r="A393" s="26"/>
      <c r="B393" s="26"/>
      <c r="C393" s="26"/>
      <c r="D393" s="26" t="s">
        <v>313</v>
      </c>
      <c r="E393" s="27"/>
      <c r="F393" s="17"/>
      <c r="G393" s="33">
        <f>Source!AO328</f>
        <v>689</v>
      </c>
      <c r="H393" s="28" t="str">
        <f>Source!DG328</f>
        <v>)*1,15</v>
      </c>
      <c r="I393" s="17">
        <f>Source!AV328</f>
        <v>1</v>
      </c>
      <c r="J393" s="33">
        <f>ROUND((ROUND((Source!AF328*Source!AV328*Source!I328),2)),2)</f>
        <v>4220.29</v>
      </c>
      <c r="K393" s="17">
        <f>IF(Source!BA328&lt;&gt; 0, Source!BA328, 1)</f>
        <v>26.39</v>
      </c>
      <c r="L393" s="33">
        <f>Source!S328</f>
        <v>111373.45</v>
      </c>
      <c r="W393">
        <f>J393</f>
        <v>4220.29</v>
      </c>
    </row>
    <row r="394" spans="1:27" ht="14.25" x14ac:dyDescent="0.2">
      <c r="A394" s="26"/>
      <c r="B394" s="26"/>
      <c r="C394" s="26"/>
      <c r="D394" s="26" t="s">
        <v>322</v>
      </c>
      <c r="E394" s="27"/>
      <c r="F394" s="17"/>
      <c r="G394" s="33">
        <f>Source!AM328</f>
        <v>267.17</v>
      </c>
      <c r="H394" s="28" t="str">
        <f>Source!DE328</f>
        <v>)*1,25</v>
      </c>
      <c r="I394" s="17">
        <f>Source!AV328</f>
        <v>1</v>
      </c>
      <c r="J394" s="33">
        <f>(ROUND((ROUND((((Source!ET328*1.25))*Source!AV328*Source!I328),2)),2)+ROUND((ROUND(((Source!AE328-((Source!EU328*1.25)))*Source!AV328*Source!I328),2)),2))</f>
        <v>1778.78</v>
      </c>
      <c r="K394" s="17">
        <f>IF(Source!BB328&lt;&gt; 0, Source!BB328, 1)</f>
        <v>12.18</v>
      </c>
      <c r="L394" s="33">
        <f>Source!Q328</f>
        <v>21665.54</v>
      </c>
    </row>
    <row r="395" spans="1:27" ht="14.25" x14ac:dyDescent="0.2">
      <c r="A395" s="26"/>
      <c r="B395" s="26"/>
      <c r="C395" s="26"/>
      <c r="D395" s="26" t="s">
        <v>323</v>
      </c>
      <c r="E395" s="27"/>
      <c r="F395" s="17"/>
      <c r="G395" s="33">
        <f>Source!AN328</f>
        <v>71.069999999999993</v>
      </c>
      <c r="H395" s="28" t="str">
        <f>Source!DF328</f>
        <v>)*1,25</v>
      </c>
      <c r="I395" s="17">
        <f>Source!AV328</f>
        <v>1</v>
      </c>
      <c r="J395" s="41">
        <f>ROUND((ROUND((Source!AE328*Source!AV328*Source!I328),2)),2)</f>
        <v>473.18</v>
      </c>
      <c r="K395" s="17">
        <f>IF(Source!BS328&lt;&gt; 0, Source!BS328, 1)</f>
        <v>26.39</v>
      </c>
      <c r="L395" s="41">
        <f>Source!R328</f>
        <v>12487.22</v>
      </c>
      <c r="W395">
        <f>J395</f>
        <v>473.18</v>
      </c>
    </row>
    <row r="396" spans="1:27" ht="14.25" x14ac:dyDescent="0.2">
      <c r="A396" s="26"/>
      <c r="B396" s="26"/>
      <c r="C396" s="26"/>
      <c r="D396" s="26" t="s">
        <v>324</v>
      </c>
      <c r="E396" s="27"/>
      <c r="F396" s="17"/>
      <c r="G396" s="33">
        <f>Source!AL328</f>
        <v>705.14</v>
      </c>
      <c r="H396" s="28" t="str">
        <f>Source!DD328</f>
        <v/>
      </c>
      <c r="I396" s="17">
        <f>Source!AW328</f>
        <v>1</v>
      </c>
      <c r="J396" s="33">
        <f>ROUND((ROUND((Source!AC328*Source!AW328*Source!I328),2)),2)</f>
        <v>3755.79</v>
      </c>
      <c r="K396" s="17">
        <f>IF(Source!BC328&lt;&gt; 0, Source!BC328, 1)</f>
        <v>3.7</v>
      </c>
      <c r="L396" s="33">
        <f>Source!P328</f>
        <v>13896.42</v>
      </c>
    </row>
    <row r="397" spans="1:27" ht="199.5" x14ac:dyDescent="0.2">
      <c r="A397" s="26" t="s">
        <v>141</v>
      </c>
      <c r="B397" s="26" t="s">
        <v>141</v>
      </c>
      <c r="C397" s="26" t="str">
        <f>Source!F329</f>
        <v>1.1-1-1312</v>
      </c>
      <c r="D397" s="26" t="s">
        <v>282</v>
      </c>
      <c r="E397" s="27" t="str">
        <f>Source!H329</f>
        <v>м2</v>
      </c>
      <c r="F397" s="17">
        <f>Source!I329</f>
        <v>719.05050000000017</v>
      </c>
      <c r="G397" s="33">
        <f>Source!AK329</f>
        <v>25.09</v>
      </c>
      <c r="H397" s="31" t="s">
        <v>3</v>
      </c>
      <c r="I397" s="17">
        <f>Source!AW329</f>
        <v>1</v>
      </c>
      <c r="J397" s="33">
        <f>ROUND((ROUND((Source!AC329*Source!AW329*Source!I329),2)),2)+(ROUND((ROUND(((Source!ET329)*Source!AV329*Source!I329),2)),2)+ROUND((ROUND(((Source!AE329-(Source!EU329))*Source!AV329*Source!I329),2)),2))+ROUND((ROUND((Source!AF329*Source!AV329*Source!I329),2)),2)</f>
        <v>18040.98</v>
      </c>
      <c r="K397" s="17">
        <f>IF(Source!BC329&lt;&gt; 0, Source!BC329, 1)</f>
        <v>10.5</v>
      </c>
      <c r="L397" s="33">
        <f>Source!O329</f>
        <v>189430.29</v>
      </c>
      <c r="Q397">
        <f>ROUND((Source!DN329/100)*ROUND((ROUND((Source!AF329*Source!AV329*Source!I329),2)),2), 2)</f>
        <v>0</v>
      </c>
      <c r="R397">
        <f>Source!X329</f>
        <v>0</v>
      </c>
      <c r="S397">
        <f>ROUND((Source!DO329/100)*ROUND((ROUND((Source!AF329*Source!AV329*Source!I329),2)),2), 2)</f>
        <v>0</v>
      </c>
      <c r="T397">
        <f>Source!Y329</f>
        <v>0</v>
      </c>
      <c r="U397">
        <f>ROUND((175/100)*ROUND((ROUND((Source!AE329*Source!AV329*Source!I329),2)),2), 2)</f>
        <v>0</v>
      </c>
      <c r="V397">
        <f>ROUND((160/100)*ROUND(ROUND((ROUND((Source!AE329*Source!AV329*Source!I329),2)*Source!BS329),2), 2), 2)</f>
        <v>0</v>
      </c>
      <c r="X397">
        <f>IF(Source!BI329&lt;=1,J397, 0)</f>
        <v>18040.98</v>
      </c>
      <c r="Y397">
        <f>IF(Source!BI329=2,J397, 0)</f>
        <v>0</v>
      </c>
      <c r="Z397">
        <f>IF(Source!BI329=3,J397, 0)</f>
        <v>0</v>
      </c>
      <c r="AA397">
        <f>IF(Source!BI329=4,J397, 0)</f>
        <v>0</v>
      </c>
    </row>
    <row r="398" spans="1:27" ht="228" x14ac:dyDescent="0.2">
      <c r="A398" s="26" t="s">
        <v>145</v>
      </c>
      <c r="B398" s="26" t="s">
        <v>145</v>
      </c>
      <c r="C398" s="26" t="str">
        <f>Source!F330</f>
        <v>1.1-1-1313</v>
      </c>
      <c r="D398" s="26" t="s">
        <v>283</v>
      </c>
      <c r="E398" s="27" t="str">
        <f>Source!H330</f>
        <v>м2</v>
      </c>
      <c r="F398" s="17">
        <f>Source!I330</f>
        <v>704.66949</v>
      </c>
      <c r="G398" s="33">
        <f>Source!AK330</f>
        <v>23.06</v>
      </c>
      <c r="H398" s="31" t="s">
        <v>3</v>
      </c>
      <c r="I398" s="17">
        <f>Source!AW330</f>
        <v>1</v>
      </c>
      <c r="J398" s="33">
        <f>ROUND((ROUND((Source!AC330*Source!AW330*Source!I330),2)),2)+(ROUND((ROUND(((Source!ET330)*Source!AV330*Source!I330),2)),2)+ROUND((ROUND(((Source!AE330-(Source!EU330))*Source!AV330*Source!I330),2)),2))+ROUND((ROUND((Source!AF330*Source!AV330*Source!I330),2)),2)</f>
        <v>16249.68</v>
      </c>
      <c r="K398" s="17">
        <f>IF(Source!BC330&lt;&gt; 0, Source!BC330, 1)</f>
        <v>10.74</v>
      </c>
      <c r="L398" s="33">
        <f>Source!O330</f>
        <v>174521.56</v>
      </c>
      <c r="Q398">
        <f>ROUND((Source!DN330/100)*ROUND((ROUND((Source!AF330*Source!AV330*Source!I330),2)),2), 2)</f>
        <v>0</v>
      </c>
      <c r="R398">
        <f>Source!X330</f>
        <v>0</v>
      </c>
      <c r="S398">
        <f>ROUND((Source!DO330/100)*ROUND((ROUND((Source!AF330*Source!AV330*Source!I330),2)),2), 2)</f>
        <v>0</v>
      </c>
      <c r="T398">
        <f>Source!Y330</f>
        <v>0</v>
      </c>
      <c r="U398">
        <f>ROUND((175/100)*ROUND((ROUND((Source!AE330*Source!AV330*Source!I330),2)),2), 2)</f>
        <v>0</v>
      </c>
      <c r="V398">
        <f>ROUND((160/100)*ROUND(ROUND((ROUND((Source!AE330*Source!AV330*Source!I330),2)*Source!BS330),2), 2), 2)</f>
        <v>0</v>
      </c>
      <c r="X398">
        <f>IF(Source!BI330&lt;=1,J398, 0)</f>
        <v>16249.68</v>
      </c>
      <c r="Y398">
        <f>IF(Source!BI330=2,J398, 0)</f>
        <v>0</v>
      </c>
      <c r="Z398">
        <f>IF(Source!BI330=3,J398, 0)</f>
        <v>0</v>
      </c>
      <c r="AA398">
        <f>IF(Source!BI330=4,J398, 0)</f>
        <v>0</v>
      </c>
    </row>
    <row r="399" spans="1:27" ht="14.25" x14ac:dyDescent="0.2">
      <c r="A399" s="26"/>
      <c r="B399" s="26"/>
      <c r="C399" s="26"/>
      <c r="D399" s="26" t="s">
        <v>314</v>
      </c>
      <c r="E399" s="27" t="s">
        <v>315</v>
      </c>
      <c r="F399" s="17">
        <f>Source!DN328</f>
        <v>104</v>
      </c>
      <c r="G399" s="33"/>
      <c r="H399" s="28"/>
      <c r="I399" s="17"/>
      <c r="J399" s="33">
        <f>SUM(Q392:Q398)</f>
        <v>4389.1000000000004</v>
      </c>
      <c r="K399" s="17">
        <f>Source!BZ328</f>
        <v>87</v>
      </c>
      <c r="L399" s="33">
        <f>SUM(R392:R398)</f>
        <v>96894.9</v>
      </c>
    </row>
    <row r="400" spans="1:27" ht="14.25" x14ac:dyDescent="0.2">
      <c r="A400" s="26"/>
      <c r="B400" s="26"/>
      <c r="C400" s="26"/>
      <c r="D400" s="26" t="s">
        <v>316</v>
      </c>
      <c r="E400" s="27" t="s">
        <v>315</v>
      </c>
      <c r="F400" s="17">
        <f>Source!DO328</f>
        <v>79</v>
      </c>
      <c r="G400" s="33"/>
      <c r="H400" s="28"/>
      <c r="I400" s="17"/>
      <c r="J400" s="33">
        <f>SUM(S392:S399)</f>
        <v>3334.03</v>
      </c>
      <c r="K400" s="17">
        <f>Source!CA328</f>
        <v>41</v>
      </c>
      <c r="L400" s="33">
        <f>SUM(T392:T399)</f>
        <v>45663.11</v>
      </c>
    </row>
    <row r="401" spans="1:27" ht="14.25" x14ac:dyDescent="0.2">
      <c r="A401" s="26"/>
      <c r="B401" s="26"/>
      <c r="C401" s="26"/>
      <c r="D401" s="26" t="s">
        <v>325</v>
      </c>
      <c r="E401" s="27" t="s">
        <v>315</v>
      </c>
      <c r="F401" s="17">
        <f>175</f>
        <v>175</v>
      </c>
      <c r="G401" s="33"/>
      <c r="H401" s="28"/>
      <c r="I401" s="17"/>
      <c r="J401" s="33">
        <f>SUM(U392:U400)</f>
        <v>828.07</v>
      </c>
      <c r="K401" s="17">
        <f>160</f>
        <v>160</v>
      </c>
      <c r="L401" s="33">
        <f>SUM(V392:V400)</f>
        <v>19979.55</v>
      </c>
    </row>
    <row r="402" spans="1:27" ht="14.25" x14ac:dyDescent="0.2">
      <c r="A402" s="55"/>
      <c r="B402" s="55"/>
      <c r="C402" s="55"/>
      <c r="D402" s="55" t="s">
        <v>317</v>
      </c>
      <c r="E402" s="56" t="s">
        <v>318</v>
      </c>
      <c r="F402" s="57">
        <f>Source!AQ328</f>
        <v>53</v>
      </c>
      <c r="G402" s="58"/>
      <c r="H402" s="59" t="str">
        <f>Source!DI328</f>
        <v>)*1,15</v>
      </c>
      <c r="I402" s="57">
        <f>Source!AV328</f>
        <v>1</v>
      </c>
      <c r="J402" s="58">
        <f>Source!U328</f>
        <v>324.63798499999996</v>
      </c>
      <c r="K402" s="57"/>
      <c r="L402" s="58"/>
    </row>
    <row r="403" spans="1:27" ht="15" x14ac:dyDescent="0.25">
      <c r="A403" s="60"/>
      <c r="B403" s="60"/>
      <c r="C403" s="60"/>
      <c r="D403" s="61" t="s">
        <v>319</v>
      </c>
      <c r="E403" s="60"/>
      <c r="F403" s="60"/>
      <c r="G403" s="60"/>
      <c r="H403" s="60"/>
      <c r="I403" s="111">
        <f>J393+J394+J396+J399+J400+J401+SUM(J397:J398)</f>
        <v>52596.72</v>
      </c>
      <c r="J403" s="111"/>
      <c r="K403" s="111">
        <f>L393+L394+L396+L399+L400+L401+SUM(L397:L398)</f>
        <v>673424.82</v>
      </c>
      <c r="L403" s="111"/>
      <c r="O403" s="32">
        <f>J393+J394+J396+J399+J400+J401+SUM(J397:J398)</f>
        <v>52596.72</v>
      </c>
      <c r="P403" s="32">
        <f>L393+L394+L396+L399+L400+L401+SUM(L397:L398)</f>
        <v>673424.82</v>
      </c>
      <c r="X403">
        <f>IF(Source!BI328&lt;=1,J393+J394+J396+J399+J400+J401-0, 0)</f>
        <v>18306.060000000001</v>
      </c>
      <c r="Y403">
        <f>IF(Source!BI328=2,J393+J394+J396+J399+J400+J401-0, 0)</f>
        <v>0</v>
      </c>
      <c r="Z403">
        <f>IF(Source!BI328=3,J393+J394+J396+J399+J400+J401-0, 0)</f>
        <v>0</v>
      </c>
      <c r="AA403">
        <f>IF(Source!BI328=4,J393+J394+J396+J399+J400+J401,0)</f>
        <v>0</v>
      </c>
    </row>
    <row r="405" spans="1:27" ht="99.75" x14ac:dyDescent="0.2">
      <c r="A405" s="26">
        <v>6</v>
      </c>
      <c r="B405" s="26">
        <v>6</v>
      </c>
      <c r="C405" s="26" t="str">
        <f>Source!F331</f>
        <v>3.12-3-10</v>
      </c>
      <c r="D405" s="26" t="s">
        <v>150</v>
      </c>
      <c r="E405" s="27" t="str">
        <f>Source!H331</f>
        <v>100 м2</v>
      </c>
      <c r="F405" s="17">
        <f>Source!I331</f>
        <v>2.0500000000000001E-2</v>
      </c>
      <c r="G405" s="33"/>
      <c r="H405" s="28"/>
      <c r="I405" s="17"/>
      <c r="J405" s="33"/>
      <c r="K405" s="17"/>
      <c r="L405" s="33"/>
      <c r="Q405">
        <f>ROUND((Source!DN331/100)*ROUND((ROUND((Source!AF331*Source!AV331*Source!I331),2)),2), 2)</f>
        <v>24.19</v>
      </c>
      <c r="R405">
        <f>Source!X331</f>
        <v>534.03</v>
      </c>
      <c r="S405">
        <f>ROUND((Source!DO331/100)*ROUND((ROUND((Source!AF331*Source!AV331*Source!I331),2)),2), 2)</f>
        <v>18.38</v>
      </c>
      <c r="T405">
        <f>Source!Y331</f>
        <v>251.67</v>
      </c>
      <c r="U405">
        <f>ROUND((175/100)*ROUND((ROUND((Source!AE331*Source!AV331*Source!I331),2)),2), 2)</f>
        <v>0.37</v>
      </c>
      <c r="V405">
        <f>ROUND((160/100)*ROUND(ROUND((ROUND((Source!AE331*Source!AV331*Source!I331),2)*Source!BS331),2), 2), 2)</f>
        <v>8.86</v>
      </c>
    </row>
    <row r="406" spans="1:27" x14ac:dyDescent="0.2">
      <c r="D406" s="30" t="str">
        <f>"Объем: "&amp;Source!I331&amp;"=2,05/"&amp;"100"</f>
        <v>Объем: 0,0205=2,05/100</v>
      </c>
    </row>
    <row r="407" spans="1:27" ht="14.25" x14ac:dyDescent="0.2">
      <c r="A407" s="26"/>
      <c r="B407" s="26"/>
      <c r="C407" s="26"/>
      <c r="D407" s="26" t="s">
        <v>313</v>
      </c>
      <c r="E407" s="27"/>
      <c r="F407" s="17"/>
      <c r="G407" s="33">
        <f>Source!AO331</f>
        <v>986.85</v>
      </c>
      <c r="H407" s="28" t="str">
        <f>Source!DG331</f>
        <v>)*1,15</v>
      </c>
      <c r="I407" s="17">
        <f>Source!AV331</f>
        <v>1</v>
      </c>
      <c r="J407" s="33">
        <f>ROUND((ROUND((Source!AF331*Source!AV331*Source!I331),2)),2)</f>
        <v>23.26</v>
      </c>
      <c r="K407" s="17">
        <f>IF(Source!BA331&lt;&gt; 0, Source!BA331, 1)</f>
        <v>26.39</v>
      </c>
      <c r="L407" s="33">
        <f>Source!S331</f>
        <v>613.83000000000004</v>
      </c>
      <c r="W407">
        <f>J407</f>
        <v>23.26</v>
      </c>
    </row>
    <row r="408" spans="1:27" ht="14.25" x14ac:dyDescent="0.2">
      <c r="A408" s="26"/>
      <c r="B408" s="26"/>
      <c r="C408" s="26"/>
      <c r="D408" s="26" t="s">
        <v>322</v>
      </c>
      <c r="E408" s="27"/>
      <c r="F408" s="17"/>
      <c r="G408" s="33">
        <f>Source!AM331</f>
        <v>50.84</v>
      </c>
      <c r="H408" s="28" t="str">
        <f>Source!DE331</f>
        <v>)*1,25</v>
      </c>
      <c r="I408" s="17">
        <f>Source!AV331</f>
        <v>1</v>
      </c>
      <c r="J408" s="33">
        <f>(ROUND((ROUND((((Source!ET331*1.25))*Source!AV331*Source!I331),2)),2)+ROUND((ROUND(((Source!AE331-((Source!EU331*1.25)))*Source!AV331*Source!I331),2)),2))</f>
        <v>1.3</v>
      </c>
      <c r="K408" s="17">
        <f>IF(Source!BB331&lt;&gt; 0, Source!BB331, 1)</f>
        <v>9.3800000000000008</v>
      </c>
      <c r="L408" s="33">
        <f>Source!Q331</f>
        <v>12.19</v>
      </c>
    </row>
    <row r="409" spans="1:27" ht="14.25" x14ac:dyDescent="0.2">
      <c r="A409" s="26"/>
      <c r="B409" s="26"/>
      <c r="C409" s="26"/>
      <c r="D409" s="26" t="s">
        <v>323</v>
      </c>
      <c r="E409" s="27"/>
      <c r="F409" s="17"/>
      <c r="G409" s="33">
        <f>Source!AN331</f>
        <v>8.01</v>
      </c>
      <c r="H409" s="28" t="str">
        <f>Source!DF331</f>
        <v>)*1,25</v>
      </c>
      <c r="I409" s="17">
        <f>Source!AV331</f>
        <v>1</v>
      </c>
      <c r="J409" s="41">
        <f>ROUND((ROUND((Source!AE331*Source!AV331*Source!I331),2)),2)</f>
        <v>0.21</v>
      </c>
      <c r="K409" s="17">
        <f>IF(Source!BS331&lt;&gt; 0, Source!BS331, 1)</f>
        <v>26.39</v>
      </c>
      <c r="L409" s="41">
        <f>Source!R331</f>
        <v>5.54</v>
      </c>
      <c r="W409">
        <f>J409</f>
        <v>0.21</v>
      </c>
    </row>
    <row r="410" spans="1:27" ht="14.25" x14ac:dyDescent="0.2">
      <c r="A410" s="26"/>
      <c r="B410" s="26"/>
      <c r="C410" s="26"/>
      <c r="D410" s="26" t="s">
        <v>324</v>
      </c>
      <c r="E410" s="27"/>
      <c r="F410" s="17"/>
      <c r="G410" s="33">
        <f>Source!AL331</f>
        <v>7205.92</v>
      </c>
      <c r="H410" s="28" t="str">
        <f>Source!DD331</f>
        <v/>
      </c>
      <c r="I410" s="17">
        <f>Source!AW331</f>
        <v>1</v>
      </c>
      <c r="J410" s="33">
        <f>ROUND((ROUND((Source!AC331*Source!AW331*Source!I331),2)),2)</f>
        <v>147.72</v>
      </c>
      <c r="K410" s="17">
        <f>IF(Source!BC331&lt;&gt; 0, Source!BC331, 1)</f>
        <v>1.95</v>
      </c>
      <c r="L410" s="33">
        <f>Source!P331</f>
        <v>288.05</v>
      </c>
    </row>
    <row r="411" spans="1:27" ht="199.5" x14ac:dyDescent="0.2">
      <c r="A411" s="26" t="s">
        <v>152</v>
      </c>
      <c r="B411" s="26" t="s">
        <v>152</v>
      </c>
      <c r="C411" s="26" t="str">
        <f>Source!F332</f>
        <v>1.1-1-1312</v>
      </c>
      <c r="D411" s="26" t="s">
        <v>282</v>
      </c>
      <c r="E411" s="27" t="str">
        <f>Source!H332</f>
        <v>м2</v>
      </c>
      <c r="F411" s="17">
        <f>Source!I332</f>
        <v>2.7681150000000003</v>
      </c>
      <c r="G411" s="33">
        <f>Source!AK332</f>
        <v>25.09</v>
      </c>
      <c r="H411" s="31" t="s">
        <v>3</v>
      </c>
      <c r="I411" s="17">
        <f>Source!AW332</f>
        <v>1</v>
      </c>
      <c r="J411" s="33">
        <f>ROUND((ROUND((Source!AC332*Source!AW332*Source!I332),2)),2)+(ROUND((ROUND(((Source!ET332)*Source!AV332*Source!I332),2)),2)+ROUND((ROUND(((Source!AE332-(Source!EU332))*Source!AV332*Source!I332),2)),2))+ROUND((ROUND((Source!AF332*Source!AV332*Source!I332),2)),2)</f>
        <v>69.45</v>
      </c>
      <c r="K411" s="17">
        <f>IF(Source!BC332&lt;&gt; 0, Source!BC332, 1)</f>
        <v>10.5</v>
      </c>
      <c r="L411" s="33">
        <f>Source!O332</f>
        <v>729.23</v>
      </c>
      <c r="Q411">
        <f>ROUND((Source!DN332/100)*ROUND((ROUND((Source!AF332*Source!AV332*Source!I332),2)),2), 2)</f>
        <v>0</v>
      </c>
      <c r="R411">
        <f>Source!X332</f>
        <v>0</v>
      </c>
      <c r="S411">
        <f>ROUND((Source!DO332/100)*ROUND((ROUND((Source!AF332*Source!AV332*Source!I332),2)),2), 2)</f>
        <v>0</v>
      </c>
      <c r="T411">
        <f>Source!Y332</f>
        <v>0</v>
      </c>
      <c r="U411">
        <f>ROUND((175/100)*ROUND((ROUND((Source!AE332*Source!AV332*Source!I332),2)),2), 2)</f>
        <v>0</v>
      </c>
      <c r="V411">
        <f>ROUND((160/100)*ROUND(ROUND((ROUND((Source!AE332*Source!AV332*Source!I332),2)*Source!BS332),2), 2), 2)</f>
        <v>0</v>
      </c>
      <c r="X411">
        <f>IF(Source!BI332&lt;=1,J411, 0)</f>
        <v>69.45</v>
      </c>
      <c r="Y411">
        <f>IF(Source!BI332=2,J411, 0)</f>
        <v>0</v>
      </c>
      <c r="Z411">
        <f>IF(Source!BI332=3,J411, 0)</f>
        <v>0</v>
      </c>
      <c r="AA411">
        <f>IF(Source!BI332=4,J411, 0)</f>
        <v>0</v>
      </c>
    </row>
    <row r="412" spans="1:27" ht="228" x14ac:dyDescent="0.2">
      <c r="A412" s="26" t="s">
        <v>153</v>
      </c>
      <c r="B412" s="26" t="s">
        <v>153</v>
      </c>
      <c r="C412" s="26" t="str">
        <f>Source!F333</f>
        <v>1.1-1-1313</v>
      </c>
      <c r="D412" s="26" t="s">
        <v>283</v>
      </c>
      <c r="E412" s="27" t="str">
        <f>Source!H333</f>
        <v>м2</v>
      </c>
      <c r="F412" s="17">
        <f>Source!I333</f>
        <v>1.235535</v>
      </c>
      <c r="G412" s="33">
        <f>Source!AK333</f>
        <v>23.06</v>
      </c>
      <c r="H412" s="31" t="s">
        <v>3</v>
      </c>
      <c r="I412" s="17">
        <f>Source!AW333</f>
        <v>1</v>
      </c>
      <c r="J412" s="33">
        <f>ROUND((ROUND((Source!AC333*Source!AW333*Source!I333),2)),2)+(ROUND((ROUND(((Source!ET333)*Source!AV333*Source!I333),2)),2)+ROUND((ROUND(((Source!AE333-(Source!EU333))*Source!AV333*Source!I333),2)),2))+ROUND((ROUND((Source!AF333*Source!AV333*Source!I333),2)),2)</f>
        <v>28.49</v>
      </c>
      <c r="K412" s="17">
        <f>IF(Source!BC333&lt;&gt; 0, Source!BC333, 1)</f>
        <v>10.74</v>
      </c>
      <c r="L412" s="33">
        <f>Source!O333</f>
        <v>305.98</v>
      </c>
      <c r="Q412">
        <f>ROUND((Source!DN333/100)*ROUND((ROUND((Source!AF333*Source!AV333*Source!I333),2)),2), 2)</f>
        <v>0</v>
      </c>
      <c r="R412">
        <f>Source!X333</f>
        <v>0</v>
      </c>
      <c r="S412">
        <f>ROUND((Source!DO333/100)*ROUND((ROUND((Source!AF333*Source!AV333*Source!I333),2)),2), 2)</f>
        <v>0</v>
      </c>
      <c r="T412">
        <f>Source!Y333</f>
        <v>0</v>
      </c>
      <c r="U412">
        <f>ROUND((175/100)*ROUND((ROUND((Source!AE333*Source!AV333*Source!I333),2)),2), 2)</f>
        <v>0</v>
      </c>
      <c r="V412">
        <f>ROUND((160/100)*ROUND(ROUND((ROUND((Source!AE333*Source!AV333*Source!I333),2)*Source!BS333),2), 2), 2)</f>
        <v>0</v>
      </c>
      <c r="X412">
        <f>IF(Source!BI333&lt;=1,J412, 0)</f>
        <v>28.49</v>
      </c>
      <c r="Y412">
        <f>IF(Source!BI333=2,J412, 0)</f>
        <v>0</v>
      </c>
      <c r="Z412">
        <f>IF(Source!BI333=3,J412, 0)</f>
        <v>0</v>
      </c>
      <c r="AA412">
        <f>IF(Source!BI333=4,J412, 0)</f>
        <v>0</v>
      </c>
    </row>
    <row r="413" spans="1:27" ht="14.25" x14ac:dyDescent="0.2">
      <c r="A413" s="26"/>
      <c r="B413" s="26"/>
      <c r="C413" s="26"/>
      <c r="D413" s="26" t="s">
        <v>314</v>
      </c>
      <c r="E413" s="27" t="s">
        <v>315</v>
      </c>
      <c r="F413" s="17">
        <f>Source!DN331</f>
        <v>104</v>
      </c>
      <c r="G413" s="33"/>
      <c r="H413" s="28"/>
      <c r="I413" s="17"/>
      <c r="J413" s="33">
        <f>SUM(Q405:Q412)</f>
        <v>24.19</v>
      </c>
      <c r="K413" s="17">
        <f>Source!BZ331</f>
        <v>87</v>
      </c>
      <c r="L413" s="33">
        <f>SUM(R405:R412)</f>
        <v>534.03</v>
      </c>
    </row>
    <row r="414" spans="1:27" ht="14.25" x14ac:dyDescent="0.2">
      <c r="A414" s="26"/>
      <c r="B414" s="26"/>
      <c r="C414" s="26"/>
      <c r="D414" s="26" t="s">
        <v>316</v>
      </c>
      <c r="E414" s="27" t="s">
        <v>315</v>
      </c>
      <c r="F414" s="17">
        <f>Source!DO331</f>
        <v>79</v>
      </c>
      <c r="G414" s="33"/>
      <c r="H414" s="28"/>
      <c r="I414" s="17"/>
      <c r="J414" s="33">
        <f>SUM(S405:S413)</f>
        <v>18.38</v>
      </c>
      <c r="K414" s="17">
        <f>Source!CA331</f>
        <v>41</v>
      </c>
      <c r="L414" s="33">
        <f>SUM(T405:T413)</f>
        <v>251.67</v>
      </c>
    </row>
    <row r="415" spans="1:27" ht="14.25" x14ac:dyDescent="0.2">
      <c r="A415" s="26"/>
      <c r="B415" s="26"/>
      <c r="C415" s="26"/>
      <c r="D415" s="26" t="s">
        <v>325</v>
      </c>
      <c r="E415" s="27" t="s">
        <v>315</v>
      </c>
      <c r="F415" s="17">
        <f>175</f>
        <v>175</v>
      </c>
      <c r="G415" s="33"/>
      <c r="H415" s="28"/>
      <c r="I415" s="17"/>
      <c r="J415" s="33">
        <f>SUM(U405:U414)</f>
        <v>0.37</v>
      </c>
      <c r="K415" s="17">
        <f>160</f>
        <v>160</v>
      </c>
      <c r="L415" s="33">
        <f>SUM(V405:V414)</f>
        <v>8.86</v>
      </c>
    </row>
    <row r="416" spans="1:27" ht="14.25" x14ac:dyDescent="0.2">
      <c r="A416" s="55"/>
      <c r="B416" s="55"/>
      <c r="C416" s="55"/>
      <c r="D416" s="55" t="s">
        <v>317</v>
      </c>
      <c r="E416" s="56" t="s">
        <v>318</v>
      </c>
      <c r="F416" s="57">
        <f>Source!AQ331</f>
        <v>85</v>
      </c>
      <c r="G416" s="58"/>
      <c r="H416" s="59" t="str">
        <f>Source!DI331</f>
        <v>)*1,15</v>
      </c>
      <c r="I416" s="57">
        <f>Source!AV331</f>
        <v>1</v>
      </c>
      <c r="J416" s="58">
        <f>Source!U331</f>
        <v>2.0038749999999999</v>
      </c>
      <c r="K416" s="57"/>
      <c r="L416" s="58"/>
    </row>
    <row r="417" spans="1:27" ht="15" x14ac:dyDescent="0.25">
      <c r="A417" s="60"/>
      <c r="B417" s="60"/>
      <c r="C417" s="60"/>
      <c r="D417" s="61" t="s">
        <v>319</v>
      </c>
      <c r="E417" s="60"/>
      <c r="F417" s="60"/>
      <c r="G417" s="60"/>
      <c r="H417" s="60"/>
      <c r="I417" s="111">
        <f>J407+J408+J410+J413+J414+J415+SUM(J411:J412)</f>
        <v>313.15999999999997</v>
      </c>
      <c r="J417" s="111"/>
      <c r="K417" s="111">
        <f>L407+L408+L410+L413+L414+L415+SUM(L411:L412)</f>
        <v>2743.84</v>
      </c>
      <c r="L417" s="111"/>
      <c r="O417" s="32">
        <f>J407+J408+J410+J413+J414+J415+SUM(J411:J412)</f>
        <v>313.15999999999997</v>
      </c>
      <c r="P417" s="32">
        <f>L407+L408+L410+L413+L414+L415+SUM(L411:L412)</f>
        <v>2743.84</v>
      </c>
      <c r="X417">
        <f>IF(Source!BI331&lt;=1,J407+J408+J410+J413+J414+J415-0, 0)</f>
        <v>215.22</v>
      </c>
      <c r="Y417">
        <f>IF(Source!BI331=2,J407+J408+J410+J413+J414+J415-0, 0)</f>
        <v>0</v>
      </c>
      <c r="Z417">
        <f>IF(Source!BI331=3,J407+J408+J410+J413+J414+J415-0, 0)</f>
        <v>0</v>
      </c>
      <c r="AA417">
        <f>IF(Source!BI331=4,J407+J408+J410+J413+J414+J415,0)</f>
        <v>0</v>
      </c>
    </row>
    <row r="420" spans="1:27" ht="16.5" x14ac:dyDescent="0.25">
      <c r="A420" s="75" t="str">
        <f>CONCATENATE("Подраздел: ",IF(Source!G335&lt;&gt;"Новый подраздел", Source!G335, ""))</f>
        <v>Подраздел: Кровля тех. этажа в/о В/5-9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</row>
    <row r="421" spans="1:27" ht="42.75" x14ac:dyDescent="0.2">
      <c r="A421" s="26">
        <v>1</v>
      </c>
      <c r="B421" s="26">
        <v>1</v>
      </c>
      <c r="C421" s="26" t="str">
        <f>Source!F339</f>
        <v>6.61-26-1</v>
      </c>
      <c r="D421" s="26" t="s">
        <v>21</v>
      </c>
      <c r="E421" s="27" t="str">
        <f>Source!H339</f>
        <v>100 м2</v>
      </c>
      <c r="F421" s="17">
        <f>Source!I339</f>
        <v>3.3999999999999998E-3</v>
      </c>
      <c r="G421" s="33"/>
      <c r="H421" s="28"/>
      <c r="I421" s="17"/>
      <c r="J421" s="33"/>
      <c r="K421" s="17"/>
      <c r="L421" s="33"/>
      <c r="Q421">
        <f>ROUND((Source!DN339/100)*ROUND((ROUND((Source!AF339*Source!AV339*Source!I339),2)),2), 2)</f>
        <v>1.6</v>
      </c>
      <c r="R421">
        <f>Source!X339</f>
        <v>36.950000000000003</v>
      </c>
      <c r="S421">
        <f>ROUND((Source!DO339/100)*ROUND((ROUND((Source!AF339*Source!AV339*Source!I339),2)),2), 2)</f>
        <v>1.1000000000000001</v>
      </c>
      <c r="T421">
        <f>Source!Y339</f>
        <v>21.64</v>
      </c>
      <c r="U421">
        <f>ROUND((175/100)*ROUND((ROUND((Source!AE339*Source!AV339*Source!I339),2)),2), 2)</f>
        <v>0</v>
      </c>
      <c r="V421">
        <f>ROUND((160/100)*ROUND(ROUND((ROUND((Source!AE339*Source!AV339*Source!I339),2)*Source!BS339),2), 2), 2)</f>
        <v>0</v>
      </c>
    </row>
    <row r="422" spans="1:27" x14ac:dyDescent="0.2">
      <c r="D422" s="30" t="str">
        <f>"Объем: "&amp;Source!I339&amp;"=0,34/"&amp;"100"</f>
        <v>Объем: 0,0034=0,34/100</v>
      </c>
    </row>
    <row r="423" spans="1:27" ht="14.25" x14ac:dyDescent="0.2">
      <c r="A423" s="26"/>
      <c r="B423" s="26"/>
      <c r="C423" s="26"/>
      <c r="D423" s="26" t="s">
        <v>313</v>
      </c>
      <c r="E423" s="27"/>
      <c r="F423" s="17"/>
      <c r="G423" s="33">
        <f>Source!AO339</f>
        <v>587.65</v>
      </c>
      <c r="H423" s="28" t="str">
        <f>Source!DG339</f>
        <v/>
      </c>
      <c r="I423" s="17">
        <f>Source!AV339</f>
        <v>1</v>
      </c>
      <c r="J423" s="33">
        <f>ROUND((ROUND((Source!AF339*Source!AV339*Source!I339),2)),2)</f>
        <v>2</v>
      </c>
      <c r="K423" s="17">
        <f>IF(Source!BA339&lt;&gt; 0, Source!BA339, 1)</f>
        <v>26.39</v>
      </c>
      <c r="L423" s="33">
        <f>Source!S339</f>
        <v>52.78</v>
      </c>
      <c r="W423">
        <f>J423</f>
        <v>2</v>
      </c>
    </row>
    <row r="424" spans="1:27" ht="28.5" x14ac:dyDescent="0.2">
      <c r="A424" s="26" t="s">
        <v>27</v>
      </c>
      <c r="B424" s="26" t="s">
        <v>27</v>
      </c>
      <c r="C424" s="26" t="str">
        <f>Source!F340</f>
        <v>9999990001</v>
      </c>
      <c r="D424" s="26" t="s">
        <v>29</v>
      </c>
      <c r="E424" s="27" t="str">
        <f>Source!H340</f>
        <v>т</v>
      </c>
      <c r="F424" s="17">
        <f>Source!I340</f>
        <v>-1.5640000000000001E-2</v>
      </c>
      <c r="G424" s="33">
        <f>Source!AK340</f>
        <v>0</v>
      </c>
      <c r="H424" s="31" t="s">
        <v>3</v>
      </c>
      <c r="I424" s="17">
        <f>Source!AW340</f>
        <v>1</v>
      </c>
      <c r="J424" s="33">
        <f>ROUND((ROUND((Source!AC340*Source!AW340*Source!I340),2)),2)+(ROUND((ROUND(((Source!ET340)*Source!AV340*Source!I340),2)),2)+ROUND((ROUND(((Source!AE340-(Source!EU340))*Source!AV340*Source!I340),2)),2))+ROUND((ROUND((Source!AF340*Source!AV340*Source!I340),2)),2)</f>
        <v>0</v>
      </c>
      <c r="K424" s="17">
        <f>IF(Source!BC340&lt;&gt; 0, Source!BC340, 1)</f>
        <v>1</v>
      </c>
      <c r="L424" s="33">
        <f>Source!O340</f>
        <v>0</v>
      </c>
      <c r="Q424">
        <f>ROUND((Source!DN340/100)*ROUND((ROUND((Source!AF340*Source!AV340*Source!I340),2)),2), 2)</f>
        <v>0</v>
      </c>
      <c r="R424">
        <f>Source!X340</f>
        <v>0</v>
      </c>
      <c r="S424">
        <f>ROUND((Source!DO340/100)*ROUND((ROUND((Source!AF340*Source!AV340*Source!I340),2)),2), 2)</f>
        <v>0</v>
      </c>
      <c r="T424">
        <f>Source!Y340</f>
        <v>0</v>
      </c>
      <c r="U424">
        <f>ROUND((175/100)*ROUND((ROUND((Source!AE340*Source!AV340*Source!I340),2)),2), 2)</f>
        <v>0</v>
      </c>
      <c r="V424">
        <f>ROUND((160/100)*ROUND(ROUND((ROUND((Source!AE340*Source!AV340*Source!I340),2)*Source!BS340),2), 2), 2)</f>
        <v>0</v>
      </c>
      <c r="X424">
        <f>IF(Source!BI340&lt;=1,J424, 0)</f>
        <v>0</v>
      </c>
      <c r="Y424">
        <f>IF(Source!BI340=2,J424, 0)</f>
        <v>0</v>
      </c>
      <c r="Z424">
        <f>IF(Source!BI340=3,J424, 0)</f>
        <v>0</v>
      </c>
      <c r="AA424">
        <f>IF(Source!BI340=4,J424, 0)</f>
        <v>0</v>
      </c>
    </row>
    <row r="425" spans="1:27" ht="14.25" x14ac:dyDescent="0.2">
      <c r="A425" s="26"/>
      <c r="B425" s="26"/>
      <c r="C425" s="26"/>
      <c r="D425" s="26" t="s">
        <v>314</v>
      </c>
      <c r="E425" s="27" t="s">
        <v>315</v>
      </c>
      <c r="F425" s="17">
        <f>Source!DN339</f>
        <v>80</v>
      </c>
      <c r="G425" s="33"/>
      <c r="H425" s="28"/>
      <c r="I425" s="17"/>
      <c r="J425" s="33">
        <f>SUM(Q421:Q424)</f>
        <v>1.6</v>
      </c>
      <c r="K425" s="17">
        <f>Source!BZ339</f>
        <v>70</v>
      </c>
      <c r="L425" s="33">
        <f>SUM(R421:R424)</f>
        <v>36.950000000000003</v>
      </c>
    </row>
    <row r="426" spans="1:27" ht="14.25" x14ac:dyDescent="0.2">
      <c r="A426" s="26"/>
      <c r="B426" s="26"/>
      <c r="C426" s="26"/>
      <c r="D426" s="26" t="s">
        <v>316</v>
      </c>
      <c r="E426" s="27" t="s">
        <v>315</v>
      </c>
      <c r="F426" s="17">
        <f>Source!DO339</f>
        <v>55</v>
      </c>
      <c r="G426" s="33"/>
      <c r="H426" s="28"/>
      <c r="I426" s="17"/>
      <c r="J426" s="33">
        <f>SUM(S421:S425)</f>
        <v>1.1000000000000001</v>
      </c>
      <c r="K426" s="17">
        <f>Source!CA339</f>
        <v>41</v>
      </c>
      <c r="L426" s="33">
        <f>SUM(T421:T425)</f>
        <v>21.64</v>
      </c>
    </row>
    <row r="427" spans="1:27" ht="14.25" x14ac:dyDescent="0.2">
      <c r="A427" s="55"/>
      <c r="B427" s="55"/>
      <c r="C427" s="55"/>
      <c r="D427" s="55" t="s">
        <v>317</v>
      </c>
      <c r="E427" s="56" t="s">
        <v>318</v>
      </c>
      <c r="F427" s="57">
        <f>Source!AQ339</f>
        <v>57.5</v>
      </c>
      <c r="G427" s="58"/>
      <c r="H427" s="59" t="str">
        <f>Source!DI339</f>
        <v/>
      </c>
      <c r="I427" s="57">
        <f>Source!AV339</f>
        <v>1</v>
      </c>
      <c r="J427" s="58">
        <f>Source!U339</f>
        <v>0.19549999999999998</v>
      </c>
      <c r="K427" s="57"/>
      <c r="L427" s="58"/>
    </row>
    <row r="428" spans="1:27" ht="15" x14ac:dyDescent="0.25">
      <c r="A428" s="60"/>
      <c r="B428" s="60"/>
      <c r="C428" s="60"/>
      <c r="D428" s="61" t="s">
        <v>319</v>
      </c>
      <c r="E428" s="60"/>
      <c r="F428" s="60"/>
      <c r="G428" s="60"/>
      <c r="H428" s="60"/>
      <c r="I428" s="111">
        <f>J423+J425+J426+SUM(J424:J424)</f>
        <v>4.7</v>
      </c>
      <c r="J428" s="111"/>
      <c r="K428" s="111">
        <f>L423+L425+L426+SUM(L424:L424)</f>
        <v>111.37</v>
      </c>
      <c r="L428" s="111"/>
      <c r="O428" s="32">
        <f>J423+J425+J426+SUM(J424:J424)</f>
        <v>4.7</v>
      </c>
      <c r="P428" s="32">
        <f>L423+L425+L426+SUM(L424:L424)</f>
        <v>111.37</v>
      </c>
      <c r="X428">
        <f>IF(Source!BI339&lt;=1,J423+J425+J426-0, 0)</f>
        <v>4.7</v>
      </c>
      <c r="Y428">
        <f>IF(Source!BI339=2,J423+J425+J426-0, 0)</f>
        <v>0</v>
      </c>
      <c r="Z428">
        <f>IF(Source!BI339=3,J423+J425+J426-0, 0)</f>
        <v>0</v>
      </c>
      <c r="AA428">
        <f>IF(Source!BI339=4,J423+J425+J426,0)</f>
        <v>0</v>
      </c>
    </row>
    <row r="430" spans="1:27" ht="42.75" x14ac:dyDescent="0.2">
      <c r="A430" s="26">
        <v>2</v>
      </c>
      <c r="B430" s="26">
        <v>2</v>
      </c>
      <c r="C430" s="26" t="str">
        <f>Source!F341</f>
        <v>6.62-31-1</v>
      </c>
      <c r="D430" s="26" t="s">
        <v>33</v>
      </c>
      <c r="E430" s="27" t="str">
        <f>Source!H341</f>
        <v>1 м2 поверхности</v>
      </c>
      <c r="F430" s="17">
        <f>Source!I341</f>
        <v>0.35</v>
      </c>
      <c r="G430" s="33"/>
      <c r="H430" s="28"/>
      <c r="I430" s="17"/>
      <c r="J430" s="33"/>
      <c r="K430" s="17"/>
      <c r="L430" s="33"/>
      <c r="Q430">
        <f>ROUND((Source!DN341/100)*ROUND((ROUND((Source!AF341*Source!AV341*Source!I341),2)),2), 2)</f>
        <v>2.15</v>
      </c>
      <c r="R430">
        <f>Source!X341</f>
        <v>47.09</v>
      </c>
      <c r="S430">
        <f>ROUND((Source!DO341/100)*ROUND((ROUND((Source!AF341*Source!AV341*Source!I341),2)),2), 2)</f>
        <v>1.38</v>
      </c>
      <c r="T430">
        <f>Source!Y341</f>
        <v>23.26</v>
      </c>
      <c r="U430">
        <f>ROUND((175/100)*ROUND((ROUND((Source!AE341*Source!AV341*Source!I341),2)),2), 2)</f>
        <v>0</v>
      </c>
      <c r="V430">
        <f>ROUND((160/100)*ROUND(ROUND((ROUND((Source!AE341*Source!AV341*Source!I341),2)*Source!BS341),2), 2), 2)</f>
        <v>0</v>
      </c>
    </row>
    <row r="431" spans="1:27" ht="14.25" x14ac:dyDescent="0.2">
      <c r="A431" s="26"/>
      <c r="B431" s="26"/>
      <c r="C431" s="26"/>
      <c r="D431" s="26" t="s">
        <v>313</v>
      </c>
      <c r="E431" s="27"/>
      <c r="F431" s="17"/>
      <c r="G431" s="33">
        <f>Source!AO341</f>
        <v>6.13</v>
      </c>
      <c r="H431" s="28" t="str">
        <f>Source!DG341</f>
        <v/>
      </c>
      <c r="I431" s="17">
        <f>Source!AV341</f>
        <v>1</v>
      </c>
      <c r="J431" s="33">
        <f>ROUND((ROUND((Source!AF341*Source!AV341*Source!I341),2)),2)</f>
        <v>2.15</v>
      </c>
      <c r="K431" s="17">
        <f>IF(Source!BA341&lt;&gt; 0, Source!BA341, 1)</f>
        <v>26.39</v>
      </c>
      <c r="L431" s="33">
        <f>Source!S341</f>
        <v>56.74</v>
      </c>
      <c r="W431">
        <f>J431</f>
        <v>2.15</v>
      </c>
    </row>
    <row r="432" spans="1:27" ht="14.25" x14ac:dyDescent="0.2">
      <c r="A432" s="26"/>
      <c r="B432" s="26"/>
      <c r="C432" s="26"/>
      <c r="D432" s="26" t="s">
        <v>314</v>
      </c>
      <c r="E432" s="27" t="s">
        <v>315</v>
      </c>
      <c r="F432" s="17">
        <f>Source!DN341</f>
        <v>100</v>
      </c>
      <c r="G432" s="33"/>
      <c r="H432" s="28"/>
      <c r="I432" s="17"/>
      <c r="J432" s="33">
        <f>SUM(Q430:Q431)</f>
        <v>2.15</v>
      </c>
      <c r="K432" s="17">
        <f>Source!BZ341</f>
        <v>83</v>
      </c>
      <c r="L432" s="33">
        <f>SUM(R430:R431)</f>
        <v>47.09</v>
      </c>
    </row>
    <row r="433" spans="1:27" ht="14.25" x14ac:dyDescent="0.2">
      <c r="A433" s="26"/>
      <c r="B433" s="26"/>
      <c r="C433" s="26"/>
      <c r="D433" s="26" t="s">
        <v>316</v>
      </c>
      <c r="E433" s="27" t="s">
        <v>315</v>
      </c>
      <c r="F433" s="17">
        <f>Source!DO341</f>
        <v>64</v>
      </c>
      <c r="G433" s="33"/>
      <c r="H433" s="28"/>
      <c r="I433" s="17"/>
      <c r="J433" s="33">
        <f>SUM(S430:S432)</f>
        <v>1.38</v>
      </c>
      <c r="K433" s="17">
        <f>Source!CA341</f>
        <v>41</v>
      </c>
      <c r="L433" s="33">
        <f>SUM(T430:T432)</f>
        <v>23.26</v>
      </c>
    </row>
    <row r="434" spans="1:27" ht="14.25" x14ac:dyDescent="0.2">
      <c r="A434" s="55"/>
      <c r="B434" s="55"/>
      <c r="C434" s="55"/>
      <c r="D434" s="55" t="s">
        <v>317</v>
      </c>
      <c r="E434" s="56" t="s">
        <v>318</v>
      </c>
      <c r="F434" s="57">
        <f>Source!AQ341</f>
        <v>0.6</v>
      </c>
      <c r="G434" s="58"/>
      <c r="H434" s="59" t="str">
        <f>Source!DI341</f>
        <v/>
      </c>
      <c r="I434" s="57">
        <f>Source!AV341</f>
        <v>1</v>
      </c>
      <c r="J434" s="58">
        <f>Source!U341</f>
        <v>0.21</v>
      </c>
      <c r="K434" s="57"/>
      <c r="L434" s="58"/>
    </row>
    <row r="435" spans="1:27" ht="15" x14ac:dyDescent="0.25">
      <c r="A435" s="60"/>
      <c r="B435" s="60"/>
      <c r="C435" s="60"/>
      <c r="D435" s="61" t="s">
        <v>319</v>
      </c>
      <c r="E435" s="60"/>
      <c r="F435" s="60"/>
      <c r="G435" s="60"/>
      <c r="H435" s="60"/>
      <c r="I435" s="111">
        <f>J431+J432+J433</f>
        <v>5.68</v>
      </c>
      <c r="J435" s="111"/>
      <c r="K435" s="111">
        <f>L431+L432+L433</f>
        <v>127.09000000000002</v>
      </c>
      <c r="L435" s="111"/>
      <c r="O435" s="32">
        <f>J431+J432+J433</f>
        <v>5.68</v>
      </c>
      <c r="P435" s="32">
        <f>L431+L432+L433</f>
        <v>127.09000000000002</v>
      </c>
      <c r="X435">
        <f>IF(Source!BI341&lt;=1,J431+J432+J433-0, 0)</f>
        <v>5.68</v>
      </c>
      <c r="Y435">
        <f>IF(Source!BI341=2,J431+J432+J433-0, 0)</f>
        <v>0</v>
      </c>
      <c r="Z435">
        <f>IF(Source!BI341=3,J431+J432+J433-0, 0)</f>
        <v>0</v>
      </c>
      <c r="AA435">
        <f>IF(Source!BI341=4,J431+J432+J433,0)</f>
        <v>0</v>
      </c>
    </row>
    <row r="437" spans="1:27" ht="28.5" x14ac:dyDescent="0.2">
      <c r="A437" s="26">
        <v>3</v>
      </c>
      <c r="B437" s="26">
        <v>3</v>
      </c>
      <c r="C437" s="26" t="str">
        <f>Source!F342</f>
        <v>6.58-2-1</v>
      </c>
      <c r="D437" s="26" t="s">
        <v>40</v>
      </c>
      <c r="E437" s="27" t="str">
        <f>Source!H342</f>
        <v>100 м2</v>
      </c>
      <c r="F437" s="17">
        <f>Source!I342</f>
        <v>1.5900000000000001E-2</v>
      </c>
      <c r="G437" s="33"/>
      <c r="H437" s="28"/>
      <c r="I437" s="17"/>
      <c r="J437" s="33"/>
      <c r="K437" s="17"/>
      <c r="L437" s="33"/>
      <c r="Q437">
        <f>ROUND((Source!DN342/100)*ROUND((ROUND((Source!AF342*Source!AV342*Source!I342),2)),2), 2)</f>
        <v>2.4300000000000002</v>
      </c>
      <c r="R437">
        <f>Source!X342</f>
        <v>56.16</v>
      </c>
      <c r="S437">
        <f>ROUND((Source!DO342/100)*ROUND((ROUND((Source!AF342*Source!AV342*Source!I342),2)),2), 2)</f>
        <v>1.67</v>
      </c>
      <c r="T437">
        <f>Source!Y342</f>
        <v>32.89</v>
      </c>
      <c r="U437">
        <f>ROUND((175/100)*ROUND((ROUND((Source!AE342*Source!AV342*Source!I342),2)),2), 2)</f>
        <v>0</v>
      </c>
      <c r="V437">
        <f>ROUND((160/100)*ROUND(ROUND((ROUND((Source!AE342*Source!AV342*Source!I342),2)*Source!BS342),2), 2), 2)</f>
        <v>0</v>
      </c>
    </row>
    <row r="438" spans="1:27" x14ac:dyDescent="0.2">
      <c r="D438" s="30" t="str">
        <f>"Объем: "&amp;Source!I342&amp;"=1,59/"&amp;"100"</f>
        <v>Объем: 0,0159=1,59/100</v>
      </c>
    </row>
    <row r="439" spans="1:27" ht="14.25" x14ac:dyDescent="0.2">
      <c r="A439" s="26"/>
      <c r="B439" s="26"/>
      <c r="C439" s="26"/>
      <c r="D439" s="26" t="s">
        <v>313</v>
      </c>
      <c r="E439" s="27"/>
      <c r="F439" s="17"/>
      <c r="G439" s="33">
        <f>Source!AO342</f>
        <v>191.34</v>
      </c>
      <c r="H439" s="28" t="str">
        <f>Source!DG342</f>
        <v/>
      </c>
      <c r="I439" s="17">
        <f>Source!AV342</f>
        <v>1</v>
      </c>
      <c r="J439" s="33">
        <f>ROUND((ROUND((Source!AF342*Source!AV342*Source!I342),2)),2)</f>
        <v>3.04</v>
      </c>
      <c r="K439" s="17">
        <f>IF(Source!BA342&lt;&gt; 0, Source!BA342, 1)</f>
        <v>26.39</v>
      </c>
      <c r="L439" s="33">
        <f>Source!S342</f>
        <v>80.23</v>
      </c>
      <c r="W439">
        <f>J439</f>
        <v>3.04</v>
      </c>
    </row>
    <row r="440" spans="1:27" ht="28.5" x14ac:dyDescent="0.2">
      <c r="A440" s="26" t="s">
        <v>44</v>
      </c>
      <c r="B440" s="26" t="s">
        <v>44</v>
      </c>
      <c r="C440" s="26" t="str">
        <f>Source!F343</f>
        <v>9999990001</v>
      </c>
      <c r="D440" s="26" t="s">
        <v>29</v>
      </c>
      <c r="E440" s="27" t="str">
        <f>Source!H343</f>
        <v>т</v>
      </c>
      <c r="F440" s="17">
        <f>Source!I343</f>
        <v>-1.6218E-2</v>
      </c>
      <c r="G440" s="33">
        <f>Source!AK343</f>
        <v>0</v>
      </c>
      <c r="H440" s="31" t="s">
        <v>3</v>
      </c>
      <c r="I440" s="17">
        <f>Source!AW343</f>
        <v>1</v>
      </c>
      <c r="J440" s="33">
        <f>ROUND((ROUND((Source!AC343*Source!AW343*Source!I343),2)),2)+(ROUND((ROUND(((Source!ET343)*Source!AV343*Source!I343),2)),2)+ROUND((ROUND(((Source!AE343-(Source!EU343))*Source!AV343*Source!I343),2)),2))+ROUND((ROUND((Source!AF343*Source!AV343*Source!I343),2)),2)</f>
        <v>0</v>
      </c>
      <c r="K440" s="17">
        <f>IF(Source!BC343&lt;&gt; 0, Source!BC343, 1)</f>
        <v>1</v>
      </c>
      <c r="L440" s="33">
        <f>Source!O343</f>
        <v>0</v>
      </c>
      <c r="Q440">
        <f>ROUND((Source!DN343/100)*ROUND((ROUND((Source!AF343*Source!AV343*Source!I343),2)),2), 2)</f>
        <v>0</v>
      </c>
      <c r="R440">
        <f>Source!X343</f>
        <v>0</v>
      </c>
      <c r="S440">
        <f>ROUND((Source!DO343/100)*ROUND((ROUND((Source!AF343*Source!AV343*Source!I343),2)),2), 2)</f>
        <v>0</v>
      </c>
      <c r="T440">
        <f>Source!Y343</f>
        <v>0</v>
      </c>
      <c r="U440">
        <f>ROUND((175/100)*ROUND((ROUND((Source!AE343*Source!AV343*Source!I343),2)),2), 2)</f>
        <v>0</v>
      </c>
      <c r="V440">
        <f>ROUND((160/100)*ROUND(ROUND((ROUND((Source!AE343*Source!AV343*Source!I343),2)*Source!BS343),2), 2), 2)</f>
        <v>0</v>
      </c>
      <c r="X440">
        <f>IF(Source!BI343&lt;=1,J440, 0)</f>
        <v>0</v>
      </c>
      <c r="Y440">
        <f>IF(Source!BI343=2,J440, 0)</f>
        <v>0</v>
      </c>
      <c r="Z440">
        <f>IF(Source!BI343=3,J440, 0)</f>
        <v>0</v>
      </c>
      <c r="AA440">
        <f>IF(Source!BI343=4,J440, 0)</f>
        <v>0</v>
      </c>
    </row>
    <row r="441" spans="1:27" ht="14.25" x14ac:dyDescent="0.2">
      <c r="A441" s="26"/>
      <c r="B441" s="26"/>
      <c r="C441" s="26"/>
      <c r="D441" s="26" t="s">
        <v>314</v>
      </c>
      <c r="E441" s="27" t="s">
        <v>315</v>
      </c>
      <c r="F441" s="17">
        <f>Source!DN342</f>
        <v>80</v>
      </c>
      <c r="G441" s="33"/>
      <c r="H441" s="28"/>
      <c r="I441" s="17"/>
      <c r="J441" s="33">
        <f>SUM(Q437:Q440)</f>
        <v>2.4300000000000002</v>
      </c>
      <c r="K441" s="17">
        <f>Source!BZ342</f>
        <v>70</v>
      </c>
      <c r="L441" s="33">
        <f>SUM(R437:R440)</f>
        <v>56.16</v>
      </c>
    </row>
    <row r="442" spans="1:27" ht="14.25" x14ac:dyDescent="0.2">
      <c r="A442" s="26"/>
      <c r="B442" s="26"/>
      <c r="C442" s="26"/>
      <c r="D442" s="26" t="s">
        <v>316</v>
      </c>
      <c r="E442" s="27" t="s">
        <v>315</v>
      </c>
      <c r="F442" s="17">
        <f>Source!DO342</f>
        <v>55</v>
      </c>
      <c r="G442" s="33"/>
      <c r="H442" s="28"/>
      <c r="I442" s="17"/>
      <c r="J442" s="33">
        <f>SUM(S437:S441)</f>
        <v>1.67</v>
      </c>
      <c r="K442" s="17">
        <f>Source!CA342</f>
        <v>41</v>
      </c>
      <c r="L442" s="33">
        <f>SUM(T437:T441)</f>
        <v>32.89</v>
      </c>
    </row>
    <row r="443" spans="1:27" ht="14.25" x14ac:dyDescent="0.2">
      <c r="A443" s="55"/>
      <c r="B443" s="55"/>
      <c r="C443" s="55"/>
      <c r="D443" s="55" t="s">
        <v>317</v>
      </c>
      <c r="E443" s="56" t="s">
        <v>318</v>
      </c>
      <c r="F443" s="57">
        <f>Source!AQ342</f>
        <v>17.41</v>
      </c>
      <c r="G443" s="58"/>
      <c r="H443" s="59" t="str">
        <f>Source!DI342</f>
        <v/>
      </c>
      <c r="I443" s="57">
        <f>Source!AV342</f>
        <v>1</v>
      </c>
      <c r="J443" s="58">
        <f>Source!U342</f>
        <v>0.27681900000000004</v>
      </c>
      <c r="K443" s="57"/>
      <c r="L443" s="58"/>
    </row>
    <row r="444" spans="1:27" ht="15" x14ac:dyDescent="0.25">
      <c r="A444" s="60"/>
      <c r="B444" s="60"/>
      <c r="C444" s="60"/>
      <c r="D444" s="61" t="s">
        <v>319</v>
      </c>
      <c r="E444" s="60"/>
      <c r="F444" s="60"/>
      <c r="G444" s="60"/>
      <c r="H444" s="60"/>
      <c r="I444" s="111">
        <f>J439+J441+J442+SUM(J440:J440)</f>
        <v>7.1400000000000006</v>
      </c>
      <c r="J444" s="111"/>
      <c r="K444" s="111">
        <f>L439+L441+L442+SUM(L440:L440)</f>
        <v>169.27999999999997</v>
      </c>
      <c r="L444" s="111"/>
      <c r="O444" s="32">
        <f>J439+J441+J442+SUM(J440:J440)</f>
        <v>7.1400000000000006</v>
      </c>
      <c r="P444" s="32">
        <f>L439+L441+L442+SUM(L440:L440)</f>
        <v>169.27999999999997</v>
      </c>
      <c r="X444">
        <f>IF(Source!BI342&lt;=1,J439+J441+J442-0, 0)</f>
        <v>7.1400000000000006</v>
      </c>
      <c r="Y444">
        <f>IF(Source!BI342=2,J439+J441+J442-0, 0)</f>
        <v>0</v>
      </c>
      <c r="Z444">
        <f>IF(Source!BI342=3,J439+J441+J442-0, 0)</f>
        <v>0</v>
      </c>
      <c r="AA444">
        <f>IF(Source!BI342=4,J439+J441+J442,0)</f>
        <v>0</v>
      </c>
    </row>
    <row r="447" spans="1:27" ht="15" x14ac:dyDescent="0.25">
      <c r="A447" s="81" t="str">
        <f>CONCATENATE("Итого по подразделу: ",IF(Source!G347&lt;&gt;"Новый подраздел", Source!G347, ""))</f>
        <v>Итого по подразделу: Кровля тех. этажа в/о В/5-9</v>
      </c>
      <c r="B447" s="81"/>
      <c r="C447" s="81"/>
      <c r="D447" s="81"/>
      <c r="E447" s="81"/>
      <c r="F447" s="81"/>
      <c r="G447" s="81"/>
      <c r="H447" s="81"/>
      <c r="I447" s="79">
        <f>SUM(O420:O446)</f>
        <v>17.52</v>
      </c>
      <c r="J447" s="80"/>
      <c r="K447" s="79">
        <f>SUM(P420:P446)</f>
        <v>407.74</v>
      </c>
      <c r="L447" s="80"/>
    </row>
    <row r="448" spans="1:27" hidden="1" x14ac:dyDescent="0.2">
      <c r="A448" t="s">
        <v>320</v>
      </c>
      <c r="I448">
        <f>SUM(AC420:AC447)</f>
        <v>0</v>
      </c>
      <c r="K448">
        <f>SUM(AD420:AD447)</f>
        <v>0</v>
      </c>
    </row>
    <row r="449" spans="1:27" hidden="1" x14ac:dyDescent="0.2">
      <c r="A449" t="s">
        <v>321</v>
      </c>
      <c r="I449">
        <f>SUM(AE420:AE448)</f>
        <v>0</v>
      </c>
      <c r="K449">
        <f>SUM(AF420:AF448)</f>
        <v>0</v>
      </c>
    </row>
    <row r="451" spans="1:27" ht="16.5" x14ac:dyDescent="0.25">
      <c r="A451" s="75" t="str">
        <f>CONCATENATE("Подраздел: ",IF(Source!G377&lt;&gt;"Новый подраздел", Source!G377, ""))</f>
        <v>Подраздел: Монтажные (кровельные)работы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</row>
    <row r="452" spans="1:27" ht="28.5" x14ac:dyDescent="0.2">
      <c r="A452" s="26">
        <v>1</v>
      </c>
      <c r="B452" s="26">
        <v>1</v>
      </c>
      <c r="C452" s="26" t="str">
        <f>Source!F381</f>
        <v>6.58-31-3</v>
      </c>
      <c r="D452" s="26" t="s">
        <v>110</v>
      </c>
      <c r="E452" s="27" t="str">
        <f>Source!H381</f>
        <v>100 мест</v>
      </c>
      <c r="F452" s="17">
        <f>Source!I381</f>
        <v>0.01</v>
      </c>
      <c r="G452" s="33"/>
      <c r="H452" s="28"/>
      <c r="I452" s="17"/>
      <c r="J452" s="33"/>
      <c r="K452" s="17"/>
      <c r="L452" s="33"/>
      <c r="Q452">
        <f>ROUND((Source!DN381/100)*ROUND((ROUND((Source!AF381*Source!AV381*Source!I381),2)),2), 2)</f>
        <v>13.64</v>
      </c>
      <c r="R452">
        <f>Source!X381</f>
        <v>301.23</v>
      </c>
      <c r="S452">
        <f>ROUND((Source!DO381/100)*ROUND((ROUND((Source!AF381*Source!AV381*Source!I381),2)),2), 2)</f>
        <v>10.36</v>
      </c>
      <c r="T452">
        <f>Source!Y381</f>
        <v>141.96</v>
      </c>
      <c r="U452">
        <f>ROUND((175/100)*ROUND((ROUND((Source!AE381*Source!AV381*Source!I381),2)),2), 2)</f>
        <v>0.26</v>
      </c>
      <c r="V452">
        <f>ROUND((160/100)*ROUND(ROUND((ROUND((Source!AE381*Source!AV381*Source!I381),2)*Source!BS381),2), 2), 2)</f>
        <v>6.34</v>
      </c>
    </row>
    <row r="453" spans="1:27" x14ac:dyDescent="0.2">
      <c r="D453" s="30" t="str">
        <f>"Объем: "&amp;Source!I381&amp;"=1/"&amp;"100"</f>
        <v>Объем: 0,01=1/100</v>
      </c>
    </row>
    <row r="454" spans="1:27" ht="14.25" x14ac:dyDescent="0.2">
      <c r="A454" s="26"/>
      <c r="B454" s="26"/>
      <c r="C454" s="26"/>
      <c r="D454" s="26" t="s">
        <v>313</v>
      </c>
      <c r="E454" s="27"/>
      <c r="F454" s="17"/>
      <c r="G454" s="33">
        <f>Source!AO381</f>
        <v>1311.93</v>
      </c>
      <c r="H454" s="28" t="str">
        <f>Source!DG381</f>
        <v/>
      </c>
      <c r="I454" s="17">
        <f>Source!AV381</f>
        <v>1</v>
      </c>
      <c r="J454" s="33">
        <f>ROUND((ROUND((Source!AF381*Source!AV381*Source!I381),2)),2)</f>
        <v>13.12</v>
      </c>
      <c r="K454" s="17">
        <f>IF(Source!BA381&lt;&gt; 0, Source!BA381, 1)</f>
        <v>26.39</v>
      </c>
      <c r="L454" s="33">
        <f>Source!S381</f>
        <v>346.24</v>
      </c>
      <c r="W454">
        <f>J454</f>
        <v>13.12</v>
      </c>
    </row>
    <row r="455" spans="1:27" ht="14.25" x14ac:dyDescent="0.2">
      <c r="A455" s="26"/>
      <c r="B455" s="26"/>
      <c r="C455" s="26"/>
      <c r="D455" s="26" t="s">
        <v>322</v>
      </c>
      <c r="E455" s="27"/>
      <c r="F455" s="17"/>
      <c r="G455" s="33">
        <f>Source!AM381</f>
        <v>41.45</v>
      </c>
      <c r="H455" s="28" t="str">
        <f>Source!DE381</f>
        <v/>
      </c>
      <c r="I455" s="17">
        <f>Source!AV381</f>
        <v>1</v>
      </c>
      <c r="J455" s="33">
        <f>(ROUND((ROUND(((Source!ET381)*Source!AV381*Source!I381),2)),2)+ROUND((ROUND(((Source!AE381-(Source!EU381))*Source!AV381*Source!I381),2)),2))</f>
        <v>0.41</v>
      </c>
      <c r="K455" s="17">
        <f>IF(Source!BB381&lt;&gt; 0, Source!BB381, 1)</f>
        <v>14.75</v>
      </c>
      <c r="L455" s="33">
        <f>Source!Q381</f>
        <v>6.05</v>
      </c>
    </row>
    <row r="456" spans="1:27" ht="14.25" x14ac:dyDescent="0.2">
      <c r="A456" s="26"/>
      <c r="B456" s="26"/>
      <c r="C456" s="26"/>
      <c r="D456" s="26" t="s">
        <v>323</v>
      </c>
      <c r="E456" s="27"/>
      <c r="F456" s="17"/>
      <c r="G456" s="33">
        <f>Source!AN381</f>
        <v>15.08</v>
      </c>
      <c r="H456" s="28" t="str">
        <f>Source!DF381</f>
        <v/>
      </c>
      <c r="I456" s="17">
        <f>Source!AV381</f>
        <v>1</v>
      </c>
      <c r="J456" s="41">
        <f>ROUND((ROUND((Source!AE381*Source!AV381*Source!I381),2)),2)</f>
        <v>0.15</v>
      </c>
      <c r="K456" s="17">
        <f>IF(Source!BS381&lt;&gt; 0, Source!BS381, 1)</f>
        <v>26.39</v>
      </c>
      <c r="L456" s="41">
        <f>Source!R381</f>
        <v>3.96</v>
      </c>
      <c r="W456">
        <f>J456</f>
        <v>0.15</v>
      </c>
    </row>
    <row r="457" spans="1:27" ht="14.25" x14ac:dyDescent="0.2">
      <c r="A457" s="26"/>
      <c r="B457" s="26"/>
      <c r="C457" s="26"/>
      <c r="D457" s="26" t="s">
        <v>324</v>
      </c>
      <c r="E457" s="27"/>
      <c r="F457" s="17"/>
      <c r="G457" s="33">
        <f>Source!AL381</f>
        <v>972.06</v>
      </c>
      <c r="H457" s="28" t="str">
        <f>Source!DD381</f>
        <v/>
      </c>
      <c r="I457" s="17">
        <f>Source!AW381</f>
        <v>1</v>
      </c>
      <c r="J457" s="33">
        <f>ROUND((ROUND((Source!AC381*Source!AW381*Source!I381),2)),2)</f>
        <v>9.7200000000000006</v>
      </c>
      <c r="K457" s="17">
        <f>IF(Source!BC381&lt;&gt; 0, Source!BC381, 1)</f>
        <v>8.3000000000000007</v>
      </c>
      <c r="L457" s="33">
        <f>Source!P381</f>
        <v>80.680000000000007</v>
      </c>
    </row>
    <row r="458" spans="1:27" ht="28.5" x14ac:dyDescent="0.2">
      <c r="A458" s="26" t="s">
        <v>27</v>
      </c>
      <c r="B458" s="26" t="s">
        <v>27</v>
      </c>
      <c r="C458" s="26" t="str">
        <f>Source!F382</f>
        <v>9999990001</v>
      </c>
      <c r="D458" s="26" t="s">
        <v>29</v>
      </c>
      <c r="E458" s="27" t="str">
        <f>Source!H382</f>
        <v>т</v>
      </c>
      <c r="F458" s="17">
        <f>Source!I382</f>
        <v>-1.2800000000000001E-2</v>
      </c>
      <c r="G458" s="33">
        <f>Source!AK382</f>
        <v>0</v>
      </c>
      <c r="H458" s="31" t="s">
        <v>3</v>
      </c>
      <c r="I458" s="17">
        <f>Source!AW382</f>
        <v>1</v>
      </c>
      <c r="J458" s="33">
        <f>ROUND((ROUND((Source!AC382*Source!AW382*Source!I382),2)),2)+(ROUND((ROUND(((Source!ET382)*Source!AV382*Source!I382),2)),2)+ROUND((ROUND(((Source!AE382-(Source!EU382))*Source!AV382*Source!I382),2)),2))+ROUND((ROUND((Source!AF382*Source!AV382*Source!I382),2)),2)</f>
        <v>0</v>
      </c>
      <c r="K458" s="17">
        <f>IF(Source!BC382&lt;&gt; 0, Source!BC382, 1)</f>
        <v>1</v>
      </c>
      <c r="L458" s="33">
        <f>Source!O382</f>
        <v>0</v>
      </c>
      <c r="Q458">
        <f>ROUND((Source!DN382/100)*ROUND((ROUND((Source!AF382*Source!AV382*Source!I382),2)),2), 2)</f>
        <v>0</v>
      </c>
      <c r="R458">
        <f>Source!X382</f>
        <v>0</v>
      </c>
      <c r="S458">
        <f>ROUND((Source!DO382/100)*ROUND((ROUND((Source!AF382*Source!AV382*Source!I382),2)),2), 2)</f>
        <v>0</v>
      </c>
      <c r="T458">
        <f>Source!Y382</f>
        <v>0</v>
      </c>
      <c r="U458">
        <f>ROUND((175/100)*ROUND((ROUND((Source!AE382*Source!AV382*Source!I382),2)),2), 2)</f>
        <v>0</v>
      </c>
      <c r="V458">
        <f>ROUND((160/100)*ROUND(ROUND((ROUND((Source!AE382*Source!AV382*Source!I382),2)*Source!BS382),2), 2), 2)</f>
        <v>0</v>
      </c>
      <c r="X458">
        <f>IF(Source!BI382&lt;=1,J458, 0)</f>
        <v>0</v>
      </c>
      <c r="Y458">
        <f>IF(Source!BI382=2,J458, 0)</f>
        <v>0</v>
      </c>
      <c r="Z458">
        <f>IF(Source!BI382=3,J458, 0)</f>
        <v>0</v>
      </c>
      <c r="AA458">
        <f>IF(Source!BI382=4,J458, 0)</f>
        <v>0</v>
      </c>
    </row>
    <row r="459" spans="1:27" ht="14.25" x14ac:dyDescent="0.2">
      <c r="A459" s="26"/>
      <c r="B459" s="26"/>
      <c r="C459" s="26"/>
      <c r="D459" s="26" t="s">
        <v>314</v>
      </c>
      <c r="E459" s="27" t="s">
        <v>315</v>
      </c>
      <c r="F459" s="17">
        <f>Source!DN381</f>
        <v>104</v>
      </c>
      <c r="G459" s="33"/>
      <c r="H459" s="28"/>
      <c r="I459" s="17"/>
      <c r="J459" s="33">
        <f>SUM(Q452:Q458)</f>
        <v>13.64</v>
      </c>
      <c r="K459" s="17">
        <f>Source!BZ381</f>
        <v>87</v>
      </c>
      <c r="L459" s="33">
        <f>SUM(R452:R458)</f>
        <v>301.23</v>
      </c>
    </row>
    <row r="460" spans="1:27" ht="14.25" x14ac:dyDescent="0.2">
      <c r="A460" s="26"/>
      <c r="B460" s="26"/>
      <c r="C460" s="26"/>
      <c r="D460" s="26" t="s">
        <v>316</v>
      </c>
      <c r="E460" s="27" t="s">
        <v>315</v>
      </c>
      <c r="F460" s="17">
        <f>Source!DO381</f>
        <v>79</v>
      </c>
      <c r="G460" s="33"/>
      <c r="H460" s="28"/>
      <c r="I460" s="17"/>
      <c r="J460" s="33">
        <f>SUM(S452:S459)</f>
        <v>10.36</v>
      </c>
      <c r="K460" s="17">
        <f>Source!CA381</f>
        <v>41</v>
      </c>
      <c r="L460" s="33">
        <f>SUM(T452:T459)</f>
        <v>141.96</v>
      </c>
    </row>
    <row r="461" spans="1:27" ht="14.25" x14ac:dyDescent="0.2">
      <c r="A461" s="26"/>
      <c r="B461" s="26"/>
      <c r="C461" s="26"/>
      <c r="D461" s="26" t="s">
        <v>325</v>
      </c>
      <c r="E461" s="27" t="s">
        <v>315</v>
      </c>
      <c r="F461" s="17">
        <f>175</f>
        <v>175</v>
      </c>
      <c r="G461" s="33"/>
      <c r="H461" s="28"/>
      <c r="I461" s="17"/>
      <c r="J461" s="33">
        <f>SUM(U452:U460)</f>
        <v>0.26</v>
      </c>
      <c r="K461" s="17">
        <f>160</f>
        <v>160</v>
      </c>
      <c r="L461" s="33">
        <f>SUM(V452:V460)</f>
        <v>6.34</v>
      </c>
    </row>
    <row r="462" spans="1:27" ht="14.25" x14ac:dyDescent="0.2">
      <c r="A462" s="55"/>
      <c r="B462" s="55"/>
      <c r="C462" s="55"/>
      <c r="D462" s="55" t="s">
        <v>317</v>
      </c>
      <c r="E462" s="56" t="s">
        <v>318</v>
      </c>
      <c r="F462" s="57">
        <f>Source!AQ381</f>
        <v>113</v>
      </c>
      <c r="G462" s="58"/>
      <c r="H462" s="59" t="str">
        <f>Source!DI381</f>
        <v/>
      </c>
      <c r="I462" s="57">
        <f>Source!AV381</f>
        <v>1</v>
      </c>
      <c r="J462" s="58">
        <f>Source!U381</f>
        <v>1.1300000000000001</v>
      </c>
      <c r="K462" s="57"/>
      <c r="L462" s="58"/>
    </row>
    <row r="463" spans="1:27" ht="15" x14ac:dyDescent="0.25">
      <c r="A463" s="60"/>
      <c r="B463" s="60"/>
      <c r="C463" s="60"/>
      <c r="D463" s="61" t="s">
        <v>319</v>
      </c>
      <c r="E463" s="60"/>
      <c r="F463" s="60"/>
      <c r="G463" s="60"/>
      <c r="H463" s="60"/>
      <c r="I463" s="111">
        <f>J454+J455+J457+J459+J460+J461+SUM(J458:J458)</f>
        <v>47.51</v>
      </c>
      <c r="J463" s="111"/>
      <c r="K463" s="111">
        <f>L454+L455+L457+L459+L460+L461+SUM(L458:L458)</f>
        <v>882.50000000000011</v>
      </c>
      <c r="L463" s="111"/>
      <c r="O463" s="32">
        <f>J454+J455+J457+J459+J460+J461+SUM(J458:J458)</f>
        <v>47.51</v>
      </c>
      <c r="P463" s="32">
        <f>L454+L455+L457+L459+L460+L461+SUM(L458:L458)</f>
        <v>882.50000000000011</v>
      </c>
      <c r="X463">
        <f>IF(Source!BI381&lt;=1,J454+J455+J457+J459+J460+J461-0, 0)</f>
        <v>47.51</v>
      </c>
      <c r="Y463">
        <f>IF(Source!BI381=2,J454+J455+J457+J459+J460+J461-0, 0)</f>
        <v>0</v>
      </c>
      <c r="Z463">
        <f>IF(Source!BI381=3,J454+J455+J457+J459+J460+J461-0, 0)</f>
        <v>0</v>
      </c>
      <c r="AA463">
        <f>IF(Source!BI381=4,J454+J455+J457+J459+J460+J461,0)</f>
        <v>0</v>
      </c>
    </row>
    <row r="465" spans="1:27" ht="28.5" x14ac:dyDescent="0.2">
      <c r="A465" s="26">
        <v>2</v>
      </c>
      <c r="B465" s="26">
        <v>2</v>
      </c>
      <c r="C465" s="26" t="str">
        <f>Source!F383</f>
        <v>6.58-31-1</v>
      </c>
      <c r="D465" s="26" t="s">
        <v>116</v>
      </c>
      <c r="E465" s="27" t="str">
        <f>Source!H383</f>
        <v>100 мест</v>
      </c>
      <c r="F465" s="17">
        <f>Source!I383</f>
        <v>0.02</v>
      </c>
      <c r="G465" s="33"/>
      <c r="H465" s="28"/>
      <c r="I465" s="17"/>
      <c r="J465" s="33"/>
      <c r="K465" s="17"/>
      <c r="L465" s="33"/>
      <c r="Q465">
        <f>ROUND((Source!DN383/100)*ROUND((ROUND((Source!AF383*Source!AV383*Source!I383),2)),2), 2)</f>
        <v>9.5399999999999991</v>
      </c>
      <c r="R465">
        <f>Source!X383</f>
        <v>210.54</v>
      </c>
      <c r="S465">
        <f>ROUND((Source!DO383/100)*ROUND((ROUND((Source!AF383*Source!AV383*Source!I383),2)),2), 2)</f>
        <v>7.24</v>
      </c>
      <c r="T465">
        <f>Source!Y383</f>
        <v>99.22</v>
      </c>
      <c r="U465">
        <f>ROUND((175/100)*ROUND((ROUND((Source!AE383*Source!AV383*Source!I383),2)),2), 2)</f>
        <v>0.12</v>
      </c>
      <c r="V465">
        <f>ROUND((160/100)*ROUND(ROUND((ROUND((Source!AE383*Source!AV383*Source!I383),2)*Source!BS383),2), 2), 2)</f>
        <v>2.96</v>
      </c>
    </row>
    <row r="466" spans="1:27" x14ac:dyDescent="0.2">
      <c r="D466" s="30" t="str">
        <f>"Объем: "&amp;Source!I383&amp;"=2/"&amp;"100"</f>
        <v>Объем: 0,02=2/100</v>
      </c>
    </row>
    <row r="467" spans="1:27" ht="14.25" x14ac:dyDescent="0.2">
      <c r="A467" s="26"/>
      <c r="B467" s="26"/>
      <c r="C467" s="26"/>
      <c r="D467" s="26" t="s">
        <v>313</v>
      </c>
      <c r="E467" s="27"/>
      <c r="F467" s="17"/>
      <c r="G467" s="33">
        <f>Source!AO383</f>
        <v>458.59</v>
      </c>
      <c r="H467" s="28" t="str">
        <f>Source!DG383</f>
        <v/>
      </c>
      <c r="I467" s="17">
        <f>Source!AV383</f>
        <v>1</v>
      </c>
      <c r="J467" s="33">
        <f>ROUND((ROUND((Source!AF383*Source!AV383*Source!I383),2)),2)</f>
        <v>9.17</v>
      </c>
      <c r="K467" s="17">
        <f>IF(Source!BA383&lt;&gt; 0, Source!BA383, 1)</f>
        <v>26.39</v>
      </c>
      <c r="L467" s="33">
        <f>Source!S383</f>
        <v>242</v>
      </c>
      <c r="W467">
        <f>J467</f>
        <v>9.17</v>
      </c>
    </row>
    <row r="468" spans="1:27" ht="14.25" x14ac:dyDescent="0.2">
      <c r="A468" s="26"/>
      <c r="B468" s="26"/>
      <c r="C468" s="26"/>
      <c r="D468" s="26" t="s">
        <v>322</v>
      </c>
      <c r="E468" s="27"/>
      <c r="F468" s="17"/>
      <c r="G468" s="33">
        <f>Source!AM383</f>
        <v>9.8699999999999992</v>
      </c>
      <c r="H468" s="28" t="str">
        <f>Source!DE383</f>
        <v/>
      </c>
      <c r="I468" s="17">
        <f>Source!AV383</f>
        <v>1</v>
      </c>
      <c r="J468" s="33">
        <f>(ROUND((ROUND(((Source!ET383)*Source!AV383*Source!I383),2)),2)+ROUND((ROUND(((Source!AE383-(Source!EU383))*Source!AV383*Source!I383),2)),2))</f>
        <v>0.2</v>
      </c>
      <c r="K468" s="17">
        <f>IF(Source!BB383&lt;&gt; 0, Source!BB383, 1)</f>
        <v>14.65</v>
      </c>
      <c r="L468" s="33">
        <f>Source!Q383</f>
        <v>2.93</v>
      </c>
    </row>
    <row r="469" spans="1:27" ht="14.25" x14ac:dyDescent="0.2">
      <c r="A469" s="26"/>
      <c r="B469" s="26"/>
      <c r="C469" s="26"/>
      <c r="D469" s="26" t="s">
        <v>323</v>
      </c>
      <c r="E469" s="27"/>
      <c r="F469" s="17"/>
      <c r="G469" s="33">
        <f>Source!AN383</f>
        <v>3.55</v>
      </c>
      <c r="H469" s="28" t="str">
        <f>Source!DF383</f>
        <v/>
      </c>
      <c r="I469" s="17">
        <f>Source!AV383</f>
        <v>1</v>
      </c>
      <c r="J469" s="41">
        <f>ROUND((ROUND((Source!AE383*Source!AV383*Source!I383),2)),2)</f>
        <v>7.0000000000000007E-2</v>
      </c>
      <c r="K469" s="17">
        <f>IF(Source!BS383&lt;&gt; 0, Source!BS383, 1)</f>
        <v>26.39</v>
      </c>
      <c r="L469" s="41">
        <f>Source!R383</f>
        <v>1.85</v>
      </c>
      <c r="W469">
        <f>J469</f>
        <v>7.0000000000000007E-2</v>
      </c>
    </row>
    <row r="470" spans="1:27" ht="14.25" x14ac:dyDescent="0.2">
      <c r="A470" s="26"/>
      <c r="B470" s="26"/>
      <c r="C470" s="26"/>
      <c r="D470" s="26" t="s">
        <v>324</v>
      </c>
      <c r="E470" s="27"/>
      <c r="F470" s="17"/>
      <c r="G470" s="33">
        <f>Source!AL383</f>
        <v>195.25</v>
      </c>
      <c r="H470" s="28" t="str">
        <f>Source!DD383</f>
        <v/>
      </c>
      <c r="I470" s="17">
        <f>Source!AW383</f>
        <v>1</v>
      </c>
      <c r="J470" s="33">
        <f>ROUND((ROUND((Source!AC383*Source!AW383*Source!I383),2)),2)</f>
        <v>3.91</v>
      </c>
      <c r="K470" s="17">
        <f>IF(Source!BC383&lt;&gt; 0, Source!BC383, 1)</f>
        <v>8.3000000000000007</v>
      </c>
      <c r="L470" s="33">
        <f>Source!P383</f>
        <v>32.450000000000003</v>
      </c>
    </row>
    <row r="471" spans="1:27" ht="28.5" x14ac:dyDescent="0.2">
      <c r="A471" s="26" t="s">
        <v>118</v>
      </c>
      <c r="B471" s="26" t="s">
        <v>118</v>
      </c>
      <c r="C471" s="26" t="str">
        <f>Source!F384</f>
        <v>9999990001</v>
      </c>
      <c r="D471" s="26" t="s">
        <v>29</v>
      </c>
      <c r="E471" s="27" t="str">
        <f>Source!H384</f>
        <v>т</v>
      </c>
      <c r="F471" s="17">
        <f>Source!I384</f>
        <v>-6.0000000000000001E-3</v>
      </c>
      <c r="G471" s="33">
        <f>Source!AK384</f>
        <v>0</v>
      </c>
      <c r="H471" s="31" t="s">
        <v>3</v>
      </c>
      <c r="I471" s="17">
        <f>Source!AW384</f>
        <v>1</v>
      </c>
      <c r="J471" s="33">
        <f>ROUND((ROUND((Source!AC384*Source!AW384*Source!I384),2)),2)+(ROUND((ROUND(((Source!ET384)*Source!AV384*Source!I384),2)),2)+ROUND((ROUND(((Source!AE384-(Source!EU384))*Source!AV384*Source!I384),2)),2))+ROUND((ROUND((Source!AF384*Source!AV384*Source!I384),2)),2)</f>
        <v>0</v>
      </c>
      <c r="K471" s="17">
        <f>IF(Source!BC384&lt;&gt; 0, Source!BC384, 1)</f>
        <v>1</v>
      </c>
      <c r="L471" s="33">
        <f>Source!O384</f>
        <v>0</v>
      </c>
      <c r="Q471">
        <f>ROUND((Source!DN384/100)*ROUND((ROUND((Source!AF384*Source!AV384*Source!I384),2)),2), 2)</f>
        <v>0</v>
      </c>
      <c r="R471">
        <f>Source!X384</f>
        <v>0</v>
      </c>
      <c r="S471">
        <f>ROUND((Source!DO384/100)*ROUND((ROUND((Source!AF384*Source!AV384*Source!I384),2)),2), 2)</f>
        <v>0</v>
      </c>
      <c r="T471">
        <f>Source!Y384</f>
        <v>0</v>
      </c>
      <c r="U471">
        <f>ROUND((175/100)*ROUND((ROUND((Source!AE384*Source!AV384*Source!I384),2)),2), 2)</f>
        <v>0</v>
      </c>
      <c r="V471">
        <f>ROUND((160/100)*ROUND(ROUND((ROUND((Source!AE384*Source!AV384*Source!I384),2)*Source!BS384),2), 2), 2)</f>
        <v>0</v>
      </c>
      <c r="X471">
        <f>IF(Source!BI384&lt;=1,J471, 0)</f>
        <v>0</v>
      </c>
      <c r="Y471">
        <f>IF(Source!BI384=2,J471, 0)</f>
        <v>0</v>
      </c>
      <c r="Z471">
        <f>IF(Source!BI384=3,J471, 0)</f>
        <v>0</v>
      </c>
      <c r="AA471">
        <f>IF(Source!BI384=4,J471, 0)</f>
        <v>0</v>
      </c>
    </row>
    <row r="472" spans="1:27" ht="14.25" x14ac:dyDescent="0.2">
      <c r="A472" s="26"/>
      <c r="B472" s="26"/>
      <c r="C472" s="26"/>
      <c r="D472" s="26" t="s">
        <v>314</v>
      </c>
      <c r="E472" s="27" t="s">
        <v>315</v>
      </c>
      <c r="F472" s="17">
        <f>Source!DN383</f>
        <v>104</v>
      </c>
      <c r="G472" s="33"/>
      <c r="H472" s="28"/>
      <c r="I472" s="17"/>
      <c r="J472" s="33">
        <f>SUM(Q465:Q471)</f>
        <v>9.5399999999999991</v>
      </c>
      <c r="K472" s="17">
        <f>Source!BZ383</f>
        <v>87</v>
      </c>
      <c r="L472" s="33">
        <f>SUM(R465:R471)</f>
        <v>210.54</v>
      </c>
    </row>
    <row r="473" spans="1:27" ht="14.25" x14ac:dyDescent="0.2">
      <c r="A473" s="26"/>
      <c r="B473" s="26"/>
      <c r="C473" s="26"/>
      <c r="D473" s="26" t="s">
        <v>316</v>
      </c>
      <c r="E473" s="27" t="s">
        <v>315</v>
      </c>
      <c r="F473" s="17">
        <f>Source!DO383</f>
        <v>79</v>
      </c>
      <c r="G473" s="33"/>
      <c r="H473" s="28"/>
      <c r="I473" s="17"/>
      <c r="J473" s="33">
        <f>SUM(S465:S472)</f>
        <v>7.24</v>
      </c>
      <c r="K473" s="17">
        <f>Source!CA383</f>
        <v>41</v>
      </c>
      <c r="L473" s="33">
        <f>SUM(T465:T472)</f>
        <v>99.22</v>
      </c>
    </row>
    <row r="474" spans="1:27" ht="14.25" x14ac:dyDescent="0.2">
      <c r="A474" s="26"/>
      <c r="B474" s="26"/>
      <c r="C474" s="26"/>
      <c r="D474" s="26" t="s">
        <v>325</v>
      </c>
      <c r="E474" s="27" t="s">
        <v>315</v>
      </c>
      <c r="F474" s="17">
        <f>175</f>
        <v>175</v>
      </c>
      <c r="G474" s="33"/>
      <c r="H474" s="28"/>
      <c r="I474" s="17"/>
      <c r="J474" s="33">
        <f>SUM(U465:U473)</f>
        <v>0.12</v>
      </c>
      <c r="K474" s="17">
        <f>160</f>
        <v>160</v>
      </c>
      <c r="L474" s="33">
        <f>SUM(V465:V473)</f>
        <v>2.96</v>
      </c>
    </row>
    <row r="475" spans="1:27" ht="14.25" x14ac:dyDescent="0.2">
      <c r="A475" s="55"/>
      <c r="B475" s="55"/>
      <c r="C475" s="55"/>
      <c r="D475" s="55" t="s">
        <v>317</v>
      </c>
      <c r="E475" s="56" t="s">
        <v>318</v>
      </c>
      <c r="F475" s="57">
        <f>Source!AQ383</f>
        <v>39.5</v>
      </c>
      <c r="G475" s="58"/>
      <c r="H475" s="59" t="str">
        <f>Source!DI383</f>
        <v/>
      </c>
      <c r="I475" s="57">
        <f>Source!AV383</f>
        <v>1</v>
      </c>
      <c r="J475" s="58">
        <f>Source!U383</f>
        <v>0.79</v>
      </c>
      <c r="K475" s="57"/>
      <c r="L475" s="58"/>
    </row>
    <row r="476" spans="1:27" ht="15" x14ac:dyDescent="0.25">
      <c r="A476" s="60"/>
      <c r="B476" s="60"/>
      <c r="C476" s="60"/>
      <c r="D476" s="61" t="s">
        <v>319</v>
      </c>
      <c r="E476" s="60"/>
      <c r="F476" s="60"/>
      <c r="G476" s="60"/>
      <c r="H476" s="60"/>
      <c r="I476" s="111">
        <f>J467+J468+J470+J472+J473+J474+SUM(J471:J471)</f>
        <v>30.180000000000003</v>
      </c>
      <c r="J476" s="111"/>
      <c r="K476" s="111">
        <f>L467+L468+L470+L472+L473+L474+SUM(L471:L471)</f>
        <v>590.1</v>
      </c>
      <c r="L476" s="111"/>
      <c r="O476" s="32">
        <f>J467+J468+J470+J472+J473+J474+SUM(J471:J471)</f>
        <v>30.180000000000003</v>
      </c>
      <c r="P476" s="32">
        <f>L467+L468+L470+L472+L473+L474+SUM(L471:L471)</f>
        <v>590.1</v>
      </c>
      <c r="X476">
        <f>IF(Source!BI383&lt;=1,J467+J468+J470+J472+J473+J474-0, 0)</f>
        <v>30.180000000000003</v>
      </c>
      <c r="Y476">
        <f>IF(Source!BI383=2,J467+J468+J470+J472+J473+J474-0, 0)</f>
        <v>0</v>
      </c>
      <c r="Z476">
        <f>IF(Source!BI383=3,J467+J468+J470+J472+J473+J474-0, 0)</f>
        <v>0</v>
      </c>
      <c r="AA476">
        <f>IF(Source!BI383=4,J467+J468+J470+J472+J473+J474,0)</f>
        <v>0</v>
      </c>
    </row>
    <row r="478" spans="1:27" ht="28.5" x14ac:dyDescent="0.2">
      <c r="A478" s="26">
        <v>3</v>
      </c>
      <c r="B478" s="26">
        <v>3</v>
      </c>
      <c r="C478" s="26" t="str">
        <f>Source!F385</f>
        <v>6.54-9-2</v>
      </c>
      <c r="D478" s="26" t="s">
        <v>120</v>
      </c>
      <c r="E478" s="27" t="str">
        <f>Source!H385</f>
        <v>1 м3</v>
      </c>
      <c r="F478" s="17">
        <f>Source!I385</f>
        <v>0.05</v>
      </c>
      <c r="G478" s="33"/>
      <c r="H478" s="28"/>
      <c r="I478" s="17"/>
      <c r="J478" s="33"/>
      <c r="K478" s="17"/>
      <c r="L478" s="33"/>
      <c r="Q478">
        <f>ROUND((Source!DN385/100)*ROUND((ROUND((Source!AF385*Source!AV385*Source!I385),2)),2), 2)</f>
        <v>11.49</v>
      </c>
      <c r="R478">
        <f>Source!X385</f>
        <v>249.75</v>
      </c>
      <c r="S478">
        <f>ROUND((Source!DO385/100)*ROUND((ROUND((Source!AF385*Source!AV385*Source!I385),2)),2), 2)</f>
        <v>9.4600000000000009</v>
      </c>
      <c r="T478">
        <f>Source!Y385</f>
        <v>146.28</v>
      </c>
      <c r="U478">
        <f>ROUND((175/100)*ROUND((ROUND((Source!AE385*Source!AV385*Source!I385),2)),2), 2)</f>
        <v>0.4</v>
      </c>
      <c r="V478">
        <f>ROUND((160/100)*ROUND(ROUND((ROUND((Source!AE385*Source!AV385*Source!I385),2)*Source!BS385),2), 2), 2)</f>
        <v>9.7100000000000009</v>
      </c>
    </row>
    <row r="479" spans="1:27" ht="14.25" x14ac:dyDescent="0.2">
      <c r="A479" s="26"/>
      <c r="B479" s="26"/>
      <c r="C479" s="26"/>
      <c r="D479" s="26" t="s">
        <v>313</v>
      </c>
      <c r="E479" s="27"/>
      <c r="F479" s="17"/>
      <c r="G479" s="33">
        <f>Source!AO385</f>
        <v>270.45999999999998</v>
      </c>
      <c r="H479" s="28" t="str">
        <f>Source!DG385</f>
        <v/>
      </c>
      <c r="I479" s="17">
        <f>Source!AV385</f>
        <v>1</v>
      </c>
      <c r="J479" s="33">
        <f>ROUND((ROUND((Source!AF385*Source!AV385*Source!I385),2)),2)</f>
        <v>13.52</v>
      </c>
      <c r="K479" s="17">
        <f>IF(Source!BA385&lt;&gt; 0, Source!BA385, 1)</f>
        <v>26.39</v>
      </c>
      <c r="L479" s="33">
        <f>Source!S385</f>
        <v>356.79</v>
      </c>
      <c r="W479">
        <f>J479</f>
        <v>13.52</v>
      </c>
    </row>
    <row r="480" spans="1:27" ht="14.25" x14ac:dyDescent="0.2">
      <c r="A480" s="26"/>
      <c r="B480" s="26"/>
      <c r="C480" s="26"/>
      <c r="D480" s="26" t="s">
        <v>322</v>
      </c>
      <c r="E480" s="27"/>
      <c r="F480" s="17"/>
      <c r="G480" s="33">
        <f>Source!AM385</f>
        <v>18.57</v>
      </c>
      <c r="H480" s="28" t="str">
        <f>Source!DE385</f>
        <v/>
      </c>
      <c r="I480" s="17">
        <f>Source!AV385</f>
        <v>1</v>
      </c>
      <c r="J480" s="33">
        <f>(ROUND((ROUND(((Source!ET385)*Source!AV385*Source!I385),2)),2)+ROUND((ROUND(((Source!AE385-(Source!EU385))*Source!AV385*Source!I385),2)),2))</f>
        <v>0.93</v>
      </c>
      <c r="K480" s="17">
        <f>IF(Source!BB385&lt;&gt; 0, Source!BB385, 1)</f>
        <v>11.89</v>
      </c>
      <c r="L480" s="33">
        <f>Source!Q385</f>
        <v>11.06</v>
      </c>
    </row>
    <row r="481" spans="1:27" ht="14.25" x14ac:dyDescent="0.2">
      <c r="A481" s="26"/>
      <c r="B481" s="26"/>
      <c r="C481" s="26"/>
      <c r="D481" s="26" t="s">
        <v>323</v>
      </c>
      <c r="E481" s="27"/>
      <c r="F481" s="17"/>
      <c r="G481" s="33">
        <f>Source!AN385</f>
        <v>4.66</v>
      </c>
      <c r="H481" s="28" t="str">
        <f>Source!DF385</f>
        <v/>
      </c>
      <c r="I481" s="17">
        <f>Source!AV385</f>
        <v>1</v>
      </c>
      <c r="J481" s="41">
        <f>ROUND((ROUND((Source!AE385*Source!AV385*Source!I385),2)),2)</f>
        <v>0.23</v>
      </c>
      <c r="K481" s="17">
        <f>IF(Source!BS385&lt;&gt; 0, Source!BS385, 1)</f>
        <v>26.39</v>
      </c>
      <c r="L481" s="41">
        <f>Source!R385</f>
        <v>6.07</v>
      </c>
      <c r="W481">
        <f>J481</f>
        <v>0.23</v>
      </c>
    </row>
    <row r="482" spans="1:27" ht="14.25" x14ac:dyDescent="0.2">
      <c r="A482" s="26"/>
      <c r="B482" s="26"/>
      <c r="C482" s="26"/>
      <c r="D482" s="26" t="s">
        <v>324</v>
      </c>
      <c r="E482" s="27"/>
      <c r="F482" s="17"/>
      <c r="G482" s="33">
        <f>Source!AL385</f>
        <v>558.79</v>
      </c>
      <c r="H482" s="28" t="str">
        <f>Source!DD385</f>
        <v/>
      </c>
      <c r="I482" s="17">
        <f>Source!AW385</f>
        <v>1</v>
      </c>
      <c r="J482" s="33">
        <f>ROUND((ROUND((Source!AC385*Source!AW385*Source!I385),2)),2)</f>
        <v>27.94</v>
      </c>
      <c r="K482" s="17">
        <f>IF(Source!BC385&lt;&gt; 0, Source!BC385, 1)</f>
        <v>9.44</v>
      </c>
      <c r="L482" s="33">
        <f>Source!P385</f>
        <v>263.75</v>
      </c>
    </row>
    <row r="483" spans="1:27" ht="14.25" x14ac:dyDescent="0.2">
      <c r="A483" s="26" t="s">
        <v>44</v>
      </c>
      <c r="B483" s="26" t="s">
        <v>44</v>
      </c>
      <c r="C483" s="26" t="str">
        <f>Source!F386</f>
        <v>1.3-2-6</v>
      </c>
      <c r="D483" s="26" t="s">
        <v>127</v>
      </c>
      <c r="E483" s="27" t="str">
        <f>Source!H386</f>
        <v>м3</v>
      </c>
      <c r="F483" s="17">
        <f>Source!I386</f>
        <v>5.099999999999999E-2</v>
      </c>
      <c r="G483" s="33">
        <f>Source!AK386</f>
        <v>478.96</v>
      </c>
      <c r="H483" s="31" t="s">
        <v>3</v>
      </c>
      <c r="I483" s="17">
        <f>Source!AW386</f>
        <v>1</v>
      </c>
      <c r="J483" s="33">
        <f>ROUND((ROUND((Source!AC386*Source!AW386*Source!I386),2)),2)+(ROUND((ROUND(((Source!ET386)*Source!AV386*Source!I386),2)),2)+ROUND((ROUND(((Source!AE386-(Source!EU386))*Source!AV386*Source!I386),2)),2))+ROUND((ROUND((Source!AF386*Source!AV386*Source!I386),2)),2)</f>
        <v>24.43</v>
      </c>
      <c r="K483" s="17">
        <f>IF(Source!BC386&lt;&gt; 0, Source!BC386, 1)</f>
        <v>7.8</v>
      </c>
      <c r="L483" s="33">
        <f>Source!O386</f>
        <v>190.55</v>
      </c>
      <c r="Q483">
        <f>ROUND((Source!DN386/100)*ROUND((ROUND((Source!AF386*Source!AV386*Source!I386),2)),2), 2)</f>
        <v>0</v>
      </c>
      <c r="R483">
        <f>Source!X386</f>
        <v>0</v>
      </c>
      <c r="S483">
        <f>ROUND((Source!DO386/100)*ROUND((ROUND((Source!AF386*Source!AV386*Source!I386),2)),2), 2)</f>
        <v>0</v>
      </c>
      <c r="T483">
        <f>Source!Y386</f>
        <v>0</v>
      </c>
      <c r="U483">
        <f>ROUND((175/100)*ROUND((ROUND((Source!AE386*Source!AV386*Source!I386),2)),2), 2)</f>
        <v>0</v>
      </c>
      <c r="V483">
        <f>ROUND((160/100)*ROUND(ROUND((ROUND((Source!AE386*Source!AV386*Source!I386),2)*Source!BS386),2), 2), 2)</f>
        <v>0</v>
      </c>
      <c r="X483">
        <f>IF(Source!BI386&lt;=1,J483, 0)</f>
        <v>24.43</v>
      </c>
      <c r="Y483">
        <f>IF(Source!BI386=2,J483, 0)</f>
        <v>0</v>
      </c>
      <c r="Z483">
        <f>IF(Source!BI386=3,J483, 0)</f>
        <v>0</v>
      </c>
      <c r="AA483">
        <f>IF(Source!BI386=4,J483, 0)</f>
        <v>0</v>
      </c>
    </row>
    <row r="484" spans="1:27" ht="14.25" x14ac:dyDescent="0.2">
      <c r="A484" s="26"/>
      <c r="B484" s="26"/>
      <c r="C484" s="26"/>
      <c r="D484" s="26" t="s">
        <v>314</v>
      </c>
      <c r="E484" s="27" t="s">
        <v>315</v>
      </c>
      <c r="F484" s="17">
        <f>Source!DN385</f>
        <v>85</v>
      </c>
      <c r="G484" s="33"/>
      <c r="H484" s="28"/>
      <c r="I484" s="17"/>
      <c r="J484" s="33">
        <f>SUM(Q478:Q483)</f>
        <v>11.49</v>
      </c>
      <c r="K484" s="17">
        <f>Source!BZ385</f>
        <v>70</v>
      </c>
      <c r="L484" s="33">
        <f>SUM(R478:R483)</f>
        <v>249.75</v>
      </c>
    </row>
    <row r="485" spans="1:27" ht="14.25" x14ac:dyDescent="0.2">
      <c r="A485" s="26"/>
      <c r="B485" s="26"/>
      <c r="C485" s="26"/>
      <c r="D485" s="26" t="s">
        <v>316</v>
      </c>
      <c r="E485" s="27" t="s">
        <v>315</v>
      </c>
      <c r="F485" s="17">
        <f>Source!DO385</f>
        <v>70</v>
      </c>
      <c r="G485" s="33"/>
      <c r="H485" s="28"/>
      <c r="I485" s="17"/>
      <c r="J485" s="33">
        <f>SUM(S478:S484)</f>
        <v>9.4600000000000009</v>
      </c>
      <c r="K485" s="17">
        <f>Source!CA385</f>
        <v>41</v>
      </c>
      <c r="L485" s="33">
        <f>SUM(T478:T484)</f>
        <v>146.28</v>
      </c>
    </row>
    <row r="486" spans="1:27" ht="14.25" x14ac:dyDescent="0.2">
      <c r="A486" s="26"/>
      <c r="B486" s="26"/>
      <c r="C486" s="26"/>
      <c r="D486" s="26" t="s">
        <v>325</v>
      </c>
      <c r="E486" s="27" t="s">
        <v>315</v>
      </c>
      <c r="F486" s="17">
        <f>175</f>
        <v>175</v>
      </c>
      <c r="G486" s="33"/>
      <c r="H486" s="28"/>
      <c r="I486" s="17"/>
      <c r="J486" s="33">
        <f>SUM(U478:U485)</f>
        <v>0.4</v>
      </c>
      <c r="K486" s="17">
        <f>160</f>
        <v>160</v>
      </c>
      <c r="L486" s="33">
        <f>SUM(V478:V485)</f>
        <v>9.7100000000000009</v>
      </c>
    </row>
    <row r="487" spans="1:27" ht="14.25" x14ac:dyDescent="0.2">
      <c r="A487" s="55"/>
      <c r="B487" s="55"/>
      <c r="C487" s="55"/>
      <c r="D487" s="55" t="s">
        <v>317</v>
      </c>
      <c r="E487" s="56" t="s">
        <v>318</v>
      </c>
      <c r="F487" s="57">
        <f>Source!AQ385</f>
        <v>24.61</v>
      </c>
      <c r="G487" s="58"/>
      <c r="H487" s="59" t="str">
        <f>Source!DI385</f>
        <v/>
      </c>
      <c r="I487" s="57">
        <f>Source!AV385</f>
        <v>1</v>
      </c>
      <c r="J487" s="58">
        <f>Source!U385</f>
        <v>1.2305000000000001</v>
      </c>
      <c r="K487" s="57"/>
      <c r="L487" s="58"/>
    </row>
    <row r="488" spans="1:27" ht="15" x14ac:dyDescent="0.25">
      <c r="A488" s="60"/>
      <c r="B488" s="60"/>
      <c r="C488" s="60"/>
      <c r="D488" s="61" t="s">
        <v>319</v>
      </c>
      <c r="E488" s="60"/>
      <c r="F488" s="60"/>
      <c r="G488" s="60"/>
      <c r="H488" s="60"/>
      <c r="I488" s="111">
        <f>J479+J480+J482+J484+J485+J486+SUM(J483:J483)</f>
        <v>88.17</v>
      </c>
      <c r="J488" s="111"/>
      <c r="K488" s="111">
        <f>L479+L480+L482+L484+L485+L486+SUM(L483:L483)</f>
        <v>1227.8900000000001</v>
      </c>
      <c r="L488" s="111"/>
      <c r="O488" s="32">
        <f>J479+J480+J482+J484+J485+J486+SUM(J483:J483)</f>
        <v>88.17</v>
      </c>
      <c r="P488" s="32">
        <f>L479+L480+L482+L484+L485+L486+SUM(L483:L483)</f>
        <v>1227.8900000000001</v>
      </c>
      <c r="X488">
        <f>IF(Source!BI385&lt;=1,J479+J480+J482+J484+J485+J486-0, 0)</f>
        <v>63.74</v>
      </c>
      <c r="Y488">
        <f>IF(Source!BI385=2,J479+J480+J482+J484+J485+J486-0, 0)</f>
        <v>0</v>
      </c>
      <c r="Z488">
        <f>IF(Source!BI385=3,J479+J480+J482+J484+J485+J486-0, 0)</f>
        <v>0</v>
      </c>
      <c r="AA488">
        <f>IF(Source!BI385=4,J479+J480+J482+J484+J485+J486,0)</f>
        <v>0</v>
      </c>
    </row>
    <row r="490" spans="1:27" ht="28.5" x14ac:dyDescent="0.2">
      <c r="A490" s="26">
        <v>4</v>
      </c>
      <c r="B490" s="26">
        <v>4</v>
      </c>
      <c r="C490" s="26" t="str">
        <f>Source!F387</f>
        <v>6.58-2-1</v>
      </c>
      <c r="D490" s="26" t="s">
        <v>40</v>
      </c>
      <c r="E490" s="27" t="str">
        <f>Source!H387</f>
        <v>100 м2</v>
      </c>
      <c r="F490" s="17">
        <f>Source!I387</f>
        <v>0.8357</v>
      </c>
      <c r="G490" s="33"/>
      <c r="H490" s="28"/>
      <c r="I490" s="17"/>
      <c r="J490" s="33"/>
      <c r="K490" s="17"/>
      <c r="L490" s="33"/>
      <c r="Q490">
        <f>ROUND((Source!DN387/100)*ROUND((ROUND((Source!AF387*Source!AV387*Source!I387),2)),2), 2)</f>
        <v>127.92</v>
      </c>
      <c r="R490">
        <f>Source!X387</f>
        <v>2953.83</v>
      </c>
      <c r="S490">
        <f>ROUND((Source!DO387/100)*ROUND((ROUND((Source!AF387*Source!AV387*Source!I387),2)),2), 2)</f>
        <v>87.95</v>
      </c>
      <c r="T490">
        <f>Source!Y387</f>
        <v>1730.1</v>
      </c>
      <c r="U490">
        <f>ROUND((175/100)*ROUND((ROUND((Source!AE387*Source!AV387*Source!I387),2)),2), 2)</f>
        <v>0</v>
      </c>
      <c r="V490">
        <f>ROUND((160/100)*ROUND(ROUND((ROUND((Source!AE387*Source!AV387*Source!I387),2)*Source!BS387),2), 2), 2)</f>
        <v>0</v>
      </c>
    </row>
    <row r="491" spans="1:27" x14ac:dyDescent="0.2">
      <c r="D491" s="30" t="str">
        <f>"Объем: "&amp;Source!I387&amp;"=83,57/"&amp;"100"</f>
        <v>Объем: 0,8357=83,57/100</v>
      </c>
    </row>
    <row r="492" spans="1:27" ht="14.25" x14ac:dyDescent="0.2">
      <c r="A492" s="26"/>
      <c r="B492" s="26"/>
      <c r="C492" s="26"/>
      <c r="D492" s="26" t="s">
        <v>313</v>
      </c>
      <c r="E492" s="27"/>
      <c r="F492" s="17"/>
      <c r="G492" s="33">
        <f>Source!AO387</f>
        <v>191.34</v>
      </c>
      <c r="H492" s="28" t="str">
        <f>Source!DG387</f>
        <v/>
      </c>
      <c r="I492" s="17">
        <f>Source!AV387</f>
        <v>1</v>
      </c>
      <c r="J492" s="33">
        <f>ROUND((ROUND((Source!AF387*Source!AV387*Source!I387),2)),2)</f>
        <v>159.9</v>
      </c>
      <c r="K492" s="17">
        <f>IF(Source!BA387&lt;&gt; 0, Source!BA387, 1)</f>
        <v>26.39</v>
      </c>
      <c r="L492" s="33">
        <f>Source!S387</f>
        <v>4219.76</v>
      </c>
      <c r="W492">
        <f>J492</f>
        <v>159.9</v>
      </c>
    </row>
    <row r="493" spans="1:27" ht="28.5" x14ac:dyDescent="0.2">
      <c r="A493" s="26" t="s">
        <v>130</v>
      </c>
      <c r="B493" s="26" t="s">
        <v>130</v>
      </c>
      <c r="C493" s="26" t="str">
        <f>Source!F388</f>
        <v>9999990001</v>
      </c>
      <c r="D493" s="26" t="s">
        <v>29</v>
      </c>
      <c r="E493" s="27" t="str">
        <f>Source!H388</f>
        <v>т</v>
      </c>
      <c r="F493" s="17">
        <f>Source!I388</f>
        <v>-0.85241400000000001</v>
      </c>
      <c r="G493" s="33">
        <f>Source!AK388</f>
        <v>0</v>
      </c>
      <c r="H493" s="31" t="s">
        <v>3</v>
      </c>
      <c r="I493" s="17">
        <f>Source!AW388</f>
        <v>1</v>
      </c>
      <c r="J493" s="33">
        <f>ROUND((ROUND((Source!AC388*Source!AW388*Source!I388),2)),2)+(ROUND((ROUND(((Source!ET388)*Source!AV388*Source!I388),2)),2)+ROUND((ROUND(((Source!AE388-(Source!EU388))*Source!AV388*Source!I388),2)),2))+ROUND((ROUND((Source!AF388*Source!AV388*Source!I388),2)),2)</f>
        <v>0</v>
      </c>
      <c r="K493" s="17">
        <f>IF(Source!BC388&lt;&gt; 0, Source!BC388, 1)</f>
        <v>1</v>
      </c>
      <c r="L493" s="33">
        <f>Source!O388</f>
        <v>0</v>
      </c>
      <c r="Q493">
        <f>ROUND((Source!DN388/100)*ROUND((ROUND((Source!AF388*Source!AV388*Source!I388),2)),2), 2)</f>
        <v>0</v>
      </c>
      <c r="R493">
        <f>Source!X388</f>
        <v>0</v>
      </c>
      <c r="S493">
        <f>ROUND((Source!DO388/100)*ROUND((ROUND((Source!AF388*Source!AV388*Source!I388),2)),2), 2)</f>
        <v>0</v>
      </c>
      <c r="T493">
        <f>Source!Y388</f>
        <v>0</v>
      </c>
      <c r="U493">
        <f>ROUND((175/100)*ROUND((ROUND((Source!AE388*Source!AV388*Source!I388),2)),2), 2)</f>
        <v>0</v>
      </c>
      <c r="V493">
        <f>ROUND((160/100)*ROUND(ROUND((ROUND((Source!AE388*Source!AV388*Source!I388),2)*Source!BS388),2), 2), 2)</f>
        <v>0</v>
      </c>
      <c r="X493">
        <f>IF(Source!BI388&lt;=1,J493, 0)</f>
        <v>0</v>
      </c>
      <c r="Y493">
        <f>IF(Source!BI388=2,J493, 0)</f>
        <v>0</v>
      </c>
      <c r="Z493">
        <f>IF(Source!BI388=3,J493, 0)</f>
        <v>0</v>
      </c>
      <c r="AA493">
        <f>IF(Source!BI388=4,J493, 0)</f>
        <v>0</v>
      </c>
    </row>
    <row r="494" spans="1:27" ht="14.25" x14ac:dyDescent="0.2">
      <c r="A494" s="26"/>
      <c r="B494" s="26"/>
      <c r="C494" s="26"/>
      <c r="D494" s="26" t="s">
        <v>314</v>
      </c>
      <c r="E494" s="27" t="s">
        <v>315</v>
      </c>
      <c r="F494" s="17">
        <f>Source!DN387</f>
        <v>80</v>
      </c>
      <c r="G494" s="33"/>
      <c r="H494" s="28"/>
      <c r="I494" s="17"/>
      <c r="J494" s="33">
        <f>SUM(Q490:Q493)</f>
        <v>127.92</v>
      </c>
      <c r="K494" s="17">
        <f>Source!BZ387</f>
        <v>70</v>
      </c>
      <c r="L494" s="33">
        <f>SUM(R490:R493)</f>
        <v>2953.83</v>
      </c>
    </row>
    <row r="495" spans="1:27" ht="14.25" x14ac:dyDescent="0.2">
      <c r="A495" s="26"/>
      <c r="B495" s="26"/>
      <c r="C495" s="26"/>
      <c r="D495" s="26" t="s">
        <v>316</v>
      </c>
      <c r="E495" s="27" t="s">
        <v>315</v>
      </c>
      <c r="F495" s="17">
        <f>Source!DO387</f>
        <v>55</v>
      </c>
      <c r="G495" s="33"/>
      <c r="H495" s="28"/>
      <c r="I495" s="17"/>
      <c r="J495" s="33">
        <f>SUM(S490:S494)</f>
        <v>87.95</v>
      </c>
      <c r="K495" s="17">
        <f>Source!CA387</f>
        <v>41</v>
      </c>
      <c r="L495" s="33">
        <f>SUM(T490:T494)</f>
        <v>1730.1</v>
      </c>
    </row>
    <row r="496" spans="1:27" ht="14.25" x14ac:dyDescent="0.2">
      <c r="A496" s="55"/>
      <c r="B496" s="55"/>
      <c r="C496" s="55"/>
      <c r="D496" s="55" t="s">
        <v>317</v>
      </c>
      <c r="E496" s="56" t="s">
        <v>318</v>
      </c>
      <c r="F496" s="57">
        <f>Source!AQ387</f>
        <v>17.41</v>
      </c>
      <c r="G496" s="58"/>
      <c r="H496" s="59" t="str">
        <f>Source!DI387</f>
        <v/>
      </c>
      <c r="I496" s="57">
        <f>Source!AV387</f>
        <v>1</v>
      </c>
      <c r="J496" s="58">
        <f>Source!U387</f>
        <v>14.549537000000001</v>
      </c>
      <c r="K496" s="57"/>
      <c r="L496" s="58"/>
    </row>
    <row r="497" spans="1:27" ht="15" x14ac:dyDescent="0.25">
      <c r="A497" s="60"/>
      <c r="B497" s="60"/>
      <c r="C497" s="60"/>
      <c r="D497" s="61" t="s">
        <v>319</v>
      </c>
      <c r="E497" s="60"/>
      <c r="F497" s="60"/>
      <c r="G497" s="60"/>
      <c r="H497" s="60"/>
      <c r="I497" s="111">
        <f>J492+J494+J495+SUM(J493:J493)</f>
        <v>375.77</v>
      </c>
      <c r="J497" s="111"/>
      <c r="K497" s="111">
        <f>L492+L494+L495+SUM(L493:L493)</f>
        <v>8903.69</v>
      </c>
      <c r="L497" s="111"/>
      <c r="O497" s="32">
        <f>J492+J494+J495+SUM(J493:J493)</f>
        <v>375.77</v>
      </c>
      <c r="P497" s="32">
        <f>L492+L494+L495+SUM(L493:L493)</f>
        <v>8903.69</v>
      </c>
      <c r="X497">
        <f>IF(Source!BI387&lt;=1,J492+J494+J495-0, 0)</f>
        <v>375.77</v>
      </c>
      <c r="Y497">
        <f>IF(Source!BI387=2,J492+J494+J495-0, 0)</f>
        <v>0</v>
      </c>
      <c r="Z497">
        <f>IF(Source!BI387=3,J492+J494+J495-0, 0)</f>
        <v>0</v>
      </c>
      <c r="AA497">
        <f>IF(Source!BI387=4,J492+J494+J495,0)</f>
        <v>0</v>
      </c>
    </row>
    <row r="499" spans="1:27" ht="57" x14ac:dyDescent="0.2">
      <c r="A499" s="26">
        <v>5</v>
      </c>
      <c r="B499" s="26">
        <v>5</v>
      </c>
      <c r="C499" s="26" t="str">
        <f>Source!F389</f>
        <v>3.12-3-4</v>
      </c>
      <c r="D499" s="26" t="s">
        <v>132</v>
      </c>
      <c r="E499" s="27" t="str">
        <f>Source!H389</f>
        <v>100 м2</v>
      </c>
      <c r="F499" s="17">
        <f>Source!I389</f>
        <v>0.8357</v>
      </c>
      <c r="G499" s="33"/>
      <c r="H499" s="28"/>
      <c r="I499" s="17"/>
      <c r="J499" s="33"/>
      <c r="K499" s="17"/>
      <c r="L499" s="33"/>
      <c r="Q499">
        <f>ROUND((Source!DN389/100)*ROUND((ROUND((Source!AF389*Source!AV389*Source!I389),2)),2), 2)</f>
        <v>688.66</v>
      </c>
      <c r="R499">
        <f>Source!X389</f>
        <v>15202.96</v>
      </c>
      <c r="S499">
        <f>ROUND((Source!DO389/100)*ROUND((ROUND((Source!AF389*Source!AV389*Source!I389),2)),2), 2)</f>
        <v>523.11</v>
      </c>
      <c r="T499">
        <f>Source!Y389</f>
        <v>7164.61</v>
      </c>
      <c r="U499">
        <f>ROUND((175/100)*ROUND((ROUND((Source!AE389*Source!AV389*Source!I389),2)),2), 2)</f>
        <v>129.91999999999999</v>
      </c>
      <c r="V499">
        <f>ROUND((160/100)*ROUND(ROUND((ROUND((Source!AE389*Source!AV389*Source!I389),2)*Source!BS389),2), 2), 2)</f>
        <v>3134.7</v>
      </c>
    </row>
    <row r="500" spans="1:27" ht="14.25" x14ac:dyDescent="0.2">
      <c r="A500" s="26"/>
      <c r="B500" s="26"/>
      <c r="C500" s="26"/>
      <c r="D500" s="26" t="s">
        <v>313</v>
      </c>
      <c r="E500" s="27"/>
      <c r="F500" s="17"/>
      <c r="G500" s="33">
        <f>Source!AO389</f>
        <v>689</v>
      </c>
      <c r="H500" s="28" t="str">
        <f>Source!DG389</f>
        <v>)*1,15</v>
      </c>
      <c r="I500" s="17">
        <f>Source!AV389</f>
        <v>1</v>
      </c>
      <c r="J500" s="33">
        <f>ROUND((ROUND((Source!AF389*Source!AV389*Source!I389),2)),2)</f>
        <v>662.17</v>
      </c>
      <c r="K500" s="17">
        <f>IF(Source!BA389&lt;&gt; 0, Source!BA389, 1)</f>
        <v>26.39</v>
      </c>
      <c r="L500" s="33">
        <f>Source!S389</f>
        <v>17474.669999999998</v>
      </c>
      <c r="W500">
        <f>J500</f>
        <v>662.17</v>
      </c>
    </row>
    <row r="501" spans="1:27" ht="14.25" x14ac:dyDescent="0.2">
      <c r="A501" s="26"/>
      <c r="B501" s="26"/>
      <c r="C501" s="26"/>
      <c r="D501" s="26" t="s">
        <v>322</v>
      </c>
      <c r="E501" s="27"/>
      <c r="F501" s="17"/>
      <c r="G501" s="33">
        <f>Source!AM389</f>
        <v>267.17</v>
      </c>
      <c r="H501" s="28" t="str">
        <f>Source!DE389</f>
        <v>)*1,25</v>
      </c>
      <c r="I501" s="17">
        <f>Source!AV389</f>
        <v>1</v>
      </c>
      <c r="J501" s="33">
        <f>(ROUND((ROUND((((Source!ET389*1.25))*Source!AV389*Source!I389),2)),2)+ROUND((ROUND(((Source!AE389-((Source!EU389*1.25)))*Source!AV389*Source!I389),2)),2))</f>
        <v>279.08999999999997</v>
      </c>
      <c r="K501" s="17">
        <f>IF(Source!BB389&lt;&gt; 0, Source!BB389, 1)</f>
        <v>12.18</v>
      </c>
      <c r="L501" s="33">
        <f>Source!Q389</f>
        <v>3399.32</v>
      </c>
    </row>
    <row r="502" spans="1:27" ht="14.25" x14ac:dyDescent="0.2">
      <c r="A502" s="26"/>
      <c r="B502" s="26"/>
      <c r="C502" s="26"/>
      <c r="D502" s="26" t="s">
        <v>323</v>
      </c>
      <c r="E502" s="27"/>
      <c r="F502" s="17"/>
      <c r="G502" s="33">
        <f>Source!AN389</f>
        <v>71.069999999999993</v>
      </c>
      <c r="H502" s="28" t="str">
        <f>Source!DF389</f>
        <v>)*1,25</v>
      </c>
      <c r="I502" s="17">
        <f>Source!AV389</f>
        <v>1</v>
      </c>
      <c r="J502" s="41">
        <f>ROUND((ROUND((Source!AE389*Source!AV389*Source!I389),2)),2)</f>
        <v>74.239999999999995</v>
      </c>
      <c r="K502" s="17">
        <f>IF(Source!BS389&lt;&gt; 0, Source!BS389, 1)</f>
        <v>26.39</v>
      </c>
      <c r="L502" s="41">
        <f>Source!R389</f>
        <v>1959.19</v>
      </c>
      <c r="W502">
        <f>J502</f>
        <v>74.239999999999995</v>
      </c>
    </row>
    <row r="503" spans="1:27" ht="14.25" x14ac:dyDescent="0.2">
      <c r="A503" s="26"/>
      <c r="B503" s="26"/>
      <c r="C503" s="26"/>
      <c r="D503" s="26" t="s">
        <v>324</v>
      </c>
      <c r="E503" s="27"/>
      <c r="F503" s="17"/>
      <c r="G503" s="33">
        <f>Source!AL389</f>
        <v>705.14</v>
      </c>
      <c r="H503" s="28" t="str">
        <f>Source!DD389</f>
        <v/>
      </c>
      <c r="I503" s="17">
        <f>Source!AW389</f>
        <v>1</v>
      </c>
      <c r="J503" s="33">
        <f>ROUND((ROUND((Source!AC389*Source!AW389*Source!I389),2)),2)</f>
        <v>589.29</v>
      </c>
      <c r="K503" s="17">
        <f>IF(Source!BC389&lt;&gt; 0, Source!BC389, 1)</f>
        <v>3.7</v>
      </c>
      <c r="L503" s="33">
        <f>Source!P389</f>
        <v>2180.37</v>
      </c>
    </row>
    <row r="504" spans="1:27" ht="199.5" x14ac:dyDescent="0.2">
      <c r="A504" s="26" t="s">
        <v>141</v>
      </c>
      <c r="B504" s="26" t="s">
        <v>141</v>
      </c>
      <c r="C504" s="26" t="str">
        <f>Source!F390</f>
        <v>1.1-1-1312</v>
      </c>
      <c r="D504" s="26" t="s">
        <v>282</v>
      </c>
      <c r="E504" s="27" t="str">
        <f>Source!H390</f>
        <v>м2</v>
      </c>
      <c r="F504" s="17">
        <f>Source!I390</f>
        <v>112.81950000000001</v>
      </c>
      <c r="G504" s="33">
        <f>Source!AK390</f>
        <v>25.09</v>
      </c>
      <c r="H504" s="31" t="s">
        <v>3</v>
      </c>
      <c r="I504" s="17">
        <f>Source!AW390</f>
        <v>1</v>
      </c>
      <c r="J504" s="33">
        <f>ROUND((ROUND((Source!AC390*Source!AW390*Source!I390),2)),2)+(ROUND((ROUND(((Source!ET390)*Source!AV390*Source!I390),2)),2)+ROUND((ROUND(((Source!AE390-(Source!EU390))*Source!AV390*Source!I390),2)),2))+ROUND((ROUND((Source!AF390*Source!AV390*Source!I390),2)),2)</f>
        <v>2830.64</v>
      </c>
      <c r="K504" s="17">
        <f>IF(Source!BC390&lt;&gt; 0, Source!BC390, 1)</f>
        <v>10.5</v>
      </c>
      <c r="L504" s="33">
        <f>Source!O390</f>
        <v>29721.72</v>
      </c>
      <c r="Q504">
        <f>ROUND((Source!DN390/100)*ROUND((ROUND((Source!AF390*Source!AV390*Source!I390),2)),2), 2)</f>
        <v>0</v>
      </c>
      <c r="R504">
        <f>Source!X390</f>
        <v>0</v>
      </c>
      <c r="S504">
        <f>ROUND((Source!DO390/100)*ROUND((ROUND((Source!AF390*Source!AV390*Source!I390),2)),2), 2)</f>
        <v>0</v>
      </c>
      <c r="T504">
        <f>Source!Y390</f>
        <v>0</v>
      </c>
      <c r="U504">
        <f>ROUND((175/100)*ROUND((ROUND((Source!AE390*Source!AV390*Source!I390),2)),2), 2)</f>
        <v>0</v>
      </c>
      <c r="V504">
        <f>ROUND((160/100)*ROUND(ROUND((ROUND((Source!AE390*Source!AV390*Source!I390),2)*Source!BS390),2), 2), 2)</f>
        <v>0</v>
      </c>
      <c r="X504">
        <f>IF(Source!BI390&lt;=1,J504, 0)</f>
        <v>2830.64</v>
      </c>
      <c r="Y504">
        <f>IF(Source!BI390=2,J504, 0)</f>
        <v>0</v>
      </c>
      <c r="Z504">
        <f>IF(Source!BI390=3,J504, 0)</f>
        <v>0</v>
      </c>
      <c r="AA504">
        <f>IF(Source!BI390=4,J504, 0)</f>
        <v>0</v>
      </c>
    </row>
    <row r="505" spans="1:27" ht="228" x14ac:dyDescent="0.2">
      <c r="A505" s="26" t="s">
        <v>145</v>
      </c>
      <c r="B505" s="26" t="s">
        <v>145</v>
      </c>
      <c r="C505" s="26" t="str">
        <f>Source!F391</f>
        <v>1.1-1-1313</v>
      </c>
      <c r="D505" s="26" t="s">
        <v>283</v>
      </c>
      <c r="E505" s="27" t="str">
        <f>Source!H391</f>
        <v>м2</v>
      </c>
      <c r="F505" s="17">
        <f>Source!I391</f>
        <v>110.56310999999998</v>
      </c>
      <c r="G505" s="33">
        <f>Source!AK391</f>
        <v>23.06</v>
      </c>
      <c r="H505" s="31" t="s">
        <v>3</v>
      </c>
      <c r="I505" s="17">
        <f>Source!AW391</f>
        <v>1</v>
      </c>
      <c r="J505" s="33">
        <f>ROUND((ROUND((Source!AC391*Source!AW391*Source!I391),2)),2)+(ROUND((ROUND(((Source!ET391)*Source!AV391*Source!I391),2)),2)+ROUND((ROUND(((Source!AE391-(Source!EU391))*Source!AV391*Source!I391),2)),2))+ROUND((ROUND((Source!AF391*Source!AV391*Source!I391),2)),2)</f>
        <v>2549.59</v>
      </c>
      <c r="K505" s="17">
        <f>IF(Source!BC391&lt;&gt; 0, Source!BC391, 1)</f>
        <v>10.74</v>
      </c>
      <c r="L505" s="33">
        <f>Source!O391</f>
        <v>27382.6</v>
      </c>
      <c r="Q505">
        <f>ROUND((Source!DN391/100)*ROUND((ROUND((Source!AF391*Source!AV391*Source!I391),2)),2), 2)</f>
        <v>0</v>
      </c>
      <c r="R505">
        <f>Source!X391</f>
        <v>0</v>
      </c>
      <c r="S505">
        <f>ROUND((Source!DO391/100)*ROUND((ROUND((Source!AF391*Source!AV391*Source!I391),2)),2), 2)</f>
        <v>0</v>
      </c>
      <c r="T505">
        <f>Source!Y391</f>
        <v>0</v>
      </c>
      <c r="U505">
        <f>ROUND((175/100)*ROUND((ROUND((Source!AE391*Source!AV391*Source!I391),2)),2), 2)</f>
        <v>0</v>
      </c>
      <c r="V505">
        <f>ROUND((160/100)*ROUND(ROUND((ROUND((Source!AE391*Source!AV391*Source!I391),2)*Source!BS391),2), 2), 2)</f>
        <v>0</v>
      </c>
      <c r="X505">
        <f>IF(Source!BI391&lt;=1,J505, 0)</f>
        <v>2549.59</v>
      </c>
      <c r="Y505">
        <f>IF(Source!BI391=2,J505, 0)</f>
        <v>0</v>
      </c>
      <c r="Z505">
        <f>IF(Source!BI391=3,J505, 0)</f>
        <v>0</v>
      </c>
      <c r="AA505">
        <f>IF(Source!BI391=4,J505, 0)</f>
        <v>0</v>
      </c>
    </row>
    <row r="506" spans="1:27" ht="14.25" x14ac:dyDescent="0.2">
      <c r="A506" s="26"/>
      <c r="B506" s="26"/>
      <c r="C506" s="26"/>
      <c r="D506" s="26" t="s">
        <v>314</v>
      </c>
      <c r="E506" s="27" t="s">
        <v>315</v>
      </c>
      <c r="F506" s="17">
        <f>Source!DN389</f>
        <v>104</v>
      </c>
      <c r="G506" s="33"/>
      <c r="H506" s="28"/>
      <c r="I506" s="17"/>
      <c r="J506" s="33">
        <f>SUM(Q499:Q505)</f>
        <v>688.66</v>
      </c>
      <c r="K506" s="17">
        <f>Source!BZ389</f>
        <v>87</v>
      </c>
      <c r="L506" s="33">
        <f>SUM(R499:R505)</f>
        <v>15202.96</v>
      </c>
    </row>
    <row r="507" spans="1:27" ht="14.25" x14ac:dyDescent="0.2">
      <c r="A507" s="26"/>
      <c r="B507" s="26"/>
      <c r="C507" s="26"/>
      <c r="D507" s="26" t="s">
        <v>316</v>
      </c>
      <c r="E507" s="27" t="s">
        <v>315</v>
      </c>
      <c r="F507" s="17">
        <f>Source!DO389</f>
        <v>79</v>
      </c>
      <c r="G507" s="33"/>
      <c r="H507" s="28"/>
      <c r="I507" s="17"/>
      <c r="J507" s="33">
        <f>SUM(S499:S506)</f>
        <v>523.11</v>
      </c>
      <c r="K507" s="17">
        <f>Source!CA389</f>
        <v>41</v>
      </c>
      <c r="L507" s="33">
        <f>SUM(T499:T506)</f>
        <v>7164.61</v>
      </c>
    </row>
    <row r="508" spans="1:27" ht="14.25" x14ac:dyDescent="0.2">
      <c r="A508" s="26"/>
      <c r="B508" s="26"/>
      <c r="C508" s="26"/>
      <c r="D508" s="26" t="s">
        <v>325</v>
      </c>
      <c r="E508" s="27" t="s">
        <v>315</v>
      </c>
      <c r="F508" s="17">
        <f>175</f>
        <v>175</v>
      </c>
      <c r="G508" s="33"/>
      <c r="H508" s="28"/>
      <c r="I508" s="17"/>
      <c r="J508" s="33">
        <f>SUM(U499:U507)</f>
        <v>129.91999999999999</v>
      </c>
      <c r="K508" s="17">
        <f>160</f>
        <v>160</v>
      </c>
      <c r="L508" s="33">
        <f>SUM(V499:V507)</f>
        <v>3134.7</v>
      </c>
    </row>
    <row r="509" spans="1:27" ht="14.25" x14ac:dyDescent="0.2">
      <c r="A509" s="55"/>
      <c r="B509" s="55"/>
      <c r="C509" s="55"/>
      <c r="D509" s="55" t="s">
        <v>317</v>
      </c>
      <c r="E509" s="56" t="s">
        <v>318</v>
      </c>
      <c r="F509" s="57">
        <f>Source!AQ389</f>
        <v>53</v>
      </c>
      <c r="G509" s="58"/>
      <c r="H509" s="59" t="str">
        <f>Source!DI389</f>
        <v>)*1,15</v>
      </c>
      <c r="I509" s="57">
        <f>Source!AV389</f>
        <v>1</v>
      </c>
      <c r="J509" s="58">
        <f>Source!U389</f>
        <v>50.935914999999994</v>
      </c>
      <c r="K509" s="57"/>
      <c r="L509" s="58"/>
    </row>
    <row r="510" spans="1:27" ht="15" x14ac:dyDescent="0.25">
      <c r="A510" s="60"/>
      <c r="B510" s="60"/>
      <c r="C510" s="60"/>
      <c r="D510" s="61" t="s">
        <v>319</v>
      </c>
      <c r="E510" s="60"/>
      <c r="F510" s="60"/>
      <c r="G510" s="60"/>
      <c r="H510" s="60"/>
      <c r="I510" s="111">
        <f>J500+J501+J503+J506+J507+J508+SUM(J504:J505)</f>
        <v>8252.4699999999993</v>
      </c>
      <c r="J510" s="111"/>
      <c r="K510" s="111">
        <f>L500+L501+L503+L506+L507+L508+SUM(L504:L505)</f>
        <v>105660.94999999998</v>
      </c>
      <c r="L510" s="111"/>
      <c r="O510" s="32">
        <f>J500+J501+J503+J506+J507+J508+SUM(J504:J505)</f>
        <v>8252.4699999999993</v>
      </c>
      <c r="P510" s="32">
        <f>L500+L501+L503+L506+L507+L508+SUM(L504:L505)</f>
        <v>105660.94999999998</v>
      </c>
      <c r="X510">
        <f>IF(Source!BI389&lt;=1,J500+J501+J503+J506+J507+J508-0, 0)</f>
        <v>2872.2400000000002</v>
      </c>
      <c r="Y510">
        <f>IF(Source!BI389=2,J500+J501+J503+J506+J507+J508-0, 0)</f>
        <v>0</v>
      </c>
      <c r="Z510">
        <f>IF(Source!BI389=3,J500+J501+J503+J506+J507+J508-0, 0)</f>
        <v>0</v>
      </c>
      <c r="AA510">
        <f>IF(Source!BI389=4,J500+J501+J503+J506+J507+J508,0)</f>
        <v>0</v>
      </c>
    </row>
    <row r="512" spans="1:27" ht="99.75" x14ac:dyDescent="0.2">
      <c r="A512" s="26">
        <v>6</v>
      </c>
      <c r="B512" s="26">
        <v>6</v>
      </c>
      <c r="C512" s="26" t="str">
        <f>Source!F392</f>
        <v>3.12-3-10</v>
      </c>
      <c r="D512" s="26" t="s">
        <v>150</v>
      </c>
      <c r="E512" s="27" t="str">
        <f>Source!H392</f>
        <v>100 м2</v>
      </c>
      <c r="F512" s="17">
        <f>Source!I392</f>
        <v>3.5000000000000001E-3</v>
      </c>
      <c r="G512" s="33"/>
      <c r="H512" s="28"/>
      <c r="I512" s="17"/>
      <c r="J512" s="33"/>
      <c r="K512" s="17"/>
      <c r="L512" s="33"/>
      <c r="Q512">
        <f>ROUND((Source!DN392/100)*ROUND((ROUND((Source!AF392*Source!AV392*Source!I392),2)),2), 2)</f>
        <v>4.13</v>
      </c>
      <c r="R512">
        <f>Source!X392</f>
        <v>91.15</v>
      </c>
      <c r="S512">
        <f>ROUND((Source!DO392/100)*ROUND((ROUND((Source!AF392*Source!AV392*Source!I392),2)),2), 2)</f>
        <v>3.14</v>
      </c>
      <c r="T512">
        <f>Source!Y392</f>
        <v>42.96</v>
      </c>
      <c r="U512">
        <f>ROUND((175/100)*ROUND((ROUND((Source!AE392*Source!AV392*Source!I392),2)),2), 2)</f>
        <v>7.0000000000000007E-2</v>
      </c>
      <c r="V512">
        <f>ROUND((160/100)*ROUND(ROUND((ROUND((Source!AE392*Source!AV392*Source!I392),2)*Source!BS392),2), 2), 2)</f>
        <v>1.7</v>
      </c>
    </row>
    <row r="513" spans="1:27" x14ac:dyDescent="0.2">
      <c r="D513" s="30" t="str">
        <f>"Объем: "&amp;Source!I392&amp;"=0,35/"&amp;"100"</f>
        <v>Объем: 0,0035=0,35/100</v>
      </c>
    </row>
    <row r="514" spans="1:27" ht="14.25" x14ac:dyDescent="0.2">
      <c r="A514" s="26"/>
      <c r="B514" s="26"/>
      <c r="C514" s="26"/>
      <c r="D514" s="26" t="s">
        <v>313</v>
      </c>
      <c r="E514" s="27"/>
      <c r="F514" s="17"/>
      <c r="G514" s="33">
        <f>Source!AO392</f>
        <v>986.85</v>
      </c>
      <c r="H514" s="28" t="str">
        <f>Source!DG392</f>
        <v>)*1,15</v>
      </c>
      <c r="I514" s="17">
        <f>Source!AV392</f>
        <v>1</v>
      </c>
      <c r="J514" s="33">
        <f>ROUND((ROUND((Source!AF392*Source!AV392*Source!I392),2)),2)</f>
        <v>3.97</v>
      </c>
      <c r="K514" s="17">
        <f>IF(Source!BA392&lt;&gt; 0, Source!BA392, 1)</f>
        <v>26.39</v>
      </c>
      <c r="L514" s="33">
        <f>Source!S392</f>
        <v>104.77</v>
      </c>
      <c r="W514">
        <f>J514</f>
        <v>3.97</v>
      </c>
    </row>
    <row r="515" spans="1:27" ht="14.25" x14ac:dyDescent="0.2">
      <c r="A515" s="26"/>
      <c r="B515" s="26"/>
      <c r="C515" s="26"/>
      <c r="D515" s="26" t="s">
        <v>322</v>
      </c>
      <c r="E515" s="27"/>
      <c r="F515" s="17"/>
      <c r="G515" s="33">
        <f>Source!AM392</f>
        <v>50.84</v>
      </c>
      <c r="H515" s="28" t="str">
        <f>Source!DE392</f>
        <v>)*1,25</v>
      </c>
      <c r="I515" s="17">
        <f>Source!AV392</f>
        <v>1</v>
      </c>
      <c r="J515" s="33">
        <f>(ROUND((ROUND((((Source!ET392*1.25))*Source!AV392*Source!I392),2)),2)+ROUND((ROUND(((Source!AE392-((Source!EU392*1.25)))*Source!AV392*Source!I392),2)),2))</f>
        <v>0.22</v>
      </c>
      <c r="K515" s="17">
        <f>IF(Source!BB392&lt;&gt; 0, Source!BB392, 1)</f>
        <v>9.3800000000000008</v>
      </c>
      <c r="L515" s="33">
        <f>Source!Q392</f>
        <v>2.06</v>
      </c>
    </row>
    <row r="516" spans="1:27" ht="14.25" x14ac:dyDescent="0.2">
      <c r="A516" s="26"/>
      <c r="B516" s="26"/>
      <c r="C516" s="26"/>
      <c r="D516" s="26" t="s">
        <v>323</v>
      </c>
      <c r="E516" s="27"/>
      <c r="F516" s="17"/>
      <c r="G516" s="33">
        <f>Source!AN392</f>
        <v>8.01</v>
      </c>
      <c r="H516" s="28" t="str">
        <f>Source!DF392</f>
        <v>)*1,25</v>
      </c>
      <c r="I516" s="17">
        <f>Source!AV392</f>
        <v>1</v>
      </c>
      <c r="J516" s="41">
        <f>ROUND((ROUND((Source!AE392*Source!AV392*Source!I392),2)),2)</f>
        <v>0.04</v>
      </c>
      <c r="K516" s="17">
        <f>IF(Source!BS392&lt;&gt; 0, Source!BS392, 1)</f>
        <v>26.39</v>
      </c>
      <c r="L516" s="41">
        <f>Source!R392</f>
        <v>1.06</v>
      </c>
      <c r="W516">
        <f>J516</f>
        <v>0.04</v>
      </c>
    </row>
    <row r="517" spans="1:27" ht="14.25" x14ac:dyDescent="0.2">
      <c r="A517" s="26"/>
      <c r="B517" s="26"/>
      <c r="C517" s="26"/>
      <c r="D517" s="26" t="s">
        <v>324</v>
      </c>
      <c r="E517" s="27"/>
      <c r="F517" s="17"/>
      <c r="G517" s="33">
        <f>Source!AL392</f>
        <v>7205.92</v>
      </c>
      <c r="H517" s="28" t="str">
        <f>Source!DD392</f>
        <v/>
      </c>
      <c r="I517" s="17">
        <f>Source!AW392</f>
        <v>1</v>
      </c>
      <c r="J517" s="33">
        <f>ROUND((ROUND((Source!AC392*Source!AW392*Source!I392),2)),2)</f>
        <v>25.22</v>
      </c>
      <c r="K517" s="17">
        <f>IF(Source!BC392&lt;&gt; 0, Source!BC392, 1)</f>
        <v>1.95</v>
      </c>
      <c r="L517" s="33">
        <f>Source!P392</f>
        <v>49.18</v>
      </c>
    </row>
    <row r="518" spans="1:27" ht="199.5" x14ac:dyDescent="0.2">
      <c r="A518" s="26" t="s">
        <v>152</v>
      </c>
      <c r="B518" s="26" t="s">
        <v>152</v>
      </c>
      <c r="C518" s="26" t="str">
        <f>Source!F393</f>
        <v>1.1-1-1312</v>
      </c>
      <c r="D518" s="26" t="s">
        <v>282</v>
      </c>
      <c r="E518" s="27" t="str">
        <f>Source!H393</f>
        <v>м2</v>
      </c>
      <c r="F518" s="17">
        <f>Source!I393</f>
        <v>0.472605</v>
      </c>
      <c r="G518" s="33">
        <f>Source!AK393</f>
        <v>25.09</v>
      </c>
      <c r="H518" s="31" t="s">
        <v>3</v>
      </c>
      <c r="I518" s="17">
        <f>Source!AW393</f>
        <v>1</v>
      </c>
      <c r="J518" s="33">
        <f>ROUND((ROUND((Source!AC393*Source!AW393*Source!I393),2)),2)+(ROUND((ROUND(((Source!ET393)*Source!AV393*Source!I393),2)),2)+ROUND((ROUND(((Source!AE393-(Source!EU393))*Source!AV393*Source!I393),2)),2))+ROUND((ROUND((Source!AF393*Source!AV393*Source!I393),2)),2)</f>
        <v>11.86</v>
      </c>
      <c r="K518" s="17">
        <f>IF(Source!BC393&lt;&gt; 0, Source!BC393, 1)</f>
        <v>10.5</v>
      </c>
      <c r="L518" s="33">
        <f>Source!O393</f>
        <v>124.53</v>
      </c>
      <c r="Q518">
        <f>ROUND((Source!DN393/100)*ROUND((ROUND((Source!AF393*Source!AV393*Source!I393),2)),2), 2)</f>
        <v>0</v>
      </c>
      <c r="R518">
        <f>Source!X393</f>
        <v>0</v>
      </c>
      <c r="S518">
        <f>ROUND((Source!DO393/100)*ROUND((ROUND((Source!AF393*Source!AV393*Source!I393),2)),2), 2)</f>
        <v>0</v>
      </c>
      <c r="T518">
        <f>Source!Y393</f>
        <v>0</v>
      </c>
      <c r="U518">
        <f>ROUND((175/100)*ROUND((ROUND((Source!AE393*Source!AV393*Source!I393),2)),2), 2)</f>
        <v>0</v>
      </c>
      <c r="V518">
        <f>ROUND((160/100)*ROUND(ROUND((ROUND((Source!AE393*Source!AV393*Source!I393),2)*Source!BS393),2), 2), 2)</f>
        <v>0</v>
      </c>
      <c r="X518">
        <f>IF(Source!BI393&lt;=1,J518, 0)</f>
        <v>11.86</v>
      </c>
      <c r="Y518">
        <f>IF(Source!BI393=2,J518, 0)</f>
        <v>0</v>
      </c>
      <c r="Z518">
        <f>IF(Source!BI393=3,J518, 0)</f>
        <v>0</v>
      </c>
      <c r="AA518">
        <f>IF(Source!BI393=4,J518, 0)</f>
        <v>0</v>
      </c>
    </row>
    <row r="519" spans="1:27" ht="228" x14ac:dyDescent="0.2">
      <c r="A519" s="26" t="s">
        <v>153</v>
      </c>
      <c r="B519" s="26" t="s">
        <v>153</v>
      </c>
      <c r="C519" s="26" t="str">
        <f>Source!F394</f>
        <v>1.1-1-1313</v>
      </c>
      <c r="D519" s="26" t="s">
        <v>283</v>
      </c>
      <c r="E519" s="27" t="str">
        <f>Source!H394</f>
        <v>м2</v>
      </c>
      <c r="F519" s="17">
        <f>Source!I394</f>
        <v>0.21094499999999999</v>
      </c>
      <c r="G519" s="33">
        <f>Source!AK394</f>
        <v>23.06</v>
      </c>
      <c r="H519" s="31" t="s">
        <v>3</v>
      </c>
      <c r="I519" s="17">
        <f>Source!AW394</f>
        <v>1</v>
      </c>
      <c r="J519" s="33">
        <f>ROUND((ROUND((Source!AC394*Source!AW394*Source!I394),2)),2)+(ROUND((ROUND(((Source!ET394)*Source!AV394*Source!I394),2)),2)+ROUND((ROUND(((Source!AE394-(Source!EU394))*Source!AV394*Source!I394),2)),2))+ROUND((ROUND((Source!AF394*Source!AV394*Source!I394),2)),2)</f>
        <v>4.8600000000000003</v>
      </c>
      <c r="K519" s="17">
        <f>IF(Source!BC394&lt;&gt; 0, Source!BC394, 1)</f>
        <v>10.74</v>
      </c>
      <c r="L519" s="33">
        <f>Source!O394</f>
        <v>52.2</v>
      </c>
      <c r="Q519">
        <f>ROUND((Source!DN394/100)*ROUND((ROUND((Source!AF394*Source!AV394*Source!I394),2)),2), 2)</f>
        <v>0</v>
      </c>
      <c r="R519">
        <f>Source!X394</f>
        <v>0</v>
      </c>
      <c r="S519">
        <f>ROUND((Source!DO394/100)*ROUND((ROUND((Source!AF394*Source!AV394*Source!I394),2)),2), 2)</f>
        <v>0</v>
      </c>
      <c r="T519">
        <f>Source!Y394</f>
        <v>0</v>
      </c>
      <c r="U519">
        <f>ROUND((175/100)*ROUND((ROUND((Source!AE394*Source!AV394*Source!I394),2)),2), 2)</f>
        <v>0</v>
      </c>
      <c r="V519">
        <f>ROUND((160/100)*ROUND(ROUND((ROUND((Source!AE394*Source!AV394*Source!I394),2)*Source!BS394),2), 2), 2)</f>
        <v>0</v>
      </c>
      <c r="X519">
        <f>IF(Source!BI394&lt;=1,J519, 0)</f>
        <v>4.8600000000000003</v>
      </c>
      <c r="Y519">
        <f>IF(Source!BI394=2,J519, 0)</f>
        <v>0</v>
      </c>
      <c r="Z519">
        <f>IF(Source!BI394=3,J519, 0)</f>
        <v>0</v>
      </c>
      <c r="AA519">
        <f>IF(Source!BI394=4,J519, 0)</f>
        <v>0</v>
      </c>
    </row>
    <row r="520" spans="1:27" ht="14.25" x14ac:dyDescent="0.2">
      <c r="A520" s="26"/>
      <c r="B520" s="26"/>
      <c r="C520" s="26"/>
      <c r="D520" s="26" t="s">
        <v>314</v>
      </c>
      <c r="E520" s="27" t="s">
        <v>315</v>
      </c>
      <c r="F520" s="17">
        <f>Source!DN392</f>
        <v>104</v>
      </c>
      <c r="G520" s="33"/>
      <c r="H520" s="28"/>
      <c r="I520" s="17"/>
      <c r="J520" s="33">
        <f>SUM(Q512:Q519)</f>
        <v>4.13</v>
      </c>
      <c r="K520" s="17">
        <f>Source!BZ392</f>
        <v>87</v>
      </c>
      <c r="L520" s="33">
        <f>SUM(R512:R519)</f>
        <v>91.15</v>
      </c>
    </row>
    <row r="521" spans="1:27" ht="14.25" x14ac:dyDescent="0.2">
      <c r="A521" s="26"/>
      <c r="B521" s="26"/>
      <c r="C521" s="26"/>
      <c r="D521" s="26" t="s">
        <v>316</v>
      </c>
      <c r="E521" s="27" t="s">
        <v>315</v>
      </c>
      <c r="F521" s="17">
        <f>Source!DO392</f>
        <v>79</v>
      </c>
      <c r="G521" s="33"/>
      <c r="H521" s="28"/>
      <c r="I521" s="17"/>
      <c r="J521" s="33">
        <f>SUM(S512:S520)</f>
        <v>3.14</v>
      </c>
      <c r="K521" s="17">
        <f>Source!CA392</f>
        <v>41</v>
      </c>
      <c r="L521" s="33">
        <f>SUM(T512:T520)</f>
        <v>42.96</v>
      </c>
    </row>
    <row r="522" spans="1:27" ht="14.25" x14ac:dyDescent="0.2">
      <c r="A522" s="26"/>
      <c r="B522" s="26"/>
      <c r="C522" s="26"/>
      <c r="D522" s="26" t="s">
        <v>325</v>
      </c>
      <c r="E522" s="27" t="s">
        <v>315</v>
      </c>
      <c r="F522" s="17">
        <f>175</f>
        <v>175</v>
      </c>
      <c r="G522" s="33"/>
      <c r="H522" s="28"/>
      <c r="I522" s="17"/>
      <c r="J522" s="33">
        <f>SUM(U512:U521)</f>
        <v>7.0000000000000007E-2</v>
      </c>
      <c r="K522" s="17">
        <f>160</f>
        <v>160</v>
      </c>
      <c r="L522" s="33">
        <f>SUM(V512:V521)</f>
        <v>1.7</v>
      </c>
    </row>
    <row r="523" spans="1:27" ht="14.25" x14ac:dyDescent="0.2">
      <c r="A523" s="55"/>
      <c r="B523" s="55"/>
      <c r="C523" s="55"/>
      <c r="D523" s="55" t="s">
        <v>317</v>
      </c>
      <c r="E523" s="56" t="s">
        <v>318</v>
      </c>
      <c r="F523" s="57">
        <f>Source!AQ392</f>
        <v>85</v>
      </c>
      <c r="G523" s="58"/>
      <c r="H523" s="59" t="str">
        <f>Source!DI392</f>
        <v>)*1,15</v>
      </c>
      <c r="I523" s="57">
        <f>Source!AV392</f>
        <v>1</v>
      </c>
      <c r="J523" s="58">
        <f>Source!U392</f>
        <v>0.34212499999999996</v>
      </c>
      <c r="K523" s="57"/>
      <c r="L523" s="58"/>
    </row>
    <row r="524" spans="1:27" ht="15" x14ac:dyDescent="0.25">
      <c r="A524" s="60"/>
      <c r="B524" s="60"/>
      <c r="C524" s="60"/>
      <c r="D524" s="61" t="s">
        <v>319</v>
      </c>
      <c r="E524" s="60"/>
      <c r="F524" s="60"/>
      <c r="G524" s="60"/>
      <c r="H524" s="60"/>
      <c r="I524" s="111">
        <f>J514+J515+J517+J520+J521+J522+SUM(J518:J519)</f>
        <v>53.47</v>
      </c>
      <c r="J524" s="111"/>
      <c r="K524" s="111">
        <f>L514+L515+L517+L520+L521+L522+SUM(L518:L519)</f>
        <v>468.55</v>
      </c>
      <c r="L524" s="111"/>
      <c r="O524" s="32">
        <f>J514+J515+J517+J520+J521+J522+SUM(J518:J519)</f>
        <v>53.47</v>
      </c>
      <c r="P524" s="32">
        <f>L514+L515+L517+L520+L521+L522+SUM(L518:L519)</f>
        <v>468.55</v>
      </c>
      <c r="X524">
        <f>IF(Source!BI392&lt;=1,J514+J515+J517+J520+J521+J522-0, 0)</f>
        <v>36.75</v>
      </c>
      <c r="Y524">
        <f>IF(Source!BI392=2,J514+J515+J517+J520+J521+J522-0, 0)</f>
        <v>0</v>
      </c>
      <c r="Z524">
        <f>IF(Source!BI392=3,J514+J515+J517+J520+J521+J522-0, 0)</f>
        <v>0</v>
      </c>
      <c r="AA524">
        <f>IF(Source!BI392=4,J514+J515+J517+J520+J521+J522,0)</f>
        <v>0</v>
      </c>
    </row>
    <row r="527" spans="1:27" ht="15" x14ac:dyDescent="0.25">
      <c r="A527" s="81" t="str">
        <f>CONCATENATE("Итого по подразделу: ",IF(Source!G396&lt;&gt;"Новый подраздел", Source!G396, ""))</f>
        <v>Итого по подразделу: Монтажные (кровельные)работы</v>
      </c>
      <c r="B527" s="81"/>
      <c r="C527" s="81"/>
      <c r="D527" s="81"/>
      <c r="E527" s="81"/>
      <c r="F527" s="81"/>
      <c r="G527" s="81"/>
      <c r="H527" s="81"/>
      <c r="I527" s="79">
        <f>SUM(O451:O526)</f>
        <v>8847.5699999999979</v>
      </c>
      <c r="J527" s="80"/>
      <c r="K527" s="79">
        <f>SUM(P451:P526)</f>
        <v>117733.67999999998</v>
      </c>
      <c r="L527" s="80"/>
    </row>
    <row r="528" spans="1:27" hidden="1" x14ac:dyDescent="0.2">
      <c r="A528" t="s">
        <v>320</v>
      </c>
      <c r="I528">
        <f>SUM(AC451:AC527)</f>
        <v>0</v>
      </c>
      <c r="K528">
        <f>SUM(AD451:AD527)</f>
        <v>0</v>
      </c>
    </row>
    <row r="529" spans="1:27" hidden="1" x14ac:dyDescent="0.2">
      <c r="A529" t="s">
        <v>321</v>
      </c>
      <c r="I529">
        <f>SUM(AE451:AE528)</f>
        <v>0</v>
      </c>
      <c r="K529">
        <f>SUM(AF451:AF528)</f>
        <v>0</v>
      </c>
    </row>
    <row r="531" spans="1:27" ht="15" x14ac:dyDescent="0.25">
      <c r="A531" s="81" t="str">
        <f>CONCATENATE("Итого по разделу: ",IF(Source!G426&lt;&gt;"Новый раздел", Source!G426, ""))</f>
        <v>Итого по разделу: Монтажные (кровельные) работы</v>
      </c>
      <c r="B531" s="81"/>
      <c r="C531" s="81"/>
      <c r="D531" s="81"/>
      <c r="E531" s="81"/>
      <c r="F531" s="81"/>
      <c r="G531" s="81"/>
      <c r="H531" s="81"/>
      <c r="I531" s="79">
        <f>SUM(O344:O530)</f>
        <v>66040.3</v>
      </c>
      <c r="J531" s="80"/>
      <c r="K531" s="79">
        <f>SUM(P344:P530)</f>
        <v>877614.22999999986</v>
      </c>
      <c r="L531" s="80"/>
    </row>
    <row r="532" spans="1:27" hidden="1" x14ac:dyDescent="0.2">
      <c r="A532" t="s">
        <v>320</v>
      </c>
      <c r="I532">
        <f>SUM(AC344:AC531)</f>
        <v>0</v>
      </c>
      <c r="K532">
        <f>SUM(AD344:AD531)</f>
        <v>0</v>
      </c>
    </row>
    <row r="533" spans="1:27" hidden="1" x14ac:dyDescent="0.2">
      <c r="A533" t="s">
        <v>321</v>
      </c>
      <c r="I533">
        <f>SUM(AE344:AE532)</f>
        <v>0</v>
      </c>
      <c r="K533">
        <f>SUM(AF344:AF532)</f>
        <v>0</v>
      </c>
    </row>
    <row r="535" spans="1:27" ht="16.5" x14ac:dyDescent="0.25">
      <c r="A535" s="75" t="str">
        <f>CONCATENATE("Раздел: ",IF(Source!G456&lt;&gt;"Новый раздел", Source!G456, ""))</f>
        <v>Раздел: Секция в осях Г-Д (Подьезд№2)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</row>
    <row r="537" spans="1:27" ht="16.5" x14ac:dyDescent="0.25">
      <c r="A537" s="75" t="str">
        <f>CONCATENATE("Подраздел: ",IF(Source!G460&lt;&gt;"Новый подраздел", Source!G460, ""))</f>
        <v>Подраздел: Демонтажные и подготовительные  работы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</row>
    <row r="538" spans="1:27" ht="42.75" x14ac:dyDescent="0.2">
      <c r="A538" s="26">
        <v>1</v>
      </c>
      <c r="B538" s="26">
        <v>1</v>
      </c>
      <c r="C538" s="26" t="str">
        <f>Source!F464</f>
        <v>6.61-26-1</v>
      </c>
      <c r="D538" s="26" t="s">
        <v>21</v>
      </c>
      <c r="E538" s="27" t="str">
        <f>Source!H464</f>
        <v>100 м2</v>
      </c>
      <c r="F538" s="17">
        <f>Source!I464</f>
        <v>1.9699999999999999E-2</v>
      </c>
      <c r="G538" s="33"/>
      <c r="H538" s="28"/>
      <c r="I538" s="17"/>
      <c r="J538" s="33"/>
      <c r="K538" s="17"/>
      <c r="L538" s="33"/>
      <c r="Q538">
        <f>ROUND((Source!DN464/100)*ROUND((ROUND((Source!AF464*Source!AV464*Source!I464),2)),2), 2)</f>
        <v>9.26</v>
      </c>
      <c r="R538">
        <f>Source!X464</f>
        <v>213.92</v>
      </c>
      <c r="S538">
        <f>ROUND((Source!DO464/100)*ROUND((ROUND((Source!AF464*Source!AV464*Source!I464),2)),2), 2)</f>
        <v>6.37</v>
      </c>
      <c r="T538">
        <f>Source!Y464</f>
        <v>125.3</v>
      </c>
      <c r="U538">
        <f>ROUND((175/100)*ROUND((ROUND((Source!AE464*Source!AV464*Source!I464),2)),2), 2)</f>
        <v>0</v>
      </c>
      <c r="V538">
        <f>ROUND((160/100)*ROUND(ROUND((ROUND((Source!AE464*Source!AV464*Source!I464),2)*Source!BS464),2), 2), 2)</f>
        <v>0</v>
      </c>
    </row>
    <row r="539" spans="1:27" x14ac:dyDescent="0.2">
      <c r="D539" s="30" t="str">
        <f>"Объем: "&amp;Source!I464&amp;"=1,97/"&amp;"100"</f>
        <v>Объем: 0,0197=1,97/100</v>
      </c>
    </row>
    <row r="540" spans="1:27" ht="14.25" x14ac:dyDescent="0.2">
      <c r="A540" s="26"/>
      <c r="B540" s="26"/>
      <c r="C540" s="26"/>
      <c r="D540" s="26" t="s">
        <v>313</v>
      </c>
      <c r="E540" s="27"/>
      <c r="F540" s="17"/>
      <c r="G540" s="33">
        <f>Source!AO464</f>
        <v>587.65</v>
      </c>
      <c r="H540" s="28" t="str">
        <f>Source!DG464</f>
        <v/>
      </c>
      <c r="I540" s="17">
        <f>Source!AV464</f>
        <v>1</v>
      </c>
      <c r="J540" s="33">
        <f>ROUND((ROUND((Source!AF464*Source!AV464*Source!I464),2)),2)</f>
        <v>11.58</v>
      </c>
      <c r="K540" s="17">
        <f>IF(Source!BA464&lt;&gt; 0, Source!BA464, 1)</f>
        <v>26.39</v>
      </c>
      <c r="L540" s="33">
        <f>Source!S464</f>
        <v>305.60000000000002</v>
      </c>
      <c r="W540">
        <f>J540</f>
        <v>11.58</v>
      </c>
    </row>
    <row r="541" spans="1:27" ht="28.5" x14ac:dyDescent="0.2">
      <c r="A541" s="26" t="s">
        <v>27</v>
      </c>
      <c r="B541" s="26" t="s">
        <v>27</v>
      </c>
      <c r="C541" s="26" t="str">
        <f>Source!F465</f>
        <v>9999990001</v>
      </c>
      <c r="D541" s="26" t="s">
        <v>29</v>
      </c>
      <c r="E541" s="27" t="str">
        <f>Source!H465</f>
        <v>т</v>
      </c>
      <c r="F541" s="17">
        <f>Source!I465</f>
        <v>-9.0620000000000006E-2</v>
      </c>
      <c r="G541" s="33">
        <f>Source!AK465</f>
        <v>0</v>
      </c>
      <c r="H541" s="31" t="s">
        <v>3</v>
      </c>
      <c r="I541" s="17">
        <f>Source!AW465</f>
        <v>1</v>
      </c>
      <c r="J541" s="33">
        <f>ROUND((ROUND((Source!AC465*Source!AW465*Source!I465),2)),2)+(ROUND((ROUND(((Source!ET465)*Source!AV465*Source!I465),2)),2)+ROUND((ROUND(((Source!AE465-(Source!EU465))*Source!AV465*Source!I465),2)),2))+ROUND((ROUND((Source!AF465*Source!AV465*Source!I465),2)),2)</f>
        <v>0</v>
      </c>
      <c r="K541" s="17">
        <f>IF(Source!BC465&lt;&gt; 0, Source!BC465, 1)</f>
        <v>1</v>
      </c>
      <c r="L541" s="33">
        <f>Source!O465</f>
        <v>0</v>
      </c>
      <c r="Q541">
        <f>ROUND((Source!DN465/100)*ROUND((ROUND((Source!AF465*Source!AV465*Source!I465),2)),2), 2)</f>
        <v>0</v>
      </c>
      <c r="R541">
        <f>Source!X465</f>
        <v>0</v>
      </c>
      <c r="S541">
        <f>ROUND((Source!DO465/100)*ROUND((ROUND((Source!AF465*Source!AV465*Source!I465),2)),2), 2)</f>
        <v>0</v>
      </c>
      <c r="T541">
        <f>Source!Y465</f>
        <v>0</v>
      </c>
      <c r="U541">
        <f>ROUND((175/100)*ROUND((ROUND((Source!AE465*Source!AV465*Source!I465),2)),2), 2)</f>
        <v>0</v>
      </c>
      <c r="V541">
        <f>ROUND((160/100)*ROUND(ROUND((ROUND((Source!AE465*Source!AV465*Source!I465),2)*Source!BS465),2), 2), 2)</f>
        <v>0</v>
      </c>
      <c r="X541">
        <f>IF(Source!BI465&lt;=1,J541, 0)</f>
        <v>0</v>
      </c>
      <c r="Y541">
        <f>IF(Source!BI465=2,J541, 0)</f>
        <v>0</v>
      </c>
      <c r="Z541">
        <f>IF(Source!BI465=3,J541, 0)</f>
        <v>0</v>
      </c>
      <c r="AA541">
        <f>IF(Source!BI465=4,J541, 0)</f>
        <v>0</v>
      </c>
    </row>
    <row r="542" spans="1:27" ht="14.25" x14ac:dyDescent="0.2">
      <c r="A542" s="26"/>
      <c r="B542" s="26"/>
      <c r="C542" s="26"/>
      <c r="D542" s="26" t="s">
        <v>314</v>
      </c>
      <c r="E542" s="27" t="s">
        <v>315</v>
      </c>
      <c r="F542" s="17">
        <f>Source!DN464</f>
        <v>80</v>
      </c>
      <c r="G542" s="33"/>
      <c r="H542" s="28"/>
      <c r="I542" s="17"/>
      <c r="J542" s="33">
        <f>SUM(Q538:Q541)</f>
        <v>9.26</v>
      </c>
      <c r="K542" s="17">
        <f>Source!BZ464</f>
        <v>70</v>
      </c>
      <c r="L542" s="33">
        <f>SUM(R538:R541)</f>
        <v>213.92</v>
      </c>
    </row>
    <row r="543" spans="1:27" ht="14.25" x14ac:dyDescent="0.2">
      <c r="A543" s="26"/>
      <c r="B543" s="26"/>
      <c r="C543" s="26"/>
      <c r="D543" s="26" t="s">
        <v>316</v>
      </c>
      <c r="E543" s="27" t="s">
        <v>315</v>
      </c>
      <c r="F543" s="17">
        <f>Source!DO464</f>
        <v>55</v>
      </c>
      <c r="G543" s="33"/>
      <c r="H543" s="28"/>
      <c r="I543" s="17"/>
      <c r="J543" s="33">
        <f>SUM(S538:S542)</f>
        <v>6.37</v>
      </c>
      <c r="K543" s="17">
        <f>Source!CA464</f>
        <v>41</v>
      </c>
      <c r="L543" s="33">
        <f>SUM(T538:T542)</f>
        <v>125.3</v>
      </c>
    </row>
    <row r="544" spans="1:27" ht="14.25" x14ac:dyDescent="0.2">
      <c r="A544" s="55"/>
      <c r="B544" s="55"/>
      <c r="C544" s="55"/>
      <c r="D544" s="55" t="s">
        <v>317</v>
      </c>
      <c r="E544" s="56" t="s">
        <v>318</v>
      </c>
      <c r="F544" s="57">
        <f>Source!AQ464</f>
        <v>57.5</v>
      </c>
      <c r="G544" s="58"/>
      <c r="H544" s="59" t="str">
        <f>Source!DI464</f>
        <v/>
      </c>
      <c r="I544" s="57">
        <f>Source!AV464</f>
        <v>1</v>
      </c>
      <c r="J544" s="58">
        <f>Source!U464</f>
        <v>1.1327499999999999</v>
      </c>
      <c r="K544" s="57"/>
      <c r="L544" s="58"/>
    </row>
    <row r="545" spans="1:27" ht="15" x14ac:dyDescent="0.25">
      <c r="A545" s="60"/>
      <c r="B545" s="60"/>
      <c r="C545" s="60"/>
      <c r="D545" s="61" t="s">
        <v>319</v>
      </c>
      <c r="E545" s="60"/>
      <c r="F545" s="60"/>
      <c r="G545" s="60"/>
      <c r="H545" s="60"/>
      <c r="I545" s="111">
        <f>J540+J542+J543+SUM(J541:J541)</f>
        <v>27.21</v>
      </c>
      <c r="J545" s="111"/>
      <c r="K545" s="111">
        <f>L540+L542+L543+SUM(L541:L541)</f>
        <v>644.81999999999994</v>
      </c>
      <c r="L545" s="111"/>
      <c r="O545" s="32">
        <f>J540+J542+J543+SUM(J541:J541)</f>
        <v>27.21</v>
      </c>
      <c r="P545" s="32">
        <f>L540+L542+L543+SUM(L541:L541)</f>
        <v>644.81999999999994</v>
      </c>
      <c r="X545">
        <f>IF(Source!BI464&lt;=1,J540+J542+J543-0, 0)</f>
        <v>27.21</v>
      </c>
      <c r="Y545">
        <f>IF(Source!BI464=2,J540+J542+J543-0, 0)</f>
        <v>0</v>
      </c>
      <c r="Z545">
        <f>IF(Source!BI464=3,J540+J542+J543-0, 0)</f>
        <v>0</v>
      </c>
      <c r="AA545">
        <f>IF(Source!BI464=4,J540+J542+J543,0)</f>
        <v>0</v>
      </c>
    </row>
    <row r="547" spans="1:27" ht="42.75" x14ac:dyDescent="0.2">
      <c r="A547" s="26">
        <v>2</v>
      </c>
      <c r="B547" s="26">
        <v>2</v>
      </c>
      <c r="C547" s="26" t="str">
        <f>Source!F466</f>
        <v>6.62-31-1</v>
      </c>
      <c r="D547" s="26" t="s">
        <v>33</v>
      </c>
      <c r="E547" s="27" t="str">
        <f>Source!H466</f>
        <v>1 м2 поверхности</v>
      </c>
      <c r="F547" s="17">
        <f>Source!I466</f>
        <v>2.0499999999999998</v>
      </c>
      <c r="G547" s="33"/>
      <c r="H547" s="28"/>
      <c r="I547" s="17"/>
      <c r="J547" s="33"/>
      <c r="K547" s="17"/>
      <c r="L547" s="33"/>
      <c r="Q547">
        <f>ROUND((Source!DN466/100)*ROUND((ROUND((Source!AF466*Source!AV466*Source!I466),2)),2), 2)</f>
        <v>12.57</v>
      </c>
      <c r="R547">
        <f>Source!X466</f>
        <v>275.33</v>
      </c>
      <c r="S547">
        <f>ROUND((Source!DO466/100)*ROUND((ROUND((Source!AF466*Source!AV466*Source!I466),2)),2), 2)</f>
        <v>8.0399999999999991</v>
      </c>
      <c r="T547">
        <f>Source!Y466</f>
        <v>136.01</v>
      </c>
      <c r="U547">
        <f>ROUND((175/100)*ROUND((ROUND((Source!AE466*Source!AV466*Source!I466),2)),2), 2)</f>
        <v>0</v>
      </c>
      <c r="V547">
        <f>ROUND((160/100)*ROUND(ROUND((ROUND((Source!AE466*Source!AV466*Source!I466),2)*Source!BS466),2), 2), 2)</f>
        <v>0</v>
      </c>
    </row>
    <row r="548" spans="1:27" ht="14.25" x14ac:dyDescent="0.2">
      <c r="A548" s="26"/>
      <c r="B548" s="26"/>
      <c r="C548" s="26"/>
      <c r="D548" s="26" t="s">
        <v>313</v>
      </c>
      <c r="E548" s="27"/>
      <c r="F548" s="17"/>
      <c r="G548" s="33">
        <f>Source!AO466</f>
        <v>6.13</v>
      </c>
      <c r="H548" s="28" t="str">
        <f>Source!DG466</f>
        <v/>
      </c>
      <c r="I548" s="17">
        <f>Source!AV466</f>
        <v>1</v>
      </c>
      <c r="J548" s="33">
        <f>ROUND((ROUND((Source!AF466*Source!AV466*Source!I466),2)),2)</f>
        <v>12.57</v>
      </c>
      <c r="K548" s="17">
        <f>IF(Source!BA466&lt;&gt; 0, Source!BA466, 1)</f>
        <v>26.39</v>
      </c>
      <c r="L548" s="33">
        <f>Source!S466</f>
        <v>331.72</v>
      </c>
      <c r="W548">
        <f>J548</f>
        <v>12.57</v>
      </c>
    </row>
    <row r="549" spans="1:27" ht="14.25" x14ac:dyDescent="0.2">
      <c r="A549" s="26"/>
      <c r="B549" s="26"/>
      <c r="C549" s="26"/>
      <c r="D549" s="26" t="s">
        <v>314</v>
      </c>
      <c r="E549" s="27" t="s">
        <v>315</v>
      </c>
      <c r="F549" s="17">
        <f>Source!DN466</f>
        <v>100</v>
      </c>
      <c r="G549" s="33"/>
      <c r="H549" s="28"/>
      <c r="I549" s="17"/>
      <c r="J549" s="33">
        <f>SUM(Q547:Q548)</f>
        <v>12.57</v>
      </c>
      <c r="K549" s="17">
        <f>Source!BZ466</f>
        <v>83</v>
      </c>
      <c r="L549" s="33">
        <f>SUM(R547:R548)</f>
        <v>275.33</v>
      </c>
    </row>
    <row r="550" spans="1:27" ht="14.25" x14ac:dyDescent="0.2">
      <c r="A550" s="26"/>
      <c r="B550" s="26"/>
      <c r="C550" s="26"/>
      <c r="D550" s="26" t="s">
        <v>316</v>
      </c>
      <c r="E550" s="27" t="s">
        <v>315</v>
      </c>
      <c r="F550" s="17">
        <f>Source!DO466</f>
        <v>64</v>
      </c>
      <c r="G550" s="33"/>
      <c r="H550" s="28"/>
      <c r="I550" s="17"/>
      <c r="J550" s="33">
        <f>SUM(S547:S549)</f>
        <v>8.0399999999999991</v>
      </c>
      <c r="K550" s="17">
        <f>Source!CA466</f>
        <v>41</v>
      </c>
      <c r="L550" s="33">
        <f>SUM(T547:T549)</f>
        <v>136.01</v>
      </c>
    </row>
    <row r="551" spans="1:27" ht="14.25" x14ac:dyDescent="0.2">
      <c r="A551" s="55"/>
      <c r="B551" s="55"/>
      <c r="C551" s="55"/>
      <c r="D551" s="55" t="s">
        <v>317</v>
      </c>
      <c r="E551" s="56" t="s">
        <v>318</v>
      </c>
      <c r="F551" s="57">
        <f>Source!AQ466</f>
        <v>0.6</v>
      </c>
      <c r="G551" s="58"/>
      <c r="H551" s="59" t="str">
        <f>Source!DI466</f>
        <v/>
      </c>
      <c r="I551" s="57">
        <f>Source!AV466</f>
        <v>1</v>
      </c>
      <c r="J551" s="58">
        <f>Source!U466</f>
        <v>1.2299999999999998</v>
      </c>
      <c r="K551" s="57"/>
      <c r="L551" s="58"/>
    </row>
    <row r="552" spans="1:27" ht="15" x14ac:dyDescent="0.25">
      <c r="A552" s="60"/>
      <c r="B552" s="60"/>
      <c r="C552" s="60"/>
      <c r="D552" s="61" t="s">
        <v>319</v>
      </c>
      <c r="E552" s="60"/>
      <c r="F552" s="60"/>
      <c r="G552" s="60"/>
      <c r="H552" s="60"/>
      <c r="I552" s="111">
        <f>J548+J549+J550</f>
        <v>33.18</v>
      </c>
      <c r="J552" s="111"/>
      <c r="K552" s="111">
        <f>L548+L549+L550</f>
        <v>743.06</v>
      </c>
      <c r="L552" s="111"/>
      <c r="O552" s="32">
        <f>J548+J549+J550</f>
        <v>33.18</v>
      </c>
      <c r="P552" s="32">
        <f>L548+L549+L550</f>
        <v>743.06</v>
      </c>
      <c r="X552">
        <f>IF(Source!BI466&lt;=1,J548+J549+J550-0, 0)</f>
        <v>33.18</v>
      </c>
      <c r="Y552">
        <f>IF(Source!BI466=2,J548+J549+J550-0, 0)</f>
        <v>0</v>
      </c>
      <c r="Z552">
        <f>IF(Source!BI466=3,J548+J549+J550-0, 0)</f>
        <v>0</v>
      </c>
      <c r="AA552">
        <f>IF(Source!BI466=4,J548+J549+J550,0)</f>
        <v>0</v>
      </c>
    </row>
    <row r="554" spans="1:27" ht="28.5" x14ac:dyDescent="0.2">
      <c r="A554" s="26">
        <v>3</v>
      </c>
      <c r="B554" s="26">
        <v>3</v>
      </c>
      <c r="C554" s="26" t="str">
        <f>Source!F467</f>
        <v>6.58-2-1</v>
      </c>
      <c r="D554" s="26" t="s">
        <v>40</v>
      </c>
      <c r="E554" s="27" t="str">
        <f>Source!H467</f>
        <v>100 м2</v>
      </c>
      <c r="F554" s="17">
        <f>Source!I467</f>
        <v>2.3199999999999998E-2</v>
      </c>
      <c r="G554" s="33"/>
      <c r="H554" s="28"/>
      <c r="I554" s="17"/>
      <c r="J554" s="33"/>
      <c r="K554" s="17"/>
      <c r="L554" s="33"/>
      <c r="Q554">
        <f>ROUND((Source!DN467/100)*ROUND((ROUND((Source!AF467*Source!AV467*Source!I467),2)),2), 2)</f>
        <v>3.55</v>
      </c>
      <c r="R554">
        <f>Source!X467</f>
        <v>82.02</v>
      </c>
      <c r="S554">
        <f>ROUND((Source!DO467/100)*ROUND((ROUND((Source!AF467*Source!AV467*Source!I467),2)),2), 2)</f>
        <v>2.44</v>
      </c>
      <c r="T554">
        <f>Source!Y467</f>
        <v>48.04</v>
      </c>
      <c r="U554">
        <f>ROUND((175/100)*ROUND((ROUND((Source!AE467*Source!AV467*Source!I467),2)),2), 2)</f>
        <v>0</v>
      </c>
      <c r="V554">
        <f>ROUND((160/100)*ROUND(ROUND((ROUND((Source!AE467*Source!AV467*Source!I467),2)*Source!BS467),2), 2), 2)</f>
        <v>0</v>
      </c>
    </row>
    <row r="555" spans="1:27" x14ac:dyDescent="0.2">
      <c r="D555" s="30" t="str">
        <f>"Объем: "&amp;Source!I467&amp;"=2,32/"&amp;"100"</f>
        <v>Объем: 0,0232=2,32/100</v>
      </c>
    </row>
    <row r="556" spans="1:27" ht="14.25" x14ac:dyDescent="0.2">
      <c r="A556" s="26"/>
      <c r="B556" s="26"/>
      <c r="C556" s="26"/>
      <c r="D556" s="26" t="s">
        <v>313</v>
      </c>
      <c r="E556" s="27"/>
      <c r="F556" s="17"/>
      <c r="G556" s="33">
        <f>Source!AO467</f>
        <v>191.34</v>
      </c>
      <c r="H556" s="28" t="str">
        <f>Source!DG467</f>
        <v/>
      </c>
      <c r="I556" s="17">
        <f>Source!AV467</f>
        <v>1</v>
      </c>
      <c r="J556" s="33">
        <f>ROUND((ROUND((Source!AF467*Source!AV467*Source!I467),2)),2)</f>
        <v>4.4400000000000004</v>
      </c>
      <c r="K556" s="17">
        <f>IF(Source!BA467&lt;&gt; 0, Source!BA467, 1)</f>
        <v>26.39</v>
      </c>
      <c r="L556" s="33">
        <f>Source!S467</f>
        <v>117.17</v>
      </c>
      <c r="W556">
        <f>J556</f>
        <v>4.4400000000000004</v>
      </c>
    </row>
    <row r="557" spans="1:27" ht="28.5" x14ac:dyDescent="0.2">
      <c r="A557" s="26" t="s">
        <v>44</v>
      </c>
      <c r="B557" s="26" t="s">
        <v>44</v>
      </c>
      <c r="C557" s="26" t="str">
        <f>Source!F468</f>
        <v>9999990001</v>
      </c>
      <c r="D557" s="26" t="s">
        <v>29</v>
      </c>
      <c r="E557" s="27" t="str">
        <f>Source!H468</f>
        <v>т</v>
      </c>
      <c r="F557" s="17">
        <f>Source!I468</f>
        <v>-2.3663999999999998E-2</v>
      </c>
      <c r="G557" s="33">
        <f>Source!AK468</f>
        <v>0</v>
      </c>
      <c r="H557" s="31" t="s">
        <v>3</v>
      </c>
      <c r="I557" s="17">
        <f>Source!AW468</f>
        <v>1</v>
      </c>
      <c r="J557" s="33">
        <f>ROUND((ROUND((Source!AC468*Source!AW468*Source!I468),2)),2)+(ROUND((ROUND(((Source!ET468)*Source!AV468*Source!I468),2)),2)+ROUND((ROUND(((Source!AE468-(Source!EU468))*Source!AV468*Source!I468),2)),2))+ROUND((ROUND((Source!AF468*Source!AV468*Source!I468),2)),2)</f>
        <v>0</v>
      </c>
      <c r="K557" s="17">
        <f>IF(Source!BC468&lt;&gt; 0, Source!BC468, 1)</f>
        <v>1</v>
      </c>
      <c r="L557" s="33">
        <f>Source!O468</f>
        <v>0</v>
      </c>
      <c r="Q557">
        <f>ROUND((Source!DN468/100)*ROUND((ROUND((Source!AF468*Source!AV468*Source!I468),2)),2), 2)</f>
        <v>0</v>
      </c>
      <c r="R557">
        <f>Source!X468</f>
        <v>0</v>
      </c>
      <c r="S557">
        <f>ROUND((Source!DO468/100)*ROUND((ROUND((Source!AF468*Source!AV468*Source!I468),2)),2), 2)</f>
        <v>0</v>
      </c>
      <c r="T557">
        <f>Source!Y468</f>
        <v>0</v>
      </c>
      <c r="U557">
        <f>ROUND((175/100)*ROUND((ROUND((Source!AE468*Source!AV468*Source!I468),2)),2), 2)</f>
        <v>0</v>
      </c>
      <c r="V557">
        <f>ROUND((160/100)*ROUND(ROUND((ROUND((Source!AE468*Source!AV468*Source!I468),2)*Source!BS468),2), 2), 2)</f>
        <v>0</v>
      </c>
      <c r="X557">
        <f>IF(Source!BI468&lt;=1,J557, 0)</f>
        <v>0</v>
      </c>
      <c r="Y557">
        <f>IF(Source!BI468=2,J557, 0)</f>
        <v>0</v>
      </c>
      <c r="Z557">
        <f>IF(Source!BI468=3,J557, 0)</f>
        <v>0</v>
      </c>
      <c r="AA557">
        <f>IF(Source!BI468=4,J557, 0)</f>
        <v>0</v>
      </c>
    </row>
    <row r="558" spans="1:27" ht="14.25" x14ac:dyDescent="0.2">
      <c r="A558" s="26"/>
      <c r="B558" s="26"/>
      <c r="C558" s="26"/>
      <c r="D558" s="26" t="s">
        <v>314</v>
      </c>
      <c r="E558" s="27" t="s">
        <v>315</v>
      </c>
      <c r="F558" s="17">
        <f>Source!DN467</f>
        <v>80</v>
      </c>
      <c r="G558" s="33"/>
      <c r="H558" s="28"/>
      <c r="I558" s="17"/>
      <c r="J558" s="33">
        <f>SUM(Q554:Q557)</f>
        <v>3.55</v>
      </c>
      <c r="K558" s="17">
        <f>Source!BZ467</f>
        <v>70</v>
      </c>
      <c r="L558" s="33">
        <f>SUM(R554:R557)</f>
        <v>82.02</v>
      </c>
    </row>
    <row r="559" spans="1:27" ht="14.25" x14ac:dyDescent="0.2">
      <c r="A559" s="26"/>
      <c r="B559" s="26"/>
      <c r="C559" s="26"/>
      <c r="D559" s="26" t="s">
        <v>316</v>
      </c>
      <c r="E559" s="27" t="s">
        <v>315</v>
      </c>
      <c r="F559" s="17">
        <f>Source!DO467</f>
        <v>55</v>
      </c>
      <c r="G559" s="33"/>
      <c r="H559" s="28"/>
      <c r="I559" s="17"/>
      <c r="J559" s="33">
        <f>SUM(S554:S558)</f>
        <v>2.44</v>
      </c>
      <c r="K559" s="17">
        <f>Source!CA467</f>
        <v>41</v>
      </c>
      <c r="L559" s="33">
        <f>SUM(T554:T558)</f>
        <v>48.04</v>
      </c>
    </row>
    <row r="560" spans="1:27" ht="14.25" x14ac:dyDescent="0.2">
      <c r="A560" s="55"/>
      <c r="B560" s="55"/>
      <c r="C560" s="55"/>
      <c r="D560" s="55" t="s">
        <v>317</v>
      </c>
      <c r="E560" s="56" t="s">
        <v>318</v>
      </c>
      <c r="F560" s="57">
        <f>Source!AQ467</f>
        <v>17.41</v>
      </c>
      <c r="G560" s="58"/>
      <c r="H560" s="59" t="str">
        <f>Source!DI467</f>
        <v/>
      </c>
      <c r="I560" s="57">
        <f>Source!AV467</f>
        <v>1</v>
      </c>
      <c r="J560" s="58">
        <f>Source!U467</f>
        <v>0.40391199999999999</v>
      </c>
      <c r="K560" s="57"/>
      <c r="L560" s="58"/>
    </row>
    <row r="561" spans="1:27" ht="15" x14ac:dyDescent="0.25">
      <c r="A561" s="60"/>
      <c r="B561" s="60"/>
      <c r="C561" s="60"/>
      <c r="D561" s="61" t="s">
        <v>319</v>
      </c>
      <c r="E561" s="60"/>
      <c r="F561" s="60"/>
      <c r="G561" s="60"/>
      <c r="H561" s="60"/>
      <c r="I561" s="111">
        <f>J556+J558+J559+SUM(J557:J557)</f>
        <v>10.43</v>
      </c>
      <c r="J561" s="111"/>
      <c r="K561" s="111">
        <f>L556+L558+L559+SUM(L557:L557)</f>
        <v>247.23</v>
      </c>
      <c r="L561" s="111"/>
      <c r="O561" s="32">
        <f>J556+J558+J559+SUM(J557:J557)</f>
        <v>10.43</v>
      </c>
      <c r="P561" s="32">
        <f>L556+L558+L559+SUM(L557:L557)</f>
        <v>247.23</v>
      </c>
      <c r="X561">
        <f>IF(Source!BI467&lt;=1,J556+J558+J559-0, 0)</f>
        <v>10.43</v>
      </c>
      <c r="Y561">
        <f>IF(Source!BI467=2,J556+J558+J559-0, 0)</f>
        <v>0</v>
      </c>
      <c r="Z561">
        <f>IF(Source!BI467=3,J556+J558+J559-0, 0)</f>
        <v>0</v>
      </c>
      <c r="AA561">
        <f>IF(Source!BI467=4,J556+J558+J559,0)</f>
        <v>0</v>
      </c>
    </row>
    <row r="563" spans="1:27" ht="42.75" x14ac:dyDescent="0.2">
      <c r="A563" s="26">
        <v>4</v>
      </c>
      <c r="B563" s="26">
        <v>4</v>
      </c>
      <c r="C563" s="26" t="str">
        <f>Source!F469</f>
        <v>6.65-24-1</v>
      </c>
      <c r="D563" s="26" t="s">
        <v>47</v>
      </c>
      <c r="E563" s="27" t="str">
        <f>Source!H469</f>
        <v>100 м</v>
      </c>
      <c r="F563" s="17">
        <f>Source!I469</f>
        <v>0.02</v>
      </c>
      <c r="G563" s="33"/>
      <c r="H563" s="28"/>
      <c r="I563" s="17"/>
      <c r="J563" s="33"/>
      <c r="K563" s="17"/>
      <c r="L563" s="33"/>
      <c r="Q563">
        <f>ROUND((Source!DN469/100)*ROUND((ROUND((Source!AF469*Source!AV469*Source!I469),2)),2), 2)</f>
        <v>5.0199999999999996</v>
      </c>
      <c r="R563">
        <f>Source!X469</f>
        <v>108.31</v>
      </c>
      <c r="S563">
        <f>ROUND((Source!DO469/100)*ROUND((ROUND((Source!AF469*Source!AV469*Source!I469),2)),2), 2)</f>
        <v>3.37</v>
      </c>
      <c r="T563">
        <f>Source!Y469</f>
        <v>49.34</v>
      </c>
      <c r="U563">
        <f>ROUND((175/100)*ROUND((ROUND((Source!AE469*Source!AV469*Source!I469),2)),2), 2)</f>
        <v>0</v>
      </c>
      <c r="V563">
        <f>ROUND((160/100)*ROUND(ROUND((ROUND((Source!AE469*Source!AV469*Source!I469),2)*Source!BS469),2), 2), 2)</f>
        <v>0</v>
      </c>
    </row>
    <row r="564" spans="1:27" x14ac:dyDescent="0.2">
      <c r="D564" s="30" t="str">
        <f>"Объем: "&amp;Source!I469&amp;"=2/"&amp;"100"</f>
        <v>Объем: 0,02=2/100</v>
      </c>
    </row>
    <row r="565" spans="1:27" ht="14.25" x14ac:dyDescent="0.2">
      <c r="A565" s="26"/>
      <c r="B565" s="26"/>
      <c r="C565" s="26"/>
      <c r="D565" s="26" t="s">
        <v>313</v>
      </c>
      <c r="E565" s="27"/>
      <c r="F565" s="17"/>
      <c r="G565" s="33">
        <f>Source!AO469</f>
        <v>227.82</v>
      </c>
      <c r="H565" s="28" t="str">
        <f>Source!DG469</f>
        <v/>
      </c>
      <c r="I565" s="17">
        <f>Source!AV469</f>
        <v>1</v>
      </c>
      <c r="J565" s="33">
        <f>ROUND((ROUND((Source!AF469*Source!AV469*Source!I469),2)),2)</f>
        <v>4.5599999999999996</v>
      </c>
      <c r="K565" s="17">
        <f>IF(Source!BA469&lt;&gt; 0, Source!BA469, 1)</f>
        <v>26.39</v>
      </c>
      <c r="L565" s="33">
        <f>Source!S469</f>
        <v>120.34</v>
      </c>
      <c r="W565">
        <f>J565</f>
        <v>4.5599999999999996</v>
      </c>
    </row>
    <row r="566" spans="1:27" ht="14.25" x14ac:dyDescent="0.2">
      <c r="A566" s="26"/>
      <c r="B566" s="26"/>
      <c r="C566" s="26"/>
      <c r="D566" s="26" t="s">
        <v>314</v>
      </c>
      <c r="E566" s="27" t="s">
        <v>315</v>
      </c>
      <c r="F566" s="17">
        <f>Source!DN469</f>
        <v>110</v>
      </c>
      <c r="G566" s="33"/>
      <c r="H566" s="28"/>
      <c r="I566" s="17"/>
      <c r="J566" s="33">
        <f>SUM(Q563:Q565)</f>
        <v>5.0199999999999996</v>
      </c>
      <c r="K566" s="17">
        <f>Source!BZ469</f>
        <v>90</v>
      </c>
      <c r="L566" s="33">
        <f>SUM(R563:R565)</f>
        <v>108.31</v>
      </c>
    </row>
    <row r="567" spans="1:27" ht="14.25" x14ac:dyDescent="0.2">
      <c r="A567" s="26"/>
      <c r="B567" s="26"/>
      <c r="C567" s="26"/>
      <c r="D567" s="26" t="s">
        <v>316</v>
      </c>
      <c r="E567" s="27" t="s">
        <v>315</v>
      </c>
      <c r="F567" s="17">
        <f>Source!DO469</f>
        <v>74</v>
      </c>
      <c r="G567" s="33"/>
      <c r="H567" s="28"/>
      <c r="I567" s="17"/>
      <c r="J567" s="33">
        <f>SUM(S563:S566)</f>
        <v>3.37</v>
      </c>
      <c r="K567" s="17">
        <f>Source!CA469</f>
        <v>41</v>
      </c>
      <c r="L567" s="33">
        <f>SUM(T563:T566)</f>
        <v>49.34</v>
      </c>
    </row>
    <row r="568" spans="1:27" ht="14.25" x14ac:dyDescent="0.2">
      <c r="A568" s="55"/>
      <c r="B568" s="55"/>
      <c r="C568" s="55"/>
      <c r="D568" s="55" t="s">
        <v>317</v>
      </c>
      <c r="E568" s="56" t="s">
        <v>318</v>
      </c>
      <c r="F568" s="57">
        <f>Source!AQ469</f>
        <v>20.73</v>
      </c>
      <c r="G568" s="58"/>
      <c r="H568" s="59" t="str">
        <f>Source!DI469</f>
        <v/>
      </c>
      <c r="I568" s="57">
        <f>Source!AV469</f>
        <v>1</v>
      </c>
      <c r="J568" s="58">
        <f>Source!U469</f>
        <v>0.41460000000000002</v>
      </c>
      <c r="K568" s="57"/>
      <c r="L568" s="58"/>
    </row>
    <row r="569" spans="1:27" ht="15" x14ac:dyDescent="0.25">
      <c r="A569" s="60"/>
      <c r="B569" s="60"/>
      <c r="C569" s="60"/>
      <c r="D569" s="61" t="s">
        <v>319</v>
      </c>
      <c r="E569" s="60"/>
      <c r="F569" s="60"/>
      <c r="G569" s="60"/>
      <c r="H569" s="60"/>
      <c r="I569" s="111">
        <f>J565+J566+J567</f>
        <v>12.95</v>
      </c>
      <c r="J569" s="111"/>
      <c r="K569" s="111">
        <f>L565+L566+L567</f>
        <v>277.99</v>
      </c>
      <c r="L569" s="111"/>
      <c r="O569" s="32">
        <f>J565+J566+J567</f>
        <v>12.95</v>
      </c>
      <c r="P569" s="32">
        <f>L565+L566+L567</f>
        <v>277.99</v>
      </c>
      <c r="X569">
        <f>IF(Source!BI469&lt;=1,J565+J566+J567-0, 0)</f>
        <v>12.95</v>
      </c>
      <c r="Y569">
        <f>IF(Source!BI469=2,J565+J566+J567-0, 0)</f>
        <v>0</v>
      </c>
      <c r="Z569">
        <f>IF(Source!BI469=3,J565+J566+J567-0, 0)</f>
        <v>0</v>
      </c>
      <c r="AA569">
        <f>IF(Source!BI469=4,J565+J566+J567,0)</f>
        <v>0</v>
      </c>
    </row>
    <row r="571" spans="1:27" ht="57" x14ac:dyDescent="0.2">
      <c r="A571" s="26">
        <v>5</v>
      </c>
      <c r="B571" s="26">
        <v>5</v>
      </c>
      <c r="C571" s="26" t="str">
        <f>Source!F470</f>
        <v>6.62-31-1</v>
      </c>
      <c r="D571" s="26" t="s">
        <v>53</v>
      </c>
      <c r="E571" s="27" t="str">
        <f>Source!H470</f>
        <v>1 м2 поверхности</v>
      </c>
      <c r="F571" s="17">
        <f>Source!I470</f>
        <v>20.75</v>
      </c>
      <c r="G571" s="33"/>
      <c r="H571" s="28"/>
      <c r="I571" s="17"/>
      <c r="J571" s="33"/>
      <c r="K571" s="17"/>
      <c r="L571" s="33"/>
      <c r="Q571">
        <f>ROUND((Source!DN470/100)*ROUND((ROUND((Source!AF470*Source!AV470*Source!I470),2)),2), 2)</f>
        <v>127.2</v>
      </c>
      <c r="R571">
        <f>Source!X470</f>
        <v>2786.15</v>
      </c>
      <c r="S571">
        <f>ROUND((Source!DO470/100)*ROUND((ROUND((Source!AF470*Source!AV470*Source!I470),2)),2), 2)</f>
        <v>81.41</v>
      </c>
      <c r="T571">
        <f>Source!Y470</f>
        <v>1376.29</v>
      </c>
      <c r="U571">
        <f>ROUND((175/100)*ROUND((ROUND((Source!AE470*Source!AV470*Source!I470),2)),2), 2)</f>
        <v>0</v>
      </c>
      <c r="V571">
        <f>ROUND((160/100)*ROUND(ROUND((ROUND((Source!AE470*Source!AV470*Source!I470),2)*Source!BS470),2), 2), 2)</f>
        <v>0</v>
      </c>
    </row>
    <row r="572" spans="1:27" ht="14.25" x14ac:dyDescent="0.2">
      <c r="A572" s="26"/>
      <c r="B572" s="26"/>
      <c r="C572" s="26"/>
      <c r="D572" s="26" t="s">
        <v>313</v>
      </c>
      <c r="E572" s="27"/>
      <c r="F572" s="17"/>
      <c r="G572" s="33">
        <f>Source!AO470</f>
        <v>6.13</v>
      </c>
      <c r="H572" s="28" t="str">
        <f>Source!DG470</f>
        <v/>
      </c>
      <c r="I572" s="17">
        <f>Source!AV470</f>
        <v>1</v>
      </c>
      <c r="J572" s="33">
        <f>ROUND((ROUND((Source!AF470*Source!AV470*Source!I470),2)),2)</f>
        <v>127.2</v>
      </c>
      <c r="K572" s="17">
        <f>IF(Source!BA470&lt;&gt; 0, Source!BA470, 1)</f>
        <v>26.39</v>
      </c>
      <c r="L572" s="33">
        <f>Source!S470</f>
        <v>3356.81</v>
      </c>
      <c r="W572">
        <f>J572</f>
        <v>127.2</v>
      </c>
    </row>
    <row r="573" spans="1:27" ht="14.25" x14ac:dyDescent="0.2">
      <c r="A573" s="26"/>
      <c r="B573" s="26"/>
      <c r="C573" s="26"/>
      <c r="D573" s="26" t="s">
        <v>314</v>
      </c>
      <c r="E573" s="27" t="s">
        <v>315</v>
      </c>
      <c r="F573" s="17">
        <f>Source!DN470</f>
        <v>100</v>
      </c>
      <c r="G573" s="33"/>
      <c r="H573" s="28"/>
      <c r="I573" s="17"/>
      <c r="J573" s="33">
        <f>SUM(Q571:Q572)</f>
        <v>127.2</v>
      </c>
      <c r="K573" s="17">
        <f>Source!BZ470</f>
        <v>83</v>
      </c>
      <c r="L573" s="33">
        <f>SUM(R571:R572)</f>
        <v>2786.15</v>
      </c>
    </row>
    <row r="574" spans="1:27" ht="14.25" x14ac:dyDescent="0.2">
      <c r="A574" s="26"/>
      <c r="B574" s="26"/>
      <c r="C574" s="26"/>
      <c r="D574" s="26" t="s">
        <v>316</v>
      </c>
      <c r="E574" s="27" t="s">
        <v>315</v>
      </c>
      <c r="F574" s="17">
        <f>Source!DO470</f>
        <v>64</v>
      </c>
      <c r="G574" s="33"/>
      <c r="H574" s="28"/>
      <c r="I574" s="17"/>
      <c r="J574" s="33">
        <f>SUM(S571:S573)</f>
        <v>81.41</v>
      </c>
      <c r="K574" s="17">
        <f>Source!CA470</f>
        <v>41</v>
      </c>
      <c r="L574" s="33">
        <f>SUM(T571:T573)</f>
        <v>1376.29</v>
      </c>
    </row>
    <row r="575" spans="1:27" ht="14.25" x14ac:dyDescent="0.2">
      <c r="A575" s="55"/>
      <c r="B575" s="55"/>
      <c r="C575" s="55"/>
      <c r="D575" s="55" t="s">
        <v>317</v>
      </c>
      <c r="E575" s="56" t="s">
        <v>318</v>
      </c>
      <c r="F575" s="57">
        <f>Source!AQ470</f>
        <v>0.6</v>
      </c>
      <c r="G575" s="58"/>
      <c r="H575" s="59" t="str">
        <f>Source!DI470</f>
        <v/>
      </c>
      <c r="I575" s="57">
        <f>Source!AV470</f>
        <v>1</v>
      </c>
      <c r="J575" s="58">
        <f>Source!U470</f>
        <v>12.45</v>
      </c>
      <c r="K575" s="57"/>
      <c r="L575" s="58"/>
    </row>
    <row r="576" spans="1:27" ht="15" x14ac:dyDescent="0.25">
      <c r="A576" s="60"/>
      <c r="B576" s="60"/>
      <c r="C576" s="60"/>
      <c r="D576" s="61" t="s">
        <v>319</v>
      </c>
      <c r="E576" s="60"/>
      <c r="F576" s="60"/>
      <c r="G576" s="60"/>
      <c r="H576" s="60"/>
      <c r="I576" s="111">
        <f>J572+J573+J574</f>
        <v>335.81</v>
      </c>
      <c r="J576" s="111"/>
      <c r="K576" s="111">
        <f>L572+L573+L574</f>
        <v>7519.25</v>
      </c>
      <c r="L576" s="111"/>
      <c r="O576" s="32">
        <f>J572+J573+J574</f>
        <v>335.81</v>
      </c>
      <c r="P576" s="32">
        <f>L572+L573+L574</f>
        <v>7519.25</v>
      </c>
      <c r="X576">
        <f>IF(Source!BI470&lt;=1,J572+J573+J574-0, 0)</f>
        <v>335.81</v>
      </c>
      <c r="Y576">
        <f>IF(Source!BI470=2,J572+J573+J574-0, 0)</f>
        <v>0</v>
      </c>
      <c r="Z576">
        <f>IF(Source!BI470=3,J572+J573+J574-0, 0)</f>
        <v>0</v>
      </c>
      <c r="AA576">
        <f>IF(Source!BI470=4,J572+J573+J574,0)</f>
        <v>0</v>
      </c>
    </row>
    <row r="579" spans="1:23" ht="15" x14ac:dyDescent="0.25">
      <c r="A579" s="81" t="str">
        <f>CONCATENATE("Итого по подразделу: ",IF(Source!G472&lt;&gt;"Новый подраздел", Source!G472, ""))</f>
        <v>Итого по подразделу: Демонтажные и подготовительные  работы</v>
      </c>
      <c r="B579" s="81"/>
      <c r="C579" s="81"/>
      <c r="D579" s="81"/>
      <c r="E579" s="81"/>
      <c r="F579" s="81"/>
      <c r="G579" s="81"/>
      <c r="H579" s="81"/>
      <c r="I579" s="79">
        <f>SUM(O537:O578)</f>
        <v>419.58</v>
      </c>
      <c r="J579" s="80"/>
      <c r="K579" s="79">
        <f>SUM(P537:P578)</f>
        <v>9432.35</v>
      </c>
      <c r="L579" s="80"/>
    </row>
    <row r="580" spans="1:23" hidden="1" x14ac:dyDescent="0.2">
      <c r="A580" t="s">
        <v>320</v>
      </c>
      <c r="I580">
        <f>SUM(AC537:AC579)</f>
        <v>0</v>
      </c>
      <c r="K580">
        <f>SUM(AD537:AD579)</f>
        <v>0</v>
      </c>
    </row>
    <row r="581" spans="1:23" hidden="1" x14ac:dyDescent="0.2">
      <c r="A581" t="s">
        <v>321</v>
      </c>
      <c r="I581">
        <f>SUM(AE537:AE580)</f>
        <v>0</v>
      </c>
      <c r="K581">
        <f>SUM(AF537:AF580)</f>
        <v>0</v>
      </c>
    </row>
    <row r="583" spans="1:23" ht="15" x14ac:dyDescent="0.25">
      <c r="A583" s="81" t="str">
        <f>CONCATENATE("Итого по разделу: ",IF(Source!G502&lt;&gt;"Новый раздел", Source!G502, ""))</f>
        <v>Итого по разделу: Секция в осях Г-Д (Подьезд№2)</v>
      </c>
      <c r="B583" s="81"/>
      <c r="C583" s="81"/>
      <c r="D583" s="81"/>
      <c r="E583" s="81"/>
      <c r="F583" s="81"/>
      <c r="G583" s="81"/>
      <c r="H583" s="81"/>
      <c r="I583" s="79">
        <f>SUM(O535:O582)</f>
        <v>419.58</v>
      </c>
      <c r="J583" s="80"/>
      <c r="K583" s="79">
        <f>SUM(P535:P582)</f>
        <v>9432.35</v>
      </c>
      <c r="L583" s="80"/>
    </row>
    <row r="584" spans="1:23" hidden="1" x14ac:dyDescent="0.2">
      <c r="A584" t="s">
        <v>320</v>
      </c>
      <c r="I584">
        <f>SUM(AC535:AC583)</f>
        <v>0</v>
      </c>
      <c r="K584">
        <f>SUM(AD535:AD583)</f>
        <v>0</v>
      </c>
    </row>
    <row r="585" spans="1:23" hidden="1" x14ac:dyDescent="0.2">
      <c r="A585" t="s">
        <v>321</v>
      </c>
      <c r="I585">
        <f>SUM(AE535:AE584)</f>
        <v>0</v>
      </c>
      <c r="K585">
        <f>SUM(AF535:AF584)</f>
        <v>0</v>
      </c>
    </row>
    <row r="587" spans="1:23" ht="16.5" x14ac:dyDescent="0.25">
      <c r="A587" s="75" t="str">
        <f>CONCATENATE("Раздел: ",IF(Source!G532&lt;&gt;"Новый раздел", Source!G532, ""))</f>
        <v>Раздел: Монтажные (кровельные) работы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</row>
    <row r="588" spans="1:23" ht="28.5" x14ac:dyDescent="0.2">
      <c r="A588" s="26">
        <v>1</v>
      </c>
      <c r="B588" s="26">
        <v>1</v>
      </c>
      <c r="C588" s="26" t="str">
        <f>Source!F536</f>
        <v>6.58-31-3</v>
      </c>
      <c r="D588" s="26" t="s">
        <v>110</v>
      </c>
      <c r="E588" s="27" t="str">
        <f>Source!H536</f>
        <v>100 мест</v>
      </c>
      <c r="F588" s="17">
        <f>Source!I536</f>
        <v>0.02</v>
      </c>
      <c r="G588" s="33"/>
      <c r="H588" s="28"/>
      <c r="I588" s="17"/>
      <c r="J588" s="33"/>
      <c r="K588" s="17"/>
      <c r="L588" s="33"/>
      <c r="Q588">
        <f>ROUND((Source!DN536/100)*ROUND((ROUND((Source!AF536*Source!AV536*Source!I536),2)),2), 2)</f>
        <v>27.29</v>
      </c>
      <c r="R588">
        <f>Source!X536</f>
        <v>602.45000000000005</v>
      </c>
      <c r="S588">
        <f>ROUND((Source!DO536/100)*ROUND((ROUND((Source!AF536*Source!AV536*Source!I536),2)),2), 2)</f>
        <v>20.73</v>
      </c>
      <c r="T588">
        <f>Source!Y536</f>
        <v>283.91000000000003</v>
      </c>
      <c r="U588">
        <f>ROUND((175/100)*ROUND((ROUND((Source!AE536*Source!AV536*Source!I536),2)),2), 2)</f>
        <v>0.53</v>
      </c>
      <c r="V588">
        <f>ROUND((160/100)*ROUND(ROUND((ROUND((Source!AE536*Source!AV536*Source!I536),2)*Source!BS536),2), 2), 2)</f>
        <v>12.67</v>
      </c>
    </row>
    <row r="589" spans="1:23" x14ac:dyDescent="0.2">
      <c r="D589" s="30" t="str">
        <f>"Объем: "&amp;Source!I536&amp;"=2/"&amp;"100"</f>
        <v>Объем: 0,02=2/100</v>
      </c>
    </row>
    <row r="590" spans="1:23" ht="14.25" x14ac:dyDescent="0.2">
      <c r="A590" s="26"/>
      <c r="B590" s="26"/>
      <c r="C590" s="26"/>
      <c r="D590" s="26" t="s">
        <v>313</v>
      </c>
      <c r="E590" s="27"/>
      <c r="F590" s="17"/>
      <c r="G590" s="33">
        <f>Source!AO536</f>
        <v>1311.93</v>
      </c>
      <c r="H590" s="28" t="str">
        <f>Source!DG536</f>
        <v/>
      </c>
      <c r="I590" s="17">
        <f>Source!AV536</f>
        <v>1</v>
      </c>
      <c r="J590" s="33">
        <f>ROUND((ROUND((Source!AF536*Source!AV536*Source!I536),2)),2)</f>
        <v>26.24</v>
      </c>
      <c r="K590" s="17">
        <f>IF(Source!BA536&lt;&gt; 0, Source!BA536, 1)</f>
        <v>26.39</v>
      </c>
      <c r="L590" s="33">
        <f>Source!S536</f>
        <v>692.47</v>
      </c>
      <c r="W590">
        <f>J590</f>
        <v>26.24</v>
      </c>
    </row>
    <row r="591" spans="1:23" ht="14.25" x14ac:dyDescent="0.2">
      <c r="A591" s="26"/>
      <c r="B591" s="26"/>
      <c r="C591" s="26"/>
      <c r="D591" s="26" t="s">
        <v>322</v>
      </c>
      <c r="E591" s="27"/>
      <c r="F591" s="17"/>
      <c r="G591" s="33">
        <f>Source!AM536</f>
        <v>41.45</v>
      </c>
      <c r="H591" s="28" t="str">
        <f>Source!DE536</f>
        <v/>
      </c>
      <c r="I591" s="17">
        <f>Source!AV536</f>
        <v>1</v>
      </c>
      <c r="J591" s="33">
        <f>(ROUND((ROUND(((Source!ET536)*Source!AV536*Source!I536),2)),2)+ROUND((ROUND(((Source!AE536-(Source!EU536))*Source!AV536*Source!I536),2)),2))</f>
        <v>0.83</v>
      </c>
      <c r="K591" s="17">
        <f>IF(Source!BB536&lt;&gt; 0, Source!BB536, 1)</f>
        <v>14.75</v>
      </c>
      <c r="L591" s="33">
        <f>Source!Q536</f>
        <v>12.24</v>
      </c>
    </row>
    <row r="592" spans="1:23" ht="14.25" x14ac:dyDescent="0.2">
      <c r="A592" s="26"/>
      <c r="B592" s="26"/>
      <c r="C592" s="26"/>
      <c r="D592" s="26" t="s">
        <v>323</v>
      </c>
      <c r="E592" s="27"/>
      <c r="F592" s="17"/>
      <c r="G592" s="33">
        <f>Source!AN536</f>
        <v>15.08</v>
      </c>
      <c r="H592" s="28" t="str">
        <f>Source!DF536</f>
        <v/>
      </c>
      <c r="I592" s="17">
        <f>Source!AV536</f>
        <v>1</v>
      </c>
      <c r="J592" s="41">
        <f>ROUND((ROUND((Source!AE536*Source!AV536*Source!I536),2)),2)</f>
        <v>0.3</v>
      </c>
      <c r="K592" s="17">
        <f>IF(Source!BS536&lt;&gt; 0, Source!BS536, 1)</f>
        <v>26.39</v>
      </c>
      <c r="L592" s="41">
        <f>Source!R536</f>
        <v>7.92</v>
      </c>
      <c r="W592">
        <f>J592</f>
        <v>0.3</v>
      </c>
    </row>
    <row r="593" spans="1:27" ht="14.25" x14ac:dyDescent="0.2">
      <c r="A593" s="26"/>
      <c r="B593" s="26"/>
      <c r="C593" s="26"/>
      <c r="D593" s="26" t="s">
        <v>324</v>
      </c>
      <c r="E593" s="27"/>
      <c r="F593" s="17"/>
      <c r="G593" s="33">
        <f>Source!AL536</f>
        <v>972.06</v>
      </c>
      <c r="H593" s="28" t="str">
        <f>Source!DD536</f>
        <v/>
      </c>
      <c r="I593" s="17">
        <f>Source!AW536</f>
        <v>1</v>
      </c>
      <c r="J593" s="33">
        <f>ROUND((ROUND((Source!AC536*Source!AW536*Source!I536),2)),2)</f>
        <v>19.440000000000001</v>
      </c>
      <c r="K593" s="17">
        <f>IF(Source!BC536&lt;&gt; 0, Source!BC536, 1)</f>
        <v>8.3000000000000007</v>
      </c>
      <c r="L593" s="33">
        <f>Source!P536</f>
        <v>161.35</v>
      </c>
    </row>
    <row r="594" spans="1:27" ht="28.5" x14ac:dyDescent="0.2">
      <c r="A594" s="26" t="s">
        <v>27</v>
      </c>
      <c r="B594" s="26" t="s">
        <v>27</v>
      </c>
      <c r="C594" s="26" t="str">
        <f>Source!F537</f>
        <v>9999990001</v>
      </c>
      <c r="D594" s="26" t="s">
        <v>29</v>
      </c>
      <c r="E594" s="27" t="str">
        <f>Source!H537</f>
        <v>т</v>
      </c>
      <c r="F594" s="17">
        <f>Source!I537</f>
        <v>-2.5600000000000001E-2</v>
      </c>
      <c r="G594" s="33">
        <f>Source!AK537</f>
        <v>0</v>
      </c>
      <c r="H594" s="31" t="s">
        <v>3</v>
      </c>
      <c r="I594" s="17">
        <f>Source!AW537</f>
        <v>1</v>
      </c>
      <c r="J594" s="33">
        <f>ROUND((ROUND((Source!AC537*Source!AW537*Source!I537),2)),2)+(ROUND((ROUND(((Source!ET537)*Source!AV537*Source!I537),2)),2)+ROUND((ROUND(((Source!AE537-(Source!EU537))*Source!AV537*Source!I537),2)),2))+ROUND((ROUND((Source!AF537*Source!AV537*Source!I537),2)),2)</f>
        <v>0</v>
      </c>
      <c r="K594" s="17">
        <f>IF(Source!BC537&lt;&gt; 0, Source!BC537, 1)</f>
        <v>1</v>
      </c>
      <c r="L594" s="33">
        <f>Source!O537</f>
        <v>0</v>
      </c>
      <c r="Q594">
        <f>ROUND((Source!DN537/100)*ROUND((ROUND((Source!AF537*Source!AV537*Source!I537),2)),2), 2)</f>
        <v>0</v>
      </c>
      <c r="R594">
        <f>Source!X537</f>
        <v>0</v>
      </c>
      <c r="S594">
        <f>ROUND((Source!DO537/100)*ROUND((ROUND((Source!AF537*Source!AV537*Source!I537),2)),2), 2)</f>
        <v>0</v>
      </c>
      <c r="T594">
        <f>Source!Y537</f>
        <v>0</v>
      </c>
      <c r="U594">
        <f>ROUND((175/100)*ROUND((ROUND((Source!AE537*Source!AV537*Source!I537),2)),2), 2)</f>
        <v>0</v>
      </c>
      <c r="V594">
        <f>ROUND((160/100)*ROUND(ROUND((ROUND((Source!AE537*Source!AV537*Source!I537),2)*Source!BS537),2), 2), 2)</f>
        <v>0</v>
      </c>
      <c r="X594">
        <f>IF(Source!BI537&lt;=1,J594, 0)</f>
        <v>0</v>
      </c>
      <c r="Y594">
        <f>IF(Source!BI537=2,J594, 0)</f>
        <v>0</v>
      </c>
      <c r="Z594">
        <f>IF(Source!BI537=3,J594, 0)</f>
        <v>0</v>
      </c>
      <c r="AA594">
        <f>IF(Source!BI537=4,J594, 0)</f>
        <v>0</v>
      </c>
    </row>
    <row r="595" spans="1:27" ht="14.25" x14ac:dyDescent="0.2">
      <c r="A595" s="26"/>
      <c r="B595" s="26"/>
      <c r="C595" s="26"/>
      <c r="D595" s="26" t="s">
        <v>314</v>
      </c>
      <c r="E595" s="27" t="s">
        <v>315</v>
      </c>
      <c r="F595" s="17">
        <f>Source!DN536</f>
        <v>104</v>
      </c>
      <c r="G595" s="33"/>
      <c r="H595" s="28"/>
      <c r="I595" s="17"/>
      <c r="J595" s="33">
        <f>SUM(Q588:Q594)</f>
        <v>27.29</v>
      </c>
      <c r="K595" s="17">
        <f>Source!BZ536</f>
        <v>87</v>
      </c>
      <c r="L595" s="33">
        <f>SUM(R588:R594)</f>
        <v>602.45000000000005</v>
      </c>
    </row>
    <row r="596" spans="1:27" ht="14.25" x14ac:dyDescent="0.2">
      <c r="A596" s="26"/>
      <c r="B596" s="26"/>
      <c r="C596" s="26"/>
      <c r="D596" s="26" t="s">
        <v>316</v>
      </c>
      <c r="E596" s="27" t="s">
        <v>315</v>
      </c>
      <c r="F596" s="17">
        <f>Source!DO536</f>
        <v>79</v>
      </c>
      <c r="G596" s="33"/>
      <c r="H596" s="28"/>
      <c r="I596" s="17"/>
      <c r="J596" s="33">
        <f>SUM(S588:S595)</f>
        <v>20.73</v>
      </c>
      <c r="K596" s="17">
        <f>Source!CA536</f>
        <v>41</v>
      </c>
      <c r="L596" s="33">
        <f>SUM(T588:T595)</f>
        <v>283.91000000000003</v>
      </c>
    </row>
    <row r="597" spans="1:27" ht="14.25" x14ac:dyDescent="0.2">
      <c r="A597" s="26"/>
      <c r="B597" s="26"/>
      <c r="C597" s="26"/>
      <c r="D597" s="26" t="s">
        <v>325</v>
      </c>
      <c r="E597" s="27" t="s">
        <v>315</v>
      </c>
      <c r="F597" s="17">
        <f>175</f>
        <v>175</v>
      </c>
      <c r="G597" s="33"/>
      <c r="H597" s="28"/>
      <c r="I597" s="17"/>
      <c r="J597" s="33">
        <f>SUM(U588:U596)</f>
        <v>0.53</v>
      </c>
      <c r="K597" s="17">
        <f>160</f>
        <v>160</v>
      </c>
      <c r="L597" s="33">
        <f>SUM(V588:V596)</f>
        <v>12.67</v>
      </c>
    </row>
    <row r="598" spans="1:27" ht="14.25" x14ac:dyDescent="0.2">
      <c r="A598" s="55"/>
      <c r="B598" s="55"/>
      <c r="C598" s="55"/>
      <c r="D598" s="55" t="s">
        <v>317</v>
      </c>
      <c r="E598" s="56" t="s">
        <v>318</v>
      </c>
      <c r="F598" s="57">
        <f>Source!AQ536</f>
        <v>113</v>
      </c>
      <c r="G598" s="58"/>
      <c r="H598" s="59" t="str">
        <f>Source!DI536</f>
        <v/>
      </c>
      <c r="I598" s="57">
        <f>Source!AV536</f>
        <v>1</v>
      </c>
      <c r="J598" s="58">
        <f>Source!U536</f>
        <v>2.2600000000000002</v>
      </c>
      <c r="K598" s="57"/>
      <c r="L598" s="58"/>
    </row>
    <row r="599" spans="1:27" ht="15" x14ac:dyDescent="0.25">
      <c r="A599" s="60"/>
      <c r="B599" s="60"/>
      <c r="C599" s="60"/>
      <c r="D599" s="61" t="s">
        <v>319</v>
      </c>
      <c r="E599" s="60"/>
      <c r="F599" s="60"/>
      <c r="G599" s="60"/>
      <c r="H599" s="60"/>
      <c r="I599" s="111">
        <f>J590+J591+J593+J595+J596+J597+SUM(J594:J594)</f>
        <v>95.06</v>
      </c>
      <c r="J599" s="111"/>
      <c r="K599" s="111">
        <f>L590+L591+L593+L595+L596+L597+SUM(L594:L594)</f>
        <v>1765.0900000000004</v>
      </c>
      <c r="L599" s="111"/>
      <c r="O599" s="32">
        <f>J590+J591+J593+J595+J596+J597+SUM(J594:J594)</f>
        <v>95.06</v>
      </c>
      <c r="P599" s="32">
        <f>L590+L591+L593+L595+L596+L597+SUM(L594:L594)</f>
        <v>1765.0900000000004</v>
      </c>
      <c r="X599">
        <f>IF(Source!BI536&lt;=1,J590+J591+J593+J595+J596+J597-0, 0)</f>
        <v>95.06</v>
      </c>
      <c r="Y599">
        <f>IF(Source!BI536=2,J590+J591+J593+J595+J596+J597-0, 0)</f>
        <v>0</v>
      </c>
      <c r="Z599">
        <f>IF(Source!BI536=3,J590+J591+J593+J595+J596+J597-0, 0)</f>
        <v>0</v>
      </c>
      <c r="AA599">
        <f>IF(Source!BI536=4,J590+J591+J593+J595+J596+J597,0)</f>
        <v>0</v>
      </c>
    </row>
    <row r="601" spans="1:27" ht="28.5" x14ac:dyDescent="0.2">
      <c r="A601" s="26">
        <v>2</v>
      </c>
      <c r="B601" s="26">
        <v>2</v>
      </c>
      <c r="C601" s="26" t="str">
        <f>Source!F538</f>
        <v>6.58-31-1</v>
      </c>
      <c r="D601" s="26" t="s">
        <v>116</v>
      </c>
      <c r="E601" s="27" t="str">
        <f>Source!H538</f>
        <v>100 мест</v>
      </c>
      <c r="F601" s="17">
        <f>Source!I538</f>
        <v>0.02</v>
      </c>
      <c r="G601" s="33"/>
      <c r="H601" s="28"/>
      <c r="I601" s="17"/>
      <c r="J601" s="33"/>
      <c r="K601" s="17"/>
      <c r="L601" s="33"/>
      <c r="Q601">
        <f>ROUND((Source!DN538/100)*ROUND((ROUND((Source!AF538*Source!AV538*Source!I538),2)),2), 2)</f>
        <v>9.5399999999999991</v>
      </c>
      <c r="R601">
        <f>Source!X538</f>
        <v>210.54</v>
      </c>
      <c r="S601">
        <f>ROUND((Source!DO538/100)*ROUND((ROUND((Source!AF538*Source!AV538*Source!I538),2)),2), 2)</f>
        <v>7.24</v>
      </c>
      <c r="T601">
        <f>Source!Y538</f>
        <v>99.22</v>
      </c>
      <c r="U601">
        <f>ROUND((175/100)*ROUND((ROUND((Source!AE538*Source!AV538*Source!I538),2)),2), 2)</f>
        <v>0.12</v>
      </c>
      <c r="V601">
        <f>ROUND((160/100)*ROUND(ROUND((ROUND((Source!AE538*Source!AV538*Source!I538),2)*Source!BS538),2), 2), 2)</f>
        <v>2.96</v>
      </c>
    </row>
    <row r="602" spans="1:27" x14ac:dyDescent="0.2">
      <c r="D602" s="30" t="str">
        <f>"Объем: "&amp;Source!I538&amp;"=2/"&amp;"100"</f>
        <v>Объем: 0,02=2/100</v>
      </c>
    </row>
    <row r="603" spans="1:27" ht="14.25" x14ac:dyDescent="0.2">
      <c r="A603" s="26"/>
      <c r="B603" s="26"/>
      <c r="C603" s="26"/>
      <c r="D603" s="26" t="s">
        <v>313</v>
      </c>
      <c r="E603" s="27"/>
      <c r="F603" s="17"/>
      <c r="G603" s="33">
        <f>Source!AO538</f>
        <v>458.59</v>
      </c>
      <c r="H603" s="28" t="str">
        <f>Source!DG538</f>
        <v/>
      </c>
      <c r="I603" s="17">
        <f>Source!AV538</f>
        <v>1</v>
      </c>
      <c r="J603" s="33">
        <f>ROUND((ROUND((Source!AF538*Source!AV538*Source!I538),2)),2)</f>
        <v>9.17</v>
      </c>
      <c r="K603" s="17">
        <f>IF(Source!BA538&lt;&gt; 0, Source!BA538, 1)</f>
        <v>26.39</v>
      </c>
      <c r="L603" s="33">
        <f>Source!S538</f>
        <v>242</v>
      </c>
      <c r="W603">
        <f>J603</f>
        <v>9.17</v>
      </c>
    </row>
    <row r="604" spans="1:27" ht="14.25" x14ac:dyDescent="0.2">
      <c r="A604" s="26"/>
      <c r="B604" s="26"/>
      <c r="C604" s="26"/>
      <c r="D604" s="26" t="s">
        <v>322</v>
      </c>
      <c r="E604" s="27"/>
      <c r="F604" s="17"/>
      <c r="G604" s="33">
        <f>Source!AM538</f>
        <v>9.8699999999999992</v>
      </c>
      <c r="H604" s="28" t="str">
        <f>Source!DE538</f>
        <v/>
      </c>
      <c r="I604" s="17">
        <f>Source!AV538</f>
        <v>1</v>
      </c>
      <c r="J604" s="33">
        <f>(ROUND((ROUND(((Source!ET538)*Source!AV538*Source!I538),2)),2)+ROUND((ROUND(((Source!AE538-(Source!EU538))*Source!AV538*Source!I538),2)),2))</f>
        <v>0.2</v>
      </c>
      <c r="K604" s="17">
        <f>IF(Source!BB538&lt;&gt; 0, Source!BB538, 1)</f>
        <v>14.65</v>
      </c>
      <c r="L604" s="33">
        <f>Source!Q538</f>
        <v>2.93</v>
      </c>
    </row>
    <row r="605" spans="1:27" ht="14.25" x14ac:dyDescent="0.2">
      <c r="A605" s="26"/>
      <c r="B605" s="26"/>
      <c r="C605" s="26"/>
      <c r="D605" s="26" t="s">
        <v>323</v>
      </c>
      <c r="E605" s="27"/>
      <c r="F605" s="17"/>
      <c r="G605" s="33">
        <f>Source!AN538</f>
        <v>3.55</v>
      </c>
      <c r="H605" s="28" t="str">
        <f>Source!DF538</f>
        <v/>
      </c>
      <c r="I605" s="17">
        <f>Source!AV538</f>
        <v>1</v>
      </c>
      <c r="J605" s="41">
        <f>ROUND((ROUND((Source!AE538*Source!AV538*Source!I538),2)),2)</f>
        <v>7.0000000000000007E-2</v>
      </c>
      <c r="K605" s="17">
        <f>IF(Source!BS538&lt;&gt; 0, Source!BS538, 1)</f>
        <v>26.39</v>
      </c>
      <c r="L605" s="41">
        <f>Source!R538</f>
        <v>1.85</v>
      </c>
      <c r="W605">
        <f>J605</f>
        <v>7.0000000000000007E-2</v>
      </c>
    </row>
    <row r="606" spans="1:27" ht="14.25" x14ac:dyDescent="0.2">
      <c r="A606" s="26"/>
      <c r="B606" s="26"/>
      <c r="C606" s="26"/>
      <c r="D606" s="26" t="s">
        <v>324</v>
      </c>
      <c r="E606" s="27"/>
      <c r="F606" s="17"/>
      <c r="G606" s="33">
        <f>Source!AL538</f>
        <v>195.25</v>
      </c>
      <c r="H606" s="28" t="str">
        <f>Source!DD538</f>
        <v/>
      </c>
      <c r="I606" s="17">
        <f>Source!AW538</f>
        <v>1</v>
      </c>
      <c r="J606" s="33">
        <f>ROUND((ROUND((Source!AC538*Source!AW538*Source!I538),2)),2)</f>
        <v>3.91</v>
      </c>
      <c r="K606" s="17">
        <f>IF(Source!BC538&lt;&gt; 0, Source!BC538, 1)</f>
        <v>8.3000000000000007</v>
      </c>
      <c r="L606" s="33">
        <f>Source!P538</f>
        <v>32.450000000000003</v>
      </c>
    </row>
    <row r="607" spans="1:27" ht="28.5" x14ac:dyDescent="0.2">
      <c r="A607" s="26" t="s">
        <v>118</v>
      </c>
      <c r="B607" s="26" t="s">
        <v>118</v>
      </c>
      <c r="C607" s="26" t="str">
        <f>Source!F539</f>
        <v>9999990001</v>
      </c>
      <c r="D607" s="26" t="s">
        <v>29</v>
      </c>
      <c r="E607" s="27" t="str">
        <f>Source!H539</f>
        <v>т</v>
      </c>
      <c r="F607" s="17">
        <f>Source!I539</f>
        <v>-6.0000000000000001E-3</v>
      </c>
      <c r="G607" s="33">
        <f>Source!AK539</f>
        <v>0</v>
      </c>
      <c r="H607" s="31" t="s">
        <v>3</v>
      </c>
      <c r="I607" s="17">
        <f>Source!AW539</f>
        <v>1</v>
      </c>
      <c r="J607" s="33">
        <f>ROUND((ROUND((Source!AC539*Source!AW539*Source!I539),2)),2)+(ROUND((ROUND(((Source!ET539)*Source!AV539*Source!I539),2)),2)+ROUND((ROUND(((Source!AE539-(Source!EU539))*Source!AV539*Source!I539),2)),2))+ROUND((ROUND((Source!AF539*Source!AV539*Source!I539),2)),2)</f>
        <v>0</v>
      </c>
      <c r="K607" s="17">
        <f>IF(Source!BC539&lt;&gt; 0, Source!BC539, 1)</f>
        <v>1</v>
      </c>
      <c r="L607" s="33">
        <f>Source!O539</f>
        <v>0</v>
      </c>
      <c r="Q607">
        <f>ROUND((Source!DN539/100)*ROUND((ROUND((Source!AF539*Source!AV539*Source!I539),2)),2), 2)</f>
        <v>0</v>
      </c>
      <c r="R607">
        <f>Source!X539</f>
        <v>0</v>
      </c>
      <c r="S607">
        <f>ROUND((Source!DO539/100)*ROUND((ROUND((Source!AF539*Source!AV539*Source!I539),2)),2), 2)</f>
        <v>0</v>
      </c>
      <c r="T607">
        <f>Source!Y539</f>
        <v>0</v>
      </c>
      <c r="U607">
        <f>ROUND((175/100)*ROUND((ROUND((Source!AE539*Source!AV539*Source!I539),2)),2), 2)</f>
        <v>0</v>
      </c>
      <c r="V607">
        <f>ROUND((160/100)*ROUND(ROUND((ROUND((Source!AE539*Source!AV539*Source!I539),2)*Source!BS539),2), 2), 2)</f>
        <v>0</v>
      </c>
      <c r="X607">
        <f>IF(Source!BI539&lt;=1,J607, 0)</f>
        <v>0</v>
      </c>
      <c r="Y607">
        <f>IF(Source!BI539=2,J607, 0)</f>
        <v>0</v>
      </c>
      <c r="Z607">
        <f>IF(Source!BI539=3,J607, 0)</f>
        <v>0</v>
      </c>
      <c r="AA607">
        <f>IF(Source!BI539=4,J607, 0)</f>
        <v>0</v>
      </c>
    </row>
    <row r="608" spans="1:27" ht="14.25" x14ac:dyDescent="0.2">
      <c r="A608" s="26"/>
      <c r="B608" s="26"/>
      <c r="C608" s="26"/>
      <c r="D608" s="26" t="s">
        <v>314</v>
      </c>
      <c r="E608" s="27" t="s">
        <v>315</v>
      </c>
      <c r="F608" s="17">
        <f>Source!DN538</f>
        <v>104</v>
      </c>
      <c r="G608" s="33"/>
      <c r="H608" s="28"/>
      <c r="I608" s="17"/>
      <c r="J608" s="33">
        <f>SUM(Q601:Q607)</f>
        <v>9.5399999999999991</v>
      </c>
      <c r="K608" s="17">
        <f>Source!BZ538</f>
        <v>87</v>
      </c>
      <c r="L608" s="33">
        <f>SUM(R601:R607)</f>
        <v>210.54</v>
      </c>
    </row>
    <row r="609" spans="1:27" ht="14.25" x14ac:dyDescent="0.2">
      <c r="A609" s="26"/>
      <c r="B609" s="26"/>
      <c r="C609" s="26"/>
      <c r="D609" s="26" t="s">
        <v>316</v>
      </c>
      <c r="E609" s="27" t="s">
        <v>315</v>
      </c>
      <c r="F609" s="17">
        <f>Source!DO538</f>
        <v>79</v>
      </c>
      <c r="G609" s="33"/>
      <c r="H609" s="28"/>
      <c r="I609" s="17"/>
      <c r="J609" s="33">
        <f>SUM(S601:S608)</f>
        <v>7.24</v>
      </c>
      <c r="K609" s="17">
        <f>Source!CA538</f>
        <v>41</v>
      </c>
      <c r="L609" s="33">
        <f>SUM(T601:T608)</f>
        <v>99.22</v>
      </c>
    </row>
    <row r="610" spans="1:27" ht="14.25" x14ac:dyDescent="0.2">
      <c r="A610" s="26"/>
      <c r="B610" s="26"/>
      <c r="C610" s="26"/>
      <c r="D610" s="26" t="s">
        <v>325</v>
      </c>
      <c r="E610" s="27" t="s">
        <v>315</v>
      </c>
      <c r="F610" s="17">
        <f>175</f>
        <v>175</v>
      </c>
      <c r="G610" s="33"/>
      <c r="H610" s="28"/>
      <c r="I610" s="17"/>
      <c r="J610" s="33">
        <f>SUM(U601:U609)</f>
        <v>0.12</v>
      </c>
      <c r="K610" s="17">
        <f>160</f>
        <v>160</v>
      </c>
      <c r="L610" s="33">
        <f>SUM(V601:V609)</f>
        <v>2.96</v>
      </c>
    </row>
    <row r="611" spans="1:27" ht="14.25" x14ac:dyDescent="0.2">
      <c r="A611" s="55"/>
      <c r="B611" s="55"/>
      <c r="C611" s="55"/>
      <c r="D611" s="55" t="s">
        <v>317</v>
      </c>
      <c r="E611" s="56" t="s">
        <v>318</v>
      </c>
      <c r="F611" s="57">
        <f>Source!AQ538</f>
        <v>39.5</v>
      </c>
      <c r="G611" s="58"/>
      <c r="H611" s="59" t="str">
        <f>Source!DI538</f>
        <v/>
      </c>
      <c r="I611" s="57">
        <f>Source!AV538</f>
        <v>1</v>
      </c>
      <c r="J611" s="58">
        <f>Source!U538</f>
        <v>0.79</v>
      </c>
      <c r="K611" s="57"/>
      <c r="L611" s="58"/>
    </row>
    <row r="612" spans="1:27" ht="15" x14ac:dyDescent="0.25">
      <c r="A612" s="60"/>
      <c r="B612" s="60"/>
      <c r="C612" s="60"/>
      <c r="D612" s="61" t="s">
        <v>319</v>
      </c>
      <c r="E612" s="60"/>
      <c r="F612" s="60"/>
      <c r="G612" s="60"/>
      <c r="H612" s="60"/>
      <c r="I612" s="111">
        <f>J603+J604+J606+J608+J609+J610+SUM(J607:J607)</f>
        <v>30.180000000000003</v>
      </c>
      <c r="J612" s="111"/>
      <c r="K612" s="111">
        <f>L603+L604+L606+L608+L609+L610+SUM(L607:L607)</f>
        <v>590.1</v>
      </c>
      <c r="L612" s="111"/>
      <c r="O612" s="32">
        <f>J603+J604+J606+J608+J609+J610+SUM(J607:J607)</f>
        <v>30.180000000000003</v>
      </c>
      <c r="P612" s="32">
        <f>L603+L604+L606+L608+L609+L610+SUM(L607:L607)</f>
        <v>590.1</v>
      </c>
      <c r="X612">
        <f>IF(Source!BI538&lt;=1,J603+J604+J606+J608+J609+J610-0, 0)</f>
        <v>30.180000000000003</v>
      </c>
      <c r="Y612">
        <f>IF(Source!BI538=2,J603+J604+J606+J608+J609+J610-0, 0)</f>
        <v>0</v>
      </c>
      <c r="Z612">
        <f>IF(Source!BI538=3,J603+J604+J606+J608+J609+J610-0, 0)</f>
        <v>0</v>
      </c>
      <c r="AA612">
        <f>IF(Source!BI538=4,J603+J604+J606+J608+J609+J610,0)</f>
        <v>0</v>
      </c>
    </row>
    <row r="614" spans="1:27" ht="28.5" x14ac:dyDescent="0.2">
      <c r="A614" s="26">
        <v>3</v>
      </c>
      <c r="B614" s="26">
        <v>3</v>
      </c>
      <c r="C614" s="26" t="str">
        <f>Source!F540</f>
        <v>6.54-9-2</v>
      </c>
      <c r="D614" s="26" t="s">
        <v>120</v>
      </c>
      <c r="E614" s="27" t="str">
        <f>Source!H540</f>
        <v>1 м3</v>
      </c>
      <c r="F614" s="17">
        <f>Source!I540</f>
        <v>1.2</v>
      </c>
      <c r="G614" s="33"/>
      <c r="H614" s="28"/>
      <c r="I614" s="17"/>
      <c r="J614" s="33"/>
      <c r="K614" s="17"/>
      <c r="L614" s="33"/>
      <c r="Q614">
        <f>ROUND((Source!DN540/100)*ROUND((ROUND((Source!AF540*Source!AV540*Source!I540),2)),2), 2)</f>
        <v>275.87</v>
      </c>
      <c r="R614">
        <f>Source!X540</f>
        <v>5995.41</v>
      </c>
      <c r="S614">
        <f>ROUND((Source!DO540/100)*ROUND((ROUND((Source!AF540*Source!AV540*Source!I540),2)),2), 2)</f>
        <v>227.19</v>
      </c>
      <c r="T614">
        <f>Source!Y540</f>
        <v>3511.6</v>
      </c>
      <c r="U614">
        <f>ROUND((175/100)*ROUND((ROUND((Source!AE540*Source!AV540*Source!I540),2)),2), 2)</f>
        <v>9.7799999999999994</v>
      </c>
      <c r="V614">
        <f>ROUND((160/100)*ROUND(ROUND((ROUND((Source!AE540*Source!AV540*Source!I540),2)*Source!BS540),2), 2), 2)</f>
        <v>236.03</v>
      </c>
    </row>
    <row r="615" spans="1:27" ht="14.25" x14ac:dyDescent="0.2">
      <c r="A615" s="26"/>
      <c r="B615" s="26"/>
      <c r="C615" s="26"/>
      <c r="D615" s="26" t="s">
        <v>313</v>
      </c>
      <c r="E615" s="27"/>
      <c r="F615" s="17"/>
      <c r="G615" s="33">
        <f>Source!AO540</f>
        <v>270.45999999999998</v>
      </c>
      <c r="H615" s="28" t="str">
        <f>Source!DG540</f>
        <v/>
      </c>
      <c r="I615" s="17">
        <f>Source!AV540</f>
        <v>1</v>
      </c>
      <c r="J615" s="33">
        <f>ROUND((ROUND((Source!AF540*Source!AV540*Source!I540),2)),2)</f>
        <v>324.55</v>
      </c>
      <c r="K615" s="17">
        <f>IF(Source!BA540&lt;&gt; 0, Source!BA540, 1)</f>
        <v>26.39</v>
      </c>
      <c r="L615" s="33">
        <f>Source!S540</f>
        <v>8564.8700000000008</v>
      </c>
      <c r="W615">
        <f>J615</f>
        <v>324.55</v>
      </c>
    </row>
    <row r="616" spans="1:27" ht="14.25" x14ac:dyDescent="0.2">
      <c r="A616" s="26"/>
      <c r="B616" s="26"/>
      <c r="C616" s="26"/>
      <c r="D616" s="26" t="s">
        <v>322</v>
      </c>
      <c r="E616" s="27"/>
      <c r="F616" s="17"/>
      <c r="G616" s="33">
        <f>Source!AM540</f>
        <v>18.57</v>
      </c>
      <c r="H616" s="28" t="str">
        <f>Source!DE540</f>
        <v/>
      </c>
      <c r="I616" s="17">
        <f>Source!AV540</f>
        <v>1</v>
      </c>
      <c r="J616" s="33">
        <f>(ROUND((ROUND(((Source!ET540)*Source!AV540*Source!I540),2)),2)+ROUND((ROUND(((Source!AE540-(Source!EU540))*Source!AV540*Source!I540),2)),2))</f>
        <v>22.28</v>
      </c>
      <c r="K616" s="17">
        <f>IF(Source!BB540&lt;&gt; 0, Source!BB540, 1)</f>
        <v>11.89</v>
      </c>
      <c r="L616" s="33">
        <f>Source!Q540</f>
        <v>264.91000000000003</v>
      </c>
    </row>
    <row r="617" spans="1:27" ht="14.25" x14ac:dyDescent="0.2">
      <c r="A617" s="26"/>
      <c r="B617" s="26"/>
      <c r="C617" s="26"/>
      <c r="D617" s="26" t="s">
        <v>323</v>
      </c>
      <c r="E617" s="27"/>
      <c r="F617" s="17"/>
      <c r="G617" s="33">
        <f>Source!AN540</f>
        <v>4.66</v>
      </c>
      <c r="H617" s="28" t="str">
        <f>Source!DF540</f>
        <v/>
      </c>
      <c r="I617" s="17">
        <f>Source!AV540</f>
        <v>1</v>
      </c>
      <c r="J617" s="41">
        <f>ROUND((ROUND((Source!AE540*Source!AV540*Source!I540),2)),2)</f>
        <v>5.59</v>
      </c>
      <c r="K617" s="17">
        <f>IF(Source!BS540&lt;&gt; 0, Source!BS540, 1)</f>
        <v>26.39</v>
      </c>
      <c r="L617" s="41">
        <f>Source!R540</f>
        <v>147.52000000000001</v>
      </c>
      <c r="W617">
        <f>J617</f>
        <v>5.59</v>
      </c>
    </row>
    <row r="618" spans="1:27" ht="14.25" x14ac:dyDescent="0.2">
      <c r="A618" s="26"/>
      <c r="B618" s="26"/>
      <c r="C618" s="26"/>
      <c r="D618" s="26" t="s">
        <v>324</v>
      </c>
      <c r="E618" s="27"/>
      <c r="F618" s="17"/>
      <c r="G618" s="33">
        <f>Source!AL540</f>
        <v>558.79</v>
      </c>
      <c r="H618" s="28" t="str">
        <f>Source!DD540</f>
        <v/>
      </c>
      <c r="I618" s="17">
        <f>Source!AW540</f>
        <v>1</v>
      </c>
      <c r="J618" s="33">
        <f>ROUND((ROUND((Source!AC540*Source!AW540*Source!I540),2)),2)</f>
        <v>670.55</v>
      </c>
      <c r="K618" s="17">
        <f>IF(Source!BC540&lt;&gt; 0, Source!BC540, 1)</f>
        <v>9.44</v>
      </c>
      <c r="L618" s="33">
        <f>Source!P540</f>
        <v>6329.99</v>
      </c>
    </row>
    <row r="619" spans="1:27" ht="14.25" x14ac:dyDescent="0.2">
      <c r="A619" s="26" t="s">
        <v>44</v>
      </c>
      <c r="B619" s="26" t="s">
        <v>44</v>
      </c>
      <c r="C619" s="26" t="str">
        <f>Source!F541</f>
        <v>1.3-2-6</v>
      </c>
      <c r="D619" s="26" t="s">
        <v>127</v>
      </c>
      <c r="E619" s="27" t="str">
        <f>Source!H541</f>
        <v>м3</v>
      </c>
      <c r="F619" s="17">
        <f>Source!I541</f>
        <v>1.224</v>
      </c>
      <c r="G619" s="33">
        <f>Source!AK541</f>
        <v>478.96</v>
      </c>
      <c r="H619" s="31" t="s">
        <v>3</v>
      </c>
      <c r="I619" s="17">
        <f>Source!AW541</f>
        <v>1</v>
      </c>
      <c r="J619" s="33">
        <f>ROUND((ROUND((Source!AC541*Source!AW541*Source!I541),2)),2)+(ROUND((ROUND(((Source!ET541)*Source!AV541*Source!I541),2)),2)+ROUND((ROUND(((Source!AE541-(Source!EU541))*Source!AV541*Source!I541),2)),2))+ROUND((ROUND((Source!AF541*Source!AV541*Source!I541),2)),2)</f>
        <v>586.25</v>
      </c>
      <c r="K619" s="17">
        <f>IF(Source!BC541&lt;&gt; 0, Source!BC541, 1)</f>
        <v>7.8</v>
      </c>
      <c r="L619" s="33">
        <f>Source!O541</f>
        <v>4572.75</v>
      </c>
      <c r="Q619">
        <f>ROUND((Source!DN541/100)*ROUND((ROUND((Source!AF541*Source!AV541*Source!I541),2)),2), 2)</f>
        <v>0</v>
      </c>
      <c r="R619">
        <f>Source!X541</f>
        <v>0</v>
      </c>
      <c r="S619">
        <f>ROUND((Source!DO541/100)*ROUND((ROUND((Source!AF541*Source!AV541*Source!I541),2)),2), 2)</f>
        <v>0</v>
      </c>
      <c r="T619">
        <f>Source!Y541</f>
        <v>0</v>
      </c>
      <c r="U619">
        <f>ROUND((175/100)*ROUND((ROUND((Source!AE541*Source!AV541*Source!I541),2)),2), 2)</f>
        <v>0</v>
      </c>
      <c r="V619">
        <f>ROUND((160/100)*ROUND(ROUND((ROUND((Source!AE541*Source!AV541*Source!I541),2)*Source!BS541),2), 2), 2)</f>
        <v>0</v>
      </c>
      <c r="X619">
        <f>IF(Source!BI541&lt;=1,J619, 0)</f>
        <v>586.25</v>
      </c>
      <c r="Y619">
        <f>IF(Source!BI541=2,J619, 0)</f>
        <v>0</v>
      </c>
      <c r="Z619">
        <f>IF(Source!BI541=3,J619, 0)</f>
        <v>0</v>
      </c>
      <c r="AA619">
        <f>IF(Source!BI541=4,J619, 0)</f>
        <v>0</v>
      </c>
    </row>
    <row r="620" spans="1:27" ht="14.25" x14ac:dyDescent="0.2">
      <c r="A620" s="26"/>
      <c r="B620" s="26"/>
      <c r="C620" s="26"/>
      <c r="D620" s="26" t="s">
        <v>314</v>
      </c>
      <c r="E620" s="27" t="s">
        <v>315</v>
      </c>
      <c r="F620" s="17">
        <f>Source!DN540</f>
        <v>85</v>
      </c>
      <c r="G620" s="33"/>
      <c r="H620" s="28"/>
      <c r="I620" s="17"/>
      <c r="J620" s="33">
        <f>SUM(Q614:Q619)</f>
        <v>275.87</v>
      </c>
      <c r="K620" s="17">
        <f>Source!BZ540</f>
        <v>70</v>
      </c>
      <c r="L620" s="33">
        <f>SUM(R614:R619)</f>
        <v>5995.41</v>
      </c>
    </row>
    <row r="621" spans="1:27" ht="14.25" x14ac:dyDescent="0.2">
      <c r="A621" s="26"/>
      <c r="B621" s="26"/>
      <c r="C621" s="26"/>
      <c r="D621" s="26" t="s">
        <v>316</v>
      </c>
      <c r="E621" s="27" t="s">
        <v>315</v>
      </c>
      <c r="F621" s="17">
        <f>Source!DO540</f>
        <v>70</v>
      </c>
      <c r="G621" s="33"/>
      <c r="H621" s="28"/>
      <c r="I621" s="17"/>
      <c r="J621" s="33">
        <f>SUM(S614:S620)</f>
        <v>227.19</v>
      </c>
      <c r="K621" s="17">
        <f>Source!CA540</f>
        <v>41</v>
      </c>
      <c r="L621" s="33">
        <f>SUM(T614:T620)</f>
        <v>3511.6</v>
      </c>
    </row>
    <row r="622" spans="1:27" ht="14.25" x14ac:dyDescent="0.2">
      <c r="A622" s="26"/>
      <c r="B622" s="26"/>
      <c r="C622" s="26"/>
      <c r="D622" s="26" t="s">
        <v>325</v>
      </c>
      <c r="E622" s="27" t="s">
        <v>315</v>
      </c>
      <c r="F622" s="17">
        <f>175</f>
        <v>175</v>
      </c>
      <c r="G622" s="33"/>
      <c r="H622" s="28"/>
      <c r="I622" s="17"/>
      <c r="J622" s="33">
        <f>SUM(U614:U621)</f>
        <v>9.7799999999999994</v>
      </c>
      <c r="K622" s="17">
        <f>160</f>
        <v>160</v>
      </c>
      <c r="L622" s="33">
        <f>SUM(V614:V621)</f>
        <v>236.03</v>
      </c>
    </row>
    <row r="623" spans="1:27" ht="14.25" x14ac:dyDescent="0.2">
      <c r="A623" s="55"/>
      <c r="B623" s="55"/>
      <c r="C623" s="55"/>
      <c r="D623" s="55" t="s">
        <v>317</v>
      </c>
      <c r="E623" s="56" t="s">
        <v>318</v>
      </c>
      <c r="F623" s="57">
        <f>Source!AQ540</f>
        <v>24.61</v>
      </c>
      <c r="G623" s="58"/>
      <c r="H623" s="59" t="str">
        <f>Source!DI540</f>
        <v/>
      </c>
      <c r="I623" s="57">
        <f>Source!AV540</f>
        <v>1</v>
      </c>
      <c r="J623" s="58">
        <f>Source!U540</f>
        <v>29.531999999999996</v>
      </c>
      <c r="K623" s="57"/>
      <c r="L623" s="58"/>
    </row>
    <row r="624" spans="1:27" ht="15" x14ac:dyDescent="0.25">
      <c r="A624" s="60"/>
      <c r="B624" s="60"/>
      <c r="C624" s="60"/>
      <c r="D624" s="61" t="s">
        <v>319</v>
      </c>
      <c r="E624" s="60"/>
      <c r="F624" s="60"/>
      <c r="G624" s="60"/>
      <c r="H624" s="60"/>
      <c r="I624" s="111">
        <f>J615+J616+J618+J620+J621+J622+SUM(J619:J619)</f>
        <v>2116.4700000000003</v>
      </c>
      <c r="J624" s="111"/>
      <c r="K624" s="111">
        <f>L615+L616+L618+L620+L621+L622+SUM(L619:L619)</f>
        <v>29475.559999999998</v>
      </c>
      <c r="L624" s="111"/>
      <c r="O624" s="32">
        <f>J615+J616+J618+J620+J621+J622+SUM(J619:J619)</f>
        <v>2116.4700000000003</v>
      </c>
      <c r="P624" s="32">
        <f>L615+L616+L618+L620+L621+L622+SUM(L619:L619)</f>
        <v>29475.559999999998</v>
      </c>
      <c r="X624">
        <f>IF(Source!BI540&lt;=1,J615+J616+J618+J620+J621+J622-0, 0)</f>
        <v>1530.22</v>
      </c>
      <c r="Y624">
        <f>IF(Source!BI540=2,J615+J616+J618+J620+J621+J622-0, 0)</f>
        <v>0</v>
      </c>
      <c r="Z624">
        <f>IF(Source!BI540=3,J615+J616+J618+J620+J621+J622-0, 0)</f>
        <v>0</v>
      </c>
      <c r="AA624">
        <f>IF(Source!BI540=4,J615+J616+J618+J620+J621+J622,0)</f>
        <v>0</v>
      </c>
    </row>
    <row r="626" spans="1:27" ht="28.5" x14ac:dyDescent="0.2">
      <c r="A626" s="26">
        <v>4</v>
      </c>
      <c r="B626" s="26">
        <v>4</v>
      </c>
      <c r="C626" s="26" t="str">
        <f>Source!F542</f>
        <v>6.58-2-1</v>
      </c>
      <c r="D626" s="26" t="s">
        <v>40</v>
      </c>
      <c r="E626" s="27" t="str">
        <f>Source!H542</f>
        <v>100 м2</v>
      </c>
      <c r="F626" s="17">
        <f>Source!I542</f>
        <v>5.2946999999999997</v>
      </c>
      <c r="G626" s="33"/>
      <c r="H626" s="28"/>
      <c r="I626" s="17"/>
      <c r="J626" s="33"/>
      <c r="K626" s="17"/>
      <c r="L626" s="33"/>
      <c r="Q626">
        <f>ROUND((Source!DN542/100)*ROUND((ROUND((Source!AF542*Source!AV542*Source!I542),2)),2), 2)</f>
        <v>810.47</v>
      </c>
      <c r="R626">
        <f>Source!X542</f>
        <v>18714.82</v>
      </c>
      <c r="S626">
        <f>ROUND((Source!DO542/100)*ROUND((ROUND((Source!AF542*Source!AV542*Source!I542),2)),2), 2)</f>
        <v>557.20000000000005</v>
      </c>
      <c r="T626">
        <f>Source!Y542</f>
        <v>10961.53</v>
      </c>
      <c r="U626">
        <f>ROUND((175/100)*ROUND((ROUND((Source!AE542*Source!AV542*Source!I542),2)),2), 2)</f>
        <v>0</v>
      </c>
      <c r="V626">
        <f>ROUND((160/100)*ROUND(ROUND((ROUND((Source!AE542*Source!AV542*Source!I542),2)*Source!BS542),2), 2), 2)</f>
        <v>0</v>
      </c>
    </row>
    <row r="627" spans="1:27" x14ac:dyDescent="0.2">
      <c r="D627" s="30" t="str">
        <f>"Объем: "&amp;Source!I542&amp;"=529,47/"&amp;"100"</f>
        <v>Объем: 5,2947=529,47/100</v>
      </c>
    </row>
    <row r="628" spans="1:27" ht="14.25" x14ac:dyDescent="0.2">
      <c r="A628" s="26"/>
      <c r="B628" s="26"/>
      <c r="C628" s="26"/>
      <c r="D628" s="26" t="s">
        <v>313</v>
      </c>
      <c r="E628" s="27"/>
      <c r="F628" s="17"/>
      <c r="G628" s="33">
        <f>Source!AO542</f>
        <v>191.34</v>
      </c>
      <c r="H628" s="28" t="str">
        <f>Source!DG542</f>
        <v/>
      </c>
      <c r="I628" s="17">
        <f>Source!AV542</f>
        <v>1</v>
      </c>
      <c r="J628" s="33">
        <f>ROUND((ROUND((Source!AF542*Source!AV542*Source!I542),2)),2)</f>
        <v>1013.09</v>
      </c>
      <c r="K628" s="17">
        <f>IF(Source!BA542&lt;&gt; 0, Source!BA542, 1)</f>
        <v>26.39</v>
      </c>
      <c r="L628" s="33">
        <f>Source!S542</f>
        <v>26735.45</v>
      </c>
      <c r="W628">
        <f>J628</f>
        <v>1013.09</v>
      </c>
    </row>
    <row r="629" spans="1:27" ht="28.5" x14ac:dyDescent="0.2">
      <c r="A629" s="26" t="s">
        <v>130</v>
      </c>
      <c r="B629" s="26" t="s">
        <v>130</v>
      </c>
      <c r="C629" s="26" t="str">
        <f>Source!F543</f>
        <v>9999990001</v>
      </c>
      <c r="D629" s="26" t="s">
        <v>29</v>
      </c>
      <c r="E629" s="27" t="str">
        <f>Source!H543</f>
        <v>т</v>
      </c>
      <c r="F629" s="17">
        <f>Source!I543</f>
        <v>-5.4005939999999999</v>
      </c>
      <c r="G629" s="33">
        <f>Source!AK543</f>
        <v>0</v>
      </c>
      <c r="H629" s="31" t="s">
        <v>3</v>
      </c>
      <c r="I629" s="17">
        <f>Source!AW543</f>
        <v>1</v>
      </c>
      <c r="J629" s="33">
        <f>ROUND((ROUND((Source!AC543*Source!AW543*Source!I543),2)),2)+(ROUND((ROUND(((Source!ET543)*Source!AV543*Source!I543),2)),2)+ROUND((ROUND(((Source!AE543-(Source!EU543))*Source!AV543*Source!I543),2)),2))+ROUND((ROUND((Source!AF543*Source!AV543*Source!I543),2)),2)</f>
        <v>0</v>
      </c>
      <c r="K629" s="17">
        <f>IF(Source!BC543&lt;&gt; 0, Source!BC543, 1)</f>
        <v>1</v>
      </c>
      <c r="L629" s="33">
        <f>Source!O543</f>
        <v>0</v>
      </c>
      <c r="Q629">
        <f>ROUND((Source!DN543/100)*ROUND((ROUND((Source!AF543*Source!AV543*Source!I543),2)),2), 2)</f>
        <v>0</v>
      </c>
      <c r="R629">
        <f>Source!X543</f>
        <v>0</v>
      </c>
      <c r="S629">
        <f>ROUND((Source!DO543/100)*ROUND((ROUND((Source!AF543*Source!AV543*Source!I543),2)),2), 2)</f>
        <v>0</v>
      </c>
      <c r="T629">
        <f>Source!Y543</f>
        <v>0</v>
      </c>
      <c r="U629">
        <f>ROUND((175/100)*ROUND((ROUND((Source!AE543*Source!AV543*Source!I543),2)),2), 2)</f>
        <v>0</v>
      </c>
      <c r="V629">
        <f>ROUND((160/100)*ROUND(ROUND((ROUND((Source!AE543*Source!AV543*Source!I543),2)*Source!BS543),2), 2), 2)</f>
        <v>0</v>
      </c>
      <c r="X629">
        <f>IF(Source!BI543&lt;=1,J629, 0)</f>
        <v>0</v>
      </c>
      <c r="Y629">
        <f>IF(Source!BI543=2,J629, 0)</f>
        <v>0</v>
      </c>
      <c r="Z629">
        <f>IF(Source!BI543=3,J629, 0)</f>
        <v>0</v>
      </c>
      <c r="AA629">
        <f>IF(Source!BI543=4,J629, 0)</f>
        <v>0</v>
      </c>
    </row>
    <row r="630" spans="1:27" ht="14.25" x14ac:dyDescent="0.2">
      <c r="A630" s="26"/>
      <c r="B630" s="26"/>
      <c r="C630" s="26"/>
      <c r="D630" s="26" t="s">
        <v>314</v>
      </c>
      <c r="E630" s="27" t="s">
        <v>315</v>
      </c>
      <c r="F630" s="17">
        <f>Source!DN542</f>
        <v>80</v>
      </c>
      <c r="G630" s="33"/>
      <c r="H630" s="28"/>
      <c r="I630" s="17"/>
      <c r="J630" s="33">
        <f>SUM(Q626:Q629)</f>
        <v>810.47</v>
      </c>
      <c r="K630" s="17">
        <f>Source!BZ542</f>
        <v>70</v>
      </c>
      <c r="L630" s="33">
        <f>SUM(R626:R629)</f>
        <v>18714.82</v>
      </c>
    </row>
    <row r="631" spans="1:27" ht="14.25" x14ac:dyDescent="0.2">
      <c r="A631" s="26"/>
      <c r="B631" s="26"/>
      <c r="C631" s="26"/>
      <c r="D631" s="26" t="s">
        <v>316</v>
      </c>
      <c r="E631" s="27" t="s">
        <v>315</v>
      </c>
      <c r="F631" s="17">
        <f>Source!DO542</f>
        <v>55</v>
      </c>
      <c r="G631" s="33"/>
      <c r="H631" s="28"/>
      <c r="I631" s="17"/>
      <c r="J631" s="33">
        <f>SUM(S626:S630)</f>
        <v>557.20000000000005</v>
      </c>
      <c r="K631" s="17">
        <f>Source!CA542</f>
        <v>41</v>
      </c>
      <c r="L631" s="33">
        <f>SUM(T626:T630)</f>
        <v>10961.53</v>
      </c>
    </row>
    <row r="632" spans="1:27" ht="14.25" x14ac:dyDescent="0.2">
      <c r="A632" s="55"/>
      <c r="B632" s="55"/>
      <c r="C632" s="55"/>
      <c r="D632" s="55" t="s">
        <v>317</v>
      </c>
      <c r="E632" s="56" t="s">
        <v>318</v>
      </c>
      <c r="F632" s="57">
        <f>Source!AQ542</f>
        <v>17.41</v>
      </c>
      <c r="G632" s="58"/>
      <c r="H632" s="59" t="str">
        <f>Source!DI542</f>
        <v/>
      </c>
      <c r="I632" s="57">
        <f>Source!AV542</f>
        <v>1</v>
      </c>
      <c r="J632" s="58">
        <f>Source!U542</f>
        <v>92.18072699999999</v>
      </c>
      <c r="K632" s="57"/>
      <c r="L632" s="58"/>
    </row>
    <row r="633" spans="1:27" ht="15" x14ac:dyDescent="0.25">
      <c r="A633" s="60"/>
      <c r="B633" s="60"/>
      <c r="C633" s="60"/>
      <c r="D633" s="61" t="s">
        <v>319</v>
      </c>
      <c r="E633" s="60"/>
      <c r="F633" s="60"/>
      <c r="G633" s="60"/>
      <c r="H633" s="60"/>
      <c r="I633" s="111">
        <f>J628+J630+J631+SUM(J629:J629)</f>
        <v>2380.7600000000002</v>
      </c>
      <c r="J633" s="111"/>
      <c r="K633" s="111">
        <f>L628+L630+L631+SUM(L629:L629)</f>
        <v>56411.8</v>
      </c>
      <c r="L633" s="111"/>
      <c r="O633" s="32">
        <f>J628+J630+J631+SUM(J629:J629)</f>
        <v>2380.7600000000002</v>
      </c>
      <c r="P633" s="32">
        <f>L628+L630+L631+SUM(L629:L629)</f>
        <v>56411.8</v>
      </c>
      <c r="X633">
        <f>IF(Source!BI542&lt;=1,J628+J630+J631-0, 0)</f>
        <v>2380.7600000000002</v>
      </c>
      <c r="Y633">
        <f>IF(Source!BI542=2,J628+J630+J631-0, 0)</f>
        <v>0</v>
      </c>
      <c r="Z633">
        <f>IF(Source!BI542=3,J628+J630+J631-0, 0)</f>
        <v>0</v>
      </c>
      <c r="AA633">
        <f>IF(Source!BI542=4,J628+J630+J631,0)</f>
        <v>0</v>
      </c>
    </row>
    <row r="635" spans="1:27" ht="57" x14ac:dyDescent="0.2">
      <c r="A635" s="26">
        <v>5</v>
      </c>
      <c r="B635" s="26">
        <v>5</v>
      </c>
      <c r="C635" s="26" t="str">
        <f>Source!F544</f>
        <v>3.12-3-4</v>
      </c>
      <c r="D635" s="26" t="s">
        <v>132</v>
      </c>
      <c r="E635" s="27" t="str">
        <f>Source!H544</f>
        <v>100 м2</v>
      </c>
      <c r="F635" s="17">
        <f>Source!I544</f>
        <v>5.2946999999999997</v>
      </c>
      <c r="G635" s="33"/>
      <c r="H635" s="28"/>
      <c r="I635" s="17"/>
      <c r="J635" s="33"/>
      <c r="K635" s="17"/>
      <c r="L635" s="33"/>
      <c r="Q635">
        <f>ROUND((Source!DN544/100)*ROUND((ROUND((Source!AF544*Source!AV544*Source!I544),2)),2), 2)</f>
        <v>4363.07</v>
      </c>
      <c r="R635">
        <f>Source!X544</f>
        <v>96320.23</v>
      </c>
      <c r="S635">
        <f>ROUND((Source!DO544/100)*ROUND((ROUND((Source!AF544*Source!AV544*Source!I544),2)),2), 2)</f>
        <v>3314.26</v>
      </c>
      <c r="T635">
        <f>Source!Y544</f>
        <v>45392.29</v>
      </c>
      <c r="U635">
        <f>ROUND((175/100)*ROUND((ROUND((Source!AE544*Source!AV544*Source!I544),2)),2), 2)</f>
        <v>823.15</v>
      </c>
      <c r="V635">
        <f>ROUND((160/100)*ROUND(ROUND((ROUND((Source!AE544*Source!AV544*Source!I544),2)*Source!BS544),2), 2), 2)</f>
        <v>19860.900000000001</v>
      </c>
    </row>
    <row r="636" spans="1:27" x14ac:dyDescent="0.2">
      <c r="D636" s="30" t="str">
        <f>"Объем: "&amp;Source!I544&amp;"=529,47/"&amp;"100"</f>
        <v>Объем: 5,2947=529,47/100</v>
      </c>
    </row>
    <row r="637" spans="1:27" ht="14.25" x14ac:dyDescent="0.2">
      <c r="A637" s="26"/>
      <c r="B637" s="26"/>
      <c r="C637" s="26"/>
      <c r="D637" s="26" t="s">
        <v>313</v>
      </c>
      <c r="E637" s="27"/>
      <c r="F637" s="17"/>
      <c r="G637" s="33">
        <f>Source!AO544</f>
        <v>689</v>
      </c>
      <c r="H637" s="28" t="str">
        <f>Source!DG544</f>
        <v>)*1,15</v>
      </c>
      <c r="I637" s="17">
        <f>Source!AV544</f>
        <v>1</v>
      </c>
      <c r="J637" s="33">
        <f>ROUND((ROUND((Source!AF544*Source!AV544*Source!I544),2)),2)</f>
        <v>4195.26</v>
      </c>
      <c r="K637" s="17">
        <f>IF(Source!BA544&lt;&gt; 0, Source!BA544, 1)</f>
        <v>26.39</v>
      </c>
      <c r="L637" s="33">
        <f>Source!S544</f>
        <v>110712.91</v>
      </c>
      <c r="W637">
        <f>J637</f>
        <v>4195.26</v>
      </c>
    </row>
    <row r="638" spans="1:27" ht="14.25" x14ac:dyDescent="0.2">
      <c r="A638" s="26"/>
      <c r="B638" s="26"/>
      <c r="C638" s="26"/>
      <c r="D638" s="26" t="s">
        <v>322</v>
      </c>
      <c r="E638" s="27"/>
      <c r="F638" s="17"/>
      <c r="G638" s="33">
        <f>Source!AM544</f>
        <v>267.17</v>
      </c>
      <c r="H638" s="28" t="str">
        <f>Source!DE544</f>
        <v>)*1,25</v>
      </c>
      <c r="I638" s="17">
        <f>Source!AV544</f>
        <v>1</v>
      </c>
      <c r="J638" s="33">
        <f>(ROUND((ROUND((((Source!ET544*1.25))*Source!AV544*Source!I544),2)),2)+ROUND((ROUND(((Source!AE544-((Source!EU544*1.25)))*Source!AV544*Source!I544),2)),2))</f>
        <v>1768.23</v>
      </c>
      <c r="K638" s="17">
        <f>IF(Source!BB544&lt;&gt; 0, Source!BB544, 1)</f>
        <v>12.18</v>
      </c>
      <c r="L638" s="33">
        <f>Source!Q544</f>
        <v>21537.040000000001</v>
      </c>
    </row>
    <row r="639" spans="1:27" ht="14.25" x14ac:dyDescent="0.2">
      <c r="A639" s="26"/>
      <c r="B639" s="26"/>
      <c r="C639" s="26"/>
      <c r="D639" s="26" t="s">
        <v>323</v>
      </c>
      <c r="E639" s="27"/>
      <c r="F639" s="17"/>
      <c r="G639" s="33">
        <f>Source!AN544</f>
        <v>71.069999999999993</v>
      </c>
      <c r="H639" s="28" t="str">
        <f>Source!DF544</f>
        <v>)*1,25</v>
      </c>
      <c r="I639" s="17">
        <f>Source!AV544</f>
        <v>1</v>
      </c>
      <c r="J639" s="41">
        <f>ROUND((ROUND((Source!AE544*Source!AV544*Source!I544),2)),2)</f>
        <v>470.37</v>
      </c>
      <c r="K639" s="17">
        <f>IF(Source!BS544&lt;&gt; 0, Source!BS544, 1)</f>
        <v>26.39</v>
      </c>
      <c r="L639" s="41">
        <f>Source!R544</f>
        <v>12413.06</v>
      </c>
      <c r="W639">
        <f>J639</f>
        <v>470.37</v>
      </c>
    </row>
    <row r="640" spans="1:27" ht="14.25" x14ac:dyDescent="0.2">
      <c r="A640" s="26"/>
      <c r="B640" s="26"/>
      <c r="C640" s="26"/>
      <c r="D640" s="26" t="s">
        <v>324</v>
      </c>
      <c r="E640" s="27"/>
      <c r="F640" s="17"/>
      <c r="G640" s="33">
        <f>Source!AL544</f>
        <v>705.14</v>
      </c>
      <c r="H640" s="28" t="str">
        <f>Source!DD544</f>
        <v/>
      </c>
      <c r="I640" s="17">
        <f>Source!AW544</f>
        <v>1</v>
      </c>
      <c r="J640" s="33">
        <f>ROUND((ROUND((Source!AC544*Source!AW544*Source!I544),2)),2)</f>
        <v>3733.5</v>
      </c>
      <c r="K640" s="17">
        <f>IF(Source!BC544&lt;&gt; 0, Source!BC544, 1)</f>
        <v>3.7</v>
      </c>
      <c r="L640" s="33">
        <f>Source!P544</f>
        <v>13813.95</v>
      </c>
    </row>
    <row r="641" spans="1:27" ht="199.5" x14ac:dyDescent="0.2">
      <c r="A641" s="26" t="s">
        <v>141</v>
      </c>
      <c r="B641" s="26" t="s">
        <v>141</v>
      </c>
      <c r="C641" s="26" t="str">
        <f>Source!F545</f>
        <v>1.1-1-1312</v>
      </c>
      <c r="D641" s="26" t="s">
        <v>282</v>
      </c>
      <c r="E641" s="27" t="str">
        <f>Source!H545</f>
        <v>м2</v>
      </c>
      <c r="F641" s="17">
        <f>Source!I545</f>
        <v>714.78449999999998</v>
      </c>
      <c r="G641" s="33">
        <f>Source!AK545</f>
        <v>25.09</v>
      </c>
      <c r="H641" s="31" t="s">
        <v>3</v>
      </c>
      <c r="I641" s="17">
        <f>Source!AW545</f>
        <v>1</v>
      </c>
      <c r="J641" s="33">
        <f>ROUND((ROUND((Source!AC545*Source!AW545*Source!I545),2)),2)+(ROUND((ROUND(((Source!ET545)*Source!AV545*Source!I545),2)),2)+ROUND((ROUND(((Source!AE545-(Source!EU545))*Source!AV545*Source!I545),2)),2))+ROUND((ROUND((Source!AF545*Source!AV545*Source!I545),2)),2)</f>
        <v>17933.939999999999</v>
      </c>
      <c r="K641" s="17">
        <f>IF(Source!BC545&lt;&gt; 0, Source!BC545, 1)</f>
        <v>10.5</v>
      </c>
      <c r="L641" s="33">
        <f>Source!O545</f>
        <v>188306.37</v>
      </c>
      <c r="Q641">
        <f>ROUND((Source!DN545/100)*ROUND((ROUND((Source!AF545*Source!AV545*Source!I545),2)),2), 2)</f>
        <v>0</v>
      </c>
      <c r="R641">
        <f>Source!X545</f>
        <v>0</v>
      </c>
      <c r="S641">
        <f>ROUND((Source!DO545/100)*ROUND((ROUND((Source!AF545*Source!AV545*Source!I545),2)),2), 2)</f>
        <v>0</v>
      </c>
      <c r="T641">
        <f>Source!Y545</f>
        <v>0</v>
      </c>
      <c r="U641">
        <f>ROUND((175/100)*ROUND((ROUND((Source!AE545*Source!AV545*Source!I545),2)),2), 2)</f>
        <v>0</v>
      </c>
      <c r="V641">
        <f>ROUND((160/100)*ROUND(ROUND((ROUND((Source!AE545*Source!AV545*Source!I545),2)*Source!BS545),2), 2), 2)</f>
        <v>0</v>
      </c>
      <c r="X641">
        <f>IF(Source!BI545&lt;=1,J641, 0)</f>
        <v>17933.939999999999</v>
      </c>
      <c r="Y641">
        <f>IF(Source!BI545=2,J641, 0)</f>
        <v>0</v>
      </c>
      <c r="Z641">
        <f>IF(Source!BI545=3,J641, 0)</f>
        <v>0</v>
      </c>
      <c r="AA641">
        <f>IF(Source!BI545=4,J641, 0)</f>
        <v>0</v>
      </c>
    </row>
    <row r="642" spans="1:27" ht="228" x14ac:dyDescent="0.2">
      <c r="A642" s="26" t="s">
        <v>145</v>
      </c>
      <c r="B642" s="26" t="s">
        <v>145</v>
      </c>
      <c r="C642" s="26" t="str">
        <f>Source!F546</f>
        <v>1.1-1-1313</v>
      </c>
      <c r="D642" s="26" t="s">
        <v>283</v>
      </c>
      <c r="E642" s="27" t="str">
        <f>Source!H546</f>
        <v>м2</v>
      </c>
      <c r="F642" s="17">
        <f>Source!I546</f>
        <v>700.48880999999983</v>
      </c>
      <c r="G642" s="33">
        <f>Source!AK546</f>
        <v>23.06</v>
      </c>
      <c r="H642" s="31" t="s">
        <v>3</v>
      </c>
      <c r="I642" s="17">
        <f>Source!AW546</f>
        <v>1</v>
      </c>
      <c r="J642" s="33">
        <f>ROUND((ROUND((Source!AC546*Source!AW546*Source!I546),2)),2)+(ROUND((ROUND(((Source!ET546)*Source!AV546*Source!I546),2)),2)+ROUND((ROUND(((Source!AE546-(Source!EU546))*Source!AV546*Source!I546),2)),2))+ROUND((ROUND((Source!AF546*Source!AV546*Source!I546),2)),2)</f>
        <v>16153.27</v>
      </c>
      <c r="K642" s="17">
        <f>IF(Source!BC546&lt;&gt; 0, Source!BC546, 1)</f>
        <v>10.74</v>
      </c>
      <c r="L642" s="33">
        <f>Source!O546</f>
        <v>173486.12</v>
      </c>
      <c r="Q642">
        <f>ROUND((Source!DN546/100)*ROUND((ROUND((Source!AF546*Source!AV546*Source!I546),2)),2), 2)</f>
        <v>0</v>
      </c>
      <c r="R642">
        <f>Source!X546</f>
        <v>0</v>
      </c>
      <c r="S642">
        <f>ROUND((Source!DO546/100)*ROUND((ROUND((Source!AF546*Source!AV546*Source!I546),2)),2), 2)</f>
        <v>0</v>
      </c>
      <c r="T642">
        <f>Source!Y546</f>
        <v>0</v>
      </c>
      <c r="U642">
        <f>ROUND((175/100)*ROUND((ROUND((Source!AE546*Source!AV546*Source!I546),2)),2), 2)</f>
        <v>0</v>
      </c>
      <c r="V642">
        <f>ROUND((160/100)*ROUND(ROUND((ROUND((Source!AE546*Source!AV546*Source!I546),2)*Source!BS546),2), 2), 2)</f>
        <v>0</v>
      </c>
      <c r="X642">
        <f>IF(Source!BI546&lt;=1,J642, 0)</f>
        <v>16153.27</v>
      </c>
      <c r="Y642">
        <f>IF(Source!BI546=2,J642, 0)</f>
        <v>0</v>
      </c>
      <c r="Z642">
        <f>IF(Source!BI546=3,J642, 0)</f>
        <v>0</v>
      </c>
      <c r="AA642">
        <f>IF(Source!BI546=4,J642, 0)</f>
        <v>0</v>
      </c>
    </row>
    <row r="643" spans="1:27" ht="14.25" x14ac:dyDescent="0.2">
      <c r="A643" s="26"/>
      <c r="B643" s="26"/>
      <c r="C643" s="26"/>
      <c r="D643" s="26" t="s">
        <v>314</v>
      </c>
      <c r="E643" s="27" t="s">
        <v>315</v>
      </c>
      <c r="F643" s="17">
        <f>Source!DN544</f>
        <v>104</v>
      </c>
      <c r="G643" s="33"/>
      <c r="H643" s="28"/>
      <c r="I643" s="17"/>
      <c r="J643" s="33">
        <f>SUM(Q635:Q642)</f>
        <v>4363.07</v>
      </c>
      <c r="K643" s="17">
        <f>Source!BZ544</f>
        <v>87</v>
      </c>
      <c r="L643" s="33">
        <f>SUM(R635:R642)</f>
        <v>96320.23</v>
      </c>
    </row>
    <row r="644" spans="1:27" ht="14.25" x14ac:dyDescent="0.2">
      <c r="A644" s="26"/>
      <c r="B644" s="26"/>
      <c r="C644" s="26"/>
      <c r="D644" s="26" t="s">
        <v>316</v>
      </c>
      <c r="E644" s="27" t="s">
        <v>315</v>
      </c>
      <c r="F644" s="17">
        <f>Source!DO544</f>
        <v>79</v>
      </c>
      <c r="G644" s="33"/>
      <c r="H644" s="28"/>
      <c r="I644" s="17"/>
      <c r="J644" s="33">
        <f>SUM(S635:S643)</f>
        <v>3314.26</v>
      </c>
      <c r="K644" s="17">
        <f>Source!CA544</f>
        <v>41</v>
      </c>
      <c r="L644" s="33">
        <f>SUM(T635:T643)</f>
        <v>45392.29</v>
      </c>
    </row>
    <row r="645" spans="1:27" ht="14.25" x14ac:dyDescent="0.2">
      <c r="A645" s="26"/>
      <c r="B645" s="26"/>
      <c r="C645" s="26"/>
      <c r="D645" s="26" t="s">
        <v>325</v>
      </c>
      <c r="E645" s="27" t="s">
        <v>315</v>
      </c>
      <c r="F645" s="17">
        <f>175</f>
        <v>175</v>
      </c>
      <c r="G645" s="33"/>
      <c r="H645" s="28"/>
      <c r="I645" s="17"/>
      <c r="J645" s="33">
        <f>SUM(U635:U644)</f>
        <v>823.15</v>
      </c>
      <c r="K645" s="17">
        <f>160</f>
        <v>160</v>
      </c>
      <c r="L645" s="33">
        <f>SUM(V635:V644)</f>
        <v>19860.900000000001</v>
      </c>
    </row>
    <row r="646" spans="1:27" ht="14.25" x14ac:dyDescent="0.2">
      <c r="A646" s="55"/>
      <c r="B646" s="55"/>
      <c r="C646" s="55"/>
      <c r="D646" s="55" t="s">
        <v>317</v>
      </c>
      <c r="E646" s="56" t="s">
        <v>318</v>
      </c>
      <c r="F646" s="57">
        <f>Source!AQ544</f>
        <v>53</v>
      </c>
      <c r="G646" s="58"/>
      <c r="H646" s="59" t="str">
        <f>Source!DI544</f>
        <v>)*1,15</v>
      </c>
      <c r="I646" s="57">
        <f>Source!AV544</f>
        <v>1</v>
      </c>
      <c r="J646" s="58">
        <f>Source!U544</f>
        <v>322.71196499999996</v>
      </c>
      <c r="K646" s="57"/>
      <c r="L646" s="58"/>
    </row>
    <row r="647" spans="1:27" ht="15" x14ac:dyDescent="0.25">
      <c r="A647" s="60"/>
      <c r="B647" s="60"/>
      <c r="C647" s="60"/>
      <c r="D647" s="61" t="s">
        <v>319</v>
      </c>
      <c r="E647" s="60"/>
      <c r="F647" s="60"/>
      <c r="G647" s="60"/>
      <c r="H647" s="60"/>
      <c r="I647" s="111">
        <f>J637+J638+J640+J643+J644+J645+SUM(J641:J642)</f>
        <v>52284.68</v>
      </c>
      <c r="J647" s="111"/>
      <c r="K647" s="111">
        <f>L637+L638+L640+L643+L644+L645+SUM(L641:L642)</f>
        <v>669429.81000000006</v>
      </c>
      <c r="L647" s="111"/>
      <c r="O647" s="32">
        <f>J637+J638+J640+J643+J644+J645+SUM(J641:J642)</f>
        <v>52284.68</v>
      </c>
      <c r="P647" s="32">
        <f>L637+L638+L640+L643+L644+L645+SUM(L641:L642)</f>
        <v>669429.81000000006</v>
      </c>
      <c r="X647">
        <f>IF(Source!BI544&lt;=1,J637+J638+J640+J643+J644+J645-0, 0)</f>
        <v>18197.47</v>
      </c>
      <c r="Y647">
        <f>IF(Source!BI544=2,J637+J638+J640+J643+J644+J645-0, 0)</f>
        <v>0</v>
      </c>
      <c r="Z647">
        <f>IF(Source!BI544=3,J637+J638+J640+J643+J644+J645-0, 0)</f>
        <v>0</v>
      </c>
      <c r="AA647">
        <f>IF(Source!BI544=4,J637+J638+J640+J643+J644+J645,0)</f>
        <v>0</v>
      </c>
    </row>
    <row r="649" spans="1:27" ht="99.75" x14ac:dyDescent="0.2">
      <c r="A649" s="26">
        <v>6</v>
      </c>
      <c r="B649" s="26">
        <v>6</v>
      </c>
      <c r="C649" s="26" t="str">
        <f>Source!F547</f>
        <v>3.12-3-10</v>
      </c>
      <c r="D649" s="26" t="s">
        <v>150</v>
      </c>
      <c r="E649" s="27" t="str">
        <f>Source!H547</f>
        <v>100 м2</v>
      </c>
      <c r="F649" s="17">
        <f>Source!I547</f>
        <v>2.0500000000000001E-2</v>
      </c>
      <c r="G649" s="33"/>
      <c r="H649" s="28"/>
      <c r="I649" s="17"/>
      <c r="J649" s="33"/>
      <c r="K649" s="17"/>
      <c r="L649" s="33"/>
      <c r="Q649">
        <f>ROUND((Source!DN547/100)*ROUND((ROUND((Source!AF547*Source!AV547*Source!I547),2)),2), 2)</f>
        <v>24.19</v>
      </c>
      <c r="R649">
        <f>Source!X547</f>
        <v>534.03</v>
      </c>
      <c r="S649">
        <f>ROUND((Source!DO547/100)*ROUND((ROUND((Source!AF547*Source!AV547*Source!I547),2)),2), 2)</f>
        <v>18.38</v>
      </c>
      <c r="T649">
        <f>Source!Y547</f>
        <v>251.67</v>
      </c>
      <c r="U649">
        <f>ROUND((175/100)*ROUND((ROUND((Source!AE547*Source!AV547*Source!I547),2)),2), 2)</f>
        <v>0.37</v>
      </c>
      <c r="V649">
        <f>ROUND((160/100)*ROUND(ROUND((ROUND((Source!AE547*Source!AV547*Source!I547),2)*Source!BS547),2), 2), 2)</f>
        <v>8.86</v>
      </c>
    </row>
    <row r="650" spans="1:27" x14ac:dyDescent="0.2">
      <c r="D650" s="30" t="str">
        <f>"Объем: "&amp;Source!I547&amp;"=2,05/"&amp;"100"</f>
        <v>Объем: 0,0205=2,05/100</v>
      </c>
    </row>
    <row r="651" spans="1:27" ht="14.25" x14ac:dyDescent="0.2">
      <c r="A651" s="26"/>
      <c r="B651" s="26"/>
      <c r="C651" s="26"/>
      <c r="D651" s="26" t="s">
        <v>313</v>
      </c>
      <c r="E651" s="27"/>
      <c r="F651" s="17"/>
      <c r="G651" s="33">
        <f>Source!AO547</f>
        <v>986.85</v>
      </c>
      <c r="H651" s="28" t="str">
        <f>Source!DG547</f>
        <v>)*1,15</v>
      </c>
      <c r="I651" s="17">
        <f>Source!AV547</f>
        <v>1</v>
      </c>
      <c r="J651" s="33">
        <f>ROUND((ROUND((Source!AF547*Source!AV547*Source!I547),2)),2)</f>
        <v>23.26</v>
      </c>
      <c r="K651" s="17">
        <f>IF(Source!BA547&lt;&gt; 0, Source!BA547, 1)</f>
        <v>26.39</v>
      </c>
      <c r="L651" s="33">
        <f>Source!S547</f>
        <v>613.83000000000004</v>
      </c>
      <c r="W651">
        <f>J651</f>
        <v>23.26</v>
      </c>
    </row>
    <row r="652" spans="1:27" ht="14.25" x14ac:dyDescent="0.2">
      <c r="A652" s="26"/>
      <c r="B652" s="26"/>
      <c r="C652" s="26"/>
      <c r="D652" s="26" t="s">
        <v>322</v>
      </c>
      <c r="E652" s="27"/>
      <c r="F652" s="17"/>
      <c r="G652" s="33">
        <f>Source!AM547</f>
        <v>50.84</v>
      </c>
      <c r="H652" s="28" t="str">
        <f>Source!DE547</f>
        <v>)*1,25</v>
      </c>
      <c r="I652" s="17">
        <f>Source!AV547</f>
        <v>1</v>
      </c>
      <c r="J652" s="33">
        <f>(ROUND((ROUND((((Source!ET547*1.25))*Source!AV547*Source!I547),2)),2)+ROUND((ROUND(((Source!AE547-((Source!EU547*1.25)))*Source!AV547*Source!I547),2)),2))</f>
        <v>1.3</v>
      </c>
      <c r="K652" s="17">
        <f>IF(Source!BB547&lt;&gt; 0, Source!BB547, 1)</f>
        <v>9.3800000000000008</v>
      </c>
      <c r="L652" s="33">
        <f>Source!Q547</f>
        <v>12.19</v>
      </c>
    </row>
    <row r="653" spans="1:27" ht="14.25" x14ac:dyDescent="0.2">
      <c r="A653" s="26"/>
      <c r="B653" s="26"/>
      <c r="C653" s="26"/>
      <c r="D653" s="26" t="s">
        <v>323</v>
      </c>
      <c r="E653" s="27"/>
      <c r="F653" s="17"/>
      <c r="G653" s="33">
        <f>Source!AN547</f>
        <v>8.01</v>
      </c>
      <c r="H653" s="28" t="str">
        <f>Source!DF547</f>
        <v>)*1,25</v>
      </c>
      <c r="I653" s="17">
        <f>Source!AV547</f>
        <v>1</v>
      </c>
      <c r="J653" s="41">
        <f>ROUND((ROUND((Source!AE547*Source!AV547*Source!I547),2)),2)</f>
        <v>0.21</v>
      </c>
      <c r="K653" s="17">
        <f>IF(Source!BS547&lt;&gt; 0, Source!BS547, 1)</f>
        <v>26.39</v>
      </c>
      <c r="L653" s="41">
        <f>Source!R547</f>
        <v>5.54</v>
      </c>
      <c r="W653">
        <f>J653</f>
        <v>0.21</v>
      </c>
    </row>
    <row r="654" spans="1:27" ht="14.25" x14ac:dyDescent="0.2">
      <c r="A654" s="26"/>
      <c r="B654" s="26"/>
      <c r="C654" s="26"/>
      <c r="D654" s="26" t="s">
        <v>324</v>
      </c>
      <c r="E654" s="27"/>
      <c r="F654" s="17"/>
      <c r="G654" s="33">
        <f>Source!AL547</f>
        <v>7205.92</v>
      </c>
      <c r="H654" s="28" t="str">
        <f>Source!DD547</f>
        <v/>
      </c>
      <c r="I654" s="17">
        <f>Source!AW547</f>
        <v>1</v>
      </c>
      <c r="J654" s="33">
        <f>ROUND((ROUND((Source!AC547*Source!AW547*Source!I547),2)),2)</f>
        <v>147.72</v>
      </c>
      <c r="K654" s="17">
        <f>IF(Source!BC547&lt;&gt; 0, Source!BC547, 1)</f>
        <v>1.95</v>
      </c>
      <c r="L654" s="33">
        <f>Source!P547</f>
        <v>288.05</v>
      </c>
    </row>
    <row r="655" spans="1:27" ht="199.5" x14ac:dyDescent="0.2">
      <c r="A655" s="26" t="s">
        <v>152</v>
      </c>
      <c r="B655" s="26" t="s">
        <v>152</v>
      </c>
      <c r="C655" s="26" t="str">
        <f>Source!F548</f>
        <v>1.1-1-1312</v>
      </c>
      <c r="D655" s="26" t="s">
        <v>282</v>
      </c>
      <c r="E655" s="27" t="str">
        <f>Source!H548</f>
        <v>м2</v>
      </c>
      <c r="F655" s="17">
        <f>Source!I548</f>
        <v>2.7681150000000003</v>
      </c>
      <c r="G655" s="33">
        <f>Source!AK548</f>
        <v>25.09</v>
      </c>
      <c r="H655" s="31" t="s">
        <v>3</v>
      </c>
      <c r="I655" s="17">
        <f>Source!AW548</f>
        <v>1</v>
      </c>
      <c r="J655" s="33">
        <f>ROUND((ROUND((Source!AC548*Source!AW548*Source!I548),2)),2)+(ROUND((ROUND(((Source!ET548)*Source!AV548*Source!I548),2)),2)+ROUND((ROUND(((Source!AE548-(Source!EU548))*Source!AV548*Source!I548),2)),2))+ROUND((ROUND((Source!AF548*Source!AV548*Source!I548),2)),2)</f>
        <v>69.45</v>
      </c>
      <c r="K655" s="17">
        <f>IF(Source!BC548&lt;&gt; 0, Source!BC548, 1)</f>
        <v>10.5</v>
      </c>
      <c r="L655" s="33">
        <f>Source!O548</f>
        <v>729.23</v>
      </c>
      <c r="Q655">
        <f>ROUND((Source!DN548/100)*ROUND((ROUND((Source!AF548*Source!AV548*Source!I548),2)),2), 2)</f>
        <v>0</v>
      </c>
      <c r="R655">
        <f>Source!X548</f>
        <v>0</v>
      </c>
      <c r="S655">
        <f>ROUND((Source!DO548/100)*ROUND((ROUND((Source!AF548*Source!AV548*Source!I548),2)),2), 2)</f>
        <v>0</v>
      </c>
      <c r="T655">
        <f>Source!Y548</f>
        <v>0</v>
      </c>
      <c r="U655">
        <f>ROUND((175/100)*ROUND((ROUND((Source!AE548*Source!AV548*Source!I548),2)),2), 2)</f>
        <v>0</v>
      </c>
      <c r="V655">
        <f>ROUND((160/100)*ROUND(ROUND((ROUND((Source!AE548*Source!AV548*Source!I548),2)*Source!BS548),2), 2), 2)</f>
        <v>0</v>
      </c>
      <c r="X655">
        <f>IF(Source!BI548&lt;=1,J655, 0)</f>
        <v>69.45</v>
      </c>
      <c r="Y655">
        <f>IF(Source!BI548=2,J655, 0)</f>
        <v>0</v>
      </c>
      <c r="Z655">
        <f>IF(Source!BI548=3,J655, 0)</f>
        <v>0</v>
      </c>
      <c r="AA655">
        <f>IF(Source!BI548=4,J655, 0)</f>
        <v>0</v>
      </c>
    </row>
    <row r="656" spans="1:27" ht="228" x14ac:dyDescent="0.2">
      <c r="A656" s="26" t="s">
        <v>153</v>
      </c>
      <c r="B656" s="26" t="s">
        <v>153</v>
      </c>
      <c r="C656" s="26" t="str">
        <f>Source!F549</f>
        <v>1.1-1-1313</v>
      </c>
      <c r="D656" s="26" t="s">
        <v>283</v>
      </c>
      <c r="E656" s="27" t="str">
        <f>Source!H549</f>
        <v>м2</v>
      </c>
      <c r="F656" s="17">
        <f>Source!I549</f>
        <v>1.235535</v>
      </c>
      <c r="G656" s="33">
        <f>Source!AK549</f>
        <v>23.06</v>
      </c>
      <c r="H656" s="31" t="s">
        <v>3</v>
      </c>
      <c r="I656" s="17">
        <f>Source!AW549</f>
        <v>1</v>
      </c>
      <c r="J656" s="33">
        <f>ROUND((ROUND((Source!AC549*Source!AW549*Source!I549),2)),2)+(ROUND((ROUND(((Source!ET549)*Source!AV549*Source!I549),2)),2)+ROUND((ROUND(((Source!AE549-(Source!EU549))*Source!AV549*Source!I549),2)),2))+ROUND((ROUND((Source!AF549*Source!AV549*Source!I549),2)),2)</f>
        <v>28.49</v>
      </c>
      <c r="K656" s="17">
        <f>IF(Source!BC549&lt;&gt; 0, Source!BC549, 1)</f>
        <v>10.74</v>
      </c>
      <c r="L656" s="33">
        <f>Source!O549</f>
        <v>305.98</v>
      </c>
      <c r="Q656">
        <f>ROUND((Source!DN549/100)*ROUND((ROUND((Source!AF549*Source!AV549*Source!I549),2)),2), 2)</f>
        <v>0</v>
      </c>
      <c r="R656">
        <f>Source!X549</f>
        <v>0</v>
      </c>
      <c r="S656">
        <f>ROUND((Source!DO549/100)*ROUND((ROUND((Source!AF549*Source!AV549*Source!I549),2)),2), 2)</f>
        <v>0</v>
      </c>
      <c r="T656">
        <f>Source!Y549</f>
        <v>0</v>
      </c>
      <c r="U656">
        <f>ROUND((175/100)*ROUND((ROUND((Source!AE549*Source!AV549*Source!I549),2)),2), 2)</f>
        <v>0</v>
      </c>
      <c r="V656">
        <f>ROUND((160/100)*ROUND(ROUND((ROUND((Source!AE549*Source!AV549*Source!I549),2)*Source!BS549),2), 2), 2)</f>
        <v>0</v>
      </c>
      <c r="X656">
        <f>IF(Source!BI549&lt;=1,J656, 0)</f>
        <v>28.49</v>
      </c>
      <c r="Y656">
        <f>IF(Source!BI549=2,J656, 0)</f>
        <v>0</v>
      </c>
      <c r="Z656">
        <f>IF(Source!BI549=3,J656, 0)</f>
        <v>0</v>
      </c>
      <c r="AA656">
        <f>IF(Source!BI549=4,J656, 0)</f>
        <v>0</v>
      </c>
    </row>
    <row r="657" spans="1:27" ht="14.25" x14ac:dyDescent="0.2">
      <c r="A657" s="26"/>
      <c r="B657" s="26"/>
      <c r="C657" s="26"/>
      <c r="D657" s="26" t="s">
        <v>314</v>
      </c>
      <c r="E657" s="27" t="s">
        <v>315</v>
      </c>
      <c r="F657" s="17">
        <f>Source!DN547</f>
        <v>104</v>
      </c>
      <c r="G657" s="33"/>
      <c r="H657" s="28"/>
      <c r="I657" s="17"/>
      <c r="J657" s="33">
        <f>SUM(Q649:Q656)</f>
        <v>24.19</v>
      </c>
      <c r="K657" s="17">
        <f>Source!BZ547</f>
        <v>87</v>
      </c>
      <c r="L657" s="33">
        <f>SUM(R649:R656)</f>
        <v>534.03</v>
      </c>
    </row>
    <row r="658" spans="1:27" ht="14.25" x14ac:dyDescent="0.2">
      <c r="A658" s="26"/>
      <c r="B658" s="26"/>
      <c r="C658" s="26"/>
      <c r="D658" s="26" t="s">
        <v>316</v>
      </c>
      <c r="E658" s="27" t="s">
        <v>315</v>
      </c>
      <c r="F658" s="17">
        <f>Source!DO547</f>
        <v>79</v>
      </c>
      <c r="G658" s="33"/>
      <c r="H658" s="28"/>
      <c r="I658" s="17"/>
      <c r="J658" s="33">
        <f>SUM(S649:S657)</f>
        <v>18.38</v>
      </c>
      <c r="K658" s="17">
        <f>Source!CA547</f>
        <v>41</v>
      </c>
      <c r="L658" s="33">
        <f>SUM(T649:T657)</f>
        <v>251.67</v>
      </c>
    </row>
    <row r="659" spans="1:27" ht="14.25" x14ac:dyDescent="0.2">
      <c r="A659" s="26"/>
      <c r="B659" s="26"/>
      <c r="C659" s="26"/>
      <c r="D659" s="26" t="s">
        <v>325</v>
      </c>
      <c r="E659" s="27" t="s">
        <v>315</v>
      </c>
      <c r="F659" s="17">
        <f>175</f>
        <v>175</v>
      </c>
      <c r="G659" s="33"/>
      <c r="H659" s="28"/>
      <c r="I659" s="17"/>
      <c r="J659" s="33">
        <f>SUM(U649:U658)</f>
        <v>0.37</v>
      </c>
      <c r="K659" s="17">
        <f>160</f>
        <v>160</v>
      </c>
      <c r="L659" s="33">
        <f>SUM(V649:V658)</f>
        <v>8.86</v>
      </c>
    </row>
    <row r="660" spans="1:27" ht="14.25" x14ac:dyDescent="0.2">
      <c r="A660" s="55"/>
      <c r="B660" s="55"/>
      <c r="C660" s="55"/>
      <c r="D660" s="55" t="s">
        <v>317</v>
      </c>
      <c r="E660" s="56" t="s">
        <v>318</v>
      </c>
      <c r="F660" s="57">
        <f>Source!AQ547</f>
        <v>85</v>
      </c>
      <c r="G660" s="58"/>
      <c r="H660" s="59" t="str">
        <f>Source!DI547</f>
        <v>)*1,15</v>
      </c>
      <c r="I660" s="57">
        <f>Source!AV547</f>
        <v>1</v>
      </c>
      <c r="J660" s="58">
        <f>Source!U547</f>
        <v>2.0038749999999999</v>
      </c>
      <c r="K660" s="57"/>
      <c r="L660" s="58"/>
    </row>
    <row r="661" spans="1:27" ht="15" x14ac:dyDescent="0.25">
      <c r="A661" s="60"/>
      <c r="B661" s="60"/>
      <c r="C661" s="60"/>
      <c r="D661" s="61" t="s">
        <v>319</v>
      </c>
      <c r="E661" s="60"/>
      <c r="F661" s="60"/>
      <c r="G661" s="60"/>
      <c r="H661" s="60"/>
      <c r="I661" s="111">
        <f>J651+J652+J654+J657+J658+J659+SUM(J655:J656)</f>
        <v>313.15999999999997</v>
      </c>
      <c r="J661" s="111"/>
      <c r="K661" s="111">
        <f>L651+L652+L654+L657+L658+L659+SUM(L655:L656)</f>
        <v>2743.84</v>
      </c>
      <c r="L661" s="111"/>
      <c r="O661" s="32">
        <f>J651+J652+J654+J657+J658+J659+SUM(J655:J656)</f>
        <v>313.15999999999997</v>
      </c>
      <c r="P661" s="32">
        <f>L651+L652+L654+L657+L658+L659+SUM(L655:L656)</f>
        <v>2743.84</v>
      </c>
      <c r="X661">
        <f>IF(Source!BI547&lt;=1,J651+J652+J654+J657+J658+J659-0, 0)</f>
        <v>215.22</v>
      </c>
      <c r="Y661">
        <f>IF(Source!BI547=2,J651+J652+J654+J657+J658+J659-0, 0)</f>
        <v>0</v>
      </c>
      <c r="Z661">
        <f>IF(Source!BI547=3,J651+J652+J654+J657+J658+J659-0, 0)</f>
        <v>0</v>
      </c>
      <c r="AA661">
        <f>IF(Source!BI547=4,J651+J652+J654+J657+J658+J659,0)</f>
        <v>0</v>
      </c>
    </row>
    <row r="664" spans="1:27" ht="16.5" x14ac:dyDescent="0.25">
      <c r="A664" s="75" t="str">
        <f>CONCATENATE("Подраздел: ",IF(Source!G551&lt;&gt;"Новый подраздел", Source!G551, ""))</f>
        <v>Подраздел: Кровля тех. этажа в/о В/5-9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</row>
    <row r="665" spans="1:27" ht="42.75" x14ac:dyDescent="0.2">
      <c r="A665" s="26">
        <v>1</v>
      </c>
      <c r="B665" s="26">
        <v>1</v>
      </c>
      <c r="C665" s="26" t="str">
        <f>Source!F555</f>
        <v>6.61-26-1</v>
      </c>
      <c r="D665" s="26" t="s">
        <v>21</v>
      </c>
      <c r="E665" s="27" t="str">
        <f>Source!H555</f>
        <v>100 м2</v>
      </c>
      <c r="F665" s="17">
        <f>Source!I555</f>
        <v>6.4000000000000003E-3</v>
      </c>
      <c r="G665" s="33"/>
      <c r="H665" s="28"/>
      <c r="I665" s="17"/>
      <c r="J665" s="33"/>
      <c r="K665" s="17"/>
      <c r="L665" s="33"/>
      <c r="Q665">
        <f>ROUND((Source!DN555/100)*ROUND((ROUND((Source!AF555*Source!AV555*Source!I555),2)),2), 2)</f>
        <v>3.01</v>
      </c>
      <c r="R665">
        <f>Source!X555</f>
        <v>69.459999999999994</v>
      </c>
      <c r="S665">
        <f>ROUND((Source!DO555/100)*ROUND((ROUND((Source!AF555*Source!AV555*Source!I555),2)),2), 2)</f>
        <v>2.0699999999999998</v>
      </c>
      <c r="T665">
        <f>Source!Y555</f>
        <v>40.68</v>
      </c>
      <c r="U665">
        <f>ROUND((175/100)*ROUND((ROUND((Source!AE555*Source!AV555*Source!I555),2)),2), 2)</f>
        <v>0</v>
      </c>
      <c r="V665">
        <f>ROUND((160/100)*ROUND(ROUND((ROUND((Source!AE555*Source!AV555*Source!I555),2)*Source!BS555),2), 2), 2)</f>
        <v>0</v>
      </c>
    </row>
    <row r="666" spans="1:27" x14ac:dyDescent="0.2">
      <c r="D666" s="30" t="str">
        <f>"Объем: "&amp;Source!I555&amp;"=0,64/"&amp;"100"</f>
        <v>Объем: 0,0064=0,64/100</v>
      </c>
    </row>
    <row r="667" spans="1:27" ht="14.25" x14ac:dyDescent="0.2">
      <c r="A667" s="26"/>
      <c r="B667" s="26"/>
      <c r="C667" s="26"/>
      <c r="D667" s="26" t="s">
        <v>313</v>
      </c>
      <c r="E667" s="27"/>
      <c r="F667" s="17"/>
      <c r="G667" s="33">
        <f>Source!AO555</f>
        <v>587.65</v>
      </c>
      <c r="H667" s="28" t="str">
        <f>Source!DG555</f>
        <v/>
      </c>
      <c r="I667" s="17">
        <f>Source!AV555</f>
        <v>1</v>
      </c>
      <c r="J667" s="33">
        <f>ROUND((ROUND((Source!AF555*Source!AV555*Source!I555),2)),2)</f>
        <v>3.76</v>
      </c>
      <c r="K667" s="17">
        <f>IF(Source!BA555&lt;&gt; 0, Source!BA555, 1)</f>
        <v>26.39</v>
      </c>
      <c r="L667" s="33">
        <f>Source!S555</f>
        <v>99.23</v>
      </c>
      <c r="W667">
        <f>J667</f>
        <v>3.76</v>
      </c>
    </row>
    <row r="668" spans="1:27" ht="28.5" x14ac:dyDescent="0.2">
      <c r="A668" s="26" t="s">
        <v>27</v>
      </c>
      <c r="B668" s="26" t="s">
        <v>27</v>
      </c>
      <c r="C668" s="26" t="str">
        <f>Source!F556</f>
        <v>9999990001</v>
      </c>
      <c r="D668" s="26" t="s">
        <v>29</v>
      </c>
      <c r="E668" s="27" t="str">
        <f>Source!H556</f>
        <v>т</v>
      </c>
      <c r="F668" s="17">
        <f>Source!I556</f>
        <v>-2.9439999999999997E-2</v>
      </c>
      <c r="G668" s="33">
        <f>Source!AK556</f>
        <v>0</v>
      </c>
      <c r="H668" s="31" t="s">
        <v>3</v>
      </c>
      <c r="I668" s="17">
        <f>Source!AW556</f>
        <v>1</v>
      </c>
      <c r="J668" s="33">
        <f>ROUND((ROUND((Source!AC556*Source!AW556*Source!I556),2)),2)+(ROUND((ROUND(((Source!ET556)*Source!AV556*Source!I556),2)),2)+ROUND((ROUND(((Source!AE556-(Source!EU556))*Source!AV556*Source!I556),2)),2))+ROUND((ROUND((Source!AF556*Source!AV556*Source!I556),2)),2)</f>
        <v>0</v>
      </c>
      <c r="K668" s="17">
        <f>IF(Source!BC556&lt;&gt; 0, Source!BC556, 1)</f>
        <v>1</v>
      </c>
      <c r="L668" s="33">
        <f>Source!O556</f>
        <v>0</v>
      </c>
      <c r="Q668">
        <f>ROUND((Source!DN556/100)*ROUND((ROUND((Source!AF556*Source!AV556*Source!I556),2)),2), 2)</f>
        <v>0</v>
      </c>
      <c r="R668">
        <f>Source!X556</f>
        <v>0</v>
      </c>
      <c r="S668">
        <f>ROUND((Source!DO556/100)*ROUND((ROUND((Source!AF556*Source!AV556*Source!I556),2)),2), 2)</f>
        <v>0</v>
      </c>
      <c r="T668">
        <f>Source!Y556</f>
        <v>0</v>
      </c>
      <c r="U668">
        <f>ROUND((175/100)*ROUND((ROUND((Source!AE556*Source!AV556*Source!I556),2)),2), 2)</f>
        <v>0</v>
      </c>
      <c r="V668">
        <f>ROUND((160/100)*ROUND(ROUND((ROUND((Source!AE556*Source!AV556*Source!I556),2)*Source!BS556),2), 2), 2)</f>
        <v>0</v>
      </c>
      <c r="X668">
        <f>IF(Source!BI556&lt;=1,J668, 0)</f>
        <v>0</v>
      </c>
      <c r="Y668">
        <f>IF(Source!BI556=2,J668, 0)</f>
        <v>0</v>
      </c>
      <c r="Z668">
        <f>IF(Source!BI556=3,J668, 0)</f>
        <v>0</v>
      </c>
      <c r="AA668">
        <f>IF(Source!BI556=4,J668, 0)</f>
        <v>0</v>
      </c>
    </row>
    <row r="669" spans="1:27" ht="14.25" x14ac:dyDescent="0.2">
      <c r="A669" s="26"/>
      <c r="B669" s="26"/>
      <c r="C669" s="26"/>
      <c r="D669" s="26" t="s">
        <v>314</v>
      </c>
      <c r="E669" s="27" t="s">
        <v>315</v>
      </c>
      <c r="F669" s="17">
        <f>Source!DN555</f>
        <v>80</v>
      </c>
      <c r="G669" s="33"/>
      <c r="H669" s="28"/>
      <c r="I669" s="17"/>
      <c r="J669" s="33">
        <f>SUM(Q665:Q668)</f>
        <v>3.01</v>
      </c>
      <c r="K669" s="17">
        <f>Source!BZ555</f>
        <v>70</v>
      </c>
      <c r="L669" s="33">
        <f>SUM(R665:R668)</f>
        <v>69.459999999999994</v>
      </c>
    </row>
    <row r="670" spans="1:27" ht="14.25" x14ac:dyDescent="0.2">
      <c r="A670" s="26"/>
      <c r="B670" s="26"/>
      <c r="C670" s="26"/>
      <c r="D670" s="26" t="s">
        <v>316</v>
      </c>
      <c r="E670" s="27" t="s">
        <v>315</v>
      </c>
      <c r="F670" s="17">
        <f>Source!DO555</f>
        <v>55</v>
      </c>
      <c r="G670" s="33"/>
      <c r="H670" s="28"/>
      <c r="I670" s="17"/>
      <c r="J670" s="33">
        <f>SUM(S665:S669)</f>
        <v>2.0699999999999998</v>
      </c>
      <c r="K670" s="17">
        <f>Source!CA555</f>
        <v>41</v>
      </c>
      <c r="L670" s="33">
        <f>SUM(T665:T669)</f>
        <v>40.68</v>
      </c>
    </row>
    <row r="671" spans="1:27" ht="14.25" x14ac:dyDescent="0.2">
      <c r="A671" s="55"/>
      <c r="B671" s="55"/>
      <c r="C671" s="55"/>
      <c r="D671" s="55" t="s">
        <v>317</v>
      </c>
      <c r="E671" s="56" t="s">
        <v>318</v>
      </c>
      <c r="F671" s="57">
        <f>Source!AQ555</f>
        <v>57.5</v>
      </c>
      <c r="G671" s="58"/>
      <c r="H671" s="59" t="str">
        <f>Source!DI555</f>
        <v/>
      </c>
      <c r="I671" s="57">
        <f>Source!AV555</f>
        <v>1</v>
      </c>
      <c r="J671" s="58">
        <f>Source!U555</f>
        <v>0.36799999999999999</v>
      </c>
      <c r="K671" s="57"/>
      <c r="L671" s="58"/>
    </row>
    <row r="672" spans="1:27" ht="15" x14ac:dyDescent="0.25">
      <c r="A672" s="60"/>
      <c r="B672" s="60"/>
      <c r="C672" s="60"/>
      <c r="D672" s="61" t="s">
        <v>319</v>
      </c>
      <c r="E672" s="60"/>
      <c r="F672" s="60"/>
      <c r="G672" s="60"/>
      <c r="H672" s="60"/>
      <c r="I672" s="111">
        <f>J667+J669+J670+SUM(J668:J668)</f>
        <v>8.84</v>
      </c>
      <c r="J672" s="111"/>
      <c r="K672" s="111">
        <f>L667+L669+L670+SUM(L668:L668)</f>
        <v>209.37</v>
      </c>
      <c r="L672" s="111"/>
      <c r="O672" s="32">
        <f>J667+J669+J670+SUM(J668:J668)</f>
        <v>8.84</v>
      </c>
      <c r="P672" s="32">
        <f>L667+L669+L670+SUM(L668:L668)</f>
        <v>209.37</v>
      </c>
      <c r="X672">
        <f>IF(Source!BI555&lt;=1,J667+J669+J670-0, 0)</f>
        <v>8.84</v>
      </c>
      <c r="Y672">
        <f>IF(Source!BI555=2,J667+J669+J670-0, 0)</f>
        <v>0</v>
      </c>
      <c r="Z672">
        <f>IF(Source!BI555=3,J667+J669+J670-0, 0)</f>
        <v>0</v>
      </c>
      <c r="AA672">
        <f>IF(Source!BI555=4,J667+J669+J670,0)</f>
        <v>0</v>
      </c>
    </row>
    <row r="674" spans="1:27" ht="42.75" x14ac:dyDescent="0.2">
      <c r="A674" s="26">
        <v>2</v>
      </c>
      <c r="B674" s="26">
        <v>2</v>
      </c>
      <c r="C674" s="26" t="str">
        <f>Source!F557</f>
        <v>6.62-31-1</v>
      </c>
      <c r="D674" s="26" t="s">
        <v>33</v>
      </c>
      <c r="E674" s="27" t="str">
        <f>Source!H557</f>
        <v>1 м2 поверхности</v>
      </c>
      <c r="F674" s="17">
        <f>Source!I557</f>
        <v>0.35</v>
      </c>
      <c r="G674" s="33"/>
      <c r="H674" s="28"/>
      <c r="I674" s="17"/>
      <c r="J674" s="33"/>
      <c r="K674" s="17"/>
      <c r="L674" s="33"/>
      <c r="Q674">
        <f>ROUND((Source!DN557/100)*ROUND((ROUND((Source!AF557*Source!AV557*Source!I557),2)),2), 2)</f>
        <v>2.15</v>
      </c>
      <c r="R674">
        <f>Source!X557</f>
        <v>47.09</v>
      </c>
      <c r="S674">
        <f>ROUND((Source!DO557/100)*ROUND((ROUND((Source!AF557*Source!AV557*Source!I557),2)),2), 2)</f>
        <v>1.38</v>
      </c>
      <c r="T674">
        <f>Source!Y557</f>
        <v>23.26</v>
      </c>
      <c r="U674">
        <f>ROUND((175/100)*ROUND((ROUND((Source!AE557*Source!AV557*Source!I557),2)),2), 2)</f>
        <v>0</v>
      </c>
      <c r="V674">
        <f>ROUND((160/100)*ROUND(ROUND((ROUND((Source!AE557*Source!AV557*Source!I557),2)*Source!BS557),2), 2), 2)</f>
        <v>0</v>
      </c>
    </row>
    <row r="675" spans="1:27" ht="14.25" x14ac:dyDescent="0.2">
      <c r="A675" s="26"/>
      <c r="B675" s="26"/>
      <c r="C675" s="26"/>
      <c r="D675" s="26" t="s">
        <v>313</v>
      </c>
      <c r="E675" s="27"/>
      <c r="F675" s="17"/>
      <c r="G675" s="33">
        <f>Source!AO557</f>
        <v>6.13</v>
      </c>
      <c r="H675" s="28" t="str">
        <f>Source!DG557</f>
        <v/>
      </c>
      <c r="I675" s="17">
        <f>Source!AV557</f>
        <v>1</v>
      </c>
      <c r="J675" s="33">
        <f>ROUND((ROUND((Source!AF557*Source!AV557*Source!I557),2)),2)</f>
        <v>2.15</v>
      </c>
      <c r="K675" s="17">
        <f>IF(Source!BA557&lt;&gt; 0, Source!BA557, 1)</f>
        <v>26.39</v>
      </c>
      <c r="L675" s="33">
        <f>Source!S557</f>
        <v>56.74</v>
      </c>
      <c r="W675">
        <f>J675</f>
        <v>2.15</v>
      </c>
    </row>
    <row r="676" spans="1:27" ht="14.25" x14ac:dyDescent="0.2">
      <c r="A676" s="26"/>
      <c r="B676" s="26"/>
      <c r="C676" s="26"/>
      <c r="D676" s="26" t="s">
        <v>314</v>
      </c>
      <c r="E676" s="27" t="s">
        <v>315</v>
      </c>
      <c r="F676" s="17">
        <f>Source!DN557</f>
        <v>100</v>
      </c>
      <c r="G676" s="33"/>
      <c r="H676" s="28"/>
      <c r="I676" s="17"/>
      <c r="J676" s="33">
        <f>SUM(Q674:Q675)</f>
        <v>2.15</v>
      </c>
      <c r="K676" s="17">
        <f>Source!BZ557</f>
        <v>83</v>
      </c>
      <c r="L676" s="33">
        <f>SUM(R674:R675)</f>
        <v>47.09</v>
      </c>
    </row>
    <row r="677" spans="1:27" ht="14.25" x14ac:dyDescent="0.2">
      <c r="A677" s="26"/>
      <c r="B677" s="26"/>
      <c r="C677" s="26"/>
      <c r="D677" s="26" t="s">
        <v>316</v>
      </c>
      <c r="E677" s="27" t="s">
        <v>315</v>
      </c>
      <c r="F677" s="17">
        <f>Source!DO557</f>
        <v>64</v>
      </c>
      <c r="G677" s="33"/>
      <c r="H677" s="28"/>
      <c r="I677" s="17"/>
      <c r="J677" s="33">
        <f>SUM(S674:S676)</f>
        <v>1.38</v>
      </c>
      <c r="K677" s="17">
        <f>Source!CA557</f>
        <v>41</v>
      </c>
      <c r="L677" s="33">
        <f>SUM(T674:T676)</f>
        <v>23.26</v>
      </c>
    </row>
    <row r="678" spans="1:27" ht="14.25" x14ac:dyDescent="0.2">
      <c r="A678" s="55"/>
      <c r="B678" s="55"/>
      <c r="C678" s="55"/>
      <c r="D678" s="55" t="s">
        <v>317</v>
      </c>
      <c r="E678" s="56" t="s">
        <v>318</v>
      </c>
      <c r="F678" s="57">
        <f>Source!AQ557</f>
        <v>0.6</v>
      </c>
      <c r="G678" s="58"/>
      <c r="H678" s="59" t="str">
        <f>Source!DI557</f>
        <v/>
      </c>
      <c r="I678" s="57">
        <f>Source!AV557</f>
        <v>1</v>
      </c>
      <c r="J678" s="58">
        <f>Source!U557</f>
        <v>0.21</v>
      </c>
      <c r="K678" s="57"/>
      <c r="L678" s="58"/>
    </row>
    <row r="679" spans="1:27" ht="15" x14ac:dyDescent="0.25">
      <c r="A679" s="60"/>
      <c r="B679" s="60"/>
      <c r="C679" s="60"/>
      <c r="D679" s="61" t="s">
        <v>319</v>
      </c>
      <c r="E679" s="60"/>
      <c r="F679" s="60"/>
      <c r="G679" s="60"/>
      <c r="H679" s="60"/>
      <c r="I679" s="111">
        <f>J675+J676+J677</f>
        <v>5.68</v>
      </c>
      <c r="J679" s="111"/>
      <c r="K679" s="111">
        <f>L675+L676+L677</f>
        <v>127.09000000000002</v>
      </c>
      <c r="L679" s="111"/>
      <c r="O679" s="32">
        <f>J675+J676+J677</f>
        <v>5.68</v>
      </c>
      <c r="P679" s="32">
        <f>L675+L676+L677</f>
        <v>127.09000000000002</v>
      </c>
      <c r="X679">
        <f>IF(Source!BI557&lt;=1,J675+J676+J677-0, 0)</f>
        <v>5.68</v>
      </c>
      <c r="Y679">
        <f>IF(Source!BI557=2,J675+J676+J677-0, 0)</f>
        <v>0</v>
      </c>
      <c r="Z679">
        <f>IF(Source!BI557=3,J675+J676+J677-0, 0)</f>
        <v>0</v>
      </c>
      <c r="AA679">
        <f>IF(Source!BI557=4,J675+J676+J677,0)</f>
        <v>0</v>
      </c>
    </row>
    <row r="681" spans="1:27" ht="28.5" x14ac:dyDescent="0.2">
      <c r="A681" s="26">
        <v>3</v>
      </c>
      <c r="B681" s="26">
        <v>3</v>
      </c>
      <c r="C681" s="26" t="str">
        <f>Source!F558</f>
        <v>6.58-2-1</v>
      </c>
      <c r="D681" s="26" t="s">
        <v>40</v>
      </c>
      <c r="E681" s="27" t="str">
        <f>Source!H558</f>
        <v>100 м2</v>
      </c>
      <c r="F681" s="17">
        <f>Source!I558</f>
        <v>1.4800000000000001E-2</v>
      </c>
      <c r="G681" s="33"/>
      <c r="H681" s="28"/>
      <c r="I681" s="17"/>
      <c r="J681" s="33"/>
      <c r="K681" s="17"/>
      <c r="L681" s="33"/>
      <c r="Q681">
        <f>ROUND((Source!DN558/100)*ROUND((ROUND((Source!AF558*Source!AV558*Source!I558),2)),2), 2)</f>
        <v>2.2599999999999998</v>
      </c>
      <c r="R681">
        <f>Source!X558</f>
        <v>52.28</v>
      </c>
      <c r="S681">
        <f>ROUND((Source!DO558/100)*ROUND((ROUND((Source!AF558*Source!AV558*Source!I558),2)),2), 2)</f>
        <v>1.56</v>
      </c>
      <c r="T681">
        <f>Source!Y558</f>
        <v>30.62</v>
      </c>
      <c r="U681">
        <f>ROUND((175/100)*ROUND((ROUND((Source!AE558*Source!AV558*Source!I558),2)),2), 2)</f>
        <v>0</v>
      </c>
      <c r="V681">
        <f>ROUND((160/100)*ROUND(ROUND((ROUND((Source!AE558*Source!AV558*Source!I558),2)*Source!BS558),2), 2), 2)</f>
        <v>0</v>
      </c>
    </row>
    <row r="682" spans="1:27" x14ac:dyDescent="0.2">
      <c r="D682" s="30" t="str">
        <f>"Объем: "&amp;Source!I558&amp;"=1,48/"&amp;"100"</f>
        <v>Объем: 0,0148=1,48/100</v>
      </c>
    </row>
    <row r="683" spans="1:27" ht="14.25" x14ac:dyDescent="0.2">
      <c r="A683" s="26"/>
      <c r="B683" s="26"/>
      <c r="C683" s="26"/>
      <c r="D683" s="26" t="s">
        <v>313</v>
      </c>
      <c r="E683" s="27"/>
      <c r="F683" s="17"/>
      <c r="G683" s="33">
        <f>Source!AO558</f>
        <v>191.34</v>
      </c>
      <c r="H683" s="28" t="str">
        <f>Source!DG558</f>
        <v/>
      </c>
      <c r="I683" s="17">
        <f>Source!AV558</f>
        <v>1</v>
      </c>
      <c r="J683" s="33">
        <f>ROUND((ROUND((Source!AF558*Source!AV558*Source!I558),2)),2)</f>
        <v>2.83</v>
      </c>
      <c r="K683" s="17">
        <f>IF(Source!BA558&lt;&gt; 0, Source!BA558, 1)</f>
        <v>26.39</v>
      </c>
      <c r="L683" s="33">
        <f>Source!S558</f>
        <v>74.680000000000007</v>
      </c>
      <c r="W683">
        <f>J683</f>
        <v>2.83</v>
      </c>
    </row>
    <row r="684" spans="1:27" ht="28.5" x14ac:dyDescent="0.2">
      <c r="A684" s="26" t="s">
        <v>44</v>
      </c>
      <c r="B684" s="26" t="s">
        <v>44</v>
      </c>
      <c r="C684" s="26" t="str">
        <f>Source!F559</f>
        <v>9999990001</v>
      </c>
      <c r="D684" s="26" t="s">
        <v>29</v>
      </c>
      <c r="E684" s="27" t="str">
        <f>Source!H559</f>
        <v>т</v>
      </c>
      <c r="F684" s="17">
        <f>Source!I559</f>
        <v>-1.5096000000000002E-2</v>
      </c>
      <c r="G684" s="33">
        <f>Source!AK559</f>
        <v>0</v>
      </c>
      <c r="H684" s="31" t="s">
        <v>3</v>
      </c>
      <c r="I684" s="17">
        <f>Source!AW559</f>
        <v>1</v>
      </c>
      <c r="J684" s="33">
        <f>ROUND((ROUND((Source!AC559*Source!AW559*Source!I559),2)),2)+(ROUND((ROUND(((Source!ET559)*Source!AV559*Source!I559),2)),2)+ROUND((ROUND(((Source!AE559-(Source!EU559))*Source!AV559*Source!I559),2)),2))+ROUND((ROUND((Source!AF559*Source!AV559*Source!I559),2)),2)</f>
        <v>0</v>
      </c>
      <c r="K684" s="17">
        <f>IF(Source!BC559&lt;&gt; 0, Source!BC559, 1)</f>
        <v>1</v>
      </c>
      <c r="L684" s="33">
        <f>Source!O559</f>
        <v>0</v>
      </c>
      <c r="Q684">
        <f>ROUND((Source!DN559/100)*ROUND((ROUND((Source!AF559*Source!AV559*Source!I559),2)),2), 2)</f>
        <v>0</v>
      </c>
      <c r="R684">
        <f>Source!X559</f>
        <v>0</v>
      </c>
      <c r="S684">
        <f>ROUND((Source!DO559/100)*ROUND((ROUND((Source!AF559*Source!AV559*Source!I559),2)),2), 2)</f>
        <v>0</v>
      </c>
      <c r="T684">
        <f>Source!Y559</f>
        <v>0</v>
      </c>
      <c r="U684">
        <f>ROUND((175/100)*ROUND((ROUND((Source!AE559*Source!AV559*Source!I559),2)),2), 2)</f>
        <v>0</v>
      </c>
      <c r="V684">
        <f>ROUND((160/100)*ROUND(ROUND((ROUND((Source!AE559*Source!AV559*Source!I559),2)*Source!BS559),2), 2), 2)</f>
        <v>0</v>
      </c>
      <c r="X684">
        <f>IF(Source!BI559&lt;=1,J684, 0)</f>
        <v>0</v>
      </c>
      <c r="Y684">
        <f>IF(Source!BI559=2,J684, 0)</f>
        <v>0</v>
      </c>
      <c r="Z684">
        <f>IF(Source!BI559=3,J684, 0)</f>
        <v>0</v>
      </c>
      <c r="AA684">
        <f>IF(Source!BI559=4,J684, 0)</f>
        <v>0</v>
      </c>
    </row>
    <row r="685" spans="1:27" ht="14.25" x14ac:dyDescent="0.2">
      <c r="A685" s="26"/>
      <c r="B685" s="26"/>
      <c r="C685" s="26"/>
      <c r="D685" s="26" t="s">
        <v>314</v>
      </c>
      <c r="E685" s="27" t="s">
        <v>315</v>
      </c>
      <c r="F685" s="17">
        <f>Source!DN558</f>
        <v>80</v>
      </c>
      <c r="G685" s="33"/>
      <c r="H685" s="28"/>
      <c r="I685" s="17"/>
      <c r="J685" s="33">
        <f>SUM(Q681:Q684)</f>
        <v>2.2599999999999998</v>
      </c>
      <c r="K685" s="17">
        <f>Source!BZ558</f>
        <v>70</v>
      </c>
      <c r="L685" s="33">
        <f>SUM(R681:R684)</f>
        <v>52.28</v>
      </c>
    </row>
    <row r="686" spans="1:27" ht="14.25" x14ac:dyDescent="0.2">
      <c r="A686" s="26"/>
      <c r="B686" s="26"/>
      <c r="C686" s="26"/>
      <c r="D686" s="26" t="s">
        <v>316</v>
      </c>
      <c r="E686" s="27" t="s">
        <v>315</v>
      </c>
      <c r="F686" s="17">
        <f>Source!DO558</f>
        <v>55</v>
      </c>
      <c r="G686" s="33"/>
      <c r="H686" s="28"/>
      <c r="I686" s="17"/>
      <c r="J686" s="33">
        <f>SUM(S681:S685)</f>
        <v>1.56</v>
      </c>
      <c r="K686" s="17">
        <f>Source!CA558</f>
        <v>41</v>
      </c>
      <c r="L686" s="33">
        <f>SUM(T681:T685)</f>
        <v>30.62</v>
      </c>
    </row>
    <row r="687" spans="1:27" ht="14.25" x14ac:dyDescent="0.2">
      <c r="A687" s="55"/>
      <c r="B687" s="55"/>
      <c r="C687" s="55"/>
      <c r="D687" s="55" t="s">
        <v>317</v>
      </c>
      <c r="E687" s="56" t="s">
        <v>318</v>
      </c>
      <c r="F687" s="57">
        <f>Source!AQ558</f>
        <v>17.41</v>
      </c>
      <c r="G687" s="58"/>
      <c r="H687" s="59" t="str">
        <f>Source!DI558</f>
        <v/>
      </c>
      <c r="I687" s="57">
        <f>Source!AV558</f>
        <v>1</v>
      </c>
      <c r="J687" s="58">
        <f>Source!U558</f>
        <v>0.25766800000000001</v>
      </c>
      <c r="K687" s="57"/>
      <c r="L687" s="58"/>
    </row>
    <row r="688" spans="1:27" ht="15" x14ac:dyDescent="0.25">
      <c r="A688" s="60"/>
      <c r="B688" s="60"/>
      <c r="C688" s="60"/>
      <c r="D688" s="61" t="s">
        <v>319</v>
      </c>
      <c r="E688" s="60"/>
      <c r="F688" s="60"/>
      <c r="G688" s="60"/>
      <c r="H688" s="60"/>
      <c r="I688" s="111">
        <f>J683+J685+J686+SUM(J684:J684)</f>
        <v>6.65</v>
      </c>
      <c r="J688" s="111"/>
      <c r="K688" s="111">
        <f>L683+L685+L686+SUM(L684:L684)</f>
        <v>157.58000000000001</v>
      </c>
      <c r="L688" s="111"/>
      <c r="O688" s="32">
        <f>J683+J685+J686+SUM(J684:J684)</f>
        <v>6.65</v>
      </c>
      <c r="P688" s="32">
        <f>L683+L685+L686+SUM(L684:L684)</f>
        <v>157.58000000000001</v>
      </c>
      <c r="X688">
        <f>IF(Source!BI558&lt;=1,J683+J685+J686-0, 0)</f>
        <v>6.65</v>
      </c>
      <c r="Y688">
        <f>IF(Source!BI558=2,J683+J685+J686-0, 0)</f>
        <v>0</v>
      </c>
      <c r="Z688">
        <f>IF(Source!BI558=3,J683+J685+J686-0, 0)</f>
        <v>0</v>
      </c>
      <c r="AA688">
        <f>IF(Source!BI558=4,J683+J685+J686,0)</f>
        <v>0</v>
      </c>
    </row>
    <row r="691" spans="1:27" ht="15" x14ac:dyDescent="0.25">
      <c r="A691" s="81" t="str">
        <f>CONCATENATE("Итого по подразделу: ",IF(Source!G563&lt;&gt;"Новый подраздел", Source!G563, ""))</f>
        <v>Итого по подразделу: Кровля тех. этажа в/о В/5-9</v>
      </c>
      <c r="B691" s="81"/>
      <c r="C691" s="81"/>
      <c r="D691" s="81"/>
      <c r="E691" s="81"/>
      <c r="F691" s="81"/>
      <c r="G691" s="81"/>
      <c r="H691" s="81"/>
      <c r="I691" s="79">
        <f>SUM(O664:O690)</f>
        <v>21.17</v>
      </c>
      <c r="J691" s="80"/>
      <c r="K691" s="79">
        <f>SUM(P664:P690)</f>
        <v>494.04000000000008</v>
      </c>
      <c r="L691" s="80"/>
    </row>
    <row r="692" spans="1:27" hidden="1" x14ac:dyDescent="0.2">
      <c r="A692" t="s">
        <v>320</v>
      </c>
      <c r="I692">
        <f>SUM(AC664:AC691)</f>
        <v>0</v>
      </c>
      <c r="K692">
        <f>SUM(AD664:AD691)</f>
        <v>0</v>
      </c>
    </row>
    <row r="693" spans="1:27" hidden="1" x14ac:dyDescent="0.2">
      <c r="A693" t="s">
        <v>321</v>
      </c>
      <c r="I693">
        <f>SUM(AE664:AE692)</f>
        <v>0</v>
      </c>
      <c r="K693">
        <f>SUM(AF664:AF692)</f>
        <v>0</v>
      </c>
    </row>
    <row r="695" spans="1:27" ht="16.5" x14ac:dyDescent="0.25">
      <c r="A695" s="75" t="str">
        <f>CONCATENATE("Подраздел: ",IF(Source!G593&lt;&gt;"Новый подраздел", Source!G593, ""))</f>
        <v>Подраздел: Монтажные (кровельные)работы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</row>
    <row r="696" spans="1:27" ht="28.5" x14ac:dyDescent="0.2">
      <c r="A696" s="26">
        <v>1</v>
      </c>
      <c r="B696" s="26">
        <v>1</v>
      </c>
      <c r="C696" s="26" t="str">
        <f>Source!F597</f>
        <v>6.58-31-3</v>
      </c>
      <c r="D696" s="26" t="s">
        <v>110</v>
      </c>
      <c r="E696" s="27" t="str">
        <f>Source!H597</f>
        <v>100 мест</v>
      </c>
      <c r="F696" s="17">
        <f>Source!I597</f>
        <v>0.02</v>
      </c>
      <c r="G696" s="33"/>
      <c r="H696" s="28"/>
      <c r="I696" s="17"/>
      <c r="J696" s="33"/>
      <c r="K696" s="17"/>
      <c r="L696" s="33"/>
      <c r="Q696">
        <f>ROUND((Source!DN597/100)*ROUND((ROUND((Source!AF597*Source!AV597*Source!I597),2)),2), 2)</f>
        <v>27.29</v>
      </c>
      <c r="R696">
        <f>Source!X597</f>
        <v>602.45000000000005</v>
      </c>
      <c r="S696">
        <f>ROUND((Source!DO597/100)*ROUND((ROUND((Source!AF597*Source!AV597*Source!I597),2)),2), 2)</f>
        <v>20.73</v>
      </c>
      <c r="T696">
        <f>Source!Y597</f>
        <v>283.91000000000003</v>
      </c>
      <c r="U696">
        <f>ROUND((175/100)*ROUND((ROUND((Source!AE597*Source!AV597*Source!I597),2)),2), 2)</f>
        <v>0.53</v>
      </c>
      <c r="V696">
        <f>ROUND((160/100)*ROUND(ROUND((ROUND((Source!AE597*Source!AV597*Source!I597),2)*Source!BS597),2), 2), 2)</f>
        <v>12.67</v>
      </c>
    </row>
    <row r="697" spans="1:27" x14ac:dyDescent="0.2">
      <c r="D697" s="30" t="str">
        <f>"Объем: "&amp;Source!I597&amp;"=2/"&amp;"100"</f>
        <v>Объем: 0,02=2/100</v>
      </c>
    </row>
    <row r="698" spans="1:27" ht="14.25" x14ac:dyDescent="0.2">
      <c r="A698" s="26"/>
      <c r="B698" s="26"/>
      <c r="C698" s="26"/>
      <c r="D698" s="26" t="s">
        <v>313</v>
      </c>
      <c r="E698" s="27"/>
      <c r="F698" s="17"/>
      <c r="G698" s="33">
        <f>Source!AO597</f>
        <v>1311.93</v>
      </c>
      <c r="H698" s="28" t="str">
        <f>Source!DG597</f>
        <v/>
      </c>
      <c r="I698" s="17">
        <f>Source!AV597</f>
        <v>1</v>
      </c>
      <c r="J698" s="33">
        <f>ROUND((ROUND((Source!AF597*Source!AV597*Source!I597),2)),2)</f>
        <v>26.24</v>
      </c>
      <c r="K698" s="17">
        <f>IF(Source!BA597&lt;&gt; 0, Source!BA597, 1)</f>
        <v>26.39</v>
      </c>
      <c r="L698" s="33">
        <f>Source!S597</f>
        <v>692.47</v>
      </c>
      <c r="W698">
        <f>J698</f>
        <v>26.24</v>
      </c>
    </row>
    <row r="699" spans="1:27" ht="14.25" x14ac:dyDescent="0.2">
      <c r="A699" s="26"/>
      <c r="B699" s="26"/>
      <c r="C699" s="26"/>
      <c r="D699" s="26" t="s">
        <v>322</v>
      </c>
      <c r="E699" s="27"/>
      <c r="F699" s="17"/>
      <c r="G699" s="33">
        <f>Source!AM597</f>
        <v>41.45</v>
      </c>
      <c r="H699" s="28" t="str">
        <f>Source!DE597</f>
        <v/>
      </c>
      <c r="I699" s="17">
        <f>Source!AV597</f>
        <v>1</v>
      </c>
      <c r="J699" s="33">
        <f>(ROUND((ROUND(((Source!ET597)*Source!AV597*Source!I597),2)),2)+ROUND((ROUND(((Source!AE597-(Source!EU597))*Source!AV597*Source!I597),2)),2))</f>
        <v>0.83</v>
      </c>
      <c r="K699" s="17">
        <f>IF(Source!BB597&lt;&gt; 0, Source!BB597, 1)</f>
        <v>14.75</v>
      </c>
      <c r="L699" s="33">
        <f>Source!Q597</f>
        <v>12.24</v>
      </c>
    </row>
    <row r="700" spans="1:27" ht="14.25" x14ac:dyDescent="0.2">
      <c r="A700" s="26"/>
      <c r="B700" s="26"/>
      <c r="C700" s="26"/>
      <c r="D700" s="26" t="s">
        <v>323</v>
      </c>
      <c r="E700" s="27"/>
      <c r="F700" s="17"/>
      <c r="G700" s="33">
        <f>Source!AN597</f>
        <v>15.08</v>
      </c>
      <c r="H700" s="28" t="str">
        <f>Source!DF597</f>
        <v/>
      </c>
      <c r="I700" s="17">
        <f>Source!AV597</f>
        <v>1</v>
      </c>
      <c r="J700" s="41">
        <f>ROUND((ROUND((Source!AE597*Source!AV597*Source!I597),2)),2)</f>
        <v>0.3</v>
      </c>
      <c r="K700" s="17">
        <f>IF(Source!BS597&lt;&gt; 0, Source!BS597, 1)</f>
        <v>26.39</v>
      </c>
      <c r="L700" s="41">
        <f>Source!R597</f>
        <v>7.92</v>
      </c>
      <c r="W700">
        <f>J700</f>
        <v>0.3</v>
      </c>
    </row>
    <row r="701" spans="1:27" ht="14.25" x14ac:dyDescent="0.2">
      <c r="A701" s="26"/>
      <c r="B701" s="26"/>
      <c r="C701" s="26"/>
      <c r="D701" s="26" t="s">
        <v>324</v>
      </c>
      <c r="E701" s="27"/>
      <c r="F701" s="17"/>
      <c r="G701" s="33">
        <f>Source!AL597</f>
        <v>972.06</v>
      </c>
      <c r="H701" s="28" t="str">
        <f>Source!DD597</f>
        <v/>
      </c>
      <c r="I701" s="17">
        <f>Source!AW597</f>
        <v>1</v>
      </c>
      <c r="J701" s="33">
        <f>ROUND((ROUND((Source!AC597*Source!AW597*Source!I597),2)),2)</f>
        <v>19.440000000000001</v>
      </c>
      <c r="K701" s="17">
        <f>IF(Source!BC597&lt;&gt; 0, Source!BC597, 1)</f>
        <v>8.3000000000000007</v>
      </c>
      <c r="L701" s="33">
        <f>Source!P597</f>
        <v>161.35</v>
      </c>
    </row>
    <row r="702" spans="1:27" ht="28.5" x14ac:dyDescent="0.2">
      <c r="A702" s="26" t="s">
        <v>27</v>
      </c>
      <c r="B702" s="26" t="s">
        <v>27</v>
      </c>
      <c r="C702" s="26" t="str">
        <f>Source!F598</f>
        <v>9999990001</v>
      </c>
      <c r="D702" s="26" t="s">
        <v>29</v>
      </c>
      <c r="E702" s="27" t="str">
        <f>Source!H598</f>
        <v>т</v>
      </c>
      <c r="F702" s="17">
        <f>Source!I598</f>
        <v>-2.5600000000000001E-2</v>
      </c>
      <c r="G702" s="33">
        <f>Source!AK598</f>
        <v>0</v>
      </c>
      <c r="H702" s="31" t="s">
        <v>3</v>
      </c>
      <c r="I702" s="17">
        <f>Source!AW598</f>
        <v>1</v>
      </c>
      <c r="J702" s="33">
        <f>ROUND((ROUND((Source!AC598*Source!AW598*Source!I598),2)),2)+(ROUND((ROUND(((Source!ET598)*Source!AV598*Source!I598),2)),2)+ROUND((ROUND(((Source!AE598-(Source!EU598))*Source!AV598*Source!I598),2)),2))+ROUND((ROUND((Source!AF598*Source!AV598*Source!I598),2)),2)</f>
        <v>0</v>
      </c>
      <c r="K702" s="17">
        <f>IF(Source!BC598&lt;&gt; 0, Source!BC598, 1)</f>
        <v>1</v>
      </c>
      <c r="L702" s="33">
        <f>Source!O598</f>
        <v>0</v>
      </c>
      <c r="Q702">
        <f>ROUND((Source!DN598/100)*ROUND((ROUND((Source!AF598*Source!AV598*Source!I598),2)),2), 2)</f>
        <v>0</v>
      </c>
      <c r="R702">
        <f>Source!X598</f>
        <v>0</v>
      </c>
      <c r="S702">
        <f>ROUND((Source!DO598/100)*ROUND((ROUND((Source!AF598*Source!AV598*Source!I598),2)),2), 2)</f>
        <v>0</v>
      </c>
      <c r="T702">
        <f>Source!Y598</f>
        <v>0</v>
      </c>
      <c r="U702">
        <f>ROUND((175/100)*ROUND((ROUND((Source!AE598*Source!AV598*Source!I598),2)),2), 2)</f>
        <v>0</v>
      </c>
      <c r="V702">
        <f>ROUND((160/100)*ROUND(ROUND((ROUND((Source!AE598*Source!AV598*Source!I598),2)*Source!BS598),2), 2), 2)</f>
        <v>0</v>
      </c>
      <c r="X702">
        <f>IF(Source!BI598&lt;=1,J702, 0)</f>
        <v>0</v>
      </c>
      <c r="Y702">
        <f>IF(Source!BI598=2,J702, 0)</f>
        <v>0</v>
      </c>
      <c r="Z702">
        <f>IF(Source!BI598=3,J702, 0)</f>
        <v>0</v>
      </c>
      <c r="AA702">
        <f>IF(Source!BI598=4,J702, 0)</f>
        <v>0</v>
      </c>
    </row>
    <row r="703" spans="1:27" ht="14.25" x14ac:dyDescent="0.2">
      <c r="A703" s="26"/>
      <c r="B703" s="26"/>
      <c r="C703" s="26"/>
      <c r="D703" s="26" t="s">
        <v>314</v>
      </c>
      <c r="E703" s="27" t="s">
        <v>315</v>
      </c>
      <c r="F703" s="17">
        <f>Source!DN597</f>
        <v>104</v>
      </c>
      <c r="G703" s="33"/>
      <c r="H703" s="28"/>
      <c r="I703" s="17"/>
      <c r="J703" s="33">
        <f>SUM(Q696:Q702)</f>
        <v>27.29</v>
      </c>
      <c r="K703" s="17">
        <f>Source!BZ597</f>
        <v>87</v>
      </c>
      <c r="L703" s="33">
        <f>SUM(R696:R702)</f>
        <v>602.45000000000005</v>
      </c>
    </row>
    <row r="704" spans="1:27" ht="14.25" x14ac:dyDescent="0.2">
      <c r="A704" s="26"/>
      <c r="B704" s="26"/>
      <c r="C704" s="26"/>
      <c r="D704" s="26" t="s">
        <v>316</v>
      </c>
      <c r="E704" s="27" t="s">
        <v>315</v>
      </c>
      <c r="F704" s="17">
        <f>Source!DO597</f>
        <v>79</v>
      </c>
      <c r="G704" s="33"/>
      <c r="H704" s="28"/>
      <c r="I704" s="17"/>
      <c r="J704" s="33">
        <f>SUM(S696:S703)</f>
        <v>20.73</v>
      </c>
      <c r="K704" s="17">
        <f>Source!CA597</f>
        <v>41</v>
      </c>
      <c r="L704" s="33">
        <f>SUM(T696:T703)</f>
        <v>283.91000000000003</v>
      </c>
    </row>
    <row r="705" spans="1:27" ht="14.25" x14ac:dyDescent="0.2">
      <c r="A705" s="26"/>
      <c r="B705" s="26"/>
      <c r="C705" s="26"/>
      <c r="D705" s="26" t="s">
        <v>325</v>
      </c>
      <c r="E705" s="27" t="s">
        <v>315</v>
      </c>
      <c r="F705" s="17">
        <f>175</f>
        <v>175</v>
      </c>
      <c r="G705" s="33"/>
      <c r="H705" s="28"/>
      <c r="I705" s="17"/>
      <c r="J705" s="33">
        <f>SUM(U696:U704)</f>
        <v>0.53</v>
      </c>
      <c r="K705" s="17">
        <f>160</f>
        <v>160</v>
      </c>
      <c r="L705" s="33">
        <f>SUM(V696:V704)</f>
        <v>12.67</v>
      </c>
    </row>
    <row r="706" spans="1:27" ht="14.25" x14ac:dyDescent="0.2">
      <c r="A706" s="55"/>
      <c r="B706" s="55"/>
      <c r="C706" s="55"/>
      <c r="D706" s="55" t="s">
        <v>317</v>
      </c>
      <c r="E706" s="56" t="s">
        <v>318</v>
      </c>
      <c r="F706" s="57">
        <f>Source!AQ597</f>
        <v>113</v>
      </c>
      <c r="G706" s="58"/>
      <c r="H706" s="59" t="str">
        <f>Source!DI597</f>
        <v/>
      </c>
      <c r="I706" s="57">
        <f>Source!AV597</f>
        <v>1</v>
      </c>
      <c r="J706" s="58">
        <f>Source!U597</f>
        <v>2.2600000000000002</v>
      </c>
      <c r="K706" s="57"/>
      <c r="L706" s="58"/>
    </row>
    <row r="707" spans="1:27" ht="15" x14ac:dyDescent="0.25">
      <c r="A707" s="60"/>
      <c r="B707" s="60"/>
      <c r="C707" s="60"/>
      <c r="D707" s="61" t="s">
        <v>319</v>
      </c>
      <c r="E707" s="60"/>
      <c r="F707" s="60"/>
      <c r="G707" s="60"/>
      <c r="H707" s="60"/>
      <c r="I707" s="111">
        <f>J698+J699+J701+J703+J704+J705+SUM(J702:J702)</f>
        <v>95.06</v>
      </c>
      <c r="J707" s="111"/>
      <c r="K707" s="111">
        <f>L698+L699+L701+L703+L704+L705+SUM(L702:L702)</f>
        <v>1765.0900000000004</v>
      </c>
      <c r="L707" s="111"/>
      <c r="O707" s="32">
        <f>J698+J699+J701+J703+J704+J705+SUM(J702:J702)</f>
        <v>95.06</v>
      </c>
      <c r="P707" s="32">
        <f>L698+L699+L701+L703+L704+L705+SUM(L702:L702)</f>
        <v>1765.0900000000004</v>
      </c>
      <c r="X707">
        <f>IF(Source!BI597&lt;=1,J698+J699+J701+J703+J704+J705-0, 0)</f>
        <v>95.06</v>
      </c>
      <c r="Y707">
        <f>IF(Source!BI597=2,J698+J699+J701+J703+J704+J705-0, 0)</f>
        <v>0</v>
      </c>
      <c r="Z707">
        <f>IF(Source!BI597=3,J698+J699+J701+J703+J704+J705-0, 0)</f>
        <v>0</v>
      </c>
      <c r="AA707">
        <f>IF(Source!BI597=4,J698+J699+J701+J703+J704+J705,0)</f>
        <v>0</v>
      </c>
    </row>
    <row r="709" spans="1:27" ht="28.5" x14ac:dyDescent="0.2">
      <c r="A709" s="26">
        <v>2</v>
      </c>
      <c r="B709" s="26">
        <v>2</v>
      </c>
      <c r="C709" s="26" t="str">
        <f>Source!F599</f>
        <v>6.58-31-1</v>
      </c>
      <c r="D709" s="26" t="s">
        <v>116</v>
      </c>
      <c r="E709" s="27" t="str">
        <f>Source!H599</f>
        <v>100 мест</v>
      </c>
      <c r="F709" s="17">
        <f>Source!I599</f>
        <v>0.02</v>
      </c>
      <c r="G709" s="33"/>
      <c r="H709" s="28"/>
      <c r="I709" s="17"/>
      <c r="J709" s="33"/>
      <c r="K709" s="17"/>
      <c r="L709" s="33"/>
      <c r="Q709">
        <f>ROUND((Source!DN599/100)*ROUND((ROUND((Source!AF599*Source!AV599*Source!I599),2)),2), 2)</f>
        <v>9.5399999999999991</v>
      </c>
      <c r="R709">
        <f>Source!X599</f>
        <v>210.54</v>
      </c>
      <c r="S709">
        <f>ROUND((Source!DO599/100)*ROUND((ROUND((Source!AF599*Source!AV599*Source!I599),2)),2), 2)</f>
        <v>7.24</v>
      </c>
      <c r="T709">
        <f>Source!Y599</f>
        <v>99.22</v>
      </c>
      <c r="U709">
        <f>ROUND((175/100)*ROUND((ROUND((Source!AE599*Source!AV599*Source!I599),2)),2), 2)</f>
        <v>0.12</v>
      </c>
      <c r="V709">
        <f>ROUND((160/100)*ROUND(ROUND((ROUND((Source!AE599*Source!AV599*Source!I599),2)*Source!BS599),2), 2), 2)</f>
        <v>2.96</v>
      </c>
    </row>
    <row r="710" spans="1:27" x14ac:dyDescent="0.2">
      <c r="D710" s="30" t="str">
        <f>"Объем: "&amp;Source!I599&amp;"=2/"&amp;"100"</f>
        <v>Объем: 0,02=2/100</v>
      </c>
    </row>
    <row r="711" spans="1:27" ht="14.25" x14ac:dyDescent="0.2">
      <c r="A711" s="26"/>
      <c r="B711" s="26"/>
      <c r="C711" s="26"/>
      <c r="D711" s="26" t="s">
        <v>313</v>
      </c>
      <c r="E711" s="27"/>
      <c r="F711" s="17"/>
      <c r="G711" s="33">
        <f>Source!AO599</f>
        <v>458.59</v>
      </c>
      <c r="H711" s="28" t="str">
        <f>Source!DG599</f>
        <v/>
      </c>
      <c r="I711" s="17">
        <f>Source!AV599</f>
        <v>1</v>
      </c>
      <c r="J711" s="33">
        <f>ROUND((ROUND((Source!AF599*Source!AV599*Source!I599),2)),2)</f>
        <v>9.17</v>
      </c>
      <c r="K711" s="17">
        <f>IF(Source!BA599&lt;&gt; 0, Source!BA599, 1)</f>
        <v>26.39</v>
      </c>
      <c r="L711" s="33">
        <f>Source!S599</f>
        <v>242</v>
      </c>
      <c r="W711">
        <f>J711</f>
        <v>9.17</v>
      </c>
    </row>
    <row r="712" spans="1:27" ht="14.25" x14ac:dyDescent="0.2">
      <c r="A712" s="26"/>
      <c r="B712" s="26"/>
      <c r="C712" s="26"/>
      <c r="D712" s="26" t="s">
        <v>322</v>
      </c>
      <c r="E712" s="27"/>
      <c r="F712" s="17"/>
      <c r="G712" s="33">
        <f>Source!AM599</f>
        <v>9.8699999999999992</v>
      </c>
      <c r="H712" s="28" t="str">
        <f>Source!DE599</f>
        <v/>
      </c>
      <c r="I712" s="17">
        <f>Source!AV599</f>
        <v>1</v>
      </c>
      <c r="J712" s="33">
        <f>(ROUND((ROUND(((Source!ET599)*Source!AV599*Source!I599),2)),2)+ROUND((ROUND(((Source!AE599-(Source!EU599))*Source!AV599*Source!I599),2)),2))</f>
        <v>0.2</v>
      </c>
      <c r="K712" s="17">
        <f>IF(Source!BB599&lt;&gt; 0, Source!BB599, 1)</f>
        <v>14.65</v>
      </c>
      <c r="L712" s="33">
        <f>Source!Q599</f>
        <v>2.93</v>
      </c>
    </row>
    <row r="713" spans="1:27" ht="14.25" x14ac:dyDescent="0.2">
      <c r="A713" s="26"/>
      <c r="B713" s="26"/>
      <c r="C713" s="26"/>
      <c r="D713" s="26" t="s">
        <v>323</v>
      </c>
      <c r="E713" s="27"/>
      <c r="F713" s="17"/>
      <c r="G713" s="33">
        <f>Source!AN599</f>
        <v>3.55</v>
      </c>
      <c r="H713" s="28" t="str">
        <f>Source!DF599</f>
        <v/>
      </c>
      <c r="I713" s="17">
        <f>Source!AV599</f>
        <v>1</v>
      </c>
      <c r="J713" s="41">
        <f>ROUND((ROUND((Source!AE599*Source!AV599*Source!I599),2)),2)</f>
        <v>7.0000000000000007E-2</v>
      </c>
      <c r="K713" s="17">
        <f>IF(Source!BS599&lt;&gt; 0, Source!BS599, 1)</f>
        <v>26.39</v>
      </c>
      <c r="L713" s="41">
        <f>Source!R599</f>
        <v>1.85</v>
      </c>
      <c r="W713">
        <f>J713</f>
        <v>7.0000000000000007E-2</v>
      </c>
    </row>
    <row r="714" spans="1:27" ht="14.25" x14ac:dyDescent="0.2">
      <c r="A714" s="26"/>
      <c r="B714" s="26"/>
      <c r="C714" s="26"/>
      <c r="D714" s="26" t="s">
        <v>324</v>
      </c>
      <c r="E714" s="27"/>
      <c r="F714" s="17"/>
      <c r="G714" s="33">
        <f>Source!AL599</f>
        <v>195.25</v>
      </c>
      <c r="H714" s="28" t="str">
        <f>Source!DD599</f>
        <v/>
      </c>
      <c r="I714" s="17">
        <f>Source!AW599</f>
        <v>1</v>
      </c>
      <c r="J714" s="33">
        <f>ROUND((ROUND((Source!AC599*Source!AW599*Source!I599),2)),2)</f>
        <v>3.91</v>
      </c>
      <c r="K714" s="17">
        <f>IF(Source!BC599&lt;&gt; 0, Source!BC599, 1)</f>
        <v>8.3000000000000007</v>
      </c>
      <c r="L714" s="33">
        <f>Source!P599</f>
        <v>32.450000000000003</v>
      </c>
    </row>
    <row r="715" spans="1:27" ht="28.5" x14ac:dyDescent="0.2">
      <c r="A715" s="26" t="s">
        <v>118</v>
      </c>
      <c r="B715" s="26" t="s">
        <v>118</v>
      </c>
      <c r="C715" s="26" t="str">
        <f>Source!F600</f>
        <v>9999990001</v>
      </c>
      <c r="D715" s="26" t="s">
        <v>29</v>
      </c>
      <c r="E715" s="27" t="str">
        <f>Source!H600</f>
        <v>т</v>
      </c>
      <c r="F715" s="17">
        <f>Source!I600</f>
        <v>-6.0000000000000001E-3</v>
      </c>
      <c r="G715" s="33">
        <f>Source!AK600</f>
        <v>0</v>
      </c>
      <c r="H715" s="31" t="s">
        <v>3</v>
      </c>
      <c r="I715" s="17">
        <f>Source!AW600</f>
        <v>1</v>
      </c>
      <c r="J715" s="33">
        <f>ROUND((ROUND((Source!AC600*Source!AW600*Source!I600),2)),2)+(ROUND((ROUND(((Source!ET600)*Source!AV600*Source!I600),2)),2)+ROUND((ROUND(((Source!AE600-(Source!EU600))*Source!AV600*Source!I600),2)),2))+ROUND((ROUND((Source!AF600*Source!AV600*Source!I600),2)),2)</f>
        <v>0</v>
      </c>
      <c r="K715" s="17">
        <f>IF(Source!BC600&lt;&gt; 0, Source!BC600, 1)</f>
        <v>1</v>
      </c>
      <c r="L715" s="33">
        <f>Source!O600</f>
        <v>0</v>
      </c>
      <c r="Q715">
        <f>ROUND((Source!DN600/100)*ROUND((ROUND((Source!AF600*Source!AV600*Source!I600),2)),2), 2)</f>
        <v>0</v>
      </c>
      <c r="R715">
        <f>Source!X600</f>
        <v>0</v>
      </c>
      <c r="S715">
        <f>ROUND((Source!DO600/100)*ROUND((ROUND((Source!AF600*Source!AV600*Source!I600),2)),2), 2)</f>
        <v>0</v>
      </c>
      <c r="T715">
        <f>Source!Y600</f>
        <v>0</v>
      </c>
      <c r="U715">
        <f>ROUND((175/100)*ROUND((ROUND((Source!AE600*Source!AV600*Source!I600),2)),2), 2)</f>
        <v>0</v>
      </c>
      <c r="V715">
        <f>ROUND((160/100)*ROUND(ROUND((ROUND((Source!AE600*Source!AV600*Source!I600),2)*Source!BS600),2), 2), 2)</f>
        <v>0</v>
      </c>
      <c r="X715">
        <f>IF(Source!BI600&lt;=1,J715, 0)</f>
        <v>0</v>
      </c>
      <c r="Y715">
        <f>IF(Source!BI600=2,J715, 0)</f>
        <v>0</v>
      </c>
      <c r="Z715">
        <f>IF(Source!BI600=3,J715, 0)</f>
        <v>0</v>
      </c>
      <c r="AA715">
        <f>IF(Source!BI600=4,J715, 0)</f>
        <v>0</v>
      </c>
    </row>
    <row r="716" spans="1:27" ht="14.25" x14ac:dyDescent="0.2">
      <c r="A716" s="26"/>
      <c r="B716" s="26"/>
      <c r="C716" s="26"/>
      <c r="D716" s="26" t="s">
        <v>314</v>
      </c>
      <c r="E716" s="27" t="s">
        <v>315</v>
      </c>
      <c r="F716" s="17">
        <f>Source!DN599</f>
        <v>104</v>
      </c>
      <c r="G716" s="33"/>
      <c r="H716" s="28"/>
      <c r="I716" s="17"/>
      <c r="J716" s="33">
        <f>SUM(Q709:Q715)</f>
        <v>9.5399999999999991</v>
      </c>
      <c r="K716" s="17">
        <f>Source!BZ599</f>
        <v>87</v>
      </c>
      <c r="L716" s="33">
        <f>SUM(R709:R715)</f>
        <v>210.54</v>
      </c>
    </row>
    <row r="717" spans="1:27" ht="14.25" x14ac:dyDescent="0.2">
      <c r="A717" s="26"/>
      <c r="B717" s="26"/>
      <c r="C717" s="26"/>
      <c r="D717" s="26" t="s">
        <v>316</v>
      </c>
      <c r="E717" s="27" t="s">
        <v>315</v>
      </c>
      <c r="F717" s="17">
        <f>Source!DO599</f>
        <v>79</v>
      </c>
      <c r="G717" s="33"/>
      <c r="H717" s="28"/>
      <c r="I717" s="17"/>
      <c r="J717" s="33">
        <f>SUM(S709:S716)</f>
        <v>7.24</v>
      </c>
      <c r="K717" s="17">
        <f>Source!CA599</f>
        <v>41</v>
      </c>
      <c r="L717" s="33">
        <f>SUM(T709:T716)</f>
        <v>99.22</v>
      </c>
    </row>
    <row r="718" spans="1:27" ht="14.25" x14ac:dyDescent="0.2">
      <c r="A718" s="26"/>
      <c r="B718" s="26"/>
      <c r="C718" s="26"/>
      <c r="D718" s="26" t="s">
        <v>325</v>
      </c>
      <c r="E718" s="27" t="s">
        <v>315</v>
      </c>
      <c r="F718" s="17">
        <f>175</f>
        <v>175</v>
      </c>
      <c r="G718" s="33"/>
      <c r="H718" s="28"/>
      <c r="I718" s="17"/>
      <c r="J718" s="33">
        <f>SUM(U709:U717)</f>
        <v>0.12</v>
      </c>
      <c r="K718" s="17">
        <f>160</f>
        <v>160</v>
      </c>
      <c r="L718" s="33">
        <f>SUM(V709:V717)</f>
        <v>2.96</v>
      </c>
    </row>
    <row r="719" spans="1:27" ht="14.25" x14ac:dyDescent="0.2">
      <c r="A719" s="55"/>
      <c r="B719" s="55"/>
      <c r="C719" s="55"/>
      <c r="D719" s="55" t="s">
        <v>317</v>
      </c>
      <c r="E719" s="56" t="s">
        <v>318</v>
      </c>
      <c r="F719" s="57">
        <f>Source!AQ599</f>
        <v>39.5</v>
      </c>
      <c r="G719" s="58"/>
      <c r="H719" s="59" t="str">
        <f>Source!DI599</f>
        <v/>
      </c>
      <c r="I719" s="57">
        <f>Source!AV599</f>
        <v>1</v>
      </c>
      <c r="J719" s="58">
        <f>Source!U599</f>
        <v>0.79</v>
      </c>
      <c r="K719" s="57"/>
      <c r="L719" s="58"/>
    </row>
    <row r="720" spans="1:27" ht="15" x14ac:dyDescent="0.25">
      <c r="A720" s="60"/>
      <c r="B720" s="60"/>
      <c r="C720" s="60"/>
      <c r="D720" s="61" t="s">
        <v>319</v>
      </c>
      <c r="E720" s="60"/>
      <c r="F720" s="60"/>
      <c r="G720" s="60"/>
      <c r="H720" s="60"/>
      <c r="I720" s="111">
        <f>J711+J712+J714+J716+J717+J718+SUM(J715:J715)</f>
        <v>30.180000000000003</v>
      </c>
      <c r="J720" s="111"/>
      <c r="K720" s="111">
        <f>L711+L712+L714+L716+L717+L718+SUM(L715:L715)</f>
        <v>590.1</v>
      </c>
      <c r="L720" s="111"/>
      <c r="O720" s="32">
        <f>J711+J712+J714+J716+J717+J718+SUM(J715:J715)</f>
        <v>30.180000000000003</v>
      </c>
      <c r="P720" s="32">
        <f>L711+L712+L714+L716+L717+L718+SUM(L715:L715)</f>
        <v>590.1</v>
      </c>
      <c r="X720">
        <f>IF(Source!BI599&lt;=1,J711+J712+J714+J716+J717+J718-0, 0)</f>
        <v>30.180000000000003</v>
      </c>
      <c r="Y720">
        <f>IF(Source!BI599=2,J711+J712+J714+J716+J717+J718-0, 0)</f>
        <v>0</v>
      </c>
      <c r="Z720">
        <f>IF(Source!BI599=3,J711+J712+J714+J716+J717+J718-0, 0)</f>
        <v>0</v>
      </c>
      <c r="AA720">
        <f>IF(Source!BI599=4,J711+J712+J714+J716+J717+J718,0)</f>
        <v>0</v>
      </c>
    </row>
    <row r="722" spans="1:27" ht="28.5" x14ac:dyDescent="0.2">
      <c r="A722" s="26">
        <v>3</v>
      </c>
      <c r="B722" s="26">
        <v>3</v>
      </c>
      <c r="C722" s="26" t="str">
        <f>Source!F601</f>
        <v>6.54-9-2</v>
      </c>
      <c r="D722" s="26" t="s">
        <v>120</v>
      </c>
      <c r="E722" s="27" t="str">
        <f>Source!H601</f>
        <v>1 м3</v>
      </c>
      <c r="F722" s="17">
        <f>Source!I601</f>
        <v>0.05</v>
      </c>
      <c r="G722" s="33"/>
      <c r="H722" s="28"/>
      <c r="I722" s="17"/>
      <c r="J722" s="33"/>
      <c r="K722" s="17"/>
      <c r="L722" s="33"/>
      <c r="Q722">
        <f>ROUND((Source!DN601/100)*ROUND((ROUND((Source!AF601*Source!AV601*Source!I601),2)),2), 2)</f>
        <v>11.49</v>
      </c>
      <c r="R722">
        <f>Source!X601</f>
        <v>249.75</v>
      </c>
      <c r="S722">
        <f>ROUND((Source!DO601/100)*ROUND((ROUND((Source!AF601*Source!AV601*Source!I601),2)),2), 2)</f>
        <v>9.4600000000000009</v>
      </c>
      <c r="T722">
        <f>Source!Y601</f>
        <v>146.28</v>
      </c>
      <c r="U722">
        <f>ROUND((175/100)*ROUND((ROUND((Source!AE601*Source!AV601*Source!I601),2)),2), 2)</f>
        <v>0.4</v>
      </c>
      <c r="V722">
        <f>ROUND((160/100)*ROUND(ROUND((ROUND((Source!AE601*Source!AV601*Source!I601),2)*Source!BS601),2), 2), 2)</f>
        <v>9.7100000000000009</v>
      </c>
    </row>
    <row r="723" spans="1:27" ht="14.25" x14ac:dyDescent="0.2">
      <c r="A723" s="26"/>
      <c r="B723" s="26"/>
      <c r="C723" s="26"/>
      <c r="D723" s="26" t="s">
        <v>313</v>
      </c>
      <c r="E723" s="27"/>
      <c r="F723" s="17"/>
      <c r="G723" s="33">
        <f>Source!AO601</f>
        <v>270.45999999999998</v>
      </c>
      <c r="H723" s="28" t="str">
        <f>Source!DG601</f>
        <v/>
      </c>
      <c r="I723" s="17">
        <f>Source!AV601</f>
        <v>1</v>
      </c>
      <c r="J723" s="33">
        <f>ROUND((ROUND((Source!AF601*Source!AV601*Source!I601),2)),2)</f>
        <v>13.52</v>
      </c>
      <c r="K723" s="17">
        <f>IF(Source!BA601&lt;&gt; 0, Source!BA601, 1)</f>
        <v>26.39</v>
      </c>
      <c r="L723" s="33">
        <f>Source!S601</f>
        <v>356.79</v>
      </c>
      <c r="W723">
        <f>J723</f>
        <v>13.52</v>
      </c>
    </row>
    <row r="724" spans="1:27" ht="14.25" x14ac:dyDescent="0.2">
      <c r="A724" s="26"/>
      <c r="B724" s="26"/>
      <c r="C724" s="26"/>
      <c r="D724" s="26" t="s">
        <v>322</v>
      </c>
      <c r="E724" s="27"/>
      <c r="F724" s="17"/>
      <c r="G724" s="33">
        <f>Source!AM601</f>
        <v>18.57</v>
      </c>
      <c r="H724" s="28" t="str">
        <f>Source!DE601</f>
        <v/>
      </c>
      <c r="I724" s="17">
        <f>Source!AV601</f>
        <v>1</v>
      </c>
      <c r="J724" s="33">
        <f>(ROUND((ROUND(((Source!ET601)*Source!AV601*Source!I601),2)),2)+ROUND((ROUND(((Source!AE601-(Source!EU601))*Source!AV601*Source!I601),2)),2))</f>
        <v>0.93</v>
      </c>
      <c r="K724" s="17">
        <f>IF(Source!BB601&lt;&gt; 0, Source!BB601, 1)</f>
        <v>11.89</v>
      </c>
      <c r="L724" s="33">
        <f>Source!Q601</f>
        <v>11.06</v>
      </c>
    </row>
    <row r="725" spans="1:27" ht="14.25" x14ac:dyDescent="0.2">
      <c r="A725" s="26"/>
      <c r="B725" s="26"/>
      <c r="C725" s="26"/>
      <c r="D725" s="26" t="s">
        <v>323</v>
      </c>
      <c r="E725" s="27"/>
      <c r="F725" s="17"/>
      <c r="G725" s="33">
        <f>Source!AN601</f>
        <v>4.66</v>
      </c>
      <c r="H725" s="28" t="str">
        <f>Source!DF601</f>
        <v/>
      </c>
      <c r="I725" s="17">
        <f>Source!AV601</f>
        <v>1</v>
      </c>
      <c r="J725" s="41">
        <f>ROUND((ROUND((Source!AE601*Source!AV601*Source!I601),2)),2)</f>
        <v>0.23</v>
      </c>
      <c r="K725" s="17">
        <f>IF(Source!BS601&lt;&gt; 0, Source!BS601, 1)</f>
        <v>26.39</v>
      </c>
      <c r="L725" s="41">
        <f>Source!R601</f>
        <v>6.07</v>
      </c>
      <c r="W725">
        <f>J725</f>
        <v>0.23</v>
      </c>
    </row>
    <row r="726" spans="1:27" ht="14.25" x14ac:dyDescent="0.2">
      <c r="A726" s="26"/>
      <c r="B726" s="26"/>
      <c r="C726" s="26"/>
      <c r="D726" s="26" t="s">
        <v>324</v>
      </c>
      <c r="E726" s="27"/>
      <c r="F726" s="17"/>
      <c r="G726" s="33">
        <f>Source!AL601</f>
        <v>558.79</v>
      </c>
      <c r="H726" s="28" t="str">
        <f>Source!DD601</f>
        <v/>
      </c>
      <c r="I726" s="17">
        <f>Source!AW601</f>
        <v>1</v>
      </c>
      <c r="J726" s="33">
        <f>ROUND((ROUND((Source!AC601*Source!AW601*Source!I601),2)),2)</f>
        <v>27.94</v>
      </c>
      <c r="K726" s="17">
        <f>IF(Source!BC601&lt;&gt; 0, Source!BC601, 1)</f>
        <v>9.44</v>
      </c>
      <c r="L726" s="33">
        <f>Source!P601</f>
        <v>263.75</v>
      </c>
    </row>
    <row r="727" spans="1:27" ht="14.25" x14ac:dyDescent="0.2">
      <c r="A727" s="26" t="s">
        <v>44</v>
      </c>
      <c r="B727" s="26" t="s">
        <v>44</v>
      </c>
      <c r="C727" s="26" t="str">
        <f>Source!F602</f>
        <v>1.3-2-6</v>
      </c>
      <c r="D727" s="26" t="s">
        <v>127</v>
      </c>
      <c r="E727" s="27" t="str">
        <f>Source!H602</f>
        <v>м3</v>
      </c>
      <c r="F727" s="17">
        <f>Source!I602</f>
        <v>5.099999999999999E-2</v>
      </c>
      <c r="G727" s="33">
        <f>Source!AK602</f>
        <v>478.96</v>
      </c>
      <c r="H727" s="31" t="s">
        <v>3</v>
      </c>
      <c r="I727" s="17">
        <f>Source!AW602</f>
        <v>1</v>
      </c>
      <c r="J727" s="33">
        <f>ROUND((ROUND((Source!AC602*Source!AW602*Source!I602),2)),2)+(ROUND((ROUND(((Source!ET602)*Source!AV602*Source!I602),2)),2)+ROUND((ROUND(((Source!AE602-(Source!EU602))*Source!AV602*Source!I602),2)),2))+ROUND((ROUND((Source!AF602*Source!AV602*Source!I602),2)),2)</f>
        <v>24.43</v>
      </c>
      <c r="K727" s="17">
        <f>IF(Source!BC602&lt;&gt; 0, Source!BC602, 1)</f>
        <v>7.8</v>
      </c>
      <c r="L727" s="33">
        <f>Source!O602</f>
        <v>190.55</v>
      </c>
      <c r="Q727">
        <f>ROUND((Source!DN602/100)*ROUND((ROUND((Source!AF602*Source!AV602*Source!I602),2)),2), 2)</f>
        <v>0</v>
      </c>
      <c r="R727">
        <f>Source!X602</f>
        <v>0</v>
      </c>
      <c r="S727">
        <f>ROUND((Source!DO602/100)*ROUND((ROUND((Source!AF602*Source!AV602*Source!I602),2)),2), 2)</f>
        <v>0</v>
      </c>
      <c r="T727">
        <f>Source!Y602</f>
        <v>0</v>
      </c>
      <c r="U727">
        <f>ROUND((175/100)*ROUND((ROUND((Source!AE602*Source!AV602*Source!I602),2)),2), 2)</f>
        <v>0</v>
      </c>
      <c r="V727">
        <f>ROUND((160/100)*ROUND(ROUND((ROUND((Source!AE602*Source!AV602*Source!I602),2)*Source!BS602),2), 2), 2)</f>
        <v>0</v>
      </c>
      <c r="X727">
        <f>IF(Source!BI602&lt;=1,J727, 0)</f>
        <v>24.43</v>
      </c>
      <c r="Y727">
        <f>IF(Source!BI602=2,J727, 0)</f>
        <v>0</v>
      </c>
      <c r="Z727">
        <f>IF(Source!BI602=3,J727, 0)</f>
        <v>0</v>
      </c>
      <c r="AA727">
        <f>IF(Source!BI602=4,J727, 0)</f>
        <v>0</v>
      </c>
    </row>
    <row r="728" spans="1:27" ht="14.25" x14ac:dyDescent="0.2">
      <c r="A728" s="26"/>
      <c r="B728" s="26"/>
      <c r="C728" s="26"/>
      <c r="D728" s="26" t="s">
        <v>314</v>
      </c>
      <c r="E728" s="27" t="s">
        <v>315</v>
      </c>
      <c r="F728" s="17">
        <f>Source!DN601</f>
        <v>85</v>
      </c>
      <c r="G728" s="33"/>
      <c r="H728" s="28"/>
      <c r="I728" s="17"/>
      <c r="J728" s="33">
        <f>SUM(Q722:Q727)</f>
        <v>11.49</v>
      </c>
      <c r="K728" s="17">
        <f>Source!BZ601</f>
        <v>70</v>
      </c>
      <c r="L728" s="33">
        <f>SUM(R722:R727)</f>
        <v>249.75</v>
      </c>
    </row>
    <row r="729" spans="1:27" ht="14.25" x14ac:dyDescent="0.2">
      <c r="A729" s="26"/>
      <c r="B729" s="26"/>
      <c r="C729" s="26"/>
      <c r="D729" s="26" t="s">
        <v>316</v>
      </c>
      <c r="E729" s="27" t="s">
        <v>315</v>
      </c>
      <c r="F729" s="17">
        <f>Source!DO601</f>
        <v>70</v>
      </c>
      <c r="G729" s="33"/>
      <c r="H729" s="28"/>
      <c r="I729" s="17"/>
      <c r="J729" s="33">
        <f>SUM(S722:S728)</f>
        <v>9.4600000000000009</v>
      </c>
      <c r="K729" s="17">
        <f>Source!CA601</f>
        <v>41</v>
      </c>
      <c r="L729" s="33">
        <f>SUM(T722:T728)</f>
        <v>146.28</v>
      </c>
    </row>
    <row r="730" spans="1:27" ht="14.25" x14ac:dyDescent="0.2">
      <c r="A730" s="26"/>
      <c r="B730" s="26"/>
      <c r="C730" s="26"/>
      <c r="D730" s="26" t="s">
        <v>325</v>
      </c>
      <c r="E730" s="27" t="s">
        <v>315</v>
      </c>
      <c r="F730" s="17">
        <f>175</f>
        <v>175</v>
      </c>
      <c r="G730" s="33"/>
      <c r="H730" s="28"/>
      <c r="I730" s="17"/>
      <c r="J730" s="33">
        <f>SUM(U722:U729)</f>
        <v>0.4</v>
      </c>
      <c r="K730" s="17">
        <f>160</f>
        <v>160</v>
      </c>
      <c r="L730" s="33">
        <f>SUM(V722:V729)</f>
        <v>9.7100000000000009</v>
      </c>
    </row>
    <row r="731" spans="1:27" ht="14.25" x14ac:dyDescent="0.2">
      <c r="A731" s="55"/>
      <c r="B731" s="55"/>
      <c r="C731" s="55"/>
      <c r="D731" s="55" t="s">
        <v>317</v>
      </c>
      <c r="E731" s="56" t="s">
        <v>318</v>
      </c>
      <c r="F731" s="57">
        <f>Source!AQ601</f>
        <v>24.61</v>
      </c>
      <c r="G731" s="58"/>
      <c r="H731" s="59" t="str">
        <f>Source!DI601</f>
        <v/>
      </c>
      <c r="I731" s="57">
        <f>Source!AV601</f>
        <v>1</v>
      </c>
      <c r="J731" s="58">
        <f>Source!U601</f>
        <v>1.2305000000000001</v>
      </c>
      <c r="K731" s="57"/>
      <c r="L731" s="58"/>
    </row>
    <row r="732" spans="1:27" ht="15" x14ac:dyDescent="0.25">
      <c r="A732" s="60"/>
      <c r="B732" s="60"/>
      <c r="C732" s="60"/>
      <c r="D732" s="61" t="s">
        <v>319</v>
      </c>
      <c r="E732" s="60"/>
      <c r="F732" s="60"/>
      <c r="G732" s="60"/>
      <c r="H732" s="60"/>
      <c r="I732" s="111">
        <f>J723+J724+J726+J728+J729+J730+SUM(J727:J727)</f>
        <v>88.17</v>
      </c>
      <c r="J732" s="111"/>
      <c r="K732" s="111">
        <f>L723+L724+L726+L728+L729+L730+SUM(L727:L727)</f>
        <v>1227.8900000000001</v>
      </c>
      <c r="L732" s="111"/>
      <c r="O732" s="32">
        <f>J723+J724+J726+J728+J729+J730+SUM(J727:J727)</f>
        <v>88.17</v>
      </c>
      <c r="P732" s="32">
        <f>L723+L724+L726+L728+L729+L730+SUM(L727:L727)</f>
        <v>1227.8900000000001</v>
      </c>
      <c r="X732">
        <f>IF(Source!BI601&lt;=1,J723+J724+J726+J728+J729+J730-0, 0)</f>
        <v>63.74</v>
      </c>
      <c r="Y732">
        <f>IF(Source!BI601=2,J723+J724+J726+J728+J729+J730-0, 0)</f>
        <v>0</v>
      </c>
      <c r="Z732">
        <f>IF(Source!BI601=3,J723+J724+J726+J728+J729+J730-0, 0)</f>
        <v>0</v>
      </c>
      <c r="AA732">
        <f>IF(Source!BI601=4,J723+J724+J726+J728+J729+J730,0)</f>
        <v>0</v>
      </c>
    </row>
    <row r="734" spans="1:27" ht="28.5" x14ac:dyDescent="0.2">
      <c r="A734" s="26">
        <v>4</v>
      </c>
      <c r="B734" s="26">
        <v>4</v>
      </c>
      <c r="C734" s="26" t="str">
        <f>Source!F603</f>
        <v>6.58-2-1</v>
      </c>
      <c r="D734" s="26" t="s">
        <v>40</v>
      </c>
      <c r="E734" s="27" t="str">
        <f>Source!H603</f>
        <v>100 м2</v>
      </c>
      <c r="F734" s="17">
        <f>Source!I603</f>
        <v>0.84279999999999999</v>
      </c>
      <c r="G734" s="33"/>
      <c r="H734" s="28"/>
      <c r="I734" s="17"/>
      <c r="J734" s="33"/>
      <c r="K734" s="17"/>
      <c r="L734" s="33"/>
      <c r="Q734">
        <f>ROUND((Source!DN603/100)*ROUND((ROUND((Source!AF603*Source!AV603*Source!I603),2)),2), 2)</f>
        <v>129.01</v>
      </c>
      <c r="R734">
        <f>Source!X603</f>
        <v>2978.96</v>
      </c>
      <c r="S734">
        <f>ROUND((Source!DO603/100)*ROUND((ROUND((Source!AF603*Source!AV603*Source!I603),2)),2), 2)</f>
        <v>88.69</v>
      </c>
      <c r="T734">
        <f>Source!Y603</f>
        <v>1744.82</v>
      </c>
      <c r="U734">
        <f>ROUND((175/100)*ROUND((ROUND((Source!AE603*Source!AV603*Source!I603),2)),2), 2)</f>
        <v>0</v>
      </c>
      <c r="V734">
        <f>ROUND((160/100)*ROUND(ROUND((ROUND((Source!AE603*Source!AV603*Source!I603),2)*Source!BS603),2), 2), 2)</f>
        <v>0</v>
      </c>
    </row>
    <row r="735" spans="1:27" x14ac:dyDescent="0.2">
      <c r="D735" s="30" t="str">
        <f>"Объем: "&amp;Source!I603&amp;"=84,28/"&amp;"100"</f>
        <v>Объем: 0,8428=84,28/100</v>
      </c>
    </row>
    <row r="736" spans="1:27" ht="14.25" x14ac:dyDescent="0.2">
      <c r="A736" s="26"/>
      <c r="B736" s="26"/>
      <c r="C736" s="26"/>
      <c r="D736" s="26" t="s">
        <v>313</v>
      </c>
      <c r="E736" s="27"/>
      <c r="F736" s="17"/>
      <c r="G736" s="33">
        <f>Source!AO603</f>
        <v>191.34</v>
      </c>
      <c r="H736" s="28" t="str">
        <f>Source!DG603</f>
        <v/>
      </c>
      <c r="I736" s="17">
        <f>Source!AV603</f>
        <v>1</v>
      </c>
      <c r="J736" s="33">
        <f>ROUND((ROUND((Source!AF603*Source!AV603*Source!I603),2)),2)</f>
        <v>161.26</v>
      </c>
      <c r="K736" s="17">
        <f>IF(Source!BA603&lt;&gt; 0, Source!BA603, 1)</f>
        <v>26.39</v>
      </c>
      <c r="L736" s="33">
        <f>Source!S603</f>
        <v>4255.6499999999996</v>
      </c>
      <c r="W736">
        <f>J736</f>
        <v>161.26</v>
      </c>
    </row>
    <row r="737" spans="1:27" ht="28.5" x14ac:dyDescent="0.2">
      <c r="A737" s="26" t="s">
        <v>130</v>
      </c>
      <c r="B737" s="26" t="s">
        <v>130</v>
      </c>
      <c r="C737" s="26" t="str">
        <f>Source!F604</f>
        <v>9999990001</v>
      </c>
      <c r="D737" s="26" t="s">
        <v>29</v>
      </c>
      <c r="E737" s="27" t="str">
        <f>Source!H604</f>
        <v>т</v>
      </c>
      <c r="F737" s="17">
        <f>Source!I604</f>
        <v>-0.85965599999999998</v>
      </c>
      <c r="G737" s="33">
        <f>Source!AK604</f>
        <v>0</v>
      </c>
      <c r="H737" s="31" t="s">
        <v>3</v>
      </c>
      <c r="I737" s="17">
        <f>Source!AW604</f>
        <v>1</v>
      </c>
      <c r="J737" s="33">
        <f>ROUND((ROUND((Source!AC604*Source!AW604*Source!I604),2)),2)+(ROUND((ROUND(((Source!ET604)*Source!AV604*Source!I604),2)),2)+ROUND((ROUND(((Source!AE604-(Source!EU604))*Source!AV604*Source!I604),2)),2))+ROUND((ROUND((Source!AF604*Source!AV604*Source!I604),2)),2)</f>
        <v>0</v>
      </c>
      <c r="K737" s="17">
        <f>IF(Source!BC604&lt;&gt; 0, Source!BC604, 1)</f>
        <v>1</v>
      </c>
      <c r="L737" s="33">
        <f>Source!O604</f>
        <v>0</v>
      </c>
      <c r="Q737">
        <f>ROUND((Source!DN604/100)*ROUND((ROUND((Source!AF604*Source!AV604*Source!I604),2)),2), 2)</f>
        <v>0</v>
      </c>
      <c r="R737">
        <f>Source!X604</f>
        <v>0</v>
      </c>
      <c r="S737">
        <f>ROUND((Source!DO604/100)*ROUND((ROUND((Source!AF604*Source!AV604*Source!I604),2)),2), 2)</f>
        <v>0</v>
      </c>
      <c r="T737">
        <f>Source!Y604</f>
        <v>0</v>
      </c>
      <c r="U737">
        <f>ROUND((175/100)*ROUND((ROUND((Source!AE604*Source!AV604*Source!I604),2)),2), 2)</f>
        <v>0</v>
      </c>
      <c r="V737">
        <f>ROUND((160/100)*ROUND(ROUND((ROUND((Source!AE604*Source!AV604*Source!I604),2)*Source!BS604),2), 2), 2)</f>
        <v>0</v>
      </c>
      <c r="X737">
        <f>IF(Source!BI604&lt;=1,J737, 0)</f>
        <v>0</v>
      </c>
      <c r="Y737">
        <f>IF(Source!BI604=2,J737, 0)</f>
        <v>0</v>
      </c>
      <c r="Z737">
        <f>IF(Source!BI604=3,J737, 0)</f>
        <v>0</v>
      </c>
      <c r="AA737">
        <f>IF(Source!BI604=4,J737, 0)</f>
        <v>0</v>
      </c>
    </row>
    <row r="738" spans="1:27" ht="14.25" x14ac:dyDescent="0.2">
      <c r="A738" s="26"/>
      <c r="B738" s="26"/>
      <c r="C738" s="26"/>
      <c r="D738" s="26" t="s">
        <v>314</v>
      </c>
      <c r="E738" s="27" t="s">
        <v>315</v>
      </c>
      <c r="F738" s="17">
        <f>Source!DN603</f>
        <v>80</v>
      </c>
      <c r="G738" s="33"/>
      <c r="H738" s="28"/>
      <c r="I738" s="17"/>
      <c r="J738" s="33">
        <f>SUM(Q734:Q737)</f>
        <v>129.01</v>
      </c>
      <c r="K738" s="17">
        <f>Source!BZ603</f>
        <v>70</v>
      </c>
      <c r="L738" s="33">
        <f>SUM(R734:R737)</f>
        <v>2978.96</v>
      </c>
    </row>
    <row r="739" spans="1:27" ht="14.25" x14ac:dyDescent="0.2">
      <c r="A739" s="26"/>
      <c r="B739" s="26"/>
      <c r="C739" s="26"/>
      <c r="D739" s="26" t="s">
        <v>316</v>
      </c>
      <c r="E739" s="27" t="s">
        <v>315</v>
      </c>
      <c r="F739" s="17">
        <f>Source!DO603</f>
        <v>55</v>
      </c>
      <c r="G739" s="33"/>
      <c r="H739" s="28"/>
      <c r="I739" s="17"/>
      <c r="J739" s="33">
        <f>SUM(S734:S738)</f>
        <v>88.69</v>
      </c>
      <c r="K739" s="17">
        <f>Source!CA603</f>
        <v>41</v>
      </c>
      <c r="L739" s="33">
        <f>SUM(T734:T738)</f>
        <v>1744.82</v>
      </c>
    </row>
    <row r="740" spans="1:27" ht="14.25" x14ac:dyDescent="0.2">
      <c r="A740" s="55"/>
      <c r="B740" s="55"/>
      <c r="C740" s="55"/>
      <c r="D740" s="55" t="s">
        <v>317</v>
      </c>
      <c r="E740" s="56" t="s">
        <v>318</v>
      </c>
      <c r="F740" s="57">
        <f>Source!AQ603</f>
        <v>17.41</v>
      </c>
      <c r="G740" s="58"/>
      <c r="H740" s="59" t="str">
        <f>Source!DI603</f>
        <v/>
      </c>
      <c r="I740" s="57">
        <f>Source!AV603</f>
        <v>1</v>
      </c>
      <c r="J740" s="58">
        <f>Source!U603</f>
        <v>14.673147999999999</v>
      </c>
      <c r="K740" s="57"/>
      <c r="L740" s="58"/>
    </row>
    <row r="741" spans="1:27" ht="15" x14ac:dyDescent="0.25">
      <c r="A741" s="60"/>
      <c r="B741" s="60"/>
      <c r="C741" s="60"/>
      <c r="D741" s="61" t="s">
        <v>319</v>
      </c>
      <c r="E741" s="60"/>
      <c r="F741" s="60"/>
      <c r="G741" s="60"/>
      <c r="H741" s="60"/>
      <c r="I741" s="111">
        <f>J736+J738+J739+SUM(J737:J737)</f>
        <v>378.96</v>
      </c>
      <c r="J741" s="111"/>
      <c r="K741" s="111">
        <f>L736+L738+L739+SUM(L737:L737)</f>
        <v>8979.43</v>
      </c>
      <c r="L741" s="111"/>
      <c r="O741" s="32">
        <f>J736+J738+J739+SUM(J737:J737)</f>
        <v>378.96</v>
      </c>
      <c r="P741" s="32">
        <f>L736+L738+L739+SUM(L737:L737)</f>
        <v>8979.43</v>
      </c>
      <c r="X741">
        <f>IF(Source!BI603&lt;=1,J736+J738+J739-0, 0)</f>
        <v>378.96</v>
      </c>
      <c r="Y741">
        <f>IF(Source!BI603=2,J736+J738+J739-0, 0)</f>
        <v>0</v>
      </c>
      <c r="Z741">
        <f>IF(Source!BI603=3,J736+J738+J739-0, 0)</f>
        <v>0</v>
      </c>
      <c r="AA741">
        <f>IF(Source!BI603=4,J736+J738+J739,0)</f>
        <v>0</v>
      </c>
    </row>
    <row r="743" spans="1:27" ht="57" x14ac:dyDescent="0.2">
      <c r="A743" s="26">
        <v>5</v>
      </c>
      <c r="B743" s="26">
        <v>5</v>
      </c>
      <c r="C743" s="26" t="str">
        <f>Source!F605</f>
        <v>3.12-3-4</v>
      </c>
      <c r="D743" s="26" t="s">
        <v>132</v>
      </c>
      <c r="E743" s="27" t="str">
        <f>Source!H605</f>
        <v>100 м2</v>
      </c>
      <c r="F743" s="17">
        <f>Source!I605</f>
        <v>0.84279999999999999</v>
      </c>
      <c r="G743" s="33"/>
      <c r="H743" s="28"/>
      <c r="I743" s="17"/>
      <c r="J743" s="33"/>
      <c r="K743" s="17"/>
      <c r="L743" s="33"/>
      <c r="Q743">
        <f>ROUND((Source!DN605/100)*ROUND((ROUND((Source!AF605*Source!AV605*Source!I605),2)),2), 2)</f>
        <v>694.5</v>
      </c>
      <c r="R743">
        <f>Source!X605</f>
        <v>15331.99</v>
      </c>
      <c r="S743">
        <f>ROUND((Source!DO605/100)*ROUND((ROUND((Source!AF605*Source!AV605*Source!I605),2)),2), 2)</f>
        <v>527.54999999999995</v>
      </c>
      <c r="T743">
        <f>Source!Y605</f>
        <v>7225.42</v>
      </c>
      <c r="U743">
        <f>ROUND((175/100)*ROUND((ROUND((Source!AE605*Source!AV605*Source!I605),2)),2), 2)</f>
        <v>131.02000000000001</v>
      </c>
      <c r="V743">
        <f>ROUND((160/100)*ROUND(ROUND((ROUND((Source!AE605*Source!AV605*Source!I605),2)*Source!BS605),2), 2), 2)</f>
        <v>3161.31</v>
      </c>
    </row>
    <row r="744" spans="1:27" x14ac:dyDescent="0.2">
      <c r="D744" s="30" t="str">
        <f>"Объем: "&amp;Source!I605&amp;"=84,28/"&amp;"100"</f>
        <v>Объем: 0,8428=84,28/100</v>
      </c>
    </row>
    <row r="745" spans="1:27" ht="14.25" x14ac:dyDescent="0.2">
      <c r="A745" s="26"/>
      <c r="B745" s="26"/>
      <c r="C745" s="26"/>
      <c r="D745" s="26" t="s">
        <v>313</v>
      </c>
      <c r="E745" s="27"/>
      <c r="F745" s="17"/>
      <c r="G745" s="33">
        <f>Source!AO605</f>
        <v>689</v>
      </c>
      <c r="H745" s="28" t="str">
        <f>Source!DG605</f>
        <v>)*1,15</v>
      </c>
      <c r="I745" s="17">
        <f>Source!AV605</f>
        <v>1</v>
      </c>
      <c r="J745" s="33">
        <f>ROUND((ROUND((Source!AF605*Source!AV605*Source!I605),2)),2)</f>
        <v>667.79</v>
      </c>
      <c r="K745" s="17">
        <f>IF(Source!BA605&lt;&gt; 0, Source!BA605, 1)</f>
        <v>26.39</v>
      </c>
      <c r="L745" s="33">
        <f>Source!S605</f>
        <v>17622.98</v>
      </c>
      <c r="W745">
        <f>J745</f>
        <v>667.79</v>
      </c>
    </row>
    <row r="746" spans="1:27" ht="14.25" x14ac:dyDescent="0.2">
      <c r="A746" s="26"/>
      <c r="B746" s="26"/>
      <c r="C746" s="26"/>
      <c r="D746" s="26" t="s">
        <v>322</v>
      </c>
      <c r="E746" s="27"/>
      <c r="F746" s="17"/>
      <c r="G746" s="33">
        <f>Source!AM605</f>
        <v>267.17</v>
      </c>
      <c r="H746" s="28" t="str">
        <f>Source!DE605</f>
        <v>)*1,25</v>
      </c>
      <c r="I746" s="17">
        <f>Source!AV605</f>
        <v>1</v>
      </c>
      <c r="J746" s="33">
        <f>(ROUND((ROUND((((Source!ET605*1.25))*Source!AV605*Source!I605),2)),2)+ROUND((ROUND(((Source!AE605-((Source!EU605*1.25)))*Source!AV605*Source!I605),2)),2))</f>
        <v>281.45999999999998</v>
      </c>
      <c r="K746" s="17">
        <f>IF(Source!BB605&lt;&gt; 0, Source!BB605, 1)</f>
        <v>12.18</v>
      </c>
      <c r="L746" s="33">
        <f>Source!Q605</f>
        <v>3428.18</v>
      </c>
    </row>
    <row r="747" spans="1:27" ht="14.25" x14ac:dyDescent="0.2">
      <c r="A747" s="26"/>
      <c r="B747" s="26"/>
      <c r="C747" s="26"/>
      <c r="D747" s="26" t="s">
        <v>323</v>
      </c>
      <c r="E747" s="27"/>
      <c r="F747" s="17"/>
      <c r="G747" s="33">
        <f>Source!AN605</f>
        <v>71.069999999999993</v>
      </c>
      <c r="H747" s="28" t="str">
        <f>Source!DF605</f>
        <v>)*1,25</v>
      </c>
      <c r="I747" s="17">
        <f>Source!AV605</f>
        <v>1</v>
      </c>
      <c r="J747" s="41">
        <f>ROUND((ROUND((Source!AE605*Source!AV605*Source!I605),2)),2)</f>
        <v>74.87</v>
      </c>
      <c r="K747" s="17">
        <f>IF(Source!BS605&lt;&gt; 0, Source!BS605, 1)</f>
        <v>26.39</v>
      </c>
      <c r="L747" s="41">
        <f>Source!R605</f>
        <v>1975.82</v>
      </c>
      <c r="W747">
        <f>J747</f>
        <v>74.87</v>
      </c>
    </row>
    <row r="748" spans="1:27" ht="14.25" x14ac:dyDescent="0.2">
      <c r="A748" s="26"/>
      <c r="B748" s="26"/>
      <c r="C748" s="26"/>
      <c r="D748" s="26" t="s">
        <v>324</v>
      </c>
      <c r="E748" s="27"/>
      <c r="F748" s="17"/>
      <c r="G748" s="33">
        <f>Source!AL605</f>
        <v>705.14</v>
      </c>
      <c r="H748" s="28" t="str">
        <f>Source!DD605</f>
        <v/>
      </c>
      <c r="I748" s="17">
        <f>Source!AW605</f>
        <v>1</v>
      </c>
      <c r="J748" s="33">
        <f>ROUND((ROUND((Source!AC605*Source!AW605*Source!I605),2)),2)</f>
        <v>594.29</v>
      </c>
      <c r="K748" s="17">
        <f>IF(Source!BC605&lt;&gt; 0, Source!BC605, 1)</f>
        <v>3.7</v>
      </c>
      <c r="L748" s="33">
        <f>Source!P605</f>
        <v>2198.87</v>
      </c>
    </row>
    <row r="749" spans="1:27" ht="199.5" x14ac:dyDescent="0.2">
      <c r="A749" s="26" t="s">
        <v>141</v>
      </c>
      <c r="B749" s="26" t="s">
        <v>141</v>
      </c>
      <c r="C749" s="26" t="str">
        <f>Source!F606</f>
        <v>1.1-1-1312</v>
      </c>
      <c r="D749" s="26" t="s">
        <v>282</v>
      </c>
      <c r="E749" s="27" t="str">
        <f>Source!H606</f>
        <v>м2</v>
      </c>
      <c r="F749" s="17">
        <f>Source!I606</f>
        <v>113.77800000000001</v>
      </c>
      <c r="G749" s="33">
        <f>Source!AK606</f>
        <v>25.09</v>
      </c>
      <c r="H749" s="31" t="s">
        <v>3</v>
      </c>
      <c r="I749" s="17">
        <f>Source!AW606</f>
        <v>1</v>
      </c>
      <c r="J749" s="33">
        <f>ROUND((ROUND((Source!AC606*Source!AW606*Source!I606),2)),2)+(ROUND((ROUND(((Source!ET606)*Source!AV606*Source!I606),2)),2)+ROUND((ROUND(((Source!AE606-(Source!EU606))*Source!AV606*Source!I606),2)),2))+ROUND((ROUND((Source!AF606*Source!AV606*Source!I606),2)),2)</f>
        <v>2854.69</v>
      </c>
      <c r="K749" s="17">
        <f>IF(Source!BC606&lt;&gt; 0, Source!BC606, 1)</f>
        <v>10.5</v>
      </c>
      <c r="L749" s="33">
        <f>Source!O606</f>
        <v>29974.25</v>
      </c>
      <c r="Q749">
        <f>ROUND((Source!DN606/100)*ROUND((ROUND((Source!AF606*Source!AV606*Source!I606),2)),2), 2)</f>
        <v>0</v>
      </c>
      <c r="R749">
        <f>Source!X606</f>
        <v>0</v>
      </c>
      <c r="S749">
        <f>ROUND((Source!DO606/100)*ROUND((ROUND((Source!AF606*Source!AV606*Source!I606),2)),2), 2)</f>
        <v>0</v>
      </c>
      <c r="T749">
        <f>Source!Y606</f>
        <v>0</v>
      </c>
      <c r="U749">
        <f>ROUND((175/100)*ROUND((ROUND((Source!AE606*Source!AV606*Source!I606),2)),2), 2)</f>
        <v>0</v>
      </c>
      <c r="V749">
        <f>ROUND((160/100)*ROUND(ROUND((ROUND((Source!AE606*Source!AV606*Source!I606),2)*Source!BS606),2), 2), 2)</f>
        <v>0</v>
      </c>
      <c r="X749">
        <f>IF(Source!BI606&lt;=1,J749, 0)</f>
        <v>2854.69</v>
      </c>
      <c r="Y749">
        <f>IF(Source!BI606=2,J749, 0)</f>
        <v>0</v>
      </c>
      <c r="Z749">
        <f>IF(Source!BI606=3,J749, 0)</f>
        <v>0</v>
      </c>
      <c r="AA749">
        <f>IF(Source!BI606=4,J749, 0)</f>
        <v>0</v>
      </c>
    </row>
    <row r="750" spans="1:27" ht="228" x14ac:dyDescent="0.2">
      <c r="A750" s="26" t="s">
        <v>145</v>
      </c>
      <c r="B750" s="26" t="s">
        <v>145</v>
      </c>
      <c r="C750" s="26" t="str">
        <f>Source!F607</f>
        <v>1.1-1-1313</v>
      </c>
      <c r="D750" s="26" t="s">
        <v>283</v>
      </c>
      <c r="E750" s="27" t="str">
        <f>Source!H607</f>
        <v>м2</v>
      </c>
      <c r="F750" s="17">
        <f>Source!I607</f>
        <v>111.50244000000001</v>
      </c>
      <c r="G750" s="33">
        <f>Source!AK607</f>
        <v>23.06</v>
      </c>
      <c r="H750" s="31" t="s">
        <v>3</v>
      </c>
      <c r="I750" s="17">
        <f>Source!AW607</f>
        <v>1</v>
      </c>
      <c r="J750" s="33">
        <f>ROUND((ROUND((Source!AC607*Source!AW607*Source!I607),2)),2)+(ROUND((ROUND(((Source!ET607)*Source!AV607*Source!I607),2)),2)+ROUND((ROUND(((Source!AE607-(Source!EU607))*Source!AV607*Source!I607),2)),2))+ROUND((ROUND((Source!AF607*Source!AV607*Source!I607),2)),2)</f>
        <v>2571.25</v>
      </c>
      <c r="K750" s="17">
        <f>IF(Source!BC607&lt;&gt; 0, Source!BC607, 1)</f>
        <v>10.74</v>
      </c>
      <c r="L750" s="33">
        <f>Source!O607</f>
        <v>27615.23</v>
      </c>
      <c r="Q750">
        <f>ROUND((Source!DN607/100)*ROUND((ROUND((Source!AF607*Source!AV607*Source!I607),2)),2), 2)</f>
        <v>0</v>
      </c>
      <c r="R750">
        <f>Source!X607</f>
        <v>0</v>
      </c>
      <c r="S750">
        <f>ROUND((Source!DO607/100)*ROUND((ROUND((Source!AF607*Source!AV607*Source!I607),2)),2), 2)</f>
        <v>0</v>
      </c>
      <c r="T750">
        <f>Source!Y607</f>
        <v>0</v>
      </c>
      <c r="U750">
        <f>ROUND((175/100)*ROUND((ROUND((Source!AE607*Source!AV607*Source!I607),2)),2), 2)</f>
        <v>0</v>
      </c>
      <c r="V750">
        <f>ROUND((160/100)*ROUND(ROUND((ROUND((Source!AE607*Source!AV607*Source!I607),2)*Source!BS607),2), 2), 2)</f>
        <v>0</v>
      </c>
      <c r="X750">
        <f>IF(Source!BI607&lt;=1,J750, 0)</f>
        <v>2571.25</v>
      </c>
      <c r="Y750">
        <f>IF(Source!BI607=2,J750, 0)</f>
        <v>0</v>
      </c>
      <c r="Z750">
        <f>IF(Source!BI607=3,J750, 0)</f>
        <v>0</v>
      </c>
      <c r="AA750">
        <f>IF(Source!BI607=4,J750, 0)</f>
        <v>0</v>
      </c>
    </row>
    <row r="751" spans="1:27" ht="14.25" x14ac:dyDescent="0.2">
      <c r="A751" s="26"/>
      <c r="B751" s="26"/>
      <c r="C751" s="26"/>
      <c r="D751" s="26" t="s">
        <v>314</v>
      </c>
      <c r="E751" s="27" t="s">
        <v>315</v>
      </c>
      <c r="F751" s="17">
        <f>Source!DN605</f>
        <v>104</v>
      </c>
      <c r="G751" s="33"/>
      <c r="H751" s="28"/>
      <c r="I751" s="17"/>
      <c r="J751" s="33">
        <f>SUM(Q743:Q750)</f>
        <v>694.5</v>
      </c>
      <c r="K751" s="17">
        <f>Source!BZ605</f>
        <v>87</v>
      </c>
      <c r="L751" s="33">
        <f>SUM(R743:R750)</f>
        <v>15331.99</v>
      </c>
    </row>
    <row r="752" spans="1:27" ht="14.25" x14ac:dyDescent="0.2">
      <c r="A752" s="26"/>
      <c r="B752" s="26"/>
      <c r="C752" s="26"/>
      <c r="D752" s="26" t="s">
        <v>316</v>
      </c>
      <c r="E752" s="27" t="s">
        <v>315</v>
      </c>
      <c r="F752" s="17">
        <f>Source!DO605</f>
        <v>79</v>
      </c>
      <c r="G752" s="33"/>
      <c r="H752" s="28"/>
      <c r="I752" s="17"/>
      <c r="J752" s="33">
        <f>SUM(S743:S751)</f>
        <v>527.54999999999995</v>
      </c>
      <c r="K752" s="17">
        <f>Source!CA605</f>
        <v>41</v>
      </c>
      <c r="L752" s="33">
        <f>SUM(T743:T751)</f>
        <v>7225.42</v>
      </c>
    </row>
    <row r="753" spans="1:27" ht="14.25" x14ac:dyDescent="0.2">
      <c r="A753" s="26"/>
      <c r="B753" s="26"/>
      <c r="C753" s="26"/>
      <c r="D753" s="26" t="s">
        <v>325</v>
      </c>
      <c r="E753" s="27" t="s">
        <v>315</v>
      </c>
      <c r="F753" s="17">
        <f>175</f>
        <v>175</v>
      </c>
      <c r="G753" s="33"/>
      <c r="H753" s="28"/>
      <c r="I753" s="17"/>
      <c r="J753" s="33">
        <f>SUM(U743:U752)</f>
        <v>131.02000000000001</v>
      </c>
      <c r="K753" s="17">
        <f>160</f>
        <v>160</v>
      </c>
      <c r="L753" s="33">
        <f>SUM(V743:V752)</f>
        <v>3161.31</v>
      </c>
    </row>
    <row r="754" spans="1:27" ht="14.25" x14ac:dyDescent="0.2">
      <c r="A754" s="55"/>
      <c r="B754" s="55"/>
      <c r="C754" s="55"/>
      <c r="D754" s="55" t="s">
        <v>317</v>
      </c>
      <c r="E754" s="56" t="s">
        <v>318</v>
      </c>
      <c r="F754" s="57">
        <f>Source!AQ605</f>
        <v>53</v>
      </c>
      <c r="G754" s="58"/>
      <c r="H754" s="59" t="str">
        <f>Source!DI605</f>
        <v>)*1,15</v>
      </c>
      <c r="I754" s="57">
        <f>Source!AV605</f>
        <v>1</v>
      </c>
      <c r="J754" s="58">
        <f>Source!U605</f>
        <v>51.368659999999998</v>
      </c>
      <c r="K754" s="57"/>
      <c r="L754" s="58"/>
    </row>
    <row r="755" spans="1:27" ht="15" x14ac:dyDescent="0.25">
      <c r="A755" s="60"/>
      <c r="B755" s="60"/>
      <c r="C755" s="60"/>
      <c r="D755" s="61" t="s">
        <v>319</v>
      </c>
      <c r="E755" s="60"/>
      <c r="F755" s="60"/>
      <c r="G755" s="60"/>
      <c r="H755" s="60"/>
      <c r="I755" s="111">
        <f>J745+J746+J748+J751+J752+J753+SUM(J749:J750)</f>
        <v>8322.5500000000011</v>
      </c>
      <c r="J755" s="111"/>
      <c r="K755" s="111">
        <f>L745+L746+L748+L751+L752+L753+SUM(L749:L750)</f>
        <v>106558.22999999998</v>
      </c>
      <c r="L755" s="111"/>
      <c r="O755" s="32">
        <f>J745+J746+J748+J751+J752+J753+SUM(J749:J750)</f>
        <v>8322.5500000000011</v>
      </c>
      <c r="P755" s="32">
        <f>L745+L746+L748+L751+L752+L753+SUM(L749:L750)</f>
        <v>106558.22999999998</v>
      </c>
      <c r="X755">
        <f>IF(Source!BI605&lt;=1,J745+J746+J748+J751+J752+J753-0, 0)</f>
        <v>2896.61</v>
      </c>
      <c r="Y755">
        <f>IF(Source!BI605=2,J745+J746+J748+J751+J752+J753-0, 0)</f>
        <v>0</v>
      </c>
      <c r="Z755">
        <f>IF(Source!BI605=3,J745+J746+J748+J751+J752+J753-0, 0)</f>
        <v>0</v>
      </c>
      <c r="AA755">
        <f>IF(Source!BI605=4,J745+J746+J748+J751+J752+J753,0)</f>
        <v>0</v>
      </c>
    </row>
    <row r="757" spans="1:27" ht="99.75" x14ac:dyDescent="0.2">
      <c r="A757" s="26">
        <v>6</v>
      </c>
      <c r="B757" s="26">
        <v>6</v>
      </c>
      <c r="C757" s="26" t="str">
        <f>Source!F608</f>
        <v>3.12-3-10</v>
      </c>
      <c r="D757" s="26" t="s">
        <v>150</v>
      </c>
      <c r="E757" s="27" t="str">
        <f>Source!H608</f>
        <v>100 м2</v>
      </c>
      <c r="F757" s="17">
        <f>Source!I608</f>
        <v>3.5000000000000001E-3</v>
      </c>
      <c r="G757" s="33"/>
      <c r="H757" s="28"/>
      <c r="I757" s="17"/>
      <c r="J757" s="33"/>
      <c r="K757" s="17"/>
      <c r="L757" s="33"/>
      <c r="Q757">
        <f>ROUND((Source!DN608/100)*ROUND((ROUND((Source!AF608*Source!AV608*Source!I608),2)),2), 2)</f>
        <v>4.13</v>
      </c>
      <c r="R757">
        <f>Source!X608</f>
        <v>91.15</v>
      </c>
      <c r="S757">
        <f>ROUND((Source!DO608/100)*ROUND((ROUND((Source!AF608*Source!AV608*Source!I608),2)),2), 2)</f>
        <v>3.14</v>
      </c>
      <c r="T757">
        <f>Source!Y608</f>
        <v>42.96</v>
      </c>
      <c r="U757">
        <f>ROUND((175/100)*ROUND((ROUND((Source!AE608*Source!AV608*Source!I608),2)),2), 2)</f>
        <v>7.0000000000000007E-2</v>
      </c>
      <c r="V757">
        <f>ROUND((160/100)*ROUND(ROUND((ROUND((Source!AE608*Source!AV608*Source!I608),2)*Source!BS608),2), 2), 2)</f>
        <v>1.7</v>
      </c>
    </row>
    <row r="758" spans="1:27" x14ac:dyDescent="0.2">
      <c r="D758" s="30" t="str">
        <f>"Объем: "&amp;Source!I608&amp;"=0,35/"&amp;"100"</f>
        <v>Объем: 0,0035=0,35/100</v>
      </c>
    </row>
    <row r="759" spans="1:27" ht="14.25" x14ac:dyDescent="0.2">
      <c r="A759" s="26"/>
      <c r="B759" s="26"/>
      <c r="C759" s="26"/>
      <c r="D759" s="26" t="s">
        <v>313</v>
      </c>
      <c r="E759" s="27"/>
      <c r="F759" s="17"/>
      <c r="G759" s="33">
        <f>Source!AO608</f>
        <v>986.85</v>
      </c>
      <c r="H759" s="28" t="str">
        <f>Source!DG608</f>
        <v>)*1,15</v>
      </c>
      <c r="I759" s="17">
        <f>Source!AV608</f>
        <v>1</v>
      </c>
      <c r="J759" s="33">
        <f>ROUND((ROUND((Source!AF608*Source!AV608*Source!I608),2)),2)</f>
        <v>3.97</v>
      </c>
      <c r="K759" s="17">
        <f>IF(Source!BA608&lt;&gt; 0, Source!BA608, 1)</f>
        <v>26.39</v>
      </c>
      <c r="L759" s="33">
        <f>Source!S608</f>
        <v>104.77</v>
      </c>
      <c r="W759">
        <f>J759</f>
        <v>3.97</v>
      </c>
    </row>
    <row r="760" spans="1:27" ht="14.25" x14ac:dyDescent="0.2">
      <c r="A760" s="26"/>
      <c r="B760" s="26"/>
      <c r="C760" s="26"/>
      <c r="D760" s="26" t="s">
        <v>322</v>
      </c>
      <c r="E760" s="27"/>
      <c r="F760" s="17"/>
      <c r="G760" s="33">
        <f>Source!AM608</f>
        <v>50.84</v>
      </c>
      <c r="H760" s="28" t="str">
        <f>Source!DE608</f>
        <v>)*1,25</v>
      </c>
      <c r="I760" s="17">
        <f>Source!AV608</f>
        <v>1</v>
      </c>
      <c r="J760" s="33">
        <f>(ROUND((ROUND((((Source!ET608*1.25))*Source!AV608*Source!I608),2)),2)+ROUND((ROUND(((Source!AE608-((Source!EU608*1.25)))*Source!AV608*Source!I608),2)),2))</f>
        <v>0.22</v>
      </c>
      <c r="K760" s="17">
        <f>IF(Source!BB608&lt;&gt; 0, Source!BB608, 1)</f>
        <v>9.3800000000000008</v>
      </c>
      <c r="L760" s="33">
        <f>Source!Q608</f>
        <v>2.06</v>
      </c>
    </row>
    <row r="761" spans="1:27" ht="14.25" x14ac:dyDescent="0.2">
      <c r="A761" s="26"/>
      <c r="B761" s="26"/>
      <c r="C761" s="26"/>
      <c r="D761" s="26" t="s">
        <v>323</v>
      </c>
      <c r="E761" s="27"/>
      <c r="F761" s="17"/>
      <c r="G761" s="33">
        <f>Source!AN608</f>
        <v>8.01</v>
      </c>
      <c r="H761" s="28" t="str">
        <f>Source!DF608</f>
        <v>)*1,25</v>
      </c>
      <c r="I761" s="17">
        <f>Source!AV608</f>
        <v>1</v>
      </c>
      <c r="J761" s="41">
        <f>ROUND((ROUND((Source!AE608*Source!AV608*Source!I608),2)),2)</f>
        <v>0.04</v>
      </c>
      <c r="K761" s="17">
        <f>IF(Source!BS608&lt;&gt; 0, Source!BS608, 1)</f>
        <v>26.39</v>
      </c>
      <c r="L761" s="41">
        <f>Source!R608</f>
        <v>1.06</v>
      </c>
      <c r="W761">
        <f>J761</f>
        <v>0.04</v>
      </c>
    </row>
    <row r="762" spans="1:27" ht="14.25" x14ac:dyDescent="0.2">
      <c r="A762" s="26"/>
      <c r="B762" s="26"/>
      <c r="C762" s="26"/>
      <c r="D762" s="26" t="s">
        <v>324</v>
      </c>
      <c r="E762" s="27"/>
      <c r="F762" s="17"/>
      <c r="G762" s="33">
        <f>Source!AL608</f>
        <v>7205.92</v>
      </c>
      <c r="H762" s="28" t="str">
        <f>Source!DD608</f>
        <v/>
      </c>
      <c r="I762" s="17">
        <f>Source!AW608</f>
        <v>1</v>
      </c>
      <c r="J762" s="33">
        <f>ROUND((ROUND((Source!AC608*Source!AW608*Source!I608),2)),2)</f>
        <v>25.22</v>
      </c>
      <c r="K762" s="17">
        <f>IF(Source!BC608&lt;&gt; 0, Source!BC608, 1)</f>
        <v>1.95</v>
      </c>
      <c r="L762" s="33">
        <f>Source!P608</f>
        <v>49.18</v>
      </c>
    </row>
    <row r="763" spans="1:27" ht="199.5" x14ac:dyDescent="0.2">
      <c r="A763" s="26" t="s">
        <v>152</v>
      </c>
      <c r="B763" s="26" t="s">
        <v>152</v>
      </c>
      <c r="C763" s="26" t="str">
        <f>Source!F609</f>
        <v>1.1-1-1312</v>
      </c>
      <c r="D763" s="26" t="s">
        <v>282</v>
      </c>
      <c r="E763" s="27" t="str">
        <f>Source!H609</f>
        <v>м2</v>
      </c>
      <c r="F763" s="17">
        <f>Source!I609</f>
        <v>0.472605</v>
      </c>
      <c r="G763" s="33">
        <f>Source!AK609</f>
        <v>25.09</v>
      </c>
      <c r="H763" s="31" t="s">
        <v>3</v>
      </c>
      <c r="I763" s="17">
        <f>Source!AW609</f>
        <v>1</v>
      </c>
      <c r="J763" s="33">
        <f>ROUND((ROUND((Source!AC609*Source!AW609*Source!I609),2)),2)+(ROUND((ROUND(((Source!ET609)*Source!AV609*Source!I609),2)),2)+ROUND((ROUND(((Source!AE609-(Source!EU609))*Source!AV609*Source!I609),2)),2))+ROUND((ROUND((Source!AF609*Source!AV609*Source!I609),2)),2)</f>
        <v>11.86</v>
      </c>
      <c r="K763" s="17">
        <f>IF(Source!BC609&lt;&gt; 0, Source!BC609, 1)</f>
        <v>10.5</v>
      </c>
      <c r="L763" s="33">
        <f>Source!O609</f>
        <v>124.53</v>
      </c>
      <c r="Q763">
        <f>ROUND((Source!DN609/100)*ROUND((ROUND((Source!AF609*Source!AV609*Source!I609),2)),2), 2)</f>
        <v>0</v>
      </c>
      <c r="R763">
        <f>Source!X609</f>
        <v>0</v>
      </c>
      <c r="S763">
        <f>ROUND((Source!DO609/100)*ROUND((ROUND((Source!AF609*Source!AV609*Source!I609),2)),2), 2)</f>
        <v>0</v>
      </c>
      <c r="T763">
        <f>Source!Y609</f>
        <v>0</v>
      </c>
      <c r="U763">
        <f>ROUND((175/100)*ROUND((ROUND((Source!AE609*Source!AV609*Source!I609),2)),2), 2)</f>
        <v>0</v>
      </c>
      <c r="V763">
        <f>ROUND((160/100)*ROUND(ROUND((ROUND((Source!AE609*Source!AV609*Source!I609),2)*Source!BS609),2), 2), 2)</f>
        <v>0</v>
      </c>
      <c r="X763">
        <f>IF(Source!BI609&lt;=1,J763, 0)</f>
        <v>11.86</v>
      </c>
      <c r="Y763">
        <f>IF(Source!BI609=2,J763, 0)</f>
        <v>0</v>
      </c>
      <c r="Z763">
        <f>IF(Source!BI609=3,J763, 0)</f>
        <v>0</v>
      </c>
      <c r="AA763">
        <f>IF(Source!BI609=4,J763, 0)</f>
        <v>0</v>
      </c>
    </row>
    <row r="764" spans="1:27" ht="228" x14ac:dyDescent="0.2">
      <c r="A764" s="26" t="s">
        <v>153</v>
      </c>
      <c r="B764" s="26" t="s">
        <v>153</v>
      </c>
      <c r="C764" s="26" t="str">
        <f>Source!F610</f>
        <v>1.1-1-1313</v>
      </c>
      <c r="D764" s="26" t="s">
        <v>283</v>
      </c>
      <c r="E764" s="27" t="str">
        <f>Source!H610</f>
        <v>м2</v>
      </c>
      <c r="F764" s="17">
        <f>Source!I610</f>
        <v>0.21094499999999999</v>
      </c>
      <c r="G764" s="33">
        <f>Source!AK610</f>
        <v>23.06</v>
      </c>
      <c r="H764" s="31" t="s">
        <v>3</v>
      </c>
      <c r="I764" s="17">
        <f>Source!AW610</f>
        <v>1</v>
      </c>
      <c r="J764" s="33">
        <f>ROUND((ROUND((Source!AC610*Source!AW610*Source!I610),2)),2)+(ROUND((ROUND(((Source!ET610)*Source!AV610*Source!I610),2)),2)+ROUND((ROUND(((Source!AE610-(Source!EU610))*Source!AV610*Source!I610),2)),2))+ROUND((ROUND((Source!AF610*Source!AV610*Source!I610),2)),2)</f>
        <v>4.8600000000000003</v>
      </c>
      <c r="K764" s="17">
        <f>IF(Source!BC610&lt;&gt; 0, Source!BC610, 1)</f>
        <v>10.74</v>
      </c>
      <c r="L764" s="33">
        <f>Source!O610</f>
        <v>52.2</v>
      </c>
      <c r="Q764">
        <f>ROUND((Source!DN610/100)*ROUND((ROUND((Source!AF610*Source!AV610*Source!I610),2)),2), 2)</f>
        <v>0</v>
      </c>
      <c r="R764">
        <f>Source!X610</f>
        <v>0</v>
      </c>
      <c r="S764">
        <f>ROUND((Source!DO610/100)*ROUND((ROUND((Source!AF610*Source!AV610*Source!I610),2)),2), 2)</f>
        <v>0</v>
      </c>
      <c r="T764">
        <f>Source!Y610</f>
        <v>0</v>
      </c>
      <c r="U764">
        <f>ROUND((175/100)*ROUND((ROUND((Source!AE610*Source!AV610*Source!I610),2)),2), 2)</f>
        <v>0</v>
      </c>
      <c r="V764">
        <f>ROUND((160/100)*ROUND(ROUND((ROUND((Source!AE610*Source!AV610*Source!I610),2)*Source!BS610),2), 2), 2)</f>
        <v>0</v>
      </c>
      <c r="X764">
        <f>IF(Source!BI610&lt;=1,J764, 0)</f>
        <v>4.8600000000000003</v>
      </c>
      <c r="Y764">
        <f>IF(Source!BI610=2,J764, 0)</f>
        <v>0</v>
      </c>
      <c r="Z764">
        <f>IF(Source!BI610=3,J764, 0)</f>
        <v>0</v>
      </c>
      <c r="AA764">
        <f>IF(Source!BI610=4,J764, 0)</f>
        <v>0</v>
      </c>
    </row>
    <row r="765" spans="1:27" ht="14.25" x14ac:dyDescent="0.2">
      <c r="A765" s="26"/>
      <c r="B765" s="26"/>
      <c r="C765" s="26"/>
      <c r="D765" s="26" t="s">
        <v>314</v>
      </c>
      <c r="E765" s="27" t="s">
        <v>315</v>
      </c>
      <c r="F765" s="17">
        <f>Source!DN608</f>
        <v>104</v>
      </c>
      <c r="G765" s="33"/>
      <c r="H765" s="28"/>
      <c r="I765" s="17"/>
      <c r="J765" s="33">
        <f>SUM(Q757:Q764)</f>
        <v>4.13</v>
      </c>
      <c r="K765" s="17">
        <f>Source!BZ608</f>
        <v>87</v>
      </c>
      <c r="L765" s="33">
        <f>SUM(R757:R764)</f>
        <v>91.15</v>
      </c>
    </row>
    <row r="766" spans="1:27" ht="14.25" x14ac:dyDescent="0.2">
      <c r="A766" s="26"/>
      <c r="B766" s="26"/>
      <c r="C766" s="26"/>
      <c r="D766" s="26" t="s">
        <v>316</v>
      </c>
      <c r="E766" s="27" t="s">
        <v>315</v>
      </c>
      <c r="F766" s="17">
        <f>Source!DO608</f>
        <v>79</v>
      </c>
      <c r="G766" s="33"/>
      <c r="H766" s="28"/>
      <c r="I766" s="17"/>
      <c r="J766" s="33">
        <f>SUM(S757:S765)</f>
        <v>3.14</v>
      </c>
      <c r="K766" s="17">
        <f>Source!CA608</f>
        <v>41</v>
      </c>
      <c r="L766" s="33">
        <f>SUM(T757:T765)</f>
        <v>42.96</v>
      </c>
    </row>
    <row r="767" spans="1:27" ht="14.25" x14ac:dyDescent="0.2">
      <c r="A767" s="26"/>
      <c r="B767" s="26"/>
      <c r="C767" s="26"/>
      <c r="D767" s="26" t="s">
        <v>325</v>
      </c>
      <c r="E767" s="27" t="s">
        <v>315</v>
      </c>
      <c r="F767" s="17">
        <f>175</f>
        <v>175</v>
      </c>
      <c r="G767" s="33"/>
      <c r="H767" s="28"/>
      <c r="I767" s="17"/>
      <c r="J767" s="33">
        <f>SUM(U757:U766)</f>
        <v>7.0000000000000007E-2</v>
      </c>
      <c r="K767" s="17">
        <f>160</f>
        <v>160</v>
      </c>
      <c r="L767" s="33">
        <f>SUM(V757:V766)</f>
        <v>1.7</v>
      </c>
    </row>
    <row r="768" spans="1:27" ht="14.25" x14ac:dyDescent="0.2">
      <c r="A768" s="55"/>
      <c r="B768" s="55"/>
      <c r="C768" s="55"/>
      <c r="D768" s="55" t="s">
        <v>317</v>
      </c>
      <c r="E768" s="56" t="s">
        <v>318</v>
      </c>
      <c r="F768" s="57">
        <f>Source!AQ608</f>
        <v>85</v>
      </c>
      <c r="G768" s="58"/>
      <c r="H768" s="59" t="str">
        <f>Source!DI608</f>
        <v>)*1,15</v>
      </c>
      <c r="I768" s="57">
        <f>Source!AV608</f>
        <v>1</v>
      </c>
      <c r="J768" s="58">
        <f>Source!U608</f>
        <v>0.34212499999999996</v>
      </c>
      <c r="K768" s="57"/>
      <c r="L768" s="58"/>
    </row>
    <row r="769" spans="1:27" ht="15" x14ac:dyDescent="0.25">
      <c r="A769" s="60"/>
      <c r="B769" s="60"/>
      <c r="C769" s="60"/>
      <c r="D769" s="61" t="s">
        <v>319</v>
      </c>
      <c r="E769" s="60"/>
      <c r="F769" s="60"/>
      <c r="G769" s="60"/>
      <c r="H769" s="60"/>
      <c r="I769" s="111">
        <f>J759+J760+J762+J765+J766+J767+SUM(J763:J764)</f>
        <v>53.47</v>
      </c>
      <c r="J769" s="111"/>
      <c r="K769" s="111">
        <f>L759+L760+L762+L765+L766+L767+SUM(L763:L764)</f>
        <v>468.55</v>
      </c>
      <c r="L769" s="111"/>
      <c r="O769" s="32">
        <f>J759+J760+J762+J765+J766+J767+SUM(J763:J764)</f>
        <v>53.47</v>
      </c>
      <c r="P769" s="32">
        <f>L759+L760+L762+L765+L766+L767+SUM(L763:L764)</f>
        <v>468.55</v>
      </c>
      <c r="X769">
        <f>IF(Source!BI608&lt;=1,J759+J760+J762+J765+J766+J767-0, 0)</f>
        <v>36.75</v>
      </c>
      <c r="Y769">
        <f>IF(Source!BI608=2,J759+J760+J762+J765+J766+J767-0, 0)</f>
        <v>0</v>
      </c>
      <c r="Z769">
        <f>IF(Source!BI608=3,J759+J760+J762+J765+J766+J767-0, 0)</f>
        <v>0</v>
      </c>
      <c r="AA769">
        <f>IF(Source!BI608=4,J759+J760+J762+J765+J766+J767,0)</f>
        <v>0</v>
      </c>
    </row>
    <row r="772" spans="1:27" ht="15" x14ac:dyDescent="0.25">
      <c r="A772" s="81" t="str">
        <f>CONCATENATE("Итого по подразделу: ",IF(Source!G612&lt;&gt;"Новый подраздел", Source!G612, ""))</f>
        <v>Итого по подразделу: Монтажные (кровельные)работы</v>
      </c>
      <c r="B772" s="81"/>
      <c r="C772" s="81"/>
      <c r="D772" s="81"/>
      <c r="E772" s="81"/>
      <c r="F772" s="81"/>
      <c r="G772" s="81"/>
      <c r="H772" s="81"/>
      <c r="I772" s="79">
        <f>SUM(O695:O771)</f>
        <v>8968.3900000000012</v>
      </c>
      <c r="J772" s="80"/>
      <c r="K772" s="79">
        <f>SUM(P695:P771)</f>
        <v>119589.29</v>
      </c>
      <c r="L772" s="80"/>
    </row>
    <row r="773" spans="1:27" hidden="1" x14ac:dyDescent="0.2">
      <c r="A773" t="s">
        <v>320</v>
      </c>
      <c r="I773">
        <f>SUM(AC695:AC772)</f>
        <v>0</v>
      </c>
      <c r="K773">
        <f>SUM(AD695:AD772)</f>
        <v>0</v>
      </c>
    </row>
    <row r="774" spans="1:27" hidden="1" x14ac:dyDescent="0.2">
      <c r="A774" t="s">
        <v>321</v>
      </c>
      <c r="I774">
        <f>SUM(AE695:AE773)</f>
        <v>0</v>
      </c>
      <c r="K774">
        <f>SUM(AF695:AF773)</f>
        <v>0</v>
      </c>
    </row>
    <row r="776" spans="1:27" ht="15" x14ac:dyDescent="0.25">
      <c r="A776" s="81" t="str">
        <f>CONCATENATE("Итого по разделу: ",IF(Source!G642&lt;&gt;"Новый раздел", Source!G642, ""))</f>
        <v>Итого по разделу: Монтажные (кровельные) работы</v>
      </c>
      <c r="B776" s="81"/>
      <c r="C776" s="81"/>
      <c r="D776" s="81"/>
      <c r="E776" s="81"/>
      <c r="F776" s="81"/>
      <c r="G776" s="81"/>
      <c r="H776" s="81"/>
      <c r="I776" s="79">
        <f>SUM(O587:O775)</f>
        <v>66209.87</v>
      </c>
      <c r="J776" s="80"/>
      <c r="K776" s="79">
        <f>SUM(P587:P775)</f>
        <v>880499.53</v>
      </c>
      <c r="L776" s="80"/>
    </row>
    <row r="777" spans="1:27" hidden="1" x14ac:dyDescent="0.2">
      <c r="A777" t="s">
        <v>320</v>
      </c>
      <c r="I777">
        <f>SUM(AC587:AC776)</f>
        <v>0</v>
      </c>
      <c r="K777">
        <f>SUM(AD587:AD776)</f>
        <v>0</v>
      </c>
    </row>
    <row r="778" spans="1:27" hidden="1" x14ac:dyDescent="0.2">
      <c r="A778" t="s">
        <v>321</v>
      </c>
      <c r="I778">
        <f>SUM(AE587:AE777)</f>
        <v>0</v>
      </c>
      <c r="K778">
        <f>SUM(AF587:AF777)</f>
        <v>0</v>
      </c>
    </row>
    <row r="780" spans="1:27" ht="16.5" x14ac:dyDescent="0.25">
      <c r="A780" s="75" t="str">
        <f>CONCATENATE("Раздел: ",IF(Source!G672&lt;&gt;"Новый раздел", Source!G672, ""))</f>
        <v>Раздел: Секция в осях Д-Е (Подъезд №1)</v>
      </c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</row>
    <row r="782" spans="1:27" ht="16.5" x14ac:dyDescent="0.25">
      <c r="A782" s="75" t="str">
        <f>CONCATENATE("Подраздел: ",IF(Source!G676&lt;&gt;"Новый подраздел", Source!G676, ""))</f>
        <v>Подраздел: Демонтажные и подготовительные  работы</v>
      </c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</row>
    <row r="783" spans="1:27" ht="42.75" x14ac:dyDescent="0.2">
      <c r="A783" s="26">
        <v>1</v>
      </c>
      <c r="B783" s="26">
        <v>1</v>
      </c>
      <c r="C783" s="26" t="str">
        <f>Source!F680</f>
        <v>6.61-26-1</v>
      </c>
      <c r="D783" s="26" t="s">
        <v>21</v>
      </c>
      <c r="E783" s="27" t="str">
        <f>Source!H680</f>
        <v>100 м2</v>
      </c>
      <c r="F783" s="17">
        <f>Source!I680</f>
        <v>1.8200000000000001E-2</v>
      </c>
      <c r="G783" s="33"/>
      <c r="H783" s="28"/>
      <c r="I783" s="17"/>
      <c r="J783" s="33"/>
      <c r="K783" s="17"/>
      <c r="L783" s="33"/>
      <c r="Q783">
        <f>ROUND((Source!DN680/100)*ROUND((ROUND((Source!AF680*Source!AV680*Source!I680),2)),2), 2)</f>
        <v>8.56</v>
      </c>
      <c r="R783">
        <f>Source!X680</f>
        <v>197.66</v>
      </c>
      <c r="S783">
        <f>ROUND((Source!DO680/100)*ROUND((ROUND((Source!AF680*Source!AV680*Source!I680),2)),2), 2)</f>
        <v>5.89</v>
      </c>
      <c r="T783">
        <f>Source!Y680</f>
        <v>115.77</v>
      </c>
      <c r="U783">
        <f>ROUND((175/100)*ROUND((ROUND((Source!AE680*Source!AV680*Source!I680),2)),2), 2)</f>
        <v>0</v>
      </c>
      <c r="V783">
        <f>ROUND((160/100)*ROUND(ROUND((ROUND((Source!AE680*Source!AV680*Source!I680),2)*Source!BS680),2), 2), 2)</f>
        <v>0</v>
      </c>
    </row>
    <row r="784" spans="1:27" x14ac:dyDescent="0.2">
      <c r="D784" s="30" t="str">
        <f>"Объем: "&amp;Source!I680&amp;"=1,82/"&amp;"100"</f>
        <v>Объем: 0,0182=1,82/100</v>
      </c>
    </row>
    <row r="785" spans="1:27" ht="14.25" x14ac:dyDescent="0.2">
      <c r="A785" s="26"/>
      <c r="B785" s="26"/>
      <c r="C785" s="26"/>
      <c r="D785" s="26" t="s">
        <v>313</v>
      </c>
      <c r="E785" s="27"/>
      <c r="F785" s="17"/>
      <c r="G785" s="33">
        <f>Source!AO680</f>
        <v>587.65</v>
      </c>
      <c r="H785" s="28" t="str">
        <f>Source!DG680</f>
        <v/>
      </c>
      <c r="I785" s="17">
        <f>Source!AV680</f>
        <v>1</v>
      </c>
      <c r="J785" s="33">
        <f>ROUND((ROUND((Source!AF680*Source!AV680*Source!I680),2)),2)</f>
        <v>10.7</v>
      </c>
      <c r="K785" s="17">
        <f>IF(Source!BA680&lt;&gt; 0, Source!BA680, 1)</f>
        <v>26.39</v>
      </c>
      <c r="L785" s="33">
        <f>Source!S680</f>
        <v>282.37</v>
      </c>
      <c r="W785">
        <f>J785</f>
        <v>10.7</v>
      </c>
    </row>
    <row r="786" spans="1:27" ht="28.5" x14ac:dyDescent="0.2">
      <c r="A786" s="26" t="s">
        <v>27</v>
      </c>
      <c r="B786" s="26" t="s">
        <v>27</v>
      </c>
      <c r="C786" s="26" t="str">
        <f>Source!F681</f>
        <v>9999990001</v>
      </c>
      <c r="D786" s="26" t="s">
        <v>29</v>
      </c>
      <c r="E786" s="27" t="str">
        <f>Source!H681</f>
        <v>т</v>
      </c>
      <c r="F786" s="17">
        <f>Source!I681</f>
        <v>-8.3720000000000003E-2</v>
      </c>
      <c r="G786" s="33">
        <f>Source!AK681</f>
        <v>0</v>
      </c>
      <c r="H786" s="31" t="s">
        <v>3</v>
      </c>
      <c r="I786" s="17">
        <f>Source!AW681</f>
        <v>1</v>
      </c>
      <c r="J786" s="33">
        <f>ROUND((ROUND((Source!AC681*Source!AW681*Source!I681),2)),2)+(ROUND((ROUND(((Source!ET681)*Source!AV681*Source!I681),2)),2)+ROUND((ROUND(((Source!AE681-(Source!EU681))*Source!AV681*Source!I681),2)),2))+ROUND((ROUND((Source!AF681*Source!AV681*Source!I681),2)),2)</f>
        <v>0</v>
      </c>
      <c r="K786" s="17">
        <f>IF(Source!BC681&lt;&gt; 0, Source!BC681, 1)</f>
        <v>1</v>
      </c>
      <c r="L786" s="33">
        <f>Source!O681</f>
        <v>0</v>
      </c>
      <c r="Q786">
        <f>ROUND((Source!DN681/100)*ROUND((ROUND((Source!AF681*Source!AV681*Source!I681),2)),2), 2)</f>
        <v>0</v>
      </c>
      <c r="R786">
        <f>Source!X681</f>
        <v>0</v>
      </c>
      <c r="S786">
        <f>ROUND((Source!DO681/100)*ROUND((ROUND((Source!AF681*Source!AV681*Source!I681),2)),2), 2)</f>
        <v>0</v>
      </c>
      <c r="T786">
        <f>Source!Y681</f>
        <v>0</v>
      </c>
      <c r="U786">
        <f>ROUND((175/100)*ROUND((ROUND((Source!AE681*Source!AV681*Source!I681),2)),2), 2)</f>
        <v>0</v>
      </c>
      <c r="V786">
        <f>ROUND((160/100)*ROUND(ROUND((ROUND((Source!AE681*Source!AV681*Source!I681),2)*Source!BS681),2), 2), 2)</f>
        <v>0</v>
      </c>
      <c r="X786">
        <f>IF(Source!BI681&lt;=1,J786, 0)</f>
        <v>0</v>
      </c>
      <c r="Y786">
        <f>IF(Source!BI681=2,J786, 0)</f>
        <v>0</v>
      </c>
      <c r="Z786">
        <f>IF(Source!BI681=3,J786, 0)</f>
        <v>0</v>
      </c>
      <c r="AA786">
        <f>IF(Source!BI681=4,J786, 0)</f>
        <v>0</v>
      </c>
    </row>
    <row r="787" spans="1:27" ht="14.25" x14ac:dyDescent="0.2">
      <c r="A787" s="26"/>
      <c r="B787" s="26"/>
      <c r="C787" s="26"/>
      <c r="D787" s="26" t="s">
        <v>314</v>
      </c>
      <c r="E787" s="27" t="s">
        <v>315</v>
      </c>
      <c r="F787" s="17">
        <f>Source!DN680</f>
        <v>80</v>
      </c>
      <c r="G787" s="33"/>
      <c r="H787" s="28"/>
      <c r="I787" s="17"/>
      <c r="J787" s="33">
        <f>SUM(Q783:Q786)</f>
        <v>8.56</v>
      </c>
      <c r="K787" s="17">
        <f>Source!BZ680</f>
        <v>70</v>
      </c>
      <c r="L787" s="33">
        <f>SUM(R783:R786)</f>
        <v>197.66</v>
      </c>
    </row>
    <row r="788" spans="1:27" ht="14.25" x14ac:dyDescent="0.2">
      <c r="A788" s="26"/>
      <c r="B788" s="26"/>
      <c r="C788" s="26"/>
      <c r="D788" s="26" t="s">
        <v>316</v>
      </c>
      <c r="E788" s="27" t="s">
        <v>315</v>
      </c>
      <c r="F788" s="17">
        <f>Source!DO680</f>
        <v>55</v>
      </c>
      <c r="G788" s="33"/>
      <c r="H788" s="28"/>
      <c r="I788" s="17"/>
      <c r="J788" s="33">
        <f>SUM(S783:S787)</f>
        <v>5.89</v>
      </c>
      <c r="K788" s="17">
        <f>Source!CA680</f>
        <v>41</v>
      </c>
      <c r="L788" s="33">
        <f>SUM(T783:T787)</f>
        <v>115.77</v>
      </c>
    </row>
    <row r="789" spans="1:27" ht="14.25" x14ac:dyDescent="0.2">
      <c r="A789" s="55"/>
      <c r="B789" s="55"/>
      <c r="C789" s="55"/>
      <c r="D789" s="55" t="s">
        <v>317</v>
      </c>
      <c r="E789" s="56" t="s">
        <v>318</v>
      </c>
      <c r="F789" s="57">
        <f>Source!AQ680</f>
        <v>57.5</v>
      </c>
      <c r="G789" s="58"/>
      <c r="H789" s="59" t="str">
        <f>Source!DI680</f>
        <v/>
      </c>
      <c r="I789" s="57">
        <f>Source!AV680</f>
        <v>1</v>
      </c>
      <c r="J789" s="58">
        <f>Source!U680</f>
        <v>1.0465</v>
      </c>
      <c r="K789" s="57"/>
      <c r="L789" s="58"/>
    </row>
    <row r="790" spans="1:27" ht="15" x14ac:dyDescent="0.25">
      <c r="A790" s="60"/>
      <c r="B790" s="60"/>
      <c r="C790" s="60"/>
      <c r="D790" s="61" t="s">
        <v>319</v>
      </c>
      <c r="E790" s="60"/>
      <c r="F790" s="60"/>
      <c r="G790" s="60"/>
      <c r="H790" s="60"/>
      <c r="I790" s="111">
        <f>J785+J787+J788+SUM(J786:J786)</f>
        <v>25.15</v>
      </c>
      <c r="J790" s="111"/>
      <c r="K790" s="111">
        <f>L785+L787+L788+SUM(L786:L786)</f>
        <v>595.79999999999995</v>
      </c>
      <c r="L790" s="111"/>
      <c r="O790" s="32">
        <f>J785+J787+J788+SUM(J786:J786)</f>
        <v>25.15</v>
      </c>
      <c r="P790" s="32">
        <f>L785+L787+L788+SUM(L786:L786)</f>
        <v>595.79999999999995</v>
      </c>
      <c r="X790">
        <f>IF(Source!BI680&lt;=1,J785+J787+J788-0, 0)</f>
        <v>25.15</v>
      </c>
      <c r="Y790">
        <f>IF(Source!BI680=2,J785+J787+J788-0, 0)</f>
        <v>0</v>
      </c>
      <c r="Z790">
        <f>IF(Source!BI680=3,J785+J787+J788-0, 0)</f>
        <v>0</v>
      </c>
      <c r="AA790">
        <f>IF(Source!BI680=4,J785+J787+J788,0)</f>
        <v>0</v>
      </c>
    </row>
    <row r="792" spans="1:27" ht="42.75" x14ac:dyDescent="0.2">
      <c r="A792" s="26">
        <v>2</v>
      </c>
      <c r="B792" s="26">
        <v>2</v>
      </c>
      <c r="C792" s="26" t="str">
        <f>Source!F682</f>
        <v>6.62-31-1</v>
      </c>
      <c r="D792" s="26" t="s">
        <v>33</v>
      </c>
      <c r="E792" s="27" t="str">
        <f>Source!H682</f>
        <v>1 м2 поверхности</v>
      </c>
      <c r="F792" s="17">
        <f>Source!I682</f>
        <v>2.0499999999999998</v>
      </c>
      <c r="G792" s="33"/>
      <c r="H792" s="28"/>
      <c r="I792" s="17"/>
      <c r="J792" s="33"/>
      <c r="K792" s="17"/>
      <c r="L792" s="33"/>
      <c r="Q792">
        <f>ROUND((Source!DN682/100)*ROUND((ROUND((Source!AF682*Source!AV682*Source!I682),2)),2), 2)</f>
        <v>12.57</v>
      </c>
      <c r="R792">
        <f>Source!X682</f>
        <v>275.33</v>
      </c>
      <c r="S792">
        <f>ROUND((Source!DO682/100)*ROUND((ROUND((Source!AF682*Source!AV682*Source!I682),2)),2), 2)</f>
        <v>8.0399999999999991</v>
      </c>
      <c r="T792">
        <f>Source!Y682</f>
        <v>136.01</v>
      </c>
      <c r="U792">
        <f>ROUND((175/100)*ROUND((ROUND((Source!AE682*Source!AV682*Source!I682),2)),2), 2)</f>
        <v>0</v>
      </c>
      <c r="V792">
        <f>ROUND((160/100)*ROUND(ROUND((ROUND((Source!AE682*Source!AV682*Source!I682),2)*Source!BS682),2), 2), 2)</f>
        <v>0</v>
      </c>
    </row>
    <row r="793" spans="1:27" ht="14.25" x14ac:dyDescent="0.2">
      <c r="A793" s="26"/>
      <c r="B793" s="26"/>
      <c r="C793" s="26"/>
      <c r="D793" s="26" t="s">
        <v>313</v>
      </c>
      <c r="E793" s="27"/>
      <c r="F793" s="17"/>
      <c r="G793" s="33">
        <f>Source!AO682</f>
        <v>6.13</v>
      </c>
      <c r="H793" s="28" t="str">
        <f>Source!DG682</f>
        <v/>
      </c>
      <c r="I793" s="17">
        <f>Source!AV682</f>
        <v>1</v>
      </c>
      <c r="J793" s="33">
        <f>ROUND((ROUND((Source!AF682*Source!AV682*Source!I682),2)),2)</f>
        <v>12.57</v>
      </c>
      <c r="K793" s="17">
        <f>IF(Source!BA682&lt;&gt; 0, Source!BA682, 1)</f>
        <v>26.39</v>
      </c>
      <c r="L793" s="33">
        <f>Source!S682</f>
        <v>331.72</v>
      </c>
      <c r="W793">
        <f>J793</f>
        <v>12.57</v>
      </c>
    </row>
    <row r="794" spans="1:27" ht="14.25" x14ac:dyDescent="0.2">
      <c r="A794" s="26"/>
      <c r="B794" s="26"/>
      <c r="C794" s="26"/>
      <c r="D794" s="26" t="s">
        <v>314</v>
      </c>
      <c r="E794" s="27" t="s">
        <v>315</v>
      </c>
      <c r="F794" s="17">
        <f>Source!DN682</f>
        <v>100</v>
      </c>
      <c r="G794" s="33"/>
      <c r="H794" s="28"/>
      <c r="I794" s="17"/>
      <c r="J794" s="33">
        <f>SUM(Q792:Q793)</f>
        <v>12.57</v>
      </c>
      <c r="K794" s="17">
        <f>Source!BZ682</f>
        <v>83</v>
      </c>
      <c r="L794" s="33">
        <f>SUM(R792:R793)</f>
        <v>275.33</v>
      </c>
    </row>
    <row r="795" spans="1:27" ht="14.25" x14ac:dyDescent="0.2">
      <c r="A795" s="26"/>
      <c r="B795" s="26"/>
      <c r="C795" s="26"/>
      <c r="D795" s="26" t="s">
        <v>316</v>
      </c>
      <c r="E795" s="27" t="s">
        <v>315</v>
      </c>
      <c r="F795" s="17">
        <f>Source!DO682</f>
        <v>64</v>
      </c>
      <c r="G795" s="33"/>
      <c r="H795" s="28"/>
      <c r="I795" s="17"/>
      <c r="J795" s="33">
        <f>SUM(S792:S794)</f>
        <v>8.0399999999999991</v>
      </c>
      <c r="K795" s="17">
        <f>Source!CA682</f>
        <v>41</v>
      </c>
      <c r="L795" s="33">
        <f>SUM(T792:T794)</f>
        <v>136.01</v>
      </c>
    </row>
    <row r="796" spans="1:27" ht="14.25" x14ac:dyDescent="0.2">
      <c r="A796" s="55"/>
      <c r="B796" s="55"/>
      <c r="C796" s="55"/>
      <c r="D796" s="55" t="s">
        <v>317</v>
      </c>
      <c r="E796" s="56" t="s">
        <v>318</v>
      </c>
      <c r="F796" s="57">
        <f>Source!AQ682</f>
        <v>0.6</v>
      </c>
      <c r="G796" s="58"/>
      <c r="H796" s="59" t="str">
        <f>Source!DI682</f>
        <v/>
      </c>
      <c r="I796" s="57">
        <f>Source!AV682</f>
        <v>1</v>
      </c>
      <c r="J796" s="58">
        <f>Source!U682</f>
        <v>1.2299999999999998</v>
      </c>
      <c r="K796" s="57"/>
      <c r="L796" s="58"/>
    </row>
    <row r="797" spans="1:27" ht="15" x14ac:dyDescent="0.25">
      <c r="A797" s="60"/>
      <c r="B797" s="60"/>
      <c r="C797" s="60"/>
      <c r="D797" s="61" t="s">
        <v>319</v>
      </c>
      <c r="E797" s="60"/>
      <c r="F797" s="60"/>
      <c r="G797" s="60"/>
      <c r="H797" s="60"/>
      <c r="I797" s="111">
        <f>J793+J794+J795</f>
        <v>33.18</v>
      </c>
      <c r="J797" s="111"/>
      <c r="K797" s="111">
        <f>L793+L794+L795</f>
        <v>743.06</v>
      </c>
      <c r="L797" s="111"/>
      <c r="O797" s="32">
        <f>J793+J794+J795</f>
        <v>33.18</v>
      </c>
      <c r="P797" s="32">
        <f>L793+L794+L795</f>
        <v>743.06</v>
      </c>
      <c r="X797">
        <f>IF(Source!BI682&lt;=1,J793+J794+J795-0, 0)</f>
        <v>33.18</v>
      </c>
      <c r="Y797">
        <f>IF(Source!BI682=2,J793+J794+J795-0, 0)</f>
        <v>0</v>
      </c>
      <c r="Z797">
        <f>IF(Source!BI682=3,J793+J794+J795-0, 0)</f>
        <v>0</v>
      </c>
      <c r="AA797">
        <f>IF(Source!BI682=4,J793+J794+J795,0)</f>
        <v>0</v>
      </c>
    </row>
    <row r="799" spans="1:27" ht="28.5" x14ac:dyDescent="0.2">
      <c r="A799" s="26">
        <v>3</v>
      </c>
      <c r="B799" s="26">
        <v>3</v>
      </c>
      <c r="C799" s="26" t="str">
        <f>Source!F683</f>
        <v>6.58-2-1</v>
      </c>
      <c r="D799" s="26" t="s">
        <v>40</v>
      </c>
      <c r="E799" s="27" t="str">
        <f>Source!H683</f>
        <v>100 м2</v>
      </c>
      <c r="F799" s="17">
        <f>Source!I683</f>
        <v>1.8700000000000001E-2</v>
      </c>
      <c r="G799" s="33"/>
      <c r="H799" s="28"/>
      <c r="I799" s="17"/>
      <c r="J799" s="33"/>
      <c r="K799" s="17"/>
      <c r="L799" s="33"/>
      <c r="Q799">
        <f>ROUND((Source!DN683/100)*ROUND((ROUND((Source!AF683*Source!AV683*Source!I683),2)),2), 2)</f>
        <v>2.86</v>
      </c>
      <c r="R799">
        <f>Source!X683</f>
        <v>66.14</v>
      </c>
      <c r="S799">
        <f>ROUND((Source!DO683/100)*ROUND((ROUND((Source!AF683*Source!AV683*Source!I683),2)),2), 2)</f>
        <v>1.97</v>
      </c>
      <c r="T799">
        <f>Source!Y683</f>
        <v>38.74</v>
      </c>
      <c r="U799">
        <f>ROUND((175/100)*ROUND((ROUND((Source!AE683*Source!AV683*Source!I683),2)),2), 2)</f>
        <v>0</v>
      </c>
      <c r="V799">
        <f>ROUND((160/100)*ROUND(ROUND((ROUND((Source!AE683*Source!AV683*Source!I683),2)*Source!BS683),2), 2), 2)</f>
        <v>0</v>
      </c>
    </row>
    <row r="800" spans="1:27" x14ac:dyDescent="0.2">
      <c r="D800" s="30" t="str">
        <f>"Объем: "&amp;Source!I683&amp;"=1,87/"&amp;"100"</f>
        <v>Объем: 0,0187=1,87/100</v>
      </c>
    </row>
    <row r="801" spans="1:27" ht="14.25" x14ac:dyDescent="0.2">
      <c r="A801" s="26"/>
      <c r="B801" s="26"/>
      <c r="C801" s="26"/>
      <c r="D801" s="26" t="s">
        <v>313</v>
      </c>
      <c r="E801" s="27"/>
      <c r="F801" s="17"/>
      <c r="G801" s="33">
        <f>Source!AO683</f>
        <v>191.34</v>
      </c>
      <c r="H801" s="28" t="str">
        <f>Source!DG683</f>
        <v/>
      </c>
      <c r="I801" s="17">
        <f>Source!AV683</f>
        <v>1</v>
      </c>
      <c r="J801" s="33">
        <f>ROUND((ROUND((Source!AF683*Source!AV683*Source!I683),2)),2)</f>
        <v>3.58</v>
      </c>
      <c r="K801" s="17">
        <f>IF(Source!BA683&lt;&gt; 0, Source!BA683, 1)</f>
        <v>26.39</v>
      </c>
      <c r="L801" s="33">
        <f>Source!S683</f>
        <v>94.48</v>
      </c>
      <c r="W801">
        <f>J801</f>
        <v>3.58</v>
      </c>
    </row>
    <row r="802" spans="1:27" ht="28.5" x14ac:dyDescent="0.2">
      <c r="A802" s="26" t="s">
        <v>44</v>
      </c>
      <c r="B802" s="26" t="s">
        <v>44</v>
      </c>
      <c r="C802" s="26" t="str">
        <f>Source!F684</f>
        <v>9999990001</v>
      </c>
      <c r="D802" s="26" t="s">
        <v>29</v>
      </c>
      <c r="E802" s="27" t="str">
        <f>Source!H684</f>
        <v>т</v>
      </c>
      <c r="F802" s="17">
        <f>Source!I684</f>
        <v>-1.9074000000000001E-2</v>
      </c>
      <c r="G802" s="33">
        <f>Source!AK684</f>
        <v>0</v>
      </c>
      <c r="H802" s="31" t="s">
        <v>3</v>
      </c>
      <c r="I802" s="17">
        <f>Source!AW684</f>
        <v>1</v>
      </c>
      <c r="J802" s="33">
        <f>ROUND((ROUND((Source!AC684*Source!AW684*Source!I684),2)),2)+(ROUND((ROUND(((Source!ET684)*Source!AV684*Source!I684),2)),2)+ROUND((ROUND(((Source!AE684-(Source!EU684))*Source!AV684*Source!I684),2)),2))+ROUND((ROUND((Source!AF684*Source!AV684*Source!I684),2)),2)</f>
        <v>0</v>
      </c>
      <c r="K802" s="17">
        <f>IF(Source!BC684&lt;&gt; 0, Source!BC684, 1)</f>
        <v>1</v>
      </c>
      <c r="L802" s="33">
        <f>Source!O684</f>
        <v>0</v>
      </c>
      <c r="Q802">
        <f>ROUND((Source!DN684/100)*ROUND((ROUND((Source!AF684*Source!AV684*Source!I684),2)),2), 2)</f>
        <v>0</v>
      </c>
      <c r="R802">
        <f>Source!X684</f>
        <v>0</v>
      </c>
      <c r="S802">
        <f>ROUND((Source!DO684/100)*ROUND((ROUND((Source!AF684*Source!AV684*Source!I684),2)),2), 2)</f>
        <v>0</v>
      </c>
      <c r="T802">
        <f>Source!Y684</f>
        <v>0</v>
      </c>
      <c r="U802">
        <f>ROUND((175/100)*ROUND((ROUND((Source!AE684*Source!AV684*Source!I684),2)),2), 2)</f>
        <v>0</v>
      </c>
      <c r="V802">
        <f>ROUND((160/100)*ROUND(ROUND((ROUND((Source!AE684*Source!AV684*Source!I684),2)*Source!BS684),2), 2), 2)</f>
        <v>0</v>
      </c>
      <c r="X802">
        <f>IF(Source!BI684&lt;=1,J802, 0)</f>
        <v>0</v>
      </c>
      <c r="Y802">
        <f>IF(Source!BI684=2,J802, 0)</f>
        <v>0</v>
      </c>
      <c r="Z802">
        <f>IF(Source!BI684=3,J802, 0)</f>
        <v>0</v>
      </c>
      <c r="AA802">
        <f>IF(Source!BI684=4,J802, 0)</f>
        <v>0</v>
      </c>
    </row>
    <row r="803" spans="1:27" ht="14.25" x14ac:dyDescent="0.2">
      <c r="A803" s="26"/>
      <c r="B803" s="26"/>
      <c r="C803" s="26"/>
      <c r="D803" s="26" t="s">
        <v>314</v>
      </c>
      <c r="E803" s="27" t="s">
        <v>315</v>
      </c>
      <c r="F803" s="17">
        <f>Source!DN683</f>
        <v>80</v>
      </c>
      <c r="G803" s="33"/>
      <c r="H803" s="28"/>
      <c r="I803" s="17"/>
      <c r="J803" s="33">
        <f>SUM(Q799:Q802)</f>
        <v>2.86</v>
      </c>
      <c r="K803" s="17">
        <f>Source!BZ683</f>
        <v>70</v>
      </c>
      <c r="L803" s="33">
        <f>SUM(R799:R802)</f>
        <v>66.14</v>
      </c>
    </row>
    <row r="804" spans="1:27" ht="14.25" x14ac:dyDescent="0.2">
      <c r="A804" s="26"/>
      <c r="B804" s="26"/>
      <c r="C804" s="26"/>
      <c r="D804" s="26" t="s">
        <v>316</v>
      </c>
      <c r="E804" s="27" t="s">
        <v>315</v>
      </c>
      <c r="F804" s="17">
        <f>Source!DO683</f>
        <v>55</v>
      </c>
      <c r="G804" s="33"/>
      <c r="H804" s="28"/>
      <c r="I804" s="17"/>
      <c r="J804" s="33">
        <f>SUM(S799:S803)</f>
        <v>1.97</v>
      </c>
      <c r="K804" s="17">
        <f>Source!CA683</f>
        <v>41</v>
      </c>
      <c r="L804" s="33">
        <f>SUM(T799:T803)</f>
        <v>38.74</v>
      </c>
    </row>
    <row r="805" spans="1:27" ht="14.25" x14ac:dyDescent="0.2">
      <c r="A805" s="55"/>
      <c r="B805" s="55"/>
      <c r="C805" s="55"/>
      <c r="D805" s="55" t="s">
        <v>317</v>
      </c>
      <c r="E805" s="56" t="s">
        <v>318</v>
      </c>
      <c r="F805" s="57">
        <f>Source!AQ683</f>
        <v>17.41</v>
      </c>
      <c r="G805" s="58"/>
      <c r="H805" s="59" t="str">
        <f>Source!DI683</f>
        <v/>
      </c>
      <c r="I805" s="57">
        <f>Source!AV683</f>
        <v>1</v>
      </c>
      <c r="J805" s="58">
        <f>Source!U683</f>
        <v>0.32556700000000005</v>
      </c>
      <c r="K805" s="57"/>
      <c r="L805" s="58"/>
    </row>
    <row r="806" spans="1:27" ht="15" x14ac:dyDescent="0.25">
      <c r="A806" s="60"/>
      <c r="B806" s="60"/>
      <c r="C806" s="60"/>
      <c r="D806" s="61" t="s">
        <v>319</v>
      </c>
      <c r="E806" s="60"/>
      <c r="F806" s="60"/>
      <c r="G806" s="60"/>
      <c r="H806" s="60"/>
      <c r="I806" s="111">
        <f>J801+J803+J804+SUM(J802:J802)</f>
        <v>8.41</v>
      </c>
      <c r="J806" s="111"/>
      <c r="K806" s="111">
        <f>L801+L803+L804+SUM(L802:L802)</f>
        <v>199.36</v>
      </c>
      <c r="L806" s="111"/>
      <c r="O806" s="32">
        <f>J801+J803+J804+SUM(J802:J802)</f>
        <v>8.41</v>
      </c>
      <c r="P806" s="32">
        <f>L801+L803+L804+SUM(L802:L802)</f>
        <v>199.36</v>
      </c>
      <c r="X806">
        <f>IF(Source!BI683&lt;=1,J801+J803+J804-0, 0)</f>
        <v>8.41</v>
      </c>
      <c r="Y806">
        <f>IF(Source!BI683=2,J801+J803+J804-0, 0)</f>
        <v>0</v>
      </c>
      <c r="Z806">
        <f>IF(Source!BI683=3,J801+J803+J804-0, 0)</f>
        <v>0</v>
      </c>
      <c r="AA806">
        <f>IF(Source!BI683=4,J801+J803+J804,0)</f>
        <v>0</v>
      </c>
    </row>
    <row r="808" spans="1:27" ht="42.75" x14ac:dyDescent="0.2">
      <c r="A808" s="26">
        <v>4</v>
      </c>
      <c r="B808" s="26">
        <v>4</v>
      </c>
      <c r="C808" s="26" t="str">
        <f>Source!F685</f>
        <v>6.65-24-1</v>
      </c>
      <c r="D808" s="26" t="s">
        <v>47</v>
      </c>
      <c r="E808" s="27" t="str">
        <f>Source!H685</f>
        <v>100 м</v>
      </c>
      <c r="F808" s="17">
        <f>Source!I685</f>
        <v>0.02</v>
      </c>
      <c r="G808" s="33"/>
      <c r="H808" s="28"/>
      <c r="I808" s="17"/>
      <c r="J808" s="33"/>
      <c r="K808" s="17"/>
      <c r="L808" s="33"/>
      <c r="Q808">
        <f>ROUND((Source!DN685/100)*ROUND((ROUND((Source!AF685*Source!AV685*Source!I685),2)),2), 2)</f>
        <v>5.0199999999999996</v>
      </c>
      <c r="R808">
        <f>Source!X685</f>
        <v>108.31</v>
      </c>
      <c r="S808">
        <f>ROUND((Source!DO685/100)*ROUND((ROUND((Source!AF685*Source!AV685*Source!I685),2)),2), 2)</f>
        <v>3.37</v>
      </c>
      <c r="T808">
        <f>Source!Y685</f>
        <v>49.34</v>
      </c>
      <c r="U808">
        <f>ROUND((175/100)*ROUND((ROUND((Source!AE685*Source!AV685*Source!I685),2)),2), 2)</f>
        <v>0</v>
      </c>
      <c r="V808">
        <f>ROUND((160/100)*ROUND(ROUND((ROUND((Source!AE685*Source!AV685*Source!I685),2)*Source!BS685),2), 2), 2)</f>
        <v>0</v>
      </c>
    </row>
    <row r="809" spans="1:27" x14ac:dyDescent="0.2">
      <c r="D809" s="30" t="str">
        <f>"Объем: "&amp;Source!I685&amp;"=2/"&amp;"100"</f>
        <v>Объем: 0,02=2/100</v>
      </c>
    </row>
    <row r="810" spans="1:27" ht="14.25" x14ac:dyDescent="0.2">
      <c r="A810" s="26"/>
      <c r="B810" s="26"/>
      <c r="C810" s="26"/>
      <c r="D810" s="26" t="s">
        <v>313</v>
      </c>
      <c r="E810" s="27"/>
      <c r="F810" s="17"/>
      <c r="G810" s="33">
        <f>Source!AO685</f>
        <v>227.82</v>
      </c>
      <c r="H810" s="28" t="str">
        <f>Source!DG685</f>
        <v/>
      </c>
      <c r="I810" s="17">
        <f>Source!AV685</f>
        <v>1</v>
      </c>
      <c r="J810" s="33">
        <f>ROUND((ROUND((Source!AF685*Source!AV685*Source!I685),2)),2)</f>
        <v>4.5599999999999996</v>
      </c>
      <c r="K810" s="17">
        <f>IF(Source!BA685&lt;&gt; 0, Source!BA685, 1)</f>
        <v>26.39</v>
      </c>
      <c r="L810" s="33">
        <f>Source!S685</f>
        <v>120.34</v>
      </c>
      <c r="W810">
        <f>J810</f>
        <v>4.5599999999999996</v>
      </c>
    </row>
    <row r="811" spans="1:27" ht="14.25" x14ac:dyDescent="0.2">
      <c r="A811" s="26"/>
      <c r="B811" s="26"/>
      <c r="C811" s="26"/>
      <c r="D811" s="26" t="s">
        <v>314</v>
      </c>
      <c r="E811" s="27" t="s">
        <v>315</v>
      </c>
      <c r="F811" s="17">
        <f>Source!DN685</f>
        <v>110</v>
      </c>
      <c r="G811" s="33"/>
      <c r="H811" s="28"/>
      <c r="I811" s="17"/>
      <c r="J811" s="33">
        <f>SUM(Q808:Q810)</f>
        <v>5.0199999999999996</v>
      </c>
      <c r="K811" s="17">
        <f>Source!BZ685</f>
        <v>90</v>
      </c>
      <c r="L811" s="33">
        <f>SUM(R808:R810)</f>
        <v>108.31</v>
      </c>
    </row>
    <row r="812" spans="1:27" ht="14.25" x14ac:dyDescent="0.2">
      <c r="A812" s="26"/>
      <c r="B812" s="26"/>
      <c r="C812" s="26"/>
      <c r="D812" s="26" t="s">
        <v>316</v>
      </c>
      <c r="E812" s="27" t="s">
        <v>315</v>
      </c>
      <c r="F812" s="17">
        <f>Source!DO685</f>
        <v>74</v>
      </c>
      <c r="G812" s="33"/>
      <c r="H812" s="28"/>
      <c r="I812" s="17"/>
      <c r="J812" s="33">
        <f>SUM(S808:S811)</f>
        <v>3.37</v>
      </c>
      <c r="K812" s="17">
        <f>Source!CA685</f>
        <v>41</v>
      </c>
      <c r="L812" s="33">
        <f>SUM(T808:T811)</f>
        <v>49.34</v>
      </c>
    </row>
    <row r="813" spans="1:27" ht="14.25" x14ac:dyDescent="0.2">
      <c r="A813" s="55"/>
      <c r="B813" s="55"/>
      <c r="C813" s="55"/>
      <c r="D813" s="55" t="s">
        <v>317</v>
      </c>
      <c r="E813" s="56" t="s">
        <v>318</v>
      </c>
      <c r="F813" s="57">
        <f>Source!AQ685</f>
        <v>20.73</v>
      </c>
      <c r="G813" s="58"/>
      <c r="H813" s="59" t="str">
        <f>Source!DI685</f>
        <v/>
      </c>
      <c r="I813" s="57">
        <f>Source!AV685</f>
        <v>1</v>
      </c>
      <c r="J813" s="58">
        <f>Source!U685</f>
        <v>0.41460000000000002</v>
      </c>
      <c r="K813" s="57"/>
      <c r="L813" s="58"/>
    </row>
    <row r="814" spans="1:27" ht="15" x14ac:dyDescent="0.25">
      <c r="A814" s="60"/>
      <c r="B814" s="60"/>
      <c r="C814" s="60"/>
      <c r="D814" s="61" t="s">
        <v>319</v>
      </c>
      <c r="E814" s="60"/>
      <c r="F814" s="60"/>
      <c r="G814" s="60"/>
      <c r="H814" s="60"/>
      <c r="I814" s="111">
        <f>J810+J811+J812</f>
        <v>12.95</v>
      </c>
      <c r="J814" s="111"/>
      <c r="K814" s="111">
        <f>L810+L811+L812</f>
        <v>277.99</v>
      </c>
      <c r="L814" s="111"/>
      <c r="O814" s="32">
        <f>J810+J811+J812</f>
        <v>12.95</v>
      </c>
      <c r="P814" s="32">
        <f>L810+L811+L812</f>
        <v>277.99</v>
      </c>
      <c r="X814">
        <f>IF(Source!BI685&lt;=1,J810+J811+J812-0, 0)</f>
        <v>12.95</v>
      </c>
      <c r="Y814">
        <f>IF(Source!BI685=2,J810+J811+J812-0, 0)</f>
        <v>0</v>
      </c>
      <c r="Z814">
        <f>IF(Source!BI685=3,J810+J811+J812-0, 0)</f>
        <v>0</v>
      </c>
      <c r="AA814">
        <f>IF(Source!BI685=4,J810+J811+J812,0)</f>
        <v>0</v>
      </c>
    </row>
    <row r="816" spans="1:27" ht="57" x14ac:dyDescent="0.2">
      <c r="A816" s="26">
        <v>5</v>
      </c>
      <c r="B816" s="26">
        <v>5</v>
      </c>
      <c r="C816" s="26" t="str">
        <f>Source!F686</f>
        <v>6.62-31-1</v>
      </c>
      <c r="D816" s="26" t="s">
        <v>53</v>
      </c>
      <c r="E816" s="27" t="str">
        <f>Source!H686</f>
        <v>1 м2 поверхности</v>
      </c>
      <c r="F816" s="17">
        <f>Source!I686</f>
        <v>20.75</v>
      </c>
      <c r="G816" s="33"/>
      <c r="H816" s="28"/>
      <c r="I816" s="17"/>
      <c r="J816" s="33"/>
      <c r="K816" s="17"/>
      <c r="L816" s="33"/>
      <c r="Q816">
        <f>ROUND((Source!DN686/100)*ROUND((ROUND((Source!AF686*Source!AV686*Source!I686),2)),2), 2)</f>
        <v>127.2</v>
      </c>
      <c r="R816">
        <f>Source!X686</f>
        <v>2786.15</v>
      </c>
      <c r="S816">
        <f>ROUND((Source!DO686/100)*ROUND((ROUND((Source!AF686*Source!AV686*Source!I686),2)),2), 2)</f>
        <v>81.41</v>
      </c>
      <c r="T816">
        <f>Source!Y686</f>
        <v>1376.29</v>
      </c>
      <c r="U816">
        <f>ROUND((175/100)*ROUND((ROUND((Source!AE686*Source!AV686*Source!I686),2)),2), 2)</f>
        <v>0</v>
      </c>
      <c r="V816">
        <f>ROUND((160/100)*ROUND(ROUND((ROUND((Source!AE686*Source!AV686*Source!I686),2)*Source!BS686),2), 2), 2)</f>
        <v>0</v>
      </c>
    </row>
    <row r="817" spans="1:27" ht="14.25" x14ac:dyDescent="0.2">
      <c r="A817" s="26"/>
      <c r="B817" s="26"/>
      <c r="C817" s="26"/>
      <c r="D817" s="26" t="s">
        <v>313</v>
      </c>
      <c r="E817" s="27"/>
      <c r="F817" s="17"/>
      <c r="G817" s="33">
        <f>Source!AO686</f>
        <v>6.13</v>
      </c>
      <c r="H817" s="28" t="str">
        <f>Source!DG686</f>
        <v/>
      </c>
      <c r="I817" s="17">
        <f>Source!AV686</f>
        <v>1</v>
      </c>
      <c r="J817" s="33">
        <f>ROUND((ROUND((Source!AF686*Source!AV686*Source!I686),2)),2)</f>
        <v>127.2</v>
      </c>
      <c r="K817" s="17">
        <f>IF(Source!BA686&lt;&gt; 0, Source!BA686, 1)</f>
        <v>26.39</v>
      </c>
      <c r="L817" s="33">
        <f>Source!S686</f>
        <v>3356.81</v>
      </c>
      <c r="W817">
        <f>J817</f>
        <v>127.2</v>
      </c>
    </row>
    <row r="818" spans="1:27" ht="14.25" x14ac:dyDescent="0.2">
      <c r="A818" s="26"/>
      <c r="B818" s="26"/>
      <c r="C818" s="26"/>
      <c r="D818" s="26" t="s">
        <v>314</v>
      </c>
      <c r="E818" s="27" t="s">
        <v>315</v>
      </c>
      <c r="F818" s="17">
        <f>Source!DN686</f>
        <v>100</v>
      </c>
      <c r="G818" s="33"/>
      <c r="H818" s="28"/>
      <c r="I818" s="17"/>
      <c r="J818" s="33">
        <f>SUM(Q816:Q817)</f>
        <v>127.2</v>
      </c>
      <c r="K818" s="17">
        <f>Source!BZ686</f>
        <v>83</v>
      </c>
      <c r="L818" s="33">
        <f>SUM(R816:R817)</f>
        <v>2786.15</v>
      </c>
    </row>
    <row r="819" spans="1:27" ht="14.25" x14ac:dyDescent="0.2">
      <c r="A819" s="26"/>
      <c r="B819" s="26"/>
      <c r="C819" s="26"/>
      <c r="D819" s="26" t="s">
        <v>316</v>
      </c>
      <c r="E819" s="27" t="s">
        <v>315</v>
      </c>
      <c r="F819" s="17">
        <f>Source!DO686</f>
        <v>64</v>
      </c>
      <c r="G819" s="33"/>
      <c r="H819" s="28"/>
      <c r="I819" s="17"/>
      <c r="J819" s="33">
        <f>SUM(S816:S818)</f>
        <v>81.41</v>
      </c>
      <c r="K819" s="17">
        <f>Source!CA686</f>
        <v>41</v>
      </c>
      <c r="L819" s="33">
        <f>SUM(T816:T818)</f>
        <v>1376.29</v>
      </c>
    </row>
    <row r="820" spans="1:27" ht="14.25" x14ac:dyDescent="0.2">
      <c r="A820" s="55"/>
      <c r="B820" s="55"/>
      <c r="C820" s="55"/>
      <c r="D820" s="55" t="s">
        <v>317</v>
      </c>
      <c r="E820" s="56" t="s">
        <v>318</v>
      </c>
      <c r="F820" s="57">
        <f>Source!AQ686</f>
        <v>0.6</v>
      </c>
      <c r="G820" s="58"/>
      <c r="H820" s="59" t="str">
        <f>Source!DI686</f>
        <v/>
      </c>
      <c r="I820" s="57">
        <f>Source!AV686</f>
        <v>1</v>
      </c>
      <c r="J820" s="58">
        <f>Source!U686</f>
        <v>12.45</v>
      </c>
      <c r="K820" s="57"/>
      <c r="L820" s="58"/>
    </row>
    <row r="821" spans="1:27" ht="15" x14ac:dyDescent="0.25">
      <c r="A821" s="60"/>
      <c r="B821" s="60"/>
      <c r="C821" s="60"/>
      <c r="D821" s="61" t="s">
        <v>319</v>
      </c>
      <c r="E821" s="60"/>
      <c r="F821" s="60"/>
      <c r="G821" s="60"/>
      <c r="H821" s="60"/>
      <c r="I821" s="111">
        <f>J817+J818+J819</f>
        <v>335.81</v>
      </c>
      <c r="J821" s="111"/>
      <c r="K821" s="111">
        <f>L817+L818+L819</f>
        <v>7519.25</v>
      </c>
      <c r="L821" s="111"/>
      <c r="O821" s="32">
        <f>J817+J818+J819</f>
        <v>335.81</v>
      </c>
      <c r="P821" s="32">
        <f>L817+L818+L819</f>
        <v>7519.25</v>
      </c>
      <c r="X821">
        <f>IF(Source!BI686&lt;=1,J817+J818+J819-0, 0)</f>
        <v>335.81</v>
      </c>
      <c r="Y821">
        <f>IF(Source!BI686=2,J817+J818+J819-0, 0)</f>
        <v>0</v>
      </c>
      <c r="Z821">
        <f>IF(Source!BI686=3,J817+J818+J819-0, 0)</f>
        <v>0</v>
      </c>
      <c r="AA821">
        <f>IF(Source!BI686=4,J817+J818+J819,0)</f>
        <v>0</v>
      </c>
    </row>
    <row r="824" spans="1:27" ht="15" x14ac:dyDescent="0.25">
      <c r="A824" s="81" t="str">
        <f>CONCATENATE("Итого по подразделу: ",IF(Source!G688&lt;&gt;"Новый подраздел", Source!G688, ""))</f>
        <v>Итого по подразделу: Демонтажные и подготовительные  работы</v>
      </c>
      <c r="B824" s="81"/>
      <c r="C824" s="81"/>
      <c r="D824" s="81"/>
      <c r="E824" s="81"/>
      <c r="F824" s="81"/>
      <c r="G824" s="81"/>
      <c r="H824" s="81"/>
      <c r="I824" s="79">
        <f>SUM(O782:O823)</f>
        <v>415.5</v>
      </c>
      <c r="J824" s="80"/>
      <c r="K824" s="79">
        <f>SUM(P782:P823)</f>
        <v>9335.4599999999991</v>
      </c>
      <c r="L824" s="80"/>
    </row>
    <row r="825" spans="1:27" hidden="1" x14ac:dyDescent="0.2">
      <c r="A825" t="s">
        <v>320</v>
      </c>
      <c r="I825">
        <f>SUM(AC782:AC824)</f>
        <v>0</v>
      </c>
      <c r="K825">
        <f>SUM(AD782:AD824)</f>
        <v>0</v>
      </c>
    </row>
    <row r="826" spans="1:27" hidden="1" x14ac:dyDescent="0.2">
      <c r="A826" t="s">
        <v>321</v>
      </c>
      <c r="I826">
        <f>SUM(AE782:AE825)</f>
        <v>0</v>
      </c>
      <c r="K826">
        <f>SUM(AF782:AF825)</f>
        <v>0</v>
      </c>
    </row>
    <row r="828" spans="1:27" ht="15" x14ac:dyDescent="0.25">
      <c r="A828" s="81" t="str">
        <f>CONCATENATE("Итого по разделу: ",IF(Source!G718&lt;&gt;"Новый раздел", Source!G718, ""))</f>
        <v>Итого по разделу: Секция в осях Д-Е (Подъезд №1)</v>
      </c>
      <c r="B828" s="81"/>
      <c r="C828" s="81"/>
      <c r="D828" s="81"/>
      <c r="E828" s="81"/>
      <c r="F828" s="81"/>
      <c r="G828" s="81"/>
      <c r="H828" s="81"/>
      <c r="I828" s="79">
        <f>SUM(O780:O827)</f>
        <v>415.5</v>
      </c>
      <c r="J828" s="80"/>
      <c r="K828" s="79">
        <f>SUM(P780:P827)</f>
        <v>9335.4599999999991</v>
      </c>
      <c r="L828" s="80"/>
    </row>
    <row r="829" spans="1:27" hidden="1" x14ac:dyDescent="0.2">
      <c r="A829" t="s">
        <v>320</v>
      </c>
      <c r="I829">
        <f>SUM(AC780:AC828)</f>
        <v>0</v>
      </c>
      <c r="K829">
        <f>SUM(AD780:AD828)</f>
        <v>0</v>
      </c>
    </row>
    <row r="830" spans="1:27" hidden="1" x14ac:dyDescent="0.2">
      <c r="A830" t="s">
        <v>321</v>
      </c>
      <c r="I830">
        <f>SUM(AE780:AE829)</f>
        <v>0</v>
      </c>
      <c r="K830">
        <f>SUM(AF780:AF829)</f>
        <v>0</v>
      </c>
    </row>
    <row r="832" spans="1:27" ht="16.5" x14ac:dyDescent="0.25">
      <c r="A832" s="75" t="str">
        <f>CONCATENATE("Раздел: ",IF(Source!G748&lt;&gt;"Новый раздел", Source!G748, ""))</f>
        <v>Раздел: Монтажные (кровельные) работы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</row>
    <row r="833" spans="1:27" ht="28.5" x14ac:dyDescent="0.2">
      <c r="A833" s="26">
        <v>1</v>
      </c>
      <c r="B833" s="26">
        <v>1</v>
      </c>
      <c r="C833" s="26" t="str">
        <f>Source!F752</f>
        <v>6.58-31-3</v>
      </c>
      <c r="D833" s="26" t="s">
        <v>110</v>
      </c>
      <c r="E833" s="27" t="str">
        <f>Source!H752</f>
        <v>100 мест</v>
      </c>
      <c r="F833" s="17">
        <f>Source!I752</f>
        <v>0.03</v>
      </c>
      <c r="G833" s="33"/>
      <c r="H833" s="28"/>
      <c r="I833" s="17"/>
      <c r="J833" s="33"/>
      <c r="K833" s="17"/>
      <c r="L833" s="33"/>
      <c r="Q833">
        <f>ROUND((Source!DN752/100)*ROUND((ROUND((Source!AF752*Source!AV752*Source!I752),2)),2), 2)</f>
        <v>40.93</v>
      </c>
      <c r="R833">
        <f>Source!X752</f>
        <v>903.68</v>
      </c>
      <c r="S833">
        <f>ROUND((Source!DO752/100)*ROUND((ROUND((Source!AF752*Source!AV752*Source!I752),2)),2), 2)</f>
        <v>31.09</v>
      </c>
      <c r="T833">
        <f>Source!Y752</f>
        <v>425.87</v>
      </c>
      <c r="U833">
        <f>ROUND((175/100)*ROUND((ROUND((Source!AE752*Source!AV752*Source!I752),2)),2), 2)</f>
        <v>0.79</v>
      </c>
      <c r="V833">
        <f>ROUND((160/100)*ROUND(ROUND((ROUND((Source!AE752*Source!AV752*Source!I752),2)*Source!BS752),2), 2), 2)</f>
        <v>19.010000000000002</v>
      </c>
    </row>
    <row r="834" spans="1:27" x14ac:dyDescent="0.2">
      <c r="D834" s="30" t="str">
        <f>"Объем: "&amp;Source!I752&amp;"=3/"&amp;"100"</f>
        <v>Объем: 0,03=3/100</v>
      </c>
    </row>
    <row r="835" spans="1:27" ht="14.25" x14ac:dyDescent="0.2">
      <c r="A835" s="26"/>
      <c r="B835" s="26"/>
      <c r="C835" s="26"/>
      <c r="D835" s="26" t="s">
        <v>313</v>
      </c>
      <c r="E835" s="27"/>
      <c r="F835" s="17"/>
      <c r="G835" s="33">
        <f>Source!AO752</f>
        <v>1311.93</v>
      </c>
      <c r="H835" s="28" t="str">
        <f>Source!DG752</f>
        <v/>
      </c>
      <c r="I835" s="17">
        <f>Source!AV752</f>
        <v>1</v>
      </c>
      <c r="J835" s="33">
        <f>ROUND((ROUND((Source!AF752*Source!AV752*Source!I752),2)),2)</f>
        <v>39.36</v>
      </c>
      <c r="K835" s="17">
        <f>IF(Source!BA752&lt;&gt; 0, Source!BA752, 1)</f>
        <v>26.39</v>
      </c>
      <c r="L835" s="33">
        <f>Source!S752</f>
        <v>1038.71</v>
      </c>
      <c r="W835">
        <f>J835</f>
        <v>39.36</v>
      </c>
    </row>
    <row r="836" spans="1:27" ht="14.25" x14ac:dyDescent="0.2">
      <c r="A836" s="26"/>
      <c r="B836" s="26"/>
      <c r="C836" s="26"/>
      <c r="D836" s="26" t="s">
        <v>322</v>
      </c>
      <c r="E836" s="27"/>
      <c r="F836" s="17"/>
      <c r="G836" s="33">
        <f>Source!AM752</f>
        <v>41.45</v>
      </c>
      <c r="H836" s="28" t="str">
        <f>Source!DE752</f>
        <v/>
      </c>
      <c r="I836" s="17">
        <f>Source!AV752</f>
        <v>1</v>
      </c>
      <c r="J836" s="33">
        <f>(ROUND((ROUND(((Source!ET752)*Source!AV752*Source!I752),2)),2)+ROUND((ROUND(((Source!AE752-(Source!EU752))*Source!AV752*Source!I752),2)),2))</f>
        <v>1.24</v>
      </c>
      <c r="K836" s="17">
        <f>IF(Source!BB752&lt;&gt; 0, Source!BB752, 1)</f>
        <v>14.75</v>
      </c>
      <c r="L836" s="33">
        <f>Source!Q752</f>
        <v>18.29</v>
      </c>
    </row>
    <row r="837" spans="1:27" ht="14.25" x14ac:dyDescent="0.2">
      <c r="A837" s="26"/>
      <c r="B837" s="26"/>
      <c r="C837" s="26"/>
      <c r="D837" s="26" t="s">
        <v>323</v>
      </c>
      <c r="E837" s="27"/>
      <c r="F837" s="17"/>
      <c r="G837" s="33">
        <f>Source!AN752</f>
        <v>15.08</v>
      </c>
      <c r="H837" s="28" t="str">
        <f>Source!DF752</f>
        <v/>
      </c>
      <c r="I837" s="17">
        <f>Source!AV752</f>
        <v>1</v>
      </c>
      <c r="J837" s="41">
        <f>ROUND((ROUND((Source!AE752*Source!AV752*Source!I752),2)),2)</f>
        <v>0.45</v>
      </c>
      <c r="K837" s="17">
        <f>IF(Source!BS752&lt;&gt; 0, Source!BS752, 1)</f>
        <v>26.39</v>
      </c>
      <c r="L837" s="41">
        <f>Source!R752</f>
        <v>11.88</v>
      </c>
      <c r="W837">
        <f>J837</f>
        <v>0.45</v>
      </c>
    </row>
    <row r="838" spans="1:27" ht="14.25" x14ac:dyDescent="0.2">
      <c r="A838" s="26"/>
      <c r="B838" s="26"/>
      <c r="C838" s="26"/>
      <c r="D838" s="26" t="s">
        <v>324</v>
      </c>
      <c r="E838" s="27"/>
      <c r="F838" s="17"/>
      <c r="G838" s="33">
        <f>Source!AL752</f>
        <v>972.06</v>
      </c>
      <c r="H838" s="28" t="str">
        <f>Source!DD752</f>
        <v/>
      </c>
      <c r="I838" s="17">
        <f>Source!AW752</f>
        <v>1</v>
      </c>
      <c r="J838" s="33">
        <f>ROUND((ROUND((Source!AC752*Source!AW752*Source!I752),2)),2)</f>
        <v>29.16</v>
      </c>
      <c r="K838" s="17">
        <f>IF(Source!BC752&lt;&gt; 0, Source!BC752, 1)</f>
        <v>8.3000000000000007</v>
      </c>
      <c r="L838" s="33">
        <f>Source!P752</f>
        <v>242.03</v>
      </c>
    </row>
    <row r="839" spans="1:27" ht="28.5" x14ac:dyDescent="0.2">
      <c r="A839" s="26" t="s">
        <v>27</v>
      </c>
      <c r="B839" s="26" t="s">
        <v>27</v>
      </c>
      <c r="C839" s="26" t="str">
        <f>Source!F753</f>
        <v>9999990001</v>
      </c>
      <c r="D839" s="26" t="s">
        <v>29</v>
      </c>
      <c r="E839" s="27" t="str">
        <f>Source!H753</f>
        <v>т</v>
      </c>
      <c r="F839" s="17">
        <f>Source!I753</f>
        <v>-3.8399999999999997E-2</v>
      </c>
      <c r="G839" s="33">
        <f>Source!AK753</f>
        <v>0</v>
      </c>
      <c r="H839" s="31" t="s">
        <v>3</v>
      </c>
      <c r="I839" s="17">
        <f>Source!AW753</f>
        <v>1</v>
      </c>
      <c r="J839" s="33">
        <f>ROUND((ROUND((Source!AC753*Source!AW753*Source!I753),2)),2)+(ROUND((ROUND(((Source!ET753)*Source!AV753*Source!I753),2)),2)+ROUND((ROUND(((Source!AE753-(Source!EU753))*Source!AV753*Source!I753),2)),2))+ROUND((ROUND((Source!AF753*Source!AV753*Source!I753),2)),2)</f>
        <v>0</v>
      </c>
      <c r="K839" s="17">
        <f>IF(Source!BC753&lt;&gt; 0, Source!BC753, 1)</f>
        <v>1</v>
      </c>
      <c r="L839" s="33">
        <f>Source!O753</f>
        <v>0</v>
      </c>
      <c r="Q839">
        <f>ROUND((Source!DN753/100)*ROUND((ROUND((Source!AF753*Source!AV753*Source!I753),2)),2), 2)</f>
        <v>0</v>
      </c>
      <c r="R839">
        <f>Source!X753</f>
        <v>0</v>
      </c>
      <c r="S839">
        <f>ROUND((Source!DO753/100)*ROUND((ROUND((Source!AF753*Source!AV753*Source!I753),2)),2), 2)</f>
        <v>0</v>
      </c>
      <c r="T839">
        <f>Source!Y753</f>
        <v>0</v>
      </c>
      <c r="U839">
        <f>ROUND((175/100)*ROUND((ROUND((Source!AE753*Source!AV753*Source!I753),2)),2), 2)</f>
        <v>0</v>
      </c>
      <c r="V839">
        <f>ROUND((160/100)*ROUND(ROUND((ROUND((Source!AE753*Source!AV753*Source!I753),2)*Source!BS753),2), 2), 2)</f>
        <v>0</v>
      </c>
      <c r="X839">
        <f>IF(Source!BI753&lt;=1,J839, 0)</f>
        <v>0</v>
      </c>
      <c r="Y839">
        <f>IF(Source!BI753=2,J839, 0)</f>
        <v>0</v>
      </c>
      <c r="Z839">
        <f>IF(Source!BI753=3,J839, 0)</f>
        <v>0</v>
      </c>
      <c r="AA839">
        <f>IF(Source!BI753=4,J839, 0)</f>
        <v>0</v>
      </c>
    </row>
    <row r="840" spans="1:27" ht="14.25" x14ac:dyDescent="0.2">
      <c r="A840" s="26"/>
      <c r="B840" s="26"/>
      <c r="C840" s="26"/>
      <c r="D840" s="26" t="s">
        <v>314</v>
      </c>
      <c r="E840" s="27" t="s">
        <v>315</v>
      </c>
      <c r="F840" s="17">
        <f>Source!DN752</f>
        <v>104</v>
      </c>
      <c r="G840" s="33"/>
      <c r="H840" s="28"/>
      <c r="I840" s="17"/>
      <c r="J840" s="33">
        <f>SUM(Q833:Q839)</f>
        <v>40.93</v>
      </c>
      <c r="K840" s="17">
        <f>Source!BZ752</f>
        <v>87</v>
      </c>
      <c r="L840" s="33">
        <f>SUM(R833:R839)</f>
        <v>903.68</v>
      </c>
    </row>
    <row r="841" spans="1:27" ht="14.25" x14ac:dyDescent="0.2">
      <c r="A841" s="26"/>
      <c r="B841" s="26"/>
      <c r="C841" s="26"/>
      <c r="D841" s="26" t="s">
        <v>316</v>
      </c>
      <c r="E841" s="27" t="s">
        <v>315</v>
      </c>
      <c r="F841" s="17">
        <f>Source!DO752</f>
        <v>79</v>
      </c>
      <c r="G841" s="33"/>
      <c r="H841" s="28"/>
      <c r="I841" s="17"/>
      <c r="J841" s="33">
        <f>SUM(S833:S840)</f>
        <v>31.09</v>
      </c>
      <c r="K841" s="17">
        <f>Source!CA752</f>
        <v>41</v>
      </c>
      <c r="L841" s="33">
        <f>SUM(T833:T840)</f>
        <v>425.87</v>
      </c>
    </row>
    <row r="842" spans="1:27" ht="14.25" x14ac:dyDescent="0.2">
      <c r="A842" s="26"/>
      <c r="B842" s="26"/>
      <c r="C842" s="26"/>
      <c r="D842" s="26" t="s">
        <v>325</v>
      </c>
      <c r="E842" s="27" t="s">
        <v>315</v>
      </c>
      <c r="F842" s="17">
        <f>175</f>
        <v>175</v>
      </c>
      <c r="G842" s="33"/>
      <c r="H842" s="28"/>
      <c r="I842" s="17"/>
      <c r="J842" s="33">
        <f>SUM(U833:U841)</f>
        <v>0.79</v>
      </c>
      <c r="K842" s="17">
        <f>160</f>
        <v>160</v>
      </c>
      <c r="L842" s="33">
        <f>SUM(V833:V841)</f>
        <v>19.010000000000002</v>
      </c>
    </row>
    <row r="843" spans="1:27" ht="14.25" x14ac:dyDescent="0.2">
      <c r="A843" s="55"/>
      <c r="B843" s="55"/>
      <c r="C843" s="55"/>
      <c r="D843" s="55" t="s">
        <v>317</v>
      </c>
      <c r="E843" s="56" t="s">
        <v>318</v>
      </c>
      <c r="F843" s="57">
        <f>Source!AQ752</f>
        <v>113</v>
      </c>
      <c r="G843" s="58"/>
      <c r="H843" s="59" t="str">
        <f>Source!DI752</f>
        <v/>
      </c>
      <c r="I843" s="57">
        <f>Source!AV752</f>
        <v>1</v>
      </c>
      <c r="J843" s="58">
        <f>Source!U752</f>
        <v>3.3899999999999997</v>
      </c>
      <c r="K843" s="57"/>
      <c r="L843" s="58"/>
    </row>
    <row r="844" spans="1:27" ht="15" x14ac:dyDescent="0.25">
      <c r="A844" s="60"/>
      <c r="B844" s="60"/>
      <c r="C844" s="60"/>
      <c r="D844" s="61" t="s">
        <v>319</v>
      </c>
      <c r="E844" s="60"/>
      <c r="F844" s="60"/>
      <c r="G844" s="60"/>
      <c r="H844" s="60"/>
      <c r="I844" s="111">
        <f>J835+J836+J838+J840+J841+J842+SUM(J839:J839)</f>
        <v>142.57</v>
      </c>
      <c r="J844" s="111"/>
      <c r="K844" s="111">
        <f>L835+L836+L838+L840+L841+L842+SUM(L839:L839)</f>
        <v>2647.59</v>
      </c>
      <c r="L844" s="111"/>
      <c r="O844" s="32">
        <f>J835+J836+J838+J840+J841+J842+SUM(J839:J839)</f>
        <v>142.57</v>
      </c>
      <c r="P844" s="32">
        <f>L835+L836+L838+L840+L841+L842+SUM(L839:L839)</f>
        <v>2647.59</v>
      </c>
      <c r="X844">
        <f>IF(Source!BI752&lt;=1,J835+J836+J838+J840+J841+J842-0, 0)</f>
        <v>142.57</v>
      </c>
      <c r="Y844">
        <f>IF(Source!BI752=2,J835+J836+J838+J840+J841+J842-0, 0)</f>
        <v>0</v>
      </c>
      <c r="Z844">
        <f>IF(Source!BI752=3,J835+J836+J838+J840+J841+J842-0, 0)</f>
        <v>0</v>
      </c>
      <c r="AA844">
        <f>IF(Source!BI752=4,J835+J836+J838+J840+J841+J842,0)</f>
        <v>0</v>
      </c>
    </row>
    <row r="846" spans="1:27" ht="28.5" x14ac:dyDescent="0.2">
      <c r="A846" s="26">
        <v>2</v>
      </c>
      <c r="B846" s="26">
        <v>2</v>
      </c>
      <c r="C846" s="26" t="str">
        <f>Source!F754</f>
        <v>6.58-31-1</v>
      </c>
      <c r="D846" s="26" t="s">
        <v>116</v>
      </c>
      <c r="E846" s="27" t="str">
        <f>Source!H754</f>
        <v>100 мест</v>
      </c>
      <c r="F846" s="17">
        <f>Source!I754</f>
        <v>0.05</v>
      </c>
      <c r="G846" s="33"/>
      <c r="H846" s="28"/>
      <c r="I846" s="17"/>
      <c r="J846" s="33"/>
      <c r="K846" s="17"/>
      <c r="L846" s="33"/>
      <c r="Q846">
        <f>ROUND((Source!DN754/100)*ROUND((ROUND((Source!AF754*Source!AV754*Source!I754),2)),2), 2)</f>
        <v>23.85</v>
      </c>
      <c r="R846">
        <f>Source!X754</f>
        <v>526.45000000000005</v>
      </c>
      <c r="S846">
        <f>ROUND((Source!DO754/100)*ROUND((ROUND((Source!AF754*Source!AV754*Source!I754),2)),2), 2)</f>
        <v>18.11</v>
      </c>
      <c r="T846">
        <f>Source!Y754</f>
        <v>248.1</v>
      </c>
      <c r="U846">
        <f>ROUND((175/100)*ROUND((ROUND((Source!AE754*Source!AV754*Source!I754),2)),2), 2)</f>
        <v>0.32</v>
      </c>
      <c r="V846">
        <f>ROUND((160/100)*ROUND(ROUND((ROUND((Source!AE754*Source!AV754*Source!I754),2)*Source!BS754),2), 2), 2)</f>
        <v>7.6</v>
      </c>
    </row>
    <row r="847" spans="1:27" x14ac:dyDescent="0.2">
      <c r="D847" s="30" t="str">
        <f>"Объем: "&amp;Source!I754&amp;"=5/"&amp;"100"</f>
        <v>Объем: 0,05=5/100</v>
      </c>
    </row>
    <row r="848" spans="1:27" ht="14.25" x14ac:dyDescent="0.2">
      <c r="A848" s="26"/>
      <c r="B848" s="26"/>
      <c r="C848" s="26"/>
      <c r="D848" s="26" t="s">
        <v>313</v>
      </c>
      <c r="E848" s="27"/>
      <c r="F848" s="17"/>
      <c r="G848" s="33">
        <f>Source!AO754</f>
        <v>458.59</v>
      </c>
      <c r="H848" s="28" t="str">
        <f>Source!DG754</f>
        <v/>
      </c>
      <c r="I848" s="17">
        <f>Source!AV754</f>
        <v>1</v>
      </c>
      <c r="J848" s="33">
        <f>ROUND((ROUND((Source!AF754*Source!AV754*Source!I754),2)),2)</f>
        <v>22.93</v>
      </c>
      <c r="K848" s="17">
        <f>IF(Source!BA754&lt;&gt; 0, Source!BA754, 1)</f>
        <v>26.39</v>
      </c>
      <c r="L848" s="33">
        <f>Source!S754</f>
        <v>605.12</v>
      </c>
      <c r="W848">
        <f>J848</f>
        <v>22.93</v>
      </c>
    </row>
    <row r="849" spans="1:27" ht="14.25" x14ac:dyDescent="0.2">
      <c r="A849" s="26"/>
      <c r="B849" s="26"/>
      <c r="C849" s="26"/>
      <c r="D849" s="26" t="s">
        <v>322</v>
      </c>
      <c r="E849" s="27"/>
      <c r="F849" s="17"/>
      <c r="G849" s="33">
        <f>Source!AM754</f>
        <v>9.8699999999999992</v>
      </c>
      <c r="H849" s="28" t="str">
        <f>Source!DE754</f>
        <v/>
      </c>
      <c r="I849" s="17">
        <f>Source!AV754</f>
        <v>1</v>
      </c>
      <c r="J849" s="33">
        <f>(ROUND((ROUND(((Source!ET754)*Source!AV754*Source!I754),2)),2)+ROUND((ROUND(((Source!AE754-(Source!EU754))*Source!AV754*Source!I754),2)),2))</f>
        <v>0.49</v>
      </c>
      <c r="K849" s="17">
        <f>IF(Source!BB754&lt;&gt; 0, Source!BB754, 1)</f>
        <v>14.65</v>
      </c>
      <c r="L849" s="33">
        <f>Source!Q754</f>
        <v>7.18</v>
      </c>
    </row>
    <row r="850" spans="1:27" ht="14.25" x14ac:dyDescent="0.2">
      <c r="A850" s="26"/>
      <c r="B850" s="26"/>
      <c r="C850" s="26"/>
      <c r="D850" s="26" t="s">
        <v>323</v>
      </c>
      <c r="E850" s="27"/>
      <c r="F850" s="17"/>
      <c r="G850" s="33">
        <f>Source!AN754</f>
        <v>3.55</v>
      </c>
      <c r="H850" s="28" t="str">
        <f>Source!DF754</f>
        <v/>
      </c>
      <c r="I850" s="17">
        <f>Source!AV754</f>
        <v>1</v>
      </c>
      <c r="J850" s="41">
        <f>ROUND((ROUND((Source!AE754*Source!AV754*Source!I754),2)),2)</f>
        <v>0.18</v>
      </c>
      <c r="K850" s="17">
        <f>IF(Source!BS754&lt;&gt; 0, Source!BS754, 1)</f>
        <v>26.39</v>
      </c>
      <c r="L850" s="41">
        <f>Source!R754</f>
        <v>4.75</v>
      </c>
      <c r="W850">
        <f>J850</f>
        <v>0.18</v>
      </c>
    </row>
    <row r="851" spans="1:27" ht="14.25" x14ac:dyDescent="0.2">
      <c r="A851" s="26"/>
      <c r="B851" s="26"/>
      <c r="C851" s="26"/>
      <c r="D851" s="26" t="s">
        <v>324</v>
      </c>
      <c r="E851" s="27"/>
      <c r="F851" s="17"/>
      <c r="G851" s="33">
        <f>Source!AL754</f>
        <v>195.25</v>
      </c>
      <c r="H851" s="28" t="str">
        <f>Source!DD754</f>
        <v/>
      </c>
      <c r="I851" s="17">
        <f>Source!AW754</f>
        <v>1</v>
      </c>
      <c r="J851" s="33">
        <f>ROUND((ROUND((Source!AC754*Source!AW754*Source!I754),2)),2)</f>
        <v>9.76</v>
      </c>
      <c r="K851" s="17">
        <f>IF(Source!BC754&lt;&gt; 0, Source!BC754, 1)</f>
        <v>8.3000000000000007</v>
      </c>
      <c r="L851" s="33">
        <f>Source!P754</f>
        <v>81.010000000000005</v>
      </c>
    </row>
    <row r="852" spans="1:27" ht="28.5" x14ac:dyDescent="0.2">
      <c r="A852" s="26" t="s">
        <v>118</v>
      </c>
      <c r="B852" s="26" t="s">
        <v>118</v>
      </c>
      <c r="C852" s="26" t="str">
        <f>Source!F755</f>
        <v>9999990001</v>
      </c>
      <c r="D852" s="26" t="s">
        <v>29</v>
      </c>
      <c r="E852" s="27" t="str">
        <f>Source!H755</f>
        <v>т</v>
      </c>
      <c r="F852" s="17">
        <f>Source!I755</f>
        <v>-1.4999999999999999E-2</v>
      </c>
      <c r="G852" s="33">
        <f>Source!AK755</f>
        <v>0</v>
      </c>
      <c r="H852" s="31" t="s">
        <v>3</v>
      </c>
      <c r="I852" s="17">
        <f>Source!AW755</f>
        <v>1</v>
      </c>
      <c r="J852" s="33">
        <f>ROUND((ROUND((Source!AC755*Source!AW755*Source!I755),2)),2)+(ROUND((ROUND(((Source!ET755)*Source!AV755*Source!I755),2)),2)+ROUND((ROUND(((Source!AE755-(Source!EU755))*Source!AV755*Source!I755),2)),2))+ROUND((ROUND((Source!AF755*Source!AV755*Source!I755),2)),2)</f>
        <v>0</v>
      </c>
      <c r="K852" s="17">
        <f>IF(Source!BC755&lt;&gt; 0, Source!BC755, 1)</f>
        <v>1</v>
      </c>
      <c r="L852" s="33">
        <f>Source!O755</f>
        <v>0</v>
      </c>
      <c r="Q852">
        <f>ROUND((Source!DN755/100)*ROUND((ROUND((Source!AF755*Source!AV755*Source!I755),2)),2), 2)</f>
        <v>0</v>
      </c>
      <c r="R852">
        <f>Source!X755</f>
        <v>0</v>
      </c>
      <c r="S852">
        <f>ROUND((Source!DO755/100)*ROUND((ROUND((Source!AF755*Source!AV755*Source!I755),2)),2), 2)</f>
        <v>0</v>
      </c>
      <c r="T852">
        <f>Source!Y755</f>
        <v>0</v>
      </c>
      <c r="U852">
        <f>ROUND((175/100)*ROUND((ROUND((Source!AE755*Source!AV755*Source!I755),2)),2), 2)</f>
        <v>0</v>
      </c>
      <c r="V852">
        <f>ROUND((160/100)*ROUND(ROUND((ROUND((Source!AE755*Source!AV755*Source!I755),2)*Source!BS755),2), 2), 2)</f>
        <v>0</v>
      </c>
      <c r="X852">
        <f>IF(Source!BI755&lt;=1,J852, 0)</f>
        <v>0</v>
      </c>
      <c r="Y852">
        <f>IF(Source!BI755=2,J852, 0)</f>
        <v>0</v>
      </c>
      <c r="Z852">
        <f>IF(Source!BI755=3,J852, 0)</f>
        <v>0</v>
      </c>
      <c r="AA852">
        <f>IF(Source!BI755=4,J852, 0)</f>
        <v>0</v>
      </c>
    </row>
    <row r="853" spans="1:27" ht="14.25" x14ac:dyDescent="0.2">
      <c r="A853" s="26"/>
      <c r="B853" s="26"/>
      <c r="C853" s="26"/>
      <c r="D853" s="26" t="s">
        <v>314</v>
      </c>
      <c r="E853" s="27" t="s">
        <v>315</v>
      </c>
      <c r="F853" s="17">
        <f>Source!DN754</f>
        <v>104</v>
      </c>
      <c r="G853" s="33"/>
      <c r="H853" s="28"/>
      <c r="I853" s="17"/>
      <c r="J853" s="33">
        <f>SUM(Q846:Q852)</f>
        <v>23.85</v>
      </c>
      <c r="K853" s="17">
        <f>Source!BZ754</f>
        <v>87</v>
      </c>
      <c r="L853" s="33">
        <f>SUM(R846:R852)</f>
        <v>526.45000000000005</v>
      </c>
    </row>
    <row r="854" spans="1:27" ht="14.25" x14ac:dyDescent="0.2">
      <c r="A854" s="26"/>
      <c r="B854" s="26"/>
      <c r="C854" s="26"/>
      <c r="D854" s="26" t="s">
        <v>316</v>
      </c>
      <c r="E854" s="27" t="s">
        <v>315</v>
      </c>
      <c r="F854" s="17">
        <f>Source!DO754</f>
        <v>79</v>
      </c>
      <c r="G854" s="33"/>
      <c r="H854" s="28"/>
      <c r="I854" s="17"/>
      <c r="J854" s="33">
        <f>SUM(S846:S853)</f>
        <v>18.11</v>
      </c>
      <c r="K854" s="17">
        <f>Source!CA754</f>
        <v>41</v>
      </c>
      <c r="L854" s="33">
        <f>SUM(T846:T853)</f>
        <v>248.1</v>
      </c>
    </row>
    <row r="855" spans="1:27" ht="14.25" x14ac:dyDescent="0.2">
      <c r="A855" s="26"/>
      <c r="B855" s="26"/>
      <c r="C855" s="26"/>
      <c r="D855" s="26" t="s">
        <v>325</v>
      </c>
      <c r="E855" s="27" t="s">
        <v>315</v>
      </c>
      <c r="F855" s="17">
        <f>175</f>
        <v>175</v>
      </c>
      <c r="G855" s="33"/>
      <c r="H855" s="28"/>
      <c r="I855" s="17"/>
      <c r="J855" s="33">
        <f>SUM(U846:U854)</f>
        <v>0.32</v>
      </c>
      <c r="K855" s="17">
        <f>160</f>
        <v>160</v>
      </c>
      <c r="L855" s="33">
        <f>SUM(V846:V854)</f>
        <v>7.6</v>
      </c>
    </row>
    <row r="856" spans="1:27" ht="14.25" x14ac:dyDescent="0.2">
      <c r="A856" s="55"/>
      <c r="B856" s="55"/>
      <c r="C856" s="55"/>
      <c r="D856" s="55" t="s">
        <v>317</v>
      </c>
      <c r="E856" s="56" t="s">
        <v>318</v>
      </c>
      <c r="F856" s="57">
        <f>Source!AQ754</f>
        <v>39.5</v>
      </c>
      <c r="G856" s="58"/>
      <c r="H856" s="59" t="str">
        <f>Source!DI754</f>
        <v/>
      </c>
      <c r="I856" s="57">
        <f>Source!AV754</f>
        <v>1</v>
      </c>
      <c r="J856" s="58">
        <f>Source!U754</f>
        <v>1.9750000000000001</v>
      </c>
      <c r="K856" s="57"/>
      <c r="L856" s="58"/>
    </row>
    <row r="857" spans="1:27" ht="15" x14ac:dyDescent="0.25">
      <c r="A857" s="60"/>
      <c r="B857" s="60"/>
      <c r="C857" s="60"/>
      <c r="D857" s="61" t="s">
        <v>319</v>
      </c>
      <c r="E857" s="60"/>
      <c r="F857" s="60"/>
      <c r="G857" s="60"/>
      <c r="H857" s="60"/>
      <c r="I857" s="111">
        <f>J848+J849+J851+J853+J854+J855+SUM(J852:J852)</f>
        <v>75.459999999999994</v>
      </c>
      <c r="J857" s="111"/>
      <c r="K857" s="111">
        <f>L848+L849+L851+L853+L854+L855+SUM(L852:L852)</f>
        <v>1475.4599999999998</v>
      </c>
      <c r="L857" s="111"/>
      <c r="O857" s="32">
        <f>J848+J849+J851+J853+J854+J855+SUM(J852:J852)</f>
        <v>75.459999999999994</v>
      </c>
      <c r="P857" s="32">
        <f>L848+L849+L851+L853+L854+L855+SUM(L852:L852)</f>
        <v>1475.4599999999998</v>
      </c>
      <c r="X857">
        <f>IF(Source!BI754&lt;=1,J848+J849+J851+J853+J854+J855-0, 0)</f>
        <v>75.459999999999994</v>
      </c>
      <c r="Y857">
        <f>IF(Source!BI754=2,J848+J849+J851+J853+J854+J855-0, 0)</f>
        <v>0</v>
      </c>
      <c r="Z857">
        <f>IF(Source!BI754=3,J848+J849+J851+J853+J854+J855-0, 0)</f>
        <v>0</v>
      </c>
      <c r="AA857">
        <f>IF(Source!BI754=4,J848+J849+J851+J853+J854+J855,0)</f>
        <v>0</v>
      </c>
    </row>
    <row r="859" spans="1:27" ht="28.5" x14ac:dyDescent="0.2">
      <c r="A859" s="26">
        <v>3</v>
      </c>
      <c r="B859" s="26">
        <v>3</v>
      </c>
      <c r="C859" s="26" t="str">
        <f>Source!F756</f>
        <v>6.54-9-2</v>
      </c>
      <c r="D859" s="26" t="s">
        <v>120</v>
      </c>
      <c r="E859" s="27" t="str">
        <f>Source!H756</f>
        <v>1 м3</v>
      </c>
      <c r="F859" s="17">
        <f>Source!I756</f>
        <v>1.35</v>
      </c>
      <c r="G859" s="33"/>
      <c r="H859" s="28"/>
      <c r="I859" s="17"/>
      <c r="J859" s="33"/>
      <c r="K859" s="17"/>
      <c r="L859" s="33"/>
      <c r="Q859">
        <f>ROUND((Source!DN756/100)*ROUND((ROUND((Source!AF756*Source!AV756*Source!I756),2)),2), 2)</f>
        <v>310.35000000000002</v>
      </c>
      <c r="R859">
        <f>Source!X756</f>
        <v>6744.86</v>
      </c>
      <c r="S859">
        <f>ROUND((Source!DO756/100)*ROUND((ROUND((Source!AF756*Source!AV756*Source!I756),2)),2), 2)</f>
        <v>255.58</v>
      </c>
      <c r="T859">
        <f>Source!Y756</f>
        <v>3950.56</v>
      </c>
      <c r="U859">
        <f>ROUND((175/100)*ROUND((ROUND((Source!AE756*Source!AV756*Source!I756),2)),2), 2)</f>
        <v>11.01</v>
      </c>
      <c r="V859">
        <f>ROUND((160/100)*ROUND(ROUND((ROUND((Source!AE756*Source!AV756*Source!I756),2)*Source!BS756),2), 2), 2)</f>
        <v>265.58</v>
      </c>
    </row>
    <row r="860" spans="1:27" ht="14.25" x14ac:dyDescent="0.2">
      <c r="A860" s="26"/>
      <c r="B860" s="26"/>
      <c r="C860" s="26"/>
      <c r="D860" s="26" t="s">
        <v>313</v>
      </c>
      <c r="E860" s="27"/>
      <c r="F860" s="17"/>
      <c r="G860" s="33">
        <f>Source!AO756</f>
        <v>270.45999999999998</v>
      </c>
      <c r="H860" s="28" t="str">
        <f>Source!DG756</f>
        <v/>
      </c>
      <c r="I860" s="17">
        <f>Source!AV756</f>
        <v>1</v>
      </c>
      <c r="J860" s="33">
        <f>ROUND((ROUND((Source!AF756*Source!AV756*Source!I756),2)),2)</f>
        <v>365.12</v>
      </c>
      <c r="K860" s="17">
        <f>IF(Source!BA756&lt;&gt; 0, Source!BA756, 1)</f>
        <v>26.39</v>
      </c>
      <c r="L860" s="33">
        <f>Source!S756</f>
        <v>9635.52</v>
      </c>
      <c r="W860">
        <f>J860</f>
        <v>365.12</v>
      </c>
    </row>
    <row r="861" spans="1:27" ht="14.25" x14ac:dyDescent="0.2">
      <c r="A861" s="26"/>
      <c r="B861" s="26"/>
      <c r="C861" s="26"/>
      <c r="D861" s="26" t="s">
        <v>322</v>
      </c>
      <c r="E861" s="27"/>
      <c r="F861" s="17"/>
      <c r="G861" s="33">
        <f>Source!AM756</f>
        <v>18.57</v>
      </c>
      <c r="H861" s="28" t="str">
        <f>Source!DE756</f>
        <v/>
      </c>
      <c r="I861" s="17">
        <f>Source!AV756</f>
        <v>1</v>
      </c>
      <c r="J861" s="33">
        <f>(ROUND((ROUND(((Source!ET756)*Source!AV756*Source!I756),2)),2)+ROUND((ROUND(((Source!AE756-(Source!EU756))*Source!AV756*Source!I756),2)),2))</f>
        <v>25.07</v>
      </c>
      <c r="K861" s="17">
        <f>IF(Source!BB756&lt;&gt; 0, Source!BB756, 1)</f>
        <v>11.89</v>
      </c>
      <c r="L861" s="33">
        <f>Source!Q756</f>
        <v>298.08</v>
      </c>
    </row>
    <row r="862" spans="1:27" ht="14.25" x14ac:dyDescent="0.2">
      <c r="A862" s="26"/>
      <c r="B862" s="26"/>
      <c r="C862" s="26"/>
      <c r="D862" s="26" t="s">
        <v>323</v>
      </c>
      <c r="E862" s="27"/>
      <c r="F862" s="17"/>
      <c r="G862" s="33">
        <f>Source!AN756</f>
        <v>4.66</v>
      </c>
      <c r="H862" s="28" t="str">
        <f>Source!DF756</f>
        <v/>
      </c>
      <c r="I862" s="17">
        <f>Source!AV756</f>
        <v>1</v>
      </c>
      <c r="J862" s="41">
        <f>ROUND((ROUND((Source!AE756*Source!AV756*Source!I756),2)),2)</f>
        <v>6.29</v>
      </c>
      <c r="K862" s="17">
        <f>IF(Source!BS756&lt;&gt; 0, Source!BS756, 1)</f>
        <v>26.39</v>
      </c>
      <c r="L862" s="41">
        <f>Source!R756</f>
        <v>165.99</v>
      </c>
      <c r="W862">
        <f>J862</f>
        <v>6.29</v>
      </c>
    </row>
    <row r="863" spans="1:27" ht="14.25" x14ac:dyDescent="0.2">
      <c r="A863" s="26"/>
      <c r="B863" s="26"/>
      <c r="C863" s="26"/>
      <c r="D863" s="26" t="s">
        <v>324</v>
      </c>
      <c r="E863" s="27"/>
      <c r="F863" s="17"/>
      <c r="G863" s="33">
        <f>Source!AL756</f>
        <v>558.79</v>
      </c>
      <c r="H863" s="28" t="str">
        <f>Source!DD756</f>
        <v/>
      </c>
      <c r="I863" s="17">
        <f>Source!AW756</f>
        <v>1</v>
      </c>
      <c r="J863" s="33">
        <f>ROUND((ROUND((Source!AC756*Source!AW756*Source!I756),2)),2)</f>
        <v>754.37</v>
      </c>
      <c r="K863" s="17">
        <f>IF(Source!BC756&lt;&gt; 0, Source!BC756, 1)</f>
        <v>9.44</v>
      </c>
      <c r="L863" s="33">
        <f>Source!P756</f>
        <v>7121.25</v>
      </c>
    </row>
    <row r="864" spans="1:27" ht="14.25" x14ac:dyDescent="0.2">
      <c r="A864" s="26" t="s">
        <v>44</v>
      </c>
      <c r="B864" s="26" t="s">
        <v>44</v>
      </c>
      <c r="C864" s="26" t="str">
        <f>Source!F757</f>
        <v>1.3-2-6</v>
      </c>
      <c r="D864" s="26" t="s">
        <v>127</v>
      </c>
      <c r="E864" s="27" t="str">
        <f>Source!H757</f>
        <v>м3</v>
      </c>
      <c r="F864" s="17">
        <f>Source!I757</f>
        <v>1.3770000000000002</v>
      </c>
      <c r="G864" s="33">
        <f>Source!AK757</f>
        <v>478.96</v>
      </c>
      <c r="H864" s="31" t="s">
        <v>3</v>
      </c>
      <c r="I864" s="17">
        <f>Source!AW757</f>
        <v>1</v>
      </c>
      <c r="J864" s="33">
        <f>ROUND((ROUND((Source!AC757*Source!AW757*Source!I757),2)),2)+(ROUND((ROUND(((Source!ET757)*Source!AV757*Source!I757),2)),2)+ROUND((ROUND(((Source!AE757-(Source!EU757))*Source!AV757*Source!I757),2)),2))+ROUND((ROUND((Source!AF757*Source!AV757*Source!I757),2)),2)</f>
        <v>659.53</v>
      </c>
      <c r="K864" s="17">
        <f>IF(Source!BC757&lt;&gt; 0, Source!BC757, 1)</f>
        <v>7.8</v>
      </c>
      <c r="L864" s="33">
        <f>Source!O757</f>
        <v>5144.33</v>
      </c>
      <c r="Q864">
        <f>ROUND((Source!DN757/100)*ROUND((ROUND((Source!AF757*Source!AV757*Source!I757),2)),2), 2)</f>
        <v>0</v>
      </c>
      <c r="R864">
        <f>Source!X757</f>
        <v>0</v>
      </c>
      <c r="S864">
        <f>ROUND((Source!DO757/100)*ROUND((ROUND((Source!AF757*Source!AV757*Source!I757),2)),2), 2)</f>
        <v>0</v>
      </c>
      <c r="T864">
        <f>Source!Y757</f>
        <v>0</v>
      </c>
      <c r="U864">
        <f>ROUND((175/100)*ROUND((ROUND((Source!AE757*Source!AV757*Source!I757),2)),2), 2)</f>
        <v>0</v>
      </c>
      <c r="V864">
        <f>ROUND((160/100)*ROUND(ROUND((ROUND((Source!AE757*Source!AV757*Source!I757),2)*Source!BS757),2), 2), 2)</f>
        <v>0</v>
      </c>
      <c r="X864">
        <f>IF(Source!BI757&lt;=1,J864, 0)</f>
        <v>659.53</v>
      </c>
      <c r="Y864">
        <f>IF(Source!BI757=2,J864, 0)</f>
        <v>0</v>
      </c>
      <c r="Z864">
        <f>IF(Source!BI757=3,J864, 0)</f>
        <v>0</v>
      </c>
      <c r="AA864">
        <f>IF(Source!BI757=4,J864, 0)</f>
        <v>0</v>
      </c>
    </row>
    <row r="865" spans="1:27" ht="14.25" x14ac:dyDescent="0.2">
      <c r="A865" s="26"/>
      <c r="B865" s="26"/>
      <c r="C865" s="26"/>
      <c r="D865" s="26" t="s">
        <v>314</v>
      </c>
      <c r="E865" s="27" t="s">
        <v>315</v>
      </c>
      <c r="F865" s="17">
        <f>Source!DN756</f>
        <v>85</v>
      </c>
      <c r="G865" s="33"/>
      <c r="H865" s="28"/>
      <c r="I865" s="17"/>
      <c r="J865" s="33">
        <f>SUM(Q859:Q864)</f>
        <v>310.35000000000002</v>
      </c>
      <c r="K865" s="17">
        <f>Source!BZ756</f>
        <v>70</v>
      </c>
      <c r="L865" s="33">
        <f>SUM(R859:R864)</f>
        <v>6744.86</v>
      </c>
    </row>
    <row r="866" spans="1:27" ht="14.25" x14ac:dyDescent="0.2">
      <c r="A866" s="26"/>
      <c r="B866" s="26"/>
      <c r="C866" s="26"/>
      <c r="D866" s="26" t="s">
        <v>316</v>
      </c>
      <c r="E866" s="27" t="s">
        <v>315</v>
      </c>
      <c r="F866" s="17">
        <f>Source!DO756</f>
        <v>70</v>
      </c>
      <c r="G866" s="33"/>
      <c r="H866" s="28"/>
      <c r="I866" s="17"/>
      <c r="J866" s="33">
        <f>SUM(S859:S865)</f>
        <v>255.58</v>
      </c>
      <c r="K866" s="17">
        <f>Source!CA756</f>
        <v>41</v>
      </c>
      <c r="L866" s="33">
        <f>SUM(T859:T865)</f>
        <v>3950.56</v>
      </c>
    </row>
    <row r="867" spans="1:27" ht="14.25" x14ac:dyDescent="0.2">
      <c r="A867" s="26"/>
      <c r="B867" s="26"/>
      <c r="C867" s="26"/>
      <c r="D867" s="26" t="s">
        <v>325</v>
      </c>
      <c r="E867" s="27" t="s">
        <v>315</v>
      </c>
      <c r="F867" s="17">
        <f>175</f>
        <v>175</v>
      </c>
      <c r="G867" s="33"/>
      <c r="H867" s="28"/>
      <c r="I867" s="17"/>
      <c r="J867" s="33">
        <f>SUM(U859:U866)</f>
        <v>11.01</v>
      </c>
      <c r="K867" s="17">
        <f>160</f>
        <v>160</v>
      </c>
      <c r="L867" s="33">
        <f>SUM(V859:V866)</f>
        <v>265.58</v>
      </c>
    </row>
    <row r="868" spans="1:27" ht="14.25" x14ac:dyDescent="0.2">
      <c r="A868" s="55"/>
      <c r="B868" s="55"/>
      <c r="C868" s="55"/>
      <c r="D868" s="55" t="s">
        <v>317</v>
      </c>
      <c r="E868" s="56" t="s">
        <v>318</v>
      </c>
      <c r="F868" s="57">
        <f>Source!AQ756</f>
        <v>24.61</v>
      </c>
      <c r="G868" s="58"/>
      <c r="H868" s="59" t="str">
        <f>Source!DI756</f>
        <v/>
      </c>
      <c r="I868" s="57">
        <f>Source!AV756</f>
        <v>1</v>
      </c>
      <c r="J868" s="58">
        <f>Source!U756</f>
        <v>33.223500000000001</v>
      </c>
      <c r="K868" s="57"/>
      <c r="L868" s="58"/>
    </row>
    <row r="869" spans="1:27" ht="15" x14ac:dyDescent="0.25">
      <c r="A869" s="60"/>
      <c r="B869" s="60"/>
      <c r="C869" s="60"/>
      <c r="D869" s="61" t="s">
        <v>319</v>
      </c>
      <c r="E869" s="60"/>
      <c r="F869" s="60"/>
      <c r="G869" s="60"/>
      <c r="H869" s="60"/>
      <c r="I869" s="111">
        <f>J860+J861+J863+J865+J866+J867+SUM(J864:J864)</f>
        <v>2381.0299999999997</v>
      </c>
      <c r="J869" s="111"/>
      <c r="K869" s="111">
        <f>L860+L861+L863+L865+L866+L867+SUM(L864:L864)</f>
        <v>33160.18</v>
      </c>
      <c r="L869" s="111"/>
      <c r="O869" s="32">
        <f>J860+J861+J863+J865+J866+J867+SUM(J864:J864)</f>
        <v>2381.0299999999997</v>
      </c>
      <c r="P869" s="32">
        <f>L860+L861+L863+L865+L866+L867+SUM(L864:L864)</f>
        <v>33160.18</v>
      </c>
      <c r="X869">
        <f>IF(Source!BI756&lt;=1,J860+J861+J863+J865+J866+J867-0, 0)</f>
        <v>1721.4999999999998</v>
      </c>
      <c r="Y869">
        <f>IF(Source!BI756=2,J860+J861+J863+J865+J866+J867-0, 0)</f>
        <v>0</v>
      </c>
      <c r="Z869">
        <f>IF(Source!BI756=3,J860+J861+J863+J865+J866+J867-0, 0)</f>
        <v>0</v>
      </c>
      <c r="AA869">
        <f>IF(Source!BI756=4,J860+J861+J863+J865+J866+J867,0)</f>
        <v>0</v>
      </c>
    </row>
    <row r="871" spans="1:27" ht="28.5" x14ac:dyDescent="0.2">
      <c r="A871" s="26">
        <v>4</v>
      </c>
      <c r="B871" s="26">
        <v>4</v>
      </c>
      <c r="C871" s="26" t="str">
        <f>Source!F758</f>
        <v>6.58-2-1</v>
      </c>
      <c r="D871" s="26" t="s">
        <v>40</v>
      </c>
      <c r="E871" s="27" t="str">
        <f>Source!H758</f>
        <v>100 м2</v>
      </c>
      <c r="F871" s="17">
        <f>Source!I758</f>
        <v>4.2515000000000001</v>
      </c>
      <c r="G871" s="33"/>
      <c r="H871" s="28"/>
      <c r="I871" s="17"/>
      <c r="J871" s="33"/>
      <c r="K871" s="17"/>
      <c r="L871" s="33"/>
      <c r="Q871">
        <f>ROUND((Source!DN758/100)*ROUND((ROUND((Source!AF758*Source!AV758*Source!I758),2)),2), 2)</f>
        <v>650.78</v>
      </c>
      <c r="R871">
        <f>Source!X758</f>
        <v>15027.42</v>
      </c>
      <c r="S871">
        <f>ROUND((Source!DO758/100)*ROUND((ROUND((Source!AF758*Source!AV758*Source!I758),2)),2), 2)</f>
        <v>447.41</v>
      </c>
      <c r="T871">
        <f>Source!Y758</f>
        <v>8801.77</v>
      </c>
      <c r="U871">
        <f>ROUND((175/100)*ROUND((ROUND((Source!AE758*Source!AV758*Source!I758),2)),2), 2)</f>
        <v>0</v>
      </c>
      <c r="V871">
        <f>ROUND((160/100)*ROUND(ROUND((ROUND((Source!AE758*Source!AV758*Source!I758),2)*Source!BS758),2), 2), 2)</f>
        <v>0</v>
      </c>
    </row>
    <row r="872" spans="1:27" x14ac:dyDescent="0.2">
      <c r="D872" s="30" t="str">
        <f>"Объем: "&amp;Source!I758&amp;"=425,15/"&amp;"100"</f>
        <v>Объем: 4,2515=425,15/100</v>
      </c>
    </row>
    <row r="873" spans="1:27" ht="14.25" x14ac:dyDescent="0.2">
      <c r="A873" s="26"/>
      <c r="B873" s="26"/>
      <c r="C873" s="26"/>
      <c r="D873" s="26" t="s">
        <v>313</v>
      </c>
      <c r="E873" s="27"/>
      <c r="F873" s="17"/>
      <c r="G873" s="33">
        <f>Source!AO758</f>
        <v>191.34</v>
      </c>
      <c r="H873" s="28" t="str">
        <f>Source!DG758</f>
        <v/>
      </c>
      <c r="I873" s="17">
        <f>Source!AV758</f>
        <v>1</v>
      </c>
      <c r="J873" s="33">
        <f>ROUND((ROUND((Source!AF758*Source!AV758*Source!I758),2)),2)</f>
        <v>813.48</v>
      </c>
      <c r="K873" s="17">
        <f>IF(Source!BA758&lt;&gt; 0, Source!BA758, 1)</f>
        <v>26.39</v>
      </c>
      <c r="L873" s="33">
        <f>Source!S758</f>
        <v>21467.74</v>
      </c>
      <c r="W873">
        <f>J873</f>
        <v>813.48</v>
      </c>
    </row>
    <row r="874" spans="1:27" ht="28.5" x14ac:dyDescent="0.2">
      <c r="A874" s="26" t="s">
        <v>130</v>
      </c>
      <c r="B874" s="26" t="s">
        <v>130</v>
      </c>
      <c r="C874" s="26" t="str">
        <f>Source!F759</f>
        <v>9999990001</v>
      </c>
      <c r="D874" s="26" t="s">
        <v>29</v>
      </c>
      <c r="E874" s="27" t="str">
        <f>Source!H759</f>
        <v>т</v>
      </c>
      <c r="F874" s="17">
        <f>Source!I759</f>
        <v>-4.3365299999999998</v>
      </c>
      <c r="G874" s="33">
        <f>Source!AK759</f>
        <v>0</v>
      </c>
      <c r="H874" s="31" t="s">
        <v>3</v>
      </c>
      <c r="I874" s="17">
        <f>Source!AW759</f>
        <v>1</v>
      </c>
      <c r="J874" s="33">
        <f>ROUND((ROUND((Source!AC759*Source!AW759*Source!I759),2)),2)+(ROUND((ROUND(((Source!ET759)*Source!AV759*Source!I759),2)),2)+ROUND((ROUND(((Source!AE759-(Source!EU759))*Source!AV759*Source!I759),2)),2))+ROUND((ROUND((Source!AF759*Source!AV759*Source!I759),2)),2)</f>
        <v>0</v>
      </c>
      <c r="K874" s="17">
        <f>IF(Source!BC759&lt;&gt; 0, Source!BC759, 1)</f>
        <v>1</v>
      </c>
      <c r="L874" s="33">
        <f>Source!O759</f>
        <v>0</v>
      </c>
      <c r="Q874">
        <f>ROUND((Source!DN759/100)*ROUND((ROUND((Source!AF759*Source!AV759*Source!I759),2)),2), 2)</f>
        <v>0</v>
      </c>
      <c r="R874">
        <f>Source!X759</f>
        <v>0</v>
      </c>
      <c r="S874">
        <f>ROUND((Source!DO759/100)*ROUND((ROUND((Source!AF759*Source!AV759*Source!I759),2)),2), 2)</f>
        <v>0</v>
      </c>
      <c r="T874">
        <f>Source!Y759</f>
        <v>0</v>
      </c>
      <c r="U874">
        <f>ROUND((175/100)*ROUND((ROUND((Source!AE759*Source!AV759*Source!I759),2)),2), 2)</f>
        <v>0</v>
      </c>
      <c r="V874">
        <f>ROUND((160/100)*ROUND(ROUND((ROUND((Source!AE759*Source!AV759*Source!I759),2)*Source!BS759),2), 2), 2)</f>
        <v>0</v>
      </c>
      <c r="X874">
        <f>IF(Source!BI759&lt;=1,J874, 0)</f>
        <v>0</v>
      </c>
      <c r="Y874">
        <f>IF(Source!BI759=2,J874, 0)</f>
        <v>0</v>
      </c>
      <c r="Z874">
        <f>IF(Source!BI759=3,J874, 0)</f>
        <v>0</v>
      </c>
      <c r="AA874">
        <f>IF(Source!BI759=4,J874, 0)</f>
        <v>0</v>
      </c>
    </row>
    <row r="875" spans="1:27" ht="14.25" x14ac:dyDescent="0.2">
      <c r="A875" s="26"/>
      <c r="B875" s="26"/>
      <c r="C875" s="26"/>
      <c r="D875" s="26" t="s">
        <v>314</v>
      </c>
      <c r="E875" s="27" t="s">
        <v>315</v>
      </c>
      <c r="F875" s="17">
        <f>Source!DN758</f>
        <v>80</v>
      </c>
      <c r="G875" s="33"/>
      <c r="H875" s="28"/>
      <c r="I875" s="17"/>
      <c r="J875" s="33">
        <f>SUM(Q871:Q874)</f>
        <v>650.78</v>
      </c>
      <c r="K875" s="17">
        <f>Source!BZ758</f>
        <v>70</v>
      </c>
      <c r="L875" s="33">
        <f>SUM(R871:R874)</f>
        <v>15027.42</v>
      </c>
    </row>
    <row r="876" spans="1:27" ht="14.25" x14ac:dyDescent="0.2">
      <c r="A876" s="26"/>
      <c r="B876" s="26"/>
      <c r="C876" s="26"/>
      <c r="D876" s="26" t="s">
        <v>316</v>
      </c>
      <c r="E876" s="27" t="s">
        <v>315</v>
      </c>
      <c r="F876" s="17">
        <f>Source!DO758</f>
        <v>55</v>
      </c>
      <c r="G876" s="33"/>
      <c r="H876" s="28"/>
      <c r="I876" s="17"/>
      <c r="J876" s="33">
        <f>SUM(S871:S875)</f>
        <v>447.41</v>
      </c>
      <c r="K876" s="17">
        <f>Source!CA758</f>
        <v>41</v>
      </c>
      <c r="L876" s="33">
        <f>SUM(T871:T875)</f>
        <v>8801.77</v>
      </c>
    </row>
    <row r="877" spans="1:27" ht="14.25" x14ac:dyDescent="0.2">
      <c r="A877" s="55"/>
      <c r="B877" s="55"/>
      <c r="C877" s="55"/>
      <c r="D877" s="55" t="s">
        <v>317</v>
      </c>
      <c r="E877" s="56" t="s">
        <v>318</v>
      </c>
      <c r="F877" s="57">
        <f>Source!AQ758</f>
        <v>17.41</v>
      </c>
      <c r="G877" s="58"/>
      <c r="H877" s="59" t="str">
        <f>Source!DI758</f>
        <v/>
      </c>
      <c r="I877" s="57">
        <f>Source!AV758</f>
        <v>1</v>
      </c>
      <c r="J877" s="58">
        <f>Source!U758</f>
        <v>74.018614999999997</v>
      </c>
      <c r="K877" s="57"/>
      <c r="L877" s="58"/>
    </row>
    <row r="878" spans="1:27" ht="15" x14ac:dyDescent="0.25">
      <c r="A878" s="60"/>
      <c r="B878" s="60"/>
      <c r="C878" s="60"/>
      <c r="D878" s="61" t="s">
        <v>319</v>
      </c>
      <c r="E878" s="60"/>
      <c r="F878" s="60"/>
      <c r="G878" s="60"/>
      <c r="H878" s="60"/>
      <c r="I878" s="111">
        <f>J873+J875+J876+SUM(J874:J874)</f>
        <v>1911.67</v>
      </c>
      <c r="J878" s="111"/>
      <c r="K878" s="111">
        <f>L873+L875+L876+SUM(L874:L874)</f>
        <v>45296.930000000008</v>
      </c>
      <c r="L878" s="111"/>
      <c r="O878" s="32">
        <f>J873+J875+J876+SUM(J874:J874)</f>
        <v>1911.67</v>
      </c>
      <c r="P878" s="32">
        <f>L873+L875+L876+SUM(L874:L874)</f>
        <v>45296.930000000008</v>
      </c>
      <c r="X878">
        <f>IF(Source!BI758&lt;=1,J873+J875+J876-0, 0)</f>
        <v>1911.67</v>
      </c>
      <c r="Y878">
        <f>IF(Source!BI758=2,J873+J875+J876-0, 0)</f>
        <v>0</v>
      </c>
      <c r="Z878">
        <f>IF(Source!BI758=3,J873+J875+J876-0, 0)</f>
        <v>0</v>
      </c>
      <c r="AA878">
        <f>IF(Source!BI758=4,J873+J875+J876,0)</f>
        <v>0</v>
      </c>
    </row>
    <row r="880" spans="1:27" ht="57" x14ac:dyDescent="0.2">
      <c r="A880" s="26">
        <v>5</v>
      </c>
      <c r="B880" s="26">
        <v>5</v>
      </c>
      <c r="C880" s="26" t="str">
        <f>Source!F760</f>
        <v>3.12-3-4</v>
      </c>
      <c r="D880" s="26" t="s">
        <v>132</v>
      </c>
      <c r="E880" s="27" t="str">
        <f>Source!H760</f>
        <v>100 м2</v>
      </c>
      <c r="F880" s="17">
        <f>Source!I760</f>
        <v>4.2515000000000001</v>
      </c>
      <c r="G880" s="33"/>
      <c r="H880" s="28"/>
      <c r="I880" s="17"/>
      <c r="J880" s="33"/>
      <c r="K880" s="17"/>
      <c r="L880" s="33"/>
      <c r="Q880">
        <f>ROUND((Source!DN760/100)*ROUND((ROUND((Source!AF760*Source!AV760*Source!I760),2)),2), 2)</f>
        <v>3503.43</v>
      </c>
      <c r="R880">
        <f>Source!X760</f>
        <v>77342.539999999994</v>
      </c>
      <c r="S880">
        <f>ROUND((Source!DO760/100)*ROUND((ROUND((Source!AF760*Source!AV760*Source!I760),2)),2), 2)</f>
        <v>2661.26</v>
      </c>
      <c r="T880">
        <f>Source!Y760</f>
        <v>36448.78</v>
      </c>
      <c r="U880">
        <f>ROUND((175/100)*ROUND((ROUND((Source!AE760*Source!AV760*Source!I760),2)),2), 2)</f>
        <v>660.96</v>
      </c>
      <c r="V880">
        <f>ROUND((160/100)*ROUND(ROUND((ROUND((Source!AE760*Source!AV760*Source!I760),2)*Source!BS760),2), 2), 2)</f>
        <v>15947.58</v>
      </c>
    </row>
    <row r="881" spans="1:27" x14ac:dyDescent="0.2">
      <c r="D881" s="30" t="str">
        <f>"Объем: "&amp;Source!I760&amp;"=425,15/"&amp;"100"</f>
        <v>Объем: 4,2515=425,15/100</v>
      </c>
    </row>
    <row r="882" spans="1:27" ht="14.25" x14ac:dyDescent="0.2">
      <c r="A882" s="26"/>
      <c r="B882" s="26"/>
      <c r="C882" s="26"/>
      <c r="D882" s="26" t="s">
        <v>313</v>
      </c>
      <c r="E882" s="27"/>
      <c r="F882" s="17"/>
      <c r="G882" s="33">
        <f>Source!AO760</f>
        <v>689</v>
      </c>
      <c r="H882" s="28" t="str">
        <f>Source!DG760</f>
        <v>)*1,15</v>
      </c>
      <c r="I882" s="17">
        <f>Source!AV760</f>
        <v>1</v>
      </c>
      <c r="J882" s="33">
        <f>ROUND((ROUND((Source!AF760*Source!AV760*Source!I760),2)),2)</f>
        <v>3368.68</v>
      </c>
      <c r="K882" s="17">
        <f>IF(Source!BA760&lt;&gt; 0, Source!BA760, 1)</f>
        <v>26.39</v>
      </c>
      <c r="L882" s="33">
        <f>Source!S760</f>
        <v>88899.47</v>
      </c>
      <c r="W882">
        <f>J882</f>
        <v>3368.68</v>
      </c>
    </row>
    <row r="883" spans="1:27" ht="14.25" x14ac:dyDescent="0.2">
      <c r="A883" s="26"/>
      <c r="B883" s="26"/>
      <c r="C883" s="26"/>
      <c r="D883" s="26" t="s">
        <v>322</v>
      </c>
      <c r="E883" s="27"/>
      <c r="F883" s="17"/>
      <c r="G883" s="33">
        <f>Source!AM760</f>
        <v>267.17</v>
      </c>
      <c r="H883" s="28" t="str">
        <f>Source!DE760</f>
        <v>)*1,25</v>
      </c>
      <c r="I883" s="17">
        <f>Source!AV760</f>
        <v>1</v>
      </c>
      <c r="J883" s="33">
        <f>(ROUND((ROUND((((Source!ET760*1.25))*Source!AV760*Source!I760),2)),2)+ROUND((ROUND(((Source!AE760-((Source!EU760*1.25)))*Source!AV760*Source!I760),2)),2))</f>
        <v>1419.84</v>
      </c>
      <c r="K883" s="17">
        <f>IF(Source!BB760&lt;&gt; 0, Source!BB760, 1)</f>
        <v>12.18</v>
      </c>
      <c r="L883" s="33">
        <f>Source!Q760</f>
        <v>17293.650000000001</v>
      </c>
    </row>
    <row r="884" spans="1:27" ht="14.25" x14ac:dyDescent="0.2">
      <c r="A884" s="26"/>
      <c r="B884" s="26"/>
      <c r="C884" s="26"/>
      <c r="D884" s="26" t="s">
        <v>323</v>
      </c>
      <c r="E884" s="27"/>
      <c r="F884" s="17"/>
      <c r="G884" s="33">
        <f>Source!AN760</f>
        <v>71.069999999999993</v>
      </c>
      <c r="H884" s="28" t="str">
        <f>Source!DF760</f>
        <v>)*1,25</v>
      </c>
      <c r="I884" s="17">
        <f>Source!AV760</f>
        <v>1</v>
      </c>
      <c r="J884" s="41">
        <f>ROUND((ROUND((Source!AE760*Source!AV760*Source!I760),2)),2)</f>
        <v>377.69</v>
      </c>
      <c r="K884" s="17">
        <f>IF(Source!BS760&lt;&gt; 0, Source!BS760, 1)</f>
        <v>26.39</v>
      </c>
      <c r="L884" s="41">
        <f>Source!R760</f>
        <v>9967.24</v>
      </c>
      <c r="W884">
        <f>J884</f>
        <v>377.69</v>
      </c>
    </row>
    <row r="885" spans="1:27" ht="14.25" x14ac:dyDescent="0.2">
      <c r="A885" s="26"/>
      <c r="B885" s="26"/>
      <c r="C885" s="26"/>
      <c r="D885" s="26" t="s">
        <v>324</v>
      </c>
      <c r="E885" s="27"/>
      <c r="F885" s="17"/>
      <c r="G885" s="33">
        <f>Source!AL760</f>
        <v>705.14</v>
      </c>
      <c r="H885" s="28" t="str">
        <f>Source!DD760</f>
        <v/>
      </c>
      <c r="I885" s="17">
        <f>Source!AW760</f>
        <v>1</v>
      </c>
      <c r="J885" s="33">
        <f>ROUND((ROUND((Source!AC760*Source!AW760*Source!I760),2)),2)</f>
        <v>2997.9</v>
      </c>
      <c r="K885" s="17">
        <f>IF(Source!BC760&lt;&gt; 0, Source!BC760, 1)</f>
        <v>3.7</v>
      </c>
      <c r="L885" s="33">
        <f>Source!P760</f>
        <v>11092.23</v>
      </c>
    </row>
    <row r="886" spans="1:27" ht="199.5" x14ac:dyDescent="0.2">
      <c r="A886" s="26" t="s">
        <v>141</v>
      </c>
      <c r="B886" s="26" t="s">
        <v>141</v>
      </c>
      <c r="C886" s="26" t="str">
        <f>Source!F761</f>
        <v>1.1-1-1312</v>
      </c>
      <c r="D886" s="26" t="s">
        <v>282</v>
      </c>
      <c r="E886" s="27" t="str">
        <f>Source!H761</f>
        <v>м2</v>
      </c>
      <c r="F886" s="17">
        <f>Source!I761</f>
        <v>573.95249999999999</v>
      </c>
      <c r="G886" s="33">
        <f>Source!AK761</f>
        <v>25.09</v>
      </c>
      <c r="H886" s="31" t="s">
        <v>3</v>
      </c>
      <c r="I886" s="17">
        <f>Source!AW761</f>
        <v>1</v>
      </c>
      <c r="J886" s="33">
        <f>ROUND((ROUND((Source!AC761*Source!AW761*Source!I761),2)),2)+(ROUND((ROUND(((Source!ET761)*Source!AV761*Source!I761),2)),2)+ROUND((ROUND(((Source!AE761-(Source!EU761))*Source!AV761*Source!I761),2)),2))+ROUND((ROUND((Source!AF761*Source!AV761*Source!I761),2)),2)</f>
        <v>14400.47</v>
      </c>
      <c r="K886" s="17">
        <f>IF(Source!BC761&lt;&gt; 0, Source!BC761, 1)</f>
        <v>10.5</v>
      </c>
      <c r="L886" s="33">
        <f>Source!O761</f>
        <v>151204.94</v>
      </c>
      <c r="Q886">
        <f>ROUND((Source!DN761/100)*ROUND((ROUND((Source!AF761*Source!AV761*Source!I761),2)),2), 2)</f>
        <v>0</v>
      </c>
      <c r="R886">
        <f>Source!X761</f>
        <v>0</v>
      </c>
      <c r="S886">
        <f>ROUND((Source!DO761/100)*ROUND((ROUND((Source!AF761*Source!AV761*Source!I761),2)),2), 2)</f>
        <v>0</v>
      </c>
      <c r="T886">
        <f>Source!Y761</f>
        <v>0</v>
      </c>
      <c r="U886">
        <f>ROUND((175/100)*ROUND((ROUND((Source!AE761*Source!AV761*Source!I761),2)),2), 2)</f>
        <v>0</v>
      </c>
      <c r="V886">
        <f>ROUND((160/100)*ROUND(ROUND((ROUND((Source!AE761*Source!AV761*Source!I761),2)*Source!BS761),2), 2), 2)</f>
        <v>0</v>
      </c>
      <c r="X886">
        <f>IF(Source!BI761&lt;=1,J886, 0)</f>
        <v>14400.47</v>
      </c>
      <c r="Y886">
        <f>IF(Source!BI761=2,J886, 0)</f>
        <v>0</v>
      </c>
      <c r="Z886">
        <f>IF(Source!BI761=3,J886, 0)</f>
        <v>0</v>
      </c>
      <c r="AA886">
        <f>IF(Source!BI761=4,J886, 0)</f>
        <v>0</v>
      </c>
    </row>
    <row r="887" spans="1:27" ht="228" x14ac:dyDescent="0.2">
      <c r="A887" s="26" t="s">
        <v>145</v>
      </c>
      <c r="B887" s="26" t="s">
        <v>145</v>
      </c>
      <c r="C887" s="26" t="str">
        <f>Source!F762</f>
        <v>1.1-1-1313</v>
      </c>
      <c r="D887" s="26" t="s">
        <v>283</v>
      </c>
      <c r="E887" s="27" t="str">
        <f>Source!H762</f>
        <v>м2</v>
      </c>
      <c r="F887" s="17">
        <f>Source!I762</f>
        <v>562.47344999999996</v>
      </c>
      <c r="G887" s="33">
        <f>Source!AK762</f>
        <v>23.06</v>
      </c>
      <c r="H887" s="31" t="s">
        <v>3</v>
      </c>
      <c r="I887" s="17">
        <f>Source!AW762</f>
        <v>1</v>
      </c>
      <c r="J887" s="33">
        <f>ROUND((ROUND((Source!AC762*Source!AW762*Source!I762),2)),2)+(ROUND((ROUND(((Source!ET762)*Source!AV762*Source!I762),2)),2)+ROUND((ROUND(((Source!AE762-(Source!EU762))*Source!AV762*Source!I762),2)),2))+ROUND((ROUND((Source!AF762*Source!AV762*Source!I762),2)),2)</f>
        <v>12970.64</v>
      </c>
      <c r="K887" s="17">
        <f>IF(Source!BC762&lt;&gt; 0, Source!BC762, 1)</f>
        <v>10.74</v>
      </c>
      <c r="L887" s="33">
        <f>Source!O762</f>
        <v>139304.67000000001</v>
      </c>
      <c r="Q887">
        <f>ROUND((Source!DN762/100)*ROUND((ROUND((Source!AF762*Source!AV762*Source!I762),2)),2), 2)</f>
        <v>0</v>
      </c>
      <c r="R887">
        <f>Source!X762</f>
        <v>0</v>
      </c>
      <c r="S887">
        <f>ROUND((Source!DO762/100)*ROUND((ROUND((Source!AF762*Source!AV762*Source!I762),2)),2), 2)</f>
        <v>0</v>
      </c>
      <c r="T887">
        <f>Source!Y762</f>
        <v>0</v>
      </c>
      <c r="U887">
        <f>ROUND((175/100)*ROUND((ROUND((Source!AE762*Source!AV762*Source!I762),2)),2), 2)</f>
        <v>0</v>
      </c>
      <c r="V887">
        <f>ROUND((160/100)*ROUND(ROUND((ROUND((Source!AE762*Source!AV762*Source!I762),2)*Source!BS762),2), 2), 2)</f>
        <v>0</v>
      </c>
      <c r="X887">
        <f>IF(Source!BI762&lt;=1,J887, 0)</f>
        <v>12970.64</v>
      </c>
      <c r="Y887">
        <f>IF(Source!BI762=2,J887, 0)</f>
        <v>0</v>
      </c>
      <c r="Z887">
        <f>IF(Source!BI762=3,J887, 0)</f>
        <v>0</v>
      </c>
      <c r="AA887">
        <f>IF(Source!BI762=4,J887, 0)</f>
        <v>0</v>
      </c>
    </row>
    <row r="888" spans="1:27" ht="14.25" x14ac:dyDescent="0.2">
      <c r="A888" s="26"/>
      <c r="B888" s="26"/>
      <c r="C888" s="26"/>
      <c r="D888" s="26" t="s">
        <v>314</v>
      </c>
      <c r="E888" s="27" t="s">
        <v>315</v>
      </c>
      <c r="F888" s="17">
        <f>Source!DN760</f>
        <v>104</v>
      </c>
      <c r="G888" s="33"/>
      <c r="H888" s="28"/>
      <c r="I888" s="17"/>
      <c r="J888" s="33">
        <f>SUM(Q880:Q887)</f>
        <v>3503.43</v>
      </c>
      <c r="K888" s="17">
        <f>Source!BZ760</f>
        <v>87</v>
      </c>
      <c r="L888" s="33">
        <f>SUM(R880:R887)</f>
        <v>77342.539999999994</v>
      </c>
    </row>
    <row r="889" spans="1:27" ht="14.25" x14ac:dyDescent="0.2">
      <c r="A889" s="26"/>
      <c r="B889" s="26"/>
      <c r="C889" s="26"/>
      <c r="D889" s="26" t="s">
        <v>316</v>
      </c>
      <c r="E889" s="27" t="s">
        <v>315</v>
      </c>
      <c r="F889" s="17">
        <f>Source!DO760</f>
        <v>79</v>
      </c>
      <c r="G889" s="33"/>
      <c r="H889" s="28"/>
      <c r="I889" s="17"/>
      <c r="J889" s="33">
        <f>SUM(S880:S888)</f>
        <v>2661.26</v>
      </c>
      <c r="K889" s="17">
        <f>Source!CA760</f>
        <v>41</v>
      </c>
      <c r="L889" s="33">
        <f>SUM(T880:T888)</f>
        <v>36448.78</v>
      </c>
    </row>
    <row r="890" spans="1:27" ht="14.25" x14ac:dyDescent="0.2">
      <c r="A890" s="26"/>
      <c r="B890" s="26"/>
      <c r="C890" s="26"/>
      <c r="D890" s="26" t="s">
        <v>325</v>
      </c>
      <c r="E890" s="27" t="s">
        <v>315</v>
      </c>
      <c r="F890" s="17">
        <f>175</f>
        <v>175</v>
      </c>
      <c r="G890" s="33"/>
      <c r="H890" s="28"/>
      <c r="I890" s="17"/>
      <c r="J890" s="33">
        <f>SUM(U880:U889)</f>
        <v>660.96</v>
      </c>
      <c r="K890" s="17">
        <f>160</f>
        <v>160</v>
      </c>
      <c r="L890" s="33">
        <f>SUM(V880:V889)</f>
        <v>15947.58</v>
      </c>
    </row>
    <row r="891" spans="1:27" ht="14.25" x14ac:dyDescent="0.2">
      <c r="A891" s="55"/>
      <c r="B891" s="55"/>
      <c r="C891" s="55"/>
      <c r="D891" s="55" t="s">
        <v>317</v>
      </c>
      <c r="E891" s="56" t="s">
        <v>318</v>
      </c>
      <c r="F891" s="57">
        <f>Source!AQ760</f>
        <v>53</v>
      </c>
      <c r="G891" s="58"/>
      <c r="H891" s="59" t="str">
        <f>Source!DI760</f>
        <v>)*1,15</v>
      </c>
      <c r="I891" s="57">
        <f>Source!AV760</f>
        <v>1</v>
      </c>
      <c r="J891" s="58">
        <f>Source!U760</f>
        <v>259.12892499999998</v>
      </c>
      <c r="K891" s="57"/>
      <c r="L891" s="58"/>
    </row>
    <row r="892" spans="1:27" ht="15" x14ac:dyDescent="0.25">
      <c r="A892" s="60"/>
      <c r="B892" s="60"/>
      <c r="C892" s="60"/>
      <c r="D892" s="61" t="s">
        <v>319</v>
      </c>
      <c r="E892" s="60"/>
      <c r="F892" s="60"/>
      <c r="G892" s="60"/>
      <c r="H892" s="60"/>
      <c r="I892" s="111">
        <f>J882+J883+J885+J888+J889+J890+SUM(J886:J887)</f>
        <v>41983.18</v>
      </c>
      <c r="J892" s="111"/>
      <c r="K892" s="111">
        <f>L882+L883+L885+L888+L889+L890+SUM(L886:L887)</f>
        <v>537533.86</v>
      </c>
      <c r="L892" s="111"/>
      <c r="O892" s="32">
        <f>J882+J883+J885+J888+J889+J890+SUM(J886:J887)</f>
        <v>41983.18</v>
      </c>
      <c r="P892" s="32">
        <f>L882+L883+L885+L888+L889+L890+SUM(L886:L887)</f>
        <v>537533.86</v>
      </c>
      <c r="X892">
        <f>IF(Source!BI760&lt;=1,J882+J883+J885+J888+J889+J890-0, 0)</f>
        <v>14612.07</v>
      </c>
      <c r="Y892">
        <f>IF(Source!BI760=2,J882+J883+J885+J888+J889+J890-0, 0)</f>
        <v>0</v>
      </c>
      <c r="Z892">
        <f>IF(Source!BI760=3,J882+J883+J885+J888+J889+J890-0, 0)</f>
        <v>0</v>
      </c>
      <c r="AA892">
        <f>IF(Source!BI760=4,J882+J883+J885+J888+J889+J890,0)</f>
        <v>0</v>
      </c>
    </row>
    <row r="894" spans="1:27" ht="99.75" x14ac:dyDescent="0.2">
      <c r="A894" s="26">
        <v>6</v>
      </c>
      <c r="B894" s="26">
        <v>6</v>
      </c>
      <c r="C894" s="26" t="str">
        <f>Source!F763</f>
        <v>3.12-3-10</v>
      </c>
      <c r="D894" s="26" t="s">
        <v>150</v>
      </c>
      <c r="E894" s="27" t="str">
        <f>Source!H763</f>
        <v>100 м2</v>
      </c>
      <c r="F894" s="17">
        <f>Source!I763</f>
        <v>2.0500000000000001E-2</v>
      </c>
      <c r="G894" s="33"/>
      <c r="H894" s="28"/>
      <c r="I894" s="17"/>
      <c r="J894" s="33"/>
      <c r="K894" s="17"/>
      <c r="L894" s="33"/>
      <c r="Q894">
        <f>ROUND((Source!DN763/100)*ROUND((ROUND((Source!AF763*Source!AV763*Source!I763),2)),2), 2)</f>
        <v>24.19</v>
      </c>
      <c r="R894">
        <f>Source!X763</f>
        <v>534.03</v>
      </c>
      <c r="S894">
        <f>ROUND((Source!DO763/100)*ROUND((ROUND((Source!AF763*Source!AV763*Source!I763),2)),2), 2)</f>
        <v>18.38</v>
      </c>
      <c r="T894">
        <f>Source!Y763</f>
        <v>251.67</v>
      </c>
      <c r="U894">
        <f>ROUND((175/100)*ROUND((ROUND((Source!AE763*Source!AV763*Source!I763),2)),2), 2)</f>
        <v>0.37</v>
      </c>
      <c r="V894">
        <f>ROUND((160/100)*ROUND(ROUND((ROUND((Source!AE763*Source!AV763*Source!I763),2)*Source!BS763),2), 2), 2)</f>
        <v>8.86</v>
      </c>
    </row>
    <row r="895" spans="1:27" x14ac:dyDescent="0.2">
      <c r="D895" s="30" t="str">
        <f>"Объем: "&amp;Source!I763&amp;"=2,05/"&amp;"100"</f>
        <v>Объем: 0,0205=2,05/100</v>
      </c>
    </row>
    <row r="896" spans="1:27" ht="14.25" x14ac:dyDescent="0.2">
      <c r="A896" s="26"/>
      <c r="B896" s="26"/>
      <c r="C896" s="26"/>
      <c r="D896" s="26" t="s">
        <v>313</v>
      </c>
      <c r="E896" s="27"/>
      <c r="F896" s="17"/>
      <c r="G896" s="33">
        <f>Source!AO763</f>
        <v>986.85</v>
      </c>
      <c r="H896" s="28" t="str">
        <f>Source!DG763</f>
        <v>)*1,15</v>
      </c>
      <c r="I896" s="17">
        <f>Source!AV763</f>
        <v>1</v>
      </c>
      <c r="J896" s="33">
        <f>ROUND((ROUND((Source!AF763*Source!AV763*Source!I763),2)),2)</f>
        <v>23.26</v>
      </c>
      <c r="K896" s="17">
        <f>IF(Source!BA763&lt;&gt; 0, Source!BA763, 1)</f>
        <v>26.39</v>
      </c>
      <c r="L896" s="33">
        <f>Source!S763</f>
        <v>613.83000000000004</v>
      </c>
      <c r="W896">
        <f>J896</f>
        <v>23.26</v>
      </c>
    </row>
    <row r="897" spans="1:27" ht="14.25" x14ac:dyDescent="0.2">
      <c r="A897" s="26"/>
      <c r="B897" s="26"/>
      <c r="C897" s="26"/>
      <c r="D897" s="26" t="s">
        <v>322</v>
      </c>
      <c r="E897" s="27"/>
      <c r="F897" s="17"/>
      <c r="G897" s="33">
        <f>Source!AM763</f>
        <v>50.84</v>
      </c>
      <c r="H897" s="28" t="str">
        <f>Source!DE763</f>
        <v>)*1,25</v>
      </c>
      <c r="I897" s="17">
        <f>Source!AV763</f>
        <v>1</v>
      </c>
      <c r="J897" s="33">
        <f>(ROUND((ROUND((((Source!ET763*1.25))*Source!AV763*Source!I763),2)),2)+ROUND((ROUND(((Source!AE763-((Source!EU763*1.25)))*Source!AV763*Source!I763),2)),2))</f>
        <v>1.3</v>
      </c>
      <c r="K897" s="17">
        <f>IF(Source!BB763&lt;&gt; 0, Source!BB763, 1)</f>
        <v>9.3800000000000008</v>
      </c>
      <c r="L897" s="33">
        <f>Source!Q763</f>
        <v>12.19</v>
      </c>
    </row>
    <row r="898" spans="1:27" ht="14.25" x14ac:dyDescent="0.2">
      <c r="A898" s="26"/>
      <c r="B898" s="26"/>
      <c r="C898" s="26"/>
      <c r="D898" s="26" t="s">
        <v>323</v>
      </c>
      <c r="E898" s="27"/>
      <c r="F898" s="17"/>
      <c r="G898" s="33">
        <f>Source!AN763</f>
        <v>8.01</v>
      </c>
      <c r="H898" s="28" t="str">
        <f>Source!DF763</f>
        <v>)*1,25</v>
      </c>
      <c r="I898" s="17">
        <f>Source!AV763</f>
        <v>1</v>
      </c>
      <c r="J898" s="41">
        <f>ROUND((ROUND((Source!AE763*Source!AV763*Source!I763),2)),2)</f>
        <v>0.21</v>
      </c>
      <c r="K898" s="17">
        <f>IF(Source!BS763&lt;&gt; 0, Source!BS763, 1)</f>
        <v>26.39</v>
      </c>
      <c r="L898" s="41">
        <f>Source!R763</f>
        <v>5.54</v>
      </c>
      <c r="W898">
        <f>J898</f>
        <v>0.21</v>
      </c>
    </row>
    <row r="899" spans="1:27" ht="14.25" x14ac:dyDescent="0.2">
      <c r="A899" s="26"/>
      <c r="B899" s="26"/>
      <c r="C899" s="26"/>
      <c r="D899" s="26" t="s">
        <v>324</v>
      </c>
      <c r="E899" s="27"/>
      <c r="F899" s="17"/>
      <c r="G899" s="33">
        <f>Source!AL763</f>
        <v>7205.92</v>
      </c>
      <c r="H899" s="28" t="str">
        <f>Source!DD763</f>
        <v/>
      </c>
      <c r="I899" s="17">
        <f>Source!AW763</f>
        <v>1</v>
      </c>
      <c r="J899" s="33">
        <f>ROUND((ROUND((Source!AC763*Source!AW763*Source!I763),2)),2)</f>
        <v>147.72</v>
      </c>
      <c r="K899" s="17">
        <f>IF(Source!BC763&lt;&gt; 0, Source!BC763, 1)</f>
        <v>1.95</v>
      </c>
      <c r="L899" s="33">
        <f>Source!P763</f>
        <v>288.05</v>
      </c>
    </row>
    <row r="900" spans="1:27" ht="199.5" x14ac:dyDescent="0.2">
      <c r="A900" s="26" t="s">
        <v>152</v>
      </c>
      <c r="B900" s="26" t="s">
        <v>152</v>
      </c>
      <c r="C900" s="26" t="str">
        <f>Source!F764</f>
        <v>1.1-1-1312</v>
      </c>
      <c r="D900" s="26" t="s">
        <v>282</v>
      </c>
      <c r="E900" s="27" t="str">
        <f>Source!H764</f>
        <v>м2</v>
      </c>
      <c r="F900" s="17">
        <f>Source!I764</f>
        <v>2.7681150000000003</v>
      </c>
      <c r="G900" s="33">
        <f>Source!AK764</f>
        <v>25.09</v>
      </c>
      <c r="H900" s="31" t="s">
        <v>3</v>
      </c>
      <c r="I900" s="17">
        <f>Source!AW764</f>
        <v>1</v>
      </c>
      <c r="J900" s="33">
        <f>ROUND((ROUND((Source!AC764*Source!AW764*Source!I764),2)),2)+(ROUND((ROUND(((Source!ET764)*Source!AV764*Source!I764),2)),2)+ROUND((ROUND(((Source!AE764-(Source!EU764))*Source!AV764*Source!I764),2)),2))+ROUND((ROUND((Source!AF764*Source!AV764*Source!I764),2)),2)</f>
        <v>69.45</v>
      </c>
      <c r="K900" s="17">
        <f>IF(Source!BC764&lt;&gt; 0, Source!BC764, 1)</f>
        <v>10.5</v>
      </c>
      <c r="L900" s="33">
        <f>Source!O764</f>
        <v>729.23</v>
      </c>
      <c r="Q900">
        <f>ROUND((Source!DN764/100)*ROUND((ROUND((Source!AF764*Source!AV764*Source!I764),2)),2), 2)</f>
        <v>0</v>
      </c>
      <c r="R900">
        <f>Source!X764</f>
        <v>0</v>
      </c>
      <c r="S900">
        <f>ROUND((Source!DO764/100)*ROUND((ROUND((Source!AF764*Source!AV764*Source!I764),2)),2), 2)</f>
        <v>0</v>
      </c>
      <c r="T900">
        <f>Source!Y764</f>
        <v>0</v>
      </c>
      <c r="U900">
        <f>ROUND((175/100)*ROUND((ROUND((Source!AE764*Source!AV764*Source!I764),2)),2), 2)</f>
        <v>0</v>
      </c>
      <c r="V900">
        <f>ROUND((160/100)*ROUND(ROUND((ROUND((Source!AE764*Source!AV764*Source!I764),2)*Source!BS764),2), 2), 2)</f>
        <v>0</v>
      </c>
      <c r="X900">
        <f>IF(Source!BI764&lt;=1,J900, 0)</f>
        <v>69.45</v>
      </c>
      <c r="Y900">
        <f>IF(Source!BI764=2,J900, 0)</f>
        <v>0</v>
      </c>
      <c r="Z900">
        <f>IF(Source!BI764=3,J900, 0)</f>
        <v>0</v>
      </c>
      <c r="AA900">
        <f>IF(Source!BI764=4,J900, 0)</f>
        <v>0</v>
      </c>
    </row>
    <row r="901" spans="1:27" ht="228" x14ac:dyDescent="0.2">
      <c r="A901" s="26" t="s">
        <v>153</v>
      </c>
      <c r="B901" s="26" t="s">
        <v>153</v>
      </c>
      <c r="C901" s="26" t="str">
        <f>Source!F765</f>
        <v>1.1-1-1313</v>
      </c>
      <c r="D901" s="26" t="s">
        <v>283</v>
      </c>
      <c r="E901" s="27" t="str">
        <f>Source!H765</f>
        <v>м2</v>
      </c>
      <c r="F901" s="17">
        <f>Source!I765</f>
        <v>1.235535</v>
      </c>
      <c r="G901" s="33">
        <f>Source!AK765</f>
        <v>23.06</v>
      </c>
      <c r="H901" s="31" t="s">
        <v>3</v>
      </c>
      <c r="I901" s="17">
        <f>Source!AW765</f>
        <v>1</v>
      </c>
      <c r="J901" s="33">
        <f>ROUND((ROUND((Source!AC765*Source!AW765*Source!I765),2)),2)+(ROUND((ROUND(((Source!ET765)*Source!AV765*Source!I765),2)),2)+ROUND((ROUND(((Source!AE765-(Source!EU765))*Source!AV765*Source!I765),2)),2))+ROUND((ROUND((Source!AF765*Source!AV765*Source!I765),2)),2)</f>
        <v>28.49</v>
      </c>
      <c r="K901" s="17">
        <f>IF(Source!BC765&lt;&gt; 0, Source!BC765, 1)</f>
        <v>10.74</v>
      </c>
      <c r="L901" s="33">
        <f>Source!O765</f>
        <v>305.98</v>
      </c>
      <c r="Q901">
        <f>ROUND((Source!DN765/100)*ROUND((ROUND((Source!AF765*Source!AV765*Source!I765),2)),2), 2)</f>
        <v>0</v>
      </c>
      <c r="R901">
        <f>Source!X765</f>
        <v>0</v>
      </c>
      <c r="S901">
        <f>ROUND((Source!DO765/100)*ROUND((ROUND((Source!AF765*Source!AV765*Source!I765),2)),2), 2)</f>
        <v>0</v>
      </c>
      <c r="T901">
        <f>Source!Y765</f>
        <v>0</v>
      </c>
      <c r="U901">
        <f>ROUND((175/100)*ROUND((ROUND((Source!AE765*Source!AV765*Source!I765),2)),2), 2)</f>
        <v>0</v>
      </c>
      <c r="V901">
        <f>ROUND((160/100)*ROUND(ROUND((ROUND((Source!AE765*Source!AV765*Source!I765),2)*Source!BS765),2), 2), 2)</f>
        <v>0</v>
      </c>
      <c r="X901">
        <f>IF(Source!BI765&lt;=1,J901, 0)</f>
        <v>28.49</v>
      </c>
      <c r="Y901">
        <f>IF(Source!BI765=2,J901, 0)</f>
        <v>0</v>
      </c>
      <c r="Z901">
        <f>IF(Source!BI765=3,J901, 0)</f>
        <v>0</v>
      </c>
      <c r="AA901">
        <f>IF(Source!BI765=4,J901, 0)</f>
        <v>0</v>
      </c>
    </row>
    <row r="902" spans="1:27" ht="14.25" x14ac:dyDescent="0.2">
      <c r="A902" s="26"/>
      <c r="B902" s="26"/>
      <c r="C902" s="26"/>
      <c r="D902" s="26" t="s">
        <v>314</v>
      </c>
      <c r="E902" s="27" t="s">
        <v>315</v>
      </c>
      <c r="F902" s="17">
        <f>Source!DN763</f>
        <v>104</v>
      </c>
      <c r="G902" s="33"/>
      <c r="H902" s="28"/>
      <c r="I902" s="17"/>
      <c r="J902" s="33">
        <f>SUM(Q894:Q901)</f>
        <v>24.19</v>
      </c>
      <c r="K902" s="17">
        <f>Source!BZ763</f>
        <v>87</v>
      </c>
      <c r="L902" s="33">
        <f>SUM(R894:R901)</f>
        <v>534.03</v>
      </c>
    </row>
    <row r="903" spans="1:27" ht="14.25" x14ac:dyDescent="0.2">
      <c r="A903" s="26"/>
      <c r="B903" s="26"/>
      <c r="C903" s="26"/>
      <c r="D903" s="26" t="s">
        <v>316</v>
      </c>
      <c r="E903" s="27" t="s">
        <v>315</v>
      </c>
      <c r="F903" s="17">
        <f>Source!DO763</f>
        <v>79</v>
      </c>
      <c r="G903" s="33"/>
      <c r="H903" s="28"/>
      <c r="I903" s="17"/>
      <c r="J903" s="33">
        <f>SUM(S894:S902)</f>
        <v>18.38</v>
      </c>
      <c r="K903" s="17">
        <f>Source!CA763</f>
        <v>41</v>
      </c>
      <c r="L903" s="33">
        <f>SUM(T894:T902)</f>
        <v>251.67</v>
      </c>
    </row>
    <row r="904" spans="1:27" ht="14.25" x14ac:dyDescent="0.2">
      <c r="A904" s="26"/>
      <c r="B904" s="26"/>
      <c r="C904" s="26"/>
      <c r="D904" s="26" t="s">
        <v>325</v>
      </c>
      <c r="E904" s="27" t="s">
        <v>315</v>
      </c>
      <c r="F904" s="17">
        <f>175</f>
        <v>175</v>
      </c>
      <c r="G904" s="33"/>
      <c r="H904" s="28"/>
      <c r="I904" s="17"/>
      <c r="J904" s="33">
        <f>SUM(U894:U903)</f>
        <v>0.37</v>
      </c>
      <c r="K904" s="17">
        <f>160</f>
        <v>160</v>
      </c>
      <c r="L904" s="33">
        <f>SUM(V894:V903)</f>
        <v>8.86</v>
      </c>
    </row>
    <row r="905" spans="1:27" ht="14.25" x14ac:dyDescent="0.2">
      <c r="A905" s="55"/>
      <c r="B905" s="55"/>
      <c r="C905" s="55"/>
      <c r="D905" s="55" t="s">
        <v>317</v>
      </c>
      <c r="E905" s="56" t="s">
        <v>318</v>
      </c>
      <c r="F905" s="57">
        <f>Source!AQ763</f>
        <v>85</v>
      </c>
      <c r="G905" s="58"/>
      <c r="H905" s="59" t="str">
        <f>Source!DI763</f>
        <v>)*1,15</v>
      </c>
      <c r="I905" s="57">
        <f>Source!AV763</f>
        <v>1</v>
      </c>
      <c r="J905" s="58">
        <f>Source!U763</f>
        <v>2.0038749999999999</v>
      </c>
      <c r="K905" s="57"/>
      <c r="L905" s="58"/>
    </row>
    <row r="906" spans="1:27" ht="15" x14ac:dyDescent="0.25">
      <c r="A906" s="60"/>
      <c r="B906" s="60"/>
      <c r="C906" s="60"/>
      <c r="D906" s="61" t="s">
        <v>319</v>
      </c>
      <c r="E906" s="60"/>
      <c r="F906" s="60"/>
      <c r="G906" s="60"/>
      <c r="H906" s="60"/>
      <c r="I906" s="111">
        <f>J896+J897+J899+J902+J903+J904+SUM(J900:J901)</f>
        <v>313.15999999999997</v>
      </c>
      <c r="J906" s="111"/>
      <c r="K906" s="111">
        <f>L896+L897+L899+L902+L903+L904+SUM(L900:L901)</f>
        <v>2743.84</v>
      </c>
      <c r="L906" s="111"/>
      <c r="O906" s="32">
        <f>J896+J897+J899+J902+J903+J904+SUM(J900:J901)</f>
        <v>313.15999999999997</v>
      </c>
      <c r="P906" s="32">
        <f>L896+L897+L899+L902+L903+L904+SUM(L900:L901)</f>
        <v>2743.84</v>
      </c>
      <c r="X906">
        <f>IF(Source!BI763&lt;=1,J896+J897+J899+J902+J903+J904-0, 0)</f>
        <v>215.22</v>
      </c>
      <c r="Y906">
        <f>IF(Source!BI763=2,J896+J897+J899+J902+J903+J904-0, 0)</f>
        <v>0</v>
      </c>
      <c r="Z906">
        <f>IF(Source!BI763=3,J896+J897+J899+J902+J903+J904-0, 0)</f>
        <v>0</v>
      </c>
      <c r="AA906">
        <f>IF(Source!BI763=4,J896+J897+J899+J902+J903+J904,0)</f>
        <v>0</v>
      </c>
    </row>
    <row r="909" spans="1:27" ht="16.5" x14ac:dyDescent="0.25">
      <c r="A909" s="75" t="str">
        <f>CONCATENATE("Подраздел: ",IF(Source!G767&lt;&gt;"Новый подраздел", Source!G767, ""))</f>
        <v>Подраздел: Кровля тех. этажа в/о В/5-9</v>
      </c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</row>
    <row r="910" spans="1:27" ht="42.75" x14ac:dyDescent="0.2">
      <c r="A910" s="26">
        <v>1</v>
      </c>
      <c r="B910" s="26">
        <v>1</v>
      </c>
      <c r="C910" s="26" t="str">
        <f>Source!F771</f>
        <v>6.61-26-1</v>
      </c>
      <c r="D910" s="26" t="s">
        <v>21</v>
      </c>
      <c r="E910" s="27" t="str">
        <f>Source!H771</f>
        <v>100 м2</v>
      </c>
      <c r="F910" s="17">
        <f>Source!I771</f>
        <v>7.1999999999999998E-3</v>
      </c>
      <c r="G910" s="33"/>
      <c r="H910" s="28"/>
      <c r="I910" s="17"/>
      <c r="J910" s="33"/>
      <c r="K910" s="17"/>
      <c r="L910" s="33"/>
      <c r="Q910">
        <f>ROUND((Source!DN771/100)*ROUND((ROUND((Source!AF771*Source!AV771*Source!I771),2)),2), 2)</f>
        <v>3.38</v>
      </c>
      <c r="R910">
        <f>Source!X771</f>
        <v>78.14</v>
      </c>
      <c r="S910">
        <f>ROUND((Source!DO771/100)*ROUND((ROUND((Source!AF771*Source!AV771*Source!I771),2)),2), 2)</f>
        <v>2.33</v>
      </c>
      <c r="T910">
        <f>Source!Y771</f>
        <v>45.77</v>
      </c>
      <c r="U910">
        <f>ROUND((175/100)*ROUND((ROUND((Source!AE771*Source!AV771*Source!I771),2)),2), 2)</f>
        <v>0</v>
      </c>
      <c r="V910">
        <f>ROUND((160/100)*ROUND(ROUND((ROUND((Source!AE771*Source!AV771*Source!I771),2)*Source!BS771),2), 2), 2)</f>
        <v>0</v>
      </c>
    </row>
    <row r="911" spans="1:27" x14ac:dyDescent="0.2">
      <c r="D911" s="30" t="str">
        <f>"Объем: "&amp;Source!I771&amp;"=0,72/"&amp;"100"</f>
        <v>Объем: 0,0072=0,72/100</v>
      </c>
    </row>
    <row r="912" spans="1:27" ht="14.25" x14ac:dyDescent="0.2">
      <c r="A912" s="26"/>
      <c r="B912" s="26"/>
      <c r="C912" s="26"/>
      <c r="D912" s="26" t="s">
        <v>313</v>
      </c>
      <c r="E912" s="27"/>
      <c r="F912" s="17"/>
      <c r="G912" s="33">
        <f>Source!AO771</f>
        <v>587.65</v>
      </c>
      <c r="H912" s="28" t="str">
        <f>Source!DG771</f>
        <v/>
      </c>
      <c r="I912" s="17">
        <f>Source!AV771</f>
        <v>1</v>
      </c>
      <c r="J912" s="33">
        <f>ROUND((ROUND((Source!AF771*Source!AV771*Source!I771),2)),2)</f>
        <v>4.2300000000000004</v>
      </c>
      <c r="K912" s="17">
        <f>IF(Source!BA771&lt;&gt; 0, Source!BA771, 1)</f>
        <v>26.39</v>
      </c>
      <c r="L912" s="33">
        <f>Source!S771</f>
        <v>111.63</v>
      </c>
      <c r="W912">
        <f>J912</f>
        <v>4.2300000000000004</v>
      </c>
    </row>
    <row r="913" spans="1:27" ht="28.5" x14ac:dyDescent="0.2">
      <c r="A913" s="26" t="s">
        <v>27</v>
      </c>
      <c r="B913" s="26" t="s">
        <v>27</v>
      </c>
      <c r="C913" s="26" t="str">
        <f>Source!F772</f>
        <v>9999990001</v>
      </c>
      <c r="D913" s="26" t="s">
        <v>29</v>
      </c>
      <c r="E913" s="27" t="str">
        <f>Source!H772</f>
        <v>т</v>
      </c>
      <c r="F913" s="17">
        <f>Source!I772</f>
        <v>-3.3119999999999997E-2</v>
      </c>
      <c r="G913" s="33">
        <f>Source!AK772</f>
        <v>0</v>
      </c>
      <c r="H913" s="31" t="s">
        <v>3</v>
      </c>
      <c r="I913" s="17">
        <f>Source!AW772</f>
        <v>1</v>
      </c>
      <c r="J913" s="33">
        <f>ROUND((ROUND((Source!AC772*Source!AW772*Source!I772),2)),2)+(ROUND((ROUND(((Source!ET772)*Source!AV772*Source!I772),2)),2)+ROUND((ROUND(((Source!AE772-(Source!EU772))*Source!AV772*Source!I772),2)),2))+ROUND((ROUND((Source!AF772*Source!AV772*Source!I772),2)),2)</f>
        <v>0</v>
      </c>
      <c r="K913" s="17">
        <f>IF(Source!BC772&lt;&gt; 0, Source!BC772, 1)</f>
        <v>1</v>
      </c>
      <c r="L913" s="33">
        <f>Source!O772</f>
        <v>0</v>
      </c>
      <c r="Q913">
        <f>ROUND((Source!DN772/100)*ROUND((ROUND((Source!AF772*Source!AV772*Source!I772),2)),2), 2)</f>
        <v>0</v>
      </c>
      <c r="R913">
        <f>Source!X772</f>
        <v>0</v>
      </c>
      <c r="S913">
        <f>ROUND((Source!DO772/100)*ROUND((ROUND((Source!AF772*Source!AV772*Source!I772),2)),2), 2)</f>
        <v>0</v>
      </c>
      <c r="T913">
        <f>Source!Y772</f>
        <v>0</v>
      </c>
      <c r="U913">
        <f>ROUND((175/100)*ROUND((ROUND((Source!AE772*Source!AV772*Source!I772),2)),2), 2)</f>
        <v>0</v>
      </c>
      <c r="V913">
        <f>ROUND((160/100)*ROUND(ROUND((ROUND((Source!AE772*Source!AV772*Source!I772),2)*Source!BS772),2), 2), 2)</f>
        <v>0</v>
      </c>
      <c r="X913">
        <f>IF(Source!BI772&lt;=1,J913, 0)</f>
        <v>0</v>
      </c>
      <c r="Y913">
        <f>IF(Source!BI772=2,J913, 0)</f>
        <v>0</v>
      </c>
      <c r="Z913">
        <f>IF(Source!BI772=3,J913, 0)</f>
        <v>0</v>
      </c>
      <c r="AA913">
        <f>IF(Source!BI772=4,J913, 0)</f>
        <v>0</v>
      </c>
    </row>
    <row r="914" spans="1:27" ht="14.25" x14ac:dyDescent="0.2">
      <c r="A914" s="26"/>
      <c r="B914" s="26"/>
      <c r="C914" s="26"/>
      <c r="D914" s="26" t="s">
        <v>314</v>
      </c>
      <c r="E914" s="27" t="s">
        <v>315</v>
      </c>
      <c r="F914" s="17">
        <f>Source!DN771</f>
        <v>80</v>
      </c>
      <c r="G914" s="33"/>
      <c r="H914" s="28"/>
      <c r="I914" s="17"/>
      <c r="J914" s="33">
        <f>SUM(Q910:Q913)</f>
        <v>3.38</v>
      </c>
      <c r="K914" s="17">
        <f>Source!BZ771</f>
        <v>70</v>
      </c>
      <c r="L914" s="33">
        <f>SUM(R910:R913)</f>
        <v>78.14</v>
      </c>
    </row>
    <row r="915" spans="1:27" ht="14.25" x14ac:dyDescent="0.2">
      <c r="A915" s="26"/>
      <c r="B915" s="26"/>
      <c r="C915" s="26"/>
      <c r="D915" s="26" t="s">
        <v>316</v>
      </c>
      <c r="E915" s="27" t="s">
        <v>315</v>
      </c>
      <c r="F915" s="17">
        <f>Source!DO771</f>
        <v>55</v>
      </c>
      <c r="G915" s="33"/>
      <c r="H915" s="28"/>
      <c r="I915" s="17"/>
      <c r="J915" s="33">
        <f>SUM(S910:S914)</f>
        <v>2.33</v>
      </c>
      <c r="K915" s="17">
        <f>Source!CA771</f>
        <v>41</v>
      </c>
      <c r="L915" s="33">
        <f>SUM(T910:T914)</f>
        <v>45.77</v>
      </c>
    </row>
    <row r="916" spans="1:27" ht="14.25" x14ac:dyDescent="0.2">
      <c r="A916" s="55"/>
      <c r="B916" s="55"/>
      <c r="C916" s="55"/>
      <c r="D916" s="55" t="s">
        <v>317</v>
      </c>
      <c r="E916" s="56" t="s">
        <v>318</v>
      </c>
      <c r="F916" s="57">
        <f>Source!AQ771</f>
        <v>57.5</v>
      </c>
      <c r="G916" s="58"/>
      <c r="H916" s="59" t="str">
        <f>Source!DI771</f>
        <v/>
      </c>
      <c r="I916" s="57">
        <f>Source!AV771</f>
        <v>1</v>
      </c>
      <c r="J916" s="58">
        <f>Source!U771</f>
        <v>0.41399999999999998</v>
      </c>
      <c r="K916" s="57"/>
      <c r="L916" s="58"/>
    </row>
    <row r="917" spans="1:27" ht="15" x14ac:dyDescent="0.25">
      <c r="A917" s="60"/>
      <c r="B917" s="60"/>
      <c r="C917" s="60"/>
      <c r="D917" s="61" t="s">
        <v>319</v>
      </c>
      <c r="E917" s="60"/>
      <c r="F917" s="60"/>
      <c r="G917" s="60"/>
      <c r="H917" s="60"/>
      <c r="I917" s="111">
        <f>J912+J914+J915+SUM(J913:J913)</f>
        <v>9.9400000000000013</v>
      </c>
      <c r="J917" s="111"/>
      <c r="K917" s="111">
        <f>L912+L914+L915+SUM(L913:L913)</f>
        <v>235.54</v>
      </c>
      <c r="L917" s="111"/>
      <c r="O917" s="32">
        <f>J912+J914+J915+SUM(J913:J913)</f>
        <v>9.9400000000000013</v>
      </c>
      <c r="P917" s="32">
        <f>L912+L914+L915+SUM(L913:L913)</f>
        <v>235.54</v>
      </c>
      <c r="X917">
        <f>IF(Source!BI771&lt;=1,J912+J914+J915-0, 0)</f>
        <v>9.9400000000000013</v>
      </c>
      <c r="Y917">
        <f>IF(Source!BI771=2,J912+J914+J915-0, 0)</f>
        <v>0</v>
      </c>
      <c r="Z917">
        <f>IF(Source!BI771=3,J912+J914+J915-0, 0)</f>
        <v>0</v>
      </c>
      <c r="AA917">
        <f>IF(Source!BI771=4,J912+J914+J915,0)</f>
        <v>0</v>
      </c>
    </row>
    <row r="919" spans="1:27" ht="42.75" x14ac:dyDescent="0.2">
      <c r="A919" s="26">
        <v>2</v>
      </c>
      <c r="B919" s="26">
        <v>2</v>
      </c>
      <c r="C919" s="26" t="str">
        <f>Source!F773</f>
        <v>6.62-31-1</v>
      </c>
      <c r="D919" s="26" t="s">
        <v>33</v>
      </c>
      <c r="E919" s="27" t="str">
        <f>Source!H773</f>
        <v>1 м2 поверхности</v>
      </c>
      <c r="F919" s="17">
        <f>Source!I773</f>
        <v>0.35</v>
      </c>
      <c r="G919" s="33"/>
      <c r="H919" s="28"/>
      <c r="I919" s="17"/>
      <c r="J919" s="33"/>
      <c r="K919" s="17"/>
      <c r="L919" s="33"/>
      <c r="Q919">
        <f>ROUND((Source!DN773/100)*ROUND((ROUND((Source!AF773*Source!AV773*Source!I773),2)),2), 2)</f>
        <v>2.15</v>
      </c>
      <c r="R919">
        <f>Source!X773</f>
        <v>47.09</v>
      </c>
      <c r="S919">
        <f>ROUND((Source!DO773/100)*ROUND((ROUND((Source!AF773*Source!AV773*Source!I773),2)),2), 2)</f>
        <v>1.38</v>
      </c>
      <c r="T919">
        <f>Source!Y773</f>
        <v>23.26</v>
      </c>
      <c r="U919">
        <f>ROUND((175/100)*ROUND((ROUND((Source!AE773*Source!AV773*Source!I773),2)),2), 2)</f>
        <v>0</v>
      </c>
      <c r="V919">
        <f>ROUND((160/100)*ROUND(ROUND((ROUND((Source!AE773*Source!AV773*Source!I773),2)*Source!BS773),2), 2), 2)</f>
        <v>0</v>
      </c>
    </row>
    <row r="920" spans="1:27" ht="14.25" x14ac:dyDescent="0.2">
      <c r="A920" s="26"/>
      <c r="B920" s="26"/>
      <c r="C920" s="26"/>
      <c r="D920" s="26" t="s">
        <v>313</v>
      </c>
      <c r="E920" s="27"/>
      <c r="F920" s="17"/>
      <c r="G920" s="33">
        <f>Source!AO773</f>
        <v>6.13</v>
      </c>
      <c r="H920" s="28" t="str">
        <f>Source!DG773</f>
        <v/>
      </c>
      <c r="I920" s="17">
        <f>Source!AV773</f>
        <v>1</v>
      </c>
      <c r="J920" s="33">
        <f>ROUND((ROUND((Source!AF773*Source!AV773*Source!I773),2)),2)</f>
        <v>2.15</v>
      </c>
      <c r="K920" s="17">
        <f>IF(Source!BA773&lt;&gt; 0, Source!BA773, 1)</f>
        <v>26.39</v>
      </c>
      <c r="L920" s="33">
        <f>Source!S773</f>
        <v>56.74</v>
      </c>
      <c r="W920">
        <f>J920</f>
        <v>2.15</v>
      </c>
    </row>
    <row r="921" spans="1:27" ht="14.25" x14ac:dyDescent="0.2">
      <c r="A921" s="26"/>
      <c r="B921" s="26"/>
      <c r="C921" s="26"/>
      <c r="D921" s="26" t="s">
        <v>314</v>
      </c>
      <c r="E921" s="27" t="s">
        <v>315</v>
      </c>
      <c r="F921" s="17">
        <f>Source!DN773</f>
        <v>100</v>
      </c>
      <c r="G921" s="33"/>
      <c r="H921" s="28"/>
      <c r="I921" s="17"/>
      <c r="J921" s="33">
        <f>SUM(Q919:Q920)</f>
        <v>2.15</v>
      </c>
      <c r="K921" s="17">
        <f>Source!BZ773</f>
        <v>83</v>
      </c>
      <c r="L921" s="33">
        <f>SUM(R919:R920)</f>
        <v>47.09</v>
      </c>
    </row>
    <row r="922" spans="1:27" ht="14.25" x14ac:dyDescent="0.2">
      <c r="A922" s="26"/>
      <c r="B922" s="26"/>
      <c r="C922" s="26"/>
      <c r="D922" s="26" t="s">
        <v>316</v>
      </c>
      <c r="E922" s="27" t="s">
        <v>315</v>
      </c>
      <c r="F922" s="17">
        <f>Source!DO773</f>
        <v>64</v>
      </c>
      <c r="G922" s="33"/>
      <c r="H922" s="28"/>
      <c r="I922" s="17"/>
      <c r="J922" s="33">
        <f>SUM(S919:S921)</f>
        <v>1.38</v>
      </c>
      <c r="K922" s="17">
        <f>Source!CA773</f>
        <v>41</v>
      </c>
      <c r="L922" s="33">
        <f>SUM(T919:T921)</f>
        <v>23.26</v>
      </c>
    </row>
    <row r="923" spans="1:27" ht="14.25" x14ac:dyDescent="0.2">
      <c r="A923" s="55"/>
      <c r="B923" s="55"/>
      <c r="C923" s="55"/>
      <c r="D923" s="55" t="s">
        <v>317</v>
      </c>
      <c r="E923" s="56" t="s">
        <v>318</v>
      </c>
      <c r="F923" s="57">
        <f>Source!AQ773</f>
        <v>0.6</v>
      </c>
      <c r="G923" s="58"/>
      <c r="H923" s="59" t="str">
        <f>Source!DI773</f>
        <v/>
      </c>
      <c r="I923" s="57">
        <f>Source!AV773</f>
        <v>1</v>
      </c>
      <c r="J923" s="58">
        <f>Source!U773</f>
        <v>0.21</v>
      </c>
      <c r="K923" s="57"/>
      <c r="L923" s="58"/>
    </row>
    <row r="924" spans="1:27" ht="15" x14ac:dyDescent="0.25">
      <c r="A924" s="60"/>
      <c r="B924" s="60"/>
      <c r="C924" s="60"/>
      <c r="D924" s="61" t="s">
        <v>319</v>
      </c>
      <c r="E924" s="60"/>
      <c r="F924" s="60"/>
      <c r="G924" s="60"/>
      <c r="H924" s="60"/>
      <c r="I924" s="111">
        <f>J920+J921+J922</f>
        <v>5.68</v>
      </c>
      <c r="J924" s="111"/>
      <c r="K924" s="111">
        <f>L920+L921+L922</f>
        <v>127.09000000000002</v>
      </c>
      <c r="L924" s="111"/>
      <c r="O924" s="32">
        <f>J920+J921+J922</f>
        <v>5.68</v>
      </c>
      <c r="P924" s="32">
        <f>L920+L921+L922</f>
        <v>127.09000000000002</v>
      </c>
      <c r="X924">
        <f>IF(Source!BI773&lt;=1,J920+J921+J922-0, 0)</f>
        <v>5.68</v>
      </c>
      <c r="Y924">
        <f>IF(Source!BI773=2,J920+J921+J922-0, 0)</f>
        <v>0</v>
      </c>
      <c r="Z924">
        <f>IF(Source!BI773=3,J920+J921+J922-0, 0)</f>
        <v>0</v>
      </c>
      <c r="AA924">
        <f>IF(Source!BI773=4,J920+J921+J922,0)</f>
        <v>0</v>
      </c>
    </row>
    <row r="926" spans="1:27" ht="28.5" x14ac:dyDescent="0.2">
      <c r="A926" s="26">
        <v>3</v>
      </c>
      <c r="B926" s="26">
        <v>3</v>
      </c>
      <c r="C926" s="26" t="str">
        <f>Source!F774</f>
        <v>6.58-2-1</v>
      </c>
      <c r="D926" s="26" t="s">
        <v>40</v>
      </c>
      <c r="E926" s="27" t="str">
        <f>Source!H774</f>
        <v>100 м2</v>
      </c>
      <c r="F926" s="17">
        <f>Source!I774</f>
        <v>1.52E-2</v>
      </c>
      <c r="G926" s="33"/>
      <c r="H926" s="28"/>
      <c r="I926" s="17"/>
      <c r="J926" s="33"/>
      <c r="K926" s="17"/>
      <c r="L926" s="33"/>
      <c r="Q926">
        <f>ROUND((Source!DN774/100)*ROUND((ROUND((Source!AF774*Source!AV774*Source!I774),2)),2), 2)</f>
        <v>2.33</v>
      </c>
      <c r="R926">
        <f>Source!X774</f>
        <v>53.75</v>
      </c>
      <c r="S926">
        <f>ROUND((Source!DO774/100)*ROUND((ROUND((Source!AF774*Source!AV774*Source!I774),2)),2), 2)</f>
        <v>1.6</v>
      </c>
      <c r="T926">
        <f>Source!Y774</f>
        <v>31.48</v>
      </c>
      <c r="U926">
        <f>ROUND((175/100)*ROUND((ROUND((Source!AE774*Source!AV774*Source!I774),2)),2), 2)</f>
        <v>0</v>
      </c>
      <c r="V926">
        <f>ROUND((160/100)*ROUND(ROUND((ROUND((Source!AE774*Source!AV774*Source!I774),2)*Source!BS774),2), 2), 2)</f>
        <v>0</v>
      </c>
    </row>
    <row r="927" spans="1:27" x14ac:dyDescent="0.2">
      <c r="D927" s="30" t="str">
        <f>"Объем: "&amp;Source!I774&amp;"=1,52/"&amp;"100"</f>
        <v>Объем: 0,0152=1,52/100</v>
      </c>
    </row>
    <row r="928" spans="1:27" ht="14.25" x14ac:dyDescent="0.2">
      <c r="A928" s="26"/>
      <c r="B928" s="26"/>
      <c r="C928" s="26"/>
      <c r="D928" s="26" t="s">
        <v>313</v>
      </c>
      <c r="E928" s="27"/>
      <c r="F928" s="17"/>
      <c r="G928" s="33">
        <f>Source!AO774</f>
        <v>191.34</v>
      </c>
      <c r="H928" s="28" t="str">
        <f>Source!DG774</f>
        <v/>
      </c>
      <c r="I928" s="17">
        <f>Source!AV774</f>
        <v>1</v>
      </c>
      <c r="J928" s="33">
        <f>ROUND((ROUND((Source!AF774*Source!AV774*Source!I774),2)),2)</f>
        <v>2.91</v>
      </c>
      <c r="K928" s="17">
        <f>IF(Source!BA774&lt;&gt; 0, Source!BA774, 1)</f>
        <v>26.39</v>
      </c>
      <c r="L928" s="33">
        <f>Source!S774</f>
        <v>76.790000000000006</v>
      </c>
      <c r="W928">
        <f>J928</f>
        <v>2.91</v>
      </c>
    </row>
    <row r="929" spans="1:27" ht="28.5" x14ac:dyDescent="0.2">
      <c r="A929" s="26" t="s">
        <v>44</v>
      </c>
      <c r="B929" s="26" t="s">
        <v>44</v>
      </c>
      <c r="C929" s="26" t="str">
        <f>Source!F775</f>
        <v>9999990001</v>
      </c>
      <c r="D929" s="26" t="s">
        <v>29</v>
      </c>
      <c r="E929" s="27" t="str">
        <f>Source!H775</f>
        <v>т</v>
      </c>
      <c r="F929" s="17">
        <f>Source!I775</f>
        <v>-1.5504E-2</v>
      </c>
      <c r="G929" s="33">
        <f>Source!AK775</f>
        <v>0</v>
      </c>
      <c r="H929" s="31" t="s">
        <v>3</v>
      </c>
      <c r="I929" s="17">
        <f>Source!AW775</f>
        <v>1</v>
      </c>
      <c r="J929" s="33">
        <f>ROUND((ROUND((Source!AC775*Source!AW775*Source!I775),2)),2)+(ROUND((ROUND(((Source!ET775)*Source!AV775*Source!I775),2)),2)+ROUND((ROUND(((Source!AE775-(Source!EU775))*Source!AV775*Source!I775),2)),2))+ROUND((ROUND((Source!AF775*Source!AV775*Source!I775),2)),2)</f>
        <v>0</v>
      </c>
      <c r="K929" s="17">
        <f>IF(Source!BC775&lt;&gt; 0, Source!BC775, 1)</f>
        <v>1</v>
      </c>
      <c r="L929" s="33">
        <f>Source!O775</f>
        <v>0</v>
      </c>
      <c r="Q929">
        <f>ROUND((Source!DN775/100)*ROUND((ROUND((Source!AF775*Source!AV775*Source!I775),2)),2), 2)</f>
        <v>0</v>
      </c>
      <c r="R929">
        <f>Source!X775</f>
        <v>0</v>
      </c>
      <c r="S929">
        <f>ROUND((Source!DO775/100)*ROUND((ROUND((Source!AF775*Source!AV775*Source!I775),2)),2), 2)</f>
        <v>0</v>
      </c>
      <c r="T929">
        <f>Source!Y775</f>
        <v>0</v>
      </c>
      <c r="U929">
        <f>ROUND((175/100)*ROUND((ROUND((Source!AE775*Source!AV775*Source!I775),2)),2), 2)</f>
        <v>0</v>
      </c>
      <c r="V929">
        <f>ROUND((160/100)*ROUND(ROUND((ROUND((Source!AE775*Source!AV775*Source!I775),2)*Source!BS775),2), 2), 2)</f>
        <v>0</v>
      </c>
      <c r="X929">
        <f>IF(Source!BI775&lt;=1,J929, 0)</f>
        <v>0</v>
      </c>
      <c r="Y929">
        <f>IF(Source!BI775=2,J929, 0)</f>
        <v>0</v>
      </c>
      <c r="Z929">
        <f>IF(Source!BI775=3,J929, 0)</f>
        <v>0</v>
      </c>
      <c r="AA929">
        <f>IF(Source!BI775=4,J929, 0)</f>
        <v>0</v>
      </c>
    </row>
    <row r="930" spans="1:27" ht="14.25" x14ac:dyDescent="0.2">
      <c r="A930" s="26"/>
      <c r="B930" s="26"/>
      <c r="C930" s="26"/>
      <c r="D930" s="26" t="s">
        <v>314</v>
      </c>
      <c r="E930" s="27" t="s">
        <v>315</v>
      </c>
      <c r="F930" s="17">
        <f>Source!DN774</f>
        <v>80</v>
      </c>
      <c r="G930" s="33"/>
      <c r="H930" s="28"/>
      <c r="I930" s="17"/>
      <c r="J930" s="33">
        <f>SUM(Q926:Q929)</f>
        <v>2.33</v>
      </c>
      <c r="K930" s="17">
        <f>Source!BZ774</f>
        <v>70</v>
      </c>
      <c r="L930" s="33">
        <f>SUM(R926:R929)</f>
        <v>53.75</v>
      </c>
    </row>
    <row r="931" spans="1:27" ht="14.25" x14ac:dyDescent="0.2">
      <c r="A931" s="26"/>
      <c r="B931" s="26"/>
      <c r="C931" s="26"/>
      <c r="D931" s="26" t="s">
        <v>316</v>
      </c>
      <c r="E931" s="27" t="s">
        <v>315</v>
      </c>
      <c r="F931" s="17">
        <f>Source!DO774</f>
        <v>55</v>
      </c>
      <c r="G931" s="33"/>
      <c r="H931" s="28"/>
      <c r="I931" s="17"/>
      <c r="J931" s="33">
        <f>SUM(S926:S930)</f>
        <v>1.6</v>
      </c>
      <c r="K931" s="17">
        <f>Source!CA774</f>
        <v>41</v>
      </c>
      <c r="L931" s="33">
        <f>SUM(T926:T930)</f>
        <v>31.48</v>
      </c>
    </row>
    <row r="932" spans="1:27" ht="14.25" x14ac:dyDescent="0.2">
      <c r="A932" s="55"/>
      <c r="B932" s="55"/>
      <c r="C932" s="55"/>
      <c r="D932" s="55" t="s">
        <v>317</v>
      </c>
      <c r="E932" s="56" t="s">
        <v>318</v>
      </c>
      <c r="F932" s="57">
        <f>Source!AQ774</f>
        <v>17.41</v>
      </c>
      <c r="G932" s="58"/>
      <c r="H932" s="59" t="str">
        <f>Source!DI774</f>
        <v/>
      </c>
      <c r="I932" s="57">
        <f>Source!AV774</f>
        <v>1</v>
      </c>
      <c r="J932" s="58">
        <f>Source!U774</f>
        <v>0.26463199999999998</v>
      </c>
      <c r="K932" s="57"/>
      <c r="L932" s="58"/>
    </row>
    <row r="933" spans="1:27" ht="15" x14ac:dyDescent="0.25">
      <c r="A933" s="60"/>
      <c r="B933" s="60"/>
      <c r="C933" s="60"/>
      <c r="D933" s="61" t="s">
        <v>319</v>
      </c>
      <c r="E933" s="60"/>
      <c r="F933" s="60"/>
      <c r="G933" s="60"/>
      <c r="H933" s="60"/>
      <c r="I933" s="111">
        <f>J928+J930+J931+SUM(J929:J929)</f>
        <v>6.84</v>
      </c>
      <c r="J933" s="111"/>
      <c r="K933" s="111">
        <f>L928+L930+L931+SUM(L929:L929)</f>
        <v>162.02000000000001</v>
      </c>
      <c r="L933" s="111"/>
      <c r="O933" s="32">
        <f>J928+J930+J931+SUM(J929:J929)</f>
        <v>6.84</v>
      </c>
      <c r="P933" s="32">
        <f>L928+L930+L931+SUM(L929:L929)</f>
        <v>162.02000000000001</v>
      </c>
      <c r="X933">
        <f>IF(Source!BI774&lt;=1,J928+J930+J931-0, 0)</f>
        <v>6.84</v>
      </c>
      <c r="Y933">
        <f>IF(Source!BI774=2,J928+J930+J931-0, 0)</f>
        <v>0</v>
      </c>
      <c r="Z933">
        <f>IF(Source!BI774=3,J928+J930+J931-0, 0)</f>
        <v>0</v>
      </c>
      <c r="AA933">
        <f>IF(Source!BI774=4,J928+J930+J931,0)</f>
        <v>0</v>
      </c>
    </row>
    <row r="936" spans="1:27" ht="15" x14ac:dyDescent="0.25">
      <c r="A936" s="81" t="str">
        <f>CONCATENATE("Итого по подразделу: ",IF(Source!G779&lt;&gt;"Новый подраздел", Source!G779, ""))</f>
        <v>Итого по подразделу: Кровля тех. этажа в/о В/5-9</v>
      </c>
      <c r="B936" s="81"/>
      <c r="C936" s="81"/>
      <c r="D936" s="81"/>
      <c r="E936" s="81"/>
      <c r="F936" s="81"/>
      <c r="G936" s="81"/>
      <c r="H936" s="81"/>
      <c r="I936" s="79">
        <f>SUM(O909:O935)</f>
        <v>22.46</v>
      </c>
      <c r="J936" s="80"/>
      <c r="K936" s="79">
        <f>SUM(P909:P935)</f>
        <v>524.65</v>
      </c>
      <c r="L936" s="80"/>
    </row>
    <row r="937" spans="1:27" hidden="1" x14ac:dyDescent="0.2">
      <c r="A937" t="s">
        <v>320</v>
      </c>
      <c r="I937">
        <f>SUM(AC909:AC936)</f>
        <v>0</v>
      </c>
      <c r="K937">
        <f>SUM(AD909:AD936)</f>
        <v>0</v>
      </c>
    </row>
    <row r="938" spans="1:27" hidden="1" x14ac:dyDescent="0.2">
      <c r="A938" t="s">
        <v>321</v>
      </c>
      <c r="I938">
        <f>SUM(AE909:AE937)</f>
        <v>0</v>
      </c>
      <c r="K938">
        <f>SUM(AF909:AF937)</f>
        <v>0</v>
      </c>
    </row>
    <row r="940" spans="1:27" ht="16.5" x14ac:dyDescent="0.25">
      <c r="A940" s="75" t="str">
        <f>CONCATENATE("Подраздел: ",IF(Source!G809&lt;&gt;"Новый подраздел", Source!G809, ""))</f>
        <v>Подраздел: Монтажные (кровельные)работы</v>
      </c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</row>
    <row r="941" spans="1:27" ht="28.5" x14ac:dyDescent="0.2">
      <c r="A941" s="26">
        <v>1</v>
      </c>
      <c r="B941" s="26">
        <v>1</v>
      </c>
      <c r="C941" s="26" t="str">
        <f>Source!F813</f>
        <v>6.58-31-3</v>
      </c>
      <c r="D941" s="26" t="s">
        <v>110</v>
      </c>
      <c r="E941" s="27" t="str">
        <f>Source!H813</f>
        <v>100 мест</v>
      </c>
      <c r="F941" s="17">
        <f>Source!I813</f>
        <v>0.01</v>
      </c>
      <c r="G941" s="33"/>
      <c r="H941" s="28"/>
      <c r="I941" s="17"/>
      <c r="J941" s="33"/>
      <c r="K941" s="17"/>
      <c r="L941" s="33"/>
      <c r="Q941">
        <f>ROUND((Source!DN813/100)*ROUND((ROUND((Source!AF813*Source!AV813*Source!I813),2)),2), 2)</f>
        <v>13.64</v>
      </c>
      <c r="R941">
        <f>Source!X813</f>
        <v>301.23</v>
      </c>
      <c r="S941">
        <f>ROUND((Source!DO813/100)*ROUND((ROUND((Source!AF813*Source!AV813*Source!I813),2)),2), 2)</f>
        <v>10.36</v>
      </c>
      <c r="T941">
        <f>Source!Y813</f>
        <v>141.96</v>
      </c>
      <c r="U941">
        <f>ROUND((175/100)*ROUND((ROUND((Source!AE813*Source!AV813*Source!I813),2)),2), 2)</f>
        <v>0.26</v>
      </c>
      <c r="V941">
        <f>ROUND((160/100)*ROUND(ROUND((ROUND((Source!AE813*Source!AV813*Source!I813),2)*Source!BS813),2), 2), 2)</f>
        <v>6.34</v>
      </c>
    </row>
    <row r="942" spans="1:27" x14ac:dyDescent="0.2">
      <c r="D942" s="30" t="str">
        <f>"Объем: "&amp;Source!I813&amp;"=1/"&amp;"100"</f>
        <v>Объем: 0,01=1/100</v>
      </c>
    </row>
    <row r="943" spans="1:27" ht="14.25" x14ac:dyDescent="0.2">
      <c r="A943" s="26"/>
      <c r="B943" s="26"/>
      <c r="C943" s="26"/>
      <c r="D943" s="26" t="s">
        <v>313</v>
      </c>
      <c r="E943" s="27"/>
      <c r="F943" s="17"/>
      <c r="G943" s="33">
        <f>Source!AO813</f>
        <v>1311.93</v>
      </c>
      <c r="H943" s="28" t="str">
        <f>Source!DG813</f>
        <v/>
      </c>
      <c r="I943" s="17">
        <f>Source!AV813</f>
        <v>1</v>
      </c>
      <c r="J943" s="33">
        <f>ROUND((ROUND((Source!AF813*Source!AV813*Source!I813),2)),2)</f>
        <v>13.12</v>
      </c>
      <c r="K943" s="17">
        <f>IF(Source!BA813&lt;&gt; 0, Source!BA813, 1)</f>
        <v>26.39</v>
      </c>
      <c r="L943" s="33">
        <f>Source!S813</f>
        <v>346.24</v>
      </c>
      <c r="W943">
        <f>J943</f>
        <v>13.12</v>
      </c>
    </row>
    <row r="944" spans="1:27" ht="14.25" x14ac:dyDescent="0.2">
      <c r="A944" s="26"/>
      <c r="B944" s="26"/>
      <c r="C944" s="26"/>
      <c r="D944" s="26" t="s">
        <v>322</v>
      </c>
      <c r="E944" s="27"/>
      <c r="F944" s="17"/>
      <c r="G944" s="33">
        <f>Source!AM813</f>
        <v>41.45</v>
      </c>
      <c r="H944" s="28" t="str">
        <f>Source!DE813</f>
        <v/>
      </c>
      <c r="I944" s="17">
        <f>Source!AV813</f>
        <v>1</v>
      </c>
      <c r="J944" s="33">
        <f>(ROUND((ROUND(((Source!ET813)*Source!AV813*Source!I813),2)),2)+ROUND((ROUND(((Source!AE813-(Source!EU813))*Source!AV813*Source!I813),2)),2))</f>
        <v>0.41</v>
      </c>
      <c r="K944" s="17">
        <f>IF(Source!BB813&lt;&gt; 0, Source!BB813, 1)</f>
        <v>14.75</v>
      </c>
      <c r="L944" s="33">
        <f>Source!Q813</f>
        <v>6.05</v>
      </c>
    </row>
    <row r="945" spans="1:27" ht="14.25" x14ac:dyDescent="0.2">
      <c r="A945" s="26"/>
      <c r="B945" s="26"/>
      <c r="C945" s="26"/>
      <c r="D945" s="26" t="s">
        <v>323</v>
      </c>
      <c r="E945" s="27"/>
      <c r="F945" s="17"/>
      <c r="G945" s="33">
        <f>Source!AN813</f>
        <v>15.08</v>
      </c>
      <c r="H945" s="28" t="str">
        <f>Source!DF813</f>
        <v/>
      </c>
      <c r="I945" s="17">
        <f>Source!AV813</f>
        <v>1</v>
      </c>
      <c r="J945" s="41">
        <f>ROUND((ROUND((Source!AE813*Source!AV813*Source!I813),2)),2)</f>
        <v>0.15</v>
      </c>
      <c r="K945" s="17">
        <f>IF(Source!BS813&lt;&gt; 0, Source!BS813, 1)</f>
        <v>26.39</v>
      </c>
      <c r="L945" s="41">
        <f>Source!R813</f>
        <v>3.96</v>
      </c>
      <c r="W945">
        <f>J945</f>
        <v>0.15</v>
      </c>
    </row>
    <row r="946" spans="1:27" ht="14.25" x14ac:dyDescent="0.2">
      <c r="A946" s="26"/>
      <c r="B946" s="26"/>
      <c r="C946" s="26"/>
      <c r="D946" s="26" t="s">
        <v>324</v>
      </c>
      <c r="E946" s="27"/>
      <c r="F946" s="17"/>
      <c r="G946" s="33">
        <f>Source!AL813</f>
        <v>972.06</v>
      </c>
      <c r="H946" s="28" t="str">
        <f>Source!DD813</f>
        <v/>
      </c>
      <c r="I946" s="17">
        <f>Source!AW813</f>
        <v>1</v>
      </c>
      <c r="J946" s="33">
        <f>ROUND((ROUND((Source!AC813*Source!AW813*Source!I813),2)),2)</f>
        <v>9.7200000000000006</v>
      </c>
      <c r="K946" s="17">
        <f>IF(Source!BC813&lt;&gt; 0, Source!BC813, 1)</f>
        <v>8.3000000000000007</v>
      </c>
      <c r="L946" s="33">
        <f>Source!P813</f>
        <v>80.680000000000007</v>
      </c>
    </row>
    <row r="947" spans="1:27" ht="28.5" x14ac:dyDescent="0.2">
      <c r="A947" s="26" t="s">
        <v>27</v>
      </c>
      <c r="B947" s="26" t="s">
        <v>27</v>
      </c>
      <c r="C947" s="26" t="str">
        <f>Source!F814</f>
        <v>9999990001</v>
      </c>
      <c r="D947" s="26" t="s">
        <v>29</v>
      </c>
      <c r="E947" s="27" t="str">
        <f>Source!H814</f>
        <v>т</v>
      </c>
      <c r="F947" s="17">
        <f>Source!I814</f>
        <v>-1.2800000000000001E-2</v>
      </c>
      <c r="G947" s="33">
        <f>Source!AK814</f>
        <v>0</v>
      </c>
      <c r="H947" s="31" t="s">
        <v>3</v>
      </c>
      <c r="I947" s="17">
        <f>Source!AW814</f>
        <v>1</v>
      </c>
      <c r="J947" s="33">
        <f>ROUND((ROUND((Source!AC814*Source!AW814*Source!I814),2)),2)+(ROUND((ROUND(((Source!ET814)*Source!AV814*Source!I814),2)),2)+ROUND((ROUND(((Source!AE814-(Source!EU814))*Source!AV814*Source!I814),2)),2))+ROUND((ROUND((Source!AF814*Source!AV814*Source!I814),2)),2)</f>
        <v>0</v>
      </c>
      <c r="K947" s="17">
        <f>IF(Source!BC814&lt;&gt; 0, Source!BC814, 1)</f>
        <v>1</v>
      </c>
      <c r="L947" s="33">
        <f>Source!O814</f>
        <v>0</v>
      </c>
      <c r="Q947">
        <f>ROUND((Source!DN814/100)*ROUND((ROUND((Source!AF814*Source!AV814*Source!I814),2)),2), 2)</f>
        <v>0</v>
      </c>
      <c r="R947">
        <f>Source!X814</f>
        <v>0</v>
      </c>
      <c r="S947">
        <f>ROUND((Source!DO814/100)*ROUND((ROUND((Source!AF814*Source!AV814*Source!I814),2)),2), 2)</f>
        <v>0</v>
      </c>
      <c r="T947">
        <f>Source!Y814</f>
        <v>0</v>
      </c>
      <c r="U947">
        <f>ROUND((175/100)*ROUND((ROUND((Source!AE814*Source!AV814*Source!I814),2)),2), 2)</f>
        <v>0</v>
      </c>
      <c r="V947">
        <f>ROUND((160/100)*ROUND(ROUND((ROUND((Source!AE814*Source!AV814*Source!I814),2)*Source!BS814),2), 2), 2)</f>
        <v>0</v>
      </c>
      <c r="X947">
        <f>IF(Source!BI814&lt;=1,J947, 0)</f>
        <v>0</v>
      </c>
      <c r="Y947">
        <f>IF(Source!BI814=2,J947, 0)</f>
        <v>0</v>
      </c>
      <c r="Z947">
        <f>IF(Source!BI814=3,J947, 0)</f>
        <v>0</v>
      </c>
      <c r="AA947">
        <f>IF(Source!BI814=4,J947, 0)</f>
        <v>0</v>
      </c>
    </row>
    <row r="948" spans="1:27" ht="14.25" x14ac:dyDescent="0.2">
      <c r="A948" s="26"/>
      <c r="B948" s="26"/>
      <c r="C948" s="26"/>
      <c r="D948" s="26" t="s">
        <v>314</v>
      </c>
      <c r="E948" s="27" t="s">
        <v>315</v>
      </c>
      <c r="F948" s="17">
        <f>Source!DN813</f>
        <v>104</v>
      </c>
      <c r="G948" s="33"/>
      <c r="H948" s="28"/>
      <c r="I948" s="17"/>
      <c r="J948" s="33">
        <f>SUM(Q941:Q947)</f>
        <v>13.64</v>
      </c>
      <c r="K948" s="17">
        <f>Source!BZ813</f>
        <v>87</v>
      </c>
      <c r="L948" s="33">
        <f>SUM(R941:R947)</f>
        <v>301.23</v>
      </c>
    </row>
    <row r="949" spans="1:27" ht="14.25" x14ac:dyDescent="0.2">
      <c r="A949" s="26"/>
      <c r="B949" s="26"/>
      <c r="C949" s="26"/>
      <c r="D949" s="26" t="s">
        <v>316</v>
      </c>
      <c r="E949" s="27" t="s">
        <v>315</v>
      </c>
      <c r="F949" s="17">
        <f>Source!DO813</f>
        <v>79</v>
      </c>
      <c r="G949" s="33"/>
      <c r="H949" s="28"/>
      <c r="I949" s="17"/>
      <c r="J949" s="33">
        <f>SUM(S941:S948)</f>
        <v>10.36</v>
      </c>
      <c r="K949" s="17">
        <f>Source!CA813</f>
        <v>41</v>
      </c>
      <c r="L949" s="33">
        <f>SUM(T941:T948)</f>
        <v>141.96</v>
      </c>
    </row>
    <row r="950" spans="1:27" ht="14.25" x14ac:dyDescent="0.2">
      <c r="A950" s="26"/>
      <c r="B950" s="26"/>
      <c r="C950" s="26"/>
      <c r="D950" s="26" t="s">
        <v>325</v>
      </c>
      <c r="E950" s="27" t="s">
        <v>315</v>
      </c>
      <c r="F950" s="17">
        <f>175</f>
        <v>175</v>
      </c>
      <c r="G950" s="33"/>
      <c r="H950" s="28"/>
      <c r="I950" s="17"/>
      <c r="J950" s="33">
        <f>SUM(U941:U949)</f>
        <v>0.26</v>
      </c>
      <c r="K950" s="17">
        <f>160</f>
        <v>160</v>
      </c>
      <c r="L950" s="33">
        <f>SUM(V941:V949)</f>
        <v>6.34</v>
      </c>
    </row>
    <row r="951" spans="1:27" ht="14.25" x14ac:dyDescent="0.2">
      <c r="A951" s="55"/>
      <c r="B951" s="55"/>
      <c r="C951" s="55"/>
      <c r="D951" s="55" t="s">
        <v>317</v>
      </c>
      <c r="E951" s="56" t="s">
        <v>318</v>
      </c>
      <c r="F951" s="57">
        <f>Source!AQ813</f>
        <v>113</v>
      </c>
      <c r="G951" s="58"/>
      <c r="H951" s="59" t="str">
        <f>Source!DI813</f>
        <v/>
      </c>
      <c r="I951" s="57">
        <f>Source!AV813</f>
        <v>1</v>
      </c>
      <c r="J951" s="58">
        <f>Source!U813</f>
        <v>1.1300000000000001</v>
      </c>
      <c r="K951" s="57"/>
      <c r="L951" s="58"/>
    </row>
    <row r="952" spans="1:27" ht="15" x14ac:dyDescent="0.25">
      <c r="A952" s="60"/>
      <c r="B952" s="60"/>
      <c r="C952" s="60"/>
      <c r="D952" s="61" t="s">
        <v>319</v>
      </c>
      <c r="E952" s="60"/>
      <c r="F952" s="60"/>
      <c r="G952" s="60"/>
      <c r="H952" s="60"/>
      <c r="I952" s="111">
        <f>J943+J944+J946+J948+J949+J950+SUM(J947:J947)</f>
        <v>47.51</v>
      </c>
      <c r="J952" s="111"/>
      <c r="K952" s="111">
        <f>L943+L944+L946+L948+L949+L950+SUM(L947:L947)</f>
        <v>882.50000000000011</v>
      </c>
      <c r="L952" s="111"/>
      <c r="O952" s="32">
        <f>J943+J944+J946+J948+J949+J950+SUM(J947:J947)</f>
        <v>47.51</v>
      </c>
      <c r="P952" s="32">
        <f>L943+L944+L946+L948+L949+L950+SUM(L947:L947)</f>
        <v>882.50000000000011</v>
      </c>
      <c r="X952">
        <f>IF(Source!BI813&lt;=1,J943+J944+J946+J948+J949+J950-0, 0)</f>
        <v>47.51</v>
      </c>
      <c r="Y952">
        <f>IF(Source!BI813=2,J943+J944+J946+J948+J949+J950-0, 0)</f>
        <v>0</v>
      </c>
      <c r="Z952">
        <f>IF(Source!BI813=3,J943+J944+J946+J948+J949+J950-0, 0)</f>
        <v>0</v>
      </c>
      <c r="AA952">
        <f>IF(Source!BI813=4,J943+J944+J946+J948+J949+J950,0)</f>
        <v>0</v>
      </c>
    </row>
    <row r="954" spans="1:27" ht="28.5" x14ac:dyDescent="0.2">
      <c r="A954" s="26">
        <v>2</v>
      </c>
      <c r="B954" s="26">
        <v>2</v>
      </c>
      <c r="C954" s="26" t="str">
        <f>Source!F815</f>
        <v>6.58-31-1</v>
      </c>
      <c r="D954" s="26" t="s">
        <v>116</v>
      </c>
      <c r="E954" s="27" t="str">
        <f>Source!H815</f>
        <v>100 мест</v>
      </c>
      <c r="F954" s="17">
        <f>Source!I815</f>
        <v>0.02</v>
      </c>
      <c r="G954" s="33"/>
      <c r="H954" s="28"/>
      <c r="I954" s="17"/>
      <c r="J954" s="33"/>
      <c r="K954" s="17"/>
      <c r="L954" s="33"/>
      <c r="Q954">
        <f>ROUND((Source!DN815/100)*ROUND((ROUND((Source!AF815*Source!AV815*Source!I815),2)),2), 2)</f>
        <v>9.5399999999999991</v>
      </c>
      <c r="R954">
        <f>Source!X815</f>
        <v>210.54</v>
      </c>
      <c r="S954">
        <f>ROUND((Source!DO815/100)*ROUND((ROUND((Source!AF815*Source!AV815*Source!I815),2)),2), 2)</f>
        <v>7.24</v>
      </c>
      <c r="T954">
        <f>Source!Y815</f>
        <v>99.22</v>
      </c>
      <c r="U954">
        <f>ROUND((175/100)*ROUND((ROUND((Source!AE815*Source!AV815*Source!I815),2)),2), 2)</f>
        <v>0.12</v>
      </c>
      <c r="V954">
        <f>ROUND((160/100)*ROUND(ROUND((ROUND((Source!AE815*Source!AV815*Source!I815),2)*Source!BS815),2), 2), 2)</f>
        <v>2.96</v>
      </c>
    </row>
    <row r="955" spans="1:27" x14ac:dyDescent="0.2">
      <c r="D955" s="30" t="str">
        <f>"Объем: "&amp;Source!I815&amp;"=2/"&amp;"100"</f>
        <v>Объем: 0,02=2/100</v>
      </c>
    </row>
    <row r="956" spans="1:27" ht="14.25" x14ac:dyDescent="0.2">
      <c r="A956" s="26"/>
      <c r="B956" s="26"/>
      <c r="C956" s="26"/>
      <c r="D956" s="26" t="s">
        <v>313</v>
      </c>
      <c r="E956" s="27"/>
      <c r="F956" s="17"/>
      <c r="G956" s="33">
        <f>Source!AO815</f>
        <v>458.59</v>
      </c>
      <c r="H956" s="28" t="str">
        <f>Source!DG815</f>
        <v/>
      </c>
      <c r="I956" s="17">
        <f>Source!AV815</f>
        <v>1</v>
      </c>
      <c r="J956" s="33">
        <f>ROUND((ROUND((Source!AF815*Source!AV815*Source!I815),2)),2)</f>
        <v>9.17</v>
      </c>
      <c r="K956" s="17">
        <f>IF(Source!BA815&lt;&gt; 0, Source!BA815, 1)</f>
        <v>26.39</v>
      </c>
      <c r="L956" s="33">
        <f>Source!S815</f>
        <v>242</v>
      </c>
      <c r="W956">
        <f>J956</f>
        <v>9.17</v>
      </c>
    </row>
    <row r="957" spans="1:27" ht="14.25" x14ac:dyDescent="0.2">
      <c r="A957" s="26"/>
      <c r="B957" s="26"/>
      <c r="C957" s="26"/>
      <c r="D957" s="26" t="s">
        <v>322</v>
      </c>
      <c r="E957" s="27"/>
      <c r="F957" s="17"/>
      <c r="G957" s="33">
        <f>Source!AM815</f>
        <v>9.8699999999999992</v>
      </c>
      <c r="H957" s="28" t="str">
        <f>Source!DE815</f>
        <v/>
      </c>
      <c r="I957" s="17">
        <f>Source!AV815</f>
        <v>1</v>
      </c>
      <c r="J957" s="33">
        <f>(ROUND((ROUND(((Source!ET815)*Source!AV815*Source!I815),2)),2)+ROUND((ROUND(((Source!AE815-(Source!EU815))*Source!AV815*Source!I815),2)),2))</f>
        <v>0.2</v>
      </c>
      <c r="K957" s="17">
        <f>IF(Source!BB815&lt;&gt; 0, Source!BB815, 1)</f>
        <v>14.65</v>
      </c>
      <c r="L957" s="33">
        <f>Source!Q815</f>
        <v>2.93</v>
      </c>
    </row>
    <row r="958" spans="1:27" ht="14.25" x14ac:dyDescent="0.2">
      <c r="A958" s="26"/>
      <c r="B958" s="26"/>
      <c r="C958" s="26"/>
      <c r="D958" s="26" t="s">
        <v>323</v>
      </c>
      <c r="E958" s="27"/>
      <c r="F958" s="17"/>
      <c r="G958" s="33">
        <f>Source!AN815</f>
        <v>3.55</v>
      </c>
      <c r="H958" s="28" t="str">
        <f>Source!DF815</f>
        <v/>
      </c>
      <c r="I958" s="17">
        <f>Source!AV815</f>
        <v>1</v>
      </c>
      <c r="J958" s="41">
        <f>ROUND((ROUND((Source!AE815*Source!AV815*Source!I815),2)),2)</f>
        <v>7.0000000000000007E-2</v>
      </c>
      <c r="K958" s="17">
        <f>IF(Source!BS815&lt;&gt; 0, Source!BS815, 1)</f>
        <v>26.39</v>
      </c>
      <c r="L958" s="41">
        <f>Source!R815</f>
        <v>1.85</v>
      </c>
      <c r="W958">
        <f>J958</f>
        <v>7.0000000000000007E-2</v>
      </c>
    </row>
    <row r="959" spans="1:27" ht="14.25" x14ac:dyDescent="0.2">
      <c r="A959" s="26"/>
      <c r="B959" s="26"/>
      <c r="C959" s="26"/>
      <c r="D959" s="26" t="s">
        <v>324</v>
      </c>
      <c r="E959" s="27"/>
      <c r="F959" s="17"/>
      <c r="G959" s="33">
        <f>Source!AL815</f>
        <v>195.25</v>
      </c>
      <c r="H959" s="28" t="str">
        <f>Source!DD815</f>
        <v/>
      </c>
      <c r="I959" s="17">
        <f>Source!AW815</f>
        <v>1</v>
      </c>
      <c r="J959" s="33">
        <f>ROUND((ROUND((Source!AC815*Source!AW815*Source!I815),2)),2)</f>
        <v>3.91</v>
      </c>
      <c r="K959" s="17">
        <f>IF(Source!BC815&lt;&gt; 0, Source!BC815, 1)</f>
        <v>8.3000000000000007</v>
      </c>
      <c r="L959" s="33">
        <f>Source!P815</f>
        <v>32.450000000000003</v>
      </c>
    </row>
    <row r="960" spans="1:27" ht="28.5" x14ac:dyDescent="0.2">
      <c r="A960" s="26" t="s">
        <v>118</v>
      </c>
      <c r="B960" s="26" t="s">
        <v>118</v>
      </c>
      <c r="C960" s="26" t="str">
        <f>Source!F816</f>
        <v>9999990001</v>
      </c>
      <c r="D960" s="26" t="s">
        <v>29</v>
      </c>
      <c r="E960" s="27" t="str">
        <f>Source!H816</f>
        <v>т</v>
      </c>
      <c r="F960" s="17">
        <f>Source!I816</f>
        <v>-6.0000000000000001E-3</v>
      </c>
      <c r="G960" s="33">
        <f>Source!AK816</f>
        <v>0</v>
      </c>
      <c r="H960" s="31" t="s">
        <v>3</v>
      </c>
      <c r="I960" s="17">
        <f>Source!AW816</f>
        <v>1</v>
      </c>
      <c r="J960" s="33">
        <f>ROUND((ROUND((Source!AC816*Source!AW816*Source!I816),2)),2)+(ROUND((ROUND(((Source!ET816)*Source!AV816*Source!I816),2)),2)+ROUND((ROUND(((Source!AE816-(Source!EU816))*Source!AV816*Source!I816),2)),2))+ROUND((ROUND((Source!AF816*Source!AV816*Source!I816),2)),2)</f>
        <v>0</v>
      </c>
      <c r="K960" s="17">
        <f>IF(Source!BC816&lt;&gt; 0, Source!BC816, 1)</f>
        <v>1</v>
      </c>
      <c r="L960" s="33">
        <f>Source!O816</f>
        <v>0</v>
      </c>
      <c r="Q960">
        <f>ROUND((Source!DN816/100)*ROUND((ROUND((Source!AF816*Source!AV816*Source!I816),2)),2), 2)</f>
        <v>0</v>
      </c>
      <c r="R960">
        <f>Source!X816</f>
        <v>0</v>
      </c>
      <c r="S960">
        <f>ROUND((Source!DO816/100)*ROUND((ROUND((Source!AF816*Source!AV816*Source!I816),2)),2), 2)</f>
        <v>0</v>
      </c>
      <c r="T960">
        <f>Source!Y816</f>
        <v>0</v>
      </c>
      <c r="U960">
        <f>ROUND((175/100)*ROUND((ROUND((Source!AE816*Source!AV816*Source!I816),2)),2), 2)</f>
        <v>0</v>
      </c>
      <c r="V960">
        <f>ROUND((160/100)*ROUND(ROUND((ROUND((Source!AE816*Source!AV816*Source!I816),2)*Source!BS816),2), 2), 2)</f>
        <v>0</v>
      </c>
      <c r="X960">
        <f>IF(Source!BI816&lt;=1,J960, 0)</f>
        <v>0</v>
      </c>
      <c r="Y960">
        <f>IF(Source!BI816=2,J960, 0)</f>
        <v>0</v>
      </c>
      <c r="Z960">
        <f>IF(Source!BI816=3,J960, 0)</f>
        <v>0</v>
      </c>
      <c r="AA960">
        <f>IF(Source!BI816=4,J960, 0)</f>
        <v>0</v>
      </c>
    </row>
    <row r="961" spans="1:27" ht="14.25" x14ac:dyDescent="0.2">
      <c r="A961" s="26"/>
      <c r="B961" s="26"/>
      <c r="C961" s="26"/>
      <c r="D961" s="26" t="s">
        <v>314</v>
      </c>
      <c r="E961" s="27" t="s">
        <v>315</v>
      </c>
      <c r="F961" s="17">
        <f>Source!DN815</f>
        <v>104</v>
      </c>
      <c r="G961" s="33"/>
      <c r="H961" s="28"/>
      <c r="I961" s="17"/>
      <c r="J961" s="33">
        <f>SUM(Q954:Q960)</f>
        <v>9.5399999999999991</v>
      </c>
      <c r="K961" s="17">
        <f>Source!BZ815</f>
        <v>87</v>
      </c>
      <c r="L961" s="33">
        <f>SUM(R954:R960)</f>
        <v>210.54</v>
      </c>
    </row>
    <row r="962" spans="1:27" ht="14.25" x14ac:dyDescent="0.2">
      <c r="A962" s="26"/>
      <c r="B962" s="26"/>
      <c r="C962" s="26"/>
      <c r="D962" s="26" t="s">
        <v>316</v>
      </c>
      <c r="E962" s="27" t="s">
        <v>315</v>
      </c>
      <c r="F962" s="17">
        <f>Source!DO815</f>
        <v>79</v>
      </c>
      <c r="G962" s="33"/>
      <c r="H962" s="28"/>
      <c r="I962" s="17"/>
      <c r="J962" s="33">
        <f>SUM(S954:S961)</f>
        <v>7.24</v>
      </c>
      <c r="K962" s="17">
        <f>Source!CA815</f>
        <v>41</v>
      </c>
      <c r="L962" s="33">
        <f>SUM(T954:T961)</f>
        <v>99.22</v>
      </c>
    </row>
    <row r="963" spans="1:27" ht="14.25" x14ac:dyDescent="0.2">
      <c r="A963" s="26"/>
      <c r="B963" s="26"/>
      <c r="C963" s="26"/>
      <c r="D963" s="26" t="s">
        <v>325</v>
      </c>
      <c r="E963" s="27" t="s">
        <v>315</v>
      </c>
      <c r="F963" s="17">
        <f>175</f>
        <v>175</v>
      </c>
      <c r="G963" s="33"/>
      <c r="H963" s="28"/>
      <c r="I963" s="17"/>
      <c r="J963" s="33">
        <f>SUM(U954:U962)</f>
        <v>0.12</v>
      </c>
      <c r="K963" s="17">
        <f>160</f>
        <v>160</v>
      </c>
      <c r="L963" s="33">
        <f>SUM(V954:V962)</f>
        <v>2.96</v>
      </c>
    </row>
    <row r="964" spans="1:27" ht="14.25" x14ac:dyDescent="0.2">
      <c r="A964" s="55"/>
      <c r="B964" s="55"/>
      <c r="C964" s="55"/>
      <c r="D964" s="55" t="s">
        <v>317</v>
      </c>
      <c r="E964" s="56" t="s">
        <v>318</v>
      </c>
      <c r="F964" s="57">
        <f>Source!AQ815</f>
        <v>39.5</v>
      </c>
      <c r="G964" s="58"/>
      <c r="H964" s="59" t="str">
        <f>Source!DI815</f>
        <v/>
      </c>
      <c r="I964" s="57">
        <f>Source!AV815</f>
        <v>1</v>
      </c>
      <c r="J964" s="58">
        <f>Source!U815</f>
        <v>0.79</v>
      </c>
      <c r="K964" s="57"/>
      <c r="L964" s="58"/>
    </row>
    <row r="965" spans="1:27" ht="15" x14ac:dyDescent="0.25">
      <c r="A965" s="60"/>
      <c r="B965" s="60"/>
      <c r="C965" s="60"/>
      <c r="D965" s="61" t="s">
        <v>319</v>
      </c>
      <c r="E965" s="60"/>
      <c r="F965" s="60"/>
      <c r="G965" s="60"/>
      <c r="H965" s="60"/>
      <c r="I965" s="111">
        <f>J956+J957+J959+J961+J962+J963+SUM(J960:J960)</f>
        <v>30.180000000000003</v>
      </c>
      <c r="J965" s="111"/>
      <c r="K965" s="111">
        <f>L956+L957+L959+L961+L962+L963+SUM(L960:L960)</f>
        <v>590.1</v>
      </c>
      <c r="L965" s="111"/>
      <c r="O965" s="32">
        <f>J956+J957+J959+J961+J962+J963+SUM(J960:J960)</f>
        <v>30.180000000000003</v>
      </c>
      <c r="P965" s="32">
        <f>L956+L957+L959+L961+L962+L963+SUM(L960:L960)</f>
        <v>590.1</v>
      </c>
      <c r="X965">
        <f>IF(Source!BI815&lt;=1,J956+J957+J959+J961+J962+J963-0, 0)</f>
        <v>30.180000000000003</v>
      </c>
      <c r="Y965">
        <f>IF(Source!BI815=2,J956+J957+J959+J961+J962+J963-0, 0)</f>
        <v>0</v>
      </c>
      <c r="Z965">
        <f>IF(Source!BI815=3,J956+J957+J959+J961+J962+J963-0, 0)</f>
        <v>0</v>
      </c>
      <c r="AA965">
        <f>IF(Source!BI815=4,J956+J957+J959+J961+J962+J963,0)</f>
        <v>0</v>
      </c>
    </row>
    <row r="967" spans="1:27" ht="28.5" x14ac:dyDescent="0.2">
      <c r="A967" s="26">
        <v>3</v>
      </c>
      <c r="B967" s="26">
        <v>3</v>
      </c>
      <c r="C967" s="26" t="str">
        <f>Source!F817</f>
        <v>6.54-9-2</v>
      </c>
      <c r="D967" s="26" t="s">
        <v>120</v>
      </c>
      <c r="E967" s="27" t="str">
        <f>Source!H817</f>
        <v>1 м3</v>
      </c>
      <c r="F967" s="17">
        <f>Source!I817</f>
        <v>7.0000000000000007E-2</v>
      </c>
      <c r="G967" s="33"/>
      <c r="H967" s="28"/>
      <c r="I967" s="17"/>
      <c r="J967" s="33"/>
      <c r="K967" s="17"/>
      <c r="L967" s="33"/>
      <c r="Q967">
        <f>ROUND((Source!DN817/100)*ROUND((ROUND((Source!AF817*Source!AV817*Source!I817),2)),2), 2)</f>
        <v>16.09</v>
      </c>
      <c r="R967">
        <f>Source!X817</f>
        <v>349.69</v>
      </c>
      <c r="S967">
        <f>ROUND((Source!DO817/100)*ROUND((ROUND((Source!AF817*Source!AV817*Source!I817),2)),2), 2)</f>
        <v>13.25</v>
      </c>
      <c r="T967">
        <f>Source!Y817</f>
        <v>204.82</v>
      </c>
      <c r="U967">
        <f>ROUND((175/100)*ROUND((ROUND((Source!AE817*Source!AV817*Source!I817),2)),2), 2)</f>
        <v>0.57999999999999996</v>
      </c>
      <c r="V967">
        <f>ROUND((160/100)*ROUND(ROUND((ROUND((Source!AE817*Source!AV817*Source!I817),2)*Source!BS817),2), 2), 2)</f>
        <v>13.94</v>
      </c>
    </row>
    <row r="968" spans="1:27" ht="14.25" x14ac:dyDescent="0.2">
      <c r="A968" s="26"/>
      <c r="B968" s="26"/>
      <c r="C968" s="26"/>
      <c r="D968" s="26" t="s">
        <v>313</v>
      </c>
      <c r="E968" s="27"/>
      <c r="F968" s="17"/>
      <c r="G968" s="33">
        <f>Source!AO817</f>
        <v>270.45999999999998</v>
      </c>
      <c r="H968" s="28" t="str">
        <f>Source!DG817</f>
        <v/>
      </c>
      <c r="I968" s="17">
        <f>Source!AV817</f>
        <v>1</v>
      </c>
      <c r="J968" s="33">
        <f>ROUND((ROUND((Source!AF817*Source!AV817*Source!I817),2)),2)</f>
        <v>18.93</v>
      </c>
      <c r="K968" s="17">
        <f>IF(Source!BA817&lt;&gt; 0, Source!BA817, 1)</f>
        <v>26.39</v>
      </c>
      <c r="L968" s="33">
        <f>Source!S817</f>
        <v>499.56</v>
      </c>
      <c r="W968">
        <f>J968</f>
        <v>18.93</v>
      </c>
    </row>
    <row r="969" spans="1:27" ht="14.25" x14ac:dyDescent="0.2">
      <c r="A969" s="26"/>
      <c r="B969" s="26"/>
      <c r="C969" s="26"/>
      <c r="D969" s="26" t="s">
        <v>322</v>
      </c>
      <c r="E969" s="27"/>
      <c r="F969" s="17"/>
      <c r="G969" s="33">
        <f>Source!AM817</f>
        <v>18.57</v>
      </c>
      <c r="H969" s="28" t="str">
        <f>Source!DE817</f>
        <v/>
      </c>
      <c r="I969" s="17">
        <f>Source!AV817</f>
        <v>1</v>
      </c>
      <c r="J969" s="33">
        <f>(ROUND((ROUND(((Source!ET817)*Source!AV817*Source!I817),2)),2)+ROUND((ROUND(((Source!AE817-(Source!EU817))*Source!AV817*Source!I817),2)),2))</f>
        <v>1.3</v>
      </c>
      <c r="K969" s="17">
        <f>IF(Source!BB817&lt;&gt; 0, Source!BB817, 1)</f>
        <v>11.89</v>
      </c>
      <c r="L969" s="33">
        <f>Source!Q817</f>
        <v>15.46</v>
      </c>
    </row>
    <row r="970" spans="1:27" ht="14.25" x14ac:dyDescent="0.2">
      <c r="A970" s="26"/>
      <c r="B970" s="26"/>
      <c r="C970" s="26"/>
      <c r="D970" s="26" t="s">
        <v>323</v>
      </c>
      <c r="E970" s="27"/>
      <c r="F970" s="17"/>
      <c r="G970" s="33">
        <f>Source!AN817</f>
        <v>4.66</v>
      </c>
      <c r="H970" s="28" t="str">
        <f>Source!DF817</f>
        <v/>
      </c>
      <c r="I970" s="17">
        <f>Source!AV817</f>
        <v>1</v>
      </c>
      <c r="J970" s="41">
        <f>ROUND((ROUND((Source!AE817*Source!AV817*Source!I817),2)),2)</f>
        <v>0.33</v>
      </c>
      <c r="K970" s="17">
        <f>IF(Source!BS817&lt;&gt; 0, Source!BS817, 1)</f>
        <v>26.39</v>
      </c>
      <c r="L970" s="41">
        <f>Source!R817</f>
        <v>8.7100000000000009</v>
      </c>
      <c r="W970">
        <f>J970</f>
        <v>0.33</v>
      </c>
    </row>
    <row r="971" spans="1:27" ht="14.25" x14ac:dyDescent="0.2">
      <c r="A971" s="26"/>
      <c r="B971" s="26"/>
      <c r="C971" s="26"/>
      <c r="D971" s="26" t="s">
        <v>324</v>
      </c>
      <c r="E971" s="27"/>
      <c r="F971" s="17"/>
      <c r="G971" s="33">
        <f>Source!AL817</f>
        <v>558.79</v>
      </c>
      <c r="H971" s="28" t="str">
        <f>Source!DD817</f>
        <v/>
      </c>
      <c r="I971" s="17">
        <f>Source!AW817</f>
        <v>1</v>
      </c>
      <c r="J971" s="33">
        <f>ROUND((ROUND((Source!AC817*Source!AW817*Source!I817),2)),2)</f>
        <v>39.119999999999997</v>
      </c>
      <c r="K971" s="17">
        <f>IF(Source!BC817&lt;&gt; 0, Source!BC817, 1)</f>
        <v>9.44</v>
      </c>
      <c r="L971" s="33">
        <f>Source!P817</f>
        <v>369.29</v>
      </c>
    </row>
    <row r="972" spans="1:27" ht="14.25" x14ac:dyDescent="0.2">
      <c r="A972" s="26" t="s">
        <v>44</v>
      </c>
      <c r="B972" s="26" t="s">
        <v>44</v>
      </c>
      <c r="C972" s="26" t="str">
        <f>Source!F818</f>
        <v>1.3-2-6</v>
      </c>
      <c r="D972" s="26" t="s">
        <v>127</v>
      </c>
      <c r="E972" s="27" t="str">
        <f>Source!H818</f>
        <v>м3</v>
      </c>
      <c r="F972" s="17">
        <f>Source!I818</f>
        <v>7.1400000000000005E-2</v>
      </c>
      <c r="G972" s="33">
        <f>Source!AK818</f>
        <v>478.96</v>
      </c>
      <c r="H972" s="31" t="s">
        <v>3</v>
      </c>
      <c r="I972" s="17">
        <f>Source!AW818</f>
        <v>1</v>
      </c>
      <c r="J972" s="33">
        <f>ROUND((ROUND((Source!AC818*Source!AW818*Source!I818),2)),2)+(ROUND((ROUND(((Source!ET818)*Source!AV818*Source!I818),2)),2)+ROUND((ROUND(((Source!AE818-(Source!EU818))*Source!AV818*Source!I818),2)),2))+ROUND((ROUND((Source!AF818*Source!AV818*Source!I818),2)),2)</f>
        <v>34.200000000000003</v>
      </c>
      <c r="K972" s="17">
        <f>IF(Source!BC818&lt;&gt; 0, Source!BC818, 1)</f>
        <v>7.8</v>
      </c>
      <c r="L972" s="33">
        <f>Source!O818</f>
        <v>266.76</v>
      </c>
      <c r="Q972">
        <f>ROUND((Source!DN818/100)*ROUND((ROUND((Source!AF818*Source!AV818*Source!I818),2)),2), 2)</f>
        <v>0</v>
      </c>
      <c r="R972">
        <f>Source!X818</f>
        <v>0</v>
      </c>
      <c r="S972">
        <f>ROUND((Source!DO818/100)*ROUND((ROUND((Source!AF818*Source!AV818*Source!I818),2)),2), 2)</f>
        <v>0</v>
      </c>
      <c r="T972">
        <f>Source!Y818</f>
        <v>0</v>
      </c>
      <c r="U972">
        <f>ROUND((175/100)*ROUND((ROUND((Source!AE818*Source!AV818*Source!I818),2)),2), 2)</f>
        <v>0</v>
      </c>
      <c r="V972">
        <f>ROUND((160/100)*ROUND(ROUND((ROUND((Source!AE818*Source!AV818*Source!I818),2)*Source!BS818),2), 2), 2)</f>
        <v>0</v>
      </c>
      <c r="X972">
        <f>IF(Source!BI818&lt;=1,J972, 0)</f>
        <v>34.200000000000003</v>
      </c>
      <c r="Y972">
        <f>IF(Source!BI818=2,J972, 0)</f>
        <v>0</v>
      </c>
      <c r="Z972">
        <f>IF(Source!BI818=3,J972, 0)</f>
        <v>0</v>
      </c>
      <c r="AA972">
        <f>IF(Source!BI818=4,J972, 0)</f>
        <v>0</v>
      </c>
    </row>
    <row r="973" spans="1:27" ht="14.25" x14ac:dyDescent="0.2">
      <c r="A973" s="26"/>
      <c r="B973" s="26"/>
      <c r="C973" s="26"/>
      <c r="D973" s="26" t="s">
        <v>314</v>
      </c>
      <c r="E973" s="27" t="s">
        <v>315</v>
      </c>
      <c r="F973" s="17">
        <f>Source!DN817</f>
        <v>85</v>
      </c>
      <c r="G973" s="33"/>
      <c r="H973" s="28"/>
      <c r="I973" s="17"/>
      <c r="J973" s="33">
        <f>SUM(Q967:Q972)</f>
        <v>16.09</v>
      </c>
      <c r="K973" s="17">
        <f>Source!BZ817</f>
        <v>70</v>
      </c>
      <c r="L973" s="33">
        <f>SUM(R967:R972)</f>
        <v>349.69</v>
      </c>
    </row>
    <row r="974" spans="1:27" ht="14.25" x14ac:dyDescent="0.2">
      <c r="A974" s="26"/>
      <c r="B974" s="26"/>
      <c r="C974" s="26"/>
      <c r="D974" s="26" t="s">
        <v>316</v>
      </c>
      <c r="E974" s="27" t="s">
        <v>315</v>
      </c>
      <c r="F974" s="17">
        <f>Source!DO817</f>
        <v>70</v>
      </c>
      <c r="G974" s="33"/>
      <c r="H974" s="28"/>
      <c r="I974" s="17"/>
      <c r="J974" s="33">
        <f>SUM(S967:S973)</f>
        <v>13.25</v>
      </c>
      <c r="K974" s="17">
        <f>Source!CA817</f>
        <v>41</v>
      </c>
      <c r="L974" s="33">
        <f>SUM(T967:T973)</f>
        <v>204.82</v>
      </c>
    </row>
    <row r="975" spans="1:27" ht="14.25" x14ac:dyDescent="0.2">
      <c r="A975" s="26"/>
      <c r="B975" s="26"/>
      <c r="C975" s="26"/>
      <c r="D975" s="26" t="s">
        <v>325</v>
      </c>
      <c r="E975" s="27" t="s">
        <v>315</v>
      </c>
      <c r="F975" s="17">
        <f>175</f>
        <v>175</v>
      </c>
      <c r="G975" s="33"/>
      <c r="H975" s="28"/>
      <c r="I975" s="17"/>
      <c r="J975" s="33">
        <f>SUM(U967:U974)</f>
        <v>0.57999999999999996</v>
      </c>
      <c r="K975" s="17">
        <f>160</f>
        <v>160</v>
      </c>
      <c r="L975" s="33">
        <f>SUM(V967:V974)</f>
        <v>13.94</v>
      </c>
    </row>
    <row r="976" spans="1:27" ht="14.25" x14ac:dyDescent="0.2">
      <c r="A976" s="55"/>
      <c r="B976" s="55"/>
      <c r="C976" s="55"/>
      <c r="D976" s="55" t="s">
        <v>317</v>
      </c>
      <c r="E976" s="56" t="s">
        <v>318</v>
      </c>
      <c r="F976" s="57">
        <f>Source!AQ817</f>
        <v>24.61</v>
      </c>
      <c r="G976" s="58"/>
      <c r="H976" s="59" t="str">
        <f>Source!DI817</f>
        <v/>
      </c>
      <c r="I976" s="57">
        <f>Source!AV817</f>
        <v>1</v>
      </c>
      <c r="J976" s="58">
        <f>Source!U817</f>
        <v>1.7227000000000001</v>
      </c>
      <c r="K976" s="57"/>
      <c r="L976" s="58"/>
    </row>
    <row r="977" spans="1:27" ht="15" x14ac:dyDescent="0.25">
      <c r="A977" s="60"/>
      <c r="B977" s="60"/>
      <c r="C977" s="60"/>
      <c r="D977" s="61" t="s">
        <v>319</v>
      </c>
      <c r="E977" s="60"/>
      <c r="F977" s="60"/>
      <c r="G977" s="60"/>
      <c r="H977" s="60"/>
      <c r="I977" s="111">
        <f>J968+J969+J971+J973+J974+J975+SUM(J972:J972)</f>
        <v>123.47</v>
      </c>
      <c r="J977" s="111"/>
      <c r="K977" s="111">
        <f>L968+L969+L971+L973+L974+L975+SUM(L972:L972)</f>
        <v>1719.52</v>
      </c>
      <c r="L977" s="111"/>
      <c r="O977" s="32">
        <f>J968+J969+J971+J973+J974+J975+SUM(J972:J972)</f>
        <v>123.47</v>
      </c>
      <c r="P977" s="32">
        <f>L968+L969+L971+L973+L974+L975+SUM(L972:L972)</f>
        <v>1719.52</v>
      </c>
      <c r="X977">
        <f>IF(Source!BI817&lt;=1,J968+J969+J971+J973+J974+J975-0, 0)</f>
        <v>89.27</v>
      </c>
      <c r="Y977">
        <f>IF(Source!BI817=2,J968+J969+J971+J973+J974+J975-0, 0)</f>
        <v>0</v>
      </c>
      <c r="Z977">
        <f>IF(Source!BI817=3,J968+J969+J971+J973+J974+J975-0, 0)</f>
        <v>0</v>
      </c>
      <c r="AA977">
        <f>IF(Source!BI817=4,J968+J969+J971+J973+J974+J975,0)</f>
        <v>0</v>
      </c>
    </row>
    <row r="979" spans="1:27" ht="28.5" x14ac:dyDescent="0.2">
      <c r="A979" s="26">
        <v>4</v>
      </c>
      <c r="B979" s="26">
        <v>4</v>
      </c>
      <c r="C979" s="26" t="str">
        <f>Source!F819</f>
        <v>6.58-2-1</v>
      </c>
      <c r="D979" s="26" t="s">
        <v>40</v>
      </c>
      <c r="E979" s="27" t="str">
        <f>Source!H819</f>
        <v>100 м2</v>
      </c>
      <c r="F979" s="17">
        <f>Source!I819</f>
        <v>1.3048</v>
      </c>
      <c r="G979" s="33"/>
      <c r="H979" s="28"/>
      <c r="I979" s="17"/>
      <c r="J979" s="33"/>
      <c r="K979" s="17"/>
      <c r="L979" s="33"/>
      <c r="Q979">
        <f>ROUND((Source!DN819/100)*ROUND((ROUND((Source!AF819*Source!AV819*Source!I819),2)),2), 2)</f>
        <v>199.73</v>
      </c>
      <c r="R979">
        <f>Source!X819</f>
        <v>4611.97</v>
      </c>
      <c r="S979">
        <f>ROUND((Source!DO819/100)*ROUND((ROUND((Source!AF819*Source!AV819*Source!I819),2)),2), 2)</f>
        <v>137.31</v>
      </c>
      <c r="T979">
        <f>Source!Y819</f>
        <v>2701.3</v>
      </c>
      <c r="U979">
        <f>ROUND((175/100)*ROUND((ROUND((Source!AE819*Source!AV819*Source!I819),2)),2), 2)</f>
        <v>0</v>
      </c>
      <c r="V979">
        <f>ROUND((160/100)*ROUND(ROUND((ROUND((Source!AE819*Source!AV819*Source!I819),2)*Source!BS819),2), 2), 2)</f>
        <v>0</v>
      </c>
    </row>
    <row r="980" spans="1:27" x14ac:dyDescent="0.2">
      <c r="D980" s="30" t="str">
        <f>"Объем: "&amp;Source!I819&amp;"=130,48/"&amp;"100"</f>
        <v>Объем: 1,3048=130,48/100</v>
      </c>
    </row>
    <row r="981" spans="1:27" ht="14.25" x14ac:dyDescent="0.2">
      <c r="A981" s="26"/>
      <c r="B981" s="26"/>
      <c r="C981" s="26"/>
      <c r="D981" s="26" t="s">
        <v>313</v>
      </c>
      <c r="E981" s="27"/>
      <c r="F981" s="17"/>
      <c r="G981" s="33">
        <f>Source!AO819</f>
        <v>191.34</v>
      </c>
      <c r="H981" s="28" t="str">
        <f>Source!DG819</f>
        <v/>
      </c>
      <c r="I981" s="17">
        <f>Source!AV819</f>
        <v>1</v>
      </c>
      <c r="J981" s="33">
        <f>ROUND((ROUND((Source!AF819*Source!AV819*Source!I819),2)),2)</f>
        <v>249.66</v>
      </c>
      <c r="K981" s="17">
        <f>IF(Source!BA819&lt;&gt; 0, Source!BA819, 1)</f>
        <v>26.39</v>
      </c>
      <c r="L981" s="33">
        <f>Source!S819</f>
        <v>6588.53</v>
      </c>
      <c r="W981">
        <f>J981</f>
        <v>249.66</v>
      </c>
    </row>
    <row r="982" spans="1:27" ht="28.5" x14ac:dyDescent="0.2">
      <c r="A982" s="26" t="s">
        <v>130</v>
      </c>
      <c r="B982" s="26" t="s">
        <v>130</v>
      </c>
      <c r="C982" s="26" t="str">
        <f>Source!F820</f>
        <v>9999990001</v>
      </c>
      <c r="D982" s="26" t="s">
        <v>29</v>
      </c>
      <c r="E982" s="27" t="str">
        <f>Source!H820</f>
        <v>т</v>
      </c>
      <c r="F982" s="17">
        <f>Source!I820</f>
        <v>-1.3308960000000001</v>
      </c>
      <c r="G982" s="33">
        <f>Source!AK820</f>
        <v>0</v>
      </c>
      <c r="H982" s="31" t="s">
        <v>3</v>
      </c>
      <c r="I982" s="17">
        <f>Source!AW820</f>
        <v>1</v>
      </c>
      <c r="J982" s="33">
        <f>ROUND((ROUND((Source!AC820*Source!AW820*Source!I820),2)),2)+(ROUND((ROUND(((Source!ET820)*Source!AV820*Source!I820),2)),2)+ROUND((ROUND(((Source!AE820-(Source!EU820))*Source!AV820*Source!I820),2)),2))+ROUND((ROUND((Source!AF820*Source!AV820*Source!I820),2)),2)</f>
        <v>0</v>
      </c>
      <c r="K982" s="17">
        <f>IF(Source!BC820&lt;&gt; 0, Source!BC820, 1)</f>
        <v>1</v>
      </c>
      <c r="L982" s="33">
        <f>Source!O820</f>
        <v>0</v>
      </c>
      <c r="Q982">
        <f>ROUND((Source!DN820/100)*ROUND((ROUND((Source!AF820*Source!AV820*Source!I820),2)),2), 2)</f>
        <v>0</v>
      </c>
      <c r="R982">
        <f>Source!X820</f>
        <v>0</v>
      </c>
      <c r="S982">
        <f>ROUND((Source!DO820/100)*ROUND((ROUND((Source!AF820*Source!AV820*Source!I820),2)),2), 2)</f>
        <v>0</v>
      </c>
      <c r="T982">
        <f>Source!Y820</f>
        <v>0</v>
      </c>
      <c r="U982">
        <f>ROUND((175/100)*ROUND((ROUND((Source!AE820*Source!AV820*Source!I820),2)),2), 2)</f>
        <v>0</v>
      </c>
      <c r="V982">
        <f>ROUND((160/100)*ROUND(ROUND((ROUND((Source!AE820*Source!AV820*Source!I820),2)*Source!BS820),2), 2), 2)</f>
        <v>0</v>
      </c>
      <c r="X982">
        <f>IF(Source!BI820&lt;=1,J982, 0)</f>
        <v>0</v>
      </c>
      <c r="Y982">
        <f>IF(Source!BI820=2,J982, 0)</f>
        <v>0</v>
      </c>
      <c r="Z982">
        <f>IF(Source!BI820=3,J982, 0)</f>
        <v>0</v>
      </c>
      <c r="AA982">
        <f>IF(Source!BI820=4,J982, 0)</f>
        <v>0</v>
      </c>
    </row>
    <row r="983" spans="1:27" ht="14.25" x14ac:dyDescent="0.2">
      <c r="A983" s="26"/>
      <c r="B983" s="26"/>
      <c r="C983" s="26"/>
      <c r="D983" s="26" t="s">
        <v>314</v>
      </c>
      <c r="E983" s="27" t="s">
        <v>315</v>
      </c>
      <c r="F983" s="17">
        <f>Source!DN819</f>
        <v>80</v>
      </c>
      <c r="G983" s="33"/>
      <c r="H983" s="28"/>
      <c r="I983" s="17"/>
      <c r="J983" s="33">
        <f>SUM(Q979:Q982)</f>
        <v>199.73</v>
      </c>
      <c r="K983" s="17">
        <f>Source!BZ819</f>
        <v>70</v>
      </c>
      <c r="L983" s="33">
        <f>SUM(R979:R982)</f>
        <v>4611.97</v>
      </c>
    </row>
    <row r="984" spans="1:27" ht="14.25" x14ac:dyDescent="0.2">
      <c r="A984" s="26"/>
      <c r="B984" s="26"/>
      <c r="C984" s="26"/>
      <c r="D984" s="26" t="s">
        <v>316</v>
      </c>
      <c r="E984" s="27" t="s">
        <v>315</v>
      </c>
      <c r="F984" s="17">
        <f>Source!DO819</f>
        <v>55</v>
      </c>
      <c r="G984" s="33"/>
      <c r="H984" s="28"/>
      <c r="I984" s="17"/>
      <c r="J984" s="33">
        <f>SUM(S979:S983)</f>
        <v>137.31</v>
      </c>
      <c r="K984" s="17">
        <f>Source!CA819</f>
        <v>41</v>
      </c>
      <c r="L984" s="33">
        <f>SUM(T979:T983)</f>
        <v>2701.3</v>
      </c>
    </row>
    <row r="985" spans="1:27" ht="14.25" x14ac:dyDescent="0.2">
      <c r="A985" s="55"/>
      <c r="B985" s="55"/>
      <c r="C985" s="55"/>
      <c r="D985" s="55" t="s">
        <v>317</v>
      </c>
      <c r="E985" s="56" t="s">
        <v>318</v>
      </c>
      <c r="F985" s="57">
        <f>Source!AQ819</f>
        <v>17.41</v>
      </c>
      <c r="G985" s="58"/>
      <c r="H985" s="59" t="str">
        <f>Source!DI819</f>
        <v/>
      </c>
      <c r="I985" s="57">
        <f>Source!AV819</f>
        <v>1</v>
      </c>
      <c r="J985" s="58">
        <f>Source!U819</f>
        <v>22.716567999999999</v>
      </c>
      <c r="K985" s="57"/>
      <c r="L985" s="58"/>
    </row>
    <row r="986" spans="1:27" ht="15" x14ac:dyDescent="0.25">
      <c r="A986" s="60"/>
      <c r="B986" s="60"/>
      <c r="C986" s="60"/>
      <c r="D986" s="61" t="s">
        <v>319</v>
      </c>
      <c r="E986" s="60"/>
      <c r="F986" s="60"/>
      <c r="G986" s="60"/>
      <c r="H986" s="60"/>
      <c r="I986" s="111">
        <f>J981+J983+J984+SUM(J982:J982)</f>
        <v>586.70000000000005</v>
      </c>
      <c r="J986" s="111"/>
      <c r="K986" s="111">
        <f>L981+L983+L984+SUM(L982:L982)</f>
        <v>13901.8</v>
      </c>
      <c r="L986" s="111"/>
      <c r="O986" s="32">
        <f>J981+J983+J984+SUM(J982:J982)</f>
        <v>586.70000000000005</v>
      </c>
      <c r="P986" s="32">
        <f>L981+L983+L984+SUM(L982:L982)</f>
        <v>13901.8</v>
      </c>
      <c r="X986">
        <f>IF(Source!BI819&lt;=1,J981+J983+J984-0, 0)</f>
        <v>586.70000000000005</v>
      </c>
      <c r="Y986">
        <f>IF(Source!BI819=2,J981+J983+J984-0, 0)</f>
        <v>0</v>
      </c>
      <c r="Z986">
        <f>IF(Source!BI819=3,J981+J983+J984-0, 0)</f>
        <v>0</v>
      </c>
      <c r="AA986">
        <f>IF(Source!BI819=4,J981+J983+J984,0)</f>
        <v>0</v>
      </c>
    </row>
    <row r="988" spans="1:27" ht="57" x14ac:dyDescent="0.2">
      <c r="A988" s="26">
        <v>5</v>
      </c>
      <c r="B988" s="26">
        <v>5</v>
      </c>
      <c r="C988" s="26" t="str">
        <f>Source!F821</f>
        <v>3.12-3-4</v>
      </c>
      <c r="D988" s="26" t="s">
        <v>132</v>
      </c>
      <c r="E988" s="27" t="str">
        <f>Source!H821</f>
        <v>100 м2</v>
      </c>
      <c r="F988" s="17">
        <f>Source!I821</f>
        <v>1.3048</v>
      </c>
      <c r="G988" s="33"/>
      <c r="H988" s="28"/>
      <c r="I988" s="17"/>
      <c r="J988" s="33"/>
      <c r="K988" s="17"/>
      <c r="L988" s="33"/>
      <c r="Q988">
        <f>ROUND((Source!DN821/100)*ROUND((ROUND((Source!AF821*Source!AV821*Source!I821),2)),2), 2)</f>
        <v>1075.21</v>
      </c>
      <c r="R988">
        <f>Source!X821</f>
        <v>23736.71</v>
      </c>
      <c r="S988">
        <f>ROUND((Source!DO821/100)*ROUND((ROUND((Source!AF821*Source!AV821*Source!I821),2)),2), 2)</f>
        <v>816.75</v>
      </c>
      <c r="T988">
        <f>Source!Y821</f>
        <v>11186.26</v>
      </c>
      <c r="U988">
        <f>ROUND((175/100)*ROUND((ROUND((Source!AE821*Source!AV821*Source!I821),2)),2), 2)</f>
        <v>202.86</v>
      </c>
      <c r="V988">
        <f>ROUND((160/100)*ROUND(ROUND((ROUND((Source!AE821*Source!AV821*Source!I821),2)*Source!BS821),2), 2), 2)</f>
        <v>4894.6099999999997</v>
      </c>
    </row>
    <row r="989" spans="1:27" x14ac:dyDescent="0.2">
      <c r="D989" s="30" t="str">
        <f>"Объем: "&amp;Source!I821&amp;"=130,48/"&amp;"100"</f>
        <v>Объем: 1,3048=130,48/100</v>
      </c>
    </row>
    <row r="990" spans="1:27" ht="14.25" x14ac:dyDescent="0.2">
      <c r="A990" s="26"/>
      <c r="B990" s="26"/>
      <c r="C990" s="26"/>
      <c r="D990" s="26" t="s">
        <v>313</v>
      </c>
      <c r="E990" s="27"/>
      <c r="F990" s="17"/>
      <c r="G990" s="33">
        <f>Source!AO821</f>
        <v>689</v>
      </c>
      <c r="H990" s="28" t="str">
        <f>Source!DG821</f>
        <v>)*1,15</v>
      </c>
      <c r="I990" s="17">
        <f>Source!AV821</f>
        <v>1</v>
      </c>
      <c r="J990" s="33">
        <f>ROUND((ROUND((Source!AF821*Source!AV821*Source!I821),2)),2)</f>
        <v>1033.8599999999999</v>
      </c>
      <c r="K990" s="17">
        <f>IF(Source!BA821&lt;&gt; 0, Source!BA821, 1)</f>
        <v>26.39</v>
      </c>
      <c r="L990" s="33">
        <f>Source!S821</f>
        <v>27283.57</v>
      </c>
      <c r="W990">
        <f>J990</f>
        <v>1033.8599999999999</v>
      </c>
    </row>
    <row r="991" spans="1:27" ht="14.25" x14ac:dyDescent="0.2">
      <c r="A991" s="26"/>
      <c r="B991" s="26"/>
      <c r="C991" s="26"/>
      <c r="D991" s="26" t="s">
        <v>322</v>
      </c>
      <c r="E991" s="27"/>
      <c r="F991" s="17"/>
      <c r="G991" s="33">
        <f>Source!AM821</f>
        <v>267.17</v>
      </c>
      <c r="H991" s="28" t="str">
        <f>Source!DE821</f>
        <v>)*1,25</v>
      </c>
      <c r="I991" s="17">
        <f>Source!AV821</f>
        <v>1</v>
      </c>
      <c r="J991" s="33">
        <f>(ROUND((ROUND((((Source!ET821*1.25))*Source!AV821*Source!I821),2)),2)+ROUND((ROUND(((Source!AE821-((Source!EU821*1.25)))*Source!AV821*Source!I821),2)),2))</f>
        <v>435.75</v>
      </c>
      <c r="K991" s="17">
        <f>IF(Source!BB821&lt;&gt; 0, Source!BB821, 1)</f>
        <v>12.18</v>
      </c>
      <c r="L991" s="33">
        <f>Source!Q821</f>
        <v>5307.44</v>
      </c>
    </row>
    <row r="992" spans="1:27" ht="14.25" x14ac:dyDescent="0.2">
      <c r="A992" s="26"/>
      <c r="B992" s="26"/>
      <c r="C992" s="26"/>
      <c r="D992" s="26" t="s">
        <v>323</v>
      </c>
      <c r="E992" s="27"/>
      <c r="F992" s="17"/>
      <c r="G992" s="33">
        <f>Source!AN821</f>
        <v>71.069999999999993</v>
      </c>
      <c r="H992" s="28" t="str">
        <f>Source!DF821</f>
        <v>)*1,25</v>
      </c>
      <c r="I992" s="17">
        <f>Source!AV821</f>
        <v>1</v>
      </c>
      <c r="J992" s="41">
        <f>ROUND((ROUND((Source!AE821*Source!AV821*Source!I821),2)),2)</f>
        <v>115.92</v>
      </c>
      <c r="K992" s="17">
        <f>IF(Source!BS821&lt;&gt; 0, Source!BS821, 1)</f>
        <v>26.39</v>
      </c>
      <c r="L992" s="41">
        <f>Source!R821</f>
        <v>3059.13</v>
      </c>
      <c r="W992">
        <f>J992</f>
        <v>115.92</v>
      </c>
    </row>
    <row r="993" spans="1:27" ht="14.25" x14ac:dyDescent="0.2">
      <c r="A993" s="26"/>
      <c r="B993" s="26"/>
      <c r="C993" s="26"/>
      <c r="D993" s="26" t="s">
        <v>324</v>
      </c>
      <c r="E993" s="27"/>
      <c r="F993" s="17"/>
      <c r="G993" s="33">
        <f>Source!AL821</f>
        <v>705.14</v>
      </c>
      <c r="H993" s="28" t="str">
        <f>Source!DD821</f>
        <v/>
      </c>
      <c r="I993" s="17">
        <f>Source!AW821</f>
        <v>1</v>
      </c>
      <c r="J993" s="33">
        <f>ROUND((ROUND((Source!AC821*Source!AW821*Source!I821),2)),2)</f>
        <v>920.07</v>
      </c>
      <c r="K993" s="17">
        <f>IF(Source!BC821&lt;&gt; 0, Source!BC821, 1)</f>
        <v>3.7</v>
      </c>
      <c r="L993" s="33">
        <f>Source!P821</f>
        <v>3404.26</v>
      </c>
    </row>
    <row r="994" spans="1:27" ht="199.5" x14ac:dyDescent="0.2">
      <c r="A994" s="26" t="s">
        <v>141</v>
      </c>
      <c r="B994" s="26" t="s">
        <v>141</v>
      </c>
      <c r="C994" s="26" t="str">
        <f>Source!F822</f>
        <v>1.1-1-1312</v>
      </c>
      <c r="D994" s="26" t="s">
        <v>282</v>
      </c>
      <c r="E994" s="27" t="str">
        <f>Source!H822</f>
        <v>м2</v>
      </c>
      <c r="F994" s="17">
        <f>Source!I822</f>
        <v>176.148</v>
      </c>
      <c r="G994" s="33">
        <f>Source!AK822</f>
        <v>25.09</v>
      </c>
      <c r="H994" s="31" t="s">
        <v>3</v>
      </c>
      <c r="I994" s="17">
        <f>Source!AW822</f>
        <v>1</v>
      </c>
      <c r="J994" s="33">
        <f>ROUND((ROUND((Source!AC822*Source!AW822*Source!I822),2)),2)+(ROUND((ROUND(((Source!ET822)*Source!AV822*Source!I822),2)),2)+ROUND((ROUND(((Source!AE822-(Source!EU822))*Source!AV822*Source!I822),2)),2))+ROUND((ROUND((Source!AF822*Source!AV822*Source!I822),2)),2)</f>
        <v>4419.55</v>
      </c>
      <c r="K994" s="17">
        <f>IF(Source!BC822&lt;&gt; 0, Source!BC822, 1)</f>
        <v>10.5</v>
      </c>
      <c r="L994" s="33">
        <f>Source!O822</f>
        <v>46405.279999999999</v>
      </c>
      <c r="Q994">
        <f>ROUND((Source!DN822/100)*ROUND((ROUND((Source!AF822*Source!AV822*Source!I822),2)),2), 2)</f>
        <v>0</v>
      </c>
      <c r="R994">
        <f>Source!X822</f>
        <v>0</v>
      </c>
      <c r="S994">
        <f>ROUND((Source!DO822/100)*ROUND((ROUND((Source!AF822*Source!AV822*Source!I822),2)),2), 2)</f>
        <v>0</v>
      </c>
      <c r="T994">
        <f>Source!Y822</f>
        <v>0</v>
      </c>
      <c r="U994">
        <f>ROUND((175/100)*ROUND((ROUND((Source!AE822*Source!AV822*Source!I822),2)),2), 2)</f>
        <v>0</v>
      </c>
      <c r="V994">
        <f>ROUND((160/100)*ROUND(ROUND((ROUND((Source!AE822*Source!AV822*Source!I822),2)*Source!BS822),2), 2), 2)</f>
        <v>0</v>
      </c>
      <c r="X994">
        <f>IF(Source!BI822&lt;=1,J994, 0)</f>
        <v>4419.55</v>
      </c>
      <c r="Y994">
        <f>IF(Source!BI822=2,J994, 0)</f>
        <v>0</v>
      </c>
      <c r="Z994">
        <f>IF(Source!BI822=3,J994, 0)</f>
        <v>0</v>
      </c>
      <c r="AA994">
        <f>IF(Source!BI822=4,J994, 0)</f>
        <v>0</v>
      </c>
    </row>
    <row r="995" spans="1:27" ht="228" x14ac:dyDescent="0.2">
      <c r="A995" s="26" t="s">
        <v>145</v>
      </c>
      <c r="B995" s="26" t="s">
        <v>145</v>
      </c>
      <c r="C995" s="26" t="str">
        <f>Source!F823</f>
        <v>1.1-1-1313</v>
      </c>
      <c r="D995" s="26" t="s">
        <v>283</v>
      </c>
      <c r="E995" s="27" t="str">
        <f>Source!H823</f>
        <v>м2</v>
      </c>
      <c r="F995" s="17">
        <f>Source!I823</f>
        <v>172.62504000000001</v>
      </c>
      <c r="G995" s="33">
        <f>Source!AK823</f>
        <v>23.06</v>
      </c>
      <c r="H995" s="31" t="s">
        <v>3</v>
      </c>
      <c r="I995" s="17">
        <f>Source!AW823</f>
        <v>1</v>
      </c>
      <c r="J995" s="33">
        <f>ROUND((ROUND((Source!AC823*Source!AW823*Source!I823),2)),2)+(ROUND((ROUND(((Source!ET823)*Source!AV823*Source!I823),2)),2)+ROUND((ROUND(((Source!AE823-(Source!EU823))*Source!AV823*Source!I823),2)),2))+ROUND((ROUND((Source!AF823*Source!AV823*Source!I823),2)),2)</f>
        <v>3980.73</v>
      </c>
      <c r="K995" s="17">
        <f>IF(Source!BC823&lt;&gt; 0, Source!BC823, 1)</f>
        <v>10.74</v>
      </c>
      <c r="L995" s="33">
        <f>Source!O823</f>
        <v>42753.04</v>
      </c>
      <c r="Q995">
        <f>ROUND((Source!DN823/100)*ROUND((ROUND((Source!AF823*Source!AV823*Source!I823),2)),2), 2)</f>
        <v>0</v>
      </c>
      <c r="R995">
        <f>Source!X823</f>
        <v>0</v>
      </c>
      <c r="S995">
        <f>ROUND((Source!DO823/100)*ROUND((ROUND((Source!AF823*Source!AV823*Source!I823),2)),2), 2)</f>
        <v>0</v>
      </c>
      <c r="T995">
        <f>Source!Y823</f>
        <v>0</v>
      </c>
      <c r="U995">
        <f>ROUND((175/100)*ROUND((ROUND((Source!AE823*Source!AV823*Source!I823),2)),2), 2)</f>
        <v>0</v>
      </c>
      <c r="V995">
        <f>ROUND((160/100)*ROUND(ROUND((ROUND((Source!AE823*Source!AV823*Source!I823),2)*Source!BS823),2), 2), 2)</f>
        <v>0</v>
      </c>
      <c r="X995">
        <f>IF(Source!BI823&lt;=1,J995, 0)</f>
        <v>3980.73</v>
      </c>
      <c r="Y995">
        <f>IF(Source!BI823=2,J995, 0)</f>
        <v>0</v>
      </c>
      <c r="Z995">
        <f>IF(Source!BI823=3,J995, 0)</f>
        <v>0</v>
      </c>
      <c r="AA995">
        <f>IF(Source!BI823=4,J995, 0)</f>
        <v>0</v>
      </c>
    </row>
    <row r="996" spans="1:27" ht="14.25" x14ac:dyDescent="0.2">
      <c r="A996" s="26"/>
      <c r="B996" s="26"/>
      <c r="C996" s="26"/>
      <c r="D996" s="26" t="s">
        <v>314</v>
      </c>
      <c r="E996" s="27" t="s">
        <v>315</v>
      </c>
      <c r="F996" s="17">
        <f>Source!DN821</f>
        <v>104</v>
      </c>
      <c r="G996" s="33"/>
      <c r="H996" s="28"/>
      <c r="I996" s="17"/>
      <c r="J996" s="33">
        <f>SUM(Q988:Q995)</f>
        <v>1075.21</v>
      </c>
      <c r="K996" s="17">
        <f>Source!BZ821</f>
        <v>87</v>
      </c>
      <c r="L996" s="33">
        <f>SUM(R988:R995)</f>
        <v>23736.71</v>
      </c>
    </row>
    <row r="997" spans="1:27" ht="14.25" x14ac:dyDescent="0.2">
      <c r="A997" s="26"/>
      <c r="B997" s="26"/>
      <c r="C997" s="26"/>
      <c r="D997" s="26" t="s">
        <v>316</v>
      </c>
      <c r="E997" s="27" t="s">
        <v>315</v>
      </c>
      <c r="F997" s="17">
        <f>Source!DO821</f>
        <v>79</v>
      </c>
      <c r="G997" s="33"/>
      <c r="H997" s="28"/>
      <c r="I997" s="17"/>
      <c r="J997" s="33">
        <f>SUM(S988:S996)</f>
        <v>816.75</v>
      </c>
      <c r="K997" s="17">
        <f>Source!CA821</f>
        <v>41</v>
      </c>
      <c r="L997" s="33">
        <f>SUM(T988:T996)</f>
        <v>11186.26</v>
      </c>
    </row>
    <row r="998" spans="1:27" ht="14.25" x14ac:dyDescent="0.2">
      <c r="A998" s="26"/>
      <c r="B998" s="26"/>
      <c r="C998" s="26"/>
      <c r="D998" s="26" t="s">
        <v>325</v>
      </c>
      <c r="E998" s="27" t="s">
        <v>315</v>
      </c>
      <c r="F998" s="17">
        <f>175</f>
        <v>175</v>
      </c>
      <c r="G998" s="33"/>
      <c r="H998" s="28"/>
      <c r="I998" s="17"/>
      <c r="J998" s="33">
        <f>SUM(U988:U997)</f>
        <v>202.86</v>
      </c>
      <c r="K998" s="17">
        <f>160</f>
        <v>160</v>
      </c>
      <c r="L998" s="33">
        <f>SUM(V988:V997)</f>
        <v>4894.6099999999997</v>
      </c>
    </row>
    <row r="999" spans="1:27" ht="14.25" x14ac:dyDescent="0.2">
      <c r="A999" s="55"/>
      <c r="B999" s="55"/>
      <c r="C999" s="55"/>
      <c r="D999" s="55" t="s">
        <v>317</v>
      </c>
      <c r="E999" s="56" t="s">
        <v>318</v>
      </c>
      <c r="F999" s="57">
        <f>Source!AQ821</f>
        <v>53</v>
      </c>
      <c r="G999" s="58"/>
      <c r="H999" s="59" t="str">
        <f>Source!DI821</f>
        <v>)*1,15</v>
      </c>
      <c r="I999" s="57">
        <f>Source!AV821</f>
        <v>1</v>
      </c>
      <c r="J999" s="58">
        <f>Source!U821</f>
        <v>79.527559999999994</v>
      </c>
      <c r="K999" s="57"/>
      <c r="L999" s="58"/>
    </row>
    <row r="1000" spans="1:27" ht="15" x14ac:dyDescent="0.25">
      <c r="A1000" s="60"/>
      <c r="B1000" s="60"/>
      <c r="C1000" s="60"/>
      <c r="D1000" s="61" t="s">
        <v>319</v>
      </c>
      <c r="E1000" s="60"/>
      <c r="F1000" s="60"/>
      <c r="G1000" s="60"/>
      <c r="H1000" s="60"/>
      <c r="I1000" s="111">
        <f>J990+J991+J993+J996+J997+J998+SUM(J994:J995)</f>
        <v>12884.779999999999</v>
      </c>
      <c r="J1000" s="111"/>
      <c r="K1000" s="111">
        <f>L990+L991+L993+L996+L997+L998+SUM(L994:L995)</f>
        <v>164971.16999999998</v>
      </c>
      <c r="L1000" s="111"/>
      <c r="O1000" s="32">
        <f>J990+J991+J993+J996+J997+J998+SUM(J994:J995)</f>
        <v>12884.779999999999</v>
      </c>
      <c r="P1000" s="32">
        <f>L990+L991+L993+L996+L997+L998+SUM(L994:L995)</f>
        <v>164971.16999999998</v>
      </c>
      <c r="X1000">
        <f>IF(Source!BI821&lt;=1,J990+J991+J993+J996+J997+J998-0, 0)</f>
        <v>4484.4999999999991</v>
      </c>
      <c r="Y1000">
        <f>IF(Source!BI821=2,J990+J991+J993+J996+J997+J998-0, 0)</f>
        <v>0</v>
      </c>
      <c r="Z1000">
        <f>IF(Source!BI821=3,J990+J991+J993+J996+J997+J998-0, 0)</f>
        <v>0</v>
      </c>
      <c r="AA1000">
        <f>IF(Source!BI821=4,J990+J991+J993+J996+J997+J998,0)</f>
        <v>0</v>
      </c>
    </row>
    <row r="1002" spans="1:27" ht="99.75" x14ac:dyDescent="0.2">
      <c r="A1002" s="26">
        <v>6</v>
      </c>
      <c r="B1002" s="26">
        <v>6</v>
      </c>
      <c r="C1002" s="26" t="str">
        <f>Source!F824</f>
        <v>3.12-3-10</v>
      </c>
      <c r="D1002" s="26" t="s">
        <v>150</v>
      </c>
      <c r="E1002" s="27" t="str">
        <f>Source!H824</f>
        <v>100 м2</v>
      </c>
      <c r="F1002" s="17">
        <f>Source!I824</f>
        <v>3.5000000000000001E-3</v>
      </c>
      <c r="G1002" s="33"/>
      <c r="H1002" s="28"/>
      <c r="I1002" s="17"/>
      <c r="J1002" s="33"/>
      <c r="K1002" s="17"/>
      <c r="L1002" s="33"/>
      <c r="Q1002">
        <f>ROUND((Source!DN824/100)*ROUND((ROUND((Source!AF824*Source!AV824*Source!I824),2)),2), 2)</f>
        <v>4.13</v>
      </c>
      <c r="R1002">
        <f>Source!X824</f>
        <v>91.15</v>
      </c>
      <c r="S1002">
        <f>ROUND((Source!DO824/100)*ROUND((ROUND((Source!AF824*Source!AV824*Source!I824),2)),2), 2)</f>
        <v>3.14</v>
      </c>
      <c r="T1002">
        <f>Source!Y824</f>
        <v>42.96</v>
      </c>
      <c r="U1002">
        <f>ROUND((175/100)*ROUND((ROUND((Source!AE824*Source!AV824*Source!I824),2)),2), 2)</f>
        <v>7.0000000000000007E-2</v>
      </c>
      <c r="V1002">
        <f>ROUND((160/100)*ROUND(ROUND((ROUND((Source!AE824*Source!AV824*Source!I824),2)*Source!BS824),2), 2), 2)</f>
        <v>1.7</v>
      </c>
    </row>
    <row r="1003" spans="1:27" x14ac:dyDescent="0.2">
      <c r="D1003" s="30" t="str">
        <f>"Объем: "&amp;Source!I824&amp;"=0,35/"&amp;"100"</f>
        <v>Объем: 0,0035=0,35/100</v>
      </c>
    </row>
    <row r="1004" spans="1:27" ht="14.25" x14ac:dyDescent="0.2">
      <c r="A1004" s="26"/>
      <c r="B1004" s="26"/>
      <c r="C1004" s="26"/>
      <c r="D1004" s="26" t="s">
        <v>313</v>
      </c>
      <c r="E1004" s="27"/>
      <c r="F1004" s="17"/>
      <c r="G1004" s="33">
        <f>Source!AO824</f>
        <v>986.85</v>
      </c>
      <c r="H1004" s="28" t="str">
        <f>Source!DG824</f>
        <v>)*1,15</v>
      </c>
      <c r="I1004" s="17">
        <f>Source!AV824</f>
        <v>1</v>
      </c>
      <c r="J1004" s="33">
        <f>ROUND((ROUND((Source!AF824*Source!AV824*Source!I824),2)),2)</f>
        <v>3.97</v>
      </c>
      <c r="K1004" s="17">
        <f>IF(Source!BA824&lt;&gt; 0, Source!BA824, 1)</f>
        <v>26.39</v>
      </c>
      <c r="L1004" s="33">
        <f>Source!S824</f>
        <v>104.77</v>
      </c>
      <c r="W1004">
        <f>J1004</f>
        <v>3.97</v>
      </c>
    </row>
    <row r="1005" spans="1:27" ht="14.25" x14ac:dyDescent="0.2">
      <c r="A1005" s="26"/>
      <c r="B1005" s="26"/>
      <c r="C1005" s="26"/>
      <c r="D1005" s="26" t="s">
        <v>322</v>
      </c>
      <c r="E1005" s="27"/>
      <c r="F1005" s="17"/>
      <c r="G1005" s="33">
        <f>Source!AM824</f>
        <v>50.84</v>
      </c>
      <c r="H1005" s="28" t="str">
        <f>Source!DE824</f>
        <v>)*1,25</v>
      </c>
      <c r="I1005" s="17">
        <f>Source!AV824</f>
        <v>1</v>
      </c>
      <c r="J1005" s="33">
        <f>(ROUND((ROUND((((Source!ET824*1.25))*Source!AV824*Source!I824),2)),2)+ROUND((ROUND(((Source!AE824-((Source!EU824*1.25)))*Source!AV824*Source!I824),2)),2))</f>
        <v>0.22</v>
      </c>
      <c r="K1005" s="17">
        <f>IF(Source!BB824&lt;&gt; 0, Source!BB824, 1)</f>
        <v>9.3800000000000008</v>
      </c>
      <c r="L1005" s="33">
        <f>Source!Q824</f>
        <v>2.06</v>
      </c>
    </row>
    <row r="1006" spans="1:27" ht="14.25" x14ac:dyDescent="0.2">
      <c r="A1006" s="26"/>
      <c r="B1006" s="26"/>
      <c r="C1006" s="26"/>
      <c r="D1006" s="26" t="s">
        <v>323</v>
      </c>
      <c r="E1006" s="27"/>
      <c r="F1006" s="17"/>
      <c r="G1006" s="33">
        <f>Source!AN824</f>
        <v>8.01</v>
      </c>
      <c r="H1006" s="28" t="str">
        <f>Source!DF824</f>
        <v>)*1,25</v>
      </c>
      <c r="I1006" s="17">
        <f>Source!AV824</f>
        <v>1</v>
      </c>
      <c r="J1006" s="41">
        <f>ROUND((ROUND((Source!AE824*Source!AV824*Source!I824),2)),2)</f>
        <v>0.04</v>
      </c>
      <c r="K1006" s="17">
        <f>IF(Source!BS824&lt;&gt; 0, Source!BS824, 1)</f>
        <v>26.39</v>
      </c>
      <c r="L1006" s="41">
        <f>Source!R824</f>
        <v>1.06</v>
      </c>
      <c r="W1006">
        <f>J1006</f>
        <v>0.04</v>
      </c>
    </row>
    <row r="1007" spans="1:27" ht="14.25" x14ac:dyDescent="0.2">
      <c r="A1007" s="26"/>
      <c r="B1007" s="26"/>
      <c r="C1007" s="26"/>
      <c r="D1007" s="26" t="s">
        <v>324</v>
      </c>
      <c r="E1007" s="27"/>
      <c r="F1007" s="17"/>
      <c r="G1007" s="33">
        <f>Source!AL824</f>
        <v>7205.92</v>
      </c>
      <c r="H1007" s="28" t="str">
        <f>Source!DD824</f>
        <v/>
      </c>
      <c r="I1007" s="17">
        <f>Source!AW824</f>
        <v>1</v>
      </c>
      <c r="J1007" s="33">
        <f>ROUND((ROUND((Source!AC824*Source!AW824*Source!I824),2)),2)</f>
        <v>25.22</v>
      </c>
      <c r="K1007" s="17">
        <f>IF(Source!BC824&lt;&gt; 0, Source!BC824, 1)</f>
        <v>1.95</v>
      </c>
      <c r="L1007" s="33">
        <f>Source!P824</f>
        <v>49.18</v>
      </c>
    </row>
    <row r="1008" spans="1:27" ht="199.5" x14ac:dyDescent="0.2">
      <c r="A1008" s="26" t="s">
        <v>152</v>
      </c>
      <c r="B1008" s="26" t="s">
        <v>152</v>
      </c>
      <c r="C1008" s="26" t="str">
        <f>Source!F825</f>
        <v>1.1-1-1312</v>
      </c>
      <c r="D1008" s="26" t="s">
        <v>282</v>
      </c>
      <c r="E1008" s="27" t="str">
        <f>Source!H825</f>
        <v>м2</v>
      </c>
      <c r="F1008" s="17">
        <f>Source!I825</f>
        <v>0.472605</v>
      </c>
      <c r="G1008" s="33">
        <f>Source!AK825</f>
        <v>25.09</v>
      </c>
      <c r="H1008" s="31" t="s">
        <v>3</v>
      </c>
      <c r="I1008" s="17">
        <f>Source!AW825</f>
        <v>1</v>
      </c>
      <c r="J1008" s="33">
        <f>ROUND((ROUND((Source!AC825*Source!AW825*Source!I825),2)),2)+(ROUND((ROUND(((Source!ET825)*Source!AV825*Source!I825),2)),2)+ROUND((ROUND(((Source!AE825-(Source!EU825))*Source!AV825*Source!I825),2)),2))+ROUND((ROUND((Source!AF825*Source!AV825*Source!I825),2)),2)</f>
        <v>11.86</v>
      </c>
      <c r="K1008" s="17">
        <f>IF(Source!BC825&lt;&gt; 0, Source!BC825, 1)</f>
        <v>10.5</v>
      </c>
      <c r="L1008" s="33">
        <f>Source!O825</f>
        <v>124.53</v>
      </c>
      <c r="Q1008">
        <f>ROUND((Source!DN825/100)*ROUND((ROUND((Source!AF825*Source!AV825*Source!I825),2)),2), 2)</f>
        <v>0</v>
      </c>
      <c r="R1008">
        <f>Source!X825</f>
        <v>0</v>
      </c>
      <c r="S1008">
        <f>ROUND((Source!DO825/100)*ROUND((ROUND((Source!AF825*Source!AV825*Source!I825),2)),2), 2)</f>
        <v>0</v>
      </c>
      <c r="T1008">
        <f>Source!Y825</f>
        <v>0</v>
      </c>
      <c r="U1008">
        <f>ROUND((175/100)*ROUND((ROUND((Source!AE825*Source!AV825*Source!I825),2)),2), 2)</f>
        <v>0</v>
      </c>
      <c r="V1008">
        <f>ROUND((160/100)*ROUND(ROUND((ROUND((Source!AE825*Source!AV825*Source!I825),2)*Source!BS825),2), 2), 2)</f>
        <v>0</v>
      </c>
      <c r="X1008">
        <f>IF(Source!BI825&lt;=1,J1008, 0)</f>
        <v>11.86</v>
      </c>
      <c r="Y1008">
        <f>IF(Source!BI825=2,J1008, 0)</f>
        <v>0</v>
      </c>
      <c r="Z1008">
        <f>IF(Source!BI825=3,J1008, 0)</f>
        <v>0</v>
      </c>
      <c r="AA1008">
        <f>IF(Source!BI825=4,J1008, 0)</f>
        <v>0</v>
      </c>
    </row>
    <row r="1009" spans="1:27" ht="228" x14ac:dyDescent="0.2">
      <c r="A1009" s="26" t="s">
        <v>153</v>
      </c>
      <c r="B1009" s="26" t="s">
        <v>153</v>
      </c>
      <c r="C1009" s="26" t="str">
        <f>Source!F826</f>
        <v>1.1-1-1313</v>
      </c>
      <c r="D1009" s="26" t="s">
        <v>283</v>
      </c>
      <c r="E1009" s="27" t="str">
        <f>Source!H826</f>
        <v>м2</v>
      </c>
      <c r="F1009" s="17">
        <f>Source!I826</f>
        <v>0.21094499999999999</v>
      </c>
      <c r="G1009" s="33">
        <f>Source!AK826</f>
        <v>23.06</v>
      </c>
      <c r="H1009" s="31" t="s">
        <v>3</v>
      </c>
      <c r="I1009" s="17">
        <f>Source!AW826</f>
        <v>1</v>
      </c>
      <c r="J1009" s="33">
        <f>ROUND((ROUND((Source!AC826*Source!AW826*Source!I826),2)),2)+(ROUND((ROUND(((Source!ET826)*Source!AV826*Source!I826),2)),2)+ROUND((ROUND(((Source!AE826-(Source!EU826))*Source!AV826*Source!I826),2)),2))+ROUND((ROUND((Source!AF826*Source!AV826*Source!I826),2)),2)</f>
        <v>4.8600000000000003</v>
      </c>
      <c r="K1009" s="17">
        <f>IF(Source!BC826&lt;&gt; 0, Source!BC826, 1)</f>
        <v>10.74</v>
      </c>
      <c r="L1009" s="33">
        <f>Source!O826</f>
        <v>52.2</v>
      </c>
      <c r="Q1009">
        <f>ROUND((Source!DN826/100)*ROUND((ROUND((Source!AF826*Source!AV826*Source!I826),2)),2), 2)</f>
        <v>0</v>
      </c>
      <c r="R1009">
        <f>Source!X826</f>
        <v>0</v>
      </c>
      <c r="S1009">
        <f>ROUND((Source!DO826/100)*ROUND((ROUND((Source!AF826*Source!AV826*Source!I826),2)),2), 2)</f>
        <v>0</v>
      </c>
      <c r="T1009">
        <f>Source!Y826</f>
        <v>0</v>
      </c>
      <c r="U1009">
        <f>ROUND((175/100)*ROUND((ROUND((Source!AE826*Source!AV826*Source!I826),2)),2), 2)</f>
        <v>0</v>
      </c>
      <c r="V1009">
        <f>ROUND((160/100)*ROUND(ROUND((ROUND((Source!AE826*Source!AV826*Source!I826),2)*Source!BS826),2), 2), 2)</f>
        <v>0</v>
      </c>
      <c r="X1009">
        <f>IF(Source!BI826&lt;=1,J1009, 0)</f>
        <v>4.8600000000000003</v>
      </c>
      <c r="Y1009">
        <f>IF(Source!BI826=2,J1009, 0)</f>
        <v>0</v>
      </c>
      <c r="Z1009">
        <f>IF(Source!BI826=3,J1009, 0)</f>
        <v>0</v>
      </c>
      <c r="AA1009">
        <f>IF(Source!BI826=4,J1009, 0)</f>
        <v>0</v>
      </c>
    </row>
    <row r="1010" spans="1:27" ht="14.25" x14ac:dyDescent="0.2">
      <c r="A1010" s="26"/>
      <c r="B1010" s="26"/>
      <c r="C1010" s="26"/>
      <c r="D1010" s="26" t="s">
        <v>314</v>
      </c>
      <c r="E1010" s="27" t="s">
        <v>315</v>
      </c>
      <c r="F1010" s="17">
        <f>Source!DN824</f>
        <v>104</v>
      </c>
      <c r="G1010" s="33"/>
      <c r="H1010" s="28"/>
      <c r="I1010" s="17"/>
      <c r="J1010" s="33">
        <f>SUM(Q1002:Q1009)</f>
        <v>4.13</v>
      </c>
      <c r="K1010" s="17">
        <f>Source!BZ824</f>
        <v>87</v>
      </c>
      <c r="L1010" s="33">
        <f>SUM(R1002:R1009)</f>
        <v>91.15</v>
      </c>
    </row>
    <row r="1011" spans="1:27" ht="14.25" x14ac:dyDescent="0.2">
      <c r="A1011" s="26"/>
      <c r="B1011" s="26"/>
      <c r="C1011" s="26"/>
      <c r="D1011" s="26" t="s">
        <v>316</v>
      </c>
      <c r="E1011" s="27" t="s">
        <v>315</v>
      </c>
      <c r="F1011" s="17">
        <f>Source!DO824</f>
        <v>79</v>
      </c>
      <c r="G1011" s="33"/>
      <c r="H1011" s="28"/>
      <c r="I1011" s="17"/>
      <c r="J1011" s="33">
        <f>SUM(S1002:S1010)</f>
        <v>3.14</v>
      </c>
      <c r="K1011" s="17">
        <f>Source!CA824</f>
        <v>41</v>
      </c>
      <c r="L1011" s="33">
        <f>SUM(T1002:T1010)</f>
        <v>42.96</v>
      </c>
    </row>
    <row r="1012" spans="1:27" ht="14.25" x14ac:dyDescent="0.2">
      <c r="A1012" s="26"/>
      <c r="B1012" s="26"/>
      <c r="C1012" s="26"/>
      <c r="D1012" s="26" t="s">
        <v>325</v>
      </c>
      <c r="E1012" s="27" t="s">
        <v>315</v>
      </c>
      <c r="F1012" s="17">
        <f>175</f>
        <v>175</v>
      </c>
      <c r="G1012" s="33"/>
      <c r="H1012" s="28"/>
      <c r="I1012" s="17"/>
      <c r="J1012" s="33">
        <f>SUM(U1002:U1011)</f>
        <v>7.0000000000000007E-2</v>
      </c>
      <c r="K1012" s="17">
        <f>160</f>
        <v>160</v>
      </c>
      <c r="L1012" s="33">
        <f>SUM(V1002:V1011)</f>
        <v>1.7</v>
      </c>
    </row>
    <row r="1013" spans="1:27" ht="14.25" x14ac:dyDescent="0.2">
      <c r="A1013" s="55"/>
      <c r="B1013" s="55"/>
      <c r="C1013" s="55"/>
      <c r="D1013" s="55" t="s">
        <v>317</v>
      </c>
      <c r="E1013" s="56" t="s">
        <v>318</v>
      </c>
      <c r="F1013" s="57">
        <f>Source!AQ824</f>
        <v>85</v>
      </c>
      <c r="G1013" s="58"/>
      <c r="H1013" s="59" t="str">
        <f>Source!DI824</f>
        <v>)*1,15</v>
      </c>
      <c r="I1013" s="57">
        <f>Source!AV824</f>
        <v>1</v>
      </c>
      <c r="J1013" s="58">
        <f>Source!U824</f>
        <v>0.34212499999999996</v>
      </c>
      <c r="K1013" s="57"/>
      <c r="L1013" s="58"/>
    </row>
    <row r="1014" spans="1:27" ht="15" x14ac:dyDescent="0.25">
      <c r="A1014" s="60"/>
      <c r="B1014" s="60"/>
      <c r="C1014" s="60"/>
      <c r="D1014" s="61" t="s">
        <v>319</v>
      </c>
      <c r="E1014" s="60"/>
      <c r="F1014" s="60"/>
      <c r="G1014" s="60"/>
      <c r="H1014" s="60"/>
      <c r="I1014" s="111">
        <f>J1004+J1005+J1007+J1010+J1011+J1012+SUM(J1008:J1009)</f>
        <v>53.47</v>
      </c>
      <c r="J1014" s="111"/>
      <c r="K1014" s="111">
        <f>L1004+L1005+L1007+L1010+L1011+L1012+SUM(L1008:L1009)</f>
        <v>468.55</v>
      </c>
      <c r="L1014" s="111"/>
      <c r="O1014" s="32">
        <f>J1004+J1005+J1007+J1010+J1011+J1012+SUM(J1008:J1009)</f>
        <v>53.47</v>
      </c>
      <c r="P1014" s="32">
        <f>L1004+L1005+L1007+L1010+L1011+L1012+SUM(L1008:L1009)</f>
        <v>468.55</v>
      </c>
      <c r="X1014">
        <f>IF(Source!BI824&lt;=1,J1004+J1005+J1007+J1010+J1011+J1012-0, 0)</f>
        <v>36.75</v>
      </c>
      <c r="Y1014">
        <f>IF(Source!BI824=2,J1004+J1005+J1007+J1010+J1011+J1012-0, 0)</f>
        <v>0</v>
      </c>
      <c r="Z1014">
        <f>IF(Source!BI824=3,J1004+J1005+J1007+J1010+J1011+J1012-0, 0)</f>
        <v>0</v>
      </c>
      <c r="AA1014">
        <f>IF(Source!BI824=4,J1004+J1005+J1007+J1010+J1011+J1012,0)</f>
        <v>0</v>
      </c>
    </row>
    <row r="1017" spans="1:27" ht="15" x14ac:dyDescent="0.25">
      <c r="A1017" s="81" t="str">
        <f>CONCATENATE("Итого по подразделу: ",IF(Source!G828&lt;&gt;"Новый подраздел", Source!G828, ""))</f>
        <v>Итого по подразделу: Монтажные (кровельные)работы</v>
      </c>
      <c r="B1017" s="81"/>
      <c r="C1017" s="81"/>
      <c r="D1017" s="81"/>
      <c r="E1017" s="81"/>
      <c r="F1017" s="81"/>
      <c r="G1017" s="81"/>
      <c r="H1017" s="81"/>
      <c r="I1017" s="79">
        <f>SUM(O940:O1016)</f>
        <v>13726.109999999999</v>
      </c>
      <c r="J1017" s="80"/>
      <c r="K1017" s="79">
        <f>SUM(P940:P1016)</f>
        <v>182533.63999999996</v>
      </c>
      <c r="L1017" s="80"/>
    </row>
    <row r="1018" spans="1:27" hidden="1" x14ac:dyDescent="0.2">
      <c r="A1018" t="s">
        <v>320</v>
      </c>
      <c r="I1018">
        <f>SUM(AC940:AC1017)</f>
        <v>0</v>
      </c>
      <c r="K1018">
        <f>SUM(AD940:AD1017)</f>
        <v>0</v>
      </c>
    </row>
    <row r="1019" spans="1:27" hidden="1" x14ac:dyDescent="0.2">
      <c r="A1019" t="s">
        <v>321</v>
      </c>
      <c r="I1019">
        <f>SUM(AE940:AE1018)</f>
        <v>0</v>
      </c>
      <c r="K1019">
        <f>SUM(AF940:AF1018)</f>
        <v>0</v>
      </c>
    </row>
    <row r="1021" spans="1:27" ht="15" x14ac:dyDescent="0.25">
      <c r="A1021" s="81" t="str">
        <f>CONCATENATE("Итого по разделу: ",IF(Source!G858&lt;&gt;"Новый раздел", Source!G858, ""))</f>
        <v>Итого по разделу: Монтажные (кровельные) работы</v>
      </c>
      <c r="B1021" s="81"/>
      <c r="C1021" s="81"/>
      <c r="D1021" s="81"/>
      <c r="E1021" s="81"/>
      <c r="F1021" s="81"/>
      <c r="G1021" s="81"/>
      <c r="H1021" s="81"/>
      <c r="I1021" s="79">
        <f>SUM(O832:O1020)</f>
        <v>60555.640000000007</v>
      </c>
      <c r="J1021" s="80"/>
      <c r="K1021" s="79">
        <f>SUM(P832:P1020)</f>
        <v>805916.15000000014</v>
      </c>
      <c r="L1021" s="80"/>
    </row>
    <row r="1022" spans="1:27" hidden="1" x14ac:dyDescent="0.2">
      <c r="A1022" t="s">
        <v>320</v>
      </c>
      <c r="I1022">
        <f>SUM(AC832:AC1021)</f>
        <v>0</v>
      </c>
      <c r="K1022">
        <f>SUM(AD832:AD1021)</f>
        <v>0</v>
      </c>
    </row>
    <row r="1023" spans="1:27" hidden="1" x14ac:dyDescent="0.2">
      <c r="A1023" t="s">
        <v>321</v>
      </c>
      <c r="I1023">
        <f>SUM(AE832:AE1022)</f>
        <v>0</v>
      </c>
      <c r="K1023">
        <f>SUM(AF832:AF1022)</f>
        <v>0</v>
      </c>
    </row>
    <row r="1025" spans="1:27" ht="16.5" x14ac:dyDescent="0.25">
      <c r="A1025" s="75" t="str">
        <f>CONCATENATE("Раздел: ",IF(Source!G888&lt;&gt;"Новый раздел", Source!G888, ""))</f>
        <v>Раздел: Секция в осях Е-Ж (Подъезд №5)</v>
      </c>
      <c r="B1025" s="75"/>
      <c r="C1025" s="75"/>
      <c r="D1025" s="75"/>
      <c r="E1025" s="75"/>
      <c r="F1025" s="75"/>
      <c r="G1025" s="75"/>
      <c r="H1025" s="75"/>
      <c r="I1025" s="75"/>
      <c r="J1025" s="75"/>
      <c r="K1025" s="75"/>
      <c r="L1025" s="75"/>
    </row>
    <row r="1027" spans="1:27" ht="16.5" x14ac:dyDescent="0.25">
      <c r="A1027" s="75" t="str">
        <f>CONCATENATE("Подраздел: ",IF(Source!G892&lt;&gt;"Новый подраздел", Source!G892, ""))</f>
        <v>Подраздел: Демонтажные и подготовительные  работы</v>
      </c>
      <c r="B1027" s="75"/>
      <c r="C1027" s="75"/>
      <c r="D1027" s="75"/>
      <c r="E1027" s="75"/>
      <c r="F1027" s="75"/>
      <c r="G1027" s="75"/>
      <c r="H1027" s="75"/>
      <c r="I1027" s="75"/>
      <c r="J1027" s="75"/>
      <c r="K1027" s="75"/>
      <c r="L1027" s="75"/>
    </row>
    <row r="1028" spans="1:27" ht="42.75" x14ac:dyDescent="0.2">
      <c r="A1028" s="26">
        <v>1</v>
      </c>
      <c r="B1028" s="26">
        <v>1</v>
      </c>
      <c r="C1028" s="26" t="str">
        <f>Source!F896</f>
        <v>6.61-26-1</v>
      </c>
      <c r="D1028" s="26" t="s">
        <v>21</v>
      </c>
      <c r="E1028" s="27" t="str">
        <f>Source!H896</f>
        <v>100 м2</v>
      </c>
      <c r="F1028" s="17">
        <f>Source!I896</f>
        <v>1.3599999999999999E-2</v>
      </c>
      <c r="G1028" s="33"/>
      <c r="H1028" s="28"/>
      <c r="I1028" s="17"/>
      <c r="J1028" s="33"/>
      <c r="K1028" s="17"/>
      <c r="L1028" s="33"/>
      <c r="Q1028">
        <f>ROUND((Source!DN896/100)*ROUND((ROUND((Source!AF896*Source!AV896*Source!I896),2)),2), 2)</f>
        <v>6.39</v>
      </c>
      <c r="R1028">
        <f>Source!X896</f>
        <v>147.6</v>
      </c>
      <c r="S1028">
        <f>ROUND((Source!DO896/100)*ROUND((ROUND((Source!AF896*Source!AV896*Source!I896),2)),2), 2)</f>
        <v>4.3899999999999997</v>
      </c>
      <c r="T1028">
        <f>Source!Y896</f>
        <v>86.45</v>
      </c>
      <c r="U1028">
        <f>ROUND((175/100)*ROUND((ROUND((Source!AE896*Source!AV896*Source!I896),2)),2), 2)</f>
        <v>0</v>
      </c>
      <c r="V1028">
        <f>ROUND((160/100)*ROUND(ROUND((ROUND((Source!AE896*Source!AV896*Source!I896),2)*Source!BS896),2), 2), 2)</f>
        <v>0</v>
      </c>
    </row>
    <row r="1029" spans="1:27" x14ac:dyDescent="0.2">
      <c r="D1029" s="30" t="str">
        <f>"Объем: "&amp;Source!I896&amp;"=1,36/"&amp;"100"</f>
        <v>Объем: 0,0136=1,36/100</v>
      </c>
    </row>
    <row r="1030" spans="1:27" ht="14.25" x14ac:dyDescent="0.2">
      <c r="A1030" s="26"/>
      <c r="B1030" s="26"/>
      <c r="C1030" s="26"/>
      <c r="D1030" s="26" t="s">
        <v>313</v>
      </c>
      <c r="E1030" s="27"/>
      <c r="F1030" s="17"/>
      <c r="G1030" s="33">
        <f>Source!AO896</f>
        <v>587.65</v>
      </c>
      <c r="H1030" s="28" t="str">
        <f>Source!DG896</f>
        <v/>
      </c>
      <c r="I1030" s="17">
        <f>Source!AV896</f>
        <v>1</v>
      </c>
      <c r="J1030" s="33">
        <f>ROUND((ROUND((Source!AF896*Source!AV896*Source!I896),2)),2)</f>
        <v>7.99</v>
      </c>
      <c r="K1030" s="17">
        <f>IF(Source!BA896&lt;&gt; 0, Source!BA896, 1)</f>
        <v>26.39</v>
      </c>
      <c r="L1030" s="33">
        <f>Source!S896</f>
        <v>210.86</v>
      </c>
      <c r="W1030">
        <f>J1030</f>
        <v>7.99</v>
      </c>
    </row>
    <row r="1031" spans="1:27" ht="28.5" x14ac:dyDescent="0.2">
      <c r="A1031" s="26" t="s">
        <v>27</v>
      </c>
      <c r="B1031" s="26" t="s">
        <v>27</v>
      </c>
      <c r="C1031" s="26" t="str">
        <f>Source!F897</f>
        <v>9999990001</v>
      </c>
      <c r="D1031" s="26" t="s">
        <v>29</v>
      </c>
      <c r="E1031" s="27" t="str">
        <f>Source!H897</f>
        <v>т</v>
      </c>
      <c r="F1031" s="17">
        <f>Source!I897</f>
        <v>-6.2560000000000004E-2</v>
      </c>
      <c r="G1031" s="33">
        <f>Source!AK897</f>
        <v>0</v>
      </c>
      <c r="H1031" s="31" t="s">
        <v>3</v>
      </c>
      <c r="I1031" s="17">
        <f>Source!AW897</f>
        <v>1</v>
      </c>
      <c r="J1031" s="33">
        <f>ROUND((ROUND((Source!AC897*Source!AW897*Source!I897),2)),2)+(ROUND((ROUND(((Source!ET897)*Source!AV897*Source!I897),2)),2)+ROUND((ROUND(((Source!AE897-(Source!EU897))*Source!AV897*Source!I897),2)),2))+ROUND((ROUND((Source!AF897*Source!AV897*Source!I897),2)),2)</f>
        <v>0</v>
      </c>
      <c r="K1031" s="17">
        <f>IF(Source!BC897&lt;&gt; 0, Source!BC897, 1)</f>
        <v>1</v>
      </c>
      <c r="L1031" s="33">
        <f>Source!O897</f>
        <v>0</v>
      </c>
      <c r="Q1031">
        <f>ROUND((Source!DN897/100)*ROUND((ROUND((Source!AF897*Source!AV897*Source!I897),2)),2), 2)</f>
        <v>0</v>
      </c>
      <c r="R1031">
        <f>Source!X897</f>
        <v>0</v>
      </c>
      <c r="S1031">
        <f>ROUND((Source!DO897/100)*ROUND((ROUND((Source!AF897*Source!AV897*Source!I897),2)),2), 2)</f>
        <v>0</v>
      </c>
      <c r="T1031">
        <f>Source!Y897</f>
        <v>0</v>
      </c>
      <c r="U1031">
        <f>ROUND((175/100)*ROUND((ROUND((Source!AE897*Source!AV897*Source!I897),2)),2), 2)</f>
        <v>0</v>
      </c>
      <c r="V1031">
        <f>ROUND((160/100)*ROUND(ROUND((ROUND((Source!AE897*Source!AV897*Source!I897),2)*Source!BS897),2), 2), 2)</f>
        <v>0</v>
      </c>
      <c r="X1031">
        <f>IF(Source!BI897&lt;=1,J1031, 0)</f>
        <v>0</v>
      </c>
      <c r="Y1031">
        <f>IF(Source!BI897=2,J1031, 0)</f>
        <v>0</v>
      </c>
      <c r="Z1031">
        <f>IF(Source!BI897=3,J1031, 0)</f>
        <v>0</v>
      </c>
      <c r="AA1031">
        <f>IF(Source!BI897=4,J1031, 0)</f>
        <v>0</v>
      </c>
    </row>
    <row r="1032" spans="1:27" ht="14.25" x14ac:dyDescent="0.2">
      <c r="A1032" s="26"/>
      <c r="B1032" s="26"/>
      <c r="C1032" s="26"/>
      <c r="D1032" s="26" t="s">
        <v>314</v>
      </c>
      <c r="E1032" s="27" t="s">
        <v>315</v>
      </c>
      <c r="F1032" s="17">
        <f>Source!DN896</f>
        <v>80</v>
      </c>
      <c r="G1032" s="33"/>
      <c r="H1032" s="28"/>
      <c r="I1032" s="17"/>
      <c r="J1032" s="33">
        <f>SUM(Q1028:Q1031)</f>
        <v>6.39</v>
      </c>
      <c r="K1032" s="17">
        <f>Source!BZ896</f>
        <v>70</v>
      </c>
      <c r="L1032" s="33">
        <f>SUM(R1028:R1031)</f>
        <v>147.6</v>
      </c>
    </row>
    <row r="1033" spans="1:27" ht="14.25" x14ac:dyDescent="0.2">
      <c r="A1033" s="26"/>
      <c r="B1033" s="26"/>
      <c r="C1033" s="26"/>
      <c r="D1033" s="26" t="s">
        <v>316</v>
      </c>
      <c r="E1033" s="27" t="s">
        <v>315</v>
      </c>
      <c r="F1033" s="17">
        <f>Source!DO896</f>
        <v>55</v>
      </c>
      <c r="G1033" s="33"/>
      <c r="H1033" s="28"/>
      <c r="I1033" s="17"/>
      <c r="J1033" s="33">
        <f>SUM(S1028:S1032)</f>
        <v>4.3899999999999997</v>
      </c>
      <c r="K1033" s="17">
        <f>Source!CA896</f>
        <v>41</v>
      </c>
      <c r="L1033" s="33">
        <f>SUM(T1028:T1032)</f>
        <v>86.45</v>
      </c>
    </row>
    <row r="1034" spans="1:27" ht="14.25" x14ac:dyDescent="0.2">
      <c r="A1034" s="55"/>
      <c r="B1034" s="55"/>
      <c r="C1034" s="55"/>
      <c r="D1034" s="55" t="s">
        <v>317</v>
      </c>
      <c r="E1034" s="56" t="s">
        <v>318</v>
      </c>
      <c r="F1034" s="57">
        <f>Source!AQ896</f>
        <v>57.5</v>
      </c>
      <c r="G1034" s="58"/>
      <c r="H1034" s="59" t="str">
        <f>Source!DI896</f>
        <v/>
      </c>
      <c r="I1034" s="57">
        <f>Source!AV896</f>
        <v>1</v>
      </c>
      <c r="J1034" s="58">
        <f>Source!U896</f>
        <v>0.78199999999999992</v>
      </c>
      <c r="K1034" s="57"/>
      <c r="L1034" s="58"/>
    </row>
    <row r="1035" spans="1:27" ht="15" x14ac:dyDescent="0.25">
      <c r="A1035" s="60"/>
      <c r="B1035" s="60"/>
      <c r="C1035" s="60"/>
      <c r="D1035" s="61" t="s">
        <v>319</v>
      </c>
      <c r="E1035" s="60"/>
      <c r="F1035" s="60"/>
      <c r="G1035" s="60"/>
      <c r="H1035" s="60"/>
      <c r="I1035" s="111">
        <f>J1030+J1032+J1033+SUM(J1031:J1031)</f>
        <v>18.77</v>
      </c>
      <c r="J1035" s="111"/>
      <c r="K1035" s="111">
        <f>L1030+L1032+L1033+SUM(L1031:L1031)</f>
        <v>444.91</v>
      </c>
      <c r="L1035" s="111"/>
      <c r="O1035" s="32">
        <f>J1030+J1032+J1033+SUM(J1031:J1031)</f>
        <v>18.77</v>
      </c>
      <c r="P1035" s="32">
        <f>L1030+L1032+L1033+SUM(L1031:L1031)</f>
        <v>444.91</v>
      </c>
      <c r="X1035">
        <f>IF(Source!BI896&lt;=1,J1030+J1032+J1033-0, 0)</f>
        <v>18.77</v>
      </c>
      <c r="Y1035">
        <f>IF(Source!BI896=2,J1030+J1032+J1033-0, 0)</f>
        <v>0</v>
      </c>
      <c r="Z1035">
        <f>IF(Source!BI896=3,J1030+J1032+J1033-0, 0)</f>
        <v>0</v>
      </c>
      <c r="AA1035">
        <f>IF(Source!BI896=4,J1030+J1032+J1033,0)</f>
        <v>0</v>
      </c>
    </row>
    <row r="1037" spans="1:27" ht="42.75" x14ac:dyDescent="0.2">
      <c r="A1037" s="26">
        <v>2</v>
      </c>
      <c r="B1037" s="26">
        <v>2</v>
      </c>
      <c r="C1037" s="26" t="str">
        <f>Source!F898</f>
        <v>6.62-31-1</v>
      </c>
      <c r="D1037" s="26" t="s">
        <v>33</v>
      </c>
      <c r="E1037" s="27" t="str">
        <f>Source!H898</f>
        <v>1 м2 поверхности</v>
      </c>
      <c r="F1037" s="17">
        <f>Source!I898</f>
        <v>2.0499999999999998</v>
      </c>
      <c r="G1037" s="33"/>
      <c r="H1037" s="28"/>
      <c r="I1037" s="17"/>
      <c r="J1037" s="33"/>
      <c r="K1037" s="17"/>
      <c r="L1037" s="33"/>
      <c r="Q1037">
        <f>ROUND((Source!DN898/100)*ROUND((ROUND((Source!AF898*Source!AV898*Source!I898),2)),2), 2)</f>
        <v>12.57</v>
      </c>
      <c r="R1037">
        <f>Source!X898</f>
        <v>275.33</v>
      </c>
      <c r="S1037">
        <f>ROUND((Source!DO898/100)*ROUND((ROUND((Source!AF898*Source!AV898*Source!I898),2)),2), 2)</f>
        <v>8.0399999999999991</v>
      </c>
      <c r="T1037">
        <f>Source!Y898</f>
        <v>136.01</v>
      </c>
      <c r="U1037">
        <f>ROUND((175/100)*ROUND((ROUND((Source!AE898*Source!AV898*Source!I898),2)),2), 2)</f>
        <v>0</v>
      </c>
      <c r="V1037">
        <f>ROUND((160/100)*ROUND(ROUND((ROUND((Source!AE898*Source!AV898*Source!I898),2)*Source!BS898),2), 2), 2)</f>
        <v>0</v>
      </c>
    </row>
    <row r="1038" spans="1:27" ht="14.25" x14ac:dyDescent="0.2">
      <c r="A1038" s="26"/>
      <c r="B1038" s="26"/>
      <c r="C1038" s="26"/>
      <c r="D1038" s="26" t="s">
        <v>313</v>
      </c>
      <c r="E1038" s="27"/>
      <c r="F1038" s="17"/>
      <c r="G1038" s="33">
        <f>Source!AO898</f>
        <v>6.13</v>
      </c>
      <c r="H1038" s="28" t="str">
        <f>Source!DG898</f>
        <v/>
      </c>
      <c r="I1038" s="17">
        <f>Source!AV898</f>
        <v>1</v>
      </c>
      <c r="J1038" s="33">
        <f>ROUND((ROUND((Source!AF898*Source!AV898*Source!I898),2)),2)</f>
        <v>12.57</v>
      </c>
      <c r="K1038" s="17">
        <f>IF(Source!BA898&lt;&gt; 0, Source!BA898, 1)</f>
        <v>26.39</v>
      </c>
      <c r="L1038" s="33">
        <f>Source!S898</f>
        <v>331.72</v>
      </c>
      <c r="W1038">
        <f>J1038</f>
        <v>12.57</v>
      </c>
    </row>
    <row r="1039" spans="1:27" ht="14.25" x14ac:dyDescent="0.2">
      <c r="A1039" s="26"/>
      <c r="B1039" s="26"/>
      <c r="C1039" s="26"/>
      <c r="D1039" s="26" t="s">
        <v>314</v>
      </c>
      <c r="E1039" s="27" t="s">
        <v>315</v>
      </c>
      <c r="F1039" s="17">
        <f>Source!DN898</f>
        <v>100</v>
      </c>
      <c r="G1039" s="33"/>
      <c r="H1039" s="28"/>
      <c r="I1039" s="17"/>
      <c r="J1039" s="33">
        <f>SUM(Q1037:Q1038)</f>
        <v>12.57</v>
      </c>
      <c r="K1039" s="17">
        <f>Source!BZ898</f>
        <v>83</v>
      </c>
      <c r="L1039" s="33">
        <f>SUM(R1037:R1038)</f>
        <v>275.33</v>
      </c>
    </row>
    <row r="1040" spans="1:27" ht="14.25" x14ac:dyDescent="0.2">
      <c r="A1040" s="26"/>
      <c r="B1040" s="26"/>
      <c r="C1040" s="26"/>
      <c r="D1040" s="26" t="s">
        <v>316</v>
      </c>
      <c r="E1040" s="27" t="s">
        <v>315</v>
      </c>
      <c r="F1040" s="17">
        <f>Source!DO898</f>
        <v>64</v>
      </c>
      <c r="G1040" s="33"/>
      <c r="H1040" s="28"/>
      <c r="I1040" s="17"/>
      <c r="J1040" s="33">
        <f>SUM(S1037:S1039)</f>
        <v>8.0399999999999991</v>
      </c>
      <c r="K1040" s="17">
        <f>Source!CA898</f>
        <v>41</v>
      </c>
      <c r="L1040" s="33">
        <f>SUM(T1037:T1039)</f>
        <v>136.01</v>
      </c>
    </row>
    <row r="1041" spans="1:27" ht="14.25" x14ac:dyDescent="0.2">
      <c r="A1041" s="55"/>
      <c r="B1041" s="55"/>
      <c r="C1041" s="55"/>
      <c r="D1041" s="55" t="s">
        <v>317</v>
      </c>
      <c r="E1041" s="56" t="s">
        <v>318</v>
      </c>
      <c r="F1041" s="57">
        <f>Source!AQ898</f>
        <v>0.6</v>
      </c>
      <c r="G1041" s="58"/>
      <c r="H1041" s="59" t="str">
        <f>Source!DI898</f>
        <v/>
      </c>
      <c r="I1041" s="57">
        <f>Source!AV898</f>
        <v>1</v>
      </c>
      <c r="J1041" s="58">
        <f>Source!U898</f>
        <v>1.2299999999999998</v>
      </c>
      <c r="K1041" s="57"/>
      <c r="L1041" s="58"/>
    </row>
    <row r="1042" spans="1:27" ht="15" x14ac:dyDescent="0.25">
      <c r="A1042" s="60"/>
      <c r="B1042" s="60"/>
      <c r="C1042" s="60"/>
      <c r="D1042" s="61" t="s">
        <v>319</v>
      </c>
      <c r="E1042" s="60"/>
      <c r="F1042" s="60"/>
      <c r="G1042" s="60"/>
      <c r="H1042" s="60"/>
      <c r="I1042" s="111">
        <f>J1038+J1039+J1040</f>
        <v>33.18</v>
      </c>
      <c r="J1042" s="111"/>
      <c r="K1042" s="111">
        <f>L1038+L1039+L1040</f>
        <v>743.06</v>
      </c>
      <c r="L1042" s="111"/>
      <c r="O1042" s="32">
        <f>J1038+J1039+J1040</f>
        <v>33.18</v>
      </c>
      <c r="P1042" s="32">
        <f>L1038+L1039+L1040</f>
        <v>743.06</v>
      </c>
      <c r="X1042">
        <f>IF(Source!BI898&lt;=1,J1038+J1039+J1040-0, 0)</f>
        <v>33.18</v>
      </c>
      <c r="Y1042">
        <f>IF(Source!BI898=2,J1038+J1039+J1040-0, 0)</f>
        <v>0</v>
      </c>
      <c r="Z1042">
        <f>IF(Source!BI898=3,J1038+J1039+J1040-0, 0)</f>
        <v>0</v>
      </c>
      <c r="AA1042">
        <f>IF(Source!BI898=4,J1038+J1039+J1040,0)</f>
        <v>0</v>
      </c>
    </row>
    <row r="1044" spans="1:27" ht="28.5" x14ac:dyDescent="0.2">
      <c r="A1044" s="26">
        <v>3</v>
      </c>
      <c r="B1044" s="26">
        <v>3</v>
      </c>
      <c r="C1044" s="26" t="str">
        <f>Source!F899</f>
        <v>6.58-2-1</v>
      </c>
      <c r="D1044" s="26" t="s">
        <v>40</v>
      </c>
      <c r="E1044" s="27" t="str">
        <f>Source!H899</f>
        <v>100 м2</v>
      </c>
      <c r="F1044" s="17">
        <f>Source!I899</f>
        <v>2.98E-2</v>
      </c>
      <c r="G1044" s="33"/>
      <c r="H1044" s="28"/>
      <c r="I1044" s="17"/>
      <c r="J1044" s="33"/>
      <c r="K1044" s="17"/>
      <c r="L1044" s="33"/>
      <c r="Q1044">
        <f>ROUND((Source!DN899/100)*ROUND((ROUND((Source!AF899*Source!AV899*Source!I899),2)),2), 2)</f>
        <v>4.5599999999999996</v>
      </c>
      <c r="R1044">
        <f>Source!X899</f>
        <v>105.29</v>
      </c>
      <c r="S1044">
        <f>ROUND((Source!DO899/100)*ROUND((ROUND((Source!AF899*Source!AV899*Source!I899),2)),2), 2)</f>
        <v>3.14</v>
      </c>
      <c r="T1044">
        <f>Source!Y899</f>
        <v>61.67</v>
      </c>
      <c r="U1044">
        <f>ROUND((175/100)*ROUND((ROUND((Source!AE899*Source!AV899*Source!I899),2)),2), 2)</f>
        <v>0</v>
      </c>
      <c r="V1044">
        <f>ROUND((160/100)*ROUND(ROUND((ROUND((Source!AE899*Source!AV899*Source!I899),2)*Source!BS899),2), 2), 2)</f>
        <v>0</v>
      </c>
    </row>
    <row r="1045" spans="1:27" x14ac:dyDescent="0.2">
      <c r="D1045" s="30" t="str">
        <f>"Объем: "&amp;Source!I899&amp;"=2,98/"&amp;"100"</f>
        <v>Объем: 0,0298=2,98/100</v>
      </c>
    </row>
    <row r="1046" spans="1:27" ht="14.25" x14ac:dyDescent="0.2">
      <c r="A1046" s="26"/>
      <c r="B1046" s="26"/>
      <c r="C1046" s="26"/>
      <c r="D1046" s="26" t="s">
        <v>313</v>
      </c>
      <c r="E1046" s="27"/>
      <c r="F1046" s="17"/>
      <c r="G1046" s="33">
        <f>Source!AO899</f>
        <v>191.34</v>
      </c>
      <c r="H1046" s="28" t="str">
        <f>Source!DG899</f>
        <v/>
      </c>
      <c r="I1046" s="17">
        <f>Source!AV899</f>
        <v>1</v>
      </c>
      <c r="J1046" s="33">
        <f>ROUND((ROUND((Source!AF899*Source!AV899*Source!I899),2)),2)</f>
        <v>5.7</v>
      </c>
      <c r="K1046" s="17">
        <f>IF(Source!BA899&lt;&gt; 0, Source!BA899, 1)</f>
        <v>26.39</v>
      </c>
      <c r="L1046" s="33">
        <f>Source!S899</f>
        <v>150.41999999999999</v>
      </c>
      <c r="W1046">
        <f>J1046</f>
        <v>5.7</v>
      </c>
    </row>
    <row r="1047" spans="1:27" ht="28.5" x14ac:dyDescent="0.2">
      <c r="A1047" s="26" t="s">
        <v>44</v>
      </c>
      <c r="B1047" s="26" t="s">
        <v>44</v>
      </c>
      <c r="C1047" s="26" t="str">
        <f>Source!F900</f>
        <v>9999990001</v>
      </c>
      <c r="D1047" s="26" t="s">
        <v>29</v>
      </c>
      <c r="E1047" s="27" t="str">
        <f>Source!H900</f>
        <v>т</v>
      </c>
      <c r="F1047" s="17">
        <f>Source!I900</f>
        <v>-3.0395999999999999E-2</v>
      </c>
      <c r="G1047" s="33">
        <f>Source!AK900</f>
        <v>0</v>
      </c>
      <c r="H1047" s="31" t="s">
        <v>3</v>
      </c>
      <c r="I1047" s="17">
        <f>Source!AW900</f>
        <v>1</v>
      </c>
      <c r="J1047" s="33">
        <f>ROUND((ROUND((Source!AC900*Source!AW900*Source!I900),2)),2)+(ROUND((ROUND(((Source!ET900)*Source!AV900*Source!I900),2)),2)+ROUND((ROUND(((Source!AE900-(Source!EU900))*Source!AV900*Source!I900),2)),2))+ROUND((ROUND((Source!AF900*Source!AV900*Source!I900),2)),2)</f>
        <v>0</v>
      </c>
      <c r="K1047" s="17">
        <f>IF(Source!BC900&lt;&gt; 0, Source!BC900, 1)</f>
        <v>1</v>
      </c>
      <c r="L1047" s="33">
        <f>Source!O900</f>
        <v>0</v>
      </c>
      <c r="Q1047">
        <f>ROUND((Source!DN900/100)*ROUND((ROUND((Source!AF900*Source!AV900*Source!I900),2)),2), 2)</f>
        <v>0</v>
      </c>
      <c r="R1047">
        <f>Source!X900</f>
        <v>0</v>
      </c>
      <c r="S1047">
        <f>ROUND((Source!DO900/100)*ROUND((ROUND((Source!AF900*Source!AV900*Source!I900),2)),2), 2)</f>
        <v>0</v>
      </c>
      <c r="T1047">
        <f>Source!Y900</f>
        <v>0</v>
      </c>
      <c r="U1047">
        <f>ROUND((175/100)*ROUND((ROUND((Source!AE900*Source!AV900*Source!I900),2)),2), 2)</f>
        <v>0</v>
      </c>
      <c r="V1047">
        <f>ROUND((160/100)*ROUND(ROUND((ROUND((Source!AE900*Source!AV900*Source!I900),2)*Source!BS900),2), 2), 2)</f>
        <v>0</v>
      </c>
      <c r="X1047">
        <f>IF(Source!BI900&lt;=1,J1047, 0)</f>
        <v>0</v>
      </c>
      <c r="Y1047">
        <f>IF(Source!BI900=2,J1047, 0)</f>
        <v>0</v>
      </c>
      <c r="Z1047">
        <f>IF(Source!BI900=3,J1047, 0)</f>
        <v>0</v>
      </c>
      <c r="AA1047">
        <f>IF(Source!BI900=4,J1047, 0)</f>
        <v>0</v>
      </c>
    </row>
    <row r="1048" spans="1:27" ht="14.25" x14ac:dyDescent="0.2">
      <c r="A1048" s="26"/>
      <c r="B1048" s="26"/>
      <c r="C1048" s="26"/>
      <c r="D1048" s="26" t="s">
        <v>314</v>
      </c>
      <c r="E1048" s="27" t="s">
        <v>315</v>
      </c>
      <c r="F1048" s="17">
        <f>Source!DN899</f>
        <v>80</v>
      </c>
      <c r="G1048" s="33"/>
      <c r="H1048" s="28"/>
      <c r="I1048" s="17"/>
      <c r="J1048" s="33">
        <f>SUM(Q1044:Q1047)</f>
        <v>4.5599999999999996</v>
      </c>
      <c r="K1048" s="17">
        <f>Source!BZ899</f>
        <v>70</v>
      </c>
      <c r="L1048" s="33">
        <f>SUM(R1044:R1047)</f>
        <v>105.29</v>
      </c>
    </row>
    <row r="1049" spans="1:27" ht="14.25" x14ac:dyDescent="0.2">
      <c r="A1049" s="26"/>
      <c r="B1049" s="26"/>
      <c r="C1049" s="26"/>
      <c r="D1049" s="26" t="s">
        <v>316</v>
      </c>
      <c r="E1049" s="27" t="s">
        <v>315</v>
      </c>
      <c r="F1049" s="17">
        <f>Source!DO899</f>
        <v>55</v>
      </c>
      <c r="G1049" s="33"/>
      <c r="H1049" s="28"/>
      <c r="I1049" s="17"/>
      <c r="J1049" s="33">
        <f>SUM(S1044:S1048)</f>
        <v>3.14</v>
      </c>
      <c r="K1049" s="17">
        <f>Source!CA899</f>
        <v>41</v>
      </c>
      <c r="L1049" s="33">
        <f>SUM(T1044:T1048)</f>
        <v>61.67</v>
      </c>
    </row>
    <row r="1050" spans="1:27" ht="14.25" x14ac:dyDescent="0.2">
      <c r="A1050" s="55"/>
      <c r="B1050" s="55"/>
      <c r="C1050" s="55"/>
      <c r="D1050" s="55" t="s">
        <v>317</v>
      </c>
      <c r="E1050" s="56" t="s">
        <v>318</v>
      </c>
      <c r="F1050" s="57">
        <f>Source!AQ899</f>
        <v>17.41</v>
      </c>
      <c r="G1050" s="58"/>
      <c r="H1050" s="59" t="str">
        <f>Source!DI899</f>
        <v/>
      </c>
      <c r="I1050" s="57">
        <f>Source!AV899</f>
        <v>1</v>
      </c>
      <c r="J1050" s="58">
        <f>Source!U899</f>
        <v>0.518818</v>
      </c>
      <c r="K1050" s="57"/>
      <c r="L1050" s="58"/>
    </row>
    <row r="1051" spans="1:27" ht="15" x14ac:dyDescent="0.25">
      <c r="A1051" s="60"/>
      <c r="B1051" s="60"/>
      <c r="C1051" s="60"/>
      <c r="D1051" s="61" t="s">
        <v>319</v>
      </c>
      <c r="E1051" s="60"/>
      <c r="F1051" s="60"/>
      <c r="G1051" s="60"/>
      <c r="H1051" s="60"/>
      <c r="I1051" s="111">
        <f>J1046+J1048+J1049+SUM(J1047:J1047)</f>
        <v>13.4</v>
      </c>
      <c r="J1051" s="111"/>
      <c r="K1051" s="111">
        <f>L1046+L1048+L1049+SUM(L1047:L1047)</f>
        <v>317.38</v>
      </c>
      <c r="L1051" s="111"/>
      <c r="O1051" s="32">
        <f>J1046+J1048+J1049+SUM(J1047:J1047)</f>
        <v>13.4</v>
      </c>
      <c r="P1051" s="32">
        <f>L1046+L1048+L1049+SUM(L1047:L1047)</f>
        <v>317.38</v>
      </c>
      <c r="X1051">
        <f>IF(Source!BI899&lt;=1,J1046+J1048+J1049-0, 0)</f>
        <v>13.4</v>
      </c>
      <c r="Y1051">
        <f>IF(Source!BI899=2,J1046+J1048+J1049-0, 0)</f>
        <v>0</v>
      </c>
      <c r="Z1051">
        <f>IF(Source!BI899=3,J1046+J1048+J1049-0, 0)</f>
        <v>0</v>
      </c>
      <c r="AA1051">
        <f>IF(Source!BI899=4,J1046+J1048+J1049,0)</f>
        <v>0</v>
      </c>
    </row>
    <row r="1053" spans="1:27" ht="42.75" x14ac:dyDescent="0.2">
      <c r="A1053" s="26">
        <v>4</v>
      </c>
      <c r="B1053" s="26">
        <v>4</v>
      </c>
      <c r="C1053" s="26" t="str">
        <f>Source!F901</f>
        <v>6.65-24-1</v>
      </c>
      <c r="D1053" s="26" t="s">
        <v>47</v>
      </c>
      <c r="E1053" s="27" t="str">
        <f>Source!H901</f>
        <v>100 м</v>
      </c>
      <c r="F1053" s="17">
        <f>Source!I901</f>
        <v>0.02</v>
      </c>
      <c r="G1053" s="33"/>
      <c r="H1053" s="28"/>
      <c r="I1053" s="17"/>
      <c r="J1053" s="33"/>
      <c r="K1053" s="17"/>
      <c r="L1053" s="33"/>
      <c r="Q1053">
        <f>ROUND((Source!DN901/100)*ROUND((ROUND((Source!AF901*Source!AV901*Source!I901),2)),2), 2)</f>
        <v>5.0199999999999996</v>
      </c>
      <c r="R1053">
        <f>Source!X901</f>
        <v>108.31</v>
      </c>
      <c r="S1053">
        <f>ROUND((Source!DO901/100)*ROUND((ROUND((Source!AF901*Source!AV901*Source!I901),2)),2), 2)</f>
        <v>3.37</v>
      </c>
      <c r="T1053">
        <f>Source!Y901</f>
        <v>49.34</v>
      </c>
      <c r="U1053">
        <f>ROUND((175/100)*ROUND((ROUND((Source!AE901*Source!AV901*Source!I901),2)),2), 2)</f>
        <v>0</v>
      </c>
      <c r="V1053">
        <f>ROUND((160/100)*ROUND(ROUND((ROUND((Source!AE901*Source!AV901*Source!I901),2)*Source!BS901),2), 2), 2)</f>
        <v>0</v>
      </c>
    </row>
    <row r="1054" spans="1:27" x14ac:dyDescent="0.2">
      <c r="D1054" s="30" t="str">
        <f>"Объем: "&amp;Source!I901&amp;"=2/"&amp;"100"</f>
        <v>Объем: 0,02=2/100</v>
      </c>
    </row>
    <row r="1055" spans="1:27" ht="14.25" x14ac:dyDescent="0.2">
      <c r="A1055" s="26"/>
      <c r="B1055" s="26"/>
      <c r="C1055" s="26"/>
      <c r="D1055" s="26" t="s">
        <v>313</v>
      </c>
      <c r="E1055" s="27"/>
      <c r="F1055" s="17"/>
      <c r="G1055" s="33">
        <f>Source!AO901</f>
        <v>227.82</v>
      </c>
      <c r="H1055" s="28" t="str">
        <f>Source!DG901</f>
        <v/>
      </c>
      <c r="I1055" s="17">
        <f>Source!AV901</f>
        <v>1</v>
      </c>
      <c r="J1055" s="33">
        <f>ROUND((ROUND((Source!AF901*Source!AV901*Source!I901),2)),2)</f>
        <v>4.5599999999999996</v>
      </c>
      <c r="K1055" s="17">
        <f>IF(Source!BA901&lt;&gt; 0, Source!BA901, 1)</f>
        <v>26.39</v>
      </c>
      <c r="L1055" s="33">
        <f>Source!S901</f>
        <v>120.34</v>
      </c>
      <c r="W1055">
        <f>J1055</f>
        <v>4.5599999999999996</v>
      </c>
    </row>
    <row r="1056" spans="1:27" ht="14.25" x14ac:dyDescent="0.2">
      <c r="A1056" s="26"/>
      <c r="B1056" s="26"/>
      <c r="C1056" s="26"/>
      <c r="D1056" s="26" t="s">
        <v>314</v>
      </c>
      <c r="E1056" s="27" t="s">
        <v>315</v>
      </c>
      <c r="F1056" s="17">
        <f>Source!DN901</f>
        <v>110</v>
      </c>
      <c r="G1056" s="33"/>
      <c r="H1056" s="28"/>
      <c r="I1056" s="17"/>
      <c r="J1056" s="33">
        <f>SUM(Q1053:Q1055)</f>
        <v>5.0199999999999996</v>
      </c>
      <c r="K1056" s="17">
        <f>Source!BZ901</f>
        <v>90</v>
      </c>
      <c r="L1056" s="33">
        <f>SUM(R1053:R1055)</f>
        <v>108.31</v>
      </c>
    </row>
    <row r="1057" spans="1:27" ht="14.25" x14ac:dyDescent="0.2">
      <c r="A1057" s="26"/>
      <c r="B1057" s="26"/>
      <c r="C1057" s="26"/>
      <c r="D1057" s="26" t="s">
        <v>316</v>
      </c>
      <c r="E1057" s="27" t="s">
        <v>315</v>
      </c>
      <c r="F1057" s="17">
        <f>Source!DO901</f>
        <v>74</v>
      </c>
      <c r="G1057" s="33"/>
      <c r="H1057" s="28"/>
      <c r="I1057" s="17"/>
      <c r="J1057" s="33">
        <f>SUM(S1053:S1056)</f>
        <v>3.37</v>
      </c>
      <c r="K1057" s="17">
        <f>Source!CA901</f>
        <v>41</v>
      </c>
      <c r="L1057" s="33">
        <f>SUM(T1053:T1056)</f>
        <v>49.34</v>
      </c>
    </row>
    <row r="1058" spans="1:27" ht="14.25" x14ac:dyDescent="0.2">
      <c r="A1058" s="55"/>
      <c r="B1058" s="55"/>
      <c r="C1058" s="55"/>
      <c r="D1058" s="55" t="s">
        <v>317</v>
      </c>
      <c r="E1058" s="56" t="s">
        <v>318</v>
      </c>
      <c r="F1058" s="57">
        <f>Source!AQ901</f>
        <v>20.73</v>
      </c>
      <c r="G1058" s="58"/>
      <c r="H1058" s="59" t="str">
        <f>Source!DI901</f>
        <v/>
      </c>
      <c r="I1058" s="57">
        <f>Source!AV901</f>
        <v>1</v>
      </c>
      <c r="J1058" s="58">
        <f>Source!U901</f>
        <v>0.41460000000000002</v>
      </c>
      <c r="K1058" s="57"/>
      <c r="L1058" s="58"/>
    </row>
    <row r="1059" spans="1:27" ht="15" x14ac:dyDescent="0.25">
      <c r="A1059" s="60"/>
      <c r="B1059" s="60"/>
      <c r="C1059" s="60"/>
      <c r="D1059" s="61" t="s">
        <v>319</v>
      </c>
      <c r="E1059" s="60"/>
      <c r="F1059" s="60"/>
      <c r="G1059" s="60"/>
      <c r="H1059" s="60"/>
      <c r="I1059" s="111">
        <f>J1055+J1056+J1057</f>
        <v>12.95</v>
      </c>
      <c r="J1059" s="111"/>
      <c r="K1059" s="111">
        <f>L1055+L1056+L1057</f>
        <v>277.99</v>
      </c>
      <c r="L1059" s="111"/>
      <c r="O1059" s="32">
        <f>J1055+J1056+J1057</f>
        <v>12.95</v>
      </c>
      <c r="P1059" s="32">
        <f>L1055+L1056+L1057</f>
        <v>277.99</v>
      </c>
      <c r="X1059">
        <f>IF(Source!BI901&lt;=1,J1055+J1056+J1057-0, 0)</f>
        <v>12.95</v>
      </c>
      <c r="Y1059">
        <f>IF(Source!BI901=2,J1055+J1056+J1057-0, 0)</f>
        <v>0</v>
      </c>
      <c r="Z1059">
        <f>IF(Source!BI901=3,J1055+J1056+J1057-0, 0)</f>
        <v>0</v>
      </c>
      <c r="AA1059">
        <f>IF(Source!BI901=4,J1055+J1056+J1057,0)</f>
        <v>0</v>
      </c>
    </row>
    <row r="1061" spans="1:27" ht="57" x14ac:dyDescent="0.2">
      <c r="A1061" s="26">
        <v>5</v>
      </c>
      <c r="B1061" s="26">
        <v>5</v>
      </c>
      <c r="C1061" s="26" t="str">
        <f>Source!F902</f>
        <v>6.62-31-1</v>
      </c>
      <c r="D1061" s="26" t="s">
        <v>53</v>
      </c>
      <c r="E1061" s="27" t="str">
        <f>Source!H902</f>
        <v>1 м2 поверхности</v>
      </c>
      <c r="F1061" s="17">
        <f>Source!I902</f>
        <v>20.75</v>
      </c>
      <c r="G1061" s="33"/>
      <c r="H1061" s="28"/>
      <c r="I1061" s="17"/>
      <c r="J1061" s="33"/>
      <c r="K1061" s="17"/>
      <c r="L1061" s="33"/>
      <c r="Q1061">
        <f>ROUND((Source!DN902/100)*ROUND((ROUND((Source!AF902*Source!AV902*Source!I902),2)),2), 2)</f>
        <v>127.2</v>
      </c>
      <c r="R1061">
        <f>Source!X902</f>
        <v>2786.15</v>
      </c>
      <c r="S1061">
        <f>ROUND((Source!DO902/100)*ROUND((ROUND((Source!AF902*Source!AV902*Source!I902),2)),2), 2)</f>
        <v>81.41</v>
      </c>
      <c r="T1061">
        <f>Source!Y902</f>
        <v>1376.29</v>
      </c>
      <c r="U1061">
        <f>ROUND((175/100)*ROUND((ROUND((Source!AE902*Source!AV902*Source!I902),2)),2), 2)</f>
        <v>0</v>
      </c>
      <c r="V1061">
        <f>ROUND((160/100)*ROUND(ROUND((ROUND((Source!AE902*Source!AV902*Source!I902),2)*Source!BS902),2), 2), 2)</f>
        <v>0</v>
      </c>
    </row>
    <row r="1062" spans="1:27" ht="14.25" x14ac:dyDescent="0.2">
      <c r="A1062" s="26"/>
      <c r="B1062" s="26"/>
      <c r="C1062" s="26"/>
      <c r="D1062" s="26" t="s">
        <v>313</v>
      </c>
      <c r="E1062" s="27"/>
      <c r="F1062" s="17"/>
      <c r="G1062" s="33">
        <f>Source!AO902</f>
        <v>6.13</v>
      </c>
      <c r="H1062" s="28" t="str">
        <f>Source!DG902</f>
        <v/>
      </c>
      <c r="I1062" s="17">
        <f>Source!AV902</f>
        <v>1</v>
      </c>
      <c r="J1062" s="33">
        <f>ROUND((ROUND((Source!AF902*Source!AV902*Source!I902),2)),2)</f>
        <v>127.2</v>
      </c>
      <c r="K1062" s="17">
        <f>IF(Source!BA902&lt;&gt; 0, Source!BA902, 1)</f>
        <v>26.39</v>
      </c>
      <c r="L1062" s="33">
        <f>Source!S902</f>
        <v>3356.81</v>
      </c>
      <c r="W1062">
        <f>J1062</f>
        <v>127.2</v>
      </c>
    </row>
    <row r="1063" spans="1:27" ht="14.25" x14ac:dyDescent="0.2">
      <c r="A1063" s="26"/>
      <c r="B1063" s="26"/>
      <c r="C1063" s="26"/>
      <c r="D1063" s="26" t="s">
        <v>314</v>
      </c>
      <c r="E1063" s="27" t="s">
        <v>315</v>
      </c>
      <c r="F1063" s="17">
        <f>Source!DN902</f>
        <v>100</v>
      </c>
      <c r="G1063" s="33"/>
      <c r="H1063" s="28"/>
      <c r="I1063" s="17"/>
      <c r="J1063" s="33">
        <f>SUM(Q1061:Q1062)</f>
        <v>127.2</v>
      </c>
      <c r="K1063" s="17">
        <f>Source!BZ902</f>
        <v>83</v>
      </c>
      <c r="L1063" s="33">
        <f>SUM(R1061:R1062)</f>
        <v>2786.15</v>
      </c>
    </row>
    <row r="1064" spans="1:27" ht="14.25" x14ac:dyDescent="0.2">
      <c r="A1064" s="26"/>
      <c r="B1064" s="26"/>
      <c r="C1064" s="26"/>
      <c r="D1064" s="26" t="s">
        <v>316</v>
      </c>
      <c r="E1064" s="27" t="s">
        <v>315</v>
      </c>
      <c r="F1064" s="17">
        <f>Source!DO902</f>
        <v>64</v>
      </c>
      <c r="G1064" s="33"/>
      <c r="H1064" s="28"/>
      <c r="I1064" s="17"/>
      <c r="J1064" s="33">
        <f>SUM(S1061:S1063)</f>
        <v>81.41</v>
      </c>
      <c r="K1064" s="17">
        <f>Source!CA902</f>
        <v>41</v>
      </c>
      <c r="L1064" s="33">
        <f>SUM(T1061:T1063)</f>
        <v>1376.29</v>
      </c>
    </row>
    <row r="1065" spans="1:27" ht="14.25" x14ac:dyDescent="0.2">
      <c r="A1065" s="55"/>
      <c r="B1065" s="55"/>
      <c r="C1065" s="55"/>
      <c r="D1065" s="55" t="s">
        <v>317</v>
      </c>
      <c r="E1065" s="56" t="s">
        <v>318</v>
      </c>
      <c r="F1065" s="57">
        <f>Source!AQ902</f>
        <v>0.6</v>
      </c>
      <c r="G1065" s="58"/>
      <c r="H1065" s="59" t="str">
        <f>Source!DI902</f>
        <v/>
      </c>
      <c r="I1065" s="57">
        <f>Source!AV902</f>
        <v>1</v>
      </c>
      <c r="J1065" s="58">
        <f>Source!U902</f>
        <v>12.45</v>
      </c>
      <c r="K1065" s="57"/>
      <c r="L1065" s="58"/>
    </row>
    <row r="1066" spans="1:27" ht="15" x14ac:dyDescent="0.25">
      <c r="A1066" s="60"/>
      <c r="B1066" s="60"/>
      <c r="C1066" s="60"/>
      <c r="D1066" s="61" t="s">
        <v>319</v>
      </c>
      <c r="E1066" s="60"/>
      <c r="F1066" s="60"/>
      <c r="G1066" s="60"/>
      <c r="H1066" s="60"/>
      <c r="I1066" s="111">
        <f>J1062+J1063+J1064</f>
        <v>335.81</v>
      </c>
      <c r="J1066" s="111"/>
      <c r="K1066" s="111">
        <f>L1062+L1063+L1064</f>
        <v>7519.25</v>
      </c>
      <c r="L1066" s="111"/>
      <c r="O1066" s="32">
        <f>J1062+J1063+J1064</f>
        <v>335.81</v>
      </c>
      <c r="P1066" s="32">
        <f>L1062+L1063+L1064</f>
        <v>7519.25</v>
      </c>
      <c r="X1066">
        <f>IF(Source!BI902&lt;=1,J1062+J1063+J1064-0, 0)</f>
        <v>335.81</v>
      </c>
      <c r="Y1066">
        <f>IF(Source!BI902=2,J1062+J1063+J1064-0, 0)</f>
        <v>0</v>
      </c>
      <c r="Z1066">
        <f>IF(Source!BI902=3,J1062+J1063+J1064-0, 0)</f>
        <v>0</v>
      </c>
      <c r="AA1066">
        <f>IF(Source!BI902=4,J1062+J1063+J1064,0)</f>
        <v>0</v>
      </c>
    </row>
    <row r="1069" spans="1:27" ht="15" x14ac:dyDescent="0.25">
      <c r="A1069" s="81" t="str">
        <f>CONCATENATE("Итого по подразделу: ",IF(Source!G904&lt;&gt;"Новый подраздел", Source!G904, ""))</f>
        <v>Итого по подразделу: Демонтажные и подготовительные  работы</v>
      </c>
      <c r="B1069" s="81"/>
      <c r="C1069" s="81"/>
      <c r="D1069" s="81"/>
      <c r="E1069" s="81"/>
      <c r="F1069" s="81"/>
      <c r="G1069" s="81"/>
      <c r="H1069" s="81"/>
      <c r="I1069" s="79">
        <f>SUM(O1027:O1068)</f>
        <v>414.11</v>
      </c>
      <c r="J1069" s="80"/>
      <c r="K1069" s="79">
        <f>SUM(P1027:P1068)</f>
        <v>9302.59</v>
      </c>
      <c r="L1069" s="80"/>
    </row>
    <row r="1070" spans="1:27" hidden="1" x14ac:dyDescent="0.2">
      <c r="A1070" t="s">
        <v>320</v>
      </c>
      <c r="I1070">
        <f>SUM(AC1027:AC1069)</f>
        <v>0</v>
      </c>
      <c r="K1070">
        <f>SUM(AD1027:AD1069)</f>
        <v>0</v>
      </c>
    </row>
    <row r="1071" spans="1:27" hidden="1" x14ac:dyDescent="0.2">
      <c r="A1071" t="s">
        <v>321</v>
      </c>
      <c r="I1071">
        <f>SUM(AE1027:AE1070)</f>
        <v>0</v>
      </c>
      <c r="K1071">
        <f>SUM(AF1027:AF1070)</f>
        <v>0</v>
      </c>
    </row>
    <row r="1073" spans="1:27" ht="15" x14ac:dyDescent="0.25">
      <c r="A1073" s="81" t="str">
        <f>CONCATENATE("Итого по разделу: ",IF(Source!G934&lt;&gt;"Новый раздел", Source!G934, ""))</f>
        <v>Итого по разделу: Секция в осях Е-Ж (Подъезд №5)</v>
      </c>
      <c r="B1073" s="81"/>
      <c r="C1073" s="81"/>
      <c r="D1073" s="81"/>
      <c r="E1073" s="81"/>
      <c r="F1073" s="81"/>
      <c r="G1073" s="81"/>
      <c r="H1073" s="81"/>
      <c r="I1073" s="79">
        <f>SUM(O1025:O1072)</f>
        <v>414.11</v>
      </c>
      <c r="J1073" s="80"/>
      <c r="K1073" s="79">
        <f>SUM(P1025:P1072)</f>
        <v>9302.59</v>
      </c>
      <c r="L1073" s="80"/>
    </row>
    <row r="1074" spans="1:27" hidden="1" x14ac:dyDescent="0.2">
      <c r="A1074" t="s">
        <v>320</v>
      </c>
      <c r="I1074">
        <f>SUM(AC1025:AC1073)</f>
        <v>0</v>
      </c>
      <c r="K1074">
        <f>SUM(AD1025:AD1073)</f>
        <v>0</v>
      </c>
    </row>
    <row r="1075" spans="1:27" hidden="1" x14ac:dyDescent="0.2">
      <c r="A1075" t="s">
        <v>321</v>
      </c>
      <c r="I1075">
        <f>SUM(AE1025:AE1074)</f>
        <v>0</v>
      </c>
      <c r="K1075">
        <f>SUM(AF1025:AF1074)</f>
        <v>0</v>
      </c>
    </row>
    <row r="1077" spans="1:27" ht="16.5" x14ac:dyDescent="0.25">
      <c r="A1077" s="75" t="str">
        <f>CONCATENATE("Раздел: ",IF(Source!G964&lt;&gt;"Новый раздел", Source!G964, ""))</f>
        <v>Раздел: Монтажные (кровельные) работы</v>
      </c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</row>
    <row r="1078" spans="1:27" ht="28.5" x14ac:dyDescent="0.2">
      <c r="A1078" s="26">
        <v>1</v>
      </c>
      <c r="B1078" s="26">
        <v>1</v>
      </c>
      <c r="C1078" s="26" t="str">
        <f>Source!F968</f>
        <v>6.58-31-3</v>
      </c>
      <c r="D1078" s="26" t="s">
        <v>110</v>
      </c>
      <c r="E1078" s="27" t="str">
        <f>Source!H968</f>
        <v>100 мест</v>
      </c>
      <c r="F1078" s="17">
        <f>Source!I968</f>
        <v>0.03</v>
      </c>
      <c r="G1078" s="33"/>
      <c r="H1078" s="28"/>
      <c r="I1078" s="17"/>
      <c r="J1078" s="33"/>
      <c r="K1078" s="17"/>
      <c r="L1078" s="33"/>
      <c r="Q1078">
        <f>ROUND((Source!DN968/100)*ROUND((ROUND((Source!AF968*Source!AV968*Source!I968),2)),2), 2)</f>
        <v>40.93</v>
      </c>
      <c r="R1078">
        <f>Source!X968</f>
        <v>903.68</v>
      </c>
      <c r="S1078">
        <f>ROUND((Source!DO968/100)*ROUND((ROUND((Source!AF968*Source!AV968*Source!I968),2)),2), 2)</f>
        <v>31.09</v>
      </c>
      <c r="T1078">
        <f>Source!Y968</f>
        <v>425.87</v>
      </c>
      <c r="U1078">
        <f>ROUND((175/100)*ROUND((ROUND((Source!AE968*Source!AV968*Source!I968),2)),2), 2)</f>
        <v>0.79</v>
      </c>
      <c r="V1078">
        <f>ROUND((160/100)*ROUND(ROUND((ROUND((Source!AE968*Source!AV968*Source!I968),2)*Source!BS968),2), 2), 2)</f>
        <v>19.010000000000002</v>
      </c>
    </row>
    <row r="1079" spans="1:27" x14ac:dyDescent="0.2">
      <c r="D1079" s="30" t="str">
        <f>"Объем: "&amp;Source!I968&amp;"=3/"&amp;"100"</f>
        <v>Объем: 0,03=3/100</v>
      </c>
    </row>
    <row r="1080" spans="1:27" ht="14.25" x14ac:dyDescent="0.2">
      <c r="A1080" s="26"/>
      <c r="B1080" s="26"/>
      <c r="C1080" s="26"/>
      <c r="D1080" s="26" t="s">
        <v>313</v>
      </c>
      <c r="E1080" s="27"/>
      <c r="F1080" s="17"/>
      <c r="G1080" s="33">
        <f>Source!AO968</f>
        <v>1311.93</v>
      </c>
      <c r="H1080" s="28" t="str">
        <f>Source!DG968</f>
        <v/>
      </c>
      <c r="I1080" s="17">
        <f>Source!AV968</f>
        <v>1</v>
      </c>
      <c r="J1080" s="33">
        <f>ROUND((ROUND((Source!AF968*Source!AV968*Source!I968),2)),2)</f>
        <v>39.36</v>
      </c>
      <c r="K1080" s="17">
        <f>IF(Source!BA968&lt;&gt; 0, Source!BA968, 1)</f>
        <v>26.39</v>
      </c>
      <c r="L1080" s="33">
        <f>Source!S968</f>
        <v>1038.71</v>
      </c>
      <c r="W1080">
        <f>J1080</f>
        <v>39.36</v>
      </c>
    </row>
    <row r="1081" spans="1:27" ht="14.25" x14ac:dyDescent="0.2">
      <c r="A1081" s="26"/>
      <c r="B1081" s="26"/>
      <c r="C1081" s="26"/>
      <c r="D1081" s="26" t="s">
        <v>322</v>
      </c>
      <c r="E1081" s="27"/>
      <c r="F1081" s="17"/>
      <c r="G1081" s="33">
        <f>Source!AM968</f>
        <v>41.45</v>
      </c>
      <c r="H1081" s="28" t="str">
        <f>Source!DE968</f>
        <v/>
      </c>
      <c r="I1081" s="17">
        <f>Source!AV968</f>
        <v>1</v>
      </c>
      <c r="J1081" s="33">
        <f>(ROUND((ROUND(((Source!ET968)*Source!AV968*Source!I968),2)),2)+ROUND((ROUND(((Source!AE968-(Source!EU968))*Source!AV968*Source!I968),2)),2))</f>
        <v>1.24</v>
      </c>
      <c r="K1081" s="17">
        <f>IF(Source!BB968&lt;&gt; 0, Source!BB968, 1)</f>
        <v>14.75</v>
      </c>
      <c r="L1081" s="33">
        <f>Source!Q968</f>
        <v>18.29</v>
      </c>
    </row>
    <row r="1082" spans="1:27" ht="14.25" x14ac:dyDescent="0.2">
      <c r="A1082" s="26"/>
      <c r="B1082" s="26"/>
      <c r="C1082" s="26"/>
      <c r="D1082" s="26" t="s">
        <v>323</v>
      </c>
      <c r="E1082" s="27"/>
      <c r="F1082" s="17"/>
      <c r="G1082" s="33">
        <f>Source!AN968</f>
        <v>15.08</v>
      </c>
      <c r="H1082" s="28" t="str">
        <f>Source!DF968</f>
        <v/>
      </c>
      <c r="I1082" s="17">
        <f>Source!AV968</f>
        <v>1</v>
      </c>
      <c r="J1082" s="41">
        <f>ROUND((ROUND((Source!AE968*Source!AV968*Source!I968),2)),2)</f>
        <v>0.45</v>
      </c>
      <c r="K1082" s="17">
        <f>IF(Source!BS968&lt;&gt; 0, Source!BS968, 1)</f>
        <v>26.39</v>
      </c>
      <c r="L1082" s="41">
        <f>Source!R968</f>
        <v>11.88</v>
      </c>
      <c r="W1082">
        <f>J1082</f>
        <v>0.45</v>
      </c>
    </row>
    <row r="1083" spans="1:27" ht="14.25" x14ac:dyDescent="0.2">
      <c r="A1083" s="26"/>
      <c r="B1083" s="26"/>
      <c r="C1083" s="26"/>
      <c r="D1083" s="26" t="s">
        <v>324</v>
      </c>
      <c r="E1083" s="27"/>
      <c r="F1083" s="17"/>
      <c r="G1083" s="33">
        <f>Source!AL968</f>
        <v>972.06</v>
      </c>
      <c r="H1083" s="28" t="str">
        <f>Source!DD968</f>
        <v/>
      </c>
      <c r="I1083" s="17">
        <f>Source!AW968</f>
        <v>1</v>
      </c>
      <c r="J1083" s="33">
        <f>ROUND((ROUND((Source!AC968*Source!AW968*Source!I968),2)),2)</f>
        <v>29.16</v>
      </c>
      <c r="K1083" s="17">
        <f>IF(Source!BC968&lt;&gt; 0, Source!BC968, 1)</f>
        <v>8.3000000000000007</v>
      </c>
      <c r="L1083" s="33">
        <f>Source!P968</f>
        <v>242.03</v>
      </c>
    </row>
    <row r="1084" spans="1:27" ht="28.5" x14ac:dyDescent="0.2">
      <c r="A1084" s="26" t="s">
        <v>27</v>
      </c>
      <c r="B1084" s="26" t="s">
        <v>27</v>
      </c>
      <c r="C1084" s="26" t="str">
        <f>Source!F969</f>
        <v>9999990001</v>
      </c>
      <c r="D1084" s="26" t="s">
        <v>29</v>
      </c>
      <c r="E1084" s="27" t="str">
        <f>Source!H969</f>
        <v>т</v>
      </c>
      <c r="F1084" s="17">
        <f>Source!I969</f>
        <v>-3.8399999999999997E-2</v>
      </c>
      <c r="G1084" s="33">
        <f>Source!AK969</f>
        <v>0</v>
      </c>
      <c r="H1084" s="31" t="s">
        <v>3</v>
      </c>
      <c r="I1084" s="17">
        <f>Source!AW969</f>
        <v>1</v>
      </c>
      <c r="J1084" s="33">
        <f>ROUND((ROUND((Source!AC969*Source!AW969*Source!I969),2)),2)+(ROUND((ROUND(((Source!ET969)*Source!AV969*Source!I969),2)),2)+ROUND((ROUND(((Source!AE969-(Source!EU969))*Source!AV969*Source!I969),2)),2))+ROUND((ROUND((Source!AF969*Source!AV969*Source!I969),2)),2)</f>
        <v>0</v>
      </c>
      <c r="K1084" s="17">
        <f>IF(Source!BC969&lt;&gt; 0, Source!BC969, 1)</f>
        <v>1</v>
      </c>
      <c r="L1084" s="33">
        <f>Source!O969</f>
        <v>0</v>
      </c>
      <c r="Q1084">
        <f>ROUND((Source!DN969/100)*ROUND((ROUND((Source!AF969*Source!AV969*Source!I969),2)),2), 2)</f>
        <v>0</v>
      </c>
      <c r="R1084">
        <f>Source!X969</f>
        <v>0</v>
      </c>
      <c r="S1084">
        <f>ROUND((Source!DO969/100)*ROUND((ROUND((Source!AF969*Source!AV969*Source!I969),2)),2), 2)</f>
        <v>0</v>
      </c>
      <c r="T1084">
        <f>Source!Y969</f>
        <v>0</v>
      </c>
      <c r="U1084">
        <f>ROUND((175/100)*ROUND((ROUND((Source!AE969*Source!AV969*Source!I969),2)),2), 2)</f>
        <v>0</v>
      </c>
      <c r="V1084">
        <f>ROUND((160/100)*ROUND(ROUND((ROUND((Source!AE969*Source!AV969*Source!I969),2)*Source!BS969),2), 2), 2)</f>
        <v>0</v>
      </c>
      <c r="X1084">
        <f>IF(Source!BI969&lt;=1,J1084, 0)</f>
        <v>0</v>
      </c>
      <c r="Y1084">
        <f>IF(Source!BI969=2,J1084, 0)</f>
        <v>0</v>
      </c>
      <c r="Z1084">
        <f>IF(Source!BI969=3,J1084, 0)</f>
        <v>0</v>
      </c>
      <c r="AA1084">
        <f>IF(Source!BI969=4,J1084, 0)</f>
        <v>0</v>
      </c>
    </row>
    <row r="1085" spans="1:27" ht="14.25" x14ac:dyDescent="0.2">
      <c r="A1085" s="26"/>
      <c r="B1085" s="26"/>
      <c r="C1085" s="26"/>
      <c r="D1085" s="26" t="s">
        <v>314</v>
      </c>
      <c r="E1085" s="27" t="s">
        <v>315</v>
      </c>
      <c r="F1085" s="17">
        <f>Source!DN968</f>
        <v>104</v>
      </c>
      <c r="G1085" s="33"/>
      <c r="H1085" s="28"/>
      <c r="I1085" s="17"/>
      <c r="J1085" s="33">
        <f>SUM(Q1078:Q1084)</f>
        <v>40.93</v>
      </c>
      <c r="K1085" s="17">
        <f>Source!BZ968</f>
        <v>87</v>
      </c>
      <c r="L1085" s="33">
        <f>SUM(R1078:R1084)</f>
        <v>903.68</v>
      </c>
    </row>
    <row r="1086" spans="1:27" ht="14.25" x14ac:dyDescent="0.2">
      <c r="A1086" s="26"/>
      <c r="B1086" s="26"/>
      <c r="C1086" s="26"/>
      <c r="D1086" s="26" t="s">
        <v>316</v>
      </c>
      <c r="E1086" s="27" t="s">
        <v>315</v>
      </c>
      <c r="F1086" s="17">
        <f>Source!DO968</f>
        <v>79</v>
      </c>
      <c r="G1086" s="33"/>
      <c r="H1086" s="28"/>
      <c r="I1086" s="17"/>
      <c r="J1086" s="33">
        <f>SUM(S1078:S1085)</f>
        <v>31.09</v>
      </c>
      <c r="K1086" s="17">
        <f>Source!CA968</f>
        <v>41</v>
      </c>
      <c r="L1086" s="33">
        <f>SUM(T1078:T1085)</f>
        <v>425.87</v>
      </c>
    </row>
    <row r="1087" spans="1:27" ht="14.25" x14ac:dyDescent="0.2">
      <c r="A1087" s="26"/>
      <c r="B1087" s="26"/>
      <c r="C1087" s="26"/>
      <c r="D1087" s="26" t="s">
        <v>325</v>
      </c>
      <c r="E1087" s="27" t="s">
        <v>315</v>
      </c>
      <c r="F1087" s="17">
        <f>175</f>
        <v>175</v>
      </c>
      <c r="G1087" s="33"/>
      <c r="H1087" s="28"/>
      <c r="I1087" s="17"/>
      <c r="J1087" s="33">
        <f>SUM(U1078:U1086)</f>
        <v>0.79</v>
      </c>
      <c r="K1087" s="17">
        <f>160</f>
        <v>160</v>
      </c>
      <c r="L1087" s="33">
        <f>SUM(V1078:V1086)</f>
        <v>19.010000000000002</v>
      </c>
    </row>
    <row r="1088" spans="1:27" ht="14.25" x14ac:dyDescent="0.2">
      <c r="A1088" s="55"/>
      <c r="B1088" s="55"/>
      <c r="C1088" s="55"/>
      <c r="D1088" s="55" t="s">
        <v>317</v>
      </c>
      <c r="E1088" s="56" t="s">
        <v>318</v>
      </c>
      <c r="F1088" s="57">
        <f>Source!AQ968</f>
        <v>113</v>
      </c>
      <c r="G1088" s="58"/>
      <c r="H1088" s="59" t="str">
        <f>Source!DI968</f>
        <v/>
      </c>
      <c r="I1088" s="57">
        <f>Source!AV968</f>
        <v>1</v>
      </c>
      <c r="J1088" s="58">
        <f>Source!U968</f>
        <v>3.3899999999999997</v>
      </c>
      <c r="K1088" s="57"/>
      <c r="L1088" s="58"/>
    </row>
    <row r="1089" spans="1:27" ht="15" x14ac:dyDescent="0.25">
      <c r="A1089" s="60"/>
      <c r="B1089" s="60"/>
      <c r="C1089" s="60"/>
      <c r="D1089" s="61" t="s">
        <v>319</v>
      </c>
      <c r="E1089" s="60"/>
      <c r="F1089" s="60"/>
      <c r="G1089" s="60"/>
      <c r="H1089" s="60"/>
      <c r="I1089" s="111">
        <f>J1080+J1081+J1083+J1085+J1086+J1087+SUM(J1084:J1084)</f>
        <v>142.57</v>
      </c>
      <c r="J1089" s="111"/>
      <c r="K1089" s="111">
        <f>L1080+L1081+L1083+L1085+L1086+L1087+SUM(L1084:L1084)</f>
        <v>2647.59</v>
      </c>
      <c r="L1089" s="111"/>
      <c r="O1089" s="32">
        <f>J1080+J1081+J1083+J1085+J1086+J1087+SUM(J1084:J1084)</f>
        <v>142.57</v>
      </c>
      <c r="P1089" s="32">
        <f>L1080+L1081+L1083+L1085+L1086+L1087+SUM(L1084:L1084)</f>
        <v>2647.59</v>
      </c>
      <c r="X1089">
        <f>IF(Source!BI968&lt;=1,J1080+J1081+J1083+J1085+J1086+J1087-0, 0)</f>
        <v>142.57</v>
      </c>
      <c r="Y1089">
        <f>IF(Source!BI968=2,J1080+J1081+J1083+J1085+J1086+J1087-0, 0)</f>
        <v>0</v>
      </c>
      <c r="Z1089">
        <f>IF(Source!BI968=3,J1080+J1081+J1083+J1085+J1086+J1087-0, 0)</f>
        <v>0</v>
      </c>
      <c r="AA1089">
        <f>IF(Source!BI968=4,J1080+J1081+J1083+J1085+J1086+J1087,0)</f>
        <v>0</v>
      </c>
    </row>
    <row r="1091" spans="1:27" ht="28.5" x14ac:dyDescent="0.2">
      <c r="A1091" s="26">
        <v>2</v>
      </c>
      <c r="B1091" s="26">
        <v>2</v>
      </c>
      <c r="C1091" s="26" t="str">
        <f>Source!F970</f>
        <v>6.58-31-1</v>
      </c>
      <c r="D1091" s="26" t="s">
        <v>116</v>
      </c>
      <c r="E1091" s="27" t="str">
        <f>Source!H970</f>
        <v>100 мест</v>
      </c>
      <c r="F1091" s="17">
        <f>Source!I970</f>
        <v>0.03</v>
      </c>
      <c r="G1091" s="33"/>
      <c r="H1091" s="28"/>
      <c r="I1091" s="17"/>
      <c r="J1091" s="33"/>
      <c r="K1091" s="17"/>
      <c r="L1091" s="33"/>
      <c r="Q1091">
        <f>ROUND((Source!DN970/100)*ROUND((ROUND((Source!AF970*Source!AV970*Source!I970),2)),2), 2)</f>
        <v>14.31</v>
      </c>
      <c r="R1091">
        <f>Source!X970</f>
        <v>315.92</v>
      </c>
      <c r="S1091">
        <f>ROUND((Source!DO970/100)*ROUND((ROUND((Source!AF970*Source!AV970*Source!I970),2)),2), 2)</f>
        <v>10.87</v>
      </c>
      <c r="T1091">
        <f>Source!Y970</f>
        <v>148.88</v>
      </c>
      <c r="U1091">
        <f>ROUND((175/100)*ROUND((ROUND((Source!AE970*Source!AV970*Source!I970),2)),2), 2)</f>
        <v>0.19</v>
      </c>
      <c r="V1091">
        <f>ROUND((160/100)*ROUND(ROUND((ROUND((Source!AE970*Source!AV970*Source!I970),2)*Source!BS970),2), 2), 2)</f>
        <v>4.6399999999999997</v>
      </c>
    </row>
    <row r="1092" spans="1:27" x14ac:dyDescent="0.2">
      <c r="D1092" s="30" t="str">
        <f>"Объем: "&amp;Source!I970&amp;"=3/"&amp;"100"</f>
        <v>Объем: 0,03=3/100</v>
      </c>
    </row>
    <row r="1093" spans="1:27" ht="14.25" x14ac:dyDescent="0.2">
      <c r="A1093" s="26"/>
      <c r="B1093" s="26"/>
      <c r="C1093" s="26"/>
      <c r="D1093" s="26" t="s">
        <v>313</v>
      </c>
      <c r="E1093" s="27"/>
      <c r="F1093" s="17"/>
      <c r="G1093" s="33">
        <f>Source!AO970</f>
        <v>458.59</v>
      </c>
      <c r="H1093" s="28" t="str">
        <f>Source!DG970</f>
        <v/>
      </c>
      <c r="I1093" s="17">
        <f>Source!AV970</f>
        <v>1</v>
      </c>
      <c r="J1093" s="33">
        <f>ROUND((ROUND((Source!AF970*Source!AV970*Source!I970),2)),2)</f>
        <v>13.76</v>
      </c>
      <c r="K1093" s="17">
        <f>IF(Source!BA970&lt;&gt; 0, Source!BA970, 1)</f>
        <v>26.39</v>
      </c>
      <c r="L1093" s="33">
        <f>Source!S970</f>
        <v>363.13</v>
      </c>
      <c r="W1093">
        <f>J1093</f>
        <v>13.76</v>
      </c>
    </row>
    <row r="1094" spans="1:27" ht="14.25" x14ac:dyDescent="0.2">
      <c r="A1094" s="26"/>
      <c r="B1094" s="26"/>
      <c r="C1094" s="26"/>
      <c r="D1094" s="26" t="s">
        <v>322</v>
      </c>
      <c r="E1094" s="27"/>
      <c r="F1094" s="17"/>
      <c r="G1094" s="33">
        <f>Source!AM970</f>
        <v>9.8699999999999992</v>
      </c>
      <c r="H1094" s="28" t="str">
        <f>Source!DE970</f>
        <v/>
      </c>
      <c r="I1094" s="17">
        <f>Source!AV970</f>
        <v>1</v>
      </c>
      <c r="J1094" s="33">
        <f>(ROUND((ROUND(((Source!ET970)*Source!AV970*Source!I970),2)),2)+ROUND((ROUND(((Source!AE970-(Source!EU970))*Source!AV970*Source!I970),2)),2))</f>
        <v>0.3</v>
      </c>
      <c r="K1094" s="17">
        <f>IF(Source!BB970&lt;&gt; 0, Source!BB970, 1)</f>
        <v>14.65</v>
      </c>
      <c r="L1094" s="33">
        <f>Source!Q970</f>
        <v>4.4000000000000004</v>
      </c>
    </row>
    <row r="1095" spans="1:27" ht="14.25" x14ac:dyDescent="0.2">
      <c r="A1095" s="26"/>
      <c r="B1095" s="26"/>
      <c r="C1095" s="26"/>
      <c r="D1095" s="26" t="s">
        <v>323</v>
      </c>
      <c r="E1095" s="27"/>
      <c r="F1095" s="17"/>
      <c r="G1095" s="33">
        <f>Source!AN970</f>
        <v>3.55</v>
      </c>
      <c r="H1095" s="28" t="str">
        <f>Source!DF970</f>
        <v/>
      </c>
      <c r="I1095" s="17">
        <f>Source!AV970</f>
        <v>1</v>
      </c>
      <c r="J1095" s="41">
        <f>ROUND((ROUND((Source!AE970*Source!AV970*Source!I970),2)),2)</f>
        <v>0.11</v>
      </c>
      <c r="K1095" s="17">
        <f>IF(Source!BS970&lt;&gt; 0, Source!BS970, 1)</f>
        <v>26.39</v>
      </c>
      <c r="L1095" s="41">
        <f>Source!R970</f>
        <v>2.9</v>
      </c>
      <c r="W1095">
        <f>J1095</f>
        <v>0.11</v>
      </c>
    </row>
    <row r="1096" spans="1:27" ht="14.25" x14ac:dyDescent="0.2">
      <c r="A1096" s="26"/>
      <c r="B1096" s="26"/>
      <c r="C1096" s="26"/>
      <c r="D1096" s="26" t="s">
        <v>324</v>
      </c>
      <c r="E1096" s="27"/>
      <c r="F1096" s="17"/>
      <c r="G1096" s="33">
        <f>Source!AL970</f>
        <v>195.25</v>
      </c>
      <c r="H1096" s="28" t="str">
        <f>Source!DD970</f>
        <v/>
      </c>
      <c r="I1096" s="17">
        <f>Source!AW970</f>
        <v>1</v>
      </c>
      <c r="J1096" s="33">
        <f>ROUND((ROUND((Source!AC970*Source!AW970*Source!I970),2)),2)</f>
        <v>5.86</v>
      </c>
      <c r="K1096" s="17">
        <f>IF(Source!BC970&lt;&gt; 0, Source!BC970, 1)</f>
        <v>8.3000000000000007</v>
      </c>
      <c r="L1096" s="33">
        <f>Source!P970</f>
        <v>48.64</v>
      </c>
    </row>
    <row r="1097" spans="1:27" ht="28.5" x14ac:dyDescent="0.2">
      <c r="A1097" s="26" t="s">
        <v>118</v>
      </c>
      <c r="B1097" s="26" t="s">
        <v>118</v>
      </c>
      <c r="C1097" s="26" t="str">
        <f>Source!F971</f>
        <v>9999990001</v>
      </c>
      <c r="D1097" s="26" t="s">
        <v>29</v>
      </c>
      <c r="E1097" s="27" t="str">
        <f>Source!H971</f>
        <v>т</v>
      </c>
      <c r="F1097" s="17">
        <f>Source!I971</f>
        <v>-8.9999999999999993E-3</v>
      </c>
      <c r="G1097" s="33">
        <f>Source!AK971</f>
        <v>0</v>
      </c>
      <c r="H1097" s="31" t="s">
        <v>3</v>
      </c>
      <c r="I1097" s="17">
        <f>Source!AW971</f>
        <v>1</v>
      </c>
      <c r="J1097" s="33">
        <f>ROUND((ROUND((Source!AC971*Source!AW971*Source!I971),2)),2)+(ROUND((ROUND(((Source!ET971)*Source!AV971*Source!I971),2)),2)+ROUND((ROUND(((Source!AE971-(Source!EU971))*Source!AV971*Source!I971),2)),2))+ROUND((ROUND((Source!AF971*Source!AV971*Source!I971),2)),2)</f>
        <v>0</v>
      </c>
      <c r="K1097" s="17">
        <f>IF(Source!BC971&lt;&gt; 0, Source!BC971, 1)</f>
        <v>1</v>
      </c>
      <c r="L1097" s="33">
        <f>Source!O971</f>
        <v>0</v>
      </c>
      <c r="Q1097">
        <f>ROUND((Source!DN971/100)*ROUND((ROUND((Source!AF971*Source!AV971*Source!I971),2)),2), 2)</f>
        <v>0</v>
      </c>
      <c r="R1097">
        <f>Source!X971</f>
        <v>0</v>
      </c>
      <c r="S1097">
        <f>ROUND((Source!DO971/100)*ROUND((ROUND((Source!AF971*Source!AV971*Source!I971),2)),2), 2)</f>
        <v>0</v>
      </c>
      <c r="T1097">
        <f>Source!Y971</f>
        <v>0</v>
      </c>
      <c r="U1097">
        <f>ROUND((175/100)*ROUND((ROUND((Source!AE971*Source!AV971*Source!I971),2)),2), 2)</f>
        <v>0</v>
      </c>
      <c r="V1097">
        <f>ROUND((160/100)*ROUND(ROUND((ROUND((Source!AE971*Source!AV971*Source!I971),2)*Source!BS971),2), 2), 2)</f>
        <v>0</v>
      </c>
      <c r="X1097">
        <f>IF(Source!BI971&lt;=1,J1097, 0)</f>
        <v>0</v>
      </c>
      <c r="Y1097">
        <f>IF(Source!BI971=2,J1097, 0)</f>
        <v>0</v>
      </c>
      <c r="Z1097">
        <f>IF(Source!BI971=3,J1097, 0)</f>
        <v>0</v>
      </c>
      <c r="AA1097">
        <f>IF(Source!BI971=4,J1097, 0)</f>
        <v>0</v>
      </c>
    </row>
    <row r="1098" spans="1:27" ht="14.25" x14ac:dyDescent="0.2">
      <c r="A1098" s="26"/>
      <c r="B1098" s="26"/>
      <c r="C1098" s="26"/>
      <c r="D1098" s="26" t="s">
        <v>314</v>
      </c>
      <c r="E1098" s="27" t="s">
        <v>315</v>
      </c>
      <c r="F1098" s="17">
        <f>Source!DN970</f>
        <v>104</v>
      </c>
      <c r="G1098" s="33"/>
      <c r="H1098" s="28"/>
      <c r="I1098" s="17"/>
      <c r="J1098" s="33">
        <f>SUM(Q1091:Q1097)</f>
        <v>14.31</v>
      </c>
      <c r="K1098" s="17">
        <f>Source!BZ970</f>
        <v>87</v>
      </c>
      <c r="L1098" s="33">
        <f>SUM(R1091:R1097)</f>
        <v>315.92</v>
      </c>
    </row>
    <row r="1099" spans="1:27" ht="14.25" x14ac:dyDescent="0.2">
      <c r="A1099" s="26"/>
      <c r="B1099" s="26"/>
      <c r="C1099" s="26"/>
      <c r="D1099" s="26" t="s">
        <v>316</v>
      </c>
      <c r="E1099" s="27" t="s">
        <v>315</v>
      </c>
      <c r="F1099" s="17">
        <f>Source!DO970</f>
        <v>79</v>
      </c>
      <c r="G1099" s="33"/>
      <c r="H1099" s="28"/>
      <c r="I1099" s="17"/>
      <c r="J1099" s="33">
        <f>SUM(S1091:S1098)</f>
        <v>10.87</v>
      </c>
      <c r="K1099" s="17">
        <f>Source!CA970</f>
        <v>41</v>
      </c>
      <c r="L1099" s="33">
        <f>SUM(T1091:T1098)</f>
        <v>148.88</v>
      </c>
    </row>
    <row r="1100" spans="1:27" ht="14.25" x14ac:dyDescent="0.2">
      <c r="A1100" s="26"/>
      <c r="B1100" s="26"/>
      <c r="C1100" s="26"/>
      <c r="D1100" s="26" t="s">
        <v>325</v>
      </c>
      <c r="E1100" s="27" t="s">
        <v>315</v>
      </c>
      <c r="F1100" s="17">
        <f>175</f>
        <v>175</v>
      </c>
      <c r="G1100" s="33"/>
      <c r="H1100" s="28"/>
      <c r="I1100" s="17"/>
      <c r="J1100" s="33">
        <f>SUM(U1091:U1099)</f>
        <v>0.19</v>
      </c>
      <c r="K1100" s="17">
        <f>160</f>
        <v>160</v>
      </c>
      <c r="L1100" s="33">
        <f>SUM(V1091:V1099)</f>
        <v>4.6399999999999997</v>
      </c>
    </row>
    <row r="1101" spans="1:27" ht="14.25" x14ac:dyDescent="0.2">
      <c r="A1101" s="55"/>
      <c r="B1101" s="55"/>
      <c r="C1101" s="55"/>
      <c r="D1101" s="55" t="s">
        <v>317</v>
      </c>
      <c r="E1101" s="56" t="s">
        <v>318</v>
      </c>
      <c r="F1101" s="57">
        <f>Source!AQ970</f>
        <v>39.5</v>
      </c>
      <c r="G1101" s="58"/>
      <c r="H1101" s="59" t="str">
        <f>Source!DI970</f>
        <v/>
      </c>
      <c r="I1101" s="57">
        <f>Source!AV970</f>
        <v>1</v>
      </c>
      <c r="J1101" s="58">
        <f>Source!U970</f>
        <v>1.1850000000000001</v>
      </c>
      <c r="K1101" s="57"/>
      <c r="L1101" s="58"/>
    </row>
    <row r="1102" spans="1:27" ht="15" x14ac:dyDescent="0.25">
      <c r="A1102" s="60"/>
      <c r="B1102" s="60"/>
      <c r="C1102" s="60"/>
      <c r="D1102" s="61" t="s">
        <v>319</v>
      </c>
      <c r="E1102" s="60"/>
      <c r="F1102" s="60"/>
      <c r="G1102" s="60"/>
      <c r="H1102" s="60"/>
      <c r="I1102" s="111">
        <f>J1093+J1094+J1096+J1098+J1099+J1100+SUM(J1097:J1097)</f>
        <v>45.29</v>
      </c>
      <c r="J1102" s="111"/>
      <c r="K1102" s="111">
        <f>L1093+L1094+L1096+L1098+L1099+L1100+SUM(L1097:L1097)</f>
        <v>885.6099999999999</v>
      </c>
      <c r="L1102" s="111"/>
      <c r="O1102" s="32">
        <f>J1093+J1094+J1096+J1098+J1099+J1100+SUM(J1097:J1097)</f>
        <v>45.29</v>
      </c>
      <c r="P1102" s="32">
        <f>L1093+L1094+L1096+L1098+L1099+L1100+SUM(L1097:L1097)</f>
        <v>885.6099999999999</v>
      </c>
      <c r="X1102">
        <f>IF(Source!BI970&lt;=1,J1093+J1094+J1096+J1098+J1099+J1100-0, 0)</f>
        <v>45.29</v>
      </c>
      <c r="Y1102">
        <f>IF(Source!BI970=2,J1093+J1094+J1096+J1098+J1099+J1100-0, 0)</f>
        <v>0</v>
      </c>
      <c r="Z1102">
        <f>IF(Source!BI970=3,J1093+J1094+J1096+J1098+J1099+J1100-0, 0)</f>
        <v>0</v>
      </c>
      <c r="AA1102">
        <f>IF(Source!BI970=4,J1093+J1094+J1096+J1098+J1099+J1100,0)</f>
        <v>0</v>
      </c>
    </row>
    <row r="1104" spans="1:27" ht="28.5" x14ac:dyDescent="0.2">
      <c r="A1104" s="26">
        <v>3</v>
      </c>
      <c r="B1104" s="26">
        <v>3</v>
      </c>
      <c r="C1104" s="26" t="str">
        <f>Source!F972</f>
        <v>6.54-9-2</v>
      </c>
      <c r="D1104" s="26" t="s">
        <v>120</v>
      </c>
      <c r="E1104" s="27" t="str">
        <f>Source!H972</f>
        <v>1 м3</v>
      </c>
      <c r="F1104" s="17">
        <f>Source!I972</f>
        <v>1.05</v>
      </c>
      <c r="G1104" s="33"/>
      <c r="H1104" s="28"/>
      <c r="I1104" s="17"/>
      <c r="J1104" s="33"/>
      <c r="K1104" s="17"/>
      <c r="L1104" s="33"/>
      <c r="Q1104">
        <f>ROUND((Source!DN972/100)*ROUND((ROUND((Source!AF972*Source!AV972*Source!I972),2)),2), 2)</f>
        <v>241.38</v>
      </c>
      <c r="R1104">
        <f>Source!X972</f>
        <v>5245.96</v>
      </c>
      <c r="S1104">
        <f>ROUND((Source!DO972/100)*ROUND((ROUND((Source!AF972*Source!AV972*Source!I972),2)),2), 2)</f>
        <v>198.79</v>
      </c>
      <c r="T1104">
        <f>Source!Y972</f>
        <v>3072.63</v>
      </c>
      <c r="U1104">
        <f>ROUND((175/100)*ROUND((ROUND((Source!AE972*Source!AV972*Source!I972),2)),2), 2)</f>
        <v>8.56</v>
      </c>
      <c r="V1104">
        <f>ROUND((160/100)*ROUND(ROUND((ROUND((Source!AE972*Source!AV972*Source!I972),2)*Source!BS972),2), 2), 2)</f>
        <v>206.48</v>
      </c>
    </row>
    <row r="1105" spans="1:27" ht="14.25" x14ac:dyDescent="0.2">
      <c r="A1105" s="26"/>
      <c r="B1105" s="26"/>
      <c r="C1105" s="26"/>
      <c r="D1105" s="26" t="s">
        <v>313</v>
      </c>
      <c r="E1105" s="27"/>
      <c r="F1105" s="17"/>
      <c r="G1105" s="33">
        <f>Source!AO972</f>
        <v>270.45999999999998</v>
      </c>
      <c r="H1105" s="28" t="str">
        <f>Source!DG972</f>
        <v/>
      </c>
      <c r="I1105" s="17">
        <f>Source!AV972</f>
        <v>1</v>
      </c>
      <c r="J1105" s="33">
        <f>ROUND((ROUND((Source!AF972*Source!AV972*Source!I972),2)),2)</f>
        <v>283.98</v>
      </c>
      <c r="K1105" s="17">
        <f>IF(Source!BA972&lt;&gt; 0, Source!BA972, 1)</f>
        <v>26.39</v>
      </c>
      <c r="L1105" s="33">
        <f>Source!S972</f>
        <v>7494.23</v>
      </c>
      <c r="W1105">
        <f>J1105</f>
        <v>283.98</v>
      </c>
    </row>
    <row r="1106" spans="1:27" ht="14.25" x14ac:dyDescent="0.2">
      <c r="A1106" s="26"/>
      <c r="B1106" s="26"/>
      <c r="C1106" s="26"/>
      <c r="D1106" s="26" t="s">
        <v>322</v>
      </c>
      <c r="E1106" s="27"/>
      <c r="F1106" s="17"/>
      <c r="G1106" s="33">
        <f>Source!AM972</f>
        <v>18.57</v>
      </c>
      <c r="H1106" s="28" t="str">
        <f>Source!DE972</f>
        <v/>
      </c>
      <c r="I1106" s="17">
        <f>Source!AV972</f>
        <v>1</v>
      </c>
      <c r="J1106" s="33">
        <f>(ROUND((ROUND(((Source!ET972)*Source!AV972*Source!I972),2)),2)+ROUND((ROUND(((Source!AE972-(Source!EU972))*Source!AV972*Source!I972),2)),2))</f>
        <v>19.5</v>
      </c>
      <c r="K1106" s="17">
        <f>IF(Source!BB972&lt;&gt; 0, Source!BB972, 1)</f>
        <v>11.89</v>
      </c>
      <c r="L1106" s="33">
        <f>Source!Q972</f>
        <v>231.86</v>
      </c>
    </row>
    <row r="1107" spans="1:27" ht="14.25" x14ac:dyDescent="0.2">
      <c r="A1107" s="26"/>
      <c r="B1107" s="26"/>
      <c r="C1107" s="26"/>
      <c r="D1107" s="26" t="s">
        <v>323</v>
      </c>
      <c r="E1107" s="27"/>
      <c r="F1107" s="17"/>
      <c r="G1107" s="33">
        <f>Source!AN972</f>
        <v>4.66</v>
      </c>
      <c r="H1107" s="28" t="str">
        <f>Source!DF972</f>
        <v/>
      </c>
      <c r="I1107" s="17">
        <f>Source!AV972</f>
        <v>1</v>
      </c>
      <c r="J1107" s="41">
        <f>ROUND((ROUND((Source!AE972*Source!AV972*Source!I972),2)),2)</f>
        <v>4.8899999999999997</v>
      </c>
      <c r="K1107" s="17">
        <f>IF(Source!BS972&lt;&gt; 0, Source!BS972, 1)</f>
        <v>26.39</v>
      </c>
      <c r="L1107" s="41">
        <f>Source!R972</f>
        <v>129.05000000000001</v>
      </c>
      <c r="W1107">
        <f>J1107</f>
        <v>4.8899999999999997</v>
      </c>
    </row>
    <row r="1108" spans="1:27" ht="14.25" x14ac:dyDescent="0.2">
      <c r="A1108" s="26"/>
      <c r="B1108" s="26"/>
      <c r="C1108" s="26"/>
      <c r="D1108" s="26" t="s">
        <v>324</v>
      </c>
      <c r="E1108" s="27"/>
      <c r="F1108" s="17"/>
      <c r="G1108" s="33">
        <f>Source!AL972</f>
        <v>558.79</v>
      </c>
      <c r="H1108" s="28" t="str">
        <f>Source!DD972</f>
        <v/>
      </c>
      <c r="I1108" s="17">
        <f>Source!AW972</f>
        <v>1</v>
      </c>
      <c r="J1108" s="33">
        <f>ROUND((ROUND((Source!AC972*Source!AW972*Source!I972),2)),2)</f>
        <v>586.73</v>
      </c>
      <c r="K1108" s="17">
        <f>IF(Source!BC972&lt;&gt; 0, Source!BC972, 1)</f>
        <v>9.44</v>
      </c>
      <c r="L1108" s="33">
        <f>Source!P972</f>
        <v>5538.73</v>
      </c>
    </row>
    <row r="1109" spans="1:27" ht="14.25" x14ac:dyDescent="0.2">
      <c r="A1109" s="26" t="s">
        <v>44</v>
      </c>
      <c r="B1109" s="26" t="s">
        <v>44</v>
      </c>
      <c r="C1109" s="26" t="str">
        <f>Source!F973</f>
        <v>1.3-2-6</v>
      </c>
      <c r="D1109" s="26" t="s">
        <v>127</v>
      </c>
      <c r="E1109" s="27" t="str">
        <f>Source!H973</f>
        <v>м3</v>
      </c>
      <c r="F1109" s="17">
        <f>Source!I973</f>
        <v>1.0710000000000002</v>
      </c>
      <c r="G1109" s="33">
        <f>Source!AK973</f>
        <v>478.96</v>
      </c>
      <c r="H1109" s="31" t="s">
        <v>3</v>
      </c>
      <c r="I1109" s="17">
        <f>Source!AW973</f>
        <v>1</v>
      </c>
      <c r="J1109" s="33">
        <f>ROUND((ROUND((Source!AC973*Source!AW973*Source!I973),2)),2)+(ROUND((ROUND(((Source!ET973)*Source!AV973*Source!I973),2)),2)+ROUND((ROUND(((Source!AE973-(Source!EU973))*Source!AV973*Source!I973),2)),2))+ROUND((ROUND((Source!AF973*Source!AV973*Source!I973),2)),2)</f>
        <v>512.97</v>
      </c>
      <c r="K1109" s="17">
        <f>IF(Source!BC973&lt;&gt; 0, Source!BC973, 1)</f>
        <v>7.8</v>
      </c>
      <c r="L1109" s="33">
        <f>Source!O973</f>
        <v>4001.17</v>
      </c>
      <c r="Q1109">
        <f>ROUND((Source!DN973/100)*ROUND((ROUND((Source!AF973*Source!AV973*Source!I973),2)),2), 2)</f>
        <v>0</v>
      </c>
      <c r="R1109">
        <f>Source!X973</f>
        <v>0</v>
      </c>
      <c r="S1109">
        <f>ROUND((Source!DO973/100)*ROUND((ROUND((Source!AF973*Source!AV973*Source!I973),2)),2), 2)</f>
        <v>0</v>
      </c>
      <c r="T1109">
        <f>Source!Y973</f>
        <v>0</v>
      </c>
      <c r="U1109">
        <f>ROUND((175/100)*ROUND((ROUND((Source!AE973*Source!AV973*Source!I973),2)),2), 2)</f>
        <v>0</v>
      </c>
      <c r="V1109">
        <f>ROUND((160/100)*ROUND(ROUND((ROUND((Source!AE973*Source!AV973*Source!I973),2)*Source!BS973),2), 2), 2)</f>
        <v>0</v>
      </c>
      <c r="X1109">
        <f>IF(Source!BI973&lt;=1,J1109, 0)</f>
        <v>512.97</v>
      </c>
      <c r="Y1109">
        <f>IF(Source!BI973=2,J1109, 0)</f>
        <v>0</v>
      </c>
      <c r="Z1109">
        <f>IF(Source!BI973=3,J1109, 0)</f>
        <v>0</v>
      </c>
      <c r="AA1109">
        <f>IF(Source!BI973=4,J1109, 0)</f>
        <v>0</v>
      </c>
    </row>
    <row r="1110" spans="1:27" ht="14.25" x14ac:dyDescent="0.2">
      <c r="A1110" s="26"/>
      <c r="B1110" s="26"/>
      <c r="C1110" s="26"/>
      <c r="D1110" s="26" t="s">
        <v>314</v>
      </c>
      <c r="E1110" s="27" t="s">
        <v>315</v>
      </c>
      <c r="F1110" s="17">
        <f>Source!DN972</f>
        <v>85</v>
      </c>
      <c r="G1110" s="33"/>
      <c r="H1110" s="28"/>
      <c r="I1110" s="17"/>
      <c r="J1110" s="33">
        <f>SUM(Q1104:Q1109)</f>
        <v>241.38</v>
      </c>
      <c r="K1110" s="17">
        <f>Source!BZ972</f>
        <v>70</v>
      </c>
      <c r="L1110" s="33">
        <f>SUM(R1104:R1109)</f>
        <v>5245.96</v>
      </c>
    </row>
    <row r="1111" spans="1:27" ht="14.25" x14ac:dyDescent="0.2">
      <c r="A1111" s="26"/>
      <c r="B1111" s="26"/>
      <c r="C1111" s="26"/>
      <c r="D1111" s="26" t="s">
        <v>316</v>
      </c>
      <c r="E1111" s="27" t="s">
        <v>315</v>
      </c>
      <c r="F1111" s="17">
        <f>Source!DO972</f>
        <v>70</v>
      </c>
      <c r="G1111" s="33"/>
      <c r="H1111" s="28"/>
      <c r="I1111" s="17"/>
      <c r="J1111" s="33">
        <f>SUM(S1104:S1110)</f>
        <v>198.79</v>
      </c>
      <c r="K1111" s="17">
        <f>Source!CA972</f>
        <v>41</v>
      </c>
      <c r="L1111" s="33">
        <f>SUM(T1104:T1110)</f>
        <v>3072.63</v>
      </c>
    </row>
    <row r="1112" spans="1:27" ht="14.25" x14ac:dyDescent="0.2">
      <c r="A1112" s="26"/>
      <c r="B1112" s="26"/>
      <c r="C1112" s="26"/>
      <c r="D1112" s="26" t="s">
        <v>325</v>
      </c>
      <c r="E1112" s="27" t="s">
        <v>315</v>
      </c>
      <c r="F1112" s="17">
        <f>175</f>
        <v>175</v>
      </c>
      <c r="G1112" s="33"/>
      <c r="H1112" s="28"/>
      <c r="I1112" s="17"/>
      <c r="J1112" s="33">
        <f>SUM(U1104:U1111)</f>
        <v>8.56</v>
      </c>
      <c r="K1112" s="17">
        <f>160</f>
        <v>160</v>
      </c>
      <c r="L1112" s="33">
        <f>SUM(V1104:V1111)</f>
        <v>206.48</v>
      </c>
    </row>
    <row r="1113" spans="1:27" ht="14.25" x14ac:dyDescent="0.2">
      <c r="A1113" s="55"/>
      <c r="B1113" s="55"/>
      <c r="C1113" s="55"/>
      <c r="D1113" s="55" t="s">
        <v>317</v>
      </c>
      <c r="E1113" s="56" t="s">
        <v>318</v>
      </c>
      <c r="F1113" s="57">
        <f>Source!AQ972</f>
        <v>24.61</v>
      </c>
      <c r="G1113" s="58"/>
      <c r="H1113" s="59" t="str">
        <f>Source!DI972</f>
        <v/>
      </c>
      <c r="I1113" s="57">
        <f>Source!AV972</f>
        <v>1</v>
      </c>
      <c r="J1113" s="58">
        <f>Source!U972</f>
        <v>25.840500000000002</v>
      </c>
      <c r="K1113" s="57"/>
      <c r="L1113" s="58"/>
    </row>
    <row r="1114" spans="1:27" ht="15" x14ac:dyDescent="0.25">
      <c r="A1114" s="60"/>
      <c r="B1114" s="60"/>
      <c r="C1114" s="60"/>
      <c r="D1114" s="61" t="s">
        <v>319</v>
      </c>
      <c r="E1114" s="60"/>
      <c r="F1114" s="60"/>
      <c r="G1114" s="60"/>
      <c r="H1114" s="60"/>
      <c r="I1114" s="111">
        <f>J1105+J1106+J1108+J1110+J1111+J1112+SUM(J1109:J1109)</f>
        <v>1851.91</v>
      </c>
      <c r="J1114" s="111"/>
      <c r="K1114" s="111">
        <f>L1105+L1106+L1108+L1110+L1111+L1112+SUM(L1109:L1109)</f>
        <v>25791.059999999998</v>
      </c>
      <c r="L1114" s="111"/>
      <c r="O1114" s="32">
        <f>J1105+J1106+J1108+J1110+J1111+J1112+SUM(J1109:J1109)</f>
        <v>1851.91</v>
      </c>
      <c r="P1114" s="32">
        <f>L1105+L1106+L1108+L1110+L1111+L1112+SUM(L1109:L1109)</f>
        <v>25791.059999999998</v>
      </c>
      <c r="X1114">
        <f>IF(Source!BI972&lt;=1,J1105+J1106+J1108+J1110+J1111+J1112-0, 0)</f>
        <v>1338.94</v>
      </c>
      <c r="Y1114">
        <f>IF(Source!BI972=2,J1105+J1106+J1108+J1110+J1111+J1112-0, 0)</f>
        <v>0</v>
      </c>
      <c r="Z1114">
        <f>IF(Source!BI972=3,J1105+J1106+J1108+J1110+J1111+J1112-0, 0)</f>
        <v>0</v>
      </c>
      <c r="AA1114">
        <f>IF(Source!BI972=4,J1105+J1106+J1108+J1110+J1111+J1112,0)</f>
        <v>0</v>
      </c>
    </row>
    <row r="1116" spans="1:27" ht="28.5" x14ac:dyDescent="0.2">
      <c r="A1116" s="26">
        <v>4</v>
      </c>
      <c r="B1116" s="26">
        <v>4</v>
      </c>
      <c r="C1116" s="26" t="str">
        <f>Source!F974</f>
        <v>6.58-2-1</v>
      </c>
      <c r="D1116" s="26" t="s">
        <v>40</v>
      </c>
      <c r="E1116" s="27" t="str">
        <f>Source!H974</f>
        <v>100 м2</v>
      </c>
      <c r="F1116" s="17">
        <f>Source!I974</f>
        <v>5.3517000000000001</v>
      </c>
      <c r="G1116" s="33"/>
      <c r="H1116" s="28"/>
      <c r="I1116" s="17"/>
      <c r="J1116" s="33"/>
      <c r="K1116" s="17"/>
      <c r="L1116" s="33"/>
      <c r="Q1116">
        <f>ROUND((Source!DN974/100)*ROUND((ROUND((Source!AF974*Source!AV974*Source!I974),2)),2), 2)</f>
        <v>819.19</v>
      </c>
      <c r="R1116">
        <f>Source!X974</f>
        <v>18916.169999999998</v>
      </c>
      <c r="S1116">
        <f>ROUND((Source!DO974/100)*ROUND((ROUND((Source!AF974*Source!AV974*Source!I974),2)),2), 2)</f>
        <v>563.19000000000005</v>
      </c>
      <c r="T1116">
        <f>Source!Y974</f>
        <v>11079.47</v>
      </c>
      <c r="U1116">
        <f>ROUND((175/100)*ROUND((ROUND((Source!AE974*Source!AV974*Source!I974),2)),2), 2)</f>
        <v>0</v>
      </c>
      <c r="V1116">
        <f>ROUND((160/100)*ROUND(ROUND((ROUND((Source!AE974*Source!AV974*Source!I974),2)*Source!BS974),2), 2), 2)</f>
        <v>0</v>
      </c>
    </row>
    <row r="1117" spans="1:27" x14ac:dyDescent="0.2">
      <c r="D1117" s="30" t="str">
        <f>"Объем: "&amp;Source!I974&amp;"=535,17/"&amp;"100"</f>
        <v>Объем: 5,3517=535,17/100</v>
      </c>
    </row>
    <row r="1118" spans="1:27" ht="14.25" x14ac:dyDescent="0.2">
      <c r="A1118" s="26"/>
      <c r="B1118" s="26"/>
      <c r="C1118" s="26"/>
      <c r="D1118" s="26" t="s">
        <v>313</v>
      </c>
      <c r="E1118" s="27"/>
      <c r="F1118" s="17"/>
      <c r="G1118" s="33">
        <f>Source!AO974</f>
        <v>191.34</v>
      </c>
      <c r="H1118" s="28" t="str">
        <f>Source!DG974</f>
        <v/>
      </c>
      <c r="I1118" s="17">
        <f>Source!AV974</f>
        <v>1</v>
      </c>
      <c r="J1118" s="33">
        <f>ROUND((ROUND((Source!AF974*Source!AV974*Source!I974),2)),2)</f>
        <v>1023.99</v>
      </c>
      <c r="K1118" s="17">
        <f>IF(Source!BA974&lt;&gt; 0, Source!BA974, 1)</f>
        <v>26.39</v>
      </c>
      <c r="L1118" s="33">
        <f>Source!S974</f>
        <v>27023.1</v>
      </c>
      <c r="W1118">
        <f>J1118</f>
        <v>1023.99</v>
      </c>
    </row>
    <row r="1119" spans="1:27" ht="28.5" x14ac:dyDescent="0.2">
      <c r="A1119" s="26" t="s">
        <v>130</v>
      </c>
      <c r="B1119" s="26" t="s">
        <v>130</v>
      </c>
      <c r="C1119" s="26" t="str">
        <f>Source!F975</f>
        <v>9999990001</v>
      </c>
      <c r="D1119" s="26" t="s">
        <v>29</v>
      </c>
      <c r="E1119" s="27" t="str">
        <f>Source!H975</f>
        <v>т</v>
      </c>
      <c r="F1119" s="17">
        <f>Source!I975</f>
        <v>-5.4587340000000006</v>
      </c>
      <c r="G1119" s="33">
        <f>Source!AK975</f>
        <v>0</v>
      </c>
      <c r="H1119" s="31" t="s">
        <v>3</v>
      </c>
      <c r="I1119" s="17">
        <f>Source!AW975</f>
        <v>1</v>
      </c>
      <c r="J1119" s="33">
        <f>ROUND((ROUND((Source!AC975*Source!AW975*Source!I975),2)),2)+(ROUND((ROUND(((Source!ET975)*Source!AV975*Source!I975),2)),2)+ROUND((ROUND(((Source!AE975-(Source!EU975))*Source!AV975*Source!I975),2)),2))+ROUND((ROUND((Source!AF975*Source!AV975*Source!I975),2)),2)</f>
        <v>0</v>
      </c>
      <c r="K1119" s="17">
        <f>IF(Source!BC975&lt;&gt; 0, Source!BC975, 1)</f>
        <v>1</v>
      </c>
      <c r="L1119" s="33">
        <f>Source!O975</f>
        <v>0</v>
      </c>
      <c r="Q1119">
        <f>ROUND((Source!DN975/100)*ROUND((ROUND((Source!AF975*Source!AV975*Source!I975),2)),2), 2)</f>
        <v>0</v>
      </c>
      <c r="R1119">
        <f>Source!X975</f>
        <v>0</v>
      </c>
      <c r="S1119">
        <f>ROUND((Source!DO975/100)*ROUND((ROUND((Source!AF975*Source!AV975*Source!I975),2)),2), 2)</f>
        <v>0</v>
      </c>
      <c r="T1119">
        <f>Source!Y975</f>
        <v>0</v>
      </c>
      <c r="U1119">
        <f>ROUND((175/100)*ROUND((ROUND((Source!AE975*Source!AV975*Source!I975),2)),2), 2)</f>
        <v>0</v>
      </c>
      <c r="V1119">
        <f>ROUND((160/100)*ROUND(ROUND((ROUND((Source!AE975*Source!AV975*Source!I975),2)*Source!BS975),2), 2), 2)</f>
        <v>0</v>
      </c>
      <c r="X1119">
        <f>IF(Source!BI975&lt;=1,J1119, 0)</f>
        <v>0</v>
      </c>
      <c r="Y1119">
        <f>IF(Source!BI975=2,J1119, 0)</f>
        <v>0</v>
      </c>
      <c r="Z1119">
        <f>IF(Source!BI975=3,J1119, 0)</f>
        <v>0</v>
      </c>
      <c r="AA1119">
        <f>IF(Source!BI975=4,J1119, 0)</f>
        <v>0</v>
      </c>
    </row>
    <row r="1120" spans="1:27" ht="14.25" x14ac:dyDescent="0.2">
      <c r="A1120" s="26"/>
      <c r="B1120" s="26"/>
      <c r="C1120" s="26"/>
      <c r="D1120" s="26" t="s">
        <v>314</v>
      </c>
      <c r="E1120" s="27" t="s">
        <v>315</v>
      </c>
      <c r="F1120" s="17">
        <f>Source!DN974</f>
        <v>80</v>
      </c>
      <c r="G1120" s="33"/>
      <c r="H1120" s="28"/>
      <c r="I1120" s="17"/>
      <c r="J1120" s="33">
        <f>SUM(Q1116:Q1119)</f>
        <v>819.19</v>
      </c>
      <c r="K1120" s="17">
        <f>Source!BZ974</f>
        <v>70</v>
      </c>
      <c r="L1120" s="33">
        <f>SUM(R1116:R1119)</f>
        <v>18916.169999999998</v>
      </c>
    </row>
    <row r="1121" spans="1:27" ht="14.25" x14ac:dyDescent="0.2">
      <c r="A1121" s="26"/>
      <c r="B1121" s="26"/>
      <c r="C1121" s="26"/>
      <c r="D1121" s="26" t="s">
        <v>316</v>
      </c>
      <c r="E1121" s="27" t="s">
        <v>315</v>
      </c>
      <c r="F1121" s="17">
        <f>Source!DO974</f>
        <v>55</v>
      </c>
      <c r="G1121" s="33"/>
      <c r="H1121" s="28"/>
      <c r="I1121" s="17"/>
      <c r="J1121" s="33">
        <f>SUM(S1116:S1120)</f>
        <v>563.19000000000005</v>
      </c>
      <c r="K1121" s="17">
        <f>Source!CA974</f>
        <v>41</v>
      </c>
      <c r="L1121" s="33">
        <f>SUM(T1116:T1120)</f>
        <v>11079.47</v>
      </c>
    </row>
    <row r="1122" spans="1:27" ht="14.25" x14ac:dyDescent="0.2">
      <c r="A1122" s="55"/>
      <c r="B1122" s="55"/>
      <c r="C1122" s="55"/>
      <c r="D1122" s="55" t="s">
        <v>317</v>
      </c>
      <c r="E1122" s="56" t="s">
        <v>318</v>
      </c>
      <c r="F1122" s="57">
        <f>Source!AQ974</f>
        <v>17.41</v>
      </c>
      <c r="G1122" s="58"/>
      <c r="H1122" s="59" t="str">
        <f>Source!DI974</f>
        <v/>
      </c>
      <c r="I1122" s="57">
        <f>Source!AV974</f>
        <v>1</v>
      </c>
      <c r="J1122" s="58">
        <f>Source!U974</f>
        <v>93.173096999999999</v>
      </c>
      <c r="K1122" s="57"/>
      <c r="L1122" s="58"/>
    </row>
    <row r="1123" spans="1:27" ht="15" x14ac:dyDescent="0.25">
      <c r="A1123" s="60"/>
      <c r="B1123" s="60"/>
      <c r="C1123" s="60"/>
      <c r="D1123" s="61" t="s">
        <v>319</v>
      </c>
      <c r="E1123" s="60"/>
      <c r="F1123" s="60"/>
      <c r="G1123" s="60"/>
      <c r="H1123" s="60"/>
      <c r="I1123" s="111">
        <f>J1118+J1120+J1121+SUM(J1119:J1119)</f>
        <v>2406.37</v>
      </c>
      <c r="J1123" s="111"/>
      <c r="K1123" s="111">
        <f>L1118+L1120+L1121+SUM(L1119:L1119)</f>
        <v>57018.74</v>
      </c>
      <c r="L1123" s="111"/>
      <c r="O1123" s="32">
        <f>J1118+J1120+J1121+SUM(J1119:J1119)</f>
        <v>2406.37</v>
      </c>
      <c r="P1123" s="32">
        <f>L1118+L1120+L1121+SUM(L1119:L1119)</f>
        <v>57018.74</v>
      </c>
      <c r="X1123">
        <f>IF(Source!BI974&lt;=1,J1118+J1120+J1121-0, 0)</f>
        <v>2406.37</v>
      </c>
      <c r="Y1123">
        <f>IF(Source!BI974=2,J1118+J1120+J1121-0, 0)</f>
        <v>0</v>
      </c>
      <c r="Z1123">
        <f>IF(Source!BI974=3,J1118+J1120+J1121-0, 0)</f>
        <v>0</v>
      </c>
      <c r="AA1123">
        <f>IF(Source!BI974=4,J1118+J1120+J1121,0)</f>
        <v>0</v>
      </c>
    </row>
    <row r="1125" spans="1:27" ht="57" x14ac:dyDescent="0.2">
      <c r="A1125" s="26">
        <v>5</v>
      </c>
      <c r="B1125" s="26">
        <v>5</v>
      </c>
      <c r="C1125" s="26" t="str">
        <f>Source!F976</f>
        <v>3.12-3-4</v>
      </c>
      <c r="D1125" s="26" t="s">
        <v>132</v>
      </c>
      <c r="E1125" s="27" t="str">
        <f>Source!H976</f>
        <v>100 м2</v>
      </c>
      <c r="F1125" s="17">
        <f>Source!I976</f>
        <v>5.3517000000000001</v>
      </c>
      <c r="G1125" s="33"/>
      <c r="H1125" s="28"/>
      <c r="I1125" s="17"/>
      <c r="J1125" s="33"/>
      <c r="K1125" s="17"/>
      <c r="L1125" s="33"/>
      <c r="Q1125">
        <f>ROUND((Source!DN976/100)*ROUND((ROUND((Source!AF976*Source!AV976*Source!I976),2)),2), 2)</f>
        <v>4410.04</v>
      </c>
      <c r="R1125">
        <f>Source!X976</f>
        <v>97357.07</v>
      </c>
      <c r="S1125">
        <f>ROUND((Source!DO976/100)*ROUND((ROUND((Source!AF976*Source!AV976*Source!I976),2)),2), 2)</f>
        <v>3349.93</v>
      </c>
      <c r="T1125">
        <f>Source!Y976</f>
        <v>45880.92</v>
      </c>
      <c r="U1125">
        <f>ROUND((175/100)*ROUND((ROUND((Source!AE976*Source!AV976*Source!I976),2)),2), 2)</f>
        <v>832</v>
      </c>
      <c r="V1125">
        <f>ROUND((160/100)*ROUND(ROUND((ROUND((Source!AE976*Source!AV976*Source!I976),2)*Source!BS976),2), 2), 2)</f>
        <v>20074.560000000001</v>
      </c>
    </row>
    <row r="1126" spans="1:27" x14ac:dyDescent="0.2">
      <c r="D1126" s="30" t="str">
        <f>"Объем: "&amp;Source!I976&amp;"=535,17/"&amp;"100"</f>
        <v>Объем: 5,3517=535,17/100</v>
      </c>
    </row>
    <row r="1127" spans="1:27" ht="14.25" x14ac:dyDescent="0.2">
      <c r="A1127" s="26"/>
      <c r="B1127" s="26"/>
      <c r="C1127" s="26"/>
      <c r="D1127" s="26" t="s">
        <v>313</v>
      </c>
      <c r="E1127" s="27"/>
      <c r="F1127" s="17"/>
      <c r="G1127" s="33">
        <f>Source!AO976</f>
        <v>689</v>
      </c>
      <c r="H1127" s="28" t="str">
        <f>Source!DG976</f>
        <v>)*1,15</v>
      </c>
      <c r="I1127" s="17">
        <f>Source!AV976</f>
        <v>1</v>
      </c>
      <c r="J1127" s="33">
        <f>ROUND((ROUND((Source!AF976*Source!AV976*Source!I976),2)),2)</f>
        <v>4240.42</v>
      </c>
      <c r="K1127" s="17">
        <f>IF(Source!BA976&lt;&gt; 0, Source!BA976, 1)</f>
        <v>26.39</v>
      </c>
      <c r="L1127" s="33">
        <f>Source!S976</f>
        <v>111904.68</v>
      </c>
      <c r="W1127">
        <f>J1127</f>
        <v>4240.42</v>
      </c>
    </row>
    <row r="1128" spans="1:27" ht="14.25" x14ac:dyDescent="0.2">
      <c r="A1128" s="26"/>
      <c r="B1128" s="26"/>
      <c r="C1128" s="26"/>
      <c r="D1128" s="26" t="s">
        <v>322</v>
      </c>
      <c r="E1128" s="27"/>
      <c r="F1128" s="17"/>
      <c r="G1128" s="33">
        <f>Source!AM976</f>
        <v>267.17</v>
      </c>
      <c r="H1128" s="28" t="str">
        <f>Source!DE976</f>
        <v>)*1,25</v>
      </c>
      <c r="I1128" s="17">
        <f>Source!AV976</f>
        <v>1</v>
      </c>
      <c r="J1128" s="33">
        <f>(ROUND((ROUND((((Source!ET976*1.25))*Source!AV976*Source!I976),2)),2)+ROUND((ROUND(((Source!AE976-((Source!EU976*1.25)))*Source!AV976*Source!I976),2)),2))</f>
        <v>1787.27</v>
      </c>
      <c r="K1128" s="17">
        <f>IF(Source!BB976&lt;&gt; 0, Source!BB976, 1)</f>
        <v>12.18</v>
      </c>
      <c r="L1128" s="33">
        <f>Source!Q976</f>
        <v>21768.95</v>
      </c>
    </row>
    <row r="1129" spans="1:27" ht="14.25" x14ac:dyDescent="0.2">
      <c r="A1129" s="26"/>
      <c r="B1129" s="26"/>
      <c r="C1129" s="26"/>
      <c r="D1129" s="26" t="s">
        <v>323</v>
      </c>
      <c r="E1129" s="27"/>
      <c r="F1129" s="17"/>
      <c r="G1129" s="33">
        <f>Source!AN976</f>
        <v>71.069999999999993</v>
      </c>
      <c r="H1129" s="28" t="str">
        <f>Source!DF976</f>
        <v>)*1,25</v>
      </c>
      <c r="I1129" s="17">
        <f>Source!AV976</f>
        <v>1</v>
      </c>
      <c r="J1129" s="41">
        <f>ROUND((ROUND((Source!AE976*Source!AV976*Source!I976),2)),2)</f>
        <v>475.43</v>
      </c>
      <c r="K1129" s="17">
        <f>IF(Source!BS976&lt;&gt; 0, Source!BS976, 1)</f>
        <v>26.39</v>
      </c>
      <c r="L1129" s="41">
        <f>Source!R976</f>
        <v>12546.6</v>
      </c>
      <c r="W1129">
        <f>J1129</f>
        <v>475.43</v>
      </c>
    </row>
    <row r="1130" spans="1:27" ht="14.25" x14ac:dyDescent="0.2">
      <c r="A1130" s="26"/>
      <c r="B1130" s="26"/>
      <c r="C1130" s="26"/>
      <c r="D1130" s="26" t="s">
        <v>324</v>
      </c>
      <c r="E1130" s="27"/>
      <c r="F1130" s="17"/>
      <c r="G1130" s="33">
        <f>Source!AL976</f>
        <v>705.14</v>
      </c>
      <c r="H1130" s="28" t="str">
        <f>Source!DD976</f>
        <v/>
      </c>
      <c r="I1130" s="17">
        <f>Source!AW976</f>
        <v>1</v>
      </c>
      <c r="J1130" s="33">
        <f>ROUND((ROUND((Source!AC976*Source!AW976*Source!I976),2)),2)</f>
        <v>3773.7</v>
      </c>
      <c r="K1130" s="17">
        <f>IF(Source!BC976&lt;&gt; 0, Source!BC976, 1)</f>
        <v>3.7</v>
      </c>
      <c r="L1130" s="33">
        <f>Source!P976</f>
        <v>13962.69</v>
      </c>
    </row>
    <row r="1131" spans="1:27" ht="199.5" x14ac:dyDescent="0.2">
      <c r="A1131" s="26" t="s">
        <v>141</v>
      </c>
      <c r="B1131" s="26" t="s">
        <v>141</v>
      </c>
      <c r="C1131" s="26" t="str">
        <f>Source!F977</f>
        <v>1.1-1-1312</v>
      </c>
      <c r="D1131" s="26" t="s">
        <v>282</v>
      </c>
      <c r="E1131" s="27" t="str">
        <f>Source!H977</f>
        <v>м2</v>
      </c>
      <c r="F1131" s="17">
        <f>Source!I977</f>
        <v>722.47950000000003</v>
      </c>
      <c r="G1131" s="33">
        <f>Source!AK977</f>
        <v>25.09</v>
      </c>
      <c r="H1131" s="31" t="s">
        <v>3</v>
      </c>
      <c r="I1131" s="17">
        <f>Source!AW977</f>
        <v>1</v>
      </c>
      <c r="J1131" s="33">
        <f>ROUND((ROUND((Source!AC977*Source!AW977*Source!I977),2)),2)+(ROUND((ROUND(((Source!ET977)*Source!AV977*Source!I977),2)),2)+ROUND((ROUND(((Source!AE977-(Source!EU977))*Source!AV977*Source!I977),2)),2))+ROUND((ROUND((Source!AF977*Source!AV977*Source!I977),2)),2)</f>
        <v>18127.009999999998</v>
      </c>
      <c r="K1131" s="17">
        <f>IF(Source!BC977&lt;&gt; 0, Source!BC977, 1)</f>
        <v>10.5</v>
      </c>
      <c r="L1131" s="33">
        <f>Source!O977</f>
        <v>190333.61</v>
      </c>
      <c r="Q1131">
        <f>ROUND((Source!DN977/100)*ROUND((ROUND((Source!AF977*Source!AV977*Source!I977),2)),2), 2)</f>
        <v>0</v>
      </c>
      <c r="R1131">
        <f>Source!X977</f>
        <v>0</v>
      </c>
      <c r="S1131">
        <f>ROUND((Source!DO977/100)*ROUND((ROUND((Source!AF977*Source!AV977*Source!I977),2)),2), 2)</f>
        <v>0</v>
      </c>
      <c r="T1131">
        <f>Source!Y977</f>
        <v>0</v>
      </c>
      <c r="U1131">
        <f>ROUND((175/100)*ROUND((ROUND((Source!AE977*Source!AV977*Source!I977),2)),2), 2)</f>
        <v>0</v>
      </c>
      <c r="V1131">
        <f>ROUND((160/100)*ROUND(ROUND((ROUND((Source!AE977*Source!AV977*Source!I977),2)*Source!BS977),2), 2), 2)</f>
        <v>0</v>
      </c>
      <c r="X1131">
        <f>IF(Source!BI977&lt;=1,J1131, 0)</f>
        <v>18127.009999999998</v>
      </c>
      <c r="Y1131">
        <f>IF(Source!BI977=2,J1131, 0)</f>
        <v>0</v>
      </c>
      <c r="Z1131">
        <f>IF(Source!BI977=3,J1131, 0)</f>
        <v>0</v>
      </c>
      <c r="AA1131">
        <f>IF(Source!BI977=4,J1131, 0)</f>
        <v>0</v>
      </c>
    </row>
    <row r="1132" spans="1:27" ht="228" x14ac:dyDescent="0.2">
      <c r="A1132" s="26" t="s">
        <v>145</v>
      </c>
      <c r="B1132" s="26" t="s">
        <v>145</v>
      </c>
      <c r="C1132" s="26" t="str">
        <f>Source!F978</f>
        <v>1.1-1-1313</v>
      </c>
      <c r="D1132" s="26" t="s">
        <v>283</v>
      </c>
      <c r="E1132" s="27" t="str">
        <f>Source!H978</f>
        <v>м2</v>
      </c>
      <c r="F1132" s="17">
        <f>Source!I978</f>
        <v>708.02990999999997</v>
      </c>
      <c r="G1132" s="33">
        <f>Source!AK978</f>
        <v>23.06</v>
      </c>
      <c r="H1132" s="31" t="s">
        <v>3</v>
      </c>
      <c r="I1132" s="17">
        <f>Source!AW978</f>
        <v>1</v>
      </c>
      <c r="J1132" s="33">
        <f>ROUND((ROUND((Source!AC978*Source!AW978*Source!I978),2)),2)+(ROUND((ROUND(((Source!ET978)*Source!AV978*Source!I978),2)),2)+ROUND((ROUND(((Source!AE978-(Source!EU978))*Source!AV978*Source!I978),2)),2))+ROUND((ROUND((Source!AF978*Source!AV978*Source!I978),2)),2)</f>
        <v>16327.17</v>
      </c>
      <c r="K1132" s="17">
        <f>IF(Source!BC978&lt;&gt; 0, Source!BC978, 1)</f>
        <v>10.74</v>
      </c>
      <c r="L1132" s="33">
        <f>Source!O978</f>
        <v>175353.81</v>
      </c>
      <c r="Q1132">
        <f>ROUND((Source!DN978/100)*ROUND((ROUND((Source!AF978*Source!AV978*Source!I978),2)),2), 2)</f>
        <v>0</v>
      </c>
      <c r="R1132">
        <f>Source!X978</f>
        <v>0</v>
      </c>
      <c r="S1132">
        <f>ROUND((Source!DO978/100)*ROUND((ROUND((Source!AF978*Source!AV978*Source!I978),2)),2), 2)</f>
        <v>0</v>
      </c>
      <c r="T1132">
        <f>Source!Y978</f>
        <v>0</v>
      </c>
      <c r="U1132">
        <f>ROUND((175/100)*ROUND((ROUND((Source!AE978*Source!AV978*Source!I978),2)),2), 2)</f>
        <v>0</v>
      </c>
      <c r="V1132">
        <f>ROUND((160/100)*ROUND(ROUND((ROUND((Source!AE978*Source!AV978*Source!I978),2)*Source!BS978),2), 2), 2)</f>
        <v>0</v>
      </c>
      <c r="X1132">
        <f>IF(Source!BI978&lt;=1,J1132, 0)</f>
        <v>16327.17</v>
      </c>
      <c r="Y1132">
        <f>IF(Source!BI978=2,J1132, 0)</f>
        <v>0</v>
      </c>
      <c r="Z1132">
        <f>IF(Source!BI978=3,J1132, 0)</f>
        <v>0</v>
      </c>
      <c r="AA1132">
        <f>IF(Source!BI978=4,J1132, 0)</f>
        <v>0</v>
      </c>
    </row>
    <row r="1133" spans="1:27" ht="14.25" x14ac:dyDescent="0.2">
      <c r="A1133" s="26"/>
      <c r="B1133" s="26"/>
      <c r="C1133" s="26"/>
      <c r="D1133" s="26" t="s">
        <v>314</v>
      </c>
      <c r="E1133" s="27" t="s">
        <v>315</v>
      </c>
      <c r="F1133" s="17">
        <f>Source!DN976</f>
        <v>104</v>
      </c>
      <c r="G1133" s="33"/>
      <c r="H1133" s="28"/>
      <c r="I1133" s="17"/>
      <c r="J1133" s="33">
        <f>SUM(Q1125:Q1132)</f>
        <v>4410.04</v>
      </c>
      <c r="K1133" s="17">
        <f>Source!BZ976</f>
        <v>87</v>
      </c>
      <c r="L1133" s="33">
        <f>SUM(R1125:R1132)</f>
        <v>97357.07</v>
      </c>
    </row>
    <row r="1134" spans="1:27" ht="14.25" x14ac:dyDescent="0.2">
      <c r="A1134" s="26"/>
      <c r="B1134" s="26"/>
      <c r="C1134" s="26"/>
      <c r="D1134" s="26" t="s">
        <v>316</v>
      </c>
      <c r="E1134" s="27" t="s">
        <v>315</v>
      </c>
      <c r="F1134" s="17">
        <f>Source!DO976</f>
        <v>79</v>
      </c>
      <c r="G1134" s="33"/>
      <c r="H1134" s="28"/>
      <c r="I1134" s="17"/>
      <c r="J1134" s="33">
        <f>SUM(S1125:S1133)</f>
        <v>3349.93</v>
      </c>
      <c r="K1134" s="17">
        <f>Source!CA976</f>
        <v>41</v>
      </c>
      <c r="L1134" s="33">
        <f>SUM(T1125:T1133)</f>
        <v>45880.92</v>
      </c>
    </row>
    <row r="1135" spans="1:27" ht="14.25" x14ac:dyDescent="0.2">
      <c r="A1135" s="26"/>
      <c r="B1135" s="26"/>
      <c r="C1135" s="26"/>
      <c r="D1135" s="26" t="s">
        <v>325</v>
      </c>
      <c r="E1135" s="27" t="s">
        <v>315</v>
      </c>
      <c r="F1135" s="17">
        <f>175</f>
        <v>175</v>
      </c>
      <c r="G1135" s="33"/>
      <c r="H1135" s="28"/>
      <c r="I1135" s="17"/>
      <c r="J1135" s="33">
        <f>SUM(U1125:U1134)</f>
        <v>832</v>
      </c>
      <c r="K1135" s="17">
        <f>160</f>
        <v>160</v>
      </c>
      <c r="L1135" s="33">
        <f>SUM(V1125:V1134)</f>
        <v>20074.560000000001</v>
      </c>
    </row>
    <row r="1136" spans="1:27" ht="14.25" x14ac:dyDescent="0.2">
      <c r="A1136" s="55"/>
      <c r="B1136" s="55"/>
      <c r="C1136" s="55"/>
      <c r="D1136" s="55" t="s">
        <v>317</v>
      </c>
      <c r="E1136" s="56" t="s">
        <v>318</v>
      </c>
      <c r="F1136" s="57">
        <f>Source!AQ976</f>
        <v>53</v>
      </c>
      <c r="G1136" s="58"/>
      <c r="H1136" s="59" t="str">
        <f>Source!DI976</f>
        <v>)*1,15</v>
      </c>
      <c r="I1136" s="57">
        <f>Source!AV976</f>
        <v>1</v>
      </c>
      <c r="J1136" s="58">
        <f>Source!U976</f>
        <v>326.18611499999997</v>
      </c>
      <c r="K1136" s="57"/>
      <c r="L1136" s="58"/>
    </row>
    <row r="1137" spans="1:27" ht="15" x14ac:dyDescent="0.25">
      <c r="A1137" s="60"/>
      <c r="B1137" s="60"/>
      <c r="C1137" s="60"/>
      <c r="D1137" s="61" t="s">
        <v>319</v>
      </c>
      <c r="E1137" s="60"/>
      <c r="F1137" s="60"/>
      <c r="G1137" s="60"/>
      <c r="H1137" s="60"/>
      <c r="I1137" s="111">
        <f>J1127+J1128+J1130+J1133+J1134+J1135+SUM(J1131:J1132)</f>
        <v>52847.54</v>
      </c>
      <c r="J1137" s="111"/>
      <c r="K1137" s="111">
        <f>L1127+L1128+L1130+L1133+L1134+L1135+SUM(L1131:L1132)</f>
        <v>676636.29</v>
      </c>
      <c r="L1137" s="111"/>
      <c r="O1137" s="32">
        <f>J1127+J1128+J1130+J1133+J1134+J1135+SUM(J1131:J1132)</f>
        <v>52847.54</v>
      </c>
      <c r="P1137" s="32">
        <f>L1127+L1128+L1130+L1133+L1134+L1135+SUM(L1131:L1132)</f>
        <v>676636.29</v>
      </c>
      <c r="X1137">
        <f>IF(Source!BI976&lt;=1,J1127+J1128+J1130+J1133+J1134+J1135-0, 0)</f>
        <v>18393.36</v>
      </c>
      <c r="Y1137">
        <f>IF(Source!BI976=2,J1127+J1128+J1130+J1133+J1134+J1135-0, 0)</f>
        <v>0</v>
      </c>
      <c r="Z1137">
        <f>IF(Source!BI976=3,J1127+J1128+J1130+J1133+J1134+J1135-0, 0)</f>
        <v>0</v>
      </c>
      <c r="AA1137">
        <f>IF(Source!BI976=4,J1127+J1128+J1130+J1133+J1134+J1135,0)</f>
        <v>0</v>
      </c>
    </row>
    <row r="1139" spans="1:27" ht="99.75" x14ac:dyDescent="0.2">
      <c r="A1139" s="26">
        <v>6</v>
      </c>
      <c r="B1139" s="26">
        <v>6</v>
      </c>
      <c r="C1139" s="26" t="str">
        <f>Source!F979</f>
        <v>3.12-3-10</v>
      </c>
      <c r="D1139" s="26" t="s">
        <v>150</v>
      </c>
      <c r="E1139" s="27" t="str">
        <f>Source!H979</f>
        <v>100 м2</v>
      </c>
      <c r="F1139" s="17">
        <f>Source!I979</f>
        <v>2.0500000000000001E-2</v>
      </c>
      <c r="G1139" s="33"/>
      <c r="H1139" s="28"/>
      <c r="I1139" s="17"/>
      <c r="J1139" s="33"/>
      <c r="K1139" s="17"/>
      <c r="L1139" s="33"/>
      <c r="Q1139">
        <f>ROUND((Source!DN979/100)*ROUND((ROUND((Source!AF979*Source!AV979*Source!I979),2)),2), 2)</f>
        <v>24.19</v>
      </c>
      <c r="R1139">
        <f>Source!X979</f>
        <v>534.03</v>
      </c>
      <c r="S1139">
        <f>ROUND((Source!DO979/100)*ROUND((ROUND((Source!AF979*Source!AV979*Source!I979),2)),2), 2)</f>
        <v>18.38</v>
      </c>
      <c r="T1139">
        <f>Source!Y979</f>
        <v>251.67</v>
      </c>
      <c r="U1139">
        <f>ROUND((175/100)*ROUND((ROUND((Source!AE979*Source!AV979*Source!I979),2)),2), 2)</f>
        <v>0.37</v>
      </c>
      <c r="V1139">
        <f>ROUND((160/100)*ROUND(ROUND((ROUND((Source!AE979*Source!AV979*Source!I979),2)*Source!BS979),2), 2), 2)</f>
        <v>8.86</v>
      </c>
    </row>
    <row r="1140" spans="1:27" x14ac:dyDescent="0.2">
      <c r="D1140" s="30" t="str">
        <f>"Объем: "&amp;Source!I979&amp;"=2,05/"&amp;"100"</f>
        <v>Объем: 0,0205=2,05/100</v>
      </c>
    </row>
    <row r="1141" spans="1:27" ht="14.25" x14ac:dyDescent="0.2">
      <c r="A1141" s="26"/>
      <c r="B1141" s="26"/>
      <c r="C1141" s="26"/>
      <c r="D1141" s="26" t="s">
        <v>313</v>
      </c>
      <c r="E1141" s="27"/>
      <c r="F1141" s="17"/>
      <c r="G1141" s="33">
        <f>Source!AO979</f>
        <v>986.85</v>
      </c>
      <c r="H1141" s="28" t="str">
        <f>Source!DG979</f>
        <v>)*1,15</v>
      </c>
      <c r="I1141" s="17">
        <f>Source!AV979</f>
        <v>1</v>
      </c>
      <c r="J1141" s="33">
        <f>ROUND((ROUND((Source!AF979*Source!AV979*Source!I979),2)),2)</f>
        <v>23.26</v>
      </c>
      <c r="K1141" s="17">
        <f>IF(Source!BA979&lt;&gt; 0, Source!BA979, 1)</f>
        <v>26.39</v>
      </c>
      <c r="L1141" s="33">
        <f>Source!S979</f>
        <v>613.83000000000004</v>
      </c>
      <c r="W1141">
        <f>J1141</f>
        <v>23.26</v>
      </c>
    </row>
    <row r="1142" spans="1:27" ht="14.25" x14ac:dyDescent="0.2">
      <c r="A1142" s="26"/>
      <c r="B1142" s="26"/>
      <c r="C1142" s="26"/>
      <c r="D1142" s="26" t="s">
        <v>322</v>
      </c>
      <c r="E1142" s="27"/>
      <c r="F1142" s="17"/>
      <c r="G1142" s="33">
        <f>Source!AM979</f>
        <v>50.84</v>
      </c>
      <c r="H1142" s="28" t="str">
        <f>Source!DE979</f>
        <v>)*1,25</v>
      </c>
      <c r="I1142" s="17">
        <f>Source!AV979</f>
        <v>1</v>
      </c>
      <c r="J1142" s="33">
        <f>(ROUND((ROUND((((Source!ET979*1.25))*Source!AV979*Source!I979),2)),2)+ROUND((ROUND(((Source!AE979-((Source!EU979*1.25)))*Source!AV979*Source!I979),2)),2))</f>
        <v>1.3</v>
      </c>
      <c r="K1142" s="17">
        <f>IF(Source!BB979&lt;&gt; 0, Source!BB979, 1)</f>
        <v>9.3800000000000008</v>
      </c>
      <c r="L1142" s="33">
        <f>Source!Q979</f>
        <v>12.19</v>
      </c>
    </row>
    <row r="1143" spans="1:27" ht="14.25" x14ac:dyDescent="0.2">
      <c r="A1143" s="26"/>
      <c r="B1143" s="26"/>
      <c r="C1143" s="26"/>
      <c r="D1143" s="26" t="s">
        <v>323</v>
      </c>
      <c r="E1143" s="27"/>
      <c r="F1143" s="17"/>
      <c r="G1143" s="33">
        <f>Source!AN979</f>
        <v>8.01</v>
      </c>
      <c r="H1143" s="28" t="str">
        <f>Source!DF979</f>
        <v>)*1,25</v>
      </c>
      <c r="I1143" s="17">
        <f>Source!AV979</f>
        <v>1</v>
      </c>
      <c r="J1143" s="41">
        <f>ROUND((ROUND((Source!AE979*Source!AV979*Source!I979),2)),2)</f>
        <v>0.21</v>
      </c>
      <c r="K1143" s="17">
        <f>IF(Source!BS979&lt;&gt; 0, Source!BS979, 1)</f>
        <v>26.39</v>
      </c>
      <c r="L1143" s="41">
        <f>Source!R979</f>
        <v>5.54</v>
      </c>
      <c r="W1143">
        <f>J1143</f>
        <v>0.21</v>
      </c>
    </row>
    <row r="1144" spans="1:27" ht="14.25" x14ac:dyDescent="0.2">
      <c r="A1144" s="26"/>
      <c r="B1144" s="26"/>
      <c r="C1144" s="26"/>
      <c r="D1144" s="26" t="s">
        <v>324</v>
      </c>
      <c r="E1144" s="27"/>
      <c r="F1144" s="17"/>
      <c r="G1144" s="33">
        <f>Source!AL979</f>
        <v>7205.92</v>
      </c>
      <c r="H1144" s="28" t="str">
        <f>Source!DD979</f>
        <v/>
      </c>
      <c r="I1144" s="17">
        <f>Source!AW979</f>
        <v>1</v>
      </c>
      <c r="J1144" s="33">
        <f>ROUND((ROUND((Source!AC979*Source!AW979*Source!I979),2)),2)</f>
        <v>147.72</v>
      </c>
      <c r="K1144" s="17">
        <f>IF(Source!BC979&lt;&gt; 0, Source!BC979, 1)</f>
        <v>1.95</v>
      </c>
      <c r="L1144" s="33">
        <f>Source!P979</f>
        <v>288.05</v>
      </c>
    </row>
    <row r="1145" spans="1:27" ht="199.5" x14ac:dyDescent="0.2">
      <c r="A1145" s="26" t="s">
        <v>152</v>
      </c>
      <c r="B1145" s="26" t="s">
        <v>152</v>
      </c>
      <c r="C1145" s="26" t="str">
        <f>Source!F980</f>
        <v>1.1-1-1312</v>
      </c>
      <c r="D1145" s="26" t="s">
        <v>282</v>
      </c>
      <c r="E1145" s="27" t="str">
        <f>Source!H980</f>
        <v>м2</v>
      </c>
      <c r="F1145" s="17">
        <f>Source!I980</f>
        <v>2.7681150000000003</v>
      </c>
      <c r="G1145" s="33">
        <f>Source!AK980</f>
        <v>25.09</v>
      </c>
      <c r="H1145" s="31" t="s">
        <v>3</v>
      </c>
      <c r="I1145" s="17">
        <f>Source!AW980</f>
        <v>1</v>
      </c>
      <c r="J1145" s="33">
        <f>ROUND((ROUND((Source!AC980*Source!AW980*Source!I980),2)),2)+(ROUND((ROUND(((Source!ET980)*Source!AV980*Source!I980),2)),2)+ROUND((ROUND(((Source!AE980-(Source!EU980))*Source!AV980*Source!I980),2)),2))+ROUND((ROUND((Source!AF980*Source!AV980*Source!I980),2)),2)</f>
        <v>69.45</v>
      </c>
      <c r="K1145" s="17">
        <f>IF(Source!BC980&lt;&gt; 0, Source!BC980, 1)</f>
        <v>10.5</v>
      </c>
      <c r="L1145" s="33">
        <f>Source!O980</f>
        <v>729.23</v>
      </c>
      <c r="Q1145">
        <f>ROUND((Source!DN980/100)*ROUND((ROUND((Source!AF980*Source!AV980*Source!I980),2)),2), 2)</f>
        <v>0</v>
      </c>
      <c r="R1145">
        <f>Source!X980</f>
        <v>0</v>
      </c>
      <c r="S1145">
        <f>ROUND((Source!DO980/100)*ROUND((ROUND((Source!AF980*Source!AV980*Source!I980),2)),2), 2)</f>
        <v>0</v>
      </c>
      <c r="T1145">
        <f>Source!Y980</f>
        <v>0</v>
      </c>
      <c r="U1145">
        <f>ROUND((175/100)*ROUND((ROUND((Source!AE980*Source!AV980*Source!I980),2)),2), 2)</f>
        <v>0</v>
      </c>
      <c r="V1145">
        <f>ROUND((160/100)*ROUND(ROUND((ROUND((Source!AE980*Source!AV980*Source!I980),2)*Source!BS980),2), 2), 2)</f>
        <v>0</v>
      </c>
      <c r="X1145">
        <f>IF(Source!BI980&lt;=1,J1145, 0)</f>
        <v>69.45</v>
      </c>
      <c r="Y1145">
        <f>IF(Source!BI980=2,J1145, 0)</f>
        <v>0</v>
      </c>
      <c r="Z1145">
        <f>IF(Source!BI980=3,J1145, 0)</f>
        <v>0</v>
      </c>
      <c r="AA1145">
        <f>IF(Source!BI980=4,J1145, 0)</f>
        <v>0</v>
      </c>
    </row>
    <row r="1146" spans="1:27" ht="228" x14ac:dyDescent="0.2">
      <c r="A1146" s="26" t="s">
        <v>153</v>
      </c>
      <c r="B1146" s="26" t="s">
        <v>153</v>
      </c>
      <c r="C1146" s="26" t="str">
        <f>Source!F981</f>
        <v>1.1-1-1313</v>
      </c>
      <c r="D1146" s="26" t="s">
        <v>283</v>
      </c>
      <c r="E1146" s="27" t="str">
        <f>Source!H981</f>
        <v>м2</v>
      </c>
      <c r="F1146" s="17">
        <f>Source!I981</f>
        <v>1.235535</v>
      </c>
      <c r="G1146" s="33">
        <f>Source!AK981</f>
        <v>23.06</v>
      </c>
      <c r="H1146" s="31" t="s">
        <v>3</v>
      </c>
      <c r="I1146" s="17">
        <f>Source!AW981</f>
        <v>1</v>
      </c>
      <c r="J1146" s="33">
        <f>ROUND((ROUND((Source!AC981*Source!AW981*Source!I981),2)),2)+(ROUND((ROUND(((Source!ET981)*Source!AV981*Source!I981),2)),2)+ROUND((ROUND(((Source!AE981-(Source!EU981))*Source!AV981*Source!I981),2)),2))+ROUND((ROUND((Source!AF981*Source!AV981*Source!I981),2)),2)</f>
        <v>28.49</v>
      </c>
      <c r="K1146" s="17">
        <f>IF(Source!BC981&lt;&gt; 0, Source!BC981, 1)</f>
        <v>10.74</v>
      </c>
      <c r="L1146" s="33">
        <f>Source!O981</f>
        <v>305.98</v>
      </c>
      <c r="Q1146">
        <f>ROUND((Source!DN981/100)*ROUND((ROUND((Source!AF981*Source!AV981*Source!I981),2)),2), 2)</f>
        <v>0</v>
      </c>
      <c r="R1146">
        <f>Source!X981</f>
        <v>0</v>
      </c>
      <c r="S1146">
        <f>ROUND((Source!DO981/100)*ROUND((ROUND((Source!AF981*Source!AV981*Source!I981),2)),2), 2)</f>
        <v>0</v>
      </c>
      <c r="T1146">
        <f>Source!Y981</f>
        <v>0</v>
      </c>
      <c r="U1146">
        <f>ROUND((175/100)*ROUND((ROUND((Source!AE981*Source!AV981*Source!I981),2)),2), 2)</f>
        <v>0</v>
      </c>
      <c r="V1146">
        <f>ROUND((160/100)*ROUND(ROUND((ROUND((Source!AE981*Source!AV981*Source!I981),2)*Source!BS981),2), 2), 2)</f>
        <v>0</v>
      </c>
      <c r="X1146">
        <f>IF(Source!BI981&lt;=1,J1146, 0)</f>
        <v>28.49</v>
      </c>
      <c r="Y1146">
        <f>IF(Source!BI981=2,J1146, 0)</f>
        <v>0</v>
      </c>
      <c r="Z1146">
        <f>IF(Source!BI981=3,J1146, 0)</f>
        <v>0</v>
      </c>
      <c r="AA1146">
        <f>IF(Source!BI981=4,J1146, 0)</f>
        <v>0</v>
      </c>
    </row>
    <row r="1147" spans="1:27" ht="14.25" x14ac:dyDescent="0.2">
      <c r="A1147" s="26"/>
      <c r="B1147" s="26"/>
      <c r="C1147" s="26"/>
      <c r="D1147" s="26" t="s">
        <v>314</v>
      </c>
      <c r="E1147" s="27" t="s">
        <v>315</v>
      </c>
      <c r="F1147" s="17">
        <f>Source!DN979</f>
        <v>104</v>
      </c>
      <c r="G1147" s="33"/>
      <c r="H1147" s="28"/>
      <c r="I1147" s="17"/>
      <c r="J1147" s="33">
        <f>SUM(Q1139:Q1146)</f>
        <v>24.19</v>
      </c>
      <c r="K1147" s="17">
        <f>Source!BZ979</f>
        <v>87</v>
      </c>
      <c r="L1147" s="33">
        <f>SUM(R1139:R1146)</f>
        <v>534.03</v>
      </c>
    </row>
    <row r="1148" spans="1:27" ht="14.25" x14ac:dyDescent="0.2">
      <c r="A1148" s="26"/>
      <c r="B1148" s="26"/>
      <c r="C1148" s="26"/>
      <c r="D1148" s="26" t="s">
        <v>316</v>
      </c>
      <c r="E1148" s="27" t="s">
        <v>315</v>
      </c>
      <c r="F1148" s="17">
        <f>Source!DO979</f>
        <v>79</v>
      </c>
      <c r="G1148" s="33"/>
      <c r="H1148" s="28"/>
      <c r="I1148" s="17"/>
      <c r="J1148" s="33">
        <f>SUM(S1139:S1147)</f>
        <v>18.38</v>
      </c>
      <c r="K1148" s="17">
        <f>Source!CA979</f>
        <v>41</v>
      </c>
      <c r="L1148" s="33">
        <f>SUM(T1139:T1147)</f>
        <v>251.67</v>
      </c>
    </row>
    <row r="1149" spans="1:27" ht="14.25" x14ac:dyDescent="0.2">
      <c r="A1149" s="26"/>
      <c r="B1149" s="26"/>
      <c r="C1149" s="26"/>
      <c r="D1149" s="26" t="s">
        <v>325</v>
      </c>
      <c r="E1149" s="27" t="s">
        <v>315</v>
      </c>
      <c r="F1149" s="17">
        <f>175</f>
        <v>175</v>
      </c>
      <c r="G1149" s="33"/>
      <c r="H1149" s="28"/>
      <c r="I1149" s="17"/>
      <c r="J1149" s="33">
        <f>SUM(U1139:U1148)</f>
        <v>0.37</v>
      </c>
      <c r="K1149" s="17">
        <f>160</f>
        <v>160</v>
      </c>
      <c r="L1149" s="33">
        <f>SUM(V1139:V1148)</f>
        <v>8.86</v>
      </c>
    </row>
    <row r="1150" spans="1:27" ht="14.25" x14ac:dyDescent="0.2">
      <c r="A1150" s="55"/>
      <c r="B1150" s="55"/>
      <c r="C1150" s="55"/>
      <c r="D1150" s="55" t="s">
        <v>317</v>
      </c>
      <c r="E1150" s="56" t="s">
        <v>318</v>
      </c>
      <c r="F1150" s="57">
        <f>Source!AQ979</f>
        <v>85</v>
      </c>
      <c r="G1150" s="58"/>
      <c r="H1150" s="59" t="str">
        <f>Source!DI979</f>
        <v>)*1,15</v>
      </c>
      <c r="I1150" s="57">
        <f>Source!AV979</f>
        <v>1</v>
      </c>
      <c r="J1150" s="58">
        <f>Source!U979</f>
        <v>2.0038749999999999</v>
      </c>
      <c r="K1150" s="57"/>
      <c r="L1150" s="58"/>
    </row>
    <row r="1151" spans="1:27" ht="15" x14ac:dyDescent="0.25">
      <c r="A1151" s="60"/>
      <c r="B1151" s="60"/>
      <c r="C1151" s="60"/>
      <c r="D1151" s="61" t="s">
        <v>319</v>
      </c>
      <c r="E1151" s="60"/>
      <c r="F1151" s="60"/>
      <c r="G1151" s="60"/>
      <c r="H1151" s="60"/>
      <c r="I1151" s="111">
        <f>J1141+J1142+J1144+J1147+J1148+J1149+SUM(J1145:J1146)</f>
        <v>313.15999999999997</v>
      </c>
      <c r="J1151" s="111"/>
      <c r="K1151" s="111">
        <f>L1141+L1142+L1144+L1147+L1148+L1149+SUM(L1145:L1146)</f>
        <v>2743.84</v>
      </c>
      <c r="L1151" s="111"/>
      <c r="O1151" s="32">
        <f>J1141+J1142+J1144+J1147+J1148+J1149+SUM(J1145:J1146)</f>
        <v>313.15999999999997</v>
      </c>
      <c r="P1151" s="32">
        <f>L1141+L1142+L1144+L1147+L1148+L1149+SUM(L1145:L1146)</f>
        <v>2743.84</v>
      </c>
      <c r="X1151">
        <f>IF(Source!BI979&lt;=1,J1141+J1142+J1144+J1147+J1148+J1149-0, 0)</f>
        <v>215.22</v>
      </c>
      <c r="Y1151">
        <f>IF(Source!BI979=2,J1141+J1142+J1144+J1147+J1148+J1149-0, 0)</f>
        <v>0</v>
      </c>
      <c r="Z1151">
        <f>IF(Source!BI979=3,J1141+J1142+J1144+J1147+J1148+J1149-0, 0)</f>
        <v>0</v>
      </c>
      <c r="AA1151">
        <f>IF(Source!BI979=4,J1141+J1142+J1144+J1147+J1148+J1149,0)</f>
        <v>0</v>
      </c>
    </row>
    <row r="1154" spans="1:27" ht="16.5" x14ac:dyDescent="0.25">
      <c r="A1154" s="75" t="str">
        <f>CONCATENATE("Подраздел: ",IF(Source!G983&lt;&gt;"Новый подраздел", Source!G983, ""))</f>
        <v>Подраздел: Кровля тех. этажа в/о В/5-9</v>
      </c>
      <c r="B1154" s="75"/>
      <c r="C1154" s="75"/>
      <c r="D1154" s="75"/>
      <c r="E1154" s="75"/>
      <c r="F1154" s="75"/>
      <c r="G1154" s="75"/>
      <c r="H1154" s="75"/>
      <c r="I1154" s="75"/>
      <c r="J1154" s="75"/>
      <c r="K1154" s="75"/>
      <c r="L1154" s="75"/>
    </row>
    <row r="1155" spans="1:27" ht="42.75" x14ac:dyDescent="0.2">
      <c r="A1155" s="26">
        <v>1</v>
      </c>
      <c r="B1155" s="26">
        <v>1</v>
      </c>
      <c r="C1155" s="26" t="str">
        <f>Source!F987</f>
        <v>6.61-26-1</v>
      </c>
      <c r="D1155" s="26" t="s">
        <v>21</v>
      </c>
      <c r="E1155" s="27" t="str">
        <f>Source!H987</f>
        <v>100 м2</v>
      </c>
      <c r="F1155" s="17">
        <f>Source!I987</f>
        <v>2.3999999999999998E-3</v>
      </c>
      <c r="G1155" s="33"/>
      <c r="H1155" s="28"/>
      <c r="I1155" s="17"/>
      <c r="J1155" s="33"/>
      <c r="K1155" s="17"/>
      <c r="L1155" s="33"/>
      <c r="Q1155">
        <f>ROUND((Source!DN987/100)*ROUND((ROUND((Source!AF987*Source!AV987*Source!I987),2)),2), 2)</f>
        <v>1.1299999999999999</v>
      </c>
      <c r="R1155">
        <f>Source!X987</f>
        <v>26.05</v>
      </c>
      <c r="S1155">
        <f>ROUND((Source!DO987/100)*ROUND((ROUND((Source!AF987*Source!AV987*Source!I987),2)),2), 2)</f>
        <v>0.78</v>
      </c>
      <c r="T1155">
        <f>Source!Y987</f>
        <v>15.26</v>
      </c>
      <c r="U1155">
        <f>ROUND((175/100)*ROUND((ROUND((Source!AE987*Source!AV987*Source!I987),2)),2), 2)</f>
        <v>0</v>
      </c>
      <c r="V1155">
        <f>ROUND((160/100)*ROUND(ROUND((ROUND((Source!AE987*Source!AV987*Source!I987),2)*Source!BS987),2), 2), 2)</f>
        <v>0</v>
      </c>
    </row>
    <row r="1156" spans="1:27" x14ac:dyDescent="0.2">
      <c r="D1156" s="30" t="str">
        <f>"Объем: "&amp;Source!I987&amp;"=0,24/"&amp;"100"</f>
        <v>Объем: 0,0024=0,24/100</v>
      </c>
    </row>
    <row r="1157" spans="1:27" ht="14.25" x14ac:dyDescent="0.2">
      <c r="A1157" s="26"/>
      <c r="B1157" s="26"/>
      <c r="C1157" s="26"/>
      <c r="D1157" s="26" t="s">
        <v>313</v>
      </c>
      <c r="E1157" s="27"/>
      <c r="F1157" s="17"/>
      <c r="G1157" s="33">
        <f>Source!AO987</f>
        <v>587.65</v>
      </c>
      <c r="H1157" s="28" t="str">
        <f>Source!DG987</f>
        <v/>
      </c>
      <c r="I1157" s="17">
        <f>Source!AV987</f>
        <v>1</v>
      </c>
      <c r="J1157" s="33">
        <f>ROUND((ROUND((Source!AF987*Source!AV987*Source!I987),2)),2)</f>
        <v>1.41</v>
      </c>
      <c r="K1157" s="17">
        <f>IF(Source!BA987&lt;&gt; 0, Source!BA987, 1)</f>
        <v>26.39</v>
      </c>
      <c r="L1157" s="33">
        <f>Source!S987</f>
        <v>37.21</v>
      </c>
      <c r="W1157">
        <f>J1157</f>
        <v>1.41</v>
      </c>
    </row>
    <row r="1158" spans="1:27" ht="28.5" x14ac:dyDescent="0.2">
      <c r="A1158" s="26" t="s">
        <v>27</v>
      </c>
      <c r="B1158" s="26" t="s">
        <v>27</v>
      </c>
      <c r="C1158" s="26" t="str">
        <f>Source!F988</f>
        <v>9999990001</v>
      </c>
      <c r="D1158" s="26" t="s">
        <v>29</v>
      </c>
      <c r="E1158" s="27" t="str">
        <f>Source!H988</f>
        <v>т</v>
      </c>
      <c r="F1158" s="17">
        <f>Source!I988</f>
        <v>-1.1039999999999999E-2</v>
      </c>
      <c r="G1158" s="33">
        <f>Source!AK988</f>
        <v>0</v>
      </c>
      <c r="H1158" s="31" t="s">
        <v>3</v>
      </c>
      <c r="I1158" s="17">
        <f>Source!AW988</f>
        <v>1</v>
      </c>
      <c r="J1158" s="33">
        <f>ROUND((ROUND((Source!AC988*Source!AW988*Source!I988),2)),2)+(ROUND((ROUND(((Source!ET988)*Source!AV988*Source!I988),2)),2)+ROUND((ROUND(((Source!AE988-(Source!EU988))*Source!AV988*Source!I988),2)),2))+ROUND((ROUND((Source!AF988*Source!AV988*Source!I988),2)),2)</f>
        <v>0</v>
      </c>
      <c r="K1158" s="17">
        <f>IF(Source!BC988&lt;&gt; 0, Source!BC988, 1)</f>
        <v>1</v>
      </c>
      <c r="L1158" s="33">
        <f>Source!O988</f>
        <v>0</v>
      </c>
      <c r="Q1158">
        <f>ROUND((Source!DN988/100)*ROUND((ROUND((Source!AF988*Source!AV988*Source!I988),2)),2), 2)</f>
        <v>0</v>
      </c>
      <c r="R1158">
        <f>Source!X988</f>
        <v>0</v>
      </c>
      <c r="S1158">
        <f>ROUND((Source!DO988/100)*ROUND((ROUND((Source!AF988*Source!AV988*Source!I988),2)),2), 2)</f>
        <v>0</v>
      </c>
      <c r="T1158">
        <f>Source!Y988</f>
        <v>0</v>
      </c>
      <c r="U1158">
        <f>ROUND((175/100)*ROUND((ROUND((Source!AE988*Source!AV988*Source!I988),2)),2), 2)</f>
        <v>0</v>
      </c>
      <c r="V1158">
        <f>ROUND((160/100)*ROUND(ROUND((ROUND((Source!AE988*Source!AV988*Source!I988),2)*Source!BS988),2), 2), 2)</f>
        <v>0</v>
      </c>
      <c r="X1158">
        <f>IF(Source!BI988&lt;=1,J1158, 0)</f>
        <v>0</v>
      </c>
      <c r="Y1158">
        <f>IF(Source!BI988=2,J1158, 0)</f>
        <v>0</v>
      </c>
      <c r="Z1158">
        <f>IF(Source!BI988=3,J1158, 0)</f>
        <v>0</v>
      </c>
      <c r="AA1158">
        <f>IF(Source!BI988=4,J1158, 0)</f>
        <v>0</v>
      </c>
    </row>
    <row r="1159" spans="1:27" ht="14.25" x14ac:dyDescent="0.2">
      <c r="A1159" s="26"/>
      <c r="B1159" s="26"/>
      <c r="C1159" s="26"/>
      <c r="D1159" s="26" t="s">
        <v>314</v>
      </c>
      <c r="E1159" s="27" t="s">
        <v>315</v>
      </c>
      <c r="F1159" s="17">
        <f>Source!DN987</f>
        <v>80</v>
      </c>
      <c r="G1159" s="33"/>
      <c r="H1159" s="28"/>
      <c r="I1159" s="17"/>
      <c r="J1159" s="33">
        <f>SUM(Q1155:Q1158)</f>
        <v>1.1299999999999999</v>
      </c>
      <c r="K1159" s="17">
        <f>Source!BZ987</f>
        <v>70</v>
      </c>
      <c r="L1159" s="33">
        <f>SUM(R1155:R1158)</f>
        <v>26.05</v>
      </c>
    </row>
    <row r="1160" spans="1:27" ht="14.25" x14ac:dyDescent="0.2">
      <c r="A1160" s="26"/>
      <c r="B1160" s="26"/>
      <c r="C1160" s="26"/>
      <c r="D1160" s="26" t="s">
        <v>316</v>
      </c>
      <c r="E1160" s="27" t="s">
        <v>315</v>
      </c>
      <c r="F1160" s="17">
        <f>Source!DO987</f>
        <v>55</v>
      </c>
      <c r="G1160" s="33"/>
      <c r="H1160" s="28"/>
      <c r="I1160" s="17"/>
      <c r="J1160" s="33">
        <f>SUM(S1155:S1159)</f>
        <v>0.78</v>
      </c>
      <c r="K1160" s="17">
        <f>Source!CA987</f>
        <v>41</v>
      </c>
      <c r="L1160" s="33">
        <f>SUM(T1155:T1159)</f>
        <v>15.26</v>
      </c>
    </row>
    <row r="1161" spans="1:27" ht="14.25" x14ac:dyDescent="0.2">
      <c r="A1161" s="55"/>
      <c r="B1161" s="55"/>
      <c r="C1161" s="55"/>
      <c r="D1161" s="55" t="s">
        <v>317</v>
      </c>
      <c r="E1161" s="56" t="s">
        <v>318</v>
      </c>
      <c r="F1161" s="57">
        <f>Source!AQ987</f>
        <v>57.5</v>
      </c>
      <c r="G1161" s="58"/>
      <c r="H1161" s="59" t="str">
        <f>Source!DI987</f>
        <v/>
      </c>
      <c r="I1161" s="57">
        <f>Source!AV987</f>
        <v>1</v>
      </c>
      <c r="J1161" s="58">
        <f>Source!U987</f>
        <v>0.13799999999999998</v>
      </c>
      <c r="K1161" s="57"/>
      <c r="L1161" s="58"/>
    </row>
    <row r="1162" spans="1:27" ht="15" x14ac:dyDescent="0.25">
      <c r="A1162" s="60"/>
      <c r="B1162" s="60"/>
      <c r="C1162" s="60"/>
      <c r="D1162" s="61" t="s">
        <v>319</v>
      </c>
      <c r="E1162" s="60"/>
      <c r="F1162" s="60"/>
      <c r="G1162" s="60"/>
      <c r="H1162" s="60"/>
      <c r="I1162" s="111">
        <f>J1157+J1159+J1160+SUM(J1158:J1158)</f>
        <v>3.3200000000000003</v>
      </c>
      <c r="J1162" s="111"/>
      <c r="K1162" s="111">
        <f>L1157+L1159+L1160+SUM(L1158:L1158)</f>
        <v>78.52000000000001</v>
      </c>
      <c r="L1162" s="111"/>
      <c r="O1162" s="32">
        <f>J1157+J1159+J1160+SUM(J1158:J1158)</f>
        <v>3.3200000000000003</v>
      </c>
      <c r="P1162" s="32">
        <f>L1157+L1159+L1160+SUM(L1158:L1158)</f>
        <v>78.52000000000001</v>
      </c>
      <c r="X1162">
        <f>IF(Source!BI987&lt;=1,J1157+J1159+J1160-0, 0)</f>
        <v>3.3200000000000003</v>
      </c>
      <c r="Y1162">
        <f>IF(Source!BI987=2,J1157+J1159+J1160-0, 0)</f>
        <v>0</v>
      </c>
      <c r="Z1162">
        <f>IF(Source!BI987=3,J1157+J1159+J1160-0, 0)</f>
        <v>0</v>
      </c>
      <c r="AA1162">
        <f>IF(Source!BI987=4,J1157+J1159+J1160,0)</f>
        <v>0</v>
      </c>
    </row>
    <row r="1164" spans="1:27" ht="42.75" x14ac:dyDescent="0.2">
      <c r="A1164" s="26">
        <v>2</v>
      </c>
      <c r="B1164" s="26">
        <v>2</v>
      </c>
      <c r="C1164" s="26" t="str">
        <f>Source!F989</f>
        <v>6.62-31-1</v>
      </c>
      <c r="D1164" s="26" t="s">
        <v>33</v>
      </c>
      <c r="E1164" s="27" t="str">
        <f>Source!H989</f>
        <v>1 м2 поверхности</v>
      </c>
      <c r="F1164" s="17">
        <f>Source!I989</f>
        <v>0.35</v>
      </c>
      <c r="G1164" s="33"/>
      <c r="H1164" s="28"/>
      <c r="I1164" s="17"/>
      <c r="J1164" s="33"/>
      <c r="K1164" s="17"/>
      <c r="L1164" s="33"/>
      <c r="Q1164">
        <f>ROUND((Source!DN989/100)*ROUND((ROUND((Source!AF989*Source!AV989*Source!I989),2)),2), 2)</f>
        <v>2.15</v>
      </c>
      <c r="R1164">
        <f>Source!X989</f>
        <v>47.09</v>
      </c>
      <c r="S1164">
        <f>ROUND((Source!DO989/100)*ROUND((ROUND((Source!AF989*Source!AV989*Source!I989),2)),2), 2)</f>
        <v>1.38</v>
      </c>
      <c r="T1164">
        <f>Source!Y989</f>
        <v>23.26</v>
      </c>
      <c r="U1164">
        <f>ROUND((175/100)*ROUND((ROUND((Source!AE989*Source!AV989*Source!I989),2)),2), 2)</f>
        <v>0</v>
      </c>
      <c r="V1164">
        <f>ROUND((160/100)*ROUND(ROUND((ROUND((Source!AE989*Source!AV989*Source!I989),2)*Source!BS989),2), 2), 2)</f>
        <v>0</v>
      </c>
    </row>
    <row r="1165" spans="1:27" ht="14.25" x14ac:dyDescent="0.2">
      <c r="A1165" s="26"/>
      <c r="B1165" s="26"/>
      <c r="C1165" s="26"/>
      <c r="D1165" s="26" t="s">
        <v>313</v>
      </c>
      <c r="E1165" s="27"/>
      <c r="F1165" s="17"/>
      <c r="G1165" s="33">
        <f>Source!AO989</f>
        <v>6.13</v>
      </c>
      <c r="H1165" s="28" t="str">
        <f>Source!DG989</f>
        <v/>
      </c>
      <c r="I1165" s="17">
        <f>Source!AV989</f>
        <v>1</v>
      </c>
      <c r="J1165" s="33">
        <f>ROUND((ROUND((Source!AF989*Source!AV989*Source!I989),2)),2)</f>
        <v>2.15</v>
      </c>
      <c r="K1165" s="17">
        <f>IF(Source!BA989&lt;&gt; 0, Source!BA989, 1)</f>
        <v>26.39</v>
      </c>
      <c r="L1165" s="33">
        <f>Source!S989</f>
        <v>56.74</v>
      </c>
      <c r="W1165">
        <f>J1165</f>
        <v>2.15</v>
      </c>
    </row>
    <row r="1166" spans="1:27" ht="14.25" x14ac:dyDescent="0.2">
      <c r="A1166" s="26"/>
      <c r="B1166" s="26"/>
      <c r="C1166" s="26"/>
      <c r="D1166" s="26" t="s">
        <v>314</v>
      </c>
      <c r="E1166" s="27" t="s">
        <v>315</v>
      </c>
      <c r="F1166" s="17">
        <f>Source!DN989</f>
        <v>100</v>
      </c>
      <c r="G1166" s="33"/>
      <c r="H1166" s="28"/>
      <c r="I1166" s="17"/>
      <c r="J1166" s="33">
        <f>SUM(Q1164:Q1165)</f>
        <v>2.15</v>
      </c>
      <c r="K1166" s="17">
        <f>Source!BZ989</f>
        <v>83</v>
      </c>
      <c r="L1166" s="33">
        <f>SUM(R1164:R1165)</f>
        <v>47.09</v>
      </c>
    </row>
    <row r="1167" spans="1:27" ht="14.25" x14ac:dyDescent="0.2">
      <c r="A1167" s="26"/>
      <c r="B1167" s="26"/>
      <c r="C1167" s="26"/>
      <c r="D1167" s="26" t="s">
        <v>316</v>
      </c>
      <c r="E1167" s="27" t="s">
        <v>315</v>
      </c>
      <c r="F1167" s="17">
        <f>Source!DO989</f>
        <v>64</v>
      </c>
      <c r="G1167" s="33"/>
      <c r="H1167" s="28"/>
      <c r="I1167" s="17"/>
      <c r="J1167" s="33">
        <f>SUM(S1164:S1166)</f>
        <v>1.38</v>
      </c>
      <c r="K1167" s="17">
        <f>Source!CA989</f>
        <v>41</v>
      </c>
      <c r="L1167" s="33">
        <f>SUM(T1164:T1166)</f>
        <v>23.26</v>
      </c>
    </row>
    <row r="1168" spans="1:27" ht="14.25" x14ac:dyDescent="0.2">
      <c r="A1168" s="55"/>
      <c r="B1168" s="55"/>
      <c r="C1168" s="55"/>
      <c r="D1168" s="55" t="s">
        <v>317</v>
      </c>
      <c r="E1168" s="56" t="s">
        <v>318</v>
      </c>
      <c r="F1168" s="57">
        <f>Source!AQ989</f>
        <v>0.6</v>
      </c>
      <c r="G1168" s="58"/>
      <c r="H1168" s="59" t="str">
        <f>Source!DI989</f>
        <v/>
      </c>
      <c r="I1168" s="57">
        <f>Source!AV989</f>
        <v>1</v>
      </c>
      <c r="J1168" s="58">
        <f>Source!U989</f>
        <v>0.21</v>
      </c>
      <c r="K1168" s="57"/>
      <c r="L1168" s="58"/>
    </row>
    <row r="1169" spans="1:27" ht="15" x14ac:dyDescent="0.25">
      <c r="A1169" s="60"/>
      <c r="B1169" s="60"/>
      <c r="C1169" s="60"/>
      <c r="D1169" s="61" t="s">
        <v>319</v>
      </c>
      <c r="E1169" s="60"/>
      <c r="F1169" s="60"/>
      <c r="G1169" s="60"/>
      <c r="H1169" s="60"/>
      <c r="I1169" s="111">
        <f>J1165+J1166+J1167</f>
        <v>5.68</v>
      </c>
      <c r="J1169" s="111"/>
      <c r="K1169" s="111">
        <f>L1165+L1166+L1167</f>
        <v>127.09000000000002</v>
      </c>
      <c r="L1169" s="111"/>
      <c r="O1169" s="32">
        <f>J1165+J1166+J1167</f>
        <v>5.68</v>
      </c>
      <c r="P1169" s="32">
        <f>L1165+L1166+L1167</f>
        <v>127.09000000000002</v>
      </c>
      <c r="X1169">
        <f>IF(Source!BI989&lt;=1,J1165+J1166+J1167-0, 0)</f>
        <v>5.68</v>
      </c>
      <c r="Y1169">
        <f>IF(Source!BI989=2,J1165+J1166+J1167-0, 0)</f>
        <v>0</v>
      </c>
      <c r="Z1169">
        <f>IF(Source!BI989=3,J1165+J1166+J1167-0, 0)</f>
        <v>0</v>
      </c>
      <c r="AA1169">
        <f>IF(Source!BI989=4,J1165+J1166+J1167,0)</f>
        <v>0</v>
      </c>
    </row>
    <row r="1171" spans="1:27" ht="28.5" x14ac:dyDescent="0.2">
      <c r="A1171" s="26">
        <v>3</v>
      </c>
      <c r="B1171" s="26">
        <v>3</v>
      </c>
      <c r="C1171" s="26" t="str">
        <f>Source!F990</f>
        <v>6.58-2-1</v>
      </c>
      <c r="D1171" s="26" t="s">
        <v>40</v>
      </c>
      <c r="E1171" s="27" t="str">
        <f>Source!H990</f>
        <v>100 м2</v>
      </c>
      <c r="F1171" s="17">
        <f>Source!I990</f>
        <v>1.77E-2</v>
      </c>
      <c r="G1171" s="33"/>
      <c r="H1171" s="28"/>
      <c r="I1171" s="17"/>
      <c r="J1171" s="33"/>
      <c r="K1171" s="17"/>
      <c r="L1171" s="33"/>
      <c r="Q1171">
        <f>ROUND((Source!DN990/100)*ROUND((ROUND((Source!AF990*Source!AV990*Source!I990),2)),2), 2)</f>
        <v>2.71</v>
      </c>
      <c r="R1171">
        <f>Source!X990</f>
        <v>62.62</v>
      </c>
      <c r="S1171">
        <f>ROUND((Source!DO990/100)*ROUND((ROUND((Source!AF990*Source!AV990*Source!I990),2)),2), 2)</f>
        <v>1.86</v>
      </c>
      <c r="T1171">
        <f>Source!Y990</f>
        <v>36.68</v>
      </c>
      <c r="U1171">
        <f>ROUND((175/100)*ROUND((ROUND((Source!AE990*Source!AV990*Source!I990),2)),2), 2)</f>
        <v>0</v>
      </c>
      <c r="V1171">
        <f>ROUND((160/100)*ROUND(ROUND((ROUND((Source!AE990*Source!AV990*Source!I990),2)*Source!BS990),2), 2), 2)</f>
        <v>0</v>
      </c>
    </row>
    <row r="1172" spans="1:27" x14ac:dyDescent="0.2">
      <c r="D1172" s="30" t="str">
        <f>"Объем: "&amp;Source!I990&amp;"=1,77/"&amp;"100"</f>
        <v>Объем: 0,0177=1,77/100</v>
      </c>
    </row>
    <row r="1173" spans="1:27" ht="14.25" x14ac:dyDescent="0.2">
      <c r="A1173" s="26"/>
      <c r="B1173" s="26"/>
      <c r="C1173" s="26"/>
      <c r="D1173" s="26" t="s">
        <v>313</v>
      </c>
      <c r="E1173" s="27"/>
      <c r="F1173" s="17"/>
      <c r="G1173" s="33">
        <f>Source!AO990</f>
        <v>191.34</v>
      </c>
      <c r="H1173" s="28" t="str">
        <f>Source!DG990</f>
        <v/>
      </c>
      <c r="I1173" s="17">
        <f>Source!AV990</f>
        <v>1</v>
      </c>
      <c r="J1173" s="33">
        <f>ROUND((ROUND((Source!AF990*Source!AV990*Source!I990),2)),2)</f>
        <v>3.39</v>
      </c>
      <c r="K1173" s="17">
        <f>IF(Source!BA990&lt;&gt; 0, Source!BA990, 1)</f>
        <v>26.39</v>
      </c>
      <c r="L1173" s="33">
        <f>Source!S990</f>
        <v>89.46</v>
      </c>
      <c r="W1173">
        <f>J1173</f>
        <v>3.39</v>
      </c>
    </row>
    <row r="1174" spans="1:27" ht="28.5" x14ac:dyDescent="0.2">
      <c r="A1174" s="26" t="s">
        <v>44</v>
      </c>
      <c r="B1174" s="26" t="s">
        <v>44</v>
      </c>
      <c r="C1174" s="26" t="str">
        <f>Source!F991</f>
        <v>9999990001</v>
      </c>
      <c r="D1174" s="26" t="s">
        <v>29</v>
      </c>
      <c r="E1174" s="27" t="str">
        <f>Source!H991</f>
        <v>т</v>
      </c>
      <c r="F1174" s="17">
        <f>Source!I991</f>
        <v>-1.8054000000000001E-2</v>
      </c>
      <c r="G1174" s="33">
        <f>Source!AK991</f>
        <v>0</v>
      </c>
      <c r="H1174" s="31" t="s">
        <v>3</v>
      </c>
      <c r="I1174" s="17">
        <f>Source!AW991</f>
        <v>1</v>
      </c>
      <c r="J1174" s="33">
        <f>ROUND((ROUND((Source!AC991*Source!AW991*Source!I991),2)),2)+(ROUND((ROUND(((Source!ET991)*Source!AV991*Source!I991),2)),2)+ROUND((ROUND(((Source!AE991-(Source!EU991))*Source!AV991*Source!I991),2)),2))+ROUND((ROUND((Source!AF991*Source!AV991*Source!I991),2)),2)</f>
        <v>0</v>
      </c>
      <c r="K1174" s="17">
        <f>IF(Source!BC991&lt;&gt; 0, Source!BC991, 1)</f>
        <v>1</v>
      </c>
      <c r="L1174" s="33">
        <f>Source!O991</f>
        <v>0</v>
      </c>
      <c r="Q1174">
        <f>ROUND((Source!DN991/100)*ROUND((ROUND((Source!AF991*Source!AV991*Source!I991),2)),2), 2)</f>
        <v>0</v>
      </c>
      <c r="R1174">
        <f>Source!X991</f>
        <v>0</v>
      </c>
      <c r="S1174">
        <f>ROUND((Source!DO991/100)*ROUND((ROUND((Source!AF991*Source!AV991*Source!I991),2)),2), 2)</f>
        <v>0</v>
      </c>
      <c r="T1174">
        <f>Source!Y991</f>
        <v>0</v>
      </c>
      <c r="U1174">
        <f>ROUND((175/100)*ROUND((ROUND((Source!AE991*Source!AV991*Source!I991),2)),2), 2)</f>
        <v>0</v>
      </c>
      <c r="V1174">
        <f>ROUND((160/100)*ROUND(ROUND((ROUND((Source!AE991*Source!AV991*Source!I991),2)*Source!BS991),2), 2), 2)</f>
        <v>0</v>
      </c>
      <c r="X1174">
        <f>IF(Source!BI991&lt;=1,J1174, 0)</f>
        <v>0</v>
      </c>
      <c r="Y1174">
        <f>IF(Source!BI991=2,J1174, 0)</f>
        <v>0</v>
      </c>
      <c r="Z1174">
        <f>IF(Source!BI991=3,J1174, 0)</f>
        <v>0</v>
      </c>
      <c r="AA1174">
        <f>IF(Source!BI991=4,J1174, 0)</f>
        <v>0</v>
      </c>
    </row>
    <row r="1175" spans="1:27" ht="14.25" x14ac:dyDescent="0.2">
      <c r="A1175" s="26"/>
      <c r="B1175" s="26"/>
      <c r="C1175" s="26"/>
      <c r="D1175" s="26" t="s">
        <v>314</v>
      </c>
      <c r="E1175" s="27" t="s">
        <v>315</v>
      </c>
      <c r="F1175" s="17">
        <f>Source!DN990</f>
        <v>80</v>
      </c>
      <c r="G1175" s="33"/>
      <c r="H1175" s="28"/>
      <c r="I1175" s="17"/>
      <c r="J1175" s="33">
        <f>SUM(Q1171:Q1174)</f>
        <v>2.71</v>
      </c>
      <c r="K1175" s="17">
        <f>Source!BZ990</f>
        <v>70</v>
      </c>
      <c r="L1175" s="33">
        <f>SUM(R1171:R1174)</f>
        <v>62.62</v>
      </c>
    </row>
    <row r="1176" spans="1:27" ht="14.25" x14ac:dyDescent="0.2">
      <c r="A1176" s="26"/>
      <c r="B1176" s="26"/>
      <c r="C1176" s="26"/>
      <c r="D1176" s="26" t="s">
        <v>316</v>
      </c>
      <c r="E1176" s="27" t="s">
        <v>315</v>
      </c>
      <c r="F1176" s="17">
        <f>Source!DO990</f>
        <v>55</v>
      </c>
      <c r="G1176" s="33"/>
      <c r="H1176" s="28"/>
      <c r="I1176" s="17"/>
      <c r="J1176" s="33">
        <f>SUM(S1171:S1175)</f>
        <v>1.86</v>
      </c>
      <c r="K1176" s="17">
        <f>Source!CA990</f>
        <v>41</v>
      </c>
      <c r="L1176" s="33">
        <f>SUM(T1171:T1175)</f>
        <v>36.68</v>
      </c>
    </row>
    <row r="1177" spans="1:27" ht="14.25" x14ac:dyDescent="0.2">
      <c r="A1177" s="55"/>
      <c r="B1177" s="55"/>
      <c r="C1177" s="55"/>
      <c r="D1177" s="55" t="s">
        <v>317</v>
      </c>
      <c r="E1177" s="56" t="s">
        <v>318</v>
      </c>
      <c r="F1177" s="57">
        <f>Source!AQ990</f>
        <v>17.41</v>
      </c>
      <c r="G1177" s="58"/>
      <c r="H1177" s="59" t="str">
        <f>Source!DI990</f>
        <v/>
      </c>
      <c r="I1177" s="57">
        <f>Source!AV990</f>
        <v>1</v>
      </c>
      <c r="J1177" s="58">
        <f>Source!U990</f>
        <v>0.30815700000000001</v>
      </c>
      <c r="K1177" s="57"/>
      <c r="L1177" s="58"/>
    </row>
    <row r="1178" spans="1:27" ht="15" x14ac:dyDescent="0.25">
      <c r="A1178" s="60"/>
      <c r="B1178" s="60"/>
      <c r="C1178" s="60"/>
      <c r="D1178" s="61" t="s">
        <v>319</v>
      </c>
      <c r="E1178" s="60"/>
      <c r="F1178" s="60"/>
      <c r="G1178" s="60"/>
      <c r="H1178" s="60"/>
      <c r="I1178" s="111">
        <f>J1173+J1175+J1176+SUM(J1174:J1174)</f>
        <v>7.96</v>
      </c>
      <c r="J1178" s="111"/>
      <c r="K1178" s="111">
        <f>L1173+L1175+L1176+SUM(L1174:L1174)</f>
        <v>188.76</v>
      </c>
      <c r="L1178" s="111"/>
      <c r="O1178" s="32">
        <f>J1173+J1175+J1176+SUM(J1174:J1174)</f>
        <v>7.96</v>
      </c>
      <c r="P1178" s="32">
        <f>L1173+L1175+L1176+SUM(L1174:L1174)</f>
        <v>188.76</v>
      </c>
      <c r="X1178">
        <f>IF(Source!BI990&lt;=1,J1173+J1175+J1176-0, 0)</f>
        <v>7.96</v>
      </c>
      <c r="Y1178">
        <f>IF(Source!BI990=2,J1173+J1175+J1176-0, 0)</f>
        <v>0</v>
      </c>
      <c r="Z1178">
        <f>IF(Source!BI990=3,J1173+J1175+J1176-0, 0)</f>
        <v>0</v>
      </c>
      <c r="AA1178">
        <f>IF(Source!BI990=4,J1173+J1175+J1176,0)</f>
        <v>0</v>
      </c>
    </row>
    <row r="1181" spans="1:27" ht="15" x14ac:dyDescent="0.25">
      <c r="A1181" s="81" t="str">
        <f>CONCATENATE("Итого по подразделу: ",IF(Source!G995&lt;&gt;"Новый подраздел", Source!G995, ""))</f>
        <v>Итого по подразделу: Кровля тех. этажа в/о В/5-9</v>
      </c>
      <c r="B1181" s="81"/>
      <c r="C1181" s="81"/>
      <c r="D1181" s="81"/>
      <c r="E1181" s="81"/>
      <c r="F1181" s="81"/>
      <c r="G1181" s="81"/>
      <c r="H1181" s="81"/>
      <c r="I1181" s="79">
        <f>SUM(O1154:O1180)</f>
        <v>16.96</v>
      </c>
      <c r="J1181" s="80"/>
      <c r="K1181" s="79">
        <f>SUM(P1154:P1180)</f>
        <v>394.37</v>
      </c>
      <c r="L1181" s="80"/>
    </row>
    <row r="1182" spans="1:27" hidden="1" x14ac:dyDescent="0.2">
      <c r="A1182" t="s">
        <v>320</v>
      </c>
      <c r="I1182">
        <f>SUM(AC1154:AC1181)</f>
        <v>0</v>
      </c>
      <c r="K1182">
        <f>SUM(AD1154:AD1181)</f>
        <v>0</v>
      </c>
    </row>
    <row r="1183" spans="1:27" hidden="1" x14ac:dyDescent="0.2">
      <c r="A1183" t="s">
        <v>321</v>
      </c>
      <c r="I1183">
        <f>SUM(AE1154:AE1182)</f>
        <v>0</v>
      </c>
      <c r="K1183">
        <f>SUM(AF1154:AF1182)</f>
        <v>0</v>
      </c>
    </row>
    <row r="1185" spans="1:27" ht="16.5" x14ac:dyDescent="0.25">
      <c r="A1185" s="75" t="str">
        <f>CONCATENATE("Подраздел: ",IF(Source!G1025&lt;&gt;"Новый подраздел", Source!G1025, ""))</f>
        <v>Подраздел: Монтажные (кровельные)работы</v>
      </c>
      <c r="B1185" s="75"/>
      <c r="C1185" s="75"/>
      <c r="D1185" s="75"/>
      <c r="E1185" s="75"/>
      <c r="F1185" s="75"/>
      <c r="G1185" s="75"/>
      <c r="H1185" s="75"/>
      <c r="I1185" s="75"/>
      <c r="J1185" s="75"/>
      <c r="K1185" s="75"/>
      <c r="L1185" s="75"/>
    </row>
    <row r="1186" spans="1:27" ht="28.5" x14ac:dyDescent="0.2">
      <c r="A1186" s="26">
        <v>1</v>
      </c>
      <c r="B1186" s="26">
        <v>1</v>
      </c>
      <c r="C1186" s="26" t="str">
        <f>Source!F1029</f>
        <v>6.58-31-3</v>
      </c>
      <c r="D1186" s="26" t="s">
        <v>110</v>
      </c>
      <c r="E1186" s="27" t="str">
        <f>Source!H1029</f>
        <v>100 мест</v>
      </c>
      <c r="F1186" s="17">
        <f>Source!I1029</f>
        <v>0.02</v>
      </c>
      <c r="G1186" s="33"/>
      <c r="H1186" s="28"/>
      <c r="I1186" s="17"/>
      <c r="J1186" s="33"/>
      <c r="K1186" s="17"/>
      <c r="L1186" s="33"/>
      <c r="Q1186">
        <f>ROUND((Source!DN1029/100)*ROUND((ROUND((Source!AF1029*Source!AV1029*Source!I1029),2)),2), 2)</f>
        <v>27.29</v>
      </c>
      <c r="R1186">
        <f>Source!X1029</f>
        <v>602.45000000000005</v>
      </c>
      <c r="S1186">
        <f>ROUND((Source!DO1029/100)*ROUND((ROUND((Source!AF1029*Source!AV1029*Source!I1029),2)),2), 2)</f>
        <v>20.73</v>
      </c>
      <c r="T1186">
        <f>Source!Y1029</f>
        <v>283.91000000000003</v>
      </c>
      <c r="U1186">
        <f>ROUND((175/100)*ROUND((ROUND((Source!AE1029*Source!AV1029*Source!I1029),2)),2), 2)</f>
        <v>0.53</v>
      </c>
      <c r="V1186">
        <f>ROUND((160/100)*ROUND(ROUND((ROUND((Source!AE1029*Source!AV1029*Source!I1029),2)*Source!BS1029),2), 2), 2)</f>
        <v>12.67</v>
      </c>
    </row>
    <row r="1187" spans="1:27" x14ac:dyDescent="0.2">
      <c r="D1187" s="30" t="str">
        <f>"Объем: "&amp;Source!I1029&amp;"=2/"&amp;"100"</f>
        <v>Объем: 0,02=2/100</v>
      </c>
    </row>
    <row r="1188" spans="1:27" ht="14.25" x14ac:dyDescent="0.2">
      <c r="A1188" s="26"/>
      <c r="B1188" s="26"/>
      <c r="C1188" s="26"/>
      <c r="D1188" s="26" t="s">
        <v>313</v>
      </c>
      <c r="E1188" s="27"/>
      <c r="F1188" s="17"/>
      <c r="G1188" s="33">
        <f>Source!AO1029</f>
        <v>1311.93</v>
      </c>
      <c r="H1188" s="28" t="str">
        <f>Source!DG1029</f>
        <v/>
      </c>
      <c r="I1188" s="17">
        <f>Source!AV1029</f>
        <v>1</v>
      </c>
      <c r="J1188" s="33">
        <f>ROUND((ROUND((Source!AF1029*Source!AV1029*Source!I1029),2)),2)</f>
        <v>26.24</v>
      </c>
      <c r="K1188" s="17">
        <f>IF(Source!BA1029&lt;&gt; 0, Source!BA1029, 1)</f>
        <v>26.39</v>
      </c>
      <c r="L1188" s="33">
        <f>Source!S1029</f>
        <v>692.47</v>
      </c>
      <c r="W1188">
        <f>J1188</f>
        <v>26.24</v>
      </c>
    </row>
    <row r="1189" spans="1:27" ht="14.25" x14ac:dyDescent="0.2">
      <c r="A1189" s="26"/>
      <c r="B1189" s="26"/>
      <c r="C1189" s="26"/>
      <c r="D1189" s="26" t="s">
        <v>322</v>
      </c>
      <c r="E1189" s="27"/>
      <c r="F1189" s="17"/>
      <c r="G1189" s="33">
        <f>Source!AM1029</f>
        <v>41.45</v>
      </c>
      <c r="H1189" s="28" t="str">
        <f>Source!DE1029</f>
        <v/>
      </c>
      <c r="I1189" s="17">
        <f>Source!AV1029</f>
        <v>1</v>
      </c>
      <c r="J1189" s="33">
        <f>(ROUND((ROUND(((Source!ET1029)*Source!AV1029*Source!I1029),2)),2)+ROUND((ROUND(((Source!AE1029-(Source!EU1029))*Source!AV1029*Source!I1029),2)),2))</f>
        <v>0.83</v>
      </c>
      <c r="K1189" s="17">
        <f>IF(Source!BB1029&lt;&gt; 0, Source!BB1029, 1)</f>
        <v>14.75</v>
      </c>
      <c r="L1189" s="33">
        <f>Source!Q1029</f>
        <v>12.24</v>
      </c>
    </row>
    <row r="1190" spans="1:27" ht="14.25" x14ac:dyDescent="0.2">
      <c r="A1190" s="26"/>
      <c r="B1190" s="26"/>
      <c r="C1190" s="26"/>
      <c r="D1190" s="26" t="s">
        <v>323</v>
      </c>
      <c r="E1190" s="27"/>
      <c r="F1190" s="17"/>
      <c r="G1190" s="33">
        <f>Source!AN1029</f>
        <v>15.08</v>
      </c>
      <c r="H1190" s="28" t="str">
        <f>Source!DF1029</f>
        <v/>
      </c>
      <c r="I1190" s="17">
        <f>Source!AV1029</f>
        <v>1</v>
      </c>
      <c r="J1190" s="41">
        <f>ROUND((ROUND((Source!AE1029*Source!AV1029*Source!I1029),2)),2)</f>
        <v>0.3</v>
      </c>
      <c r="K1190" s="17">
        <f>IF(Source!BS1029&lt;&gt; 0, Source!BS1029, 1)</f>
        <v>26.39</v>
      </c>
      <c r="L1190" s="41">
        <f>Source!R1029</f>
        <v>7.92</v>
      </c>
      <c r="W1190">
        <f>J1190</f>
        <v>0.3</v>
      </c>
    </row>
    <row r="1191" spans="1:27" ht="14.25" x14ac:dyDescent="0.2">
      <c r="A1191" s="26"/>
      <c r="B1191" s="26"/>
      <c r="C1191" s="26"/>
      <c r="D1191" s="26" t="s">
        <v>324</v>
      </c>
      <c r="E1191" s="27"/>
      <c r="F1191" s="17"/>
      <c r="G1191" s="33">
        <f>Source!AL1029</f>
        <v>972.06</v>
      </c>
      <c r="H1191" s="28" t="str">
        <f>Source!DD1029</f>
        <v/>
      </c>
      <c r="I1191" s="17">
        <f>Source!AW1029</f>
        <v>1</v>
      </c>
      <c r="J1191" s="33">
        <f>ROUND((ROUND((Source!AC1029*Source!AW1029*Source!I1029),2)),2)</f>
        <v>19.440000000000001</v>
      </c>
      <c r="K1191" s="17">
        <f>IF(Source!BC1029&lt;&gt; 0, Source!BC1029, 1)</f>
        <v>8.3000000000000007</v>
      </c>
      <c r="L1191" s="33">
        <f>Source!P1029</f>
        <v>161.35</v>
      </c>
    </row>
    <row r="1192" spans="1:27" ht="28.5" x14ac:dyDescent="0.2">
      <c r="A1192" s="26" t="s">
        <v>27</v>
      </c>
      <c r="B1192" s="26" t="s">
        <v>27</v>
      </c>
      <c r="C1192" s="26" t="str">
        <f>Source!F1030</f>
        <v>9999990001</v>
      </c>
      <c r="D1192" s="26" t="s">
        <v>29</v>
      </c>
      <c r="E1192" s="27" t="str">
        <f>Source!H1030</f>
        <v>т</v>
      </c>
      <c r="F1192" s="17">
        <f>Source!I1030</f>
        <v>-2.5600000000000001E-2</v>
      </c>
      <c r="G1192" s="33">
        <f>Source!AK1030</f>
        <v>0</v>
      </c>
      <c r="H1192" s="31" t="s">
        <v>3</v>
      </c>
      <c r="I1192" s="17">
        <f>Source!AW1030</f>
        <v>1</v>
      </c>
      <c r="J1192" s="33">
        <f>ROUND((ROUND((Source!AC1030*Source!AW1030*Source!I1030),2)),2)+(ROUND((ROUND(((Source!ET1030)*Source!AV1030*Source!I1030),2)),2)+ROUND((ROUND(((Source!AE1030-(Source!EU1030))*Source!AV1030*Source!I1030),2)),2))+ROUND((ROUND((Source!AF1030*Source!AV1030*Source!I1030),2)),2)</f>
        <v>0</v>
      </c>
      <c r="K1192" s="17">
        <f>IF(Source!BC1030&lt;&gt; 0, Source!BC1030, 1)</f>
        <v>1</v>
      </c>
      <c r="L1192" s="33">
        <f>Source!O1030</f>
        <v>0</v>
      </c>
      <c r="Q1192">
        <f>ROUND((Source!DN1030/100)*ROUND((ROUND((Source!AF1030*Source!AV1030*Source!I1030),2)),2), 2)</f>
        <v>0</v>
      </c>
      <c r="R1192">
        <f>Source!X1030</f>
        <v>0</v>
      </c>
      <c r="S1192">
        <f>ROUND((Source!DO1030/100)*ROUND((ROUND((Source!AF1030*Source!AV1030*Source!I1030),2)),2), 2)</f>
        <v>0</v>
      </c>
      <c r="T1192">
        <f>Source!Y1030</f>
        <v>0</v>
      </c>
      <c r="U1192">
        <f>ROUND((175/100)*ROUND((ROUND((Source!AE1030*Source!AV1030*Source!I1030),2)),2), 2)</f>
        <v>0</v>
      </c>
      <c r="V1192">
        <f>ROUND((160/100)*ROUND(ROUND((ROUND((Source!AE1030*Source!AV1030*Source!I1030),2)*Source!BS1030),2), 2), 2)</f>
        <v>0</v>
      </c>
      <c r="X1192">
        <f>IF(Source!BI1030&lt;=1,J1192, 0)</f>
        <v>0</v>
      </c>
      <c r="Y1192">
        <f>IF(Source!BI1030=2,J1192, 0)</f>
        <v>0</v>
      </c>
      <c r="Z1192">
        <f>IF(Source!BI1030=3,J1192, 0)</f>
        <v>0</v>
      </c>
      <c r="AA1192">
        <f>IF(Source!BI1030=4,J1192, 0)</f>
        <v>0</v>
      </c>
    </row>
    <row r="1193" spans="1:27" ht="14.25" x14ac:dyDescent="0.2">
      <c r="A1193" s="26"/>
      <c r="B1193" s="26"/>
      <c r="C1193" s="26"/>
      <c r="D1193" s="26" t="s">
        <v>314</v>
      </c>
      <c r="E1193" s="27" t="s">
        <v>315</v>
      </c>
      <c r="F1193" s="17">
        <f>Source!DN1029</f>
        <v>104</v>
      </c>
      <c r="G1193" s="33"/>
      <c r="H1193" s="28"/>
      <c r="I1193" s="17"/>
      <c r="J1193" s="33">
        <f>SUM(Q1186:Q1192)</f>
        <v>27.29</v>
      </c>
      <c r="K1193" s="17">
        <f>Source!BZ1029</f>
        <v>87</v>
      </c>
      <c r="L1193" s="33">
        <f>SUM(R1186:R1192)</f>
        <v>602.45000000000005</v>
      </c>
    </row>
    <row r="1194" spans="1:27" ht="14.25" x14ac:dyDescent="0.2">
      <c r="A1194" s="26"/>
      <c r="B1194" s="26"/>
      <c r="C1194" s="26"/>
      <c r="D1194" s="26" t="s">
        <v>316</v>
      </c>
      <c r="E1194" s="27" t="s">
        <v>315</v>
      </c>
      <c r="F1194" s="17">
        <f>Source!DO1029</f>
        <v>79</v>
      </c>
      <c r="G1194" s="33"/>
      <c r="H1194" s="28"/>
      <c r="I1194" s="17"/>
      <c r="J1194" s="33">
        <f>SUM(S1186:S1193)</f>
        <v>20.73</v>
      </c>
      <c r="K1194" s="17">
        <f>Source!CA1029</f>
        <v>41</v>
      </c>
      <c r="L1194" s="33">
        <f>SUM(T1186:T1193)</f>
        <v>283.91000000000003</v>
      </c>
    </row>
    <row r="1195" spans="1:27" ht="14.25" x14ac:dyDescent="0.2">
      <c r="A1195" s="26"/>
      <c r="B1195" s="26"/>
      <c r="C1195" s="26"/>
      <c r="D1195" s="26" t="s">
        <v>325</v>
      </c>
      <c r="E1195" s="27" t="s">
        <v>315</v>
      </c>
      <c r="F1195" s="17">
        <f>175</f>
        <v>175</v>
      </c>
      <c r="G1195" s="33"/>
      <c r="H1195" s="28"/>
      <c r="I1195" s="17"/>
      <c r="J1195" s="33">
        <f>SUM(U1186:U1194)</f>
        <v>0.53</v>
      </c>
      <c r="K1195" s="17">
        <f>160</f>
        <v>160</v>
      </c>
      <c r="L1195" s="33">
        <f>SUM(V1186:V1194)</f>
        <v>12.67</v>
      </c>
    </row>
    <row r="1196" spans="1:27" ht="14.25" x14ac:dyDescent="0.2">
      <c r="A1196" s="55"/>
      <c r="B1196" s="55"/>
      <c r="C1196" s="55"/>
      <c r="D1196" s="55" t="s">
        <v>317</v>
      </c>
      <c r="E1196" s="56" t="s">
        <v>318</v>
      </c>
      <c r="F1196" s="57">
        <f>Source!AQ1029</f>
        <v>113</v>
      </c>
      <c r="G1196" s="58"/>
      <c r="H1196" s="59" t="str">
        <f>Source!DI1029</f>
        <v/>
      </c>
      <c r="I1196" s="57">
        <f>Source!AV1029</f>
        <v>1</v>
      </c>
      <c r="J1196" s="58">
        <f>Source!U1029</f>
        <v>2.2600000000000002</v>
      </c>
      <c r="K1196" s="57"/>
      <c r="L1196" s="58"/>
    </row>
    <row r="1197" spans="1:27" ht="15" x14ac:dyDescent="0.25">
      <c r="A1197" s="60"/>
      <c r="B1197" s="60"/>
      <c r="C1197" s="60"/>
      <c r="D1197" s="61" t="s">
        <v>319</v>
      </c>
      <c r="E1197" s="60"/>
      <c r="F1197" s="60"/>
      <c r="G1197" s="60"/>
      <c r="H1197" s="60"/>
      <c r="I1197" s="111">
        <f>J1188+J1189+J1191+J1193+J1194+J1195+SUM(J1192:J1192)</f>
        <v>95.06</v>
      </c>
      <c r="J1197" s="111"/>
      <c r="K1197" s="111">
        <f>L1188+L1189+L1191+L1193+L1194+L1195+SUM(L1192:L1192)</f>
        <v>1765.0900000000004</v>
      </c>
      <c r="L1197" s="111"/>
      <c r="O1197" s="32">
        <f>J1188+J1189+J1191+J1193+J1194+J1195+SUM(J1192:J1192)</f>
        <v>95.06</v>
      </c>
      <c r="P1197" s="32">
        <f>L1188+L1189+L1191+L1193+L1194+L1195+SUM(L1192:L1192)</f>
        <v>1765.0900000000004</v>
      </c>
      <c r="X1197">
        <f>IF(Source!BI1029&lt;=1,J1188+J1189+J1191+J1193+J1194+J1195-0, 0)</f>
        <v>95.06</v>
      </c>
      <c r="Y1197">
        <f>IF(Source!BI1029=2,J1188+J1189+J1191+J1193+J1194+J1195-0, 0)</f>
        <v>0</v>
      </c>
      <c r="Z1197">
        <f>IF(Source!BI1029=3,J1188+J1189+J1191+J1193+J1194+J1195-0, 0)</f>
        <v>0</v>
      </c>
      <c r="AA1197">
        <f>IF(Source!BI1029=4,J1188+J1189+J1191+J1193+J1194+J1195,0)</f>
        <v>0</v>
      </c>
    </row>
    <row r="1199" spans="1:27" ht="28.5" x14ac:dyDescent="0.2">
      <c r="A1199" s="26">
        <v>2</v>
      </c>
      <c r="B1199" s="26">
        <v>2</v>
      </c>
      <c r="C1199" s="26" t="str">
        <f>Source!F1031</f>
        <v>6.58-31-1</v>
      </c>
      <c r="D1199" s="26" t="s">
        <v>116</v>
      </c>
      <c r="E1199" s="27" t="str">
        <f>Source!H1031</f>
        <v>100 мест</v>
      </c>
      <c r="F1199" s="17">
        <f>Source!I1031</f>
        <v>0.02</v>
      </c>
      <c r="G1199" s="33"/>
      <c r="H1199" s="28"/>
      <c r="I1199" s="17"/>
      <c r="J1199" s="33"/>
      <c r="K1199" s="17"/>
      <c r="L1199" s="33"/>
      <c r="Q1199">
        <f>ROUND((Source!DN1031/100)*ROUND((ROUND((Source!AF1031*Source!AV1031*Source!I1031),2)),2), 2)</f>
        <v>9.5399999999999991</v>
      </c>
      <c r="R1199">
        <f>Source!X1031</f>
        <v>210.54</v>
      </c>
      <c r="S1199">
        <f>ROUND((Source!DO1031/100)*ROUND((ROUND((Source!AF1031*Source!AV1031*Source!I1031),2)),2), 2)</f>
        <v>7.24</v>
      </c>
      <c r="T1199">
        <f>Source!Y1031</f>
        <v>99.22</v>
      </c>
      <c r="U1199">
        <f>ROUND((175/100)*ROUND((ROUND((Source!AE1031*Source!AV1031*Source!I1031),2)),2), 2)</f>
        <v>0.12</v>
      </c>
      <c r="V1199">
        <f>ROUND((160/100)*ROUND(ROUND((ROUND((Source!AE1031*Source!AV1031*Source!I1031),2)*Source!BS1031),2), 2), 2)</f>
        <v>2.96</v>
      </c>
    </row>
    <row r="1200" spans="1:27" x14ac:dyDescent="0.2">
      <c r="D1200" s="30" t="str">
        <f>"Объем: "&amp;Source!I1031&amp;"=2/"&amp;"100"</f>
        <v>Объем: 0,02=2/100</v>
      </c>
    </row>
    <row r="1201" spans="1:27" ht="14.25" x14ac:dyDescent="0.2">
      <c r="A1201" s="26"/>
      <c r="B1201" s="26"/>
      <c r="C1201" s="26"/>
      <c r="D1201" s="26" t="s">
        <v>313</v>
      </c>
      <c r="E1201" s="27"/>
      <c r="F1201" s="17"/>
      <c r="G1201" s="33">
        <f>Source!AO1031</f>
        <v>458.59</v>
      </c>
      <c r="H1201" s="28" t="str">
        <f>Source!DG1031</f>
        <v/>
      </c>
      <c r="I1201" s="17">
        <f>Source!AV1031</f>
        <v>1</v>
      </c>
      <c r="J1201" s="33">
        <f>ROUND((ROUND((Source!AF1031*Source!AV1031*Source!I1031),2)),2)</f>
        <v>9.17</v>
      </c>
      <c r="K1201" s="17">
        <f>IF(Source!BA1031&lt;&gt; 0, Source!BA1031, 1)</f>
        <v>26.39</v>
      </c>
      <c r="L1201" s="33">
        <f>Source!S1031</f>
        <v>242</v>
      </c>
      <c r="W1201">
        <f>J1201</f>
        <v>9.17</v>
      </c>
    </row>
    <row r="1202" spans="1:27" ht="14.25" x14ac:dyDescent="0.2">
      <c r="A1202" s="26"/>
      <c r="B1202" s="26"/>
      <c r="C1202" s="26"/>
      <c r="D1202" s="26" t="s">
        <v>322</v>
      </c>
      <c r="E1202" s="27"/>
      <c r="F1202" s="17"/>
      <c r="G1202" s="33">
        <f>Source!AM1031</f>
        <v>9.8699999999999992</v>
      </c>
      <c r="H1202" s="28" t="str">
        <f>Source!DE1031</f>
        <v/>
      </c>
      <c r="I1202" s="17">
        <f>Source!AV1031</f>
        <v>1</v>
      </c>
      <c r="J1202" s="33">
        <f>(ROUND((ROUND(((Source!ET1031)*Source!AV1031*Source!I1031),2)),2)+ROUND((ROUND(((Source!AE1031-(Source!EU1031))*Source!AV1031*Source!I1031),2)),2))</f>
        <v>0.2</v>
      </c>
      <c r="K1202" s="17">
        <f>IF(Source!BB1031&lt;&gt; 0, Source!BB1031, 1)</f>
        <v>14.65</v>
      </c>
      <c r="L1202" s="33">
        <f>Source!Q1031</f>
        <v>2.93</v>
      </c>
    </row>
    <row r="1203" spans="1:27" ht="14.25" x14ac:dyDescent="0.2">
      <c r="A1203" s="26"/>
      <c r="B1203" s="26"/>
      <c r="C1203" s="26"/>
      <c r="D1203" s="26" t="s">
        <v>323</v>
      </c>
      <c r="E1203" s="27"/>
      <c r="F1203" s="17"/>
      <c r="G1203" s="33">
        <f>Source!AN1031</f>
        <v>3.55</v>
      </c>
      <c r="H1203" s="28" t="str">
        <f>Source!DF1031</f>
        <v/>
      </c>
      <c r="I1203" s="17">
        <f>Source!AV1031</f>
        <v>1</v>
      </c>
      <c r="J1203" s="41">
        <f>ROUND((ROUND((Source!AE1031*Source!AV1031*Source!I1031),2)),2)</f>
        <v>7.0000000000000007E-2</v>
      </c>
      <c r="K1203" s="17">
        <f>IF(Source!BS1031&lt;&gt; 0, Source!BS1031, 1)</f>
        <v>26.39</v>
      </c>
      <c r="L1203" s="41">
        <f>Source!R1031</f>
        <v>1.85</v>
      </c>
      <c r="W1203">
        <f>J1203</f>
        <v>7.0000000000000007E-2</v>
      </c>
    </row>
    <row r="1204" spans="1:27" ht="14.25" x14ac:dyDescent="0.2">
      <c r="A1204" s="26"/>
      <c r="B1204" s="26"/>
      <c r="C1204" s="26"/>
      <c r="D1204" s="26" t="s">
        <v>324</v>
      </c>
      <c r="E1204" s="27"/>
      <c r="F1204" s="17"/>
      <c r="G1204" s="33">
        <f>Source!AL1031</f>
        <v>195.25</v>
      </c>
      <c r="H1204" s="28" t="str">
        <f>Source!DD1031</f>
        <v/>
      </c>
      <c r="I1204" s="17">
        <f>Source!AW1031</f>
        <v>1</v>
      </c>
      <c r="J1204" s="33">
        <f>ROUND((ROUND((Source!AC1031*Source!AW1031*Source!I1031),2)),2)</f>
        <v>3.91</v>
      </c>
      <c r="K1204" s="17">
        <f>IF(Source!BC1031&lt;&gt; 0, Source!BC1031, 1)</f>
        <v>8.3000000000000007</v>
      </c>
      <c r="L1204" s="33">
        <f>Source!P1031</f>
        <v>32.450000000000003</v>
      </c>
    </row>
    <row r="1205" spans="1:27" ht="28.5" x14ac:dyDescent="0.2">
      <c r="A1205" s="26" t="s">
        <v>118</v>
      </c>
      <c r="B1205" s="26" t="s">
        <v>118</v>
      </c>
      <c r="C1205" s="26" t="str">
        <f>Source!F1032</f>
        <v>9999990001</v>
      </c>
      <c r="D1205" s="26" t="s">
        <v>29</v>
      </c>
      <c r="E1205" s="27" t="str">
        <f>Source!H1032</f>
        <v>т</v>
      </c>
      <c r="F1205" s="17">
        <f>Source!I1032</f>
        <v>-6.0000000000000001E-3</v>
      </c>
      <c r="G1205" s="33">
        <f>Source!AK1032</f>
        <v>0</v>
      </c>
      <c r="H1205" s="31" t="s">
        <v>3</v>
      </c>
      <c r="I1205" s="17">
        <f>Source!AW1032</f>
        <v>1</v>
      </c>
      <c r="J1205" s="33">
        <f>ROUND((ROUND((Source!AC1032*Source!AW1032*Source!I1032),2)),2)+(ROUND((ROUND(((Source!ET1032)*Source!AV1032*Source!I1032),2)),2)+ROUND((ROUND(((Source!AE1032-(Source!EU1032))*Source!AV1032*Source!I1032),2)),2))+ROUND((ROUND((Source!AF1032*Source!AV1032*Source!I1032),2)),2)</f>
        <v>0</v>
      </c>
      <c r="K1205" s="17">
        <f>IF(Source!BC1032&lt;&gt; 0, Source!BC1032, 1)</f>
        <v>1</v>
      </c>
      <c r="L1205" s="33">
        <f>Source!O1032</f>
        <v>0</v>
      </c>
      <c r="Q1205">
        <f>ROUND((Source!DN1032/100)*ROUND((ROUND((Source!AF1032*Source!AV1032*Source!I1032),2)),2), 2)</f>
        <v>0</v>
      </c>
      <c r="R1205">
        <f>Source!X1032</f>
        <v>0</v>
      </c>
      <c r="S1205">
        <f>ROUND((Source!DO1032/100)*ROUND((ROUND((Source!AF1032*Source!AV1032*Source!I1032),2)),2), 2)</f>
        <v>0</v>
      </c>
      <c r="T1205">
        <f>Source!Y1032</f>
        <v>0</v>
      </c>
      <c r="U1205">
        <f>ROUND((175/100)*ROUND((ROUND((Source!AE1032*Source!AV1032*Source!I1032),2)),2), 2)</f>
        <v>0</v>
      </c>
      <c r="V1205">
        <f>ROUND((160/100)*ROUND(ROUND((ROUND((Source!AE1032*Source!AV1032*Source!I1032),2)*Source!BS1032),2), 2), 2)</f>
        <v>0</v>
      </c>
      <c r="X1205">
        <f>IF(Source!BI1032&lt;=1,J1205, 0)</f>
        <v>0</v>
      </c>
      <c r="Y1205">
        <f>IF(Source!BI1032=2,J1205, 0)</f>
        <v>0</v>
      </c>
      <c r="Z1205">
        <f>IF(Source!BI1032=3,J1205, 0)</f>
        <v>0</v>
      </c>
      <c r="AA1205">
        <f>IF(Source!BI1032=4,J1205, 0)</f>
        <v>0</v>
      </c>
    </row>
    <row r="1206" spans="1:27" ht="14.25" x14ac:dyDescent="0.2">
      <c r="A1206" s="26"/>
      <c r="B1206" s="26"/>
      <c r="C1206" s="26"/>
      <c r="D1206" s="26" t="s">
        <v>314</v>
      </c>
      <c r="E1206" s="27" t="s">
        <v>315</v>
      </c>
      <c r="F1206" s="17">
        <f>Source!DN1031</f>
        <v>104</v>
      </c>
      <c r="G1206" s="33"/>
      <c r="H1206" s="28"/>
      <c r="I1206" s="17"/>
      <c r="J1206" s="33">
        <f>SUM(Q1199:Q1205)</f>
        <v>9.5399999999999991</v>
      </c>
      <c r="K1206" s="17">
        <f>Source!BZ1031</f>
        <v>87</v>
      </c>
      <c r="L1206" s="33">
        <f>SUM(R1199:R1205)</f>
        <v>210.54</v>
      </c>
    </row>
    <row r="1207" spans="1:27" ht="14.25" x14ac:dyDescent="0.2">
      <c r="A1207" s="26"/>
      <c r="B1207" s="26"/>
      <c r="C1207" s="26"/>
      <c r="D1207" s="26" t="s">
        <v>316</v>
      </c>
      <c r="E1207" s="27" t="s">
        <v>315</v>
      </c>
      <c r="F1207" s="17">
        <f>Source!DO1031</f>
        <v>79</v>
      </c>
      <c r="G1207" s="33"/>
      <c r="H1207" s="28"/>
      <c r="I1207" s="17"/>
      <c r="J1207" s="33">
        <f>SUM(S1199:S1206)</f>
        <v>7.24</v>
      </c>
      <c r="K1207" s="17">
        <f>Source!CA1031</f>
        <v>41</v>
      </c>
      <c r="L1207" s="33">
        <f>SUM(T1199:T1206)</f>
        <v>99.22</v>
      </c>
    </row>
    <row r="1208" spans="1:27" ht="14.25" x14ac:dyDescent="0.2">
      <c r="A1208" s="26"/>
      <c r="B1208" s="26"/>
      <c r="C1208" s="26"/>
      <c r="D1208" s="26" t="s">
        <v>325</v>
      </c>
      <c r="E1208" s="27" t="s">
        <v>315</v>
      </c>
      <c r="F1208" s="17">
        <f>175</f>
        <v>175</v>
      </c>
      <c r="G1208" s="33"/>
      <c r="H1208" s="28"/>
      <c r="I1208" s="17"/>
      <c r="J1208" s="33">
        <f>SUM(U1199:U1207)</f>
        <v>0.12</v>
      </c>
      <c r="K1208" s="17">
        <f>160</f>
        <v>160</v>
      </c>
      <c r="L1208" s="33">
        <f>SUM(V1199:V1207)</f>
        <v>2.96</v>
      </c>
    </row>
    <row r="1209" spans="1:27" ht="14.25" x14ac:dyDescent="0.2">
      <c r="A1209" s="55"/>
      <c r="B1209" s="55"/>
      <c r="C1209" s="55"/>
      <c r="D1209" s="55" t="s">
        <v>317</v>
      </c>
      <c r="E1209" s="56" t="s">
        <v>318</v>
      </c>
      <c r="F1209" s="57">
        <f>Source!AQ1031</f>
        <v>39.5</v>
      </c>
      <c r="G1209" s="58"/>
      <c r="H1209" s="59" t="str">
        <f>Source!DI1031</f>
        <v/>
      </c>
      <c r="I1209" s="57">
        <f>Source!AV1031</f>
        <v>1</v>
      </c>
      <c r="J1209" s="58">
        <f>Source!U1031</f>
        <v>0.79</v>
      </c>
      <c r="K1209" s="57"/>
      <c r="L1209" s="58"/>
    </row>
    <row r="1210" spans="1:27" ht="15" x14ac:dyDescent="0.25">
      <c r="A1210" s="60"/>
      <c r="B1210" s="60"/>
      <c r="C1210" s="60"/>
      <c r="D1210" s="61" t="s">
        <v>319</v>
      </c>
      <c r="E1210" s="60"/>
      <c r="F1210" s="60"/>
      <c r="G1210" s="60"/>
      <c r="H1210" s="60"/>
      <c r="I1210" s="111">
        <f>J1201+J1202+J1204+J1206+J1207+J1208+SUM(J1205:J1205)</f>
        <v>30.180000000000003</v>
      </c>
      <c r="J1210" s="111"/>
      <c r="K1210" s="111">
        <f>L1201+L1202+L1204+L1206+L1207+L1208+SUM(L1205:L1205)</f>
        <v>590.1</v>
      </c>
      <c r="L1210" s="111"/>
      <c r="O1210" s="32">
        <f>J1201+J1202+J1204+J1206+J1207+J1208+SUM(J1205:J1205)</f>
        <v>30.180000000000003</v>
      </c>
      <c r="P1210" s="32">
        <f>L1201+L1202+L1204+L1206+L1207+L1208+SUM(L1205:L1205)</f>
        <v>590.1</v>
      </c>
      <c r="X1210">
        <f>IF(Source!BI1031&lt;=1,J1201+J1202+J1204+J1206+J1207+J1208-0, 0)</f>
        <v>30.180000000000003</v>
      </c>
      <c r="Y1210">
        <f>IF(Source!BI1031=2,J1201+J1202+J1204+J1206+J1207+J1208-0, 0)</f>
        <v>0</v>
      </c>
      <c r="Z1210">
        <f>IF(Source!BI1031=3,J1201+J1202+J1204+J1206+J1207+J1208-0, 0)</f>
        <v>0</v>
      </c>
      <c r="AA1210">
        <f>IF(Source!BI1031=4,J1201+J1202+J1204+J1206+J1207+J1208,0)</f>
        <v>0</v>
      </c>
    </row>
    <row r="1212" spans="1:27" ht="28.5" x14ac:dyDescent="0.2">
      <c r="A1212" s="26">
        <v>3</v>
      </c>
      <c r="B1212" s="26">
        <v>3</v>
      </c>
      <c r="C1212" s="26" t="str">
        <f>Source!F1033</f>
        <v>6.54-9-2</v>
      </c>
      <c r="D1212" s="26" t="s">
        <v>120</v>
      </c>
      <c r="E1212" s="27" t="str">
        <f>Source!H1033</f>
        <v>1 м3</v>
      </c>
      <c r="F1212" s="17">
        <f>Source!I1033</f>
        <v>0.05</v>
      </c>
      <c r="G1212" s="33"/>
      <c r="H1212" s="28"/>
      <c r="I1212" s="17"/>
      <c r="J1212" s="33"/>
      <c r="K1212" s="17"/>
      <c r="L1212" s="33"/>
      <c r="Q1212">
        <f>ROUND((Source!DN1033/100)*ROUND((ROUND((Source!AF1033*Source!AV1033*Source!I1033),2)),2), 2)</f>
        <v>11.49</v>
      </c>
      <c r="R1212">
        <f>Source!X1033</f>
        <v>249.75</v>
      </c>
      <c r="S1212">
        <f>ROUND((Source!DO1033/100)*ROUND((ROUND((Source!AF1033*Source!AV1033*Source!I1033),2)),2), 2)</f>
        <v>9.4600000000000009</v>
      </c>
      <c r="T1212">
        <f>Source!Y1033</f>
        <v>146.28</v>
      </c>
      <c r="U1212">
        <f>ROUND((175/100)*ROUND((ROUND((Source!AE1033*Source!AV1033*Source!I1033),2)),2), 2)</f>
        <v>0.4</v>
      </c>
      <c r="V1212">
        <f>ROUND((160/100)*ROUND(ROUND((ROUND((Source!AE1033*Source!AV1033*Source!I1033),2)*Source!BS1033),2), 2), 2)</f>
        <v>9.7100000000000009</v>
      </c>
    </row>
    <row r="1213" spans="1:27" ht="14.25" x14ac:dyDescent="0.2">
      <c r="A1213" s="26"/>
      <c r="B1213" s="26"/>
      <c r="C1213" s="26"/>
      <c r="D1213" s="26" t="s">
        <v>313</v>
      </c>
      <c r="E1213" s="27"/>
      <c r="F1213" s="17"/>
      <c r="G1213" s="33">
        <f>Source!AO1033</f>
        <v>270.45999999999998</v>
      </c>
      <c r="H1213" s="28" t="str">
        <f>Source!DG1033</f>
        <v/>
      </c>
      <c r="I1213" s="17">
        <f>Source!AV1033</f>
        <v>1</v>
      </c>
      <c r="J1213" s="33">
        <f>ROUND((ROUND((Source!AF1033*Source!AV1033*Source!I1033),2)),2)</f>
        <v>13.52</v>
      </c>
      <c r="K1213" s="17">
        <f>IF(Source!BA1033&lt;&gt; 0, Source!BA1033, 1)</f>
        <v>26.39</v>
      </c>
      <c r="L1213" s="33">
        <f>Source!S1033</f>
        <v>356.79</v>
      </c>
      <c r="W1213">
        <f>J1213</f>
        <v>13.52</v>
      </c>
    </row>
    <row r="1214" spans="1:27" ht="14.25" x14ac:dyDescent="0.2">
      <c r="A1214" s="26"/>
      <c r="B1214" s="26"/>
      <c r="C1214" s="26"/>
      <c r="D1214" s="26" t="s">
        <v>322</v>
      </c>
      <c r="E1214" s="27"/>
      <c r="F1214" s="17"/>
      <c r="G1214" s="33">
        <f>Source!AM1033</f>
        <v>18.57</v>
      </c>
      <c r="H1214" s="28" t="str">
        <f>Source!DE1033</f>
        <v/>
      </c>
      <c r="I1214" s="17">
        <f>Source!AV1033</f>
        <v>1</v>
      </c>
      <c r="J1214" s="33">
        <f>(ROUND((ROUND(((Source!ET1033)*Source!AV1033*Source!I1033),2)),2)+ROUND((ROUND(((Source!AE1033-(Source!EU1033))*Source!AV1033*Source!I1033),2)),2))</f>
        <v>0.93</v>
      </c>
      <c r="K1214" s="17">
        <f>IF(Source!BB1033&lt;&gt; 0, Source!BB1033, 1)</f>
        <v>11.89</v>
      </c>
      <c r="L1214" s="33">
        <f>Source!Q1033</f>
        <v>11.06</v>
      </c>
    </row>
    <row r="1215" spans="1:27" ht="14.25" x14ac:dyDescent="0.2">
      <c r="A1215" s="26"/>
      <c r="B1215" s="26"/>
      <c r="C1215" s="26"/>
      <c r="D1215" s="26" t="s">
        <v>323</v>
      </c>
      <c r="E1215" s="27"/>
      <c r="F1215" s="17"/>
      <c r="G1215" s="33">
        <f>Source!AN1033</f>
        <v>4.66</v>
      </c>
      <c r="H1215" s="28" t="str">
        <f>Source!DF1033</f>
        <v/>
      </c>
      <c r="I1215" s="17">
        <f>Source!AV1033</f>
        <v>1</v>
      </c>
      <c r="J1215" s="41">
        <f>ROUND((ROUND((Source!AE1033*Source!AV1033*Source!I1033),2)),2)</f>
        <v>0.23</v>
      </c>
      <c r="K1215" s="17">
        <f>IF(Source!BS1033&lt;&gt; 0, Source!BS1033, 1)</f>
        <v>26.39</v>
      </c>
      <c r="L1215" s="41">
        <f>Source!R1033</f>
        <v>6.07</v>
      </c>
      <c r="W1215">
        <f>J1215</f>
        <v>0.23</v>
      </c>
    </row>
    <row r="1216" spans="1:27" ht="14.25" x14ac:dyDescent="0.2">
      <c r="A1216" s="26"/>
      <c r="B1216" s="26"/>
      <c r="C1216" s="26"/>
      <c r="D1216" s="26" t="s">
        <v>324</v>
      </c>
      <c r="E1216" s="27"/>
      <c r="F1216" s="17"/>
      <c r="G1216" s="33">
        <f>Source!AL1033</f>
        <v>558.79</v>
      </c>
      <c r="H1216" s="28" t="str">
        <f>Source!DD1033</f>
        <v/>
      </c>
      <c r="I1216" s="17">
        <f>Source!AW1033</f>
        <v>1</v>
      </c>
      <c r="J1216" s="33">
        <f>ROUND((ROUND((Source!AC1033*Source!AW1033*Source!I1033),2)),2)</f>
        <v>27.94</v>
      </c>
      <c r="K1216" s="17">
        <f>IF(Source!BC1033&lt;&gt; 0, Source!BC1033, 1)</f>
        <v>9.44</v>
      </c>
      <c r="L1216" s="33">
        <f>Source!P1033</f>
        <v>263.75</v>
      </c>
    </row>
    <row r="1217" spans="1:27" ht="14.25" x14ac:dyDescent="0.2">
      <c r="A1217" s="26" t="s">
        <v>44</v>
      </c>
      <c r="B1217" s="26" t="s">
        <v>44</v>
      </c>
      <c r="C1217" s="26" t="str">
        <f>Source!F1034</f>
        <v>1.3-2-6</v>
      </c>
      <c r="D1217" s="26" t="s">
        <v>127</v>
      </c>
      <c r="E1217" s="27" t="str">
        <f>Source!H1034</f>
        <v>м3</v>
      </c>
      <c r="F1217" s="17">
        <f>Source!I1034</f>
        <v>5.099999999999999E-2</v>
      </c>
      <c r="G1217" s="33">
        <f>Source!AK1034</f>
        <v>478.96</v>
      </c>
      <c r="H1217" s="31" t="s">
        <v>3</v>
      </c>
      <c r="I1217" s="17">
        <f>Source!AW1034</f>
        <v>1</v>
      </c>
      <c r="J1217" s="33">
        <f>ROUND((ROUND((Source!AC1034*Source!AW1034*Source!I1034),2)),2)+(ROUND((ROUND(((Source!ET1034)*Source!AV1034*Source!I1034),2)),2)+ROUND((ROUND(((Source!AE1034-(Source!EU1034))*Source!AV1034*Source!I1034),2)),2))+ROUND((ROUND((Source!AF1034*Source!AV1034*Source!I1034),2)),2)</f>
        <v>24.43</v>
      </c>
      <c r="K1217" s="17">
        <f>IF(Source!BC1034&lt;&gt; 0, Source!BC1034, 1)</f>
        <v>7.8</v>
      </c>
      <c r="L1217" s="33">
        <f>Source!O1034</f>
        <v>190.55</v>
      </c>
      <c r="Q1217">
        <f>ROUND((Source!DN1034/100)*ROUND((ROUND((Source!AF1034*Source!AV1034*Source!I1034),2)),2), 2)</f>
        <v>0</v>
      </c>
      <c r="R1217">
        <f>Source!X1034</f>
        <v>0</v>
      </c>
      <c r="S1217">
        <f>ROUND((Source!DO1034/100)*ROUND((ROUND((Source!AF1034*Source!AV1034*Source!I1034),2)),2), 2)</f>
        <v>0</v>
      </c>
      <c r="T1217">
        <f>Source!Y1034</f>
        <v>0</v>
      </c>
      <c r="U1217">
        <f>ROUND((175/100)*ROUND((ROUND((Source!AE1034*Source!AV1034*Source!I1034),2)),2), 2)</f>
        <v>0</v>
      </c>
      <c r="V1217">
        <f>ROUND((160/100)*ROUND(ROUND((ROUND((Source!AE1034*Source!AV1034*Source!I1034),2)*Source!BS1034),2), 2), 2)</f>
        <v>0</v>
      </c>
      <c r="X1217">
        <f>IF(Source!BI1034&lt;=1,J1217, 0)</f>
        <v>24.43</v>
      </c>
      <c r="Y1217">
        <f>IF(Source!BI1034=2,J1217, 0)</f>
        <v>0</v>
      </c>
      <c r="Z1217">
        <f>IF(Source!BI1034=3,J1217, 0)</f>
        <v>0</v>
      </c>
      <c r="AA1217">
        <f>IF(Source!BI1034=4,J1217, 0)</f>
        <v>0</v>
      </c>
    </row>
    <row r="1218" spans="1:27" ht="14.25" x14ac:dyDescent="0.2">
      <c r="A1218" s="26"/>
      <c r="B1218" s="26"/>
      <c r="C1218" s="26"/>
      <c r="D1218" s="26" t="s">
        <v>314</v>
      </c>
      <c r="E1218" s="27" t="s">
        <v>315</v>
      </c>
      <c r="F1218" s="17">
        <f>Source!DN1033</f>
        <v>85</v>
      </c>
      <c r="G1218" s="33"/>
      <c r="H1218" s="28"/>
      <c r="I1218" s="17"/>
      <c r="J1218" s="33">
        <f>SUM(Q1212:Q1217)</f>
        <v>11.49</v>
      </c>
      <c r="K1218" s="17">
        <f>Source!BZ1033</f>
        <v>70</v>
      </c>
      <c r="L1218" s="33">
        <f>SUM(R1212:R1217)</f>
        <v>249.75</v>
      </c>
    </row>
    <row r="1219" spans="1:27" ht="14.25" x14ac:dyDescent="0.2">
      <c r="A1219" s="26"/>
      <c r="B1219" s="26"/>
      <c r="C1219" s="26"/>
      <c r="D1219" s="26" t="s">
        <v>316</v>
      </c>
      <c r="E1219" s="27" t="s">
        <v>315</v>
      </c>
      <c r="F1219" s="17">
        <f>Source!DO1033</f>
        <v>70</v>
      </c>
      <c r="G1219" s="33"/>
      <c r="H1219" s="28"/>
      <c r="I1219" s="17"/>
      <c r="J1219" s="33">
        <f>SUM(S1212:S1218)</f>
        <v>9.4600000000000009</v>
      </c>
      <c r="K1219" s="17">
        <f>Source!CA1033</f>
        <v>41</v>
      </c>
      <c r="L1219" s="33">
        <f>SUM(T1212:T1218)</f>
        <v>146.28</v>
      </c>
    </row>
    <row r="1220" spans="1:27" ht="14.25" x14ac:dyDescent="0.2">
      <c r="A1220" s="26"/>
      <c r="B1220" s="26"/>
      <c r="C1220" s="26"/>
      <c r="D1220" s="26" t="s">
        <v>325</v>
      </c>
      <c r="E1220" s="27" t="s">
        <v>315</v>
      </c>
      <c r="F1220" s="17">
        <f>175</f>
        <v>175</v>
      </c>
      <c r="G1220" s="33"/>
      <c r="H1220" s="28"/>
      <c r="I1220" s="17"/>
      <c r="J1220" s="33">
        <f>SUM(U1212:U1219)</f>
        <v>0.4</v>
      </c>
      <c r="K1220" s="17">
        <f>160</f>
        <v>160</v>
      </c>
      <c r="L1220" s="33">
        <f>SUM(V1212:V1219)</f>
        <v>9.7100000000000009</v>
      </c>
    </row>
    <row r="1221" spans="1:27" ht="14.25" x14ac:dyDescent="0.2">
      <c r="A1221" s="55"/>
      <c r="B1221" s="55"/>
      <c r="C1221" s="55"/>
      <c r="D1221" s="55" t="s">
        <v>317</v>
      </c>
      <c r="E1221" s="56" t="s">
        <v>318</v>
      </c>
      <c r="F1221" s="57">
        <f>Source!AQ1033</f>
        <v>24.61</v>
      </c>
      <c r="G1221" s="58"/>
      <c r="H1221" s="59" t="str">
        <f>Source!DI1033</f>
        <v/>
      </c>
      <c r="I1221" s="57">
        <f>Source!AV1033</f>
        <v>1</v>
      </c>
      <c r="J1221" s="58">
        <f>Source!U1033</f>
        <v>1.2305000000000001</v>
      </c>
      <c r="K1221" s="57"/>
      <c r="L1221" s="58"/>
    </row>
    <row r="1222" spans="1:27" ht="15" x14ac:dyDescent="0.25">
      <c r="A1222" s="60"/>
      <c r="B1222" s="60"/>
      <c r="C1222" s="60"/>
      <c r="D1222" s="61" t="s">
        <v>319</v>
      </c>
      <c r="E1222" s="60"/>
      <c r="F1222" s="60"/>
      <c r="G1222" s="60"/>
      <c r="H1222" s="60"/>
      <c r="I1222" s="111">
        <f>J1213+J1214+J1216+J1218+J1219+J1220+SUM(J1217:J1217)</f>
        <v>88.17</v>
      </c>
      <c r="J1222" s="111"/>
      <c r="K1222" s="111">
        <f>L1213+L1214+L1216+L1218+L1219+L1220+SUM(L1217:L1217)</f>
        <v>1227.8900000000001</v>
      </c>
      <c r="L1222" s="111"/>
      <c r="O1222" s="32">
        <f>J1213+J1214+J1216+J1218+J1219+J1220+SUM(J1217:J1217)</f>
        <v>88.17</v>
      </c>
      <c r="P1222" s="32">
        <f>L1213+L1214+L1216+L1218+L1219+L1220+SUM(L1217:L1217)</f>
        <v>1227.8900000000001</v>
      </c>
      <c r="X1222">
        <f>IF(Source!BI1033&lt;=1,J1213+J1214+J1216+J1218+J1219+J1220-0, 0)</f>
        <v>63.74</v>
      </c>
      <c r="Y1222">
        <f>IF(Source!BI1033=2,J1213+J1214+J1216+J1218+J1219+J1220-0, 0)</f>
        <v>0</v>
      </c>
      <c r="Z1222">
        <f>IF(Source!BI1033=3,J1213+J1214+J1216+J1218+J1219+J1220-0, 0)</f>
        <v>0</v>
      </c>
      <c r="AA1222">
        <f>IF(Source!BI1033=4,J1213+J1214+J1216+J1218+J1219+J1220,0)</f>
        <v>0</v>
      </c>
    </row>
    <row r="1224" spans="1:27" ht="28.5" x14ac:dyDescent="0.2">
      <c r="A1224" s="26">
        <v>4</v>
      </c>
      <c r="B1224" s="26">
        <v>4</v>
      </c>
      <c r="C1224" s="26" t="str">
        <f>Source!F1035</f>
        <v>6.58-2-1</v>
      </c>
      <c r="D1224" s="26" t="s">
        <v>40</v>
      </c>
      <c r="E1224" s="27" t="str">
        <f>Source!H1035</f>
        <v>100 м2</v>
      </c>
      <c r="F1224" s="17">
        <f>Source!I1035</f>
        <v>0.85209999999999997</v>
      </c>
      <c r="G1224" s="33"/>
      <c r="H1224" s="28"/>
      <c r="I1224" s="17"/>
      <c r="J1224" s="33"/>
      <c r="K1224" s="17"/>
      <c r="L1224" s="33"/>
      <c r="Q1224">
        <f>ROUND((Source!DN1035/100)*ROUND((ROUND((Source!AF1035*Source!AV1035*Source!I1035),2)),2), 2)</f>
        <v>130.43</v>
      </c>
      <c r="R1224">
        <f>Source!X1035</f>
        <v>3011.84</v>
      </c>
      <c r="S1224">
        <f>ROUND((Source!DO1035/100)*ROUND((ROUND((Source!AF1035*Source!AV1035*Source!I1035),2)),2), 2)</f>
        <v>89.67</v>
      </c>
      <c r="T1224">
        <f>Source!Y1035</f>
        <v>1764.08</v>
      </c>
      <c r="U1224">
        <f>ROUND((175/100)*ROUND((ROUND((Source!AE1035*Source!AV1035*Source!I1035),2)),2), 2)</f>
        <v>0</v>
      </c>
      <c r="V1224">
        <f>ROUND((160/100)*ROUND(ROUND((ROUND((Source!AE1035*Source!AV1035*Source!I1035),2)*Source!BS1035),2), 2), 2)</f>
        <v>0</v>
      </c>
    </row>
    <row r="1225" spans="1:27" x14ac:dyDescent="0.2">
      <c r="D1225" s="30" t="str">
        <f>"Объем: "&amp;Source!I1035&amp;"=85,21/"&amp;"100"</f>
        <v>Объем: 0,8521=85,21/100</v>
      </c>
    </row>
    <row r="1226" spans="1:27" ht="14.25" x14ac:dyDescent="0.2">
      <c r="A1226" s="26"/>
      <c r="B1226" s="26"/>
      <c r="C1226" s="26"/>
      <c r="D1226" s="26" t="s">
        <v>313</v>
      </c>
      <c r="E1226" s="27"/>
      <c r="F1226" s="17"/>
      <c r="G1226" s="33">
        <f>Source!AO1035</f>
        <v>191.34</v>
      </c>
      <c r="H1226" s="28" t="str">
        <f>Source!DG1035</f>
        <v/>
      </c>
      <c r="I1226" s="17">
        <f>Source!AV1035</f>
        <v>1</v>
      </c>
      <c r="J1226" s="33">
        <f>ROUND((ROUND((Source!AF1035*Source!AV1035*Source!I1035),2)),2)</f>
        <v>163.04</v>
      </c>
      <c r="K1226" s="17">
        <f>IF(Source!BA1035&lt;&gt; 0, Source!BA1035, 1)</f>
        <v>26.39</v>
      </c>
      <c r="L1226" s="33">
        <f>Source!S1035</f>
        <v>4302.63</v>
      </c>
      <c r="W1226">
        <f>J1226</f>
        <v>163.04</v>
      </c>
    </row>
    <row r="1227" spans="1:27" ht="28.5" x14ac:dyDescent="0.2">
      <c r="A1227" s="26" t="s">
        <v>130</v>
      </c>
      <c r="B1227" s="26" t="s">
        <v>130</v>
      </c>
      <c r="C1227" s="26" t="str">
        <f>Source!F1036</f>
        <v>9999990001</v>
      </c>
      <c r="D1227" s="26" t="s">
        <v>29</v>
      </c>
      <c r="E1227" s="27" t="str">
        <f>Source!H1036</f>
        <v>т</v>
      </c>
      <c r="F1227" s="17">
        <f>Source!I1036</f>
        <v>-0.86914199999999997</v>
      </c>
      <c r="G1227" s="33">
        <f>Source!AK1036</f>
        <v>0</v>
      </c>
      <c r="H1227" s="31" t="s">
        <v>3</v>
      </c>
      <c r="I1227" s="17">
        <f>Source!AW1036</f>
        <v>1</v>
      </c>
      <c r="J1227" s="33">
        <f>ROUND((ROUND((Source!AC1036*Source!AW1036*Source!I1036),2)),2)+(ROUND((ROUND(((Source!ET1036)*Source!AV1036*Source!I1036),2)),2)+ROUND((ROUND(((Source!AE1036-(Source!EU1036))*Source!AV1036*Source!I1036),2)),2))+ROUND((ROUND((Source!AF1036*Source!AV1036*Source!I1036),2)),2)</f>
        <v>0</v>
      </c>
      <c r="K1227" s="17">
        <f>IF(Source!BC1036&lt;&gt; 0, Source!BC1036, 1)</f>
        <v>1</v>
      </c>
      <c r="L1227" s="33">
        <f>Source!O1036</f>
        <v>0</v>
      </c>
      <c r="Q1227">
        <f>ROUND((Source!DN1036/100)*ROUND((ROUND((Source!AF1036*Source!AV1036*Source!I1036),2)),2), 2)</f>
        <v>0</v>
      </c>
      <c r="R1227">
        <f>Source!X1036</f>
        <v>0</v>
      </c>
      <c r="S1227">
        <f>ROUND((Source!DO1036/100)*ROUND((ROUND((Source!AF1036*Source!AV1036*Source!I1036),2)),2), 2)</f>
        <v>0</v>
      </c>
      <c r="T1227">
        <f>Source!Y1036</f>
        <v>0</v>
      </c>
      <c r="U1227">
        <f>ROUND((175/100)*ROUND((ROUND((Source!AE1036*Source!AV1036*Source!I1036),2)),2), 2)</f>
        <v>0</v>
      </c>
      <c r="V1227">
        <f>ROUND((160/100)*ROUND(ROUND((ROUND((Source!AE1036*Source!AV1036*Source!I1036),2)*Source!BS1036),2), 2), 2)</f>
        <v>0</v>
      </c>
      <c r="X1227">
        <f>IF(Source!BI1036&lt;=1,J1227, 0)</f>
        <v>0</v>
      </c>
      <c r="Y1227">
        <f>IF(Source!BI1036=2,J1227, 0)</f>
        <v>0</v>
      </c>
      <c r="Z1227">
        <f>IF(Source!BI1036=3,J1227, 0)</f>
        <v>0</v>
      </c>
      <c r="AA1227">
        <f>IF(Source!BI1036=4,J1227, 0)</f>
        <v>0</v>
      </c>
    </row>
    <row r="1228" spans="1:27" ht="14.25" x14ac:dyDescent="0.2">
      <c r="A1228" s="26"/>
      <c r="B1228" s="26"/>
      <c r="C1228" s="26"/>
      <c r="D1228" s="26" t="s">
        <v>314</v>
      </c>
      <c r="E1228" s="27" t="s">
        <v>315</v>
      </c>
      <c r="F1228" s="17">
        <f>Source!DN1035</f>
        <v>80</v>
      </c>
      <c r="G1228" s="33"/>
      <c r="H1228" s="28"/>
      <c r="I1228" s="17"/>
      <c r="J1228" s="33">
        <f>SUM(Q1224:Q1227)</f>
        <v>130.43</v>
      </c>
      <c r="K1228" s="17">
        <f>Source!BZ1035</f>
        <v>70</v>
      </c>
      <c r="L1228" s="33">
        <f>SUM(R1224:R1227)</f>
        <v>3011.84</v>
      </c>
    </row>
    <row r="1229" spans="1:27" ht="14.25" x14ac:dyDescent="0.2">
      <c r="A1229" s="26"/>
      <c r="B1229" s="26"/>
      <c r="C1229" s="26"/>
      <c r="D1229" s="26" t="s">
        <v>316</v>
      </c>
      <c r="E1229" s="27" t="s">
        <v>315</v>
      </c>
      <c r="F1229" s="17">
        <f>Source!DO1035</f>
        <v>55</v>
      </c>
      <c r="G1229" s="33"/>
      <c r="H1229" s="28"/>
      <c r="I1229" s="17"/>
      <c r="J1229" s="33">
        <f>SUM(S1224:S1228)</f>
        <v>89.67</v>
      </c>
      <c r="K1229" s="17">
        <f>Source!CA1035</f>
        <v>41</v>
      </c>
      <c r="L1229" s="33">
        <f>SUM(T1224:T1228)</f>
        <v>1764.08</v>
      </c>
    </row>
    <row r="1230" spans="1:27" ht="14.25" x14ac:dyDescent="0.2">
      <c r="A1230" s="55"/>
      <c r="B1230" s="55"/>
      <c r="C1230" s="55"/>
      <c r="D1230" s="55" t="s">
        <v>317</v>
      </c>
      <c r="E1230" s="56" t="s">
        <v>318</v>
      </c>
      <c r="F1230" s="57">
        <f>Source!AQ1035</f>
        <v>17.41</v>
      </c>
      <c r="G1230" s="58"/>
      <c r="H1230" s="59" t="str">
        <f>Source!DI1035</f>
        <v/>
      </c>
      <c r="I1230" s="57">
        <f>Source!AV1035</f>
        <v>1</v>
      </c>
      <c r="J1230" s="58">
        <f>Source!U1035</f>
        <v>14.835061</v>
      </c>
      <c r="K1230" s="57"/>
      <c r="L1230" s="58"/>
    </row>
    <row r="1231" spans="1:27" ht="15" x14ac:dyDescent="0.25">
      <c r="A1231" s="60"/>
      <c r="B1231" s="60"/>
      <c r="C1231" s="60"/>
      <c r="D1231" s="61" t="s">
        <v>319</v>
      </c>
      <c r="E1231" s="60"/>
      <c r="F1231" s="60"/>
      <c r="G1231" s="60"/>
      <c r="H1231" s="60"/>
      <c r="I1231" s="111">
        <f>J1226+J1228+J1229+SUM(J1227:J1227)</f>
        <v>383.14000000000004</v>
      </c>
      <c r="J1231" s="111"/>
      <c r="K1231" s="111">
        <f>L1226+L1228+L1229+SUM(L1227:L1227)</f>
        <v>9078.5499999999993</v>
      </c>
      <c r="L1231" s="111"/>
      <c r="O1231" s="32">
        <f>J1226+J1228+J1229+SUM(J1227:J1227)</f>
        <v>383.14000000000004</v>
      </c>
      <c r="P1231" s="32">
        <f>L1226+L1228+L1229+SUM(L1227:L1227)</f>
        <v>9078.5499999999993</v>
      </c>
      <c r="X1231">
        <f>IF(Source!BI1035&lt;=1,J1226+J1228+J1229-0, 0)</f>
        <v>383.14000000000004</v>
      </c>
      <c r="Y1231">
        <f>IF(Source!BI1035=2,J1226+J1228+J1229-0, 0)</f>
        <v>0</v>
      </c>
      <c r="Z1231">
        <f>IF(Source!BI1035=3,J1226+J1228+J1229-0, 0)</f>
        <v>0</v>
      </c>
      <c r="AA1231">
        <f>IF(Source!BI1035=4,J1226+J1228+J1229,0)</f>
        <v>0</v>
      </c>
    </row>
    <row r="1233" spans="1:27" ht="57" x14ac:dyDescent="0.2">
      <c r="A1233" s="26">
        <v>5</v>
      </c>
      <c r="B1233" s="26">
        <v>5</v>
      </c>
      <c r="C1233" s="26" t="str">
        <f>Source!F1037</f>
        <v>3.12-3-4</v>
      </c>
      <c r="D1233" s="26" t="s">
        <v>132</v>
      </c>
      <c r="E1233" s="27" t="str">
        <f>Source!H1037</f>
        <v>100 м2</v>
      </c>
      <c r="F1233" s="17">
        <f>Source!I1037</f>
        <v>0.85209999999999997</v>
      </c>
      <c r="G1233" s="33"/>
      <c r="H1233" s="28"/>
      <c r="I1233" s="17"/>
      <c r="J1233" s="33"/>
      <c r="K1233" s="17"/>
      <c r="L1233" s="33"/>
      <c r="Q1233">
        <f>ROUND((Source!DN1037/100)*ROUND((ROUND((Source!AF1037*Source!AV1037*Source!I1037),2)),2), 2)</f>
        <v>702.17</v>
      </c>
      <c r="R1233">
        <f>Source!X1037</f>
        <v>15501.2</v>
      </c>
      <c r="S1233">
        <f>ROUND((Source!DO1037/100)*ROUND((ROUND((Source!AF1037*Source!AV1037*Source!I1037),2)),2), 2)</f>
        <v>533.38</v>
      </c>
      <c r="T1233">
        <f>Source!Y1037</f>
        <v>7305.16</v>
      </c>
      <c r="U1233">
        <f>ROUND((175/100)*ROUND((ROUND((Source!AE1037*Source!AV1037*Source!I1037),2)),2), 2)</f>
        <v>132.47999999999999</v>
      </c>
      <c r="V1233">
        <f>ROUND((160/100)*ROUND(ROUND((ROUND((Source!AE1037*Source!AV1037*Source!I1037),2)*Source!BS1037),2), 2), 2)</f>
        <v>3196.35</v>
      </c>
    </row>
    <row r="1234" spans="1:27" x14ac:dyDescent="0.2">
      <c r="D1234" s="30" t="str">
        <f>"Объем: "&amp;Source!I1037&amp;"=85,21/"&amp;"100"</f>
        <v>Объем: 0,8521=85,21/100</v>
      </c>
    </row>
    <row r="1235" spans="1:27" ht="14.25" x14ac:dyDescent="0.2">
      <c r="A1235" s="26"/>
      <c r="B1235" s="26"/>
      <c r="C1235" s="26"/>
      <c r="D1235" s="26" t="s">
        <v>313</v>
      </c>
      <c r="E1235" s="27"/>
      <c r="F1235" s="17"/>
      <c r="G1235" s="33">
        <f>Source!AO1037</f>
        <v>689</v>
      </c>
      <c r="H1235" s="28" t="str">
        <f>Source!DG1037</f>
        <v>)*1,15</v>
      </c>
      <c r="I1235" s="17">
        <f>Source!AV1037</f>
        <v>1</v>
      </c>
      <c r="J1235" s="33">
        <f>ROUND((ROUND((Source!AF1037*Source!AV1037*Source!I1037),2)),2)</f>
        <v>675.16</v>
      </c>
      <c r="K1235" s="17">
        <f>IF(Source!BA1037&lt;&gt; 0, Source!BA1037, 1)</f>
        <v>26.39</v>
      </c>
      <c r="L1235" s="33">
        <f>Source!S1037</f>
        <v>17817.47</v>
      </c>
      <c r="W1235">
        <f>J1235</f>
        <v>675.16</v>
      </c>
    </row>
    <row r="1236" spans="1:27" ht="14.25" x14ac:dyDescent="0.2">
      <c r="A1236" s="26"/>
      <c r="B1236" s="26"/>
      <c r="C1236" s="26"/>
      <c r="D1236" s="26" t="s">
        <v>322</v>
      </c>
      <c r="E1236" s="27"/>
      <c r="F1236" s="17"/>
      <c r="G1236" s="33">
        <f>Source!AM1037</f>
        <v>267.17</v>
      </c>
      <c r="H1236" s="28" t="str">
        <f>Source!DE1037</f>
        <v>)*1,25</v>
      </c>
      <c r="I1236" s="17">
        <f>Source!AV1037</f>
        <v>1</v>
      </c>
      <c r="J1236" s="33">
        <f>(ROUND((ROUND((((Source!ET1037*1.25))*Source!AV1037*Source!I1037),2)),2)+ROUND((ROUND(((Source!AE1037-((Source!EU1037*1.25)))*Source!AV1037*Source!I1037),2)),2))</f>
        <v>284.57</v>
      </c>
      <c r="K1236" s="17">
        <f>IF(Source!BB1037&lt;&gt; 0, Source!BB1037, 1)</f>
        <v>12.18</v>
      </c>
      <c r="L1236" s="33">
        <f>Source!Q1037</f>
        <v>3466.06</v>
      </c>
    </row>
    <row r="1237" spans="1:27" ht="14.25" x14ac:dyDescent="0.2">
      <c r="A1237" s="26"/>
      <c r="B1237" s="26"/>
      <c r="C1237" s="26"/>
      <c r="D1237" s="26" t="s">
        <v>323</v>
      </c>
      <c r="E1237" s="27"/>
      <c r="F1237" s="17"/>
      <c r="G1237" s="33">
        <f>Source!AN1037</f>
        <v>71.069999999999993</v>
      </c>
      <c r="H1237" s="28" t="str">
        <f>Source!DF1037</f>
        <v>)*1,25</v>
      </c>
      <c r="I1237" s="17">
        <f>Source!AV1037</f>
        <v>1</v>
      </c>
      <c r="J1237" s="41">
        <f>ROUND((ROUND((Source!AE1037*Source!AV1037*Source!I1037),2)),2)</f>
        <v>75.7</v>
      </c>
      <c r="K1237" s="17">
        <f>IF(Source!BS1037&lt;&gt; 0, Source!BS1037, 1)</f>
        <v>26.39</v>
      </c>
      <c r="L1237" s="41">
        <f>Source!R1037</f>
        <v>1997.72</v>
      </c>
      <c r="W1237">
        <f>J1237</f>
        <v>75.7</v>
      </c>
    </row>
    <row r="1238" spans="1:27" ht="14.25" x14ac:dyDescent="0.2">
      <c r="A1238" s="26"/>
      <c r="B1238" s="26"/>
      <c r="C1238" s="26"/>
      <c r="D1238" s="26" t="s">
        <v>324</v>
      </c>
      <c r="E1238" s="27"/>
      <c r="F1238" s="17"/>
      <c r="G1238" s="33">
        <f>Source!AL1037</f>
        <v>705.14</v>
      </c>
      <c r="H1238" s="28" t="str">
        <f>Source!DD1037</f>
        <v/>
      </c>
      <c r="I1238" s="17">
        <f>Source!AW1037</f>
        <v>1</v>
      </c>
      <c r="J1238" s="33">
        <f>ROUND((ROUND((Source!AC1037*Source!AW1037*Source!I1037),2)),2)</f>
        <v>600.85</v>
      </c>
      <c r="K1238" s="17">
        <f>IF(Source!BC1037&lt;&gt; 0, Source!BC1037, 1)</f>
        <v>3.7</v>
      </c>
      <c r="L1238" s="33">
        <f>Source!P1037</f>
        <v>2223.15</v>
      </c>
    </row>
    <row r="1239" spans="1:27" ht="199.5" x14ac:dyDescent="0.2">
      <c r="A1239" s="26" t="s">
        <v>141</v>
      </c>
      <c r="B1239" s="26" t="s">
        <v>141</v>
      </c>
      <c r="C1239" s="26" t="str">
        <f>Source!F1038</f>
        <v>1.1-1-1312</v>
      </c>
      <c r="D1239" s="26" t="s">
        <v>282</v>
      </c>
      <c r="E1239" s="27" t="str">
        <f>Source!H1038</f>
        <v>м2</v>
      </c>
      <c r="F1239" s="17">
        <f>Source!I1038</f>
        <v>115.03349999999999</v>
      </c>
      <c r="G1239" s="33">
        <f>Source!AK1038</f>
        <v>25.09</v>
      </c>
      <c r="H1239" s="31" t="s">
        <v>3</v>
      </c>
      <c r="I1239" s="17">
        <f>Source!AW1038</f>
        <v>1</v>
      </c>
      <c r="J1239" s="33">
        <f>ROUND((ROUND((Source!AC1038*Source!AW1038*Source!I1038),2)),2)+(ROUND((ROUND(((Source!ET1038)*Source!AV1038*Source!I1038),2)),2)+ROUND((ROUND(((Source!AE1038-(Source!EU1038))*Source!AV1038*Source!I1038),2)),2))+ROUND((ROUND((Source!AF1038*Source!AV1038*Source!I1038),2)),2)</f>
        <v>2886.19</v>
      </c>
      <c r="K1239" s="17">
        <f>IF(Source!BC1038&lt;&gt; 0, Source!BC1038, 1)</f>
        <v>10.5</v>
      </c>
      <c r="L1239" s="33">
        <f>Source!O1038</f>
        <v>30305</v>
      </c>
      <c r="Q1239">
        <f>ROUND((Source!DN1038/100)*ROUND((ROUND((Source!AF1038*Source!AV1038*Source!I1038),2)),2), 2)</f>
        <v>0</v>
      </c>
      <c r="R1239">
        <f>Source!X1038</f>
        <v>0</v>
      </c>
      <c r="S1239">
        <f>ROUND((Source!DO1038/100)*ROUND((ROUND((Source!AF1038*Source!AV1038*Source!I1038),2)),2), 2)</f>
        <v>0</v>
      </c>
      <c r="T1239">
        <f>Source!Y1038</f>
        <v>0</v>
      </c>
      <c r="U1239">
        <f>ROUND((175/100)*ROUND((ROUND((Source!AE1038*Source!AV1038*Source!I1038),2)),2), 2)</f>
        <v>0</v>
      </c>
      <c r="V1239">
        <f>ROUND((160/100)*ROUND(ROUND((ROUND((Source!AE1038*Source!AV1038*Source!I1038),2)*Source!BS1038),2), 2), 2)</f>
        <v>0</v>
      </c>
      <c r="X1239">
        <f>IF(Source!BI1038&lt;=1,J1239, 0)</f>
        <v>2886.19</v>
      </c>
      <c r="Y1239">
        <f>IF(Source!BI1038=2,J1239, 0)</f>
        <v>0</v>
      </c>
      <c r="Z1239">
        <f>IF(Source!BI1038=3,J1239, 0)</f>
        <v>0</v>
      </c>
      <c r="AA1239">
        <f>IF(Source!BI1038=4,J1239, 0)</f>
        <v>0</v>
      </c>
    </row>
    <row r="1240" spans="1:27" ht="228" x14ac:dyDescent="0.2">
      <c r="A1240" s="26" t="s">
        <v>145</v>
      </c>
      <c r="B1240" s="26" t="s">
        <v>145</v>
      </c>
      <c r="C1240" s="26" t="str">
        <f>Source!F1039</f>
        <v>1.1-1-1313</v>
      </c>
      <c r="D1240" s="26" t="s">
        <v>283</v>
      </c>
      <c r="E1240" s="27" t="str">
        <f>Source!H1039</f>
        <v>м2</v>
      </c>
      <c r="F1240" s="17">
        <f>Source!I1039</f>
        <v>112.73283000000001</v>
      </c>
      <c r="G1240" s="33">
        <f>Source!AK1039</f>
        <v>23.06</v>
      </c>
      <c r="H1240" s="31" t="s">
        <v>3</v>
      </c>
      <c r="I1240" s="17">
        <f>Source!AW1039</f>
        <v>1</v>
      </c>
      <c r="J1240" s="33">
        <f>ROUND((ROUND((Source!AC1039*Source!AW1039*Source!I1039),2)),2)+(ROUND((ROUND(((Source!ET1039)*Source!AV1039*Source!I1039),2)),2)+ROUND((ROUND(((Source!AE1039-(Source!EU1039))*Source!AV1039*Source!I1039),2)),2))+ROUND((ROUND((Source!AF1039*Source!AV1039*Source!I1039),2)),2)</f>
        <v>2599.62</v>
      </c>
      <c r="K1240" s="17">
        <f>IF(Source!BC1039&lt;&gt; 0, Source!BC1039, 1)</f>
        <v>10.74</v>
      </c>
      <c r="L1240" s="33">
        <f>Source!O1039</f>
        <v>27919.919999999998</v>
      </c>
      <c r="Q1240">
        <f>ROUND((Source!DN1039/100)*ROUND((ROUND((Source!AF1039*Source!AV1039*Source!I1039),2)),2), 2)</f>
        <v>0</v>
      </c>
      <c r="R1240">
        <f>Source!X1039</f>
        <v>0</v>
      </c>
      <c r="S1240">
        <f>ROUND((Source!DO1039/100)*ROUND((ROUND((Source!AF1039*Source!AV1039*Source!I1039),2)),2), 2)</f>
        <v>0</v>
      </c>
      <c r="T1240">
        <f>Source!Y1039</f>
        <v>0</v>
      </c>
      <c r="U1240">
        <f>ROUND((175/100)*ROUND((ROUND((Source!AE1039*Source!AV1039*Source!I1039),2)),2), 2)</f>
        <v>0</v>
      </c>
      <c r="V1240">
        <f>ROUND((160/100)*ROUND(ROUND((ROUND((Source!AE1039*Source!AV1039*Source!I1039),2)*Source!BS1039),2), 2), 2)</f>
        <v>0</v>
      </c>
      <c r="X1240">
        <f>IF(Source!BI1039&lt;=1,J1240, 0)</f>
        <v>2599.62</v>
      </c>
      <c r="Y1240">
        <f>IF(Source!BI1039=2,J1240, 0)</f>
        <v>0</v>
      </c>
      <c r="Z1240">
        <f>IF(Source!BI1039=3,J1240, 0)</f>
        <v>0</v>
      </c>
      <c r="AA1240">
        <f>IF(Source!BI1039=4,J1240, 0)</f>
        <v>0</v>
      </c>
    </row>
    <row r="1241" spans="1:27" ht="14.25" x14ac:dyDescent="0.2">
      <c r="A1241" s="26"/>
      <c r="B1241" s="26"/>
      <c r="C1241" s="26"/>
      <c r="D1241" s="26" t="s">
        <v>314</v>
      </c>
      <c r="E1241" s="27" t="s">
        <v>315</v>
      </c>
      <c r="F1241" s="17">
        <f>Source!DN1037</f>
        <v>104</v>
      </c>
      <c r="G1241" s="33"/>
      <c r="H1241" s="28"/>
      <c r="I1241" s="17"/>
      <c r="J1241" s="33">
        <f>SUM(Q1233:Q1240)</f>
        <v>702.17</v>
      </c>
      <c r="K1241" s="17">
        <f>Source!BZ1037</f>
        <v>87</v>
      </c>
      <c r="L1241" s="33">
        <f>SUM(R1233:R1240)</f>
        <v>15501.2</v>
      </c>
    </row>
    <row r="1242" spans="1:27" ht="14.25" x14ac:dyDescent="0.2">
      <c r="A1242" s="26"/>
      <c r="B1242" s="26"/>
      <c r="C1242" s="26"/>
      <c r="D1242" s="26" t="s">
        <v>316</v>
      </c>
      <c r="E1242" s="27" t="s">
        <v>315</v>
      </c>
      <c r="F1242" s="17">
        <f>Source!DO1037</f>
        <v>79</v>
      </c>
      <c r="G1242" s="33"/>
      <c r="H1242" s="28"/>
      <c r="I1242" s="17"/>
      <c r="J1242" s="33">
        <f>SUM(S1233:S1241)</f>
        <v>533.38</v>
      </c>
      <c r="K1242" s="17">
        <f>Source!CA1037</f>
        <v>41</v>
      </c>
      <c r="L1242" s="33">
        <f>SUM(T1233:T1241)</f>
        <v>7305.16</v>
      </c>
    </row>
    <row r="1243" spans="1:27" ht="14.25" x14ac:dyDescent="0.2">
      <c r="A1243" s="26"/>
      <c r="B1243" s="26"/>
      <c r="C1243" s="26"/>
      <c r="D1243" s="26" t="s">
        <v>325</v>
      </c>
      <c r="E1243" s="27" t="s">
        <v>315</v>
      </c>
      <c r="F1243" s="17">
        <f>175</f>
        <v>175</v>
      </c>
      <c r="G1243" s="33"/>
      <c r="H1243" s="28"/>
      <c r="I1243" s="17"/>
      <c r="J1243" s="33">
        <f>SUM(U1233:U1242)</f>
        <v>132.47999999999999</v>
      </c>
      <c r="K1243" s="17">
        <f>160</f>
        <v>160</v>
      </c>
      <c r="L1243" s="33">
        <f>SUM(V1233:V1242)</f>
        <v>3196.35</v>
      </c>
    </row>
    <row r="1244" spans="1:27" ht="14.25" x14ac:dyDescent="0.2">
      <c r="A1244" s="55"/>
      <c r="B1244" s="55"/>
      <c r="C1244" s="55"/>
      <c r="D1244" s="55" t="s">
        <v>317</v>
      </c>
      <c r="E1244" s="56" t="s">
        <v>318</v>
      </c>
      <c r="F1244" s="57">
        <f>Source!AQ1037</f>
        <v>53</v>
      </c>
      <c r="G1244" s="58"/>
      <c r="H1244" s="59" t="str">
        <f>Source!DI1037</f>
        <v>)*1,15</v>
      </c>
      <c r="I1244" s="57">
        <f>Source!AV1037</f>
        <v>1</v>
      </c>
      <c r="J1244" s="58">
        <f>Source!U1037</f>
        <v>51.935494999999996</v>
      </c>
      <c r="K1244" s="57"/>
      <c r="L1244" s="58"/>
    </row>
    <row r="1245" spans="1:27" ht="15" x14ac:dyDescent="0.25">
      <c r="A1245" s="60"/>
      <c r="B1245" s="60"/>
      <c r="C1245" s="60"/>
      <c r="D1245" s="61" t="s">
        <v>319</v>
      </c>
      <c r="E1245" s="60"/>
      <c r="F1245" s="60"/>
      <c r="G1245" s="60"/>
      <c r="H1245" s="60"/>
      <c r="I1245" s="111">
        <f>J1235+J1236+J1238+J1241+J1242+J1243+SUM(J1239:J1240)</f>
        <v>8414.42</v>
      </c>
      <c r="J1245" s="111"/>
      <c r="K1245" s="111">
        <f>L1235+L1236+L1238+L1241+L1242+L1243+SUM(L1239:L1240)</f>
        <v>107734.31</v>
      </c>
      <c r="L1245" s="111"/>
      <c r="O1245" s="32">
        <f>J1235+J1236+J1238+J1241+J1242+J1243+SUM(J1239:J1240)</f>
        <v>8414.42</v>
      </c>
      <c r="P1245" s="32">
        <f>L1235+L1236+L1238+L1241+L1242+L1243+SUM(L1239:L1240)</f>
        <v>107734.31</v>
      </c>
      <c r="X1245">
        <f>IF(Source!BI1037&lt;=1,J1235+J1236+J1238+J1241+J1242+J1243-0, 0)</f>
        <v>2928.61</v>
      </c>
      <c r="Y1245">
        <f>IF(Source!BI1037=2,J1235+J1236+J1238+J1241+J1242+J1243-0, 0)</f>
        <v>0</v>
      </c>
      <c r="Z1245">
        <f>IF(Source!BI1037=3,J1235+J1236+J1238+J1241+J1242+J1243-0, 0)</f>
        <v>0</v>
      </c>
      <c r="AA1245">
        <f>IF(Source!BI1037=4,J1235+J1236+J1238+J1241+J1242+J1243,0)</f>
        <v>0</v>
      </c>
    </row>
    <row r="1247" spans="1:27" ht="99.75" x14ac:dyDescent="0.2">
      <c r="A1247" s="26">
        <v>6</v>
      </c>
      <c r="B1247" s="26">
        <v>6</v>
      </c>
      <c r="C1247" s="26" t="str">
        <f>Source!F1040</f>
        <v>3.12-3-10</v>
      </c>
      <c r="D1247" s="26" t="s">
        <v>150</v>
      </c>
      <c r="E1247" s="27" t="str">
        <f>Source!H1040</f>
        <v>100 м2</v>
      </c>
      <c r="F1247" s="17">
        <f>Source!I1040</f>
        <v>3.5000000000000001E-3</v>
      </c>
      <c r="G1247" s="33"/>
      <c r="H1247" s="28"/>
      <c r="I1247" s="17"/>
      <c r="J1247" s="33"/>
      <c r="K1247" s="17"/>
      <c r="L1247" s="33"/>
      <c r="Q1247">
        <f>ROUND((Source!DN1040/100)*ROUND((ROUND((Source!AF1040*Source!AV1040*Source!I1040),2)),2), 2)</f>
        <v>4.13</v>
      </c>
      <c r="R1247">
        <f>Source!X1040</f>
        <v>91.15</v>
      </c>
      <c r="S1247">
        <f>ROUND((Source!DO1040/100)*ROUND((ROUND((Source!AF1040*Source!AV1040*Source!I1040),2)),2), 2)</f>
        <v>3.14</v>
      </c>
      <c r="T1247">
        <f>Source!Y1040</f>
        <v>42.96</v>
      </c>
      <c r="U1247">
        <f>ROUND((175/100)*ROUND((ROUND((Source!AE1040*Source!AV1040*Source!I1040),2)),2), 2)</f>
        <v>7.0000000000000007E-2</v>
      </c>
      <c r="V1247">
        <f>ROUND((160/100)*ROUND(ROUND((ROUND((Source!AE1040*Source!AV1040*Source!I1040),2)*Source!BS1040),2), 2), 2)</f>
        <v>1.7</v>
      </c>
    </row>
    <row r="1248" spans="1:27" x14ac:dyDescent="0.2">
      <c r="D1248" s="30" t="str">
        <f>"Объем: "&amp;Source!I1040&amp;"=0,35/"&amp;"100"</f>
        <v>Объем: 0,0035=0,35/100</v>
      </c>
    </row>
    <row r="1249" spans="1:27" ht="14.25" x14ac:dyDescent="0.2">
      <c r="A1249" s="26"/>
      <c r="B1249" s="26"/>
      <c r="C1249" s="26"/>
      <c r="D1249" s="26" t="s">
        <v>313</v>
      </c>
      <c r="E1249" s="27"/>
      <c r="F1249" s="17"/>
      <c r="G1249" s="33">
        <f>Source!AO1040</f>
        <v>986.85</v>
      </c>
      <c r="H1249" s="28" t="str">
        <f>Source!DG1040</f>
        <v>)*1,15</v>
      </c>
      <c r="I1249" s="17">
        <f>Source!AV1040</f>
        <v>1</v>
      </c>
      <c r="J1249" s="33">
        <f>ROUND((ROUND((Source!AF1040*Source!AV1040*Source!I1040),2)),2)</f>
        <v>3.97</v>
      </c>
      <c r="K1249" s="17">
        <f>IF(Source!BA1040&lt;&gt; 0, Source!BA1040, 1)</f>
        <v>26.39</v>
      </c>
      <c r="L1249" s="33">
        <f>Source!S1040</f>
        <v>104.77</v>
      </c>
      <c r="W1249">
        <f>J1249</f>
        <v>3.97</v>
      </c>
    </row>
    <row r="1250" spans="1:27" ht="14.25" x14ac:dyDescent="0.2">
      <c r="A1250" s="26"/>
      <c r="B1250" s="26"/>
      <c r="C1250" s="26"/>
      <c r="D1250" s="26" t="s">
        <v>322</v>
      </c>
      <c r="E1250" s="27"/>
      <c r="F1250" s="17"/>
      <c r="G1250" s="33">
        <f>Source!AM1040</f>
        <v>50.84</v>
      </c>
      <c r="H1250" s="28" t="str">
        <f>Source!DE1040</f>
        <v>)*1,25</v>
      </c>
      <c r="I1250" s="17">
        <f>Source!AV1040</f>
        <v>1</v>
      </c>
      <c r="J1250" s="33">
        <f>(ROUND((ROUND((((Source!ET1040*1.25))*Source!AV1040*Source!I1040),2)),2)+ROUND((ROUND(((Source!AE1040-((Source!EU1040*1.25)))*Source!AV1040*Source!I1040),2)),2))</f>
        <v>0.22</v>
      </c>
      <c r="K1250" s="17">
        <f>IF(Source!BB1040&lt;&gt; 0, Source!BB1040, 1)</f>
        <v>9.3800000000000008</v>
      </c>
      <c r="L1250" s="33">
        <f>Source!Q1040</f>
        <v>2.06</v>
      </c>
    </row>
    <row r="1251" spans="1:27" ht="14.25" x14ac:dyDescent="0.2">
      <c r="A1251" s="26"/>
      <c r="B1251" s="26"/>
      <c r="C1251" s="26"/>
      <c r="D1251" s="26" t="s">
        <v>323</v>
      </c>
      <c r="E1251" s="27"/>
      <c r="F1251" s="17"/>
      <c r="G1251" s="33">
        <f>Source!AN1040</f>
        <v>8.01</v>
      </c>
      <c r="H1251" s="28" t="str">
        <f>Source!DF1040</f>
        <v>)*1,25</v>
      </c>
      <c r="I1251" s="17">
        <f>Source!AV1040</f>
        <v>1</v>
      </c>
      <c r="J1251" s="41">
        <f>ROUND((ROUND((Source!AE1040*Source!AV1040*Source!I1040),2)),2)</f>
        <v>0.04</v>
      </c>
      <c r="K1251" s="17">
        <f>IF(Source!BS1040&lt;&gt; 0, Source!BS1040, 1)</f>
        <v>26.39</v>
      </c>
      <c r="L1251" s="41">
        <f>Source!R1040</f>
        <v>1.06</v>
      </c>
      <c r="W1251">
        <f>J1251</f>
        <v>0.04</v>
      </c>
    </row>
    <row r="1252" spans="1:27" ht="14.25" x14ac:dyDescent="0.2">
      <c r="A1252" s="26"/>
      <c r="B1252" s="26"/>
      <c r="C1252" s="26"/>
      <c r="D1252" s="26" t="s">
        <v>324</v>
      </c>
      <c r="E1252" s="27"/>
      <c r="F1252" s="17"/>
      <c r="G1252" s="33">
        <f>Source!AL1040</f>
        <v>7205.92</v>
      </c>
      <c r="H1252" s="28" t="str">
        <f>Source!DD1040</f>
        <v/>
      </c>
      <c r="I1252" s="17">
        <f>Source!AW1040</f>
        <v>1</v>
      </c>
      <c r="J1252" s="33">
        <f>ROUND((ROUND((Source!AC1040*Source!AW1040*Source!I1040),2)),2)</f>
        <v>25.22</v>
      </c>
      <c r="K1252" s="17">
        <f>IF(Source!BC1040&lt;&gt; 0, Source!BC1040, 1)</f>
        <v>1.95</v>
      </c>
      <c r="L1252" s="33">
        <f>Source!P1040</f>
        <v>49.18</v>
      </c>
    </row>
    <row r="1253" spans="1:27" ht="199.5" x14ac:dyDescent="0.2">
      <c r="A1253" s="26" t="s">
        <v>152</v>
      </c>
      <c r="B1253" s="26" t="s">
        <v>152</v>
      </c>
      <c r="C1253" s="26" t="str">
        <f>Source!F1041</f>
        <v>1.1-1-1312</v>
      </c>
      <c r="D1253" s="26" t="s">
        <v>282</v>
      </c>
      <c r="E1253" s="27" t="str">
        <f>Source!H1041</f>
        <v>м2</v>
      </c>
      <c r="F1253" s="17">
        <f>Source!I1041</f>
        <v>0.472605</v>
      </c>
      <c r="G1253" s="33">
        <f>Source!AK1041</f>
        <v>25.09</v>
      </c>
      <c r="H1253" s="31" t="s">
        <v>3</v>
      </c>
      <c r="I1253" s="17">
        <f>Source!AW1041</f>
        <v>1</v>
      </c>
      <c r="J1253" s="33">
        <f>ROUND((ROUND((Source!AC1041*Source!AW1041*Source!I1041),2)),2)+(ROUND((ROUND(((Source!ET1041)*Source!AV1041*Source!I1041),2)),2)+ROUND((ROUND(((Source!AE1041-(Source!EU1041))*Source!AV1041*Source!I1041),2)),2))+ROUND((ROUND((Source!AF1041*Source!AV1041*Source!I1041),2)),2)</f>
        <v>11.86</v>
      </c>
      <c r="K1253" s="17">
        <f>IF(Source!BC1041&lt;&gt; 0, Source!BC1041, 1)</f>
        <v>10.5</v>
      </c>
      <c r="L1253" s="33">
        <f>Source!O1041</f>
        <v>124.53</v>
      </c>
      <c r="Q1253">
        <f>ROUND((Source!DN1041/100)*ROUND((ROUND((Source!AF1041*Source!AV1041*Source!I1041),2)),2), 2)</f>
        <v>0</v>
      </c>
      <c r="R1253">
        <f>Source!X1041</f>
        <v>0</v>
      </c>
      <c r="S1253">
        <f>ROUND((Source!DO1041/100)*ROUND((ROUND((Source!AF1041*Source!AV1041*Source!I1041),2)),2), 2)</f>
        <v>0</v>
      </c>
      <c r="T1253">
        <f>Source!Y1041</f>
        <v>0</v>
      </c>
      <c r="U1253">
        <f>ROUND((175/100)*ROUND((ROUND((Source!AE1041*Source!AV1041*Source!I1041),2)),2), 2)</f>
        <v>0</v>
      </c>
      <c r="V1253">
        <f>ROUND((160/100)*ROUND(ROUND((ROUND((Source!AE1041*Source!AV1041*Source!I1041),2)*Source!BS1041),2), 2), 2)</f>
        <v>0</v>
      </c>
      <c r="X1253">
        <f>IF(Source!BI1041&lt;=1,J1253, 0)</f>
        <v>11.86</v>
      </c>
      <c r="Y1253">
        <f>IF(Source!BI1041=2,J1253, 0)</f>
        <v>0</v>
      </c>
      <c r="Z1253">
        <f>IF(Source!BI1041=3,J1253, 0)</f>
        <v>0</v>
      </c>
      <c r="AA1253">
        <f>IF(Source!BI1041=4,J1253, 0)</f>
        <v>0</v>
      </c>
    </row>
    <row r="1254" spans="1:27" ht="228" x14ac:dyDescent="0.2">
      <c r="A1254" s="26" t="s">
        <v>153</v>
      </c>
      <c r="B1254" s="26" t="s">
        <v>153</v>
      </c>
      <c r="C1254" s="26" t="str">
        <f>Source!F1042</f>
        <v>1.1-1-1313</v>
      </c>
      <c r="D1254" s="26" t="s">
        <v>283</v>
      </c>
      <c r="E1254" s="27" t="str">
        <f>Source!H1042</f>
        <v>м2</v>
      </c>
      <c r="F1254" s="17">
        <f>Source!I1042</f>
        <v>0.21094499999999999</v>
      </c>
      <c r="G1254" s="33">
        <f>Source!AK1042</f>
        <v>23.06</v>
      </c>
      <c r="H1254" s="31" t="s">
        <v>3</v>
      </c>
      <c r="I1254" s="17">
        <f>Source!AW1042</f>
        <v>1</v>
      </c>
      <c r="J1254" s="33">
        <f>ROUND((ROUND((Source!AC1042*Source!AW1042*Source!I1042),2)),2)+(ROUND((ROUND(((Source!ET1042)*Source!AV1042*Source!I1042),2)),2)+ROUND((ROUND(((Source!AE1042-(Source!EU1042))*Source!AV1042*Source!I1042),2)),2))+ROUND((ROUND((Source!AF1042*Source!AV1042*Source!I1042),2)),2)</f>
        <v>4.8600000000000003</v>
      </c>
      <c r="K1254" s="17">
        <f>IF(Source!BC1042&lt;&gt; 0, Source!BC1042, 1)</f>
        <v>10.74</v>
      </c>
      <c r="L1254" s="33">
        <f>Source!O1042</f>
        <v>52.2</v>
      </c>
      <c r="Q1254">
        <f>ROUND((Source!DN1042/100)*ROUND((ROUND((Source!AF1042*Source!AV1042*Source!I1042),2)),2), 2)</f>
        <v>0</v>
      </c>
      <c r="R1254">
        <f>Source!X1042</f>
        <v>0</v>
      </c>
      <c r="S1254">
        <f>ROUND((Source!DO1042/100)*ROUND((ROUND((Source!AF1042*Source!AV1042*Source!I1042),2)),2), 2)</f>
        <v>0</v>
      </c>
      <c r="T1254">
        <f>Source!Y1042</f>
        <v>0</v>
      </c>
      <c r="U1254">
        <f>ROUND((175/100)*ROUND((ROUND((Source!AE1042*Source!AV1042*Source!I1042),2)),2), 2)</f>
        <v>0</v>
      </c>
      <c r="V1254">
        <f>ROUND((160/100)*ROUND(ROUND((ROUND((Source!AE1042*Source!AV1042*Source!I1042),2)*Source!BS1042),2), 2), 2)</f>
        <v>0</v>
      </c>
      <c r="X1254">
        <f>IF(Source!BI1042&lt;=1,J1254, 0)</f>
        <v>4.8600000000000003</v>
      </c>
      <c r="Y1254">
        <f>IF(Source!BI1042=2,J1254, 0)</f>
        <v>0</v>
      </c>
      <c r="Z1254">
        <f>IF(Source!BI1042=3,J1254, 0)</f>
        <v>0</v>
      </c>
      <c r="AA1254">
        <f>IF(Source!BI1042=4,J1254, 0)</f>
        <v>0</v>
      </c>
    </row>
    <row r="1255" spans="1:27" ht="14.25" x14ac:dyDescent="0.2">
      <c r="A1255" s="26"/>
      <c r="B1255" s="26"/>
      <c r="C1255" s="26"/>
      <c r="D1255" s="26" t="s">
        <v>314</v>
      </c>
      <c r="E1255" s="27" t="s">
        <v>315</v>
      </c>
      <c r="F1255" s="17">
        <f>Source!DN1040</f>
        <v>104</v>
      </c>
      <c r="G1255" s="33"/>
      <c r="H1255" s="28"/>
      <c r="I1255" s="17"/>
      <c r="J1255" s="33">
        <f>SUM(Q1247:Q1254)</f>
        <v>4.13</v>
      </c>
      <c r="K1255" s="17">
        <f>Source!BZ1040</f>
        <v>87</v>
      </c>
      <c r="L1255" s="33">
        <f>SUM(R1247:R1254)</f>
        <v>91.15</v>
      </c>
    </row>
    <row r="1256" spans="1:27" ht="14.25" x14ac:dyDescent="0.2">
      <c r="A1256" s="26"/>
      <c r="B1256" s="26"/>
      <c r="C1256" s="26"/>
      <c r="D1256" s="26" t="s">
        <v>316</v>
      </c>
      <c r="E1256" s="27" t="s">
        <v>315</v>
      </c>
      <c r="F1256" s="17">
        <f>Source!DO1040</f>
        <v>79</v>
      </c>
      <c r="G1256" s="33"/>
      <c r="H1256" s="28"/>
      <c r="I1256" s="17"/>
      <c r="J1256" s="33">
        <f>SUM(S1247:S1255)</f>
        <v>3.14</v>
      </c>
      <c r="K1256" s="17">
        <f>Source!CA1040</f>
        <v>41</v>
      </c>
      <c r="L1256" s="33">
        <f>SUM(T1247:T1255)</f>
        <v>42.96</v>
      </c>
    </row>
    <row r="1257" spans="1:27" ht="14.25" x14ac:dyDescent="0.2">
      <c r="A1257" s="26"/>
      <c r="B1257" s="26"/>
      <c r="C1257" s="26"/>
      <c r="D1257" s="26" t="s">
        <v>325</v>
      </c>
      <c r="E1257" s="27" t="s">
        <v>315</v>
      </c>
      <c r="F1257" s="17">
        <f>175</f>
        <v>175</v>
      </c>
      <c r="G1257" s="33"/>
      <c r="H1257" s="28"/>
      <c r="I1257" s="17"/>
      <c r="J1257" s="33">
        <f>SUM(U1247:U1256)</f>
        <v>7.0000000000000007E-2</v>
      </c>
      <c r="K1257" s="17">
        <f>160</f>
        <v>160</v>
      </c>
      <c r="L1257" s="33">
        <f>SUM(V1247:V1256)</f>
        <v>1.7</v>
      </c>
    </row>
    <row r="1258" spans="1:27" ht="14.25" x14ac:dyDescent="0.2">
      <c r="A1258" s="55"/>
      <c r="B1258" s="55"/>
      <c r="C1258" s="55"/>
      <c r="D1258" s="55" t="s">
        <v>317</v>
      </c>
      <c r="E1258" s="56" t="s">
        <v>318</v>
      </c>
      <c r="F1258" s="57">
        <f>Source!AQ1040</f>
        <v>85</v>
      </c>
      <c r="G1258" s="58"/>
      <c r="H1258" s="59" t="str">
        <f>Source!DI1040</f>
        <v>)*1,15</v>
      </c>
      <c r="I1258" s="57">
        <f>Source!AV1040</f>
        <v>1</v>
      </c>
      <c r="J1258" s="58">
        <f>Source!U1040</f>
        <v>0.34212499999999996</v>
      </c>
      <c r="K1258" s="57"/>
      <c r="L1258" s="58"/>
    </row>
    <row r="1259" spans="1:27" ht="15" x14ac:dyDescent="0.25">
      <c r="A1259" s="60"/>
      <c r="B1259" s="60"/>
      <c r="C1259" s="60"/>
      <c r="D1259" s="61" t="s">
        <v>319</v>
      </c>
      <c r="E1259" s="60"/>
      <c r="F1259" s="60"/>
      <c r="G1259" s="60"/>
      <c r="H1259" s="60"/>
      <c r="I1259" s="111">
        <f>J1249+J1250+J1252+J1255+J1256+J1257+SUM(J1253:J1254)</f>
        <v>53.47</v>
      </c>
      <c r="J1259" s="111"/>
      <c r="K1259" s="111">
        <f>L1249+L1250+L1252+L1255+L1256+L1257+SUM(L1253:L1254)</f>
        <v>468.55</v>
      </c>
      <c r="L1259" s="111"/>
      <c r="O1259" s="32">
        <f>J1249+J1250+J1252+J1255+J1256+J1257+SUM(J1253:J1254)</f>
        <v>53.47</v>
      </c>
      <c r="P1259" s="32">
        <f>L1249+L1250+L1252+L1255+L1256+L1257+SUM(L1253:L1254)</f>
        <v>468.55</v>
      </c>
      <c r="X1259">
        <f>IF(Source!BI1040&lt;=1,J1249+J1250+J1252+J1255+J1256+J1257-0, 0)</f>
        <v>36.75</v>
      </c>
      <c r="Y1259">
        <f>IF(Source!BI1040=2,J1249+J1250+J1252+J1255+J1256+J1257-0, 0)</f>
        <v>0</v>
      </c>
      <c r="Z1259">
        <f>IF(Source!BI1040=3,J1249+J1250+J1252+J1255+J1256+J1257-0, 0)</f>
        <v>0</v>
      </c>
      <c r="AA1259">
        <f>IF(Source!BI1040=4,J1249+J1250+J1252+J1255+J1256+J1257,0)</f>
        <v>0</v>
      </c>
    </row>
    <row r="1262" spans="1:27" ht="15" x14ac:dyDescent="0.25">
      <c r="A1262" s="81" t="str">
        <f>CONCATENATE("Итого по подразделу: ",IF(Source!G1044&lt;&gt;"Новый подраздел", Source!G1044, ""))</f>
        <v>Итого по подразделу: Монтажные (кровельные)работы</v>
      </c>
      <c r="B1262" s="81"/>
      <c r="C1262" s="81"/>
      <c r="D1262" s="81"/>
      <c r="E1262" s="81"/>
      <c r="F1262" s="81"/>
      <c r="G1262" s="81"/>
      <c r="H1262" s="81"/>
      <c r="I1262" s="79">
        <f>SUM(O1185:O1261)</f>
        <v>9064.4399999999987</v>
      </c>
      <c r="J1262" s="80"/>
      <c r="K1262" s="79">
        <f>SUM(P1185:P1261)</f>
        <v>120864.49</v>
      </c>
      <c r="L1262" s="80"/>
    </row>
    <row r="1263" spans="1:27" hidden="1" x14ac:dyDescent="0.2">
      <c r="A1263" t="s">
        <v>320</v>
      </c>
      <c r="I1263">
        <f>SUM(AC1185:AC1262)</f>
        <v>0</v>
      </c>
      <c r="K1263">
        <f>SUM(AD1185:AD1262)</f>
        <v>0</v>
      </c>
    </row>
    <row r="1264" spans="1:27" hidden="1" x14ac:dyDescent="0.2">
      <c r="A1264" t="s">
        <v>321</v>
      </c>
      <c r="I1264">
        <f>SUM(AE1185:AE1263)</f>
        <v>0</v>
      </c>
      <c r="K1264">
        <f>SUM(AF1185:AF1263)</f>
        <v>0</v>
      </c>
    </row>
    <row r="1266" spans="1:27" ht="15" x14ac:dyDescent="0.25">
      <c r="A1266" s="81" t="str">
        <f>CONCATENATE("Итого по разделу: ",IF(Source!G1074&lt;&gt;"Новый раздел", Source!G1074, ""))</f>
        <v>Итого по разделу: Монтажные (кровельные) работы</v>
      </c>
      <c r="B1266" s="81"/>
      <c r="C1266" s="81"/>
      <c r="D1266" s="81"/>
      <c r="E1266" s="81"/>
      <c r="F1266" s="81"/>
      <c r="G1266" s="81"/>
      <c r="H1266" s="81"/>
      <c r="I1266" s="79">
        <f>SUM(O1077:O1265)</f>
        <v>66688.240000000005</v>
      </c>
      <c r="J1266" s="80"/>
      <c r="K1266" s="79">
        <f>SUM(P1077:P1265)</f>
        <v>886981.99</v>
      </c>
      <c r="L1266" s="80"/>
    </row>
    <row r="1267" spans="1:27" hidden="1" x14ac:dyDescent="0.2">
      <c r="A1267" t="s">
        <v>320</v>
      </c>
      <c r="I1267">
        <f>SUM(AC1077:AC1266)</f>
        <v>0</v>
      </c>
      <c r="K1267">
        <f>SUM(AD1077:AD1266)</f>
        <v>0</v>
      </c>
    </row>
    <row r="1268" spans="1:27" hidden="1" x14ac:dyDescent="0.2">
      <c r="A1268" t="s">
        <v>321</v>
      </c>
      <c r="I1268">
        <f>SUM(AE1077:AE1267)</f>
        <v>0</v>
      </c>
      <c r="K1268">
        <f>SUM(AF1077:AF1267)</f>
        <v>0</v>
      </c>
    </row>
    <row r="1270" spans="1:27" ht="16.5" x14ac:dyDescent="0.25">
      <c r="A1270" s="75" t="str">
        <f>CONCATENATE("Раздел: ",IF(Source!G1104&lt;&gt;"Новый раздел", Source!G1104, ""))</f>
        <v>Раздел: Секция  в осях Ж-З (Подъезд №6)</v>
      </c>
      <c r="B1270" s="75"/>
      <c r="C1270" s="75"/>
      <c r="D1270" s="75"/>
      <c r="E1270" s="75"/>
      <c r="F1270" s="75"/>
      <c r="G1270" s="75"/>
      <c r="H1270" s="75"/>
      <c r="I1270" s="75"/>
      <c r="J1270" s="75"/>
      <c r="K1270" s="75"/>
      <c r="L1270" s="75"/>
    </row>
    <row r="1272" spans="1:27" ht="16.5" x14ac:dyDescent="0.25">
      <c r="A1272" s="75" t="str">
        <f>CONCATENATE("Подраздел: ",IF(Source!G1108&lt;&gt;"Новый подраздел", Source!G1108, ""))</f>
        <v>Подраздел: Демонтажные и подготовительные  работы</v>
      </c>
      <c r="B1272" s="75"/>
      <c r="C1272" s="75"/>
      <c r="D1272" s="75"/>
      <c r="E1272" s="75"/>
      <c r="F1272" s="75"/>
      <c r="G1272" s="75"/>
      <c r="H1272" s="75"/>
      <c r="I1272" s="75"/>
      <c r="J1272" s="75"/>
      <c r="K1272" s="75"/>
      <c r="L1272" s="75"/>
    </row>
    <row r="1273" spans="1:27" ht="42.75" x14ac:dyDescent="0.2">
      <c r="A1273" s="26">
        <v>1</v>
      </c>
      <c r="B1273" s="26">
        <v>1</v>
      </c>
      <c r="C1273" s="26" t="str">
        <f>Source!F1112</f>
        <v>6.61-26-1</v>
      </c>
      <c r="D1273" s="26" t="s">
        <v>21</v>
      </c>
      <c r="E1273" s="27" t="str">
        <f>Source!H1112</f>
        <v>100 м2</v>
      </c>
      <c r="F1273" s="17">
        <f>Source!I1112</f>
        <v>1.83E-2</v>
      </c>
      <c r="G1273" s="33"/>
      <c r="H1273" s="28"/>
      <c r="I1273" s="17"/>
      <c r="J1273" s="33"/>
      <c r="K1273" s="17"/>
      <c r="L1273" s="33"/>
      <c r="Q1273">
        <f>ROUND((Source!DN1112/100)*ROUND((ROUND((Source!AF1112*Source!AV1112*Source!I1112),2)),2), 2)</f>
        <v>8.6</v>
      </c>
      <c r="R1273">
        <f>Source!X1112</f>
        <v>198.58</v>
      </c>
      <c r="S1273">
        <f>ROUND((Source!DO1112/100)*ROUND((ROUND((Source!AF1112*Source!AV1112*Source!I1112),2)),2), 2)</f>
        <v>5.91</v>
      </c>
      <c r="T1273">
        <f>Source!Y1112</f>
        <v>116.31</v>
      </c>
      <c r="U1273">
        <f>ROUND((175/100)*ROUND((ROUND((Source!AE1112*Source!AV1112*Source!I1112),2)),2), 2)</f>
        <v>0</v>
      </c>
      <c r="V1273">
        <f>ROUND((160/100)*ROUND(ROUND((ROUND((Source!AE1112*Source!AV1112*Source!I1112),2)*Source!BS1112),2), 2), 2)</f>
        <v>0</v>
      </c>
    </row>
    <row r="1274" spans="1:27" x14ac:dyDescent="0.2">
      <c r="D1274" s="30" t="str">
        <f>"Объем: "&amp;Source!I1112&amp;"=1,83/"&amp;"100"</f>
        <v>Объем: 0,0183=1,83/100</v>
      </c>
    </row>
    <row r="1275" spans="1:27" ht="14.25" x14ac:dyDescent="0.2">
      <c r="A1275" s="26"/>
      <c r="B1275" s="26"/>
      <c r="C1275" s="26"/>
      <c r="D1275" s="26" t="s">
        <v>313</v>
      </c>
      <c r="E1275" s="27"/>
      <c r="F1275" s="17"/>
      <c r="G1275" s="33">
        <f>Source!AO1112</f>
        <v>587.65</v>
      </c>
      <c r="H1275" s="28" t="str">
        <f>Source!DG1112</f>
        <v/>
      </c>
      <c r="I1275" s="17">
        <f>Source!AV1112</f>
        <v>1</v>
      </c>
      <c r="J1275" s="33">
        <f>ROUND((ROUND((Source!AF1112*Source!AV1112*Source!I1112),2)),2)</f>
        <v>10.75</v>
      </c>
      <c r="K1275" s="17">
        <f>IF(Source!BA1112&lt;&gt; 0, Source!BA1112, 1)</f>
        <v>26.39</v>
      </c>
      <c r="L1275" s="33">
        <f>Source!S1112</f>
        <v>283.69</v>
      </c>
      <c r="W1275">
        <f>J1275</f>
        <v>10.75</v>
      </c>
    </row>
    <row r="1276" spans="1:27" ht="28.5" x14ac:dyDescent="0.2">
      <c r="A1276" s="26" t="s">
        <v>27</v>
      </c>
      <c r="B1276" s="26" t="s">
        <v>27</v>
      </c>
      <c r="C1276" s="26" t="str">
        <f>Source!F1113</f>
        <v>9999990001</v>
      </c>
      <c r="D1276" s="26" t="s">
        <v>29</v>
      </c>
      <c r="E1276" s="27" t="str">
        <f>Source!H1113</f>
        <v>т</v>
      </c>
      <c r="F1276" s="17">
        <f>Source!I1113</f>
        <v>-8.4180000000000005E-2</v>
      </c>
      <c r="G1276" s="33">
        <f>Source!AK1113</f>
        <v>0</v>
      </c>
      <c r="H1276" s="31" t="s">
        <v>3</v>
      </c>
      <c r="I1276" s="17">
        <f>Source!AW1113</f>
        <v>1</v>
      </c>
      <c r="J1276" s="33">
        <f>ROUND((ROUND((Source!AC1113*Source!AW1113*Source!I1113),2)),2)+(ROUND((ROUND(((Source!ET1113)*Source!AV1113*Source!I1113),2)),2)+ROUND((ROUND(((Source!AE1113-(Source!EU1113))*Source!AV1113*Source!I1113),2)),2))+ROUND((ROUND((Source!AF1113*Source!AV1113*Source!I1113),2)),2)</f>
        <v>0</v>
      </c>
      <c r="K1276" s="17">
        <f>IF(Source!BC1113&lt;&gt; 0, Source!BC1113, 1)</f>
        <v>1</v>
      </c>
      <c r="L1276" s="33">
        <f>Source!O1113</f>
        <v>0</v>
      </c>
      <c r="Q1276">
        <f>ROUND((Source!DN1113/100)*ROUND((ROUND((Source!AF1113*Source!AV1113*Source!I1113),2)),2), 2)</f>
        <v>0</v>
      </c>
      <c r="R1276">
        <f>Source!X1113</f>
        <v>0</v>
      </c>
      <c r="S1276">
        <f>ROUND((Source!DO1113/100)*ROUND((ROUND((Source!AF1113*Source!AV1113*Source!I1113),2)),2), 2)</f>
        <v>0</v>
      </c>
      <c r="T1276">
        <f>Source!Y1113</f>
        <v>0</v>
      </c>
      <c r="U1276">
        <f>ROUND((175/100)*ROUND((ROUND((Source!AE1113*Source!AV1113*Source!I1113),2)),2), 2)</f>
        <v>0</v>
      </c>
      <c r="V1276">
        <f>ROUND((160/100)*ROUND(ROUND((ROUND((Source!AE1113*Source!AV1113*Source!I1113),2)*Source!BS1113),2), 2), 2)</f>
        <v>0</v>
      </c>
      <c r="X1276">
        <f>IF(Source!BI1113&lt;=1,J1276, 0)</f>
        <v>0</v>
      </c>
      <c r="Y1276">
        <f>IF(Source!BI1113=2,J1276, 0)</f>
        <v>0</v>
      </c>
      <c r="Z1276">
        <f>IF(Source!BI1113=3,J1276, 0)</f>
        <v>0</v>
      </c>
      <c r="AA1276">
        <f>IF(Source!BI1113=4,J1276, 0)</f>
        <v>0</v>
      </c>
    </row>
    <row r="1277" spans="1:27" ht="14.25" x14ac:dyDescent="0.2">
      <c r="A1277" s="26"/>
      <c r="B1277" s="26"/>
      <c r="C1277" s="26"/>
      <c r="D1277" s="26" t="s">
        <v>314</v>
      </c>
      <c r="E1277" s="27" t="s">
        <v>315</v>
      </c>
      <c r="F1277" s="17">
        <f>Source!DN1112</f>
        <v>80</v>
      </c>
      <c r="G1277" s="33"/>
      <c r="H1277" s="28"/>
      <c r="I1277" s="17"/>
      <c r="J1277" s="33">
        <f>SUM(Q1273:Q1276)</f>
        <v>8.6</v>
      </c>
      <c r="K1277" s="17">
        <f>Source!BZ1112</f>
        <v>70</v>
      </c>
      <c r="L1277" s="33">
        <f>SUM(R1273:R1276)</f>
        <v>198.58</v>
      </c>
    </row>
    <row r="1278" spans="1:27" ht="14.25" x14ac:dyDescent="0.2">
      <c r="A1278" s="26"/>
      <c r="B1278" s="26"/>
      <c r="C1278" s="26"/>
      <c r="D1278" s="26" t="s">
        <v>316</v>
      </c>
      <c r="E1278" s="27" t="s">
        <v>315</v>
      </c>
      <c r="F1278" s="17">
        <f>Source!DO1112</f>
        <v>55</v>
      </c>
      <c r="G1278" s="33"/>
      <c r="H1278" s="28"/>
      <c r="I1278" s="17"/>
      <c r="J1278" s="33">
        <f>SUM(S1273:S1277)</f>
        <v>5.91</v>
      </c>
      <c r="K1278" s="17">
        <f>Source!CA1112</f>
        <v>41</v>
      </c>
      <c r="L1278" s="33">
        <f>SUM(T1273:T1277)</f>
        <v>116.31</v>
      </c>
    </row>
    <row r="1279" spans="1:27" ht="14.25" x14ac:dyDescent="0.2">
      <c r="A1279" s="55"/>
      <c r="B1279" s="55"/>
      <c r="C1279" s="55"/>
      <c r="D1279" s="55" t="s">
        <v>317</v>
      </c>
      <c r="E1279" s="56" t="s">
        <v>318</v>
      </c>
      <c r="F1279" s="57">
        <f>Source!AQ1112</f>
        <v>57.5</v>
      </c>
      <c r="G1279" s="58"/>
      <c r="H1279" s="59" t="str">
        <f>Source!DI1112</f>
        <v/>
      </c>
      <c r="I1279" s="57">
        <f>Source!AV1112</f>
        <v>1</v>
      </c>
      <c r="J1279" s="58">
        <f>Source!U1112</f>
        <v>1.0522499999999999</v>
      </c>
      <c r="K1279" s="57"/>
      <c r="L1279" s="58"/>
    </row>
    <row r="1280" spans="1:27" ht="15" x14ac:dyDescent="0.25">
      <c r="A1280" s="60"/>
      <c r="B1280" s="60"/>
      <c r="C1280" s="60"/>
      <c r="D1280" s="61" t="s">
        <v>319</v>
      </c>
      <c r="E1280" s="60"/>
      <c r="F1280" s="60"/>
      <c r="G1280" s="60"/>
      <c r="H1280" s="60"/>
      <c r="I1280" s="111">
        <f>J1275+J1277+J1278+SUM(J1276:J1276)</f>
        <v>25.26</v>
      </c>
      <c r="J1280" s="111"/>
      <c r="K1280" s="111">
        <f>L1275+L1277+L1278+SUM(L1276:L1276)</f>
        <v>598.57999999999993</v>
      </c>
      <c r="L1280" s="111"/>
      <c r="O1280" s="32">
        <f>J1275+J1277+J1278+SUM(J1276:J1276)</f>
        <v>25.26</v>
      </c>
      <c r="P1280" s="32">
        <f>L1275+L1277+L1278+SUM(L1276:L1276)</f>
        <v>598.57999999999993</v>
      </c>
      <c r="X1280">
        <f>IF(Source!BI1112&lt;=1,J1275+J1277+J1278-0, 0)</f>
        <v>25.26</v>
      </c>
      <c r="Y1280">
        <f>IF(Source!BI1112=2,J1275+J1277+J1278-0, 0)</f>
        <v>0</v>
      </c>
      <c r="Z1280">
        <f>IF(Source!BI1112=3,J1275+J1277+J1278-0, 0)</f>
        <v>0</v>
      </c>
      <c r="AA1280">
        <f>IF(Source!BI1112=4,J1275+J1277+J1278,0)</f>
        <v>0</v>
      </c>
    </row>
    <row r="1282" spans="1:27" ht="42.75" x14ac:dyDescent="0.2">
      <c r="A1282" s="26">
        <v>2</v>
      </c>
      <c r="B1282" s="26">
        <v>2</v>
      </c>
      <c r="C1282" s="26" t="str">
        <f>Source!F1114</f>
        <v>6.62-31-1</v>
      </c>
      <c r="D1282" s="26" t="s">
        <v>33</v>
      </c>
      <c r="E1282" s="27" t="str">
        <f>Source!H1114</f>
        <v>1 м2 поверхности</v>
      </c>
      <c r="F1282" s="17">
        <f>Source!I1114</f>
        <v>2.0499999999999998</v>
      </c>
      <c r="G1282" s="33"/>
      <c r="H1282" s="28"/>
      <c r="I1282" s="17"/>
      <c r="J1282" s="33"/>
      <c r="K1282" s="17"/>
      <c r="L1282" s="33"/>
      <c r="Q1282">
        <f>ROUND((Source!DN1114/100)*ROUND((ROUND((Source!AF1114*Source!AV1114*Source!I1114),2)),2), 2)</f>
        <v>12.57</v>
      </c>
      <c r="R1282">
        <f>Source!X1114</f>
        <v>275.33</v>
      </c>
      <c r="S1282">
        <f>ROUND((Source!DO1114/100)*ROUND((ROUND((Source!AF1114*Source!AV1114*Source!I1114),2)),2), 2)</f>
        <v>8.0399999999999991</v>
      </c>
      <c r="T1282">
        <f>Source!Y1114</f>
        <v>136.01</v>
      </c>
      <c r="U1282">
        <f>ROUND((175/100)*ROUND((ROUND((Source!AE1114*Source!AV1114*Source!I1114),2)),2), 2)</f>
        <v>0</v>
      </c>
      <c r="V1282">
        <f>ROUND((160/100)*ROUND(ROUND((ROUND((Source!AE1114*Source!AV1114*Source!I1114),2)*Source!BS1114),2), 2), 2)</f>
        <v>0</v>
      </c>
    </row>
    <row r="1283" spans="1:27" ht="14.25" x14ac:dyDescent="0.2">
      <c r="A1283" s="26"/>
      <c r="B1283" s="26"/>
      <c r="C1283" s="26"/>
      <c r="D1283" s="26" t="s">
        <v>313</v>
      </c>
      <c r="E1283" s="27"/>
      <c r="F1283" s="17"/>
      <c r="G1283" s="33">
        <f>Source!AO1114</f>
        <v>6.13</v>
      </c>
      <c r="H1283" s="28" t="str">
        <f>Source!DG1114</f>
        <v/>
      </c>
      <c r="I1283" s="17">
        <f>Source!AV1114</f>
        <v>1</v>
      </c>
      <c r="J1283" s="33">
        <f>ROUND((ROUND((Source!AF1114*Source!AV1114*Source!I1114),2)),2)</f>
        <v>12.57</v>
      </c>
      <c r="K1283" s="17">
        <f>IF(Source!BA1114&lt;&gt; 0, Source!BA1114, 1)</f>
        <v>26.39</v>
      </c>
      <c r="L1283" s="33">
        <f>Source!S1114</f>
        <v>331.72</v>
      </c>
      <c r="W1283">
        <f>J1283</f>
        <v>12.57</v>
      </c>
    </row>
    <row r="1284" spans="1:27" ht="14.25" x14ac:dyDescent="0.2">
      <c r="A1284" s="26"/>
      <c r="B1284" s="26"/>
      <c r="C1284" s="26"/>
      <c r="D1284" s="26" t="s">
        <v>314</v>
      </c>
      <c r="E1284" s="27" t="s">
        <v>315</v>
      </c>
      <c r="F1284" s="17">
        <f>Source!DN1114</f>
        <v>100</v>
      </c>
      <c r="G1284" s="33"/>
      <c r="H1284" s="28"/>
      <c r="I1284" s="17"/>
      <c r="J1284" s="33">
        <f>SUM(Q1282:Q1283)</f>
        <v>12.57</v>
      </c>
      <c r="K1284" s="17">
        <f>Source!BZ1114</f>
        <v>83</v>
      </c>
      <c r="L1284" s="33">
        <f>SUM(R1282:R1283)</f>
        <v>275.33</v>
      </c>
    </row>
    <row r="1285" spans="1:27" ht="14.25" x14ac:dyDescent="0.2">
      <c r="A1285" s="26"/>
      <c r="B1285" s="26"/>
      <c r="C1285" s="26"/>
      <c r="D1285" s="26" t="s">
        <v>316</v>
      </c>
      <c r="E1285" s="27" t="s">
        <v>315</v>
      </c>
      <c r="F1285" s="17">
        <f>Source!DO1114</f>
        <v>64</v>
      </c>
      <c r="G1285" s="33"/>
      <c r="H1285" s="28"/>
      <c r="I1285" s="17"/>
      <c r="J1285" s="33">
        <f>SUM(S1282:S1284)</f>
        <v>8.0399999999999991</v>
      </c>
      <c r="K1285" s="17">
        <f>Source!CA1114</f>
        <v>41</v>
      </c>
      <c r="L1285" s="33">
        <f>SUM(T1282:T1284)</f>
        <v>136.01</v>
      </c>
    </row>
    <row r="1286" spans="1:27" ht="14.25" x14ac:dyDescent="0.2">
      <c r="A1286" s="55"/>
      <c r="B1286" s="55"/>
      <c r="C1286" s="55"/>
      <c r="D1286" s="55" t="s">
        <v>317</v>
      </c>
      <c r="E1286" s="56" t="s">
        <v>318</v>
      </c>
      <c r="F1286" s="57">
        <f>Source!AQ1114</f>
        <v>0.6</v>
      </c>
      <c r="G1286" s="58"/>
      <c r="H1286" s="59" t="str">
        <f>Source!DI1114</f>
        <v/>
      </c>
      <c r="I1286" s="57">
        <f>Source!AV1114</f>
        <v>1</v>
      </c>
      <c r="J1286" s="58">
        <f>Source!U1114</f>
        <v>1.2299999999999998</v>
      </c>
      <c r="K1286" s="57"/>
      <c r="L1286" s="58"/>
    </row>
    <row r="1287" spans="1:27" ht="15" x14ac:dyDescent="0.25">
      <c r="A1287" s="60"/>
      <c r="B1287" s="60"/>
      <c r="C1287" s="60"/>
      <c r="D1287" s="61" t="s">
        <v>319</v>
      </c>
      <c r="E1287" s="60"/>
      <c r="F1287" s="60"/>
      <c r="G1287" s="60"/>
      <c r="H1287" s="60"/>
      <c r="I1287" s="111">
        <f>J1283+J1284+J1285</f>
        <v>33.18</v>
      </c>
      <c r="J1287" s="111"/>
      <c r="K1287" s="111">
        <f>L1283+L1284+L1285</f>
        <v>743.06</v>
      </c>
      <c r="L1287" s="111"/>
      <c r="O1287" s="32">
        <f>J1283+J1284+J1285</f>
        <v>33.18</v>
      </c>
      <c r="P1287" s="32">
        <f>L1283+L1284+L1285</f>
        <v>743.06</v>
      </c>
      <c r="X1287">
        <f>IF(Source!BI1114&lt;=1,J1283+J1284+J1285-0, 0)</f>
        <v>33.18</v>
      </c>
      <c r="Y1287">
        <f>IF(Source!BI1114=2,J1283+J1284+J1285-0, 0)</f>
        <v>0</v>
      </c>
      <c r="Z1287">
        <f>IF(Source!BI1114=3,J1283+J1284+J1285-0, 0)</f>
        <v>0</v>
      </c>
      <c r="AA1287">
        <f>IF(Source!BI1114=4,J1283+J1284+J1285,0)</f>
        <v>0</v>
      </c>
    </row>
    <row r="1289" spans="1:27" ht="28.5" x14ac:dyDescent="0.2">
      <c r="A1289" s="26">
        <v>3</v>
      </c>
      <c r="B1289" s="26">
        <v>3</v>
      </c>
      <c r="C1289" s="26" t="str">
        <f>Source!F1115</f>
        <v>6.58-2-1</v>
      </c>
      <c r="D1289" s="26" t="s">
        <v>40</v>
      </c>
      <c r="E1289" s="27" t="str">
        <f>Source!H1115</f>
        <v>100 м2</v>
      </c>
      <c r="F1289" s="17">
        <f>Source!I1115</f>
        <v>2.6499999999999999E-2</v>
      </c>
      <c r="G1289" s="33"/>
      <c r="H1289" s="28"/>
      <c r="I1289" s="17"/>
      <c r="J1289" s="33"/>
      <c r="K1289" s="17"/>
      <c r="L1289" s="33"/>
      <c r="Q1289">
        <f>ROUND((Source!DN1115/100)*ROUND((ROUND((Source!AF1115*Source!AV1115*Source!I1115),2)),2), 2)</f>
        <v>4.0599999999999996</v>
      </c>
      <c r="R1289">
        <f>Source!X1115</f>
        <v>93.66</v>
      </c>
      <c r="S1289">
        <f>ROUND((Source!DO1115/100)*ROUND((ROUND((Source!AF1115*Source!AV1115*Source!I1115),2)),2), 2)</f>
        <v>2.79</v>
      </c>
      <c r="T1289">
        <f>Source!Y1115</f>
        <v>54.86</v>
      </c>
      <c r="U1289">
        <f>ROUND((175/100)*ROUND((ROUND((Source!AE1115*Source!AV1115*Source!I1115),2)),2), 2)</f>
        <v>0</v>
      </c>
      <c r="V1289">
        <f>ROUND((160/100)*ROUND(ROUND((ROUND((Source!AE1115*Source!AV1115*Source!I1115),2)*Source!BS1115),2), 2), 2)</f>
        <v>0</v>
      </c>
    </row>
    <row r="1290" spans="1:27" x14ac:dyDescent="0.2">
      <c r="D1290" s="30" t="str">
        <f>"Объем: "&amp;Source!I1115&amp;"=2,65/"&amp;"100"</f>
        <v>Объем: 0,0265=2,65/100</v>
      </c>
    </row>
    <row r="1291" spans="1:27" ht="14.25" x14ac:dyDescent="0.2">
      <c r="A1291" s="26"/>
      <c r="B1291" s="26"/>
      <c r="C1291" s="26"/>
      <c r="D1291" s="26" t="s">
        <v>313</v>
      </c>
      <c r="E1291" s="27"/>
      <c r="F1291" s="17"/>
      <c r="G1291" s="33">
        <f>Source!AO1115</f>
        <v>191.34</v>
      </c>
      <c r="H1291" s="28" t="str">
        <f>Source!DG1115</f>
        <v/>
      </c>
      <c r="I1291" s="17">
        <f>Source!AV1115</f>
        <v>1</v>
      </c>
      <c r="J1291" s="33">
        <f>ROUND((ROUND((Source!AF1115*Source!AV1115*Source!I1115),2)),2)</f>
        <v>5.07</v>
      </c>
      <c r="K1291" s="17">
        <f>IF(Source!BA1115&lt;&gt; 0, Source!BA1115, 1)</f>
        <v>26.39</v>
      </c>
      <c r="L1291" s="33">
        <f>Source!S1115</f>
        <v>133.80000000000001</v>
      </c>
      <c r="W1291">
        <f>J1291</f>
        <v>5.07</v>
      </c>
    </row>
    <row r="1292" spans="1:27" ht="28.5" x14ac:dyDescent="0.2">
      <c r="A1292" s="26" t="s">
        <v>44</v>
      </c>
      <c r="B1292" s="26" t="s">
        <v>44</v>
      </c>
      <c r="C1292" s="26" t="str">
        <f>Source!F1116</f>
        <v>9999990001</v>
      </c>
      <c r="D1292" s="26" t="s">
        <v>29</v>
      </c>
      <c r="E1292" s="27" t="str">
        <f>Source!H1116</f>
        <v>т</v>
      </c>
      <c r="F1292" s="17">
        <f>Source!I1116</f>
        <v>-2.7029999999999998E-2</v>
      </c>
      <c r="G1292" s="33">
        <f>Source!AK1116</f>
        <v>0</v>
      </c>
      <c r="H1292" s="31" t="s">
        <v>3</v>
      </c>
      <c r="I1292" s="17">
        <f>Source!AW1116</f>
        <v>1</v>
      </c>
      <c r="J1292" s="33">
        <f>ROUND((ROUND((Source!AC1116*Source!AW1116*Source!I1116),2)),2)+(ROUND((ROUND(((Source!ET1116)*Source!AV1116*Source!I1116),2)),2)+ROUND((ROUND(((Source!AE1116-(Source!EU1116))*Source!AV1116*Source!I1116),2)),2))+ROUND((ROUND((Source!AF1116*Source!AV1116*Source!I1116),2)),2)</f>
        <v>0</v>
      </c>
      <c r="K1292" s="17">
        <f>IF(Source!BC1116&lt;&gt; 0, Source!BC1116, 1)</f>
        <v>1</v>
      </c>
      <c r="L1292" s="33">
        <f>Source!O1116</f>
        <v>0</v>
      </c>
      <c r="Q1292">
        <f>ROUND((Source!DN1116/100)*ROUND((ROUND((Source!AF1116*Source!AV1116*Source!I1116),2)),2), 2)</f>
        <v>0</v>
      </c>
      <c r="R1292">
        <f>Source!X1116</f>
        <v>0</v>
      </c>
      <c r="S1292">
        <f>ROUND((Source!DO1116/100)*ROUND((ROUND((Source!AF1116*Source!AV1116*Source!I1116),2)),2), 2)</f>
        <v>0</v>
      </c>
      <c r="T1292">
        <f>Source!Y1116</f>
        <v>0</v>
      </c>
      <c r="U1292">
        <f>ROUND((175/100)*ROUND((ROUND((Source!AE1116*Source!AV1116*Source!I1116),2)),2), 2)</f>
        <v>0</v>
      </c>
      <c r="V1292">
        <f>ROUND((160/100)*ROUND(ROUND((ROUND((Source!AE1116*Source!AV1116*Source!I1116),2)*Source!BS1116),2), 2), 2)</f>
        <v>0</v>
      </c>
      <c r="X1292">
        <f>IF(Source!BI1116&lt;=1,J1292, 0)</f>
        <v>0</v>
      </c>
      <c r="Y1292">
        <f>IF(Source!BI1116=2,J1292, 0)</f>
        <v>0</v>
      </c>
      <c r="Z1292">
        <f>IF(Source!BI1116=3,J1292, 0)</f>
        <v>0</v>
      </c>
      <c r="AA1292">
        <f>IF(Source!BI1116=4,J1292, 0)</f>
        <v>0</v>
      </c>
    </row>
    <row r="1293" spans="1:27" ht="14.25" x14ac:dyDescent="0.2">
      <c r="A1293" s="26"/>
      <c r="B1293" s="26"/>
      <c r="C1293" s="26"/>
      <c r="D1293" s="26" t="s">
        <v>314</v>
      </c>
      <c r="E1293" s="27" t="s">
        <v>315</v>
      </c>
      <c r="F1293" s="17">
        <f>Source!DN1115</f>
        <v>80</v>
      </c>
      <c r="G1293" s="33"/>
      <c r="H1293" s="28"/>
      <c r="I1293" s="17"/>
      <c r="J1293" s="33">
        <f>SUM(Q1289:Q1292)</f>
        <v>4.0599999999999996</v>
      </c>
      <c r="K1293" s="17">
        <f>Source!BZ1115</f>
        <v>70</v>
      </c>
      <c r="L1293" s="33">
        <f>SUM(R1289:R1292)</f>
        <v>93.66</v>
      </c>
    </row>
    <row r="1294" spans="1:27" ht="14.25" x14ac:dyDescent="0.2">
      <c r="A1294" s="26"/>
      <c r="B1294" s="26"/>
      <c r="C1294" s="26"/>
      <c r="D1294" s="26" t="s">
        <v>316</v>
      </c>
      <c r="E1294" s="27" t="s">
        <v>315</v>
      </c>
      <c r="F1294" s="17">
        <f>Source!DO1115</f>
        <v>55</v>
      </c>
      <c r="G1294" s="33"/>
      <c r="H1294" s="28"/>
      <c r="I1294" s="17"/>
      <c r="J1294" s="33">
        <f>SUM(S1289:S1293)</f>
        <v>2.79</v>
      </c>
      <c r="K1294" s="17">
        <f>Source!CA1115</f>
        <v>41</v>
      </c>
      <c r="L1294" s="33">
        <f>SUM(T1289:T1293)</f>
        <v>54.86</v>
      </c>
    </row>
    <row r="1295" spans="1:27" ht="14.25" x14ac:dyDescent="0.2">
      <c r="A1295" s="55"/>
      <c r="B1295" s="55"/>
      <c r="C1295" s="55"/>
      <c r="D1295" s="55" t="s">
        <v>317</v>
      </c>
      <c r="E1295" s="56" t="s">
        <v>318</v>
      </c>
      <c r="F1295" s="57">
        <f>Source!AQ1115</f>
        <v>17.41</v>
      </c>
      <c r="G1295" s="58"/>
      <c r="H1295" s="59" t="str">
        <f>Source!DI1115</f>
        <v/>
      </c>
      <c r="I1295" s="57">
        <f>Source!AV1115</f>
        <v>1</v>
      </c>
      <c r="J1295" s="58">
        <f>Source!U1115</f>
        <v>0.46136499999999997</v>
      </c>
      <c r="K1295" s="57"/>
      <c r="L1295" s="58"/>
    </row>
    <row r="1296" spans="1:27" ht="15" x14ac:dyDescent="0.25">
      <c r="A1296" s="60"/>
      <c r="B1296" s="60"/>
      <c r="C1296" s="60"/>
      <c r="D1296" s="61" t="s">
        <v>319</v>
      </c>
      <c r="E1296" s="60"/>
      <c r="F1296" s="60"/>
      <c r="G1296" s="60"/>
      <c r="H1296" s="60"/>
      <c r="I1296" s="111">
        <f>J1291+J1293+J1294+SUM(J1292:J1292)</f>
        <v>11.919999999999998</v>
      </c>
      <c r="J1296" s="111"/>
      <c r="K1296" s="111">
        <f>L1291+L1293+L1294+SUM(L1292:L1292)</f>
        <v>282.32</v>
      </c>
      <c r="L1296" s="111"/>
      <c r="O1296" s="32">
        <f>J1291+J1293+J1294+SUM(J1292:J1292)</f>
        <v>11.919999999999998</v>
      </c>
      <c r="P1296" s="32">
        <f>L1291+L1293+L1294+SUM(L1292:L1292)</f>
        <v>282.32</v>
      </c>
      <c r="X1296">
        <f>IF(Source!BI1115&lt;=1,J1291+J1293+J1294-0, 0)</f>
        <v>11.919999999999998</v>
      </c>
      <c r="Y1296">
        <f>IF(Source!BI1115=2,J1291+J1293+J1294-0, 0)</f>
        <v>0</v>
      </c>
      <c r="Z1296">
        <f>IF(Source!BI1115=3,J1291+J1293+J1294-0, 0)</f>
        <v>0</v>
      </c>
      <c r="AA1296">
        <f>IF(Source!BI1115=4,J1291+J1293+J1294,0)</f>
        <v>0</v>
      </c>
    </row>
    <row r="1298" spans="1:27" ht="42.75" x14ac:dyDescent="0.2">
      <c r="A1298" s="26">
        <v>4</v>
      </c>
      <c r="B1298" s="26">
        <v>4</v>
      </c>
      <c r="C1298" s="26" t="str">
        <f>Source!F1117</f>
        <v>6.65-24-1</v>
      </c>
      <c r="D1298" s="26" t="s">
        <v>47</v>
      </c>
      <c r="E1298" s="27" t="str">
        <f>Source!H1117</f>
        <v>100 м</v>
      </c>
      <c r="F1298" s="17">
        <f>Source!I1117</f>
        <v>0.02</v>
      </c>
      <c r="G1298" s="33"/>
      <c r="H1298" s="28"/>
      <c r="I1298" s="17"/>
      <c r="J1298" s="33"/>
      <c r="K1298" s="17"/>
      <c r="L1298" s="33"/>
      <c r="Q1298">
        <f>ROUND((Source!DN1117/100)*ROUND((ROUND((Source!AF1117*Source!AV1117*Source!I1117),2)),2), 2)</f>
        <v>5.0199999999999996</v>
      </c>
      <c r="R1298">
        <f>Source!X1117</f>
        <v>108.31</v>
      </c>
      <c r="S1298">
        <f>ROUND((Source!DO1117/100)*ROUND((ROUND((Source!AF1117*Source!AV1117*Source!I1117),2)),2), 2)</f>
        <v>3.37</v>
      </c>
      <c r="T1298">
        <f>Source!Y1117</f>
        <v>49.34</v>
      </c>
      <c r="U1298">
        <f>ROUND((175/100)*ROUND((ROUND((Source!AE1117*Source!AV1117*Source!I1117),2)),2), 2)</f>
        <v>0</v>
      </c>
      <c r="V1298">
        <f>ROUND((160/100)*ROUND(ROUND((ROUND((Source!AE1117*Source!AV1117*Source!I1117),2)*Source!BS1117),2), 2), 2)</f>
        <v>0</v>
      </c>
    </row>
    <row r="1299" spans="1:27" x14ac:dyDescent="0.2">
      <c r="D1299" s="30" t="str">
        <f>"Объем: "&amp;Source!I1117&amp;"=2/"&amp;"100"</f>
        <v>Объем: 0,02=2/100</v>
      </c>
    </row>
    <row r="1300" spans="1:27" ht="14.25" x14ac:dyDescent="0.2">
      <c r="A1300" s="26"/>
      <c r="B1300" s="26"/>
      <c r="C1300" s="26"/>
      <c r="D1300" s="26" t="s">
        <v>313</v>
      </c>
      <c r="E1300" s="27"/>
      <c r="F1300" s="17"/>
      <c r="G1300" s="33">
        <f>Source!AO1117</f>
        <v>227.82</v>
      </c>
      <c r="H1300" s="28" t="str">
        <f>Source!DG1117</f>
        <v/>
      </c>
      <c r="I1300" s="17">
        <f>Source!AV1117</f>
        <v>1</v>
      </c>
      <c r="J1300" s="33">
        <f>ROUND((ROUND((Source!AF1117*Source!AV1117*Source!I1117),2)),2)</f>
        <v>4.5599999999999996</v>
      </c>
      <c r="K1300" s="17">
        <f>IF(Source!BA1117&lt;&gt; 0, Source!BA1117, 1)</f>
        <v>26.39</v>
      </c>
      <c r="L1300" s="33">
        <f>Source!S1117</f>
        <v>120.34</v>
      </c>
      <c r="W1300">
        <f>J1300</f>
        <v>4.5599999999999996</v>
      </c>
    </row>
    <row r="1301" spans="1:27" ht="14.25" x14ac:dyDescent="0.2">
      <c r="A1301" s="26"/>
      <c r="B1301" s="26"/>
      <c r="C1301" s="26"/>
      <c r="D1301" s="26" t="s">
        <v>314</v>
      </c>
      <c r="E1301" s="27" t="s">
        <v>315</v>
      </c>
      <c r="F1301" s="17">
        <f>Source!DN1117</f>
        <v>110</v>
      </c>
      <c r="G1301" s="33"/>
      <c r="H1301" s="28"/>
      <c r="I1301" s="17"/>
      <c r="J1301" s="33">
        <f>SUM(Q1298:Q1300)</f>
        <v>5.0199999999999996</v>
      </c>
      <c r="K1301" s="17">
        <f>Source!BZ1117</f>
        <v>90</v>
      </c>
      <c r="L1301" s="33">
        <f>SUM(R1298:R1300)</f>
        <v>108.31</v>
      </c>
    </row>
    <row r="1302" spans="1:27" ht="14.25" x14ac:dyDescent="0.2">
      <c r="A1302" s="26"/>
      <c r="B1302" s="26"/>
      <c r="C1302" s="26"/>
      <c r="D1302" s="26" t="s">
        <v>316</v>
      </c>
      <c r="E1302" s="27" t="s">
        <v>315</v>
      </c>
      <c r="F1302" s="17">
        <f>Source!DO1117</f>
        <v>74</v>
      </c>
      <c r="G1302" s="33"/>
      <c r="H1302" s="28"/>
      <c r="I1302" s="17"/>
      <c r="J1302" s="33">
        <f>SUM(S1298:S1301)</f>
        <v>3.37</v>
      </c>
      <c r="K1302" s="17">
        <f>Source!CA1117</f>
        <v>41</v>
      </c>
      <c r="L1302" s="33">
        <f>SUM(T1298:T1301)</f>
        <v>49.34</v>
      </c>
    </row>
    <row r="1303" spans="1:27" ht="14.25" x14ac:dyDescent="0.2">
      <c r="A1303" s="55"/>
      <c r="B1303" s="55"/>
      <c r="C1303" s="55"/>
      <c r="D1303" s="55" t="s">
        <v>317</v>
      </c>
      <c r="E1303" s="56" t="s">
        <v>318</v>
      </c>
      <c r="F1303" s="57">
        <f>Source!AQ1117</f>
        <v>20.73</v>
      </c>
      <c r="G1303" s="58"/>
      <c r="H1303" s="59" t="str">
        <f>Source!DI1117</f>
        <v/>
      </c>
      <c r="I1303" s="57">
        <f>Source!AV1117</f>
        <v>1</v>
      </c>
      <c r="J1303" s="58">
        <f>Source!U1117</f>
        <v>0.41460000000000002</v>
      </c>
      <c r="K1303" s="57"/>
      <c r="L1303" s="58"/>
    </row>
    <row r="1304" spans="1:27" ht="15" x14ac:dyDescent="0.25">
      <c r="A1304" s="60"/>
      <c r="B1304" s="60"/>
      <c r="C1304" s="60"/>
      <c r="D1304" s="61" t="s">
        <v>319</v>
      </c>
      <c r="E1304" s="60"/>
      <c r="F1304" s="60"/>
      <c r="G1304" s="60"/>
      <c r="H1304" s="60"/>
      <c r="I1304" s="111">
        <f>J1300+J1301+J1302</f>
        <v>12.95</v>
      </c>
      <c r="J1304" s="111"/>
      <c r="K1304" s="111">
        <f>L1300+L1301+L1302</f>
        <v>277.99</v>
      </c>
      <c r="L1304" s="111"/>
      <c r="O1304" s="32">
        <f>J1300+J1301+J1302</f>
        <v>12.95</v>
      </c>
      <c r="P1304" s="32">
        <f>L1300+L1301+L1302</f>
        <v>277.99</v>
      </c>
      <c r="X1304">
        <f>IF(Source!BI1117&lt;=1,J1300+J1301+J1302-0, 0)</f>
        <v>12.95</v>
      </c>
      <c r="Y1304">
        <f>IF(Source!BI1117=2,J1300+J1301+J1302-0, 0)</f>
        <v>0</v>
      </c>
      <c r="Z1304">
        <f>IF(Source!BI1117=3,J1300+J1301+J1302-0, 0)</f>
        <v>0</v>
      </c>
      <c r="AA1304">
        <f>IF(Source!BI1117=4,J1300+J1301+J1302,0)</f>
        <v>0</v>
      </c>
    </row>
    <row r="1306" spans="1:27" ht="57" x14ac:dyDescent="0.2">
      <c r="A1306" s="26">
        <v>5</v>
      </c>
      <c r="B1306" s="26">
        <v>5</v>
      </c>
      <c r="C1306" s="26" t="str">
        <f>Source!F1118</f>
        <v>6.62-31-1</v>
      </c>
      <c r="D1306" s="26" t="s">
        <v>53</v>
      </c>
      <c r="E1306" s="27" t="str">
        <f>Source!H1118</f>
        <v>1 м2 поверхности</v>
      </c>
      <c r="F1306" s="17">
        <f>Source!I1118</f>
        <v>20.75</v>
      </c>
      <c r="G1306" s="33"/>
      <c r="H1306" s="28"/>
      <c r="I1306" s="17"/>
      <c r="J1306" s="33"/>
      <c r="K1306" s="17"/>
      <c r="L1306" s="33"/>
      <c r="Q1306">
        <f>ROUND((Source!DN1118/100)*ROUND((ROUND((Source!AF1118*Source!AV1118*Source!I1118),2)),2), 2)</f>
        <v>127.2</v>
      </c>
      <c r="R1306">
        <f>Source!X1118</f>
        <v>2786.15</v>
      </c>
      <c r="S1306">
        <f>ROUND((Source!DO1118/100)*ROUND((ROUND((Source!AF1118*Source!AV1118*Source!I1118),2)),2), 2)</f>
        <v>81.41</v>
      </c>
      <c r="T1306">
        <f>Source!Y1118</f>
        <v>1376.29</v>
      </c>
      <c r="U1306">
        <f>ROUND((175/100)*ROUND((ROUND((Source!AE1118*Source!AV1118*Source!I1118),2)),2), 2)</f>
        <v>0</v>
      </c>
      <c r="V1306">
        <f>ROUND((160/100)*ROUND(ROUND((ROUND((Source!AE1118*Source!AV1118*Source!I1118),2)*Source!BS1118),2), 2), 2)</f>
        <v>0</v>
      </c>
    </row>
    <row r="1307" spans="1:27" ht="14.25" x14ac:dyDescent="0.2">
      <c r="A1307" s="26"/>
      <c r="B1307" s="26"/>
      <c r="C1307" s="26"/>
      <c r="D1307" s="26" t="s">
        <v>313</v>
      </c>
      <c r="E1307" s="27"/>
      <c r="F1307" s="17"/>
      <c r="G1307" s="33">
        <f>Source!AO1118</f>
        <v>6.13</v>
      </c>
      <c r="H1307" s="28" t="str">
        <f>Source!DG1118</f>
        <v/>
      </c>
      <c r="I1307" s="17">
        <f>Source!AV1118</f>
        <v>1</v>
      </c>
      <c r="J1307" s="33">
        <f>ROUND((ROUND((Source!AF1118*Source!AV1118*Source!I1118),2)),2)</f>
        <v>127.2</v>
      </c>
      <c r="K1307" s="17">
        <f>IF(Source!BA1118&lt;&gt; 0, Source!BA1118, 1)</f>
        <v>26.39</v>
      </c>
      <c r="L1307" s="33">
        <f>Source!S1118</f>
        <v>3356.81</v>
      </c>
      <c r="W1307">
        <f>J1307</f>
        <v>127.2</v>
      </c>
    </row>
    <row r="1308" spans="1:27" ht="14.25" x14ac:dyDescent="0.2">
      <c r="A1308" s="26"/>
      <c r="B1308" s="26"/>
      <c r="C1308" s="26"/>
      <c r="D1308" s="26" t="s">
        <v>314</v>
      </c>
      <c r="E1308" s="27" t="s">
        <v>315</v>
      </c>
      <c r="F1308" s="17">
        <f>Source!DN1118</f>
        <v>100</v>
      </c>
      <c r="G1308" s="33"/>
      <c r="H1308" s="28"/>
      <c r="I1308" s="17"/>
      <c r="J1308" s="33">
        <f>SUM(Q1306:Q1307)</f>
        <v>127.2</v>
      </c>
      <c r="K1308" s="17">
        <f>Source!BZ1118</f>
        <v>83</v>
      </c>
      <c r="L1308" s="33">
        <f>SUM(R1306:R1307)</f>
        <v>2786.15</v>
      </c>
    </row>
    <row r="1309" spans="1:27" ht="14.25" x14ac:dyDescent="0.2">
      <c r="A1309" s="26"/>
      <c r="B1309" s="26"/>
      <c r="C1309" s="26"/>
      <c r="D1309" s="26" t="s">
        <v>316</v>
      </c>
      <c r="E1309" s="27" t="s">
        <v>315</v>
      </c>
      <c r="F1309" s="17">
        <f>Source!DO1118</f>
        <v>64</v>
      </c>
      <c r="G1309" s="33"/>
      <c r="H1309" s="28"/>
      <c r="I1309" s="17"/>
      <c r="J1309" s="33">
        <f>SUM(S1306:S1308)</f>
        <v>81.41</v>
      </c>
      <c r="K1309" s="17">
        <f>Source!CA1118</f>
        <v>41</v>
      </c>
      <c r="L1309" s="33">
        <f>SUM(T1306:T1308)</f>
        <v>1376.29</v>
      </c>
    </row>
    <row r="1310" spans="1:27" ht="14.25" x14ac:dyDescent="0.2">
      <c r="A1310" s="55"/>
      <c r="B1310" s="55"/>
      <c r="C1310" s="55"/>
      <c r="D1310" s="55" t="s">
        <v>317</v>
      </c>
      <c r="E1310" s="56" t="s">
        <v>318</v>
      </c>
      <c r="F1310" s="57">
        <f>Source!AQ1118</f>
        <v>0.6</v>
      </c>
      <c r="G1310" s="58"/>
      <c r="H1310" s="59" t="str">
        <f>Source!DI1118</f>
        <v/>
      </c>
      <c r="I1310" s="57">
        <f>Source!AV1118</f>
        <v>1</v>
      </c>
      <c r="J1310" s="58">
        <f>Source!U1118</f>
        <v>12.45</v>
      </c>
      <c r="K1310" s="57"/>
      <c r="L1310" s="58"/>
    </row>
    <row r="1311" spans="1:27" ht="15" x14ac:dyDescent="0.25">
      <c r="A1311" s="60"/>
      <c r="B1311" s="60"/>
      <c r="C1311" s="60"/>
      <c r="D1311" s="61" t="s">
        <v>319</v>
      </c>
      <c r="E1311" s="60"/>
      <c r="F1311" s="60"/>
      <c r="G1311" s="60"/>
      <c r="H1311" s="60"/>
      <c r="I1311" s="111">
        <f>J1307+J1308+J1309</f>
        <v>335.81</v>
      </c>
      <c r="J1311" s="111"/>
      <c r="K1311" s="111">
        <f>L1307+L1308+L1309</f>
        <v>7519.25</v>
      </c>
      <c r="L1311" s="111"/>
      <c r="O1311" s="32">
        <f>J1307+J1308+J1309</f>
        <v>335.81</v>
      </c>
      <c r="P1311" s="32">
        <f>L1307+L1308+L1309</f>
        <v>7519.25</v>
      </c>
      <c r="X1311">
        <f>IF(Source!BI1118&lt;=1,J1307+J1308+J1309-0, 0)</f>
        <v>335.81</v>
      </c>
      <c r="Y1311">
        <f>IF(Source!BI1118=2,J1307+J1308+J1309-0, 0)</f>
        <v>0</v>
      </c>
      <c r="Z1311">
        <f>IF(Source!BI1118=3,J1307+J1308+J1309-0, 0)</f>
        <v>0</v>
      </c>
      <c r="AA1311">
        <f>IF(Source!BI1118=4,J1307+J1308+J1309,0)</f>
        <v>0</v>
      </c>
    </row>
    <row r="1314" spans="1:23" ht="15" x14ac:dyDescent="0.25">
      <c r="A1314" s="81" t="str">
        <f>CONCATENATE("Итого по подразделу: ",IF(Source!G1120&lt;&gt;"Новый подраздел", Source!G1120, ""))</f>
        <v>Итого по подразделу: Демонтажные и подготовительные  работы</v>
      </c>
      <c r="B1314" s="81"/>
      <c r="C1314" s="81"/>
      <c r="D1314" s="81"/>
      <c r="E1314" s="81"/>
      <c r="F1314" s="81"/>
      <c r="G1314" s="81"/>
      <c r="H1314" s="81"/>
      <c r="I1314" s="79">
        <f>SUM(O1272:O1313)</f>
        <v>419.12</v>
      </c>
      <c r="J1314" s="80"/>
      <c r="K1314" s="79">
        <f>SUM(P1272:P1313)</f>
        <v>9421.2000000000007</v>
      </c>
      <c r="L1314" s="80"/>
    </row>
    <row r="1315" spans="1:23" hidden="1" x14ac:dyDescent="0.2">
      <c r="A1315" t="s">
        <v>320</v>
      </c>
      <c r="I1315">
        <f>SUM(AC1272:AC1314)</f>
        <v>0</v>
      </c>
      <c r="K1315">
        <f>SUM(AD1272:AD1314)</f>
        <v>0</v>
      </c>
    </row>
    <row r="1316" spans="1:23" hidden="1" x14ac:dyDescent="0.2">
      <c r="A1316" t="s">
        <v>321</v>
      </c>
      <c r="I1316">
        <f>SUM(AE1272:AE1315)</f>
        <v>0</v>
      </c>
      <c r="K1316">
        <f>SUM(AF1272:AF1315)</f>
        <v>0</v>
      </c>
    </row>
    <row r="1318" spans="1:23" ht="15" x14ac:dyDescent="0.25">
      <c r="A1318" s="81" t="str">
        <f>CONCATENATE("Итого по разделу: ",IF(Source!G1150&lt;&gt;"Новый раздел", Source!G1150, ""))</f>
        <v>Итого по разделу: Секция  в осях Ж-З (Подъезд №6)</v>
      </c>
      <c r="B1318" s="81"/>
      <c r="C1318" s="81"/>
      <c r="D1318" s="81"/>
      <c r="E1318" s="81"/>
      <c r="F1318" s="81"/>
      <c r="G1318" s="81"/>
      <c r="H1318" s="81"/>
      <c r="I1318" s="79">
        <f>SUM(O1270:O1317)</f>
        <v>419.12</v>
      </c>
      <c r="J1318" s="80"/>
      <c r="K1318" s="79">
        <f>SUM(P1270:P1317)</f>
        <v>9421.2000000000007</v>
      </c>
      <c r="L1318" s="80"/>
    </row>
    <row r="1319" spans="1:23" hidden="1" x14ac:dyDescent="0.2">
      <c r="A1319" t="s">
        <v>320</v>
      </c>
      <c r="I1319">
        <f>SUM(AC1270:AC1318)</f>
        <v>0</v>
      </c>
      <c r="K1319">
        <f>SUM(AD1270:AD1318)</f>
        <v>0</v>
      </c>
    </row>
    <row r="1320" spans="1:23" hidden="1" x14ac:dyDescent="0.2">
      <c r="A1320" t="s">
        <v>321</v>
      </c>
      <c r="I1320">
        <f>SUM(AE1270:AE1319)</f>
        <v>0</v>
      </c>
      <c r="K1320">
        <f>SUM(AF1270:AF1319)</f>
        <v>0</v>
      </c>
    </row>
    <row r="1322" spans="1:23" ht="16.5" x14ac:dyDescent="0.25">
      <c r="A1322" s="75" t="str">
        <f>CONCATENATE("Раздел: ",IF(Source!G1180&lt;&gt;"Новый раздел", Source!G1180, ""))</f>
        <v>Раздел: Монтажные (кровельные) работы</v>
      </c>
      <c r="B1322" s="75"/>
      <c r="C1322" s="75"/>
      <c r="D1322" s="75"/>
      <c r="E1322" s="75"/>
      <c r="F1322" s="75"/>
      <c r="G1322" s="75"/>
      <c r="H1322" s="75"/>
      <c r="I1322" s="75"/>
      <c r="J1322" s="75"/>
      <c r="K1322" s="75"/>
      <c r="L1322" s="75"/>
    </row>
    <row r="1323" spans="1:23" ht="28.5" x14ac:dyDescent="0.2">
      <c r="A1323" s="26">
        <v>1</v>
      </c>
      <c r="B1323" s="26">
        <v>1</v>
      </c>
      <c r="C1323" s="26" t="str">
        <f>Source!F1184</f>
        <v>6.58-31-3</v>
      </c>
      <c r="D1323" s="26" t="s">
        <v>110</v>
      </c>
      <c r="E1323" s="27" t="str">
        <f>Source!H1184</f>
        <v>100 мест</v>
      </c>
      <c r="F1323" s="17">
        <f>Source!I1184</f>
        <v>0.03</v>
      </c>
      <c r="G1323" s="33"/>
      <c r="H1323" s="28"/>
      <c r="I1323" s="17"/>
      <c r="J1323" s="33"/>
      <c r="K1323" s="17"/>
      <c r="L1323" s="33"/>
      <c r="Q1323">
        <f>ROUND((Source!DN1184/100)*ROUND((ROUND((Source!AF1184*Source!AV1184*Source!I1184),2)),2), 2)</f>
        <v>40.93</v>
      </c>
      <c r="R1323">
        <f>Source!X1184</f>
        <v>903.68</v>
      </c>
      <c r="S1323">
        <f>ROUND((Source!DO1184/100)*ROUND((ROUND((Source!AF1184*Source!AV1184*Source!I1184),2)),2), 2)</f>
        <v>31.09</v>
      </c>
      <c r="T1323">
        <f>Source!Y1184</f>
        <v>425.87</v>
      </c>
      <c r="U1323">
        <f>ROUND((175/100)*ROUND((ROUND((Source!AE1184*Source!AV1184*Source!I1184),2)),2), 2)</f>
        <v>0.79</v>
      </c>
      <c r="V1323">
        <f>ROUND((160/100)*ROUND(ROUND((ROUND((Source!AE1184*Source!AV1184*Source!I1184),2)*Source!BS1184),2), 2), 2)</f>
        <v>19.010000000000002</v>
      </c>
    </row>
    <row r="1324" spans="1:23" x14ac:dyDescent="0.2">
      <c r="D1324" s="30" t="str">
        <f>"Объем: "&amp;Source!I1184&amp;"=3/"&amp;"100"</f>
        <v>Объем: 0,03=3/100</v>
      </c>
    </row>
    <row r="1325" spans="1:23" ht="14.25" x14ac:dyDescent="0.2">
      <c r="A1325" s="26"/>
      <c r="B1325" s="26"/>
      <c r="C1325" s="26"/>
      <c r="D1325" s="26" t="s">
        <v>313</v>
      </c>
      <c r="E1325" s="27"/>
      <c r="F1325" s="17"/>
      <c r="G1325" s="33">
        <f>Source!AO1184</f>
        <v>1311.93</v>
      </c>
      <c r="H1325" s="28" t="str">
        <f>Source!DG1184</f>
        <v/>
      </c>
      <c r="I1325" s="17">
        <f>Source!AV1184</f>
        <v>1</v>
      </c>
      <c r="J1325" s="33">
        <f>ROUND((ROUND((Source!AF1184*Source!AV1184*Source!I1184),2)),2)</f>
        <v>39.36</v>
      </c>
      <c r="K1325" s="17">
        <f>IF(Source!BA1184&lt;&gt; 0, Source!BA1184, 1)</f>
        <v>26.39</v>
      </c>
      <c r="L1325" s="33">
        <f>Source!S1184</f>
        <v>1038.71</v>
      </c>
      <c r="W1325">
        <f>J1325</f>
        <v>39.36</v>
      </c>
    </row>
    <row r="1326" spans="1:23" ht="14.25" x14ac:dyDescent="0.2">
      <c r="A1326" s="26"/>
      <c r="B1326" s="26"/>
      <c r="C1326" s="26"/>
      <c r="D1326" s="26" t="s">
        <v>322</v>
      </c>
      <c r="E1326" s="27"/>
      <c r="F1326" s="17"/>
      <c r="G1326" s="33">
        <f>Source!AM1184</f>
        <v>41.45</v>
      </c>
      <c r="H1326" s="28" t="str">
        <f>Source!DE1184</f>
        <v/>
      </c>
      <c r="I1326" s="17">
        <f>Source!AV1184</f>
        <v>1</v>
      </c>
      <c r="J1326" s="33">
        <f>(ROUND((ROUND(((Source!ET1184)*Source!AV1184*Source!I1184),2)),2)+ROUND((ROUND(((Source!AE1184-(Source!EU1184))*Source!AV1184*Source!I1184),2)),2))</f>
        <v>1.24</v>
      </c>
      <c r="K1326" s="17">
        <f>IF(Source!BB1184&lt;&gt; 0, Source!BB1184, 1)</f>
        <v>14.75</v>
      </c>
      <c r="L1326" s="33">
        <f>Source!Q1184</f>
        <v>18.29</v>
      </c>
    </row>
    <row r="1327" spans="1:23" ht="14.25" x14ac:dyDescent="0.2">
      <c r="A1327" s="26"/>
      <c r="B1327" s="26"/>
      <c r="C1327" s="26"/>
      <c r="D1327" s="26" t="s">
        <v>323</v>
      </c>
      <c r="E1327" s="27"/>
      <c r="F1327" s="17"/>
      <c r="G1327" s="33">
        <f>Source!AN1184</f>
        <v>15.08</v>
      </c>
      <c r="H1327" s="28" t="str">
        <f>Source!DF1184</f>
        <v/>
      </c>
      <c r="I1327" s="17">
        <f>Source!AV1184</f>
        <v>1</v>
      </c>
      <c r="J1327" s="41">
        <f>ROUND((ROUND((Source!AE1184*Source!AV1184*Source!I1184),2)),2)</f>
        <v>0.45</v>
      </c>
      <c r="K1327" s="17">
        <f>IF(Source!BS1184&lt;&gt; 0, Source!BS1184, 1)</f>
        <v>26.39</v>
      </c>
      <c r="L1327" s="41">
        <f>Source!R1184</f>
        <v>11.88</v>
      </c>
      <c r="W1327">
        <f>J1327</f>
        <v>0.45</v>
      </c>
    </row>
    <row r="1328" spans="1:23" ht="14.25" x14ac:dyDescent="0.2">
      <c r="A1328" s="26"/>
      <c r="B1328" s="26"/>
      <c r="C1328" s="26"/>
      <c r="D1328" s="26" t="s">
        <v>324</v>
      </c>
      <c r="E1328" s="27"/>
      <c r="F1328" s="17"/>
      <c r="G1328" s="33">
        <f>Source!AL1184</f>
        <v>972.06</v>
      </c>
      <c r="H1328" s="28" t="str">
        <f>Source!DD1184</f>
        <v/>
      </c>
      <c r="I1328" s="17">
        <f>Source!AW1184</f>
        <v>1</v>
      </c>
      <c r="J1328" s="33">
        <f>ROUND((ROUND((Source!AC1184*Source!AW1184*Source!I1184),2)),2)</f>
        <v>29.16</v>
      </c>
      <c r="K1328" s="17">
        <f>IF(Source!BC1184&lt;&gt; 0, Source!BC1184, 1)</f>
        <v>8.3000000000000007</v>
      </c>
      <c r="L1328" s="33">
        <f>Source!P1184</f>
        <v>242.03</v>
      </c>
    </row>
    <row r="1329" spans="1:27" ht="28.5" x14ac:dyDescent="0.2">
      <c r="A1329" s="26" t="s">
        <v>27</v>
      </c>
      <c r="B1329" s="26" t="s">
        <v>27</v>
      </c>
      <c r="C1329" s="26" t="str">
        <f>Source!F1185</f>
        <v>9999990001</v>
      </c>
      <c r="D1329" s="26" t="s">
        <v>29</v>
      </c>
      <c r="E1329" s="27" t="str">
        <f>Source!H1185</f>
        <v>т</v>
      </c>
      <c r="F1329" s="17">
        <f>Source!I1185</f>
        <v>-3.8399999999999997E-2</v>
      </c>
      <c r="G1329" s="33">
        <f>Source!AK1185</f>
        <v>0</v>
      </c>
      <c r="H1329" s="31" t="s">
        <v>3</v>
      </c>
      <c r="I1329" s="17">
        <f>Source!AW1185</f>
        <v>1</v>
      </c>
      <c r="J1329" s="33">
        <f>ROUND((ROUND((Source!AC1185*Source!AW1185*Source!I1185),2)),2)+(ROUND((ROUND(((Source!ET1185)*Source!AV1185*Source!I1185),2)),2)+ROUND((ROUND(((Source!AE1185-(Source!EU1185))*Source!AV1185*Source!I1185),2)),2))+ROUND((ROUND((Source!AF1185*Source!AV1185*Source!I1185),2)),2)</f>
        <v>0</v>
      </c>
      <c r="K1329" s="17">
        <f>IF(Source!BC1185&lt;&gt; 0, Source!BC1185, 1)</f>
        <v>1</v>
      </c>
      <c r="L1329" s="33">
        <f>Source!O1185</f>
        <v>0</v>
      </c>
      <c r="Q1329">
        <f>ROUND((Source!DN1185/100)*ROUND((ROUND((Source!AF1185*Source!AV1185*Source!I1185),2)),2), 2)</f>
        <v>0</v>
      </c>
      <c r="R1329">
        <f>Source!X1185</f>
        <v>0</v>
      </c>
      <c r="S1329">
        <f>ROUND((Source!DO1185/100)*ROUND((ROUND((Source!AF1185*Source!AV1185*Source!I1185),2)),2), 2)</f>
        <v>0</v>
      </c>
      <c r="T1329">
        <f>Source!Y1185</f>
        <v>0</v>
      </c>
      <c r="U1329">
        <f>ROUND((175/100)*ROUND((ROUND((Source!AE1185*Source!AV1185*Source!I1185),2)),2), 2)</f>
        <v>0</v>
      </c>
      <c r="V1329">
        <f>ROUND((160/100)*ROUND(ROUND((ROUND((Source!AE1185*Source!AV1185*Source!I1185),2)*Source!BS1185),2), 2), 2)</f>
        <v>0</v>
      </c>
      <c r="X1329">
        <f>IF(Source!BI1185&lt;=1,J1329, 0)</f>
        <v>0</v>
      </c>
      <c r="Y1329">
        <f>IF(Source!BI1185=2,J1329, 0)</f>
        <v>0</v>
      </c>
      <c r="Z1329">
        <f>IF(Source!BI1185=3,J1329, 0)</f>
        <v>0</v>
      </c>
      <c r="AA1329">
        <f>IF(Source!BI1185=4,J1329, 0)</f>
        <v>0</v>
      </c>
    </row>
    <row r="1330" spans="1:27" ht="14.25" x14ac:dyDescent="0.2">
      <c r="A1330" s="26"/>
      <c r="B1330" s="26"/>
      <c r="C1330" s="26"/>
      <c r="D1330" s="26" t="s">
        <v>314</v>
      </c>
      <c r="E1330" s="27" t="s">
        <v>315</v>
      </c>
      <c r="F1330" s="17">
        <f>Source!DN1184</f>
        <v>104</v>
      </c>
      <c r="G1330" s="33"/>
      <c r="H1330" s="28"/>
      <c r="I1330" s="17"/>
      <c r="J1330" s="33">
        <f>SUM(Q1323:Q1329)</f>
        <v>40.93</v>
      </c>
      <c r="K1330" s="17">
        <f>Source!BZ1184</f>
        <v>87</v>
      </c>
      <c r="L1330" s="33">
        <f>SUM(R1323:R1329)</f>
        <v>903.68</v>
      </c>
    </row>
    <row r="1331" spans="1:27" ht="14.25" x14ac:dyDescent="0.2">
      <c r="A1331" s="26"/>
      <c r="B1331" s="26"/>
      <c r="C1331" s="26"/>
      <c r="D1331" s="26" t="s">
        <v>316</v>
      </c>
      <c r="E1331" s="27" t="s">
        <v>315</v>
      </c>
      <c r="F1331" s="17">
        <f>Source!DO1184</f>
        <v>79</v>
      </c>
      <c r="G1331" s="33"/>
      <c r="H1331" s="28"/>
      <c r="I1331" s="17"/>
      <c r="J1331" s="33">
        <f>SUM(S1323:S1330)</f>
        <v>31.09</v>
      </c>
      <c r="K1331" s="17">
        <f>Source!CA1184</f>
        <v>41</v>
      </c>
      <c r="L1331" s="33">
        <f>SUM(T1323:T1330)</f>
        <v>425.87</v>
      </c>
    </row>
    <row r="1332" spans="1:27" ht="14.25" x14ac:dyDescent="0.2">
      <c r="A1332" s="26"/>
      <c r="B1332" s="26"/>
      <c r="C1332" s="26"/>
      <c r="D1332" s="26" t="s">
        <v>325</v>
      </c>
      <c r="E1332" s="27" t="s">
        <v>315</v>
      </c>
      <c r="F1332" s="17">
        <f>175</f>
        <v>175</v>
      </c>
      <c r="G1332" s="33"/>
      <c r="H1332" s="28"/>
      <c r="I1332" s="17"/>
      <c r="J1332" s="33">
        <f>SUM(U1323:U1331)</f>
        <v>0.79</v>
      </c>
      <c r="K1332" s="17">
        <f>160</f>
        <v>160</v>
      </c>
      <c r="L1332" s="33">
        <f>SUM(V1323:V1331)</f>
        <v>19.010000000000002</v>
      </c>
    </row>
    <row r="1333" spans="1:27" ht="14.25" x14ac:dyDescent="0.2">
      <c r="A1333" s="55"/>
      <c r="B1333" s="55"/>
      <c r="C1333" s="55"/>
      <c r="D1333" s="55" t="s">
        <v>317</v>
      </c>
      <c r="E1333" s="56" t="s">
        <v>318</v>
      </c>
      <c r="F1333" s="57">
        <f>Source!AQ1184</f>
        <v>113</v>
      </c>
      <c r="G1333" s="58"/>
      <c r="H1333" s="59" t="str">
        <f>Source!DI1184</f>
        <v/>
      </c>
      <c r="I1333" s="57">
        <f>Source!AV1184</f>
        <v>1</v>
      </c>
      <c r="J1333" s="58">
        <f>Source!U1184</f>
        <v>3.3899999999999997</v>
      </c>
      <c r="K1333" s="57"/>
      <c r="L1333" s="58"/>
    </row>
    <row r="1334" spans="1:27" ht="15" x14ac:dyDescent="0.25">
      <c r="A1334" s="60"/>
      <c r="B1334" s="60"/>
      <c r="C1334" s="60"/>
      <c r="D1334" s="61" t="s">
        <v>319</v>
      </c>
      <c r="E1334" s="60"/>
      <c r="F1334" s="60"/>
      <c r="G1334" s="60"/>
      <c r="H1334" s="60"/>
      <c r="I1334" s="111">
        <f>J1325+J1326+J1328+J1330+J1331+J1332+SUM(J1329:J1329)</f>
        <v>142.57</v>
      </c>
      <c r="J1334" s="111"/>
      <c r="K1334" s="111">
        <f>L1325+L1326+L1328+L1330+L1331+L1332+SUM(L1329:L1329)</f>
        <v>2647.59</v>
      </c>
      <c r="L1334" s="111"/>
      <c r="O1334" s="32">
        <f>J1325+J1326+J1328+J1330+J1331+J1332+SUM(J1329:J1329)</f>
        <v>142.57</v>
      </c>
      <c r="P1334" s="32">
        <f>L1325+L1326+L1328+L1330+L1331+L1332+SUM(L1329:L1329)</f>
        <v>2647.59</v>
      </c>
      <c r="X1334">
        <f>IF(Source!BI1184&lt;=1,J1325+J1326+J1328+J1330+J1331+J1332-0, 0)</f>
        <v>142.57</v>
      </c>
      <c r="Y1334">
        <f>IF(Source!BI1184=2,J1325+J1326+J1328+J1330+J1331+J1332-0, 0)</f>
        <v>0</v>
      </c>
      <c r="Z1334">
        <f>IF(Source!BI1184=3,J1325+J1326+J1328+J1330+J1331+J1332-0, 0)</f>
        <v>0</v>
      </c>
      <c r="AA1334">
        <f>IF(Source!BI1184=4,J1325+J1326+J1328+J1330+J1331+J1332,0)</f>
        <v>0</v>
      </c>
    </row>
    <row r="1336" spans="1:27" ht="28.5" x14ac:dyDescent="0.2">
      <c r="A1336" s="26">
        <v>2</v>
      </c>
      <c r="B1336" s="26">
        <v>2</v>
      </c>
      <c r="C1336" s="26" t="str">
        <f>Source!F1186</f>
        <v>6.58-31-1</v>
      </c>
      <c r="D1336" s="26" t="s">
        <v>116</v>
      </c>
      <c r="E1336" s="27" t="str">
        <f>Source!H1186</f>
        <v>100 мест</v>
      </c>
      <c r="F1336" s="17">
        <f>Source!I1186</f>
        <v>0.04</v>
      </c>
      <c r="G1336" s="33"/>
      <c r="H1336" s="28"/>
      <c r="I1336" s="17"/>
      <c r="J1336" s="33"/>
      <c r="K1336" s="17"/>
      <c r="L1336" s="33"/>
      <c r="Q1336">
        <f>ROUND((Source!DN1186/100)*ROUND((ROUND((Source!AF1186*Source!AV1186*Source!I1186),2)),2), 2)</f>
        <v>19.07</v>
      </c>
      <c r="R1336">
        <f>Source!X1186</f>
        <v>421.07</v>
      </c>
      <c r="S1336">
        <f>ROUND((Source!DO1186/100)*ROUND((ROUND((Source!AF1186*Source!AV1186*Source!I1186),2)),2), 2)</f>
        <v>14.49</v>
      </c>
      <c r="T1336">
        <f>Source!Y1186</f>
        <v>198.44</v>
      </c>
      <c r="U1336">
        <f>ROUND((175/100)*ROUND((ROUND((Source!AE1186*Source!AV1186*Source!I1186),2)),2), 2)</f>
        <v>0.25</v>
      </c>
      <c r="V1336">
        <f>ROUND((160/100)*ROUND(ROUND((ROUND((Source!AE1186*Source!AV1186*Source!I1186),2)*Source!BS1186),2), 2), 2)</f>
        <v>5.9</v>
      </c>
    </row>
    <row r="1337" spans="1:27" x14ac:dyDescent="0.2">
      <c r="D1337" s="30" t="str">
        <f>"Объем: "&amp;Source!I1186&amp;"=4/"&amp;"100"</f>
        <v>Объем: 0,04=4/100</v>
      </c>
    </row>
    <row r="1338" spans="1:27" ht="14.25" x14ac:dyDescent="0.2">
      <c r="A1338" s="26"/>
      <c r="B1338" s="26"/>
      <c r="C1338" s="26"/>
      <c r="D1338" s="26" t="s">
        <v>313</v>
      </c>
      <c r="E1338" s="27"/>
      <c r="F1338" s="17"/>
      <c r="G1338" s="33">
        <f>Source!AO1186</f>
        <v>458.59</v>
      </c>
      <c r="H1338" s="28" t="str">
        <f>Source!DG1186</f>
        <v/>
      </c>
      <c r="I1338" s="17">
        <f>Source!AV1186</f>
        <v>1</v>
      </c>
      <c r="J1338" s="33">
        <f>ROUND((ROUND((Source!AF1186*Source!AV1186*Source!I1186),2)),2)</f>
        <v>18.34</v>
      </c>
      <c r="K1338" s="17">
        <f>IF(Source!BA1186&lt;&gt; 0, Source!BA1186, 1)</f>
        <v>26.39</v>
      </c>
      <c r="L1338" s="33">
        <f>Source!S1186</f>
        <v>483.99</v>
      </c>
      <c r="W1338">
        <f>J1338</f>
        <v>18.34</v>
      </c>
    </row>
    <row r="1339" spans="1:27" ht="14.25" x14ac:dyDescent="0.2">
      <c r="A1339" s="26"/>
      <c r="B1339" s="26"/>
      <c r="C1339" s="26"/>
      <c r="D1339" s="26" t="s">
        <v>322</v>
      </c>
      <c r="E1339" s="27"/>
      <c r="F1339" s="17"/>
      <c r="G1339" s="33">
        <f>Source!AM1186</f>
        <v>9.8699999999999992</v>
      </c>
      <c r="H1339" s="28" t="str">
        <f>Source!DE1186</f>
        <v/>
      </c>
      <c r="I1339" s="17">
        <f>Source!AV1186</f>
        <v>1</v>
      </c>
      <c r="J1339" s="33">
        <f>(ROUND((ROUND(((Source!ET1186)*Source!AV1186*Source!I1186),2)),2)+ROUND((ROUND(((Source!AE1186-(Source!EU1186))*Source!AV1186*Source!I1186),2)),2))</f>
        <v>0.39</v>
      </c>
      <c r="K1339" s="17">
        <f>IF(Source!BB1186&lt;&gt; 0, Source!BB1186, 1)</f>
        <v>14.65</v>
      </c>
      <c r="L1339" s="33">
        <f>Source!Q1186</f>
        <v>5.71</v>
      </c>
    </row>
    <row r="1340" spans="1:27" ht="14.25" x14ac:dyDescent="0.2">
      <c r="A1340" s="26"/>
      <c r="B1340" s="26"/>
      <c r="C1340" s="26"/>
      <c r="D1340" s="26" t="s">
        <v>323</v>
      </c>
      <c r="E1340" s="27"/>
      <c r="F1340" s="17"/>
      <c r="G1340" s="33">
        <f>Source!AN1186</f>
        <v>3.55</v>
      </c>
      <c r="H1340" s="28" t="str">
        <f>Source!DF1186</f>
        <v/>
      </c>
      <c r="I1340" s="17">
        <f>Source!AV1186</f>
        <v>1</v>
      </c>
      <c r="J1340" s="41">
        <f>ROUND((ROUND((Source!AE1186*Source!AV1186*Source!I1186),2)),2)</f>
        <v>0.14000000000000001</v>
      </c>
      <c r="K1340" s="17">
        <f>IF(Source!BS1186&lt;&gt; 0, Source!BS1186, 1)</f>
        <v>26.39</v>
      </c>
      <c r="L1340" s="41">
        <f>Source!R1186</f>
        <v>3.69</v>
      </c>
      <c r="W1340">
        <f>J1340</f>
        <v>0.14000000000000001</v>
      </c>
    </row>
    <row r="1341" spans="1:27" ht="14.25" x14ac:dyDescent="0.2">
      <c r="A1341" s="26"/>
      <c r="B1341" s="26"/>
      <c r="C1341" s="26"/>
      <c r="D1341" s="26" t="s">
        <v>324</v>
      </c>
      <c r="E1341" s="27"/>
      <c r="F1341" s="17"/>
      <c r="G1341" s="33">
        <f>Source!AL1186</f>
        <v>195.25</v>
      </c>
      <c r="H1341" s="28" t="str">
        <f>Source!DD1186</f>
        <v/>
      </c>
      <c r="I1341" s="17">
        <f>Source!AW1186</f>
        <v>1</v>
      </c>
      <c r="J1341" s="33">
        <f>ROUND((ROUND((Source!AC1186*Source!AW1186*Source!I1186),2)),2)</f>
        <v>7.81</v>
      </c>
      <c r="K1341" s="17">
        <f>IF(Source!BC1186&lt;&gt; 0, Source!BC1186, 1)</f>
        <v>8.3000000000000007</v>
      </c>
      <c r="L1341" s="33">
        <f>Source!P1186</f>
        <v>64.819999999999993</v>
      </c>
    </row>
    <row r="1342" spans="1:27" ht="28.5" x14ac:dyDescent="0.2">
      <c r="A1342" s="26" t="s">
        <v>118</v>
      </c>
      <c r="B1342" s="26" t="s">
        <v>118</v>
      </c>
      <c r="C1342" s="26" t="str">
        <f>Source!F1187</f>
        <v>9999990001</v>
      </c>
      <c r="D1342" s="26" t="s">
        <v>29</v>
      </c>
      <c r="E1342" s="27" t="str">
        <f>Source!H1187</f>
        <v>т</v>
      </c>
      <c r="F1342" s="17">
        <f>Source!I1187</f>
        <v>-1.2E-2</v>
      </c>
      <c r="G1342" s="33">
        <f>Source!AK1187</f>
        <v>0</v>
      </c>
      <c r="H1342" s="31" t="s">
        <v>3</v>
      </c>
      <c r="I1342" s="17">
        <f>Source!AW1187</f>
        <v>1</v>
      </c>
      <c r="J1342" s="33">
        <f>ROUND((ROUND((Source!AC1187*Source!AW1187*Source!I1187),2)),2)+(ROUND((ROUND(((Source!ET1187)*Source!AV1187*Source!I1187),2)),2)+ROUND((ROUND(((Source!AE1187-(Source!EU1187))*Source!AV1187*Source!I1187),2)),2))+ROUND((ROUND((Source!AF1187*Source!AV1187*Source!I1187),2)),2)</f>
        <v>0</v>
      </c>
      <c r="K1342" s="17">
        <f>IF(Source!BC1187&lt;&gt; 0, Source!BC1187, 1)</f>
        <v>1</v>
      </c>
      <c r="L1342" s="33">
        <f>Source!O1187</f>
        <v>0</v>
      </c>
      <c r="Q1342">
        <f>ROUND((Source!DN1187/100)*ROUND((ROUND((Source!AF1187*Source!AV1187*Source!I1187),2)),2), 2)</f>
        <v>0</v>
      </c>
      <c r="R1342">
        <f>Source!X1187</f>
        <v>0</v>
      </c>
      <c r="S1342">
        <f>ROUND((Source!DO1187/100)*ROUND((ROUND((Source!AF1187*Source!AV1187*Source!I1187),2)),2), 2)</f>
        <v>0</v>
      </c>
      <c r="T1342">
        <f>Source!Y1187</f>
        <v>0</v>
      </c>
      <c r="U1342">
        <f>ROUND((175/100)*ROUND((ROUND((Source!AE1187*Source!AV1187*Source!I1187),2)),2), 2)</f>
        <v>0</v>
      </c>
      <c r="V1342">
        <f>ROUND((160/100)*ROUND(ROUND((ROUND((Source!AE1187*Source!AV1187*Source!I1187),2)*Source!BS1187),2), 2), 2)</f>
        <v>0</v>
      </c>
      <c r="X1342">
        <f>IF(Source!BI1187&lt;=1,J1342, 0)</f>
        <v>0</v>
      </c>
      <c r="Y1342">
        <f>IF(Source!BI1187=2,J1342, 0)</f>
        <v>0</v>
      </c>
      <c r="Z1342">
        <f>IF(Source!BI1187=3,J1342, 0)</f>
        <v>0</v>
      </c>
      <c r="AA1342">
        <f>IF(Source!BI1187=4,J1342, 0)</f>
        <v>0</v>
      </c>
    </row>
    <row r="1343" spans="1:27" ht="14.25" x14ac:dyDescent="0.2">
      <c r="A1343" s="26"/>
      <c r="B1343" s="26"/>
      <c r="C1343" s="26"/>
      <c r="D1343" s="26" t="s">
        <v>314</v>
      </c>
      <c r="E1343" s="27" t="s">
        <v>315</v>
      </c>
      <c r="F1343" s="17">
        <f>Source!DN1186</f>
        <v>104</v>
      </c>
      <c r="G1343" s="33"/>
      <c r="H1343" s="28"/>
      <c r="I1343" s="17"/>
      <c r="J1343" s="33">
        <f>SUM(Q1336:Q1342)</f>
        <v>19.07</v>
      </c>
      <c r="K1343" s="17">
        <f>Source!BZ1186</f>
        <v>87</v>
      </c>
      <c r="L1343" s="33">
        <f>SUM(R1336:R1342)</f>
        <v>421.07</v>
      </c>
    </row>
    <row r="1344" spans="1:27" ht="14.25" x14ac:dyDescent="0.2">
      <c r="A1344" s="26"/>
      <c r="B1344" s="26"/>
      <c r="C1344" s="26"/>
      <c r="D1344" s="26" t="s">
        <v>316</v>
      </c>
      <c r="E1344" s="27" t="s">
        <v>315</v>
      </c>
      <c r="F1344" s="17">
        <f>Source!DO1186</f>
        <v>79</v>
      </c>
      <c r="G1344" s="33"/>
      <c r="H1344" s="28"/>
      <c r="I1344" s="17"/>
      <c r="J1344" s="33">
        <f>SUM(S1336:S1343)</f>
        <v>14.49</v>
      </c>
      <c r="K1344" s="17">
        <f>Source!CA1186</f>
        <v>41</v>
      </c>
      <c r="L1344" s="33">
        <f>SUM(T1336:T1343)</f>
        <v>198.44</v>
      </c>
    </row>
    <row r="1345" spans="1:27" ht="14.25" x14ac:dyDescent="0.2">
      <c r="A1345" s="26"/>
      <c r="B1345" s="26"/>
      <c r="C1345" s="26"/>
      <c r="D1345" s="26" t="s">
        <v>325</v>
      </c>
      <c r="E1345" s="27" t="s">
        <v>315</v>
      </c>
      <c r="F1345" s="17">
        <f>175</f>
        <v>175</v>
      </c>
      <c r="G1345" s="33"/>
      <c r="H1345" s="28"/>
      <c r="I1345" s="17"/>
      <c r="J1345" s="33">
        <f>SUM(U1336:U1344)</f>
        <v>0.25</v>
      </c>
      <c r="K1345" s="17">
        <f>160</f>
        <v>160</v>
      </c>
      <c r="L1345" s="33">
        <f>SUM(V1336:V1344)</f>
        <v>5.9</v>
      </c>
    </row>
    <row r="1346" spans="1:27" ht="14.25" x14ac:dyDescent="0.2">
      <c r="A1346" s="55"/>
      <c r="B1346" s="55"/>
      <c r="C1346" s="55"/>
      <c r="D1346" s="55" t="s">
        <v>317</v>
      </c>
      <c r="E1346" s="56" t="s">
        <v>318</v>
      </c>
      <c r="F1346" s="57">
        <f>Source!AQ1186</f>
        <v>39.5</v>
      </c>
      <c r="G1346" s="58"/>
      <c r="H1346" s="59" t="str">
        <f>Source!DI1186</f>
        <v/>
      </c>
      <c r="I1346" s="57">
        <f>Source!AV1186</f>
        <v>1</v>
      </c>
      <c r="J1346" s="58">
        <f>Source!U1186</f>
        <v>1.58</v>
      </c>
      <c r="K1346" s="57"/>
      <c r="L1346" s="58"/>
    </row>
    <row r="1347" spans="1:27" ht="15" x14ac:dyDescent="0.25">
      <c r="A1347" s="60"/>
      <c r="B1347" s="60"/>
      <c r="C1347" s="60"/>
      <c r="D1347" s="61" t="s">
        <v>319</v>
      </c>
      <c r="E1347" s="60"/>
      <c r="F1347" s="60"/>
      <c r="G1347" s="60"/>
      <c r="H1347" s="60"/>
      <c r="I1347" s="111">
        <f>J1338+J1339+J1341+J1343+J1344+J1345+SUM(J1342:J1342)</f>
        <v>60.35</v>
      </c>
      <c r="J1347" s="111"/>
      <c r="K1347" s="111">
        <f>L1338+L1339+L1341+L1343+L1344+L1345+SUM(L1342:L1342)</f>
        <v>1179.93</v>
      </c>
      <c r="L1347" s="111"/>
      <c r="O1347" s="32">
        <f>J1338+J1339+J1341+J1343+J1344+J1345+SUM(J1342:J1342)</f>
        <v>60.35</v>
      </c>
      <c r="P1347" s="32">
        <f>L1338+L1339+L1341+L1343+L1344+L1345+SUM(L1342:L1342)</f>
        <v>1179.93</v>
      </c>
      <c r="X1347">
        <f>IF(Source!BI1186&lt;=1,J1338+J1339+J1341+J1343+J1344+J1345-0, 0)</f>
        <v>60.35</v>
      </c>
      <c r="Y1347">
        <f>IF(Source!BI1186=2,J1338+J1339+J1341+J1343+J1344+J1345-0, 0)</f>
        <v>0</v>
      </c>
      <c r="Z1347">
        <f>IF(Source!BI1186=3,J1338+J1339+J1341+J1343+J1344+J1345-0, 0)</f>
        <v>0</v>
      </c>
      <c r="AA1347">
        <f>IF(Source!BI1186=4,J1338+J1339+J1341+J1343+J1344+J1345,0)</f>
        <v>0</v>
      </c>
    </row>
    <row r="1349" spans="1:27" ht="28.5" x14ac:dyDescent="0.2">
      <c r="A1349" s="26">
        <v>3</v>
      </c>
      <c r="B1349" s="26">
        <v>3</v>
      </c>
      <c r="C1349" s="26" t="str">
        <f>Source!F1188</f>
        <v>6.54-9-2</v>
      </c>
      <c r="D1349" s="26" t="s">
        <v>120</v>
      </c>
      <c r="E1349" s="27" t="str">
        <f>Source!H1188</f>
        <v>1 м3</v>
      </c>
      <c r="F1349" s="17">
        <f>Source!I1188</f>
        <v>1.05</v>
      </c>
      <c r="G1349" s="33"/>
      <c r="H1349" s="28"/>
      <c r="I1349" s="17"/>
      <c r="J1349" s="33"/>
      <c r="K1349" s="17"/>
      <c r="L1349" s="33"/>
      <c r="Q1349">
        <f>ROUND((Source!DN1188/100)*ROUND((ROUND((Source!AF1188*Source!AV1188*Source!I1188),2)),2), 2)</f>
        <v>241.38</v>
      </c>
      <c r="R1349">
        <f>Source!X1188</f>
        <v>5245.96</v>
      </c>
      <c r="S1349">
        <f>ROUND((Source!DO1188/100)*ROUND((ROUND((Source!AF1188*Source!AV1188*Source!I1188),2)),2), 2)</f>
        <v>198.79</v>
      </c>
      <c r="T1349">
        <f>Source!Y1188</f>
        <v>3072.63</v>
      </c>
      <c r="U1349">
        <f>ROUND((175/100)*ROUND((ROUND((Source!AE1188*Source!AV1188*Source!I1188),2)),2), 2)</f>
        <v>8.56</v>
      </c>
      <c r="V1349">
        <f>ROUND((160/100)*ROUND(ROUND((ROUND((Source!AE1188*Source!AV1188*Source!I1188),2)*Source!BS1188),2), 2), 2)</f>
        <v>206.48</v>
      </c>
    </row>
    <row r="1350" spans="1:27" ht="14.25" x14ac:dyDescent="0.2">
      <c r="A1350" s="26"/>
      <c r="B1350" s="26"/>
      <c r="C1350" s="26"/>
      <c r="D1350" s="26" t="s">
        <v>313</v>
      </c>
      <c r="E1350" s="27"/>
      <c r="F1350" s="17"/>
      <c r="G1350" s="33">
        <f>Source!AO1188</f>
        <v>270.45999999999998</v>
      </c>
      <c r="H1350" s="28" t="str">
        <f>Source!DG1188</f>
        <v/>
      </c>
      <c r="I1350" s="17">
        <f>Source!AV1188</f>
        <v>1</v>
      </c>
      <c r="J1350" s="33">
        <f>ROUND((ROUND((Source!AF1188*Source!AV1188*Source!I1188),2)),2)</f>
        <v>283.98</v>
      </c>
      <c r="K1350" s="17">
        <f>IF(Source!BA1188&lt;&gt; 0, Source!BA1188, 1)</f>
        <v>26.39</v>
      </c>
      <c r="L1350" s="33">
        <f>Source!S1188</f>
        <v>7494.23</v>
      </c>
      <c r="W1350">
        <f>J1350</f>
        <v>283.98</v>
      </c>
    </row>
    <row r="1351" spans="1:27" ht="14.25" x14ac:dyDescent="0.2">
      <c r="A1351" s="26"/>
      <c r="B1351" s="26"/>
      <c r="C1351" s="26"/>
      <c r="D1351" s="26" t="s">
        <v>322</v>
      </c>
      <c r="E1351" s="27"/>
      <c r="F1351" s="17"/>
      <c r="G1351" s="33">
        <f>Source!AM1188</f>
        <v>18.57</v>
      </c>
      <c r="H1351" s="28" t="str">
        <f>Source!DE1188</f>
        <v/>
      </c>
      <c r="I1351" s="17">
        <f>Source!AV1188</f>
        <v>1</v>
      </c>
      <c r="J1351" s="33">
        <f>(ROUND((ROUND(((Source!ET1188)*Source!AV1188*Source!I1188),2)),2)+ROUND((ROUND(((Source!AE1188-(Source!EU1188))*Source!AV1188*Source!I1188),2)),2))</f>
        <v>19.5</v>
      </c>
      <c r="K1351" s="17">
        <f>IF(Source!BB1188&lt;&gt; 0, Source!BB1188, 1)</f>
        <v>11.89</v>
      </c>
      <c r="L1351" s="33">
        <f>Source!Q1188</f>
        <v>231.86</v>
      </c>
    </row>
    <row r="1352" spans="1:27" ht="14.25" x14ac:dyDescent="0.2">
      <c r="A1352" s="26"/>
      <c r="B1352" s="26"/>
      <c r="C1352" s="26"/>
      <c r="D1352" s="26" t="s">
        <v>323</v>
      </c>
      <c r="E1352" s="27"/>
      <c r="F1352" s="17"/>
      <c r="G1352" s="33">
        <f>Source!AN1188</f>
        <v>4.66</v>
      </c>
      <c r="H1352" s="28" t="str">
        <f>Source!DF1188</f>
        <v/>
      </c>
      <c r="I1352" s="17">
        <f>Source!AV1188</f>
        <v>1</v>
      </c>
      <c r="J1352" s="41">
        <f>ROUND((ROUND((Source!AE1188*Source!AV1188*Source!I1188),2)),2)</f>
        <v>4.8899999999999997</v>
      </c>
      <c r="K1352" s="17">
        <f>IF(Source!BS1188&lt;&gt; 0, Source!BS1188, 1)</f>
        <v>26.39</v>
      </c>
      <c r="L1352" s="41">
        <f>Source!R1188</f>
        <v>129.05000000000001</v>
      </c>
      <c r="W1352">
        <f>J1352</f>
        <v>4.8899999999999997</v>
      </c>
    </row>
    <row r="1353" spans="1:27" ht="14.25" x14ac:dyDescent="0.2">
      <c r="A1353" s="26"/>
      <c r="B1353" s="26"/>
      <c r="C1353" s="26"/>
      <c r="D1353" s="26" t="s">
        <v>324</v>
      </c>
      <c r="E1353" s="27"/>
      <c r="F1353" s="17"/>
      <c r="G1353" s="33">
        <f>Source!AL1188</f>
        <v>558.79</v>
      </c>
      <c r="H1353" s="28" t="str">
        <f>Source!DD1188</f>
        <v/>
      </c>
      <c r="I1353" s="17">
        <f>Source!AW1188</f>
        <v>1</v>
      </c>
      <c r="J1353" s="33">
        <f>ROUND((ROUND((Source!AC1188*Source!AW1188*Source!I1188),2)),2)</f>
        <v>586.73</v>
      </c>
      <c r="K1353" s="17">
        <f>IF(Source!BC1188&lt;&gt; 0, Source!BC1188, 1)</f>
        <v>9.44</v>
      </c>
      <c r="L1353" s="33">
        <f>Source!P1188</f>
        <v>5538.73</v>
      </c>
    </row>
    <row r="1354" spans="1:27" ht="14.25" x14ac:dyDescent="0.2">
      <c r="A1354" s="26" t="s">
        <v>44</v>
      </c>
      <c r="B1354" s="26" t="s">
        <v>44</v>
      </c>
      <c r="C1354" s="26" t="str">
        <f>Source!F1189</f>
        <v>1.3-2-6</v>
      </c>
      <c r="D1354" s="26" t="s">
        <v>127</v>
      </c>
      <c r="E1354" s="27" t="str">
        <f>Source!H1189</f>
        <v>м3</v>
      </c>
      <c r="F1354" s="17">
        <f>Source!I1189</f>
        <v>1.0710000000000002</v>
      </c>
      <c r="G1354" s="33">
        <f>Source!AK1189</f>
        <v>478.96</v>
      </c>
      <c r="H1354" s="31" t="s">
        <v>3</v>
      </c>
      <c r="I1354" s="17">
        <f>Source!AW1189</f>
        <v>1</v>
      </c>
      <c r="J1354" s="33">
        <f>ROUND((ROUND((Source!AC1189*Source!AW1189*Source!I1189),2)),2)+(ROUND((ROUND(((Source!ET1189)*Source!AV1189*Source!I1189),2)),2)+ROUND((ROUND(((Source!AE1189-(Source!EU1189))*Source!AV1189*Source!I1189),2)),2))+ROUND((ROUND((Source!AF1189*Source!AV1189*Source!I1189),2)),2)</f>
        <v>512.97</v>
      </c>
      <c r="K1354" s="17">
        <f>IF(Source!BC1189&lt;&gt; 0, Source!BC1189, 1)</f>
        <v>7.8</v>
      </c>
      <c r="L1354" s="33">
        <f>Source!O1189</f>
        <v>4001.17</v>
      </c>
      <c r="Q1354">
        <f>ROUND((Source!DN1189/100)*ROUND((ROUND((Source!AF1189*Source!AV1189*Source!I1189),2)),2), 2)</f>
        <v>0</v>
      </c>
      <c r="R1354">
        <f>Source!X1189</f>
        <v>0</v>
      </c>
      <c r="S1354">
        <f>ROUND((Source!DO1189/100)*ROUND((ROUND((Source!AF1189*Source!AV1189*Source!I1189),2)),2), 2)</f>
        <v>0</v>
      </c>
      <c r="T1354">
        <f>Source!Y1189</f>
        <v>0</v>
      </c>
      <c r="U1354">
        <f>ROUND((175/100)*ROUND((ROUND((Source!AE1189*Source!AV1189*Source!I1189),2)),2), 2)</f>
        <v>0</v>
      </c>
      <c r="V1354">
        <f>ROUND((160/100)*ROUND(ROUND((ROUND((Source!AE1189*Source!AV1189*Source!I1189),2)*Source!BS1189),2), 2), 2)</f>
        <v>0</v>
      </c>
      <c r="X1354">
        <f>IF(Source!BI1189&lt;=1,J1354, 0)</f>
        <v>512.97</v>
      </c>
      <c r="Y1354">
        <f>IF(Source!BI1189=2,J1354, 0)</f>
        <v>0</v>
      </c>
      <c r="Z1354">
        <f>IF(Source!BI1189=3,J1354, 0)</f>
        <v>0</v>
      </c>
      <c r="AA1354">
        <f>IF(Source!BI1189=4,J1354, 0)</f>
        <v>0</v>
      </c>
    </row>
    <row r="1355" spans="1:27" ht="14.25" x14ac:dyDescent="0.2">
      <c r="A1355" s="26"/>
      <c r="B1355" s="26"/>
      <c r="C1355" s="26"/>
      <c r="D1355" s="26" t="s">
        <v>314</v>
      </c>
      <c r="E1355" s="27" t="s">
        <v>315</v>
      </c>
      <c r="F1355" s="17">
        <f>Source!DN1188</f>
        <v>85</v>
      </c>
      <c r="G1355" s="33"/>
      <c r="H1355" s="28"/>
      <c r="I1355" s="17"/>
      <c r="J1355" s="33">
        <f>SUM(Q1349:Q1354)</f>
        <v>241.38</v>
      </c>
      <c r="K1355" s="17">
        <f>Source!BZ1188</f>
        <v>70</v>
      </c>
      <c r="L1355" s="33">
        <f>SUM(R1349:R1354)</f>
        <v>5245.96</v>
      </c>
    </row>
    <row r="1356" spans="1:27" ht="14.25" x14ac:dyDescent="0.2">
      <c r="A1356" s="26"/>
      <c r="B1356" s="26"/>
      <c r="C1356" s="26"/>
      <c r="D1356" s="26" t="s">
        <v>316</v>
      </c>
      <c r="E1356" s="27" t="s">
        <v>315</v>
      </c>
      <c r="F1356" s="17">
        <f>Source!DO1188</f>
        <v>70</v>
      </c>
      <c r="G1356" s="33"/>
      <c r="H1356" s="28"/>
      <c r="I1356" s="17"/>
      <c r="J1356" s="33">
        <f>SUM(S1349:S1355)</f>
        <v>198.79</v>
      </c>
      <c r="K1356" s="17">
        <f>Source!CA1188</f>
        <v>41</v>
      </c>
      <c r="L1356" s="33">
        <f>SUM(T1349:T1355)</f>
        <v>3072.63</v>
      </c>
    </row>
    <row r="1357" spans="1:27" ht="14.25" x14ac:dyDescent="0.2">
      <c r="A1357" s="26"/>
      <c r="B1357" s="26"/>
      <c r="C1357" s="26"/>
      <c r="D1357" s="26" t="s">
        <v>325</v>
      </c>
      <c r="E1357" s="27" t="s">
        <v>315</v>
      </c>
      <c r="F1357" s="17">
        <f>175</f>
        <v>175</v>
      </c>
      <c r="G1357" s="33"/>
      <c r="H1357" s="28"/>
      <c r="I1357" s="17"/>
      <c r="J1357" s="33">
        <f>SUM(U1349:U1356)</f>
        <v>8.56</v>
      </c>
      <c r="K1357" s="17">
        <f>160</f>
        <v>160</v>
      </c>
      <c r="L1357" s="33">
        <f>SUM(V1349:V1356)</f>
        <v>206.48</v>
      </c>
    </row>
    <row r="1358" spans="1:27" ht="14.25" x14ac:dyDescent="0.2">
      <c r="A1358" s="55"/>
      <c r="B1358" s="55"/>
      <c r="C1358" s="55"/>
      <c r="D1358" s="55" t="s">
        <v>317</v>
      </c>
      <c r="E1358" s="56" t="s">
        <v>318</v>
      </c>
      <c r="F1358" s="57">
        <f>Source!AQ1188</f>
        <v>24.61</v>
      </c>
      <c r="G1358" s="58"/>
      <c r="H1358" s="59" t="str">
        <f>Source!DI1188</f>
        <v/>
      </c>
      <c r="I1358" s="57">
        <f>Source!AV1188</f>
        <v>1</v>
      </c>
      <c r="J1358" s="58">
        <f>Source!U1188</f>
        <v>25.840500000000002</v>
      </c>
      <c r="K1358" s="57"/>
      <c r="L1358" s="58"/>
    </row>
    <row r="1359" spans="1:27" ht="15" x14ac:dyDescent="0.25">
      <c r="A1359" s="60"/>
      <c r="B1359" s="60"/>
      <c r="C1359" s="60"/>
      <c r="D1359" s="61" t="s">
        <v>319</v>
      </c>
      <c r="E1359" s="60"/>
      <c r="F1359" s="60"/>
      <c r="G1359" s="60"/>
      <c r="H1359" s="60"/>
      <c r="I1359" s="111">
        <f>J1350+J1351+J1353+J1355+J1356+J1357+SUM(J1354:J1354)</f>
        <v>1851.91</v>
      </c>
      <c r="J1359" s="111"/>
      <c r="K1359" s="111">
        <f>L1350+L1351+L1353+L1355+L1356+L1357+SUM(L1354:L1354)</f>
        <v>25791.059999999998</v>
      </c>
      <c r="L1359" s="111"/>
      <c r="O1359" s="32">
        <f>J1350+J1351+J1353+J1355+J1356+J1357+SUM(J1354:J1354)</f>
        <v>1851.91</v>
      </c>
      <c r="P1359" s="32">
        <f>L1350+L1351+L1353+L1355+L1356+L1357+SUM(L1354:L1354)</f>
        <v>25791.059999999998</v>
      </c>
      <c r="X1359">
        <f>IF(Source!BI1188&lt;=1,J1350+J1351+J1353+J1355+J1356+J1357-0, 0)</f>
        <v>1338.94</v>
      </c>
      <c r="Y1359">
        <f>IF(Source!BI1188=2,J1350+J1351+J1353+J1355+J1356+J1357-0, 0)</f>
        <v>0</v>
      </c>
      <c r="Z1359">
        <f>IF(Source!BI1188=3,J1350+J1351+J1353+J1355+J1356+J1357-0, 0)</f>
        <v>0</v>
      </c>
      <c r="AA1359">
        <f>IF(Source!BI1188=4,J1350+J1351+J1353+J1355+J1356+J1357,0)</f>
        <v>0</v>
      </c>
    </row>
    <row r="1361" spans="1:27" ht="28.5" x14ac:dyDescent="0.2">
      <c r="A1361" s="26">
        <v>4</v>
      </c>
      <c r="B1361" s="26">
        <v>4</v>
      </c>
      <c r="C1361" s="26" t="str">
        <f>Source!F1190</f>
        <v>6.58-2-1</v>
      </c>
      <c r="D1361" s="26" t="s">
        <v>40</v>
      </c>
      <c r="E1361" s="27" t="str">
        <f>Source!H1190</f>
        <v>100 м2</v>
      </c>
      <c r="F1361" s="17">
        <f>Source!I1190</f>
        <v>5.3472999999999997</v>
      </c>
      <c r="G1361" s="33"/>
      <c r="H1361" s="28"/>
      <c r="I1361" s="17"/>
      <c r="J1361" s="33"/>
      <c r="K1361" s="17"/>
      <c r="L1361" s="33"/>
      <c r="Q1361">
        <f>ROUND((Source!DN1190/100)*ROUND((ROUND((Source!AF1190*Source!AV1190*Source!I1190),2)),2), 2)</f>
        <v>818.52</v>
      </c>
      <c r="R1361">
        <f>Source!X1190</f>
        <v>18900.650000000001</v>
      </c>
      <c r="S1361">
        <f>ROUND((Source!DO1190/100)*ROUND((ROUND((Source!AF1190*Source!AV1190*Source!I1190),2)),2), 2)</f>
        <v>562.73</v>
      </c>
      <c r="T1361">
        <f>Source!Y1190</f>
        <v>11070.38</v>
      </c>
      <c r="U1361">
        <f>ROUND((175/100)*ROUND((ROUND((Source!AE1190*Source!AV1190*Source!I1190),2)),2), 2)</f>
        <v>0</v>
      </c>
      <c r="V1361">
        <f>ROUND((160/100)*ROUND(ROUND((ROUND((Source!AE1190*Source!AV1190*Source!I1190),2)*Source!BS1190),2), 2), 2)</f>
        <v>0</v>
      </c>
    </row>
    <row r="1362" spans="1:27" x14ac:dyDescent="0.2">
      <c r="D1362" s="30" t="str">
        <f>"Объем: "&amp;Source!I1190&amp;"=534,73/"&amp;"100"</f>
        <v>Объем: 5,3473=534,73/100</v>
      </c>
    </row>
    <row r="1363" spans="1:27" ht="14.25" x14ac:dyDescent="0.2">
      <c r="A1363" s="26"/>
      <c r="B1363" s="26"/>
      <c r="C1363" s="26"/>
      <c r="D1363" s="26" t="s">
        <v>313</v>
      </c>
      <c r="E1363" s="27"/>
      <c r="F1363" s="17"/>
      <c r="G1363" s="33">
        <f>Source!AO1190</f>
        <v>191.34</v>
      </c>
      <c r="H1363" s="28" t="str">
        <f>Source!DG1190</f>
        <v/>
      </c>
      <c r="I1363" s="17">
        <f>Source!AV1190</f>
        <v>1</v>
      </c>
      <c r="J1363" s="33">
        <f>ROUND((ROUND((Source!AF1190*Source!AV1190*Source!I1190),2)),2)</f>
        <v>1023.15</v>
      </c>
      <c r="K1363" s="17">
        <f>IF(Source!BA1190&lt;&gt; 0, Source!BA1190, 1)</f>
        <v>26.39</v>
      </c>
      <c r="L1363" s="33">
        <f>Source!S1190</f>
        <v>27000.93</v>
      </c>
      <c r="W1363">
        <f>J1363</f>
        <v>1023.15</v>
      </c>
    </row>
    <row r="1364" spans="1:27" ht="28.5" x14ac:dyDescent="0.2">
      <c r="A1364" s="26" t="s">
        <v>130</v>
      </c>
      <c r="B1364" s="26" t="s">
        <v>130</v>
      </c>
      <c r="C1364" s="26" t="str">
        <f>Source!F1191</f>
        <v>9999990001</v>
      </c>
      <c r="D1364" s="26" t="s">
        <v>29</v>
      </c>
      <c r="E1364" s="27" t="str">
        <f>Source!H1191</f>
        <v>т</v>
      </c>
      <c r="F1364" s="17">
        <f>Source!I1191</f>
        <v>-5.4542459999999995</v>
      </c>
      <c r="G1364" s="33">
        <f>Source!AK1191</f>
        <v>0</v>
      </c>
      <c r="H1364" s="31" t="s">
        <v>3</v>
      </c>
      <c r="I1364" s="17">
        <f>Source!AW1191</f>
        <v>1</v>
      </c>
      <c r="J1364" s="33">
        <f>ROUND((ROUND((Source!AC1191*Source!AW1191*Source!I1191),2)),2)+(ROUND((ROUND(((Source!ET1191)*Source!AV1191*Source!I1191),2)),2)+ROUND((ROUND(((Source!AE1191-(Source!EU1191))*Source!AV1191*Source!I1191),2)),2))+ROUND((ROUND((Source!AF1191*Source!AV1191*Source!I1191),2)),2)</f>
        <v>0</v>
      </c>
      <c r="K1364" s="17">
        <f>IF(Source!BC1191&lt;&gt; 0, Source!BC1191, 1)</f>
        <v>1</v>
      </c>
      <c r="L1364" s="33">
        <f>Source!O1191</f>
        <v>0</v>
      </c>
      <c r="Q1364">
        <f>ROUND((Source!DN1191/100)*ROUND((ROUND((Source!AF1191*Source!AV1191*Source!I1191),2)),2), 2)</f>
        <v>0</v>
      </c>
      <c r="R1364">
        <f>Source!X1191</f>
        <v>0</v>
      </c>
      <c r="S1364">
        <f>ROUND((Source!DO1191/100)*ROUND((ROUND((Source!AF1191*Source!AV1191*Source!I1191),2)),2), 2)</f>
        <v>0</v>
      </c>
      <c r="T1364">
        <f>Source!Y1191</f>
        <v>0</v>
      </c>
      <c r="U1364">
        <f>ROUND((175/100)*ROUND((ROUND((Source!AE1191*Source!AV1191*Source!I1191),2)),2), 2)</f>
        <v>0</v>
      </c>
      <c r="V1364">
        <f>ROUND((160/100)*ROUND(ROUND((ROUND((Source!AE1191*Source!AV1191*Source!I1191),2)*Source!BS1191),2), 2), 2)</f>
        <v>0</v>
      </c>
      <c r="X1364">
        <f>IF(Source!BI1191&lt;=1,J1364, 0)</f>
        <v>0</v>
      </c>
      <c r="Y1364">
        <f>IF(Source!BI1191=2,J1364, 0)</f>
        <v>0</v>
      </c>
      <c r="Z1364">
        <f>IF(Source!BI1191=3,J1364, 0)</f>
        <v>0</v>
      </c>
      <c r="AA1364">
        <f>IF(Source!BI1191=4,J1364, 0)</f>
        <v>0</v>
      </c>
    </row>
    <row r="1365" spans="1:27" ht="14.25" x14ac:dyDescent="0.2">
      <c r="A1365" s="26"/>
      <c r="B1365" s="26"/>
      <c r="C1365" s="26"/>
      <c r="D1365" s="26" t="s">
        <v>314</v>
      </c>
      <c r="E1365" s="27" t="s">
        <v>315</v>
      </c>
      <c r="F1365" s="17">
        <f>Source!DN1190</f>
        <v>80</v>
      </c>
      <c r="G1365" s="33"/>
      <c r="H1365" s="28"/>
      <c r="I1365" s="17"/>
      <c r="J1365" s="33">
        <f>SUM(Q1361:Q1364)</f>
        <v>818.52</v>
      </c>
      <c r="K1365" s="17">
        <f>Source!BZ1190</f>
        <v>70</v>
      </c>
      <c r="L1365" s="33">
        <f>SUM(R1361:R1364)</f>
        <v>18900.650000000001</v>
      </c>
    </row>
    <row r="1366" spans="1:27" ht="14.25" x14ac:dyDescent="0.2">
      <c r="A1366" s="26"/>
      <c r="B1366" s="26"/>
      <c r="C1366" s="26"/>
      <c r="D1366" s="26" t="s">
        <v>316</v>
      </c>
      <c r="E1366" s="27" t="s">
        <v>315</v>
      </c>
      <c r="F1366" s="17">
        <f>Source!DO1190</f>
        <v>55</v>
      </c>
      <c r="G1366" s="33"/>
      <c r="H1366" s="28"/>
      <c r="I1366" s="17"/>
      <c r="J1366" s="33">
        <f>SUM(S1361:S1365)</f>
        <v>562.73</v>
      </c>
      <c r="K1366" s="17">
        <f>Source!CA1190</f>
        <v>41</v>
      </c>
      <c r="L1366" s="33">
        <f>SUM(T1361:T1365)</f>
        <v>11070.38</v>
      </c>
    </row>
    <row r="1367" spans="1:27" ht="14.25" x14ac:dyDescent="0.2">
      <c r="A1367" s="55"/>
      <c r="B1367" s="55"/>
      <c r="C1367" s="55"/>
      <c r="D1367" s="55" t="s">
        <v>317</v>
      </c>
      <c r="E1367" s="56" t="s">
        <v>318</v>
      </c>
      <c r="F1367" s="57">
        <f>Source!AQ1190</f>
        <v>17.41</v>
      </c>
      <c r="G1367" s="58"/>
      <c r="H1367" s="59" t="str">
        <f>Source!DI1190</f>
        <v/>
      </c>
      <c r="I1367" s="57">
        <f>Source!AV1190</f>
        <v>1</v>
      </c>
      <c r="J1367" s="58">
        <f>Source!U1190</f>
        <v>93.096492999999995</v>
      </c>
      <c r="K1367" s="57"/>
      <c r="L1367" s="58"/>
    </row>
    <row r="1368" spans="1:27" ht="15" x14ac:dyDescent="0.25">
      <c r="A1368" s="60"/>
      <c r="B1368" s="60"/>
      <c r="C1368" s="60"/>
      <c r="D1368" s="61" t="s">
        <v>319</v>
      </c>
      <c r="E1368" s="60"/>
      <c r="F1368" s="60"/>
      <c r="G1368" s="60"/>
      <c r="H1368" s="60"/>
      <c r="I1368" s="111">
        <f>J1363+J1365+J1366+SUM(J1364:J1364)</f>
        <v>2404.4</v>
      </c>
      <c r="J1368" s="111"/>
      <c r="K1368" s="111">
        <f>L1363+L1365+L1366+SUM(L1364:L1364)</f>
        <v>56971.96</v>
      </c>
      <c r="L1368" s="111"/>
      <c r="O1368" s="32">
        <f>J1363+J1365+J1366+SUM(J1364:J1364)</f>
        <v>2404.4</v>
      </c>
      <c r="P1368" s="32">
        <f>L1363+L1365+L1366+SUM(L1364:L1364)</f>
        <v>56971.96</v>
      </c>
      <c r="X1368">
        <f>IF(Source!BI1190&lt;=1,J1363+J1365+J1366-0, 0)</f>
        <v>2404.4</v>
      </c>
      <c r="Y1368">
        <f>IF(Source!BI1190=2,J1363+J1365+J1366-0, 0)</f>
        <v>0</v>
      </c>
      <c r="Z1368">
        <f>IF(Source!BI1190=3,J1363+J1365+J1366-0, 0)</f>
        <v>0</v>
      </c>
      <c r="AA1368">
        <f>IF(Source!BI1190=4,J1363+J1365+J1366,0)</f>
        <v>0</v>
      </c>
    </row>
    <row r="1370" spans="1:27" ht="57" x14ac:dyDescent="0.2">
      <c r="A1370" s="26">
        <v>5</v>
      </c>
      <c r="B1370" s="26">
        <v>5</v>
      </c>
      <c r="C1370" s="26" t="str">
        <f>Source!F1192</f>
        <v>3.12-3-4</v>
      </c>
      <c r="D1370" s="26" t="s">
        <v>132</v>
      </c>
      <c r="E1370" s="27" t="str">
        <f>Source!H1192</f>
        <v>100 м2</v>
      </c>
      <c r="F1370" s="17">
        <f>Source!I1192</f>
        <v>5.3472999999999997</v>
      </c>
      <c r="G1370" s="33"/>
      <c r="H1370" s="28"/>
      <c r="I1370" s="17"/>
      <c r="J1370" s="33"/>
      <c r="K1370" s="17"/>
      <c r="L1370" s="33"/>
      <c r="Q1370">
        <f>ROUND((Source!DN1192/100)*ROUND((ROUND((Source!AF1192*Source!AV1192*Source!I1192),2)),2), 2)</f>
        <v>4406.41</v>
      </c>
      <c r="R1370">
        <f>Source!X1192</f>
        <v>97276.94</v>
      </c>
      <c r="S1370">
        <f>ROUND((Source!DO1192/100)*ROUND((ROUND((Source!AF1192*Source!AV1192*Source!I1192),2)),2), 2)</f>
        <v>3347.17</v>
      </c>
      <c r="T1370">
        <f>Source!Y1192</f>
        <v>45843.16</v>
      </c>
      <c r="U1370">
        <f>ROUND((175/100)*ROUND((ROUND((Source!AE1192*Source!AV1192*Source!I1192),2)),2), 2)</f>
        <v>831.32</v>
      </c>
      <c r="V1370">
        <f>ROUND((160/100)*ROUND(ROUND((ROUND((Source!AE1192*Source!AV1192*Source!I1192),2)*Source!BS1192),2), 2), 2)</f>
        <v>20058.099999999999</v>
      </c>
    </row>
    <row r="1371" spans="1:27" x14ac:dyDescent="0.2">
      <c r="D1371" s="30" t="str">
        <f>"Объем: "&amp;Source!I1192&amp;"=534,73/"&amp;"100"</f>
        <v>Объем: 5,3473=534,73/100</v>
      </c>
    </row>
    <row r="1372" spans="1:27" ht="14.25" x14ac:dyDescent="0.2">
      <c r="A1372" s="26"/>
      <c r="B1372" s="26"/>
      <c r="C1372" s="26"/>
      <c r="D1372" s="26" t="s">
        <v>313</v>
      </c>
      <c r="E1372" s="27"/>
      <c r="F1372" s="17"/>
      <c r="G1372" s="33">
        <f>Source!AO1192</f>
        <v>689</v>
      </c>
      <c r="H1372" s="28" t="str">
        <f>Source!DG1192</f>
        <v>)*1,15</v>
      </c>
      <c r="I1372" s="17">
        <f>Source!AV1192</f>
        <v>1</v>
      </c>
      <c r="J1372" s="33">
        <f>ROUND((ROUND((Source!AF1192*Source!AV1192*Source!I1192),2)),2)</f>
        <v>4236.93</v>
      </c>
      <c r="K1372" s="17">
        <f>IF(Source!BA1192&lt;&gt; 0, Source!BA1192, 1)</f>
        <v>26.39</v>
      </c>
      <c r="L1372" s="33">
        <f>Source!S1192</f>
        <v>111812.58</v>
      </c>
      <c r="W1372">
        <f>J1372</f>
        <v>4236.93</v>
      </c>
    </row>
    <row r="1373" spans="1:27" ht="14.25" x14ac:dyDescent="0.2">
      <c r="A1373" s="26"/>
      <c r="B1373" s="26"/>
      <c r="C1373" s="26"/>
      <c r="D1373" s="26" t="s">
        <v>322</v>
      </c>
      <c r="E1373" s="27"/>
      <c r="F1373" s="17"/>
      <c r="G1373" s="33">
        <f>Source!AM1192</f>
        <v>267.17</v>
      </c>
      <c r="H1373" s="28" t="str">
        <f>Source!DE1192</f>
        <v>)*1,25</v>
      </c>
      <c r="I1373" s="17">
        <f>Source!AV1192</f>
        <v>1</v>
      </c>
      <c r="J1373" s="33">
        <f>(ROUND((ROUND((((Source!ET1192*1.25))*Source!AV1192*Source!I1192),2)),2)+ROUND((ROUND(((Source!AE1192-((Source!EU1192*1.25)))*Source!AV1192*Source!I1192),2)),2))</f>
        <v>1785.8</v>
      </c>
      <c r="K1373" s="17">
        <f>IF(Source!BB1192&lt;&gt; 0, Source!BB1192, 1)</f>
        <v>12.18</v>
      </c>
      <c r="L1373" s="33">
        <f>Source!Q1192</f>
        <v>21751.040000000001</v>
      </c>
    </row>
    <row r="1374" spans="1:27" ht="14.25" x14ac:dyDescent="0.2">
      <c r="A1374" s="26"/>
      <c r="B1374" s="26"/>
      <c r="C1374" s="26"/>
      <c r="D1374" s="26" t="s">
        <v>323</v>
      </c>
      <c r="E1374" s="27"/>
      <c r="F1374" s="17"/>
      <c r="G1374" s="33">
        <f>Source!AN1192</f>
        <v>71.069999999999993</v>
      </c>
      <c r="H1374" s="28" t="str">
        <f>Source!DF1192</f>
        <v>)*1,25</v>
      </c>
      <c r="I1374" s="17">
        <f>Source!AV1192</f>
        <v>1</v>
      </c>
      <c r="J1374" s="41">
        <f>ROUND((ROUND((Source!AE1192*Source!AV1192*Source!I1192),2)),2)</f>
        <v>475.04</v>
      </c>
      <c r="K1374" s="17">
        <f>IF(Source!BS1192&lt;&gt; 0, Source!BS1192, 1)</f>
        <v>26.39</v>
      </c>
      <c r="L1374" s="41">
        <f>Source!R1192</f>
        <v>12536.31</v>
      </c>
      <c r="W1374">
        <f>J1374</f>
        <v>475.04</v>
      </c>
    </row>
    <row r="1375" spans="1:27" ht="14.25" x14ac:dyDescent="0.2">
      <c r="A1375" s="26"/>
      <c r="B1375" s="26"/>
      <c r="C1375" s="26"/>
      <c r="D1375" s="26" t="s">
        <v>324</v>
      </c>
      <c r="E1375" s="27"/>
      <c r="F1375" s="17"/>
      <c r="G1375" s="33">
        <f>Source!AL1192</f>
        <v>705.14</v>
      </c>
      <c r="H1375" s="28" t="str">
        <f>Source!DD1192</f>
        <v/>
      </c>
      <c r="I1375" s="17">
        <f>Source!AW1192</f>
        <v>1</v>
      </c>
      <c r="J1375" s="33">
        <f>ROUND((ROUND((Source!AC1192*Source!AW1192*Source!I1192),2)),2)</f>
        <v>3770.6</v>
      </c>
      <c r="K1375" s="17">
        <f>IF(Source!BC1192&lt;&gt; 0, Source!BC1192, 1)</f>
        <v>3.7</v>
      </c>
      <c r="L1375" s="33">
        <f>Source!P1192</f>
        <v>13951.22</v>
      </c>
    </row>
    <row r="1376" spans="1:27" ht="199.5" x14ac:dyDescent="0.2">
      <c r="A1376" s="26" t="s">
        <v>141</v>
      </c>
      <c r="B1376" s="26" t="s">
        <v>141</v>
      </c>
      <c r="C1376" s="26" t="str">
        <f>Source!F1193</f>
        <v>1.1-1-1312</v>
      </c>
      <c r="D1376" s="26" t="s">
        <v>282</v>
      </c>
      <c r="E1376" s="27" t="str">
        <f>Source!H1193</f>
        <v>м2</v>
      </c>
      <c r="F1376" s="17">
        <f>Source!I1193</f>
        <v>721.88549999999998</v>
      </c>
      <c r="G1376" s="33">
        <f>Source!AK1193</f>
        <v>25.09</v>
      </c>
      <c r="H1376" s="31" t="s">
        <v>3</v>
      </c>
      <c r="I1376" s="17">
        <f>Source!AW1193</f>
        <v>1</v>
      </c>
      <c r="J1376" s="33">
        <f>ROUND((ROUND((Source!AC1193*Source!AW1193*Source!I1193),2)),2)+(ROUND((ROUND(((Source!ET1193)*Source!AV1193*Source!I1193),2)),2)+ROUND((ROUND(((Source!AE1193-(Source!EU1193))*Source!AV1193*Source!I1193),2)),2))+ROUND((ROUND((Source!AF1193*Source!AV1193*Source!I1193),2)),2)</f>
        <v>18112.11</v>
      </c>
      <c r="K1376" s="17">
        <f>IF(Source!BC1193&lt;&gt; 0, Source!BC1193, 1)</f>
        <v>10.5</v>
      </c>
      <c r="L1376" s="33">
        <f>Source!O1193</f>
        <v>190177.16</v>
      </c>
      <c r="Q1376">
        <f>ROUND((Source!DN1193/100)*ROUND((ROUND((Source!AF1193*Source!AV1193*Source!I1193),2)),2), 2)</f>
        <v>0</v>
      </c>
      <c r="R1376">
        <f>Source!X1193</f>
        <v>0</v>
      </c>
      <c r="S1376">
        <f>ROUND((Source!DO1193/100)*ROUND((ROUND((Source!AF1193*Source!AV1193*Source!I1193),2)),2), 2)</f>
        <v>0</v>
      </c>
      <c r="T1376">
        <f>Source!Y1193</f>
        <v>0</v>
      </c>
      <c r="U1376">
        <f>ROUND((175/100)*ROUND((ROUND((Source!AE1193*Source!AV1193*Source!I1193),2)),2), 2)</f>
        <v>0</v>
      </c>
      <c r="V1376">
        <f>ROUND((160/100)*ROUND(ROUND((ROUND((Source!AE1193*Source!AV1193*Source!I1193),2)*Source!BS1193),2), 2), 2)</f>
        <v>0</v>
      </c>
      <c r="X1376">
        <f>IF(Source!BI1193&lt;=1,J1376, 0)</f>
        <v>18112.11</v>
      </c>
      <c r="Y1376">
        <f>IF(Source!BI1193=2,J1376, 0)</f>
        <v>0</v>
      </c>
      <c r="Z1376">
        <f>IF(Source!BI1193=3,J1376, 0)</f>
        <v>0</v>
      </c>
      <c r="AA1376">
        <f>IF(Source!BI1193=4,J1376, 0)</f>
        <v>0</v>
      </c>
    </row>
    <row r="1377" spans="1:27" ht="228" x14ac:dyDescent="0.2">
      <c r="A1377" s="26" t="s">
        <v>145</v>
      </c>
      <c r="B1377" s="26" t="s">
        <v>145</v>
      </c>
      <c r="C1377" s="26" t="str">
        <f>Source!F1194</f>
        <v>1.1-1-1313</v>
      </c>
      <c r="D1377" s="26" t="s">
        <v>283</v>
      </c>
      <c r="E1377" s="27" t="str">
        <f>Source!H1194</f>
        <v>м2</v>
      </c>
      <c r="F1377" s="17">
        <f>Source!I1194</f>
        <v>707.44779000000005</v>
      </c>
      <c r="G1377" s="33">
        <f>Source!AK1194</f>
        <v>23.06</v>
      </c>
      <c r="H1377" s="31" t="s">
        <v>3</v>
      </c>
      <c r="I1377" s="17">
        <f>Source!AW1194</f>
        <v>1</v>
      </c>
      <c r="J1377" s="33">
        <f>ROUND((ROUND((Source!AC1194*Source!AW1194*Source!I1194),2)),2)+(ROUND((ROUND(((Source!ET1194)*Source!AV1194*Source!I1194),2)),2)+ROUND((ROUND(((Source!AE1194-(Source!EU1194))*Source!AV1194*Source!I1194),2)),2))+ROUND((ROUND((Source!AF1194*Source!AV1194*Source!I1194),2)),2)</f>
        <v>16313.75</v>
      </c>
      <c r="K1377" s="17">
        <f>IF(Source!BC1194&lt;&gt; 0, Source!BC1194, 1)</f>
        <v>10.74</v>
      </c>
      <c r="L1377" s="33">
        <f>Source!O1194</f>
        <v>175209.68</v>
      </c>
      <c r="Q1377">
        <f>ROUND((Source!DN1194/100)*ROUND((ROUND((Source!AF1194*Source!AV1194*Source!I1194),2)),2), 2)</f>
        <v>0</v>
      </c>
      <c r="R1377">
        <f>Source!X1194</f>
        <v>0</v>
      </c>
      <c r="S1377">
        <f>ROUND((Source!DO1194/100)*ROUND((ROUND((Source!AF1194*Source!AV1194*Source!I1194),2)),2), 2)</f>
        <v>0</v>
      </c>
      <c r="T1377">
        <f>Source!Y1194</f>
        <v>0</v>
      </c>
      <c r="U1377">
        <f>ROUND((175/100)*ROUND((ROUND((Source!AE1194*Source!AV1194*Source!I1194),2)),2), 2)</f>
        <v>0</v>
      </c>
      <c r="V1377">
        <f>ROUND((160/100)*ROUND(ROUND((ROUND((Source!AE1194*Source!AV1194*Source!I1194),2)*Source!BS1194),2), 2), 2)</f>
        <v>0</v>
      </c>
      <c r="X1377">
        <f>IF(Source!BI1194&lt;=1,J1377, 0)</f>
        <v>16313.75</v>
      </c>
      <c r="Y1377">
        <f>IF(Source!BI1194=2,J1377, 0)</f>
        <v>0</v>
      </c>
      <c r="Z1377">
        <f>IF(Source!BI1194=3,J1377, 0)</f>
        <v>0</v>
      </c>
      <c r="AA1377">
        <f>IF(Source!BI1194=4,J1377, 0)</f>
        <v>0</v>
      </c>
    </row>
    <row r="1378" spans="1:27" ht="14.25" x14ac:dyDescent="0.2">
      <c r="A1378" s="26"/>
      <c r="B1378" s="26"/>
      <c r="C1378" s="26"/>
      <c r="D1378" s="26" t="s">
        <v>314</v>
      </c>
      <c r="E1378" s="27" t="s">
        <v>315</v>
      </c>
      <c r="F1378" s="17">
        <f>Source!DN1192</f>
        <v>104</v>
      </c>
      <c r="G1378" s="33"/>
      <c r="H1378" s="28"/>
      <c r="I1378" s="17"/>
      <c r="J1378" s="33">
        <f>SUM(Q1370:Q1377)</f>
        <v>4406.41</v>
      </c>
      <c r="K1378" s="17">
        <f>Source!BZ1192</f>
        <v>87</v>
      </c>
      <c r="L1378" s="33">
        <f>SUM(R1370:R1377)</f>
        <v>97276.94</v>
      </c>
    </row>
    <row r="1379" spans="1:27" ht="14.25" x14ac:dyDescent="0.2">
      <c r="A1379" s="26"/>
      <c r="B1379" s="26"/>
      <c r="C1379" s="26"/>
      <c r="D1379" s="26" t="s">
        <v>316</v>
      </c>
      <c r="E1379" s="27" t="s">
        <v>315</v>
      </c>
      <c r="F1379" s="17">
        <f>Source!DO1192</f>
        <v>79</v>
      </c>
      <c r="G1379" s="33"/>
      <c r="H1379" s="28"/>
      <c r="I1379" s="17"/>
      <c r="J1379" s="33">
        <f>SUM(S1370:S1378)</f>
        <v>3347.17</v>
      </c>
      <c r="K1379" s="17">
        <f>Source!CA1192</f>
        <v>41</v>
      </c>
      <c r="L1379" s="33">
        <f>SUM(T1370:T1378)</f>
        <v>45843.16</v>
      </c>
    </row>
    <row r="1380" spans="1:27" ht="14.25" x14ac:dyDescent="0.2">
      <c r="A1380" s="26"/>
      <c r="B1380" s="26"/>
      <c r="C1380" s="26"/>
      <c r="D1380" s="26" t="s">
        <v>325</v>
      </c>
      <c r="E1380" s="27" t="s">
        <v>315</v>
      </c>
      <c r="F1380" s="17">
        <f>175</f>
        <v>175</v>
      </c>
      <c r="G1380" s="33"/>
      <c r="H1380" s="28"/>
      <c r="I1380" s="17"/>
      <c r="J1380" s="33">
        <f>SUM(U1370:U1379)</f>
        <v>831.32</v>
      </c>
      <c r="K1380" s="17">
        <f>160</f>
        <v>160</v>
      </c>
      <c r="L1380" s="33">
        <f>SUM(V1370:V1379)</f>
        <v>20058.099999999999</v>
      </c>
    </row>
    <row r="1381" spans="1:27" ht="14.25" x14ac:dyDescent="0.2">
      <c r="A1381" s="55"/>
      <c r="B1381" s="55"/>
      <c r="C1381" s="55"/>
      <c r="D1381" s="55" t="s">
        <v>317</v>
      </c>
      <c r="E1381" s="56" t="s">
        <v>318</v>
      </c>
      <c r="F1381" s="57">
        <f>Source!AQ1192</f>
        <v>53</v>
      </c>
      <c r="G1381" s="58"/>
      <c r="H1381" s="59" t="str">
        <f>Source!DI1192</f>
        <v>)*1,15</v>
      </c>
      <c r="I1381" s="57">
        <f>Source!AV1192</f>
        <v>1</v>
      </c>
      <c r="J1381" s="58">
        <f>Source!U1192</f>
        <v>325.91793499999994</v>
      </c>
      <c r="K1381" s="57"/>
      <c r="L1381" s="58"/>
    </row>
    <row r="1382" spans="1:27" ht="15" x14ac:dyDescent="0.25">
      <c r="A1382" s="60"/>
      <c r="B1382" s="60"/>
      <c r="C1382" s="60"/>
      <c r="D1382" s="61" t="s">
        <v>319</v>
      </c>
      <c r="E1382" s="60"/>
      <c r="F1382" s="60"/>
      <c r="G1382" s="60"/>
      <c r="H1382" s="60"/>
      <c r="I1382" s="111">
        <f>J1372+J1373+J1375+J1378+J1379+J1380+SUM(J1376:J1377)</f>
        <v>52804.09</v>
      </c>
      <c r="J1382" s="111"/>
      <c r="K1382" s="111">
        <f>L1372+L1373+L1375+L1378+L1379+L1380+SUM(L1376:L1377)</f>
        <v>676079.87999999989</v>
      </c>
      <c r="L1382" s="111"/>
      <c r="O1382" s="32">
        <f>J1372+J1373+J1375+J1378+J1379+J1380+SUM(J1376:J1377)</f>
        <v>52804.09</v>
      </c>
      <c r="P1382" s="32">
        <f>L1372+L1373+L1375+L1378+L1379+L1380+SUM(L1376:L1377)</f>
        <v>676079.87999999989</v>
      </c>
      <c r="X1382">
        <f>IF(Source!BI1192&lt;=1,J1372+J1373+J1375+J1378+J1379+J1380-0, 0)</f>
        <v>18378.23</v>
      </c>
      <c r="Y1382">
        <f>IF(Source!BI1192=2,J1372+J1373+J1375+J1378+J1379+J1380-0, 0)</f>
        <v>0</v>
      </c>
      <c r="Z1382">
        <f>IF(Source!BI1192=3,J1372+J1373+J1375+J1378+J1379+J1380-0, 0)</f>
        <v>0</v>
      </c>
      <c r="AA1382">
        <f>IF(Source!BI1192=4,J1372+J1373+J1375+J1378+J1379+J1380,0)</f>
        <v>0</v>
      </c>
    </row>
    <row r="1384" spans="1:27" ht="99.75" x14ac:dyDescent="0.2">
      <c r="A1384" s="26">
        <v>6</v>
      </c>
      <c r="B1384" s="26">
        <v>6</v>
      </c>
      <c r="C1384" s="26" t="str">
        <f>Source!F1195</f>
        <v>3.12-3-10</v>
      </c>
      <c r="D1384" s="26" t="s">
        <v>150</v>
      </c>
      <c r="E1384" s="27" t="str">
        <f>Source!H1195</f>
        <v>100 м2</v>
      </c>
      <c r="F1384" s="17">
        <f>Source!I1195</f>
        <v>2.0500000000000001E-2</v>
      </c>
      <c r="G1384" s="33"/>
      <c r="H1384" s="28"/>
      <c r="I1384" s="17"/>
      <c r="J1384" s="33"/>
      <c r="K1384" s="17"/>
      <c r="L1384" s="33"/>
      <c r="Q1384">
        <f>ROUND((Source!DN1195/100)*ROUND((ROUND((Source!AF1195*Source!AV1195*Source!I1195),2)),2), 2)</f>
        <v>24.19</v>
      </c>
      <c r="R1384">
        <f>Source!X1195</f>
        <v>534.03</v>
      </c>
      <c r="S1384">
        <f>ROUND((Source!DO1195/100)*ROUND((ROUND((Source!AF1195*Source!AV1195*Source!I1195),2)),2), 2)</f>
        <v>18.38</v>
      </c>
      <c r="T1384">
        <f>Source!Y1195</f>
        <v>251.67</v>
      </c>
      <c r="U1384">
        <f>ROUND((175/100)*ROUND((ROUND((Source!AE1195*Source!AV1195*Source!I1195),2)),2), 2)</f>
        <v>0.37</v>
      </c>
      <c r="V1384">
        <f>ROUND((160/100)*ROUND(ROUND((ROUND((Source!AE1195*Source!AV1195*Source!I1195),2)*Source!BS1195),2), 2), 2)</f>
        <v>8.86</v>
      </c>
    </row>
    <row r="1385" spans="1:27" x14ac:dyDescent="0.2">
      <c r="D1385" s="30" t="str">
        <f>"Объем: "&amp;Source!I1195&amp;"=2,05/"&amp;"100"</f>
        <v>Объем: 0,0205=2,05/100</v>
      </c>
    </row>
    <row r="1386" spans="1:27" ht="14.25" x14ac:dyDescent="0.2">
      <c r="A1386" s="26"/>
      <c r="B1386" s="26"/>
      <c r="C1386" s="26"/>
      <c r="D1386" s="26" t="s">
        <v>313</v>
      </c>
      <c r="E1386" s="27"/>
      <c r="F1386" s="17"/>
      <c r="G1386" s="33">
        <f>Source!AO1195</f>
        <v>986.85</v>
      </c>
      <c r="H1386" s="28" t="str">
        <f>Source!DG1195</f>
        <v>)*1,15</v>
      </c>
      <c r="I1386" s="17">
        <f>Source!AV1195</f>
        <v>1</v>
      </c>
      <c r="J1386" s="33">
        <f>ROUND((ROUND((Source!AF1195*Source!AV1195*Source!I1195),2)),2)</f>
        <v>23.26</v>
      </c>
      <c r="K1386" s="17">
        <f>IF(Source!BA1195&lt;&gt; 0, Source!BA1195, 1)</f>
        <v>26.39</v>
      </c>
      <c r="L1386" s="33">
        <f>Source!S1195</f>
        <v>613.83000000000004</v>
      </c>
      <c r="W1386">
        <f>J1386</f>
        <v>23.26</v>
      </c>
    </row>
    <row r="1387" spans="1:27" ht="14.25" x14ac:dyDescent="0.2">
      <c r="A1387" s="26"/>
      <c r="B1387" s="26"/>
      <c r="C1387" s="26"/>
      <c r="D1387" s="26" t="s">
        <v>322</v>
      </c>
      <c r="E1387" s="27"/>
      <c r="F1387" s="17"/>
      <c r="G1387" s="33">
        <f>Source!AM1195</f>
        <v>50.84</v>
      </c>
      <c r="H1387" s="28" t="str">
        <f>Source!DE1195</f>
        <v>)*1,25</v>
      </c>
      <c r="I1387" s="17">
        <f>Source!AV1195</f>
        <v>1</v>
      </c>
      <c r="J1387" s="33">
        <f>(ROUND((ROUND((((Source!ET1195*1.25))*Source!AV1195*Source!I1195),2)),2)+ROUND((ROUND(((Source!AE1195-((Source!EU1195*1.25)))*Source!AV1195*Source!I1195),2)),2))</f>
        <v>1.3</v>
      </c>
      <c r="K1387" s="17">
        <f>IF(Source!BB1195&lt;&gt; 0, Source!BB1195, 1)</f>
        <v>9.3800000000000008</v>
      </c>
      <c r="L1387" s="33">
        <f>Source!Q1195</f>
        <v>12.19</v>
      </c>
    </row>
    <row r="1388" spans="1:27" ht="14.25" x14ac:dyDescent="0.2">
      <c r="A1388" s="26"/>
      <c r="B1388" s="26"/>
      <c r="C1388" s="26"/>
      <c r="D1388" s="26" t="s">
        <v>323</v>
      </c>
      <c r="E1388" s="27"/>
      <c r="F1388" s="17"/>
      <c r="G1388" s="33">
        <f>Source!AN1195</f>
        <v>8.01</v>
      </c>
      <c r="H1388" s="28" t="str">
        <f>Source!DF1195</f>
        <v>)*1,25</v>
      </c>
      <c r="I1388" s="17">
        <f>Source!AV1195</f>
        <v>1</v>
      </c>
      <c r="J1388" s="41">
        <f>ROUND((ROUND((Source!AE1195*Source!AV1195*Source!I1195),2)),2)</f>
        <v>0.21</v>
      </c>
      <c r="K1388" s="17">
        <f>IF(Source!BS1195&lt;&gt; 0, Source!BS1195, 1)</f>
        <v>26.39</v>
      </c>
      <c r="L1388" s="41">
        <f>Source!R1195</f>
        <v>5.54</v>
      </c>
      <c r="W1388">
        <f>J1388</f>
        <v>0.21</v>
      </c>
    </row>
    <row r="1389" spans="1:27" ht="14.25" x14ac:dyDescent="0.2">
      <c r="A1389" s="26"/>
      <c r="B1389" s="26"/>
      <c r="C1389" s="26"/>
      <c r="D1389" s="26" t="s">
        <v>324</v>
      </c>
      <c r="E1389" s="27"/>
      <c r="F1389" s="17"/>
      <c r="G1389" s="33">
        <f>Source!AL1195</f>
        <v>7205.92</v>
      </c>
      <c r="H1389" s="28" t="str">
        <f>Source!DD1195</f>
        <v/>
      </c>
      <c r="I1389" s="17">
        <f>Source!AW1195</f>
        <v>1</v>
      </c>
      <c r="J1389" s="33">
        <f>ROUND((ROUND((Source!AC1195*Source!AW1195*Source!I1195),2)),2)</f>
        <v>147.72</v>
      </c>
      <c r="K1389" s="17">
        <f>IF(Source!BC1195&lt;&gt; 0, Source!BC1195, 1)</f>
        <v>1.95</v>
      </c>
      <c r="L1389" s="33">
        <f>Source!P1195</f>
        <v>288.05</v>
      </c>
    </row>
    <row r="1390" spans="1:27" ht="199.5" x14ac:dyDescent="0.2">
      <c r="A1390" s="26" t="s">
        <v>152</v>
      </c>
      <c r="B1390" s="26" t="s">
        <v>152</v>
      </c>
      <c r="C1390" s="26" t="str">
        <f>Source!F1196</f>
        <v>1.1-1-1312</v>
      </c>
      <c r="D1390" s="26" t="s">
        <v>282</v>
      </c>
      <c r="E1390" s="27" t="str">
        <f>Source!H1196</f>
        <v>м2</v>
      </c>
      <c r="F1390" s="17">
        <f>Source!I1196</f>
        <v>2.7681150000000003</v>
      </c>
      <c r="G1390" s="33">
        <f>Source!AK1196</f>
        <v>25.09</v>
      </c>
      <c r="H1390" s="31" t="s">
        <v>3</v>
      </c>
      <c r="I1390" s="17">
        <f>Source!AW1196</f>
        <v>1</v>
      </c>
      <c r="J1390" s="33">
        <f>ROUND((ROUND((Source!AC1196*Source!AW1196*Source!I1196),2)),2)+(ROUND((ROUND(((Source!ET1196)*Source!AV1196*Source!I1196),2)),2)+ROUND((ROUND(((Source!AE1196-(Source!EU1196))*Source!AV1196*Source!I1196),2)),2))+ROUND((ROUND((Source!AF1196*Source!AV1196*Source!I1196),2)),2)</f>
        <v>69.45</v>
      </c>
      <c r="K1390" s="17">
        <f>IF(Source!BC1196&lt;&gt; 0, Source!BC1196, 1)</f>
        <v>10.5</v>
      </c>
      <c r="L1390" s="33">
        <f>Source!O1196</f>
        <v>729.23</v>
      </c>
      <c r="Q1390">
        <f>ROUND((Source!DN1196/100)*ROUND((ROUND((Source!AF1196*Source!AV1196*Source!I1196),2)),2), 2)</f>
        <v>0</v>
      </c>
      <c r="R1390">
        <f>Source!X1196</f>
        <v>0</v>
      </c>
      <c r="S1390">
        <f>ROUND((Source!DO1196/100)*ROUND((ROUND((Source!AF1196*Source!AV1196*Source!I1196),2)),2), 2)</f>
        <v>0</v>
      </c>
      <c r="T1390">
        <f>Source!Y1196</f>
        <v>0</v>
      </c>
      <c r="U1390">
        <f>ROUND((175/100)*ROUND((ROUND((Source!AE1196*Source!AV1196*Source!I1196),2)),2), 2)</f>
        <v>0</v>
      </c>
      <c r="V1390">
        <f>ROUND((160/100)*ROUND(ROUND((ROUND((Source!AE1196*Source!AV1196*Source!I1196),2)*Source!BS1196),2), 2), 2)</f>
        <v>0</v>
      </c>
      <c r="X1390">
        <f>IF(Source!BI1196&lt;=1,J1390, 0)</f>
        <v>69.45</v>
      </c>
      <c r="Y1390">
        <f>IF(Source!BI1196=2,J1390, 0)</f>
        <v>0</v>
      </c>
      <c r="Z1390">
        <f>IF(Source!BI1196=3,J1390, 0)</f>
        <v>0</v>
      </c>
      <c r="AA1390">
        <f>IF(Source!BI1196=4,J1390, 0)</f>
        <v>0</v>
      </c>
    </row>
    <row r="1391" spans="1:27" ht="228" x14ac:dyDescent="0.2">
      <c r="A1391" s="26" t="s">
        <v>153</v>
      </c>
      <c r="B1391" s="26" t="s">
        <v>153</v>
      </c>
      <c r="C1391" s="26" t="str">
        <f>Source!F1197</f>
        <v>1.1-1-1313</v>
      </c>
      <c r="D1391" s="26" t="s">
        <v>283</v>
      </c>
      <c r="E1391" s="27" t="str">
        <f>Source!H1197</f>
        <v>м2</v>
      </c>
      <c r="F1391" s="17">
        <f>Source!I1197</f>
        <v>1.235535</v>
      </c>
      <c r="G1391" s="33">
        <f>Source!AK1197</f>
        <v>23.06</v>
      </c>
      <c r="H1391" s="31" t="s">
        <v>3</v>
      </c>
      <c r="I1391" s="17">
        <f>Source!AW1197</f>
        <v>1</v>
      </c>
      <c r="J1391" s="33">
        <f>ROUND((ROUND((Source!AC1197*Source!AW1197*Source!I1197),2)),2)+(ROUND((ROUND(((Source!ET1197)*Source!AV1197*Source!I1197),2)),2)+ROUND((ROUND(((Source!AE1197-(Source!EU1197))*Source!AV1197*Source!I1197),2)),2))+ROUND((ROUND((Source!AF1197*Source!AV1197*Source!I1197),2)),2)</f>
        <v>28.49</v>
      </c>
      <c r="K1391" s="17">
        <f>IF(Source!BC1197&lt;&gt; 0, Source!BC1197, 1)</f>
        <v>10.74</v>
      </c>
      <c r="L1391" s="33">
        <f>Source!O1197</f>
        <v>305.98</v>
      </c>
      <c r="Q1391">
        <f>ROUND((Source!DN1197/100)*ROUND((ROUND((Source!AF1197*Source!AV1197*Source!I1197),2)),2), 2)</f>
        <v>0</v>
      </c>
      <c r="R1391">
        <f>Source!X1197</f>
        <v>0</v>
      </c>
      <c r="S1391">
        <f>ROUND((Source!DO1197/100)*ROUND((ROUND((Source!AF1197*Source!AV1197*Source!I1197),2)),2), 2)</f>
        <v>0</v>
      </c>
      <c r="T1391">
        <f>Source!Y1197</f>
        <v>0</v>
      </c>
      <c r="U1391">
        <f>ROUND((175/100)*ROUND((ROUND((Source!AE1197*Source!AV1197*Source!I1197),2)),2), 2)</f>
        <v>0</v>
      </c>
      <c r="V1391">
        <f>ROUND((160/100)*ROUND(ROUND((ROUND((Source!AE1197*Source!AV1197*Source!I1197),2)*Source!BS1197),2), 2), 2)</f>
        <v>0</v>
      </c>
      <c r="X1391">
        <f>IF(Source!BI1197&lt;=1,J1391, 0)</f>
        <v>28.49</v>
      </c>
      <c r="Y1391">
        <f>IF(Source!BI1197=2,J1391, 0)</f>
        <v>0</v>
      </c>
      <c r="Z1391">
        <f>IF(Source!BI1197=3,J1391, 0)</f>
        <v>0</v>
      </c>
      <c r="AA1391">
        <f>IF(Source!BI1197=4,J1391, 0)</f>
        <v>0</v>
      </c>
    </row>
    <row r="1392" spans="1:27" ht="14.25" x14ac:dyDescent="0.2">
      <c r="A1392" s="26"/>
      <c r="B1392" s="26"/>
      <c r="C1392" s="26"/>
      <c r="D1392" s="26" t="s">
        <v>314</v>
      </c>
      <c r="E1392" s="27" t="s">
        <v>315</v>
      </c>
      <c r="F1392" s="17">
        <f>Source!DN1195</f>
        <v>104</v>
      </c>
      <c r="G1392" s="33"/>
      <c r="H1392" s="28"/>
      <c r="I1392" s="17"/>
      <c r="J1392" s="33">
        <f>SUM(Q1384:Q1391)</f>
        <v>24.19</v>
      </c>
      <c r="K1392" s="17">
        <f>Source!BZ1195</f>
        <v>87</v>
      </c>
      <c r="L1392" s="33">
        <f>SUM(R1384:R1391)</f>
        <v>534.03</v>
      </c>
    </row>
    <row r="1393" spans="1:27" ht="14.25" x14ac:dyDescent="0.2">
      <c r="A1393" s="26"/>
      <c r="B1393" s="26"/>
      <c r="C1393" s="26"/>
      <c r="D1393" s="26" t="s">
        <v>316</v>
      </c>
      <c r="E1393" s="27" t="s">
        <v>315</v>
      </c>
      <c r="F1393" s="17">
        <f>Source!DO1195</f>
        <v>79</v>
      </c>
      <c r="G1393" s="33"/>
      <c r="H1393" s="28"/>
      <c r="I1393" s="17"/>
      <c r="J1393" s="33">
        <f>SUM(S1384:S1392)</f>
        <v>18.38</v>
      </c>
      <c r="K1393" s="17">
        <f>Source!CA1195</f>
        <v>41</v>
      </c>
      <c r="L1393" s="33">
        <f>SUM(T1384:T1392)</f>
        <v>251.67</v>
      </c>
    </row>
    <row r="1394" spans="1:27" ht="14.25" x14ac:dyDescent="0.2">
      <c r="A1394" s="26"/>
      <c r="B1394" s="26"/>
      <c r="C1394" s="26"/>
      <c r="D1394" s="26" t="s">
        <v>325</v>
      </c>
      <c r="E1394" s="27" t="s">
        <v>315</v>
      </c>
      <c r="F1394" s="17">
        <f>175</f>
        <v>175</v>
      </c>
      <c r="G1394" s="33"/>
      <c r="H1394" s="28"/>
      <c r="I1394" s="17"/>
      <c r="J1394" s="33">
        <f>SUM(U1384:U1393)</f>
        <v>0.37</v>
      </c>
      <c r="K1394" s="17">
        <f>160</f>
        <v>160</v>
      </c>
      <c r="L1394" s="33">
        <f>SUM(V1384:V1393)</f>
        <v>8.86</v>
      </c>
    </row>
    <row r="1395" spans="1:27" ht="14.25" x14ac:dyDescent="0.2">
      <c r="A1395" s="55"/>
      <c r="B1395" s="55"/>
      <c r="C1395" s="55"/>
      <c r="D1395" s="55" t="s">
        <v>317</v>
      </c>
      <c r="E1395" s="56" t="s">
        <v>318</v>
      </c>
      <c r="F1395" s="57">
        <f>Source!AQ1195</f>
        <v>85</v>
      </c>
      <c r="G1395" s="58"/>
      <c r="H1395" s="59" t="str">
        <f>Source!DI1195</f>
        <v>)*1,15</v>
      </c>
      <c r="I1395" s="57">
        <f>Source!AV1195</f>
        <v>1</v>
      </c>
      <c r="J1395" s="58">
        <f>Source!U1195</f>
        <v>2.0038749999999999</v>
      </c>
      <c r="K1395" s="57"/>
      <c r="L1395" s="58"/>
    </row>
    <row r="1396" spans="1:27" ht="15" x14ac:dyDescent="0.25">
      <c r="A1396" s="60"/>
      <c r="B1396" s="60"/>
      <c r="C1396" s="60"/>
      <c r="D1396" s="61" t="s">
        <v>319</v>
      </c>
      <c r="E1396" s="60"/>
      <c r="F1396" s="60"/>
      <c r="G1396" s="60"/>
      <c r="H1396" s="60"/>
      <c r="I1396" s="111">
        <f>J1386+J1387+J1389+J1392+J1393+J1394+SUM(J1390:J1391)</f>
        <v>313.15999999999997</v>
      </c>
      <c r="J1396" s="111"/>
      <c r="K1396" s="111">
        <f>L1386+L1387+L1389+L1392+L1393+L1394+SUM(L1390:L1391)</f>
        <v>2743.84</v>
      </c>
      <c r="L1396" s="111"/>
      <c r="O1396" s="32">
        <f>J1386+J1387+J1389+J1392+J1393+J1394+SUM(J1390:J1391)</f>
        <v>313.15999999999997</v>
      </c>
      <c r="P1396" s="32">
        <f>L1386+L1387+L1389+L1392+L1393+L1394+SUM(L1390:L1391)</f>
        <v>2743.84</v>
      </c>
      <c r="X1396">
        <f>IF(Source!BI1195&lt;=1,J1386+J1387+J1389+J1392+J1393+J1394-0, 0)</f>
        <v>215.22</v>
      </c>
      <c r="Y1396">
        <f>IF(Source!BI1195=2,J1386+J1387+J1389+J1392+J1393+J1394-0, 0)</f>
        <v>0</v>
      </c>
      <c r="Z1396">
        <f>IF(Source!BI1195=3,J1386+J1387+J1389+J1392+J1393+J1394-0, 0)</f>
        <v>0</v>
      </c>
      <c r="AA1396">
        <f>IF(Source!BI1195=4,J1386+J1387+J1389+J1392+J1393+J1394,0)</f>
        <v>0</v>
      </c>
    </row>
    <row r="1399" spans="1:27" ht="16.5" x14ac:dyDescent="0.25">
      <c r="A1399" s="75" t="str">
        <f>CONCATENATE("Подраздел: ",IF(Source!G1199&lt;&gt;"Новый подраздел", Source!G1199, ""))</f>
        <v>Подраздел: Кровля тех. этажа в/о В/5-9</v>
      </c>
      <c r="B1399" s="75"/>
      <c r="C1399" s="75"/>
      <c r="D1399" s="75"/>
      <c r="E1399" s="75"/>
      <c r="F1399" s="75"/>
      <c r="G1399" s="75"/>
      <c r="H1399" s="75"/>
      <c r="I1399" s="75"/>
      <c r="J1399" s="75"/>
      <c r="K1399" s="75"/>
      <c r="L1399" s="75"/>
    </row>
    <row r="1400" spans="1:27" ht="42.75" x14ac:dyDescent="0.2">
      <c r="A1400" s="26">
        <v>1</v>
      </c>
      <c r="B1400" s="26">
        <v>1</v>
      </c>
      <c r="C1400" s="26" t="str">
        <f>Source!F1203</f>
        <v>6.61-26-1</v>
      </c>
      <c r="D1400" s="26" t="s">
        <v>21</v>
      </c>
      <c r="E1400" s="27" t="str">
        <f>Source!H1203</f>
        <v>100 м2</v>
      </c>
      <c r="F1400" s="17">
        <f>Source!I1203</f>
        <v>6.4999999999999997E-3</v>
      </c>
      <c r="G1400" s="33"/>
      <c r="H1400" s="28"/>
      <c r="I1400" s="17"/>
      <c r="J1400" s="33"/>
      <c r="K1400" s="17"/>
      <c r="L1400" s="33"/>
      <c r="Q1400">
        <f>ROUND((Source!DN1203/100)*ROUND((ROUND((Source!AF1203*Source!AV1203*Source!I1203),2)),2), 2)</f>
        <v>3.06</v>
      </c>
      <c r="R1400">
        <f>Source!X1203</f>
        <v>70.569999999999993</v>
      </c>
      <c r="S1400">
        <f>ROUND((Source!DO1203/100)*ROUND((ROUND((Source!AF1203*Source!AV1203*Source!I1203),2)),2), 2)</f>
        <v>2.1</v>
      </c>
      <c r="T1400">
        <f>Source!Y1203</f>
        <v>41.33</v>
      </c>
      <c r="U1400">
        <f>ROUND((175/100)*ROUND((ROUND((Source!AE1203*Source!AV1203*Source!I1203),2)),2), 2)</f>
        <v>0</v>
      </c>
      <c r="V1400">
        <f>ROUND((160/100)*ROUND(ROUND((ROUND((Source!AE1203*Source!AV1203*Source!I1203),2)*Source!BS1203),2), 2), 2)</f>
        <v>0</v>
      </c>
    </row>
    <row r="1401" spans="1:27" x14ac:dyDescent="0.2">
      <c r="D1401" s="30" t="str">
        <f>"Объем: "&amp;Source!I1203&amp;"=0,65/"&amp;"100"</f>
        <v>Объем: 0,0065=0,65/100</v>
      </c>
    </row>
    <row r="1402" spans="1:27" ht="14.25" x14ac:dyDescent="0.2">
      <c r="A1402" s="26"/>
      <c r="B1402" s="26"/>
      <c r="C1402" s="26"/>
      <c r="D1402" s="26" t="s">
        <v>313</v>
      </c>
      <c r="E1402" s="27"/>
      <c r="F1402" s="17"/>
      <c r="G1402" s="33">
        <f>Source!AO1203</f>
        <v>587.65</v>
      </c>
      <c r="H1402" s="28" t="str">
        <f>Source!DG1203</f>
        <v/>
      </c>
      <c r="I1402" s="17">
        <f>Source!AV1203</f>
        <v>1</v>
      </c>
      <c r="J1402" s="33">
        <f>ROUND((ROUND((Source!AF1203*Source!AV1203*Source!I1203),2)),2)</f>
        <v>3.82</v>
      </c>
      <c r="K1402" s="17">
        <f>IF(Source!BA1203&lt;&gt; 0, Source!BA1203, 1)</f>
        <v>26.39</v>
      </c>
      <c r="L1402" s="33">
        <f>Source!S1203</f>
        <v>100.81</v>
      </c>
      <c r="W1402">
        <f>J1402</f>
        <v>3.82</v>
      </c>
    </row>
    <row r="1403" spans="1:27" ht="28.5" x14ac:dyDescent="0.2">
      <c r="A1403" s="26" t="s">
        <v>27</v>
      </c>
      <c r="B1403" s="26" t="s">
        <v>27</v>
      </c>
      <c r="C1403" s="26" t="str">
        <f>Source!F1204</f>
        <v>9999990001</v>
      </c>
      <c r="D1403" s="26" t="s">
        <v>29</v>
      </c>
      <c r="E1403" s="27" t="str">
        <f>Source!H1204</f>
        <v>т</v>
      </c>
      <c r="F1403" s="17">
        <f>Source!I1204</f>
        <v>-2.9900000000000003E-2</v>
      </c>
      <c r="G1403" s="33">
        <f>Source!AK1204</f>
        <v>0</v>
      </c>
      <c r="H1403" s="31" t="s">
        <v>3</v>
      </c>
      <c r="I1403" s="17">
        <f>Source!AW1204</f>
        <v>1</v>
      </c>
      <c r="J1403" s="33">
        <f>ROUND((ROUND((Source!AC1204*Source!AW1204*Source!I1204),2)),2)+(ROUND((ROUND(((Source!ET1204)*Source!AV1204*Source!I1204),2)),2)+ROUND((ROUND(((Source!AE1204-(Source!EU1204))*Source!AV1204*Source!I1204),2)),2))+ROUND((ROUND((Source!AF1204*Source!AV1204*Source!I1204),2)),2)</f>
        <v>0</v>
      </c>
      <c r="K1403" s="17">
        <f>IF(Source!BC1204&lt;&gt; 0, Source!BC1204, 1)</f>
        <v>1</v>
      </c>
      <c r="L1403" s="33">
        <f>Source!O1204</f>
        <v>0</v>
      </c>
      <c r="Q1403">
        <f>ROUND((Source!DN1204/100)*ROUND((ROUND((Source!AF1204*Source!AV1204*Source!I1204),2)),2), 2)</f>
        <v>0</v>
      </c>
      <c r="R1403">
        <f>Source!X1204</f>
        <v>0</v>
      </c>
      <c r="S1403">
        <f>ROUND((Source!DO1204/100)*ROUND((ROUND((Source!AF1204*Source!AV1204*Source!I1204),2)),2), 2)</f>
        <v>0</v>
      </c>
      <c r="T1403">
        <f>Source!Y1204</f>
        <v>0</v>
      </c>
      <c r="U1403">
        <f>ROUND((175/100)*ROUND((ROUND((Source!AE1204*Source!AV1204*Source!I1204),2)),2), 2)</f>
        <v>0</v>
      </c>
      <c r="V1403">
        <f>ROUND((160/100)*ROUND(ROUND((ROUND((Source!AE1204*Source!AV1204*Source!I1204),2)*Source!BS1204),2), 2), 2)</f>
        <v>0</v>
      </c>
      <c r="X1403">
        <f>IF(Source!BI1204&lt;=1,J1403, 0)</f>
        <v>0</v>
      </c>
      <c r="Y1403">
        <f>IF(Source!BI1204=2,J1403, 0)</f>
        <v>0</v>
      </c>
      <c r="Z1403">
        <f>IF(Source!BI1204=3,J1403, 0)</f>
        <v>0</v>
      </c>
      <c r="AA1403">
        <f>IF(Source!BI1204=4,J1403, 0)</f>
        <v>0</v>
      </c>
    </row>
    <row r="1404" spans="1:27" ht="14.25" x14ac:dyDescent="0.2">
      <c r="A1404" s="26"/>
      <c r="B1404" s="26"/>
      <c r="C1404" s="26"/>
      <c r="D1404" s="26" t="s">
        <v>314</v>
      </c>
      <c r="E1404" s="27" t="s">
        <v>315</v>
      </c>
      <c r="F1404" s="17">
        <f>Source!DN1203</f>
        <v>80</v>
      </c>
      <c r="G1404" s="33"/>
      <c r="H1404" s="28"/>
      <c r="I1404" s="17"/>
      <c r="J1404" s="33">
        <f>SUM(Q1400:Q1403)</f>
        <v>3.06</v>
      </c>
      <c r="K1404" s="17">
        <f>Source!BZ1203</f>
        <v>70</v>
      </c>
      <c r="L1404" s="33">
        <f>SUM(R1400:R1403)</f>
        <v>70.569999999999993</v>
      </c>
    </row>
    <row r="1405" spans="1:27" ht="14.25" x14ac:dyDescent="0.2">
      <c r="A1405" s="26"/>
      <c r="B1405" s="26"/>
      <c r="C1405" s="26"/>
      <c r="D1405" s="26" t="s">
        <v>316</v>
      </c>
      <c r="E1405" s="27" t="s">
        <v>315</v>
      </c>
      <c r="F1405" s="17">
        <f>Source!DO1203</f>
        <v>55</v>
      </c>
      <c r="G1405" s="33"/>
      <c r="H1405" s="28"/>
      <c r="I1405" s="17"/>
      <c r="J1405" s="33">
        <f>SUM(S1400:S1404)</f>
        <v>2.1</v>
      </c>
      <c r="K1405" s="17">
        <f>Source!CA1203</f>
        <v>41</v>
      </c>
      <c r="L1405" s="33">
        <f>SUM(T1400:T1404)</f>
        <v>41.33</v>
      </c>
    </row>
    <row r="1406" spans="1:27" ht="14.25" x14ac:dyDescent="0.2">
      <c r="A1406" s="55"/>
      <c r="B1406" s="55"/>
      <c r="C1406" s="55"/>
      <c r="D1406" s="55" t="s">
        <v>317</v>
      </c>
      <c r="E1406" s="56" t="s">
        <v>318</v>
      </c>
      <c r="F1406" s="57">
        <f>Source!AQ1203</f>
        <v>57.5</v>
      </c>
      <c r="G1406" s="58"/>
      <c r="H1406" s="59" t="str">
        <f>Source!DI1203</f>
        <v/>
      </c>
      <c r="I1406" s="57">
        <f>Source!AV1203</f>
        <v>1</v>
      </c>
      <c r="J1406" s="58">
        <f>Source!U1203</f>
        <v>0.37374999999999997</v>
      </c>
      <c r="K1406" s="57"/>
      <c r="L1406" s="58"/>
    </row>
    <row r="1407" spans="1:27" ht="15" x14ac:dyDescent="0.25">
      <c r="A1407" s="60"/>
      <c r="B1407" s="60"/>
      <c r="C1407" s="60"/>
      <c r="D1407" s="61" t="s">
        <v>319</v>
      </c>
      <c r="E1407" s="60"/>
      <c r="F1407" s="60"/>
      <c r="G1407" s="60"/>
      <c r="H1407" s="60"/>
      <c r="I1407" s="111">
        <f>J1402+J1404+J1405+SUM(J1403:J1403)</f>
        <v>8.98</v>
      </c>
      <c r="J1407" s="111"/>
      <c r="K1407" s="111">
        <f>L1402+L1404+L1405+SUM(L1403:L1403)</f>
        <v>212.70999999999998</v>
      </c>
      <c r="L1407" s="111"/>
      <c r="O1407" s="32">
        <f>J1402+J1404+J1405+SUM(J1403:J1403)</f>
        <v>8.98</v>
      </c>
      <c r="P1407" s="32">
        <f>L1402+L1404+L1405+SUM(L1403:L1403)</f>
        <v>212.70999999999998</v>
      </c>
      <c r="X1407">
        <f>IF(Source!BI1203&lt;=1,J1402+J1404+J1405-0, 0)</f>
        <v>8.98</v>
      </c>
      <c r="Y1407">
        <f>IF(Source!BI1203=2,J1402+J1404+J1405-0, 0)</f>
        <v>0</v>
      </c>
      <c r="Z1407">
        <f>IF(Source!BI1203=3,J1402+J1404+J1405-0, 0)</f>
        <v>0</v>
      </c>
      <c r="AA1407">
        <f>IF(Source!BI1203=4,J1402+J1404+J1405,0)</f>
        <v>0</v>
      </c>
    </row>
    <row r="1409" spans="1:27" ht="42.75" x14ac:dyDescent="0.2">
      <c r="A1409" s="26">
        <v>2</v>
      </c>
      <c r="B1409" s="26">
        <v>2</v>
      </c>
      <c r="C1409" s="26" t="str">
        <f>Source!F1205</f>
        <v>6.62-31-1</v>
      </c>
      <c r="D1409" s="26" t="s">
        <v>33</v>
      </c>
      <c r="E1409" s="27" t="str">
        <f>Source!H1205</f>
        <v>1 м2 поверхности</v>
      </c>
      <c r="F1409" s="17">
        <f>Source!I1205</f>
        <v>0.35</v>
      </c>
      <c r="G1409" s="33"/>
      <c r="H1409" s="28"/>
      <c r="I1409" s="17"/>
      <c r="J1409" s="33"/>
      <c r="K1409" s="17"/>
      <c r="L1409" s="33"/>
      <c r="Q1409">
        <f>ROUND((Source!DN1205/100)*ROUND((ROUND((Source!AF1205*Source!AV1205*Source!I1205),2)),2), 2)</f>
        <v>2.15</v>
      </c>
      <c r="R1409">
        <f>Source!X1205</f>
        <v>47.09</v>
      </c>
      <c r="S1409">
        <f>ROUND((Source!DO1205/100)*ROUND((ROUND((Source!AF1205*Source!AV1205*Source!I1205),2)),2), 2)</f>
        <v>1.38</v>
      </c>
      <c r="T1409">
        <f>Source!Y1205</f>
        <v>23.26</v>
      </c>
      <c r="U1409">
        <f>ROUND((175/100)*ROUND((ROUND((Source!AE1205*Source!AV1205*Source!I1205),2)),2), 2)</f>
        <v>0</v>
      </c>
      <c r="V1409">
        <f>ROUND((160/100)*ROUND(ROUND((ROUND((Source!AE1205*Source!AV1205*Source!I1205),2)*Source!BS1205),2), 2), 2)</f>
        <v>0</v>
      </c>
    </row>
    <row r="1410" spans="1:27" ht="14.25" x14ac:dyDescent="0.2">
      <c r="A1410" s="26"/>
      <c r="B1410" s="26"/>
      <c r="C1410" s="26"/>
      <c r="D1410" s="26" t="s">
        <v>313</v>
      </c>
      <c r="E1410" s="27"/>
      <c r="F1410" s="17"/>
      <c r="G1410" s="33">
        <f>Source!AO1205</f>
        <v>6.13</v>
      </c>
      <c r="H1410" s="28" t="str">
        <f>Source!DG1205</f>
        <v/>
      </c>
      <c r="I1410" s="17">
        <f>Source!AV1205</f>
        <v>1</v>
      </c>
      <c r="J1410" s="33">
        <f>ROUND((ROUND((Source!AF1205*Source!AV1205*Source!I1205),2)),2)</f>
        <v>2.15</v>
      </c>
      <c r="K1410" s="17">
        <f>IF(Source!BA1205&lt;&gt; 0, Source!BA1205, 1)</f>
        <v>26.39</v>
      </c>
      <c r="L1410" s="33">
        <f>Source!S1205</f>
        <v>56.74</v>
      </c>
      <c r="W1410">
        <f>J1410</f>
        <v>2.15</v>
      </c>
    </row>
    <row r="1411" spans="1:27" ht="14.25" x14ac:dyDescent="0.2">
      <c r="A1411" s="26"/>
      <c r="B1411" s="26"/>
      <c r="C1411" s="26"/>
      <c r="D1411" s="26" t="s">
        <v>314</v>
      </c>
      <c r="E1411" s="27" t="s">
        <v>315</v>
      </c>
      <c r="F1411" s="17">
        <f>Source!DN1205</f>
        <v>100</v>
      </c>
      <c r="G1411" s="33"/>
      <c r="H1411" s="28"/>
      <c r="I1411" s="17"/>
      <c r="J1411" s="33">
        <f>SUM(Q1409:Q1410)</f>
        <v>2.15</v>
      </c>
      <c r="K1411" s="17">
        <f>Source!BZ1205</f>
        <v>83</v>
      </c>
      <c r="L1411" s="33">
        <f>SUM(R1409:R1410)</f>
        <v>47.09</v>
      </c>
    </row>
    <row r="1412" spans="1:27" ht="14.25" x14ac:dyDescent="0.2">
      <c r="A1412" s="26"/>
      <c r="B1412" s="26"/>
      <c r="C1412" s="26"/>
      <c r="D1412" s="26" t="s">
        <v>316</v>
      </c>
      <c r="E1412" s="27" t="s">
        <v>315</v>
      </c>
      <c r="F1412" s="17">
        <f>Source!DO1205</f>
        <v>64</v>
      </c>
      <c r="G1412" s="33"/>
      <c r="H1412" s="28"/>
      <c r="I1412" s="17"/>
      <c r="J1412" s="33">
        <f>SUM(S1409:S1411)</f>
        <v>1.38</v>
      </c>
      <c r="K1412" s="17">
        <f>Source!CA1205</f>
        <v>41</v>
      </c>
      <c r="L1412" s="33">
        <f>SUM(T1409:T1411)</f>
        <v>23.26</v>
      </c>
    </row>
    <row r="1413" spans="1:27" ht="14.25" x14ac:dyDescent="0.2">
      <c r="A1413" s="55"/>
      <c r="B1413" s="55"/>
      <c r="C1413" s="55"/>
      <c r="D1413" s="55" t="s">
        <v>317</v>
      </c>
      <c r="E1413" s="56" t="s">
        <v>318</v>
      </c>
      <c r="F1413" s="57">
        <f>Source!AQ1205</f>
        <v>0.6</v>
      </c>
      <c r="G1413" s="58"/>
      <c r="H1413" s="59" t="str">
        <f>Source!DI1205</f>
        <v/>
      </c>
      <c r="I1413" s="57">
        <f>Source!AV1205</f>
        <v>1</v>
      </c>
      <c r="J1413" s="58">
        <f>Source!U1205</f>
        <v>0.21</v>
      </c>
      <c r="K1413" s="57"/>
      <c r="L1413" s="58"/>
    </row>
    <row r="1414" spans="1:27" ht="15" x14ac:dyDescent="0.25">
      <c r="A1414" s="60"/>
      <c r="B1414" s="60"/>
      <c r="C1414" s="60"/>
      <c r="D1414" s="61" t="s">
        <v>319</v>
      </c>
      <c r="E1414" s="60"/>
      <c r="F1414" s="60"/>
      <c r="G1414" s="60"/>
      <c r="H1414" s="60"/>
      <c r="I1414" s="111">
        <f>J1410+J1411+J1412</f>
        <v>5.68</v>
      </c>
      <c r="J1414" s="111"/>
      <c r="K1414" s="111">
        <f>L1410+L1411+L1412</f>
        <v>127.09000000000002</v>
      </c>
      <c r="L1414" s="111"/>
      <c r="O1414" s="32">
        <f>J1410+J1411+J1412</f>
        <v>5.68</v>
      </c>
      <c r="P1414" s="32">
        <f>L1410+L1411+L1412</f>
        <v>127.09000000000002</v>
      </c>
      <c r="X1414">
        <f>IF(Source!BI1205&lt;=1,J1410+J1411+J1412-0, 0)</f>
        <v>5.68</v>
      </c>
      <c r="Y1414">
        <f>IF(Source!BI1205=2,J1410+J1411+J1412-0, 0)</f>
        <v>0</v>
      </c>
      <c r="Z1414">
        <f>IF(Source!BI1205=3,J1410+J1411+J1412-0, 0)</f>
        <v>0</v>
      </c>
      <c r="AA1414">
        <f>IF(Source!BI1205=4,J1410+J1411+J1412,0)</f>
        <v>0</v>
      </c>
    </row>
    <row r="1416" spans="1:27" ht="28.5" x14ac:dyDescent="0.2">
      <c r="A1416" s="26">
        <v>3</v>
      </c>
      <c r="B1416" s="26">
        <v>3</v>
      </c>
      <c r="C1416" s="26" t="str">
        <f>Source!F1206</f>
        <v>6.58-2-1</v>
      </c>
      <c r="D1416" s="26" t="s">
        <v>40</v>
      </c>
      <c r="E1416" s="27" t="str">
        <f>Source!H1206</f>
        <v>100 м2</v>
      </c>
      <c r="F1416" s="17">
        <f>Source!I1206</f>
        <v>1.83E-2</v>
      </c>
      <c r="G1416" s="33"/>
      <c r="H1416" s="28"/>
      <c r="I1416" s="17"/>
      <c r="J1416" s="33"/>
      <c r="K1416" s="17"/>
      <c r="L1416" s="33"/>
      <c r="Q1416">
        <f>ROUND((Source!DN1206/100)*ROUND((ROUND((Source!AF1206*Source!AV1206*Source!I1206),2)),2), 2)</f>
        <v>2.8</v>
      </c>
      <c r="R1416">
        <f>Source!X1206</f>
        <v>64.66</v>
      </c>
      <c r="S1416">
        <f>ROUND((Source!DO1206/100)*ROUND((ROUND((Source!AF1206*Source!AV1206*Source!I1206),2)),2), 2)</f>
        <v>1.93</v>
      </c>
      <c r="T1416">
        <f>Source!Y1206</f>
        <v>37.869999999999997</v>
      </c>
      <c r="U1416">
        <f>ROUND((175/100)*ROUND((ROUND((Source!AE1206*Source!AV1206*Source!I1206),2)),2), 2)</f>
        <v>0</v>
      </c>
      <c r="V1416">
        <f>ROUND((160/100)*ROUND(ROUND((ROUND((Source!AE1206*Source!AV1206*Source!I1206),2)*Source!BS1206),2), 2), 2)</f>
        <v>0</v>
      </c>
    </row>
    <row r="1417" spans="1:27" x14ac:dyDescent="0.2">
      <c r="D1417" s="30" t="str">
        <f>"Объем: "&amp;Source!I1206&amp;"=1,83/"&amp;"100"</f>
        <v>Объем: 0,0183=1,83/100</v>
      </c>
    </row>
    <row r="1418" spans="1:27" ht="14.25" x14ac:dyDescent="0.2">
      <c r="A1418" s="26"/>
      <c r="B1418" s="26"/>
      <c r="C1418" s="26"/>
      <c r="D1418" s="26" t="s">
        <v>313</v>
      </c>
      <c r="E1418" s="27"/>
      <c r="F1418" s="17"/>
      <c r="G1418" s="33">
        <f>Source!AO1206</f>
        <v>191.34</v>
      </c>
      <c r="H1418" s="28" t="str">
        <f>Source!DG1206</f>
        <v/>
      </c>
      <c r="I1418" s="17">
        <f>Source!AV1206</f>
        <v>1</v>
      </c>
      <c r="J1418" s="33">
        <f>ROUND((ROUND((Source!AF1206*Source!AV1206*Source!I1206),2)),2)</f>
        <v>3.5</v>
      </c>
      <c r="K1418" s="17">
        <f>IF(Source!BA1206&lt;&gt; 0, Source!BA1206, 1)</f>
        <v>26.39</v>
      </c>
      <c r="L1418" s="33">
        <f>Source!S1206</f>
        <v>92.37</v>
      </c>
      <c r="W1418">
        <f>J1418</f>
        <v>3.5</v>
      </c>
    </row>
    <row r="1419" spans="1:27" ht="28.5" x14ac:dyDescent="0.2">
      <c r="A1419" s="26" t="s">
        <v>44</v>
      </c>
      <c r="B1419" s="26" t="s">
        <v>44</v>
      </c>
      <c r="C1419" s="26" t="str">
        <f>Source!F1207</f>
        <v>9999990001</v>
      </c>
      <c r="D1419" s="26" t="s">
        <v>29</v>
      </c>
      <c r="E1419" s="27" t="str">
        <f>Source!H1207</f>
        <v>т</v>
      </c>
      <c r="F1419" s="17">
        <f>Source!I1207</f>
        <v>-1.8665999999999995E-2</v>
      </c>
      <c r="G1419" s="33">
        <f>Source!AK1207</f>
        <v>0</v>
      </c>
      <c r="H1419" s="31" t="s">
        <v>3</v>
      </c>
      <c r="I1419" s="17">
        <f>Source!AW1207</f>
        <v>1</v>
      </c>
      <c r="J1419" s="33">
        <f>ROUND((ROUND((Source!AC1207*Source!AW1207*Source!I1207),2)),2)+(ROUND((ROUND(((Source!ET1207)*Source!AV1207*Source!I1207),2)),2)+ROUND((ROUND(((Source!AE1207-(Source!EU1207))*Source!AV1207*Source!I1207),2)),2))+ROUND((ROUND((Source!AF1207*Source!AV1207*Source!I1207),2)),2)</f>
        <v>0</v>
      </c>
      <c r="K1419" s="17">
        <f>IF(Source!BC1207&lt;&gt; 0, Source!BC1207, 1)</f>
        <v>1</v>
      </c>
      <c r="L1419" s="33">
        <f>Source!O1207</f>
        <v>0</v>
      </c>
      <c r="Q1419">
        <f>ROUND((Source!DN1207/100)*ROUND((ROUND((Source!AF1207*Source!AV1207*Source!I1207),2)),2), 2)</f>
        <v>0</v>
      </c>
      <c r="R1419">
        <f>Source!X1207</f>
        <v>0</v>
      </c>
      <c r="S1419">
        <f>ROUND((Source!DO1207/100)*ROUND((ROUND((Source!AF1207*Source!AV1207*Source!I1207),2)),2), 2)</f>
        <v>0</v>
      </c>
      <c r="T1419">
        <f>Source!Y1207</f>
        <v>0</v>
      </c>
      <c r="U1419">
        <f>ROUND((175/100)*ROUND((ROUND((Source!AE1207*Source!AV1207*Source!I1207),2)),2), 2)</f>
        <v>0</v>
      </c>
      <c r="V1419">
        <f>ROUND((160/100)*ROUND(ROUND((ROUND((Source!AE1207*Source!AV1207*Source!I1207),2)*Source!BS1207),2), 2), 2)</f>
        <v>0</v>
      </c>
      <c r="X1419">
        <f>IF(Source!BI1207&lt;=1,J1419, 0)</f>
        <v>0</v>
      </c>
      <c r="Y1419">
        <f>IF(Source!BI1207=2,J1419, 0)</f>
        <v>0</v>
      </c>
      <c r="Z1419">
        <f>IF(Source!BI1207=3,J1419, 0)</f>
        <v>0</v>
      </c>
      <c r="AA1419">
        <f>IF(Source!BI1207=4,J1419, 0)</f>
        <v>0</v>
      </c>
    </row>
    <row r="1420" spans="1:27" ht="14.25" x14ac:dyDescent="0.2">
      <c r="A1420" s="26"/>
      <c r="B1420" s="26"/>
      <c r="C1420" s="26"/>
      <c r="D1420" s="26" t="s">
        <v>314</v>
      </c>
      <c r="E1420" s="27" t="s">
        <v>315</v>
      </c>
      <c r="F1420" s="17">
        <f>Source!DN1206</f>
        <v>80</v>
      </c>
      <c r="G1420" s="33"/>
      <c r="H1420" s="28"/>
      <c r="I1420" s="17"/>
      <c r="J1420" s="33">
        <f>SUM(Q1416:Q1419)</f>
        <v>2.8</v>
      </c>
      <c r="K1420" s="17">
        <f>Source!BZ1206</f>
        <v>70</v>
      </c>
      <c r="L1420" s="33">
        <f>SUM(R1416:R1419)</f>
        <v>64.66</v>
      </c>
    </row>
    <row r="1421" spans="1:27" ht="14.25" x14ac:dyDescent="0.2">
      <c r="A1421" s="26"/>
      <c r="B1421" s="26"/>
      <c r="C1421" s="26"/>
      <c r="D1421" s="26" t="s">
        <v>316</v>
      </c>
      <c r="E1421" s="27" t="s">
        <v>315</v>
      </c>
      <c r="F1421" s="17">
        <f>Source!DO1206</f>
        <v>55</v>
      </c>
      <c r="G1421" s="33"/>
      <c r="H1421" s="28"/>
      <c r="I1421" s="17"/>
      <c r="J1421" s="33">
        <f>SUM(S1416:S1420)</f>
        <v>1.93</v>
      </c>
      <c r="K1421" s="17">
        <f>Source!CA1206</f>
        <v>41</v>
      </c>
      <c r="L1421" s="33">
        <f>SUM(T1416:T1420)</f>
        <v>37.869999999999997</v>
      </c>
    </row>
    <row r="1422" spans="1:27" ht="14.25" x14ac:dyDescent="0.2">
      <c r="A1422" s="55"/>
      <c r="B1422" s="55"/>
      <c r="C1422" s="55"/>
      <c r="D1422" s="55" t="s">
        <v>317</v>
      </c>
      <c r="E1422" s="56" t="s">
        <v>318</v>
      </c>
      <c r="F1422" s="57">
        <f>Source!AQ1206</f>
        <v>17.41</v>
      </c>
      <c r="G1422" s="58"/>
      <c r="H1422" s="59" t="str">
        <f>Source!DI1206</f>
        <v/>
      </c>
      <c r="I1422" s="57">
        <f>Source!AV1206</f>
        <v>1</v>
      </c>
      <c r="J1422" s="58">
        <f>Source!U1206</f>
        <v>0.31860300000000003</v>
      </c>
      <c r="K1422" s="57"/>
      <c r="L1422" s="58"/>
    </row>
    <row r="1423" spans="1:27" ht="15" x14ac:dyDescent="0.25">
      <c r="A1423" s="60"/>
      <c r="B1423" s="60"/>
      <c r="C1423" s="60"/>
      <c r="D1423" s="61" t="s">
        <v>319</v>
      </c>
      <c r="E1423" s="60"/>
      <c r="F1423" s="60"/>
      <c r="G1423" s="60"/>
      <c r="H1423" s="60"/>
      <c r="I1423" s="111">
        <f>J1418+J1420+J1421+SUM(J1419:J1419)</f>
        <v>8.23</v>
      </c>
      <c r="J1423" s="111"/>
      <c r="K1423" s="111">
        <f>L1418+L1420+L1421+SUM(L1419:L1419)</f>
        <v>194.9</v>
      </c>
      <c r="L1423" s="111"/>
      <c r="O1423" s="32">
        <f>J1418+J1420+J1421+SUM(J1419:J1419)</f>
        <v>8.23</v>
      </c>
      <c r="P1423" s="32">
        <f>L1418+L1420+L1421+SUM(L1419:L1419)</f>
        <v>194.9</v>
      </c>
      <c r="X1423">
        <f>IF(Source!BI1206&lt;=1,J1418+J1420+J1421-0, 0)</f>
        <v>8.23</v>
      </c>
      <c r="Y1423">
        <f>IF(Source!BI1206=2,J1418+J1420+J1421-0, 0)</f>
        <v>0</v>
      </c>
      <c r="Z1423">
        <f>IF(Source!BI1206=3,J1418+J1420+J1421-0, 0)</f>
        <v>0</v>
      </c>
      <c r="AA1423">
        <f>IF(Source!BI1206=4,J1418+J1420+J1421,0)</f>
        <v>0</v>
      </c>
    </row>
    <row r="1426" spans="1:27" ht="15" x14ac:dyDescent="0.25">
      <c r="A1426" s="81" t="str">
        <f>CONCATENATE("Итого по подразделу: ",IF(Source!G1211&lt;&gt;"Новый подраздел", Source!G1211, ""))</f>
        <v>Итого по подразделу: Кровля тех. этажа в/о В/5-9</v>
      </c>
      <c r="B1426" s="81"/>
      <c r="C1426" s="81"/>
      <c r="D1426" s="81"/>
      <c r="E1426" s="81"/>
      <c r="F1426" s="81"/>
      <c r="G1426" s="81"/>
      <c r="H1426" s="81"/>
      <c r="I1426" s="79">
        <f>SUM(O1399:O1425)</f>
        <v>22.89</v>
      </c>
      <c r="J1426" s="80"/>
      <c r="K1426" s="79">
        <f>SUM(P1399:P1425)</f>
        <v>534.70000000000005</v>
      </c>
      <c r="L1426" s="80"/>
    </row>
    <row r="1427" spans="1:27" hidden="1" x14ac:dyDescent="0.2">
      <c r="A1427" t="s">
        <v>320</v>
      </c>
      <c r="I1427">
        <f>SUM(AC1399:AC1426)</f>
        <v>0</v>
      </c>
      <c r="K1427">
        <f>SUM(AD1399:AD1426)</f>
        <v>0</v>
      </c>
    </row>
    <row r="1428" spans="1:27" hidden="1" x14ac:dyDescent="0.2">
      <c r="A1428" t="s">
        <v>321</v>
      </c>
      <c r="I1428">
        <f>SUM(AE1399:AE1427)</f>
        <v>0</v>
      </c>
      <c r="K1428">
        <f>SUM(AF1399:AF1427)</f>
        <v>0</v>
      </c>
    </row>
    <row r="1430" spans="1:27" ht="16.5" x14ac:dyDescent="0.25">
      <c r="A1430" s="75" t="str">
        <f>CONCATENATE("Подраздел: ",IF(Source!G1241&lt;&gt;"Новый подраздел", Source!G1241, ""))</f>
        <v>Подраздел: Монтажные (кровельные)работы</v>
      </c>
      <c r="B1430" s="75"/>
      <c r="C1430" s="75"/>
      <c r="D1430" s="75"/>
      <c r="E1430" s="75"/>
      <c r="F1430" s="75"/>
      <c r="G1430" s="75"/>
      <c r="H1430" s="75"/>
      <c r="I1430" s="75"/>
      <c r="J1430" s="75"/>
      <c r="K1430" s="75"/>
      <c r="L1430" s="75"/>
    </row>
    <row r="1431" spans="1:27" ht="28.5" x14ac:dyDescent="0.2">
      <c r="A1431" s="26">
        <v>1</v>
      </c>
      <c r="B1431" s="26">
        <v>1</v>
      </c>
      <c r="C1431" s="26" t="str">
        <f>Source!F1245</f>
        <v>6.58-31-3</v>
      </c>
      <c r="D1431" s="26" t="s">
        <v>110</v>
      </c>
      <c r="E1431" s="27" t="str">
        <f>Source!H1245</f>
        <v>100 мест</v>
      </c>
      <c r="F1431" s="17">
        <f>Source!I1245</f>
        <v>0.02</v>
      </c>
      <c r="G1431" s="33"/>
      <c r="H1431" s="28"/>
      <c r="I1431" s="17"/>
      <c r="J1431" s="33"/>
      <c r="K1431" s="17"/>
      <c r="L1431" s="33"/>
      <c r="Q1431">
        <f>ROUND((Source!DN1245/100)*ROUND((ROUND((Source!AF1245*Source!AV1245*Source!I1245),2)),2), 2)</f>
        <v>27.29</v>
      </c>
      <c r="R1431">
        <f>Source!X1245</f>
        <v>602.45000000000005</v>
      </c>
      <c r="S1431">
        <f>ROUND((Source!DO1245/100)*ROUND((ROUND((Source!AF1245*Source!AV1245*Source!I1245),2)),2), 2)</f>
        <v>20.73</v>
      </c>
      <c r="T1431">
        <f>Source!Y1245</f>
        <v>283.91000000000003</v>
      </c>
      <c r="U1431">
        <f>ROUND((175/100)*ROUND((ROUND((Source!AE1245*Source!AV1245*Source!I1245),2)),2), 2)</f>
        <v>0.53</v>
      </c>
      <c r="V1431">
        <f>ROUND((160/100)*ROUND(ROUND((ROUND((Source!AE1245*Source!AV1245*Source!I1245),2)*Source!BS1245),2), 2), 2)</f>
        <v>12.67</v>
      </c>
    </row>
    <row r="1432" spans="1:27" x14ac:dyDescent="0.2">
      <c r="D1432" s="30" t="str">
        <f>"Объем: "&amp;Source!I1245&amp;"=2/"&amp;"100"</f>
        <v>Объем: 0,02=2/100</v>
      </c>
    </row>
    <row r="1433" spans="1:27" ht="14.25" x14ac:dyDescent="0.2">
      <c r="A1433" s="26"/>
      <c r="B1433" s="26"/>
      <c r="C1433" s="26"/>
      <c r="D1433" s="26" t="s">
        <v>313</v>
      </c>
      <c r="E1433" s="27"/>
      <c r="F1433" s="17"/>
      <c r="G1433" s="33">
        <f>Source!AO1245</f>
        <v>1311.93</v>
      </c>
      <c r="H1433" s="28" t="str">
        <f>Source!DG1245</f>
        <v/>
      </c>
      <c r="I1433" s="17">
        <f>Source!AV1245</f>
        <v>1</v>
      </c>
      <c r="J1433" s="33">
        <f>ROUND((ROUND((Source!AF1245*Source!AV1245*Source!I1245),2)),2)</f>
        <v>26.24</v>
      </c>
      <c r="K1433" s="17">
        <f>IF(Source!BA1245&lt;&gt; 0, Source!BA1245, 1)</f>
        <v>26.39</v>
      </c>
      <c r="L1433" s="33">
        <f>Source!S1245</f>
        <v>692.47</v>
      </c>
      <c r="W1433">
        <f>J1433</f>
        <v>26.24</v>
      </c>
    </row>
    <row r="1434" spans="1:27" ht="14.25" x14ac:dyDescent="0.2">
      <c r="A1434" s="26"/>
      <c r="B1434" s="26"/>
      <c r="C1434" s="26"/>
      <c r="D1434" s="26" t="s">
        <v>322</v>
      </c>
      <c r="E1434" s="27"/>
      <c r="F1434" s="17"/>
      <c r="G1434" s="33">
        <f>Source!AM1245</f>
        <v>41.45</v>
      </c>
      <c r="H1434" s="28" t="str">
        <f>Source!DE1245</f>
        <v/>
      </c>
      <c r="I1434" s="17">
        <f>Source!AV1245</f>
        <v>1</v>
      </c>
      <c r="J1434" s="33">
        <f>(ROUND((ROUND(((Source!ET1245)*Source!AV1245*Source!I1245),2)),2)+ROUND((ROUND(((Source!AE1245-(Source!EU1245))*Source!AV1245*Source!I1245),2)),2))</f>
        <v>0.83</v>
      </c>
      <c r="K1434" s="17">
        <f>IF(Source!BB1245&lt;&gt; 0, Source!BB1245, 1)</f>
        <v>14.75</v>
      </c>
      <c r="L1434" s="33">
        <f>Source!Q1245</f>
        <v>12.24</v>
      </c>
    </row>
    <row r="1435" spans="1:27" ht="14.25" x14ac:dyDescent="0.2">
      <c r="A1435" s="26"/>
      <c r="B1435" s="26"/>
      <c r="C1435" s="26"/>
      <c r="D1435" s="26" t="s">
        <v>323</v>
      </c>
      <c r="E1435" s="27"/>
      <c r="F1435" s="17"/>
      <c r="G1435" s="33">
        <f>Source!AN1245</f>
        <v>15.08</v>
      </c>
      <c r="H1435" s="28" t="str">
        <f>Source!DF1245</f>
        <v/>
      </c>
      <c r="I1435" s="17">
        <f>Source!AV1245</f>
        <v>1</v>
      </c>
      <c r="J1435" s="41">
        <f>ROUND((ROUND((Source!AE1245*Source!AV1245*Source!I1245),2)),2)</f>
        <v>0.3</v>
      </c>
      <c r="K1435" s="17">
        <f>IF(Source!BS1245&lt;&gt; 0, Source!BS1245, 1)</f>
        <v>26.39</v>
      </c>
      <c r="L1435" s="41">
        <f>Source!R1245</f>
        <v>7.92</v>
      </c>
      <c r="W1435">
        <f>J1435</f>
        <v>0.3</v>
      </c>
    </row>
    <row r="1436" spans="1:27" ht="14.25" x14ac:dyDescent="0.2">
      <c r="A1436" s="26"/>
      <c r="B1436" s="26"/>
      <c r="C1436" s="26"/>
      <c r="D1436" s="26" t="s">
        <v>324</v>
      </c>
      <c r="E1436" s="27"/>
      <c r="F1436" s="17"/>
      <c r="G1436" s="33">
        <f>Source!AL1245</f>
        <v>972.06</v>
      </c>
      <c r="H1436" s="28" t="str">
        <f>Source!DD1245</f>
        <v/>
      </c>
      <c r="I1436" s="17">
        <f>Source!AW1245</f>
        <v>1</v>
      </c>
      <c r="J1436" s="33">
        <f>ROUND((ROUND((Source!AC1245*Source!AW1245*Source!I1245),2)),2)</f>
        <v>19.440000000000001</v>
      </c>
      <c r="K1436" s="17">
        <f>IF(Source!BC1245&lt;&gt; 0, Source!BC1245, 1)</f>
        <v>8.3000000000000007</v>
      </c>
      <c r="L1436" s="33">
        <f>Source!P1245</f>
        <v>161.35</v>
      </c>
    </row>
    <row r="1437" spans="1:27" ht="28.5" x14ac:dyDescent="0.2">
      <c r="A1437" s="26" t="s">
        <v>27</v>
      </c>
      <c r="B1437" s="26" t="s">
        <v>27</v>
      </c>
      <c r="C1437" s="26" t="str">
        <f>Source!F1246</f>
        <v>9999990001</v>
      </c>
      <c r="D1437" s="26" t="s">
        <v>29</v>
      </c>
      <c r="E1437" s="27" t="str">
        <f>Source!H1246</f>
        <v>т</v>
      </c>
      <c r="F1437" s="17">
        <f>Source!I1246</f>
        <v>-2.5600000000000001E-2</v>
      </c>
      <c r="G1437" s="33">
        <f>Source!AK1246</f>
        <v>0</v>
      </c>
      <c r="H1437" s="31" t="s">
        <v>3</v>
      </c>
      <c r="I1437" s="17">
        <f>Source!AW1246</f>
        <v>1</v>
      </c>
      <c r="J1437" s="33">
        <f>ROUND((ROUND((Source!AC1246*Source!AW1246*Source!I1246),2)),2)+(ROUND((ROUND(((Source!ET1246)*Source!AV1246*Source!I1246),2)),2)+ROUND((ROUND(((Source!AE1246-(Source!EU1246))*Source!AV1246*Source!I1246),2)),2))+ROUND((ROUND((Source!AF1246*Source!AV1246*Source!I1246),2)),2)</f>
        <v>0</v>
      </c>
      <c r="K1437" s="17">
        <f>IF(Source!BC1246&lt;&gt; 0, Source!BC1246, 1)</f>
        <v>1</v>
      </c>
      <c r="L1437" s="33">
        <f>Source!O1246</f>
        <v>0</v>
      </c>
      <c r="Q1437">
        <f>ROUND((Source!DN1246/100)*ROUND((ROUND((Source!AF1246*Source!AV1246*Source!I1246),2)),2), 2)</f>
        <v>0</v>
      </c>
      <c r="R1437">
        <f>Source!X1246</f>
        <v>0</v>
      </c>
      <c r="S1437">
        <f>ROUND((Source!DO1246/100)*ROUND((ROUND((Source!AF1246*Source!AV1246*Source!I1246),2)),2), 2)</f>
        <v>0</v>
      </c>
      <c r="T1437">
        <f>Source!Y1246</f>
        <v>0</v>
      </c>
      <c r="U1437">
        <f>ROUND((175/100)*ROUND((ROUND((Source!AE1246*Source!AV1246*Source!I1246),2)),2), 2)</f>
        <v>0</v>
      </c>
      <c r="V1437">
        <f>ROUND((160/100)*ROUND(ROUND((ROUND((Source!AE1246*Source!AV1246*Source!I1246),2)*Source!BS1246),2), 2), 2)</f>
        <v>0</v>
      </c>
      <c r="X1437">
        <f>IF(Source!BI1246&lt;=1,J1437, 0)</f>
        <v>0</v>
      </c>
      <c r="Y1437">
        <f>IF(Source!BI1246=2,J1437, 0)</f>
        <v>0</v>
      </c>
      <c r="Z1437">
        <f>IF(Source!BI1246=3,J1437, 0)</f>
        <v>0</v>
      </c>
      <c r="AA1437">
        <f>IF(Source!BI1246=4,J1437, 0)</f>
        <v>0</v>
      </c>
    </row>
    <row r="1438" spans="1:27" ht="14.25" x14ac:dyDescent="0.2">
      <c r="A1438" s="26"/>
      <c r="B1438" s="26"/>
      <c r="C1438" s="26"/>
      <c r="D1438" s="26" t="s">
        <v>314</v>
      </c>
      <c r="E1438" s="27" t="s">
        <v>315</v>
      </c>
      <c r="F1438" s="17">
        <f>Source!DN1245</f>
        <v>104</v>
      </c>
      <c r="G1438" s="33"/>
      <c r="H1438" s="28"/>
      <c r="I1438" s="17"/>
      <c r="J1438" s="33">
        <f>SUM(Q1431:Q1437)</f>
        <v>27.29</v>
      </c>
      <c r="K1438" s="17">
        <f>Source!BZ1245</f>
        <v>87</v>
      </c>
      <c r="L1438" s="33">
        <f>SUM(R1431:R1437)</f>
        <v>602.45000000000005</v>
      </c>
    </row>
    <row r="1439" spans="1:27" ht="14.25" x14ac:dyDescent="0.2">
      <c r="A1439" s="26"/>
      <c r="B1439" s="26"/>
      <c r="C1439" s="26"/>
      <c r="D1439" s="26" t="s">
        <v>316</v>
      </c>
      <c r="E1439" s="27" t="s">
        <v>315</v>
      </c>
      <c r="F1439" s="17">
        <f>Source!DO1245</f>
        <v>79</v>
      </c>
      <c r="G1439" s="33"/>
      <c r="H1439" s="28"/>
      <c r="I1439" s="17"/>
      <c r="J1439" s="33">
        <f>SUM(S1431:S1438)</f>
        <v>20.73</v>
      </c>
      <c r="K1439" s="17">
        <f>Source!CA1245</f>
        <v>41</v>
      </c>
      <c r="L1439" s="33">
        <f>SUM(T1431:T1438)</f>
        <v>283.91000000000003</v>
      </c>
    </row>
    <row r="1440" spans="1:27" ht="14.25" x14ac:dyDescent="0.2">
      <c r="A1440" s="26"/>
      <c r="B1440" s="26"/>
      <c r="C1440" s="26"/>
      <c r="D1440" s="26" t="s">
        <v>325</v>
      </c>
      <c r="E1440" s="27" t="s">
        <v>315</v>
      </c>
      <c r="F1440" s="17">
        <f>175</f>
        <v>175</v>
      </c>
      <c r="G1440" s="33"/>
      <c r="H1440" s="28"/>
      <c r="I1440" s="17"/>
      <c r="J1440" s="33">
        <f>SUM(U1431:U1439)</f>
        <v>0.53</v>
      </c>
      <c r="K1440" s="17">
        <f>160</f>
        <v>160</v>
      </c>
      <c r="L1440" s="33">
        <f>SUM(V1431:V1439)</f>
        <v>12.67</v>
      </c>
    </row>
    <row r="1441" spans="1:27" ht="14.25" x14ac:dyDescent="0.2">
      <c r="A1441" s="55"/>
      <c r="B1441" s="55"/>
      <c r="C1441" s="55"/>
      <c r="D1441" s="55" t="s">
        <v>317</v>
      </c>
      <c r="E1441" s="56" t="s">
        <v>318</v>
      </c>
      <c r="F1441" s="57">
        <f>Source!AQ1245</f>
        <v>113</v>
      </c>
      <c r="G1441" s="58"/>
      <c r="H1441" s="59" t="str">
        <f>Source!DI1245</f>
        <v/>
      </c>
      <c r="I1441" s="57">
        <f>Source!AV1245</f>
        <v>1</v>
      </c>
      <c r="J1441" s="58">
        <f>Source!U1245</f>
        <v>2.2600000000000002</v>
      </c>
      <c r="K1441" s="57"/>
      <c r="L1441" s="58"/>
    </row>
    <row r="1442" spans="1:27" ht="15" x14ac:dyDescent="0.25">
      <c r="A1442" s="60"/>
      <c r="B1442" s="60"/>
      <c r="C1442" s="60"/>
      <c r="D1442" s="61" t="s">
        <v>319</v>
      </c>
      <c r="E1442" s="60"/>
      <c r="F1442" s="60"/>
      <c r="G1442" s="60"/>
      <c r="H1442" s="60"/>
      <c r="I1442" s="111">
        <f>J1433+J1434+J1436+J1438+J1439+J1440+SUM(J1437:J1437)</f>
        <v>95.06</v>
      </c>
      <c r="J1442" s="111"/>
      <c r="K1442" s="111">
        <f>L1433+L1434+L1436+L1438+L1439+L1440+SUM(L1437:L1437)</f>
        <v>1765.0900000000004</v>
      </c>
      <c r="L1442" s="111"/>
      <c r="O1442" s="32">
        <f>J1433+J1434+J1436+J1438+J1439+J1440+SUM(J1437:J1437)</f>
        <v>95.06</v>
      </c>
      <c r="P1442" s="32">
        <f>L1433+L1434+L1436+L1438+L1439+L1440+SUM(L1437:L1437)</f>
        <v>1765.0900000000004</v>
      </c>
      <c r="X1442">
        <f>IF(Source!BI1245&lt;=1,J1433+J1434+J1436+J1438+J1439+J1440-0, 0)</f>
        <v>95.06</v>
      </c>
      <c r="Y1442">
        <f>IF(Source!BI1245=2,J1433+J1434+J1436+J1438+J1439+J1440-0, 0)</f>
        <v>0</v>
      </c>
      <c r="Z1442">
        <f>IF(Source!BI1245=3,J1433+J1434+J1436+J1438+J1439+J1440-0, 0)</f>
        <v>0</v>
      </c>
      <c r="AA1442">
        <f>IF(Source!BI1245=4,J1433+J1434+J1436+J1438+J1439+J1440,0)</f>
        <v>0</v>
      </c>
    </row>
    <row r="1444" spans="1:27" ht="28.5" x14ac:dyDescent="0.2">
      <c r="A1444" s="26">
        <v>2</v>
      </c>
      <c r="B1444" s="26">
        <v>2</v>
      </c>
      <c r="C1444" s="26" t="str">
        <f>Source!F1247</f>
        <v>6.58-31-1</v>
      </c>
      <c r="D1444" s="26" t="s">
        <v>116</v>
      </c>
      <c r="E1444" s="27" t="str">
        <f>Source!H1247</f>
        <v>100 мест</v>
      </c>
      <c r="F1444" s="17">
        <f>Source!I1247</f>
        <v>0.04</v>
      </c>
      <c r="G1444" s="33"/>
      <c r="H1444" s="28"/>
      <c r="I1444" s="17"/>
      <c r="J1444" s="33"/>
      <c r="K1444" s="17"/>
      <c r="L1444" s="33"/>
      <c r="Q1444">
        <f>ROUND((Source!DN1247/100)*ROUND((ROUND((Source!AF1247*Source!AV1247*Source!I1247),2)),2), 2)</f>
        <v>19.07</v>
      </c>
      <c r="R1444">
        <f>Source!X1247</f>
        <v>421.07</v>
      </c>
      <c r="S1444">
        <f>ROUND((Source!DO1247/100)*ROUND((ROUND((Source!AF1247*Source!AV1247*Source!I1247),2)),2), 2)</f>
        <v>14.49</v>
      </c>
      <c r="T1444">
        <f>Source!Y1247</f>
        <v>198.44</v>
      </c>
      <c r="U1444">
        <f>ROUND((175/100)*ROUND((ROUND((Source!AE1247*Source!AV1247*Source!I1247),2)),2), 2)</f>
        <v>0.25</v>
      </c>
      <c r="V1444">
        <f>ROUND((160/100)*ROUND(ROUND((ROUND((Source!AE1247*Source!AV1247*Source!I1247),2)*Source!BS1247),2), 2), 2)</f>
        <v>5.9</v>
      </c>
    </row>
    <row r="1445" spans="1:27" x14ac:dyDescent="0.2">
      <c r="D1445" s="30" t="str">
        <f>"Объем: "&amp;Source!I1247&amp;"=4/"&amp;"100"</f>
        <v>Объем: 0,04=4/100</v>
      </c>
    </row>
    <row r="1446" spans="1:27" ht="14.25" x14ac:dyDescent="0.2">
      <c r="A1446" s="26"/>
      <c r="B1446" s="26"/>
      <c r="C1446" s="26"/>
      <c r="D1446" s="26" t="s">
        <v>313</v>
      </c>
      <c r="E1446" s="27"/>
      <c r="F1446" s="17"/>
      <c r="G1446" s="33">
        <f>Source!AO1247</f>
        <v>458.59</v>
      </c>
      <c r="H1446" s="28" t="str">
        <f>Source!DG1247</f>
        <v/>
      </c>
      <c r="I1446" s="17">
        <f>Source!AV1247</f>
        <v>1</v>
      </c>
      <c r="J1446" s="33">
        <f>ROUND((ROUND((Source!AF1247*Source!AV1247*Source!I1247),2)),2)</f>
        <v>18.34</v>
      </c>
      <c r="K1446" s="17">
        <f>IF(Source!BA1247&lt;&gt; 0, Source!BA1247, 1)</f>
        <v>26.39</v>
      </c>
      <c r="L1446" s="33">
        <f>Source!S1247</f>
        <v>483.99</v>
      </c>
      <c r="W1446">
        <f>J1446</f>
        <v>18.34</v>
      </c>
    </row>
    <row r="1447" spans="1:27" ht="14.25" x14ac:dyDescent="0.2">
      <c r="A1447" s="26"/>
      <c r="B1447" s="26"/>
      <c r="C1447" s="26"/>
      <c r="D1447" s="26" t="s">
        <v>322</v>
      </c>
      <c r="E1447" s="27"/>
      <c r="F1447" s="17"/>
      <c r="G1447" s="33">
        <f>Source!AM1247</f>
        <v>9.8699999999999992</v>
      </c>
      <c r="H1447" s="28" t="str">
        <f>Source!DE1247</f>
        <v/>
      </c>
      <c r="I1447" s="17">
        <f>Source!AV1247</f>
        <v>1</v>
      </c>
      <c r="J1447" s="33">
        <f>(ROUND((ROUND(((Source!ET1247)*Source!AV1247*Source!I1247),2)),2)+ROUND((ROUND(((Source!AE1247-(Source!EU1247))*Source!AV1247*Source!I1247),2)),2))</f>
        <v>0.39</v>
      </c>
      <c r="K1447" s="17">
        <f>IF(Source!BB1247&lt;&gt; 0, Source!BB1247, 1)</f>
        <v>14.65</v>
      </c>
      <c r="L1447" s="33">
        <f>Source!Q1247</f>
        <v>5.71</v>
      </c>
    </row>
    <row r="1448" spans="1:27" ht="14.25" x14ac:dyDescent="0.2">
      <c r="A1448" s="26"/>
      <c r="B1448" s="26"/>
      <c r="C1448" s="26"/>
      <c r="D1448" s="26" t="s">
        <v>323</v>
      </c>
      <c r="E1448" s="27"/>
      <c r="F1448" s="17"/>
      <c r="G1448" s="33">
        <f>Source!AN1247</f>
        <v>3.55</v>
      </c>
      <c r="H1448" s="28" t="str">
        <f>Source!DF1247</f>
        <v/>
      </c>
      <c r="I1448" s="17">
        <f>Source!AV1247</f>
        <v>1</v>
      </c>
      <c r="J1448" s="41">
        <f>ROUND((ROUND((Source!AE1247*Source!AV1247*Source!I1247),2)),2)</f>
        <v>0.14000000000000001</v>
      </c>
      <c r="K1448" s="17">
        <f>IF(Source!BS1247&lt;&gt; 0, Source!BS1247, 1)</f>
        <v>26.39</v>
      </c>
      <c r="L1448" s="41">
        <f>Source!R1247</f>
        <v>3.69</v>
      </c>
      <c r="W1448">
        <f>J1448</f>
        <v>0.14000000000000001</v>
      </c>
    </row>
    <row r="1449" spans="1:27" ht="14.25" x14ac:dyDescent="0.2">
      <c r="A1449" s="26"/>
      <c r="B1449" s="26"/>
      <c r="C1449" s="26"/>
      <c r="D1449" s="26" t="s">
        <v>324</v>
      </c>
      <c r="E1449" s="27"/>
      <c r="F1449" s="17"/>
      <c r="G1449" s="33">
        <f>Source!AL1247</f>
        <v>195.25</v>
      </c>
      <c r="H1449" s="28" t="str">
        <f>Source!DD1247</f>
        <v/>
      </c>
      <c r="I1449" s="17">
        <f>Source!AW1247</f>
        <v>1</v>
      </c>
      <c r="J1449" s="33">
        <f>ROUND((ROUND((Source!AC1247*Source!AW1247*Source!I1247),2)),2)</f>
        <v>7.81</v>
      </c>
      <c r="K1449" s="17">
        <f>IF(Source!BC1247&lt;&gt; 0, Source!BC1247, 1)</f>
        <v>8.3000000000000007</v>
      </c>
      <c r="L1449" s="33">
        <f>Source!P1247</f>
        <v>64.819999999999993</v>
      </c>
    </row>
    <row r="1450" spans="1:27" ht="28.5" x14ac:dyDescent="0.2">
      <c r="A1450" s="26" t="s">
        <v>118</v>
      </c>
      <c r="B1450" s="26" t="s">
        <v>118</v>
      </c>
      <c r="C1450" s="26" t="str">
        <f>Source!F1248</f>
        <v>9999990001</v>
      </c>
      <c r="D1450" s="26" t="s">
        <v>29</v>
      </c>
      <c r="E1450" s="27" t="str">
        <f>Source!H1248</f>
        <v>т</v>
      </c>
      <c r="F1450" s="17">
        <f>Source!I1248</f>
        <v>-1.2E-2</v>
      </c>
      <c r="G1450" s="33">
        <f>Source!AK1248</f>
        <v>0</v>
      </c>
      <c r="H1450" s="31" t="s">
        <v>3</v>
      </c>
      <c r="I1450" s="17">
        <f>Source!AW1248</f>
        <v>1</v>
      </c>
      <c r="J1450" s="33">
        <f>ROUND((ROUND((Source!AC1248*Source!AW1248*Source!I1248),2)),2)+(ROUND((ROUND(((Source!ET1248)*Source!AV1248*Source!I1248),2)),2)+ROUND((ROUND(((Source!AE1248-(Source!EU1248))*Source!AV1248*Source!I1248),2)),2))+ROUND((ROUND((Source!AF1248*Source!AV1248*Source!I1248),2)),2)</f>
        <v>0</v>
      </c>
      <c r="K1450" s="17">
        <f>IF(Source!BC1248&lt;&gt; 0, Source!BC1248, 1)</f>
        <v>1</v>
      </c>
      <c r="L1450" s="33">
        <f>Source!O1248</f>
        <v>0</v>
      </c>
      <c r="Q1450">
        <f>ROUND((Source!DN1248/100)*ROUND((ROUND((Source!AF1248*Source!AV1248*Source!I1248),2)),2), 2)</f>
        <v>0</v>
      </c>
      <c r="R1450">
        <f>Source!X1248</f>
        <v>0</v>
      </c>
      <c r="S1450">
        <f>ROUND((Source!DO1248/100)*ROUND((ROUND((Source!AF1248*Source!AV1248*Source!I1248),2)),2), 2)</f>
        <v>0</v>
      </c>
      <c r="T1450">
        <f>Source!Y1248</f>
        <v>0</v>
      </c>
      <c r="U1450">
        <f>ROUND((175/100)*ROUND((ROUND((Source!AE1248*Source!AV1248*Source!I1248),2)),2), 2)</f>
        <v>0</v>
      </c>
      <c r="V1450">
        <f>ROUND((160/100)*ROUND(ROUND((ROUND((Source!AE1248*Source!AV1248*Source!I1248),2)*Source!BS1248),2), 2), 2)</f>
        <v>0</v>
      </c>
      <c r="X1450">
        <f>IF(Source!BI1248&lt;=1,J1450, 0)</f>
        <v>0</v>
      </c>
      <c r="Y1450">
        <f>IF(Source!BI1248=2,J1450, 0)</f>
        <v>0</v>
      </c>
      <c r="Z1450">
        <f>IF(Source!BI1248=3,J1450, 0)</f>
        <v>0</v>
      </c>
      <c r="AA1450">
        <f>IF(Source!BI1248=4,J1450, 0)</f>
        <v>0</v>
      </c>
    </row>
    <row r="1451" spans="1:27" ht="14.25" x14ac:dyDescent="0.2">
      <c r="A1451" s="26"/>
      <c r="B1451" s="26"/>
      <c r="C1451" s="26"/>
      <c r="D1451" s="26" t="s">
        <v>314</v>
      </c>
      <c r="E1451" s="27" t="s">
        <v>315</v>
      </c>
      <c r="F1451" s="17">
        <f>Source!DN1247</f>
        <v>104</v>
      </c>
      <c r="G1451" s="33"/>
      <c r="H1451" s="28"/>
      <c r="I1451" s="17"/>
      <c r="J1451" s="33">
        <f>SUM(Q1444:Q1450)</f>
        <v>19.07</v>
      </c>
      <c r="K1451" s="17">
        <f>Source!BZ1247</f>
        <v>87</v>
      </c>
      <c r="L1451" s="33">
        <f>SUM(R1444:R1450)</f>
        <v>421.07</v>
      </c>
    </row>
    <row r="1452" spans="1:27" ht="14.25" x14ac:dyDescent="0.2">
      <c r="A1452" s="26"/>
      <c r="B1452" s="26"/>
      <c r="C1452" s="26"/>
      <c r="D1452" s="26" t="s">
        <v>316</v>
      </c>
      <c r="E1452" s="27" t="s">
        <v>315</v>
      </c>
      <c r="F1452" s="17">
        <f>Source!DO1247</f>
        <v>79</v>
      </c>
      <c r="G1452" s="33"/>
      <c r="H1452" s="28"/>
      <c r="I1452" s="17"/>
      <c r="J1452" s="33">
        <f>SUM(S1444:S1451)</f>
        <v>14.49</v>
      </c>
      <c r="K1452" s="17">
        <f>Source!CA1247</f>
        <v>41</v>
      </c>
      <c r="L1452" s="33">
        <f>SUM(T1444:T1451)</f>
        <v>198.44</v>
      </c>
    </row>
    <row r="1453" spans="1:27" ht="14.25" x14ac:dyDescent="0.2">
      <c r="A1453" s="26"/>
      <c r="B1453" s="26"/>
      <c r="C1453" s="26"/>
      <c r="D1453" s="26" t="s">
        <v>325</v>
      </c>
      <c r="E1453" s="27" t="s">
        <v>315</v>
      </c>
      <c r="F1453" s="17">
        <f>175</f>
        <v>175</v>
      </c>
      <c r="G1453" s="33"/>
      <c r="H1453" s="28"/>
      <c r="I1453" s="17"/>
      <c r="J1453" s="33">
        <f>SUM(U1444:U1452)</f>
        <v>0.25</v>
      </c>
      <c r="K1453" s="17">
        <f>160</f>
        <v>160</v>
      </c>
      <c r="L1453" s="33">
        <f>SUM(V1444:V1452)</f>
        <v>5.9</v>
      </c>
    </row>
    <row r="1454" spans="1:27" ht="14.25" x14ac:dyDescent="0.2">
      <c r="A1454" s="55"/>
      <c r="B1454" s="55"/>
      <c r="C1454" s="55"/>
      <c r="D1454" s="55" t="s">
        <v>317</v>
      </c>
      <c r="E1454" s="56" t="s">
        <v>318</v>
      </c>
      <c r="F1454" s="57">
        <f>Source!AQ1247</f>
        <v>39.5</v>
      </c>
      <c r="G1454" s="58"/>
      <c r="H1454" s="59" t="str">
        <f>Source!DI1247</f>
        <v/>
      </c>
      <c r="I1454" s="57">
        <f>Source!AV1247</f>
        <v>1</v>
      </c>
      <c r="J1454" s="58">
        <f>Source!U1247</f>
        <v>1.58</v>
      </c>
      <c r="K1454" s="57"/>
      <c r="L1454" s="58"/>
    </row>
    <row r="1455" spans="1:27" ht="15" x14ac:dyDescent="0.25">
      <c r="A1455" s="60"/>
      <c r="B1455" s="60"/>
      <c r="C1455" s="60"/>
      <c r="D1455" s="61" t="s">
        <v>319</v>
      </c>
      <c r="E1455" s="60"/>
      <c r="F1455" s="60"/>
      <c r="G1455" s="60"/>
      <c r="H1455" s="60"/>
      <c r="I1455" s="111">
        <f>J1446+J1447+J1449+J1451+J1452+J1453+SUM(J1450:J1450)</f>
        <v>60.35</v>
      </c>
      <c r="J1455" s="111"/>
      <c r="K1455" s="111">
        <f>L1446+L1447+L1449+L1451+L1452+L1453+SUM(L1450:L1450)</f>
        <v>1179.93</v>
      </c>
      <c r="L1455" s="111"/>
      <c r="O1455" s="32">
        <f>J1446+J1447+J1449+J1451+J1452+J1453+SUM(J1450:J1450)</f>
        <v>60.35</v>
      </c>
      <c r="P1455" s="32">
        <f>L1446+L1447+L1449+L1451+L1452+L1453+SUM(L1450:L1450)</f>
        <v>1179.93</v>
      </c>
      <c r="X1455">
        <f>IF(Source!BI1247&lt;=1,J1446+J1447+J1449+J1451+J1452+J1453-0, 0)</f>
        <v>60.35</v>
      </c>
      <c r="Y1455">
        <f>IF(Source!BI1247=2,J1446+J1447+J1449+J1451+J1452+J1453-0, 0)</f>
        <v>0</v>
      </c>
      <c r="Z1455">
        <f>IF(Source!BI1247=3,J1446+J1447+J1449+J1451+J1452+J1453-0, 0)</f>
        <v>0</v>
      </c>
      <c r="AA1455">
        <f>IF(Source!BI1247=4,J1446+J1447+J1449+J1451+J1452+J1453,0)</f>
        <v>0</v>
      </c>
    </row>
    <row r="1457" spans="1:27" ht="28.5" x14ac:dyDescent="0.2">
      <c r="A1457" s="26">
        <v>3</v>
      </c>
      <c r="B1457" s="26">
        <v>3</v>
      </c>
      <c r="C1457" s="26" t="str">
        <f>Source!F1249</f>
        <v>6.54-9-2</v>
      </c>
      <c r="D1457" s="26" t="s">
        <v>120</v>
      </c>
      <c r="E1457" s="27" t="str">
        <f>Source!H1249</f>
        <v>1 м3</v>
      </c>
      <c r="F1457" s="17">
        <f>Source!I1249</f>
        <v>0.05</v>
      </c>
      <c r="G1457" s="33"/>
      <c r="H1457" s="28"/>
      <c r="I1457" s="17"/>
      <c r="J1457" s="33"/>
      <c r="K1457" s="17"/>
      <c r="L1457" s="33"/>
      <c r="Q1457">
        <f>ROUND((Source!DN1249/100)*ROUND((ROUND((Source!AF1249*Source!AV1249*Source!I1249),2)),2), 2)</f>
        <v>11.49</v>
      </c>
      <c r="R1457">
        <f>Source!X1249</f>
        <v>249.75</v>
      </c>
      <c r="S1457">
        <f>ROUND((Source!DO1249/100)*ROUND((ROUND((Source!AF1249*Source!AV1249*Source!I1249),2)),2), 2)</f>
        <v>9.4600000000000009</v>
      </c>
      <c r="T1457">
        <f>Source!Y1249</f>
        <v>146.28</v>
      </c>
      <c r="U1457">
        <f>ROUND((175/100)*ROUND((ROUND((Source!AE1249*Source!AV1249*Source!I1249),2)),2), 2)</f>
        <v>0.4</v>
      </c>
      <c r="V1457">
        <f>ROUND((160/100)*ROUND(ROUND((ROUND((Source!AE1249*Source!AV1249*Source!I1249),2)*Source!BS1249),2), 2), 2)</f>
        <v>9.7100000000000009</v>
      </c>
    </row>
    <row r="1458" spans="1:27" ht="14.25" x14ac:dyDescent="0.2">
      <c r="A1458" s="26"/>
      <c r="B1458" s="26"/>
      <c r="C1458" s="26"/>
      <c r="D1458" s="26" t="s">
        <v>313</v>
      </c>
      <c r="E1458" s="27"/>
      <c r="F1458" s="17"/>
      <c r="G1458" s="33">
        <f>Source!AO1249</f>
        <v>270.45999999999998</v>
      </c>
      <c r="H1458" s="28" t="str">
        <f>Source!DG1249</f>
        <v/>
      </c>
      <c r="I1458" s="17">
        <f>Source!AV1249</f>
        <v>1</v>
      </c>
      <c r="J1458" s="33">
        <f>ROUND((ROUND((Source!AF1249*Source!AV1249*Source!I1249),2)),2)</f>
        <v>13.52</v>
      </c>
      <c r="K1458" s="17">
        <f>IF(Source!BA1249&lt;&gt; 0, Source!BA1249, 1)</f>
        <v>26.39</v>
      </c>
      <c r="L1458" s="33">
        <f>Source!S1249</f>
        <v>356.79</v>
      </c>
      <c r="W1458">
        <f>J1458</f>
        <v>13.52</v>
      </c>
    </row>
    <row r="1459" spans="1:27" ht="14.25" x14ac:dyDescent="0.2">
      <c r="A1459" s="26"/>
      <c r="B1459" s="26"/>
      <c r="C1459" s="26"/>
      <c r="D1459" s="26" t="s">
        <v>322</v>
      </c>
      <c r="E1459" s="27"/>
      <c r="F1459" s="17"/>
      <c r="G1459" s="33">
        <f>Source!AM1249</f>
        <v>18.57</v>
      </c>
      <c r="H1459" s="28" t="str">
        <f>Source!DE1249</f>
        <v/>
      </c>
      <c r="I1459" s="17">
        <f>Source!AV1249</f>
        <v>1</v>
      </c>
      <c r="J1459" s="33">
        <f>(ROUND((ROUND(((Source!ET1249)*Source!AV1249*Source!I1249),2)),2)+ROUND((ROUND(((Source!AE1249-(Source!EU1249))*Source!AV1249*Source!I1249),2)),2))</f>
        <v>0.93</v>
      </c>
      <c r="K1459" s="17">
        <f>IF(Source!BB1249&lt;&gt; 0, Source!BB1249, 1)</f>
        <v>11.89</v>
      </c>
      <c r="L1459" s="33">
        <f>Source!Q1249</f>
        <v>11.06</v>
      </c>
    </row>
    <row r="1460" spans="1:27" ht="14.25" x14ac:dyDescent="0.2">
      <c r="A1460" s="26"/>
      <c r="B1460" s="26"/>
      <c r="C1460" s="26"/>
      <c r="D1460" s="26" t="s">
        <v>323</v>
      </c>
      <c r="E1460" s="27"/>
      <c r="F1460" s="17"/>
      <c r="G1460" s="33">
        <f>Source!AN1249</f>
        <v>4.66</v>
      </c>
      <c r="H1460" s="28" t="str">
        <f>Source!DF1249</f>
        <v/>
      </c>
      <c r="I1460" s="17">
        <f>Source!AV1249</f>
        <v>1</v>
      </c>
      <c r="J1460" s="41">
        <f>ROUND((ROUND((Source!AE1249*Source!AV1249*Source!I1249),2)),2)</f>
        <v>0.23</v>
      </c>
      <c r="K1460" s="17">
        <f>IF(Source!BS1249&lt;&gt; 0, Source!BS1249, 1)</f>
        <v>26.39</v>
      </c>
      <c r="L1460" s="41">
        <f>Source!R1249</f>
        <v>6.07</v>
      </c>
      <c r="W1460">
        <f>J1460</f>
        <v>0.23</v>
      </c>
    </row>
    <row r="1461" spans="1:27" ht="14.25" x14ac:dyDescent="0.2">
      <c r="A1461" s="26"/>
      <c r="B1461" s="26"/>
      <c r="C1461" s="26"/>
      <c r="D1461" s="26" t="s">
        <v>324</v>
      </c>
      <c r="E1461" s="27"/>
      <c r="F1461" s="17"/>
      <c r="G1461" s="33">
        <f>Source!AL1249</f>
        <v>558.79</v>
      </c>
      <c r="H1461" s="28" t="str">
        <f>Source!DD1249</f>
        <v/>
      </c>
      <c r="I1461" s="17">
        <f>Source!AW1249</f>
        <v>1</v>
      </c>
      <c r="J1461" s="33">
        <f>ROUND((ROUND((Source!AC1249*Source!AW1249*Source!I1249),2)),2)</f>
        <v>27.94</v>
      </c>
      <c r="K1461" s="17">
        <f>IF(Source!BC1249&lt;&gt; 0, Source!BC1249, 1)</f>
        <v>9.44</v>
      </c>
      <c r="L1461" s="33">
        <f>Source!P1249</f>
        <v>263.75</v>
      </c>
    </row>
    <row r="1462" spans="1:27" ht="14.25" x14ac:dyDescent="0.2">
      <c r="A1462" s="26" t="s">
        <v>44</v>
      </c>
      <c r="B1462" s="26" t="s">
        <v>44</v>
      </c>
      <c r="C1462" s="26" t="str">
        <f>Source!F1250</f>
        <v>1.3-2-6</v>
      </c>
      <c r="D1462" s="26" t="s">
        <v>127</v>
      </c>
      <c r="E1462" s="27" t="str">
        <f>Source!H1250</f>
        <v>м3</v>
      </c>
      <c r="F1462" s="17">
        <f>Source!I1250</f>
        <v>5.099999999999999E-2</v>
      </c>
      <c r="G1462" s="33">
        <f>Source!AK1250</f>
        <v>478.96</v>
      </c>
      <c r="H1462" s="31" t="s">
        <v>3</v>
      </c>
      <c r="I1462" s="17">
        <f>Source!AW1250</f>
        <v>1</v>
      </c>
      <c r="J1462" s="33">
        <f>ROUND((ROUND((Source!AC1250*Source!AW1250*Source!I1250),2)),2)+(ROUND((ROUND(((Source!ET1250)*Source!AV1250*Source!I1250),2)),2)+ROUND((ROUND(((Source!AE1250-(Source!EU1250))*Source!AV1250*Source!I1250),2)),2))+ROUND((ROUND((Source!AF1250*Source!AV1250*Source!I1250),2)),2)</f>
        <v>24.43</v>
      </c>
      <c r="K1462" s="17">
        <f>IF(Source!BC1250&lt;&gt; 0, Source!BC1250, 1)</f>
        <v>7.8</v>
      </c>
      <c r="L1462" s="33">
        <f>Source!O1250</f>
        <v>190.55</v>
      </c>
      <c r="Q1462">
        <f>ROUND((Source!DN1250/100)*ROUND((ROUND((Source!AF1250*Source!AV1250*Source!I1250),2)),2), 2)</f>
        <v>0</v>
      </c>
      <c r="R1462">
        <f>Source!X1250</f>
        <v>0</v>
      </c>
      <c r="S1462">
        <f>ROUND((Source!DO1250/100)*ROUND((ROUND((Source!AF1250*Source!AV1250*Source!I1250),2)),2), 2)</f>
        <v>0</v>
      </c>
      <c r="T1462">
        <f>Source!Y1250</f>
        <v>0</v>
      </c>
      <c r="U1462">
        <f>ROUND((175/100)*ROUND((ROUND((Source!AE1250*Source!AV1250*Source!I1250),2)),2), 2)</f>
        <v>0</v>
      </c>
      <c r="V1462">
        <f>ROUND((160/100)*ROUND(ROUND((ROUND((Source!AE1250*Source!AV1250*Source!I1250),2)*Source!BS1250),2), 2), 2)</f>
        <v>0</v>
      </c>
      <c r="X1462">
        <f>IF(Source!BI1250&lt;=1,J1462, 0)</f>
        <v>24.43</v>
      </c>
      <c r="Y1462">
        <f>IF(Source!BI1250=2,J1462, 0)</f>
        <v>0</v>
      </c>
      <c r="Z1462">
        <f>IF(Source!BI1250=3,J1462, 0)</f>
        <v>0</v>
      </c>
      <c r="AA1462">
        <f>IF(Source!BI1250=4,J1462, 0)</f>
        <v>0</v>
      </c>
    </row>
    <row r="1463" spans="1:27" ht="14.25" x14ac:dyDescent="0.2">
      <c r="A1463" s="26"/>
      <c r="B1463" s="26"/>
      <c r="C1463" s="26"/>
      <c r="D1463" s="26" t="s">
        <v>314</v>
      </c>
      <c r="E1463" s="27" t="s">
        <v>315</v>
      </c>
      <c r="F1463" s="17">
        <f>Source!DN1249</f>
        <v>85</v>
      </c>
      <c r="G1463" s="33"/>
      <c r="H1463" s="28"/>
      <c r="I1463" s="17"/>
      <c r="J1463" s="33">
        <f>SUM(Q1457:Q1462)</f>
        <v>11.49</v>
      </c>
      <c r="K1463" s="17">
        <f>Source!BZ1249</f>
        <v>70</v>
      </c>
      <c r="L1463" s="33">
        <f>SUM(R1457:R1462)</f>
        <v>249.75</v>
      </c>
    </row>
    <row r="1464" spans="1:27" ht="14.25" x14ac:dyDescent="0.2">
      <c r="A1464" s="26"/>
      <c r="B1464" s="26"/>
      <c r="C1464" s="26"/>
      <c r="D1464" s="26" t="s">
        <v>316</v>
      </c>
      <c r="E1464" s="27" t="s">
        <v>315</v>
      </c>
      <c r="F1464" s="17">
        <f>Source!DO1249</f>
        <v>70</v>
      </c>
      <c r="G1464" s="33"/>
      <c r="H1464" s="28"/>
      <c r="I1464" s="17"/>
      <c r="J1464" s="33">
        <f>SUM(S1457:S1463)</f>
        <v>9.4600000000000009</v>
      </c>
      <c r="K1464" s="17">
        <f>Source!CA1249</f>
        <v>41</v>
      </c>
      <c r="L1464" s="33">
        <f>SUM(T1457:T1463)</f>
        <v>146.28</v>
      </c>
    </row>
    <row r="1465" spans="1:27" ht="14.25" x14ac:dyDescent="0.2">
      <c r="A1465" s="26"/>
      <c r="B1465" s="26"/>
      <c r="C1465" s="26"/>
      <c r="D1465" s="26" t="s">
        <v>325</v>
      </c>
      <c r="E1465" s="27" t="s">
        <v>315</v>
      </c>
      <c r="F1465" s="17">
        <f>175</f>
        <v>175</v>
      </c>
      <c r="G1465" s="33"/>
      <c r="H1465" s="28"/>
      <c r="I1465" s="17"/>
      <c r="J1465" s="33">
        <f>SUM(U1457:U1464)</f>
        <v>0.4</v>
      </c>
      <c r="K1465" s="17">
        <f>160</f>
        <v>160</v>
      </c>
      <c r="L1465" s="33">
        <f>SUM(V1457:V1464)</f>
        <v>9.7100000000000009</v>
      </c>
    </row>
    <row r="1466" spans="1:27" ht="14.25" x14ac:dyDescent="0.2">
      <c r="A1466" s="55"/>
      <c r="B1466" s="55"/>
      <c r="C1466" s="55"/>
      <c r="D1466" s="55" t="s">
        <v>317</v>
      </c>
      <c r="E1466" s="56" t="s">
        <v>318</v>
      </c>
      <c r="F1466" s="57">
        <f>Source!AQ1249</f>
        <v>24.61</v>
      </c>
      <c r="G1466" s="58"/>
      <c r="H1466" s="59" t="str">
        <f>Source!DI1249</f>
        <v/>
      </c>
      <c r="I1466" s="57">
        <f>Source!AV1249</f>
        <v>1</v>
      </c>
      <c r="J1466" s="58">
        <f>Source!U1249</f>
        <v>1.2305000000000001</v>
      </c>
      <c r="K1466" s="57"/>
      <c r="L1466" s="58"/>
    </row>
    <row r="1467" spans="1:27" ht="15" x14ac:dyDescent="0.25">
      <c r="A1467" s="60"/>
      <c r="B1467" s="60"/>
      <c r="C1467" s="60"/>
      <c r="D1467" s="61" t="s">
        <v>319</v>
      </c>
      <c r="E1467" s="60"/>
      <c r="F1467" s="60"/>
      <c r="G1467" s="60"/>
      <c r="H1467" s="60"/>
      <c r="I1467" s="111">
        <f>J1458+J1459+J1461+J1463+J1464+J1465+SUM(J1462:J1462)</f>
        <v>88.17</v>
      </c>
      <c r="J1467" s="111"/>
      <c r="K1467" s="111">
        <f>L1458+L1459+L1461+L1463+L1464+L1465+SUM(L1462:L1462)</f>
        <v>1227.8900000000001</v>
      </c>
      <c r="L1467" s="111"/>
      <c r="O1467" s="32">
        <f>J1458+J1459+J1461+J1463+J1464+J1465+SUM(J1462:J1462)</f>
        <v>88.17</v>
      </c>
      <c r="P1467" s="32">
        <f>L1458+L1459+L1461+L1463+L1464+L1465+SUM(L1462:L1462)</f>
        <v>1227.8900000000001</v>
      </c>
      <c r="X1467">
        <f>IF(Source!BI1249&lt;=1,J1458+J1459+J1461+J1463+J1464+J1465-0, 0)</f>
        <v>63.74</v>
      </c>
      <c r="Y1467">
        <f>IF(Source!BI1249=2,J1458+J1459+J1461+J1463+J1464+J1465-0, 0)</f>
        <v>0</v>
      </c>
      <c r="Z1467">
        <f>IF(Source!BI1249=3,J1458+J1459+J1461+J1463+J1464+J1465-0, 0)</f>
        <v>0</v>
      </c>
      <c r="AA1467">
        <f>IF(Source!BI1249=4,J1458+J1459+J1461+J1463+J1464+J1465,0)</f>
        <v>0</v>
      </c>
    </row>
    <row r="1469" spans="1:27" ht="28.5" x14ac:dyDescent="0.2">
      <c r="A1469" s="26">
        <v>4</v>
      </c>
      <c r="B1469" s="26">
        <v>4</v>
      </c>
      <c r="C1469" s="26" t="str">
        <f>Source!F1251</f>
        <v>6.58-2-1</v>
      </c>
      <c r="D1469" s="26" t="s">
        <v>40</v>
      </c>
      <c r="E1469" s="27" t="str">
        <f>Source!H1251</f>
        <v>100 м2</v>
      </c>
      <c r="F1469" s="17">
        <f>Source!I1251</f>
        <v>0.84370000000000001</v>
      </c>
      <c r="G1469" s="33"/>
      <c r="H1469" s="28"/>
      <c r="I1469" s="17"/>
      <c r="J1469" s="33"/>
      <c r="K1469" s="17"/>
      <c r="L1469" s="33"/>
      <c r="Q1469">
        <f>ROUND((Source!DN1251/100)*ROUND((ROUND((Source!AF1251*Source!AV1251*Source!I1251),2)),2), 2)</f>
        <v>129.13999999999999</v>
      </c>
      <c r="R1469">
        <f>Source!X1251</f>
        <v>2982.1</v>
      </c>
      <c r="S1469">
        <f>ROUND((Source!DO1251/100)*ROUND((ROUND((Source!AF1251*Source!AV1251*Source!I1251),2)),2), 2)</f>
        <v>88.79</v>
      </c>
      <c r="T1469">
        <f>Source!Y1251</f>
        <v>1746.66</v>
      </c>
      <c r="U1469">
        <f>ROUND((175/100)*ROUND((ROUND((Source!AE1251*Source!AV1251*Source!I1251),2)),2), 2)</f>
        <v>0</v>
      </c>
      <c r="V1469">
        <f>ROUND((160/100)*ROUND(ROUND((ROUND((Source!AE1251*Source!AV1251*Source!I1251),2)*Source!BS1251),2), 2), 2)</f>
        <v>0</v>
      </c>
    </row>
    <row r="1470" spans="1:27" x14ac:dyDescent="0.2">
      <c r="D1470" s="30" t="str">
        <f>"Объем: "&amp;Source!I1251&amp;"=84,37/"&amp;"100"</f>
        <v>Объем: 0,8437=84,37/100</v>
      </c>
    </row>
    <row r="1471" spans="1:27" ht="14.25" x14ac:dyDescent="0.2">
      <c r="A1471" s="26"/>
      <c r="B1471" s="26"/>
      <c r="C1471" s="26"/>
      <c r="D1471" s="26" t="s">
        <v>313</v>
      </c>
      <c r="E1471" s="27"/>
      <c r="F1471" s="17"/>
      <c r="G1471" s="33">
        <f>Source!AO1251</f>
        <v>191.34</v>
      </c>
      <c r="H1471" s="28" t="str">
        <f>Source!DG1251</f>
        <v/>
      </c>
      <c r="I1471" s="17">
        <f>Source!AV1251</f>
        <v>1</v>
      </c>
      <c r="J1471" s="33">
        <f>ROUND((ROUND((Source!AF1251*Source!AV1251*Source!I1251),2)),2)</f>
        <v>161.43</v>
      </c>
      <c r="K1471" s="17">
        <f>IF(Source!BA1251&lt;&gt; 0, Source!BA1251, 1)</f>
        <v>26.39</v>
      </c>
      <c r="L1471" s="33">
        <f>Source!S1251</f>
        <v>4260.1400000000003</v>
      </c>
      <c r="W1471">
        <f>J1471</f>
        <v>161.43</v>
      </c>
    </row>
    <row r="1472" spans="1:27" ht="28.5" x14ac:dyDescent="0.2">
      <c r="A1472" s="26" t="s">
        <v>130</v>
      </c>
      <c r="B1472" s="26" t="s">
        <v>130</v>
      </c>
      <c r="C1472" s="26" t="str">
        <f>Source!F1252</f>
        <v>9999990001</v>
      </c>
      <c r="D1472" s="26" t="s">
        <v>29</v>
      </c>
      <c r="E1472" s="27" t="str">
        <f>Source!H1252</f>
        <v>т</v>
      </c>
      <c r="F1472" s="17">
        <f>Source!I1252</f>
        <v>-0.86057400000000006</v>
      </c>
      <c r="G1472" s="33">
        <f>Source!AK1252</f>
        <v>0</v>
      </c>
      <c r="H1472" s="31" t="s">
        <v>3</v>
      </c>
      <c r="I1472" s="17">
        <f>Source!AW1252</f>
        <v>1</v>
      </c>
      <c r="J1472" s="33">
        <f>ROUND((ROUND((Source!AC1252*Source!AW1252*Source!I1252),2)),2)+(ROUND((ROUND(((Source!ET1252)*Source!AV1252*Source!I1252),2)),2)+ROUND((ROUND(((Source!AE1252-(Source!EU1252))*Source!AV1252*Source!I1252),2)),2))+ROUND((ROUND((Source!AF1252*Source!AV1252*Source!I1252),2)),2)</f>
        <v>0</v>
      </c>
      <c r="K1472" s="17">
        <f>IF(Source!BC1252&lt;&gt; 0, Source!BC1252, 1)</f>
        <v>1</v>
      </c>
      <c r="L1472" s="33">
        <f>Source!O1252</f>
        <v>0</v>
      </c>
      <c r="Q1472">
        <f>ROUND((Source!DN1252/100)*ROUND((ROUND((Source!AF1252*Source!AV1252*Source!I1252),2)),2), 2)</f>
        <v>0</v>
      </c>
      <c r="R1472">
        <f>Source!X1252</f>
        <v>0</v>
      </c>
      <c r="S1472">
        <f>ROUND((Source!DO1252/100)*ROUND((ROUND((Source!AF1252*Source!AV1252*Source!I1252),2)),2), 2)</f>
        <v>0</v>
      </c>
      <c r="T1472">
        <f>Source!Y1252</f>
        <v>0</v>
      </c>
      <c r="U1472">
        <f>ROUND((175/100)*ROUND((ROUND((Source!AE1252*Source!AV1252*Source!I1252),2)),2), 2)</f>
        <v>0</v>
      </c>
      <c r="V1472">
        <f>ROUND((160/100)*ROUND(ROUND((ROUND((Source!AE1252*Source!AV1252*Source!I1252),2)*Source!BS1252),2), 2), 2)</f>
        <v>0</v>
      </c>
      <c r="X1472">
        <f>IF(Source!BI1252&lt;=1,J1472, 0)</f>
        <v>0</v>
      </c>
      <c r="Y1472">
        <f>IF(Source!BI1252=2,J1472, 0)</f>
        <v>0</v>
      </c>
      <c r="Z1472">
        <f>IF(Source!BI1252=3,J1472, 0)</f>
        <v>0</v>
      </c>
      <c r="AA1472">
        <f>IF(Source!BI1252=4,J1472, 0)</f>
        <v>0</v>
      </c>
    </row>
    <row r="1473" spans="1:27" ht="14.25" x14ac:dyDescent="0.2">
      <c r="A1473" s="26"/>
      <c r="B1473" s="26"/>
      <c r="C1473" s="26"/>
      <c r="D1473" s="26" t="s">
        <v>314</v>
      </c>
      <c r="E1473" s="27" t="s">
        <v>315</v>
      </c>
      <c r="F1473" s="17">
        <f>Source!DN1251</f>
        <v>80</v>
      </c>
      <c r="G1473" s="33"/>
      <c r="H1473" s="28"/>
      <c r="I1473" s="17"/>
      <c r="J1473" s="33">
        <f>SUM(Q1469:Q1472)</f>
        <v>129.13999999999999</v>
      </c>
      <c r="K1473" s="17">
        <f>Source!BZ1251</f>
        <v>70</v>
      </c>
      <c r="L1473" s="33">
        <f>SUM(R1469:R1472)</f>
        <v>2982.1</v>
      </c>
    </row>
    <row r="1474" spans="1:27" ht="14.25" x14ac:dyDescent="0.2">
      <c r="A1474" s="26"/>
      <c r="B1474" s="26"/>
      <c r="C1474" s="26"/>
      <c r="D1474" s="26" t="s">
        <v>316</v>
      </c>
      <c r="E1474" s="27" t="s">
        <v>315</v>
      </c>
      <c r="F1474" s="17">
        <f>Source!DO1251</f>
        <v>55</v>
      </c>
      <c r="G1474" s="33"/>
      <c r="H1474" s="28"/>
      <c r="I1474" s="17"/>
      <c r="J1474" s="33">
        <f>SUM(S1469:S1473)</f>
        <v>88.79</v>
      </c>
      <c r="K1474" s="17">
        <f>Source!CA1251</f>
        <v>41</v>
      </c>
      <c r="L1474" s="33">
        <f>SUM(T1469:T1473)</f>
        <v>1746.66</v>
      </c>
    </row>
    <row r="1475" spans="1:27" ht="14.25" x14ac:dyDescent="0.2">
      <c r="A1475" s="55"/>
      <c r="B1475" s="55"/>
      <c r="C1475" s="55"/>
      <c r="D1475" s="55" t="s">
        <v>317</v>
      </c>
      <c r="E1475" s="56" t="s">
        <v>318</v>
      </c>
      <c r="F1475" s="57">
        <f>Source!AQ1251</f>
        <v>17.41</v>
      </c>
      <c r="G1475" s="58"/>
      <c r="H1475" s="59" t="str">
        <f>Source!DI1251</f>
        <v/>
      </c>
      <c r="I1475" s="57">
        <f>Source!AV1251</f>
        <v>1</v>
      </c>
      <c r="J1475" s="58">
        <f>Source!U1251</f>
        <v>14.688817</v>
      </c>
      <c r="K1475" s="57"/>
      <c r="L1475" s="58"/>
    </row>
    <row r="1476" spans="1:27" ht="15" x14ac:dyDescent="0.25">
      <c r="A1476" s="60"/>
      <c r="B1476" s="60"/>
      <c r="C1476" s="60"/>
      <c r="D1476" s="61" t="s">
        <v>319</v>
      </c>
      <c r="E1476" s="60"/>
      <c r="F1476" s="60"/>
      <c r="G1476" s="60"/>
      <c r="H1476" s="60"/>
      <c r="I1476" s="111">
        <f>J1471+J1473+J1474+SUM(J1472:J1472)</f>
        <v>379.36</v>
      </c>
      <c r="J1476" s="111"/>
      <c r="K1476" s="111">
        <f>L1471+L1473+L1474+SUM(L1472:L1472)</f>
        <v>8988.9</v>
      </c>
      <c r="L1476" s="111"/>
      <c r="O1476" s="32">
        <f>J1471+J1473+J1474+SUM(J1472:J1472)</f>
        <v>379.36</v>
      </c>
      <c r="P1476" s="32">
        <f>L1471+L1473+L1474+SUM(L1472:L1472)</f>
        <v>8988.9</v>
      </c>
      <c r="X1476">
        <f>IF(Source!BI1251&lt;=1,J1471+J1473+J1474-0, 0)</f>
        <v>379.36</v>
      </c>
      <c r="Y1476">
        <f>IF(Source!BI1251=2,J1471+J1473+J1474-0, 0)</f>
        <v>0</v>
      </c>
      <c r="Z1476">
        <f>IF(Source!BI1251=3,J1471+J1473+J1474-0, 0)</f>
        <v>0</v>
      </c>
      <c r="AA1476">
        <f>IF(Source!BI1251=4,J1471+J1473+J1474,0)</f>
        <v>0</v>
      </c>
    </row>
    <row r="1478" spans="1:27" ht="57" x14ac:dyDescent="0.2">
      <c r="A1478" s="26">
        <v>5</v>
      </c>
      <c r="B1478" s="26">
        <v>5</v>
      </c>
      <c r="C1478" s="26" t="str">
        <f>Source!F1253</f>
        <v>3.12-3-4</v>
      </c>
      <c r="D1478" s="26" t="s">
        <v>132</v>
      </c>
      <c r="E1478" s="27" t="str">
        <f>Source!H1253</f>
        <v>100 м2</v>
      </c>
      <c r="F1478" s="17">
        <f>Source!I1253</f>
        <v>0.84370000000000001</v>
      </c>
      <c r="G1478" s="33"/>
      <c r="H1478" s="28"/>
      <c r="I1478" s="17"/>
      <c r="J1478" s="33"/>
      <c r="K1478" s="17"/>
      <c r="L1478" s="33"/>
      <c r="Q1478">
        <f>ROUND((Source!DN1253/100)*ROUND((ROUND((Source!AF1253*Source!AV1253*Source!I1253),2)),2), 2)</f>
        <v>695.25</v>
      </c>
      <c r="R1478">
        <f>Source!X1253</f>
        <v>15348.52</v>
      </c>
      <c r="S1478">
        <f>ROUND((Source!DO1253/100)*ROUND((ROUND((Source!AF1253*Source!AV1253*Source!I1253),2)),2), 2)</f>
        <v>528.12</v>
      </c>
      <c r="T1478">
        <f>Source!Y1253</f>
        <v>7233.21</v>
      </c>
      <c r="U1478">
        <f>ROUND((175/100)*ROUND((ROUND((Source!AE1253*Source!AV1253*Source!I1253),2)),2), 2)</f>
        <v>131.16</v>
      </c>
      <c r="V1478">
        <f>ROUND((160/100)*ROUND(ROUND((ROUND((Source!AE1253*Source!AV1253*Source!I1253),2)*Source!BS1253),2), 2), 2)</f>
        <v>3164.69</v>
      </c>
    </row>
    <row r="1479" spans="1:27" x14ac:dyDescent="0.2">
      <c r="D1479" s="30" t="str">
        <f>"Объем: "&amp;Source!I1253&amp;"=84,37/"&amp;"100"</f>
        <v>Объем: 0,8437=84,37/100</v>
      </c>
    </row>
    <row r="1480" spans="1:27" ht="14.25" x14ac:dyDescent="0.2">
      <c r="A1480" s="26"/>
      <c r="B1480" s="26"/>
      <c r="C1480" s="26"/>
      <c r="D1480" s="26" t="s">
        <v>313</v>
      </c>
      <c r="E1480" s="27"/>
      <c r="F1480" s="17"/>
      <c r="G1480" s="33">
        <f>Source!AO1253</f>
        <v>689</v>
      </c>
      <c r="H1480" s="28" t="str">
        <f>Source!DG1253</f>
        <v>)*1,15</v>
      </c>
      <c r="I1480" s="17">
        <f>Source!AV1253</f>
        <v>1</v>
      </c>
      <c r="J1480" s="33">
        <f>ROUND((ROUND((Source!AF1253*Source!AV1253*Source!I1253),2)),2)</f>
        <v>668.51</v>
      </c>
      <c r="K1480" s="17">
        <f>IF(Source!BA1253&lt;&gt; 0, Source!BA1253, 1)</f>
        <v>26.39</v>
      </c>
      <c r="L1480" s="33">
        <f>Source!S1253</f>
        <v>17641.98</v>
      </c>
      <c r="W1480">
        <f>J1480</f>
        <v>668.51</v>
      </c>
    </row>
    <row r="1481" spans="1:27" ht="14.25" x14ac:dyDescent="0.2">
      <c r="A1481" s="26"/>
      <c r="B1481" s="26"/>
      <c r="C1481" s="26"/>
      <c r="D1481" s="26" t="s">
        <v>322</v>
      </c>
      <c r="E1481" s="27"/>
      <c r="F1481" s="17"/>
      <c r="G1481" s="33">
        <f>Source!AM1253</f>
        <v>267.17</v>
      </c>
      <c r="H1481" s="28" t="str">
        <f>Source!DE1253</f>
        <v>)*1,25</v>
      </c>
      <c r="I1481" s="17">
        <f>Source!AV1253</f>
        <v>1</v>
      </c>
      <c r="J1481" s="33">
        <f>(ROUND((ROUND((((Source!ET1253*1.25))*Source!AV1253*Source!I1253),2)),2)+ROUND((ROUND(((Source!AE1253-((Source!EU1253*1.25)))*Source!AV1253*Source!I1253),2)),2))</f>
        <v>281.76</v>
      </c>
      <c r="K1481" s="17">
        <f>IF(Source!BB1253&lt;&gt; 0, Source!BB1253, 1)</f>
        <v>12.18</v>
      </c>
      <c r="L1481" s="33">
        <f>Source!Q1253</f>
        <v>3431.84</v>
      </c>
    </row>
    <row r="1482" spans="1:27" ht="14.25" x14ac:dyDescent="0.2">
      <c r="A1482" s="26"/>
      <c r="B1482" s="26"/>
      <c r="C1482" s="26"/>
      <c r="D1482" s="26" t="s">
        <v>323</v>
      </c>
      <c r="E1482" s="27"/>
      <c r="F1482" s="17"/>
      <c r="G1482" s="33">
        <f>Source!AN1253</f>
        <v>71.069999999999993</v>
      </c>
      <c r="H1482" s="28" t="str">
        <f>Source!DF1253</f>
        <v>)*1,25</v>
      </c>
      <c r="I1482" s="17">
        <f>Source!AV1253</f>
        <v>1</v>
      </c>
      <c r="J1482" s="41">
        <f>ROUND((ROUND((Source!AE1253*Source!AV1253*Source!I1253),2)),2)</f>
        <v>74.95</v>
      </c>
      <c r="K1482" s="17">
        <f>IF(Source!BS1253&lt;&gt; 0, Source!BS1253, 1)</f>
        <v>26.39</v>
      </c>
      <c r="L1482" s="41">
        <f>Source!R1253</f>
        <v>1977.93</v>
      </c>
      <c r="W1482">
        <f>J1482</f>
        <v>74.95</v>
      </c>
    </row>
    <row r="1483" spans="1:27" ht="14.25" x14ac:dyDescent="0.2">
      <c r="A1483" s="26"/>
      <c r="B1483" s="26"/>
      <c r="C1483" s="26"/>
      <c r="D1483" s="26" t="s">
        <v>324</v>
      </c>
      <c r="E1483" s="27"/>
      <c r="F1483" s="17"/>
      <c r="G1483" s="33">
        <f>Source!AL1253</f>
        <v>705.14</v>
      </c>
      <c r="H1483" s="28" t="str">
        <f>Source!DD1253</f>
        <v/>
      </c>
      <c r="I1483" s="17">
        <f>Source!AW1253</f>
        <v>1</v>
      </c>
      <c r="J1483" s="33">
        <f>ROUND((ROUND((Source!AC1253*Source!AW1253*Source!I1253),2)),2)</f>
        <v>594.92999999999995</v>
      </c>
      <c r="K1483" s="17">
        <f>IF(Source!BC1253&lt;&gt; 0, Source!BC1253, 1)</f>
        <v>3.7</v>
      </c>
      <c r="L1483" s="33">
        <f>Source!P1253</f>
        <v>2201.2399999999998</v>
      </c>
    </row>
    <row r="1484" spans="1:27" ht="199.5" x14ac:dyDescent="0.2">
      <c r="A1484" s="26" t="s">
        <v>141</v>
      </c>
      <c r="B1484" s="26" t="s">
        <v>141</v>
      </c>
      <c r="C1484" s="26" t="str">
        <f>Source!F1254</f>
        <v>1.1-1-1312</v>
      </c>
      <c r="D1484" s="26" t="s">
        <v>282</v>
      </c>
      <c r="E1484" s="27" t="str">
        <f>Source!H1254</f>
        <v>м2</v>
      </c>
      <c r="F1484" s="17">
        <f>Source!I1254</f>
        <v>113.8995</v>
      </c>
      <c r="G1484" s="33">
        <f>Source!AK1254</f>
        <v>25.09</v>
      </c>
      <c r="H1484" s="31" t="s">
        <v>3</v>
      </c>
      <c r="I1484" s="17">
        <f>Source!AW1254</f>
        <v>1</v>
      </c>
      <c r="J1484" s="33">
        <f>ROUND((ROUND((Source!AC1254*Source!AW1254*Source!I1254),2)),2)+(ROUND((ROUND(((Source!ET1254)*Source!AV1254*Source!I1254),2)),2)+ROUND((ROUND(((Source!AE1254-(Source!EU1254))*Source!AV1254*Source!I1254),2)),2))+ROUND((ROUND((Source!AF1254*Source!AV1254*Source!I1254),2)),2)</f>
        <v>2857.74</v>
      </c>
      <c r="K1484" s="17">
        <f>IF(Source!BC1254&lt;&gt; 0, Source!BC1254, 1)</f>
        <v>10.5</v>
      </c>
      <c r="L1484" s="33">
        <f>Source!O1254</f>
        <v>30006.27</v>
      </c>
      <c r="Q1484">
        <f>ROUND((Source!DN1254/100)*ROUND((ROUND((Source!AF1254*Source!AV1254*Source!I1254),2)),2), 2)</f>
        <v>0</v>
      </c>
      <c r="R1484">
        <f>Source!X1254</f>
        <v>0</v>
      </c>
      <c r="S1484">
        <f>ROUND((Source!DO1254/100)*ROUND((ROUND((Source!AF1254*Source!AV1254*Source!I1254),2)),2), 2)</f>
        <v>0</v>
      </c>
      <c r="T1484">
        <f>Source!Y1254</f>
        <v>0</v>
      </c>
      <c r="U1484">
        <f>ROUND((175/100)*ROUND((ROUND((Source!AE1254*Source!AV1254*Source!I1254),2)),2), 2)</f>
        <v>0</v>
      </c>
      <c r="V1484">
        <f>ROUND((160/100)*ROUND(ROUND((ROUND((Source!AE1254*Source!AV1254*Source!I1254),2)*Source!BS1254),2), 2), 2)</f>
        <v>0</v>
      </c>
      <c r="X1484">
        <f>IF(Source!BI1254&lt;=1,J1484, 0)</f>
        <v>2857.74</v>
      </c>
      <c r="Y1484">
        <f>IF(Source!BI1254=2,J1484, 0)</f>
        <v>0</v>
      </c>
      <c r="Z1484">
        <f>IF(Source!BI1254=3,J1484, 0)</f>
        <v>0</v>
      </c>
      <c r="AA1484">
        <f>IF(Source!BI1254=4,J1484, 0)</f>
        <v>0</v>
      </c>
    </row>
    <row r="1485" spans="1:27" ht="228" x14ac:dyDescent="0.2">
      <c r="A1485" s="26" t="s">
        <v>145</v>
      </c>
      <c r="B1485" s="26" t="s">
        <v>145</v>
      </c>
      <c r="C1485" s="26" t="str">
        <f>Source!F1255</f>
        <v>1.1-1-1313</v>
      </c>
      <c r="D1485" s="26" t="s">
        <v>283</v>
      </c>
      <c r="E1485" s="27" t="str">
        <f>Source!H1255</f>
        <v>м2</v>
      </c>
      <c r="F1485" s="17">
        <f>Source!I1255</f>
        <v>111.62151000000001</v>
      </c>
      <c r="G1485" s="33">
        <f>Source!AK1255</f>
        <v>23.06</v>
      </c>
      <c r="H1485" s="31" t="s">
        <v>3</v>
      </c>
      <c r="I1485" s="17">
        <f>Source!AW1255</f>
        <v>1</v>
      </c>
      <c r="J1485" s="33">
        <f>ROUND((ROUND((Source!AC1255*Source!AW1255*Source!I1255),2)),2)+(ROUND((ROUND(((Source!ET1255)*Source!AV1255*Source!I1255),2)),2)+ROUND((ROUND(((Source!AE1255-(Source!EU1255))*Source!AV1255*Source!I1255),2)),2))+ROUND((ROUND((Source!AF1255*Source!AV1255*Source!I1255),2)),2)</f>
        <v>2573.9899999999998</v>
      </c>
      <c r="K1485" s="17">
        <f>IF(Source!BC1255&lt;&gt; 0, Source!BC1255, 1)</f>
        <v>10.74</v>
      </c>
      <c r="L1485" s="33">
        <f>Source!O1255</f>
        <v>27644.65</v>
      </c>
      <c r="Q1485">
        <f>ROUND((Source!DN1255/100)*ROUND((ROUND((Source!AF1255*Source!AV1255*Source!I1255),2)),2), 2)</f>
        <v>0</v>
      </c>
      <c r="R1485">
        <f>Source!X1255</f>
        <v>0</v>
      </c>
      <c r="S1485">
        <f>ROUND((Source!DO1255/100)*ROUND((ROUND((Source!AF1255*Source!AV1255*Source!I1255),2)),2), 2)</f>
        <v>0</v>
      </c>
      <c r="T1485">
        <f>Source!Y1255</f>
        <v>0</v>
      </c>
      <c r="U1485">
        <f>ROUND((175/100)*ROUND((ROUND((Source!AE1255*Source!AV1255*Source!I1255),2)),2), 2)</f>
        <v>0</v>
      </c>
      <c r="V1485">
        <f>ROUND((160/100)*ROUND(ROUND((ROUND((Source!AE1255*Source!AV1255*Source!I1255),2)*Source!BS1255),2), 2), 2)</f>
        <v>0</v>
      </c>
      <c r="X1485">
        <f>IF(Source!BI1255&lt;=1,J1485, 0)</f>
        <v>2573.9899999999998</v>
      </c>
      <c r="Y1485">
        <f>IF(Source!BI1255=2,J1485, 0)</f>
        <v>0</v>
      </c>
      <c r="Z1485">
        <f>IF(Source!BI1255=3,J1485, 0)</f>
        <v>0</v>
      </c>
      <c r="AA1485">
        <f>IF(Source!BI1255=4,J1485, 0)</f>
        <v>0</v>
      </c>
    </row>
    <row r="1486" spans="1:27" ht="14.25" x14ac:dyDescent="0.2">
      <c r="A1486" s="26"/>
      <c r="B1486" s="26"/>
      <c r="C1486" s="26"/>
      <c r="D1486" s="26" t="s">
        <v>314</v>
      </c>
      <c r="E1486" s="27" t="s">
        <v>315</v>
      </c>
      <c r="F1486" s="17">
        <f>Source!DN1253</f>
        <v>104</v>
      </c>
      <c r="G1486" s="33"/>
      <c r="H1486" s="28"/>
      <c r="I1486" s="17"/>
      <c r="J1486" s="33">
        <f>SUM(Q1478:Q1485)</f>
        <v>695.25</v>
      </c>
      <c r="K1486" s="17">
        <f>Source!BZ1253</f>
        <v>87</v>
      </c>
      <c r="L1486" s="33">
        <f>SUM(R1478:R1485)</f>
        <v>15348.52</v>
      </c>
    </row>
    <row r="1487" spans="1:27" ht="14.25" x14ac:dyDescent="0.2">
      <c r="A1487" s="26"/>
      <c r="B1487" s="26"/>
      <c r="C1487" s="26"/>
      <c r="D1487" s="26" t="s">
        <v>316</v>
      </c>
      <c r="E1487" s="27" t="s">
        <v>315</v>
      </c>
      <c r="F1487" s="17">
        <f>Source!DO1253</f>
        <v>79</v>
      </c>
      <c r="G1487" s="33"/>
      <c r="H1487" s="28"/>
      <c r="I1487" s="17"/>
      <c r="J1487" s="33">
        <f>SUM(S1478:S1486)</f>
        <v>528.12</v>
      </c>
      <c r="K1487" s="17">
        <f>Source!CA1253</f>
        <v>41</v>
      </c>
      <c r="L1487" s="33">
        <f>SUM(T1478:T1486)</f>
        <v>7233.21</v>
      </c>
    </row>
    <row r="1488" spans="1:27" ht="14.25" x14ac:dyDescent="0.2">
      <c r="A1488" s="26"/>
      <c r="B1488" s="26"/>
      <c r="C1488" s="26"/>
      <c r="D1488" s="26" t="s">
        <v>325</v>
      </c>
      <c r="E1488" s="27" t="s">
        <v>315</v>
      </c>
      <c r="F1488" s="17">
        <f>175</f>
        <v>175</v>
      </c>
      <c r="G1488" s="33"/>
      <c r="H1488" s="28"/>
      <c r="I1488" s="17"/>
      <c r="J1488" s="33">
        <f>SUM(U1478:U1487)</f>
        <v>131.16</v>
      </c>
      <c r="K1488" s="17">
        <f>160</f>
        <v>160</v>
      </c>
      <c r="L1488" s="33">
        <f>SUM(V1478:V1487)</f>
        <v>3164.69</v>
      </c>
    </row>
    <row r="1489" spans="1:27" ht="14.25" x14ac:dyDescent="0.2">
      <c r="A1489" s="55"/>
      <c r="B1489" s="55"/>
      <c r="C1489" s="55"/>
      <c r="D1489" s="55" t="s">
        <v>317</v>
      </c>
      <c r="E1489" s="56" t="s">
        <v>318</v>
      </c>
      <c r="F1489" s="57">
        <f>Source!AQ1253</f>
        <v>53</v>
      </c>
      <c r="G1489" s="58"/>
      <c r="H1489" s="59" t="str">
        <f>Source!DI1253</f>
        <v>)*1,15</v>
      </c>
      <c r="I1489" s="57">
        <f>Source!AV1253</f>
        <v>1</v>
      </c>
      <c r="J1489" s="58">
        <f>Source!U1253</f>
        <v>51.423514999999995</v>
      </c>
      <c r="K1489" s="57"/>
      <c r="L1489" s="58"/>
    </row>
    <row r="1490" spans="1:27" ht="15" x14ac:dyDescent="0.25">
      <c r="A1490" s="60"/>
      <c r="B1490" s="60"/>
      <c r="C1490" s="60"/>
      <c r="D1490" s="61" t="s">
        <v>319</v>
      </c>
      <c r="E1490" s="60"/>
      <c r="F1490" s="60"/>
      <c r="G1490" s="60"/>
      <c r="H1490" s="60"/>
      <c r="I1490" s="111">
        <f>J1480+J1481+J1483+J1486+J1487+J1488+SUM(J1484:J1485)</f>
        <v>8331.4599999999991</v>
      </c>
      <c r="J1490" s="111"/>
      <c r="K1490" s="111">
        <f>L1480+L1481+L1483+L1486+L1487+L1488+SUM(L1484:L1485)</f>
        <v>106672.4</v>
      </c>
      <c r="L1490" s="111"/>
      <c r="O1490" s="32">
        <f>J1480+J1481+J1483+J1486+J1487+J1488+SUM(J1484:J1485)</f>
        <v>8331.4599999999991</v>
      </c>
      <c r="P1490" s="32">
        <f>L1480+L1481+L1483+L1486+L1487+L1488+SUM(L1484:L1485)</f>
        <v>106672.4</v>
      </c>
      <c r="X1490">
        <f>IF(Source!BI1253&lt;=1,J1480+J1481+J1483+J1486+J1487+J1488-0, 0)</f>
        <v>2899.7299999999996</v>
      </c>
      <c r="Y1490">
        <f>IF(Source!BI1253=2,J1480+J1481+J1483+J1486+J1487+J1488-0, 0)</f>
        <v>0</v>
      </c>
      <c r="Z1490">
        <f>IF(Source!BI1253=3,J1480+J1481+J1483+J1486+J1487+J1488-0, 0)</f>
        <v>0</v>
      </c>
      <c r="AA1490">
        <f>IF(Source!BI1253=4,J1480+J1481+J1483+J1486+J1487+J1488,0)</f>
        <v>0</v>
      </c>
    </row>
    <row r="1492" spans="1:27" ht="99.75" x14ac:dyDescent="0.2">
      <c r="A1492" s="26">
        <v>6</v>
      </c>
      <c r="B1492" s="26">
        <v>6</v>
      </c>
      <c r="C1492" s="26" t="str">
        <f>Source!F1256</f>
        <v>3.12-3-10</v>
      </c>
      <c r="D1492" s="26" t="s">
        <v>150</v>
      </c>
      <c r="E1492" s="27" t="str">
        <f>Source!H1256</f>
        <v>100 м2</v>
      </c>
      <c r="F1492" s="17">
        <f>Source!I1256</f>
        <v>3.5000000000000001E-3</v>
      </c>
      <c r="G1492" s="33"/>
      <c r="H1492" s="28"/>
      <c r="I1492" s="17"/>
      <c r="J1492" s="33"/>
      <c r="K1492" s="17"/>
      <c r="L1492" s="33"/>
      <c r="Q1492">
        <f>ROUND((Source!DN1256/100)*ROUND((ROUND((Source!AF1256*Source!AV1256*Source!I1256),2)),2), 2)</f>
        <v>4.13</v>
      </c>
      <c r="R1492">
        <f>Source!X1256</f>
        <v>91.15</v>
      </c>
      <c r="S1492">
        <f>ROUND((Source!DO1256/100)*ROUND((ROUND((Source!AF1256*Source!AV1256*Source!I1256),2)),2), 2)</f>
        <v>3.14</v>
      </c>
      <c r="T1492">
        <f>Source!Y1256</f>
        <v>42.96</v>
      </c>
      <c r="U1492">
        <f>ROUND((175/100)*ROUND((ROUND((Source!AE1256*Source!AV1256*Source!I1256),2)),2), 2)</f>
        <v>7.0000000000000007E-2</v>
      </c>
      <c r="V1492">
        <f>ROUND((160/100)*ROUND(ROUND((ROUND((Source!AE1256*Source!AV1256*Source!I1256),2)*Source!BS1256),2), 2), 2)</f>
        <v>1.7</v>
      </c>
    </row>
    <row r="1493" spans="1:27" x14ac:dyDescent="0.2">
      <c r="D1493" s="30" t="str">
        <f>"Объем: "&amp;Source!I1256&amp;"=0,35/"&amp;"100"</f>
        <v>Объем: 0,0035=0,35/100</v>
      </c>
    </row>
    <row r="1494" spans="1:27" ht="14.25" x14ac:dyDescent="0.2">
      <c r="A1494" s="26"/>
      <c r="B1494" s="26"/>
      <c r="C1494" s="26"/>
      <c r="D1494" s="26" t="s">
        <v>313</v>
      </c>
      <c r="E1494" s="27"/>
      <c r="F1494" s="17"/>
      <c r="G1494" s="33">
        <f>Source!AO1256</f>
        <v>986.85</v>
      </c>
      <c r="H1494" s="28" t="str">
        <f>Source!DG1256</f>
        <v>)*1,15</v>
      </c>
      <c r="I1494" s="17">
        <f>Source!AV1256</f>
        <v>1</v>
      </c>
      <c r="J1494" s="33">
        <f>ROUND((ROUND((Source!AF1256*Source!AV1256*Source!I1256),2)),2)</f>
        <v>3.97</v>
      </c>
      <c r="K1494" s="17">
        <f>IF(Source!BA1256&lt;&gt; 0, Source!BA1256, 1)</f>
        <v>26.39</v>
      </c>
      <c r="L1494" s="33">
        <f>Source!S1256</f>
        <v>104.77</v>
      </c>
      <c r="W1494">
        <f>J1494</f>
        <v>3.97</v>
      </c>
    </row>
    <row r="1495" spans="1:27" ht="14.25" x14ac:dyDescent="0.2">
      <c r="A1495" s="26"/>
      <c r="B1495" s="26"/>
      <c r="C1495" s="26"/>
      <c r="D1495" s="26" t="s">
        <v>322</v>
      </c>
      <c r="E1495" s="27"/>
      <c r="F1495" s="17"/>
      <c r="G1495" s="33">
        <f>Source!AM1256</f>
        <v>50.84</v>
      </c>
      <c r="H1495" s="28" t="str">
        <f>Source!DE1256</f>
        <v>)*1,25</v>
      </c>
      <c r="I1495" s="17">
        <f>Source!AV1256</f>
        <v>1</v>
      </c>
      <c r="J1495" s="33">
        <f>(ROUND((ROUND((((Source!ET1256*1.25))*Source!AV1256*Source!I1256),2)),2)+ROUND((ROUND(((Source!AE1256-((Source!EU1256*1.25)))*Source!AV1256*Source!I1256),2)),2))</f>
        <v>0.22</v>
      </c>
      <c r="K1495" s="17">
        <f>IF(Source!BB1256&lt;&gt; 0, Source!BB1256, 1)</f>
        <v>9.3800000000000008</v>
      </c>
      <c r="L1495" s="33">
        <f>Source!Q1256</f>
        <v>2.06</v>
      </c>
    </row>
    <row r="1496" spans="1:27" ht="14.25" x14ac:dyDescent="0.2">
      <c r="A1496" s="26"/>
      <c r="B1496" s="26"/>
      <c r="C1496" s="26"/>
      <c r="D1496" s="26" t="s">
        <v>323</v>
      </c>
      <c r="E1496" s="27"/>
      <c r="F1496" s="17"/>
      <c r="G1496" s="33">
        <f>Source!AN1256</f>
        <v>8.01</v>
      </c>
      <c r="H1496" s="28" t="str">
        <f>Source!DF1256</f>
        <v>)*1,25</v>
      </c>
      <c r="I1496" s="17">
        <f>Source!AV1256</f>
        <v>1</v>
      </c>
      <c r="J1496" s="41">
        <f>ROUND((ROUND((Source!AE1256*Source!AV1256*Source!I1256),2)),2)</f>
        <v>0.04</v>
      </c>
      <c r="K1496" s="17">
        <f>IF(Source!BS1256&lt;&gt; 0, Source!BS1256, 1)</f>
        <v>26.39</v>
      </c>
      <c r="L1496" s="41">
        <f>Source!R1256</f>
        <v>1.06</v>
      </c>
      <c r="W1496">
        <f>J1496</f>
        <v>0.04</v>
      </c>
    </row>
    <row r="1497" spans="1:27" ht="14.25" x14ac:dyDescent="0.2">
      <c r="A1497" s="26"/>
      <c r="B1497" s="26"/>
      <c r="C1497" s="26"/>
      <c r="D1497" s="26" t="s">
        <v>324</v>
      </c>
      <c r="E1497" s="27"/>
      <c r="F1497" s="17"/>
      <c r="G1497" s="33">
        <f>Source!AL1256</f>
        <v>7205.92</v>
      </c>
      <c r="H1497" s="28" t="str">
        <f>Source!DD1256</f>
        <v/>
      </c>
      <c r="I1497" s="17">
        <f>Source!AW1256</f>
        <v>1</v>
      </c>
      <c r="J1497" s="33">
        <f>ROUND((ROUND((Source!AC1256*Source!AW1256*Source!I1256),2)),2)</f>
        <v>25.22</v>
      </c>
      <c r="K1497" s="17">
        <f>IF(Source!BC1256&lt;&gt; 0, Source!BC1256, 1)</f>
        <v>1.95</v>
      </c>
      <c r="L1497" s="33">
        <f>Source!P1256</f>
        <v>49.18</v>
      </c>
    </row>
    <row r="1498" spans="1:27" ht="199.5" x14ac:dyDescent="0.2">
      <c r="A1498" s="26" t="s">
        <v>152</v>
      </c>
      <c r="B1498" s="26" t="s">
        <v>152</v>
      </c>
      <c r="C1498" s="26" t="str">
        <f>Source!F1257</f>
        <v>1.1-1-1312</v>
      </c>
      <c r="D1498" s="26" t="s">
        <v>282</v>
      </c>
      <c r="E1498" s="27" t="str">
        <f>Source!H1257</f>
        <v>м2</v>
      </c>
      <c r="F1498" s="17">
        <f>Source!I1257</f>
        <v>0.472605</v>
      </c>
      <c r="G1498" s="33">
        <f>Source!AK1257</f>
        <v>25.09</v>
      </c>
      <c r="H1498" s="31" t="s">
        <v>3</v>
      </c>
      <c r="I1498" s="17">
        <f>Source!AW1257</f>
        <v>1</v>
      </c>
      <c r="J1498" s="33">
        <f>ROUND((ROUND((Source!AC1257*Source!AW1257*Source!I1257),2)),2)+(ROUND((ROUND(((Source!ET1257)*Source!AV1257*Source!I1257),2)),2)+ROUND((ROUND(((Source!AE1257-(Source!EU1257))*Source!AV1257*Source!I1257),2)),2))+ROUND((ROUND((Source!AF1257*Source!AV1257*Source!I1257),2)),2)</f>
        <v>11.86</v>
      </c>
      <c r="K1498" s="17">
        <f>IF(Source!BC1257&lt;&gt; 0, Source!BC1257, 1)</f>
        <v>10.5</v>
      </c>
      <c r="L1498" s="33">
        <f>Source!O1257</f>
        <v>124.53</v>
      </c>
      <c r="Q1498">
        <f>ROUND((Source!DN1257/100)*ROUND((ROUND((Source!AF1257*Source!AV1257*Source!I1257),2)),2), 2)</f>
        <v>0</v>
      </c>
      <c r="R1498">
        <f>Source!X1257</f>
        <v>0</v>
      </c>
      <c r="S1498">
        <f>ROUND((Source!DO1257/100)*ROUND((ROUND((Source!AF1257*Source!AV1257*Source!I1257),2)),2), 2)</f>
        <v>0</v>
      </c>
      <c r="T1498">
        <f>Source!Y1257</f>
        <v>0</v>
      </c>
      <c r="U1498">
        <f>ROUND((175/100)*ROUND((ROUND((Source!AE1257*Source!AV1257*Source!I1257),2)),2), 2)</f>
        <v>0</v>
      </c>
      <c r="V1498">
        <f>ROUND((160/100)*ROUND(ROUND((ROUND((Source!AE1257*Source!AV1257*Source!I1257),2)*Source!BS1257),2), 2), 2)</f>
        <v>0</v>
      </c>
      <c r="X1498">
        <f>IF(Source!BI1257&lt;=1,J1498, 0)</f>
        <v>11.86</v>
      </c>
      <c r="Y1498">
        <f>IF(Source!BI1257=2,J1498, 0)</f>
        <v>0</v>
      </c>
      <c r="Z1498">
        <f>IF(Source!BI1257=3,J1498, 0)</f>
        <v>0</v>
      </c>
      <c r="AA1498">
        <f>IF(Source!BI1257=4,J1498, 0)</f>
        <v>0</v>
      </c>
    </row>
    <row r="1499" spans="1:27" ht="228" x14ac:dyDescent="0.2">
      <c r="A1499" s="26" t="s">
        <v>153</v>
      </c>
      <c r="B1499" s="26" t="s">
        <v>153</v>
      </c>
      <c r="C1499" s="26" t="str">
        <f>Source!F1258</f>
        <v>1.1-1-1313</v>
      </c>
      <c r="D1499" s="26" t="s">
        <v>283</v>
      </c>
      <c r="E1499" s="27" t="str">
        <f>Source!H1258</f>
        <v>м2</v>
      </c>
      <c r="F1499" s="17">
        <f>Source!I1258</f>
        <v>0.21094499999999999</v>
      </c>
      <c r="G1499" s="33">
        <f>Source!AK1258</f>
        <v>23.06</v>
      </c>
      <c r="H1499" s="31" t="s">
        <v>3</v>
      </c>
      <c r="I1499" s="17">
        <f>Source!AW1258</f>
        <v>1</v>
      </c>
      <c r="J1499" s="33">
        <f>ROUND((ROUND((Source!AC1258*Source!AW1258*Source!I1258),2)),2)+(ROUND((ROUND(((Source!ET1258)*Source!AV1258*Source!I1258),2)),2)+ROUND((ROUND(((Source!AE1258-(Source!EU1258))*Source!AV1258*Source!I1258),2)),2))+ROUND((ROUND((Source!AF1258*Source!AV1258*Source!I1258),2)),2)</f>
        <v>4.8600000000000003</v>
      </c>
      <c r="K1499" s="17">
        <f>IF(Source!BC1258&lt;&gt; 0, Source!BC1258, 1)</f>
        <v>10.74</v>
      </c>
      <c r="L1499" s="33">
        <f>Source!O1258</f>
        <v>52.2</v>
      </c>
      <c r="Q1499">
        <f>ROUND((Source!DN1258/100)*ROUND((ROUND((Source!AF1258*Source!AV1258*Source!I1258),2)),2), 2)</f>
        <v>0</v>
      </c>
      <c r="R1499">
        <f>Source!X1258</f>
        <v>0</v>
      </c>
      <c r="S1499">
        <f>ROUND((Source!DO1258/100)*ROUND((ROUND((Source!AF1258*Source!AV1258*Source!I1258),2)),2), 2)</f>
        <v>0</v>
      </c>
      <c r="T1499">
        <f>Source!Y1258</f>
        <v>0</v>
      </c>
      <c r="U1499">
        <f>ROUND((175/100)*ROUND((ROUND((Source!AE1258*Source!AV1258*Source!I1258),2)),2), 2)</f>
        <v>0</v>
      </c>
      <c r="V1499">
        <f>ROUND((160/100)*ROUND(ROUND((ROUND((Source!AE1258*Source!AV1258*Source!I1258),2)*Source!BS1258),2), 2), 2)</f>
        <v>0</v>
      </c>
      <c r="X1499">
        <f>IF(Source!BI1258&lt;=1,J1499, 0)</f>
        <v>4.8600000000000003</v>
      </c>
      <c r="Y1499">
        <f>IF(Source!BI1258=2,J1499, 0)</f>
        <v>0</v>
      </c>
      <c r="Z1499">
        <f>IF(Source!BI1258=3,J1499, 0)</f>
        <v>0</v>
      </c>
      <c r="AA1499">
        <f>IF(Source!BI1258=4,J1499, 0)</f>
        <v>0</v>
      </c>
    </row>
    <row r="1500" spans="1:27" ht="14.25" x14ac:dyDescent="0.2">
      <c r="A1500" s="26"/>
      <c r="B1500" s="26"/>
      <c r="C1500" s="26"/>
      <c r="D1500" s="26" t="s">
        <v>314</v>
      </c>
      <c r="E1500" s="27" t="s">
        <v>315</v>
      </c>
      <c r="F1500" s="17">
        <f>Source!DN1256</f>
        <v>104</v>
      </c>
      <c r="G1500" s="33"/>
      <c r="H1500" s="28"/>
      <c r="I1500" s="17"/>
      <c r="J1500" s="33">
        <f>SUM(Q1492:Q1499)</f>
        <v>4.13</v>
      </c>
      <c r="K1500" s="17">
        <f>Source!BZ1256</f>
        <v>87</v>
      </c>
      <c r="L1500" s="33">
        <f>SUM(R1492:R1499)</f>
        <v>91.15</v>
      </c>
    </row>
    <row r="1501" spans="1:27" ht="14.25" x14ac:dyDescent="0.2">
      <c r="A1501" s="26"/>
      <c r="B1501" s="26"/>
      <c r="C1501" s="26"/>
      <c r="D1501" s="26" t="s">
        <v>316</v>
      </c>
      <c r="E1501" s="27" t="s">
        <v>315</v>
      </c>
      <c r="F1501" s="17">
        <f>Source!DO1256</f>
        <v>79</v>
      </c>
      <c r="G1501" s="33"/>
      <c r="H1501" s="28"/>
      <c r="I1501" s="17"/>
      <c r="J1501" s="33">
        <f>SUM(S1492:S1500)</f>
        <v>3.14</v>
      </c>
      <c r="K1501" s="17">
        <f>Source!CA1256</f>
        <v>41</v>
      </c>
      <c r="L1501" s="33">
        <f>SUM(T1492:T1500)</f>
        <v>42.96</v>
      </c>
    </row>
    <row r="1502" spans="1:27" ht="14.25" x14ac:dyDescent="0.2">
      <c r="A1502" s="26"/>
      <c r="B1502" s="26"/>
      <c r="C1502" s="26"/>
      <c r="D1502" s="26" t="s">
        <v>325</v>
      </c>
      <c r="E1502" s="27" t="s">
        <v>315</v>
      </c>
      <c r="F1502" s="17">
        <f>175</f>
        <v>175</v>
      </c>
      <c r="G1502" s="33"/>
      <c r="H1502" s="28"/>
      <c r="I1502" s="17"/>
      <c r="J1502" s="33">
        <f>SUM(U1492:U1501)</f>
        <v>7.0000000000000007E-2</v>
      </c>
      <c r="K1502" s="17">
        <f>160</f>
        <v>160</v>
      </c>
      <c r="L1502" s="33">
        <f>SUM(V1492:V1501)</f>
        <v>1.7</v>
      </c>
    </row>
    <row r="1503" spans="1:27" ht="14.25" x14ac:dyDescent="0.2">
      <c r="A1503" s="55"/>
      <c r="B1503" s="55"/>
      <c r="C1503" s="55"/>
      <c r="D1503" s="55" t="s">
        <v>317</v>
      </c>
      <c r="E1503" s="56" t="s">
        <v>318</v>
      </c>
      <c r="F1503" s="57">
        <f>Source!AQ1256</f>
        <v>85</v>
      </c>
      <c r="G1503" s="58"/>
      <c r="H1503" s="59" t="str">
        <f>Source!DI1256</f>
        <v>)*1,15</v>
      </c>
      <c r="I1503" s="57">
        <f>Source!AV1256</f>
        <v>1</v>
      </c>
      <c r="J1503" s="58">
        <f>Source!U1256</f>
        <v>0.34212499999999996</v>
      </c>
      <c r="K1503" s="57"/>
      <c r="L1503" s="58"/>
    </row>
    <row r="1504" spans="1:27" ht="15" x14ac:dyDescent="0.25">
      <c r="A1504" s="60"/>
      <c r="B1504" s="60"/>
      <c r="C1504" s="60"/>
      <c r="D1504" s="61" t="s">
        <v>319</v>
      </c>
      <c r="E1504" s="60"/>
      <c r="F1504" s="60"/>
      <c r="G1504" s="60"/>
      <c r="H1504" s="60"/>
      <c r="I1504" s="111">
        <f>J1494+J1495+J1497+J1500+J1501+J1502+SUM(J1498:J1499)</f>
        <v>53.47</v>
      </c>
      <c r="J1504" s="111"/>
      <c r="K1504" s="111">
        <f>L1494+L1495+L1497+L1500+L1501+L1502+SUM(L1498:L1499)</f>
        <v>468.55</v>
      </c>
      <c r="L1504" s="111"/>
      <c r="O1504" s="32">
        <f>J1494+J1495+J1497+J1500+J1501+J1502+SUM(J1498:J1499)</f>
        <v>53.47</v>
      </c>
      <c r="P1504" s="32">
        <f>L1494+L1495+L1497+L1500+L1501+L1502+SUM(L1498:L1499)</f>
        <v>468.55</v>
      </c>
      <c r="X1504">
        <f>IF(Source!BI1256&lt;=1,J1494+J1495+J1497+J1500+J1501+J1502-0, 0)</f>
        <v>36.75</v>
      </c>
      <c r="Y1504">
        <f>IF(Source!BI1256=2,J1494+J1495+J1497+J1500+J1501+J1502-0, 0)</f>
        <v>0</v>
      </c>
      <c r="Z1504">
        <f>IF(Source!BI1256=3,J1494+J1495+J1497+J1500+J1501+J1502-0, 0)</f>
        <v>0</v>
      </c>
      <c r="AA1504">
        <f>IF(Source!BI1256=4,J1494+J1495+J1497+J1500+J1501+J1502,0)</f>
        <v>0</v>
      </c>
    </row>
    <row r="1507" spans="1:23" ht="15" x14ac:dyDescent="0.25">
      <c r="A1507" s="81" t="str">
        <f>CONCATENATE("Итого по подразделу: ",IF(Source!G1260&lt;&gt;"Новый подраздел", Source!G1260, ""))</f>
        <v>Итого по подразделу: Монтажные (кровельные)работы</v>
      </c>
      <c r="B1507" s="81"/>
      <c r="C1507" s="81"/>
      <c r="D1507" s="81"/>
      <c r="E1507" s="81"/>
      <c r="F1507" s="81"/>
      <c r="G1507" s="81"/>
      <c r="H1507" s="81"/>
      <c r="I1507" s="79">
        <f>SUM(O1430:O1506)</f>
        <v>9007.869999999999</v>
      </c>
      <c r="J1507" s="80"/>
      <c r="K1507" s="79">
        <f>SUM(P1430:P1506)</f>
        <v>120302.76</v>
      </c>
      <c r="L1507" s="80"/>
    </row>
    <row r="1508" spans="1:23" hidden="1" x14ac:dyDescent="0.2">
      <c r="A1508" t="s">
        <v>320</v>
      </c>
      <c r="I1508">
        <f>SUM(AC1430:AC1507)</f>
        <v>0</v>
      </c>
      <c r="K1508">
        <f>SUM(AD1430:AD1507)</f>
        <v>0</v>
      </c>
    </row>
    <row r="1509" spans="1:23" hidden="1" x14ac:dyDescent="0.2">
      <c r="A1509" t="s">
        <v>321</v>
      </c>
      <c r="I1509">
        <f>SUM(AE1430:AE1508)</f>
        <v>0</v>
      </c>
      <c r="K1509">
        <f>SUM(AF1430:AF1508)</f>
        <v>0</v>
      </c>
    </row>
    <row r="1511" spans="1:23" ht="15" x14ac:dyDescent="0.25">
      <c r="A1511" s="81" t="str">
        <f>CONCATENATE("Итого по разделу: ",IF(Source!G1290&lt;&gt;"Новый раздел", Source!G1290, ""))</f>
        <v>Итого по разделу: Монтажные (кровельные) работы</v>
      </c>
      <c r="B1511" s="81"/>
      <c r="C1511" s="81"/>
      <c r="D1511" s="81"/>
      <c r="E1511" s="81"/>
      <c r="F1511" s="81"/>
      <c r="G1511" s="81"/>
      <c r="H1511" s="81"/>
      <c r="I1511" s="79">
        <f>SUM(O1322:O1510)</f>
        <v>66607.239999999991</v>
      </c>
      <c r="J1511" s="80"/>
      <c r="K1511" s="79">
        <f>SUM(P1322:P1510)</f>
        <v>886251.72</v>
      </c>
      <c r="L1511" s="80"/>
    </row>
    <row r="1512" spans="1:23" hidden="1" x14ac:dyDescent="0.2">
      <c r="A1512" t="s">
        <v>320</v>
      </c>
      <c r="I1512">
        <f>SUM(AC1322:AC1511)</f>
        <v>0</v>
      </c>
      <c r="K1512">
        <f>SUM(AD1322:AD1511)</f>
        <v>0</v>
      </c>
    </row>
    <row r="1513" spans="1:23" hidden="1" x14ac:dyDescent="0.2">
      <c r="A1513" t="s">
        <v>321</v>
      </c>
      <c r="I1513">
        <f>SUM(AE1322:AE1512)</f>
        <v>0</v>
      </c>
      <c r="K1513">
        <f>SUM(AF1322:AF1512)</f>
        <v>0</v>
      </c>
    </row>
    <row r="1515" spans="1:23" ht="16.5" x14ac:dyDescent="0.25">
      <c r="A1515" s="75" t="str">
        <f>CONCATENATE("Раздел: ",IF(Source!G1320&lt;&gt;"Новый раздел", Source!G1320, ""))</f>
        <v>Раздел: Секция в осях З-И (Подъезд №7)</v>
      </c>
      <c r="B1515" s="75"/>
      <c r="C1515" s="75"/>
      <c r="D1515" s="75"/>
      <c r="E1515" s="75"/>
      <c r="F1515" s="75"/>
      <c r="G1515" s="75"/>
      <c r="H1515" s="75"/>
      <c r="I1515" s="75"/>
      <c r="J1515" s="75"/>
      <c r="K1515" s="75"/>
      <c r="L1515" s="75"/>
    </row>
    <row r="1517" spans="1:23" ht="16.5" x14ac:dyDescent="0.25">
      <c r="A1517" s="75" t="str">
        <f>CONCATENATE("Подраздел: ",IF(Source!G1324&lt;&gt;"Новый подраздел", Source!G1324, ""))</f>
        <v>Подраздел: Демонтажные и подготовительные  работы</v>
      </c>
      <c r="B1517" s="75"/>
      <c r="C1517" s="75"/>
      <c r="D1517" s="75"/>
      <c r="E1517" s="75"/>
      <c r="F1517" s="75"/>
      <c r="G1517" s="75"/>
      <c r="H1517" s="75"/>
      <c r="I1517" s="75"/>
      <c r="J1517" s="75"/>
      <c r="K1517" s="75"/>
      <c r="L1517" s="75"/>
    </row>
    <row r="1518" spans="1:23" ht="42.75" x14ac:dyDescent="0.2">
      <c r="A1518" s="26">
        <v>1</v>
      </c>
      <c r="B1518" s="26">
        <v>1</v>
      </c>
      <c r="C1518" s="26" t="str">
        <f>Source!F1328</f>
        <v>6.61-26-1</v>
      </c>
      <c r="D1518" s="26" t="s">
        <v>21</v>
      </c>
      <c r="E1518" s="27" t="str">
        <f>Source!H1328</f>
        <v>100 м2</v>
      </c>
      <c r="F1518" s="17">
        <f>Source!I1328</f>
        <v>2.1499999999999998E-2</v>
      </c>
      <c r="G1518" s="33"/>
      <c r="H1518" s="28"/>
      <c r="I1518" s="17"/>
      <c r="J1518" s="33"/>
      <c r="K1518" s="17"/>
      <c r="L1518" s="33"/>
      <c r="Q1518">
        <f>ROUND((Source!DN1328/100)*ROUND((ROUND((Source!AF1328*Source!AV1328*Source!I1328),2)),2), 2)</f>
        <v>10.1</v>
      </c>
      <c r="R1518">
        <f>Source!X1328</f>
        <v>233.32</v>
      </c>
      <c r="S1518">
        <f>ROUND((Source!DO1328/100)*ROUND((ROUND((Source!AF1328*Source!AV1328*Source!I1328),2)),2), 2)</f>
        <v>6.95</v>
      </c>
      <c r="T1518">
        <f>Source!Y1328</f>
        <v>136.66</v>
      </c>
      <c r="U1518">
        <f>ROUND((175/100)*ROUND((ROUND((Source!AE1328*Source!AV1328*Source!I1328),2)),2), 2)</f>
        <v>0</v>
      </c>
      <c r="V1518">
        <f>ROUND((160/100)*ROUND(ROUND((ROUND((Source!AE1328*Source!AV1328*Source!I1328),2)*Source!BS1328),2), 2), 2)</f>
        <v>0</v>
      </c>
    </row>
    <row r="1519" spans="1:23" x14ac:dyDescent="0.2">
      <c r="D1519" s="30" t="str">
        <f>"Объем: "&amp;Source!I1328&amp;"=2,15/"&amp;"100"</f>
        <v>Объем: 0,0215=2,15/100</v>
      </c>
    </row>
    <row r="1520" spans="1:23" ht="14.25" x14ac:dyDescent="0.2">
      <c r="A1520" s="26"/>
      <c r="B1520" s="26"/>
      <c r="C1520" s="26"/>
      <c r="D1520" s="26" t="s">
        <v>313</v>
      </c>
      <c r="E1520" s="27"/>
      <c r="F1520" s="17"/>
      <c r="G1520" s="33">
        <f>Source!AO1328</f>
        <v>587.65</v>
      </c>
      <c r="H1520" s="28" t="str">
        <f>Source!DG1328</f>
        <v/>
      </c>
      <c r="I1520" s="17">
        <f>Source!AV1328</f>
        <v>1</v>
      </c>
      <c r="J1520" s="33">
        <f>ROUND((ROUND((Source!AF1328*Source!AV1328*Source!I1328),2)),2)</f>
        <v>12.63</v>
      </c>
      <c r="K1520" s="17">
        <f>IF(Source!BA1328&lt;&gt; 0, Source!BA1328, 1)</f>
        <v>26.39</v>
      </c>
      <c r="L1520" s="33">
        <f>Source!S1328</f>
        <v>333.31</v>
      </c>
      <c r="W1520">
        <f>J1520</f>
        <v>12.63</v>
      </c>
    </row>
    <row r="1521" spans="1:27" ht="28.5" x14ac:dyDescent="0.2">
      <c r="A1521" s="26" t="s">
        <v>27</v>
      </c>
      <c r="B1521" s="26" t="s">
        <v>27</v>
      </c>
      <c r="C1521" s="26" t="str">
        <f>Source!F1329</f>
        <v>9999990001</v>
      </c>
      <c r="D1521" s="26" t="s">
        <v>29</v>
      </c>
      <c r="E1521" s="27" t="str">
        <f>Source!H1329</f>
        <v>т</v>
      </c>
      <c r="F1521" s="17">
        <f>Source!I1329</f>
        <v>-9.8900000000000002E-2</v>
      </c>
      <c r="G1521" s="33">
        <f>Source!AK1329</f>
        <v>0</v>
      </c>
      <c r="H1521" s="31" t="s">
        <v>3</v>
      </c>
      <c r="I1521" s="17">
        <f>Source!AW1329</f>
        <v>1</v>
      </c>
      <c r="J1521" s="33">
        <f>ROUND((ROUND((Source!AC1329*Source!AW1329*Source!I1329),2)),2)+(ROUND((ROUND(((Source!ET1329)*Source!AV1329*Source!I1329),2)),2)+ROUND((ROUND(((Source!AE1329-(Source!EU1329))*Source!AV1329*Source!I1329),2)),2))+ROUND((ROUND((Source!AF1329*Source!AV1329*Source!I1329),2)),2)</f>
        <v>0</v>
      </c>
      <c r="K1521" s="17">
        <f>IF(Source!BC1329&lt;&gt; 0, Source!BC1329, 1)</f>
        <v>1</v>
      </c>
      <c r="L1521" s="33">
        <f>Source!O1329</f>
        <v>0</v>
      </c>
      <c r="Q1521">
        <f>ROUND((Source!DN1329/100)*ROUND((ROUND((Source!AF1329*Source!AV1329*Source!I1329),2)),2), 2)</f>
        <v>0</v>
      </c>
      <c r="R1521">
        <f>Source!X1329</f>
        <v>0</v>
      </c>
      <c r="S1521">
        <f>ROUND((Source!DO1329/100)*ROUND((ROUND((Source!AF1329*Source!AV1329*Source!I1329),2)),2), 2)</f>
        <v>0</v>
      </c>
      <c r="T1521">
        <f>Source!Y1329</f>
        <v>0</v>
      </c>
      <c r="U1521">
        <f>ROUND((175/100)*ROUND((ROUND((Source!AE1329*Source!AV1329*Source!I1329),2)),2), 2)</f>
        <v>0</v>
      </c>
      <c r="V1521">
        <f>ROUND((160/100)*ROUND(ROUND((ROUND((Source!AE1329*Source!AV1329*Source!I1329),2)*Source!BS1329),2), 2), 2)</f>
        <v>0</v>
      </c>
      <c r="X1521">
        <f>IF(Source!BI1329&lt;=1,J1521, 0)</f>
        <v>0</v>
      </c>
      <c r="Y1521">
        <f>IF(Source!BI1329=2,J1521, 0)</f>
        <v>0</v>
      </c>
      <c r="Z1521">
        <f>IF(Source!BI1329=3,J1521, 0)</f>
        <v>0</v>
      </c>
      <c r="AA1521">
        <f>IF(Source!BI1329=4,J1521, 0)</f>
        <v>0</v>
      </c>
    </row>
    <row r="1522" spans="1:27" ht="14.25" x14ac:dyDescent="0.2">
      <c r="A1522" s="26"/>
      <c r="B1522" s="26"/>
      <c r="C1522" s="26"/>
      <c r="D1522" s="26" t="s">
        <v>314</v>
      </c>
      <c r="E1522" s="27" t="s">
        <v>315</v>
      </c>
      <c r="F1522" s="17">
        <f>Source!DN1328</f>
        <v>80</v>
      </c>
      <c r="G1522" s="33"/>
      <c r="H1522" s="28"/>
      <c r="I1522" s="17"/>
      <c r="J1522" s="33">
        <f>SUM(Q1518:Q1521)</f>
        <v>10.1</v>
      </c>
      <c r="K1522" s="17">
        <f>Source!BZ1328</f>
        <v>70</v>
      </c>
      <c r="L1522" s="33">
        <f>SUM(R1518:R1521)</f>
        <v>233.32</v>
      </c>
    </row>
    <row r="1523" spans="1:27" ht="14.25" x14ac:dyDescent="0.2">
      <c r="A1523" s="26"/>
      <c r="B1523" s="26"/>
      <c r="C1523" s="26"/>
      <c r="D1523" s="26" t="s">
        <v>316</v>
      </c>
      <c r="E1523" s="27" t="s">
        <v>315</v>
      </c>
      <c r="F1523" s="17">
        <f>Source!DO1328</f>
        <v>55</v>
      </c>
      <c r="G1523" s="33"/>
      <c r="H1523" s="28"/>
      <c r="I1523" s="17"/>
      <c r="J1523" s="33">
        <f>SUM(S1518:S1522)</f>
        <v>6.95</v>
      </c>
      <c r="K1523" s="17">
        <f>Source!CA1328</f>
        <v>41</v>
      </c>
      <c r="L1523" s="33">
        <f>SUM(T1518:T1522)</f>
        <v>136.66</v>
      </c>
    </row>
    <row r="1524" spans="1:27" ht="14.25" x14ac:dyDescent="0.2">
      <c r="A1524" s="55"/>
      <c r="B1524" s="55"/>
      <c r="C1524" s="55"/>
      <c r="D1524" s="55" t="s">
        <v>317</v>
      </c>
      <c r="E1524" s="56" t="s">
        <v>318</v>
      </c>
      <c r="F1524" s="57">
        <f>Source!AQ1328</f>
        <v>57.5</v>
      </c>
      <c r="G1524" s="58"/>
      <c r="H1524" s="59" t="str">
        <f>Source!DI1328</f>
        <v/>
      </c>
      <c r="I1524" s="57">
        <f>Source!AV1328</f>
        <v>1</v>
      </c>
      <c r="J1524" s="58">
        <f>Source!U1328</f>
        <v>1.2362499999999998</v>
      </c>
      <c r="K1524" s="57"/>
      <c r="L1524" s="58"/>
    </row>
    <row r="1525" spans="1:27" ht="15" x14ac:dyDescent="0.25">
      <c r="A1525" s="60"/>
      <c r="B1525" s="60"/>
      <c r="C1525" s="60"/>
      <c r="D1525" s="61" t="s">
        <v>319</v>
      </c>
      <c r="E1525" s="60"/>
      <c r="F1525" s="60"/>
      <c r="G1525" s="60"/>
      <c r="H1525" s="60"/>
      <c r="I1525" s="111">
        <f>J1520+J1522+J1523+SUM(J1521:J1521)</f>
        <v>29.68</v>
      </c>
      <c r="J1525" s="111"/>
      <c r="K1525" s="111">
        <f>L1520+L1522+L1523+SUM(L1521:L1521)</f>
        <v>703.29</v>
      </c>
      <c r="L1525" s="111"/>
      <c r="O1525" s="32">
        <f>J1520+J1522+J1523+SUM(J1521:J1521)</f>
        <v>29.68</v>
      </c>
      <c r="P1525" s="32">
        <f>L1520+L1522+L1523+SUM(L1521:L1521)</f>
        <v>703.29</v>
      </c>
      <c r="X1525">
        <f>IF(Source!BI1328&lt;=1,J1520+J1522+J1523-0, 0)</f>
        <v>29.68</v>
      </c>
      <c r="Y1525">
        <f>IF(Source!BI1328=2,J1520+J1522+J1523-0, 0)</f>
        <v>0</v>
      </c>
      <c r="Z1525">
        <f>IF(Source!BI1328=3,J1520+J1522+J1523-0, 0)</f>
        <v>0</v>
      </c>
      <c r="AA1525">
        <f>IF(Source!BI1328=4,J1520+J1522+J1523,0)</f>
        <v>0</v>
      </c>
    </row>
    <row r="1527" spans="1:27" ht="42.75" x14ac:dyDescent="0.2">
      <c r="A1527" s="26">
        <v>2</v>
      </c>
      <c r="B1527" s="26">
        <v>2</v>
      </c>
      <c r="C1527" s="26" t="str">
        <f>Source!F1330</f>
        <v>6.62-31-1</v>
      </c>
      <c r="D1527" s="26" t="s">
        <v>33</v>
      </c>
      <c r="E1527" s="27" t="str">
        <f>Source!H1330</f>
        <v>1 м2 поверхности</v>
      </c>
      <c r="F1527" s="17">
        <f>Source!I1330</f>
        <v>2.0499999999999998</v>
      </c>
      <c r="G1527" s="33"/>
      <c r="H1527" s="28"/>
      <c r="I1527" s="17"/>
      <c r="J1527" s="33"/>
      <c r="K1527" s="17"/>
      <c r="L1527" s="33"/>
      <c r="Q1527">
        <f>ROUND((Source!DN1330/100)*ROUND((ROUND((Source!AF1330*Source!AV1330*Source!I1330),2)),2), 2)</f>
        <v>12.57</v>
      </c>
      <c r="R1527">
        <f>Source!X1330</f>
        <v>275.33</v>
      </c>
      <c r="S1527">
        <f>ROUND((Source!DO1330/100)*ROUND((ROUND((Source!AF1330*Source!AV1330*Source!I1330),2)),2), 2)</f>
        <v>8.0399999999999991</v>
      </c>
      <c r="T1527">
        <f>Source!Y1330</f>
        <v>136.01</v>
      </c>
      <c r="U1527">
        <f>ROUND((175/100)*ROUND((ROUND((Source!AE1330*Source!AV1330*Source!I1330),2)),2), 2)</f>
        <v>0</v>
      </c>
      <c r="V1527">
        <f>ROUND((160/100)*ROUND(ROUND((ROUND((Source!AE1330*Source!AV1330*Source!I1330),2)*Source!BS1330),2), 2), 2)</f>
        <v>0</v>
      </c>
    </row>
    <row r="1528" spans="1:27" ht="14.25" x14ac:dyDescent="0.2">
      <c r="A1528" s="26"/>
      <c r="B1528" s="26"/>
      <c r="C1528" s="26"/>
      <c r="D1528" s="26" t="s">
        <v>313</v>
      </c>
      <c r="E1528" s="27"/>
      <c r="F1528" s="17"/>
      <c r="G1528" s="33">
        <f>Source!AO1330</f>
        <v>6.13</v>
      </c>
      <c r="H1528" s="28" t="str">
        <f>Source!DG1330</f>
        <v/>
      </c>
      <c r="I1528" s="17">
        <f>Source!AV1330</f>
        <v>1</v>
      </c>
      <c r="J1528" s="33">
        <f>ROUND((ROUND((Source!AF1330*Source!AV1330*Source!I1330),2)),2)</f>
        <v>12.57</v>
      </c>
      <c r="K1528" s="17">
        <f>IF(Source!BA1330&lt;&gt; 0, Source!BA1330, 1)</f>
        <v>26.39</v>
      </c>
      <c r="L1528" s="33">
        <f>Source!S1330</f>
        <v>331.72</v>
      </c>
      <c r="W1528">
        <f>J1528</f>
        <v>12.57</v>
      </c>
    </row>
    <row r="1529" spans="1:27" ht="14.25" x14ac:dyDescent="0.2">
      <c r="A1529" s="26"/>
      <c r="B1529" s="26"/>
      <c r="C1529" s="26"/>
      <c r="D1529" s="26" t="s">
        <v>314</v>
      </c>
      <c r="E1529" s="27" t="s">
        <v>315</v>
      </c>
      <c r="F1529" s="17">
        <f>Source!DN1330</f>
        <v>100</v>
      </c>
      <c r="G1529" s="33"/>
      <c r="H1529" s="28"/>
      <c r="I1529" s="17"/>
      <c r="J1529" s="33">
        <f>SUM(Q1527:Q1528)</f>
        <v>12.57</v>
      </c>
      <c r="K1529" s="17">
        <f>Source!BZ1330</f>
        <v>83</v>
      </c>
      <c r="L1529" s="33">
        <f>SUM(R1527:R1528)</f>
        <v>275.33</v>
      </c>
    </row>
    <row r="1530" spans="1:27" ht="14.25" x14ac:dyDescent="0.2">
      <c r="A1530" s="26"/>
      <c r="B1530" s="26"/>
      <c r="C1530" s="26"/>
      <c r="D1530" s="26" t="s">
        <v>316</v>
      </c>
      <c r="E1530" s="27" t="s">
        <v>315</v>
      </c>
      <c r="F1530" s="17">
        <f>Source!DO1330</f>
        <v>64</v>
      </c>
      <c r="G1530" s="33"/>
      <c r="H1530" s="28"/>
      <c r="I1530" s="17"/>
      <c r="J1530" s="33">
        <f>SUM(S1527:S1529)</f>
        <v>8.0399999999999991</v>
      </c>
      <c r="K1530" s="17">
        <f>Source!CA1330</f>
        <v>41</v>
      </c>
      <c r="L1530" s="33">
        <f>SUM(T1527:T1529)</f>
        <v>136.01</v>
      </c>
    </row>
    <row r="1531" spans="1:27" ht="14.25" x14ac:dyDescent="0.2">
      <c r="A1531" s="55"/>
      <c r="B1531" s="55"/>
      <c r="C1531" s="55"/>
      <c r="D1531" s="55" t="s">
        <v>317</v>
      </c>
      <c r="E1531" s="56" t="s">
        <v>318</v>
      </c>
      <c r="F1531" s="57">
        <f>Source!AQ1330</f>
        <v>0.6</v>
      </c>
      <c r="G1531" s="58"/>
      <c r="H1531" s="59" t="str">
        <f>Source!DI1330</f>
        <v/>
      </c>
      <c r="I1531" s="57">
        <f>Source!AV1330</f>
        <v>1</v>
      </c>
      <c r="J1531" s="58">
        <f>Source!U1330</f>
        <v>1.2299999999999998</v>
      </c>
      <c r="K1531" s="57"/>
      <c r="L1531" s="58"/>
    </row>
    <row r="1532" spans="1:27" ht="15" x14ac:dyDescent="0.25">
      <c r="A1532" s="60"/>
      <c r="B1532" s="60"/>
      <c r="C1532" s="60"/>
      <c r="D1532" s="61" t="s">
        <v>319</v>
      </c>
      <c r="E1532" s="60"/>
      <c r="F1532" s="60"/>
      <c r="G1532" s="60"/>
      <c r="H1532" s="60"/>
      <c r="I1532" s="111">
        <f>J1528+J1529+J1530</f>
        <v>33.18</v>
      </c>
      <c r="J1532" s="111"/>
      <c r="K1532" s="111">
        <f>L1528+L1529+L1530</f>
        <v>743.06</v>
      </c>
      <c r="L1532" s="111"/>
      <c r="O1532" s="32">
        <f>J1528+J1529+J1530</f>
        <v>33.18</v>
      </c>
      <c r="P1532" s="32">
        <f>L1528+L1529+L1530</f>
        <v>743.06</v>
      </c>
      <c r="X1532">
        <f>IF(Source!BI1330&lt;=1,J1528+J1529+J1530-0, 0)</f>
        <v>33.18</v>
      </c>
      <c r="Y1532">
        <f>IF(Source!BI1330=2,J1528+J1529+J1530-0, 0)</f>
        <v>0</v>
      </c>
      <c r="Z1532">
        <f>IF(Source!BI1330=3,J1528+J1529+J1530-0, 0)</f>
        <v>0</v>
      </c>
      <c r="AA1532">
        <f>IF(Source!BI1330=4,J1528+J1529+J1530,0)</f>
        <v>0</v>
      </c>
    </row>
    <row r="1534" spans="1:27" ht="28.5" x14ac:dyDescent="0.2">
      <c r="A1534" s="26">
        <v>3</v>
      </c>
      <c r="B1534" s="26">
        <v>3</v>
      </c>
      <c r="C1534" s="26" t="str">
        <f>Source!F1331</f>
        <v>6.58-2-1</v>
      </c>
      <c r="D1534" s="26" t="s">
        <v>40</v>
      </c>
      <c r="E1534" s="27" t="str">
        <f>Source!H1331</f>
        <v>100 м2</v>
      </c>
      <c r="F1534" s="17">
        <f>Source!I1331</f>
        <v>1.9800000000000002E-2</v>
      </c>
      <c r="G1534" s="33"/>
      <c r="H1534" s="28"/>
      <c r="I1534" s="17"/>
      <c r="J1534" s="33"/>
      <c r="K1534" s="17"/>
      <c r="L1534" s="33"/>
      <c r="Q1534">
        <f>ROUND((Source!DN1331/100)*ROUND((ROUND((Source!AF1331*Source!AV1331*Source!I1331),2)),2), 2)</f>
        <v>3.03</v>
      </c>
      <c r="R1534">
        <f>Source!X1331</f>
        <v>70.010000000000005</v>
      </c>
      <c r="S1534">
        <f>ROUND((Source!DO1331/100)*ROUND((ROUND((Source!AF1331*Source!AV1331*Source!I1331),2)),2), 2)</f>
        <v>2.08</v>
      </c>
      <c r="T1534">
        <f>Source!Y1331</f>
        <v>41.01</v>
      </c>
      <c r="U1534">
        <f>ROUND((175/100)*ROUND((ROUND((Source!AE1331*Source!AV1331*Source!I1331),2)),2), 2)</f>
        <v>0</v>
      </c>
      <c r="V1534">
        <f>ROUND((160/100)*ROUND(ROUND((ROUND((Source!AE1331*Source!AV1331*Source!I1331),2)*Source!BS1331),2), 2), 2)</f>
        <v>0</v>
      </c>
    </row>
    <row r="1535" spans="1:27" x14ac:dyDescent="0.2">
      <c r="D1535" s="30" t="str">
        <f>"Объем: "&amp;Source!I1331&amp;"=1,98/"&amp;"100"</f>
        <v>Объем: 0,0198=1,98/100</v>
      </c>
    </row>
    <row r="1536" spans="1:27" ht="14.25" x14ac:dyDescent="0.2">
      <c r="A1536" s="26"/>
      <c r="B1536" s="26"/>
      <c r="C1536" s="26"/>
      <c r="D1536" s="26" t="s">
        <v>313</v>
      </c>
      <c r="E1536" s="27"/>
      <c r="F1536" s="17"/>
      <c r="G1536" s="33">
        <f>Source!AO1331</f>
        <v>191.34</v>
      </c>
      <c r="H1536" s="28" t="str">
        <f>Source!DG1331</f>
        <v/>
      </c>
      <c r="I1536" s="17">
        <f>Source!AV1331</f>
        <v>1</v>
      </c>
      <c r="J1536" s="33">
        <f>ROUND((ROUND((Source!AF1331*Source!AV1331*Source!I1331),2)),2)</f>
        <v>3.79</v>
      </c>
      <c r="K1536" s="17">
        <f>IF(Source!BA1331&lt;&gt; 0, Source!BA1331, 1)</f>
        <v>26.39</v>
      </c>
      <c r="L1536" s="33">
        <f>Source!S1331</f>
        <v>100.02</v>
      </c>
      <c r="W1536">
        <f>J1536</f>
        <v>3.79</v>
      </c>
    </row>
    <row r="1537" spans="1:27" ht="28.5" x14ac:dyDescent="0.2">
      <c r="A1537" s="26" t="s">
        <v>44</v>
      </c>
      <c r="B1537" s="26" t="s">
        <v>44</v>
      </c>
      <c r="C1537" s="26" t="str">
        <f>Source!F1332</f>
        <v>9999990001</v>
      </c>
      <c r="D1537" s="26" t="s">
        <v>29</v>
      </c>
      <c r="E1537" s="27" t="str">
        <f>Source!H1332</f>
        <v>т</v>
      </c>
      <c r="F1537" s="17">
        <f>Source!I1332</f>
        <v>-2.0195999999999999E-2</v>
      </c>
      <c r="G1537" s="33">
        <f>Source!AK1332</f>
        <v>0</v>
      </c>
      <c r="H1537" s="31" t="s">
        <v>3</v>
      </c>
      <c r="I1537" s="17">
        <f>Source!AW1332</f>
        <v>1</v>
      </c>
      <c r="J1537" s="33">
        <f>ROUND((ROUND((Source!AC1332*Source!AW1332*Source!I1332),2)),2)+(ROUND((ROUND(((Source!ET1332)*Source!AV1332*Source!I1332),2)),2)+ROUND((ROUND(((Source!AE1332-(Source!EU1332))*Source!AV1332*Source!I1332),2)),2))+ROUND((ROUND((Source!AF1332*Source!AV1332*Source!I1332),2)),2)</f>
        <v>0</v>
      </c>
      <c r="K1537" s="17">
        <f>IF(Source!BC1332&lt;&gt; 0, Source!BC1332, 1)</f>
        <v>1</v>
      </c>
      <c r="L1537" s="33">
        <f>Source!O1332</f>
        <v>0</v>
      </c>
      <c r="Q1537">
        <f>ROUND((Source!DN1332/100)*ROUND((ROUND((Source!AF1332*Source!AV1332*Source!I1332),2)),2), 2)</f>
        <v>0</v>
      </c>
      <c r="R1537">
        <f>Source!X1332</f>
        <v>0</v>
      </c>
      <c r="S1537">
        <f>ROUND((Source!DO1332/100)*ROUND((ROUND((Source!AF1332*Source!AV1332*Source!I1332),2)),2), 2)</f>
        <v>0</v>
      </c>
      <c r="T1537">
        <f>Source!Y1332</f>
        <v>0</v>
      </c>
      <c r="U1537">
        <f>ROUND((175/100)*ROUND((ROUND((Source!AE1332*Source!AV1332*Source!I1332),2)),2), 2)</f>
        <v>0</v>
      </c>
      <c r="V1537">
        <f>ROUND((160/100)*ROUND(ROUND((ROUND((Source!AE1332*Source!AV1332*Source!I1332),2)*Source!BS1332),2), 2), 2)</f>
        <v>0</v>
      </c>
      <c r="X1537">
        <f>IF(Source!BI1332&lt;=1,J1537, 0)</f>
        <v>0</v>
      </c>
      <c r="Y1537">
        <f>IF(Source!BI1332=2,J1537, 0)</f>
        <v>0</v>
      </c>
      <c r="Z1537">
        <f>IF(Source!BI1332=3,J1537, 0)</f>
        <v>0</v>
      </c>
      <c r="AA1537">
        <f>IF(Source!BI1332=4,J1537, 0)</f>
        <v>0</v>
      </c>
    </row>
    <row r="1538" spans="1:27" ht="14.25" x14ac:dyDescent="0.2">
      <c r="A1538" s="26"/>
      <c r="B1538" s="26"/>
      <c r="C1538" s="26"/>
      <c r="D1538" s="26" t="s">
        <v>314</v>
      </c>
      <c r="E1538" s="27" t="s">
        <v>315</v>
      </c>
      <c r="F1538" s="17">
        <f>Source!DN1331</f>
        <v>80</v>
      </c>
      <c r="G1538" s="33"/>
      <c r="H1538" s="28"/>
      <c r="I1538" s="17"/>
      <c r="J1538" s="33">
        <f>SUM(Q1534:Q1537)</f>
        <v>3.03</v>
      </c>
      <c r="K1538" s="17">
        <f>Source!BZ1331</f>
        <v>70</v>
      </c>
      <c r="L1538" s="33">
        <f>SUM(R1534:R1537)</f>
        <v>70.010000000000005</v>
      </c>
    </row>
    <row r="1539" spans="1:27" ht="14.25" x14ac:dyDescent="0.2">
      <c r="A1539" s="26"/>
      <c r="B1539" s="26"/>
      <c r="C1539" s="26"/>
      <c r="D1539" s="26" t="s">
        <v>316</v>
      </c>
      <c r="E1539" s="27" t="s">
        <v>315</v>
      </c>
      <c r="F1539" s="17">
        <f>Source!DO1331</f>
        <v>55</v>
      </c>
      <c r="G1539" s="33"/>
      <c r="H1539" s="28"/>
      <c r="I1539" s="17"/>
      <c r="J1539" s="33">
        <f>SUM(S1534:S1538)</f>
        <v>2.08</v>
      </c>
      <c r="K1539" s="17">
        <f>Source!CA1331</f>
        <v>41</v>
      </c>
      <c r="L1539" s="33">
        <f>SUM(T1534:T1538)</f>
        <v>41.01</v>
      </c>
    </row>
    <row r="1540" spans="1:27" ht="14.25" x14ac:dyDescent="0.2">
      <c r="A1540" s="55"/>
      <c r="B1540" s="55"/>
      <c r="C1540" s="55"/>
      <c r="D1540" s="55" t="s">
        <v>317</v>
      </c>
      <c r="E1540" s="56" t="s">
        <v>318</v>
      </c>
      <c r="F1540" s="57">
        <f>Source!AQ1331</f>
        <v>17.41</v>
      </c>
      <c r="G1540" s="58"/>
      <c r="H1540" s="59" t="str">
        <f>Source!DI1331</f>
        <v/>
      </c>
      <c r="I1540" s="57">
        <f>Source!AV1331</f>
        <v>1</v>
      </c>
      <c r="J1540" s="58">
        <f>Source!U1331</f>
        <v>0.34471800000000002</v>
      </c>
      <c r="K1540" s="57"/>
      <c r="L1540" s="58"/>
    </row>
    <row r="1541" spans="1:27" ht="15" x14ac:dyDescent="0.25">
      <c r="A1541" s="60"/>
      <c r="B1541" s="60"/>
      <c r="C1541" s="60"/>
      <c r="D1541" s="61" t="s">
        <v>319</v>
      </c>
      <c r="E1541" s="60"/>
      <c r="F1541" s="60"/>
      <c r="G1541" s="60"/>
      <c r="H1541" s="60"/>
      <c r="I1541" s="111">
        <f>J1536+J1538+J1539+SUM(J1537:J1537)</f>
        <v>8.9</v>
      </c>
      <c r="J1541" s="111"/>
      <c r="K1541" s="111">
        <f>L1536+L1538+L1539+SUM(L1537:L1537)</f>
        <v>211.04</v>
      </c>
      <c r="L1541" s="111"/>
      <c r="O1541" s="32">
        <f>J1536+J1538+J1539+SUM(J1537:J1537)</f>
        <v>8.9</v>
      </c>
      <c r="P1541" s="32">
        <f>L1536+L1538+L1539+SUM(L1537:L1537)</f>
        <v>211.04</v>
      </c>
      <c r="X1541">
        <f>IF(Source!BI1331&lt;=1,J1536+J1538+J1539-0, 0)</f>
        <v>8.9</v>
      </c>
      <c r="Y1541">
        <f>IF(Source!BI1331=2,J1536+J1538+J1539-0, 0)</f>
        <v>0</v>
      </c>
      <c r="Z1541">
        <f>IF(Source!BI1331=3,J1536+J1538+J1539-0, 0)</f>
        <v>0</v>
      </c>
      <c r="AA1541">
        <f>IF(Source!BI1331=4,J1536+J1538+J1539,0)</f>
        <v>0</v>
      </c>
    </row>
    <row r="1543" spans="1:27" ht="42.75" x14ac:dyDescent="0.2">
      <c r="A1543" s="26">
        <v>4</v>
      </c>
      <c r="B1543" s="26">
        <v>4</v>
      </c>
      <c r="C1543" s="26" t="str">
        <f>Source!F1333</f>
        <v>6.65-24-1</v>
      </c>
      <c r="D1543" s="26" t="s">
        <v>47</v>
      </c>
      <c r="E1543" s="27" t="str">
        <f>Source!H1333</f>
        <v>100 м</v>
      </c>
      <c r="F1543" s="17">
        <f>Source!I1333</f>
        <v>0.02</v>
      </c>
      <c r="G1543" s="33"/>
      <c r="H1543" s="28"/>
      <c r="I1543" s="17"/>
      <c r="J1543" s="33"/>
      <c r="K1543" s="17"/>
      <c r="L1543" s="33"/>
      <c r="Q1543">
        <f>ROUND((Source!DN1333/100)*ROUND((ROUND((Source!AF1333*Source!AV1333*Source!I1333),2)),2), 2)</f>
        <v>5.0199999999999996</v>
      </c>
      <c r="R1543">
        <f>Source!X1333</f>
        <v>108.31</v>
      </c>
      <c r="S1543">
        <f>ROUND((Source!DO1333/100)*ROUND((ROUND((Source!AF1333*Source!AV1333*Source!I1333),2)),2), 2)</f>
        <v>3.37</v>
      </c>
      <c r="T1543">
        <f>Source!Y1333</f>
        <v>49.34</v>
      </c>
      <c r="U1543">
        <f>ROUND((175/100)*ROUND((ROUND((Source!AE1333*Source!AV1333*Source!I1333),2)),2), 2)</f>
        <v>0</v>
      </c>
      <c r="V1543">
        <f>ROUND((160/100)*ROUND(ROUND((ROUND((Source!AE1333*Source!AV1333*Source!I1333),2)*Source!BS1333),2), 2), 2)</f>
        <v>0</v>
      </c>
    </row>
    <row r="1544" spans="1:27" x14ac:dyDescent="0.2">
      <c r="D1544" s="30" t="str">
        <f>"Объем: "&amp;Source!I1333&amp;"=2/"&amp;"100"</f>
        <v>Объем: 0,02=2/100</v>
      </c>
    </row>
    <row r="1545" spans="1:27" ht="14.25" x14ac:dyDescent="0.2">
      <c r="A1545" s="26"/>
      <c r="B1545" s="26"/>
      <c r="C1545" s="26"/>
      <c r="D1545" s="26" t="s">
        <v>313</v>
      </c>
      <c r="E1545" s="27"/>
      <c r="F1545" s="17"/>
      <c r="G1545" s="33">
        <f>Source!AO1333</f>
        <v>227.82</v>
      </c>
      <c r="H1545" s="28" t="str">
        <f>Source!DG1333</f>
        <v/>
      </c>
      <c r="I1545" s="17">
        <f>Source!AV1333</f>
        <v>1</v>
      </c>
      <c r="J1545" s="33">
        <f>ROUND((ROUND((Source!AF1333*Source!AV1333*Source!I1333),2)),2)</f>
        <v>4.5599999999999996</v>
      </c>
      <c r="K1545" s="17">
        <f>IF(Source!BA1333&lt;&gt; 0, Source!BA1333, 1)</f>
        <v>26.39</v>
      </c>
      <c r="L1545" s="33">
        <f>Source!S1333</f>
        <v>120.34</v>
      </c>
      <c r="W1545">
        <f>J1545</f>
        <v>4.5599999999999996</v>
      </c>
    </row>
    <row r="1546" spans="1:27" ht="14.25" x14ac:dyDescent="0.2">
      <c r="A1546" s="26"/>
      <c r="B1546" s="26"/>
      <c r="C1546" s="26"/>
      <c r="D1546" s="26" t="s">
        <v>314</v>
      </c>
      <c r="E1546" s="27" t="s">
        <v>315</v>
      </c>
      <c r="F1546" s="17">
        <f>Source!DN1333</f>
        <v>110</v>
      </c>
      <c r="G1546" s="33"/>
      <c r="H1546" s="28"/>
      <c r="I1546" s="17"/>
      <c r="J1546" s="33">
        <f>SUM(Q1543:Q1545)</f>
        <v>5.0199999999999996</v>
      </c>
      <c r="K1546" s="17">
        <f>Source!BZ1333</f>
        <v>90</v>
      </c>
      <c r="L1546" s="33">
        <f>SUM(R1543:R1545)</f>
        <v>108.31</v>
      </c>
    </row>
    <row r="1547" spans="1:27" ht="14.25" x14ac:dyDescent="0.2">
      <c r="A1547" s="26"/>
      <c r="B1547" s="26"/>
      <c r="C1547" s="26"/>
      <c r="D1547" s="26" t="s">
        <v>316</v>
      </c>
      <c r="E1547" s="27" t="s">
        <v>315</v>
      </c>
      <c r="F1547" s="17">
        <f>Source!DO1333</f>
        <v>74</v>
      </c>
      <c r="G1547" s="33"/>
      <c r="H1547" s="28"/>
      <c r="I1547" s="17"/>
      <c r="J1547" s="33">
        <f>SUM(S1543:S1546)</f>
        <v>3.37</v>
      </c>
      <c r="K1547" s="17">
        <f>Source!CA1333</f>
        <v>41</v>
      </c>
      <c r="L1547" s="33">
        <f>SUM(T1543:T1546)</f>
        <v>49.34</v>
      </c>
    </row>
    <row r="1548" spans="1:27" ht="14.25" x14ac:dyDescent="0.2">
      <c r="A1548" s="55"/>
      <c r="B1548" s="55"/>
      <c r="C1548" s="55"/>
      <c r="D1548" s="55" t="s">
        <v>317</v>
      </c>
      <c r="E1548" s="56" t="s">
        <v>318</v>
      </c>
      <c r="F1548" s="57">
        <f>Source!AQ1333</f>
        <v>20.73</v>
      </c>
      <c r="G1548" s="58"/>
      <c r="H1548" s="59" t="str">
        <f>Source!DI1333</f>
        <v/>
      </c>
      <c r="I1548" s="57">
        <f>Source!AV1333</f>
        <v>1</v>
      </c>
      <c r="J1548" s="58">
        <f>Source!U1333</f>
        <v>0.41460000000000002</v>
      </c>
      <c r="K1548" s="57"/>
      <c r="L1548" s="58"/>
    </row>
    <row r="1549" spans="1:27" ht="15" x14ac:dyDescent="0.25">
      <c r="A1549" s="60"/>
      <c r="B1549" s="60"/>
      <c r="C1549" s="60"/>
      <c r="D1549" s="61" t="s">
        <v>319</v>
      </c>
      <c r="E1549" s="60"/>
      <c r="F1549" s="60"/>
      <c r="G1549" s="60"/>
      <c r="H1549" s="60"/>
      <c r="I1549" s="111">
        <f>J1545+J1546+J1547</f>
        <v>12.95</v>
      </c>
      <c r="J1549" s="111"/>
      <c r="K1549" s="111">
        <f>L1545+L1546+L1547</f>
        <v>277.99</v>
      </c>
      <c r="L1549" s="111"/>
      <c r="O1549" s="32">
        <f>J1545+J1546+J1547</f>
        <v>12.95</v>
      </c>
      <c r="P1549" s="32">
        <f>L1545+L1546+L1547</f>
        <v>277.99</v>
      </c>
      <c r="X1549">
        <f>IF(Source!BI1333&lt;=1,J1545+J1546+J1547-0, 0)</f>
        <v>12.95</v>
      </c>
      <c r="Y1549">
        <f>IF(Source!BI1333=2,J1545+J1546+J1547-0, 0)</f>
        <v>0</v>
      </c>
      <c r="Z1549">
        <f>IF(Source!BI1333=3,J1545+J1546+J1547-0, 0)</f>
        <v>0</v>
      </c>
      <c r="AA1549">
        <f>IF(Source!BI1333=4,J1545+J1546+J1547,0)</f>
        <v>0</v>
      </c>
    </row>
    <row r="1551" spans="1:27" ht="57" x14ac:dyDescent="0.2">
      <c r="A1551" s="26">
        <v>5</v>
      </c>
      <c r="B1551" s="26">
        <v>5</v>
      </c>
      <c r="C1551" s="26" t="str">
        <f>Source!F1334</f>
        <v>6.62-31-1</v>
      </c>
      <c r="D1551" s="26" t="s">
        <v>53</v>
      </c>
      <c r="E1551" s="27" t="str">
        <f>Source!H1334</f>
        <v>1 м2 поверхности</v>
      </c>
      <c r="F1551" s="17">
        <f>Source!I1334</f>
        <v>20.75</v>
      </c>
      <c r="G1551" s="33"/>
      <c r="H1551" s="28"/>
      <c r="I1551" s="17"/>
      <c r="J1551" s="33"/>
      <c r="K1551" s="17"/>
      <c r="L1551" s="33"/>
      <c r="Q1551">
        <f>ROUND((Source!DN1334/100)*ROUND((ROUND((Source!AF1334*Source!AV1334*Source!I1334),2)),2), 2)</f>
        <v>127.2</v>
      </c>
      <c r="R1551">
        <f>Source!X1334</f>
        <v>2786.15</v>
      </c>
      <c r="S1551">
        <f>ROUND((Source!DO1334/100)*ROUND((ROUND((Source!AF1334*Source!AV1334*Source!I1334),2)),2), 2)</f>
        <v>81.41</v>
      </c>
      <c r="T1551">
        <f>Source!Y1334</f>
        <v>1376.29</v>
      </c>
      <c r="U1551">
        <f>ROUND((175/100)*ROUND((ROUND((Source!AE1334*Source!AV1334*Source!I1334),2)),2), 2)</f>
        <v>0</v>
      </c>
      <c r="V1551">
        <f>ROUND((160/100)*ROUND(ROUND((ROUND((Source!AE1334*Source!AV1334*Source!I1334),2)*Source!BS1334),2), 2), 2)</f>
        <v>0</v>
      </c>
    </row>
    <row r="1552" spans="1:27" ht="14.25" x14ac:dyDescent="0.2">
      <c r="A1552" s="26"/>
      <c r="B1552" s="26"/>
      <c r="C1552" s="26"/>
      <c r="D1552" s="26" t="s">
        <v>313</v>
      </c>
      <c r="E1552" s="27"/>
      <c r="F1552" s="17"/>
      <c r="G1552" s="33">
        <f>Source!AO1334</f>
        <v>6.13</v>
      </c>
      <c r="H1552" s="28" t="str">
        <f>Source!DG1334</f>
        <v/>
      </c>
      <c r="I1552" s="17">
        <f>Source!AV1334</f>
        <v>1</v>
      </c>
      <c r="J1552" s="33">
        <f>ROUND((ROUND((Source!AF1334*Source!AV1334*Source!I1334),2)),2)</f>
        <v>127.2</v>
      </c>
      <c r="K1552" s="17">
        <f>IF(Source!BA1334&lt;&gt; 0, Source!BA1334, 1)</f>
        <v>26.39</v>
      </c>
      <c r="L1552" s="33">
        <f>Source!S1334</f>
        <v>3356.81</v>
      </c>
      <c r="W1552">
        <f>J1552</f>
        <v>127.2</v>
      </c>
    </row>
    <row r="1553" spans="1:27" ht="14.25" x14ac:dyDescent="0.2">
      <c r="A1553" s="26"/>
      <c r="B1553" s="26"/>
      <c r="C1553" s="26"/>
      <c r="D1553" s="26" t="s">
        <v>314</v>
      </c>
      <c r="E1553" s="27" t="s">
        <v>315</v>
      </c>
      <c r="F1553" s="17">
        <f>Source!DN1334</f>
        <v>100</v>
      </c>
      <c r="G1553" s="33"/>
      <c r="H1553" s="28"/>
      <c r="I1553" s="17"/>
      <c r="J1553" s="33">
        <f>SUM(Q1551:Q1552)</f>
        <v>127.2</v>
      </c>
      <c r="K1553" s="17">
        <f>Source!BZ1334</f>
        <v>83</v>
      </c>
      <c r="L1553" s="33">
        <f>SUM(R1551:R1552)</f>
        <v>2786.15</v>
      </c>
    </row>
    <row r="1554" spans="1:27" ht="14.25" x14ac:dyDescent="0.2">
      <c r="A1554" s="26"/>
      <c r="B1554" s="26"/>
      <c r="C1554" s="26"/>
      <c r="D1554" s="26" t="s">
        <v>316</v>
      </c>
      <c r="E1554" s="27" t="s">
        <v>315</v>
      </c>
      <c r="F1554" s="17">
        <f>Source!DO1334</f>
        <v>64</v>
      </c>
      <c r="G1554" s="33"/>
      <c r="H1554" s="28"/>
      <c r="I1554" s="17"/>
      <c r="J1554" s="33">
        <f>SUM(S1551:S1553)</f>
        <v>81.41</v>
      </c>
      <c r="K1554" s="17">
        <f>Source!CA1334</f>
        <v>41</v>
      </c>
      <c r="L1554" s="33">
        <f>SUM(T1551:T1553)</f>
        <v>1376.29</v>
      </c>
    </row>
    <row r="1555" spans="1:27" ht="14.25" x14ac:dyDescent="0.2">
      <c r="A1555" s="55"/>
      <c r="B1555" s="55"/>
      <c r="C1555" s="55"/>
      <c r="D1555" s="55" t="s">
        <v>317</v>
      </c>
      <c r="E1555" s="56" t="s">
        <v>318</v>
      </c>
      <c r="F1555" s="57">
        <f>Source!AQ1334</f>
        <v>0.6</v>
      </c>
      <c r="G1555" s="58"/>
      <c r="H1555" s="59" t="str">
        <f>Source!DI1334</f>
        <v/>
      </c>
      <c r="I1555" s="57">
        <f>Source!AV1334</f>
        <v>1</v>
      </c>
      <c r="J1555" s="58">
        <f>Source!U1334</f>
        <v>12.45</v>
      </c>
      <c r="K1555" s="57"/>
      <c r="L1555" s="58"/>
    </row>
    <row r="1556" spans="1:27" ht="15" x14ac:dyDescent="0.25">
      <c r="A1556" s="60"/>
      <c r="B1556" s="60"/>
      <c r="C1556" s="60"/>
      <c r="D1556" s="61" t="s">
        <v>319</v>
      </c>
      <c r="E1556" s="60"/>
      <c r="F1556" s="60"/>
      <c r="G1556" s="60"/>
      <c r="H1556" s="60"/>
      <c r="I1556" s="111">
        <f>J1552+J1553+J1554</f>
        <v>335.81</v>
      </c>
      <c r="J1556" s="111"/>
      <c r="K1556" s="111">
        <f>L1552+L1553+L1554</f>
        <v>7519.25</v>
      </c>
      <c r="L1556" s="111"/>
      <c r="O1556" s="32">
        <f>J1552+J1553+J1554</f>
        <v>335.81</v>
      </c>
      <c r="P1556" s="32">
        <f>L1552+L1553+L1554</f>
        <v>7519.25</v>
      </c>
      <c r="X1556">
        <f>IF(Source!BI1334&lt;=1,J1552+J1553+J1554-0, 0)</f>
        <v>335.81</v>
      </c>
      <c r="Y1556">
        <f>IF(Source!BI1334=2,J1552+J1553+J1554-0, 0)</f>
        <v>0</v>
      </c>
      <c r="Z1556">
        <f>IF(Source!BI1334=3,J1552+J1553+J1554-0, 0)</f>
        <v>0</v>
      </c>
      <c r="AA1556">
        <f>IF(Source!BI1334=4,J1552+J1553+J1554,0)</f>
        <v>0</v>
      </c>
    </row>
    <row r="1559" spans="1:27" ht="15" x14ac:dyDescent="0.25">
      <c r="A1559" s="81" t="str">
        <f>CONCATENATE("Итого по подразделу: ",IF(Source!G1336&lt;&gt;"Новый подраздел", Source!G1336, ""))</f>
        <v>Итого по подразделу: Демонтажные и подготовительные  работы</v>
      </c>
      <c r="B1559" s="81"/>
      <c r="C1559" s="81"/>
      <c r="D1559" s="81"/>
      <c r="E1559" s="81"/>
      <c r="F1559" s="81"/>
      <c r="G1559" s="81"/>
      <c r="H1559" s="81"/>
      <c r="I1559" s="79">
        <f>SUM(O1517:O1558)</f>
        <v>420.52</v>
      </c>
      <c r="J1559" s="80"/>
      <c r="K1559" s="79">
        <f>SUM(P1517:P1558)</f>
        <v>9454.6299999999992</v>
      </c>
      <c r="L1559" s="80"/>
    </row>
    <row r="1560" spans="1:27" hidden="1" x14ac:dyDescent="0.2">
      <c r="A1560" t="s">
        <v>320</v>
      </c>
      <c r="I1560">
        <f>SUM(AC1517:AC1559)</f>
        <v>0</v>
      </c>
      <c r="K1560">
        <f>SUM(AD1517:AD1559)</f>
        <v>0</v>
      </c>
    </row>
    <row r="1561" spans="1:27" hidden="1" x14ac:dyDescent="0.2">
      <c r="A1561" t="s">
        <v>321</v>
      </c>
      <c r="I1561">
        <f>SUM(AE1517:AE1560)</f>
        <v>0</v>
      </c>
      <c r="K1561">
        <f>SUM(AF1517:AF1560)</f>
        <v>0</v>
      </c>
    </row>
    <row r="1563" spans="1:27" ht="15" x14ac:dyDescent="0.25">
      <c r="A1563" s="81" t="str">
        <f>CONCATENATE("Итого по разделу: ",IF(Source!G1366&lt;&gt;"Новый раздел", Source!G1366, ""))</f>
        <v>Итого по разделу: Секция в осях З-И (Подъезд №7)</v>
      </c>
      <c r="B1563" s="81"/>
      <c r="C1563" s="81"/>
      <c r="D1563" s="81"/>
      <c r="E1563" s="81"/>
      <c r="F1563" s="81"/>
      <c r="G1563" s="81"/>
      <c r="H1563" s="81"/>
      <c r="I1563" s="79">
        <f>SUM(O1515:O1562)</f>
        <v>420.52</v>
      </c>
      <c r="J1563" s="80"/>
      <c r="K1563" s="79">
        <f>SUM(P1515:P1562)</f>
        <v>9454.6299999999992</v>
      </c>
      <c r="L1563" s="80"/>
    </row>
    <row r="1564" spans="1:27" hidden="1" x14ac:dyDescent="0.2">
      <c r="A1564" t="s">
        <v>320</v>
      </c>
      <c r="I1564">
        <f>SUM(AC1515:AC1563)</f>
        <v>0</v>
      </c>
      <c r="K1564">
        <f>SUM(AD1515:AD1563)</f>
        <v>0</v>
      </c>
    </row>
    <row r="1565" spans="1:27" hidden="1" x14ac:dyDescent="0.2">
      <c r="A1565" t="s">
        <v>321</v>
      </c>
      <c r="I1565">
        <f>SUM(AE1515:AE1564)</f>
        <v>0</v>
      </c>
      <c r="K1565">
        <f>SUM(AF1515:AF1564)</f>
        <v>0</v>
      </c>
    </row>
    <row r="1567" spans="1:27" ht="16.5" x14ac:dyDescent="0.25">
      <c r="A1567" s="75" t="str">
        <f>CONCATENATE("Раздел: ",IF(Source!G1396&lt;&gt;"Новый раздел", Source!G1396, ""))</f>
        <v>Раздел: Монтажные (кровельные) работы</v>
      </c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</row>
    <row r="1568" spans="1:27" ht="28.5" x14ac:dyDescent="0.2">
      <c r="A1568" s="26">
        <v>1</v>
      </c>
      <c r="B1568" s="26">
        <v>1</v>
      </c>
      <c r="C1568" s="26" t="str">
        <f>Source!F1400</f>
        <v>6.58-31-3</v>
      </c>
      <c r="D1568" s="26" t="s">
        <v>110</v>
      </c>
      <c r="E1568" s="27" t="str">
        <f>Source!H1400</f>
        <v>100 мест</v>
      </c>
      <c r="F1568" s="17">
        <f>Source!I1400</f>
        <v>0.02</v>
      </c>
      <c r="G1568" s="33"/>
      <c r="H1568" s="28"/>
      <c r="I1568" s="17"/>
      <c r="J1568" s="33"/>
      <c r="K1568" s="17"/>
      <c r="L1568" s="33"/>
      <c r="Q1568">
        <f>ROUND((Source!DN1400/100)*ROUND((ROUND((Source!AF1400*Source!AV1400*Source!I1400),2)),2), 2)</f>
        <v>27.29</v>
      </c>
      <c r="R1568">
        <f>Source!X1400</f>
        <v>602.45000000000005</v>
      </c>
      <c r="S1568">
        <f>ROUND((Source!DO1400/100)*ROUND((ROUND((Source!AF1400*Source!AV1400*Source!I1400),2)),2), 2)</f>
        <v>20.73</v>
      </c>
      <c r="T1568">
        <f>Source!Y1400</f>
        <v>283.91000000000003</v>
      </c>
      <c r="U1568">
        <f>ROUND((175/100)*ROUND((ROUND((Source!AE1400*Source!AV1400*Source!I1400),2)),2), 2)</f>
        <v>0.53</v>
      </c>
      <c r="V1568">
        <f>ROUND((160/100)*ROUND(ROUND((ROUND((Source!AE1400*Source!AV1400*Source!I1400),2)*Source!BS1400),2), 2), 2)</f>
        <v>12.67</v>
      </c>
    </row>
    <row r="1569" spans="1:27" x14ac:dyDescent="0.2">
      <c r="D1569" s="30" t="str">
        <f>"Объем: "&amp;Source!I1400&amp;"=2/"&amp;"100"</f>
        <v>Объем: 0,02=2/100</v>
      </c>
    </row>
    <row r="1570" spans="1:27" ht="14.25" x14ac:dyDescent="0.2">
      <c r="A1570" s="26"/>
      <c r="B1570" s="26"/>
      <c r="C1570" s="26"/>
      <c r="D1570" s="26" t="s">
        <v>313</v>
      </c>
      <c r="E1570" s="27"/>
      <c r="F1570" s="17"/>
      <c r="G1570" s="33">
        <f>Source!AO1400</f>
        <v>1311.93</v>
      </c>
      <c r="H1570" s="28" t="str">
        <f>Source!DG1400</f>
        <v/>
      </c>
      <c r="I1570" s="17">
        <f>Source!AV1400</f>
        <v>1</v>
      </c>
      <c r="J1570" s="33">
        <f>ROUND((ROUND((Source!AF1400*Source!AV1400*Source!I1400),2)),2)</f>
        <v>26.24</v>
      </c>
      <c r="K1570" s="17">
        <f>IF(Source!BA1400&lt;&gt; 0, Source!BA1400, 1)</f>
        <v>26.39</v>
      </c>
      <c r="L1570" s="33">
        <f>Source!S1400</f>
        <v>692.47</v>
      </c>
      <c r="W1570">
        <f>J1570</f>
        <v>26.24</v>
      </c>
    </row>
    <row r="1571" spans="1:27" ht="14.25" x14ac:dyDescent="0.2">
      <c r="A1571" s="26"/>
      <c r="B1571" s="26"/>
      <c r="C1571" s="26"/>
      <c r="D1571" s="26" t="s">
        <v>322</v>
      </c>
      <c r="E1571" s="27"/>
      <c r="F1571" s="17"/>
      <c r="G1571" s="33">
        <f>Source!AM1400</f>
        <v>41.45</v>
      </c>
      <c r="H1571" s="28" t="str">
        <f>Source!DE1400</f>
        <v/>
      </c>
      <c r="I1571" s="17">
        <f>Source!AV1400</f>
        <v>1</v>
      </c>
      <c r="J1571" s="33">
        <f>(ROUND((ROUND(((Source!ET1400)*Source!AV1400*Source!I1400),2)),2)+ROUND((ROUND(((Source!AE1400-(Source!EU1400))*Source!AV1400*Source!I1400),2)),2))</f>
        <v>0.83</v>
      </c>
      <c r="K1571" s="17">
        <f>IF(Source!BB1400&lt;&gt; 0, Source!BB1400, 1)</f>
        <v>14.75</v>
      </c>
      <c r="L1571" s="33">
        <f>Source!Q1400</f>
        <v>12.24</v>
      </c>
    </row>
    <row r="1572" spans="1:27" ht="14.25" x14ac:dyDescent="0.2">
      <c r="A1572" s="26"/>
      <c r="B1572" s="26"/>
      <c r="C1572" s="26"/>
      <c r="D1572" s="26" t="s">
        <v>323</v>
      </c>
      <c r="E1572" s="27"/>
      <c r="F1572" s="17"/>
      <c r="G1572" s="33">
        <f>Source!AN1400</f>
        <v>15.08</v>
      </c>
      <c r="H1572" s="28" t="str">
        <f>Source!DF1400</f>
        <v/>
      </c>
      <c r="I1572" s="17">
        <f>Source!AV1400</f>
        <v>1</v>
      </c>
      <c r="J1572" s="41">
        <f>ROUND((ROUND((Source!AE1400*Source!AV1400*Source!I1400),2)),2)</f>
        <v>0.3</v>
      </c>
      <c r="K1572" s="17">
        <f>IF(Source!BS1400&lt;&gt; 0, Source!BS1400, 1)</f>
        <v>26.39</v>
      </c>
      <c r="L1572" s="41">
        <f>Source!R1400</f>
        <v>7.92</v>
      </c>
      <c r="W1572">
        <f>J1572</f>
        <v>0.3</v>
      </c>
    </row>
    <row r="1573" spans="1:27" ht="14.25" x14ac:dyDescent="0.2">
      <c r="A1573" s="26"/>
      <c r="B1573" s="26"/>
      <c r="C1573" s="26"/>
      <c r="D1573" s="26" t="s">
        <v>324</v>
      </c>
      <c r="E1573" s="27"/>
      <c r="F1573" s="17"/>
      <c r="G1573" s="33">
        <f>Source!AL1400</f>
        <v>972.06</v>
      </c>
      <c r="H1573" s="28" t="str">
        <f>Source!DD1400</f>
        <v/>
      </c>
      <c r="I1573" s="17">
        <f>Source!AW1400</f>
        <v>1</v>
      </c>
      <c r="J1573" s="33">
        <f>ROUND((ROUND((Source!AC1400*Source!AW1400*Source!I1400),2)),2)</f>
        <v>19.440000000000001</v>
      </c>
      <c r="K1573" s="17">
        <f>IF(Source!BC1400&lt;&gt; 0, Source!BC1400, 1)</f>
        <v>8.3000000000000007</v>
      </c>
      <c r="L1573" s="33">
        <f>Source!P1400</f>
        <v>161.35</v>
      </c>
    </row>
    <row r="1574" spans="1:27" ht="28.5" x14ac:dyDescent="0.2">
      <c r="A1574" s="26" t="s">
        <v>27</v>
      </c>
      <c r="B1574" s="26" t="s">
        <v>27</v>
      </c>
      <c r="C1574" s="26" t="str">
        <f>Source!F1401</f>
        <v>9999990001</v>
      </c>
      <c r="D1574" s="26" t="s">
        <v>29</v>
      </c>
      <c r="E1574" s="27" t="str">
        <f>Source!H1401</f>
        <v>т</v>
      </c>
      <c r="F1574" s="17">
        <f>Source!I1401</f>
        <v>-2.5600000000000001E-2</v>
      </c>
      <c r="G1574" s="33">
        <f>Source!AK1401</f>
        <v>0</v>
      </c>
      <c r="H1574" s="31" t="s">
        <v>3</v>
      </c>
      <c r="I1574" s="17">
        <f>Source!AW1401</f>
        <v>1</v>
      </c>
      <c r="J1574" s="33">
        <f>ROUND((ROUND((Source!AC1401*Source!AW1401*Source!I1401),2)),2)+(ROUND((ROUND(((Source!ET1401)*Source!AV1401*Source!I1401),2)),2)+ROUND((ROUND(((Source!AE1401-(Source!EU1401))*Source!AV1401*Source!I1401),2)),2))+ROUND((ROUND((Source!AF1401*Source!AV1401*Source!I1401),2)),2)</f>
        <v>0</v>
      </c>
      <c r="K1574" s="17">
        <f>IF(Source!BC1401&lt;&gt; 0, Source!BC1401, 1)</f>
        <v>1</v>
      </c>
      <c r="L1574" s="33">
        <f>Source!O1401</f>
        <v>0</v>
      </c>
      <c r="Q1574">
        <f>ROUND((Source!DN1401/100)*ROUND((ROUND((Source!AF1401*Source!AV1401*Source!I1401),2)),2), 2)</f>
        <v>0</v>
      </c>
      <c r="R1574">
        <f>Source!X1401</f>
        <v>0</v>
      </c>
      <c r="S1574">
        <f>ROUND((Source!DO1401/100)*ROUND((ROUND((Source!AF1401*Source!AV1401*Source!I1401),2)),2), 2)</f>
        <v>0</v>
      </c>
      <c r="T1574">
        <f>Source!Y1401</f>
        <v>0</v>
      </c>
      <c r="U1574">
        <f>ROUND((175/100)*ROUND((ROUND((Source!AE1401*Source!AV1401*Source!I1401),2)),2), 2)</f>
        <v>0</v>
      </c>
      <c r="V1574">
        <f>ROUND((160/100)*ROUND(ROUND((ROUND((Source!AE1401*Source!AV1401*Source!I1401),2)*Source!BS1401),2), 2), 2)</f>
        <v>0</v>
      </c>
      <c r="X1574">
        <f>IF(Source!BI1401&lt;=1,J1574, 0)</f>
        <v>0</v>
      </c>
      <c r="Y1574">
        <f>IF(Source!BI1401=2,J1574, 0)</f>
        <v>0</v>
      </c>
      <c r="Z1574">
        <f>IF(Source!BI1401=3,J1574, 0)</f>
        <v>0</v>
      </c>
      <c r="AA1574">
        <f>IF(Source!BI1401=4,J1574, 0)</f>
        <v>0</v>
      </c>
    </row>
    <row r="1575" spans="1:27" ht="14.25" x14ac:dyDescent="0.2">
      <c r="A1575" s="26"/>
      <c r="B1575" s="26"/>
      <c r="C1575" s="26"/>
      <c r="D1575" s="26" t="s">
        <v>314</v>
      </c>
      <c r="E1575" s="27" t="s">
        <v>315</v>
      </c>
      <c r="F1575" s="17">
        <f>Source!DN1400</f>
        <v>104</v>
      </c>
      <c r="G1575" s="33"/>
      <c r="H1575" s="28"/>
      <c r="I1575" s="17"/>
      <c r="J1575" s="33">
        <f>SUM(Q1568:Q1574)</f>
        <v>27.29</v>
      </c>
      <c r="K1575" s="17">
        <f>Source!BZ1400</f>
        <v>87</v>
      </c>
      <c r="L1575" s="33">
        <f>SUM(R1568:R1574)</f>
        <v>602.45000000000005</v>
      </c>
    </row>
    <row r="1576" spans="1:27" ht="14.25" x14ac:dyDescent="0.2">
      <c r="A1576" s="26"/>
      <c r="B1576" s="26"/>
      <c r="C1576" s="26"/>
      <c r="D1576" s="26" t="s">
        <v>316</v>
      </c>
      <c r="E1576" s="27" t="s">
        <v>315</v>
      </c>
      <c r="F1576" s="17">
        <f>Source!DO1400</f>
        <v>79</v>
      </c>
      <c r="G1576" s="33"/>
      <c r="H1576" s="28"/>
      <c r="I1576" s="17"/>
      <c r="J1576" s="33">
        <f>SUM(S1568:S1575)</f>
        <v>20.73</v>
      </c>
      <c r="K1576" s="17">
        <f>Source!CA1400</f>
        <v>41</v>
      </c>
      <c r="L1576" s="33">
        <f>SUM(T1568:T1575)</f>
        <v>283.91000000000003</v>
      </c>
    </row>
    <row r="1577" spans="1:27" ht="14.25" x14ac:dyDescent="0.2">
      <c r="A1577" s="26"/>
      <c r="B1577" s="26"/>
      <c r="C1577" s="26"/>
      <c r="D1577" s="26" t="s">
        <v>325</v>
      </c>
      <c r="E1577" s="27" t="s">
        <v>315</v>
      </c>
      <c r="F1577" s="17">
        <f>175</f>
        <v>175</v>
      </c>
      <c r="G1577" s="33"/>
      <c r="H1577" s="28"/>
      <c r="I1577" s="17"/>
      <c r="J1577" s="33">
        <f>SUM(U1568:U1576)</f>
        <v>0.53</v>
      </c>
      <c r="K1577" s="17">
        <f>160</f>
        <v>160</v>
      </c>
      <c r="L1577" s="33">
        <f>SUM(V1568:V1576)</f>
        <v>12.67</v>
      </c>
    </row>
    <row r="1578" spans="1:27" ht="14.25" x14ac:dyDescent="0.2">
      <c r="A1578" s="55"/>
      <c r="B1578" s="55"/>
      <c r="C1578" s="55"/>
      <c r="D1578" s="55" t="s">
        <v>317</v>
      </c>
      <c r="E1578" s="56" t="s">
        <v>318</v>
      </c>
      <c r="F1578" s="57">
        <f>Source!AQ1400</f>
        <v>113</v>
      </c>
      <c r="G1578" s="58"/>
      <c r="H1578" s="59" t="str">
        <f>Source!DI1400</f>
        <v/>
      </c>
      <c r="I1578" s="57">
        <f>Source!AV1400</f>
        <v>1</v>
      </c>
      <c r="J1578" s="58">
        <f>Source!U1400</f>
        <v>2.2600000000000002</v>
      </c>
      <c r="K1578" s="57"/>
      <c r="L1578" s="58"/>
    </row>
    <row r="1579" spans="1:27" ht="15" x14ac:dyDescent="0.25">
      <c r="A1579" s="60"/>
      <c r="B1579" s="60"/>
      <c r="C1579" s="60"/>
      <c r="D1579" s="61" t="s">
        <v>319</v>
      </c>
      <c r="E1579" s="60"/>
      <c r="F1579" s="60"/>
      <c r="G1579" s="60"/>
      <c r="H1579" s="60"/>
      <c r="I1579" s="111">
        <f>J1570+J1571+J1573+J1575+J1576+J1577+SUM(J1574:J1574)</f>
        <v>95.06</v>
      </c>
      <c r="J1579" s="111"/>
      <c r="K1579" s="111">
        <f>L1570+L1571+L1573+L1575+L1576+L1577+SUM(L1574:L1574)</f>
        <v>1765.0900000000004</v>
      </c>
      <c r="L1579" s="111"/>
      <c r="O1579" s="32">
        <f>J1570+J1571+J1573+J1575+J1576+J1577+SUM(J1574:J1574)</f>
        <v>95.06</v>
      </c>
      <c r="P1579" s="32">
        <f>L1570+L1571+L1573+L1575+L1576+L1577+SUM(L1574:L1574)</f>
        <v>1765.0900000000004</v>
      </c>
      <c r="X1579">
        <f>IF(Source!BI1400&lt;=1,J1570+J1571+J1573+J1575+J1576+J1577-0, 0)</f>
        <v>95.06</v>
      </c>
      <c r="Y1579">
        <f>IF(Source!BI1400=2,J1570+J1571+J1573+J1575+J1576+J1577-0, 0)</f>
        <v>0</v>
      </c>
      <c r="Z1579">
        <f>IF(Source!BI1400=3,J1570+J1571+J1573+J1575+J1576+J1577-0, 0)</f>
        <v>0</v>
      </c>
      <c r="AA1579">
        <f>IF(Source!BI1400=4,J1570+J1571+J1573+J1575+J1576+J1577,0)</f>
        <v>0</v>
      </c>
    </row>
    <row r="1581" spans="1:27" ht="28.5" x14ac:dyDescent="0.2">
      <c r="A1581" s="26">
        <v>2</v>
      </c>
      <c r="B1581" s="26">
        <v>2</v>
      </c>
      <c r="C1581" s="26" t="str">
        <f>Source!F1402</f>
        <v>6.58-31-1</v>
      </c>
      <c r="D1581" s="26" t="s">
        <v>116</v>
      </c>
      <c r="E1581" s="27" t="str">
        <f>Source!H1402</f>
        <v>100 мест</v>
      </c>
      <c r="F1581" s="17">
        <f>Source!I1402</f>
        <v>0.05</v>
      </c>
      <c r="G1581" s="33"/>
      <c r="H1581" s="28"/>
      <c r="I1581" s="17"/>
      <c r="J1581" s="33"/>
      <c r="K1581" s="17"/>
      <c r="L1581" s="33"/>
      <c r="Q1581">
        <f>ROUND((Source!DN1402/100)*ROUND((ROUND((Source!AF1402*Source!AV1402*Source!I1402),2)),2), 2)</f>
        <v>23.85</v>
      </c>
      <c r="R1581">
        <f>Source!X1402</f>
        <v>526.45000000000005</v>
      </c>
      <c r="S1581">
        <f>ROUND((Source!DO1402/100)*ROUND((ROUND((Source!AF1402*Source!AV1402*Source!I1402),2)),2), 2)</f>
        <v>18.11</v>
      </c>
      <c r="T1581">
        <f>Source!Y1402</f>
        <v>248.1</v>
      </c>
      <c r="U1581">
        <f>ROUND((175/100)*ROUND((ROUND((Source!AE1402*Source!AV1402*Source!I1402),2)),2), 2)</f>
        <v>0.32</v>
      </c>
      <c r="V1581">
        <f>ROUND((160/100)*ROUND(ROUND((ROUND((Source!AE1402*Source!AV1402*Source!I1402),2)*Source!BS1402),2), 2), 2)</f>
        <v>7.6</v>
      </c>
    </row>
    <row r="1582" spans="1:27" x14ac:dyDescent="0.2">
      <c r="D1582" s="30" t="str">
        <f>"Объем: "&amp;Source!I1402&amp;"=5/"&amp;"100"</f>
        <v>Объем: 0,05=5/100</v>
      </c>
    </row>
    <row r="1583" spans="1:27" ht="14.25" x14ac:dyDescent="0.2">
      <c r="A1583" s="26"/>
      <c r="B1583" s="26"/>
      <c r="C1583" s="26"/>
      <c r="D1583" s="26" t="s">
        <v>313</v>
      </c>
      <c r="E1583" s="27"/>
      <c r="F1583" s="17"/>
      <c r="G1583" s="33">
        <f>Source!AO1402</f>
        <v>458.59</v>
      </c>
      <c r="H1583" s="28" t="str">
        <f>Source!DG1402</f>
        <v/>
      </c>
      <c r="I1583" s="17">
        <f>Source!AV1402</f>
        <v>1</v>
      </c>
      <c r="J1583" s="33">
        <f>ROUND((ROUND((Source!AF1402*Source!AV1402*Source!I1402),2)),2)</f>
        <v>22.93</v>
      </c>
      <c r="K1583" s="17">
        <f>IF(Source!BA1402&lt;&gt; 0, Source!BA1402, 1)</f>
        <v>26.39</v>
      </c>
      <c r="L1583" s="33">
        <f>Source!S1402</f>
        <v>605.12</v>
      </c>
      <c r="W1583">
        <f>J1583</f>
        <v>22.93</v>
      </c>
    </row>
    <row r="1584" spans="1:27" ht="14.25" x14ac:dyDescent="0.2">
      <c r="A1584" s="26"/>
      <c r="B1584" s="26"/>
      <c r="C1584" s="26"/>
      <c r="D1584" s="26" t="s">
        <v>322</v>
      </c>
      <c r="E1584" s="27"/>
      <c r="F1584" s="17"/>
      <c r="G1584" s="33">
        <f>Source!AM1402</f>
        <v>9.8699999999999992</v>
      </c>
      <c r="H1584" s="28" t="str">
        <f>Source!DE1402</f>
        <v/>
      </c>
      <c r="I1584" s="17">
        <f>Source!AV1402</f>
        <v>1</v>
      </c>
      <c r="J1584" s="33">
        <f>(ROUND((ROUND(((Source!ET1402)*Source!AV1402*Source!I1402),2)),2)+ROUND((ROUND(((Source!AE1402-(Source!EU1402))*Source!AV1402*Source!I1402),2)),2))</f>
        <v>0.49</v>
      </c>
      <c r="K1584" s="17">
        <f>IF(Source!BB1402&lt;&gt; 0, Source!BB1402, 1)</f>
        <v>14.65</v>
      </c>
      <c r="L1584" s="33">
        <f>Source!Q1402</f>
        <v>7.18</v>
      </c>
    </row>
    <row r="1585" spans="1:27" ht="14.25" x14ac:dyDescent="0.2">
      <c r="A1585" s="26"/>
      <c r="B1585" s="26"/>
      <c r="C1585" s="26"/>
      <c r="D1585" s="26" t="s">
        <v>323</v>
      </c>
      <c r="E1585" s="27"/>
      <c r="F1585" s="17"/>
      <c r="G1585" s="33">
        <f>Source!AN1402</f>
        <v>3.55</v>
      </c>
      <c r="H1585" s="28" t="str">
        <f>Source!DF1402</f>
        <v/>
      </c>
      <c r="I1585" s="17">
        <f>Source!AV1402</f>
        <v>1</v>
      </c>
      <c r="J1585" s="41">
        <f>ROUND((ROUND((Source!AE1402*Source!AV1402*Source!I1402),2)),2)</f>
        <v>0.18</v>
      </c>
      <c r="K1585" s="17">
        <f>IF(Source!BS1402&lt;&gt; 0, Source!BS1402, 1)</f>
        <v>26.39</v>
      </c>
      <c r="L1585" s="41">
        <f>Source!R1402</f>
        <v>4.75</v>
      </c>
      <c r="W1585">
        <f>J1585</f>
        <v>0.18</v>
      </c>
    </row>
    <row r="1586" spans="1:27" ht="14.25" x14ac:dyDescent="0.2">
      <c r="A1586" s="26"/>
      <c r="B1586" s="26"/>
      <c r="C1586" s="26"/>
      <c r="D1586" s="26" t="s">
        <v>324</v>
      </c>
      <c r="E1586" s="27"/>
      <c r="F1586" s="17"/>
      <c r="G1586" s="33">
        <f>Source!AL1402</f>
        <v>195.25</v>
      </c>
      <c r="H1586" s="28" t="str">
        <f>Source!DD1402</f>
        <v/>
      </c>
      <c r="I1586" s="17">
        <f>Source!AW1402</f>
        <v>1</v>
      </c>
      <c r="J1586" s="33">
        <f>ROUND((ROUND((Source!AC1402*Source!AW1402*Source!I1402),2)),2)</f>
        <v>9.76</v>
      </c>
      <c r="K1586" s="17">
        <f>IF(Source!BC1402&lt;&gt; 0, Source!BC1402, 1)</f>
        <v>8.3000000000000007</v>
      </c>
      <c r="L1586" s="33">
        <f>Source!P1402</f>
        <v>81.010000000000005</v>
      </c>
    </row>
    <row r="1587" spans="1:27" ht="28.5" x14ac:dyDescent="0.2">
      <c r="A1587" s="26" t="s">
        <v>118</v>
      </c>
      <c r="B1587" s="26" t="s">
        <v>118</v>
      </c>
      <c r="C1587" s="26" t="str">
        <f>Source!F1403</f>
        <v>9999990001</v>
      </c>
      <c r="D1587" s="26" t="s">
        <v>29</v>
      </c>
      <c r="E1587" s="27" t="str">
        <f>Source!H1403</f>
        <v>т</v>
      </c>
      <c r="F1587" s="17">
        <f>Source!I1403</f>
        <v>-1.4999999999999999E-2</v>
      </c>
      <c r="G1587" s="33">
        <f>Source!AK1403</f>
        <v>0</v>
      </c>
      <c r="H1587" s="31" t="s">
        <v>3</v>
      </c>
      <c r="I1587" s="17">
        <f>Source!AW1403</f>
        <v>1</v>
      </c>
      <c r="J1587" s="33">
        <f>ROUND((ROUND((Source!AC1403*Source!AW1403*Source!I1403),2)),2)+(ROUND((ROUND(((Source!ET1403)*Source!AV1403*Source!I1403),2)),2)+ROUND((ROUND(((Source!AE1403-(Source!EU1403))*Source!AV1403*Source!I1403),2)),2))+ROUND((ROUND((Source!AF1403*Source!AV1403*Source!I1403),2)),2)</f>
        <v>0</v>
      </c>
      <c r="K1587" s="17">
        <f>IF(Source!BC1403&lt;&gt; 0, Source!BC1403, 1)</f>
        <v>1</v>
      </c>
      <c r="L1587" s="33">
        <f>Source!O1403</f>
        <v>0</v>
      </c>
      <c r="Q1587">
        <f>ROUND((Source!DN1403/100)*ROUND((ROUND((Source!AF1403*Source!AV1403*Source!I1403),2)),2), 2)</f>
        <v>0</v>
      </c>
      <c r="R1587">
        <f>Source!X1403</f>
        <v>0</v>
      </c>
      <c r="S1587">
        <f>ROUND((Source!DO1403/100)*ROUND((ROUND((Source!AF1403*Source!AV1403*Source!I1403),2)),2), 2)</f>
        <v>0</v>
      </c>
      <c r="T1587">
        <f>Source!Y1403</f>
        <v>0</v>
      </c>
      <c r="U1587">
        <f>ROUND((175/100)*ROUND((ROUND((Source!AE1403*Source!AV1403*Source!I1403),2)),2), 2)</f>
        <v>0</v>
      </c>
      <c r="V1587">
        <f>ROUND((160/100)*ROUND(ROUND((ROUND((Source!AE1403*Source!AV1403*Source!I1403),2)*Source!BS1403),2), 2), 2)</f>
        <v>0</v>
      </c>
      <c r="X1587">
        <f>IF(Source!BI1403&lt;=1,J1587, 0)</f>
        <v>0</v>
      </c>
      <c r="Y1587">
        <f>IF(Source!BI1403=2,J1587, 0)</f>
        <v>0</v>
      </c>
      <c r="Z1587">
        <f>IF(Source!BI1403=3,J1587, 0)</f>
        <v>0</v>
      </c>
      <c r="AA1587">
        <f>IF(Source!BI1403=4,J1587, 0)</f>
        <v>0</v>
      </c>
    </row>
    <row r="1588" spans="1:27" ht="14.25" x14ac:dyDescent="0.2">
      <c r="A1588" s="26"/>
      <c r="B1588" s="26"/>
      <c r="C1588" s="26"/>
      <c r="D1588" s="26" t="s">
        <v>314</v>
      </c>
      <c r="E1588" s="27" t="s">
        <v>315</v>
      </c>
      <c r="F1588" s="17">
        <f>Source!DN1402</f>
        <v>104</v>
      </c>
      <c r="G1588" s="33"/>
      <c r="H1588" s="28"/>
      <c r="I1588" s="17"/>
      <c r="J1588" s="33">
        <f>SUM(Q1581:Q1587)</f>
        <v>23.85</v>
      </c>
      <c r="K1588" s="17">
        <f>Source!BZ1402</f>
        <v>87</v>
      </c>
      <c r="L1588" s="33">
        <f>SUM(R1581:R1587)</f>
        <v>526.45000000000005</v>
      </c>
    </row>
    <row r="1589" spans="1:27" ht="14.25" x14ac:dyDescent="0.2">
      <c r="A1589" s="26"/>
      <c r="B1589" s="26"/>
      <c r="C1589" s="26"/>
      <c r="D1589" s="26" t="s">
        <v>316</v>
      </c>
      <c r="E1589" s="27" t="s">
        <v>315</v>
      </c>
      <c r="F1589" s="17">
        <f>Source!DO1402</f>
        <v>79</v>
      </c>
      <c r="G1589" s="33"/>
      <c r="H1589" s="28"/>
      <c r="I1589" s="17"/>
      <c r="J1589" s="33">
        <f>SUM(S1581:S1588)</f>
        <v>18.11</v>
      </c>
      <c r="K1589" s="17">
        <f>Source!CA1402</f>
        <v>41</v>
      </c>
      <c r="L1589" s="33">
        <f>SUM(T1581:T1588)</f>
        <v>248.1</v>
      </c>
    </row>
    <row r="1590" spans="1:27" ht="14.25" x14ac:dyDescent="0.2">
      <c r="A1590" s="26"/>
      <c r="B1590" s="26"/>
      <c r="C1590" s="26"/>
      <c r="D1590" s="26" t="s">
        <v>325</v>
      </c>
      <c r="E1590" s="27" t="s">
        <v>315</v>
      </c>
      <c r="F1590" s="17">
        <f>175</f>
        <v>175</v>
      </c>
      <c r="G1590" s="33"/>
      <c r="H1590" s="28"/>
      <c r="I1590" s="17"/>
      <c r="J1590" s="33">
        <f>SUM(U1581:U1589)</f>
        <v>0.32</v>
      </c>
      <c r="K1590" s="17">
        <f>160</f>
        <v>160</v>
      </c>
      <c r="L1590" s="33">
        <f>SUM(V1581:V1589)</f>
        <v>7.6</v>
      </c>
    </row>
    <row r="1591" spans="1:27" ht="14.25" x14ac:dyDescent="0.2">
      <c r="A1591" s="55"/>
      <c r="B1591" s="55"/>
      <c r="C1591" s="55"/>
      <c r="D1591" s="55" t="s">
        <v>317</v>
      </c>
      <c r="E1591" s="56" t="s">
        <v>318</v>
      </c>
      <c r="F1591" s="57">
        <f>Source!AQ1402</f>
        <v>39.5</v>
      </c>
      <c r="G1591" s="58"/>
      <c r="H1591" s="59" t="str">
        <f>Source!DI1402</f>
        <v/>
      </c>
      <c r="I1591" s="57">
        <f>Source!AV1402</f>
        <v>1</v>
      </c>
      <c r="J1591" s="58">
        <f>Source!U1402</f>
        <v>1.9750000000000001</v>
      </c>
      <c r="K1591" s="57"/>
      <c r="L1591" s="58"/>
    </row>
    <row r="1592" spans="1:27" ht="15" x14ac:dyDescent="0.25">
      <c r="A1592" s="60"/>
      <c r="B1592" s="60"/>
      <c r="C1592" s="60"/>
      <c r="D1592" s="61" t="s">
        <v>319</v>
      </c>
      <c r="E1592" s="60"/>
      <c r="F1592" s="60"/>
      <c r="G1592" s="60"/>
      <c r="H1592" s="60"/>
      <c r="I1592" s="111">
        <f>J1583+J1584+J1586+J1588+J1589+J1590+SUM(J1587:J1587)</f>
        <v>75.459999999999994</v>
      </c>
      <c r="J1592" s="111"/>
      <c r="K1592" s="111">
        <f>L1583+L1584+L1586+L1588+L1589+L1590+SUM(L1587:L1587)</f>
        <v>1475.4599999999998</v>
      </c>
      <c r="L1592" s="111"/>
      <c r="O1592" s="32">
        <f>J1583+J1584+J1586+J1588+J1589+J1590+SUM(J1587:J1587)</f>
        <v>75.459999999999994</v>
      </c>
      <c r="P1592" s="32">
        <f>L1583+L1584+L1586+L1588+L1589+L1590+SUM(L1587:L1587)</f>
        <v>1475.4599999999998</v>
      </c>
      <c r="X1592">
        <f>IF(Source!BI1402&lt;=1,J1583+J1584+J1586+J1588+J1589+J1590-0, 0)</f>
        <v>75.459999999999994</v>
      </c>
      <c r="Y1592">
        <f>IF(Source!BI1402=2,J1583+J1584+J1586+J1588+J1589+J1590-0, 0)</f>
        <v>0</v>
      </c>
      <c r="Z1592">
        <f>IF(Source!BI1402=3,J1583+J1584+J1586+J1588+J1589+J1590-0, 0)</f>
        <v>0</v>
      </c>
      <c r="AA1592">
        <f>IF(Source!BI1402=4,J1583+J1584+J1586+J1588+J1589+J1590,0)</f>
        <v>0</v>
      </c>
    </row>
    <row r="1594" spans="1:27" ht="28.5" x14ac:dyDescent="0.2">
      <c r="A1594" s="26">
        <v>3</v>
      </c>
      <c r="B1594" s="26">
        <v>3</v>
      </c>
      <c r="C1594" s="26" t="str">
        <f>Source!F1404</f>
        <v>6.54-9-2</v>
      </c>
      <c r="D1594" s="26" t="s">
        <v>120</v>
      </c>
      <c r="E1594" s="27" t="str">
        <f>Source!H1404</f>
        <v>1 м3</v>
      </c>
      <c r="F1594" s="17">
        <f>Source!I1404</f>
        <v>1.25</v>
      </c>
      <c r="G1594" s="33"/>
      <c r="H1594" s="28"/>
      <c r="I1594" s="17"/>
      <c r="J1594" s="33"/>
      <c r="K1594" s="17"/>
      <c r="L1594" s="33"/>
      <c r="Q1594">
        <f>ROUND((Source!DN1404/100)*ROUND((ROUND((Source!AF1404*Source!AV1404*Source!I1404),2)),2), 2)</f>
        <v>287.37</v>
      </c>
      <c r="R1594">
        <f>Source!X1404</f>
        <v>6245.35</v>
      </c>
      <c r="S1594">
        <f>ROUND((Source!DO1404/100)*ROUND((ROUND((Source!AF1404*Source!AV1404*Source!I1404),2)),2), 2)</f>
        <v>236.66</v>
      </c>
      <c r="T1594">
        <f>Source!Y1404</f>
        <v>3657.99</v>
      </c>
      <c r="U1594">
        <f>ROUND((175/100)*ROUND((ROUND((Source!AE1404*Source!AV1404*Source!I1404),2)),2), 2)</f>
        <v>10.199999999999999</v>
      </c>
      <c r="V1594">
        <f>ROUND((160/100)*ROUND(ROUND((ROUND((Source!AE1404*Source!AV1404*Source!I1404),2)*Source!BS1404),2), 2), 2)</f>
        <v>246.16</v>
      </c>
    </row>
    <row r="1595" spans="1:27" ht="14.25" x14ac:dyDescent="0.2">
      <c r="A1595" s="26"/>
      <c r="B1595" s="26"/>
      <c r="C1595" s="26"/>
      <c r="D1595" s="26" t="s">
        <v>313</v>
      </c>
      <c r="E1595" s="27"/>
      <c r="F1595" s="17"/>
      <c r="G1595" s="33">
        <f>Source!AO1404</f>
        <v>270.45999999999998</v>
      </c>
      <c r="H1595" s="28" t="str">
        <f>Source!DG1404</f>
        <v/>
      </c>
      <c r="I1595" s="17">
        <f>Source!AV1404</f>
        <v>1</v>
      </c>
      <c r="J1595" s="33">
        <f>ROUND((ROUND((Source!AF1404*Source!AV1404*Source!I1404),2)),2)</f>
        <v>338.08</v>
      </c>
      <c r="K1595" s="17">
        <f>IF(Source!BA1404&lt;&gt; 0, Source!BA1404, 1)</f>
        <v>26.39</v>
      </c>
      <c r="L1595" s="33">
        <f>Source!S1404</f>
        <v>8921.93</v>
      </c>
      <c r="W1595">
        <f>J1595</f>
        <v>338.08</v>
      </c>
    </row>
    <row r="1596" spans="1:27" ht="14.25" x14ac:dyDescent="0.2">
      <c r="A1596" s="26"/>
      <c r="B1596" s="26"/>
      <c r="C1596" s="26"/>
      <c r="D1596" s="26" t="s">
        <v>322</v>
      </c>
      <c r="E1596" s="27"/>
      <c r="F1596" s="17"/>
      <c r="G1596" s="33">
        <f>Source!AM1404</f>
        <v>18.57</v>
      </c>
      <c r="H1596" s="28" t="str">
        <f>Source!DE1404</f>
        <v/>
      </c>
      <c r="I1596" s="17">
        <f>Source!AV1404</f>
        <v>1</v>
      </c>
      <c r="J1596" s="33">
        <f>(ROUND((ROUND(((Source!ET1404)*Source!AV1404*Source!I1404),2)),2)+ROUND((ROUND(((Source!AE1404-(Source!EU1404))*Source!AV1404*Source!I1404),2)),2))</f>
        <v>23.21</v>
      </c>
      <c r="K1596" s="17">
        <f>IF(Source!BB1404&lt;&gt; 0, Source!BB1404, 1)</f>
        <v>11.89</v>
      </c>
      <c r="L1596" s="33">
        <f>Source!Q1404</f>
        <v>275.97000000000003</v>
      </c>
    </row>
    <row r="1597" spans="1:27" ht="14.25" x14ac:dyDescent="0.2">
      <c r="A1597" s="26"/>
      <c r="B1597" s="26"/>
      <c r="C1597" s="26"/>
      <c r="D1597" s="26" t="s">
        <v>323</v>
      </c>
      <c r="E1597" s="27"/>
      <c r="F1597" s="17"/>
      <c r="G1597" s="33">
        <f>Source!AN1404</f>
        <v>4.66</v>
      </c>
      <c r="H1597" s="28" t="str">
        <f>Source!DF1404</f>
        <v/>
      </c>
      <c r="I1597" s="17">
        <f>Source!AV1404</f>
        <v>1</v>
      </c>
      <c r="J1597" s="41">
        <f>ROUND((ROUND((Source!AE1404*Source!AV1404*Source!I1404),2)),2)</f>
        <v>5.83</v>
      </c>
      <c r="K1597" s="17">
        <f>IF(Source!BS1404&lt;&gt; 0, Source!BS1404, 1)</f>
        <v>26.39</v>
      </c>
      <c r="L1597" s="41">
        <f>Source!R1404</f>
        <v>153.85</v>
      </c>
      <c r="W1597">
        <f>J1597</f>
        <v>5.83</v>
      </c>
    </row>
    <row r="1598" spans="1:27" ht="14.25" x14ac:dyDescent="0.2">
      <c r="A1598" s="26"/>
      <c r="B1598" s="26"/>
      <c r="C1598" s="26"/>
      <c r="D1598" s="26" t="s">
        <v>324</v>
      </c>
      <c r="E1598" s="27"/>
      <c r="F1598" s="17"/>
      <c r="G1598" s="33">
        <f>Source!AL1404</f>
        <v>558.79</v>
      </c>
      <c r="H1598" s="28" t="str">
        <f>Source!DD1404</f>
        <v/>
      </c>
      <c r="I1598" s="17">
        <f>Source!AW1404</f>
        <v>1</v>
      </c>
      <c r="J1598" s="33">
        <f>ROUND((ROUND((Source!AC1404*Source!AW1404*Source!I1404),2)),2)</f>
        <v>698.49</v>
      </c>
      <c r="K1598" s="17">
        <f>IF(Source!BC1404&lt;&gt; 0, Source!BC1404, 1)</f>
        <v>9.44</v>
      </c>
      <c r="L1598" s="33">
        <f>Source!P1404</f>
        <v>6593.75</v>
      </c>
    </row>
    <row r="1599" spans="1:27" ht="14.25" x14ac:dyDescent="0.2">
      <c r="A1599" s="26" t="s">
        <v>44</v>
      </c>
      <c r="B1599" s="26" t="s">
        <v>44</v>
      </c>
      <c r="C1599" s="26" t="str">
        <f>Source!F1405</f>
        <v>1.3-2-6</v>
      </c>
      <c r="D1599" s="26" t="s">
        <v>127</v>
      </c>
      <c r="E1599" s="27" t="str">
        <f>Source!H1405</f>
        <v>м3</v>
      </c>
      <c r="F1599" s="17">
        <f>Source!I1405</f>
        <v>1.2749999999999999</v>
      </c>
      <c r="G1599" s="33">
        <f>Source!AK1405</f>
        <v>478.96</v>
      </c>
      <c r="H1599" s="31" t="s">
        <v>3</v>
      </c>
      <c r="I1599" s="17">
        <f>Source!AW1405</f>
        <v>1</v>
      </c>
      <c r="J1599" s="33">
        <f>ROUND((ROUND((Source!AC1405*Source!AW1405*Source!I1405),2)),2)+(ROUND((ROUND(((Source!ET1405)*Source!AV1405*Source!I1405),2)),2)+ROUND((ROUND(((Source!AE1405-(Source!EU1405))*Source!AV1405*Source!I1405),2)),2))+ROUND((ROUND((Source!AF1405*Source!AV1405*Source!I1405),2)),2)</f>
        <v>610.66999999999996</v>
      </c>
      <c r="K1599" s="17">
        <f>IF(Source!BC1405&lt;&gt; 0, Source!BC1405, 1)</f>
        <v>7.8</v>
      </c>
      <c r="L1599" s="33">
        <f>Source!O1405</f>
        <v>4763.2299999999996</v>
      </c>
      <c r="Q1599">
        <f>ROUND((Source!DN1405/100)*ROUND((ROUND((Source!AF1405*Source!AV1405*Source!I1405),2)),2), 2)</f>
        <v>0</v>
      </c>
      <c r="R1599">
        <f>Source!X1405</f>
        <v>0</v>
      </c>
      <c r="S1599">
        <f>ROUND((Source!DO1405/100)*ROUND((ROUND((Source!AF1405*Source!AV1405*Source!I1405),2)),2), 2)</f>
        <v>0</v>
      </c>
      <c r="T1599">
        <f>Source!Y1405</f>
        <v>0</v>
      </c>
      <c r="U1599">
        <f>ROUND((175/100)*ROUND((ROUND((Source!AE1405*Source!AV1405*Source!I1405),2)),2), 2)</f>
        <v>0</v>
      </c>
      <c r="V1599">
        <f>ROUND((160/100)*ROUND(ROUND((ROUND((Source!AE1405*Source!AV1405*Source!I1405),2)*Source!BS1405),2), 2), 2)</f>
        <v>0</v>
      </c>
      <c r="X1599">
        <f>IF(Source!BI1405&lt;=1,J1599, 0)</f>
        <v>610.66999999999996</v>
      </c>
      <c r="Y1599">
        <f>IF(Source!BI1405=2,J1599, 0)</f>
        <v>0</v>
      </c>
      <c r="Z1599">
        <f>IF(Source!BI1405=3,J1599, 0)</f>
        <v>0</v>
      </c>
      <c r="AA1599">
        <f>IF(Source!BI1405=4,J1599, 0)</f>
        <v>0</v>
      </c>
    </row>
    <row r="1600" spans="1:27" ht="14.25" x14ac:dyDescent="0.2">
      <c r="A1600" s="26"/>
      <c r="B1600" s="26"/>
      <c r="C1600" s="26"/>
      <c r="D1600" s="26" t="s">
        <v>314</v>
      </c>
      <c r="E1600" s="27" t="s">
        <v>315</v>
      </c>
      <c r="F1600" s="17">
        <f>Source!DN1404</f>
        <v>85</v>
      </c>
      <c r="G1600" s="33"/>
      <c r="H1600" s="28"/>
      <c r="I1600" s="17"/>
      <c r="J1600" s="33">
        <f>SUM(Q1594:Q1599)</f>
        <v>287.37</v>
      </c>
      <c r="K1600" s="17">
        <f>Source!BZ1404</f>
        <v>70</v>
      </c>
      <c r="L1600" s="33">
        <f>SUM(R1594:R1599)</f>
        <v>6245.35</v>
      </c>
    </row>
    <row r="1601" spans="1:27" ht="14.25" x14ac:dyDescent="0.2">
      <c r="A1601" s="26"/>
      <c r="B1601" s="26"/>
      <c r="C1601" s="26"/>
      <c r="D1601" s="26" t="s">
        <v>316</v>
      </c>
      <c r="E1601" s="27" t="s">
        <v>315</v>
      </c>
      <c r="F1601" s="17">
        <f>Source!DO1404</f>
        <v>70</v>
      </c>
      <c r="G1601" s="33"/>
      <c r="H1601" s="28"/>
      <c r="I1601" s="17"/>
      <c r="J1601" s="33">
        <f>SUM(S1594:S1600)</f>
        <v>236.66</v>
      </c>
      <c r="K1601" s="17">
        <f>Source!CA1404</f>
        <v>41</v>
      </c>
      <c r="L1601" s="33">
        <f>SUM(T1594:T1600)</f>
        <v>3657.99</v>
      </c>
    </row>
    <row r="1602" spans="1:27" ht="14.25" x14ac:dyDescent="0.2">
      <c r="A1602" s="26"/>
      <c r="B1602" s="26"/>
      <c r="C1602" s="26"/>
      <c r="D1602" s="26" t="s">
        <v>325</v>
      </c>
      <c r="E1602" s="27" t="s">
        <v>315</v>
      </c>
      <c r="F1602" s="17">
        <f>175</f>
        <v>175</v>
      </c>
      <c r="G1602" s="33"/>
      <c r="H1602" s="28"/>
      <c r="I1602" s="17"/>
      <c r="J1602" s="33">
        <f>SUM(U1594:U1601)</f>
        <v>10.199999999999999</v>
      </c>
      <c r="K1602" s="17">
        <f>160</f>
        <v>160</v>
      </c>
      <c r="L1602" s="33">
        <f>SUM(V1594:V1601)</f>
        <v>246.16</v>
      </c>
    </row>
    <row r="1603" spans="1:27" ht="14.25" x14ac:dyDescent="0.2">
      <c r="A1603" s="55"/>
      <c r="B1603" s="55"/>
      <c r="C1603" s="55"/>
      <c r="D1603" s="55" t="s">
        <v>317</v>
      </c>
      <c r="E1603" s="56" t="s">
        <v>318</v>
      </c>
      <c r="F1603" s="57">
        <f>Source!AQ1404</f>
        <v>24.61</v>
      </c>
      <c r="G1603" s="58"/>
      <c r="H1603" s="59" t="str">
        <f>Source!DI1404</f>
        <v/>
      </c>
      <c r="I1603" s="57">
        <f>Source!AV1404</f>
        <v>1</v>
      </c>
      <c r="J1603" s="58">
        <f>Source!U1404</f>
        <v>30.762499999999999</v>
      </c>
      <c r="K1603" s="57"/>
      <c r="L1603" s="58"/>
    </row>
    <row r="1604" spans="1:27" ht="15" x14ac:dyDescent="0.25">
      <c r="A1604" s="60"/>
      <c r="B1604" s="60"/>
      <c r="C1604" s="60"/>
      <c r="D1604" s="61" t="s">
        <v>319</v>
      </c>
      <c r="E1604" s="60"/>
      <c r="F1604" s="60"/>
      <c r="G1604" s="60"/>
      <c r="H1604" s="60"/>
      <c r="I1604" s="111">
        <f>J1595+J1596+J1598+J1600+J1601+J1602+SUM(J1599:J1599)</f>
        <v>2204.6800000000003</v>
      </c>
      <c r="J1604" s="111"/>
      <c r="K1604" s="111">
        <f>L1595+L1596+L1598+L1600+L1601+L1602+SUM(L1599:L1599)</f>
        <v>30704.379999999997</v>
      </c>
      <c r="L1604" s="111"/>
      <c r="O1604" s="32">
        <f>J1595+J1596+J1598+J1600+J1601+J1602+SUM(J1599:J1599)</f>
        <v>2204.6800000000003</v>
      </c>
      <c r="P1604" s="32">
        <f>L1595+L1596+L1598+L1600+L1601+L1602+SUM(L1599:L1599)</f>
        <v>30704.379999999997</v>
      </c>
      <c r="X1604">
        <f>IF(Source!BI1404&lt;=1,J1595+J1596+J1598+J1600+J1601+J1602-0, 0)</f>
        <v>1594.0100000000002</v>
      </c>
      <c r="Y1604">
        <f>IF(Source!BI1404=2,J1595+J1596+J1598+J1600+J1601+J1602-0, 0)</f>
        <v>0</v>
      </c>
      <c r="Z1604">
        <f>IF(Source!BI1404=3,J1595+J1596+J1598+J1600+J1601+J1602-0, 0)</f>
        <v>0</v>
      </c>
      <c r="AA1604">
        <f>IF(Source!BI1404=4,J1595+J1596+J1598+J1600+J1601+J1602,0)</f>
        <v>0</v>
      </c>
    </row>
    <row r="1606" spans="1:27" ht="28.5" x14ac:dyDescent="0.2">
      <c r="A1606" s="26">
        <v>4</v>
      </c>
      <c r="B1606" s="26">
        <v>4</v>
      </c>
      <c r="C1606" s="26" t="str">
        <f>Source!F1406</f>
        <v>6.58-2-1</v>
      </c>
      <c r="D1606" s="26" t="s">
        <v>40</v>
      </c>
      <c r="E1606" s="27" t="str">
        <f>Source!H1406</f>
        <v>100 м2</v>
      </c>
      <c r="F1606" s="17">
        <f>Source!I1406</f>
        <v>5.3163</v>
      </c>
      <c r="G1606" s="33"/>
      <c r="H1606" s="28"/>
      <c r="I1606" s="17"/>
      <c r="J1606" s="33"/>
      <c r="K1606" s="17"/>
      <c r="L1606" s="33"/>
      <c r="Q1606">
        <f>ROUND((Source!DN1406/100)*ROUND((ROUND((Source!AF1406*Source!AV1406*Source!I1406),2)),2), 2)</f>
        <v>813.78</v>
      </c>
      <c r="R1606">
        <f>Source!X1406</f>
        <v>18791.11</v>
      </c>
      <c r="S1606">
        <f>ROUND((Source!DO1406/100)*ROUND((ROUND((Source!AF1406*Source!AV1406*Source!I1406),2)),2), 2)</f>
        <v>559.47</v>
      </c>
      <c r="T1606">
        <f>Source!Y1406</f>
        <v>11006.22</v>
      </c>
      <c r="U1606">
        <f>ROUND((175/100)*ROUND((ROUND((Source!AE1406*Source!AV1406*Source!I1406),2)),2), 2)</f>
        <v>0</v>
      </c>
      <c r="V1606">
        <f>ROUND((160/100)*ROUND(ROUND((ROUND((Source!AE1406*Source!AV1406*Source!I1406),2)*Source!BS1406),2), 2), 2)</f>
        <v>0</v>
      </c>
    </row>
    <row r="1607" spans="1:27" x14ac:dyDescent="0.2">
      <c r="D1607" s="30" t="str">
        <f>"Объем: "&amp;Source!I1406&amp;"=531,63/"&amp;"100"</f>
        <v>Объем: 5,3163=531,63/100</v>
      </c>
    </row>
    <row r="1608" spans="1:27" ht="14.25" x14ac:dyDescent="0.2">
      <c r="A1608" s="26"/>
      <c r="B1608" s="26"/>
      <c r="C1608" s="26"/>
      <c r="D1608" s="26" t="s">
        <v>313</v>
      </c>
      <c r="E1608" s="27"/>
      <c r="F1608" s="17"/>
      <c r="G1608" s="33">
        <f>Source!AO1406</f>
        <v>191.34</v>
      </c>
      <c r="H1608" s="28" t="str">
        <f>Source!DG1406</f>
        <v/>
      </c>
      <c r="I1608" s="17">
        <f>Source!AV1406</f>
        <v>1</v>
      </c>
      <c r="J1608" s="33">
        <f>ROUND((ROUND((Source!AF1406*Source!AV1406*Source!I1406),2)),2)</f>
        <v>1017.22</v>
      </c>
      <c r="K1608" s="17">
        <f>IF(Source!BA1406&lt;&gt; 0, Source!BA1406, 1)</f>
        <v>26.39</v>
      </c>
      <c r="L1608" s="33">
        <f>Source!S1406</f>
        <v>26844.44</v>
      </c>
      <c r="W1608">
        <f>J1608</f>
        <v>1017.22</v>
      </c>
    </row>
    <row r="1609" spans="1:27" ht="28.5" x14ac:dyDescent="0.2">
      <c r="A1609" s="26" t="s">
        <v>130</v>
      </c>
      <c r="B1609" s="26" t="s">
        <v>130</v>
      </c>
      <c r="C1609" s="26" t="str">
        <f>Source!F1407</f>
        <v>9999990001</v>
      </c>
      <c r="D1609" s="26" t="s">
        <v>29</v>
      </c>
      <c r="E1609" s="27" t="str">
        <f>Source!H1407</f>
        <v>т</v>
      </c>
      <c r="F1609" s="17">
        <f>Source!I1407</f>
        <v>-5.4226260000000002</v>
      </c>
      <c r="G1609" s="33">
        <f>Source!AK1407</f>
        <v>0</v>
      </c>
      <c r="H1609" s="31" t="s">
        <v>3</v>
      </c>
      <c r="I1609" s="17">
        <f>Source!AW1407</f>
        <v>1</v>
      </c>
      <c r="J1609" s="33">
        <f>ROUND((ROUND((Source!AC1407*Source!AW1407*Source!I1407),2)),2)+(ROUND((ROUND(((Source!ET1407)*Source!AV1407*Source!I1407),2)),2)+ROUND((ROUND(((Source!AE1407-(Source!EU1407))*Source!AV1407*Source!I1407),2)),2))+ROUND((ROUND((Source!AF1407*Source!AV1407*Source!I1407),2)),2)</f>
        <v>0</v>
      </c>
      <c r="K1609" s="17">
        <f>IF(Source!BC1407&lt;&gt; 0, Source!BC1407, 1)</f>
        <v>1</v>
      </c>
      <c r="L1609" s="33">
        <f>Source!O1407</f>
        <v>0</v>
      </c>
      <c r="Q1609">
        <f>ROUND((Source!DN1407/100)*ROUND((ROUND((Source!AF1407*Source!AV1407*Source!I1407),2)),2), 2)</f>
        <v>0</v>
      </c>
      <c r="R1609">
        <f>Source!X1407</f>
        <v>0</v>
      </c>
      <c r="S1609">
        <f>ROUND((Source!DO1407/100)*ROUND((ROUND((Source!AF1407*Source!AV1407*Source!I1407),2)),2), 2)</f>
        <v>0</v>
      </c>
      <c r="T1609">
        <f>Source!Y1407</f>
        <v>0</v>
      </c>
      <c r="U1609">
        <f>ROUND((175/100)*ROUND((ROUND((Source!AE1407*Source!AV1407*Source!I1407),2)),2), 2)</f>
        <v>0</v>
      </c>
      <c r="V1609">
        <f>ROUND((160/100)*ROUND(ROUND((ROUND((Source!AE1407*Source!AV1407*Source!I1407),2)*Source!BS1407),2), 2), 2)</f>
        <v>0</v>
      </c>
      <c r="X1609">
        <f>IF(Source!BI1407&lt;=1,J1609, 0)</f>
        <v>0</v>
      </c>
      <c r="Y1609">
        <f>IF(Source!BI1407=2,J1609, 0)</f>
        <v>0</v>
      </c>
      <c r="Z1609">
        <f>IF(Source!BI1407=3,J1609, 0)</f>
        <v>0</v>
      </c>
      <c r="AA1609">
        <f>IF(Source!BI1407=4,J1609, 0)</f>
        <v>0</v>
      </c>
    </row>
    <row r="1610" spans="1:27" ht="14.25" x14ac:dyDescent="0.2">
      <c r="A1610" s="26"/>
      <c r="B1610" s="26"/>
      <c r="C1610" s="26"/>
      <c r="D1610" s="26" t="s">
        <v>314</v>
      </c>
      <c r="E1610" s="27" t="s">
        <v>315</v>
      </c>
      <c r="F1610" s="17">
        <f>Source!DN1406</f>
        <v>80</v>
      </c>
      <c r="G1610" s="33"/>
      <c r="H1610" s="28"/>
      <c r="I1610" s="17"/>
      <c r="J1610" s="33">
        <f>SUM(Q1606:Q1609)</f>
        <v>813.78</v>
      </c>
      <c r="K1610" s="17">
        <f>Source!BZ1406</f>
        <v>70</v>
      </c>
      <c r="L1610" s="33">
        <f>SUM(R1606:R1609)</f>
        <v>18791.11</v>
      </c>
    </row>
    <row r="1611" spans="1:27" ht="14.25" x14ac:dyDescent="0.2">
      <c r="A1611" s="26"/>
      <c r="B1611" s="26"/>
      <c r="C1611" s="26"/>
      <c r="D1611" s="26" t="s">
        <v>316</v>
      </c>
      <c r="E1611" s="27" t="s">
        <v>315</v>
      </c>
      <c r="F1611" s="17">
        <f>Source!DO1406</f>
        <v>55</v>
      </c>
      <c r="G1611" s="33"/>
      <c r="H1611" s="28"/>
      <c r="I1611" s="17"/>
      <c r="J1611" s="33">
        <f>SUM(S1606:S1610)</f>
        <v>559.47</v>
      </c>
      <c r="K1611" s="17">
        <f>Source!CA1406</f>
        <v>41</v>
      </c>
      <c r="L1611" s="33">
        <f>SUM(T1606:T1610)</f>
        <v>11006.22</v>
      </c>
    </row>
    <row r="1612" spans="1:27" ht="14.25" x14ac:dyDescent="0.2">
      <c r="A1612" s="55"/>
      <c r="B1612" s="55"/>
      <c r="C1612" s="55"/>
      <c r="D1612" s="55" t="s">
        <v>317</v>
      </c>
      <c r="E1612" s="56" t="s">
        <v>318</v>
      </c>
      <c r="F1612" s="57">
        <f>Source!AQ1406</f>
        <v>17.41</v>
      </c>
      <c r="G1612" s="58"/>
      <c r="H1612" s="59" t="str">
        <f>Source!DI1406</f>
        <v/>
      </c>
      <c r="I1612" s="57">
        <f>Source!AV1406</f>
        <v>1</v>
      </c>
      <c r="J1612" s="58">
        <f>Source!U1406</f>
        <v>92.556782999999996</v>
      </c>
      <c r="K1612" s="57"/>
      <c r="L1612" s="58"/>
    </row>
    <row r="1613" spans="1:27" ht="15" x14ac:dyDescent="0.25">
      <c r="A1613" s="60"/>
      <c r="B1613" s="60"/>
      <c r="C1613" s="60"/>
      <c r="D1613" s="61" t="s">
        <v>319</v>
      </c>
      <c r="E1613" s="60"/>
      <c r="F1613" s="60"/>
      <c r="G1613" s="60"/>
      <c r="H1613" s="60"/>
      <c r="I1613" s="111">
        <f>J1608+J1610+J1611+SUM(J1609:J1609)</f>
        <v>2390.4700000000003</v>
      </c>
      <c r="J1613" s="111"/>
      <c r="K1613" s="111">
        <f>L1608+L1610+L1611+SUM(L1609:L1609)</f>
        <v>56641.770000000004</v>
      </c>
      <c r="L1613" s="111"/>
      <c r="O1613" s="32">
        <f>J1608+J1610+J1611+SUM(J1609:J1609)</f>
        <v>2390.4700000000003</v>
      </c>
      <c r="P1613" s="32">
        <f>L1608+L1610+L1611+SUM(L1609:L1609)</f>
        <v>56641.770000000004</v>
      </c>
      <c r="X1613">
        <f>IF(Source!BI1406&lt;=1,J1608+J1610+J1611-0, 0)</f>
        <v>2390.4700000000003</v>
      </c>
      <c r="Y1613">
        <f>IF(Source!BI1406=2,J1608+J1610+J1611-0, 0)</f>
        <v>0</v>
      </c>
      <c r="Z1613">
        <f>IF(Source!BI1406=3,J1608+J1610+J1611-0, 0)</f>
        <v>0</v>
      </c>
      <c r="AA1613">
        <f>IF(Source!BI1406=4,J1608+J1610+J1611,0)</f>
        <v>0</v>
      </c>
    </row>
    <row r="1615" spans="1:27" ht="57" x14ac:dyDescent="0.2">
      <c r="A1615" s="26">
        <v>5</v>
      </c>
      <c r="B1615" s="26">
        <v>5</v>
      </c>
      <c r="C1615" s="26" t="str">
        <f>Source!F1408</f>
        <v>3.12-3-4</v>
      </c>
      <c r="D1615" s="26" t="s">
        <v>132</v>
      </c>
      <c r="E1615" s="27" t="str">
        <f>Source!H1408</f>
        <v>100 м2</v>
      </c>
      <c r="F1615" s="17">
        <f>Source!I1408</f>
        <v>5.3163</v>
      </c>
      <c r="G1615" s="33"/>
      <c r="H1615" s="28"/>
      <c r="I1615" s="17"/>
      <c r="J1615" s="33"/>
      <c r="K1615" s="17"/>
      <c r="L1615" s="33"/>
      <c r="Q1615">
        <f>ROUND((Source!DN1408/100)*ROUND((ROUND((Source!AF1408*Source!AV1408*Source!I1408),2)),2), 2)</f>
        <v>4380.8599999999997</v>
      </c>
      <c r="R1615">
        <f>Source!X1408</f>
        <v>96713.06</v>
      </c>
      <c r="S1615">
        <f>ROUND((Source!DO1408/100)*ROUND((ROUND((Source!AF1408*Source!AV1408*Source!I1408),2)),2), 2)</f>
        <v>3327.77</v>
      </c>
      <c r="T1615">
        <f>Source!Y1408</f>
        <v>45577.42</v>
      </c>
      <c r="U1615">
        <f>ROUND((175/100)*ROUND((ROUND((Source!AE1408*Source!AV1408*Source!I1408),2)),2), 2)</f>
        <v>826.51</v>
      </c>
      <c r="V1615">
        <f>ROUND((160/100)*ROUND(ROUND((ROUND((Source!AE1408*Source!AV1408*Source!I1408),2)*Source!BS1408),2), 2), 2)</f>
        <v>19941.97</v>
      </c>
    </row>
    <row r="1616" spans="1:27" x14ac:dyDescent="0.2">
      <c r="D1616" s="30" t="str">
        <f>"Объем: "&amp;Source!I1408&amp;"=531,63/"&amp;"100"</f>
        <v>Объем: 5,3163=531,63/100</v>
      </c>
    </row>
    <row r="1617" spans="1:27" ht="14.25" x14ac:dyDescent="0.2">
      <c r="A1617" s="26"/>
      <c r="B1617" s="26"/>
      <c r="C1617" s="26"/>
      <c r="D1617" s="26" t="s">
        <v>313</v>
      </c>
      <c r="E1617" s="27"/>
      <c r="F1617" s="17"/>
      <c r="G1617" s="33">
        <f>Source!AO1408</f>
        <v>689</v>
      </c>
      <c r="H1617" s="28" t="str">
        <f>Source!DG1408</f>
        <v>)*1,15</v>
      </c>
      <c r="I1617" s="17">
        <f>Source!AV1408</f>
        <v>1</v>
      </c>
      <c r="J1617" s="33">
        <f>ROUND((ROUND((Source!AF1408*Source!AV1408*Source!I1408),2)),2)</f>
        <v>4212.37</v>
      </c>
      <c r="K1617" s="17">
        <f>IF(Source!BA1408&lt;&gt; 0, Source!BA1408, 1)</f>
        <v>26.39</v>
      </c>
      <c r="L1617" s="33">
        <f>Source!S1408</f>
        <v>111164.44</v>
      </c>
      <c r="W1617">
        <f>J1617</f>
        <v>4212.37</v>
      </c>
    </row>
    <row r="1618" spans="1:27" ht="14.25" x14ac:dyDescent="0.2">
      <c r="A1618" s="26"/>
      <c r="B1618" s="26"/>
      <c r="C1618" s="26"/>
      <c r="D1618" s="26" t="s">
        <v>322</v>
      </c>
      <c r="E1618" s="27"/>
      <c r="F1618" s="17"/>
      <c r="G1618" s="33">
        <f>Source!AM1408</f>
        <v>267.17</v>
      </c>
      <c r="H1618" s="28" t="str">
        <f>Source!DE1408</f>
        <v>)*1,25</v>
      </c>
      <c r="I1618" s="17">
        <f>Source!AV1408</f>
        <v>1</v>
      </c>
      <c r="J1618" s="33">
        <f>(ROUND((ROUND((((Source!ET1408*1.25))*Source!AV1408*Source!I1408),2)),2)+ROUND((ROUND(((Source!AE1408-((Source!EU1408*1.25)))*Source!AV1408*Source!I1408),2)),2))</f>
        <v>1775.44</v>
      </c>
      <c r="K1618" s="17">
        <f>IF(Source!BB1408&lt;&gt; 0, Source!BB1408, 1)</f>
        <v>12.18</v>
      </c>
      <c r="L1618" s="33">
        <f>Source!Q1408</f>
        <v>21624.86</v>
      </c>
    </row>
    <row r="1619" spans="1:27" ht="14.25" x14ac:dyDescent="0.2">
      <c r="A1619" s="26"/>
      <c r="B1619" s="26"/>
      <c r="C1619" s="26"/>
      <c r="D1619" s="26" t="s">
        <v>323</v>
      </c>
      <c r="E1619" s="27"/>
      <c r="F1619" s="17"/>
      <c r="G1619" s="33">
        <f>Source!AN1408</f>
        <v>71.069999999999993</v>
      </c>
      <c r="H1619" s="28" t="str">
        <f>Source!DF1408</f>
        <v>)*1,25</v>
      </c>
      <c r="I1619" s="17">
        <f>Source!AV1408</f>
        <v>1</v>
      </c>
      <c r="J1619" s="41">
        <f>ROUND((ROUND((Source!AE1408*Source!AV1408*Source!I1408),2)),2)</f>
        <v>472.29</v>
      </c>
      <c r="K1619" s="17">
        <f>IF(Source!BS1408&lt;&gt; 0, Source!BS1408, 1)</f>
        <v>26.39</v>
      </c>
      <c r="L1619" s="41">
        <f>Source!R1408</f>
        <v>12463.73</v>
      </c>
      <c r="W1619">
        <f>J1619</f>
        <v>472.29</v>
      </c>
    </row>
    <row r="1620" spans="1:27" ht="14.25" x14ac:dyDescent="0.2">
      <c r="A1620" s="26"/>
      <c r="B1620" s="26"/>
      <c r="C1620" s="26"/>
      <c r="D1620" s="26" t="s">
        <v>324</v>
      </c>
      <c r="E1620" s="27"/>
      <c r="F1620" s="17"/>
      <c r="G1620" s="33">
        <f>Source!AL1408</f>
        <v>705.14</v>
      </c>
      <c r="H1620" s="28" t="str">
        <f>Source!DD1408</f>
        <v/>
      </c>
      <c r="I1620" s="17">
        <f>Source!AW1408</f>
        <v>1</v>
      </c>
      <c r="J1620" s="33">
        <f>ROUND((ROUND((Source!AC1408*Source!AW1408*Source!I1408),2)),2)</f>
        <v>3748.74</v>
      </c>
      <c r="K1620" s="17">
        <f>IF(Source!BC1408&lt;&gt; 0, Source!BC1408, 1)</f>
        <v>3.7</v>
      </c>
      <c r="L1620" s="33">
        <f>Source!P1408</f>
        <v>13870.34</v>
      </c>
    </row>
    <row r="1621" spans="1:27" ht="199.5" x14ac:dyDescent="0.2">
      <c r="A1621" s="26" t="s">
        <v>141</v>
      </c>
      <c r="B1621" s="26" t="s">
        <v>141</v>
      </c>
      <c r="C1621" s="26" t="str">
        <f>Source!F1409</f>
        <v>1.1-1-1312</v>
      </c>
      <c r="D1621" s="26" t="s">
        <v>282</v>
      </c>
      <c r="E1621" s="27" t="str">
        <f>Source!H1409</f>
        <v>м2</v>
      </c>
      <c r="F1621" s="17">
        <f>Source!I1409</f>
        <v>717.70050000000003</v>
      </c>
      <c r="G1621" s="33">
        <f>Source!AK1409</f>
        <v>25.09</v>
      </c>
      <c r="H1621" s="31" t="s">
        <v>3</v>
      </c>
      <c r="I1621" s="17">
        <f>Source!AW1409</f>
        <v>1</v>
      </c>
      <c r="J1621" s="33">
        <f>ROUND((ROUND((Source!AC1409*Source!AW1409*Source!I1409),2)),2)+(ROUND((ROUND(((Source!ET1409)*Source!AV1409*Source!I1409),2)),2)+ROUND((ROUND(((Source!AE1409-(Source!EU1409))*Source!AV1409*Source!I1409),2)),2))+ROUND((ROUND((Source!AF1409*Source!AV1409*Source!I1409),2)),2)</f>
        <v>18007.11</v>
      </c>
      <c r="K1621" s="17">
        <f>IF(Source!BC1409&lt;&gt; 0, Source!BC1409, 1)</f>
        <v>10.5</v>
      </c>
      <c r="L1621" s="33">
        <f>Source!O1409</f>
        <v>189074.66</v>
      </c>
      <c r="Q1621">
        <f>ROUND((Source!DN1409/100)*ROUND((ROUND((Source!AF1409*Source!AV1409*Source!I1409),2)),2), 2)</f>
        <v>0</v>
      </c>
      <c r="R1621">
        <f>Source!X1409</f>
        <v>0</v>
      </c>
      <c r="S1621">
        <f>ROUND((Source!DO1409/100)*ROUND((ROUND((Source!AF1409*Source!AV1409*Source!I1409),2)),2), 2)</f>
        <v>0</v>
      </c>
      <c r="T1621">
        <f>Source!Y1409</f>
        <v>0</v>
      </c>
      <c r="U1621">
        <f>ROUND((175/100)*ROUND((ROUND((Source!AE1409*Source!AV1409*Source!I1409),2)),2), 2)</f>
        <v>0</v>
      </c>
      <c r="V1621">
        <f>ROUND((160/100)*ROUND(ROUND((ROUND((Source!AE1409*Source!AV1409*Source!I1409),2)*Source!BS1409),2), 2), 2)</f>
        <v>0</v>
      </c>
      <c r="X1621">
        <f>IF(Source!BI1409&lt;=1,J1621, 0)</f>
        <v>18007.11</v>
      </c>
      <c r="Y1621">
        <f>IF(Source!BI1409=2,J1621, 0)</f>
        <v>0</v>
      </c>
      <c r="Z1621">
        <f>IF(Source!BI1409=3,J1621, 0)</f>
        <v>0</v>
      </c>
      <c r="AA1621">
        <f>IF(Source!BI1409=4,J1621, 0)</f>
        <v>0</v>
      </c>
    </row>
    <row r="1622" spans="1:27" ht="228" x14ac:dyDescent="0.2">
      <c r="A1622" s="26" t="s">
        <v>145</v>
      </c>
      <c r="B1622" s="26" t="s">
        <v>145</v>
      </c>
      <c r="C1622" s="26" t="str">
        <f>Source!F1410</f>
        <v>1.1-1-1313</v>
      </c>
      <c r="D1622" s="26" t="s">
        <v>283</v>
      </c>
      <c r="E1622" s="27" t="str">
        <f>Source!H1410</f>
        <v>м2</v>
      </c>
      <c r="F1622" s="17">
        <f>Source!I1410</f>
        <v>703.34649000000002</v>
      </c>
      <c r="G1622" s="33">
        <f>Source!AK1410</f>
        <v>23.06</v>
      </c>
      <c r="H1622" s="31" t="s">
        <v>3</v>
      </c>
      <c r="I1622" s="17">
        <f>Source!AW1410</f>
        <v>1</v>
      </c>
      <c r="J1622" s="33">
        <f>ROUND((ROUND((Source!AC1410*Source!AW1410*Source!I1410),2)),2)+(ROUND((ROUND(((Source!ET1410)*Source!AV1410*Source!I1410),2)),2)+ROUND((ROUND(((Source!AE1410-(Source!EU1410))*Source!AV1410*Source!I1410),2)),2))+ROUND((ROUND((Source!AF1410*Source!AV1410*Source!I1410),2)),2)</f>
        <v>16219.17</v>
      </c>
      <c r="K1622" s="17">
        <f>IF(Source!BC1410&lt;&gt; 0, Source!BC1410, 1)</f>
        <v>10.74</v>
      </c>
      <c r="L1622" s="33">
        <f>Source!O1410</f>
        <v>174193.89</v>
      </c>
      <c r="Q1622">
        <f>ROUND((Source!DN1410/100)*ROUND((ROUND((Source!AF1410*Source!AV1410*Source!I1410),2)),2), 2)</f>
        <v>0</v>
      </c>
      <c r="R1622">
        <f>Source!X1410</f>
        <v>0</v>
      </c>
      <c r="S1622">
        <f>ROUND((Source!DO1410/100)*ROUND((ROUND((Source!AF1410*Source!AV1410*Source!I1410),2)),2), 2)</f>
        <v>0</v>
      </c>
      <c r="T1622">
        <f>Source!Y1410</f>
        <v>0</v>
      </c>
      <c r="U1622">
        <f>ROUND((175/100)*ROUND((ROUND((Source!AE1410*Source!AV1410*Source!I1410),2)),2), 2)</f>
        <v>0</v>
      </c>
      <c r="V1622">
        <f>ROUND((160/100)*ROUND(ROUND((ROUND((Source!AE1410*Source!AV1410*Source!I1410),2)*Source!BS1410),2), 2), 2)</f>
        <v>0</v>
      </c>
      <c r="X1622">
        <f>IF(Source!BI1410&lt;=1,J1622, 0)</f>
        <v>16219.17</v>
      </c>
      <c r="Y1622">
        <f>IF(Source!BI1410=2,J1622, 0)</f>
        <v>0</v>
      </c>
      <c r="Z1622">
        <f>IF(Source!BI1410=3,J1622, 0)</f>
        <v>0</v>
      </c>
      <c r="AA1622">
        <f>IF(Source!BI1410=4,J1622, 0)</f>
        <v>0</v>
      </c>
    </row>
    <row r="1623" spans="1:27" ht="14.25" x14ac:dyDescent="0.2">
      <c r="A1623" s="26"/>
      <c r="B1623" s="26"/>
      <c r="C1623" s="26"/>
      <c r="D1623" s="26" t="s">
        <v>314</v>
      </c>
      <c r="E1623" s="27" t="s">
        <v>315</v>
      </c>
      <c r="F1623" s="17">
        <f>Source!DN1408</f>
        <v>104</v>
      </c>
      <c r="G1623" s="33"/>
      <c r="H1623" s="28"/>
      <c r="I1623" s="17"/>
      <c r="J1623" s="33">
        <f>SUM(Q1615:Q1622)</f>
        <v>4380.8599999999997</v>
      </c>
      <c r="K1623" s="17">
        <f>Source!BZ1408</f>
        <v>87</v>
      </c>
      <c r="L1623" s="33">
        <f>SUM(R1615:R1622)</f>
        <v>96713.06</v>
      </c>
    </row>
    <row r="1624" spans="1:27" ht="14.25" x14ac:dyDescent="0.2">
      <c r="A1624" s="26"/>
      <c r="B1624" s="26"/>
      <c r="C1624" s="26"/>
      <c r="D1624" s="26" t="s">
        <v>316</v>
      </c>
      <c r="E1624" s="27" t="s">
        <v>315</v>
      </c>
      <c r="F1624" s="17">
        <f>Source!DO1408</f>
        <v>79</v>
      </c>
      <c r="G1624" s="33"/>
      <c r="H1624" s="28"/>
      <c r="I1624" s="17"/>
      <c r="J1624" s="33">
        <f>SUM(S1615:S1623)</f>
        <v>3327.77</v>
      </c>
      <c r="K1624" s="17">
        <f>Source!CA1408</f>
        <v>41</v>
      </c>
      <c r="L1624" s="33">
        <f>SUM(T1615:T1623)</f>
        <v>45577.42</v>
      </c>
    </row>
    <row r="1625" spans="1:27" ht="14.25" x14ac:dyDescent="0.2">
      <c r="A1625" s="26"/>
      <c r="B1625" s="26"/>
      <c r="C1625" s="26"/>
      <c r="D1625" s="26" t="s">
        <v>325</v>
      </c>
      <c r="E1625" s="27" t="s">
        <v>315</v>
      </c>
      <c r="F1625" s="17">
        <f>175</f>
        <v>175</v>
      </c>
      <c r="G1625" s="33"/>
      <c r="H1625" s="28"/>
      <c r="I1625" s="17"/>
      <c r="J1625" s="33">
        <f>SUM(U1615:U1624)</f>
        <v>826.51</v>
      </c>
      <c r="K1625" s="17">
        <f>160</f>
        <v>160</v>
      </c>
      <c r="L1625" s="33">
        <f>SUM(V1615:V1624)</f>
        <v>19941.97</v>
      </c>
    </row>
    <row r="1626" spans="1:27" ht="14.25" x14ac:dyDescent="0.2">
      <c r="A1626" s="55"/>
      <c r="B1626" s="55"/>
      <c r="C1626" s="55"/>
      <c r="D1626" s="55" t="s">
        <v>317</v>
      </c>
      <c r="E1626" s="56" t="s">
        <v>318</v>
      </c>
      <c r="F1626" s="57">
        <f>Source!AQ1408</f>
        <v>53</v>
      </c>
      <c r="G1626" s="58"/>
      <c r="H1626" s="59" t="str">
        <f>Source!DI1408</f>
        <v>)*1,15</v>
      </c>
      <c r="I1626" s="57">
        <f>Source!AV1408</f>
        <v>1</v>
      </c>
      <c r="J1626" s="58">
        <f>Source!U1408</f>
        <v>324.02848499999999</v>
      </c>
      <c r="K1626" s="57"/>
      <c r="L1626" s="58"/>
    </row>
    <row r="1627" spans="1:27" ht="15" x14ac:dyDescent="0.25">
      <c r="A1627" s="60"/>
      <c r="B1627" s="60"/>
      <c r="C1627" s="60"/>
      <c r="D1627" s="61" t="s">
        <v>319</v>
      </c>
      <c r="E1627" s="60"/>
      <c r="F1627" s="60"/>
      <c r="G1627" s="60"/>
      <c r="H1627" s="60"/>
      <c r="I1627" s="111">
        <f>J1617+J1618+J1620+J1623+J1624+J1625+SUM(J1621:J1622)</f>
        <v>52497.97</v>
      </c>
      <c r="J1627" s="111"/>
      <c r="K1627" s="111">
        <f>L1617+L1618+L1620+L1623+L1624+L1625+SUM(L1621:L1622)</f>
        <v>672160.64</v>
      </c>
      <c r="L1627" s="111"/>
      <c r="O1627" s="32">
        <f>J1617+J1618+J1620+J1623+J1624+J1625+SUM(J1621:J1622)</f>
        <v>52497.97</v>
      </c>
      <c r="P1627" s="32">
        <f>L1617+L1618+L1620+L1623+L1624+L1625+SUM(L1621:L1622)</f>
        <v>672160.64</v>
      </c>
      <c r="X1627">
        <f>IF(Source!BI1408&lt;=1,J1617+J1618+J1620+J1623+J1624+J1625-0, 0)</f>
        <v>18271.689999999999</v>
      </c>
      <c r="Y1627">
        <f>IF(Source!BI1408=2,J1617+J1618+J1620+J1623+J1624+J1625-0, 0)</f>
        <v>0</v>
      </c>
      <c r="Z1627">
        <f>IF(Source!BI1408=3,J1617+J1618+J1620+J1623+J1624+J1625-0, 0)</f>
        <v>0</v>
      </c>
      <c r="AA1627">
        <f>IF(Source!BI1408=4,J1617+J1618+J1620+J1623+J1624+J1625,0)</f>
        <v>0</v>
      </c>
    </row>
    <row r="1629" spans="1:27" ht="99.75" x14ac:dyDescent="0.2">
      <c r="A1629" s="26">
        <v>6</v>
      </c>
      <c r="B1629" s="26">
        <v>6</v>
      </c>
      <c r="C1629" s="26" t="str">
        <f>Source!F1411</f>
        <v>3.12-3-10</v>
      </c>
      <c r="D1629" s="26" t="s">
        <v>150</v>
      </c>
      <c r="E1629" s="27" t="str">
        <f>Source!H1411</f>
        <v>100 м2</v>
      </c>
      <c r="F1629" s="17">
        <f>Source!I1411</f>
        <v>2.0500000000000001E-2</v>
      </c>
      <c r="G1629" s="33"/>
      <c r="H1629" s="28"/>
      <c r="I1629" s="17"/>
      <c r="J1629" s="33"/>
      <c r="K1629" s="17"/>
      <c r="L1629" s="33"/>
      <c r="Q1629">
        <f>ROUND((Source!DN1411/100)*ROUND((ROUND((Source!AF1411*Source!AV1411*Source!I1411),2)),2), 2)</f>
        <v>24.19</v>
      </c>
      <c r="R1629">
        <f>Source!X1411</f>
        <v>534.03</v>
      </c>
      <c r="S1629">
        <f>ROUND((Source!DO1411/100)*ROUND((ROUND((Source!AF1411*Source!AV1411*Source!I1411),2)),2), 2)</f>
        <v>18.38</v>
      </c>
      <c r="T1629">
        <f>Source!Y1411</f>
        <v>251.67</v>
      </c>
      <c r="U1629">
        <f>ROUND((175/100)*ROUND((ROUND((Source!AE1411*Source!AV1411*Source!I1411),2)),2), 2)</f>
        <v>0.37</v>
      </c>
      <c r="V1629">
        <f>ROUND((160/100)*ROUND(ROUND((ROUND((Source!AE1411*Source!AV1411*Source!I1411),2)*Source!BS1411),2), 2), 2)</f>
        <v>8.86</v>
      </c>
    </row>
    <row r="1630" spans="1:27" x14ac:dyDescent="0.2">
      <c r="D1630" s="30" t="str">
        <f>"Объем: "&amp;Source!I1411&amp;"=2,05/"&amp;"100"</f>
        <v>Объем: 0,0205=2,05/100</v>
      </c>
    </row>
    <row r="1631" spans="1:27" ht="14.25" x14ac:dyDescent="0.2">
      <c r="A1631" s="26"/>
      <c r="B1631" s="26"/>
      <c r="C1631" s="26"/>
      <c r="D1631" s="26" t="s">
        <v>313</v>
      </c>
      <c r="E1631" s="27"/>
      <c r="F1631" s="17"/>
      <c r="G1631" s="33">
        <f>Source!AO1411</f>
        <v>986.85</v>
      </c>
      <c r="H1631" s="28" t="str">
        <f>Source!DG1411</f>
        <v>)*1,15</v>
      </c>
      <c r="I1631" s="17">
        <f>Source!AV1411</f>
        <v>1</v>
      </c>
      <c r="J1631" s="33">
        <f>ROUND((ROUND((Source!AF1411*Source!AV1411*Source!I1411),2)),2)</f>
        <v>23.26</v>
      </c>
      <c r="K1631" s="17">
        <f>IF(Source!BA1411&lt;&gt; 0, Source!BA1411, 1)</f>
        <v>26.39</v>
      </c>
      <c r="L1631" s="33">
        <f>Source!S1411</f>
        <v>613.83000000000004</v>
      </c>
      <c r="W1631">
        <f>J1631</f>
        <v>23.26</v>
      </c>
    </row>
    <row r="1632" spans="1:27" ht="14.25" x14ac:dyDescent="0.2">
      <c r="A1632" s="26"/>
      <c r="B1632" s="26"/>
      <c r="C1632" s="26"/>
      <c r="D1632" s="26" t="s">
        <v>322</v>
      </c>
      <c r="E1632" s="27"/>
      <c r="F1632" s="17"/>
      <c r="G1632" s="33">
        <f>Source!AM1411</f>
        <v>50.84</v>
      </c>
      <c r="H1632" s="28" t="str">
        <f>Source!DE1411</f>
        <v>)*1,25</v>
      </c>
      <c r="I1632" s="17">
        <f>Source!AV1411</f>
        <v>1</v>
      </c>
      <c r="J1632" s="33">
        <f>(ROUND((ROUND((((Source!ET1411*1.25))*Source!AV1411*Source!I1411),2)),2)+ROUND((ROUND(((Source!AE1411-((Source!EU1411*1.25)))*Source!AV1411*Source!I1411),2)),2))</f>
        <v>1.3</v>
      </c>
      <c r="K1632" s="17">
        <f>IF(Source!BB1411&lt;&gt; 0, Source!BB1411, 1)</f>
        <v>9.3800000000000008</v>
      </c>
      <c r="L1632" s="33">
        <f>Source!Q1411</f>
        <v>12.19</v>
      </c>
    </row>
    <row r="1633" spans="1:27" ht="14.25" x14ac:dyDescent="0.2">
      <c r="A1633" s="26"/>
      <c r="B1633" s="26"/>
      <c r="C1633" s="26"/>
      <c r="D1633" s="26" t="s">
        <v>323</v>
      </c>
      <c r="E1633" s="27"/>
      <c r="F1633" s="17"/>
      <c r="G1633" s="33">
        <f>Source!AN1411</f>
        <v>8.01</v>
      </c>
      <c r="H1633" s="28" t="str">
        <f>Source!DF1411</f>
        <v>)*1,25</v>
      </c>
      <c r="I1633" s="17">
        <f>Source!AV1411</f>
        <v>1</v>
      </c>
      <c r="J1633" s="41">
        <f>ROUND((ROUND((Source!AE1411*Source!AV1411*Source!I1411),2)),2)</f>
        <v>0.21</v>
      </c>
      <c r="K1633" s="17">
        <f>IF(Source!BS1411&lt;&gt; 0, Source!BS1411, 1)</f>
        <v>26.39</v>
      </c>
      <c r="L1633" s="41">
        <f>Source!R1411</f>
        <v>5.54</v>
      </c>
      <c r="W1633">
        <f>J1633</f>
        <v>0.21</v>
      </c>
    </row>
    <row r="1634" spans="1:27" ht="14.25" x14ac:dyDescent="0.2">
      <c r="A1634" s="26"/>
      <c r="B1634" s="26"/>
      <c r="C1634" s="26"/>
      <c r="D1634" s="26" t="s">
        <v>324</v>
      </c>
      <c r="E1634" s="27"/>
      <c r="F1634" s="17"/>
      <c r="G1634" s="33">
        <f>Source!AL1411</f>
        <v>7205.92</v>
      </c>
      <c r="H1634" s="28" t="str">
        <f>Source!DD1411</f>
        <v/>
      </c>
      <c r="I1634" s="17">
        <f>Source!AW1411</f>
        <v>1</v>
      </c>
      <c r="J1634" s="33">
        <f>ROUND((ROUND((Source!AC1411*Source!AW1411*Source!I1411),2)),2)</f>
        <v>147.72</v>
      </c>
      <c r="K1634" s="17">
        <f>IF(Source!BC1411&lt;&gt; 0, Source!BC1411, 1)</f>
        <v>1.95</v>
      </c>
      <c r="L1634" s="33">
        <f>Source!P1411</f>
        <v>288.05</v>
      </c>
    </row>
    <row r="1635" spans="1:27" ht="199.5" x14ac:dyDescent="0.2">
      <c r="A1635" s="26" t="s">
        <v>152</v>
      </c>
      <c r="B1635" s="26" t="s">
        <v>152</v>
      </c>
      <c r="C1635" s="26" t="str">
        <f>Source!F1412</f>
        <v>1.1-1-1312</v>
      </c>
      <c r="D1635" s="26" t="s">
        <v>282</v>
      </c>
      <c r="E1635" s="27" t="str">
        <f>Source!H1412</f>
        <v>м2</v>
      </c>
      <c r="F1635" s="17">
        <f>Source!I1412</f>
        <v>2.7681150000000003</v>
      </c>
      <c r="G1635" s="33">
        <f>Source!AK1412</f>
        <v>25.09</v>
      </c>
      <c r="H1635" s="31" t="s">
        <v>3</v>
      </c>
      <c r="I1635" s="17">
        <f>Source!AW1412</f>
        <v>1</v>
      </c>
      <c r="J1635" s="33">
        <f>ROUND((ROUND((Source!AC1412*Source!AW1412*Source!I1412),2)),2)+(ROUND((ROUND(((Source!ET1412)*Source!AV1412*Source!I1412),2)),2)+ROUND((ROUND(((Source!AE1412-(Source!EU1412))*Source!AV1412*Source!I1412),2)),2))+ROUND((ROUND((Source!AF1412*Source!AV1412*Source!I1412),2)),2)</f>
        <v>69.45</v>
      </c>
      <c r="K1635" s="17">
        <f>IF(Source!BC1412&lt;&gt; 0, Source!BC1412, 1)</f>
        <v>10.5</v>
      </c>
      <c r="L1635" s="33">
        <f>Source!O1412</f>
        <v>729.23</v>
      </c>
      <c r="Q1635">
        <f>ROUND((Source!DN1412/100)*ROUND((ROUND((Source!AF1412*Source!AV1412*Source!I1412),2)),2), 2)</f>
        <v>0</v>
      </c>
      <c r="R1635">
        <f>Source!X1412</f>
        <v>0</v>
      </c>
      <c r="S1635">
        <f>ROUND((Source!DO1412/100)*ROUND((ROUND((Source!AF1412*Source!AV1412*Source!I1412),2)),2), 2)</f>
        <v>0</v>
      </c>
      <c r="T1635">
        <f>Source!Y1412</f>
        <v>0</v>
      </c>
      <c r="U1635">
        <f>ROUND((175/100)*ROUND((ROUND((Source!AE1412*Source!AV1412*Source!I1412),2)),2), 2)</f>
        <v>0</v>
      </c>
      <c r="V1635">
        <f>ROUND((160/100)*ROUND(ROUND((ROUND((Source!AE1412*Source!AV1412*Source!I1412),2)*Source!BS1412),2), 2), 2)</f>
        <v>0</v>
      </c>
      <c r="X1635">
        <f>IF(Source!BI1412&lt;=1,J1635, 0)</f>
        <v>69.45</v>
      </c>
      <c r="Y1635">
        <f>IF(Source!BI1412=2,J1635, 0)</f>
        <v>0</v>
      </c>
      <c r="Z1635">
        <f>IF(Source!BI1412=3,J1635, 0)</f>
        <v>0</v>
      </c>
      <c r="AA1635">
        <f>IF(Source!BI1412=4,J1635, 0)</f>
        <v>0</v>
      </c>
    </row>
    <row r="1636" spans="1:27" ht="228" x14ac:dyDescent="0.2">
      <c r="A1636" s="26" t="s">
        <v>153</v>
      </c>
      <c r="B1636" s="26" t="s">
        <v>153</v>
      </c>
      <c r="C1636" s="26" t="str">
        <f>Source!F1413</f>
        <v>1.1-1-1313</v>
      </c>
      <c r="D1636" s="26" t="s">
        <v>283</v>
      </c>
      <c r="E1636" s="27" t="str">
        <f>Source!H1413</f>
        <v>м2</v>
      </c>
      <c r="F1636" s="17">
        <f>Source!I1413</f>
        <v>1.235535</v>
      </c>
      <c r="G1636" s="33">
        <f>Source!AK1413</f>
        <v>23.06</v>
      </c>
      <c r="H1636" s="31" t="s">
        <v>3</v>
      </c>
      <c r="I1636" s="17">
        <f>Source!AW1413</f>
        <v>1</v>
      </c>
      <c r="J1636" s="33">
        <f>ROUND((ROUND((Source!AC1413*Source!AW1413*Source!I1413),2)),2)+(ROUND((ROUND(((Source!ET1413)*Source!AV1413*Source!I1413),2)),2)+ROUND((ROUND(((Source!AE1413-(Source!EU1413))*Source!AV1413*Source!I1413),2)),2))+ROUND((ROUND((Source!AF1413*Source!AV1413*Source!I1413),2)),2)</f>
        <v>28.49</v>
      </c>
      <c r="K1636" s="17">
        <f>IF(Source!BC1413&lt;&gt; 0, Source!BC1413, 1)</f>
        <v>10.74</v>
      </c>
      <c r="L1636" s="33">
        <f>Source!O1413</f>
        <v>305.98</v>
      </c>
      <c r="Q1636">
        <f>ROUND((Source!DN1413/100)*ROUND((ROUND((Source!AF1413*Source!AV1413*Source!I1413),2)),2), 2)</f>
        <v>0</v>
      </c>
      <c r="R1636">
        <f>Source!X1413</f>
        <v>0</v>
      </c>
      <c r="S1636">
        <f>ROUND((Source!DO1413/100)*ROUND((ROUND((Source!AF1413*Source!AV1413*Source!I1413),2)),2), 2)</f>
        <v>0</v>
      </c>
      <c r="T1636">
        <f>Source!Y1413</f>
        <v>0</v>
      </c>
      <c r="U1636">
        <f>ROUND((175/100)*ROUND((ROUND((Source!AE1413*Source!AV1413*Source!I1413),2)),2), 2)</f>
        <v>0</v>
      </c>
      <c r="V1636">
        <f>ROUND((160/100)*ROUND(ROUND((ROUND((Source!AE1413*Source!AV1413*Source!I1413),2)*Source!BS1413),2), 2), 2)</f>
        <v>0</v>
      </c>
      <c r="X1636">
        <f>IF(Source!BI1413&lt;=1,J1636, 0)</f>
        <v>28.49</v>
      </c>
      <c r="Y1636">
        <f>IF(Source!BI1413=2,J1636, 0)</f>
        <v>0</v>
      </c>
      <c r="Z1636">
        <f>IF(Source!BI1413=3,J1636, 0)</f>
        <v>0</v>
      </c>
      <c r="AA1636">
        <f>IF(Source!BI1413=4,J1636, 0)</f>
        <v>0</v>
      </c>
    </row>
    <row r="1637" spans="1:27" ht="14.25" x14ac:dyDescent="0.2">
      <c r="A1637" s="26"/>
      <c r="B1637" s="26"/>
      <c r="C1637" s="26"/>
      <c r="D1637" s="26" t="s">
        <v>314</v>
      </c>
      <c r="E1637" s="27" t="s">
        <v>315</v>
      </c>
      <c r="F1637" s="17">
        <f>Source!DN1411</f>
        <v>104</v>
      </c>
      <c r="G1637" s="33"/>
      <c r="H1637" s="28"/>
      <c r="I1637" s="17"/>
      <c r="J1637" s="33">
        <f>SUM(Q1629:Q1636)</f>
        <v>24.19</v>
      </c>
      <c r="K1637" s="17">
        <f>Source!BZ1411</f>
        <v>87</v>
      </c>
      <c r="L1637" s="33">
        <f>SUM(R1629:R1636)</f>
        <v>534.03</v>
      </c>
    </row>
    <row r="1638" spans="1:27" ht="14.25" x14ac:dyDescent="0.2">
      <c r="A1638" s="26"/>
      <c r="B1638" s="26"/>
      <c r="C1638" s="26"/>
      <c r="D1638" s="26" t="s">
        <v>316</v>
      </c>
      <c r="E1638" s="27" t="s">
        <v>315</v>
      </c>
      <c r="F1638" s="17">
        <f>Source!DO1411</f>
        <v>79</v>
      </c>
      <c r="G1638" s="33"/>
      <c r="H1638" s="28"/>
      <c r="I1638" s="17"/>
      <c r="J1638" s="33">
        <f>SUM(S1629:S1637)</f>
        <v>18.38</v>
      </c>
      <c r="K1638" s="17">
        <f>Source!CA1411</f>
        <v>41</v>
      </c>
      <c r="L1638" s="33">
        <f>SUM(T1629:T1637)</f>
        <v>251.67</v>
      </c>
    </row>
    <row r="1639" spans="1:27" ht="14.25" x14ac:dyDescent="0.2">
      <c r="A1639" s="26"/>
      <c r="B1639" s="26"/>
      <c r="C1639" s="26"/>
      <c r="D1639" s="26" t="s">
        <v>325</v>
      </c>
      <c r="E1639" s="27" t="s">
        <v>315</v>
      </c>
      <c r="F1639" s="17">
        <f>175</f>
        <v>175</v>
      </c>
      <c r="G1639" s="33"/>
      <c r="H1639" s="28"/>
      <c r="I1639" s="17"/>
      <c r="J1639" s="33">
        <f>SUM(U1629:U1638)</f>
        <v>0.37</v>
      </c>
      <c r="K1639" s="17">
        <f>160</f>
        <v>160</v>
      </c>
      <c r="L1639" s="33">
        <f>SUM(V1629:V1638)</f>
        <v>8.86</v>
      </c>
    </row>
    <row r="1640" spans="1:27" ht="14.25" x14ac:dyDescent="0.2">
      <c r="A1640" s="55"/>
      <c r="B1640" s="55"/>
      <c r="C1640" s="55"/>
      <c r="D1640" s="55" t="s">
        <v>317</v>
      </c>
      <c r="E1640" s="56" t="s">
        <v>318</v>
      </c>
      <c r="F1640" s="57">
        <f>Source!AQ1411</f>
        <v>85</v>
      </c>
      <c r="G1640" s="58"/>
      <c r="H1640" s="59" t="str">
        <f>Source!DI1411</f>
        <v>)*1,15</v>
      </c>
      <c r="I1640" s="57">
        <f>Source!AV1411</f>
        <v>1</v>
      </c>
      <c r="J1640" s="58">
        <f>Source!U1411</f>
        <v>2.0038749999999999</v>
      </c>
      <c r="K1640" s="57"/>
      <c r="L1640" s="58"/>
    </row>
    <row r="1641" spans="1:27" ht="15" x14ac:dyDescent="0.25">
      <c r="A1641" s="60"/>
      <c r="B1641" s="60"/>
      <c r="C1641" s="60"/>
      <c r="D1641" s="61" t="s">
        <v>319</v>
      </c>
      <c r="E1641" s="60"/>
      <c r="F1641" s="60"/>
      <c r="G1641" s="60"/>
      <c r="H1641" s="60"/>
      <c r="I1641" s="111">
        <f>J1631+J1632+J1634+J1637+J1638+J1639+SUM(J1635:J1636)</f>
        <v>313.15999999999997</v>
      </c>
      <c r="J1641" s="111"/>
      <c r="K1641" s="111">
        <f>L1631+L1632+L1634+L1637+L1638+L1639+SUM(L1635:L1636)</f>
        <v>2743.84</v>
      </c>
      <c r="L1641" s="111"/>
      <c r="O1641" s="32">
        <f>J1631+J1632+J1634+J1637+J1638+J1639+SUM(J1635:J1636)</f>
        <v>313.15999999999997</v>
      </c>
      <c r="P1641" s="32">
        <f>L1631+L1632+L1634+L1637+L1638+L1639+SUM(L1635:L1636)</f>
        <v>2743.84</v>
      </c>
      <c r="X1641">
        <f>IF(Source!BI1411&lt;=1,J1631+J1632+J1634+J1637+J1638+J1639-0, 0)</f>
        <v>215.22</v>
      </c>
      <c r="Y1641">
        <f>IF(Source!BI1411=2,J1631+J1632+J1634+J1637+J1638+J1639-0, 0)</f>
        <v>0</v>
      </c>
      <c r="Z1641">
        <f>IF(Source!BI1411=3,J1631+J1632+J1634+J1637+J1638+J1639-0, 0)</f>
        <v>0</v>
      </c>
      <c r="AA1641">
        <f>IF(Source!BI1411=4,J1631+J1632+J1634+J1637+J1638+J1639,0)</f>
        <v>0</v>
      </c>
    </row>
    <row r="1644" spans="1:27" ht="16.5" x14ac:dyDescent="0.25">
      <c r="A1644" s="75" t="str">
        <f>CONCATENATE("Подраздел: ",IF(Source!G1415&lt;&gt;"Новый подраздел", Source!G1415, ""))</f>
        <v>Подраздел: Кровля тех. этажа в/о В/5-9</v>
      </c>
      <c r="B1644" s="75"/>
      <c r="C1644" s="75"/>
      <c r="D1644" s="75"/>
      <c r="E1644" s="75"/>
      <c r="F1644" s="75"/>
      <c r="G1644" s="75"/>
      <c r="H1644" s="75"/>
      <c r="I1644" s="75"/>
      <c r="J1644" s="75"/>
      <c r="K1644" s="75"/>
      <c r="L1644" s="75"/>
    </row>
    <row r="1645" spans="1:27" ht="42.75" x14ac:dyDescent="0.2">
      <c r="A1645" s="26">
        <v>1</v>
      </c>
      <c r="B1645" s="26">
        <v>1</v>
      </c>
      <c r="C1645" s="26" t="str">
        <f>Source!F1419</f>
        <v>6.61-26-1</v>
      </c>
      <c r="D1645" s="26" t="s">
        <v>21</v>
      </c>
      <c r="E1645" s="27" t="str">
        <f>Source!H1419</f>
        <v>100 м2</v>
      </c>
      <c r="F1645" s="17">
        <f>Source!I1419</f>
        <v>6.0000000000000001E-3</v>
      </c>
      <c r="G1645" s="33"/>
      <c r="H1645" s="28"/>
      <c r="I1645" s="17"/>
      <c r="J1645" s="33"/>
      <c r="K1645" s="17"/>
      <c r="L1645" s="33"/>
      <c r="Q1645">
        <f>ROUND((Source!DN1419/100)*ROUND((ROUND((Source!AF1419*Source!AV1419*Source!I1419),2)),2), 2)</f>
        <v>2.82</v>
      </c>
      <c r="R1645">
        <f>Source!X1419</f>
        <v>65.209999999999994</v>
      </c>
      <c r="S1645">
        <f>ROUND((Source!DO1419/100)*ROUND((ROUND((Source!AF1419*Source!AV1419*Source!I1419),2)),2), 2)</f>
        <v>1.94</v>
      </c>
      <c r="T1645">
        <f>Source!Y1419</f>
        <v>38.200000000000003</v>
      </c>
      <c r="U1645">
        <f>ROUND((175/100)*ROUND((ROUND((Source!AE1419*Source!AV1419*Source!I1419),2)),2), 2)</f>
        <v>0</v>
      </c>
      <c r="V1645">
        <f>ROUND((160/100)*ROUND(ROUND((ROUND((Source!AE1419*Source!AV1419*Source!I1419),2)*Source!BS1419),2), 2), 2)</f>
        <v>0</v>
      </c>
    </row>
    <row r="1646" spans="1:27" x14ac:dyDescent="0.2">
      <c r="D1646" s="30" t="str">
        <f>"Объем: "&amp;Source!I1419&amp;"=0,6/"&amp;"100"</f>
        <v>Объем: 0,006=0,6/100</v>
      </c>
    </row>
    <row r="1647" spans="1:27" ht="14.25" x14ac:dyDescent="0.2">
      <c r="A1647" s="26"/>
      <c r="B1647" s="26"/>
      <c r="C1647" s="26"/>
      <c r="D1647" s="26" t="s">
        <v>313</v>
      </c>
      <c r="E1647" s="27"/>
      <c r="F1647" s="17"/>
      <c r="G1647" s="33">
        <f>Source!AO1419</f>
        <v>587.65</v>
      </c>
      <c r="H1647" s="28" t="str">
        <f>Source!DG1419</f>
        <v/>
      </c>
      <c r="I1647" s="17">
        <f>Source!AV1419</f>
        <v>1</v>
      </c>
      <c r="J1647" s="33">
        <f>ROUND((ROUND((Source!AF1419*Source!AV1419*Source!I1419),2)),2)</f>
        <v>3.53</v>
      </c>
      <c r="K1647" s="17">
        <f>IF(Source!BA1419&lt;&gt; 0, Source!BA1419, 1)</f>
        <v>26.39</v>
      </c>
      <c r="L1647" s="33">
        <f>Source!S1419</f>
        <v>93.16</v>
      </c>
      <c r="W1647">
        <f>J1647</f>
        <v>3.53</v>
      </c>
    </row>
    <row r="1648" spans="1:27" ht="28.5" x14ac:dyDescent="0.2">
      <c r="A1648" s="26" t="s">
        <v>27</v>
      </c>
      <c r="B1648" s="26" t="s">
        <v>27</v>
      </c>
      <c r="C1648" s="26" t="str">
        <f>Source!F1420</f>
        <v>9999990001</v>
      </c>
      <c r="D1648" s="26" t="s">
        <v>29</v>
      </c>
      <c r="E1648" s="27" t="str">
        <f>Source!H1420</f>
        <v>т</v>
      </c>
      <c r="F1648" s="17">
        <f>Source!I1420</f>
        <v>-2.76E-2</v>
      </c>
      <c r="G1648" s="33">
        <f>Source!AK1420</f>
        <v>0</v>
      </c>
      <c r="H1648" s="31" t="s">
        <v>3</v>
      </c>
      <c r="I1648" s="17">
        <f>Source!AW1420</f>
        <v>1</v>
      </c>
      <c r="J1648" s="33">
        <f>ROUND((ROUND((Source!AC1420*Source!AW1420*Source!I1420),2)),2)+(ROUND((ROUND(((Source!ET1420)*Source!AV1420*Source!I1420),2)),2)+ROUND((ROUND(((Source!AE1420-(Source!EU1420))*Source!AV1420*Source!I1420),2)),2))+ROUND((ROUND((Source!AF1420*Source!AV1420*Source!I1420),2)),2)</f>
        <v>0</v>
      </c>
      <c r="K1648" s="17">
        <f>IF(Source!BC1420&lt;&gt; 0, Source!BC1420, 1)</f>
        <v>1</v>
      </c>
      <c r="L1648" s="33">
        <f>Source!O1420</f>
        <v>0</v>
      </c>
      <c r="Q1648">
        <f>ROUND((Source!DN1420/100)*ROUND((ROUND((Source!AF1420*Source!AV1420*Source!I1420),2)),2), 2)</f>
        <v>0</v>
      </c>
      <c r="R1648">
        <f>Source!X1420</f>
        <v>0</v>
      </c>
      <c r="S1648">
        <f>ROUND((Source!DO1420/100)*ROUND((ROUND((Source!AF1420*Source!AV1420*Source!I1420),2)),2), 2)</f>
        <v>0</v>
      </c>
      <c r="T1648">
        <f>Source!Y1420</f>
        <v>0</v>
      </c>
      <c r="U1648">
        <f>ROUND((175/100)*ROUND((ROUND((Source!AE1420*Source!AV1420*Source!I1420),2)),2), 2)</f>
        <v>0</v>
      </c>
      <c r="V1648">
        <f>ROUND((160/100)*ROUND(ROUND((ROUND((Source!AE1420*Source!AV1420*Source!I1420),2)*Source!BS1420),2), 2), 2)</f>
        <v>0</v>
      </c>
      <c r="X1648">
        <f>IF(Source!BI1420&lt;=1,J1648, 0)</f>
        <v>0</v>
      </c>
      <c r="Y1648">
        <f>IF(Source!BI1420=2,J1648, 0)</f>
        <v>0</v>
      </c>
      <c r="Z1648">
        <f>IF(Source!BI1420=3,J1648, 0)</f>
        <v>0</v>
      </c>
      <c r="AA1648">
        <f>IF(Source!BI1420=4,J1648, 0)</f>
        <v>0</v>
      </c>
    </row>
    <row r="1649" spans="1:27" ht="14.25" x14ac:dyDescent="0.2">
      <c r="A1649" s="26"/>
      <c r="B1649" s="26"/>
      <c r="C1649" s="26"/>
      <c r="D1649" s="26" t="s">
        <v>314</v>
      </c>
      <c r="E1649" s="27" t="s">
        <v>315</v>
      </c>
      <c r="F1649" s="17">
        <f>Source!DN1419</f>
        <v>80</v>
      </c>
      <c r="G1649" s="33"/>
      <c r="H1649" s="28"/>
      <c r="I1649" s="17"/>
      <c r="J1649" s="33">
        <f>SUM(Q1645:Q1648)</f>
        <v>2.82</v>
      </c>
      <c r="K1649" s="17">
        <f>Source!BZ1419</f>
        <v>70</v>
      </c>
      <c r="L1649" s="33">
        <f>SUM(R1645:R1648)</f>
        <v>65.209999999999994</v>
      </c>
    </row>
    <row r="1650" spans="1:27" ht="14.25" x14ac:dyDescent="0.2">
      <c r="A1650" s="26"/>
      <c r="B1650" s="26"/>
      <c r="C1650" s="26"/>
      <c r="D1650" s="26" t="s">
        <v>316</v>
      </c>
      <c r="E1650" s="27" t="s">
        <v>315</v>
      </c>
      <c r="F1650" s="17">
        <f>Source!DO1419</f>
        <v>55</v>
      </c>
      <c r="G1650" s="33"/>
      <c r="H1650" s="28"/>
      <c r="I1650" s="17"/>
      <c r="J1650" s="33">
        <f>SUM(S1645:S1649)</f>
        <v>1.94</v>
      </c>
      <c r="K1650" s="17">
        <f>Source!CA1419</f>
        <v>41</v>
      </c>
      <c r="L1650" s="33">
        <f>SUM(T1645:T1649)</f>
        <v>38.200000000000003</v>
      </c>
    </row>
    <row r="1651" spans="1:27" ht="14.25" x14ac:dyDescent="0.2">
      <c r="A1651" s="55"/>
      <c r="B1651" s="55"/>
      <c r="C1651" s="55"/>
      <c r="D1651" s="55" t="s">
        <v>317</v>
      </c>
      <c r="E1651" s="56" t="s">
        <v>318</v>
      </c>
      <c r="F1651" s="57">
        <f>Source!AQ1419</f>
        <v>57.5</v>
      </c>
      <c r="G1651" s="58"/>
      <c r="H1651" s="59" t="str">
        <f>Source!DI1419</f>
        <v/>
      </c>
      <c r="I1651" s="57">
        <f>Source!AV1419</f>
        <v>1</v>
      </c>
      <c r="J1651" s="58">
        <f>Source!U1419</f>
        <v>0.34500000000000003</v>
      </c>
      <c r="K1651" s="57"/>
      <c r="L1651" s="58"/>
    </row>
    <row r="1652" spans="1:27" ht="15" x14ac:dyDescent="0.25">
      <c r="A1652" s="60"/>
      <c r="B1652" s="60"/>
      <c r="C1652" s="60"/>
      <c r="D1652" s="61" t="s">
        <v>319</v>
      </c>
      <c r="E1652" s="60"/>
      <c r="F1652" s="60"/>
      <c r="G1652" s="60"/>
      <c r="H1652" s="60"/>
      <c r="I1652" s="111">
        <f>J1647+J1649+J1650+SUM(J1648:J1648)</f>
        <v>8.2899999999999991</v>
      </c>
      <c r="J1652" s="111"/>
      <c r="K1652" s="111">
        <f>L1647+L1649+L1650+SUM(L1648:L1648)</f>
        <v>196.57</v>
      </c>
      <c r="L1652" s="111"/>
      <c r="O1652" s="32">
        <f>J1647+J1649+J1650+SUM(J1648:J1648)</f>
        <v>8.2899999999999991</v>
      </c>
      <c r="P1652" s="32">
        <f>L1647+L1649+L1650+SUM(L1648:L1648)</f>
        <v>196.57</v>
      </c>
      <c r="X1652">
        <f>IF(Source!BI1419&lt;=1,J1647+J1649+J1650-0, 0)</f>
        <v>8.2899999999999991</v>
      </c>
      <c r="Y1652">
        <f>IF(Source!BI1419=2,J1647+J1649+J1650-0, 0)</f>
        <v>0</v>
      </c>
      <c r="Z1652">
        <f>IF(Source!BI1419=3,J1647+J1649+J1650-0, 0)</f>
        <v>0</v>
      </c>
      <c r="AA1652">
        <f>IF(Source!BI1419=4,J1647+J1649+J1650,0)</f>
        <v>0</v>
      </c>
    </row>
    <row r="1654" spans="1:27" ht="42.75" x14ac:dyDescent="0.2">
      <c r="A1654" s="26">
        <v>2</v>
      </c>
      <c r="B1654" s="26">
        <v>2</v>
      </c>
      <c r="C1654" s="26" t="str">
        <f>Source!F1421</f>
        <v>6.62-31-1</v>
      </c>
      <c r="D1654" s="26" t="s">
        <v>33</v>
      </c>
      <c r="E1654" s="27" t="str">
        <f>Source!H1421</f>
        <v>1 м2 поверхности</v>
      </c>
      <c r="F1654" s="17">
        <f>Source!I1421</f>
        <v>0.35</v>
      </c>
      <c r="G1654" s="33"/>
      <c r="H1654" s="28"/>
      <c r="I1654" s="17"/>
      <c r="J1654" s="33"/>
      <c r="K1654" s="17"/>
      <c r="L1654" s="33"/>
      <c r="Q1654">
        <f>ROUND((Source!DN1421/100)*ROUND((ROUND((Source!AF1421*Source!AV1421*Source!I1421),2)),2), 2)</f>
        <v>2.15</v>
      </c>
      <c r="R1654">
        <f>Source!X1421</f>
        <v>47.09</v>
      </c>
      <c r="S1654">
        <f>ROUND((Source!DO1421/100)*ROUND((ROUND((Source!AF1421*Source!AV1421*Source!I1421),2)),2), 2)</f>
        <v>1.38</v>
      </c>
      <c r="T1654">
        <f>Source!Y1421</f>
        <v>23.26</v>
      </c>
      <c r="U1654">
        <f>ROUND((175/100)*ROUND((ROUND((Source!AE1421*Source!AV1421*Source!I1421),2)),2), 2)</f>
        <v>0</v>
      </c>
      <c r="V1654">
        <f>ROUND((160/100)*ROUND(ROUND((ROUND((Source!AE1421*Source!AV1421*Source!I1421),2)*Source!BS1421),2), 2), 2)</f>
        <v>0</v>
      </c>
    </row>
    <row r="1655" spans="1:27" ht="14.25" x14ac:dyDescent="0.2">
      <c r="A1655" s="26"/>
      <c r="B1655" s="26"/>
      <c r="C1655" s="26"/>
      <c r="D1655" s="26" t="s">
        <v>313</v>
      </c>
      <c r="E1655" s="27"/>
      <c r="F1655" s="17"/>
      <c r="G1655" s="33">
        <f>Source!AO1421</f>
        <v>6.13</v>
      </c>
      <c r="H1655" s="28" t="str">
        <f>Source!DG1421</f>
        <v/>
      </c>
      <c r="I1655" s="17">
        <f>Source!AV1421</f>
        <v>1</v>
      </c>
      <c r="J1655" s="33">
        <f>ROUND((ROUND((Source!AF1421*Source!AV1421*Source!I1421),2)),2)</f>
        <v>2.15</v>
      </c>
      <c r="K1655" s="17">
        <f>IF(Source!BA1421&lt;&gt; 0, Source!BA1421, 1)</f>
        <v>26.39</v>
      </c>
      <c r="L1655" s="33">
        <f>Source!S1421</f>
        <v>56.74</v>
      </c>
      <c r="W1655">
        <f>J1655</f>
        <v>2.15</v>
      </c>
    </row>
    <row r="1656" spans="1:27" ht="14.25" x14ac:dyDescent="0.2">
      <c r="A1656" s="26"/>
      <c r="B1656" s="26"/>
      <c r="C1656" s="26"/>
      <c r="D1656" s="26" t="s">
        <v>314</v>
      </c>
      <c r="E1656" s="27" t="s">
        <v>315</v>
      </c>
      <c r="F1656" s="17">
        <f>Source!DN1421</f>
        <v>100</v>
      </c>
      <c r="G1656" s="33"/>
      <c r="H1656" s="28"/>
      <c r="I1656" s="17"/>
      <c r="J1656" s="33">
        <f>SUM(Q1654:Q1655)</f>
        <v>2.15</v>
      </c>
      <c r="K1656" s="17">
        <f>Source!BZ1421</f>
        <v>83</v>
      </c>
      <c r="L1656" s="33">
        <f>SUM(R1654:R1655)</f>
        <v>47.09</v>
      </c>
    </row>
    <row r="1657" spans="1:27" ht="14.25" x14ac:dyDescent="0.2">
      <c r="A1657" s="26"/>
      <c r="B1657" s="26"/>
      <c r="C1657" s="26"/>
      <c r="D1657" s="26" t="s">
        <v>316</v>
      </c>
      <c r="E1657" s="27" t="s">
        <v>315</v>
      </c>
      <c r="F1657" s="17">
        <f>Source!DO1421</f>
        <v>64</v>
      </c>
      <c r="G1657" s="33"/>
      <c r="H1657" s="28"/>
      <c r="I1657" s="17"/>
      <c r="J1657" s="33">
        <f>SUM(S1654:S1656)</f>
        <v>1.38</v>
      </c>
      <c r="K1657" s="17">
        <f>Source!CA1421</f>
        <v>41</v>
      </c>
      <c r="L1657" s="33">
        <f>SUM(T1654:T1656)</f>
        <v>23.26</v>
      </c>
    </row>
    <row r="1658" spans="1:27" ht="14.25" x14ac:dyDescent="0.2">
      <c r="A1658" s="55"/>
      <c r="B1658" s="55"/>
      <c r="C1658" s="55"/>
      <c r="D1658" s="55" t="s">
        <v>317</v>
      </c>
      <c r="E1658" s="56" t="s">
        <v>318</v>
      </c>
      <c r="F1658" s="57">
        <f>Source!AQ1421</f>
        <v>0.6</v>
      </c>
      <c r="G1658" s="58"/>
      <c r="H1658" s="59" t="str">
        <f>Source!DI1421</f>
        <v/>
      </c>
      <c r="I1658" s="57">
        <f>Source!AV1421</f>
        <v>1</v>
      </c>
      <c r="J1658" s="58">
        <f>Source!U1421</f>
        <v>0.21</v>
      </c>
      <c r="K1658" s="57"/>
      <c r="L1658" s="58"/>
    </row>
    <row r="1659" spans="1:27" ht="15" x14ac:dyDescent="0.25">
      <c r="A1659" s="60"/>
      <c r="B1659" s="60"/>
      <c r="C1659" s="60"/>
      <c r="D1659" s="61" t="s">
        <v>319</v>
      </c>
      <c r="E1659" s="60"/>
      <c r="F1659" s="60"/>
      <c r="G1659" s="60"/>
      <c r="H1659" s="60"/>
      <c r="I1659" s="111">
        <f>J1655+J1656+J1657</f>
        <v>5.68</v>
      </c>
      <c r="J1659" s="111"/>
      <c r="K1659" s="111">
        <f>L1655+L1656+L1657</f>
        <v>127.09000000000002</v>
      </c>
      <c r="L1659" s="111"/>
      <c r="O1659" s="32">
        <f>J1655+J1656+J1657</f>
        <v>5.68</v>
      </c>
      <c r="P1659" s="32">
        <f>L1655+L1656+L1657</f>
        <v>127.09000000000002</v>
      </c>
      <c r="X1659">
        <f>IF(Source!BI1421&lt;=1,J1655+J1656+J1657-0, 0)</f>
        <v>5.68</v>
      </c>
      <c r="Y1659">
        <f>IF(Source!BI1421=2,J1655+J1656+J1657-0, 0)</f>
        <v>0</v>
      </c>
      <c r="Z1659">
        <f>IF(Source!BI1421=3,J1655+J1656+J1657-0, 0)</f>
        <v>0</v>
      </c>
      <c r="AA1659">
        <f>IF(Source!BI1421=4,J1655+J1656+J1657,0)</f>
        <v>0</v>
      </c>
    </row>
    <row r="1661" spans="1:27" ht="28.5" x14ac:dyDescent="0.2">
      <c r="A1661" s="26">
        <v>3</v>
      </c>
      <c r="B1661" s="26">
        <v>3</v>
      </c>
      <c r="C1661" s="26" t="str">
        <f>Source!F1422</f>
        <v>6.58-2-1</v>
      </c>
      <c r="D1661" s="26" t="s">
        <v>40</v>
      </c>
      <c r="E1661" s="27" t="str">
        <f>Source!H1422</f>
        <v>100 м2</v>
      </c>
      <c r="F1661" s="17">
        <f>Source!I1422</f>
        <v>1.2E-2</v>
      </c>
      <c r="G1661" s="33"/>
      <c r="H1661" s="28"/>
      <c r="I1661" s="17"/>
      <c r="J1661" s="33"/>
      <c r="K1661" s="17"/>
      <c r="L1661" s="33"/>
      <c r="Q1661">
        <f>ROUND((Source!DN1422/100)*ROUND((ROUND((Source!AF1422*Source!AV1422*Source!I1422),2)),2), 2)</f>
        <v>1.84</v>
      </c>
      <c r="R1661">
        <f>Source!X1422</f>
        <v>42.49</v>
      </c>
      <c r="S1661">
        <f>ROUND((Source!DO1422/100)*ROUND((ROUND((Source!AF1422*Source!AV1422*Source!I1422),2)),2), 2)</f>
        <v>1.27</v>
      </c>
      <c r="T1661">
        <f>Source!Y1422</f>
        <v>24.89</v>
      </c>
      <c r="U1661">
        <f>ROUND((175/100)*ROUND((ROUND((Source!AE1422*Source!AV1422*Source!I1422),2)),2), 2)</f>
        <v>0</v>
      </c>
      <c r="V1661">
        <f>ROUND((160/100)*ROUND(ROUND((ROUND((Source!AE1422*Source!AV1422*Source!I1422),2)*Source!BS1422),2), 2), 2)</f>
        <v>0</v>
      </c>
    </row>
    <row r="1662" spans="1:27" x14ac:dyDescent="0.2">
      <c r="D1662" s="30" t="str">
        <f>"Объем: "&amp;Source!I1422&amp;"=1,2/"&amp;"100"</f>
        <v>Объем: 0,012=1,2/100</v>
      </c>
    </row>
    <row r="1663" spans="1:27" ht="14.25" x14ac:dyDescent="0.2">
      <c r="A1663" s="26"/>
      <c r="B1663" s="26"/>
      <c r="C1663" s="26"/>
      <c r="D1663" s="26" t="s">
        <v>313</v>
      </c>
      <c r="E1663" s="27"/>
      <c r="F1663" s="17"/>
      <c r="G1663" s="33">
        <f>Source!AO1422</f>
        <v>191.34</v>
      </c>
      <c r="H1663" s="28" t="str">
        <f>Source!DG1422</f>
        <v/>
      </c>
      <c r="I1663" s="17">
        <f>Source!AV1422</f>
        <v>1</v>
      </c>
      <c r="J1663" s="33">
        <f>ROUND((ROUND((Source!AF1422*Source!AV1422*Source!I1422),2)),2)</f>
        <v>2.2999999999999998</v>
      </c>
      <c r="K1663" s="17">
        <f>IF(Source!BA1422&lt;&gt; 0, Source!BA1422, 1)</f>
        <v>26.39</v>
      </c>
      <c r="L1663" s="33">
        <f>Source!S1422</f>
        <v>60.7</v>
      </c>
      <c r="W1663">
        <f>J1663</f>
        <v>2.2999999999999998</v>
      </c>
    </row>
    <row r="1664" spans="1:27" ht="28.5" x14ac:dyDescent="0.2">
      <c r="A1664" s="26" t="s">
        <v>44</v>
      </c>
      <c r="B1664" s="26" t="s">
        <v>44</v>
      </c>
      <c r="C1664" s="26" t="str">
        <f>Source!F1423</f>
        <v>9999990001</v>
      </c>
      <c r="D1664" s="26" t="s">
        <v>29</v>
      </c>
      <c r="E1664" s="27" t="str">
        <f>Source!H1423</f>
        <v>т</v>
      </c>
      <c r="F1664" s="17">
        <f>Source!I1423</f>
        <v>-1.2240000000000001E-2</v>
      </c>
      <c r="G1664" s="33">
        <f>Source!AK1423</f>
        <v>0</v>
      </c>
      <c r="H1664" s="31" t="s">
        <v>3</v>
      </c>
      <c r="I1664" s="17">
        <f>Source!AW1423</f>
        <v>1</v>
      </c>
      <c r="J1664" s="33">
        <f>ROUND((ROUND((Source!AC1423*Source!AW1423*Source!I1423),2)),2)+(ROUND((ROUND(((Source!ET1423)*Source!AV1423*Source!I1423),2)),2)+ROUND((ROUND(((Source!AE1423-(Source!EU1423))*Source!AV1423*Source!I1423),2)),2))+ROUND((ROUND((Source!AF1423*Source!AV1423*Source!I1423),2)),2)</f>
        <v>0</v>
      </c>
      <c r="K1664" s="17">
        <f>IF(Source!BC1423&lt;&gt; 0, Source!BC1423, 1)</f>
        <v>1</v>
      </c>
      <c r="L1664" s="33">
        <f>Source!O1423</f>
        <v>0</v>
      </c>
      <c r="Q1664">
        <f>ROUND((Source!DN1423/100)*ROUND((ROUND((Source!AF1423*Source!AV1423*Source!I1423),2)),2), 2)</f>
        <v>0</v>
      </c>
      <c r="R1664">
        <f>Source!X1423</f>
        <v>0</v>
      </c>
      <c r="S1664">
        <f>ROUND((Source!DO1423/100)*ROUND((ROUND((Source!AF1423*Source!AV1423*Source!I1423),2)),2), 2)</f>
        <v>0</v>
      </c>
      <c r="T1664">
        <f>Source!Y1423</f>
        <v>0</v>
      </c>
      <c r="U1664">
        <f>ROUND((175/100)*ROUND((ROUND((Source!AE1423*Source!AV1423*Source!I1423),2)),2), 2)</f>
        <v>0</v>
      </c>
      <c r="V1664">
        <f>ROUND((160/100)*ROUND(ROUND((ROUND((Source!AE1423*Source!AV1423*Source!I1423),2)*Source!BS1423),2), 2), 2)</f>
        <v>0</v>
      </c>
      <c r="X1664">
        <f>IF(Source!BI1423&lt;=1,J1664, 0)</f>
        <v>0</v>
      </c>
      <c r="Y1664">
        <f>IF(Source!BI1423=2,J1664, 0)</f>
        <v>0</v>
      </c>
      <c r="Z1664">
        <f>IF(Source!BI1423=3,J1664, 0)</f>
        <v>0</v>
      </c>
      <c r="AA1664">
        <f>IF(Source!BI1423=4,J1664, 0)</f>
        <v>0</v>
      </c>
    </row>
    <row r="1665" spans="1:27" ht="14.25" x14ac:dyDescent="0.2">
      <c r="A1665" s="26"/>
      <c r="B1665" s="26"/>
      <c r="C1665" s="26"/>
      <c r="D1665" s="26" t="s">
        <v>314</v>
      </c>
      <c r="E1665" s="27" t="s">
        <v>315</v>
      </c>
      <c r="F1665" s="17">
        <f>Source!DN1422</f>
        <v>80</v>
      </c>
      <c r="G1665" s="33"/>
      <c r="H1665" s="28"/>
      <c r="I1665" s="17"/>
      <c r="J1665" s="33">
        <f>SUM(Q1661:Q1664)</f>
        <v>1.84</v>
      </c>
      <c r="K1665" s="17">
        <f>Source!BZ1422</f>
        <v>70</v>
      </c>
      <c r="L1665" s="33">
        <f>SUM(R1661:R1664)</f>
        <v>42.49</v>
      </c>
    </row>
    <row r="1666" spans="1:27" ht="14.25" x14ac:dyDescent="0.2">
      <c r="A1666" s="26"/>
      <c r="B1666" s="26"/>
      <c r="C1666" s="26"/>
      <c r="D1666" s="26" t="s">
        <v>316</v>
      </c>
      <c r="E1666" s="27" t="s">
        <v>315</v>
      </c>
      <c r="F1666" s="17">
        <f>Source!DO1422</f>
        <v>55</v>
      </c>
      <c r="G1666" s="33"/>
      <c r="H1666" s="28"/>
      <c r="I1666" s="17"/>
      <c r="J1666" s="33">
        <f>SUM(S1661:S1665)</f>
        <v>1.27</v>
      </c>
      <c r="K1666" s="17">
        <f>Source!CA1422</f>
        <v>41</v>
      </c>
      <c r="L1666" s="33">
        <f>SUM(T1661:T1665)</f>
        <v>24.89</v>
      </c>
    </row>
    <row r="1667" spans="1:27" ht="14.25" x14ac:dyDescent="0.2">
      <c r="A1667" s="55"/>
      <c r="B1667" s="55"/>
      <c r="C1667" s="55"/>
      <c r="D1667" s="55" t="s">
        <v>317</v>
      </c>
      <c r="E1667" s="56" t="s">
        <v>318</v>
      </c>
      <c r="F1667" s="57">
        <f>Source!AQ1422</f>
        <v>17.41</v>
      </c>
      <c r="G1667" s="58"/>
      <c r="H1667" s="59" t="str">
        <f>Source!DI1422</f>
        <v/>
      </c>
      <c r="I1667" s="57">
        <f>Source!AV1422</f>
        <v>1</v>
      </c>
      <c r="J1667" s="58">
        <f>Source!U1422</f>
        <v>0.20891999999999999</v>
      </c>
      <c r="K1667" s="57"/>
      <c r="L1667" s="58"/>
    </row>
    <row r="1668" spans="1:27" ht="15" x14ac:dyDescent="0.25">
      <c r="A1668" s="60"/>
      <c r="B1668" s="60"/>
      <c r="C1668" s="60"/>
      <c r="D1668" s="61" t="s">
        <v>319</v>
      </c>
      <c r="E1668" s="60"/>
      <c r="F1668" s="60"/>
      <c r="G1668" s="60"/>
      <c r="H1668" s="60"/>
      <c r="I1668" s="111">
        <f>J1663+J1665+J1666+SUM(J1664:J1664)</f>
        <v>5.41</v>
      </c>
      <c r="J1668" s="111"/>
      <c r="K1668" s="111">
        <f>L1663+L1665+L1666+SUM(L1664:L1664)</f>
        <v>128.07999999999998</v>
      </c>
      <c r="L1668" s="111"/>
      <c r="O1668" s="32">
        <f>J1663+J1665+J1666+SUM(J1664:J1664)</f>
        <v>5.41</v>
      </c>
      <c r="P1668" s="32">
        <f>L1663+L1665+L1666+SUM(L1664:L1664)</f>
        <v>128.07999999999998</v>
      </c>
      <c r="X1668">
        <f>IF(Source!BI1422&lt;=1,J1663+J1665+J1666-0, 0)</f>
        <v>5.41</v>
      </c>
      <c r="Y1668">
        <f>IF(Source!BI1422=2,J1663+J1665+J1666-0, 0)</f>
        <v>0</v>
      </c>
      <c r="Z1668">
        <f>IF(Source!BI1422=3,J1663+J1665+J1666-0, 0)</f>
        <v>0</v>
      </c>
      <c r="AA1668">
        <f>IF(Source!BI1422=4,J1663+J1665+J1666,0)</f>
        <v>0</v>
      </c>
    </row>
    <row r="1671" spans="1:27" ht="15" x14ac:dyDescent="0.25">
      <c r="A1671" s="81" t="str">
        <f>CONCATENATE("Итого по подразделу: ",IF(Source!G1427&lt;&gt;"Новый подраздел", Source!G1427, ""))</f>
        <v>Итого по подразделу: Кровля тех. этажа в/о В/5-9</v>
      </c>
      <c r="B1671" s="81"/>
      <c r="C1671" s="81"/>
      <c r="D1671" s="81"/>
      <c r="E1671" s="81"/>
      <c r="F1671" s="81"/>
      <c r="G1671" s="81"/>
      <c r="H1671" s="81"/>
      <c r="I1671" s="79">
        <f>SUM(O1644:O1670)</f>
        <v>19.38</v>
      </c>
      <c r="J1671" s="80"/>
      <c r="K1671" s="79">
        <f>SUM(P1644:P1670)</f>
        <v>451.74</v>
      </c>
      <c r="L1671" s="80"/>
    </row>
    <row r="1672" spans="1:27" hidden="1" x14ac:dyDescent="0.2">
      <c r="A1672" t="s">
        <v>320</v>
      </c>
      <c r="I1672">
        <f>SUM(AC1644:AC1671)</f>
        <v>0</v>
      </c>
      <c r="K1672">
        <f>SUM(AD1644:AD1671)</f>
        <v>0</v>
      </c>
    </row>
    <row r="1673" spans="1:27" hidden="1" x14ac:dyDescent="0.2">
      <c r="A1673" t="s">
        <v>321</v>
      </c>
      <c r="I1673">
        <f>SUM(AE1644:AE1672)</f>
        <v>0</v>
      </c>
      <c r="K1673">
        <f>SUM(AF1644:AF1672)</f>
        <v>0</v>
      </c>
    </row>
    <row r="1675" spans="1:27" ht="16.5" x14ac:dyDescent="0.25">
      <c r="A1675" s="75" t="str">
        <f>CONCATENATE("Подраздел: ",IF(Source!G1457&lt;&gt;"Новый подраздел", Source!G1457, ""))</f>
        <v>Подраздел: Монтажные (кровельные)работы</v>
      </c>
      <c r="B1675" s="75"/>
      <c r="C1675" s="75"/>
      <c r="D1675" s="75"/>
      <c r="E1675" s="75"/>
      <c r="F1675" s="75"/>
      <c r="G1675" s="75"/>
      <c r="H1675" s="75"/>
      <c r="I1675" s="75"/>
      <c r="J1675" s="75"/>
      <c r="K1675" s="75"/>
      <c r="L1675" s="75"/>
    </row>
    <row r="1676" spans="1:27" ht="28.5" x14ac:dyDescent="0.2">
      <c r="A1676" s="26">
        <v>1</v>
      </c>
      <c r="B1676" s="26">
        <v>1</v>
      </c>
      <c r="C1676" s="26" t="str">
        <f>Source!F1461</f>
        <v>6.58-31-3</v>
      </c>
      <c r="D1676" s="26" t="s">
        <v>110</v>
      </c>
      <c r="E1676" s="27" t="str">
        <f>Source!H1461</f>
        <v>100 мест</v>
      </c>
      <c r="F1676" s="17">
        <f>Source!I1461</f>
        <v>0.02</v>
      </c>
      <c r="G1676" s="33"/>
      <c r="H1676" s="28"/>
      <c r="I1676" s="17"/>
      <c r="J1676" s="33"/>
      <c r="K1676" s="17"/>
      <c r="L1676" s="33"/>
      <c r="Q1676">
        <f>ROUND((Source!DN1461/100)*ROUND((ROUND((Source!AF1461*Source!AV1461*Source!I1461),2)),2), 2)</f>
        <v>27.29</v>
      </c>
      <c r="R1676">
        <f>Source!X1461</f>
        <v>602.45000000000005</v>
      </c>
      <c r="S1676">
        <f>ROUND((Source!DO1461/100)*ROUND((ROUND((Source!AF1461*Source!AV1461*Source!I1461),2)),2), 2)</f>
        <v>20.73</v>
      </c>
      <c r="T1676">
        <f>Source!Y1461</f>
        <v>283.91000000000003</v>
      </c>
      <c r="U1676">
        <f>ROUND((175/100)*ROUND((ROUND((Source!AE1461*Source!AV1461*Source!I1461),2)),2), 2)</f>
        <v>0.53</v>
      </c>
      <c r="V1676">
        <f>ROUND((160/100)*ROUND(ROUND((ROUND((Source!AE1461*Source!AV1461*Source!I1461),2)*Source!BS1461),2), 2), 2)</f>
        <v>12.67</v>
      </c>
    </row>
    <row r="1677" spans="1:27" x14ac:dyDescent="0.2">
      <c r="D1677" s="30" t="str">
        <f>"Объем: "&amp;Source!I1461&amp;"=2/"&amp;"100"</f>
        <v>Объем: 0,02=2/100</v>
      </c>
    </row>
    <row r="1678" spans="1:27" ht="14.25" x14ac:dyDescent="0.2">
      <c r="A1678" s="26"/>
      <c r="B1678" s="26"/>
      <c r="C1678" s="26"/>
      <c r="D1678" s="26" t="s">
        <v>313</v>
      </c>
      <c r="E1678" s="27"/>
      <c r="F1678" s="17"/>
      <c r="G1678" s="33">
        <f>Source!AO1461</f>
        <v>1311.93</v>
      </c>
      <c r="H1678" s="28" t="str">
        <f>Source!DG1461</f>
        <v/>
      </c>
      <c r="I1678" s="17">
        <f>Source!AV1461</f>
        <v>1</v>
      </c>
      <c r="J1678" s="33">
        <f>ROUND((ROUND((Source!AF1461*Source!AV1461*Source!I1461),2)),2)</f>
        <v>26.24</v>
      </c>
      <c r="K1678" s="17">
        <f>IF(Source!BA1461&lt;&gt; 0, Source!BA1461, 1)</f>
        <v>26.39</v>
      </c>
      <c r="L1678" s="33">
        <f>Source!S1461</f>
        <v>692.47</v>
      </c>
      <c r="W1678">
        <f>J1678</f>
        <v>26.24</v>
      </c>
    </row>
    <row r="1679" spans="1:27" ht="14.25" x14ac:dyDescent="0.2">
      <c r="A1679" s="26"/>
      <c r="B1679" s="26"/>
      <c r="C1679" s="26"/>
      <c r="D1679" s="26" t="s">
        <v>322</v>
      </c>
      <c r="E1679" s="27"/>
      <c r="F1679" s="17"/>
      <c r="G1679" s="33">
        <f>Source!AM1461</f>
        <v>41.45</v>
      </c>
      <c r="H1679" s="28" t="str">
        <f>Source!DE1461</f>
        <v/>
      </c>
      <c r="I1679" s="17">
        <f>Source!AV1461</f>
        <v>1</v>
      </c>
      <c r="J1679" s="33">
        <f>(ROUND((ROUND(((Source!ET1461)*Source!AV1461*Source!I1461),2)),2)+ROUND((ROUND(((Source!AE1461-(Source!EU1461))*Source!AV1461*Source!I1461),2)),2))</f>
        <v>0.83</v>
      </c>
      <c r="K1679" s="17">
        <f>IF(Source!BB1461&lt;&gt; 0, Source!BB1461, 1)</f>
        <v>14.75</v>
      </c>
      <c r="L1679" s="33">
        <f>Source!Q1461</f>
        <v>12.24</v>
      </c>
    </row>
    <row r="1680" spans="1:27" ht="14.25" x14ac:dyDescent="0.2">
      <c r="A1680" s="26"/>
      <c r="B1680" s="26"/>
      <c r="C1680" s="26"/>
      <c r="D1680" s="26" t="s">
        <v>323</v>
      </c>
      <c r="E1680" s="27"/>
      <c r="F1680" s="17"/>
      <c r="G1680" s="33">
        <f>Source!AN1461</f>
        <v>15.08</v>
      </c>
      <c r="H1680" s="28" t="str">
        <f>Source!DF1461</f>
        <v/>
      </c>
      <c r="I1680" s="17">
        <f>Source!AV1461</f>
        <v>1</v>
      </c>
      <c r="J1680" s="41">
        <f>ROUND((ROUND((Source!AE1461*Source!AV1461*Source!I1461),2)),2)</f>
        <v>0.3</v>
      </c>
      <c r="K1680" s="17">
        <f>IF(Source!BS1461&lt;&gt; 0, Source!BS1461, 1)</f>
        <v>26.39</v>
      </c>
      <c r="L1680" s="41">
        <f>Source!R1461</f>
        <v>7.92</v>
      </c>
      <c r="W1680">
        <f>J1680</f>
        <v>0.3</v>
      </c>
    </row>
    <row r="1681" spans="1:27" ht="14.25" x14ac:dyDescent="0.2">
      <c r="A1681" s="26"/>
      <c r="B1681" s="26"/>
      <c r="C1681" s="26"/>
      <c r="D1681" s="26" t="s">
        <v>324</v>
      </c>
      <c r="E1681" s="27"/>
      <c r="F1681" s="17"/>
      <c r="G1681" s="33">
        <f>Source!AL1461</f>
        <v>972.06</v>
      </c>
      <c r="H1681" s="28" t="str">
        <f>Source!DD1461</f>
        <v/>
      </c>
      <c r="I1681" s="17">
        <f>Source!AW1461</f>
        <v>1</v>
      </c>
      <c r="J1681" s="33">
        <f>ROUND((ROUND((Source!AC1461*Source!AW1461*Source!I1461),2)),2)</f>
        <v>19.440000000000001</v>
      </c>
      <c r="K1681" s="17">
        <f>IF(Source!BC1461&lt;&gt; 0, Source!BC1461, 1)</f>
        <v>8.3000000000000007</v>
      </c>
      <c r="L1681" s="33">
        <f>Source!P1461</f>
        <v>161.35</v>
      </c>
    </row>
    <row r="1682" spans="1:27" ht="28.5" x14ac:dyDescent="0.2">
      <c r="A1682" s="26" t="s">
        <v>27</v>
      </c>
      <c r="B1682" s="26" t="s">
        <v>27</v>
      </c>
      <c r="C1682" s="26" t="str">
        <f>Source!F1462</f>
        <v>9999990001</v>
      </c>
      <c r="D1682" s="26" t="s">
        <v>29</v>
      </c>
      <c r="E1682" s="27" t="str">
        <f>Source!H1462</f>
        <v>т</v>
      </c>
      <c r="F1682" s="17">
        <f>Source!I1462</f>
        <v>-2.5600000000000001E-2</v>
      </c>
      <c r="G1682" s="33">
        <f>Source!AK1462</f>
        <v>0</v>
      </c>
      <c r="H1682" s="31" t="s">
        <v>3</v>
      </c>
      <c r="I1682" s="17">
        <f>Source!AW1462</f>
        <v>1</v>
      </c>
      <c r="J1682" s="33">
        <f>ROUND((ROUND((Source!AC1462*Source!AW1462*Source!I1462),2)),2)+(ROUND((ROUND(((Source!ET1462)*Source!AV1462*Source!I1462),2)),2)+ROUND((ROUND(((Source!AE1462-(Source!EU1462))*Source!AV1462*Source!I1462),2)),2))+ROUND((ROUND((Source!AF1462*Source!AV1462*Source!I1462),2)),2)</f>
        <v>0</v>
      </c>
      <c r="K1682" s="17">
        <f>IF(Source!BC1462&lt;&gt; 0, Source!BC1462, 1)</f>
        <v>1</v>
      </c>
      <c r="L1682" s="33">
        <f>Source!O1462</f>
        <v>0</v>
      </c>
      <c r="Q1682">
        <f>ROUND((Source!DN1462/100)*ROUND((ROUND((Source!AF1462*Source!AV1462*Source!I1462),2)),2), 2)</f>
        <v>0</v>
      </c>
      <c r="R1682">
        <f>Source!X1462</f>
        <v>0</v>
      </c>
      <c r="S1682">
        <f>ROUND((Source!DO1462/100)*ROUND((ROUND((Source!AF1462*Source!AV1462*Source!I1462),2)),2), 2)</f>
        <v>0</v>
      </c>
      <c r="T1682">
        <f>Source!Y1462</f>
        <v>0</v>
      </c>
      <c r="U1682">
        <f>ROUND((175/100)*ROUND((ROUND((Source!AE1462*Source!AV1462*Source!I1462),2)),2), 2)</f>
        <v>0</v>
      </c>
      <c r="V1682">
        <f>ROUND((160/100)*ROUND(ROUND((ROUND((Source!AE1462*Source!AV1462*Source!I1462),2)*Source!BS1462),2), 2), 2)</f>
        <v>0</v>
      </c>
      <c r="X1682">
        <f>IF(Source!BI1462&lt;=1,J1682, 0)</f>
        <v>0</v>
      </c>
      <c r="Y1682">
        <f>IF(Source!BI1462=2,J1682, 0)</f>
        <v>0</v>
      </c>
      <c r="Z1682">
        <f>IF(Source!BI1462=3,J1682, 0)</f>
        <v>0</v>
      </c>
      <c r="AA1682">
        <f>IF(Source!BI1462=4,J1682, 0)</f>
        <v>0</v>
      </c>
    </row>
    <row r="1683" spans="1:27" ht="14.25" x14ac:dyDescent="0.2">
      <c r="A1683" s="26"/>
      <c r="B1683" s="26"/>
      <c r="C1683" s="26"/>
      <c r="D1683" s="26" t="s">
        <v>314</v>
      </c>
      <c r="E1683" s="27" t="s">
        <v>315</v>
      </c>
      <c r="F1683" s="17">
        <f>Source!DN1461</f>
        <v>104</v>
      </c>
      <c r="G1683" s="33"/>
      <c r="H1683" s="28"/>
      <c r="I1683" s="17"/>
      <c r="J1683" s="33">
        <f>SUM(Q1676:Q1682)</f>
        <v>27.29</v>
      </c>
      <c r="K1683" s="17">
        <f>Source!BZ1461</f>
        <v>87</v>
      </c>
      <c r="L1683" s="33">
        <f>SUM(R1676:R1682)</f>
        <v>602.45000000000005</v>
      </c>
    </row>
    <row r="1684" spans="1:27" ht="14.25" x14ac:dyDescent="0.2">
      <c r="A1684" s="26"/>
      <c r="B1684" s="26"/>
      <c r="C1684" s="26"/>
      <c r="D1684" s="26" t="s">
        <v>316</v>
      </c>
      <c r="E1684" s="27" t="s">
        <v>315</v>
      </c>
      <c r="F1684" s="17">
        <f>Source!DO1461</f>
        <v>79</v>
      </c>
      <c r="G1684" s="33"/>
      <c r="H1684" s="28"/>
      <c r="I1684" s="17"/>
      <c r="J1684" s="33">
        <f>SUM(S1676:S1683)</f>
        <v>20.73</v>
      </c>
      <c r="K1684" s="17">
        <f>Source!CA1461</f>
        <v>41</v>
      </c>
      <c r="L1684" s="33">
        <f>SUM(T1676:T1683)</f>
        <v>283.91000000000003</v>
      </c>
    </row>
    <row r="1685" spans="1:27" ht="14.25" x14ac:dyDescent="0.2">
      <c r="A1685" s="26"/>
      <c r="B1685" s="26"/>
      <c r="C1685" s="26"/>
      <c r="D1685" s="26" t="s">
        <v>325</v>
      </c>
      <c r="E1685" s="27" t="s">
        <v>315</v>
      </c>
      <c r="F1685" s="17">
        <f>175</f>
        <v>175</v>
      </c>
      <c r="G1685" s="33"/>
      <c r="H1685" s="28"/>
      <c r="I1685" s="17"/>
      <c r="J1685" s="33">
        <f>SUM(U1676:U1684)</f>
        <v>0.53</v>
      </c>
      <c r="K1685" s="17">
        <f>160</f>
        <v>160</v>
      </c>
      <c r="L1685" s="33">
        <f>SUM(V1676:V1684)</f>
        <v>12.67</v>
      </c>
    </row>
    <row r="1686" spans="1:27" ht="14.25" x14ac:dyDescent="0.2">
      <c r="A1686" s="55"/>
      <c r="B1686" s="55"/>
      <c r="C1686" s="55"/>
      <c r="D1686" s="55" t="s">
        <v>317</v>
      </c>
      <c r="E1686" s="56" t="s">
        <v>318</v>
      </c>
      <c r="F1686" s="57">
        <f>Source!AQ1461</f>
        <v>113</v>
      </c>
      <c r="G1686" s="58"/>
      <c r="H1686" s="59" t="str">
        <f>Source!DI1461</f>
        <v/>
      </c>
      <c r="I1686" s="57">
        <f>Source!AV1461</f>
        <v>1</v>
      </c>
      <c r="J1686" s="58">
        <f>Source!U1461</f>
        <v>2.2600000000000002</v>
      </c>
      <c r="K1686" s="57"/>
      <c r="L1686" s="58"/>
    </row>
    <row r="1687" spans="1:27" ht="15" x14ac:dyDescent="0.25">
      <c r="A1687" s="60"/>
      <c r="B1687" s="60"/>
      <c r="C1687" s="60"/>
      <c r="D1687" s="61" t="s">
        <v>319</v>
      </c>
      <c r="E1687" s="60"/>
      <c r="F1687" s="60"/>
      <c r="G1687" s="60"/>
      <c r="H1687" s="60"/>
      <c r="I1687" s="111">
        <f>J1678+J1679+J1681+J1683+J1684+J1685+SUM(J1682:J1682)</f>
        <v>95.06</v>
      </c>
      <c r="J1687" s="111"/>
      <c r="K1687" s="111">
        <f>L1678+L1679+L1681+L1683+L1684+L1685+SUM(L1682:L1682)</f>
        <v>1765.0900000000004</v>
      </c>
      <c r="L1687" s="111"/>
      <c r="O1687" s="32">
        <f>J1678+J1679+J1681+J1683+J1684+J1685+SUM(J1682:J1682)</f>
        <v>95.06</v>
      </c>
      <c r="P1687" s="32">
        <f>L1678+L1679+L1681+L1683+L1684+L1685+SUM(L1682:L1682)</f>
        <v>1765.0900000000004</v>
      </c>
      <c r="X1687">
        <f>IF(Source!BI1461&lt;=1,J1678+J1679+J1681+J1683+J1684+J1685-0, 0)</f>
        <v>95.06</v>
      </c>
      <c r="Y1687">
        <f>IF(Source!BI1461=2,J1678+J1679+J1681+J1683+J1684+J1685-0, 0)</f>
        <v>0</v>
      </c>
      <c r="Z1687">
        <f>IF(Source!BI1461=3,J1678+J1679+J1681+J1683+J1684+J1685-0, 0)</f>
        <v>0</v>
      </c>
      <c r="AA1687">
        <f>IF(Source!BI1461=4,J1678+J1679+J1681+J1683+J1684+J1685,0)</f>
        <v>0</v>
      </c>
    </row>
    <row r="1689" spans="1:27" ht="28.5" x14ac:dyDescent="0.2">
      <c r="A1689" s="26">
        <v>2</v>
      </c>
      <c r="B1689" s="26">
        <v>2</v>
      </c>
      <c r="C1689" s="26" t="str">
        <f>Source!F1463</f>
        <v>6.58-31-1</v>
      </c>
      <c r="D1689" s="26" t="s">
        <v>116</v>
      </c>
      <c r="E1689" s="27" t="str">
        <f>Source!H1463</f>
        <v>100 мест</v>
      </c>
      <c r="F1689" s="17">
        <f>Source!I1463</f>
        <v>0.04</v>
      </c>
      <c r="G1689" s="33"/>
      <c r="H1689" s="28"/>
      <c r="I1689" s="17"/>
      <c r="J1689" s="33"/>
      <c r="K1689" s="17"/>
      <c r="L1689" s="33"/>
      <c r="Q1689">
        <f>ROUND((Source!DN1463/100)*ROUND((ROUND((Source!AF1463*Source!AV1463*Source!I1463),2)),2), 2)</f>
        <v>19.07</v>
      </c>
      <c r="R1689">
        <f>Source!X1463</f>
        <v>421.07</v>
      </c>
      <c r="S1689">
        <f>ROUND((Source!DO1463/100)*ROUND((ROUND((Source!AF1463*Source!AV1463*Source!I1463),2)),2), 2)</f>
        <v>14.49</v>
      </c>
      <c r="T1689">
        <f>Source!Y1463</f>
        <v>198.44</v>
      </c>
      <c r="U1689">
        <f>ROUND((175/100)*ROUND((ROUND((Source!AE1463*Source!AV1463*Source!I1463),2)),2), 2)</f>
        <v>0.25</v>
      </c>
      <c r="V1689">
        <f>ROUND((160/100)*ROUND(ROUND((ROUND((Source!AE1463*Source!AV1463*Source!I1463),2)*Source!BS1463),2), 2), 2)</f>
        <v>5.9</v>
      </c>
    </row>
    <row r="1690" spans="1:27" x14ac:dyDescent="0.2">
      <c r="D1690" s="30" t="str">
        <f>"Объем: "&amp;Source!I1463&amp;"=4/"&amp;"100"</f>
        <v>Объем: 0,04=4/100</v>
      </c>
    </row>
    <row r="1691" spans="1:27" ht="14.25" x14ac:dyDescent="0.2">
      <c r="A1691" s="26"/>
      <c r="B1691" s="26"/>
      <c r="C1691" s="26"/>
      <c r="D1691" s="26" t="s">
        <v>313</v>
      </c>
      <c r="E1691" s="27"/>
      <c r="F1691" s="17"/>
      <c r="G1691" s="33">
        <f>Source!AO1463</f>
        <v>458.59</v>
      </c>
      <c r="H1691" s="28" t="str">
        <f>Source!DG1463</f>
        <v/>
      </c>
      <c r="I1691" s="17">
        <f>Source!AV1463</f>
        <v>1</v>
      </c>
      <c r="J1691" s="33">
        <f>ROUND((ROUND((Source!AF1463*Source!AV1463*Source!I1463),2)),2)</f>
        <v>18.34</v>
      </c>
      <c r="K1691" s="17">
        <f>IF(Source!BA1463&lt;&gt; 0, Source!BA1463, 1)</f>
        <v>26.39</v>
      </c>
      <c r="L1691" s="33">
        <f>Source!S1463</f>
        <v>483.99</v>
      </c>
      <c r="W1691">
        <f>J1691</f>
        <v>18.34</v>
      </c>
    </row>
    <row r="1692" spans="1:27" ht="14.25" x14ac:dyDescent="0.2">
      <c r="A1692" s="26"/>
      <c r="B1692" s="26"/>
      <c r="C1692" s="26"/>
      <c r="D1692" s="26" t="s">
        <v>322</v>
      </c>
      <c r="E1692" s="27"/>
      <c r="F1692" s="17"/>
      <c r="G1692" s="33">
        <f>Source!AM1463</f>
        <v>9.8699999999999992</v>
      </c>
      <c r="H1692" s="28" t="str">
        <f>Source!DE1463</f>
        <v/>
      </c>
      <c r="I1692" s="17">
        <f>Source!AV1463</f>
        <v>1</v>
      </c>
      <c r="J1692" s="33">
        <f>(ROUND((ROUND(((Source!ET1463)*Source!AV1463*Source!I1463),2)),2)+ROUND((ROUND(((Source!AE1463-(Source!EU1463))*Source!AV1463*Source!I1463),2)),2))</f>
        <v>0.39</v>
      </c>
      <c r="K1692" s="17">
        <f>IF(Source!BB1463&lt;&gt; 0, Source!BB1463, 1)</f>
        <v>14.65</v>
      </c>
      <c r="L1692" s="33">
        <f>Source!Q1463</f>
        <v>5.71</v>
      </c>
    </row>
    <row r="1693" spans="1:27" ht="14.25" x14ac:dyDescent="0.2">
      <c r="A1693" s="26"/>
      <c r="B1693" s="26"/>
      <c r="C1693" s="26"/>
      <c r="D1693" s="26" t="s">
        <v>323</v>
      </c>
      <c r="E1693" s="27"/>
      <c r="F1693" s="17"/>
      <c r="G1693" s="33">
        <f>Source!AN1463</f>
        <v>3.55</v>
      </c>
      <c r="H1693" s="28" t="str">
        <f>Source!DF1463</f>
        <v/>
      </c>
      <c r="I1693" s="17">
        <f>Source!AV1463</f>
        <v>1</v>
      </c>
      <c r="J1693" s="41">
        <f>ROUND((ROUND((Source!AE1463*Source!AV1463*Source!I1463),2)),2)</f>
        <v>0.14000000000000001</v>
      </c>
      <c r="K1693" s="17">
        <f>IF(Source!BS1463&lt;&gt; 0, Source!BS1463, 1)</f>
        <v>26.39</v>
      </c>
      <c r="L1693" s="41">
        <f>Source!R1463</f>
        <v>3.69</v>
      </c>
      <c r="W1693">
        <f>J1693</f>
        <v>0.14000000000000001</v>
      </c>
    </row>
    <row r="1694" spans="1:27" ht="14.25" x14ac:dyDescent="0.2">
      <c r="A1694" s="26"/>
      <c r="B1694" s="26"/>
      <c r="C1694" s="26"/>
      <c r="D1694" s="26" t="s">
        <v>324</v>
      </c>
      <c r="E1694" s="27"/>
      <c r="F1694" s="17"/>
      <c r="G1694" s="33">
        <f>Source!AL1463</f>
        <v>195.25</v>
      </c>
      <c r="H1694" s="28" t="str">
        <f>Source!DD1463</f>
        <v/>
      </c>
      <c r="I1694" s="17">
        <f>Source!AW1463</f>
        <v>1</v>
      </c>
      <c r="J1694" s="33">
        <f>ROUND((ROUND((Source!AC1463*Source!AW1463*Source!I1463),2)),2)</f>
        <v>7.81</v>
      </c>
      <c r="K1694" s="17">
        <f>IF(Source!BC1463&lt;&gt; 0, Source!BC1463, 1)</f>
        <v>8.3000000000000007</v>
      </c>
      <c r="L1694" s="33">
        <f>Source!P1463</f>
        <v>64.819999999999993</v>
      </c>
    </row>
    <row r="1695" spans="1:27" ht="28.5" x14ac:dyDescent="0.2">
      <c r="A1695" s="26" t="s">
        <v>118</v>
      </c>
      <c r="B1695" s="26" t="s">
        <v>118</v>
      </c>
      <c r="C1695" s="26" t="str">
        <f>Source!F1464</f>
        <v>9999990001</v>
      </c>
      <c r="D1695" s="26" t="s">
        <v>29</v>
      </c>
      <c r="E1695" s="27" t="str">
        <f>Source!H1464</f>
        <v>т</v>
      </c>
      <c r="F1695" s="17">
        <f>Source!I1464</f>
        <v>-1.2E-2</v>
      </c>
      <c r="G1695" s="33">
        <f>Source!AK1464</f>
        <v>0</v>
      </c>
      <c r="H1695" s="31" t="s">
        <v>3</v>
      </c>
      <c r="I1695" s="17">
        <f>Source!AW1464</f>
        <v>1</v>
      </c>
      <c r="J1695" s="33">
        <f>ROUND((ROUND((Source!AC1464*Source!AW1464*Source!I1464),2)),2)+(ROUND((ROUND(((Source!ET1464)*Source!AV1464*Source!I1464),2)),2)+ROUND((ROUND(((Source!AE1464-(Source!EU1464))*Source!AV1464*Source!I1464),2)),2))+ROUND((ROUND((Source!AF1464*Source!AV1464*Source!I1464),2)),2)</f>
        <v>0</v>
      </c>
      <c r="K1695" s="17">
        <f>IF(Source!BC1464&lt;&gt; 0, Source!BC1464, 1)</f>
        <v>1</v>
      </c>
      <c r="L1695" s="33">
        <f>Source!O1464</f>
        <v>0</v>
      </c>
      <c r="Q1695">
        <f>ROUND((Source!DN1464/100)*ROUND((ROUND((Source!AF1464*Source!AV1464*Source!I1464),2)),2), 2)</f>
        <v>0</v>
      </c>
      <c r="R1695">
        <f>Source!X1464</f>
        <v>0</v>
      </c>
      <c r="S1695">
        <f>ROUND((Source!DO1464/100)*ROUND((ROUND((Source!AF1464*Source!AV1464*Source!I1464),2)),2), 2)</f>
        <v>0</v>
      </c>
      <c r="T1695">
        <f>Source!Y1464</f>
        <v>0</v>
      </c>
      <c r="U1695">
        <f>ROUND((175/100)*ROUND((ROUND((Source!AE1464*Source!AV1464*Source!I1464),2)),2), 2)</f>
        <v>0</v>
      </c>
      <c r="V1695">
        <f>ROUND((160/100)*ROUND(ROUND((ROUND((Source!AE1464*Source!AV1464*Source!I1464),2)*Source!BS1464),2), 2), 2)</f>
        <v>0</v>
      </c>
      <c r="X1695">
        <f>IF(Source!BI1464&lt;=1,J1695, 0)</f>
        <v>0</v>
      </c>
      <c r="Y1695">
        <f>IF(Source!BI1464=2,J1695, 0)</f>
        <v>0</v>
      </c>
      <c r="Z1695">
        <f>IF(Source!BI1464=3,J1695, 0)</f>
        <v>0</v>
      </c>
      <c r="AA1695">
        <f>IF(Source!BI1464=4,J1695, 0)</f>
        <v>0</v>
      </c>
    </row>
    <row r="1696" spans="1:27" ht="14.25" x14ac:dyDescent="0.2">
      <c r="A1696" s="26"/>
      <c r="B1696" s="26"/>
      <c r="C1696" s="26"/>
      <c r="D1696" s="26" t="s">
        <v>314</v>
      </c>
      <c r="E1696" s="27" t="s">
        <v>315</v>
      </c>
      <c r="F1696" s="17">
        <f>Source!DN1463</f>
        <v>104</v>
      </c>
      <c r="G1696" s="33"/>
      <c r="H1696" s="28"/>
      <c r="I1696" s="17"/>
      <c r="J1696" s="33">
        <f>SUM(Q1689:Q1695)</f>
        <v>19.07</v>
      </c>
      <c r="K1696" s="17">
        <f>Source!BZ1463</f>
        <v>87</v>
      </c>
      <c r="L1696" s="33">
        <f>SUM(R1689:R1695)</f>
        <v>421.07</v>
      </c>
    </row>
    <row r="1697" spans="1:27" ht="14.25" x14ac:dyDescent="0.2">
      <c r="A1697" s="26"/>
      <c r="B1697" s="26"/>
      <c r="C1697" s="26"/>
      <c r="D1697" s="26" t="s">
        <v>316</v>
      </c>
      <c r="E1697" s="27" t="s">
        <v>315</v>
      </c>
      <c r="F1697" s="17">
        <f>Source!DO1463</f>
        <v>79</v>
      </c>
      <c r="G1697" s="33"/>
      <c r="H1697" s="28"/>
      <c r="I1697" s="17"/>
      <c r="J1697" s="33">
        <f>SUM(S1689:S1696)</f>
        <v>14.49</v>
      </c>
      <c r="K1697" s="17">
        <f>Source!CA1463</f>
        <v>41</v>
      </c>
      <c r="L1697" s="33">
        <f>SUM(T1689:T1696)</f>
        <v>198.44</v>
      </c>
    </row>
    <row r="1698" spans="1:27" ht="14.25" x14ac:dyDescent="0.2">
      <c r="A1698" s="26"/>
      <c r="B1698" s="26"/>
      <c r="C1698" s="26"/>
      <c r="D1698" s="26" t="s">
        <v>325</v>
      </c>
      <c r="E1698" s="27" t="s">
        <v>315</v>
      </c>
      <c r="F1698" s="17">
        <f>175</f>
        <v>175</v>
      </c>
      <c r="G1698" s="33"/>
      <c r="H1698" s="28"/>
      <c r="I1698" s="17"/>
      <c r="J1698" s="33">
        <f>SUM(U1689:U1697)</f>
        <v>0.25</v>
      </c>
      <c r="K1698" s="17">
        <f>160</f>
        <v>160</v>
      </c>
      <c r="L1698" s="33">
        <f>SUM(V1689:V1697)</f>
        <v>5.9</v>
      </c>
    </row>
    <row r="1699" spans="1:27" ht="14.25" x14ac:dyDescent="0.2">
      <c r="A1699" s="55"/>
      <c r="B1699" s="55"/>
      <c r="C1699" s="55"/>
      <c r="D1699" s="55" t="s">
        <v>317</v>
      </c>
      <c r="E1699" s="56" t="s">
        <v>318</v>
      </c>
      <c r="F1699" s="57">
        <f>Source!AQ1463</f>
        <v>39.5</v>
      </c>
      <c r="G1699" s="58"/>
      <c r="H1699" s="59" t="str">
        <f>Source!DI1463</f>
        <v/>
      </c>
      <c r="I1699" s="57">
        <f>Source!AV1463</f>
        <v>1</v>
      </c>
      <c r="J1699" s="58">
        <f>Source!U1463</f>
        <v>1.58</v>
      </c>
      <c r="K1699" s="57"/>
      <c r="L1699" s="58"/>
    </row>
    <row r="1700" spans="1:27" ht="15" x14ac:dyDescent="0.25">
      <c r="A1700" s="60"/>
      <c r="B1700" s="60"/>
      <c r="C1700" s="60"/>
      <c r="D1700" s="61" t="s">
        <v>319</v>
      </c>
      <c r="E1700" s="60"/>
      <c r="F1700" s="60"/>
      <c r="G1700" s="60"/>
      <c r="H1700" s="60"/>
      <c r="I1700" s="111">
        <f>J1691+J1692+J1694+J1696+J1697+J1698+SUM(J1695:J1695)</f>
        <v>60.35</v>
      </c>
      <c r="J1700" s="111"/>
      <c r="K1700" s="111">
        <f>L1691+L1692+L1694+L1696+L1697+L1698+SUM(L1695:L1695)</f>
        <v>1179.93</v>
      </c>
      <c r="L1700" s="111"/>
      <c r="O1700" s="32">
        <f>J1691+J1692+J1694+J1696+J1697+J1698+SUM(J1695:J1695)</f>
        <v>60.35</v>
      </c>
      <c r="P1700" s="32">
        <f>L1691+L1692+L1694+L1696+L1697+L1698+SUM(L1695:L1695)</f>
        <v>1179.93</v>
      </c>
      <c r="X1700">
        <f>IF(Source!BI1463&lt;=1,J1691+J1692+J1694+J1696+J1697+J1698-0, 0)</f>
        <v>60.35</v>
      </c>
      <c r="Y1700">
        <f>IF(Source!BI1463=2,J1691+J1692+J1694+J1696+J1697+J1698-0, 0)</f>
        <v>0</v>
      </c>
      <c r="Z1700">
        <f>IF(Source!BI1463=3,J1691+J1692+J1694+J1696+J1697+J1698-0, 0)</f>
        <v>0</v>
      </c>
      <c r="AA1700">
        <f>IF(Source!BI1463=4,J1691+J1692+J1694+J1696+J1697+J1698,0)</f>
        <v>0</v>
      </c>
    </row>
    <row r="1702" spans="1:27" ht="28.5" x14ac:dyDescent="0.2">
      <c r="A1702" s="26">
        <v>3</v>
      </c>
      <c r="B1702" s="26">
        <v>3</v>
      </c>
      <c r="C1702" s="26" t="str">
        <f>Source!F1465</f>
        <v>6.54-9-2</v>
      </c>
      <c r="D1702" s="26" t="s">
        <v>120</v>
      </c>
      <c r="E1702" s="27" t="str">
        <f>Source!H1465</f>
        <v>1 м3</v>
      </c>
      <c r="F1702" s="17">
        <f>Source!I1465</f>
        <v>0.4</v>
      </c>
      <c r="G1702" s="33"/>
      <c r="H1702" s="28"/>
      <c r="I1702" s="17"/>
      <c r="J1702" s="33"/>
      <c r="K1702" s="17"/>
      <c r="L1702" s="33"/>
      <c r="Q1702">
        <f>ROUND((Source!DN1465/100)*ROUND((ROUND((Source!AF1465*Source!AV1465*Source!I1465),2)),2), 2)</f>
        <v>91.95</v>
      </c>
      <c r="R1702">
        <f>Source!X1465</f>
        <v>1998.41</v>
      </c>
      <c r="S1702">
        <f>ROUND((Source!DO1465/100)*ROUND((ROUND((Source!AF1465*Source!AV1465*Source!I1465),2)),2), 2)</f>
        <v>75.73</v>
      </c>
      <c r="T1702">
        <f>Source!Y1465</f>
        <v>1170.5</v>
      </c>
      <c r="U1702">
        <f>ROUND((175/100)*ROUND((ROUND((Source!AE1465*Source!AV1465*Source!I1465),2)),2), 2)</f>
        <v>3.26</v>
      </c>
      <c r="V1702">
        <f>ROUND((160/100)*ROUND(ROUND((ROUND((Source!AE1465*Source!AV1465*Source!I1465),2)*Source!BS1465),2), 2), 2)</f>
        <v>78.540000000000006</v>
      </c>
    </row>
    <row r="1703" spans="1:27" ht="14.25" x14ac:dyDescent="0.2">
      <c r="A1703" s="26"/>
      <c r="B1703" s="26"/>
      <c r="C1703" s="26"/>
      <c r="D1703" s="26" t="s">
        <v>313</v>
      </c>
      <c r="E1703" s="27"/>
      <c r="F1703" s="17"/>
      <c r="G1703" s="33">
        <f>Source!AO1465</f>
        <v>270.45999999999998</v>
      </c>
      <c r="H1703" s="28" t="str">
        <f>Source!DG1465</f>
        <v/>
      </c>
      <c r="I1703" s="17">
        <f>Source!AV1465</f>
        <v>1</v>
      </c>
      <c r="J1703" s="33">
        <f>ROUND((ROUND((Source!AF1465*Source!AV1465*Source!I1465),2)),2)</f>
        <v>108.18</v>
      </c>
      <c r="K1703" s="17">
        <f>IF(Source!BA1465&lt;&gt; 0, Source!BA1465, 1)</f>
        <v>26.39</v>
      </c>
      <c r="L1703" s="33">
        <f>Source!S1465</f>
        <v>2854.87</v>
      </c>
      <c r="W1703">
        <f>J1703</f>
        <v>108.18</v>
      </c>
    </row>
    <row r="1704" spans="1:27" ht="14.25" x14ac:dyDescent="0.2">
      <c r="A1704" s="26"/>
      <c r="B1704" s="26"/>
      <c r="C1704" s="26"/>
      <c r="D1704" s="26" t="s">
        <v>322</v>
      </c>
      <c r="E1704" s="27"/>
      <c r="F1704" s="17"/>
      <c r="G1704" s="33">
        <f>Source!AM1465</f>
        <v>18.57</v>
      </c>
      <c r="H1704" s="28" t="str">
        <f>Source!DE1465</f>
        <v/>
      </c>
      <c r="I1704" s="17">
        <f>Source!AV1465</f>
        <v>1</v>
      </c>
      <c r="J1704" s="33">
        <f>(ROUND((ROUND(((Source!ET1465)*Source!AV1465*Source!I1465),2)),2)+ROUND((ROUND(((Source!AE1465-(Source!EU1465))*Source!AV1465*Source!I1465),2)),2))</f>
        <v>7.43</v>
      </c>
      <c r="K1704" s="17">
        <f>IF(Source!BB1465&lt;&gt; 0, Source!BB1465, 1)</f>
        <v>11.89</v>
      </c>
      <c r="L1704" s="33">
        <f>Source!Q1465</f>
        <v>88.34</v>
      </c>
    </row>
    <row r="1705" spans="1:27" ht="14.25" x14ac:dyDescent="0.2">
      <c r="A1705" s="26"/>
      <c r="B1705" s="26"/>
      <c r="C1705" s="26"/>
      <c r="D1705" s="26" t="s">
        <v>323</v>
      </c>
      <c r="E1705" s="27"/>
      <c r="F1705" s="17"/>
      <c r="G1705" s="33">
        <f>Source!AN1465</f>
        <v>4.66</v>
      </c>
      <c r="H1705" s="28" t="str">
        <f>Source!DF1465</f>
        <v/>
      </c>
      <c r="I1705" s="17">
        <f>Source!AV1465</f>
        <v>1</v>
      </c>
      <c r="J1705" s="41">
        <f>ROUND((ROUND((Source!AE1465*Source!AV1465*Source!I1465),2)),2)</f>
        <v>1.86</v>
      </c>
      <c r="K1705" s="17">
        <f>IF(Source!BS1465&lt;&gt; 0, Source!BS1465, 1)</f>
        <v>26.39</v>
      </c>
      <c r="L1705" s="41">
        <f>Source!R1465</f>
        <v>49.09</v>
      </c>
      <c r="W1705">
        <f>J1705</f>
        <v>1.86</v>
      </c>
    </row>
    <row r="1706" spans="1:27" ht="14.25" x14ac:dyDescent="0.2">
      <c r="A1706" s="26"/>
      <c r="B1706" s="26"/>
      <c r="C1706" s="26"/>
      <c r="D1706" s="26" t="s">
        <v>324</v>
      </c>
      <c r="E1706" s="27"/>
      <c r="F1706" s="17"/>
      <c r="G1706" s="33">
        <f>Source!AL1465</f>
        <v>558.79</v>
      </c>
      <c r="H1706" s="28" t="str">
        <f>Source!DD1465</f>
        <v/>
      </c>
      <c r="I1706" s="17">
        <f>Source!AW1465</f>
        <v>1</v>
      </c>
      <c r="J1706" s="33">
        <f>ROUND((ROUND((Source!AC1465*Source!AW1465*Source!I1465),2)),2)</f>
        <v>223.52</v>
      </c>
      <c r="K1706" s="17">
        <f>IF(Source!BC1465&lt;&gt; 0, Source!BC1465, 1)</f>
        <v>9.44</v>
      </c>
      <c r="L1706" s="33">
        <f>Source!P1465</f>
        <v>2110.0300000000002</v>
      </c>
    </row>
    <row r="1707" spans="1:27" ht="14.25" x14ac:dyDescent="0.2">
      <c r="A1707" s="26" t="s">
        <v>44</v>
      </c>
      <c r="B1707" s="26" t="s">
        <v>44</v>
      </c>
      <c r="C1707" s="26" t="str">
        <f>Source!F1466</f>
        <v>1.3-2-6</v>
      </c>
      <c r="D1707" s="26" t="s">
        <v>127</v>
      </c>
      <c r="E1707" s="27" t="str">
        <f>Source!H1466</f>
        <v>м3</v>
      </c>
      <c r="F1707" s="17">
        <f>Source!I1466</f>
        <v>0.40799999999999992</v>
      </c>
      <c r="G1707" s="33">
        <f>Source!AK1466</f>
        <v>478.96</v>
      </c>
      <c r="H1707" s="31" t="s">
        <v>3</v>
      </c>
      <c r="I1707" s="17">
        <f>Source!AW1466</f>
        <v>1</v>
      </c>
      <c r="J1707" s="33">
        <f>ROUND((ROUND((Source!AC1466*Source!AW1466*Source!I1466),2)),2)+(ROUND((ROUND(((Source!ET1466)*Source!AV1466*Source!I1466),2)),2)+ROUND((ROUND(((Source!AE1466-(Source!EU1466))*Source!AV1466*Source!I1466),2)),2))+ROUND((ROUND((Source!AF1466*Source!AV1466*Source!I1466),2)),2)</f>
        <v>195.42</v>
      </c>
      <c r="K1707" s="17">
        <f>IF(Source!BC1466&lt;&gt; 0, Source!BC1466, 1)</f>
        <v>7.8</v>
      </c>
      <c r="L1707" s="33">
        <f>Source!O1466</f>
        <v>1524.28</v>
      </c>
      <c r="Q1707">
        <f>ROUND((Source!DN1466/100)*ROUND((ROUND((Source!AF1466*Source!AV1466*Source!I1466),2)),2), 2)</f>
        <v>0</v>
      </c>
      <c r="R1707">
        <f>Source!X1466</f>
        <v>0</v>
      </c>
      <c r="S1707">
        <f>ROUND((Source!DO1466/100)*ROUND((ROUND((Source!AF1466*Source!AV1466*Source!I1466),2)),2), 2)</f>
        <v>0</v>
      </c>
      <c r="T1707">
        <f>Source!Y1466</f>
        <v>0</v>
      </c>
      <c r="U1707">
        <f>ROUND((175/100)*ROUND((ROUND((Source!AE1466*Source!AV1466*Source!I1466),2)),2), 2)</f>
        <v>0</v>
      </c>
      <c r="V1707">
        <f>ROUND((160/100)*ROUND(ROUND((ROUND((Source!AE1466*Source!AV1466*Source!I1466),2)*Source!BS1466),2), 2), 2)</f>
        <v>0</v>
      </c>
      <c r="X1707">
        <f>IF(Source!BI1466&lt;=1,J1707, 0)</f>
        <v>195.42</v>
      </c>
      <c r="Y1707">
        <f>IF(Source!BI1466=2,J1707, 0)</f>
        <v>0</v>
      </c>
      <c r="Z1707">
        <f>IF(Source!BI1466=3,J1707, 0)</f>
        <v>0</v>
      </c>
      <c r="AA1707">
        <f>IF(Source!BI1466=4,J1707, 0)</f>
        <v>0</v>
      </c>
    </row>
    <row r="1708" spans="1:27" ht="14.25" x14ac:dyDescent="0.2">
      <c r="A1708" s="26"/>
      <c r="B1708" s="26"/>
      <c r="C1708" s="26"/>
      <c r="D1708" s="26" t="s">
        <v>314</v>
      </c>
      <c r="E1708" s="27" t="s">
        <v>315</v>
      </c>
      <c r="F1708" s="17">
        <f>Source!DN1465</f>
        <v>85</v>
      </c>
      <c r="G1708" s="33"/>
      <c r="H1708" s="28"/>
      <c r="I1708" s="17"/>
      <c r="J1708" s="33">
        <f>SUM(Q1702:Q1707)</f>
        <v>91.95</v>
      </c>
      <c r="K1708" s="17">
        <f>Source!BZ1465</f>
        <v>70</v>
      </c>
      <c r="L1708" s="33">
        <f>SUM(R1702:R1707)</f>
        <v>1998.41</v>
      </c>
    </row>
    <row r="1709" spans="1:27" ht="14.25" x14ac:dyDescent="0.2">
      <c r="A1709" s="26"/>
      <c r="B1709" s="26"/>
      <c r="C1709" s="26"/>
      <c r="D1709" s="26" t="s">
        <v>316</v>
      </c>
      <c r="E1709" s="27" t="s">
        <v>315</v>
      </c>
      <c r="F1709" s="17">
        <f>Source!DO1465</f>
        <v>70</v>
      </c>
      <c r="G1709" s="33"/>
      <c r="H1709" s="28"/>
      <c r="I1709" s="17"/>
      <c r="J1709" s="33">
        <f>SUM(S1702:S1708)</f>
        <v>75.73</v>
      </c>
      <c r="K1709" s="17">
        <f>Source!CA1465</f>
        <v>41</v>
      </c>
      <c r="L1709" s="33">
        <f>SUM(T1702:T1708)</f>
        <v>1170.5</v>
      </c>
    </row>
    <row r="1710" spans="1:27" ht="14.25" x14ac:dyDescent="0.2">
      <c r="A1710" s="26"/>
      <c r="B1710" s="26"/>
      <c r="C1710" s="26"/>
      <c r="D1710" s="26" t="s">
        <v>325</v>
      </c>
      <c r="E1710" s="27" t="s">
        <v>315</v>
      </c>
      <c r="F1710" s="17">
        <f>175</f>
        <v>175</v>
      </c>
      <c r="G1710" s="33"/>
      <c r="H1710" s="28"/>
      <c r="I1710" s="17"/>
      <c r="J1710" s="33">
        <f>SUM(U1702:U1709)</f>
        <v>3.26</v>
      </c>
      <c r="K1710" s="17">
        <f>160</f>
        <v>160</v>
      </c>
      <c r="L1710" s="33">
        <f>SUM(V1702:V1709)</f>
        <v>78.540000000000006</v>
      </c>
    </row>
    <row r="1711" spans="1:27" ht="14.25" x14ac:dyDescent="0.2">
      <c r="A1711" s="55"/>
      <c r="B1711" s="55"/>
      <c r="C1711" s="55"/>
      <c r="D1711" s="55" t="s">
        <v>317</v>
      </c>
      <c r="E1711" s="56" t="s">
        <v>318</v>
      </c>
      <c r="F1711" s="57">
        <f>Source!AQ1465</f>
        <v>24.61</v>
      </c>
      <c r="G1711" s="58"/>
      <c r="H1711" s="59" t="str">
        <f>Source!DI1465</f>
        <v/>
      </c>
      <c r="I1711" s="57">
        <f>Source!AV1465</f>
        <v>1</v>
      </c>
      <c r="J1711" s="58">
        <f>Source!U1465</f>
        <v>9.8440000000000012</v>
      </c>
      <c r="K1711" s="57"/>
      <c r="L1711" s="58"/>
    </row>
    <row r="1712" spans="1:27" ht="15" x14ac:dyDescent="0.25">
      <c r="A1712" s="60"/>
      <c r="B1712" s="60"/>
      <c r="C1712" s="60"/>
      <c r="D1712" s="61" t="s">
        <v>319</v>
      </c>
      <c r="E1712" s="60"/>
      <c r="F1712" s="60"/>
      <c r="G1712" s="60"/>
      <c r="H1712" s="60"/>
      <c r="I1712" s="111">
        <f>J1703+J1704+J1706+J1708+J1709+J1710+SUM(J1707:J1707)</f>
        <v>705.49</v>
      </c>
      <c r="J1712" s="111"/>
      <c r="K1712" s="111">
        <f>L1703+L1704+L1706+L1708+L1709+L1710+SUM(L1707:L1707)</f>
        <v>9824.9700000000012</v>
      </c>
      <c r="L1712" s="111"/>
      <c r="O1712" s="32">
        <f>J1703+J1704+J1706+J1708+J1709+J1710+SUM(J1707:J1707)</f>
        <v>705.49</v>
      </c>
      <c r="P1712" s="32">
        <f>L1703+L1704+L1706+L1708+L1709+L1710+SUM(L1707:L1707)</f>
        <v>9824.9700000000012</v>
      </c>
      <c r="X1712">
        <f>IF(Source!BI1465&lt;=1,J1703+J1704+J1706+J1708+J1709+J1710-0, 0)</f>
        <v>510.07</v>
      </c>
      <c r="Y1712">
        <f>IF(Source!BI1465=2,J1703+J1704+J1706+J1708+J1709+J1710-0, 0)</f>
        <v>0</v>
      </c>
      <c r="Z1712">
        <f>IF(Source!BI1465=3,J1703+J1704+J1706+J1708+J1709+J1710-0, 0)</f>
        <v>0</v>
      </c>
      <c r="AA1712">
        <f>IF(Source!BI1465=4,J1703+J1704+J1706+J1708+J1709+J1710,0)</f>
        <v>0</v>
      </c>
    </row>
    <row r="1714" spans="1:27" ht="28.5" x14ac:dyDescent="0.2">
      <c r="A1714" s="26">
        <v>4</v>
      </c>
      <c r="B1714" s="26">
        <v>4</v>
      </c>
      <c r="C1714" s="26" t="str">
        <f>Source!F1467</f>
        <v>6.58-2-1</v>
      </c>
      <c r="D1714" s="26" t="s">
        <v>40</v>
      </c>
      <c r="E1714" s="27" t="str">
        <f>Source!H1467</f>
        <v>100 м2</v>
      </c>
      <c r="F1714" s="17">
        <f>Source!I1467</f>
        <v>0.8548</v>
      </c>
      <c r="G1714" s="33"/>
      <c r="H1714" s="28"/>
      <c r="I1714" s="17"/>
      <c r="J1714" s="33"/>
      <c r="K1714" s="17"/>
      <c r="L1714" s="33"/>
      <c r="Q1714">
        <f>ROUND((Source!DN1467/100)*ROUND((ROUND((Source!AF1467*Source!AV1467*Source!I1467),2)),2), 2)</f>
        <v>130.85</v>
      </c>
      <c r="R1714">
        <f>Source!X1467</f>
        <v>3021.45</v>
      </c>
      <c r="S1714">
        <f>ROUND((Source!DO1467/100)*ROUND((ROUND((Source!AF1467*Source!AV1467*Source!I1467),2)),2), 2)</f>
        <v>89.96</v>
      </c>
      <c r="T1714">
        <f>Source!Y1467</f>
        <v>1769.7</v>
      </c>
      <c r="U1714">
        <f>ROUND((175/100)*ROUND((ROUND((Source!AE1467*Source!AV1467*Source!I1467),2)),2), 2)</f>
        <v>0</v>
      </c>
      <c r="V1714">
        <f>ROUND((160/100)*ROUND(ROUND((ROUND((Source!AE1467*Source!AV1467*Source!I1467),2)*Source!BS1467),2), 2), 2)</f>
        <v>0</v>
      </c>
    </row>
    <row r="1715" spans="1:27" x14ac:dyDescent="0.2">
      <c r="D1715" s="30" t="str">
        <f>"Объем: "&amp;Source!I1467&amp;"=85,48/"&amp;"100"</f>
        <v>Объем: 0,8548=85,48/100</v>
      </c>
    </row>
    <row r="1716" spans="1:27" ht="14.25" x14ac:dyDescent="0.2">
      <c r="A1716" s="26"/>
      <c r="B1716" s="26"/>
      <c r="C1716" s="26"/>
      <c r="D1716" s="26" t="s">
        <v>313</v>
      </c>
      <c r="E1716" s="27"/>
      <c r="F1716" s="17"/>
      <c r="G1716" s="33">
        <f>Source!AO1467</f>
        <v>191.34</v>
      </c>
      <c r="H1716" s="28" t="str">
        <f>Source!DG1467</f>
        <v/>
      </c>
      <c r="I1716" s="17">
        <f>Source!AV1467</f>
        <v>1</v>
      </c>
      <c r="J1716" s="33">
        <f>ROUND((ROUND((Source!AF1467*Source!AV1467*Source!I1467),2)),2)</f>
        <v>163.56</v>
      </c>
      <c r="K1716" s="17">
        <f>IF(Source!BA1467&lt;&gt; 0, Source!BA1467, 1)</f>
        <v>26.39</v>
      </c>
      <c r="L1716" s="33">
        <f>Source!S1467</f>
        <v>4316.3500000000004</v>
      </c>
      <c r="W1716">
        <f>J1716</f>
        <v>163.56</v>
      </c>
    </row>
    <row r="1717" spans="1:27" ht="28.5" x14ac:dyDescent="0.2">
      <c r="A1717" s="26" t="s">
        <v>130</v>
      </c>
      <c r="B1717" s="26" t="s">
        <v>130</v>
      </c>
      <c r="C1717" s="26" t="str">
        <f>Source!F1468</f>
        <v>9999990001</v>
      </c>
      <c r="D1717" s="26" t="s">
        <v>29</v>
      </c>
      <c r="E1717" s="27" t="str">
        <f>Source!H1468</f>
        <v>т</v>
      </c>
      <c r="F1717" s="17">
        <f>Source!I1468</f>
        <v>-0.871896</v>
      </c>
      <c r="G1717" s="33">
        <f>Source!AK1468</f>
        <v>0</v>
      </c>
      <c r="H1717" s="31" t="s">
        <v>3</v>
      </c>
      <c r="I1717" s="17">
        <f>Source!AW1468</f>
        <v>1</v>
      </c>
      <c r="J1717" s="33">
        <f>ROUND((ROUND((Source!AC1468*Source!AW1468*Source!I1468),2)),2)+(ROUND((ROUND(((Source!ET1468)*Source!AV1468*Source!I1468),2)),2)+ROUND((ROUND(((Source!AE1468-(Source!EU1468))*Source!AV1468*Source!I1468),2)),2))+ROUND((ROUND((Source!AF1468*Source!AV1468*Source!I1468),2)),2)</f>
        <v>0</v>
      </c>
      <c r="K1717" s="17">
        <f>IF(Source!BC1468&lt;&gt; 0, Source!BC1468, 1)</f>
        <v>1</v>
      </c>
      <c r="L1717" s="33">
        <f>Source!O1468</f>
        <v>0</v>
      </c>
      <c r="Q1717">
        <f>ROUND((Source!DN1468/100)*ROUND((ROUND((Source!AF1468*Source!AV1468*Source!I1468),2)),2), 2)</f>
        <v>0</v>
      </c>
      <c r="R1717">
        <f>Source!X1468</f>
        <v>0</v>
      </c>
      <c r="S1717">
        <f>ROUND((Source!DO1468/100)*ROUND((ROUND((Source!AF1468*Source!AV1468*Source!I1468),2)),2), 2)</f>
        <v>0</v>
      </c>
      <c r="T1717">
        <f>Source!Y1468</f>
        <v>0</v>
      </c>
      <c r="U1717">
        <f>ROUND((175/100)*ROUND((ROUND((Source!AE1468*Source!AV1468*Source!I1468),2)),2), 2)</f>
        <v>0</v>
      </c>
      <c r="V1717">
        <f>ROUND((160/100)*ROUND(ROUND((ROUND((Source!AE1468*Source!AV1468*Source!I1468),2)*Source!BS1468),2), 2), 2)</f>
        <v>0</v>
      </c>
      <c r="X1717">
        <f>IF(Source!BI1468&lt;=1,J1717, 0)</f>
        <v>0</v>
      </c>
      <c r="Y1717">
        <f>IF(Source!BI1468=2,J1717, 0)</f>
        <v>0</v>
      </c>
      <c r="Z1717">
        <f>IF(Source!BI1468=3,J1717, 0)</f>
        <v>0</v>
      </c>
      <c r="AA1717">
        <f>IF(Source!BI1468=4,J1717, 0)</f>
        <v>0</v>
      </c>
    </row>
    <row r="1718" spans="1:27" ht="14.25" x14ac:dyDescent="0.2">
      <c r="A1718" s="26"/>
      <c r="B1718" s="26"/>
      <c r="C1718" s="26"/>
      <c r="D1718" s="26" t="s">
        <v>314</v>
      </c>
      <c r="E1718" s="27" t="s">
        <v>315</v>
      </c>
      <c r="F1718" s="17">
        <f>Source!DN1467</f>
        <v>80</v>
      </c>
      <c r="G1718" s="33"/>
      <c r="H1718" s="28"/>
      <c r="I1718" s="17"/>
      <c r="J1718" s="33">
        <f>SUM(Q1714:Q1717)</f>
        <v>130.85</v>
      </c>
      <c r="K1718" s="17">
        <f>Source!BZ1467</f>
        <v>70</v>
      </c>
      <c r="L1718" s="33">
        <f>SUM(R1714:R1717)</f>
        <v>3021.45</v>
      </c>
    </row>
    <row r="1719" spans="1:27" ht="14.25" x14ac:dyDescent="0.2">
      <c r="A1719" s="26"/>
      <c r="B1719" s="26"/>
      <c r="C1719" s="26"/>
      <c r="D1719" s="26" t="s">
        <v>316</v>
      </c>
      <c r="E1719" s="27" t="s">
        <v>315</v>
      </c>
      <c r="F1719" s="17">
        <f>Source!DO1467</f>
        <v>55</v>
      </c>
      <c r="G1719" s="33"/>
      <c r="H1719" s="28"/>
      <c r="I1719" s="17"/>
      <c r="J1719" s="33">
        <f>SUM(S1714:S1718)</f>
        <v>89.96</v>
      </c>
      <c r="K1719" s="17">
        <f>Source!CA1467</f>
        <v>41</v>
      </c>
      <c r="L1719" s="33">
        <f>SUM(T1714:T1718)</f>
        <v>1769.7</v>
      </c>
    </row>
    <row r="1720" spans="1:27" ht="14.25" x14ac:dyDescent="0.2">
      <c r="A1720" s="55"/>
      <c r="B1720" s="55"/>
      <c r="C1720" s="55"/>
      <c r="D1720" s="55" t="s">
        <v>317</v>
      </c>
      <c r="E1720" s="56" t="s">
        <v>318</v>
      </c>
      <c r="F1720" s="57">
        <f>Source!AQ1467</f>
        <v>17.41</v>
      </c>
      <c r="G1720" s="58"/>
      <c r="H1720" s="59" t="str">
        <f>Source!DI1467</f>
        <v/>
      </c>
      <c r="I1720" s="57">
        <f>Source!AV1467</f>
        <v>1</v>
      </c>
      <c r="J1720" s="58">
        <f>Source!U1467</f>
        <v>14.882068</v>
      </c>
      <c r="K1720" s="57"/>
      <c r="L1720" s="58"/>
    </row>
    <row r="1721" spans="1:27" ht="15" x14ac:dyDescent="0.25">
      <c r="A1721" s="60"/>
      <c r="B1721" s="60"/>
      <c r="C1721" s="60"/>
      <c r="D1721" s="61" t="s">
        <v>319</v>
      </c>
      <c r="E1721" s="60"/>
      <c r="F1721" s="60"/>
      <c r="G1721" s="60"/>
      <c r="H1721" s="60"/>
      <c r="I1721" s="111">
        <f>J1716+J1718+J1719+SUM(J1717:J1717)</f>
        <v>384.36999999999995</v>
      </c>
      <c r="J1721" s="111"/>
      <c r="K1721" s="111">
        <f>L1716+L1718+L1719+SUM(L1717:L1717)</f>
        <v>9107.5</v>
      </c>
      <c r="L1721" s="111"/>
      <c r="O1721" s="32">
        <f>J1716+J1718+J1719+SUM(J1717:J1717)</f>
        <v>384.36999999999995</v>
      </c>
      <c r="P1721" s="32">
        <f>L1716+L1718+L1719+SUM(L1717:L1717)</f>
        <v>9107.5</v>
      </c>
      <c r="X1721">
        <f>IF(Source!BI1467&lt;=1,J1716+J1718+J1719-0, 0)</f>
        <v>384.36999999999995</v>
      </c>
      <c r="Y1721">
        <f>IF(Source!BI1467=2,J1716+J1718+J1719-0, 0)</f>
        <v>0</v>
      </c>
      <c r="Z1721">
        <f>IF(Source!BI1467=3,J1716+J1718+J1719-0, 0)</f>
        <v>0</v>
      </c>
      <c r="AA1721">
        <f>IF(Source!BI1467=4,J1716+J1718+J1719,0)</f>
        <v>0</v>
      </c>
    </row>
    <row r="1723" spans="1:27" ht="57" x14ac:dyDescent="0.2">
      <c r="A1723" s="26">
        <v>5</v>
      </c>
      <c r="B1723" s="26">
        <v>5</v>
      </c>
      <c r="C1723" s="26" t="str">
        <f>Source!F1469</f>
        <v>3.12-3-4</v>
      </c>
      <c r="D1723" s="26" t="s">
        <v>132</v>
      </c>
      <c r="E1723" s="27" t="str">
        <f>Source!H1469</f>
        <v>100 м2</v>
      </c>
      <c r="F1723" s="17">
        <f>Source!I1469</f>
        <v>0.8548</v>
      </c>
      <c r="G1723" s="33"/>
      <c r="H1723" s="28"/>
      <c r="I1723" s="17"/>
      <c r="J1723" s="33"/>
      <c r="K1723" s="17"/>
      <c r="L1723" s="33"/>
      <c r="Q1723">
        <f>ROUND((Source!DN1469/100)*ROUND((ROUND((Source!AF1469*Source!AV1469*Source!I1469),2)),2), 2)</f>
        <v>704.39</v>
      </c>
      <c r="R1723">
        <f>Source!X1469</f>
        <v>15550.34</v>
      </c>
      <c r="S1723">
        <f>ROUND((Source!DO1469/100)*ROUND((ROUND((Source!AF1469*Source!AV1469*Source!I1469),2)),2), 2)</f>
        <v>535.07000000000005</v>
      </c>
      <c r="T1723">
        <f>Source!Y1469</f>
        <v>7328.32</v>
      </c>
      <c r="U1723">
        <f>ROUND((175/100)*ROUND((ROUND((Source!AE1469*Source!AV1469*Source!I1469),2)),2), 2)</f>
        <v>132.9</v>
      </c>
      <c r="V1723">
        <f>ROUND((160/100)*ROUND(ROUND((ROUND((Source!AE1469*Source!AV1469*Source!I1469),2)*Source!BS1469),2), 2), 2)</f>
        <v>3206.5</v>
      </c>
    </row>
    <row r="1724" spans="1:27" x14ac:dyDescent="0.2">
      <c r="D1724" s="30" t="str">
        <f>"Объем: "&amp;Source!I1469&amp;"=85,48/"&amp;"100"</f>
        <v>Объем: 0,8548=85,48/100</v>
      </c>
    </row>
    <row r="1725" spans="1:27" ht="14.25" x14ac:dyDescent="0.2">
      <c r="A1725" s="26"/>
      <c r="B1725" s="26"/>
      <c r="C1725" s="26"/>
      <c r="D1725" s="26" t="s">
        <v>313</v>
      </c>
      <c r="E1725" s="27"/>
      <c r="F1725" s="17"/>
      <c r="G1725" s="33">
        <f>Source!AO1469</f>
        <v>689</v>
      </c>
      <c r="H1725" s="28" t="str">
        <f>Source!DG1469</f>
        <v>)*1,15</v>
      </c>
      <c r="I1725" s="17">
        <f>Source!AV1469</f>
        <v>1</v>
      </c>
      <c r="J1725" s="33">
        <f>ROUND((ROUND((Source!AF1469*Source!AV1469*Source!I1469),2)),2)</f>
        <v>677.3</v>
      </c>
      <c r="K1725" s="17">
        <f>IF(Source!BA1469&lt;&gt; 0, Source!BA1469, 1)</f>
        <v>26.39</v>
      </c>
      <c r="L1725" s="33">
        <f>Source!S1469</f>
        <v>17873.95</v>
      </c>
      <c r="W1725">
        <f>J1725</f>
        <v>677.3</v>
      </c>
    </row>
    <row r="1726" spans="1:27" ht="14.25" x14ac:dyDescent="0.2">
      <c r="A1726" s="26"/>
      <c r="B1726" s="26"/>
      <c r="C1726" s="26"/>
      <c r="D1726" s="26" t="s">
        <v>322</v>
      </c>
      <c r="E1726" s="27"/>
      <c r="F1726" s="17"/>
      <c r="G1726" s="33">
        <f>Source!AM1469</f>
        <v>267.17</v>
      </c>
      <c r="H1726" s="28" t="str">
        <f>Source!DE1469</f>
        <v>)*1,25</v>
      </c>
      <c r="I1726" s="17">
        <f>Source!AV1469</f>
        <v>1</v>
      </c>
      <c r="J1726" s="33">
        <f>(ROUND((ROUND((((Source!ET1469*1.25))*Source!AV1469*Source!I1469),2)),2)+ROUND((ROUND(((Source!AE1469-((Source!EU1469*1.25)))*Source!AV1469*Source!I1469),2)),2))</f>
        <v>285.47000000000003</v>
      </c>
      <c r="K1726" s="17">
        <f>IF(Source!BB1469&lt;&gt; 0, Source!BB1469, 1)</f>
        <v>12.18</v>
      </c>
      <c r="L1726" s="33">
        <f>Source!Q1469</f>
        <v>3477.02</v>
      </c>
    </row>
    <row r="1727" spans="1:27" ht="14.25" x14ac:dyDescent="0.2">
      <c r="A1727" s="26"/>
      <c r="B1727" s="26"/>
      <c r="C1727" s="26"/>
      <c r="D1727" s="26" t="s">
        <v>323</v>
      </c>
      <c r="E1727" s="27"/>
      <c r="F1727" s="17"/>
      <c r="G1727" s="33">
        <f>Source!AN1469</f>
        <v>71.069999999999993</v>
      </c>
      <c r="H1727" s="28" t="str">
        <f>Source!DF1469</f>
        <v>)*1,25</v>
      </c>
      <c r="I1727" s="17">
        <f>Source!AV1469</f>
        <v>1</v>
      </c>
      <c r="J1727" s="41">
        <f>ROUND((ROUND((Source!AE1469*Source!AV1469*Source!I1469),2)),2)</f>
        <v>75.94</v>
      </c>
      <c r="K1727" s="17">
        <f>IF(Source!BS1469&lt;&gt; 0, Source!BS1469, 1)</f>
        <v>26.39</v>
      </c>
      <c r="L1727" s="41">
        <f>Source!R1469</f>
        <v>2004.06</v>
      </c>
      <c r="W1727">
        <f>J1727</f>
        <v>75.94</v>
      </c>
    </row>
    <row r="1728" spans="1:27" ht="14.25" x14ac:dyDescent="0.2">
      <c r="A1728" s="26"/>
      <c r="B1728" s="26"/>
      <c r="C1728" s="26"/>
      <c r="D1728" s="26" t="s">
        <v>324</v>
      </c>
      <c r="E1728" s="27"/>
      <c r="F1728" s="17"/>
      <c r="G1728" s="33">
        <f>Source!AL1469</f>
        <v>705.14</v>
      </c>
      <c r="H1728" s="28" t="str">
        <f>Source!DD1469</f>
        <v/>
      </c>
      <c r="I1728" s="17">
        <f>Source!AW1469</f>
        <v>1</v>
      </c>
      <c r="J1728" s="33">
        <f>ROUND((ROUND((Source!AC1469*Source!AW1469*Source!I1469),2)),2)</f>
        <v>602.75</v>
      </c>
      <c r="K1728" s="17">
        <f>IF(Source!BC1469&lt;&gt; 0, Source!BC1469, 1)</f>
        <v>3.7</v>
      </c>
      <c r="L1728" s="33">
        <f>Source!P1469</f>
        <v>2230.1799999999998</v>
      </c>
    </row>
    <row r="1729" spans="1:27" ht="199.5" x14ac:dyDescent="0.2">
      <c r="A1729" s="26" t="s">
        <v>141</v>
      </c>
      <c r="B1729" s="26" t="s">
        <v>141</v>
      </c>
      <c r="C1729" s="26" t="str">
        <f>Source!F1470</f>
        <v>1.1-1-1312</v>
      </c>
      <c r="D1729" s="26" t="s">
        <v>282</v>
      </c>
      <c r="E1729" s="27" t="str">
        <f>Source!H1470</f>
        <v>м2</v>
      </c>
      <c r="F1729" s="17">
        <f>Source!I1470</f>
        <v>115.398</v>
      </c>
      <c r="G1729" s="33">
        <f>Source!AK1470</f>
        <v>25.09</v>
      </c>
      <c r="H1729" s="31" t="s">
        <v>3</v>
      </c>
      <c r="I1729" s="17">
        <f>Source!AW1470</f>
        <v>1</v>
      </c>
      <c r="J1729" s="33">
        <f>ROUND((ROUND((Source!AC1470*Source!AW1470*Source!I1470),2)),2)+(ROUND((ROUND(((Source!ET1470)*Source!AV1470*Source!I1470),2)),2)+ROUND((ROUND(((Source!AE1470-(Source!EU1470))*Source!AV1470*Source!I1470),2)),2))+ROUND((ROUND((Source!AF1470*Source!AV1470*Source!I1470),2)),2)</f>
        <v>2895.34</v>
      </c>
      <c r="K1729" s="17">
        <f>IF(Source!BC1470&lt;&gt; 0, Source!BC1470, 1)</f>
        <v>10.5</v>
      </c>
      <c r="L1729" s="33">
        <f>Source!O1470</f>
        <v>30401.07</v>
      </c>
      <c r="Q1729">
        <f>ROUND((Source!DN1470/100)*ROUND((ROUND((Source!AF1470*Source!AV1470*Source!I1470),2)),2), 2)</f>
        <v>0</v>
      </c>
      <c r="R1729">
        <f>Source!X1470</f>
        <v>0</v>
      </c>
      <c r="S1729">
        <f>ROUND((Source!DO1470/100)*ROUND((ROUND((Source!AF1470*Source!AV1470*Source!I1470),2)),2), 2)</f>
        <v>0</v>
      </c>
      <c r="T1729">
        <f>Source!Y1470</f>
        <v>0</v>
      </c>
      <c r="U1729">
        <f>ROUND((175/100)*ROUND((ROUND((Source!AE1470*Source!AV1470*Source!I1470),2)),2), 2)</f>
        <v>0</v>
      </c>
      <c r="V1729">
        <f>ROUND((160/100)*ROUND(ROUND((ROUND((Source!AE1470*Source!AV1470*Source!I1470),2)*Source!BS1470),2), 2), 2)</f>
        <v>0</v>
      </c>
      <c r="X1729">
        <f>IF(Source!BI1470&lt;=1,J1729, 0)</f>
        <v>2895.34</v>
      </c>
      <c r="Y1729">
        <f>IF(Source!BI1470=2,J1729, 0)</f>
        <v>0</v>
      </c>
      <c r="Z1729">
        <f>IF(Source!BI1470=3,J1729, 0)</f>
        <v>0</v>
      </c>
      <c r="AA1729">
        <f>IF(Source!BI1470=4,J1729, 0)</f>
        <v>0</v>
      </c>
    </row>
    <row r="1730" spans="1:27" ht="228" x14ac:dyDescent="0.2">
      <c r="A1730" s="26" t="s">
        <v>145</v>
      </c>
      <c r="B1730" s="26" t="s">
        <v>145</v>
      </c>
      <c r="C1730" s="26" t="str">
        <f>Source!F1471</f>
        <v>1.1-1-1313</v>
      </c>
      <c r="D1730" s="26" t="s">
        <v>283</v>
      </c>
      <c r="E1730" s="27" t="str">
        <f>Source!H1471</f>
        <v>м2</v>
      </c>
      <c r="F1730" s="17">
        <f>Source!I1471</f>
        <v>113.09004000000002</v>
      </c>
      <c r="G1730" s="33">
        <f>Source!AK1471</f>
        <v>23.06</v>
      </c>
      <c r="H1730" s="31" t="s">
        <v>3</v>
      </c>
      <c r="I1730" s="17">
        <f>Source!AW1471</f>
        <v>1</v>
      </c>
      <c r="J1730" s="33">
        <f>ROUND((ROUND((Source!AC1471*Source!AW1471*Source!I1471),2)),2)+(ROUND((ROUND(((Source!ET1471)*Source!AV1471*Source!I1471),2)),2)+ROUND((ROUND(((Source!AE1471-(Source!EU1471))*Source!AV1471*Source!I1471),2)),2))+ROUND((ROUND((Source!AF1471*Source!AV1471*Source!I1471),2)),2)</f>
        <v>2607.86</v>
      </c>
      <c r="K1730" s="17">
        <f>IF(Source!BC1471&lt;&gt; 0, Source!BC1471, 1)</f>
        <v>10.74</v>
      </c>
      <c r="L1730" s="33">
        <f>Source!O1471</f>
        <v>28008.42</v>
      </c>
      <c r="Q1730">
        <f>ROUND((Source!DN1471/100)*ROUND((ROUND((Source!AF1471*Source!AV1471*Source!I1471),2)),2), 2)</f>
        <v>0</v>
      </c>
      <c r="R1730">
        <f>Source!X1471</f>
        <v>0</v>
      </c>
      <c r="S1730">
        <f>ROUND((Source!DO1471/100)*ROUND((ROUND((Source!AF1471*Source!AV1471*Source!I1471),2)),2), 2)</f>
        <v>0</v>
      </c>
      <c r="T1730">
        <f>Source!Y1471</f>
        <v>0</v>
      </c>
      <c r="U1730">
        <f>ROUND((175/100)*ROUND((ROUND((Source!AE1471*Source!AV1471*Source!I1471),2)),2), 2)</f>
        <v>0</v>
      </c>
      <c r="V1730">
        <f>ROUND((160/100)*ROUND(ROUND((ROUND((Source!AE1471*Source!AV1471*Source!I1471),2)*Source!BS1471),2), 2), 2)</f>
        <v>0</v>
      </c>
      <c r="X1730">
        <f>IF(Source!BI1471&lt;=1,J1730, 0)</f>
        <v>2607.86</v>
      </c>
      <c r="Y1730">
        <f>IF(Source!BI1471=2,J1730, 0)</f>
        <v>0</v>
      </c>
      <c r="Z1730">
        <f>IF(Source!BI1471=3,J1730, 0)</f>
        <v>0</v>
      </c>
      <c r="AA1730">
        <f>IF(Source!BI1471=4,J1730, 0)</f>
        <v>0</v>
      </c>
    </row>
    <row r="1731" spans="1:27" ht="14.25" x14ac:dyDescent="0.2">
      <c r="A1731" s="26"/>
      <c r="B1731" s="26"/>
      <c r="C1731" s="26"/>
      <c r="D1731" s="26" t="s">
        <v>314</v>
      </c>
      <c r="E1731" s="27" t="s">
        <v>315</v>
      </c>
      <c r="F1731" s="17">
        <f>Source!DN1469</f>
        <v>104</v>
      </c>
      <c r="G1731" s="33"/>
      <c r="H1731" s="28"/>
      <c r="I1731" s="17"/>
      <c r="J1731" s="33">
        <f>SUM(Q1723:Q1730)</f>
        <v>704.39</v>
      </c>
      <c r="K1731" s="17">
        <f>Source!BZ1469</f>
        <v>87</v>
      </c>
      <c r="L1731" s="33">
        <f>SUM(R1723:R1730)</f>
        <v>15550.34</v>
      </c>
    </row>
    <row r="1732" spans="1:27" ht="14.25" x14ac:dyDescent="0.2">
      <c r="A1732" s="26"/>
      <c r="B1732" s="26"/>
      <c r="C1732" s="26"/>
      <c r="D1732" s="26" t="s">
        <v>316</v>
      </c>
      <c r="E1732" s="27" t="s">
        <v>315</v>
      </c>
      <c r="F1732" s="17">
        <f>Source!DO1469</f>
        <v>79</v>
      </c>
      <c r="G1732" s="33"/>
      <c r="H1732" s="28"/>
      <c r="I1732" s="17"/>
      <c r="J1732" s="33">
        <f>SUM(S1723:S1731)</f>
        <v>535.07000000000005</v>
      </c>
      <c r="K1732" s="17">
        <f>Source!CA1469</f>
        <v>41</v>
      </c>
      <c r="L1732" s="33">
        <f>SUM(T1723:T1731)</f>
        <v>7328.32</v>
      </c>
    </row>
    <row r="1733" spans="1:27" ht="14.25" x14ac:dyDescent="0.2">
      <c r="A1733" s="26"/>
      <c r="B1733" s="26"/>
      <c r="C1733" s="26"/>
      <c r="D1733" s="26" t="s">
        <v>325</v>
      </c>
      <c r="E1733" s="27" t="s">
        <v>315</v>
      </c>
      <c r="F1733" s="17">
        <f>175</f>
        <v>175</v>
      </c>
      <c r="G1733" s="33"/>
      <c r="H1733" s="28"/>
      <c r="I1733" s="17"/>
      <c r="J1733" s="33">
        <f>SUM(U1723:U1732)</f>
        <v>132.9</v>
      </c>
      <c r="K1733" s="17">
        <f>160</f>
        <v>160</v>
      </c>
      <c r="L1733" s="33">
        <f>SUM(V1723:V1732)</f>
        <v>3206.5</v>
      </c>
    </row>
    <row r="1734" spans="1:27" ht="14.25" x14ac:dyDescent="0.2">
      <c r="A1734" s="55"/>
      <c r="B1734" s="55"/>
      <c r="C1734" s="55"/>
      <c r="D1734" s="55" t="s">
        <v>317</v>
      </c>
      <c r="E1734" s="56" t="s">
        <v>318</v>
      </c>
      <c r="F1734" s="57">
        <f>Source!AQ1469</f>
        <v>53</v>
      </c>
      <c r="G1734" s="58"/>
      <c r="H1734" s="59" t="str">
        <f>Source!DI1469</f>
        <v>)*1,15</v>
      </c>
      <c r="I1734" s="57">
        <f>Source!AV1469</f>
        <v>1</v>
      </c>
      <c r="J1734" s="58">
        <f>Source!U1469</f>
        <v>52.100059999999999</v>
      </c>
      <c r="K1734" s="57"/>
      <c r="L1734" s="58"/>
    </row>
    <row r="1735" spans="1:27" ht="15" x14ac:dyDescent="0.25">
      <c r="A1735" s="60"/>
      <c r="B1735" s="60"/>
      <c r="C1735" s="60"/>
      <c r="D1735" s="61" t="s">
        <v>319</v>
      </c>
      <c r="E1735" s="60"/>
      <c r="F1735" s="60"/>
      <c r="G1735" s="60"/>
      <c r="H1735" s="60"/>
      <c r="I1735" s="111">
        <f>J1725+J1726+J1728+J1731+J1732+J1733+SUM(J1729:J1730)</f>
        <v>8441.0800000000017</v>
      </c>
      <c r="J1735" s="111"/>
      <c r="K1735" s="111">
        <f>L1725+L1726+L1728+L1731+L1732+L1733+SUM(L1729:L1730)</f>
        <v>108075.8</v>
      </c>
      <c r="L1735" s="111"/>
      <c r="O1735" s="32">
        <f>J1725+J1726+J1728+J1731+J1732+J1733+SUM(J1729:J1730)</f>
        <v>8441.0800000000017</v>
      </c>
      <c r="P1735" s="32">
        <f>L1725+L1726+L1728+L1731+L1732+L1733+SUM(L1729:L1730)</f>
        <v>108075.8</v>
      </c>
      <c r="X1735">
        <f>IF(Source!BI1469&lt;=1,J1725+J1726+J1728+J1731+J1732+J1733-0, 0)</f>
        <v>2937.88</v>
      </c>
      <c r="Y1735">
        <f>IF(Source!BI1469=2,J1725+J1726+J1728+J1731+J1732+J1733-0, 0)</f>
        <v>0</v>
      </c>
      <c r="Z1735">
        <f>IF(Source!BI1469=3,J1725+J1726+J1728+J1731+J1732+J1733-0, 0)</f>
        <v>0</v>
      </c>
      <c r="AA1735">
        <f>IF(Source!BI1469=4,J1725+J1726+J1728+J1731+J1732+J1733,0)</f>
        <v>0</v>
      </c>
    </row>
    <row r="1737" spans="1:27" ht="99.75" x14ac:dyDescent="0.2">
      <c r="A1737" s="26">
        <v>6</v>
      </c>
      <c r="B1737" s="26">
        <v>6</v>
      </c>
      <c r="C1737" s="26" t="str">
        <f>Source!F1472</f>
        <v>3.12-3-10</v>
      </c>
      <c r="D1737" s="26" t="s">
        <v>150</v>
      </c>
      <c r="E1737" s="27" t="str">
        <f>Source!H1472</f>
        <v>100 м2</v>
      </c>
      <c r="F1737" s="17">
        <f>Source!I1472</f>
        <v>3.5000000000000001E-3</v>
      </c>
      <c r="G1737" s="33"/>
      <c r="H1737" s="28"/>
      <c r="I1737" s="17"/>
      <c r="J1737" s="33"/>
      <c r="K1737" s="17"/>
      <c r="L1737" s="33"/>
      <c r="Q1737">
        <f>ROUND((Source!DN1472/100)*ROUND((ROUND((Source!AF1472*Source!AV1472*Source!I1472),2)),2), 2)</f>
        <v>4.13</v>
      </c>
      <c r="R1737">
        <f>Source!X1472</f>
        <v>91.15</v>
      </c>
      <c r="S1737">
        <f>ROUND((Source!DO1472/100)*ROUND((ROUND((Source!AF1472*Source!AV1472*Source!I1472),2)),2), 2)</f>
        <v>3.14</v>
      </c>
      <c r="T1737">
        <f>Source!Y1472</f>
        <v>42.96</v>
      </c>
      <c r="U1737">
        <f>ROUND((175/100)*ROUND((ROUND((Source!AE1472*Source!AV1472*Source!I1472),2)),2), 2)</f>
        <v>7.0000000000000007E-2</v>
      </c>
      <c r="V1737">
        <f>ROUND((160/100)*ROUND(ROUND((ROUND((Source!AE1472*Source!AV1472*Source!I1472),2)*Source!BS1472),2), 2), 2)</f>
        <v>1.7</v>
      </c>
    </row>
    <row r="1738" spans="1:27" x14ac:dyDescent="0.2">
      <c r="D1738" s="30" t="str">
        <f>"Объем: "&amp;Source!I1472&amp;"=0,35/"&amp;"100"</f>
        <v>Объем: 0,0035=0,35/100</v>
      </c>
    </row>
    <row r="1739" spans="1:27" ht="14.25" x14ac:dyDescent="0.2">
      <c r="A1739" s="26"/>
      <c r="B1739" s="26"/>
      <c r="C1739" s="26"/>
      <c r="D1739" s="26" t="s">
        <v>313</v>
      </c>
      <c r="E1739" s="27"/>
      <c r="F1739" s="17"/>
      <c r="G1739" s="33">
        <f>Source!AO1472</f>
        <v>986.85</v>
      </c>
      <c r="H1739" s="28" t="str">
        <f>Source!DG1472</f>
        <v>)*1,15</v>
      </c>
      <c r="I1739" s="17">
        <f>Source!AV1472</f>
        <v>1</v>
      </c>
      <c r="J1739" s="33">
        <f>ROUND((ROUND((Source!AF1472*Source!AV1472*Source!I1472),2)),2)</f>
        <v>3.97</v>
      </c>
      <c r="K1739" s="17">
        <f>IF(Source!BA1472&lt;&gt; 0, Source!BA1472, 1)</f>
        <v>26.39</v>
      </c>
      <c r="L1739" s="33">
        <f>Source!S1472</f>
        <v>104.77</v>
      </c>
      <c r="W1739">
        <f>J1739</f>
        <v>3.97</v>
      </c>
    </row>
    <row r="1740" spans="1:27" ht="14.25" x14ac:dyDescent="0.2">
      <c r="A1740" s="26"/>
      <c r="B1740" s="26"/>
      <c r="C1740" s="26"/>
      <c r="D1740" s="26" t="s">
        <v>322</v>
      </c>
      <c r="E1740" s="27"/>
      <c r="F1740" s="17"/>
      <c r="G1740" s="33">
        <f>Source!AM1472</f>
        <v>50.84</v>
      </c>
      <c r="H1740" s="28" t="str">
        <f>Source!DE1472</f>
        <v>)*1,25</v>
      </c>
      <c r="I1740" s="17">
        <f>Source!AV1472</f>
        <v>1</v>
      </c>
      <c r="J1740" s="33">
        <f>(ROUND((ROUND((((Source!ET1472*1.25))*Source!AV1472*Source!I1472),2)),2)+ROUND((ROUND(((Source!AE1472-((Source!EU1472*1.25)))*Source!AV1472*Source!I1472),2)),2))</f>
        <v>0.22</v>
      </c>
      <c r="K1740" s="17">
        <f>IF(Source!BB1472&lt;&gt; 0, Source!BB1472, 1)</f>
        <v>9.3800000000000008</v>
      </c>
      <c r="L1740" s="33">
        <f>Source!Q1472</f>
        <v>2.06</v>
      </c>
    </row>
    <row r="1741" spans="1:27" ht="14.25" x14ac:dyDescent="0.2">
      <c r="A1741" s="26"/>
      <c r="B1741" s="26"/>
      <c r="C1741" s="26"/>
      <c r="D1741" s="26" t="s">
        <v>323</v>
      </c>
      <c r="E1741" s="27"/>
      <c r="F1741" s="17"/>
      <c r="G1741" s="33">
        <f>Source!AN1472</f>
        <v>8.01</v>
      </c>
      <c r="H1741" s="28" t="str">
        <f>Source!DF1472</f>
        <v>)*1,25</v>
      </c>
      <c r="I1741" s="17">
        <f>Source!AV1472</f>
        <v>1</v>
      </c>
      <c r="J1741" s="41">
        <f>ROUND((ROUND((Source!AE1472*Source!AV1472*Source!I1472),2)),2)</f>
        <v>0.04</v>
      </c>
      <c r="K1741" s="17">
        <f>IF(Source!BS1472&lt;&gt; 0, Source!BS1472, 1)</f>
        <v>26.39</v>
      </c>
      <c r="L1741" s="41">
        <f>Source!R1472</f>
        <v>1.06</v>
      </c>
      <c r="W1741">
        <f>J1741</f>
        <v>0.04</v>
      </c>
    </row>
    <row r="1742" spans="1:27" ht="14.25" x14ac:dyDescent="0.2">
      <c r="A1742" s="26"/>
      <c r="B1742" s="26"/>
      <c r="C1742" s="26"/>
      <c r="D1742" s="26" t="s">
        <v>324</v>
      </c>
      <c r="E1742" s="27"/>
      <c r="F1742" s="17"/>
      <c r="G1742" s="33">
        <f>Source!AL1472</f>
        <v>7205.92</v>
      </c>
      <c r="H1742" s="28" t="str">
        <f>Source!DD1472</f>
        <v/>
      </c>
      <c r="I1742" s="17">
        <f>Source!AW1472</f>
        <v>1</v>
      </c>
      <c r="J1742" s="33">
        <f>ROUND((ROUND((Source!AC1472*Source!AW1472*Source!I1472),2)),2)</f>
        <v>25.22</v>
      </c>
      <c r="K1742" s="17">
        <f>IF(Source!BC1472&lt;&gt; 0, Source!BC1472, 1)</f>
        <v>1.95</v>
      </c>
      <c r="L1742" s="33">
        <f>Source!P1472</f>
        <v>49.18</v>
      </c>
    </row>
    <row r="1743" spans="1:27" ht="199.5" x14ac:dyDescent="0.2">
      <c r="A1743" s="26" t="s">
        <v>152</v>
      </c>
      <c r="B1743" s="26" t="s">
        <v>152</v>
      </c>
      <c r="C1743" s="26" t="str">
        <f>Source!F1473</f>
        <v>1.1-1-1312</v>
      </c>
      <c r="D1743" s="26" t="s">
        <v>282</v>
      </c>
      <c r="E1743" s="27" t="str">
        <f>Source!H1473</f>
        <v>м2</v>
      </c>
      <c r="F1743" s="17">
        <f>Source!I1473</f>
        <v>0.472605</v>
      </c>
      <c r="G1743" s="33">
        <f>Source!AK1473</f>
        <v>25.09</v>
      </c>
      <c r="H1743" s="31" t="s">
        <v>3</v>
      </c>
      <c r="I1743" s="17">
        <f>Source!AW1473</f>
        <v>1</v>
      </c>
      <c r="J1743" s="33">
        <f>ROUND((ROUND((Source!AC1473*Source!AW1473*Source!I1473),2)),2)+(ROUND((ROUND(((Source!ET1473)*Source!AV1473*Source!I1473),2)),2)+ROUND((ROUND(((Source!AE1473-(Source!EU1473))*Source!AV1473*Source!I1473),2)),2))+ROUND((ROUND((Source!AF1473*Source!AV1473*Source!I1473),2)),2)</f>
        <v>11.86</v>
      </c>
      <c r="K1743" s="17">
        <f>IF(Source!BC1473&lt;&gt; 0, Source!BC1473, 1)</f>
        <v>10.5</v>
      </c>
      <c r="L1743" s="33">
        <f>Source!O1473</f>
        <v>124.53</v>
      </c>
      <c r="Q1743">
        <f>ROUND((Source!DN1473/100)*ROUND((ROUND((Source!AF1473*Source!AV1473*Source!I1473),2)),2), 2)</f>
        <v>0</v>
      </c>
      <c r="R1743">
        <f>Source!X1473</f>
        <v>0</v>
      </c>
      <c r="S1743">
        <f>ROUND((Source!DO1473/100)*ROUND((ROUND((Source!AF1473*Source!AV1473*Source!I1473),2)),2), 2)</f>
        <v>0</v>
      </c>
      <c r="T1743">
        <f>Source!Y1473</f>
        <v>0</v>
      </c>
      <c r="U1743">
        <f>ROUND((175/100)*ROUND((ROUND((Source!AE1473*Source!AV1473*Source!I1473),2)),2), 2)</f>
        <v>0</v>
      </c>
      <c r="V1743">
        <f>ROUND((160/100)*ROUND(ROUND((ROUND((Source!AE1473*Source!AV1473*Source!I1473),2)*Source!BS1473),2), 2), 2)</f>
        <v>0</v>
      </c>
      <c r="X1743">
        <f>IF(Source!BI1473&lt;=1,J1743, 0)</f>
        <v>11.86</v>
      </c>
      <c r="Y1743">
        <f>IF(Source!BI1473=2,J1743, 0)</f>
        <v>0</v>
      </c>
      <c r="Z1743">
        <f>IF(Source!BI1473=3,J1743, 0)</f>
        <v>0</v>
      </c>
      <c r="AA1743">
        <f>IF(Source!BI1473=4,J1743, 0)</f>
        <v>0</v>
      </c>
    </row>
    <row r="1744" spans="1:27" ht="228" x14ac:dyDescent="0.2">
      <c r="A1744" s="26" t="s">
        <v>153</v>
      </c>
      <c r="B1744" s="26" t="s">
        <v>153</v>
      </c>
      <c r="C1744" s="26" t="str">
        <f>Source!F1474</f>
        <v>1.1-1-1313</v>
      </c>
      <c r="D1744" s="26" t="s">
        <v>283</v>
      </c>
      <c r="E1744" s="27" t="str">
        <f>Source!H1474</f>
        <v>м2</v>
      </c>
      <c r="F1744" s="17">
        <f>Source!I1474</f>
        <v>0.21094499999999999</v>
      </c>
      <c r="G1744" s="33">
        <f>Source!AK1474</f>
        <v>23.06</v>
      </c>
      <c r="H1744" s="31" t="s">
        <v>3</v>
      </c>
      <c r="I1744" s="17">
        <f>Source!AW1474</f>
        <v>1</v>
      </c>
      <c r="J1744" s="33">
        <f>ROUND((ROUND((Source!AC1474*Source!AW1474*Source!I1474),2)),2)+(ROUND((ROUND(((Source!ET1474)*Source!AV1474*Source!I1474),2)),2)+ROUND((ROUND(((Source!AE1474-(Source!EU1474))*Source!AV1474*Source!I1474),2)),2))+ROUND((ROUND((Source!AF1474*Source!AV1474*Source!I1474),2)),2)</f>
        <v>4.8600000000000003</v>
      </c>
      <c r="K1744" s="17">
        <f>IF(Source!BC1474&lt;&gt; 0, Source!BC1474, 1)</f>
        <v>10.74</v>
      </c>
      <c r="L1744" s="33">
        <f>Source!O1474</f>
        <v>52.2</v>
      </c>
      <c r="Q1744">
        <f>ROUND((Source!DN1474/100)*ROUND((ROUND((Source!AF1474*Source!AV1474*Source!I1474),2)),2), 2)</f>
        <v>0</v>
      </c>
      <c r="R1744">
        <f>Source!X1474</f>
        <v>0</v>
      </c>
      <c r="S1744">
        <f>ROUND((Source!DO1474/100)*ROUND((ROUND((Source!AF1474*Source!AV1474*Source!I1474),2)),2), 2)</f>
        <v>0</v>
      </c>
      <c r="T1744">
        <f>Source!Y1474</f>
        <v>0</v>
      </c>
      <c r="U1744">
        <f>ROUND((175/100)*ROUND((ROUND((Source!AE1474*Source!AV1474*Source!I1474),2)),2), 2)</f>
        <v>0</v>
      </c>
      <c r="V1744">
        <f>ROUND((160/100)*ROUND(ROUND((ROUND((Source!AE1474*Source!AV1474*Source!I1474),2)*Source!BS1474),2), 2), 2)</f>
        <v>0</v>
      </c>
      <c r="X1744">
        <f>IF(Source!BI1474&lt;=1,J1744, 0)</f>
        <v>4.8600000000000003</v>
      </c>
      <c r="Y1744">
        <f>IF(Source!BI1474=2,J1744, 0)</f>
        <v>0</v>
      </c>
      <c r="Z1744">
        <f>IF(Source!BI1474=3,J1744, 0)</f>
        <v>0</v>
      </c>
      <c r="AA1744">
        <f>IF(Source!BI1474=4,J1744, 0)</f>
        <v>0</v>
      </c>
    </row>
    <row r="1745" spans="1:27" ht="14.25" x14ac:dyDescent="0.2">
      <c r="A1745" s="26"/>
      <c r="B1745" s="26"/>
      <c r="C1745" s="26"/>
      <c r="D1745" s="26" t="s">
        <v>314</v>
      </c>
      <c r="E1745" s="27" t="s">
        <v>315</v>
      </c>
      <c r="F1745" s="17">
        <f>Source!DN1472</f>
        <v>104</v>
      </c>
      <c r="G1745" s="33"/>
      <c r="H1745" s="28"/>
      <c r="I1745" s="17"/>
      <c r="J1745" s="33">
        <f>SUM(Q1737:Q1744)</f>
        <v>4.13</v>
      </c>
      <c r="K1745" s="17">
        <f>Source!BZ1472</f>
        <v>87</v>
      </c>
      <c r="L1745" s="33">
        <f>SUM(R1737:R1744)</f>
        <v>91.15</v>
      </c>
    </row>
    <row r="1746" spans="1:27" ht="14.25" x14ac:dyDescent="0.2">
      <c r="A1746" s="26"/>
      <c r="B1746" s="26"/>
      <c r="C1746" s="26"/>
      <c r="D1746" s="26" t="s">
        <v>316</v>
      </c>
      <c r="E1746" s="27" t="s">
        <v>315</v>
      </c>
      <c r="F1746" s="17">
        <f>Source!DO1472</f>
        <v>79</v>
      </c>
      <c r="G1746" s="33"/>
      <c r="H1746" s="28"/>
      <c r="I1746" s="17"/>
      <c r="J1746" s="33">
        <f>SUM(S1737:S1745)</f>
        <v>3.14</v>
      </c>
      <c r="K1746" s="17">
        <f>Source!CA1472</f>
        <v>41</v>
      </c>
      <c r="L1746" s="33">
        <f>SUM(T1737:T1745)</f>
        <v>42.96</v>
      </c>
    </row>
    <row r="1747" spans="1:27" ht="14.25" x14ac:dyDescent="0.2">
      <c r="A1747" s="26"/>
      <c r="B1747" s="26"/>
      <c r="C1747" s="26"/>
      <c r="D1747" s="26" t="s">
        <v>325</v>
      </c>
      <c r="E1747" s="27" t="s">
        <v>315</v>
      </c>
      <c r="F1747" s="17">
        <f>175</f>
        <v>175</v>
      </c>
      <c r="G1747" s="33"/>
      <c r="H1747" s="28"/>
      <c r="I1747" s="17"/>
      <c r="J1747" s="33">
        <f>SUM(U1737:U1746)</f>
        <v>7.0000000000000007E-2</v>
      </c>
      <c r="K1747" s="17">
        <f>160</f>
        <v>160</v>
      </c>
      <c r="L1747" s="33">
        <f>SUM(V1737:V1746)</f>
        <v>1.7</v>
      </c>
    </row>
    <row r="1748" spans="1:27" ht="14.25" x14ac:dyDescent="0.2">
      <c r="A1748" s="55"/>
      <c r="B1748" s="55"/>
      <c r="C1748" s="55"/>
      <c r="D1748" s="55" t="s">
        <v>317</v>
      </c>
      <c r="E1748" s="56" t="s">
        <v>318</v>
      </c>
      <c r="F1748" s="57">
        <f>Source!AQ1472</f>
        <v>85</v>
      </c>
      <c r="G1748" s="58"/>
      <c r="H1748" s="59" t="str">
        <f>Source!DI1472</f>
        <v>)*1,15</v>
      </c>
      <c r="I1748" s="57">
        <f>Source!AV1472</f>
        <v>1</v>
      </c>
      <c r="J1748" s="58">
        <f>Source!U1472</f>
        <v>0.34212499999999996</v>
      </c>
      <c r="K1748" s="57"/>
      <c r="L1748" s="58"/>
    </row>
    <row r="1749" spans="1:27" ht="15" x14ac:dyDescent="0.25">
      <c r="A1749" s="60"/>
      <c r="B1749" s="60"/>
      <c r="C1749" s="60"/>
      <c r="D1749" s="61" t="s">
        <v>319</v>
      </c>
      <c r="E1749" s="60"/>
      <c r="F1749" s="60"/>
      <c r="G1749" s="60"/>
      <c r="H1749" s="60"/>
      <c r="I1749" s="111">
        <f>J1739+J1740+J1742+J1745+J1746+J1747+SUM(J1743:J1744)</f>
        <v>53.47</v>
      </c>
      <c r="J1749" s="111"/>
      <c r="K1749" s="111">
        <f>L1739+L1740+L1742+L1745+L1746+L1747+SUM(L1743:L1744)</f>
        <v>468.55</v>
      </c>
      <c r="L1749" s="111"/>
      <c r="O1749" s="32">
        <f>J1739+J1740+J1742+J1745+J1746+J1747+SUM(J1743:J1744)</f>
        <v>53.47</v>
      </c>
      <c r="P1749" s="32">
        <f>L1739+L1740+L1742+L1745+L1746+L1747+SUM(L1743:L1744)</f>
        <v>468.55</v>
      </c>
      <c r="X1749">
        <f>IF(Source!BI1472&lt;=1,J1739+J1740+J1742+J1745+J1746+J1747-0, 0)</f>
        <v>36.75</v>
      </c>
      <c r="Y1749">
        <f>IF(Source!BI1472=2,J1739+J1740+J1742+J1745+J1746+J1747-0, 0)</f>
        <v>0</v>
      </c>
      <c r="Z1749">
        <f>IF(Source!BI1472=3,J1739+J1740+J1742+J1745+J1746+J1747-0, 0)</f>
        <v>0</v>
      </c>
      <c r="AA1749">
        <f>IF(Source!BI1472=4,J1739+J1740+J1742+J1745+J1746+J1747,0)</f>
        <v>0</v>
      </c>
    </row>
    <row r="1752" spans="1:27" ht="15" x14ac:dyDescent="0.25">
      <c r="A1752" s="81" t="str">
        <f>CONCATENATE("Итого по подразделу: ",IF(Source!G1476&lt;&gt;"Новый подраздел", Source!G1476, ""))</f>
        <v>Итого по подразделу: Монтажные (кровельные)работы</v>
      </c>
      <c r="B1752" s="81"/>
      <c r="C1752" s="81"/>
      <c r="D1752" s="81"/>
      <c r="E1752" s="81"/>
      <c r="F1752" s="81"/>
      <c r="G1752" s="81"/>
      <c r="H1752" s="81"/>
      <c r="I1752" s="79">
        <f>SUM(O1675:O1751)</f>
        <v>9739.8200000000015</v>
      </c>
      <c r="J1752" s="80"/>
      <c r="K1752" s="79">
        <f>SUM(P1675:P1751)</f>
        <v>130421.84000000001</v>
      </c>
      <c r="L1752" s="80"/>
    </row>
    <row r="1753" spans="1:27" hidden="1" x14ac:dyDescent="0.2">
      <c r="A1753" t="s">
        <v>320</v>
      </c>
      <c r="I1753">
        <f>SUM(AC1675:AC1752)</f>
        <v>0</v>
      </c>
      <c r="K1753">
        <f>SUM(AD1675:AD1752)</f>
        <v>0</v>
      </c>
    </row>
    <row r="1754" spans="1:27" hidden="1" x14ac:dyDescent="0.2">
      <c r="A1754" t="s">
        <v>321</v>
      </c>
      <c r="I1754">
        <f>SUM(AE1675:AE1753)</f>
        <v>0</v>
      </c>
      <c r="K1754">
        <f>SUM(AF1675:AF1753)</f>
        <v>0</v>
      </c>
    </row>
    <row r="1756" spans="1:27" ht="15" x14ac:dyDescent="0.25">
      <c r="A1756" s="81" t="str">
        <f>CONCATENATE("Итого по разделу: ",IF(Source!G1506&lt;&gt;"Новый раздел", Source!G1506, ""))</f>
        <v>Итого по разделу: Монтажные (кровельные) работы</v>
      </c>
      <c r="B1756" s="81"/>
      <c r="C1756" s="81"/>
      <c r="D1756" s="81"/>
      <c r="E1756" s="81"/>
      <c r="F1756" s="81"/>
      <c r="G1756" s="81"/>
      <c r="H1756" s="81"/>
      <c r="I1756" s="79">
        <f>SUM(O1567:O1755)</f>
        <v>67336</v>
      </c>
      <c r="J1756" s="80"/>
      <c r="K1756" s="79">
        <f>SUM(P1567:P1755)</f>
        <v>896364.76</v>
      </c>
      <c r="L1756" s="80"/>
    </row>
    <row r="1757" spans="1:27" hidden="1" x14ac:dyDescent="0.2">
      <c r="A1757" t="s">
        <v>320</v>
      </c>
      <c r="I1757">
        <f>SUM(AC1567:AC1756)</f>
        <v>0</v>
      </c>
      <c r="K1757">
        <f>SUM(AD1567:AD1756)</f>
        <v>0</v>
      </c>
    </row>
    <row r="1758" spans="1:27" hidden="1" x14ac:dyDescent="0.2">
      <c r="A1758" t="s">
        <v>321</v>
      </c>
      <c r="I1758">
        <f>SUM(AE1567:AE1757)</f>
        <v>0</v>
      </c>
      <c r="K1758">
        <f>SUM(AF1567:AF1757)</f>
        <v>0</v>
      </c>
    </row>
    <row r="1760" spans="1:27" ht="16.5" x14ac:dyDescent="0.25">
      <c r="A1760" s="75" t="str">
        <f>CONCATENATE("Раздел: ",IF(Source!G1536&lt;&gt;"Новый раздел", Source!G1536, ""))</f>
        <v>Раздел: Секция в осях И-К (Подъезд №8)</v>
      </c>
      <c r="B1760" s="75"/>
      <c r="C1760" s="75"/>
      <c r="D1760" s="75"/>
      <c r="E1760" s="75"/>
      <c r="F1760" s="75"/>
      <c r="G1760" s="75"/>
      <c r="H1760" s="75"/>
      <c r="I1760" s="75"/>
      <c r="J1760" s="75"/>
      <c r="K1760" s="75"/>
      <c r="L1760" s="75"/>
    </row>
    <row r="1762" spans="1:27" ht="16.5" x14ac:dyDescent="0.25">
      <c r="A1762" s="75" t="str">
        <f>CONCATENATE("Подраздел: ",IF(Source!G1540&lt;&gt;"Новый подраздел", Source!G1540, ""))</f>
        <v>Подраздел: Демонтажные и подготовительные  работы</v>
      </c>
      <c r="B1762" s="75"/>
      <c r="C1762" s="75"/>
      <c r="D1762" s="75"/>
      <c r="E1762" s="75"/>
      <c r="F1762" s="75"/>
      <c r="G1762" s="75"/>
      <c r="H1762" s="75"/>
      <c r="I1762" s="75"/>
      <c r="J1762" s="75"/>
      <c r="K1762" s="75"/>
      <c r="L1762" s="75"/>
    </row>
    <row r="1763" spans="1:27" ht="42.75" x14ac:dyDescent="0.2">
      <c r="A1763" s="26">
        <v>1</v>
      </c>
      <c r="B1763" s="26">
        <v>1</v>
      </c>
      <c r="C1763" s="26" t="str">
        <f>Source!F1544</f>
        <v>6.61-26-1</v>
      </c>
      <c r="D1763" s="26" t="s">
        <v>21</v>
      </c>
      <c r="E1763" s="27" t="str">
        <f>Source!H1544</f>
        <v>100 м2</v>
      </c>
      <c r="F1763" s="17">
        <f>Source!I1544</f>
        <v>1.77E-2</v>
      </c>
      <c r="G1763" s="33"/>
      <c r="H1763" s="28"/>
      <c r="I1763" s="17"/>
      <c r="J1763" s="33"/>
      <c r="K1763" s="17"/>
      <c r="L1763" s="33"/>
      <c r="Q1763">
        <f>ROUND((Source!DN1544/100)*ROUND((ROUND((Source!AF1544*Source!AV1544*Source!I1544),2)),2), 2)</f>
        <v>8.32</v>
      </c>
      <c r="R1763">
        <f>Source!X1544</f>
        <v>192.12</v>
      </c>
      <c r="S1763">
        <f>ROUND((Source!DO1544/100)*ROUND((ROUND((Source!AF1544*Source!AV1544*Source!I1544),2)),2), 2)</f>
        <v>5.72</v>
      </c>
      <c r="T1763">
        <f>Source!Y1544</f>
        <v>112.53</v>
      </c>
      <c r="U1763">
        <f>ROUND((175/100)*ROUND((ROUND((Source!AE1544*Source!AV1544*Source!I1544),2)),2), 2)</f>
        <v>0</v>
      </c>
      <c r="V1763">
        <f>ROUND((160/100)*ROUND(ROUND((ROUND((Source!AE1544*Source!AV1544*Source!I1544),2)*Source!BS1544),2), 2), 2)</f>
        <v>0</v>
      </c>
    </row>
    <row r="1764" spans="1:27" x14ac:dyDescent="0.2">
      <c r="D1764" s="30" t="str">
        <f>"Объем: "&amp;Source!I1544&amp;"=1,77/"&amp;"100"</f>
        <v>Объем: 0,0177=1,77/100</v>
      </c>
    </row>
    <row r="1765" spans="1:27" ht="14.25" x14ac:dyDescent="0.2">
      <c r="A1765" s="26"/>
      <c r="B1765" s="26"/>
      <c r="C1765" s="26"/>
      <c r="D1765" s="26" t="s">
        <v>313</v>
      </c>
      <c r="E1765" s="27"/>
      <c r="F1765" s="17"/>
      <c r="G1765" s="33">
        <f>Source!AO1544</f>
        <v>587.65</v>
      </c>
      <c r="H1765" s="28" t="str">
        <f>Source!DG1544</f>
        <v/>
      </c>
      <c r="I1765" s="17">
        <f>Source!AV1544</f>
        <v>1</v>
      </c>
      <c r="J1765" s="33">
        <f>ROUND((ROUND((Source!AF1544*Source!AV1544*Source!I1544),2)),2)</f>
        <v>10.4</v>
      </c>
      <c r="K1765" s="17">
        <f>IF(Source!BA1544&lt;&gt; 0, Source!BA1544, 1)</f>
        <v>26.39</v>
      </c>
      <c r="L1765" s="33">
        <f>Source!S1544</f>
        <v>274.45999999999998</v>
      </c>
      <c r="W1765">
        <f>J1765</f>
        <v>10.4</v>
      </c>
    </row>
    <row r="1766" spans="1:27" ht="28.5" x14ac:dyDescent="0.2">
      <c r="A1766" s="26" t="s">
        <v>27</v>
      </c>
      <c r="B1766" s="26" t="s">
        <v>27</v>
      </c>
      <c r="C1766" s="26" t="str">
        <f>Source!F1545</f>
        <v>9999990001</v>
      </c>
      <c r="D1766" s="26" t="s">
        <v>29</v>
      </c>
      <c r="E1766" s="27" t="str">
        <f>Source!H1545</f>
        <v>т</v>
      </c>
      <c r="F1766" s="17">
        <f>Source!I1545</f>
        <v>-8.1420000000000006E-2</v>
      </c>
      <c r="G1766" s="33">
        <f>Source!AK1545</f>
        <v>0</v>
      </c>
      <c r="H1766" s="31" t="s">
        <v>3</v>
      </c>
      <c r="I1766" s="17">
        <f>Source!AW1545</f>
        <v>1</v>
      </c>
      <c r="J1766" s="33">
        <f>ROUND((ROUND((Source!AC1545*Source!AW1545*Source!I1545),2)),2)+(ROUND((ROUND(((Source!ET1545)*Source!AV1545*Source!I1545),2)),2)+ROUND((ROUND(((Source!AE1545-(Source!EU1545))*Source!AV1545*Source!I1545),2)),2))+ROUND((ROUND((Source!AF1545*Source!AV1545*Source!I1545),2)),2)</f>
        <v>0</v>
      </c>
      <c r="K1766" s="17">
        <f>IF(Source!BC1545&lt;&gt; 0, Source!BC1545, 1)</f>
        <v>1</v>
      </c>
      <c r="L1766" s="33">
        <f>Source!O1545</f>
        <v>0</v>
      </c>
      <c r="Q1766">
        <f>ROUND((Source!DN1545/100)*ROUND((ROUND((Source!AF1545*Source!AV1545*Source!I1545),2)),2), 2)</f>
        <v>0</v>
      </c>
      <c r="R1766">
        <f>Source!X1545</f>
        <v>0</v>
      </c>
      <c r="S1766">
        <f>ROUND((Source!DO1545/100)*ROUND((ROUND((Source!AF1545*Source!AV1545*Source!I1545),2)),2), 2)</f>
        <v>0</v>
      </c>
      <c r="T1766">
        <f>Source!Y1545</f>
        <v>0</v>
      </c>
      <c r="U1766">
        <f>ROUND((175/100)*ROUND((ROUND((Source!AE1545*Source!AV1545*Source!I1545),2)),2), 2)</f>
        <v>0</v>
      </c>
      <c r="V1766">
        <f>ROUND((160/100)*ROUND(ROUND((ROUND((Source!AE1545*Source!AV1545*Source!I1545),2)*Source!BS1545),2), 2), 2)</f>
        <v>0</v>
      </c>
      <c r="X1766">
        <f>IF(Source!BI1545&lt;=1,J1766, 0)</f>
        <v>0</v>
      </c>
      <c r="Y1766">
        <f>IF(Source!BI1545=2,J1766, 0)</f>
        <v>0</v>
      </c>
      <c r="Z1766">
        <f>IF(Source!BI1545=3,J1766, 0)</f>
        <v>0</v>
      </c>
      <c r="AA1766">
        <f>IF(Source!BI1545=4,J1766, 0)</f>
        <v>0</v>
      </c>
    </row>
    <row r="1767" spans="1:27" ht="14.25" x14ac:dyDescent="0.2">
      <c r="A1767" s="26"/>
      <c r="B1767" s="26"/>
      <c r="C1767" s="26"/>
      <c r="D1767" s="26" t="s">
        <v>314</v>
      </c>
      <c r="E1767" s="27" t="s">
        <v>315</v>
      </c>
      <c r="F1767" s="17">
        <f>Source!DN1544</f>
        <v>80</v>
      </c>
      <c r="G1767" s="33"/>
      <c r="H1767" s="28"/>
      <c r="I1767" s="17"/>
      <c r="J1767" s="33">
        <f>SUM(Q1763:Q1766)</f>
        <v>8.32</v>
      </c>
      <c r="K1767" s="17">
        <f>Source!BZ1544</f>
        <v>70</v>
      </c>
      <c r="L1767" s="33">
        <f>SUM(R1763:R1766)</f>
        <v>192.12</v>
      </c>
    </row>
    <row r="1768" spans="1:27" ht="14.25" x14ac:dyDescent="0.2">
      <c r="A1768" s="26"/>
      <c r="B1768" s="26"/>
      <c r="C1768" s="26"/>
      <c r="D1768" s="26" t="s">
        <v>316</v>
      </c>
      <c r="E1768" s="27" t="s">
        <v>315</v>
      </c>
      <c r="F1768" s="17">
        <f>Source!DO1544</f>
        <v>55</v>
      </c>
      <c r="G1768" s="33"/>
      <c r="H1768" s="28"/>
      <c r="I1768" s="17"/>
      <c r="J1768" s="33">
        <f>SUM(S1763:S1767)</f>
        <v>5.72</v>
      </c>
      <c r="K1768" s="17">
        <f>Source!CA1544</f>
        <v>41</v>
      </c>
      <c r="L1768" s="33">
        <f>SUM(T1763:T1767)</f>
        <v>112.53</v>
      </c>
    </row>
    <row r="1769" spans="1:27" ht="14.25" x14ac:dyDescent="0.2">
      <c r="A1769" s="55"/>
      <c r="B1769" s="55"/>
      <c r="C1769" s="55"/>
      <c r="D1769" s="55" t="s">
        <v>317</v>
      </c>
      <c r="E1769" s="56" t="s">
        <v>318</v>
      </c>
      <c r="F1769" s="57">
        <f>Source!AQ1544</f>
        <v>57.5</v>
      </c>
      <c r="G1769" s="58"/>
      <c r="H1769" s="59" t="str">
        <f>Source!DI1544</f>
        <v/>
      </c>
      <c r="I1769" s="57">
        <f>Source!AV1544</f>
        <v>1</v>
      </c>
      <c r="J1769" s="58">
        <f>Source!U1544</f>
        <v>1.0177499999999999</v>
      </c>
      <c r="K1769" s="57"/>
      <c r="L1769" s="58"/>
    </row>
    <row r="1770" spans="1:27" ht="15" x14ac:dyDescent="0.25">
      <c r="A1770" s="60"/>
      <c r="B1770" s="60"/>
      <c r="C1770" s="60"/>
      <c r="D1770" s="61" t="s">
        <v>319</v>
      </c>
      <c r="E1770" s="60"/>
      <c r="F1770" s="60"/>
      <c r="G1770" s="60"/>
      <c r="H1770" s="60"/>
      <c r="I1770" s="111">
        <f>J1765+J1767+J1768+SUM(J1766:J1766)</f>
        <v>24.439999999999998</v>
      </c>
      <c r="J1770" s="111"/>
      <c r="K1770" s="111">
        <f>L1765+L1767+L1768+SUM(L1766:L1766)</f>
        <v>579.11</v>
      </c>
      <c r="L1770" s="111"/>
      <c r="O1770" s="32">
        <f>J1765+J1767+J1768+SUM(J1766:J1766)</f>
        <v>24.439999999999998</v>
      </c>
      <c r="P1770" s="32">
        <f>L1765+L1767+L1768+SUM(L1766:L1766)</f>
        <v>579.11</v>
      </c>
      <c r="X1770">
        <f>IF(Source!BI1544&lt;=1,J1765+J1767+J1768-0, 0)</f>
        <v>24.439999999999998</v>
      </c>
      <c r="Y1770">
        <f>IF(Source!BI1544=2,J1765+J1767+J1768-0, 0)</f>
        <v>0</v>
      </c>
      <c r="Z1770">
        <f>IF(Source!BI1544=3,J1765+J1767+J1768-0, 0)</f>
        <v>0</v>
      </c>
      <c r="AA1770">
        <f>IF(Source!BI1544=4,J1765+J1767+J1768,0)</f>
        <v>0</v>
      </c>
    </row>
    <row r="1772" spans="1:27" ht="42.75" x14ac:dyDescent="0.2">
      <c r="A1772" s="26">
        <v>2</v>
      </c>
      <c r="B1772" s="26">
        <v>2</v>
      </c>
      <c r="C1772" s="26" t="str">
        <f>Source!F1546</f>
        <v>6.62-31-1</v>
      </c>
      <c r="D1772" s="26" t="s">
        <v>33</v>
      </c>
      <c r="E1772" s="27" t="str">
        <f>Source!H1546</f>
        <v>1 м2 поверхности</v>
      </c>
      <c r="F1772" s="17">
        <f>Source!I1546</f>
        <v>2.0499999999999998</v>
      </c>
      <c r="G1772" s="33"/>
      <c r="H1772" s="28"/>
      <c r="I1772" s="17"/>
      <c r="J1772" s="33"/>
      <c r="K1772" s="17"/>
      <c r="L1772" s="33"/>
      <c r="Q1772">
        <f>ROUND((Source!DN1546/100)*ROUND((ROUND((Source!AF1546*Source!AV1546*Source!I1546),2)),2), 2)</f>
        <v>12.57</v>
      </c>
      <c r="R1772">
        <f>Source!X1546</f>
        <v>275.33</v>
      </c>
      <c r="S1772">
        <f>ROUND((Source!DO1546/100)*ROUND((ROUND((Source!AF1546*Source!AV1546*Source!I1546),2)),2), 2)</f>
        <v>8.0399999999999991</v>
      </c>
      <c r="T1772">
        <f>Source!Y1546</f>
        <v>136.01</v>
      </c>
      <c r="U1772">
        <f>ROUND((175/100)*ROUND((ROUND((Source!AE1546*Source!AV1546*Source!I1546),2)),2), 2)</f>
        <v>0</v>
      </c>
      <c r="V1772">
        <f>ROUND((160/100)*ROUND(ROUND((ROUND((Source!AE1546*Source!AV1546*Source!I1546),2)*Source!BS1546),2), 2), 2)</f>
        <v>0</v>
      </c>
    </row>
    <row r="1773" spans="1:27" ht="14.25" x14ac:dyDescent="0.2">
      <c r="A1773" s="26"/>
      <c r="B1773" s="26"/>
      <c r="C1773" s="26"/>
      <c r="D1773" s="26" t="s">
        <v>313</v>
      </c>
      <c r="E1773" s="27"/>
      <c r="F1773" s="17"/>
      <c r="G1773" s="33">
        <f>Source!AO1546</f>
        <v>6.13</v>
      </c>
      <c r="H1773" s="28" t="str">
        <f>Source!DG1546</f>
        <v/>
      </c>
      <c r="I1773" s="17">
        <f>Source!AV1546</f>
        <v>1</v>
      </c>
      <c r="J1773" s="33">
        <f>ROUND((ROUND((Source!AF1546*Source!AV1546*Source!I1546),2)),2)</f>
        <v>12.57</v>
      </c>
      <c r="K1773" s="17">
        <f>IF(Source!BA1546&lt;&gt; 0, Source!BA1546, 1)</f>
        <v>26.39</v>
      </c>
      <c r="L1773" s="33">
        <f>Source!S1546</f>
        <v>331.72</v>
      </c>
      <c r="W1773">
        <f>J1773</f>
        <v>12.57</v>
      </c>
    </row>
    <row r="1774" spans="1:27" ht="14.25" x14ac:dyDescent="0.2">
      <c r="A1774" s="26"/>
      <c r="B1774" s="26"/>
      <c r="C1774" s="26"/>
      <c r="D1774" s="26" t="s">
        <v>314</v>
      </c>
      <c r="E1774" s="27" t="s">
        <v>315</v>
      </c>
      <c r="F1774" s="17">
        <f>Source!DN1546</f>
        <v>100</v>
      </c>
      <c r="G1774" s="33"/>
      <c r="H1774" s="28"/>
      <c r="I1774" s="17"/>
      <c r="J1774" s="33">
        <f>SUM(Q1772:Q1773)</f>
        <v>12.57</v>
      </c>
      <c r="K1774" s="17">
        <f>Source!BZ1546</f>
        <v>83</v>
      </c>
      <c r="L1774" s="33">
        <f>SUM(R1772:R1773)</f>
        <v>275.33</v>
      </c>
    </row>
    <row r="1775" spans="1:27" ht="14.25" x14ac:dyDescent="0.2">
      <c r="A1775" s="26"/>
      <c r="B1775" s="26"/>
      <c r="C1775" s="26"/>
      <c r="D1775" s="26" t="s">
        <v>316</v>
      </c>
      <c r="E1775" s="27" t="s">
        <v>315</v>
      </c>
      <c r="F1775" s="17">
        <f>Source!DO1546</f>
        <v>64</v>
      </c>
      <c r="G1775" s="33"/>
      <c r="H1775" s="28"/>
      <c r="I1775" s="17"/>
      <c r="J1775" s="33">
        <f>SUM(S1772:S1774)</f>
        <v>8.0399999999999991</v>
      </c>
      <c r="K1775" s="17">
        <f>Source!CA1546</f>
        <v>41</v>
      </c>
      <c r="L1775" s="33">
        <f>SUM(T1772:T1774)</f>
        <v>136.01</v>
      </c>
    </row>
    <row r="1776" spans="1:27" ht="14.25" x14ac:dyDescent="0.2">
      <c r="A1776" s="55"/>
      <c r="B1776" s="55"/>
      <c r="C1776" s="55"/>
      <c r="D1776" s="55" t="s">
        <v>317</v>
      </c>
      <c r="E1776" s="56" t="s">
        <v>318</v>
      </c>
      <c r="F1776" s="57">
        <f>Source!AQ1546</f>
        <v>0.6</v>
      </c>
      <c r="G1776" s="58"/>
      <c r="H1776" s="59" t="str">
        <f>Source!DI1546</f>
        <v/>
      </c>
      <c r="I1776" s="57">
        <f>Source!AV1546</f>
        <v>1</v>
      </c>
      <c r="J1776" s="58">
        <f>Source!U1546</f>
        <v>1.2299999999999998</v>
      </c>
      <c r="K1776" s="57"/>
      <c r="L1776" s="58"/>
    </row>
    <row r="1777" spans="1:27" ht="15" x14ac:dyDescent="0.25">
      <c r="A1777" s="60"/>
      <c r="B1777" s="60"/>
      <c r="C1777" s="60"/>
      <c r="D1777" s="61" t="s">
        <v>319</v>
      </c>
      <c r="E1777" s="60"/>
      <c r="F1777" s="60"/>
      <c r="G1777" s="60"/>
      <c r="H1777" s="60"/>
      <c r="I1777" s="111">
        <f>J1773+J1774+J1775</f>
        <v>33.18</v>
      </c>
      <c r="J1777" s="111"/>
      <c r="K1777" s="111">
        <f>L1773+L1774+L1775</f>
        <v>743.06</v>
      </c>
      <c r="L1777" s="111"/>
      <c r="O1777" s="32">
        <f>J1773+J1774+J1775</f>
        <v>33.18</v>
      </c>
      <c r="P1777" s="32">
        <f>L1773+L1774+L1775</f>
        <v>743.06</v>
      </c>
      <c r="X1777">
        <f>IF(Source!BI1546&lt;=1,J1773+J1774+J1775-0, 0)</f>
        <v>33.18</v>
      </c>
      <c r="Y1777">
        <f>IF(Source!BI1546=2,J1773+J1774+J1775-0, 0)</f>
        <v>0</v>
      </c>
      <c r="Z1777">
        <f>IF(Source!BI1546=3,J1773+J1774+J1775-0, 0)</f>
        <v>0</v>
      </c>
      <c r="AA1777">
        <f>IF(Source!BI1546=4,J1773+J1774+J1775,0)</f>
        <v>0</v>
      </c>
    </row>
    <row r="1779" spans="1:27" ht="28.5" x14ac:dyDescent="0.2">
      <c r="A1779" s="26">
        <v>3</v>
      </c>
      <c r="B1779" s="26">
        <v>3</v>
      </c>
      <c r="C1779" s="26" t="str">
        <f>Source!F1547</f>
        <v>6.58-2-1</v>
      </c>
      <c r="D1779" s="26" t="s">
        <v>40</v>
      </c>
      <c r="E1779" s="27" t="str">
        <f>Source!H1547</f>
        <v>100 м2</v>
      </c>
      <c r="F1779" s="17">
        <f>Source!I1547</f>
        <v>1.67E-2</v>
      </c>
      <c r="G1779" s="33"/>
      <c r="H1779" s="28"/>
      <c r="I1779" s="17"/>
      <c r="J1779" s="33"/>
      <c r="K1779" s="17"/>
      <c r="L1779" s="33"/>
      <c r="Q1779">
        <f>ROUND((Source!DN1547/100)*ROUND((ROUND((Source!AF1547*Source!AV1547*Source!I1547),2)),2), 2)</f>
        <v>2.56</v>
      </c>
      <c r="R1779">
        <f>Source!X1547</f>
        <v>59.12</v>
      </c>
      <c r="S1779">
        <f>ROUND((Source!DO1547/100)*ROUND((ROUND((Source!AF1547*Source!AV1547*Source!I1547),2)),2), 2)</f>
        <v>1.76</v>
      </c>
      <c r="T1779">
        <f>Source!Y1547</f>
        <v>34.619999999999997</v>
      </c>
      <c r="U1779">
        <f>ROUND((175/100)*ROUND((ROUND((Source!AE1547*Source!AV1547*Source!I1547),2)),2), 2)</f>
        <v>0</v>
      </c>
      <c r="V1779">
        <f>ROUND((160/100)*ROUND(ROUND((ROUND((Source!AE1547*Source!AV1547*Source!I1547),2)*Source!BS1547),2), 2), 2)</f>
        <v>0</v>
      </c>
    </row>
    <row r="1780" spans="1:27" x14ac:dyDescent="0.2">
      <c r="D1780" s="30" t="str">
        <f>"Объем: "&amp;Source!I1547&amp;"=1,67/"&amp;"100"</f>
        <v>Объем: 0,0167=1,67/100</v>
      </c>
    </row>
    <row r="1781" spans="1:27" ht="14.25" x14ac:dyDescent="0.2">
      <c r="A1781" s="26"/>
      <c r="B1781" s="26"/>
      <c r="C1781" s="26"/>
      <c r="D1781" s="26" t="s">
        <v>313</v>
      </c>
      <c r="E1781" s="27"/>
      <c r="F1781" s="17"/>
      <c r="G1781" s="33">
        <f>Source!AO1547</f>
        <v>191.34</v>
      </c>
      <c r="H1781" s="28" t="str">
        <f>Source!DG1547</f>
        <v/>
      </c>
      <c r="I1781" s="17">
        <f>Source!AV1547</f>
        <v>1</v>
      </c>
      <c r="J1781" s="33">
        <f>ROUND((ROUND((Source!AF1547*Source!AV1547*Source!I1547),2)),2)</f>
        <v>3.2</v>
      </c>
      <c r="K1781" s="17">
        <f>IF(Source!BA1547&lt;&gt; 0, Source!BA1547, 1)</f>
        <v>26.39</v>
      </c>
      <c r="L1781" s="33">
        <f>Source!S1547</f>
        <v>84.45</v>
      </c>
      <c r="W1781">
        <f>J1781</f>
        <v>3.2</v>
      </c>
    </row>
    <row r="1782" spans="1:27" ht="28.5" x14ac:dyDescent="0.2">
      <c r="A1782" s="26" t="s">
        <v>44</v>
      </c>
      <c r="B1782" s="26" t="s">
        <v>44</v>
      </c>
      <c r="C1782" s="26" t="str">
        <f>Source!F1548</f>
        <v>9999990001</v>
      </c>
      <c r="D1782" s="26" t="s">
        <v>29</v>
      </c>
      <c r="E1782" s="27" t="str">
        <f>Source!H1548</f>
        <v>т</v>
      </c>
      <c r="F1782" s="17">
        <f>Source!I1548</f>
        <v>-1.7034000000000001E-2</v>
      </c>
      <c r="G1782" s="33">
        <f>Source!AK1548</f>
        <v>0</v>
      </c>
      <c r="H1782" s="31" t="s">
        <v>3</v>
      </c>
      <c r="I1782" s="17">
        <f>Source!AW1548</f>
        <v>1</v>
      </c>
      <c r="J1782" s="33">
        <f>ROUND((ROUND((Source!AC1548*Source!AW1548*Source!I1548),2)),2)+(ROUND((ROUND(((Source!ET1548)*Source!AV1548*Source!I1548),2)),2)+ROUND((ROUND(((Source!AE1548-(Source!EU1548))*Source!AV1548*Source!I1548),2)),2))+ROUND((ROUND((Source!AF1548*Source!AV1548*Source!I1548),2)),2)</f>
        <v>0</v>
      </c>
      <c r="K1782" s="17">
        <f>IF(Source!BC1548&lt;&gt; 0, Source!BC1548, 1)</f>
        <v>1</v>
      </c>
      <c r="L1782" s="33">
        <f>Source!O1548</f>
        <v>0</v>
      </c>
      <c r="Q1782">
        <f>ROUND((Source!DN1548/100)*ROUND((ROUND((Source!AF1548*Source!AV1548*Source!I1548),2)),2), 2)</f>
        <v>0</v>
      </c>
      <c r="R1782">
        <f>Source!X1548</f>
        <v>0</v>
      </c>
      <c r="S1782">
        <f>ROUND((Source!DO1548/100)*ROUND((ROUND((Source!AF1548*Source!AV1548*Source!I1548),2)),2), 2)</f>
        <v>0</v>
      </c>
      <c r="T1782">
        <f>Source!Y1548</f>
        <v>0</v>
      </c>
      <c r="U1782">
        <f>ROUND((175/100)*ROUND((ROUND((Source!AE1548*Source!AV1548*Source!I1548),2)),2), 2)</f>
        <v>0</v>
      </c>
      <c r="V1782">
        <f>ROUND((160/100)*ROUND(ROUND((ROUND((Source!AE1548*Source!AV1548*Source!I1548),2)*Source!BS1548),2), 2), 2)</f>
        <v>0</v>
      </c>
      <c r="X1782">
        <f>IF(Source!BI1548&lt;=1,J1782, 0)</f>
        <v>0</v>
      </c>
      <c r="Y1782">
        <f>IF(Source!BI1548=2,J1782, 0)</f>
        <v>0</v>
      </c>
      <c r="Z1782">
        <f>IF(Source!BI1548=3,J1782, 0)</f>
        <v>0</v>
      </c>
      <c r="AA1782">
        <f>IF(Source!BI1548=4,J1782, 0)</f>
        <v>0</v>
      </c>
    </row>
    <row r="1783" spans="1:27" ht="14.25" x14ac:dyDescent="0.2">
      <c r="A1783" s="26"/>
      <c r="B1783" s="26"/>
      <c r="C1783" s="26"/>
      <c r="D1783" s="26" t="s">
        <v>314</v>
      </c>
      <c r="E1783" s="27" t="s">
        <v>315</v>
      </c>
      <c r="F1783" s="17">
        <f>Source!DN1547</f>
        <v>80</v>
      </c>
      <c r="G1783" s="33"/>
      <c r="H1783" s="28"/>
      <c r="I1783" s="17"/>
      <c r="J1783" s="33">
        <f>SUM(Q1779:Q1782)</f>
        <v>2.56</v>
      </c>
      <c r="K1783" s="17">
        <f>Source!BZ1547</f>
        <v>70</v>
      </c>
      <c r="L1783" s="33">
        <f>SUM(R1779:R1782)</f>
        <v>59.12</v>
      </c>
    </row>
    <row r="1784" spans="1:27" ht="14.25" x14ac:dyDescent="0.2">
      <c r="A1784" s="26"/>
      <c r="B1784" s="26"/>
      <c r="C1784" s="26"/>
      <c r="D1784" s="26" t="s">
        <v>316</v>
      </c>
      <c r="E1784" s="27" t="s">
        <v>315</v>
      </c>
      <c r="F1784" s="17">
        <f>Source!DO1547</f>
        <v>55</v>
      </c>
      <c r="G1784" s="33"/>
      <c r="H1784" s="28"/>
      <c r="I1784" s="17"/>
      <c r="J1784" s="33">
        <f>SUM(S1779:S1783)</f>
        <v>1.76</v>
      </c>
      <c r="K1784" s="17">
        <f>Source!CA1547</f>
        <v>41</v>
      </c>
      <c r="L1784" s="33">
        <f>SUM(T1779:T1783)</f>
        <v>34.619999999999997</v>
      </c>
    </row>
    <row r="1785" spans="1:27" ht="14.25" x14ac:dyDescent="0.2">
      <c r="A1785" s="55"/>
      <c r="B1785" s="55"/>
      <c r="C1785" s="55"/>
      <c r="D1785" s="55" t="s">
        <v>317</v>
      </c>
      <c r="E1785" s="56" t="s">
        <v>318</v>
      </c>
      <c r="F1785" s="57">
        <f>Source!AQ1547</f>
        <v>17.41</v>
      </c>
      <c r="G1785" s="58"/>
      <c r="H1785" s="59" t="str">
        <f>Source!DI1547</f>
        <v/>
      </c>
      <c r="I1785" s="57">
        <f>Source!AV1547</f>
        <v>1</v>
      </c>
      <c r="J1785" s="58">
        <f>Source!U1547</f>
        <v>0.29074699999999998</v>
      </c>
      <c r="K1785" s="57"/>
      <c r="L1785" s="58"/>
    </row>
    <row r="1786" spans="1:27" ht="15" x14ac:dyDescent="0.25">
      <c r="A1786" s="60"/>
      <c r="B1786" s="60"/>
      <c r="C1786" s="60"/>
      <c r="D1786" s="61" t="s">
        <v>319</v>
      </c>
      <c r="E1786" s="60"/>
      <c r="F1786" s="60"/>
      <c r="G1786" s="60"/>
      <c r="H1786" s="60"/>
      <c r="I1786" s="111">
        <f>J1781+J1783+J1784+SUM(J1782:J1782)</f>
        <v>7.52</v>
      </c>
      <c r="J1786" s="111"/>
      <c r="K1786" s="111">
        <f>L1781+L1783+L1784+SUM(L1782:L1782)</f>
        <v>178.19</v>
      </c>
      <c r="L1786" s="111"/>
      <c r="O1786" s="32">
        <f>J1781+J1783+J1784+SUM(J1782:J1782)</f>
        <v>7.52</v>
      </c>
      <c r="P1786" s="32">
        <f>L1781+L1783+L1784+SUM(L1782:L1782)</f>
        <v>178.19</v>
      </c>
      <c r="X1786">
        <f>IF(Source!BI1547&lt;=1,J1781+J1783+J1784-0, 0)</f>
        <v>7.52</v>
      </c>
      <c r="Y1786">
        <f>IF(Source!BI1547=2,J1781+J1783+J1784-0, 0)</f>
        <v>0</v>
      </c>
      <c r="Z1786">
        <f>IF(Source!BI1547=3,J1781+J1783+J1784-0, 0)</f>
        <v>0</v>
      </c>
      <c r="AA1786">
        <f>IF(Source!BI1547=4,J1781+J1783+J1784,0)</f>
        <v>0</v>
      </c>
    </row>
    <row r="1788" spans="1:27" ht="42.75" x14ac:dyDescent="0.2">
      <c r="A1788" s="26">
        <v>4</v>
      </c>
      <c r="B1788" s="26">
        <v>4</v>
      </c>
      <c r="C1788" s="26" t="str">
        <f>Source!F1549</f>
        <v>6.65-24-1</v>
      </c>
      <c r="D1788" s="26" t="s">
        <v>47</v>
      </c>
      <c r="E1788" s="27" t="str">
        <f>Source!H1549</f>
        <v>100 м</v>
      </c>
      <c r="F1788" s="17">
        <f>Source!I1549</f>
        <v>0.02</v>
      </c>
      <c r="G1788" s="33"/>
      <c r="H1788" s="28"/>
      <c r="I1788" s="17"/>
      <c r="J1788" s="33"/>
      <c r="K1788" s="17"/>
      <c r="L1788" s="33"/>
      <c r="Q1788">
        <f>ROUND((Source!DN1549/100)*ROUND((ROUND((Source!AF1549*Source!AV1549*Source!I1549),2)),2), 2)</f>
        <v>5.0199999999999996</v>
      </c>
      <c r="R1788">
        <f>Source!X1549</f>
        <v>108.31</v>
      </c>
      <c r="S1788">
        <f>ROUND((Source!DO1549/100)*ROUND((ROUND((Source!AF1549*Source!AV1549*Source!I1549),2)),2), 2)</f>
        <v>3.37</v>
      </c>
      <c r="T1788">
        <f>Source!Y1549</f>
        <v>49.34</v>
      </c>
      <c r="U1788">
        <f>ROUND((175/100)*ROUND((ROUND((Source!AE1549*Source!AV1549*Source!I1549),2)),2), 2)</f>
        <v>0</v>
      </c>
      <c r="V1788">
        <f>ROUND((160/100)*ROUND(ROUND((ROUND((Source!AE1549*Source!AV1549*Source!I1549),2)*Source!BS1549),2), 2), 2)</f>
        <v>0</v>
      </c>
    </row>
    <row r="1789" spans="1:27" x14ac:dyDescent="0.2">
      <c r="D1789" s="30" t="str">
        <f>"Объем: "&amp;Source!I1549&amp;"=2/"&amp;"100"</f>
        <v>Объем: 0,02=2/100</v>
      </c>
    </row>
    <row r="1790" spans="1:27" ht="14.25" x14ac:dyDescent="0.2">
      <c r="A1790" s="26"/>
      <c r="B1790" s="26"/>
      <c r="C1790" s="26"/>
      <c r="D1790" s="26" t="s">
        <v>313</v>
      </c>
      <c r="E1790" s="27"/>
      <c r="F1790" s="17"/>
      <c r="G1790" s="33">
        <f>Source!AO1549</f>
        <v>227.82</v>
      </c>
      <c r="H1790" s="28" t="str">
        <f>Source!DG1549</f>
        <v/>
      </c>
      <c r="I1790" s="17">
        <f>Source!AV1549</f>
        <v>1</v>
      </c>
      <c r="J1790" s="33">
        <f>ROUND((ROUND((Source!AF1549*Source!AV1549*Source!I1549),2)),2)</f>
        <v>4.5599999999999996</v>
      </c>
      <c r="K1790" s="17">
        <f>IF(Source!BA1549&lt;&gt; 0, Source!BA1549, 1)</f>
        <v>26.39</v>
      </c>
      <c r="L1790" s="33">
        <f>Source!S1549</f>
        <v>120.34</v>
      </c>
      <c r="W1790">
        <f>J1790</f>
        <v>4.5599999999999996</v>
      </c>
    </row>
    <row r="1791" spans="1:27" ht="14.25" x14ac:dyDescent="0.2">
      <c r="A1791" s="26"/>
      <c r="B1791" s="26"/>
      <c r="C1791" s="26"/>
      <c r="D1791" s="26" t="s">
        <v>314</v>
      </c>
      <c r="E1791" s="27" t="s">
        <v>315</v>
      </c>
      <c r="F1791" s="17">
        <f>Source!DN1549</f>
        <v>110</v>
      </c>
      <c r="G1791" s="33"/>
      <c r="H1791" s="28"/>
      <c r="I1791" s="17"/>
      <c r="J1791" s="33">
        <f>SUM(Q1788:Q1790)</f>
        <v>5.0199999999999996</v>
      </c>
      <c r="K1791" s="17">
        <f>Source!BZ1549</f>
        <v>90</v>
      </c>
      <c r="L1791" s="33">
        <f>SUM(R1788:R1790)</f>
        <v>108.31</v>
      </c>
    </row>
    <row r="1792" spans="1:27" ht="14.25" x14ac:dyDescent="0.2">
      <c r="A1792" s="26"/>
      <c r="B1792" s="26"/>
      <c r="C1792" s="26"/>
      <c r="D1792" s="26" t="s">
        <v>316</v>
      </c>
      <c r="E1792" s="27" t="s">
        <v>315</v>
      </c>
      <c r="F1792" s="17">
        <f>Source!DO1549</f>
        <v>74</v>
      </c>
      <c r="G1792" s="33"/>
      <c r="H1792" s="28"/>
      <c r="I1792" s="17"/>
      <c r="J1792" s="33">
        <f>SUM(S1788:S1791)</f>
        <v>3.37</v>
      </c>
      <c r="K1792" s="17">
        <f>Source!CA1549</f>
        <v>41</v>
      </c>
      <c r="L1792" s="33">
        <f>SUM(T1788:T1791)</f>
        <v>49.34</v>
      </c>
    </row>
    <row r="1793" spans="1:27" ht="14.25" x14ac:dyDescent="0.2">
      <c r="A1793" s="55"/>
      <c r="B1793" s="55"/>
      <c r="C1793" s="55"/>
      <c r="D1793" s="55" t="s">
        <v>317</v>
      </c>
      <c r="E1793" s="56" t="s">
        <v>318</v>
      </c>
      <c r="F1793" s="57">
        <f>Source!AQ1549</f>
        <v>20.73</v>
      </c>
      <c r="G1793" s="58"/>
      <c r="H1793" s="59" t="str">
        <f>Source!DI1549</f>
        <v/>
      </c>
      <c r="I1793" s="57">
        <f>Source!AV1549</f>
        <v>1</v>
      </c>
      <c r="J1793" s="58">
        <f>Source!U1549</f>
        <v>0.41460000000000002</v>
      </c>
      <c r="K1793" s="57"/>
      <c r="L1793" s="58"/>
    </row>
    <row r="1794" spans="1:27" ht="15" x14ac:dyDescent="0.25">
      <c r="A1794" s="60"/>
      <c r="B1794" s="60"/>
      <c r="C1794" s="60"/>
      <c r="D1794" s="61" t="s">
        <v>319</v>
      </c>
      <c r="E1794" s="60"/>
      <c r="F1794" s="60"/>
      <c r="G1794" s="60"/>
      <c r="H1794" s="60"/>
      <c r="I1794" s="111">
        <f>J1790+J1791+J1792</f>
        <v>12.95</v>
      </c>
      <c r="J1794" s="111"/>
      <c r="K1794" s="111">
        <f>L1790+L1791+L1792</f>
        <v>277.99</v>
      </c>
      <c r="L1794" s="111"/>
      <c r="O1794" s="32">
        <f>J1790+J1791+J1792</f>
        <v>12.95</v>
      </c>
      <c r="P1794" s="32">
        <f>L1790+L1791+L1792</f>
        <v>277.99</v>
      </c>
      <c r="X1794">
        <f>IF(Source!BI1549&lt;=1,J1790+J1791+J1792-0, 0)</f>
        <v>12.95</v>
      </c>
      <c r="Y1794">
        <f>IF(Source!BI1549=2,J1790+J1791+J1792-0, 0)</f>
        <v>0</v>
      </c>
      <c r="Z1794">
        <f>IF(Source!BI1549=3,J1790+J1791+J1792-0, 0)</f>
        <v>0</v>
      </c>
      <c r="AA1794">
        <f>IF(Source!BI1549=4,J1790+J1791+J1792,0)</f>
        <v>0</v>
      </c>
    </row>
    <row r="1796" spans="1:27" ht="57" x14ac:dyDescent="0.2">
      <c r="A1796" s="26">
        <v>5</v>
      </c>
      <c r="B1796" s="26">
        <v>5</v>
      </c>
      <c r="C1796" s="26" t="str">
        <f>Source!F1550</f>
        <v>6.62-31-1</v>
      </c>
      <c r="D1796" s="26" t="s">
        <v>53</v>
      </c>
      <c r="E1796" s="27" t="str">
        <f>Source!H1550</f>
        <v>1 м2 поверхности</v>
      </c>
      <c r="F1796" s="17">
        <f>Source!I1550</f>
        <v>20.75</v>
      </c>
      <c r="G1796" s="33"/>
      <c r="H1796" s="28"/>
      <c r="I1796" s="17"/>
      <c r="J1796" s="33"/>
      <c r="K1796" s="17"/>
      <c r="L1796" s="33"/>
      <c r="Q1796">
        <f>ROUND((Source!DN1550/100)*ROUND((ROUND((Source!AF1550*Source!AV1550*Source!I1550),2)),2), 2)</f>
        <v>127.2</v>
      </c>
      <c r="R1796">
        <f>Source!X1550</f>
        <v>2786.15</v>
      </c>
      <c r="S1796">
        <f>ROUND((Source!DO1550/100)*ROUND((ROUND((Source!AF1550*Source!AV1550*Source!I1550),2)),2), 2)</f>
        <v>81.41</v>
      </c>
      <c r="T1796">
        <f>Source!Y1550</f>
        <v>1376.29</v>
      </c>
      <c r="U1796">
        <f>ROUND((175/100)*ROUND((ROUND((Source!AE1550*Source!AV1550*Source!I1550),2)),2), 2)</f>
        <v>0</v>
      </c>
      <c r="V1796">
        <f>ROUND((160/100)*ROUND(ROUND((ROUND((Source!AE1550*Source!AV1550*Source!I1550),2)*Source!BS1550),2), 2), 2)</f>
        <v>0</v>
      </c>
    </row>
    <row r="1797" spans="1:27" ht="14.25" x14ac:dyDescent="0.2">
      <c r="A1797" s="26"/>
      <c r="B1797" s="26"/>
      <c r="C1797" s="26"/>
      <c r="D1797" s="26" t="s">
        <v>313</v>
      </c>
      <c r="E1797" s="27"/>
      <c r="F1797" s="17"/>
      <c r="G1797" s="33">
        <f>Source!AO1550</f>
        <v>6.13</v>
      </c>
      <c r="H1797" s="28" t="str">
        <f>Source!DG1550</f>
        <v/>
      </c>
      <c r="I1797" s="17">
        <f>Source!AV1550</f>
        <v>1</v>
      </c>
      <c r="J1797" s="33">
        <f>ROUND((ROUND((Source!AF1550*Source!AV1550*Source!I1550),2)),2)</f>
        <v>127.2</v>
      </c>
      <c r="K1797" s="17">
        <f>IF(Source!BA1550&lt;&gt; 0, Source!BA1550, 1)</f>
        <v>26.39</v>
      </c>
      <c r="L1797" s="33">
        <f>Source!S1550</f>
        <v>3356.81</v>
      </c>
      <c r="W1797">
        <f>J1797</f>
        <v>127.2</v>
      </c>
    </row>
    <row r="1798" spans="1:27" ht="14.25" x14ac:dyDescent="0.2">
      <c r="A1798" s="26"/>
      <c r="B1798" s="26"/>
      <c r="C1798" s="26"/>
      <c r="D1798" s="26" t="s">
        <v>314</v>
      </c>
      <c r="E1798" s="27" t="s">
        <v>315</v>
      </c>
      <c r="F1798" s="17">
        <f>Source!DN1550</f>
        <v>100</v>
      </c>
      <c r="G1798" s="33"/>
      <c r="H1798" s="28"/>
      <c r="I1798" s="17"/>
      <c r="J1798" s="33">
        <f>SUM(Q1796:Q1797)</f>
        <v>127.2</v>
      </c>
      <c r="K1798" s="17">
        <f>Source!BZ1550</f>
        <v>83</v>
      </c>
      <c r="L1798" s="33">
        <f>SUM(R1796:R1797)</f>
        <v>2786.15</v>
      </c>
    </row>
    <row r="1799" spans="1:27" ht="14.25" x14ac:dyDescent="0.2">
      <c r="A1799" s="26"/>
      <c r="B1799" s="26"/>
      <c r="C1799" s="26"/>
      <c r="D1799" s="26" t="s">
        <v>316</v>
      </c>
      <c r="E1799" s="27" t="s">
        <v>315</v>
      </c>
      <c r="F1799" s="17">
        <f>Source!DO1550</f>
        <v>64</v>
      </c>
      <c r="G1799" s="33"/>
      <c r="H1799" s="28"/>
      <c r="I1799" s="17"/>
      <c r="J1799" s="33">
        <f>SUM(S1796:S1798)</f>
        <v>81.41</v>
      </c>
      <c r="K1799" s="17">
        <f>Source!CA1550</f>
        <v>41</v>
      </c>
      <c r="L1799" s="33">
        <f>SUM(T1796:T1798)</f>
        <v>1376.29</v>
      </c>
    </row>
    <row r="1800" spans="1:27" ht="14.25" x14ac:dyDescent="0.2">
      <c r="A1800" s="55"/>
      <c r="B1800" s="55"/>
      <c r="C1800" s="55"/>
      <c r="D1800" s="55" t="s">
        <v>317</v>
      </c>
      <c r="E1800" s="56" t="s">
        <v>318</v>
      </c>
      <c r="F1800" s="57">
        <f>Source!AQ1550</f>
        <v>0.6</v>
      </c>
      <c r="G1800" s="58"/>
      <c r="H1800" s="59" t="str">
        <f>Source!DI1550</f>
        <v/>
      </c>
      <c r="I1800" s="57">
        <f>Source!AV1550</f>
        <v>1</v>
      </c>
      <c r="J1800" s="58">
        <f>Source!U1550</f>
        <v>12.45</v>
      </c>
      <c r="K1800" s="57"/>
      <c r="L1800" s="58"/>
    </row>
    <row r="1801" spans="1:27" ht="15" x14ac:dyDescent="0.25">
      <c r="A1801" s="60"/>
      <c r="B1801" s="60"/>
      <c r="C1801" s="60"/>
      <c r="D1801" s="61" t="s">
        <v>319</v>
      </c>
      <c r="E1801" s="60"/>
      <c r="F1801" s="60"/>
      <c r="G1801" s="60"/>
      <c r="H1801" s="60"/>
      <c r="I1801" s="111">
        <f>J1797+J1798+J1799</f>
        <v>335.81</v>
      </c>
      <c r="J1801" s="111"/>
      <c r="K1801" s="111">
        <f>L1797+L1798+L1799</f>
        <v>7519.25</v>
      </c>
      <c r="L1801" s="111"/>
      <c r="O1801" s="32">
        <f>J1797+J1798+J1799</f>
        <v>335.81</v>
      </c>
      <c r="P1801" s="32">
        <f>L1797+L1798+L1799</f>
        <v>7519.25</v>
      </c>
      <c r="X1801">
        <f>IF(Source!BI1550&lt;=1,J1797+J1798+J1799-0, 0)</f>
        <v>335.81</v>
      </c>
      <c r="Y1801">
        <f>IF(Source!BI1550=2,J1797+J1798+J1799-0, 0)</f>
        <v>0</v>
      </c>
      <c r="Z1801">
        <f>IF(Source!BI1550=3,J1797+J1798+J1799-0, 0)</f>
        <v>0</v>
      </c>
      <c r="AA1801">
        <f>IF(Source!BI1550=4,J1797+J1798+J1799,0)</f>
        <v>0</v>
      </c>
    </row>
    <row r="1804" spans="1:27" ht="15" x14ac:dyDescent="0.25">
      <c r="A1804" s="81" t="str">
        <f>CONCATENATE("Итого по подразделу: ",IF(Source!G1552&lt;&gt;"Новый подраздел", Source!G1552, ""))</f>
        <v>Итого по подразделу: Демонтажные и подготовительные  работы</v>
      </c>
      <c r="B1804" s="81"/>
      <c r="C1804" s="81"/>
      <c r="D1804" s="81"/>
      <c r="E1804" s="81"/>
      <c r="F1804" s="81"/>
      <c r="G1804" s="81"/>
      <c r="H1804" s="81"/>
      <c r="I1804" s="79">
        <f>SUM(O1762:O1803)</f>
        <v>413.9</v>
      </c>
      <c r="J1804" s="80"/>
      <c r="K1804" s="79">
        <f>SUM(P1762:P1803)</f>
        <v>9297.6</v>
      </c>
      <c r="L1804" s="80"/>
    </row>
    <row r="1805" spans="1:27" hidden="1" x14ac:dyDescent="0.2">
      <c r="A1805" t="s">
        <v>320</v>
      </c>
      <c r="I1805">
        <f>SUM(AC1762:AC1804)</f>
        <v>0</v>
      </c>
      <c r="K1805">
        <f>SUM(AD1762:AD1804)</f>
        <v>0</v>
      </c>
    </row>
    <row r="1806" spans="1:27" hidden="1" x14ac:dyDescent="0.2">
      <c r="A1806" t="s">
        <v>321</v>
      </c>
      <c r="I1806">
        <f>SUM(AE1762:AE1805)</f>
        <v>0</v>
      </c>
      <c r="K1806">
        <f>SUM(AF1762:AF1805)</f>
        <v>0</v>
      </c>
    </row>
    <row r="1808" spans="1:27" ht="15" x14ac:dyDescent="0.25">
      <c r="A1808" s="81" t="str">
        <f>CONCATENATE("Итого по разделу: ",IF(Source!G1582&lt;&gt;"Новый раздел", Source!G1582, ""))</f>
        <v>Итого по разделу: Секция в осях И-К (Подъезд №8)</v>
      </c>
      <c r="B1808" s="81"/>
      <c r="C1808" s="81"/>
      <c r="D1808" s="81"/>
      <c r="E1808" s="81"/>
      <c r="F1808" s="81"/>
      <c r="G1808" s="81"/>
      <c r="H1808" s="81"/>
      <c r="I1808" s="79">
        <f>SUM(O1760:O1807)</f>
        <v>413.9</v>
      </c>
      <c r="J1808" s="80"/>
      <c r="K1808" s="79">
        <f>SUM(P1760:P1807)</f>
        <v>9297.6</v>
      </c>
      <c r="L1808" s="80"/>
    </row>
    <row r="1809" spans="1:27" hidden="1" x14ac:dyDescent="0.2">
      <c r="A1809" t="s">
        <v>320</v>
      </c>
      <c r="I1809">
        <f>SUM(AC1760:AC1808)</f>
        <v>0</v>
      </c>
      <c r="K1809">
        <f>SUM(AD1760:AD1808)</f>
        <v>0</v>
      </c>
    </row>
    <row r="1810" spans="1:27" hidden="1" x14ac:dyDescent="0.2">
      <c r="A1810" t="s">
        <v>321</v>
      </c>
      <c r="I1810">
        <f>SUM(AE1760:AE1809)</f>
        <v>0</v>
      </c>
      <c r="K1810">
        <f>SUM(AF1760:AF1809)</f>
        <v>0</v>
      </c>
    </row>
    <row r="1812" spans="1:27" ht="16.5" x14ac:dyDescent="0.25">
      <c r="A1812" s="75" t="str">
        <f>CONCATENATE("Раздел: ",IF(Source!G1612&lt;&gt;"Новый раздел", Source!G1612, ""))</f>
        <v>Раздел: Монтажные (кровельные) работы</v>
      </c>
      <c r="B1812" s="75"/>
      <c r="C1812" s="75"/>
      <c r="D1812" s="75"/>
      <c r="E1812" s="75"/>
      <c r="F1812" s="75"/>
      <c r="G1812" s="75"/>
      <c r="H1812" s="75"/>
      <c r="I1812" s="75"/>
      <c r="J1812" s="75"/>
      <c r="K1812" s="75"/>
      <c r="L1812" s="75"/>
    </row>
    <row r="1813" spans="1:27" ht="28.5" x14ac:dyDescent="0.2">
      <c r="A1813" s="26">
        <v>1</v>
      </c>
      <c r="B1813" s="26">
        <v>1</v>
      </c>
      <c r="C1813" s="26" t="str">
        <f>Source!F1616</f>
        <v>6.58-31-3</v>
      </c>
      <c r="D1813" s="26" t="s">
        <v>110</v>
      </c>
      <c r="E1813" s="27" t="str">
        <f>Source!H1616</f>
        <v>100 мест</v>
      </c>
      <c r="F1813" s="17">
        <f>Source!I1616</f>
        <v>0.02</v>
      </c>
      <c r="G1813" s="33"/>
      <c r="H1813" s="28"/>
      <c r="I1813" s="17"/>
      <c r="J1813" s="33"/>
      <c r="K1813" s="17"/>
      <c r="L1813" s="33"/>
      <c r="Q1813">
        <f>ROUND((Source!DN1616/100)*ROUND((ROUND((Source!AF1616*Source!AV1616*Source!I1616),2)),2), 2)</f>
        <v>27.29</v>
      </c>
      <c r="R1813">
        <f>Source!X1616</f>
        <v>602.45000000000005</v>
      </c>
      <c r="S1813">
        <f>ROUND((Source!DO1616/100)*ROUND((ROUND((Source!AF1616*Source!AV1616*Source!I1616),2)),2), 2)</f>
        <v>20.73</v>
      </c>
      <c r="T1813">
        <f>Source!Y1616</f>
        <v>283.91000000000003</v>
      </c>
      <c r="U1813">
        <f>ROUND((175/100)*ROUND((ROUND((Source!AE1616*Source!AV1616*Source!I1616),2)),2), 2)</f>
        <v>0.53</v>
      </c>
      <c r="V1813">
        <f>ROUND((160/100)*ROUND(ROUND((ROUND((Source!AE1616*Source!AV1616*Source!I1616),2)*Source!BS1616),2), 2), 2)</f>
        <v>12.67</v>
      </c>
    </row>
    <row r="1814" spans="1:27" x14ac:dyDescent="0.2">
      <c r="D1814" s="30" t="str">
        <f>"Объем: "&amp;Source!I1616&amp;"=2/"&amp;"100"</f>
        <v>Объем: 0,02=2/100</v>
      </c>
    </row>
    <row r="1815" spans="1:27" ht="14.25" x14ac:dyDescent="0.2">
      <c r="A1815" s="26"/>
      <c r="B1815" s="26"/>
      <c r="C1815" s="26"/>
      <c r="D1815" s="26" t="s">
        <v>313</v>
      </c>
      <c r="E1815" s="27"/>
      <c r="F1815" s="17"/>
      <c r="G1815" s="33">
        <f>Source!AO1616</f>
        <v>1311.93</v>
      </c>
      <c r="H1815" s="28" t="str">
        <f>Source!DG1616</f>
        <v/>
      </c>
      <c r="I1815" s="17">
        <f>Source!AV1616</f>
        <v>1</v>
      </c>
      <c r="J1815" s="33">
        <f>ROUND((ROUND((Source!AF1616*Source!AV1616*Source!I1616),2)),2)</f>
        <v>26.24</v>
      </c>
      <c r="K1815" s="17">
        <f>IF(Source!BA1616&lt;&gt; 0, Source!BA1616, 1)</f>
        <v>26.39</v>
      </c>
      <c r="L1815" s="33">
        <f>Source!S1616</f>
        <v>692.47</v>
      </c>
      <c r="W1815">
        <f>J1815</f>
        <v>26.24</v>
      </c>
    </row>
    <row r="1816" spans="1:27" ht="14.25" x14ac:dyDescent="0.2">
      <c r="A1816" s="26"/>
      <c r="B1816" s="26"/>
      <c r="C1816" s="26"/>
      <c r="D1816" s="26" t="s">
        <v>322</v>
      </c>
      <c r="E1816" s="27"/>
      <c r="F1816" s="17"/>
      <c r="G1816" s="33">
        <f>Source!AM1616</f>
        <v>41.45</v>
      </c>
      <c r="H1816" s="28" t="str">
        <f>Source!DE1616</f>
        <v/>
      </c>
      <c r="I1816" s="17">
        <f>Source!AV1616</f>
        <v>1</v>
      </c>
      <c r="J1816" s="33">
        <f>(ROUND((ROUND(((Source!ET1616)*Source!AV1616*Source!I1616),2)),2)+ROUND((ROUND(((Source!AE1616-(Source!EU1616))*Source!AV1616*Source!I1616),2)),2))</f>
        <v>0.83</v>
      </c>
      <c r="K1816" s="17">
        <f>IF(Source!BB1616&lt;&gt; 0, Source!BB1616, 1)</f>
        <v>14.75</v>
      </c>
      <c r="L1816" s="33">
        <f>Source!Q1616</f>
        <v>12.24</v>
      </c>
    </row>
    <row r="1817" spans="1:27" ht="14.25" x14ac:dyDescent="0.2">
      <c r="A1817" s="26"/>
      <c r="B1817" s="26"/>
      <c r="C1817" s="26"/>
      <c r="D1817" s="26" t="s">
        <v>323</v>
      </c>
      <c r="E1817" s="27"/>
      <c r="F1817" s="17"/>
      <c r="G1817" s="33">
        <f>Source!AN1616</f>
        <v>15.08</v>
      </c>
      <c r="H1817" s="28" t="str">
        <f>Source!DF1616</f>
        <v/>
      </c>
      <c r="I1817" s="17">
        <f>Source!AV1616</f>
        <v>1</v>
      </c>
      <c r="J1817" s="41">
        <f>ROUND((ROUND((Source!AE1616*Source!AV1616*Source!I1616),2)),2)</f>
        <v>0.3</v>
      </c>
      <c r="K1817" s="17">
        <f>IF(Source!BS1616&lt;&gt; 0, Source!BS1616, 1)</f>
        <v>26.39</v>
      </c>
      <c r="L1817" s="41">
        <f>Source!R1616</f>
        <v>7.92</v>
      </c>
      <c r="W1817">
        <f>J1817</f>
        <v>0.3</v>
      </c>
    </row>
    <row r="1818" spans="1:27" ht="14.25" x14ac:dyDescent="0.2">
      <c r="A1818" s="26"/>
      <c r="B1818" s="26"/>
      <c r="C1818" s="26"/>
      <c r="D1818" s="26" t="s">
        <v>324</v>
      </c>
      <c r="E1818" s="27"/>
      <c r="F1818" s="17"/>
      <c r="G1818" s="33">
        <f>Source!AL1616</f>
        <v>972.06</v>
      </c>
      <c r="H1818" s="28" t="str">
        <f>Source!DD1616</f>
        <v/>
      </c>
      <c r="I1818" s="17">
        <f>Source!AW1616</f>
        <v>1</v>
      </c>
      <c r="J1818" s="33">
        <f>ROUND((ROUND((Source!AC1616*Source!AW1616*Source!I1616),2)),2)</f>
        <v>19.440000000000001</v>
      </c>
      <c r="K1818" s="17">
        <f>IF(Source!BC1616&lt;&gt; 0, Source!BC1616, 1)</f>
        <v>8.3000000000000007</v>
      </c>
      <c r="L1818" s="33">
        <f>Source!P1616</f>
        <v>161.35</v>
      </c>
    </row>
    <row r="1819" spans="1:27" ht="28.5" x14ac:dyDescent="0.2">
      <c r="A1819" s="26" t="s">
        <v>27</v>
      </c>
      <c r="B1819" s="26" t="s">
        <v>27</v>
      </c>
      <c r="C1819" s="26" t="str">
        <f>Source!F1617</f>
        <v>9999990001</v>
      </c>
      <c r="D1819" s="26" t="s">
        <v>29</v>
      </c>
      <c r="E1819" s="27" t="str">
        <f>Source!H1617</f>
        <v>т</v>
      </c>
      <c r="F1819" s="17">
        <f>Source!I1617</f>
        <v>-2.5600000000000001E-2</v>
      </c>
      <c r="G1819" s="33">
        <f>Source!AK1617</f>
        <v>0</v>
      </c>
      <c r="H1819" s="31" t="s">
        <v>3</v>
      </c>
      <c r="I1819" s="17">
        <f>Source!AW1617</f>
        <v>1</v>
      </c>
      <c r="J1819" s="33">
        <f>ROUND((ROUND((Source!AC1617*Source!AW1617*Source!I1617),2)),2)+(ROUND((ROUND(((Source!ET1617)*Source!AV1617*Source!I1617),2)),2)+ROUND((ROUND(((Source!AE1617-(Source!EU1617))*Source!AV1617*Source!I1617),2)),2))+ROUND((ROUND((Source!AF1617*Source!AV1617*Source!I1617),2)),2)</f>
        <v>0</v>
      </c>
      <c r="K1819" s="17">
        <f>IF(Source!BC1617&lt;&gt; 0, Source!BC1617, 1)</f>
        <v>1</v>
      </c>
      <c r="L1819" s="33">
        <f>Source!O1617</f>
        <v>0</v>
      </c>
      <c r="Q1819">
        <f>ROUND((Source!DN1617/100)*ROUND((ROUND((Source!AF1617*Source!AV1617*Source!I1617),2)),2), 2)</f>
        <v>0</v>
      </c>
      <c r="R1819">
        <f>Source!X1617</f>
        <v>0</v>
      </c>
      <c r="S1819">
        <f>ROUND((Source!DO1617/100)*ROUND((ROUND((Source!AF1617*Source!AV1617*Source!I1617),2)),2), 2)</f>
        <v>0</v>
      </c>
      <c r="T1819">
        <f>Source!Y1617</f>
        <v>0</v>
      </c>
      <c r="U1819">
        <f>ROUND((175/100)*ROUND((ROUND((Source!AE1617*Source!AV1617*Source!I1617),2)),2), 2)</f>
        <v>0</v>
      </c>
      <c r="V1819">
        <f>ROUND((160/100)*ROUND(ROUND((ROUND((Source!AE1617*Source!AV1617*Source!I1617),2)*Source!BS1617),2), 2), 2)</f>
        <v>0</v>
      </c>
      <c r="X1819">
        <f>IF(Source!BI1617&lt;=1,J1819, 0)</f>
        <v>0</v>
      </c>
      <c r="Y1819">
        <f>IF(Source!BI1617=2,J1819, 0)</f>
        <v>0</v>
      </c>
      <c r="Z1819">
        <f>IF(Source!BI1617=3,J1819, 0)</f>
        <v>0</v>
      </c>
      <c r="AA1819">
        <f>IF(Source!BI1617=4,J1819, 0)</f>
        <v>0</v>
      </c>
    </row>
    <row r="1820" spans="1:27" ht="14.25" x14ac:dyDescent="0.2">
      <c r="A1820" s="26"/>
      <c r="B1820" s="26"/>
      <c r="C1820" s="26"/>
      <c r="D1820" s="26" t="s">
        <v>314</v>
      </c>
      <c r="E1820" s="27" t="s">
        <v>315</v>
      </c>
      <c r="F1820" s="17">
        <f>Source!DN1616</f>
        <v>104</v>
      </c>
      <c r="G1820" s="33"/>
      <c r="H1820" s="28"/>
      <c r="I1820" s="17"/>
      <c r="J1820" s="33">
        <f>SUM(Q1813:Q1819)</f>
        <v>27.29</v>
      </c>
      <c r="K1820" s="17">
        <f>Source!BZ1616</f>
        <v>87</v>
      </c>
      <c r="L1820" s="33">
        <f>SUM(R1813:R1819)</f>
        <v>602.45000000000005</v>
      </c>
    </row>
    <row r="1821" spans="1:27" ht="14.25" x14ac:dyDescent="0.2">
      <c r="A1821" s="26"/>
      <c r="B1821" s="26"/>
      <c r="C1821" s="26"/>
      <c r="D1821" s="26" t="s">
        <v>316</v>
      </c>
      <c r="E1821" s="27" t="s">
        <v>315</v>
      </c>
      <c r="F1821" s="17">
        <f>Source!DO1616</f>
        <v>79</v>
      </c>
      <c r="G1821" s="33"/>
      <c r="H1821" s="28"/>
      <c r="I1821" s="17"/>
      <c r="J1821" s="33">
        <f>SUM(S1813:S1820)</f>
        <v>20.73</v>
      </c>
      <c r="K1821" s="17">
        <f>Source!CA1616</f>
        <v>41</v>
      </c>
      <c r="L1821" s="33">
        <f>SUM(T1813:T1820)</f>
        <v>283.91000000000003</v>
      </c>
    </row>
    <row r="1822" spans="1:27" ht="14.25" x14ac:dyDescent="0.2">
      <c r="A1822" s="26"/>
      <c r="B1822" s="26"/>
      <c r="C1822" s="26"/>
      <c r="D1822" s="26" t="s">
        <v>325</v>
      </c>
      <c r="E1822" s="27" t="s">
        <v>315</v>
      </c>
      <c r="F1822" s="17">
        <f>175</f>
        <v>175</v>
      </c>
      <c r="G1822" s="33"/>
      <c r="H1822" s="28"/>
      <c r="I1822" s="17"/>
      <c r="J1822" s="33">
        <f>SUM(U1813:U1821)</f>
        <v>0.53</v>
      </c>
      <c r="K1822" s="17">
        <f>160</f>
        <v>160</v>
      </c>
      <c r="L1822" s="33">
        <f>SUM(V1813:V1821)</f>
        <v>12.67</v>
      </c>
    </row>
    <row r="1823" spans="1:27" ht="14.25" x14ac:dyDescent="0.2">
      <c r="A1823" s="55"/>
      <c r="B1823" s="55"/>
      <c r="C1823" s="55"/>
      <c r="D1823" s="55" t="s">
        <v>317</v>
      </c>
      <c r="E1823" s="56" t="s">
        <v>318</v>
      </c>
      <c r="F1823" s="57">
        <f>Source!AQ1616</f>
        <v>113</v>
      </c>
      <c r="G1823" s="58"/>
      <c r="H1823" s="59" t="str">
        <f>Source!DI1616</f>
        <v/>
      </c>
      <c r="I1823" s="57">
        <f>Source!AV1616</f>
        <v>1</v>
      </c>
      <c r="J1823" s="58">
        <f>Source!U1616</f>
        <v>2.2600000000000002</v>
      </c>
      <c r="K1823" s="57"/>
      <c r="L1823" s="58"/>
    </row>
    <row r="1824" spans="1:27" ht="15" x14ac:dyDescent="0.25">
      <c r="A1824" s="60"/>
      <c r="B1824" s="60"/>
      <c r="C1824" s="60"/>
      <c r="D1824" s="61" t="s">
        <v>319</v>
      </c>
      <c r="E1824" s="60"/>
      <c r="F1824" s="60"/>
      <c r="G1824" s="60"/>
      <c r="H1824" s="60"/>
      <c r="I1824" s="111">
        <f>J1815+J1816+J1818+J1820+J1821+J1822+SUM(J1819:J1819)</f>
        <v>95.06</v>
      </c>
      <c r="J1824" s="111"/>
      <c r="K1824" s="111">
        <f>L1815+L1816+L1818+L1820+L1821+L1822+SUM(L1819:L1819)</f>
        <v>1765.0900000000004</v>
      </c>
      <c r="L1824" s="111"/>
      <c r="O1824" s="32">
        <f>J1815+J1816+J1818+J1820+J1821+J1822+SUM(J1819:J1819)</f>
        <v>95.06</v>
      </c>
      <c r="P1824" s="32">
        <f>L1815+L1816+L1818+L1820+L1821+L1822+SUM(L1819:L1819)</f>
        <v>1765.0900000000004</v>
      </c>
      <c r="X1824">
        <f>IF(Source!BI1616&lt;=1,J1815+J1816+J1818+J1820+J1821+J1822-0, 0)</f>
        <v>95.06</v>
      </c>
      <c r="Y1824">
        <f>IF(Source!BI1616=2,J1815+J1816+J1818+J1820+J1821+J1822-0, 0)</f>
        <v>0</v>
      </c>
      <c r="Z1824">
        <f>IF(Source!BI1616=3,J1815+J1816+J1818+J1820+J1821+J1822-0, 0)</f>
        <v>0</v>
      </c>
      <c r="AA1824">
        <f>IF(Source!BI1616=4,J1815+J1816+J1818+J1820+J1821+J1822,0)</f>
        <v>0</v>
      </c>
    </row>
    <row r="1826" spans="1:27" ht="28.5" x14ac:dyDescent="0.2">
      <c r="A1826" s="26">
        <v>2</v>
      </c>
      <c r="B1826" s="26">
        <v>2</v>
      </c>
      <c r="C1826" s="26" t="str">
        <f>Source!F1618</f>
        <v>6.58-31-1</v>
      </c>
      <c r="D1826" s="26" t="s">
        <v>116</v>
      </c>
      <c r="E1826" s="27" t="str">
        <f>Source!H1618</f>
        <v>100 мест</v>
      </c>
      <c r="F1826" s="17">
        <f>Source!I1618</f>
        <v>0.05</v>
      </c>
      <c r="G1826" s="33"/>
      <c r="H1826" s="28"/>
      <c r="I1826" s="17"/>
      <c r="J1826" s="33"/>
      <c r="K1826" s="17"/>
      <c r="L1826" s="33"/>
      <c r="Q1826">
        <f>ROUND((Source!DN1618/100)*ROUND((ROUND((Source!AF1618*Source!AV1618*Source!I1618),2)),2), 2)</f>
        <v>23.85</v>
      </c>
      <c r="R1826">
        <f>Source!X1618</f>
        <v>526.45000000000005</v>
      </c>
      <c r="S1826">
        <f>ROUND((Source!DO1618/100)*ROUND((ROUND((Source!AF1618*Source!AV1618*Source!I1618),2)),2), 2)</f>
        <v>18.11</v>
      </c>
      <c r="T1826">
        <f>Source!Y1618</f>
        <v>248.1</v>
      </c>
      <c r="U1826">
        <f>ROUND((175/100)*ROUND((ROUND((Source!AE1618*Source!AV1618*Source!I1618),2)),2), 2)</f>
        <v>0.32</v>
      </c>
      <c r="V1826">
        <f>ROUND((160/100)*ROUND(ROUND((ROUND((Source!AE1618*Source!AV1618*Source!I1618),2)*Source!BS1618),2), 2), 2)</f>
        <v>7.6</v>
      </c>
    </row>
    <row r="1827" spans="1:27" x14ac:dyDescent="0.2">
      <c r="D1827" s="30" t="str">
        <f>"Объем: "&amp;Source!I1618&amp;"=5/"&amp;"100"</f>
        <v>Объем: 0,05=5/100</v>
      </c>
    </row>
    <row r="1828" spans="1:27" ht="14.25" x14ac:dyDescent="0.2">
      <c r="A1828" s="26"/>
      <c r="B1828" s="26"/>
      <c r="C1828" s="26"/>
      <c r="D1828" s="26" t="s">
        <v>313</v>
      </c>
      <c r="E1828" s="27"/>
      <c r="F1828" s="17"/>
      <c r="G1828" s="33">
        <f>Source!AO1618</f>
        <v>458.59</v>
      </c>
      <c r="H1828" s="28" t="str">
        <f>Source!DG1618</f>
        <v/>
      </c>
      <c r="I1828" s="17">
        <f>Source!AV1618</f>
        <v>1</v>
      </c>
      <c r="J1828" s="33">
        <f>ROUND((ROUND((Source!AF1618*Source!AV1618*Source!I1618),2)),2)</f>
        <v>22.93</v>
      </c>
      <c r="K1828" s="17">
        <f>IF(Source!BA1618&lt;&gt; 0, Source!BA1618, 1)</f>
        <v>26.39</v>
      </c>
      <c r="L1828" s="33">
        <f>Source!S1618</f>
        <v>605.12</v>
      </c>
      <c r="W1828">
        <f>J1828</f>
        <v>22.93</v>
      </c>
    </row>
    <row r="1829" spans="1:27" ht="14.25" x14ac:dyDescent="0.2">
      <c r="A1829" s="26"/>
      <c r="B1829" s="26"/>
      <c r="C1829" s="26"/>
      <c r="D1829" s="26" t="s">
        <v>322</v>
      </c>
      <c r="E1829" s="27"/>
      <c r="F1829" s="17"/>
      <c r="G1829" s="33">
        <f>Source!AM1618</f>
        <v>9.8699999999999992</v>
      </c>
      <c r="H1829" s="28" t="str">
        <f>Source!DE1618</f>
        <v/>
      </c>
      <c r="I1829" s="17">
        <f>Source!AV1618</f>
        <v>1</v>
      </c>
      <c r="J1829" s="33">
        <f>(ROUND((ROUND(((Source!ET1618)*Source!AV1618*Source!I1618),2)),2)+ROUND((ROUND(((Source!AE1618-(Source!EU1618))*Source!AV1618*Source!I1618),2)),2))</f>
        <v>0.49</v>
      </c>
      <c r="K1829" s="17">
        <f>IF(Source!BB1618&lt;&gt; 0, Source!BB1618, 1)</f>
        <v>14.65</v>
      </c>
      <c r="L1829" s="33">
        <f>Source!Q1618</f>
        <v>7.18</v>
      </c>
    </row>
    <row r="1830" spans="1:27" ht="14.25" x14ac:dyDescent="0.2">
      <c r="A1830" s="26"/>
      <c r="B1830" s="26"/>
      <c r="C1830" s="26"/>
      <c r="D1830" s="26" t="s">
        <v>323</v>
      </c>
      <c r="E1830" s="27"/>
      <c r="F1830" s="17"/>
      <c r="G1830" s="33">
        <f>Source!AN1618</f>
        <v>3.55</v>
      </c>
      <c r="H1830" s="28" t="str">
        <f>Source!DF1618</f>
        <v/>
      </c>
      <c r="I1830" s="17">
        <f>Source!AV1618</f>
        <v>1</v>
      </c>
      <c r="J1830" s="41">
        <f>ROUND((ROUND((Source!AE1618*Source!AV1618*Source!I1618),2)),2)</f>
        <v>0.18</v>
      </c>
      <c r="K1830" s="17">
        <f>IF(Source!BS1618&lt;&gt; 0, Source!BS1618, 1)</f>
        <v>26.39</v>
      </c>
      <c r="L1830" s="41">
        <f>Source!R1618</f>
        <v>4.75</v>
      </c>
      <c r="W1830">
        <f>J1830</f>
        <v>0.18</v>
      </c>
    </row>
    <row r="1831" spans="1:27" ht="14.25" x14ac:dyDescent="0.2">
      <c r="A1831" s="26"/>
      <c r="B1831" s="26"/>
      <c r="C1831" s="26"/>
      <c r="D1831" s="26" t="s">
        <v>324</v>
      </c>
      <c r="E1831" s="27"/>
      <c r="F1831" s="17"/>
      <c r="G1831" s="33">
        <f>Source!AL1618</f>
        <v>195.25</v>
      </c>
      <c r="H1831" s="28" t="str">
        <f>Source!DD1618</f>
        <v/>
      </c>
      <c r="I1831" s="17">
        <f>Source!AW1618</f>
        <v>1</v>
      </c>
      <c r="J1831" s="33">
        <f>ROUND((ROUND((Source!AC1618*Source!AW1618*Source!I1618),2)),2)</f>
        <v>9.76</v>
      </c>
      <c r="K1831" s="17">
        <f>IF(Source!BC1618&lt;&gt; 0, Source!BC1618, 1)</f>
        <v>8.3000000000000007</v>
      </c>
      <c r="L1831" s="33">
        <f>Source!P1618</f>
        <v>81.010000000000005</v>
      </c>
    </row>
    <row r="1832" spans="1:27" ht="28.5" x14ac:dyDescent="0.2">
      <c r="A1832" s="26" t="s">
        <v>118</v>
      </c>
      <c r="B1832" s="26" t="s">
        <v>118</v>
      </c>
      <c r="C1832" s="26" t="str">
        <f>Source!F1619</f>
        <v>9999990001</v>
      </c>
      <c r="D1832" s="26" t="s">
        <v>29</v>
      </c>
      <c r="E1832" s="27" t="str">
        <f>Source!H1619</f>
        <v>т</v>
      </c>
      <c r="F1832" s="17">
        <f>Source!I1619</f>
        <v>-1.4999999999999999E-2</v>
      </c>
      <c r="G1832" s="33">
        <f>Source!AK1619</f>
        <v>0</v>
      </c>
      <c r="H1832" s="31" t="s">
        <v>3</v>
      </c>
      <c r="I1832" s="17">
        <f>Source!AW1619</f>
        <v>1</v>
      </c>
      <c r="J1832" s="33">
        <f>ROUND((ROUND((Source!AC1619*Source!AW1619*Source!I1619),2)),2)+(ROUND((ROUND(((Source!ET1619)*Source!AV1619*Source!I1619),2)),2)+ROUND((ROUND(((Source!AE1619-(Source!EU1619))*Source!AV1619*Source!I1619),2)),2))+ROUND((ROUND((Source!AF1619*Source!AV1619*Source!I1619),2)),2)</f>
        <v>0</v>
      </c>
      <c r="K1832" s="17">
        <f>IF(Source!BC1619&lt;&gt; 0, Source!BC1619, 1)</f>
        <v>1</v>
      </c>
      <c r="L1832" s="33">
        <f>Source!O1619</f>
        <v>0</v>
      </c>
      <c r="Q1832">
        <f>ROUND((Source!DN1619/100)*ROUND((ROUND((Source!AF1619*Source!AV1619*Source!I1619),2)),2), 2)</f>
        <v>0</v>
      </c>
      <c r="R1832">
        <f>Source!X1619</f>
        <v>0</v>
      </c>
      <c r="S1832">
        <f>ROUND((Source!DO1619/100)*ROUND((ROUND((Source!AF1619*Source!AV1619*Source!I1619),2)),2), 2)</f>
        <v>0</v>
      </c>
      <c r="T1832">
        <f>Source!Y1619</f>
        <v>0</v>
      </c>
      <c r="U1832">
        <f>ROUND((175/100)*ROUND((ROUND((Source!AE1619*Source!AV1619*Source!I1619),2)),2), 2)</f>
        <v>0</v>
      </c>
      <c r="V1832">
        <f>ROUND((160/100)*ROUND(ROUND((ROUND((Source!AE1619*Source!AV1619*Source!I1619),2)*Source!BS1619),2), 2), 2)</f>
        <v>0</v>
      </c>
      <c r="X1832">
        <f>IF(Source!BI1619&lt;=1,J1832, 0)</f>
        <v>0</v>
      </c>
      <c r="Y1832">
        <f>IF(Source!BI1619=2,J1832, 0)</f>
        <v>0</v>
      </c>
      <c r="Z1832">
        <f>IF(Source!BI1619=3,J1832, 0)</f>
        <v>0</v>
      </c>
      <c r="AA1832">
        <f>IF(Source!BI1619=4,J1832, 0)</f>
        <v>0</v>
      </c>
    </row>
    <row r="1833" spans="1:27" ht="14.25" x14ac:dyDescent="0.2">
      <c r="A1833" s="26"/>
      <c r="B1833" s="26"/>
      <c r="C1833" s="26"/>
      <c r="D1833" s="26" t="s">
        <v>314</v>
      </c>
      <c r="E1833" s="27" t="s">
        <v>315</v>
      </c>
      <c r="F1833" s="17">
        <f>Source!DN1618</f>
        <v>104</v>
      </c>
      <c r="G1833" s="33"/>
      <c r="H1833" s="28"/>
      <c r="I1833" s="17"/>
      <c r="J1833" s="33">
        <f>SUM(Q1826:Q1832)</f>
        <v>23.85</v>
      </c>
      <c r="K1833" s="17">
        <f>Source!BZ1618</f>
        <v>87</v>
      </c>
      <c r="L1833" s="33">
        <f>SUM(R1826:R1832)</f>
        <v>526.45000000000005</v>
      </c>
    </row>
    <row r="1834" spans="1:27" ht="14.25" x14ac:dyDescent="0.2">
      <c r="A1834" s="26"/>
      <c r="B1834" s="26"/>
      <c r="C1834" s="26"/>
      <c r="D1834" s="26" t="s">
        <v>316</v>
      </c>
      <c r="E1834" s="27" t="s">
        <v>315</v>
      </c>
      <c r="F1834" s="17">
        <f>Source!DO1618</f>
        <v>79</v>
      </c>
      <c r="G1834" s="33"/>
      <c r="H1834" s="28"/>
      <c r="I1834" s="17"/>
      <c r="J1834" s="33">
        <f>SUM(S1826:S1833)</f>
        <v>18.11</v>
      </c>
      <c r="K1834" s="17">
        <f>Source!CA1618</f>
        <v>41</v>
      </c>
      <c r="L1834" s="33">
        <f>SUM(T1826:T1833)</f>
        <v>248.1</v>
      </c>
    </row>
    <row r="1835" spans="1:27" ht="14.25" x14ac:dyDescent="0.2">
      <c r="A1835" s="26"/>
      <c r="B1835" s="26"/>
      <c r="C1835" s="26"/>
      <c r="D1835" s="26" t="s">
        <v>325</v>
      </c>
      <c r="E1835" s="27" t="s">
        <v>315</v>
      </c>
      <c r="F1835" s="17">
        <f>175</f>
        <v>175</v>
      </c>
      <c r="G1835" s="33"/>
      <c r="H1835" s="28"/>
      <c r="I1835" s="17"/>
      <c r="J1835" s="33">
        <f>SUM(U1826:U1834)</f>
        <v>0.32</v>
      </c>
      <c r="K1835" s="17">
        <f>160</f>
        <v>160</v>
      </c>
      <c r="L1835" s="33">
        <f>SUM(V1826:V1834)</f>
        <v>7.6</v>
      </c>
    </row>
    <row r="1836" spans="1:27" ht="14.25" x14ac:dyDescent="0.2">
      <c r="A1836" s="55"/>
      <c r="B1836" s="55"/>
      <c r="C1836" s="55"/>
      <c r="D1836" s="55" t="s">
        <v>317</v>
      </c>
      <c r="E1836" s="56" t="s">
        <v>318</v>
      </c>
      <c r="F1836" s="57">
        <f>Source!AQ1618</f>
        <v>39.5</v>
      </c>
      <c r="G1836" s="58"/>
      <c r="H1836" s="59" t="str">
        <f>Source!DI1618</f>
        <v/>
      </c>
      <c r="I1836" s="57">
        <f>Source!AV1618</f>
        <v>1</v>
      </c>
      <c r="J1836" s="58">
        <f>Source!U1618</f>
        <v>1.9750000000000001</v>
      </c>
      <c r="K1836" s="57"/>
      <c r="L1836" s="58"/>
    </row>
    <row r="1837" spans="1:27" ht="15" x14ac:dyDescent="0.25">
      <c r="A1837" s="60"/>
      <c r="B1837" s="60"/>
      <c r="C1837" s="60"/>
      <c r="D1837" s="61" t="s">
        <v>319</v>
      </c>
      <c r="E1837" s="60"/>
      <c r="F1837" s="60"/>
      <c r="G1837" s="60"/>
      <c r="H1837" s="60"/>
      <c r="I1837" s="111">
        <f>J1828+J1829+J1831+J1833+J1834+J1835+SUM(J1832:J1832)</f>
        <v>75.459999999999994</v>
      </c>
      <c r="J1837" s="111"/>
      <c r="K1837" s="111">
        <f>L1828+L1829+L1831+L1833+L1834+L1835+SUM(L1832:L1832)</f>
        <v>1475.4599999999998</v>
      </c>
      <c r="L1837" s="111"/>
      <c r="O1837" s="32">
        <f>J1828+J1829+J1831+J1833+J1834+J1835+SUM(J1832:J1832)</f>
        <v>75.459999999999994</v>
      </c>
      <c r="P1837" s="32">
        <f>L1828+L1829+L1831+L1833+L1834+L1835+SUM(L1832:L1832)</f>
        <v>1475.4599999999998</v>
      </c>
      <c r="X1837">
        <f>IF(Source!BI1618&lt;=1,J1828+J1829+J1831+J1833+J1834+J1835-0, 0)</f>
        <v>75.459999999999994</v>
      </c>
      <c r="Y1837">
        <f>IF(Source!BI1618=2,J1828+J1829+J1831+J1833+J1834+J1835-0, 0)</f>
        <v>0</v>
      </c>
      <c r="Z1837">
        <f>IF(Source!BI1618=3,J1828+J1829+J1831+J1833+J1834+J1835-0, 0)</f>
        <v>0</v>
      </c>
      <c r="AA1837">
        <f>IF(Source!BI1618=4,J1828+J1829+J1831+J1833+J1834+J1835,0)</f>
        <v>0</v>
      </c>
    </row>
    <row r="1839" spans="1:27" ht="28.5" x14ac:dyDescent="0.2">
      <c r="A1839" s="26">
        <v>3</v>
      </c>
      <c r="B1839" s="26">
        <v>3</v>
      </c>
      <c r="C1839" s="26" t="str">
        <f>Source!F1620</f>
        <v>6.54-9-2</v>
      </c>
      <c r="D1839" s="26" t="s">
        <v>120</v>
      </c>
      <c r="E1839" s="27" t="str">
        <f>Source!H1620</f>
        <v>1 м3</v>
      </c>
      <c r="F1839" s="17">
        <f>Source!I1620</f>
        <v>1.05</v>
      </c>
      <c r="G1839" s="33"/>
      <c r="H1839" s="28"/>
      <c r="I1839" s="17"/>
      <c r="J1839" s="33"/>
      <c r="K1839" s="17"/>
      <c r="L1839" s="33"/>
      <c r="Q1839">
        <f>ROUND((Source!DN1620/100)*ROUND((ROUND((Source!AF1620*Source!AV1620*Source!I1620),2)),2), 2)</f>
        <v>241.38</v>
      </c>
      <c r="R1839">
        <f>Source!X1620</f>
        <v>5245.96</v>
      </c>
      <c r="S1839">
        <f>ROUND((Source!DO1620/100)*ROUND((ROUND((Source!AF1620*Source!AV1620*Source!I1620),2)),2), 2)</f>
        <v>198.79</v>
      </c>
      <c r="T1839">
        <f>Source!Y1620</f>
        <v>3072.63</v>
      </c>
      <c r="U1839">
        <f>ROUND((175/100)*ROUND((ROUND((Source!AE1620*Source!AV1620*Source!I1620),2)),2), 2)</f>
        <v>8.56</v>
      </c>
      <c r="V1839">
        <f>ROUND((160/100)*ROUND(ROUND((ROUND((Source!AE1620*Source!AV1620*Source!I1620),2)*Source!BS1620),2), 2), 2)</f>
        <v>206.48</v>
      </c>
    </row>
    <row r="1840" spans="1:27" ht="14.25" x14ac:dyDescent="0.2">
      <c r="A1840" s="26"/>
      <c r="B1840" s="26"/>
      <c r="C1840" s="26"/>
      <c r="D1840" s="26" t="s">
        <v>313</v>
      </c>
      <c r="E1840" s="27"/>
      <c r="F1840" s="17"/>
      <c r="G1840" s="33">
        <f>Source!AO1620</f>
        <v>270.45999999999998</v>
      </c>
      <c r="H1840" s="28" t="str">
        <f>Source!DG1620</f>
        <v/>
      </c>
      <c r="I1840" s="17">
        <f>Source!AV1620</f>
        <v>1</v>
      </c>
      <c r="J1840" s="33">
        <f>ROUND((ROUND((Source!AF1620*Source!AV1620*Source!I1620),2)),2)</f>
        <v>283.98</v>
      </c>
      <c r="K1840" s="17">
        <f>IF(Source!BA1620&lt;&gt; 0, Source!BA1620, 1)</f>
        <v>26.39</v>
      </c>
      <c r="L1840" s="33">
        <f>Source!S1620</f>
        <v>7494.23</v>
      </c>
      <c r="W1840">
        <f>J1840</f>
        <v>283.98</v>
      </c>
    </row>
    <row r="1841" spans="1:27" ht="14.25" x14ac:dyDescent="0.2">
      <c r="A1841" s="26"/>
      <c r="B1841" s="26"/>
      <c r="C1841" s="26"/>
      <c r="D1841" s="26" t="s">
        <v>322</v>
      </c>
      <c r="E1841" s="27"/>
      <c r="F1841" s="17"/>
      <c r="G1841" s="33">
        <f>Source!AM1620</f>
        <v>18.57</v>
      </c>
      <c r="H1841" s="28" t="str">
        <f>Source!DE1620</f>
        <v/>
      </c>
      <c r="I1841" s="17">
        <f>Source!AV1620</f>
        <v>1</v>
      </c>
      <c r="J1841" s="33">
        <f>(ROUND((ROUND(((Source!ET1620)*Source!AV1620*Source!I1620),2)),2)+ROUND((ROUND(((Source!AE1620-(Source!EU1620))*Source!AV1620*Source!I1620),2)),2))</f>
        <v>19.5</v>
      </c>
      <c r="K1841" s="17">
        <f>IF(Source!BB1620&lt;&gt; 0, Source!BB1620, 1)</f>
        <v>11.89</v>
      </c>
      <c r="L1841" s="33">
        <f>Source!Q1620</f>
        <v>231.86</v>
      </c>
    </row>
    <row r="1842" spans="1:27" ht="14.25" x14ac:dyDescent="0.2">
      <c r="A1842" s="26"/>
      <c r="B1842" s="26"/>
      <c r="C1842" s="26"/>
      <c r="D1842" s="26" t="s">
        <v>323</v>
      </c>
      <c r="E1842" s="27"/>
      <c r="F1842" s="17"/>
      <c r="G1842" s="33">
        <f>Source!AN1620</f>
        <v>4.66</v>
      </c>
      <c r="H1842" s="28" t="str">
        <f>Source!DF1620</f>
        <v/>
      </c>
      <c r="I1842" s="17">
        <f>Source!AV1620</f>
        <v>1</v>
      </c>
      <c r="J1842" s="41">
        <f>ROUND((ROUND((Source!AE1620*Source!AV1620*Source!I1620),2)),2)</f>
        <v>4.8899999999999997</v>
      </c>
      <c r="K1842" s="17">
        <f>IF(Source!BS1620&lt;&gt; 0, Source!BS1620, 1)</f>
        <v>26.39</v>
      </c>
      <c r="L1842" s="41">
        <f>Source!R1620</f>
        <v>129.05000000000001</v>
      </c>
      <c r="W1842">
        <f>J1842</f>
        <v>4.8899999999999997</v>
      </c>
    </row>
    <row r="1843" spans="1:27" ht="14.25" x14ac:dyDescent="0.2">
      <c r="A1843" s="26"/>
      <c r="B1843" s="26"/>
      <c r="C1843" s="26"/>
      <c r="D1843" s="26" t="s">
        <v>324</v>
      </c>
      <c r="E1843" s="27"/>
      <c r="F1843" s="17"/>
      <c r="G1843" s="33">
        <f>Source!AL1620</f>
        <v>558.79</v>
      </c>
      <c r="H1843" s="28" t="str">
        <f>Source!DD1620</f>
        <v/>
      </c>
      <c r="I1843" s="17">
        <f>Source!AW1620</f>
        <v>1</v>
      </c>
      <c r="J1843" s="33">
        <f>ROUND((ROUND((Source!AC1620*Source!AW1620*Source!I1620),2)),2)</f>
        <v>586.73</v>
      </c>
      <c r="K1843" s="17">
        <f>IF(Source!BC1620&lt;&gt; 0, Source!BC1620, 1)</f>
        <v>9.44</v>
      </c>
      <c r="L1843" s="33">
        <f>Source!P1620</f>
        <v>5538.73</v>
      </c>
    </row>
    <row r="1844" spans="1:27" ht="14.25" x14ac:dyDescent="0.2">
      <c r="A1844" s="26" t="s">
        <v>44</v>
      </c>
      <c r="B1844" s="26" t="s">
        <v>44</v>
      </c>
      <c r="C1844" s="26" t="str">
        <f>Source!F1621</f>
        <v>1.3-2-6</v>
      </c>
      <c r="D1844" s="26" t="s">
        <v>127</v>
      </c>
      <c r="E1844" s="27" t="str">
        <f>Source!H1621</f>
        <v>м3</v>
      </c>
      <c r="F1844" s="17">
        <f>Source!I1621</f>
        <v>1.0710000000000002</v>
      </c>
      <c r="G1844" s="33">
        <f>Source!AK1621</f>
        <v>478.96</v>
      </c>
      <c r="H1844" s="31" t="s">
        <v>3</v>
      </c>
      <c r="I1844" s="17">
        <f>Source!AW1621</f>
        <v>1</v>
      </c>
      <c r="J1844" s="33">
        <f>ROUND((ROUND((Source!AC1621*Source!AW1621*Source!I1621),2)),2)+(ROUND((ROUND(((Source!ET1621)*Source!AV1621*Source!I1621),2)),2)+ROUND((ROUND(((Source!AE1621-(Source!EU1621))*Source!AV1621*Source!I1621),2)),2))+ROUND((ROUND((Source!AF1621*Source!AV1621*Source!I1621),2)),2)</f>
        <v>512.97</v>
      </c>
      <c r="K1844" s="17">
        <f>IF(Source!BC1621&lt;&gt; 0, Source!BC1621, 1)</f>
        <v>7.8</v>
      </c>
      <c r="L1844" s="33">
        <f>Source!O1621</f>
        <v>4001.17</v>
      </c>
      <c r="Q1844">
        <f>ROUND((Source!DN1621/100)*ROUND((ROUND((Source!AF1621*Source!AV1621*Source!I1621),2)),2), 2)</f>
        <v>0</v>
      </c>
      <c r="R1844">
        <f>Source!X1621</f>
        <v>0</v>
      </c>
      <c r="S1844">
        <f>ROUND((Source!DO1621/100)*ROUND((ROUND((Source!AF1621*Source!AV1621*Source!I1621),2)),2), 2)</f>
        <v>0</v>
      </c>
      <c r="T1844">
        <f>Source!Y1621</f>
        <v>0</v>
      </c>
      <c r="U1844">
        <f>ROUND((175/100)*ROUND((ROUND((Source!AE1621*Source!AV1621*Source!I1621),2)),2), 2)</f>
        <v>0</v>
      </c>
      <c r="V1844">
        <f>ROUND((160/100)*ROUND(ROUND((ROUND((Source!AE1621*Source!AV1621*Source!I1621),2)*Source!BS1621),2), 2), 2)</f>
        <v>0</v>
      </c>
      <c r="X1844">
        <f>IF(Source!BI1621&lt;=1,J1844, 0)</f>
        <v>512.97</v>
      </c>
      <c r="Y1844">
        <f>IF(Source!BI1621=2,J1844, 0)</f>
        <v>0</v>
      </c>
      <c r="Z1844">
        <f>IF(Source!BI1621=3,J1844, 0)</f>
        <v>0</v>
      </c>
      <c r="AA1844">
        <f>IF(Source!BI1621=4,J1844, 0)</f>
        <v>0</v>
      </c>
    </row>
    <row r="1845" spans="1:27" ht="14.25" x14ac:dyDescent="0.2">
      <c r="A1845" s="26"/>
      <c r="B1845" s="26"/>
      <c r="C1845" s="26"/>
      <c r="D1845" s="26" t="s">
        <v>314</v>
      </c>
      <c r="E1845" s="27" t="s">
        <v>315</v>
      </c>
      <c r="F1845" s="17">
        <f>Source!DN1620</f>
        <v>85</v>
      </c>
      <c r="G1845" s="33"/>
      <c r="H1845" s="28"/>
      <c r="I1845" s="17"/>
      <c r="J1845" s="33">
        <f>SUM(Q1839:Q1844)</f>
        <v>241.38</v>
      </c>
      <c r="K1845" s="17">
        <f>Source!BZ1620</f>
        <v>70</v>
      </c>
      <c r="L1845" s="33">
        <f>SUM(R1839:R1844)</f>
        <v>5245.96</v>
      </c>
    </row>
    <row r="1846" spans="1:27" ht="14.25" x14ac:dyDescent="0.2">
      <c r="A1846" s="26"/>
      <c r="B1846" s="26"/>
      <c r="C1846" s="26"/>
      <c r="D1846" s="26" t="s">
        <v>316</v>
      </c>
      <c r="E1846" s="27" t="s">
        <v>315</v>
      </c>
      <c r="F1846" s="17">
        <f>Source!DO1620</f>
        <v>70</v>
      </c>
      <c r="G1846" s="33"/>
      <c r="H1846" s="28"/>
      <c r="I1846" s="17"/>
      <c r="J1846" s="33">
        <f>SUM(S1839:S1845)</f>
        <v>198.79</v>
      </c>
      <c r="K1846" s="17">
        <f>Source!CA1620</f>
        <v>41</v>
      </c>
      <c r="L1846" s="33">
        <f>SUM(T1839:T1845)</f>
        <v>3072.63</v>
      </c>
    </row>
    <row r="1847" spans="1:27" ht="14.25" x14ac:dyDescent="0.2">
      <c r="A1847" s="26"/>
      <c r="B1847" s="26"/>
      <c r="C1847" s="26"/>
      <c r="D1847" s="26" t="s">
        <v>325</v>
      </c>
      <c r="E1847" s="27" t="s">
        <v>315</v>
      </c>
      <c r="F1847" s="17">
        <f>175</f>
        <v>175</v>
      </c>
      <c r="G1847" s="33"/>
      <c r="H1847" s="28"/>
      <c r="I1847" s="17"/>
      <c r="J1847" s="33">
        <f>SUM(U1839:U1846)</f>
        <v>8.56</v>
      </c>
      <c r="K1847" s="17">
        <f>160</f>
        <v>160</v>
      </c>
      <c r="L1847" s="33">
        <f>SUM(V1839:V1846)</f>
        <v>206.48</v>
      </c>
    </row>
    <row r="1848" spans="1:27" ht="14.25" x14ac:dyDescent="0.2">
      <c r="A1848" s="55"/>
      <c r="B1848" s="55"/>
      <c r="C1848" s="55"/>
      <c r="D1848" s="55" t="s">
        <v>317</v>
      </c>
      <c r="E1848" s="56" t="s">
        <v>318</v>
      </c>
      <c r="F1848" s="57">
        <f>Source!AQ1620</f>
        <v>24.61</v>
      </c>
      <c r="G1848" s="58"/>
      <c r="H1848" s="59" t="str">
        <f>Source!DI1620</f>
        <v/>
      </c>
      <c r="I1848" s="57">
        <f>Source!AV1620</f>
        <v>1</v>
      </c>
      <c r="J1848" s="58">
        <f>Source!U1620</f>
        <v>25.840500000000002</v>
      </c>
      <c r="K1848" s="57"/>
      <c r="L1848" s="58"/>
    </row>
    <row r="1849" spans="1:27" ht="15" x14ac:dyDescent="0.25">
      <c r="A1849" s="60"/>
      <c r="B1849" s="60"/>
      <c r="C1849" s="60"/>
      <c r="D1849" s="61" t="s">
        <v>319</v>
      </c>
      <c r="E1849" s="60"/>
      <c r="F1849" s="60"/>
      <c r="G1849" s="60"/>
      <c r="H1849" s="60"/>
      <c r="I1849" s="111">
        <f>J1840+J1841+J1843+J1845+J1846+J1847+SUM(J1844:J1844)</f>
        <v>1851.91</v>
      </c>
      <c r="J1849" s="111"/>
      <c r="K1849" s="111">
        <f>L1840+L1841+L1843+L1845+L1846+L1847+SUM(L1844:L1844)</f>
        <v>25791.059999999998</v>
      </c>
      <c r="L1849" s="111"/>
      <c r="O1849" s="32">
        <f>J1840+J1841+J1843+J1845+J1846+J1847+SUM(J1844:J1844)</f>
        <v>1851.91</v>
      </c>
      <c r="P1849" s="32">
        <f>L1840+L1841+L1843+L1845+L1846+L1847+SUM(L1844:L1844)</f>
        <v>25791.059999999998</v>
      </c>
      <c r="X1849">
        <f>IF(Source!BI1620&lt;=1,J1840+J1841+J1843+J1845+J1846+J1847-0, 0)</f>
        <v>1338.94</v>
      </c>
      <c r="Y1849">
        <f>IF(Source!BI1620=2,J1840+J1841+J1843+J1845+J1846+J1847-0, 0)</f>
        <v>0</v>
      </c>
      <c r="Z1849">
        <f>IF(Source!BI1620=3,J1840+J1841+J1843+J1845+J1846+J1847-0, 0)</f>
        <v>0</v>
      </c>
      <c r="AA1849">
        <f>IF(Source!BI1620=4,J1840+J1841+J1843+J1845+J1846+J1847,0)</f>
        <v>0</v>
      </c>
    </row>
    <row r="1851" spans="1:27" ht="28.5" x14ac:dyDescent="0.2">
      <c r="A1851" s="26">
        <v>4</v>
      </c>
      <c r="B1851" s="26">
        <v>4</v>
      </c>
      <c r="C1851" s="26" t="str">
        <f>Source!F1622</f>
        <v>6.58-2-1</v>
      </c>
      <c r="D1851" s="26" t="s">
        <v>40</v>
      </c>
      <c r="E1851" s="27" t="str">
        <f>Source!H1622</f>
        <v>100 м2</v>
      </c>
      <c r="F1851" s="17">
        <f>Source!I1622</f>
        <v>5.3320999999999996</v>
      </c>
      <c r="G1851" s="33"/>
      <c r="H1851" s="28"/>
      <c r="I1851" s="17"/>
      <c r="J1851" s="33"/>
      <c r="K1851" s="17"/>
      <c r="L1851" s="33"/>
      <c r="Q1851">
        <f>ROUND((Source!DN1622/100)*ROUND((ROUND((Source!AF1622*Source!AV1622*Source!I1622),2)),2), 2)</f>
        <v>816.19</v>
      </c>
      <c r="R1851">
        <f>Source!X1622</f>
        <v>18846.89</v>
      </c>
      <c r="S1851">
        <f>ROUND((Source!DO1622/100)*ROUND((ROUND((Source!AF1622*Source!AV1622*Source!I1622),2)),2), 2)</f>
        <v>561.13</v>
      </c>
      <c r="T1851">
        <f>Source!Y1622</f>
        <v>11038.89</v>
      </c>
      <c r="U1851">
        <f>ROUND((175/100)*ROUND((ROUND((Source!AE1622*Source!AV1622*Source!I1622),2)),2), 2)</f>
        <v>0</v>
      </c>
      <c r="V1851">
        <f>ROUND((160/100)*ROUND(ROUND((ROUND((Source!AE1622*Source!AV1622*Source!I1622),2)*Source!BS1622),2), 2), 2)</f>
        <v>0</v>
      </c>
    </row>
    <row r="1852" spans="1:27" x14ac:dyDescent="0.2">
      <c r="D1852" s="30" t="str">
        <f>"Объем: "&amp;Source!I1622&amp;"=533,21/"&amp;"100"</f>
        <v>Объем: 5,3321=533,21/100</v>
      </c>
    </row>
    <row r="1853" spans="1:27" ht="14.25" x14ac:dyDescent="0.2">
      <c r="A1853" s="26"/>
      <c r="B1853" s="26"/>
      <c r="C1853" s="26"/>
      <c r="D1853" s="26" t="s">
        <v>313</v>
      </c>
      <c r="E1853" s="27"/>
      <c r="F1853" s="17"/>
      <c r="G1853" s="33">
        <f>Source!AO1622</f>
        <v>191.34</v>
      </c>
      <c r="H1853" s="28" t="str">
        <f>Source!DG1622</f>
        <v/>
      </c>
      <c r="I1853" s="17">
        <f>Source!AV1622</f>
        <v>1</v>
      </c>
      <c r="J1853" s="33">
        <f>ROUND((ROUND((Source!AF1622*Source!AV1622*Source!I1622),2)),2)</f>
        <v>1020.24</v>
      </c>
      <c r="K1853" s="17">
        <f>IF(Source!BA1622&lt;&gt; 0, Source!BA1622, 1)</f>
        <v>26.39</v>
      </c>
      <c r="L1853" s="33">
        <f>Source!S1622</f>
        <v>26924.13</v>
      </c>
      <c r="W1853">
        <f>J1853</f>
        <v>1020.24</v>
      </c>
    </row>
    <row r="1854" spans="1:27" ht="28.5" x14ac:dyDescent="0.2">
      <c r="A1854" s="26" t="s">
        <v>130</v>
      </c>
      <c r="B1854" s="26" t="s">
        <v>130</v>
      </c>
      <c r="C1854" s="26" t="str">
        <f>Source!F1623</f>
        <v>9999990001</v>
      </c>
      <c r="D1854" s="26" t="s">
        <v>29</v>
      </c>
      <c r="E1854" s="27" t="str">
        <f>Source!H1623</f>
        <v>т</v>
      </c>
      <c r="F1854" s="17">
        <f>Source!I1623</f>
        <v>-5.4387420000000013</v>
      </c>
      <c r="G1854" s="33">
        <f>Source!AK1623</f>
        <v>0</v>
      </c>
      <c r="H1854" s="31" t="s">
        <v>3</v>
      </c>
      <c r="I1854" s="17">
        <f>Source!AW1623</f>
        <v>1</v>
      </c>
      <c r="J1854" s="33">
        <f>ROUND((ROUND((Source!AC1623*Source!AW1623*Source!I1623),2)),2)+(ROUND((ROUND(((Source!ET1623)*Source!AV1623*Source!I1623),2)),2)+ROUND((ROUND(((Source!AE1623-(Source!EU1623))*Source!AV1623*Source!I1623),2)),2))+ROUND((ROUND((Source!AF1623*Source!AV1623*Source!I1623),2)),2)</f>
        <v>0</v>
      </c>
      <c r="K1854" s="17">
        <f>IF(Source!BC1623&lt;&gt; 0, Source!BC1623, 1)</f>
        <v>1</v>
      </c>
      <c r="L1854" s="33">
        <f>Source!O1623</f>
        <v>0</v>
      </c>
      <c r="Q1854">
        <f>ROUND((Source!DN1623/100)*ROUND((ROUND((Source!AF1623*Source!AV1623*Source!I1623),2)),2), 2)</f>
        <v>0</v>
      </c>
      <c r="R1854">
        <f>Source!X1623</f>
        <v>0</v>
      </c>
      <c r="S1854">
        <f>ROUND((Source!DO1623/100)*ROUND((ROUND((Source!AF1623*Source!AV1623*Source!I1623),2)),2), 2)</f>
        <v>0</v>
      </c>
      <c r="T1854">
        <f>Source!Y1623</f>
        <v>0</v>
      </c>
      <c r="U1854">
        <f>ROUND((175/100)*ROUND((ROUND((Source!AE1623*Source!AV1623*Source!I1623),2)),2), 2)</f>
        <v>0</v>
      </c>
      <c r="V1854">
        <f>ROUND((160/100)*ROUND(ROUND((ROUND((Source!AE1623*Source!AV1623*Source!I1623),2)*Source!BS1623),2), 2), 2)</f>
        <v>0</v>
      </c>
      <c r="X1854">
        <f>IF(Source!BI1623&lt;=1,J1854, 0)</f>
        <v>0</v>
      </c>
      <c r="Y1854">
        <f>IF(Source!BI1623=2,J1854, 0)</f>
        <v>0</v>
      </c>
      <c r="Z1854">
        <f>IF(Source!BI1623=3,J1854, 0)</f>
        <v>0</v>
      </c>
      <c r="AA1854">
        <f>IF(Source!BI1623=4,J1854, 0)</f>
        <v>0</v>
      </c>
    </row>
    <row r="1855" spans="1:27" ht="14.25" x14ac:dyDescent="0.2">
      <c r="A1855" s="26"/>
      <c r="B1855" s="26"/>
      <c r="C1855" s="26"/>
      <c r="D1855" s="26" t="s">
        <v>314</v>
      </c>
      <c r="E1855" s="27" t="s">
        <v>315</v>
      </c>
      <c r="F1855" s="17">
        <f>Source!DN1622</f>
        <v>80</v>
      </c>
      <c r="G1855" s="33"/>
      <c r="H1855" s="28"/>
      <c r="I1855" s="17"/>
      <c r="J1855" s="33">
        <f>SUM(Q1851:Q1854)</f>
        <v>816.19</v>
      </c>
      <c r="K1855" s="17">
        <f>Source!BZ1622</f>
        <v>70</v>
      </c>
      <c r="L1855" s="33">
        <f>SUM(R1851:R1854)</f>
        <v>18846.89</v>
      </c>
    </row>
    <row r="1856" spans="1:27" ht="14.25" x14ac:dyDescent="0.2">
      <c r="A1856" s="26"/>
      <c r="B1856" s="26"/>
      <c r="C1856" s="26"/>
      <c r="D1856" s="26" t="s">
        <v>316</v>
      </c>
      <c r="E1856" s="27" t="s">
        <v>315</v>
      </c>
      <c r="F1856" s="17">
        <f>Source!DO1622</f>
        <v>55</v>
      </c>
      <c r="G1856" s="33"/>
      <c r="H1856" s="28"/>
      <c r="I1856" s="17"/>
      <c r="J1856" s="33">
        <f>SUM(S1851:S1855)</f>
        <v>561.13</v>
      </c>
      <c r="K1856" s="17">
        <f>Source!CA1622</f>
        <v>41</v>
      </c>
      <c r="L1856" s="33">
        <f>SUM(T1851:T1855)</f>
        <v>11038.89</v>
      </c>
    </row>
    <row r="1857" spans="1:27" ht="14.25" x14ac:dyDescent="0.2">
      <c r="A1857" s="55"/>
      <c r="B1857" s="55"/>
      <c r="C1857" s="55"/>
      <c r="D1857" s="55" t="s">
        <v>317</v>
      </c>
      <c r="E1857" s="56" t="s">
        <v>318</v>
      </c>
      <c r="F1857" s="57">
        <f>Source!AQ1622</f>
        <v>17.41</v>
      </c>
      <c r="G1857" s="58"/>
      <c r="H1857" s="59" t="str">
        <f>Source!DI1622</f>
        <v/>
      </c>
      <c r="I1857" s="57">
        <f>Source!AV1622</f>
        <v>1</v>
      </c>
      <c r="J1857" s="58">
        <f>Source!U1622</f>
        <v>92.831860999999989</v>
      </c>
      <c r="K1857" s="57"/>
      <c r="L1857" s="58"/>
    </row>
    <row r="1858" spans="1:27" ht="15" x14ac:dyDescent="0.25">
      <c r="A1858" s="60"/>
      <c r="B1858" s="60"/>
      <c r="C1858" s="60"/>
      <c r="D1858" s="61" t="s">
        <v>319</v>
      </c>
      <c r="E1858" s="60"/>
      <c r="F1858" s="60"/>
      <c r="G1858" s="60"/>
      <c r="H1858" s="60"/>
      <c r="I1858" s="111">
        <f>J1853+J1855+J1856+SUM(J1854:J1854)</f>
        <v>2397.56</v>
      </c>
      <c r="J1858" s="111"/>
      <c r="K1858" s="111">
        <f>L1853+L1855+L1856+SUM(L1854:L1854)</f>
        <v>56809.91</v>
      </c>
      <c r="L1858" s="111"/>
      <c r="O1858" s="32">
        <f>J1853+J1855+J1856+SUM(J1854:J1854)</f>
        <v>2397.56</v>
      </c>
      <c r="P1858" s="32">
        <f>L1853+L1855+L1856+SUM(L1854:L1854)</f>
        <v>56809.91</v>
      </c>
      <c r="X1858">
        <f>IF(Source!BI1622&lt;=1,J1853+J1855+J1856-0, 0)</f>
        <v>2397.56</v>
      </c>
      <c r="Y1858">
        <f>IF(Source!BI1622=2,J1853+J1855+J1856-0, 0)</f>
        <v>0</v>
      </c>
      <c r="Z1858">
        <f>IF(Source!BI1622=3,J1853+J1855+J1856-0, 0)</f>
        <v>0</v>
      </c>
      <c r="AA1858">
        <f>IF(Source!BI1622=4,J1853+J1855+J1856,0)</f>
        <v>0</v>
      </c>
    </row>
    <row r="1860" spans="1:27" ht="57" x14ac:dyDescent="0.2">
      <c r="A1860" s="26">
        <v>5</v>
      </c>
      <c r="B1860" s="26">
        <v>5</v>
      </c>
      <c r="C1860" s="26" t="str">
        <f>Source!F1624</f>
        <v>3.12-3-4</v>
      </c>
      <c r="D1860" s="26" t="s">
        <v>132</v>
      </c>
      <c r="E1860" s="27" t="str">
        <f>Source!H1624</f>
        <v>100 м2</v>
      </c>
      <c r="F1860" s="17">
        <f>Source!I1624</f>
        <v>5.3320999999999996</v>
      </c>
      <c r="G1860" s="33"/>
      <c r="H1860" s="28"/>
      <c r="I1860" s="17"/>
      <c r="J1860" s="33"/>
      <c r="K1860" s="17"/>
      <c r="L1860" s="33"/>
      <c r="Q1860">
        <f>ROUND((Source!DN1624/100)*ROUND((ROUND((Source!AF1624*Source!AV1624*Source!I1624),2)),2), 2)</f>
        <v>4393.8900000000003</v>
      </c>
      <c r="R1860">
        <f>Source!X1624</f>
        <v>97000.52</v>
      </c>
      <c r="S1860">
        <f>ROUND((Source!DO1624/100)*ROUND((ROUND((Source!AF1624*Source!AV1624*Source!I1624),2)),2), 2)</f>
        <v>3337.66</v>
      </c>
      <c r="T1860">
        <f>Source!Y1624</f>
        <v>45712.89</v>
      </c>
      <c r="U1860">
        <f>ROUND((175/100)*ROUND((ROUND((Source!AE1624*Source!AV1624*Source!I1624),2)),2), 2)</f>
        <v>828.96</v>
      </c>
      <c r="V1860">
        <f>ROUND((160/100)*ROUND(ROUND((ROUND((Source!AE1624*Source!AV1624*Source!I1624),2)*Source!BS1624),2), 2), 2)</f>
        <v>20001.09</v>
      </c>
    </row>
    <row r="1861" spans="1:27" x14ac:dyDescent="0.2">
      <c r="D1861" s="30" t="str">
        <f>"Объем: "&amp;Source!I1624&amp;"=533,21/"&amp;"100"</f>
        <v>Объем: 5,3321=533,21/100</v>
      </c>
    </row>
    <row r="1862" spans="1:27" ht="14.25" x14ac:dyDescent="0.2">
      <c r="A1862" s="26"/>
      <c r="B1862" s="26"/>
      <c r="C1862" s="26"/>
      <c r="D1862" s="26" t="s">
        <v>313</v>
      </c>
      <c r="E1862" s="27"/>
      <c r="F1862" s="17"/>
      <c r="G1862" s="33">
        <f>Source!AO1624</f>
        <v>689</v>
      </c>
      <c r="H1862" s="28" t="str">
        <f>Source!DG1624</f>
        <v>)*1,15</v>
      </c>
      <c r="I1862" s="17">
        <f>Source!AV1624</f>
        <v>1</v>
      </c>
      <c r="J1862" s="33">
        <f>ROUND((ROUND((Source!AF1624*Source!AV1624*Source!I1624),2)),2)</f>
        <v>4224.8900000000003</v>
      </c>
      <c r="K1862" s="17">
        <f>IF(Source!BA1624&lt;&gt; 0, Source!BA1624, 1)</f>
        <v>26.39</v>
      </c>
      <c r="L1862" s="33">
        <f>Source!S1624</f>
        <v>111494.85</v>
      </c>
      <c r="W1862">
        <f>J1862</f>
        <v>4224.8900000000003</v>
      </c>
    </row>
    <row r="1863" spans="1:27" ht="14.25" x14ac:dyDescent="0.2">
      <c r="A1863" s="26"/>
      <c r="B1863" s="26"/>
      <c r="C1863" s="26"/>
      <c r="D1863" s="26" t="s">
        <v>322</v>
      </c>
      <c r="E1863" s="27"/>
      <c r="F1863" s="17"/>
      <c r="G1863" s="33">
        <f>Source!AM1624</f>
        <v>267.17</v>
      </c>
      <c r="H1863" s="28" t="str">
        <f>Source!DE1624</f>
        <v>)*1,25</v>
      </c>
      <c r="I1863" s="17">
        <f>Source!AV1624</f>
        <v>1</v>
      </c>
      <c r="J1863" s="33">
        <f>(ROUND((ROUND((((Source!ET1624*1.25))*Source!AV1624*Source!I1624),2)),2)+ROUND((ROUND(((Source!AE1624-((Source!EU1624*1.25)))*Source!AV1624*Source!I1624),2)),2))</f>
        <v>1780.72</v>
      </c>
      <c r="K1863" s="17">
        <f>IF(Source!BB1624&lt;&gt; 0, Source!BB1624, 1)</f>
        <v>12.18</v>
      </c>
      <c r="L1863" s="33">
        <f>Source!Q1624</f>
        <v>21689.17</v>
      </c>
    </row>
    <row r="1864" spans="1:27" ht="14.25" x14ac:dyDescent="0.2">
      <c r="A1864" s="26"/>
      <c r="B1864" s="26"/>
      <c r="C1864" s="26"/>
      <c r="D1864" s="26" t="s">
        <v>323</v>
      </c>
      <c r="E1864" s="27"/>
      <c r="F1864" s="17"/>
      <c r="G1864" s="33">
        <f>Source!AN1624</f>
        <v>71.069999999999993</v>
      </c>
      <c r="H1864" s="28" t="str">
        <f>Source!DF1624</f>
        <v>)*1,25</v>
      </c>
      <c r="I1864" s="17">
        <f>Source!AV1624</f>
        <v>1</v>
      </c>
      <c r="J1864" s="41">
        <f>ROUND((ROUND((Source!AE1624*Source!AV1624*Source!I1624),2)),2)</f>
        <v>473.69</v>
      </c>
      <c r="K1864" s="17">
        <f>IF(Source!BS1624&lt;&gt; 0, Source!BS1624, 1)</f>
        <v>26.39</v>
      </c>
      <c r="L1864" s="41">
        <f>Source!R1624</f>
        <v>12500.68</v>
      </c>
      <c r="W1864">
        <f>J1864</f>
        <v>473.69</v>
      </c>
    </row>
    <row r="1865" spans="1:27" ht="14.25" x14ac:dyDescent="0.2">
      <c r="A1865" s="26"/>
      <c r="B1865" s="26"/>
      <c r="C1865" s="26"/>
      <c r="D1865" s="26" t="s">
        <v>324</v>
      </c>
      <c r="E1865" s="27"/>
      <c r="F1865" s="17"/>
      <c r="G1865" s="33">
        <f>Source!AL1624</f>
        <v>705.14</v>
      </c>
      <c r="H1865" s="28" t="str">
        <f>Source!DD1624</f>
        <v/>
      </c>
      <c r="I1865" s="17">
        <f>Source!AW1624</f>
        <v>1</v>
      </c>
      <c r="J1865" s="33">
        <f>ROUND((ROUND((Source!AC1624*Source!AW1624*Source!I1624),2)),2)</f>
        <v>3759.88</v>
      </c>
      <c r="K1865" s="17">
        <f>IF(Source!BC1624&lt;&gt; 0, Source!BC1624, 1)</f>
        <v>3.7</v>
      </c>
      <c r="L1865" s="33">
        <f>Source!P1624</f>
        <v>13911.56</v>
      </c>
    </row>
    <row r="1866" spans="1:27" ht="199.5" x14ac:dyDescent="0.2">
      <c r="A1866" s="26" t="s">
        <v>141</v>
      </c>
      <c r="B1866" s="26" t="s">
        <v>141</v>
      </c>
      <c r="C1866" s="26" t="str">
        <f>Source!F1625</f>
        <v>1.1-1-1312</v>
      </c>
      <c r="D1866" s="26" t="s">
        <v>282</v>
      </c>
      <c r="E1866" s="27" t="str">
        <f>Source!H1625</f>
        <v>м2</v>
      </c>
      <c r="F1866" s="17">
        <f>Source!I1625</f>
        <v>719.83349999999996</v>
      </c>
      <c r="G1866" s="33">
        <f>Source!AK1625</f>
        <v>25.09</v>
      </c>
      <c r="H1866" s="31" t="s">
        <v>3</v>
      </c>
      <c r="I1866" s="17">
        <f>Source!AW1625</f>
        <v>1</v>
      </c>
      <c r="J1866" s="33">
        <f>ROUND((ROUND((Source!AC1625*Source!AW1625*Source!I1625),2)),2)+(ROUND((ROUND(((Source!ET1625)*Source!AV1625*Source!I1625),2)),2)+ROUND((ROUND(((Source!AE1625-(Source!EU1625))*Source!AV1625*Source!I1625),2)),2))+ROUND((ROUND((Source!AF1625*Source!AV1625*Source!I1625),2)),2)</f>
        <v>18060.62</v>
      </c>
      <c r="K1866" s="17">
        <f>IF(Source!BC1625&lt;&gt; 0, Source!BC1625, 1)</f>
        <v>10.5</v>
      </c>
      <c r="L1866" s="33">
        <f>Source!O1625</f>
        <v>189636.51</v>
      </c>
      <c r="Q1866">
        <f>ROUND((Source!DN1625/100)*ROUND((ROUND((Source!AF1625*Source!AV1625*Source!I1625),2)),2), 2)</f>
        <v>0</v>
      </c>
      <c r="R1866">
        <f>Source!X1625</f>
        <v>0</v>
      </c>
      <c r="S1866">
        <f>ROUND((Source!DO1625/100)*ROUND((ROUND((Source!AF1625*Source!AV1625*Source!I1625),2)),2), 2)</f>
        <v>0</v>
      </c>
      <c r="T1866">
        <f>Source!Y1625</f>
        <v>0</v>
      </c>
      <c r="U1866">
        <f>ROUND((175/100)*ROUND((ROUND((Source!AE1625*Source!AV1625*Source!I1625),2)),2), 2)</f>
        <v>0</v>
      </c>
      <c r="V1866">
        <f>ROUND((160/100)*ROUND(ROUND((ROUND((Source!AE1625*Source!AV1625*Source!I1625),2)*Source!BS1625),2), 2), 2)</f>
        <v>0</v>
      </c>
      <c r="X1866">
        <f>IF(Source!BI1625&lt;=1,J1866, 0)</f>
        <v>18060.62</v>
      </c>
      <c r="Y1866">
        <f>IF(Source!BI1625=2,J1866, 0)</f>
        <v>0</v>
      </c>
      <c r="Z1866">
        <f>IF(Source!BI1625=3,J1866, 0)</f>
        <v>0</v>
      </c>
      <c r="AA1866">
        <f>IF(Source!BI1625=4,J1866, 0)</f>
        <v>0</v>
      </c>
    </row>
    <row r="1867" spans="1:27" ht="228" x14ac:dyDescent="0.2">
      <c r="A1867" s="26" t="s">
        <v>145</v>
      </c>
      <c r="B1867" s="26" t="s">
        <v>145</v>
      </c>
      <c r="C1867" s="26" t="str">
        <f>Source!F1626</f>
        <v>1.1-1-1313</v>
      </c>
      <c r="D1867" s="26" t="s">
        <v>283</v>
      </c>
      <c r="E1867" s="27" t="str">
        <f>Source!H1626</f>
        <v>м2</v>
      </c>
      <c r="F1867" s="17">
        <f>Source!I1626</f>
        <v>705.43682999999999</v>
      </c>
      <c r="G1867" s="33">
        <f>Source!AK1626</f>
        <v>23.06</v>
      </c>
      <c r="H1867" s="31" t="s">
        <v>3</v>
      </c>
      <c r="I1867" s="17">
        <f>Source!AW1626</f>
        <v>1</v>
      </c>
      <c r="J1867" s="33">
        <f>ROUND((ROUND((Source!AC1626*Source!AW1626*Source!I1626),2)),2)+(ROUND((ROUND(((Source!ET1626)*Source!AV1626*Source!I1626),2)),2)+ROUND((ROUND(((Source!AE1626-(Source!EU1626))*Source!AV1626*Source!I1626),2)),2))+ROUND((ROUND((Source!AF1626*Source!AV1626*Source!I1626),2)),2)</f>
        <v>16267.37</v>
      </c>
      <c r="K1867" s="17">
        <f>IF(Source!BC1626&lt;&gt; 0, Source!BC1626, 1)</f>
        <v>10.74</v>
      </c>
      <c r="L1867" s="33">
        <f>Source!O1626</f>
        <v>174711.55</v>
      </c>
      <c r="Q1867">
        <f>ROUND((Source!DN1626/100)*ROUND((ROUND((Source!AF1626*Source!AV1626*Source!I1626),2)),2), 2)</f>
        <v>0</v>
      </c>
      <c r="R1867">
        <f>Source!X1626</f>
        <v>0</v>
      </c>
      <c r="S1867">
        <f>ROUND((Source!DO1626/100)*ROUND((ROUND((Source!AF1626*Source!AV1626*Source!I1626),2)),2), 2)</f>
        <v>0</v>
      </c>
      <c r="T1867">
        <f>Source!Y1626</f>
        <v>0</v>
      </c>
      <c r="U1867">
        <f>ROUND((175/100)*ROUND((ROUND((Source!AE1626*Source!AV1626*Source!I1626),2)),2), 2)</f>
        <v>0</v>
      </c>
      <c r="V1867">
        <f>ROUND((160/100)*ROUND(ROUND((ROUND((Source!AE1626*Source!AV1626*Source!I1626),2)*Source!BS1626),2), 2), 2)</f>
        <v>0</v>
      </c>
      <c r="X1867">
        <f>IF(Source!BI1626&lt;=1,J1867, 0)</f>
        <v>16267.37</v>
      </c>
      <c r="Y1867">
        <f>IF(Source!BI1626=2,J1867, 0)</f>
        <v>0</v>
      </c>
      <c r="Z1867">
        <f>IF(Source!BI1626=3,J1867, 0)</f>
        <v>0</v>
      </c>
      <c r="AA1867">
        <f>IF(Source!BI1626=4,J1867, 0)</f>
        <v>0</v>
      </c>
    </row>
    <row r="1868" spans="1:27" ht="14.25" x14ac:dyDescent="0.2">
      <c r="A1868" s="26"/>
      <c r="B1868" s="26"/>
      <c r="C1868" s="26"/>
      <c r="D1868" s="26" t="s">
        <v>314</v>
      </c>
      <c r="E1868" s="27" t="s">
        <v>315</v>
      </c>
      <c r="F1868" s="17">
        <f>Source!DN1624</f>
        <v>104</v>
      </c>
      <c r="G1868" s="33"/>
      <c r="H1868" s="28"/>
      <c r="I1868" s="17"/>
      <c r="J1868" s="33">
        <f>SUM(Q1860:Q1867)</f>
        <v>4393.8900000000003</v>
      </c>
      <c r="K1868" s="17">
        <f>Source!BZ1624</f>
        <v>87</v>
      </c>
      <c r="L1868" s="33">
        <f>SUM(R1860:R1867)</f>
        <v>97000.52</v>
      </c>
    </row>
    <row r="1869" spans="1:27" ht="14.25" x14ac:dyDescent="0.2">
      <c r="A1869" s="26"/>
      <c r="B1869" s="26"/>
      <c r="C1869" s="26"/>
      <c r="D1869" s="26" t="s">
        <v>316</v>
      </c>
      <c r="E1869" s="27" t="s">
        <v>315</v>
      </c>
      <c r="F1869" s="17">
        <f>Source!DO1624</f>
        <v>79</v>
      </c>
      <c r="G1869" s="33"/>
      <c r="H1869" s="28"/>
      <c r="I1869" s="17"/>
      <c r="J1869" s="33">
        <f>SUM(S1860:S1868)</f>
        <v>3337.66</v>
      </c>
      <c r="K1869" s="17">
        <f>Source!CA1624</f>
        <v>41</v>
      </c>
      <c r="L1869" s="33">
        <f>SUM(T1860:T1868)</f>
        <v>45712.89</v>
      </c>
    </row>
    <row r="1870" spans="1:27" ht="14.25" x14ac:dyDescent="0.2">
      <c r="A1870" s="26"/>
      <c r="B1870" s="26"/>
      <c r="C1870" s="26"/>
      <c r="D1870" s="26" t="s">
        <v>325</v>
      </c>
      <c r="E1870" s="27" t="s">
        <v>315</v>
      </c>
      <c r="F1870" s="17">
        <f>175</f>
        <v>175</v>
      </c>
      <c r="G1870" s="33"/>
      <c r="H1870" s="28"/>
      <c r="I1870" s="17"/>
      <c r="J1870" s="33">
        <f>SUM(U1860:U1869)</f>
        <v>828.96</v>
      </c>
      <c r="K1870" s="17">
        <f>160</f>
        <v>160</v>
      </c>
      <c r="L1870" s="33">
        <f>SUM(V1860:V1869)</f>
        <v>20001.09</v>
      </c>
    </row>
    <row r="1871" spans="1:27" ht="14.25" x14ac:dyDescent="0.2">
      <c r="A1871" s="55"/>
      <c r="B1871" s="55"/>
      <c r="C1871" s="55"/>
      <c r="D1871" s="55" t="s">
        <v>317</v>
      </c>
      <c r="E1871" s="56" t="s">
        <v>318</v>
      </c>
      <c r="F1871" s="57">
        <f>Source!AQ1624</f>
        <v>53</v>
      </c>
      <c r="G1871" s="58"/>
      <c r="H1871" s="59" t="str">
        <f>Source!DI1624</f>
        <v>)*1,15</v>
      </c>
      <c r="I1871" s="57">
        <f>Source!AV1624</f>
        <v>1</v>
      </c>
      <c r="J1871" s="58">
        <f>Source!U1624</f>
        <v>324.99149499999993</v>
      </c>
      <c r="K1871" s="57"/>
      <c r="L1871" s="58"/>
    </row>
    <row r="1872" spans="1:27" ht="15" x14ac:dyDescent="0.25">
      <c r="A1872" s="60"/>
      <c r="B1872" s="60"/>
      <c r="C1872" s="60"/>
      <c r="D1872" s="61" t="s">
        <v>319</v>
      </c>
      <c r="E1872" s="60"/>
      <c r="F1872" s="60"/>
      <c r="G1872" s="60"/>
      <c r="H1872" s="60"/>
      <c r="I1872" s="111">
        <f>J1862+J1863+J1865+J1868+J1869+J1870+SUM(J1866:J1867)</f>
        <v>52653.99</v>
      </c>
      <c r="J1872" s="111"/>
      <c r="K1872" s="111">
        <f>L1862+L1863+L1865+L1868+L1869+L1870+SUM(L1866:L1867)</f>
        <v>674158.14000000013</v>
      </c>
      <c r="L1872" s="111"/>
      <c r="O1872" s="32">
        <f>J1862+J1863+J1865+J1868+J1869+J1870+SUM(J1866:J1867)</f>
        <v>52653.99</v>
      </c>
      <c r="P1872" s="32">
        <f>L1862+L1863+L1865+L1868+L1869+L1870+SUM(L1866:L1867)</f>
        <v>674158.14000000013</v>
      </c>
      <c r="X1872">
        <f>IF(Source!BI1624&lt;=1,J1862+J1863+J1865+J1868+J1869+J1870-0, 0)</f>
        <v>18326</v>
      </c>
      <c r="Y1872">
        <f>IF(Source!BI1624=2,J1862+J1863+J1865+J1868+J1869+J1870-0, 0)</f>
        <v>0</v>
      </c>
      <c r="Z1872">
        <f>IF(Source!BI1624=3,J1862+J1863+J1865+J1868+J1869+J1870-0, 0)</f>
        <v>0</v>
      </c>
      <c r="AA1872">
        <f>IF(Source!BI1624=4,J1862+J1863+J1865+J1868+J1869+J1870,0)</f>
        <v>0</v>
      </c>
    </row>
    <row r="1874" spans="1:27" ht="99.75" x14ac:dyDescent="0.2">
      <c r="A1874" s="26">
        <v>6</v>
      </c>
      <c r="B1874" s="26">
        <v>6</v>
      </c>
      <c r="C1874" s="26" t="str">
        <f>Source!F1627</f>
        <v>3.12-3-10</v>
      </c>
      <c r="D1874" s="26" t="s">
        <v>150</v>
      </c>
      <c r="E1874" s="27" t="str">
        <f>Source!H1627</f>
        <v>100 м2</v>
      </c>
      <c r="F1874" s="17">
        <f>Source!I1627</f>
        <v>2.0500000000000001E-2</v>
      </c>
      <c r="G1874" s="33"/>
      <c r="H1874" s="28"/>
      <c r="I1874" s="17"/>
      <c r="J1874" s="33"/>
      <c r="K1874" s="17"/>
      <c r="L1874" s="33"/>
      <c r="Q1874">
        <f>ROUND((Source!DN1627/100)*ROUND((ROUND((Source!AF1627*Source!AV1627*Source!I1627),2)),2), 2)</f>
        <v>24.19</v>
      </c>
      <c r="R1874">
        <f>Source!X1627</f>
        <v>534.03</v>
      </c>
      <c r="S1874">
        <f>ROUND((Source!DO1627/100)*ROUND((ROUND((Source!AF1627*Source!AV1627*Source!I1627),2)),2), 2)</f>
        <v>18.38</v>
      </c>
      <c r="T1874">
        <f>Source!Y1627</f>
        <v>251.67</v>
      </c>
      <c r="U1874">
        <f>ROUND((175/100)*ROUND((ROUND((Source!AE1627*Source!AV1627*Source!I1627),2)),2), 2)</f>
        <v>0.37</v>
      </c>
      <c r="V1874">
        <f>ROUND((160/100)*ROUND(ROUND((ROUND((Source!AE1627*Source!AV1627*Source!I1627),2)*Source!BS1627),2), 2), 2)</f>
        <v>8.86</v>
      </c>
    </row>
    <row r="1875" spans="1:27" x14ac:dyDescent="0.2">
      <c r="D1875" s="30" t="str">
        <f>"Объем: "&amp;Source!I1627&amp;"=2,05/"&amp;"100"</f>
        <v>Объем: 0,0205=2,05/100</v>
      </c>
    </row>
    <row r="1876" spans="1:27" ht="14.25" x14ac:dyDescent="0.2">
      <c r="A1876" s="26"/>
      <c r="B1876" s="26"/>
      <c r="C1876" s="26"/>
      <c r="D1876" s="26" t="s">
        <v>313</v>
      </c>
      <c r="E1876" s="27"/>
      <c r="F1876" s="17"/>
      <c r="G1876" s="33">
        <f>Source!AO1627</f>
        <v>986.85</v>
      </c>
      <c r="H1876" s="28" t="str">
        <f>Source!DG1627</f>
        <v>)*1,15</v>
      </c>
      <c r="I1876" s="17">
        <f>Source!AV1627</f>
        <v>1</v>
      </c>
      <c r="J1876" s="33">
        <f>ROUND((ROUND((Source!AF1627*Source!AV1627*Source!I1627),2)),2)</f>
        <v>23.26</v>
      </c>
      <c r="K1876" s="17">
        <f>IF(Source!BA1627&lt;&gt; 0, Source!BA1627, 1)</f>
        <v>26.39</v>
      </c>
      <c r="L1876" s="33">
        <f>Source!S1627</f>
        <v>613.83000000000004</v>
      </c>
      <c r="W1876">
        <f>J1876</f>
        <v>23.26</v>
      </c>
    </row>
    <row r="1877" spans="1:27" ht="14.25" x14ac:dyDescent="0.2">
      <c r="A1877" s="26"/>
      <c r="B1877" s="26"/>
      <c r="C1877" s="26"/>
      <c r="D1877" s="26" t="s">
        <v>322</v>
      </c>
      <c r="E1877" s="27"/>
      <c r="F1877" s="17"/>
      <c r="G1877" s="33">
        <f>Source!AM1627</f>
        <v>50.84</v>
      </c>
      <c r="H1877" s="28" t="str">
        <f>Source!DE1627</f>
        <v>)*1,25</v>
      </c>
      <c r="I1877" s="17">
        <f>Source!AV1627</f>
        <v>1</v>
      </c>
      <c r="J1877" s="33">
        <f>(ROUND((ROUND((((Source!ET1627*1.25))*Source!AV1627*Source!I1627),2)),2)+ROUND((ROUND(((Source!AE1627-((Source!EU1627*1.25)))*Source!AV1627*Source!I1627),2)),2))</f>
        <v>1.3</v>
      </c>
      <c r="K1877" s="17">
        <f>IF(Source!BB1627&lt;&gt; 0, Source!BB1627, 1)</f>
        <v>9.3800000000000008</v>
      </c>
      <c r="L1877" s="33">
        <f>Source!Q1627</f>
        <v>12.19</v>
      </c>
    </row>
    <row r="1878" spans="1:27" ht="14.25" x14ac:dyDescent="0.2">
      <c r="A1878" s="26"/>
      <c r="B1878" s="26"/>
      <c r="C1878" s="26"/>
      <c r="D1878" s="26" t="s">
        <v>323</v>
      </c>
      <c r="E1878" s="27"/>
      <c r="F1878" s="17"/>
      <c r="G1878" s="33">
        <f>Source!AN1627</f>
        <v>8.01</v>
      </c>
      <c r="H1878" s="28" t="str">
        <f>Source!DF1627</f>
        <v>)*1,25</v>
      </c>
      <c r="I1878" s="17">
        <f>Source!AV1627</f>
        <v>1</v>
      </c>
      <c r="J1878" s="41">
        <f>ROUND((ROUND((Source!AE1627*Source!AV1627*Source!I1627),2)),2)</f>
        <v>0.21</v>
      </c>
      <c r="K1878" s="17">
        <f>IF(Source!BS1627&lt;&gt; 0, Source!BS1627, 1)</f>
        <v>26.39</v>
      </c>
      <c r="L1878" s="41">
        <f>Source!R1627</f>
        <v>5.54</v>
      </c>
      <c r="W1878">
        <f>J1878</f>
        <v>0.21</v>
      </c>
    </row>
    <row r="1879" spans="1:27" ht="14.25" x14ac:dyDescent="0.2">
      <c r="A1879" s="26"/>
      <c r="B1879" s="26"/>
      <c r="C1879" s="26"/>
      <c r="D1879" s="26" t="s">
        <v>324</v>
      </c>
      <c r="E1879" s="27"/>
      <c r="F1879" s="17"/>
      <c r="G1879" s="33">
        <f>Source!AL1627</f>
        <v>7205.92</v>
      </c>
      <c r="H1879" s="28" t="str">
        <f>Source!DD1627</f>
        <v/>
      </c>
      <c r="I1879" s="17">
        <f>Source!AW1627</f>
        <v>1</v>
      </c>
      <c r="J1879" s="33">
        <f>ROUND((ROUND((Source!AC1627*Source!AW1627*Source!I1627),2)),2)</f>
        <v>147.72</v>
      </c>
      <c r="K1879" s="17">
        <f>IF(Source!BC1627&lt;&gt; 0, Source!BC1627, 1)</f>
        <v>1.95</v>
      </c>
      <c r="L1879" s="33">
        <f>Source!P1627</f>
        <v>288.05</v>
      </c>
    </row>
    <row r="1880" spans="1:27" ht="199.5" x14ac:dyDescent="0.2">
      <c r="A1880" s="26" t="s">
        <v>152</v>
      </c>
      <c r="B1880" s="26" t="s">
        <v>152</v>
      </c>
      <c r="C1880" s="26" t="str">
        <f>Source!F1628</f>
        <v>1.1-1-1312</v>
      </c>
      <c r="D1880" s="26" t="s">
        <v>282</v>
      </c>
      <c r="E1880" s="27" t="str">
        <f>Source!H1628</f>
        <v>м2</v>
      </c>
      <c r="F1880" s="17">
        <f>Source!I1628</f>
        <v>2.7681150000000003</v>
      </c>
      <c r="G1880" s="33">
        <f>Source!AK1628</f>
        <v>25.09</v>
      </c>
      <c r="H1880" s="31" t="s">
        <v>3</v>
      </c>
      <c r="I1880" s="17">
        <f>Source!AW1628</f>
        <v>1</v>
      </c>
      <c r="J1880" s="33">
        <f>ROUND((ROUND((Source!AC1628*Source!AW1628*Source!I1628),2)),2)+(ROUND((ROUND(((Source!ET1628)*Source!AV1628*Source!I1628),2)),2)+ROUND((ROUND(((Source!AE1628-(Source!EU1628))*Source!AV1628*Source!I1628),2)),2))+ROUND((ROUND((Source!AF1628*Source!AV1628*Source!I1628),2)),2)</f>
        <v>69.45</v>
      </c>
      <c r="K1880" s="17">
        <f>IF(Source!BC1628&lt;&gt; 0, Source!BC1628, 1)</f>
        <v>10.5</v>
      </c>
      <c r="L1880" s="33">
        <f>Source!O1628</f>
        <v>729.23</v>
      </c>
      <c r="Q1880">
        <f>ROUND((Source!DN1628/100)*ROUND((ROUND((Source!AF1628*Source!AV1628*Source!I1628),2)),2), 2)</f>
        <v>0</v>
      </c>
      <c r="R1880">
        <f>Source!X1628</f>
        <v>0</v>
      </c>
      <c r="S1880">
        <f>ROUND((Source!DO1628/100)*ROUND((ROUND((Source!AF1628*Source!AV1628*Source!I1628),2)),2), 2)</f>
        <v>0</v>
      </c>
      <c r="T1880">
        <f>Source!Y1628</f>
        <v>0</v>
      </c>
      <c r="U1880">
        <f>ROUND((175/100)*ROUND((ROUND((Source!AE1628*Source!AV1628*Source!I1628),2)),2), 2)</f>
        <v>0</v>
      </c>
      <c r="V1880">
        <f>ROUND((160/100)*ROUND(ROUND((ROUND((Source!AE1628*Source!AV1628*Source!I1628),2)*Source!BS1628),2), 2), 2)</f>
        <v>0</v>
      </c>
      <c r="X1880">
        <f>IF(Source!BI1628&lt;=1,J1880, 0)</f>
        <v>69.45</v>
      </c>
      <c r="Y1880">
        <f>IF(Source!BI1628=2,J1880, 0)</f>
        <v>0</v>
      </c>
      <c r="Z1880">
        <f>IF(Source!BI1628=3,J1880, 0)</f>
        <v>0</v>
      </c>
      <c r="AA1880">
        <f>IF(Source!BI1628=4,J1880, 0)</f>
        <v>0</v>
      </c>
    </row>
    <row r="1881" spans="1:27" ht="228" x14ac:dyDescent="0.2">
      <c r="A1881" s="26" t="s">
        <v>153</v>
      </c>
      <c r="B1881" s="26" t="s">
        <v>153</v>
      </c>
      <c r="C1881" s="26" t="str">
        <f>Source!F1629</f>
        <v>1.1-1-1313</v>
      </c>
      <c r="D1881" s="26" t="s">
        <v>283</v>
      </c>
      <c r="E1881" s="27" t="str">
        <f>Source!H1629</f>
        <v>м2</v>
      </c>
      <c r="F1881" s="17">
        <f>Source!I1629</f>
        <v>1.235535</v>
      </c>
      <c r="G1881" s="33">
        <f>Source!AK1629</f>
        <v>23.06</v>
      </c>
      <c r="H1881" s="31" t="s">
        <v>3</v>
      </c>
      <c r="I1881" s="17">
        <f>Source!AW1629</f>
        <v>1</v>
      </c>
      <c r="J1881" s="33">
        <f>ROUND((ROUND((Source!AC1629*Source!AW1629*Source!I1629),2)),2)+(ROUND((ROUND(((Source!ET1629)*Source!AV1629*Source!I1629),2)),2)+ROUND((ROUND(((Source!AE1629-(Source!EU1629))*Source!AV1629*Source!I1629),2)),2))+ROUND((ROUND((Source!AF1629*Source!AV1629*Source!I1629),2)),2)</f>
        <v>28.49</v>
      </c>
      <c r="K1881" s="17">
        <f>IF(Source!BC1629&lt;&gt; 0, Source!BC1629, 1)</f>
        <v>10.74</v>
      </c>
      <c r="L1881" s="33">
        <f>Source!O1629</f>
        <v>305.98</v>
      </c>
      <c r="Q1881">
        <f>ROUND((Source!DN1629/100)*ROUND((ROUND((Source!AF1629*Source!AV1629*Source!I1629),2)),2), 2)</f>
        <v>0</v>
      </c>
      <c r="R1881">
        <f>Source!X1629</f>
        <v>0</v>
      </c>
      <c r="S1881">
        <f>ROUND((Source!DO1629/100)*ROUND((ROUND((Source!AF1629*Source!AV1629*Source!I1629),2)),2), 2)</f>
        <v>0</v>
      </c>
      <c r="T1881">
        <f>Source!Y1629</f>
        <v>0</v>
      </c>
      <c r="U1881">
        <f>ROUND((175/100)*ROUND((ROUND((Source!AE1629*Source!AV1629*Source!I1629),2)),2), 2)</f>
        <v>0</v>
      </c>
      <c r="V1881">
        <f>ROUND((160/100)*ROUND(ROUND((ROUND((Source!AE1629*Source!AV1629*Source!I1629),2)*Source!BS1629),2), 2), 2)</f>
        <v>0</v>
      </c>
      <c r="X1881">
        <f>IF(Source!BI1629&lt;=1,J1881, 0)</f>
        <v>28.49</v>
      </c>
      <c r="Y1881">
        <f>IF(Source!BI1629=2,J1881, 0)</f>
        <v>0</v>
      </c>
      <c r="Z1881">
        <f>IF(Source!BI1629=3,J1881, 0)</f>
        <v>0</v>
      </c>
      <c r="AA1881">
        <f>IF(Source!BI1629=4,J1881, 0)</f>
        <v>0</v>
      </c>
    </row>
    <row r="1882" spans="1:27" ht="14.25" x14ac:dyDescent="0.2">
      <c r="A1882" s="26"/>
      <c r="B1882" s="26"/>
      <c r="C1882" s="26"/>
      <c r="D1882" s="26" t="s">
        <v>314</v>
      </c>
      <c r="E1882" s="27" t="s">
        <v>315</v>
      </c>
      <c r="F1882" s="17">
        <f>Source!DN1627</f>
        <v>104</v>
      </c>
      <c r="G1882" s="33"/>
      <c r="H1882" s="28"/>
      <c r="I1882" s="17"/>
      <c r="J1882" s="33">
        <f>SUM(Q1874:Q1881)</f>
        <v>24.19</v>
      </c>
      <c r="K1882" s="17">
        <f>Source!BZ1627</f>
        <v>87</v>
      </c>
      <c r="L1882" s="33">
        <f>SUM(R1874:R1881)</f>
        <v>534.03</v>
      </c>
    </row>
    <row r="1883" spans="1:27" ht="14.25" x14ac:dyDescent="0.2">
      <c r="A1883" s="26"/>
      <c r="B1883" s="26"/>
      <c r="C1883" s="26"/>
      <c r="D1883" s="26" t="s">
        <v>316</v>
      </c>
      <c r="E1883" s="27" t="s">
        <v>315</v>
      </c>
      <c r="F1883" s="17">
        <f>Source!DO1627</f>
        <v>79</v>
      </c>
      <c r="G1883" s="33"/>
      <c r="H1883" s="28"/>
      <c r="I1883" s="17"/>
      <c r="J1883" s="33">
        <f>SUM(S1874:S1882)</f>
        <v>18.38</v>
      </c>
      <c r="K1883" s="17">
        <f>Source!CA1627</f>
        <v>41</v>
      </c>
      <c r="L1883" s="33">
        <f>SUM(T1874:T1882)</f>
        <v>251.67</v>
      </c>
    </row>
    <row r="1884" spans="1:27" ht="14.25" x14ac:dyDescent="0.2">
      <c r="A1884" s="26"/>
      <c r="B1884" s="26"/>
      <c r="C1884" s="26"/>
      <c r="D1884" s="26" t="s">
        <v>325</v>
      </c>
      <c r="E1884" s="27" t="s">
        <v>315</v>
      </c>
      <c r="F1884" s="17">
        <f>175</f>
        <v>175</v>
      </c>
      <c r="G1884" s="33"/>
      <c r="H1884" s="28"/>
      <c r="I1884" s="17"/>
      <c r="J1884" s="33">
        <f>SUM(U1874:U1883)</f>
        <v>0.37</v>
      </c>
      <c r="K1884" s="17">
        <f>160</f>
        <v>160</v>
      </c>
      <c r="L1884" s="33">
        <f>SUM(V1874:V1883)</f>
        <v>8.86</v>
      </c>
    </row>
    <row r="1885" spans="1:27" ht="14.25" x14ac:dyDescent="0.2">
      <c r="A1885" s="55"/>
      <c r="B1885" s="55"/>
      <c r="C1885" s="55"/>
      <c r="D1885" s="55" t="s">
        <v>317</v>
      </c>
      <c r="E1885" s="56" t="s">
        <v>318</v>
      </c>
      <c r="F1885" s="57">
        <f>Source!AQ1627</f>
        <v>85</v>
      </c>
      <c r="G1885" s="58"/>
      <c r="H1885" s="59" t="str">
        <f>Source!DI1627</f>
        <v>)*1,15</v>
      </c>
      <c r="I1885" s="57">
        <f>Source!AV1627</f>
        <v>1</v>
      </c>
      <c r="J1885" s="58">
        <f>Source!U1627</f>
        <v>2.0038749999999999</v>
      </c>
      <c r="K1885" s="57"/>
      <c r="L1885" s="58"/>
    </row>
    <row r="1886" spans="1:27" ht="15" x14ac:dyDescent="0.25">
      <c r="A1886" s="60"/>
      <c r="B1886" s="60"/>
      <c r="C1886" s="60"/>
      <c r="D1886" s="61" t="s">
        <v>319</v>
      </c>
      <c r="E1886" s="60"/>
      <c r="F1886" s="60"/>
      <c r="G1886" s="60"/>
      <c r="H1886" s="60"/>
      <c r="I1886" s="111">
        <f>J1876+J1877+J1879+J1882+J1883+J1884+SUM(J1880:J1881)</f>
        <v>313.15999999999997</v>
      </c>
      <c r="J1886" s="111"/>
      <c r="K1886" s="111">
        <f>L1876+L1877+L1879+L1882+L1883+L1884+SUM(L1880:L1881)</f>
        <v>2743.84</v>
      </c>
      <c r="L1886" s="111"/>
      <c r="O1886" s="32">
        <f>J1876+J1877+J1879+J1882+J1883+J1884+SUM(J1880:J1881)</f>
        <v>313.15999999999997</v>
      </c>
      <c r="P1886" s="32">
        <f>L1876+L1877+L1879+L1882+L1883+L1884+SUM(L1880:L1881)</f>
        <v>2743.84</v>
      </c>
      <c r="X1886">
        <f>IF(Source!BI1627&lt;=1,J1876+J1877+J1879+J1882+J1883+J1884-0, 0)</f>
        <v>215.22</v>
      </c>
      <c r="Y1886">
        <f>IF(Source!BI1627=2,J1876+J1877+J1879+J1882+J1883+J1884-0, 0)</f>
        <v>0</v>
      </c>
      <c r="Z1886">
        <f>IF(Source!BI1627=3,J1876+J1877+J1879+J1882+J1883+J1884-0, 0)</f>
        <v>0</v>
      </c>
      <c r="AA1886">
        <f>IF(Source!BI1627=4,J1876+J1877+J1879+J1882+J1883+J1884,0)</f>
        <v>0</v>
      </c>
    </row>
    <row r="1889" spans="1:27" ht="16.5" x14ac:dyDescent="0.25">
      <c r="A1889" s="75" t="str">
        <f>CONCATENATE("Подраздел: ",IF(Source!G1631&lt;&gt;"Новый подраздел", Source!G1631, ""))</f>
        <v>Подраздел: Кровля тех. этажа в/о В/5-9</v>
      </c>
      <c r="B1889" s="75"/>
      <c r="C1889" s="75"/>
      <c r="D1889" s="75"/>
      <c r="E1889" s="75"/>
      <c r="F1889" s="75"/>
      <c r="G1889" s="75"/>
      <c r="H1889" s="75"/>
      <c r="I1889" s="75"/>
      <c r="J1889" s="75"/>
      <c r="K1889" s="75"/>
      <c r="L1889" s="75"/>
    </row>
    <row r="1890" spans="1:27" ht="42.75" x14ac:dyDescent="0.2">
      <c r="A1890" s="26">
        <v>1</v>
      </c>
      <c r="B1890" s="26">
        <v>1</v>
      </c>
      <c r="C1890" s="26" t="str">
        <f>Source!F1635</f>
        <v>6.61-26-1</v>
      </c>
      <c r="D1890" s="26" t="s">
        <v>21</v>
      </c>
      <c r="E1890" s="27" t="str">
        <f>Source!H1635</f>
        <v>100 м2</v>
      </c>
      <c r="F1890" s="17">
        <f>Source!I1635</f>
        <v>6.3E-3</v>
      </c>
      <c r="G1890" s="33"/>
      <c r="H1890" s="28"/>
      <c r="I1890" s="17"/>
      <c r="J1890" s="33"/>
      <c r="K1890" s="17"/>
      <c r="L1890" s="33"/>
      <c r="Q1890">
        <f>ROUND((Source!DN1635/100)*ROUND((ROUND((Source!AF1635*Source!AV1635*Source!I1635),2)),2), 2)</f>
        <v>2.96</v>
      </c>
      <c r="R1890">
        <f>Source!X1635</f>
        <v>68.349999999999994</v>
      </c>
      <c r="S1890">
        <f>ROUND((Source!DO1635/100)*ROUND((ROUND((Source!AF1635*Source!AV1635*Source!I1635),2)),2), 2)</f>
        <v>2.04</v>
      </c>
      <c r="T1890">
        <f>Source!Y1635</f>
        <v>40.03</v>
      </c>
      <c r="U1890">
        <f>ROUND((175/100)*ROUND((ROUND((Source!AE1635*Source!AV1635*Source!I1635),2)),2), 2)</f>
        <v>0</v>
      </c>
      <c r="V1890">
        <f>ROUND((160/100)*ROUND(ROUND((ROUND((Source!AE1635*Source!AV1635*Source!I1635),2)*Source!BS1635),2), 2), 2)</f>
        <v>0</v>
      </c>
    </row>
    <row r="1891" spans="1:27" x14ac:dyDescent="0.2">
      <c r="D1891" s="30" t="str">
        <f>"Объем: "&amp;Source!I1635&amp;"=0,63/"&amp;"100"</f>
        <v>Объем: 0,0063=0,63/100</v>
      </c>
    </row>
    <row r="1892" spans="1:27" ht="14.25" x14ac:dyDescent="0.2">
      <c r="A1892" s="26"/>
      <c r="B1892" s="26"/>
      <c r="C1892" s="26"/>
      <c r="D1892" s="26" t="s">
        <v>313</v>
      </c>
      <c r="E1892" s="27"/>
      <c r="F1892" s="17"/>
      <c r="G1892" s="33">
        <f>Source!AO1635</f>
        <v>587.65</v>
      </c>
      <c r="H1892" s="28" t="str">
        <f>Source!DG1635</f>
        <v/>
      </c>
      <c r="I1892" s="17">
        <f>Source!AV1635</f>
        <v>1</v>
      </c>
      <c r="J1892" s="33">
        <f>ROUND((ROUND((Source!AF1635*Source!AV1635*Source!I1635),2)),2)</f>
        <v>3.7</v>
      </c>
      <c r="K1892" s="17">
        <f>IF(Source!BA1635&lt;&gt; 0, Source!BA1635, 1)</f>
        <v>26.39</v>
      </c>
      <c r="L1892" s="33">
        <f>Source!S1635</f>
        <v>97.64</v>
      </c>
      <c r="W1892">
        <f>J1892</f>
        <v>3.7</v>
      </c>
    </row>
    <row r="1893" spans="1:27" ht="28.5" x14ac:dyDescent="0.2">
      <c r="A1893" s="26" t="s">
        <v>27</v>
      </c>
      <c r="B1893" s="26" t="s">
        <v>27</v>
      </c>
      <c r="C1893" s="26" t="str">
        <f>Source!F1636</f>
        <v>9999990001</v>
      </c>
      <c r="D1893" s="26" t="s">
        <v>29</v>
      </c>
      <c r="E1893" s="27" t="str">
        <f>Source!H1636</f>
        <v>т</v>
      </c>
      <c r="F1893" s="17">
        <f>Source!I1636</f>
        <v>-2.8979999999999999E-2</v>
      </c>
      <c r="G1893" s="33">
        <f>Source!AK1636</f>
        <v>0</v>
      </c>
      <c r="H1893" s="31" t="s">
        <v>3</v>
      </c>
      <c r="I1893" s="17">
        <f>Source!AW1636</f>
        <v>1</v>
      </c>
      <c r="J1893" s="33">
        <f>ROUND((ROUND((Source!AC1636*Source!AW1636*Source!I1636),2)),2)+(ROUND((ROUND(((Source!ET1636)*Source!AV1636*Source!I1636),2)),2)+ROUND((ROUND(((Source!AE1636-(Source!EU1636))*Source!AV1636*Source!I1636),2)),2))+ROUND((ROUND((Source!AF1636*Source!AV1636*Source!I1636),2)),2)</f>
        <v>0</v>
      </c>
      <c r="K1893" s="17">
        <f>IF(Source!BC1636&lt;&gt; 0, Source!BC1636, 1)</f>
        <v>1</v>
      </c>
      <c r="L1893" s="33">
        <f>Source!O1636</f>
        <v>0</v>
      </c>
      <c r="Q1893">
        <f>ROUND((Source!DN1636/100)*ROUND((ROUND((Source!AF1636*Source!AV1636*Source!I1636),2)),2), 2)</f>
        <v>0</v>
      </c>
      <c r="R1893">
        <f>Source!X1636</f>
        <v>0</v>
      </c>
      <c r="S1893">
        <f>ROUND((Source!DO1636/100)*ROUND((ROUND((Source!AF1636*Source!AV1636*Source!I1636),2)),2), 2)</f>
        <v>0</v>
      </c>
      <c r="T1893">
        <f>Source!Y1636</f>
        <v>0</v>
      </c>
      <c r="U1893">
        <f>ROUND((175/100)*ROUND((ROUND((Source!AE1636*Source!AV1636*Source!I1636),2)),2), 2)</f>
        <v>0</v>
      </c>
      <c r="V1893">
        <f>ROUND((160/100)*ROUND(ROUND((ROUND((Source!AE1636*Source!AV1636*Source!I1636),2)*Source!BS1636),2), 2), 2)</f>
        <v>0</v>
      </c>
      <c r="X1893">
        <f>IF(Source!BI1636&lt;=1,J1893, 0)</f>
        <v>0</v>
      </c>
      <c r="Y1893">
        <f>IF(Source!BI1636=2,J1893, 0)</f>
        <v>0</v>
      </c>
      <c r="Z1893">
        <f>IF(Source!BI1636=3,J1893, 0)</f>
        <v>0</v>
      </c>
      <c r="AA1893">
        <f>IF(Source!BI1636=4,J1893, 0)</f>
        <v>0</v>
      </c>
    </row>
    <row r="1894" spans="1:27" ht="14.25" x14ac:dyDescent="0.2">
      <c r="A1894" s="26"/>
      <c r="B1894" s="26"/>
      <c r="C1894" s="26"/>
      <c r="D1894" s="26" t="s">
        <v>314</v>
      </c>
      <c r="E1894" s="27" t="s">
        <v>315</v>
      </c>
      <c r="F1894" s="17">
        <f>Source!DN1635</f>
        <v>80</v>
      </c>
      <c r="G1894" s="33"/>
      <c r="H1894" s="28"/>
      <c r="I1894" s="17"/>
      <c r="J1894" s="33">
        <f>SUM(Q1890:Q1893)</f>
        <v>2.96</v>
      </c>
      <c r="K1894" s="17">
        <f>Source!BZ1635</f>
        <v>70</v>
      </c>
      <c r="L1894" s="33">
        <f>SUM(R1890:R1893)</f>
        <v>68.349999999999994</v>
      </c>
    </row>
    <row r="1895" spans="1:27" ht="14.25" x14ac:dyDescent="0.2">
      <c r="A1895" s="26"/>
      <c r="B1895" s="26"/>
      <c r="C1895" s="26"/>
      <c r="D1895" s="26" t="s">
        <v>316</v>
      </c>
      <c r="E1895" s="27" t="s">
        <v>315</v>
      </c>
      <c r="F1895" s="17">
        <f>Source!DO1635</f>
        <v>55</v>
      </c>
      <c r="G1895" s="33"/>
      <c r="H1895" s="28"/>
      <c r="I1895" s="17"/>
      <c r="J1895" s="33">
        <f>SUM(S1890:S1894)</f>
        <v>2.04</v>
      </c>
      <c r="K1895" s="17">
        <f>Source!CA1635</f>
        <v>41</v>
      </c>
      <c r="L1895" s="33">
        <f>SUM(T1890:T1894)</f>
        <v>40.03</v>
      </c>
    </row>
    <row r="1896" spans="1:27" ht="14.25" x14ac:dyDescent="0.2">
      <c r="A1896" s="55"/>
      <c r="B1896" s="55"/>
      <c r="C1896" s="55"/>
      <c r="D1896" s="55" t="s">
        <v>317</v>
      </c>
      <c r="E1896" s="56" t="s">
        <v>318</v>
      </c>
      <c r="F1896" s="57">
        <f>Source!AQ1635</f>
        <v>57.5</v>
      </c>
      <c r="G1896" s="58"/>
      <c r="H1896" s="59" t="str">
        <f>Source!DI1635</f>
        <v/>
      </c>
      <c r="I1896" s="57">
        <f>Source!AV1635</f>
        <v>1</v>
      </c>
      <c r="J1896" s="58">
        <f>Source!U1635</f>
        <v>0.36225000000000002</v>
      </c>
      <c r="K1896" s="57"/>
      <c r="L1896" s="58"/>
    </row>
    <row r="1897" spans="1:27" ht="15" x14ac:dyDescent="0.25">
      <c r="A1897" s="60"/>
      <c r="B1897" s="60"/>
      <c r="C1897" s="60"/>
      <c r="D1897" s="61" t="s">
        <v>319</v>
      </c>
      <c r="E1897" s="60"/>
      <c r="F1897" s="60"/>
      <c r="G1897" s="60"/>
      <c r="H1897" s="60"/>
      <c r="I1897" s="111">
        <f>J1892+J1894+J1895+SUM(J1893:J1893)</f>
        <v>8.6999999999999993</v>
      </c>
      <c r="J1897" s="111"/>
      <c r="K1897" s="111">
        <f>L1892+L1894+L1895+SUM(L1893:L1893)</f>
        <v>206.02</v>
      </c>
      <c r="L1897" s="111"/>
      <c r="O1897" s="32">
        <f>J1892+J1894+J1895+SUM(J1893:J1893)</f>
        <v>8.6999999999999993</v>
      </c>
      <c r="P1897" s="32">
        <f>L1892+L1894+L1895+SUM(L1893:L1893)</f>
        <v>206.02</v>
      </c>
      <c r="X1897">
        <f>IF(Source!BI1635&lt;=1,J1892+J1894+J1895-0, 0)</f>
        <v>8.6999999999999993</v>
      </c>
      <c r="Y1897">
        <f>IF(Source!BI1635=2,J1892+J1894+J1895-0, 0)</f>
        <v>0</v>
      </c>
      <c r="Z1897">
        <f>IF(Source!BI1635=3,J1892+J1894+J1895-0, 0)</f>
        <v>0</v>
      </c>
      <c r="AA1897">
        <f>IF(Source!BI1635=4,J1892+J1894+J1895,0)</f>
        <v>0</v>
      </c>
    </row>
    <row r="1899" spans="1:27" ht="42.75" x14ac:dyDescent="0.2">
      <c r="A1899" s="26">
        <v>2</v>
      </c>
      <c r="B1899" s="26">
        <v>2</v>
      </c>
      <c r="C1899" s="26" t="str">
        <f>Source!F1637</f>
        <v>6.62-31-1</v>
      </c>
      <c r="D1899" s="26" t="s">
        <v>33</v>
      </c>
      <c r="E1899" s="27" t="str">
        <f>Source!H1637</f>
        <v>1 м2 поверхности</v>
      </c>
      <c r="F1899" s="17">
        <f>Source!I1637</f>
        <v>0.35</v>
      </c>
      <c r="G1899" s="33"/>
      <c r="H1899" s="28"/>
      <c r="I1899" s="17"/>
      <c r="J1899" s="33"/>
      <c r="K1899" s="17"/>
      <c r="L1899" s="33"/>
      <c r="Q1899">
        <f>ROUND((Source!DN1637/100)*ROUND((ROUND((Source!AF1637*Source!AV1637*Source!I1637),2)),2), 2)</f>
        <v>2.15</v>
      </c>
      <c r="R1899">
        <f>Source!X1637</f>
        <v>47.09</v>
      </c>
      <c r="S1899">
        <f>ROUND((Source!DO1637/100)*ROUND((ROUND((Source!AF1637*Source!AV1637*Source!I1637),2)),2), 2)</f>
        <v>1.38</v>
      </c>
      <c r="T1899">
        <f>Source!Y1637</f>
        <v>23.26</v>
      </c>
      <c r="U1899">
        <f>ROUND((175/100)*ROUND((ROUND((Source!AE1637*Source!AV1637*Source!I1637),2)),2), 2)</f>
        <v>0</v>
      </c>
      <c r="V1899">
        <f>ROUND((160/100)*ROUND(ROUND((ROUND((Source!AE1637*Source!AV1637*Source!I1637),2)*Source!BS1637),2), 2), 2)</f>
        <v>0</v>
      </c>
    </row>
    <row r="1900" spans="1:27" ht="14.25" x14ac:dyDescent="0.2">
      <c r="A1900" s="26"/>
      <c r="B1900" s="26"/>
      <c r="C1900" s="26"/>
      <c r="D1900" s="26" t="s">
        <v>313</v>
      </c>
      <c r="E1900" s="27"/>
      <c r="F1900" s="17"/>
      <c r="G1900" s="33">
        <f>Source!AO1637</f>
        <v>6.13</v>
      </c>
      <c r="H1900" s="28" t="str">
        <f>Source!DG1637</f>
        <v/>
      </c>
      <c r="I1900" s="17">
        <f>Source!AV1637</f>
        <v>1</v>
      </c>
      <c r="J1900" s="33">
        <f>ROUND((ROUND((Source!AF1637*Source!AV1637*Source!I1637),2)),2)</f>
        <v>2.15</v>
      </c>
      <c r="K1900" s="17">
        <f>IF(Source!BA1637&lt;&gt; 0, Source!BA1637, 1)</f>
        <v>26.39</v>
      </c>
      <c r="L1900" s="33">
        <f>Source!S1637</f>
        <v>56.74</v>
      </c>
      <c r="W1900">
        <f>J1900</f>
        <v>2.15</v>
      </c>
    </row>
    <row r="1901" spans="1:27" ht="14.25" x14ac:dyDescent="0.2">
      <c r="A1901" s="26"/>
      <c r="B1901" s="26"/>
      <c r="C1901" s="26"/>
      <c r="D1901" s="26" t="s">
        <v>314</v>
      </c>
      <c r="E1901" s="27" t="s">
        <v>315</v>
      </c>
      <c r="F1901" s="17">
        <f>Source!DN1637</f>
        <v>100</v>
      </c>
      <c r="G1901" s="33"/>
      <c r="H1901" s="28"/>
      <c r="I1901" s="17"/>
      <c r="J1901" s="33">
        <f>SUM(Q1899:Q1900)</f>
        <v>2.15</v>
      </c>
      <c r="K1901" s="17">
        <f>Source!BZ1637</f>
        <v>83</v>
      </c>
      <c r="L1901" s="33">
        <f>SUM(R1899:R1900)</f>
        <v>47.09</v>
      </c>
    </row>
    <row r="1902" spans="1:27" ht="14.25" x14ac:dyDescent="0.2">
      <c r="A1902" s="26"/>
      <c r="B1902" s="26"/>
      <c r="C1902" s="26"/>
      <c r="D1902" s="26" t="s">
        <v>316</v>
      </c>
      <c r="E1902" s="27" t="s">
        <v>315</v>
      </c>
      <c r="F1902" s="17">
        <f>Source!DO1637</f>
        <v>64</v>
      </c>
      <c r="G1902" s="33"/>
      <c r="H1902" s="28"/>
      <c r="I1902" s="17"/>
      <c r="J1902" s="33">
        <f>SUM(S1899:S1901)</f>
        <v>1.38</v>
      </c>
      <c r="K1902" s="17">
        <f>Source!CA1637</f>
        <v>41</v>
      </c>
      <c r="L1902" s="33">
        <f>SUM(T1899:T1901)</f>
        <v>23.26</v>
      </c>
    </row>
    <row r="1903" spans="1:27" ht="14.25" x14ac:dyDescent="0.2">
      <c r="A1903" s="55"/>
      <c r="B1903" s="55"/>
      <c r="C1903" s="55"/>
      <c r="D1903" s="55" t="s">
        <v>317</v>
      </c>
      <c r="E1903" s="56" t="s">
        <v>318</v>
      </c>
      <c r="F1903" s="57">
        <f>Source!AQ1637</f>
        <v>0.6</v>
      </c>
      <c r="G1903" s="58"/>
      <c r="H1903" s="59" t="str">
        <f>Source!DI1637</f>
        <v/>
      </c>
      <c r="I1903" s="57">
        <f>Source!AV1637</f>
        <v>1</v>
      </c>
      <c r="J1903" s="58">
        <f>Source!U1637</f>
        <v>0.21</v>
      </c>
      <c r="K1903" s="57"/>
      <c r="L1903" s="58"/>
    </row>
    <row r="1904" spans="1:27" ht="15" x14ac:dyDescent="0.25">
      <c r="A1904" s="60"/>
      <c r="B1904" s="60"/>
      <c r="C1904" s="60"/>
      <c r="D1904" s="61" t="s">
        <v>319</v>
      </c>
      <c r="E1904" s="60"/>
      <c r="F1904" s="60"/>
      <c r="G1904" s="60"/>
      <c r="H1904" s="60"/>
      <c r="I1904" s="111">
        <f>J1900+J1901+J1902</f>
        <v>5.68</v>
      </c>
      <c r="J1904" s="111"/>
      <c r="K1904" s="111">
        <f>L1900+L1901+L1902</f>
        <v>127.09000000000002</v>
      </c>
      <c r="L1904" s="111"/>
      <c r="O1904" s="32">
        <f>J1900+J1901+J1902</f>
        <v>5.68</v>
      </c>
      <c r="P1904" s="32">
        <f>L1900+L1901+L1902</f>
        <v>127.09000000000002</v>
      </c>
      <c r="X1904">
        <f>IF(Source!BI1637&lt;=1,J1900+J1901+J1902-0, 0)</f>
        <v>5.68</v>
      </c>
      <c r="Y1904">
        <f>IF(Source!BI1637=2,J1900+J1901+J1902-0, 0)</f>
        <v>0</v>
      </c>
      <c r="Z1904">
        <f>IF(Source!BI1637=3,J1900+J1901+J1902-0, 0)</f>
        <v>0</v>
      </c>
      <c r="AA1904">
        <f>IF(Source!BI1637=4,J1900+J1901+J1902,0)</f>
        <v>0</v>
      </c>
    </row>
    <row r="1906" spans="1:27" ht="28.5" x14ac:dyDescent="0.2">
      <c r="A1906" s="26">
        <v>3</v>
      </c>
      <c r="B1906" s="26">
        <v>3</v>
      </c>
      <c r="C1906" s="26" t="str">
        <f>Source!F1638</f>
        <v>6.58-2-1</v>
      </c>
      <c r="D1906" s="26" t="s">
        <v>40</v>
      </c>
      <c r="E1906" s="27" t="str">
        <f>Source!H1638</f>
        <v>100 м2</v>
      </c>
      <c r="F1906" s="17">
        <f>Source!I1638</f>
        <v>1.5599999999999999E-2</v>
      </c>
      <c r="G1906" s="33"/>
      <c r="H1906" s="28"/>
      <c r="I1906" s="17"/>
      <c r="J1906" s="33"/>
      <c r="K1906" s="17"/>
      <c r="L1906" s="33"/>
      <c r="Q1906">
        <f>ROUND((Source!DN1638/100)*ROUND((ROUND((Source!AF1638*Source!AV1638*Source!I1638),2)),2), 2)</f>
        <v>2.38</v>
      </c>
      <c r="R1906">
        <f>Source!X1638</f>
        <v>55.05</v>
      </c>
      <c r="S1906">
        <f>ROUND((Source!DO1638/100)*ROUND((ROUND((Source!AF1638*Source!AV1638*Source!I1638),2)),2), 2)</f>
        <v>1.64</v>
      </c>
      <c r="T1906">
        <f>Source!Y1638</f>
        <v>32.24</v>
      </c>
      <c r="U1906">
        <f>ROUND((175/100)*ROUND((ROUND((Source!AE1638*Source!AV1638*Source!I1638),2)),2), 2)</f>
        <v>0</v>
      </c>
      <c r="V1906">
        <f>ROUND((160/100)*ROUND(ROUND((ROUND((Source!AE1638*Source!AV1638*Source!I1638),2)*Source!BS1638),2), 2), 2)</f>
        <v>0</v>
      </c>
    </row>
    <row r="1907" spans="1:27" x14ac:dyDescent="0.2">
      <c r="D1907" s="30" t="str">
        <f>"Объем: "&amp;Source!I1638&amp;"=1,56/"&amp;"100"</f>
        <v>Объем: 0,0156=1,56/100</v>
      </c>
    </row>
    <row r="1908" spans="1:27" ht="14.25" x14ac:dyDescent="0.2">
      <c r="A1908" s="26"/>
      <c r="B1908" s="26"/>
      <c r="C1908" s="26"/>
      <c r="D1908" s="26" t="s">
        <v>313</v>
      </c>
      <c r="E1908" s="27"/>
      <c r="F1908" s="17"/>
      <c r="G1908" s="33">
        <f>Source!AO1638</f>
        <v>191.34</v>
      </c>
      <c r="H1908" s="28" t="str">
        <f>Source!DG1638</f>
        <v/>
      </c>
      <c r="I1908" s="17">
        <f>Source!AV1638</f>
        <v>1</v>
      </c>
      <c r="J1908" s="33">
        <f>ROUND((ROUND((Source!AF1638*Source!AV1638*Source!I1638),2)),2)</f>
        <v>2.98</v>
      </c>
      <c r="K1908" s="17">
        <f>IF(Source!BA1638&lt;&gt; 0, Source!BA1638, 1)</f>
        <v>26.39</v>
      </c>
      <c r="L1908" s="33">
        <f>Source!S1638</f>
        <v>78.64</v>
      </c>
      <c r="W1908">
        <f>J1908</f>
        <v>2.98</v>
      </c>
    </row>
    <row r="1909" spans="1:27" ht="28.5" x14ac:dyDescent="0.2">
      <c r="A1909" s="26" t="s">
        <v>44</v>
      </c>
      <c r="B1909" s="26" t="s">
        <v>44</v>
      </c>
      <c r="C1909" s="26" t="str">
        <f>Source!F1639</f>
        <v>9999990001</v>
      </c>
      <c r="D1909" s="26" t="s">
        <v>29</v>
      </c>
      <c r="E1909" s="27" t="str">
        <f>Source!H1639</f>
        <v>т</v>
      </c>
      <c r="F1909" s="17">
        <f>Source!I1639</f>
        <v>-1.5911999999999999E-2</v>
      </c>
      <c r="G1909" s="33">
        <f>Source!AK1639</f>
        <v>0</v>
      </c>
      <c r="H1909" s="31" t="s">
        <v>3</v>
      </c>
      <c r="I1909" s="17">
        <f>Source!AW1639</f>
        <v>1</v>
      </c>
      <c r="J1909" s="33">
        <f>ROUND((ROUND((Source!AC1639*Source!AW1639*Source!I1639),2)),2)+(ROUND((ROUND(((Source!ET1639)*Source!AV1639*Source!I1639),2)),2)+ROUND((ROUND(((Source!AE1639-(Source!EU1639))*Source!AV1639*Source!I1639),2)),2))+ROUND((ROUND((Source!AF1639*Source!AV1639*Source!I1639),2)),2)</f>
        <v>0</v>
      </c>
      <c r="K1909" s="17">
        <f>IF(Source!BC1639&lt;&gt; 0, Source!BC1639, 1)</f>
        <v>1</v>
      </c>
      <c r="L1909" s="33">
        <f>Source!O1639</f>
        <v>0</v>
      </c>
      <c r="Q1909">
        <f>ROUND((Source!DN1639/100)*ROUND((ROUND((Source!AF1639*Source!AV1639*Source!I1639),2)),2), 2)</f>
        <v>0</v>
      </c>
      <c r="R1909">
        <f>Source!X1639</f>
        <v>0</v>
      </c>
      <c r="S1909">
        <f>ROUND((Source!DO1639/100)*ROUND((ROUND((Source!AF1639*Source!AV1639*Source!I1639),2)),2), 2)</f>
        <v>0</v>
      </c>
      <c r="T1909">
        <f>Source!Y1639</f>
        <v>0</v>
      </c>
      <c r="U1909">
        <f>ROUND((175/100)*ROUND((ROUND((Source!AE1639*Source!AV1639*Source!I1639),2)),2), 2)</f>
        <v>0</v>
      </c>
      <c r="V1909">
        <f>ROUND((160/100)*ROUND(ROUND((ROUND((Source!AE1639*Source!AV1639*Source!I1639),2)*Source!BS1639),2), 2), 2)</f>
        <v>0</v>
      </c>
      <c r="X1909">
        <f>IF(Source!BI1639&lt;=1,J1909, 0)</f>
        <v>0</v>
      </c>
      <c r="Y1909">
        <f>IF(Source!BI1639=2,J1909, 0)</f>
        <v>0</v>
      </c>
      <c r="Z1909">
        <f>IF(Source!BI1639=3,J1909, 0)</f>
        <v>0</v>
      </c>
      <c r="AA1909">
        <f>IF(Source!BI1639=4,J1909, 0)</f>
        <v>0</v>
      </c>
    </row>
    <row r="1910" spans="1:27" ht="14.25" x14ac:dyDescent="0.2">
      <c r="A1910" s="26"/>
      <c r="B1910" s="26"/>
      <c r="C1910" s="26"/>
      <c r="D1910" s="26" t="s">
        <v>314</v>
      </c>
      <c r="E1910" s="27" t="s">
        <v>315</v>
      </c>
      <c r="F1910" s="17">
        <f>Source!DN1638</f>
        <v>80</v>
      </c>
      <c r="G1910" s="33"/>
      <c r="H1910" s="28"/>
      <c r="I1910" s="17"/>
      <c r="J1910" s="33">
        <f>SUM(Q1906:Q1909)</f>
        <v>2.38</v>
      </c>
      <c r="K1910" s="17">
        <f>Source!BZ1638</f>
        <v>70</v>
      </c>
      <c r="L1910" s="33">
        <f>SUM(R1906:R1909)</f>
        <v>55.05</v>
      </c>
    </row>
    <row r="1911" spans="1:27" ht="14.25" x14ac:dyDescent="0.2">
      <c r="A1911" s="26"/>
      <c r="B1911" s="26"/>
      <c r="C1911" s="26"/>
      <c r="D1911" s="26" t="s">
        <v>316</v>
      </c>
      <c r="E1911" s="27" t="s">
        <v>315</v>
      </c>
      <c r="F1911" s="17">
        <f>Source!DO1638</f>
        <v>55</v>
      </c>
      <c r="G1911" s="33"/>
      <c r="H1911" s="28"/>
      <c r="I1911" s="17"/>
      <c r="J1911" s="33">
        <f>SUM(S1906:S1910)</f>
        <v>1.64</v>
      </c>
      <c r="K1911" s="17">
        <f>Source!CA1638</f>
        <v>41</v>
      </c>
      <c r="L1911" s="33">
        <f>SUM(T1906:T1910)</f>
        <v>32.24</v>
      </c>
    </row>
    <row r="1912" spans="1:27" ht="14.25" x14ac:dyDescent="0.2">
      <c r="A1912" s="55"/>
      <c r="B1912" s="55"/>
      <c r="C1912" s="55"/>
      <c r="D1912" s="55" t="s">
        <v>317</v>
      </c>
      <c r="E1912" s="56" t="s">
        <v>318</v>
      </c>
      <c r="F1912" s="57">
        <f>Source!AQ1638</f>
        <v>17.41</v>
      </c>
      <c r="G1912" s="58"/>
      <c r="H1912" s="59" t="str">
        <f>Source!DI1638</f>
        <v/>
      </c>
      <c r="I1912" s="57">
        <f>Source!AV1638</f>
        <v>1</v>
      </c>
      <c r="J1912" s="58">
        <f>Source!U1638</f>
        <v>0.271596</v>
      </c>
      <c r="K1912" s="57"/>
      <c r="L1912" s="58"/>
    </row>
    <row r="1913" spans="1:27" ht="15" x14ac:dyDescent="0.25">
      <c r="A1913" s="60"/>
      <c r="B1913" s="60"/>
      <c r="C1913" s="60"/>
      <c r="D1913" s="61" t="s">
        <v>319</v>
      </c>
      <c r="E1913" s="60"/>
      <c r="F1913" s="60"/>
      <c r="G1913" s="60"/>
      <c r="H1913" s="60"/>
      <c r="I1913" s="111">
        <f>J1908+J1910+J1911+SUM(J1909:J1909)</f>
        <v>6.9999999999999991</v>
      </c>
      <c r="J1913" s="111"/>
      <c r="K1913" s="111">
        <f>L1908+L1910+L1911+SUM(L1909:L1909)</f>
        <v>165.93</v>
      </c>
      <c r="L1913" s="111"/>
      <c r="O1913" s="32">
        <f>J1908+J1910+J1911+SUM(J1909:J1909)</f>
        <v>6.9999999999999991</v>
      </c>
      <c r="P1913" s="32">
        <f>L1908+L1910+L1911+SUM(L1909:L1909)</f>
        <v>165.93</v>
      </c>
      <c r="X1913">
        <f>IF(Source!BI1638&lt;=1,J1908+J1910+J1911-0, 0)</f>
        <v>6.9999999999999991</v>
      </c>
      <c r="Y1913">
        <f>IF(Source!BI1638=2,J1908+J1910+J1911-0, 0)</f>
        <v>0</v>
      </c>
      <c r="Z1913">
        <f>IF(Source!BI1638=3,J1908+J1910+J1911-0, 0)</f>
        <v>0</v>
      </c>
      <c r="AA1913">
        <f>IF(Source!BI1638=4,J1908+J1910+J1911,0)</f>
        <v>0</v>
      </c>
    </row>
    <row r="1916" spans="1:27" ht="15" x14ac:dyDescent="0.25">
      <c r="A1916" s="81" t="str">
        <f>CONCATENATE("Итого по подразделу: ",IF(Source!G1643&lt;&gt;"Новый подраздел", Source!G1643, ""))</f>
        <v>Итого по подразделу: Кровля тех. этажа в/о В/5-9</v>
      </c>
      <c r="B1916" s="81"/>
      <c r="C1916" s="81"/>
      <c r="D1916" s="81"/>
      <c r="E1916" s="81"/>
      <c r="F1916" s="81"/>
      <c r="G1916" s="81"/>
      <c r="H1916" s="81"/>
      <c r="I1916" s="79">
        <f>SUM(O1889:O1915)</f>
        <v>21.38</v>
      </c>
      <c r="J1916" s="80"/>
      <c r="K1916" s="79">
        <f>SUM(P1889:P1915)</f>
        <v>499.04</v>
      </c>
      <c r="L1916" s="80"/>
    </row>
    <row r="1917" spans="1:27" hidden="1" x14ac:dyDescent="0.2">
      <c r="A1917" t="s">
        <v>320</v>
      </c>
      <c r="I1917">
        <f>SUM(AC1889:AC1916)</f>
        <v>0</v>
      </c>
      <c r="K1917">
        <f>SUM(AD1889:AD1916)</f>
        <v>0</v>
      </c>
    </row>
    <row r="1918" spans="1:27" hidden="1" x14ac:dyDescent="0.2">
      <c r="A1918" t="s">
        <v>321</v>
      </c>
      <c r="I1918">
        <f>SUM(AE1889:AE1917)</f>
        <v>0</v>
      </c>
      <c r="K1918">
        <f>SUM(AF1889:AF1917)</f>
        <v>0</v>
      </c>
    </row>
    <row r="1920" spans="1:27" ht="16.5" x14ac:dyDescent="0.25">
      <c r="A1920" s="75" t="str">
        <f>CONCATENATE("Подраздел: ",IF(Source!G1673&lt;&gt;"Новый подраздел", Source!G1673, ""))</f>
        <v>Подраздел: Монтажные (кровельные)работы</v>
      </c>
      <c r="B1920" s="75"/>
      <c r="C1920" s="75"/>
      <c r="D1920" s="75"/>
      <c r="E1920" s="75"/>
      <c r="F1920" s="75"/>
      <c r="G1920" s="75"/>
      <c r="H1920" s="75"/>
      <c r="I1920" s="75"/>
      <c r="J1920" s="75"/>
      <c r="K1920" s="75"/>
      <c r="L1920" s="75"/>
    </row>
    <row r="1921" spans="1:27" ht="28.5" x14ac:dyDescent="0.2">
      <c r="A1921" s="26">
        <v>1</v>
      </c>
      <c r="B1921" s="26">
        <v>1</v>
      </c>
      <c r="C1921" s="26" t="str">
        <f>Source!F1677</f>
        <v>6.58-31-3</v>
      </c>
      <c r="D1921" s="26" t="s">
        <v>110</v>
      </c>
      <c r="E1921" s="27" t="str">
        <f>Source!H1677</f>
        <v>100 мест</v>
      </c>
      <c r="F1921" s="17">
        <f>Source!I1677</f>
        <v>0.02</v>
      </c>
      <c r="G1921" s="33"/>
      <c r="H1921" s="28"/>
      <c r="I1921" s="17"/>
      <c r="J1921" s="33"/>
      <c r="K1921" s="17"/>
      <c r="L1921" s="33"/>
      <c r="Q1921">
        <f>ROUND((Source!DN1677/100)*ROUND((ROUND((Source!AF1677*Source!AV1677*Source!I1677),2)),2), 2)</f>
        <v>27.29</v>
      </c>
      <c r="R1921">
        <f>Source!X1677</f>
        <v>602.45000000000005</v>
      </c>
      <c r="S1921">
        <f>ROUND((Source!DO1677/100)*ROUND((ROUND((Source!AF1677*Source!AV1677*Source!I1677),2)),2), 2)</f>
        <v>20.73</v>
      </c>
      <c r="T1921">
        <f>Source!Y1677</f>
        <v>283.91000000000003</v>
      </c>
      <c r="U1921">
        <f>ROUND((175/100)*ROUND((ROUND((Source!AE1677*Source!AV1677*Source!I1677),2)),2), 2)</f>
        <v>0.53</v>
      </c>
      <c r="V1921">
        <f>ROUND((160/100)*ROUND(ROUND((ROUND((Source!AE1677*Source!AV1677*Source!I1677),2)*Source!BS1677),2), 2), 2)</f>
        <v>12.67</v>
      </c>
    </row>
    <row r="1922" spans="1:27" x14ac:dyDescent="0.2">
      <c r="D1922" s="30" t="str">
        <f>"Объем: "&amp;Source!I1677&amp;"=2/"&amp;"100"</f>
        <v>Объем: 0,02=2/100</v>
      </c>
    </row>
    <row r="1923" spans="1:27" ht="14.25" x14ac:dyDescent="0.2">
      <c r="A1923" s="26"/>
      <c r="B1923" s="26"/>
      <c r="C1923" s="26"/>
      <c r="D1923" s="26" t="s">
        <v>313</v>
      </c>
      <c r="E1923" s="27"/>
      <c r="F1923" s="17"/>
      <c r="G1923" s="33">
        <f>Source!AO1677</f>
        <v>1311.93</v>
      </c>
      <c r="H1923" s="28" t="str">
        <f>Source!DG1677</f>
        <v/>
      </c>
      <c r="I1923" s="17">
        <f>Source!AV1677</f>
        <v>1</v>
      </c>
      <c r="J1923" s="33">
        <f>ROUND((ROUND((Source!AF1677*Source!AV1677*Source!I1677),2)),2)</f>
        <v>26.24</v>
      </c>
      <c r="K1923" s="17">
        <f>IF(Source!BA1677&lt;&gt; 0, Source!BA1677, 1)</f>
        <v>26.39</v>
      </c>
      <c r="L1923" s="33">
        <f>Source!S1677</f>
        <v>692.47</v>
      </c>
      <c r="W1923">
        <f>J1923</f>
        <v>26.24</v>
      </c>
    </row>
    <row r="1924" spans="1:27" ht="14.25" x14ac:dyDescent="0.2">
      <c r="A1924" s="26"/>
      <c r="B1924" s="26"/>
      <c r="C1924" s="26"/>
      <c r="D1924" s="26" t="s">
        <v>322</v>
      </c>
      <c r="E1924" s="27"/>
      <c r="F1924" s="17"/>
      <c r="G1924" s="33">
        <f>Source!AM1677</f>
        <v>41.45</v>
      </c>
      <c r="H1924" s="28" t="str">
        <f>Source!DE1677</f>
        <v/>
      </c>
      <c r="I1924" s="17">
        <f>Source!AV1677</f>
        <v>1</v>
      </c>
      <c r="J1924" s="33">
        <f>(ROUND((ROUND(((Source!ET1677)*Source!AV1677*Source!I1677),2)),2)+ROUND((ROUND(((Source!AE1677-(Source!EU1677))*Source!AV1677*Source!I1677),2)),2))</f>
        <v>0.83</v>
      </c>
      <c r="K1924" s="17">
        <f>IF(Source!BB1677&lt;&gt; 0, Source!BB1677, 1)</f>
        <v>14.75</v>
      </c>
      <c r="L1924" s="33">
        <f>Source!Q1677</f>
        <v>12.24</v>
      </c>
    </row>
    <row r="1925" spans="1:27" ht="14.25" x14ac:dyDescent="0.2">
      <c r="A1925" s="26"/>
      <c r="B1925" s="26"/>
      <c r="C1925" s="26"/>
      <c r="D1925" s="26" t="s">
        <v>323</v>
      </c>
      <c r="E1925" s="27"/>
      <c r="F1925" s="17"/>
      <c r="G1925" s="33">
        <f>Source!AN1677</f>
        <v>15.08</v>
      </c>
      <c r="H1925" s="28" t="str">
        <f>Source!DF1677</f>
        <v/>
      </c>
      <c r="I1925" s="17">
        <f>Source!AV1677</f>
        <v>1</v>
      </c>
      <c r="J1925" s="41">
        <f>ROUND((ROUND((Source!AE1677*Source!AV1677*Source!I1677),2)),2)</f>
        <v>0.3</v>
      </c>
      <c r="K1925" s="17">
        <f>IF(Source!BS1677&lt;&gt; 0, Source!BS1677, 1)</f>
        <v>26.39</v>
      </c>
      <c r="L1925" s="41">
        <f>Source!R1677</f>
        <v>7.92</v>
      </c>
      <c r="W1925">
        <f>J1925</f>
        <v>0.3</v>
      </c>
    </row>
    <row r="1926" spans="1:27" ht="14.25" x14ac:dyDescent="0.2">
      <c r="A1926" s="26"/>
      <c r="B1926" s="26"/>
      <c r="C1926" s="26"/>
      <c r="D1926" s="26" t="s">
        <v>324</v>
      </c>
      <c r="E1926" s="27"/>
      <c r="F1926" s="17"/>
      <c r="G1926" s="33">
        <f>Source!AL1677</f>
        <v>972.06</v>
      </c>
      <c r="H1926" s="28" t="str">
        <f>Source!DD1677</f>
        <v/>
      </c>
      <c r="I1926" s="17">
        <f>Source!AW1677</f>
        <v>1</v>
      </c>
      <c r="J1926" s="33">
        <f>ROUND((ROUND((Source!AC1677*Source!AW1677*Source!I1677),2)),2)</f>
        <v>19.440000000000001</v>
      </c>
      <c r="K1926" s="17">
        <f>IF(Source!BC1677&lt;&gt; 0, Source!BC1677, 1)</f>
        <v>8.3000000000000007</v>
      </c>
      <c r="L1926" s="33">
        <f>Source!P1677</f>
        <v>161.35</v>
      </c>
    </row>
    <row r="1927" spans="1:27" ht="28.5" x14ac:dyDescent="0.2">
      <c r="A1927" s="26" t="s">
        <v>27</v>
      </c>
      <c r="B1927" s="26" t="s">
        <v>27</v>
      </c>
      <c r="C1927" s="26" t="str">
        <f>Source!F1678</f>
        <v>9999990001</v>
      </c>
      <c r="D1927" s="26" t="s">
        <v>29</v>
      </c>
      <c r="E1927" s="27" t="str">
        <f>Source!H1678</f>
        <v>т</v>
      </c>
      <c r="F1927" s="17">
        <f>Source!I1678</f>
        <v>-2.5600000000000001E-2</v>
      </c>
      <c r="G1927" s="33">
        <f>Source!AK1678</f>
        <v>0</v>
      </c>
      <c r="H1927" s="31" t="s">
        <v>3</v>
      </c>
      <c r="I1927" s="17">
        <f>Source!AW1678</f>
        <v>1</v>
      </c>
      <c r="J1927" s="33">
        <f>ROUND((ROUND((Source!AC1678*Source!AW1678*Source!I1678),2)),2)+(ROUND((ROUND(((Source!ET1678)*Source!AV1678*Source!I1678),2)),2)+ROUND((ROUND(((Source!AE1678-(Source!EU1678))*Source!AV1678*Source!I1678),2)),2))+ROUND((ROUND((Source!AF1678*Source!AV1678*Source!I1678),2)),2)</f>
        <v>0</v>
      </c>
      <c r="K1927" s="17">
        <f>IF(Source!BC1678&lt;&gt; 0, Source!BC1678, 1)</f>
        <v>1</v>
      </c>
      <c r="L1927" s="33">
        <f>Source!O1678</f>
        <v>0</v>
      </c>
      <c r="Q1927">
        <f>ROUND((Source!DN1678/100)*ROUND((ROUND((Source!AF1678*Source!AV1678*Source!I1678),2)),2), 2)</f>
        <v>0</v>
      </c>
      <c r="R1927">
        <f>Source!X1678</f>
        <v>0</v>
      </c>
      <c r="S1927">
        <f>ROUND((Source!DO1678/100)*ROUND((ROUND((Source!AF1678*Source!AV1678*Source!I1678),2)),2), 2)</f>
        <v>0</v>
      </c>
      <c r="T1927">
        <f>Source!Y1678</f>
        <v>0</v>
      </c>
      <c r="U1927">
        <f>ROUND((175/100)*ROUND((ROUND((Source!AE1678*Source!AV1678*Source!I1678),2)),2), 2)</f>
        <v>0</v>
      </c>
      <c r="V1927">
        <f>ROUND((160/100)*ROUND(ROUND((ROUND((Source!AE1678*Source!AV1678*Source!I1678),2)*Source!BS1678),2), 2), 2)</f>
        <v>0</v>
      </c>
      <c r="X1927">
        <f>IF(Source!BI1678&lt;=1,J1927, 0)</f>
        <v>0</v>
      </c>
      <c r="Y1927">
        <f>IF(Source!BI1678=2,J1927, 0)</f>
        <v>0</v>
      </c>
      <c r="Z1927">
        <f>IF(Source!BI1678=3,J1927, 0)</f>
        <v>0</v>
      </c>
      <c r="AA1927">
        <f>IF(Source!BI1678=4,J1927, 0)</f>
        <v>0</v>
      </c>
    </row>
    <row r="1928" spans="1:27" ht="14.25" x14ac:dyDescent="0.2">
      <c r="A1928" s="26"/>
      <c r="B1928" s="26"/>
      <c r="C1928" s="26"/>
      <c r="D1928" s="26" t="s">
        <v>314</v>
      </c>
      <c r="E1928" s="27" t="s">
        <v>315</v>
      </c>
      <c r="F1928" s="17">
        <f>Source!DN1677</f>
        <v>104</v>
      </c>
      <c r="G1928" s="33"/>
      <c r="H1928" s="28"/>
      <c r="I1928" s="17"/>
      <c r="J1928" s="33">
        <f>SUM(Q1921:Q1927)</f>
        <v>27.29</v>
      </c>
      <c r="K1928" s="17">
        <f>Source!BZ1677</f>
        <v>87</v>
      </c>
      <c r="L1928" s="33">
        <f>SUM(R1921:R1927)</f>
        <v>602.45000000000005</v>
      </c>
    </row>
    <row r="1929" spans="1:27" ht="14.25" x14ac:dyDescent="0.2">
      <c r="A1929" s="26"/>
      <c r="B1929" s="26"/>
      <c r="C1929" s="26"/>
      <c r="D1929" s="26" t="s">
        <v>316</v>
      </c>
      <c r="E1929" s="27" t="s">
        <v>315</v>
      </c>
      <c r="F1929" s="17">
        <f>Source!DO1677</f>
        <v>79</v>
      </c>
      <c r="G1929" s="33"/>
      <c r="H1929" s="28"/>
      <c r="I1929" s="17"/>
      <c r="J1929" s="33">
        <f>SUM(S1921:S1928)</f>
        <v>20.73</v>
      </c>
      <c r="K1929" s="17">
        <f>Source!CA1677</f>
        <v>41</v>
      </c>
      <c r="L1929" s="33">
        <f>SUM(T1921:T1928)</f>
        <v>283.91000000000003</v>
      </c>
    </row>
    <row r="1930" spans="1:27" ht="14.25" x14ac:dyDescent="0.2">
      <c r="A1930" s="26"/>
      <c r="B1930" s="26"/>
      <c r="C1930" s="26"/>
      <c r="D1930" s="26" t="s">
        <v>325</v>
      </c>
      <c r="E1930" s="27" t="s">
        <v>315</v>
      </c>
      <c r="F1930" s="17">
        <f>175</f>
        <v>175</v>
      </c>
      <c r="G1930" s="33"/>
      <c r="H1930" s="28"/>
      <c r="I1930" s="17"/>
      <c r="J1930" s="33">
        <f>SUM(U1921:U1929)</f>
        <v>0.53</v>
      </c>
      <c r="K1930" s="17">
        <f>160</f>
        <v>160</v>
      </c>
      <c r="L1930" s="33">
        <f>SUM(V1921:V1929)</f>
        <v>12.67</v>
      </c>
    </row>
    <row r="1931" spans="1:27" ht="14.25" x14ac:dyDescent="0.2">
      <c r="A1931" s="55"/>
      <c r="B1931" s="55"/>
      <c r="C1931" s="55"/>
      <c r="D1931" s="55" t="s">
        <v>317</v>
      </c>
      <c r="E1931" s="56" t="s">
        <v>318</v>
      </c>
      <c r="F1931" s="57">
        <f>Source!AQ1677</f>
        <v>113</v>
      </c>
      <c r="G1931" s="58"/>
      <c r="H1931" s="59" t="str">
        <f>Source!DI1677</f>
        <v/>
      </c>
      <c r="I1931" s="57">
        <f>Source!AV1677</f>
        <v>1</v>
      </c>
      <c r="J1931" s="58">
        <f>Source!U1677</f>
        <v>2.2600000000000002</v>
      </c>
      <c r="K1931" s="57"/>
      <c r="L1931" s="58"/>
    </row>
    <row r="1932" spans="1:27" ht="15" x14ac:dyDescent="0.25">
      <c r="A1932" s="60"/>
      <c r="B1932" s="60"/>
      <c r="C1932" s="60"/>
      <c r="D1932" s="61" t="s">
        <v>319</v>
      </c>
      <c r="E1932" s="60"/>
      <c r="F1932" s="60"/>
      <c r="G1932" s="60"/>
      <c r="H1932" s="60"/>
      <c r="I1932" s="111">
        <f>J1923+J1924+J1926+J1928+J1929+J1930+SUM(J1927:J1927)</f>
        <v>95.06</v>
      </c>
      <c r="J1932" s="111"/>
      <c r="K1932" s="111">
        <f>L1923+L1924+L1926+L1928+L1929+L1930+SUM(L1927:L1927)</f>
        <v>1765.0900000000004</v>
      </c>
      <c r="L1932" s="111"/>
      <c r="O1932" s="32">
        <f>J1923+J1924+J1926+J1928+J1929+J1930+SUM(J1927:J1927)</f>
        <v>95.06</v>
      </c>
      <c r="P1932" s="32">
        <f>L1923+L1924+L1926+L1928+L1929+L1930+SUM(L1927:L1927)</f>
        <v>1765.0900000000004</v>
      </c>
      <c r="X1932">
        <f>IF(Source!BI1677&lt;=1,J1923+J1924+J1926+J1928+J1929+J1930-0, 0)</f>
        <v>95.06</v>
      </c>
      <c r="Y1932">
        <f>IF(Source!BI1677=2,J1923+J1924+J1926+J1928+J1929+J1930-0, 0)</f>
        <v>0</v>
      </c>
      <c r="Z1932">
        <f>IF(Source!BI1677=3,J1923+J1924+J1926+J1928+J1929+J1930-0, 0)</f>
        <v>0</v>
      </c>
      <c r="AA1932">
        <f>IF(Source!BI1677=4,J1923+J1924+J1926+J1928+J1929+J1930,0)</f>
        <v>0</v>
      </c>
    </row>
    <row r="1934" spans="1:27" ht="28.5" x14ac:dyDescent="0.2">
      <c r="A1934" s="26">
        <v>2</v>
      </c>
      <c r="B1934" s="26">
        <v>2</v>
      </c>
      <c r="C1934" s="26" t="str">
        <f>Source!F1679</f>
        <v>6.58-31-1</v>
      </c>
      <c r="D1934" s="26" t="s">
        <v>116</v>
      </c>
      <c r="E1934" s="27" t="str">
        <f>Source!H1679</f>
        <v>100 мест</v>
      </c>
      <c r="F1934" s="17">
        <f>Source!I1679</f>
        <v>0.05</v>
      </c>
      <c r="G1934" s="33"/>
      <c r="H1934" s="28"/>
      <c r="I1934" s="17"/>
      <c r="J1934" s="33"/>
      <c r="K1934" s="17"/>
      <c r="L1934" s="33"/>
      <c r="Q1934">
        <f>ROUND((Source!DN1679/100)*ROUND((ROUND((Source!AF1679*Source!AV1679*Source!I1679),2)),2), 2)</f>
        <v>23.85</v>
      </c>
      <c r="R1934">
        <f>Source!X1679</f>
        <v>526.45000000000005</v>
      </c>
      <c r="S1934">
        <f>ROUND((Source!DO1679/100)*ROUND((ROUND((Source!AF1679*Source!AV1679*Source!I1679),2)),2), 2)</f>
        <v>18.11</v>
      </c>
      <c r="T1934">
        <f>Source!Y1679</f>
        <v>248.1</v>
      </c>
      <c r="U1934">
        <f>ROUND((175/100)*ROUND((ROUND((Source!AE1679*Source!AV1679*Source!I1679),2)),2), 2)</f>
        <v>0.32</v>
      </c>
      <c r="V1934">
        <f>ROUND((160/100)*ROUND(ROUND((ROUND((Source!AE1679*Source!AV1679*Source!I1679),2)*Source!BS1679),2), 2), 2)</f>
        <v>7.6</v>
      </c>
    </row>
    <row r="1935" spans="1:27" x14ac:dyDescent="0.2">
      <c r="D1935" s="30" t="str">
        <f>"Объем: "&amp;Source!I1679&amp;"=5/"&amp;"100"</f>
        <v>Объем: 0,05=5/100</v>
      </c>
    </row>
    <row r="1936" spans="1:27" ht="14.25" x14ac:dyDescent="0.2">
      <c r="A1936" s="26"/>
      <c r="B1936" s="26"/>
      <c r="C1936" s="26"/>
      <c r="D1936" s="26" t="s">
        <v>313</v>
      </c>
      <c r="E1936" s="27"/>
      <c r="F1936" s="17"/>
      <c r="G1936" s="33">
        <f>Source!AO1679</f>
        <v>458.59</v>
      </c>
      <c r="H1936" s="28" t="str">
        <f>Source!DG1679</f>
        <v/>
      </c>
      <c r="I1936" s="17">
        <f>Source!AV1679</f>
        <v>1</v>
      </c>
      <c r="J1936" s="33">
        <f>ROUND((ROUND((Source!AF1679*Source!AV1679*Source!I1679),2)),2)</f>
        <v>22.93</v>
      </c>
      <c r="K1936" s="17">
        <f>IF(Source!BA1679&lt;&gt; 0, Source!BA1679, 1)</f>
        <v>26.39</v>
      </c>
      <c r="L1936" s="33">
        <f>Source!S1679</f>
        <v>605.12</v>
      </c>
      <c r="W1936">
        <f>J1936</f>
        <v>22.93</v>
      </c>
    </row>
    <row r="1937" spans="1:27" ht="14.25" x14ac:dyDescent="0.2">
      <c r="A1937" s="26"/>
      <c r="B1937" s="26"/>
      <c r="C1937" s="26"/>
      <c r="D1937" s="26" t="s">
        <v>322</v>
      </c>
      <c r="E1937" s="27"/>
      <c r="F1937" s="17"/>
      <c r="G1937" s="33">
        <f>Source!AM1679</f>
        <v>9.8699999999999992</v>
      </c>
      <c r="H1937" s="28" t="str">
        <f>Source!DE1679</f>
        <v/>
      </c>
      <c r="I1937" s="17">
        <f>Source!AV1679</f>
        <v>1</v>
      </c>
      <c r="J1937" s="33">
        <f>(ROUND((ROUND(((Source!ET1679)*Source!AV1679*Source!I1679),2)),2)+ROUND((ROUND(((Source!AE1679-(Source!EU1679))*Source!AV1679*Source!I1679),2)),2))</f>
        <v>0.49</v>
      </c>
      <c r="K1937" s="17">
        <f>IF(Source!BB1679&lt;&gt; 0, Source!BB1679, 1)</f>
        <v>14.65</v>
      </c>
      <c r="L1937" s="33">
        <f>Source!Q1679</f>
        <v>7.18</v>
      </c>
    </row>
    <row r="1938" spans="1:27" ht="14.25" x14ac:dyDescent="0.2">
      <c r="A1938" s="26"/>
      <c r="B1938" s="26"/>
      <c r="C1938" s="26"/>
      <c r="D1938" s="26" t="s">
        <v>323</v>
      </c>
      <c r="E1938" s="27"/>
      <c r="F1938" s="17"/>
      <c r="G1938" s="33">
        <f>Source!AN1679</f>
        <v>3.55</v>
      </c>
      <c r="H1938" s="28" t="str">
        <f>Source!DF1679</f>
        <v/>
      </c>
      <c r="I1938" s="17">
        <f>Source!AV1679</f>
        <v>1</v>
      </c>
      <c r="J1938" s="41">
        <f>ROUND((ROUND((Source!AE1679*Source!AV1679*Source!I1679),2)),2)</f>
        <v>0.18</v>
      </c>
      <c r="K1938" s="17">
        <f>IF(Source!BS1679&lt;&gt; 0, Source!BS1679, 1)</f>
        <v>26.39</v>
      </c>
      <c r="L1938" s="41">
        <f>Source!R1679</f>
        <v>4.75</v>
      </c>
      <c r="W1938">
        <f>J1938</f>
        <v>0.18</v>
      </c>
    </row>
    <row r="1939" spans="1:27" ht="14.25" x14ac:dyDescent="0.2">
      <c r="A1939" s="26"/>
      <c r="B1939" s="26"/>
      <c r="C1939" s="26"/>
      <c r="D1939" s="26" t="s">
        <v>324</v>
      </c>
      <c r="E1939" s="27"/>
      <c r="F1939" s="17"/>
      <c r="G1939" s="33">
        <f>Source!AL1679</f>
        <v>195.25</v>
      </c>
      <c r="H1939" s="28" t="str">
        <f>Source!DD1679</f>
        <v/>
      </c>
      <c r="I1939" s="17">
        <f>Source!AW1679</f>
        <v>1</v>
      </c>
      <c r="J1939" s="33">
        <f>ROUND((ROUND((Source!AC1679*Source!AW1679*Source!I1679),2)),2)</f>
        <v>9.76</v>
      </c>
      <c r="K1939" s="17">
        <f>IF(Source!BC1679&lt;&gt; 0, Source!BC1679, 1)</f>
        <v>8.3000000000000007</v>
      </c>
      <c r="L1939" s="33">
        <f>Source!P1679</f>
        <v>81.010000000000005</v>
      </c>
    </row>
    <row r="1940" spans="1:27" ht="28.5" x14ac:dyDescent="0.2">
      <c r="A1940" s="26" t="s">
        <v>118</v>
      </c>
      <c r="B1940" s="26" t="s">
        <v>118</v>
      </c>
      <c r="C1940" s="26" t="str">
        <f>Source!F1680</f>
        <v>9999990001</v>
      </c>
      <c r="D1940" s="26" t="s">
        <v>29</v>
      </c>
      <c r="E1940" s="27" t="str">
        <f>Source!H1680</f>
        <v>т</v>
      </c>
      <c r="F1940" s="17">
        <f>Source!I1680</f>
        <v>-1.4999999999999999E-2</v>
      </c>
      <c r="G1940" s="33">
        <f>Source!AK1680</f>
        <v>0</v>
      </c>
      <c r="H1940" s="31" t="s">
        <v>3</v>
      </c>
      <c r="I1940" s="17">
        <f>Source!AW1680</f>
        <v>1</v>
      </c>
      <c r="J1940" s="33">
        <f>ROUND((ROUND((Source!AC1680*Source!AW1680*Source!I1680),2)),2)+(ROUND((ROUND(((Source!ET1680)*Source!AV1680*Source!I1680),2)),2)+ROUND((ROUND(((Source!AE1680-(Source!EU1680))*Source!AV1680*Source!I1680),2)),2))+ROUND((ROUND((Source!AF1680*Source!AV1680*Source!I1680),2)),2)</f>
        <v>0</v>
      </c>
      <c r="K1940" s="17">
        <f>IF(Source!BC1680&lt;&gt; 0, Source!BC1680, 1)</f>
        <v>1</v>
      </c>
      <c r="L1940" s="33">
        <f>Source!O1680</f>
        <v>0</v>
      </c>
      <c r="Q1940">
        <f>ROUND((Source!DN1680/100)*ROUND((ROUND((Source!AF1680*Source!AV1680*Source!I1680),2)),2), 2)</f>
        <v>0</v>
      </c>
      <c r="R1940">
        <f>Source!X1680</f>
        <v>0</v>
      </c>
      <c r="S1940">
        <f>ROUND((Source!DO1680/100)*ROUND((ROUND((Source!AF1680*Source!AV1680*Source!I1680),2)),2), 2)</f>
        <v>0</v>
      </c>
      <c r="T1940">
        <f>Source!Y1680</f>
        <v>0</v>
      </c>
      <c r="U1940">
        <f>ROUND((175/100)*ROUND((ROUND((Source!AE1680*Source!AV1680*Source!I1680),2)),2), 2)</f>
        <v>0</v>
      </c>
      <c r="V1940">
        <f>ROUND((160/100)*ROUND(ROUND((ROUND((Source!AE1680*Source!AV1680*Source!I1680),2)*Source!BS1680),2), 2), 2)</f>
        <v>0</v>
      </c>
      <c r="X1940">
        <f>IF(Source!BI1680&lt;=1,J1940, 0)</f>
        <v>0</v>
      </c>
      <c r="Y1940">
        <f>IF(Source!BI1680=2,J1940, 0)</f>
        <v>0</v>
      </c>
      <c r="Z1940">
        <f>IF(Source!BI1680=3,J1940, 0)</f>
        <v>0</v>
      </c>
      <c r="AA1940">
        <f>IF(Source!BI1680=4,J1940, 0)</f>
        <v>0</v>
      </c>
    </row>
    <row r="1941" spans="1:27" ht="14.25" x14ac:dyDescent="0.2">
      <c r="A1941" s="26"/>
      <c r="B1941" s="26"/>
      <c r="C1941" s="26"/>
      <c r="D1941" s="26" t="s">
        <v>314</v>
      </c>
      <c r="E1941" s="27" t="s">
        <v>315</v>
      </c>
      <c r="F1941" s="17">
        <f>Source!DN1679</f>
        <v>104</v>
      </c>
      <c r="G1941" s="33"/>
      <c r="H1941" s="28"/>
      <c r="I1941" s="17"/>
      <c r="J1941" s="33">
        <f>SUM(Q1934:Q1940)</f>
        <v>23.85</v>
      </c>
      <c r="K1941" s="17">
        <f>Source!BZ1679</f>
        <v>87</v>
      </c>
      <c r="L1941" s="33">
        <f>SUM(R1934:R1940)</f>
        <v>526.45000000000005</v>
      </c>
    </row>
    <row r="1942" spans="1:27" ht="14.25" x14ac:dyDescent="0.2">
      <c r="A1942" s="26"/>
      <c r="B1942" s="26"/>
      <c r="C1942" s="26"/>
      <c r="D1942" s="26" t="s">
        <v>316</v>
      </c>
      <c r="E1942" s="27" t="s">
        <v>315</v>
      </c>
      <c r="F1942" s="17">
        <f>Source!DO1679</f>
        <v>79</v>
      </c>
      <c r="G1942" s="33"/>
      <c r="H1942" s="28"/>
      <c r="I1942" s="17"/>
      <c r="J1942" s="33">
        <f>SUM(S1934:S1941)</f>
        <v>18.11</v>
      </c>
      <c r="K1942" s="17">
        <f>Source!CA1679</f>
        <v>41</v>
      </c>
      <c r="L1942" s="33">
        <f>SUM(T1934:T1941)</f>
        <v>248.1</v>
      </c>
    </row>
    <row r="1943" spans="1:27" ht="14.25" x14ac:dyDescent="0.2">
      <c r="A1943" s="26"/>
      <c r="B1943" s="26"/>
      <c r="C1943" s="26"/>
      <c r="D1943" s="26" t="s">
        <v>325</v>
      </c>
      <c r="E1943" s="27" t="s">
        <v>315</v>
      </c>
      <c r="F1943" s="17">
        <f>175</f>
        <v>175</v>
      </c>
      <c r="G1943" s="33"/>
      <c r="H1943" s="28"/>
      <c r="I1943" s="17"/>
      <c r="J1943" s="33">
        <f>SUM(U1934:U1942)</f>
        <v>0.32</v>
      </c>
      <c r="K1943" s="17">
        <f>160</f>
        <v>160</v>
      </c>
      <c r="L1943" s="33">
        <f>SUM(V1934:V1942)</f>
        <v>7.6</v>
      </c>
    </row>
    <row r="1944" spans="1:27" ht="14.25" x14ac:dyDescent="0.2">
      <c r="A1944" s="55"/>
      <c r="B1944" s="55"/>
      <c r="C1944" s="55"/>
      <c r="D1944" s="55" t="s">
        <v>317</v>
      </c>
      <c r="E1944" s="56" t="s">
        <v>318</v>
      </c>
      <c r="F1944" s="57">
        <f>Source!AQ1679</f>
        <v>39.5</v>
      </c>
      <c r="G1944" s="58"/>
      <c r="H1944" s="59" t="str">
        <f>Source!DI1679</f>
        <v/>
      </c>
      <c r="I1944" s="57">
        <f>Source!AV1679</f>
        <v>1</v>
      </c>
      <c r="J1944" s="58">
        <f>Source!U1679</f>
        <v>1.9750000000000001</v>
      </c>
      <c r="K1944" s="57"/>
      <c r="L1944" s="58"/>
    </row>
    <row r="1945" spans="1:27" ht="15" x14ac:dyDescent="0.25">
      <c r="A1945" s="60"/>
      <c r="B1945" s="60"/>
      <c r="C1945" s="60"/>
      <c r="D1945" s="61" t="s">
        <v>319</v>
      </c>
      <c r="E1945" s="60"/>
      <c r="F1945" s="60"/>
      <c r="G1945" s="60"/>
      <c r="H1945" s="60"/>
      <c r="I1945" s="111">
        <f>J1936+J1937+J1939+J1941+J1942+J1943+SUM(J1940:J1940)</f>
        <v>75.459999999999994</v>
      </c>
      <c r="J1945" s="111"/>
      <c r="K1945" s="111">
        <f>L1936+L1937+L1939+L1941+L1942+L1943+SUM(L1940:L1940)</f>
        <v>1475.4599999999998</v>
      </c>
      <c r="L1945" s="111"/>
      <c r="O1945" s="32">
        <f>J1936+J1937+J1939+J1941+J1942+J1943+SUM(J1940:J1940)</f>
        <v>75.459999999999994</v>
      </c>
      <c r="P1945" s="32">
        <f>L1936+L1937+L1939+L1941+L1942+L1943+SUM(L1940:L1940)</f>
        <v>1475.4599999999998</v>
      </c>
      <c r="X1945">
        <f>IF(Source!BI1679&lt;=1,J1936+J1937+J1939+J1941+J1942+J1943-0, 0)</f>
        <v>75.459999999999994</v>
      </c>
      <c r="Y1945">
        <f>IF(Source!BI1679=2,J1936+J1937+J1939+J1941+J1942+J1943-0, 0)</f>
        <v>0</v>
      </c>
      <c r="Z1945">
        <f>IF(Source!BI1679=3,J1936+J1937+J1939+J1941+J1942+J1943-0, 0)</f>
        <v>0</v>
      </c>
      <c r="AA1945">
        <f>IF(Source!BI1679=4,J1936+J1937+J1939+J1941+J1942+J1943,0)</f>
        <v>0</v>
      </c>
    </row>
    <row r="1947" spans="1:27" ht="28.5" x14ac:dyDescent="0.2">
      <c r="A1947" s="26">
        <v>3</v>
      </c>
      <c r="B1947" s="26">
        <v>3</v>
      </c>
      <c r="C1947" s="26" t="str">
        <f>Source!F1681</f>
        <v>6.54-9-2</v>
      </c>
      <c r="D1947" s="26" t="s">
        <v>120</v>
      </c>
      <c r="E1947" s="27" t="str">
        <f>Source!H1681</f>
        <v>1 м3</v>
      </c>
      <c r="F1947" s="17">
        <f>Source!I1681</f>
        <v>0.05</v>
      </c>
      <c r="G1947" s="33"/>
      <c r="H1947" s="28"/>
      <c r="I1947" s="17"/>
      <c r="J1947" s="33"/>
      <c r="K1947" s="17"/>
      <c r="L1947" s="33"/>
      <c r="Q1947">
        <f>ROUND((Source!DN1681/100)*ROUND((ROUND((Source!AF1681*Source!AV1681*Source!I1681),2)),2), 2)</f>
        <v>11.49</v>
      </c>
      <c r="R1947">
        <f>Source!X1681</f>
        <v>249.75</v>
      </c>
      <c r="S1947">
        <f>ROUND((Source!DO1681/100)*ROUND((ROUND((Source!AF1681*Source!AV1681*Source!I1681),2)),2), 2)</f>
        <v>9.4600000000000009</v>
      </c>
      <c r="T1947">
        <f>Source!Y1681</f>
        <v>146.28</v>
      </c>
      <c r="U1947">
        <f>ROUND((175/100)*ROUND((ROUND((Source!AE1681*Source!AV1681*Source!I1681),2)),2), 2)</f>
        <v>0.4</v>
      </c>
      <c r="V1947">
        <f>ROUND((160/100)*ROUND(ROUND((ROUND((Source!AE1681*Source!AV1681*Source!I1681),2)*Source!BS1681),2), 2), 2)</f>
        <v>9.7100000000000009</v>
      </c>
    </row>
    <row r="1948" spans="1:27" ht="14.25" x14ac:dyDescent="0.2">
      <c r="A1948" s="26"/>
      <c r="B1948" s="26"/>
      <c r="C1948" s="26"/>
      <c r="D1948" s="26" t="s">
        <v>313</v>
      </c>
      <c r="E1948" s="27"/>
      <c r="F1948" s="17"/>
      <c r="G1948" s="33">
        <f>Source!AO1681</f>
        <v>270.45999999999998</v>
      </c>
      <c r="H1948" s="28" t="str">
        <f>Source!DG1681</f>
        <v/>
      </c>
      <c r="I1948" s="17">
        <f>Source!AV1681</f>
        <v>1</v>
      </c>
      <c r="J1948" s="33">
        <f>ROUND((ROUND((Source!AF1681*Source!AV1681*Source!I1681),2)),2)</f>
        <v>13.52</v>
      </c>
      <c r="K1948" s="17">
        <f>IF(Source!BA1681&lt;&gt; 0, Source!BA1681, 1)</f>
        <v>26.39</v>
      </c>
      <c r="L1948" s="33">
        <f>Source!S1681</f>
        <v>356.79</v>
      </c>
      <c r="W1948">
        <f>J1948</f>
        <v>13.52</v>
      </c>
    </row>
    <row r="1949" spans="1:27" ht="14.25" x14ac:dyDescent="0.2">
      <c r="A1949" s="26"/>
      <c r="B1949" s="26"/>
      <c r="C1949" s="26"/>
      <c r="D1949" s="26" t="s">
        <v>322</v>
      </c>
      <c r="E1949" s="27"/>
      <c r="F1949" s="17"/>
      <c r="G1949" s="33">
        <f>Source!AM1681</f>
        <v>18.57</v>
      </c>
      <c r="H1949" s="28" t="str">
        <f>Source!DE1681</f>
        <v/>
      </c>
      <c r="I1949" s="17">
        <f>Source!AV1681</f>
        <v>1</v>
      </c>
      <c r="J1949" s="33">
        <f>(ROUND((ROUND(((Source!ET1681)*Source!AV1681*Source!I1681),2)),2)+ROUND((ROUND(((Source!AE1681-(Source!EU1681))*Source!AV1681*Source!I1681),2)),2))</f>
        <v>0.93</v>
      </c>
      <c r="K1949" s="17">
        <f>IF(Source!BB1681&lt;&gt; 0, Source!BB1681, 1)</f>
        <v>11.89</v>
      </c>
      <c r="L1949" s="33">
        <f>Source!Q1681</f>
        <v>11.06</v>
      </c>
    </row>
    <row r="1950" spans="1:27" ht="14.25" x14ac:dyDescent="0.2">
      <c r="A1950" s="26"/>
      <c r="B1950" s="26"/>
      <c r="C1950" s="26"/>
      <c r="D1950" s="26" t="s">
        <v>323</v>
      </c>
      <c r="E1950" s="27"/>
      <c r="F1950" s="17"/>
      <c r="G1950" s="33">
        <f>Source!AN1681</f>
        <v>4.66</v>
      </c>
      <c r="H1950" s="28" t="str">
        <f>Source!DF1681</f>
        <v/>
      </c>
      <c r="I1950" s="17">
        <f>Source!AV1681</f>
        <v>1</v>
      </c>
      <c r="J1950" s="41">
        <f>ROUND((ROUND((Source!AE1681*Source!AV1681*Source!I1681),2)),2)</f>
        <v>0.23</v>
      </c>
      <c r="K1950" s="17">
        <f>IF(Source!BS1681&lt;&gt; 0, Source!BS1681, 1)</f>
        <v>26.39</v>
      </c>
      <c r="L1950" s="41">
        <f>Source!R1681</f>
        <v>6.07</v>
      </c>
      <c r="W1950">
        <f>J1950</f>
        <v>0.23</v>
      </c>
    </row>
    <row r="1951" spans="1:27" ht="14.25" x14ac:dyDescent="0.2">
      <c r="A1951" s="26"/>
      <c r="B1951" s="26"/>
      <c r="C1951" s="26"/>
      <c r="D1951" s="26" t="s">
        <v>324</v>
      </c>
      <c r="E1951" s="27"/>
      <c r="F1951" s="17"/>
      <c r="G1951" s="33">
        <f>Source!AL1681</f>
        <v>558.79</v>
      </c>
      <c r="H1951" s="28" t="str">
        <f>Source!DD1681</f>
        <v/>
      </c>
      <c r="I1951" s="17">
        <f>Source!AW1681</f>
        <v>1</v>
      </c>
      <c r="J1951" s="33">
        <f>ROUND((ROUND((Source!AC1681*Source!AW1681*Source!I1681),2)),2)</f>
        <v>27.94</v>
      </c>
      <c r="K1951" s="17">
        <f>IF(Source!BC1681&lt;&gt; 0, Source!BC1681, 1)</f>
        <v>9.44</v>
      </c>
      <c r="L1951" s="33">
        <f>Source!P1681</f>
        <v>263.75</v>
      </c>
    </row>
    <row r="1952" spans="1:27" ht="14.25" x14ac:dyDescent="0.2">
      <c r="A1952" s="26" t="s">
        <v>44</v>
      </c>
      <c r="B1952" s="26" t="s">
        <v>44</v>
      </c>
      <c r="C1952" s="26" t="str">
        <f>Source!F1682</f>
        <v>1.3-2-6</v>
      </c>
      <c r="D1952" s="26" t="s">
        <v>127</v>
      </c>
      <c r="E1952" s="27" t="str">
        <f>Source!H1682</f>
        <v>м3</v>
      </c>
      <c r="F1952" s="17">
        <f>Source!I1682</f>
        <v>5.099999999999999E-2</v>
      </c>
      <c r="G1952" s="33">
        <f>Source!AK1682</f>
        <v>478.96</v>
      </c>
      <c r="H1952" s="31" t="s">
        <v>3</v>
      </c>
      <c r="I1952" s="17">
        <f>Source!AW1682</f>
        <v>1</v>
      </c>
      <c r="J1952" s="33">
        <f>ROUND((ROUND((Source!AC1682*Source!AW1682*Source!I1682),2)),2)+(ROUND((ROUND(((Source!ET1682)*Source!AV1682*Source!I1682),2)),2)+ROUND((ROUND(((Source!AE1682-(Source!EU1682))*Source!AV1682*Source!I1682),2)),2))+ROUND((ROUND((Source!AF1682*Source!AV1682*Source!I1682),2)),2)</f>
        <v>24.43</v>
      </c>
      <c r="K1952" s="17">
        <f>IF(Source!BC1682&lt;&gt; 0, Source!BC1682, 1)</f>
        <v>7.8</v>
      </c>
      <c r="L1952" s="33">
        <f>Source!O1682</f>
        <v>190.55</v>
      </c>
      <c r="Q1952">
        <f>ROUND((Source!DN1682/100)*ROUND((ROUND((Source!AF1682*Source!AV1682*Source!I1682),2)),2), 2)</f>
        <v>0</v>
      </c>
      <c r="R1952">
        <f>Source!X1682</f>
        <v>0</v>
      </c>
      <c r="S1952">
        <f>ROUND((Source!DO1682/100)*ROUND((ROUND((Source!AF1682*Source!AV1682*Source!I1682),2)),2), 2)</f>
        <v>0</v>
      </c>
      <c r="T1952">
        <f>Source!Y1682</f>
        <v>0</v>
      </c>
      <c r="U1952">
        <f>ROUND((175/100)*ROUND((ROUND((Source!AE1682*Source!AV1682*Source!I1682),2)),2), 2)</f>
        <v>0</v>
      </c>
      <c r="V1952">
        <f>ROUND((160/100)*ROUND(ROUND((ROUND((Source!AE1682*Source!AV1682*Source!I1682),2)*Source!BS1682),2), 2), 2)</f>
        <v>0</v>
      </c>
      <c r="X1952">
        <f>IF(Source!BI1682&lt;=1,J1952, 0)</f>
        <v>24.43</v>
      </c>
      <c r="Y1952">
        <f>IF(Source!BI1682=2,J1952, 0)</f>
        <v>0</v>
      </c>
      <c r="Z1952">
        <f>IF(Source!BI1682=3,J1952, 0)</f>
        <v>0</v>
      </c>
      <c r="AA1952">
        <f>IF(Source!BI1682=4,J1952, 0)</f>
        <v>0</v>
      </c>
    </row>
    <row r="1953" spans="1:27" ht="14.25" x14ac:dyDescent="0.2">
      <c r="A1953" s="26"/>
      <c r="B1953" s="26"/>
      <c r="C1953" s="26"/>
      <c r="D1953" s="26" t="s">
        <v>314</v>
      </c>
      <c r="E1953" s="27" t="s">
        <v>315</v>
      </c>
      <c r="F1953" s="17">
        <f>Source!DN1681</f>
        <v>85</v>
      </c>
      <c r="G1953" s="33"/>
      <c r="H1953" s="28"/>
      <c r="I1953" s="17"/>
      <c r="J1953" s="33">
        <f>SUM(Q1947:Q1952)</f>
        <v>11.49</v>
      </c>
      <c r="K1953" s="17">
        <f>Source!BZ1681</f>
        <v>70</v>
      </c>
      <c r="L1953" s="33">
        <f>SUM(R1947:R1952)</f>
        <v>249.75</v>
      </c>
    </row>
    <row r="1954" spans="1:27" ht="14.25" x14ac:dyDescent="0.2">
      <c r="A1954" s="26"/>
      <c r="B1954" s="26"/>
      <c r="C1954" s="26"/>
      <c r="D1954" s="26" t="s">
        <v>316</v>
      </c>
      <c r="E1954" s="27" t="s">
        <v>315</v>
      </c>
      <c r="F1954" s="17">
        <f>Source!DO1681</f>
        <v>70</v>
      </c>
      <c r="G1954" s="33"/>
      <c r="H1954" s="28"/>
      <c r="I1954" s="17"/>
      <c r="J1954" s="33">
        <f>SUM(S1947:S1953)</f>
        <v>9.4600000000000009</v>
      </c>
      <c r="K1954" s="17">
        <f>Source!CA1681</f>
        <v>41</v>
      </c>
      <c r="L1954" s="33">
        <f>SUM(T1947:T1953)</f>
        <v>146.28</v>
      </c>
    </row>
    <row r="1955" spans="1:27" ht="14.25" x14ac:dyDescent="0.2">
      <c r="A1955" s="26"/>
      <c r="B1955" s="26"/>
      <c r="C1955" s="26"/>
      <c r="D1955" s="26" t="s">
        <v>325</v>
      </c>
      <c r="E1955" s="27" t="s">
        <v>315</v>
      </c>
      <c r="F1955" s="17">
        <f>175</f>
        <v>175</v>
      </c>
      <c r="G1955" s="33"/>
      <c r="H1955" s="28"/>
      <c r="I1955" s="17"/>
      <c r="J1955" s="33">
        <f>SUM(U1947:U1954)</f>
        <v>0.4</v>
      </c>
      <c r="K1955" s="17">
        <f>160</f>
        <v>160</v>
      </c>
      <c r="L1955" s="33">
        <f>SUM(V1947:V1954)</f>
        <v>9.7100000000000009</v>
      </c>
    </row>
    <row r="1956" spans="1:27" ht="14.25" x14ac:dyDescent="0.2">
      <c r="A1956" s="55"/>
      <c r="B1956" s="55"/>
      <c r="C1956" s="55"/>
      <c r="D1956" s="55" t="s">
        <v>317</v>
      </c>
      <c r="E1956" s="56" t="s">
        <v>318</v>
      </c>
      <c r="F1956" s="57">
        <f>Source!AQ1681</f>
        <v>24.61</v>
      </c>
      <c r="G1956" s="58"/>
      <c r="H1956" s="59" t="str">
        <f>Source!DI1681</f>
        <v/>
      </c>
      <c r="I1956" s="57">
        <f>Source!AV1681</f>
        <v>1</v>
      </c>
      <c r="J1956" s="58">
        <f>Source!U1681</f>
        <v>1.2305000000000001</v>
      </c>
      <c r="K1956" s="57"/>
      <c r="L1956" s="58"/>
    </row>
    <row r="1957" spans="1:27" ht="15" x14ac:dyDescent="0.25">
      <c r="A1957" s="60"/>
      <c r="B1957" s="60"/>
      <c r="C1957" s="60"/>
      <c r="D1957" s="61" t="s">
        <v>319</v>
      </c>
      <c r="E1957" s="60"/>
      <c r="F1957" s="60"/>
      <c r="G1957" s="60"/>
      <c r="H1957" s="60"/>
      <c r="I1957" s="111">
        <f>J1948+J1949+J1951+J1953+J1954+J1955+SUM(J1952:J1952)</f>
        <v>88.17</v>
      </c>
      <c r="J1957" s="111"/>
      <c r="K1957" s="111">
        <f>L1948+L1949+L1951+L1953+L1954+L1955+SUM(L1952:L1952)</f>
        <v>1227.8900000000001</v>
      </c>
      <c r="L1957" s="111"/>
      <c r="O1957" s="32">
        <f>J1948+J1949+J1951+J1953+J1954+J1955+SUM(J1952:J1952)</f>
        <v>88.17</v>
      </c>
      <c r="P1957" s="32">
        <f>L1948+L1949+L1951+L1953+L1954+L1955+SUM(L1952:L1952)</f>
        <v>1227.8900000000001</v>
      </c>
      <c r="X1957">
        <f>IF(Source!BI1681&lt;=1,J1948+J1949+J1951+J1953+J1954+J1955-0, 0)</f>
        <v>63.74</v>
      </c>
      <c r="Y1957">
        <f>IF(Source!BI1681=2,J1948+J1949+J1951+J1953+J1954+J1955-0, 0)</f>
        <v>0</v>
      </c>
      <c r="Z1957">
        <f>IF(Source!BI1681=3,J1948+J1949+J1951+J1953+J1954+J1955-0, 0)</f>
        <v>0</v>
      </c>
      <c r="AA1957">
        <f>IF(Source!BI1681=4,J1948+J1949+J1951+J1953+J1954+J1955,0)</f>
        <v>0</v>
      </c>
    </row>
    <row r="1959" spans="1:27" ht="28.5" x14ac:dyDescent="0.2">
      <c r="A1959" s="26">
        <v>4</v>
      </c>
      <c r="B1959" s="26">
        <v>4</v>
      </c>
      <c r="C1959" s="26" t="str">
        <f>Source!F1683</f>
        <v>6.58-2-1</v>
      </c>
      <c r="D1959" s="26" t="s">
        <v>40</v>
      </c>
      <c r="E1959" s="27" t="str">
        <f>Source!H1683</f>
        <v>100 м2</v>
      </c>
      <c r="F1959" s="17">
        <f>Source!I1683</f>
        <v>0.8448</v>
      </c>
      <c r="G1959" s="33"/>
      <c r="H1959" s="28"/>
      <c r="I1959" s="17"/>
      <c r="J1959" s="33"/>
      <c r="K1959" s="17"/>
      <c r="L1959" s="33"/>
      <c r="Q1959">
        <f>ROUND((Source!DN1683/100)*ROUND((ROUND((Source!AF1683*Source!AV1683*Source!I1683),2)),2), 2)</f>
        <v>129.31</v>
      </c>
      <c r="R1959">
        <f>Source!X1683</f>
        <v>2985.98</v>
      </c>
      <c r="S1959">
        <f>ROUND((Source!DO1683/100)*ROUND((ROUND((Source!AF1683*Source!AV1683*Source!I1683),2)),2), 2)</f>
        <v>88.9</v>
      </c>
      <c r="T1959">
        <f>Source!Y1683</f>
        <v>1748.93</v>
      </c>
      <c r="U1959">
        <f>ROUND((175/100)*ROUND((ROUND((Source!AE1683*Source!AV1683*Source!I1683),2)),2), 2)</f>
        <v>0</v>
      </c>
      <c r="V1959">
        <f>ROUND((160/100)*ROUND(ROUND((ROUND((Source!AE1683*Source!AV1683*Source!I1683),2)*Source!BS1683),2), 2), 2)</f>
        <v>0</v>
      </c>
    </row>
    <row r="1960" spans="1:27" x14ac:dyDescent="0.2">
      <c r="D1960" s="30" t="str">
        <f>"Объем: "&amp;Source!I1683&amp;"=84,48/"&amp;"100"</f>
        <v>Объем: 0,8448=84,48/100</v>
      </c>
    </row>
    <row r="1961" spans="1:27" ht="14.25" x14ac:dyDescent="0.2">
      <c r="A1961" s="26"/>
      <c r="B1961" s="26"/>
      <c r="C1961" s="26"/>
      <c r="D1961" s="26" t="s">
        <v>313</v>
      </c>
      <c r="E1961" s="27"/>
      <c r="F1961" s="17"/>
      <c r="G1961" s="33">
        <f>Source!AO1683</f>
        <v>191.34</v>
      </c>
      <c r="H1961" s="28" t="str">
        <f>Source!DG1683</f>
        <v/>
      </c>
      <c r="I1961" s="17">
        <f>Source!AV1683</f>
        <v>1</v>
      </c>
      <c r="J1961" s="33">
        <f>ROUND((ROUND((Source!AF1683*Source!AV1683*Source!I1683),2)),2)</f>
        <v>161.63999999999999</v>
      </c>
      <c r="K1961" s="17">
        <f>IF(Source!BA1683&lt;&gt; 0, Source!BA1683, 1)</f>
        <v>26.39</v>
      </c>
      <c r="L1961" s="33">
        <f>Source!S1683</f>
        <v>4265.68</v>
      </c>
      <c r="W1961">
        <f>J1961</f>
        <v>161.63999999999999</v>
      </c>
    </row>
    <row r="1962" spans="1:27" ht="28.5" x14ac:dyDescent="0.2">
      <c r="A1962" s="26" t="s">
        <v>130</v>
      </c>
      <c r="B1962" s="26" t="s">
        <v>130</v>
      </c>
      <c r="C1962" s="26" t="str">
        <f>Source!F1684</f>
        <v>9999990001</v>
      </c>
      <c r="D1962" s="26" t="s">
        <v>29</v>
      </c>
      <c r="E1962" s="27" t="str">
        <f>Source!H1684</f>
        <v>т</v>
      </c>
      <c r="F1962" s="17">
        <f>Source!I1684</f>
        <v>-0.86169600000000002</v>
      </c>
      <c r="G1962" s="33">
        <f>Source!AK1684</f>
        <v>0</v>
      </c>
      <c r="H1962" s="31" t="s">
        <v>3</v>
      </c>
      <c r="I1962" s="17">
        <f>Source!AW1684</f>
        <v>1</v>
      </c>
      <c r="J1962" s="33">
        <f>ROUND((ROUND((Source!AC1684*Source!AW1684*Source!I1684),2)),2)+(ROUND((ROUND(((Source!ET1684)*Source!AV1684*Source!I1684),2)),2)+ROUND((ROUND(((Source!AE1684-(Source!EU1684))*Source!AV1684*Source!I1684),2)),2))+ROUND((ROUND((Source!AF1684*Source!AV1684*Source!I1684),2)),2)</f>
        <v>0</v>
      </c>
      <c r="K1962" s="17">
        <f>IF(Source!BC1684&lt;&gt; 0, Source!BC1684, 1)</f>
        <v>1</v>
      </c>
      <c r="L1962" s="33">
        <f>Source!O1684</f>
        <v>0</v>
      </c>
      <c r="Q1962">
        <f>ROUND((Source!DN1684/100)*ROUND((ROUND((Source!AF1684*Source!AV1684*Source!I1684),2)),2), 2)</f>
        <v>0</v>
      </c>
      <c r="R1962">
        <f>Source!X1684</f>
        <v>0</v>
      </c>
      <c r="S1962">
        <f>ROUND((Source!DO1684/100)*ROUND((ROUND((Source!AF1684*Source!AV1684*Source!I1684),2)),2), 2)</f>
        <v>0</v>
      </c>
      <c r="T1962">
        <f>Source!Y1684</f>
        <v>0</v>
      </c>
      <c r="U1962">
        <f>ROUND((175/100)*ROUND((ROUND((Source!AE1684*Source!AV1684*Source!I1684),2)),2), 2)</f>
        <v>0</v>
      </c>
      <c r="V1962">
        <f>ROUND((160/100)*ROUND(ROUND((ROUND((Source!AE1684*Source!AV1684*Source!I1684),2)*Source!BS1684),2), 2), 2)</f>
        <v>0</v>
      </c>
      <c r="X1962">
        <f>IF(Source!BI1684&lt;=1,J1962, 0)</f>
        <v>0</v>
      </c>
      <c r="Y1962">
        <f>IF(Source!BI1684=2,J1962, 0)</f>
        <v>0</v>
      </c>
      <c r="Z1962">
        <f>IF(Source!BI1684=3,J1962, 0)</f>
        <v>0</v>
      </c>
      <c r="AA1962">
        <f>IF(Source!BI1684=4,J1962, 0)</f>
        <v>0</v>
      </c>
    </row>
    <row r="1963" spans="1:27" ht="14.25" x14ac:dyDescent="0.2">
      <c r="A1963" s="26"/>
      <c r="B1963" s="26"/>
      <c r="C1963" s="26"/>
      <c r="D1963" s="26" t="s">
        <v>314</v>
      </c>
      <c r="E1963" s="27" t="s">
        <v>315</v>
      </c>
      <c r="F1963" s="17">
        <f>Source!DN1683</f>
        <v>80</v>
      </c>
      <c r="G1963" s="33"/>
      <c r="H1963" s="28"/>
      <c r="I1963" s="17"/>
      <c r="J1963" s="33">
        <f>SUM(Q1959:Q1962)</f>
        <v>129.31</v>
      </c>
      <c r="K1963" s="17">
        <f>Source!BZ1683</f>
        <v>70</v>
      </c>
      <c r="L1963" s="33">
        <f>SUM(R1959:R1962)</f>
        <v>2985.98</v>
      </c>
    </row>
    <row r="1964" spans="1:27" ht="14.25" x14ac:dyDescent="0.2">
      <c r="A1964" s="26"/>
      <c r="B1964" s="26"/>
      <c r="C1964" s="26"/>
      <c r="D1964" s="26" t="s">
        <v>316</v>
      </c>
      <c r="E1964" s="27" t="s">
        <v>315</v>
      </c>
      <c r="F1964" s="17">
        <f>Source!DO1683</f>
        <v>55</v>
      </c>
      <c r="G1964" s="33"/>
      <c r="H1964" s="28"/>
      <c r="I1964" s="17"/>
      <c r="J1964" s="33">
        <f>SUM(S1959:S1963)</f>
        <v>88.9</v>
      </c>
      <c r="K1964" s="17">
        <f>Source!CA1683</f>
        <v>41</v>
      </c>
      <c r="L1964" s="33">
        <f>SUM(T1959:T1963)</f>
        <v>1748.93</v>
      </c>
    </row>
    <row r="1965" spans="1:27" ht="14.25" x14ac:dyDescent="0.2">
      <c r="A1965" s="55"/>
      <c r="B1965" s="55"/>
      <c r="C1965" s="55"/>
      <c r="D1965" s="55" t="s">
        <v>317</v>
      </c>
      <c r="E1965" s="56" t="s">
        <v>318</v>
      </c>
      <c r="F1965" s="57">
        <f>Source!AQ1683</f>
        <v>17.41</v>
      </c>
      <c r="G1965" s="58"/>
      <c r="H1965" s="59" t="str">
        <f>Source!DI1683</f>
        <v/>
      </c>
      <c r="I1965" s="57">
        <f>Source!AV1683</f>
        <v>1</v>
      </c>
      <c r="J1965" s="58">
        <f>Source!U1683</f>
        <v>14.707967999999999</v>
      </c>
      <c r="K1965" s="57"/>
      <c r="L1965" s="58"/>
    </row>
    <row r="1966" spans="1:27" ht="15" x14ac:dyDescent="0.25">
      <c r="A1966" s="60"/>
      <c r="B1966" s="60"/>
      <c r="C1966" s="60"/>
      <c r="D1966" s="61" t="s">
        <v>319</v>
      </c>
      <c r="E1966" s="60"/>
      <c r="F1966" s="60"/>
      <c r="G1966" s="60"/>
      <c r="H1966" s="60"/>
      <c r="I1966" s="111">
        <f>J1961+J1963+J1964+SUM(J1962:J1962)</f>
        <v>379.85</v>
      </c>
      <c r="J1966" s="111"/>
      <c r="K1966" s="111">
        <f>L1961+L1963+L1964+SUM(L1962:L1962)</f>
        <v>9000.59</v>
      </c>
      <c r="L1966" s="111"/>
      <c r="O1966" s="32">
        <f>J1961+J1963+J1964+SUM(J1962:J1962)</f>
        <v>379.85</v>
      </c>
      <c r="P1966" s="32">
        <f>L1961+L1963+L1964+SUM(L1962:L1962)</f>
        <v>9000.59</v>
      </c>
      <c r="X1966">
        <f>IF(Source!BI1683&lt;=1,J1961+J1963+J1964-0, 0)</f>
        <v>379.85</v>
      </c>
      <c r="Y1966">
        <f>IF(Source!BI1683=2,J1961+J1963+J1964-0, 0)</f>
        <v>0</v>
      </c>
      <c r="Z1966">
        <f>IF(Source!BI1683=3,J1961+J1963+J1964-0, 0)</f>
        <v>0</v>
      </c>
      <c r="AA1966">
        <f>IF(Source!BI1683=4,J1961+J1963+J1964,0)</f>
        <v>0</v>
      </c>
    </row>
    <row r="1968" spans="1:27" ht="57" x14ac:dyDescent="0.2">
      <c r="A1968" s="26">
        <v>5</v>
      </c>
      <c r="B1968" s="26">
        <v>5</v>
      </c>
      <c r="C1968" s="26" t="str">
        <f>Source!F1685</f>
        <v>3.12-3-4</v>
      </c>
      <c r="D1968" s="26" t="s">
        <v>132</v>
      </c>
      <c r="E1968" s="27" t="str">
        <f>Source!H1685</f>
        <v>100 м2</v>
      </c>
      <c r="F1968" s="17">
        <f>Source!I1685</f>
        <v>0.8448</v>
      </c>
      <c r="G1968" s="33"/>
      <c r="H1968" s="28"/>
      <c r="I1968" s="17"/>
      <c r="J1968" s="33"/>
      <c r="K1968" s="17"/>
      <c r="L1968" s="33"/>
      <c r="Q1968">
        <f>ROUND((Source!DN1685/100)*ROUND((ROUND((Source!AF1685*Source!AV1685*Source!I1685),2)),2), 2)</f>
        <v>696.16</v>
      </c>
      <c r="R1968">
        <f>Source!X1685</f>
        <v>15368.5</v>
      </c>
      <c r="S1968">
        <f>ROUND((Source!DO1685/100)*ROUND((ROUND((Source!AF1685*Source!AV1685*Source!I1685),2)),2), 2)</f>
        <v>528.80999999999995</v>
      </c>
      <c r="T1968">
        <f>Source!Y1685</f>
        <v>7242.63</v>
      </c>
      <c r="U1968">
        <f>ROUND((175/100)*ROUND((ROUND((Source!AE1685*Source!AV1685*Source!I1685),2)),2), 2)</f>
        <v>131.34</v>
      </c>
      <c r="V1968">
        <f>ROUND((160/100)*ROUND(ROUND((ROUND((Source!AE1685*Source!AV1685*Source!I1685),2)*Source!BS1685),2), 2), 2)</f>
        <v>3168.91</v>
      </c>
    </row>
    <row r="1969" spans="1:27" x14ac:dyDescent="0.2">
      <c r="D1969" s="30" t="str">
        <f>"Объем: "&amp;Source!I1685&amp;"=84,48/"&amp;"100"</f>
        <v>Объем: 0,8448=84,48/100</v>
      </c>
    </row>
    <row r="1970" spans="1:27" ht="14.25" x14ac:dyDescent="0.2">
      <c r="A1970" s="26"/>
      <c r="B1970" s="26"/>
      <c r="C1970" s="26"/>
      <c r="D1970" s="26" t="s">
        <v>313</v>
      </c>
      <c r="E1970" s="27"/>
      <c r="F1970" s="17"/>
      <c r="G1970" s="33">
        <f>Source!AO1685</f>
        <v>689</v>
      </c>
      <c r="H1970" s="28" t="str">
        <f>Source!DG1685</f>
        <v>)*1,15</v>
      </c>
      <c r="I1970" s="17">
        <f>Source!AV1685</f>
        <v>1</v>
      </c>
      <c r="J1970" s="33">
        <f>ROUND((ROUND((Source!AF1685*Source!AV1685*Source!I1685),2)),2)</f>
        <v>669.38</v>
      </c>
      <c r="K1970" s="17">
        <f>IF(Source!BA1685&lt;&gt; 0, Source!BA1685, 1)</f>
        <v>26.39</v>
      </c>
      <c r="L1970" s="33">
        <f>Source!S1685</f>
        <v>17664.939999999999</v>
      </c>
      <c r="W1970">
        <f>J1970</f>
        <v>669.38</v>
      </c>
    </row>
    <row r="1971" spans="1:27" ht="14.25" x14ac:dyDescent="0.2">
      <c r="A1971" s="26"/>
      <c r="B1971" s="26"/>
      <c r="C1971" s="26"/>
      <c r="D1971" s="26" t="s">
        <v>322</v>
      </c>
      <c r="E1971" s="27"/>
      <c r="F1971" s="17"/>
      <c r="G1971" s="33">
        <f>Source!AM1685</f>
        <v>267.17</v>
      </c>
      <c r="H1971" s="28" t="str">
        <f>Source!DE1685</f>
        <v>)*1,25</v>
      </c>
      <c r="I1971" s="17">
        <f>Source!AV1685</f>
        <v>1</v>
      </c>
      <c r="J1971" s="33">
        <f>(ROUND((ROUND((((Source!ET1685*1.25))*Source!AV1685*Source!I1685),2)),2)+ROUND((ROUND(((Source!AE1685-((Source!EU1685*1.25)))*Source!AV1685*Source!I1685),2)),2))</f>
        <v>282.13</v>
      </c>
      <c r="K1971" s="17">
        <f>IF(Source!BB1685&lt;&gt; 0, Source!BB1685, 1)</f>
        <v>12.18</v>
      </c>
      <c r="L1971" s="33">
        <f>Source!Q1685</f>
        <v>3436.34</v>
      </c>
    </row>
    <row r="1972" spans="1:27" ht="14.25" x14ac:dyDescent="0.2">
      <c r="A1972" s="26"/>
      <c r="B1972" s="26"/>
      <c r="C1972" s="26"/>
      <c r="D1972" s="26" t="s">
        <v>323</v>
      </c>
      <c r="E1972" s="27"/>
      <c r="F1972" s="17"/>
      <c r="G1972" s="33">
        <f>Source!AN1685</f>
        <v>71.069999999999993</v>
      </c>
      <c r="H1972" s="28" t="str">
        <f>Source!DF1685</f>
        <v>)*1,25</v>
      </c>
      <c r="I1972" s="17">
        <f>Source!AV1685</f>
        <v>1</v>
      </c>
      <c r="J1972" s="41">
        <f>ROUND((ROUND((Source!AE1685*Source!AV1685*Source!I1685),2)),2)</f>
        <v>75.05</v>
      </c>
      <c r="K1972" s="17">
        <f>IF(Source!BS1685&lt;&gt; 0, Source!BS1685, 1)</f>
        <v>26.39</v>
      </c>
      <c r="L1972" s="41">
        <f>Source!R1685</f>
        <v>1980.57</v>
      </c>
      <c r="W1972">
        <f>J1972</f>
        <v>75.05</v>
      </c>
    </row>
    <row r="1973" spans="1:27" ht="14.25" x14ac:dyDescent="0.2">
      <c r="A1973" s="26"/>
      <c r="B1973" s="26"/>
      <c r="C1973" s="26"/>
      <c r="D1973" s="26" t="s">
        <v>324</v>
      </c>
      <c r="E1973" s="27"/>
      <c r="F1973" s="17"/>
      <c r="G1973" s="33">
        <f>Source!AL1685</f>
        <v>705.14</v>
      </c>
      <c r="H1973" s="28" t="str">
        <f>Source!DD1685</f>
        <v/>
      </c>
      <c r="I1973" s="17">
        <f>Source!AW1685</f>
        <v>1</v>
      </c>
      <c r="J1973" s="33">
        <f>ROUND((ROUND((Source!AC1685*Source!AW1685*Source!I1685),2)),2)</f>
        <v>595.70000000000005</v>
      </c>
      <c r="K1973" s="17">
        <f>IF(Source!BC1685&lt;&gt; 0, Source!BC1685, 1)</f>
        <v>3.7</v>
      </c>
      <c r="L1973" s="33">
        <f>Source!P1685</f>
        <v>2204.09</v>
      </c>
    </row>
    <row r="1974" spans="1:27" ht="199.5" x14ac:dyDescent="0.2">
      <c r="A1974" s="26" t="s">
        <v>141</v>
      </c>
      <c r="B1974" s="26" t="s">
        <v>141</v>
      </c>
      <c r="C1974" s="26" t="str">
        <f>Source!F1686</f>
        <v>1.1-1-1312</v>
      </c>
      <c r="D1974" s="26" t="s">
        <v>282</v>
      </c>
      <c r="E1974" s="27" t="str">
        <f>Source!H1686</f>
        <v>м2</v>
      </c>
      <c r="F1974" s="17">
        <f>Source!I1686</f>
        <v>114.048</v>
      </c>
      <c r="G1974" s="33">
        <f>Source!AK1686</f>
        <v>25.09</v>
      </c>
      <c r="H1974" s="31" t="s">
        <v>3</v>
      </c>
      <c r="I1974" s="17">
        <f>Source!AW1686</f>
        <v>1</v>
      </c>
      <c r="J1974" s="33">
        <f>ROUND((ROUND((Source!AC1686*Source!AW1686*Source!I1686),2)),2)+(ROUND((ROUND(((Source!ET1686)*Source!AV1686*Source!I1686),2)),2)+ROUND((ROUND(((Source!AE1686-(Source!EU1686))*Source!AV1686*Source!I1686),2)),2))+ROUND((ROUND((Source!AF1686*Source!AV1686*Source!I1686),2)),2)</f>
        <v>2861.46</v>
      </c>
      <c r="K1974" s="17">
        <f>IF(Source!BC1686&lt;&gt; 0, Source!BC1686, 1)</f>
        <v>10.5</v>
      </c>
      <c r="L1974" s="33">
        <f>Source!O1686</f>
        <v>30045.33</v>
      </c>
      <c r="Q1974">
        <f>ROUND((Source!DN1686/100)*ROUND((ROUND((Source!AF1686*Source!AV1686*Source!I1686),2)),2), 2)</f>
        <v>0</v>
      </c>
      <c r="R1974">
        <f>Source!X1686</f>
        <v>0</v>
      </c>
      <c r="S1974">
        <f>ROUND((Source!DO1686/100)*ROUND((ROUND((Source!AF1686*Source!AV1686*Source!I1686),2)),2), 2)</f>
        <v>0</v>
      </c>
      <c r="T1974">
        <f>Source!Y1686</f>
        <v>0</v>
      </c>
      <c r="U1974">
        <f>ROUND((175/100)*ROUND((ROUND((Source!AE1686*Source!AV1686*Source!I1686),2)),2), 2)</f>
        <v>0</v>
      </c>
      <c r="V1974">
        <f>ROUND((160/100)*ROUND(ROUND((ROUND((Source!AE1686*Source!AV1686*Source!I1686),2)*Source!BS1686),2), 2), 2)</f>
        <v>0</v>
      </c>
      <c r="X1974">
        <f>IF(Source!BI1686&lt;=1,J1974, 0)</f>
        <v>2861.46</v>
      </c>
      <c r="Y1974">
        <f>IF(Source!BI1686=2,J1974, 0)</f>
        <v>0</v>
      </c>
      <c r="Z1974">
        <f>IF(Source!BI1686=3,J1974, 0)</f>
        <v>0</v>
      </c>
      <c r="AA1974">
        <f>IF(Source!BI1686=4,J1974, 0)</f>
        <v>0</v>
      </c>
    </row>
    <row r="1975" spans="1:27" ht="228" x14ac:dyDescent="0.2">
      <c r="A1975" s="26" t="s">
        <v>145</v>
      </c>
      <c r="B1975" s="26" t="s">
        <v>145</v>
      </c>
      <c r="C1975" s="26" t="str">
        <f>Source!F1687</f>
        <v>1.1-1-1313</v>
      </c>
      <c r="D1975" s="26" t="s">
        <v>283</v>
      </c>
      <c r="E1975" s="27" t="str">
        <f>Source!H1687</f>
        <v>м2</v>
      </c>
      <c r="F1975" s="17">
        <f>Source!I1687</f>
        <v>111.76703999999998</v>
      </c>
      <c r="G1975" s="33">
        <f>Source!AK1687</f>
        <v>23.06</v>
      </c>
      <c r="H1975" s="31" t="s">
        <v>3</v>
      </c>
      <c r="I1975" s="17">
        <f>Source!AW1687</f>
        <v>1</v>
      </c>
      <c r="J1975" s="33">
        <f>ROUND((ROUND((Source!AC1687*Source!AW1687*Source!I1687),2)),2)+(ROUND((ROUND(((Source!ET1687)*Source!AV1687*Source!I1687),2)),2)+ROUND((ROUND(((Source!AE1687-(Source!EU1687))*Source!AV1687*Source!I1687),2)),2))+ROUND((ROUND((Source!AF1687*Source!AV1687*Source!I1687),2)),2)</f>
        <v>2577.35</v>
      </c>
      <c r="K1975" s="17">
        <f>IF(Source!BC1687&lt;&gt; 0, Source!BC1687, 1)</f>
        <v>10.74</v>
      </c>
      <c r="L1975" s="33">
        <f>Source!O1687</f>
        <v>27680.74</v>
      </c>
      <c r="Q1975">
        <f>ROUND((Source!DN1687/100)*ROUND((ROUND((Source!AF1687*Source!AV1687*Source!I1687),2)),2), 2)</f>
        <v>0</v>
      </c>
      <c r="R1975">
        <f>Source!X1687</f>
        <v>0</v>
      </c>
      <c r="S1975">
        <f>ROUND((Source!DO1687/100)*ROUND((ROUND((Source!AF1687*Source!AV1687*Source!I1687),2)),2), 2)</f>
        <v>0</v>
      </c>
      <c r="T1975">
        <f>Source!Y1687</f>
        <v>0</v>
      </c>
      <c r="U1975">
        <f>ROUND((175/100)*ROUND((ROUND((Source!AE1687*Source!AV1687*Source!I1687),2)),2), 2)</f>
        <v>0</v>
      </c>
      <c r="V1975">
        <f>ROUND((160/100)*ROUND(ROUND((ROUND((Source!AE1687*Source!AV1687*Source!I1687),2)*Source!BS1687),2), 2), 2)</f>
        <v>0</v>
      </c>
      <c r="X1975">
        <f>IF(Source!BI1687&lt;=1,J1975, 0)</f>
        <v>2577.35</v>
      </c>
      <c r="Y1975">
        <f>IF(Source!BI1687=2,J1975, 0)</f>
        <v>0</v>
      </c>
      <c r="Z1975">
        <f>IF(Source!BI1687=3,J1975, 0)</f>
        <v>0</v>
      </c>
      <c r="AA1975">
        <f>IF(Source!BI1687=4,J1975, 0)</f>
        <v>0</v>
      </c>
    </row>
    <row r="1976" spans="1:27" ht="14.25" x14ac:dyDescent="0.2">
      <c r="A1976" s="26"/>
      <c r="B1976" s="26"/>
      <c r="C1976" s="26"/>
      <c r="D1976" s="26" t="s">
        <v>314</v>
      </c>
      <c r="E1976" s="27" t="s">
        <v>315</v>
      </c>
      <c r="F1976" s="17">
        <f>Source!DN1685</f>
        <v>104</v>
      </c>
      <c r="G1976" s="33"/>
      <c r="H1976" s="28"/>
      <c r="I1976" s="17"/>
      <c r="J1976" s="33">
        <f>SUM(Q1968:Q1975)</f>
        <v>696.16</v>
      </c>
      <c r="K1976" s="17">
        <f>Source!BZ1685</f>
        <v>87</v>
      </c>
      <c r="L1976" s="33">
        <f>SUM(R1968:R1975)</f>
        <v>15368.5</v>
      </c>
    </row>
    <row r="1977" spans="1:27" ht="14.25" x14ac:dyDescent="0.2">
      <c r="A1977" s="26"/>
      <c r="B1977" s="26"/>
      <c r="C1977" s="26"/>
      <c r="D1977" s="26" t="s">
        <v>316</v>
      </c>
      <c r="E1977" s="27" t="s">
        <v>315</v>
      </c>
      <c r="F1977" s="17">
        <f>Source!DO1685</f>
        <v>79</v>
      </c>
      <c r="G1977" s="33"/>
      <c r="H1977" s="28"/>
      <c r="I1977" s="17"/>
      <c r="J1977" s="33">
        <f>SUM(S1968:S1976)</f>
        <v>528.80999999999995</v>
      </c>
      <c r="K1977" s="17">
        <f>Source!CA1685</f>
        <v>41</v>
      </c>
      <c r="L1977" s="33">
        <f>SUM(T1968:T1976)</f>
        <v>7242.63</v>
      </c>
    </row>
    <row r="1978" spans="1:27" ht="14.25" x14ac:dyDescent="0.2">
      <c r="A1978" s="26"/>
      <c r="B1978" s="26"/>
      <c r="C1978" s="26"/>
      <c r="D1978" s="26" t="s">
        <v>325</v>
      </c>
      <c r="E1978" s="27" t="s">
        <v>315</v>
      </c>
      <c r="F1978" s="17">
        <f>175</f>
        <v>175</v>
      </c>
      <c r="G1978" s="33"/>
      <c r="H1978" s="28"/>
      <c r="I1978" s="17"/>
      <c r="J1978" s="33">
        <f>SUM(U1968:U1977)</f>
        <v>131.34</v>
      </c>
      <c r="K1978" s="17">
        <f>160</f>
        <v>160</v>
      </c>
      <c r="L1978" s="33">
        <f>SUM(V1968:V1977)</f>
        <v>3168.91</v>
      </c>
    </row>
    <row r="1979" spans="1:27" ht="14.25" x14ac:dyDescent="0.2">
      <c r="A1979" s="55"/>
      <c r="B1979" s="55"/>
      <c r="C1979" s="55"/>
      <c r="D1979" s="55" t="s">
        <v>317</v>
      </c>
      <c r="E1979" s="56" t="s">
        <v>318</v>
      </c>
      <c r="F1979" s="57">
        <f>Source!AQ1685</f>
        <v>53</v>
      </c>
      <c r="G1979" s="58"/>
      <c r="H1979" s="59" t="str">
        <f>Source!DI1685</f>
        <v>)*1,15</v>
      </c>
      <c r="I1979" s="57">
        <f>Source!AV1685</f>
        <v>1</v>
      </c>
      <c r="J1979" s="58">
        <f>Source!U1685</f>
        <v>51.490559999999995</v>
      </c>
      <c r="K1979" s="57"/>
      <c r="L1979" s="58"/>
    </row>
    <row r="1980" spans="1:27" ht="15" x14ac:dyDescent="0.25">
      <c r="A1980" s="60"/>
      <c r="B1980" s="60"/>
      <c r="C1980" s="60"/>
      <c r="D1980" s="61" t="s">
        <v>319</v>
      </c>
      <c r="E1980" s="60"/>
      <c r="F1980" s="60"/>
      <c r="G1980" s="60"/>
      <c r="H1980" s="60"/>
      <c r="I1980" s="111">
        <f>J1970+J1971+J1973+J1976+J1977+J1978+SUM(J1974:J1975)</f>
        <v>8342.33</v>
      </c>
      <c r="J1980" s="111"/>
      <c r="K1980" s="111">
        <f>L1970+L1971+L1973+L1976+L1977+L1978+SUM(L1974:L1975)</f>
        <v>106811.48</v>
      </c>
      <c r="L1980" s="111"/>
      <c r="O1980" s="32">
        <f>J1970+J1971+J1973+J1976+J1977+J1978+SUM(J1974:J1975)</f>
        <v>8342.33</v>
      </c>
      <c r="P1980" s="32">
        <f>L1970+L1971+L1973+L1976+L1977+L1978+SUM(L1974:L1975)</f>
        <v>106811.48</v>
      </c>
      <c r="X1980">
        <f>IF(Source!BI1685&lt;=1,J1970+J1971+J1973+J1976+J1977+J1978-0, 0)</f>
        <v>2903.52</v>
      </c>
      <c r="Y1980">
        <f>IF(Source!BI1685=2,J1970+J1971+J1973+J1976+J1977+J1978-0, 0)</f>
        <v>0</v>
      </c>
      <c r="Z1980">
        <f>IF(Source!BI1685=3,J1970+J1971+J1973+J1976+J1977+J1978-0, 0)</f>
        <v>0</v>
      </c>
      <c r="AA1980">
        <f>IF(Source!BI1685=4,J1970+J1971+J1973+J1976+J1977+J1978,0)</f>
        <v>0</v>
      </c>
    </row>
    <row r="1982" spans="1:27" ht="99.75" x14ac:dyDescent="0.2">
      <c r="A1982" s="26">
        <v>6</v>
      </c>
      <c r="B1982" s="26">
        <v>6</v>
      </c>
      <c r="C1982" s="26" t="str">
        <f>Source!F1688</f>
        <v>3.12-3-10</v>
      </c>
      <c r="D1982" s="26" t="s">
        <v>150</v>
      </c>
      <c r="E1982" s="27" t="str">
        <f>Source!H1688</f>
        <v>100 м2</v>
      </c>
      <c r="F1982" s="17">
        <f>Source!I1688</f>
        <v>3.5000000000000001E-3</v>
      </c>
      <c r="G1982" s="33"/>
      <c r="H1982" s="28"/>
      <c r="I1982" s="17"/>
      <c r="J1982" s="33"/>
      <c r="K1982" s="17"/>
      <c r="L1982" s="33"/>
      <c r="Q1982">
        <f>ROUND((Source!DN1688/100)*ROUND((ROUND((Source!AF1688*Source!AV1688*Source!I1688),2)),2), 2)</f>
        <v>4.13</v>
      </c>
      <c r="R1982">
        <f>Source!X1688</f>
        <v>91.15</v>
      </c>
      <c r="S1982">
        <f>ROUND((Source!DO1688/100)*ROUND((ROUND((Source!AF1688*Source!AV1688*Source!I1688),2)),2), 2)</f>
        <v>3.14</v>
      </c>
      <c r="T1982">
        <f>Source!Y1688</f>
        <v>42.96</v>
      </c>
      <c r="U1982">
        <f>ROUND((175/100)*ROUND((ROUND((Source!AE1688*Source!AV1688*Source!I1688),2)),2), 2)</f>
        <v>7.0000000000000007E-2</v>
      </c>
      <c r="V1982">
        <f>ROUND((160/100)*ROUND(ROUND((ROUND((Source!AE1688*Source!AV1688*Source!I1688),2)*Source!BS1688),2), 2), 2)</f>
        <v>1.7</v>
      </c>
    </row>
    <row r="1983" spans="1:27" x14ac:dyDescent="0.2">
      <c r="D1983" s="30" t="str">
        <f>"Объем: "&amp;Source!I1688&amp;"=0,35/"&amp;"100"</f>
        <v>Объем: 0,0035=0,35/100</v>
      </c>
    </row>
    <row r="1984" spans="1:27" ht="14.25" x14ac:dyDescent="0.2">
      <c r="A1984" s="26"/>
      <c r="B1984" s="26"/>
      <c r="C1984" s="26"/>
      <c r="D1984" s="26" t="s">
        <v>313</v>
      </c>
      <c r="E1984" s="27"/>
      <c r="F1984" s="17"/>
      <c r="G1984" s="33">
        <f>Source!AO1688</f>
        <v>986.85</v>
      </c>
      <c r="H1984" s="28" t="str">
        <f>Source!DG1688</f>
        <v>)*1,15</v>
      </c>
      <c r="I1984" s="17">
        <f>Source!AV1688</f>
        <v>1</v>
      </c>
      <c r="J1984" s="33">
        <f>ROUND((ROUND((Source!AF1688*Source!AV1688*Source!I1688),2)),2)</f>
        <v>3.97</v>
      </c>
      <c r="K1984" s="17">
        <f>IF(Source!BA1688&lt;&gt; 0, Source!BA1688, 1)</f>
        <v>26.39</v>
      </c>
      <c r="L1984" s="33">
        <f>Source!S1688</f>
        <v>104.77</v>
      </c>
      <c r="W1984">
        <f>J1984</f>
        <v>3.97</v>
      </c>
    </row>
    <row r="1985" spans="1:27" ht="14.25" x14ac:dyDescent="0.2">
      <c r="A1985" s="26"/>
      <c r="B1985" s="26"/>
      <c r="C1985" s="26"/>
      <c r="D1985" s="26" t="s">
        <v>322</v>
      </c>
      <c r="E1985" s="27"/>
      <c r="F1985" s="17"/>
      <c r="G1985" s="33">
        <f>Source!AM1688</f>
        <v>50.84</v>
      </c>
      <c r="H1985" s="28" t="str">
        <f>Source!DE1688</f>
        <v>)*1,25</v>
      </c>
      <c r="I1985" s="17">
        <f>Source!AV1688</f>
        <v>1</v>
      </c>
      <c r="J1985" s="33">
        <f>(ROUND((ROUND((((Source!ET1688*1.25))*Source!AV1688*Source!I1688),2)),2)+ROUND((ROUND(((Source!AE1688-((Source!EU1688*1.25)))*Source!AV1688*Source!I1688),2)),2))</f>
        <v>0.22</v>
      </c>
      <c r="K1985" s="17">
        <f>IF(Source!BB1688&lt;&gt; 0, Source!BB1688, 1)</f>
        <v>9.3800000000000008</v>
      </c>
      <c r="L1985" s="33">
        <f>Source!Q1688</f>
        <v>2.06</v>
      </c>
    </row>
    <row r="1986" spans="1:27" ht="14.25" x14ac:dyDescent="0.2">
      <c r="A1986" s="26"/>
      <c r="B1986" s="26"/>
      <c r="C1986" s="26"/>
      <c r="D1986" s="26" t="s">
        <v>323</v>
      </c>
      <c r="E1986" s="27"/>
      <c r="F1986" s="17"/>
      <c r="G1986" s="33">
        <f>Source!AN1688</f>
        <v>8.01</v>
      </c>
      <c r="H1986" s="28" t="str">
        <f>Source!DF1688</f>
        <v>)*1,25</v>
      </c>
      <c r="I1986" s="17">
        <f>Source!AV1688</f>
        <v>1</v>
      </c>
      <c r="J1986" s="41">
        <f>ROUND((ROUND((Source!AE1688*Source!AV1688*Source!I1688),2)),2)</f>
        <v>0.04</v>
      </c>
      <c r="K1986" s="17">
        <f>IF(Source!BS1688&lt;&gt; 0, Source!BS1688, 1)</f>
        <v>26.39</v>
      </c>
      <c r="L1986" s="41">
        <f>Source!R1688</f>
        <v>1.06</v>
      </c>
      <c r="W1986">
        <f>J1986</f>
        <v>0.04</v>
      </c>
    </row>
    <row r="1987" spans="1:27" ht="14.25" x14ac:dyDescent="0.2">
      <c r="A1987" s="26"/>
      <c r="B1987" s="26"/>
      <c r="C1987" s="26"/>
      <c r="D1987" s="26" t="s">
        <v>324</v>
      </c>
      <c r="E1987" s="27"/>
      <c r="F1987" s="17"/>
      <c r="G1987" s="33">
        <f>Source!AL1688</f>
        <v>7205.92</v>
      </c>
      <c r="H1987" s="28" t="str">
        <f>Source!DD1688</f>
        <v/>
      </c>
      <c r="I1987" s="17">
        <f>Source!AW1688</f>
        <v>1</v>
      </c>
      <c r="J1987" s="33">
        <f>ROUND((ROUND((Source!AC1688*Source!AW1688*Source!I1688),2)),2)</f>
        <v>25.22</v>
      </c>
      <c r="K1987" s="17">
        <f>IF(Source!BC1688&lt;&gt; 0, Source!BC1688, 1)</f>
        <v>1.95</v>
      </c>
      <c r="L1987" s="33">
        <f>Source!P1688</f>
        <v>49.18</v>
      </c>
    </row>
    <row r="1988" spans="1:27" ht="199.5" x14ac:dyDescent="0.2">
      <c r="A1988" s="26" t="s">
        <v>152</v>
      </c>
      <c r="B1988" s="26" t="s">
        <v>152</v>
      </c>
      <c r="C1988" s="26" t="str">
        <f>Source!F1689</f>
        <v>1.1-1-1312</v>
      </c>
      <c r="D1988" s="26" t="s">
        <v>282</v>
      </c>
      <c r="E1988" s="27" t="str">
        <f>Source!H1689</f>
        <v>м2</v>
      </c>
      <c r="F1988" s="17">
        <f>Source!I1689</f>
        <v>0.472605</v>
      </c>
      <c r="G1988" s="33">
        <f>Source!AK1689</f>
        <v>25.09</v>
      </c>
      <c r="H1988" s="31" t="s">
        <v>3</v>
      </c>
      <c r="I1988" s="17">
        <f>Source!AW1689</f>
        <v>1</v>
      </c>
      <c r="J1988" s="33">
        <f>ROUND((ROUND((Source!AC1689*Source!AW1689*Source!I1689),2)),2)+(ROUND((ROUND(((Source!ET1689)*Source!AV1689*Source!I1689),2)),2)+ROUND((ROUND(((Source!AE1689-(Source!EU1689))*Source!AV1689*Source!I1689),2)),2))+ROUND((ROUND((Source!AF1689*Source!AV1689*Source!I1689),2)),2)</f>
        <v>11.86</v>
      </c>
      <c r="K1988" s="17">
        <f>IF(Source!BC1689&lt;&gt; 0, Source!BC1689, 1)</f>
        <v>10.5</v>
      </c>
      <c r="L1988" s="33">
        <f>Source!O1689</f>
        <v>124.53</v>
      </c>
      <c r="Q1988">
        <f>ROUND((Source!DN1689/100)*ROUND((ROUND((Source!AF1689*Source!AV1689*Source!I1689),2)),2), 2)</f>
        <v>0</v>
      </c>
      <c r="R1988">
        <f>Source!X1689</f>
        <v>0</v>
      </c>
      <c r="S1988">
        <f>ROUND((Source!DO1689/100)*ROUND((ROUND((Source!AF1689*Source!AV1689*Source!I1689),2)),2), 2)</f>
        <v>0</v>
      </c>
      <c r="T1988">
        <f>Source!Y1689</f>
        <v>0</v>
      </c>
      <c r="U1988">
        <f>ROUND((175/100)*ROUND((ROUND((Source!AE1689*Source!AV1689*Source!I1689),2)),2), 2)</f>
        <v>0</v>
      </c>
      <c r="V1988">
        <f>ROUND((160/100)*ROUND(ROUND((ROUND((Source!AE1689*Source!AV1689*Source!I1689),2)*Source!BS1689),2), 2), 2)</f>
        <v>0</v>
      </c>
      <c r="X1988">
        <f>IF(Source!BI1689&lt;=1,J1988, 0)</f>
        <v>11.86</v>
      </c>
      <c r="Y1988">
        <f>IF(Source!BI1689=2,J1988, 0)</f>
        <v>0</v>
      </c>
      <c r="Z1988">
        <f>IF(Source!BI1689=3,J1988, 0)</f>
        <v>0</v>
      </c>
      <c r="AA1988">
        <f>IF(Source!BI1689=4,J1988, 0)</f>
        <v>0</v>
      </c>
    </row>
    <row r="1989" spans="1:27" ht="228" x14ac:dyDescent="0.2">
      <c r="A1989" s="26" t="s">
        <v>153</v>
      </c>
      <c r="B1989" s="26" t="s">
        <v>153</v>
      </c>
      <c r="C1989" s="26" t="str">
        <f>Source!F1690</f>
        <v>1.1-1-1313</v>
      </c>
      <c r="D1989" s="26" t="s">
        <v>283</v>
      </c>
      <c r="E1989" s="27" t="str">
        <f>Source!H1690</f>
        <v>м2</v>
      </c>
      <c r="F1989" s="17">
        <f>Source!I1690</f>
        <v>0.21094499999999999</v>
      </c>
      <c r="G1989" s="33">
        <f>Source!AK1690</f>
        <v>23.06</v>
      </c>
      <c r="H1989" s="31" t="s">
        <v>3</v>
      </c>
      <c r="I1989" s="17">
        <f>Source!AW1690</f>
        <v>1</v>
      </c>
      <c r="J1989" s="33">
        <f>ROUND((ROUND((Source!AC1690*Source!AW1690*Source!I1690),2)),2)+(ROUND((ROUND(((Source!ET1690)*Source!AV1690*Source!I1690),2)),2)+ROUND((ROUND(((Source!AE1690-(Source!EU1690))*Source!AV1690*Source!I1690),2)),2))+ROUND((ROUND((Source!AF1690*Source!AV1690*Source!I1690),2)),2)</f>
        <v>4.8600000000000003</v>
      </c>
      <c r="K1989" s="17">
        <f>IF(Source!BC1690&lt;&gt; 0, Source!BC1690, 1)</f>
        <v>10.74</v>
      </c>
      <c r="L1989" s="33">
        <f>Source!O1690</f>
        <v>52.2</v>
      </c>
      <c r="Q1989">
        <f>ROUND((Source!DN1690/100)*ROUND((ROUND((Source!AF1690*Source!AV1690*Source!I1690),2)),2), 2)</f>
        <v>0</v>
      </c>
      <c r="R1989">
        <f>Source!X1690</f>
        <v>0</v>
      </c>
      <c r="S1989">
        <f>ROUND((Source!DO1690/100)*ROUND((ROUND((Source!AF1690*Source!AV1690*Source!I1690),2)),2), 2)</f>
        <v>0</v>
      </c>
      <c r="T1989">
        <f>Source!Y1690</f>
        <v>0</v>
      </c>
      <c r="U1989">
        <f>ROUND((175/100)*ROUND((ROUND((Source!AE1690*Source!AV1690*Source!I1690),2)),2), 2)</f>
        <v>0</v>
      </c>
      <c r="V1989">
        <f>ROUND((160/100)*ROUND(ROUND((ROUND((Source!AE1690*Source!AV1690*Source!I1690),2)*Source!BS1690),2), 2), 2)</f>
        <v>0</v>
      </c>
      <c r="X1989">
        <f>IF(Source!BI1690&lt;=1,J1989, 0)</f>
        <v>4.8600000000000003</v>
      </c>
      <c r="Y1989">
        <f>IF(Source!BI1690=2,J1989, 0)</f>
        <v>0</v>
      </c>
      <c r="Z1989">
        <f>IF(Source!BI1690=3,J1989, 0)</f>
        <v>0</v>
      </c>
      <c r="AA1989">
        <f>IF(Source!BI1690=4,J1989, 0)</f>
        <v>0</v>
      </c>
    </row>
    <row r="1990" spans="1:27" ht="14.25" x14ac:dyDescent="0.2">
      <c r="A1990" s="26"/>
      <c r="B1990" s="26"/>
      <c r="C1990" s="26"/>
      <c r="D1990" s="26" t="s">
        <v>314</v>
      </c>
      <c r="E1990" s="27" t="s">
        <v>315</v>
      </c>
      <c r="F1990" s="17">
        <f>Source!DN1688</f>
        <v>104</v>
      </c>
      <c r="G1990" s="33"/>
      <c r="H1990" s="28"/>
      <c r="I1990" s="17"/>
      <c r="J1990" s="33">
        <f>SUM(Q1982:Q1989)</f>
        <v>4.13</v>
      </c>
      <c r="K1990" s="17">
        <f>Source!BZ1688</f>
        <v>87</v>
      </c>
      <c r="L1990" s="33">
        <f>SUM(R1982:R1989)</f>
        <v>91.15</v>
      </c>
    </row>
    <row r="1991" spans="1:27" ht="14.25" x14ac:dyDescent="0.2">
      <c r="A1991" s="26"/>
      <c r="B1991" s="26"/>
      <c r="C1991" s="26"/>
      <c r="D1991" s="26" t="s">
        <v>316</v>
      </c>
      <c r="E1991" s="27" t="s">
        <v>315</v>
      </c>
      <c r="F1991" s="17">
        <f>Source!DO1688</f>
        <v>79</v>
      </c>
      <c r="G1991" s="33"/>
      <c r="H1991" s="28"/>
      <c r="I1991" s="17"/>
      <c r="J1991" s="33">
        <f>SUM(S1982:S1990)</f>
        <v>3.14</v>
      </c>
      <c r="K1991" s="17">
        <f>Source!CA1688</f>
        <v>41</v>
      </c>
      <c r="L1991" s="33">
        <f>SUM(T1982:T1990)</f>
        <v>42.96</v>
      </c>
    </row>
    <row r="1992" spans="1:27" ht="14.25" x14ac:dyDescent="0.2">
      <c r="A1992" s="26"/>
      <c r="B1992" s="26"/>
      <c r="C1992" s="26"/>
      <c r="D1992" s="26" t="s">
        <v>325</v>
      </c>
      <c r="E1992" s="27" t="s">
        <v>315</v>
      </c>
      <c r="F1992" s="17">
        <f>175</f>
        <v>175</v>
      </c>
      <c r="G1992" s="33"/>
      <c r="H1992" s="28"/>
      <c r="I1992" s="17"/>
      <c r="J1992" s="33">
        <f>SUM(U1982:U1991)</f>
        <v>7.0000000000000007E-2</v>
      </c>
      <c r="K1992" s="17">
        <f>160</f>
        <v>160</v>
      </c>
      <c r="L1992" s="33">
        <f>SUM(V1982:V1991)</f>
        <v>1.7</v>
      </c>
    </row>
    <row r="1993" spans="1:27" ht="14.25" x14ac:dyDescent="0.2">
      <c r="A1993" s="55"/>
      <c r="B1993" s="55"/>
      <c r="C1993" s="55"/>
      <c r="D1993" s="55" t="s">
        <v>317</v>
      </c>
      <c r="E1993" s="56" t="s">
        <v>318</v>
      </c>
      <c r="F1993" s="57">
        <f>Source!AQ1688</f>
        <v>85</v>
      </c>
      <c r="G1993" s="58"/>
      <c r="H1993" s="59" t="str">
        <f>Source!DI1688</f>
        <v>)*1,15</v>
      </c>
      <c r="I1993" s="57">
        <f>Source!AV1688</f>
        <v>1</v>
      </c>
      <c r="J1993" s="58">
        <f>Source!U1688</f>
        <v>0.34212499999999996</v>
      </c>
      <c r="K1993" s="57"/>
      <c r="L1993" s="58"/>
    </row>
    <row r="1994" spans="1:27" ht="15" x14ac:dyDescent="0.25">
      <c r="A1994" s="60"/>
      <c r="B1994" s="60"/>
      <c r="C1994" s="60"/>
      <c r="D1994" s="61" t="s">
        <v>319</v>
      </c>
      <c r="E1994" s="60"/>
      <c r="F1994" s="60"/>
      <c r="G1994" s="60"/>
      <c r="H1994" s="60"/>
      <c r="I1994" s="111">
        <f>J1984+J1985+J1987+J1990+J1991+J1992+SUM(J1988:J1989)</f>
        <v>53.47</v>
      </c>
      <c r="J1994" s="111"/>
      <c r="K1994" s="111">
        <f>L1984+L1985+L1987+L1990+L1991+L1992+SUM(L1988:L1989)</f>
        <v>468.55</v>
      </c>
      <c r="L1994" s="111"/>
      <c r="O1994" s="32">
        <f>J1984+J1985+J1987+J1990+J1991+J1992+SUM(J1988:J1989)</f>
        <v>53.47</v>
      </c>
      <c r="P1994" s="32">
        <f>L1984+L1985+L1987+L1990+L1991+L1992+SUM(L1988:L1989)</f>
        <v>468.55</v>
      </c>
      <c r="X1994">
        <f>IF(Source!BI1688&lt;=1,J1984+J1985+J1987+J1990+J1991+J1992-0, 0)</f>
        <v>36.75</v>
      </c>
      <c r="Y1994">
        <f>IF(Source!BI1688=2,J1984+J1985+J1987+J1990+J1991+J1992-0, 0)</f>
        <v>0</v>
      </c>
      <c r="Z1994">
        <f>IF(Source!BI1688=3,J1984+J1985+J1987+J1990+J1991+J1992-0, 0)</f>
        <v>0</v>
      </c>
      <c r="AA1994">
        <f>IF(Source!BI1688=4,J1984+J1985+J1987+J1990+J1991+J1992,0)</f>
        <v>0</v>
      </c>
    </row>
    <row r="1997" spans="1:27" ht="15" x14ac:dyDescent="0.25">
      <c r="A1997" s="81" t="str">
        <f>CONCATENATE("Итого по подразделу: ",IF(Source!G1692&lt;&gt;"Новый подраздел", Source!G1692, ""))</f>
        <v>Итого по подразделу: Монтажные (кровельные)работы</v>
      </c>
      <c r="B1997" s="81"/>
      <c r="C1997" s="81"/>
      <c r="D1997" s="81"/>
      <c r="E1997" s="81"/>
      <c r="F1997" s="81"/>
      <c r="G1997" s="81"/>
      <c r="H1997" s="81"/>
      <c r="I1997" s="79">
        <f>SUM(O1920:O1996)</f>
        <v>9034.3399999999983</v>
      </c>
      <c r="J1997" s="80"/>
      <c r="K1997" s="79">
        <f>SUM(P1920:P1996)</f>
        <v>120749.06</v>
      </c>
      <c r="L1997" s="80"/>
    </row>
    <row r="1998" spans="1:27" hidden="1" x14ac:dyDescent="0.2">
      <c r="A1998" t="s">
        <v>320</v>
      </c>
      <c r="I1998">
        <f>SUM(AC1920:AC1997)</f>
        <v>0</v>
      </c>
      <c r="K1998">
        <f>SUM(AD1920:AD1997)</f>
        <v>0</v>
      </c>
    </row>
    <row r="1999" spans="1:27" hidden="1" x14ac:dyDescent="0.2">
      <c r="A1999" t="s">
        <v>321</v>
      </c>
      <c r="I1999">
        <f>SUM(AE1920:AE1998)</f>
        <v>0</v>
      </c>
      <c r="K1999">
        <f>SUM(AF1920:AF1998)</f>
        <v>0</v>
      </c>
    </row>
    <row r="2001" spans="1:27" ht="15" x14ac:dyDescent="0.25">
      <c r="A2001" s="81" t="str">
        <f>CONCATENATE("Итого по разделу: ",IF(Source!G1722&lt;&gt;"Новый раздел", Source!G1722, ""))</f>
        <v>Итого по разделу: Монтажные (кровельные) работы</v>
      </c>
      <c r="B2001" s="81"/>
      <c r="C2001" s="81"/>
      <c r="D2001" s="81"/>
      <c r="E2001" s="81"/>
      <c r="F2001" s="81"/>
      <c r="G2001" s="81"/>
      <c r="H2001" s="81"/>
      <c r="I2001" s="79">
        <f>SUM(O1812:O2000)</f>
        <v>66442.859999999986</v>
      </c>
      <c r="J2001" s="80"/>
      <c r="K2001" s="79">
        <f>SUM(P1812:P2000)</f>
        <v>883991.60000000009</v>
      </c>
      <c r="L2001" s="80"/>
    </row>
    <row r="2002" spans="1:27" hidden="1" x14ac:dyDescent="0.2">
      <c r="A2002" t="s">
        <v>320</v>
      </c>
      <c r="I2002">
        <f>SUM(AC1812:AC2001)</f>
        <v>0</v>
      </c>
      <c r="K2002">
        <f>SUM(AD1812:AD2001)</f>
        <v>0</v>
      </c>
    </row>
    <row r="2003" spans="1:27" hidden="1" x14ac:dyDescent="0.2">
      <c r="A2003" t="s">
        <v>321</v>
      </c>
      <c r="I2003">
        <f>SUM(AE1812:AE2002)</f>
        <v>0</v>
      </c>
      <c r="K2003">
        <f>SUM(AF1812:AF2002)</f>
        <v>0</v>
      </c>
    </row>
    <row r="2005" spans="1:27" ht="16.5" x14ac:dyDescent="0.25">
      <c r="A2005" s="75" t="str">
        <f>CONCATENATE("Раздел: ",IF(Source!G1752&lt;&gt;"Новый раздел", Source!G1752, ""))</f>
        <v>Раздел: Секция в осях К-Л (Подъезд № 9)</v>
      </c>
      <c r="B2005" s="75"/>
      <c r="C2005" s="75"/>
      <c r="D2005" s="75"/>
      <c r="E2005" s="75"/>
      <c r="F2005" s="75"/>
      <c r="G2005" s="75"/>
      <c r="H2005" s="75"/>
      <c r="I2005" s="75"/>
      <c r="J2005" s="75"/>
      <c r="K2005" s="75"/>
      <c r="L2005" s="75"/>
    </row>
    <row r="2007" spans="1:27" ht="16.5" x14ac:dyDescent="0.25">
      <c r="A2007" s="75" t="str">
        <f>CONCATENATE("Подраздел: ",IF(Source!G1756&lt;&gt;"Новый подраздел", Source!G1756, ""))</f>
        <v>Подраздел: Демонтажные и подготовительные  работы</v>
      </c>
      <c r="B2007" s="75"/>
      <c r="C2007" s="75"/>
      <c r="D2007" s="75"/>
      <c r="E2007" s="75"/>
      <c r="F2007" s="75"/>
      <c r="G2007" s="75"/>
      <c r="H2007" s="75"/>
      <c r="I2007" s="75"/>
      <c r="J2007" s="75"/>
      <c r="K2007" s="75"/>
      <c r="L2007" s="75"/>
    </row>
    <row r="2008" spans="1:27" ht="42.75" x14ac:dyDescent="0.2">
      <c r="A2008" s="26">
        <v>1</v>
      </c>
      <c r="B2008" s="26">
        <v>1</v>
      </c>
      <c r="C2008" s="26" t="str">
        <f>Source!F1760</f>
        <v>6.61-26-1</v>
      </c>
      <c r="D2008" s="26" t="s">
        <v>21</v>
      </c>
      <c r="E2008" s="27" t="str">
        <f>Source!H1760</f>
        <v>100 м2</v>
      </c>
      <c r="F2008" s="17">
        <f>Source!I1760</f>
        <v>1.34E-2</v>
      </c>
      <c r="G2008" s="33"/>
      <c r="H2008" s="28"/>
      <c r="I2008" s="17"/>
      <c r="J2008" s="33"/>
      <c r="K2008" s="17"/>
      <c r="L2008" s="33"/>
      <c r="Q2008">
        <f>ROUND((Source!DN1760/100)*ROUND((ROUND((Source!AF1760*Source!AV1760*Source!I1760),2)),2), 2)</f>
        <v>6.3</v>
      </c>
      <c r="R2008">
        <f>Source!X1760</f>
        <v>145.38</v>
      </c>
      <c r="S2008">
        <f>ROUND((Source!DO1760/100)*ROUND((ROUND((Source!AF1760*Source!AV1760*Source!I1760),2)),2), 2)</f>
        <v>4.33</v>
      </c>
      <c r="T2008">
        <f>Source!Y1760</f>
        <v>85.15</v>
      </c>
      <c r="U2008">
        <f>ROUND((175/100)*ROUND((ROUND((Source!AE1760*Source!AV1760*Source!I1760),2)),2), 2)</f>
        <v>0</v>
      </c>
      <c r="V2008">
        <f>ROUND((160/100)*ROUND(ROUND((ROUND((Source!AE1760*Source!AV1760*Source!I1760),2)*Source!BS1760),2), 2), 2)</f>
        <v>0</v>
      </c>
    </row>
    <row r="2009" spans="1:27" x14ac:dyDescent="0.2">
      <c r="D2009" s="30" t="str">
        <f>"Объем: "&amp;Source!I1760&amp;"=1,34/"&amp;"100"</f>
        <v>Объем: 0,0134=1,34/100</v>
      </c>
    </row>
    <row r="2010" spans="1:27" ht="14.25" x14ac:dyDescent="0.2">
      <c r="A2010" s="26"/>
      <c r="B2010" s="26"/>
      <c r="C2010" s="26"/>
      <c r="D2010" s="26" t="s">
        <v>313</v>
      </c>
      <c r="E2010" s="27"/>
      <c r="F2010" s="17"/>
      <c r="G2010" s="33">
        <f>Source!AO1760</f>
        <v>587.65</v>
      </c>
      <c r="H2010" s="28" t="str">
        <f>Source!DG1760</f>
        <v/>
      </c>
      <c r="I2010" s="17">
        <f>Source!AV1760</f>
        <v>1</v>
      </c>
      <c r="J2010" s="33">
        <f>ROUND((ROUND((Source!AF1760*Source!AV1760*Source!I1760),2)),2)</f>
        <v>7.87</v>
      </c>
      <c r="K2010" s="17">
        <f>IF(Source!BA1760&lt;&gt; 0, Source!BA1760, 1)</f>
        <v>26.39</v>
      </c>
      <c r="L2010" s="33">
        <f>Source!S1760</f>
        <v>207.69</v>
      </c>
      <c r="W2010">
        <f>J2010</f>
        <v>7.87</v>
      </c>
    </row>
    <row r="2011" spans="1:27" ht="28.5" x14ac:dyDescent="0.2">
      <c r="A2011" s="26" t="s">
        <v>27</v>
      </c>
      <c r="B2011" s="26" t="s">
        <v>27</v>
      </c>
      <c r="C2011" s="26" t="str">
        <f>Source!F1761</f>
        <v>9999990001</v>
      </c>
      <c r="D2011" s="26" t="s">
        <v>29</v>
      </c>
      <c r="E2011" s="27" t="str">
        <f>Source!H1761</f>
        <v>т</v>
      </c>
      <c r="F2011" s="17">
        <f>Source!I1761</f>
        <v>-6.164E-2</v>
      </c>
      <c r="G2011" s="33">
        <f>Source!AK1761</f>
        <v>0</v>
      </c>
      <c r="H2011" s="31" t="s">
        <v>3</v>
      </c>
      <c r="I2011" s="17">
        <f>Source!AW1761</f>
        <v>1</v>
      </c>
      <c r="J2011" s="33">
        <f>ROUND((ROUND((Source!AC1761*Source!AW1761*Source!I1761),2)),2)+(ROUND((ROUND(((Source!ET1761)*Source!AV1761*Source!I1761),2)),2)+ROUND((ROUND(((Source!AE1761-(Source!EU1761))*Source!AV1761*Source!I1761),2)),2))+ROUND((ROUND((Source!AF1761*Source!AV1761*Source!I1761),2)),2)</f>
        <v>0</v>
      </c>
      <c r="K2011" s="17">
        <f>IF(Source!BC1761&lt;&gt; 0, Source!BC1761, 1)</f>
        <v>1</v>
      </c>
      <c r="L2011" s="33">
        <f>Source!O1761</f>
        <v>0</v>
      </c>
      <c r="Q2011">
        <f>ROUND((Source!DN1761/100)*ROUND((ROUND((Source!AF1761*Source!AV1761*Source!I1761),2)),2), 2)</f>
        <v>0</v>
      </c>
      <c r="R2011">
        <f>Source!X1761</f>
        <v>0</v>
      </c>
      <c r="S2011">
        <f>ROUND((Source!DO1761/100)*ROUND((ROUND((Source!AF1761*Source!AV1761*Source!I1761),2)),2), 2)</f>
        <v>0</v>
      </c>
      <c r="T2011">
        <f>Source!Y1761</f>
        <v>0</v>
      </c>
      <c r="U2011">
        <f>ROUND((175/100)*ROUND((ROUND((Source!AE1761*Source!AV1761*Source!I1761),2)),2), 2)</f>
        <v>0</v>
      </c>
      <c r="V2011">
        <f>ROUND((160/100)*ROUND(ROUND((ROUND((Source!AE1761*Source!AV1761*Source!I1761),2)*Source!BS1761),2), 2), 2)</f>
        <v>0</v>
      </c>
      <c r="X2011">
        <f>IF(Source!BI1761&lt;=1,J2011, 0)</f>
        <v>0</v>
      </c>
      <c r="Y2011">
        <f>IF(Source!BI1761=2,J2011, 0)</f>
        <v>0</v>
      </c>
      <c r="Z2011">
        <f>IF(Source!BI1761=3,J2011, 0)</f>
        <v>0</v>
      </c>
      <c r="AA2011">
        <f>IF(Source!BI1761=4,J2011, 0)</f>
        <v>0</v>
      </c>
    </row>
    <row r="2012" spans="1:27" ht="14.25" x14ac:dyDescent="0.2">
      <c r="A2012" s="26"/>
      <c r="B2012" s="26"/>
      <c r="C2012" s="26"/>
      <c r="D2012" s="26" t="s">
        <v>314</v>
      </c>
      <c r="E2012" s="27" t="s">
        <v>315</v>
      </c>
      <c r="F2012" s="17">
        <f>Source!DN1760</f>
        <v>80</v>
      </c>
      <c r="G2012" s="33"/>
      <c r="H2012" s="28"/>
      <c r="I2012" s="17"/>
      <c r="J2012" s="33">
        <f>SUM(Q2008:Q2011)</f>
        <v>6.3</v>
      </c>
      <c r="K2012" s="17">
        <f>Source!BZ1760</f>
        <v>70</v>
      </c>
      <c r="L2012" s="33">
        <f>SUM(R2008:R2011)</f>
        <v>145.38</v>
      </c>
    </row>
    <row r="2013" spans="1:27" ht="14.25" x14ac:dyDescent="0.2">
      <c r="A2013" s="26"/>
      <c r="B2013" s="26"/>
      <c r="C2013" s="26"/>
      <c r="D2013" s="26" t="s">
        <v>316</v>
      </c>
      <c r="E2013" s="27" t="s">
        <v>315</v>
      </c>
      <c r="F2013" s="17">
        <f>Source!DO1760</f>
        <v>55</v>
      </c>
      <c r="G2013" s="33"/>
      <c r="H2013" s="28"/>
      <c r="I2013" s="17"/>
      <c r="J2013" s="33">
        <f>SUM(S2008:S2012)</f>
        <v>4.33</v>
      </c>
      <c r="K2013" s="17">
        <f>Source!CA1760</f>
        <v>41</v>
      </c>
      <c r="L2013" s="33">
        <f>SUM(T2008:T2012)</f>
        <v>85.15</v>
      </c>
    </row>
    <row r="2014" spans="1:27" ht="14.25" x14ac:dyDescent="0.2">
      <c r="A2014" s="55"/>
      <c r="B2014" s="55"/>
      <c r="C2014" s="55"/>
      <c r="D2014" s="55" t="s">
        <v>317</v>
      </c>
      <c r="E2014" s="56" t="s">
        <v>318</v>
      </c>
      <c r="F2014" s="57">
        <f>Source!AQ1760</f>
        <v>57.5</v>
      </c>
      <c r="G2014" s="58"/>
      <c r="H2014" s="59" t="str">
        <f>Source!DI1760</f>
        <v/>
      </c>
      <c r="I2014" s="57">
        <f>Source!AV1760</f>
        <v>1</v>
      </c>
      <c r="J2014" s="58">
        <f>Source!U1760</f>
        <v>0.77050000000000007</v>
      </c>
      <c r="K2014" s="57"/>
      <c r="L2014" s="58"/>
    </row>
    <row r="2015" spans="1:27" ht="15" x14ac:dyDescent="0.25">
      <c r="A2015" s="60"/>
      <c r="B2015" s="60"/>
      <c r="C2015" s="60"/>
      <c r="D2015" s="61" t="s">
        <v>319</v>
      </c>
      <c r="E2015" s="60"/>
      <c r="F2015" s="60"/>
      <c r="G2015" s="60"/>
      <c r="H2015" s="60"/>
      <c r="I2015" s="111">
        <f>J2010+J2012+J2013+SUM(J2011:J2011)</f>
        <v>18.5</v>
      </c>
      <c r="J2015" s="111"/>
      <c r="K2015" s="111">
        <f>L2010+L2012+L2013+SUM(L2011:L2011)</f>
        <v>438.22</v>
      </c>
      <c r="L2015" s="111"/>
      <c r="O2015" s="32">
        <f>J2010+J2012+J2013+SUM(J2011:J2011)</f>
        <v>18.5</v>
      </c>
      <c r="P2015" s="32">
        <f>L2010+L2012+L2013+SUM(L2011:L2011)</f>
        <v>438.22</v>
      </c>
      <c r="X2015">
        <f>IF(Source!BI1760&lt;=1,J2010+J2012+J2013-0, 0)</f>
        <v>18.5</v>
      </c>
      <c r="Y2015">
        <f>IF(Source!BI1760=2,J2010+J2012+J2013-0, 0)</f>
        <v>0</v>
      </c>
      <c r="Z2015">
        <f>IF(Source!BI1760=3,J2010+J2012+J2013-0, 0)</f>
        <v>0</v>
      </c>
      <c r="AA2015">
        <f>IF(Source!BI1760=4,J2010+J2012+J2013,0)</f>
        <v>0</v>
      </c>
    </row>
    <row r="2017" spans="1:27" ht="42.75" x14ac:dyDescent="0.2">
      <c r="A2017" s="26">
        <v>2</v>
      </c>
      <c r="B2017" s="26">
        <v>2</v>
      </c>
      <c r="C2017" s="26" t="str">
        <f>Source!F1762</f>
        <v>6.62-31-1</v>
      </c>
      <c r="D2017" s="26" t="s">
        <v>33</v>
      </c>
      <c r="E2017" s="27" t="str">
        <f>Source!H1762</f>
        <v>1 м2 поверхности</v>
      </c>
      <c r="F2017" s="17">
        <f>Source!I1762</f>
        <v>2.0499999999999998</v>
      </c>
      <c r="G2017" s="33"/>
      <c r="H2017" s="28"/>
      <c r="I2017" s="17"/>
      <c r="J2017" s="33"/>
      <c r="K2017" s="17"/>
      <c r="L2017" s="33"/>
      <c r="Q2017">
        <f>ROUND((Source!DN1762/100)*ROUND((ROUND((Source!AF1762*Source!AV1762*Source!I1762),2)),2), 2)</f>
        <v>12.57</v>
      </c>
      <c r="R2017">
        <f>Source!X1762</f>
        <v>275.33</v>
      </c>
      <c r="S2017">
        <f>ROUND((Source!DO1762/100)*ROUND((ROUND((Source!AF1762*Source!AV1762*Source!I1762),2)),2), 2)</f>
        <v>8.0399999999999991</v>
      </c>
      <c r="T2017">
        <f>Source!Y1762</f>
        <v>136.01</v>
      </c>
      <c r="U2017">
        <f>ROUND((175/100)*ROUND((ROUND((Source!AE1762*Source!AV1762*Source!I1762),2)),2), 2)</f>
        <v>0</v>
      </c>
      <c r="V2017">
        <f>ROUND((160/100)*ROUND(ROUND((ROUND((Source!AE1762*Source!AV1762*Source!I1762),2)*Source!BS1762),2), 2), 2)</f>
        <v>0</v>
      </c>
    </row>
    <row r="2018" spans="1:27" ht="14.25" x14ac:dyDescent="0.2">
      <c r="A2018" s="26"/>
      <c r="B2018" s="26"/>
      <c r="C2018" s="26"/>
      <c r="D2018" s="26" t="s">
        <v>313</v>
      </c>
      <c r="E2018" s="27"/>
      <c r="F2018" s="17"/>
      <c r="G2018" s="33">
        <f>Source!AO1762</f>
        <v>6.13</v>
      </c>
      <c r="H2018" s="28" t="str">
        <f>Source!DG1762</f>
        <v/>
      </c>
      <c r="I2018" s="17">
        <f>Source!AV1762</f>
        <v>1</v>
      </c>
      <c r="J2018" s="33">
        <f>ROUND((ROUND((Source!AF1762*Source!AV1762*Source!I1762),2)),2)</f>
        <v>12.57</v>
      </c>
      <c r="K2018" s="17">
        <f>IF(Source!BA1762&lt;&gt; 0, Source!BA1762, 1)</f>
        <v>26.39</v>
      </c>
      <c r="L2018" s="33">
        <f>Source!S1762</f>
        <v>331.72</v>
      </c>
      <c r="W2018">
        <f>J2018</f>
        <v>12.57</v>
      </c>
    </row>
    <row r="2019" spans="1:27" ht="14.25" x14ac:dyDescent="0.2">
      <c r="A2019" s="26"/>
      <c r="B2019" s="26"/>
      <c r="C2019" s="26"/>
      <c r="D2019" s="26" t="s">
        <v>314</v>
      </c>
      <c r="E2019" s="27" t="s">
        <v>315</v>
      </c>
      <c r="F2019" s="17">
        <f>Source!DN1762</f>
        <v>100</v>
      </c>
      <c r="G2019" s="33"/>
      <c r="H2019" s="28"/>
      <c r="I2019" s="17"/>
      <c r="J2019" s="33">
        <f>SUM(Q2017:Q2018)</f>
        <v>12.57</v>
      </c>
      <c r="K2019" s="17">
        <f>Source!BZ1762</f>
        <v>83</v>
      </c>
      <c r="L2019" s="33">
        <f>SUM(R2017:R2018)</f>
        <v>275.33</v>
      </c>
    </row>
    <row r="2020" spans="1:27" ht="14.25" x14ac:dyDescent="0.2">
      <c r="A2020" s="26"/>
      <c r="B2020" s="26"/>
      <c r="C2020" s="26"/>
      <c r="D2020" s="26" t="s">
        <v>316</v>
      </c>
      <c r="E2020" s="27" t="s">
        <v>315</v>
      </c>
      <c r="F2020" s="17">
        <f>Source!DO1762</f>
        <v>64</v>
      </c>
      <c r="G2020" s="33"/>
      <c r="H2020" s="28"/>
      <c r="I2020" s="17"/>
      <c r="J2020" s="33">
        <f>SUM(S2017:S2019)</f>
        <v>8.0399999999999991</v>
      </c>
      <c r="K2020" s="17">
        <f>Source!CA1762</f>
        <v>41</v>
      </c>
      <c r="L2020" s="33">
        <f>SUM(T2017:T2019)</f>
        <v>136.01</v>
      </c>
    </row>
    <row r="2021" spans="1:27" ht="14.25" x14ac:dyDescent="0.2">
      <c r="A2021" s="55"/>
      <c r="B2021" s="55"/>
      <c r="C2021" s="55"/>
      <c r="D2021" s="55" t="s">
        <v>317</v>
      </c>
      <c r="E2021" s="56" t="s">
        <v>318</v>
      </c>
      <c r="F2021" s="57">
        <f>Source!AQ1762</f>
        <v>0.6</v>
      </c>
      <c r="G2021" s="58"/>
      <c r="H2021" s="59" t="str">
        <f>Source!DI1762</f>
        <v/>
      </c>
      <c r="I2021" s="57">
        <f>Source!AV1762</f>
        <v>1</v>
      </c>
      <c r="J2021" s="58">
        <f>Source!U1762</f>
        <v>1.2299999999999998</v>
      </c>
      <c r="K2021" s="57"/>
      <c r="L2021" s="58"/>
    </row>
    <row r="2022" spans="1:27" ht="15" x14ac:dyDescent="0.25">
      <c r="A2022" s="60"/>
      <c r="B2022" s="60"/>
      <c r="C2022" s="60"/>
      <c r="D2022" s="61" t="s">
        <v>319</v>
      </c>
      <c r="E2022" s="60"/>
      <c r="F2022" s="60"/>
      <c r="G2022" s="60"/>
      <c r="H2022" s="60"/>
      <c r="I2022" s="111">
        <f>J2018+J2019+J2020</f>
        <v>33.18</v>
      </c>
      <c r="J2022" s="111"/>
      <c r="K2022" s="111">
        <f>L2018+L2019+L2020</f>
        <v>743.06</v>
      </c>
      <c r="L2022" s="111"/>
      <c r="O2022" s="32">
        <f>J2018+J2019+J2020</f>
        <v>33.18</v>
      </c>
      <c r="P2022" s="32">
        <f>L2018+L2019+L2020</f>
        <v>743.06</v>
      </c>
      <c r="X2022">
        <f>IF(Source!BI1762&lt;=1,J2018+J2019+J2020-0, 0)</f>
        <v>33.18</v>
      </c>
      <c r="Y2022">
        <f>IF(Source!BI1762=2,J2018+J2019+J2020-0, 0)</f>
        <v>0</v>
      </c>
      <c r="Z2022">
        <f>IF(Source!BI1762=3,J2018+J2019+J2020-0, 0)</f>
        <v>0</v>
      </c>
      <c r="AA2022">
        <f>IF(Source!BI1762=4,J2018+J2019+J2020,0)</f>
        <v>0</v>
      </c>
    </row>
    <row r="2024" spans="1:27" ht="28.5" x14ac:dyDescent="0.2">
      <c r="A2024" s="26">
        <v>3</v>
      </c>
      <c r="B2024" s="26">
        <v>3</v>
      </c>
      <c r="C2024" s="26" t="str">
        <f>Source!F1763</f>
        <v>6.58-2-1</v>
      </c>
      <c r="D2024" s="26" t="s">
        <v>40</v>
      </c>
      <c r="E2024" s="27" t="str">
        <f>Source!H1763</f>
        <v>100 м2</v>
      </c>
      <c r="F2024" s="17">
        <f>Source!I1763</f>
        <v>1.0500000000000001E-2</v>
      </c>
      <c r="G2024" s="33"/>
      <c r="H2024" s="28"/>
      <c r="I2024" s="17"/>
      <c r="J2024" s="33"/>
      <c r="K2024" s="17"/>
      <c r="L2024" s="33"/>
      <c r="Q2024">
        <f>ROUND((Source!DN1763/100)*ROUND((ROUND((Source!AF1763*Source!AV1763*Source!I1763),2)),2), 2)</f>
        <v>1.61</v>
      </c>
      <c r="R2024">
        <f>Source!X1763</f>
        <v>37.130000000000003</v>
      </c>
      <c r="S2024">
        <f>ROUND((Source!DO1763/100)*ROUND((ROUND((Source!AF1763*Source!AV1763*Source!I1763),2)),2), 2)</f>
        <v>1.1100000000000001</v>
      </c>
      <c r="T2024">
        <f>Source!Y1763</f>
        <v>21.75</v>
      </c>
      <c r="U2024">
        <f>ROUND((175/100)*ROUND((ROUND((Source!AE1763*Source!AV1763*Source!I1763),2)),2), 2)</f>
        <v>0</v>
      </c>
      <c r="V2024">
        <f>ROUND((160/100)*ROUND(ROUND((ROUND((Source!AE1763*Source!AV1763*Source!I1763),2)*Source!BS1763),2), 2), 2)</f>
        <v>0</v>
      </c>
    </row>
    <row r="2025" spans="1:27" x14ac:dyDescent="0.2">
      <c r="D2025" s="30" t="str">
        <f>"Объем: "&amp;Source!I1763&amp;"=1,05/"&amp;"100"</f>
        <v>Объем: 0,0105=1,05/100</v>
      </c>
    </row>
    <row r="2026" spans="1:27" ht="14.25" x14ac:dyDescent="0.2">
      <c r="A2026" s="26"/>
      <c r="B2026" s="26"/>
      <c r="C2026" s="26"/>
      <c r="D2026" s="26" t="s">
        <v>313</v>
      </c>
      <c r="E2026" s="27"/>
      <c r="F2026" s="17"/>
      <c r="G2026" s="33">
        <f>Source!AO1763</f>
        <v>191.34</v>
      </c>
      <c r="H2026" s="28" t="str">
        <f>Source!DG1763</f>
        <v/>
      </c>
      <c r="I2026" s="17">
        <f>Source!AV1763</f>
        <v>1</v>
      </c>
      <c r="J2026" s="33">
        <f>ROUND((ROUND((Source!AF1763*Source!AV1763*Source!I1763),2)),2)</f>
        <v>2.0099999999999998</v>
      </c>
      <c r="K2026" s="17">
        <f>IF(Source!BA1763&lt;&gt; 0, Source!BA1763, 1)</f>
        <v>26.39</v>
      </c>
      <c r="L2026" s="33">
        <f>Source!S1763</f>
        <v>53.04</v>
      </c>
      <c r="W2026">
        <f>J2026</f>
        <v>2.0099999999999998</v>
      </c>
    </row>
    <row r="2027" spans="1:27" ht="28.5" x14ac:dyDescent="0.2">
      <c r="A2027" s="26" t="s">
        <v>44</v>
      </c>
      <c r="B2027" s="26" t="s">
        <v>44</v>
      </c>
      <c r="C2027" s="26" t="str">
        <f>Source!F1764</f>
        <v>9999990001</v>
      </c>
      <c r="D2027" s="26" t="s">
        <v>29</v>
      </c>
      <c r="E2027" s="27" t="str">
        <f>Source!H1764</f>
        <v>т</v>
      </c>
      <c r="F2027" s="17">
        <f>Source!I1764</f>
        <v>-1.0710000000000001E-2</v>
      </c>
      <c r="G2027" s="33">
        <f>Source!AK1764</f>
        <v>0</v>
      </c>
      <c r="H2027" s="31" t="s">
        <v>3</v>
      </c>
      <c r="I2027" s="17">
        <f>Source!AW1764</f>
        <v>1</v>
      </c>
      <c r="J2027" s="33">
        <f>ROUND((ROUND((Source!AC1764*Source!AW1764*Source!I1764),2)),2)+(ROUND((ROUND(((Source!ET1764)*Source!AV1764*Source!I1764),2)),2)+ROUND((ROUND(((Source!AE1764-(Source!EU1764))*Source!AV1764*Source!I1764),2)),2))+ROUND((ROUND((Source!AF1764*Source!AV1764*Source!I1764),2)),2)</f>
        <v>0</v>
      </c>
      <c r="K2027" s="17">
        <f>IF(Source!BC1764&lt;&gt; 0, Source!BC1764, 1)</f>
        <v>1</v>
      </c>
      <c r="L2027" s="33">
        <f>Source!O1764</f>
        <v>0</v>
      </c>
      <c r="Q2027">
        <f>ROUND((Source!DN1764/100)*ROUND((ROUND((Source!AF1764*Source!AV1764*Source!I1764),2)),2), 2)</f>
        <v>0</v>
      </c>
      <c r="R2027">
        <f>Source!X1764</f>
        <v>0</v>
      </c>
      <c r="S2027">
        <f>ROUND((Source!DO1764/100)*ROUND((ROUND((Source!AF1764*Source!AV1764*Source!I1764),2)),2), 2)</f>
        <v>0</v>
      </c>
      <c r="T2027">
        <f>Source!Y1764</f>
        <v>0</v>
      </c>
      <c r="U2027">
        <f>ROUND((175/100)*ROUND((ROUND((Source!AE1764*Source!AV1764*Source!I1764),2)),2), 2)</f>
        <v>0</v>
      </c>
      <c r="V2027">
        <f>ROUND((160/100)*ROUND(ROUND((ROUND((Source!AE1764*Source!AV1764*Source!I1764),2)*Source!BS1764),2), 2), 2)</f>
        <v>0</v>
      </c>
      <c r="X2027">
        <f>IF(Source!BI1764&lt;=1,J2027, 0)</f>
        <v>0</v>
      </c>
      <c r="Y2027">
        <f>IF(Source!BI1764=2,J2027, 0)</f>
        <v>0</v>
      </c>
      <c r="Z2027">
        <f>IF(Source!BI1764=3,J2027, 0)</f>
        <v>0</v>
      </c>
      <c r="AA2027">
        <f>IF(Source!BI1764=4,J2027, 0)</f>
        <v>0</v>
      </c>
    </row>
    <row r="2028" spans="1:27" ht="14.25" x14ac:dyDescent="0.2">
      <c r="A2028" s="26"/>
      <c r="B2028" s="26"/>
      <c r="C2028" s="26"/>
      <c r="D2028" s="26" t="s">
        <v>314</v>
      </c>
      <c r="E2028" s="27" t="s">
        <v>315</v>
      </c>
      <c r="F2028" s="17">
        <f>Source!DN1763</f>
        <v>80</v>
      </c>
      <c r="G2028" s="33"/>
      <c r="H2028" s="28"/>
      <c r="I2028" s="17"/>
      <c r="J2028" s="33">
        <f>SUM(Q2024:Q2027)</f>
        <v>1.61</v>
      </c>
      <c r="K2028" s="17">
        <f>Source!BZ1763</f>
        <v>70</v>
      </c>
      <c r="L2028" s="33">
        <f>SUM(R2024:R2027)</f>
        <v>37.130000000000003</v>
      </c>
    </row>
    <row r="2029" spans="1:27" ht="14.25" x14ac:dyDescent="0.2">
      <c r="A2029" s="26"/>
      <c r="B2029" s="26"/>
      <c r="C2029" s="26"/>
      <c r="D2029" s="26" t="s">
        <v>316</v>
      </c>
      <c r="E2029" s="27" t="s">
        <v>315</v>
      </c>
      <c r="F2029" s="17">
        <f>Source!DO1763</f>
        <v>55</v>
      </c>
      <c r="G2029" s="33"/>
      <c r="H2029" s="28"/>
      <c r="I2029" s="17"/>
      <c r="J2029" s="33">
        <f>SUM(S2024:S2028)</f>
        <v>1.1100000000000001</v>
      </c>
      <c r="K2029" s="17">
        <f>Source!CA1763</f>
        <v>41</v>
      </c>
      <c r="L2029" s="33">
        <f>SUM(T2024:T2028)</f>
        <v>21.75</v>
      </c>
    </row>
    <row r="2030" spans="1:27" ht="14.25" x14ac:dyDescent="0.2">
      <c r="A2030" s="55"/>
      <c r="B2030" s="55"/>
      <c r="C2030" s="55"/>
      <c r="D2030" s="55" t="s">
        <v>317</v>
      </c>
      <c r="E2030" s="56" t="s">
        <v>318</v>
      </c>
      <c r="F2030" s="57">
        <f>Source!AQ1763</f>
        <v>17.41</v>
      </c>
      <c r="G2030" s="58"/>
      <c r="H2030" s="59" t="str">
        <f>Source!DI1763</f>
        <v/>
      </c>
      <c r="I2030" s="57">
        <f>Source!AV1763</f>
        <v>1</v>
      </c>
      <c r="J2030" s="58">
        <f>Source!U1763</f>
        <v>0.18280500000000002</v>
      </c>
      <c r="K2030" s="57"/>
      <c r="L2030" s="58"/>
    </row>
    <row r="2031" spans="1:27" ht="15" x14ac:dyDescent="0.25">
      <c r="A2031" s="60"/>
      <c r="B2031" s="60"/>
      <c r="C2031" s="60"/>
      <c r="D2031" s="61" t="s">
        <v>319</v>
      </c>
      <c r="E2031" s="60"/>
      <c r="F2031" s="60"/>
      <c r="G2031" s="60"/>
      <c r="H2031" s="60"/>
      <c r="I2031" s="111">
        <f>J2026+J2028+J2029+SUM(J2027:J2027)</f>
        <v>4.7300000000000004</v>
      </c>
      <c r="J2031" s="111"/>
      <c r="K2031" s="111">
        <f>L2026+L2028+L2029+SUM(L2027:L2027)</f>
        <v>111.92</v>
      </c>
      <c r="L2031" s="111"/>
      <c r="O2031" s="32">
        <f>J2026+J2028+J2029+SUM(J2027:J2027)</f>
        <v>4.7300000000000004</v>
      </c>
      <c r="P2031" s="32">
        <f>L2026+L2028+L2029+SUM(L2027:L2027)</f>
        <v>111.92</v>
      </c>
      <c r="X2031">
        <f>IF(Source!BI1763&lt;=1,J2026+J2028+J2029-0, 0)</f>
        <v>4.7300000000000004</v>
      </c>
      <c r="Y2031">
        <f>IF(Source!BI1763=2,J2026+J2028+J2029-0, 0)</f>
        <v>0</v>
      </c>
      <c r="Z2031">
        <f>IF(Source!BI1763=3,J2026+J2028+J2029-0, 0)</f>
        <v>0</v>
      </c>
      <c r="AA2031">
        <f>IF(Source!BI1763=4,J2026+J2028+J2029,0)</f>
        <v>0</v>
      </c>
    </row>
    <row r="2033" spans="1:27" ht="42.75" x14ac:dyDescent="0.2">
      <c r="A2033" s="26">
        <v>4</v>
      </c>
      <c r="B2033" s="26">
        <v>4</v>
      </c>
      <c r="C2033" s="26" t="str">
        <f>Source!F1765</f>
        <v>6.65-24-1</v>
      </c>
      <c r="D2033" s="26" t="s">
        <v>47</v>
      </c>
      <c r="E2033" s="27" t="str">
        <f>Source!H1765</f>
        <v>100 м</v>
      </c>
      <c r="F2033" s="17">
        <f>Source!I1765</f>
        <v>0.02</v>
      </c>
      <c r="G2033" s="33"/>
      <c r="H2033" s="28"/>
      <c r="I2033" s="17"/>
      <c r="J2033" s="33"/>
      <c r="K2033" s="17"/>
      <c r="L2033" s="33"/>
      <c r="Q2033">
        <f>ROUND((Source!DN1765/100)*ROUND((ROUND((Source!AF1765*Source!AV1765*Source!I1765),2)),2), 2)</f>
        <v>5.0199999999999996</v>
      </c>
      <c r="R2033">
        <f>Source!X1765</f>
        <v>108.31</v>
      </c>
      <c r="S2033">
        <f>ROUND((Source!DO1765/100)*ROUND((ROUND((Source!AF1765*Source!AV1765*Source!I1765),2)),2), 2)</f>
        <v>3.37</v>
      </c>
      <c r="T2033">
        <f>Source!Y1765</f>
        <v>49.34</v>
      </c>
      <c r="U2033">
        <f>ROUND((175/100)*ROUND((ROUND((Source!AE1765*Source!AV1765*Source!I1765),2)),2), 2)</f>
        <v>0</v>
      </c>
      <c r="V2033">
        <f>ROUND((160/100)*ROUND(ROUND((ROUND((Source!AE1765*Source!AV1765*Source!I1765),2)*Source!BS1765),2), 2), 2)</f>
        <v>0</v>
      </c>
    </row>
    <row r="2034" spans="1:27" x14ac:dyDescent="0.2">
      <c r="D2034" s="30" t="str">
        <f>"Объем: "&amp;Source!I1765&amp;"=2/"&amp;"100"</f>
        <v>Объем: 0,02=2/100</v>
      </c>
    </row>
    <row r="2035" spans="1:27" ht="14.25" x14ac:dyDescent="0.2">
      <c r="A2035" s="26"/>
      <c r="B2035" s="26"/>
      <c r="C2035" s="26"/>
      <c r="D2035" s="26" t="s">
        <v>313</v>
      </c>
      <c r="E2035" s="27"/>
      <c r="F2035" s="17"/>
      <c r="G2035" s="33">
        <f>Source!AO1765</f>
        <v>227.82</v>
      </c>
      <c r="H2035" s="28" t="str">
        <f>Source!DG1765</f>
        <v/>
      </c>
      <c r="I2035" s="17">
        <f>Source!AV1765</f>
        <v>1</v>
      </c>
      <c r="J2035" s="33">
        <f>ROUND((ROUND((Source!AF1765*Source!AV1765*Source!I1765),2)),2)</f>
        <v>4.5599999999999996</v>
      </c>
      <c r="K2035" s="17">
        <f>IF(Source!BA1765&lt;&gt; 0, Source!BA1765, 1)</f>
        <v>26.39</v>
      </c>
      <c r="L2035" s="33">
        <f>Source!S1765</f>
        <v>120.34</v>
      </c>
      <c r="W2035">
        <f>J2035</f>
        <v>4.5599999999999996</v>
      </c>
    </row>
    <row r="2036" spans="1:27" ht="14.25" x14ac:dyDescent="0.2">
      <c r="A2036" s="26"/>
      <c r="B2036" s="26"/>
      <c r="C2036" s="26"/>
      <c r="D2036" s="26" t="s">
        <v>314</v>
      </c>
      <c r="E2036" s="27" t="s">
        <v>315</v>
      </c>
      <c r="F2036" s="17">
        <f>Source!DN1765</f>
        <v>110</v>
      </c>
      <c r="G2036" s="33"/>
      <c r="H2036" s="28"/>
      <c r="I2036" s="17"/>
      <c r="J2036" s="33">
        <f>SUM(Q2033:Q2035)</f>
        <v>5.0199999999999996</v>
      </c>
      <c r="K2036" s="17">
        <f>Source!BZ1765</f>
        <v>90</v>
      </c>
      <c r="L2036" s="33">
        <f>SUM(R2033:R2035)</f>
        <v>108.31</v>
      </c>
    </row>
    <row r="2037" spans="1:27" ht="14.25" x14ac:dyDescent="0.2">
      <c r="A2037" s="26"/>
      <c r="B2037" s="26"/>
      <c r="C2037" s="26"/>
      <c r="D2037" s="26" t="s">
        <v>316</v>
      </c>
      <c r="E2037" s="27" t="s">
        <v>315</v>
      </c>
      <c r="F2037" s="17">
        <f>Source!DO1765</f>
        <v>74</v>
      </c>
      <c r="G2037" s="33"/>
      <c r="H2037" s="28"/>
      <c r="I2037" s="17"/>
      <c r="J2037" s="33">
        <f>SUM(S2033:S2036)</f>
        <v>3.37</v>
      </c>
      <c r="K2037" s="17">
        <f>Source!CA1765</f>
        <v>41</v>
      </c>
      <c r="L2037" s="33">
        <f>SUM(T2033:T2036)</f>
        <v>49.34</v>
      </c>
    </row>
    <row r="2038" spans="1:27" ht="14.25" x14ac:dyDescent="0.2">
      <c r="A2038" s="55"/>
      <c r="B2038" s="55"/>
      <c r="C2038" s="55"/>
      <c r="D2038" s="55" t="s">
        <v>317</v>
      </c>
      <c r="E2038" s="56" t="s">
        <v>318</v>
      </c>
      <c r="F2038" s="57">
        <f>Source!AQ1765</f>
        <v>20.73</v>
      </c>
      <c r="G2038" s="58"/>
      <c r="H2038" s="59" t="str">
        <f>Source!DI1765</f>
        <v/>
      </c>
      <c r="I2038" s="57">
        <f>Source!AV1765</f>
        <v>1</v>
      </c>
      <c r="J2038" s="58">
        <f>Source!U1765</f>
        <v>0.41460000000000002</v>
      </c>
      <c r="K2038" s="57"/>
      <c r="L2038" s="58"/>
    </row>
    <row r="2039" spans="1:27" ht="15" x14ac:dyDescent="0.25">
      <c r="A2039" s="60"/>
      <c r="B2039" s="60"/>
      <c r="C2039" s="60"/>
      <c r="D2039" s="61" t="s">
        <v>319</v>
      </c>
      <c r="E2039" s="60"/>
      <c r="F2039" s="60"/>
      <c r="G2039" s="60"/>
      <c r="H2039" s="60"/>
      <c r="I2039" s="111">
        <f>J2035+J2036+J2037</f>
        <v>12.95</v>
      </c>
      <c r="J2039" s="111"/>
      <c r="K2039" s="111">
        <f>L2035+L2036+L2037</f>
        <v>277.99</v>
      </c>
      <c r="L2039" s="111"/>
      <c r="O2039" s="32">
        <f>J2035+J2036+J2037</f>
        <v>12.95</v>
      </c>
      <c r="P2039" s="32">
        <f>L2035+L2036+L2037</f>
        <v>277.99</v>
      </c>
      <c r="X2039">
        <f>IF(Source!BI1765&lt;=1,J2035+J2036+J2037-0, 0)</f>
        <v>12.95</v>
      </c>
      <c r="Y2039">
        <f>IF(Source!BI1765=2,J2035+J2036+J2037-0, 0)</f>
        <v>0</v>
      </c>
      <c r="Z2039">
        <f>IF(Source!BI1765=3,J2035+J2036+J2037-0, 0)</f>
        <v>0</v>
      </c>
      <c r="AA2039">
        <f>IF(Source!BI1765=4,J2035+J2036+J2037,0)</f>
        <v>0</v>
      </c>
    </row>
    <row r="2041" spans="1:27" ht="57" x14ac:dyDescent="0.2">
      <c r="A2041" s="26">
        <v>5</v>
      </c>
      <c r="B2041" s="26">
        <v>5</v>
      </c>
      <c r="C2041" s="26" t="str">
        <f>Source!F1766</f>
        <v>6.62-31-1</v>
      </c>
      <c r="D2041" s="26" t="s">
        <v>53</v>
      </c>
      <c r="E2041" s="27" t="str">
        <f>Source!H1766</f>
        <v>1 м2 поверхности</v>
      </c>
      <c r="F2041" s="17">
        <f>Source!I1766</f>
        <v>20.75</v>
      </c>
      <c r="G2041" s="33"/>
      <c r="H2041" s="28"/>
      <c r="I2041" s="17"/>
      <c r="J2041" s="33"/>
      <c r="K2041" s="17"/>
      <c r="L2041" s="33"/>
      <c r="Q2041">
        <f>ROUND((Source!DN1766/100)*ROUND((ROUND((Source!AF1766*Source!AV1766*Source!I1766),2)),2), 2)</f>
        <v>127.2</v>
      </c>
      <c r="R2041">
        <f>Source!X1766</f>
        <v>2786.15</v>
      </c>
      <c r="S2041">
        <f>ROUND((Source!DO1766/100)*ROUND((ROUND((Source!AF1766*Source!AV1766*Source!I1766),2)),2), 2)</f>
        <v>81.41</v>
      </c>
      <c r="T2041">
        <f>Source!Y1766</f>
        <v>1376.29</v>
      </c>
      <c r="U2041">
        <f>ROUND((175/100)*ROUND((ROUND((Source!AE1766*Source!AV1766*Source!I1766),2)),2), 2)</f>
        <v>0</v>
      </c>
      <c r="V2041">
        <f>ROUND((160/100)*ROUND(ROUND((ROUND((Source!AE1766*Source!AV1766*Source!I1766),2)*Source!BS1766),2), 2), 2)</f>
        <v>0</v>
      </c>
    </row>
    <row r="2042" spans="1:27" ht="14.25" x14ac:dyDescent="0.2">
      <c r="A2042" s="26"/>
      <c r="B2042" s="26"/>
      <c r="C2042" s="26"/>
      <c r="D2042" s="26" t="s">
        <v>313</v>
      </c>
      <c r="E2042" s="27"/>
      <c r="F2042" s="17"/>
      <c r="G2042" s="33">
        <f>Source!AO1766</f>
        <v>6.13</v>
      </c>
      <c r="H2042" s="28" t="str">
        <f>Source!DG1766</f>
        <v/>
      </c>
      <c r="I2042" s="17">
        <f>Source!AV1766</f>
        <v>1</v>
      </c>
      <c r="J2042" s="33">
        <f>ROUND((ROUND((Source!AF1766*Source!AV1766*Source!I1766),2)),2)</f>
        <v>127.2</v>
      </c>
      <c r="K2042" s="17">
        <f>IF(Source!BA1766&lt;&gt; 0, Source!BA1766, 1)</f>
        <v>26.39</v>
      </c>
      <c r="L2042" s="33">
        <f>Source!S1766</f>
        <v>3356.81</v>
      </c>
      <c r="W2042">
        <f>J2042</f>
        <v>127.2</v>
      </c>
    </row>
    <row r="2043" spans="1:27" ht="14.25" x14ac:dyDescent="0.2">
      <c r="A2043" s="26"/>
      <c r="B2043" s="26"/>
      <c r="C2043" s="26"/>
      <c r="D2043" s="26" t="s">
        <v>314</v>
      </c>
      <c r="E2043" s="27" t="s">
        <v>315</v>
      </c>
      <c r="F2043" s="17">
        <f>Source!DN1766</f>
        <v>100</v>
      </c>
      <c r="G2043" s="33"/>
      <c r="H2043" s="28"/>
      <c r="I2043" s="17"/>
      <c r="J2043" s="33">
        <f>SUM(Q2041:Q2042)</f>
        <v>127.2</v>
      </c>
      <c r="K2043" s="17">
        <f>Source!BZ1766</f>
        <v>83</v>
      </c>
      <c r="L2043" s="33">
        <f>SUM(R2041:R2042)</f>
        <v>2786.15</v>
      </c>
    </row>
    <row r="2044" spans="1:27" ht="14.25" x14ac:dyDescent="0.2">
      <c r="A2044" s="26"/>
      <c r="B2044" s="26"/>
      <c r="C2044" s="26"/>
      <c r="D2044" s="26" t="s">
        <v>316</v>
      </c>
      <c r="E2044" s="27" t="s">
        <v>315</v>
      </c>
      <c r="F2044" s="17">
        <f>Source!DO1766</f>
        <v>64</v>
      </c>
      <c r="G2044" s="33"/>
      <c r="H2044" s="28"/>
      <c r="I2044" s="17"/>
      <c r="J2044" s="33">
        <f>SUM(S2041:S2043)</f>
        <v>81.41</v>
      </c>
      <c r="K2044" s="17">
        <f>Source!CA1766</f>
        <v>41</v>
      </c>
      <c r="L2044" s="33">
        <f>SUM(T2041:T2043)</f>
        <v>1376.29</v>
      </c>
    </row>
    <row r="2045" spans="1:27" ht="14.25" x14ac:dyDescent="0.2">
      <c r="A2045" s="55"/>
      <c r="B2045" s="55"/>
      <c r="C2045" s="55"/>
      <c r="D2045" s="55" t="s">
        <v>317</v>
      </c>
      <c r="E2045" s="56" t="s">
        <v>318</v>
      </c>
      <c r="F2045" s="57">
        <f>Source!AQ1766</f>
        <v>0.6</v>
      </c>
      <c r="G2045" s="58"/>
      <c r="H2045" s="59" t="str">
        <f>Source!DI1766</f>
        <v/>
      </c>
      <c r="I2045" s="57">
        <f>Source!AV1766</f>
        <v>1</v>
      </c>
      <c r="J2045" s="58">
        <f>Source!U1766</f>
        <v>12.45</v>
      </c>
      <c r="K2045" s="57"/>
      <c r="L2045" s="58"/>
    </row>
    <row r="2046" spans="1:27" ht="15" x14ac:dyDescent="0.25">
      <c r="A2046" s="60"/>
      <c r="B2046" s="60"/>
      <c r="C2046" s="60"/>
      <c r="D2046" s="61" t="s">
        <v>319</v>
      </c>
      <c r="E2046" s="60"/>
      <c r="F2046" s="60"/>
      <c r="G2046" s="60"/>
      <c r="H2046" s="60"/>
      <c r="I2046" s="111">
        <f>J2042+J2043+J2044</f>
        <v>335.81</v>
      </c>
      <c r="J2046" s="111"/>
      <c r="K2046" s="111">
        <f>L2042+L2043+L2044</f>
        <v>7519.25</v>
      </c>
      <c r="L2046" s="111"/>
      <c r="O2046" s="32">
        <f>J2042+J2043+J2044</f>
        <v>335.81</v>
      </c>
      <c r="P2046" s="32">
        <f>L2042+L2043+L2044</f>
        <v>7519.25</v>
      </c>
      <c r="X2046">
        <f>IF(Source!BI1766&lt;=1,J2042+J2043+J2044-0, 0)</f>
        <v>335.81</v>
      </c>
      <c r="Y2046">
        <f>IF(Source!BI1766=2,J2042+J2043+J2044-0, 0)</f>
        <v>0</v>
      </c>
      <c r="Z2046">
        <f>IF(Source!BI1766=3,J2042+J2043+J2044-0, 0)</f>
        <v>0</v>
      </c>
      <c r="AA2046">
        <f>IF(Source!BI1766=4,J2042+J2043+J2044,0)</f>
        <v>0</v>
      </c>
    </row>
    <row r="2049" spans="1:27" ht="15" x14ac:dyDescent="0.25">
      <c r="A2049" s="81" t="str">
        <f>CONCATENATE("Итого по подразделу: ",IF(Source!G1768&lt;&gt;"Новый подраздел", Source!G1768, ""))</f>
        <v>Итого по подразделу: Демонтажные и подготовительные  работы</v>
      </c>
      <c r="B2049" s="81"/>
      <c r="C2049" s="81"/>
      <c r="D2049" s="81"/>
      <c r="E2049" s="81"/>
      <c r="F2049" s="81"/>
      <c r="G2049" s="81"/>
      <c r="H2049" s="81"/>
      <c r="I2049" s="79">
        <f>SUM(O2007:O2048)</f>
        <v>405.17</v>
      </c>
      <c r="J2049" s="80"/>
      <c r="K2049" s="79">
        <f>SUM(P2007:P2048)</f>
        <v>9090.44</v>
      </c>
      <c r="L2049" s="80"/>
    </row>
    <row r="2050" spans="1:27" hidden="1" x14ac:dyDescent="0.2">
      <c r="A2050" t="s">
        <v>320</v>
      </c>
      <c r="I2050">
        <f>SUM(AC2007:AC2049)</f>
        <v>0</v>
      </c>
      <c r="K2050">
        <f>SUM(AD2007:AD2049)</f>
        <v>0</v>
      </c>
    </row>
    <row r="2051" spans="1:27" hidden="1" x14ac:dyDescent="0.2">
      <c r="A2051" t="s">
        <v>321</v>
      </c>
      <c r="I2051">
        <f>SUM(AE2007:AE2050)</f>
        <v>0</v>
      </c>
      <c r="K2051">
        <f>SUM(AF2007:AF2050)</f>
        <v>0</v>
      </c>
    </row>
    <row r="2053" spans="1:27" ht="15" x14ac:dyDescent="0.25">
      <c r="A2053" s="81" t="str">
        <f>CONCATENATE("Итого по разделу: ",IF(Source!G1798&lt;&gt;"Новый раздел", Source!G1798, ""))</f>
        <v>Итого по разделу: Секция в осях К-Л (Подъезд № 9)</v>
      </c>
      <c r="B2053" s="81"/>
      <c r="C2053" s="81"/>
      <c r="D2053" s="81"/>
      <c r="E2053" s="81"/>
      <c r="F2053" s="81"/>
      <c r="G2053" s="81"/>
      <c r="H2053" s="81"/>
      <c r="I2053" s="79">
        <f>SUM(O2005:O2052)</f>
        <v>405.17</v>
      </c>
      <c r="J2053" s="80"/>
      <c r="K2053" s="79">
        <f>SUM(P2005:P2052)</f>
        <v>9090.44</v>
      </c>
      <c r="L2053" s="80"/>
    </row>
    <row r="2054" spans="1:27" hidden="1" x14ac:dyDescent="0.2">
      <c r="A2054" t="s">
        <v>320</v>
      </c>
      <c r="I2054">
        <f>SUM(AC2005:AC2053)</f>
        <v>0</v>
      </c>
      <c r="K2054">
        <f>SUM(AD2005:AD2053)</f>
        <v>0</v>
      </c>
    </row>
    <row r="2055" spans="1:27" hidden="1" x14ac:dyDescent="0.2">
      <c r="A2055" t="s">
        <v>321</v>
      </c>
      <c r="I2055">
        <f>SUM(AE2005:AE2054)</f>
        <v>0</v>
      </c>
      <c r="K2055">
        <f>SUM(AF2005:AF2054)</f>
        <v>0</v>
      </c>
    </row>
    <row r="2057" spans="1:27" ht="16.5" x14ac:dyDescent="0.25">
      <c r="A2057" s="75" t="str">
        <f>CONCATENATE("Раздел: ",IF(Source!G1828&lt;&gt;"Новый раздел", Source!G1828, ""))</f>
        <v>Раздел: Монтажные (кровельные) работы</v>
      </c>
      <c r="B2057" s="75"/>
      <c r="C2057" s="75"/>
      <c r="D2057" s="75"/>
      <c r="E2057" s="75"/>
      <c r="F2057" s="75"/>
      <c r="G2057" s="75"/>
      <c r="H2057" s="75"/>
      <c r="I2057" s="75"/>
      <c r="J2057" s="75"/>
      <c r="K2057" s="75"/>
      <c r="L2057" s="75"/>
    </row>
    <row r="2058" spans="1:27" ht="28.5" x14ac:dyDescent="0.2">
      <c r="A2058" s="26">
        <v>1</v>
      </c>
      <c r="B2058" s="26">
        <v>1</v>
      </c>
      <c r="C2058" s="26" t="str">
        <f>Source!F1832</f>
        <v>6.58-31-3</v>
      </c>
      <c r="D2058" s="26" t="s">
        <v>110</v>
      </c>
      <c r="E2058" s="27" t="str">
        <f>Source!H1832</f>
        <v>100 мест</v>
      </c>
      <c r="F2058" s="17">
        <f>Source!I1832</f>
        <v>0.02</v>
      </c>
      <c r="G2058" s="33"/>
      <c r="H2058" s="28"/>
      <c r="I2058" s="17"/>
      <c r="J2058" s="33"/>
      <c r="K2058" s="17"/>
      <c r="L2058" s="33"/>
      <c r="Q2058">
        <f>ROUND((Source!DN1832/100)*ROUND((ROUND((Source!AF1832*Source!AV1832*Source!I1832),2)),2), 2)</f>
        <v>27.29</v>
      </c>
      <c r="R2058">
        <f>Source!X1832</f>
        <v>602.45000000000005</v>
      </c>
      <c r="S2058">
        <f>ROUND((Source!DO1832/100)*ROUND((ROUND((Source!AF1832*Source!AV1832*Source!I1832),2)),2), 2)</f>
        <v>20.73</v>
      </c>
      <c r="T2058">
        <f>Source!Y1832</f>
        <v>283.91000000000003</v>
      </c>
      <c r="U2058">
        <f>ROUND((175/100)*ROUND((ROUND((Source!AE1832*Source!AV1832*Source!I1832),2)),2), 2)</f>
        <v>0.53</v>
      </c>
      <c r="V2058">
        <f>ROUND((160/100)*ROUND(ROUND((ROUND((Source!AE1832*Source!AV1832*Source!I1832),2)*Source!BS1832),2), 2), 2)</f>
        <v>12.67</v>
      </c>
    </row>
    <row r="2059" spans="1:27" x14ac:dyDescent="0.2">
      <c r="D2059" s="30" t="str">
        <f>"Объем: "&amp;Source!I1832&amp;"=2/"&amp;"100"</f>
        <v>Объем: 0,02=2/100</v>
      </c>
    </row>
    <row r="2060" spans="1:27" ht="14.25" x14ac:dyDescent="0.2">
      <c r="A2060" s="26"/>
      <c r="B2060" s="26"/>
      <c r="C2060" s="26"/>
      <c r="D2060" s="26" t="s">
        <v>313</v>
      </c>
      <c r="E2060" s="27"/>
      <c r="F2060" s="17"/>
      <c r="G2060" s="33">
        <f>Source!AO1832</f>
        <v>1311.93</v>
      </c>
      <c r="H2060" s="28" t="str">
        <f>Source!DG1832</f>
        <v/>
      </c>
      <c r="I2060" s="17">
        <f>Source!AV1832</f>
        <v>1</v>
      </c>
      <c r="J2060" s="33">
        <f>ROUND((ROUND((Source!AF1832*Source!AV1832*Source!I1832),2)),2)</f>
        <v>26.24</v>
      </c>
      <c r="K2060" s="17">
        <f>IF(Source!BA1832&lt;&gt; 0, Source!BA1832, 1)</f>
        <v>26.39</v>
      </c>
      <c r="L2060" s="33">
        <f>Source!S1832</f>
        <v>692.47</v>
      </c>
      <c r="W2060">
        <f>J2060</f>
        <v>26.24</v>
      </c>
    </row>
    <row r="2061" spans="1:27" ht="14.25" x14ac:dyDescent="0.2">
      <c r="A2061" s="26"/>
      <c r="B2061" s="26"/>
      <c r="C2061" s="26"/>
      <c r="D2061" s="26" t="s">
        <v>322</v>
      </c>
      <c r="E2061" s="27"/>
      <c r="F2061" s="17"/>
      <c r="G2061" s="33">
        <f>Source!AM1832</f>
        <v>41.45</v>
      </c>
      <c r="H2061" s="28" t="str">
        <f>Source!DE1832</f>
        <v/>
      </c>
      <c r="I2061" s="17">
        <f>Source!AV1832</f>
        <v>1</v>
      </c>
      <c r="J2061" s="33">
        <f>(ROUND((ROUND(((Source!ET1832)*Source!AV1832*Source!I1832),2)),2)+ROUND((ROUND(((Source!AE1832-(Source!EU1832))*Source!AV1832*Source!I1832),2)),2))</f>
        <v>0.83</v>
      </c>
      <c r="K2061" s="17">
        <f>IF(Source!BB1832&lt;&gt; 0, Source!BB1832, 1)</f>
        <v>14.75</v>
      </c>
      <c r="L2061" s="33">
        <f>Source!Q1832</f>
        <v>12.24</v>
      </c>
    </row>
    <row r="2062" spans="1:27" ht="14.25" x14ac:dyDescent="0.2">
      <c r="A2062" s="26"/>
      <c r="B2062" s="26"/>
      <c r="C2062" s="26"/>
      <c r="D2062" s="26" t="s">
        <v>323</v>
      </c>
      <c r="E2062" s="27"/>
      <c r="F2062" s="17"/>
      <c r="G2062" s="33">
        <f>Source!AN1832</f>
        <v>15.08</v>
      </c>
      <c r="H2062" s="28" t="str">
        <f>Source!DF1832</f>
        <v/>
      </c>
      <c r="I2062" s="17">
        <f>Source!AV1832</f>
        <v>1</v>
      </c>
      <c r="J2062" s="41">
        <f>ROUND((ROUND((Source!AE1832*Source!AV1832*Source!I1832),2)),2)</f>
        <v>0.3</v>
      </c>
      <c r="K2062" s="17">
        <f>IF(Source!BS1832&lt;&gt; 0, Source!BS1832, 1)</f>
        <v>26.39</v>
      </c>
      <c r="L2062" s="41">
        <f>Source!R1832</f>
        <v>7.92</v>
      </c>
      <c r="W2062">
        <f>J2062</f>
        <v>0.3</v>
      </c>
    </row>
    <row r="2063" spans="1:27" ht="14.25" x14ac:dyDescent="0.2">
      <c r="A2063" s="26"/>
      <c r="B2063" s="26"/>
      <c r="C2063" s="26"/>
      <c r="D2063" s="26" t="s">
        <v>324</v>
      </c>
      <c r="E2063" s="27"/>
      <c r="F2063" s="17"/>
      <c r="G2063" s="33">
        <f>Source!AL1832</f>
        <v>972.06</v>
      </c>
      <c r="H2063" s="28" t="str">
        <f>Source!DD1832</f>
        <v/>
      </c>
      <c r="I2063" s="17">
        <f>Source!AW1832</f>
        <v>1</v>
      </c>
      <c r="J2063" s="33">
        <f>ROUND((ROUND((Source!AC1832*Source!AW1832*Source!I1832),2)),2)</f>
        <v>19.440000000000001</v>
      </c>
      <c r="K2063" s="17">
        <f>IF(Source!BC1832&lt;&gt; 0, Source!BC1832, 1)</f>
        <v>8.3000000000000007</v>
      </c>
      <c r="L2063" s="33">
        <f>Source!P1832</f>
        <v>161.35</v>
      </c>
    </row>
    <row r="2064" spans="1:27" ht="28.5" x14ac:dyDescent="0.2">
      <c r="A2064" s="26" t="s">
        <v>27</v>
      </c>
      <c r="B2064" s="26" t="s">
        <v>27</v>
      </c>
      <c r="C2064" s="26" t="str">
        <f>Source!F1833</f>
        <v>9999990001</v>
      </c>
      <c r="D2064" s="26" t="s">
        <v>29</v>
      </c>
      <c r="E2064" s="27" t="str">
        <f>Source!H1833</f>
        <v>т</v>
      </c>
      <c r="F2064" s="17">
        <f>Source!I1833</f>
        <v>-2.5600000000000001E-2</v>
      </c>
      <c r="G2064" s="33">
        <f>Source!AK1833</f>
        <v>0</v>
      </c>
      <c r="H2064" s="31" t="s">
        <v>3</v>
      </c>
      <c r="I2064" s="17">
        <f>Source!AW1833</f>
        <v>1</v>
      </c>
      <c r="J2064" s="33">
        <f>ROUND((ROUND((Source!AC1833*Source!AW1833*Source!I1833),2)),2)+(ROUND((ROUND(((Source!ET1833)*Source!AV1833*Source!I1833),2)),2)+ROUND((ROUND(((Source!AE1833-(Source!EU1833))*Source!AV1833*Source!I1833),2)),2))+ROUND((ROUND((Source!AF1833*Source!AV1833*Source!I1833),2)),2)</f>
        <v>0</v>
      </c>
      <c r="K2064" s="17">
        <f>IF(Source!BC1833&lt;&gt; 0, Source!BC1833, 1)</f>
        <v>1</v>
      </c>
      <c r="L2064" s="33">
        <f>Source!O1833</f>
        <v>0</v>
      </c>
      <c r="Q2064">
        <f>ROUND((Source!DN1833/100)*ROUND((ROUND((Source!AF1833*Source!AV1833*Source!I1833),2)),2), 2)</f>
        <v>0</v>
      </c>
      <c r="R2064">
        <f>Source!X1833</f>
        <v>0</v>
      </c>
      <c r="S2064">
        <f>ROUND((Source!DO1833/100)*ROUND((ROUND((Source!AF1833*Source!AV1833*Source!I1833),2)),2), 2)</f>
        <v>0</v>
      </c>
      <c r="T2064">
        <f>Source!Y1833</f>
        <v>0</v>
      </c>
      <c r="U2064">
        <f>ROUND((175/100)*ROUND((ROUND((Source!AE1833*Source!AV1833*Source!I1833),2)),2), 2)</f>
        <v>0</v>
      </c>
      <c r="V2064">
        <f>ROUND((160/100)*ROUND(ROUND((ROUND((Source!AE1833*Source!AV1833*Source!I1833),2)*Source!BS1833),2), 2), 2)</f>
        <v>0</v>
      </c>
      <c r="X2064">
        <f>IF(Source!BI1833&lt;=1,J2064, 0)</f>
        <v>0</v>
      </c>
      <c r="Y2064">
        <f>IF(Source!BI1833=2,J2064, 0)</f>
        <v>0</v>
      </c>
      <c r="Z2064">
        <f>IF(Source!BI1833=3,J2064, 0)</f>
        <v>0</v>
      </c>
      <c r="AA2064">
        <f>IF(Source!BI1833=4,J2064, 0)</f>
        <v>0</v>
      </c>
    </row>
    <row r="2065" spans="1:27" ht="14.25" x14ac:dyDescent="0.2">
      <c r="A2065" s="26"/>
      <c r="B2065" s="26"/>
      <c r="C2065" s="26"/>
      <c r="D2065" s="26" t="s">
        <v>314</v>
      </c>
      <c r="E2065" s="27" t="s">
        <v>315</v>
      </c>
      <c r="F2065" s="17">
        <f>Source!DN1832</f>
        <v>104</v>
      </c>
      <c r="G2065" s="33"/>
      <c r="H2065" s="28"/>
      <c r="I2065" s="17"/>
      <c r="J2065" s="33">
        <f>SUM(Q2058:Q2064)</f>
        <v>27.29</v>
      </c>
      <c r="K2065" s="17">
        <f>Source!BZ1832</f>
        <v>87</v>
      </c>
      <c r="L2065" s="33">
        <f>SUM(R2058:R2064)</f>
        <v>602.45000000000005</v>
      </c>
    </row>
    <row r="2066" spans="1:27" ht="14.25" x14ac:dyDescent="0.2">
      <c r="A2066" s="26"/>
      <c r="B2066" s="26"/>
      <c r="C2066" s="26"/>
      <c r="D2066" s="26" t="s">
        <v>316</v>
      </c>
      <c r="E2066" s="27" t="s">
        <v>315</v>
      </c>
      <c r="F2066" s="17">
        <f>Source!DO1832</f>
        <v>79</v>
      </c>
      <c r="G2066" s="33"/>
      <c r="H2066" s="28"/>
      <c r="I2066" s="17"/>
      <c r="J2066" s="33">
        <f>SUM(S2058:S2065)</f>
        <v>20.73</v>
      </c>
      <c r="K2066" s="17">
        <f>Source!CA1832</f>
        <v>41</v>
      </c>
      <c r="L2066" s="33">
        <f>SUM(T2058:T2065)</f>
        <v>283.91000000000003</v>
      </c>
    </row>
    <row r="2067" spans="1:27" ht="14.25" x14ac:dyDescent="0.2">
      <c r="A2067" s="26"/>
      <c r="B2067" s="26"/>
      <c r="C2067" s="26"/>
      <c r="D2067" s="26" t="s">
        <v>325</v>
      </c>
      <c r="E2067" s="27" t="s">
        <v>315</v>
      </c>
      <c r="F2067" s="17">
        <f>175</f>
        <v>175</v>
      </c>
      <c r="G2067" s="33"/>
      <c r="H2067" s="28"/>
      <c r="I2067" s="17"/>
      <c r="J2067" s="33">
        <f>SUM(U2058:U2066)</f>
        <v>0.53</v>
      </c>
      <c r="K2067" s="17">
        <f>160</f>
        <v>160</v>
      </c>
      <c r="L2067" s="33">
        <f>SUM(V2058:V2066)</f>
        <v>12.67</v>
      </c>
    </row>
    <row r="2068" spans="1:27" ht="14.25" x14ac:dyDescent="0.2">
      <c r="A2068" s="55"/>
      <c r="B2068" s="55"/>
      <c r="C2068" s="55"/>
      <c r="D2068" s="55" t="s">
        <v>317</v>
      </c>
      <c r="E2068" s="56" t="s">
        <v>318</v>
      </c>
      <c r="F2068" s="57">
        <f>Source!AQ1832</f>
        <v>113</v>
      </c>
      <c r="G2068" s="58"/>
      <c r="H2068" s="59" t="str">
        <f>Source!DI1832</f>
        <v/>
      </c>
      <c r="I2068" s="57">
        <f>Source!AV1832</f>
        <v>1</v>
      </c>
      <c r="J2068" s="58">
        <f>Source!U1832</f>
        <v>2.2600000000000002</v>
      </c>
      <c r="K2068" s="57"/>
      <c r="L2068" s="58"/>
    </row>
    <row r="2069" spans="1:27" ht="15" x14ac:dyDescent="0.25">
      <c r="A2069" s="60"/>
      <c r="B2069" s="60"/>
      <c r="C2069" s="60"/>
      <c r="D2069" s="61" t="s">
        <v>319</v>
      </c>
      <c r="E2069" s="60"/>
      <c r="F2069" s="60"/>
      <c r="G2069" s="60"/>
      <c r="H2069" s="60"/>
      <c r="I2069" s="111">
        <f>J2060+J2061+J2063+J2065+J2066+J2067+SUM(J2064:J2064)</f>
        <v>95.06</v>
      </c>
      <c r="J2069" s="111"/>
      <c r="K2069" s="111">
        <f>L2060+L2061+L2063+L2065+L2066+L2067+SUM(L2064:L2064)</f>
        <v>1765.0900000000004</v>
      </c>
      <c r="L2069" s="111"/>
      <c r="O2069" s="32">
        <f>J2060+J2061+J2063+J2065+J2066+J2067+SUM(J2064:J2064)</f>
        <v>95.06</v>
      </c>
      <c r="P2069" s="32">
        <f>L2060+L2061+L2063+L2065+L2066+L2067+SUM(L2064:L2064)</f>
        <v>1765.0900000000004</v>
      </c>
      <c r="X2069">
        <f>IF(Source!BI1832&lt;=1,J2060+J2061+J2063+J2065+J2066+J2067-0, 0)</f>
        <v>95.06</v>
      </c>
      <c r="Y2069">
        <f>IF(Source!BI1832=2,J2060+J2061+J2063+J2065+J2066+J2067-0, 0)</f>
        <v>0</v>
      </c>
      <c r="Z2069">
        <f>IF(Source!BI1832=3,J2060+J2061+J2063+J2065+J2066+J2067-0, 0)</f>
        <v>0</v>
      </c>
      <c r="AA2069">
        <f>IF(Source!BI1832=4,J2060+J2061+J2063+J2065+J2066+J2067,0)</f>
        <v>0</v>
      </c>
    </row>
    <row r="2071" spans="1:27" ht="28.5" x14ac:dyDescent="0.2">
      <c r="A2071" s="26">
        <v>2</v>
      </c>
      <c r="B2071" s="26">
        <v>2</v>
      </c>
      <c r="C2071" s="26" t="str">
        <f>Source!F1834</f>
        <v>6.58-31-1</v>
      </c>
      <c r="D2071" s="26" t="s">
        <v>116</v>
      </c>
      <c r="E2071" s="27" t="str">
        <f>Source!H1834</f>
        <v>100 мест</v>
      </c>
      <c r="F2071" s="17">
        <f>Source!I1834</f>
        <v>0.03</v>
      </c>
      <c r="G2071" s="33"/>
      <c r="H2071" s="28"/>
      <c r="I2071" s="17"/>
      <c r="J2071" s="33"/>
      <c r="K2071" s="17"/>
      <c r="L2071" s="33"/>
      <c r="Q2071">
        <f>ROUND((Source!DN1834/100)*ROUND((ROUND((Source!AF1834*Source!AV1834*Source!I1834),2)),2), 2)</f>
        <v>14.31</v>
      </c>
      <c r="R2071">
        <f>Source!X1834</f>
        <v>315.92</v>
      </c>
      <c r="S2071">
        <f>ROUND((Source!DO1834/100)*ROUND((ROUND((Source!AF1834*Source!AV1834*Source!I1834),2)),2), 2)</f>
        <v>10.87</v>
      </c>
      <c r="T2071">
        <f>Source!Y1834</f>
        <v>148.88</v>
      </c>
      <c r="U2071">
        <f>ROUND((175/100)*ROUND((ROUND((Source!AE1834*Source!AV1834*Source!I1834),2)),2), 2)</f>
        <v>0.19</v>
      </c>
      <c r="V2071">
        <f>ROUND((160/100)*ROUND(ROUND((ROUND((Source!AE1834*Source!AV1834*Source!I1834),2)*Source!BS1834),2), 2), 2)</f>
        <v>4.6399999999999997</v>
      </c>
    </row>
    <row r="2072" spans="1:27" x14ac:dyDescent="0.2">
      <c r="D2072" s="30" t="str">
        <f>"Объем: "&amp;Source!I1834&amp;"=3/"&amp;"100"</f>
        <v>Объем: 0,03=3/100</v>
      </c>
    </row>
    <row r="2073" spans="1:27" ht="14.25" x14ac:dyDescent="0.2">
      <c r="A2073" s="26"/>
      <c r="B2073" s="26"/>
      <c r="C2073" s="26"/>
      <c r="D2073" s="26" t="s">
        <v>313</v>
      </c>
      <c r="E2073" s="27"/>
      <c r="F2073" s="17"/>
      <c r="G2073" s="33">
        <f>Source!AO1834</f>
        <v>458.59</v>
      </c>
      <c r="H2073" s="28" t="str">
        <f>Source!DG1834</f>
        <v/>
      </c>
      <c r="I2073" s="17">
        <f>Source!AV1834</f>
        <v>1</v>
      </c>
      <c r="J2073" s="33">
        <f>ROUND((ROUND((Source!AF1834*Source!AV1834*Source!I1834),2)),2)</f>
        <v>13.76</v>
      </c>
      <c r="K2073" s="17">
        <f>IF(Source!BA1834&lt;&gt; 0, Source!BA1834, 1)</f>
        <v>26.39</v>
      </c>
      <c r="L2073" s="33">
        <f>Source!S1834</f>
        <v>363.13</v>
      </c>
      <c r="W2073">
        <f>J2073</f>
        <v>13.76</v>
      </c>
    </row>
    <row r="2074" spans="1:27" ht="14.25" x14ac:dyDescent="0.2">
      <c r="A2074" s="26"/>
      <c r="B2074" s="26"/>
      <c r="C2074" s="26"/>
      <c r="D2074" s="26" t="s">
        <v>322</v>
      </c>
      <c r="E2074" s="27"/>
      <c r="F2074" s="17"/>
      <c r="G2074" s="33">
        <f>Source!AM1834</f>
        <v>9.8699999999999992</v>
      </c>
      <c r="H2074" s="28" t="str">
        <f>Source!DE1834</f>
        <v/>
      </c>
      <c r="I2074" s="17">
        <f>Source!AV1834</f>
        <v>1</v>
      </c>
      <c r="J2074" s="33">
        <f>(ROUND((ROUND(((Source!ET1834)*Source!AV1834*Source!I1834),2)),2)+ROUND((ROUND(((Source!AE1834-(Source!EU1834))*Source!AV1834*Source!I1834),2)),2))</f>
        <v>0.3</v>
      </c>
      <c r="K2074" s="17">
        <f>IF(Source!BB1834&lt;&gt; 0, Source!BB1834, 1)</f>
        <v>14.65</v>
      </c>
      <c r="L2074" s="33">
        <f>Source!Q1834</f>
        <v>4.4000000000000004</v>
      </c>
    </row>
    <row r="2075" spans="1:27" ht="14.25" x14ac:dyDescent="0.2">
      <c r="A2075" s="26"/>
      <c r="B2075" s="26"/>
      <c r="C2075" s="26"/>
      <c r="D2075" s="26" t="s">
        <v>323</v>
      </c>
      <c r="E2075" s="27"/>
      <c r="F2075" s="17"/>
      <c r="G2075" s="33">
        <f>Source!AN1834</f>
        <v>3.55</v>
      </c>
      <c r="H2075" s="28" t="str">
        <f>Source!DF1834</f>
        <v/>
      </c>
      <c r="I2075" s="17">
        <f>Source!AV1834</f>
        <v>1</v>
      </c>
      <c r="J2075" s="41">
        <f>ROUND((ROUND((Source!AE1834*Source!AV1834*Source!I1834),2)),2)</f>
        <v>0.11</v>
      </c>
      <c r="K2075" s="17">
        <f>IF(Source!BS1834&lt;&gt; 0, Source!BS1834, 1)</f>
        <v>26.39</v>
      </c>
      <c r="L2075" s="41">
        <f>Source!R1834</f>
        <v>2.9</v>
      </c>
      <c r="W2075">
        <f>J2075</f>
        <v>0.11</v>
      </c>
    </row>
    <row r="2076" spans="1:27" ht="14.25" x14ac:dyDescent="0.2">
      <c r="A2076" s="26"/>
      <c r="B2076" s="26"/>
      <c r="C2076" s="26"/>
      <c r="D2076" s="26" t="s">
        <v>324</v>
      </c>
      <c r="E2076" s="27"/>
      <c r="F2076" s="17"/>
      <c r="G2076" s="33">
        <f>Source!AL1834</f>
        <v>195.25</v>
      </c>
      <c r="H2076" s="28" t="str">
        <f>Source!DD1834</f>
        <v/>
      </c>
      <c r="I2076" s="17">
        <f>Source!AW1834</f>
        <v>1</v>
      </c>
      <c r="J2076" s="33">
        <f>ROUND((ROUND((Source!AC1834*Source!AW1834*Source!I1834),2)),2)</f>
        <v>5.86</v>
      </c>
      <c r="K2076" s="17">
        <f>IF(Source!BC1834&lt;&gt; 0, Source!BC1834, 1)</f>
        <v>8.3000000000000007</v>
      </c>
      <c r="L2076" s="33">
        <f>Source!P1834</f>
        <v>48.64</v>
      </c>
    </row>
    <row r="2077" spans="1:27" ht="28.5" x14ac:dyDescent="0.2">
      <c r="A2077" s="26" t="s">
        <v>118</v>
      </c>
      <c r="B2077" s="26" t="s">
        <v>118</v>
      </c>
      <c r="C2077" s="26" t="str">
        <f>Source!F1835</f>
        <v>9999990001</v>
      </c>
      <c r="D2077" s="26" t="s">
        <v>29</v>
      </c>
      <c r="E2077" s="27" t="str">
        <f>Source!H1835</f>
        <v>т</v>
      </c>
      <c r="F2077" s="17">
        <f>Source!I1835</f>
        <v>-8.9999999999999993E-3</v>
      </c>
      <c r="G2077" s="33">
        <f>Source!AK1835</f>
        <v>0</v>
      </c>
      <c r="H2077" s="31" t="s">
        <v>3</v>
      </c>
      <c r="I2077" s="17">
        <f>Source!AW1835</f>
        <v>1</v>
      </c>
      <c r="J2077" s="33">
        <f>ROUND((ROUND((Source!AC1835*Source!AW1835*Source!I1835),2)),2)+(ROUND((ROUND(((Source!ET1835)*Source!AV1835*Source!I1835),2)),2)+ROUND((ROUND(((Source!AE1835-(Source!EU1835))*Source!AV1835*Source!I1835),2)),2))+ROUND((ROUND((Source!AF1835*Source!AV1835*Source!I1835),2)),2)</f>
        <v>0</v>
      </c>
      <c r="K2077" s="17">
        <f>IF(Source!BC1835&lt;&gt; 0, Source!BC1835, 1)</f>
        <v>1</v>
      </c>
      <c r="L2077" s="33">
        <f>Source!O1835</f>
        <v>0</v>
      </c>
      <c r="Q2077">
        <f>ROUND((Source!DN1835/100)*ROUND((ROUND((Source!AF1835*Source!AV1835*Source!I1835),2)),2), 2)</f>
        <v>0</v>
      </c>
      <c r="R2077">
        <f>Source!X1835</f>
        <v>0</v>
      </c>
      <c r="S2077">
        <f>ROUND((Source!DO1835/100)*ROUND((ROUND((Source!AF1835*Source!AV1835*Source!I1835),2)),2), 2)</f>
        <v>0</v>
      </c>
      <c r="T2077">
        <f>Source!Y1835</f>
        <v>0</v>
      </c>
      <c r="U2077">
        <f>ROUND((175/100)*ROUND((ROUND((Source!AE1835*Source!AV1835*Source!I1835),2)),2), 2)</f>
        <v>0</v>
      </c>
      <c r="V2077">
        <f>ROUND((160/100)*ROUND(ROUND((ROUND((Source!AE1835*Source!AV1835*Source!I1835),2)*Source!BS1835),2), 2), 2)</f>
        <v>0</v>
      </c>
      <c r="X2077">
        <f>IF(Source!BI1835&lt;=1,J2077, 0)</f>
        <v>0</v>
      </c>
      <c r="Y2077">
        <f>IF(Source!BI1835=2,J2077, 0)</f>
        <v>0</v>
      </c>
      <c r="Z2077">
        <f>IF(Source!BI1835=3,J2077, 0)</f>
        <v>0</v>
      </c>
      <c r="AA2077">
        <f>IF(Source!BI1835=4,J2077, 0)</f>
        <v>0</v>
      </c>
    </row>
    <row r="2078" spans="1:27" ht="14.25" x14ac:dyDescent="0.2">
      <c r="A2078" s="26"/>
      <c r="B2078" s="26"/>
      <c r="C2078" s="26"/>
      <c r="D2078" s="26" t="s">
        <v>314</v>
      </c>
      <c r="E2078" s="27" t="s">
        <v>315</v>
      </c>
      <c r="F2078" s="17">
        <f>Source!DN1834</f>
        <v>104</v>
      </c>
      <c r="G2078" s="33"/>
      <c r="H2078" s="28"/>
      <c r="I2078" s="17"/>
      <c r="J2078" s="33">
        <f>SUM(Q2071:Q2077)</f>
        <v>14.31</v>
      </c>
      <c r="K2078" s="17">
        <f>Source!BZ1834</f>
        <v>87</v>
      </c>
      <c r="L2078" s="33">
        <f>SUM(R2071:R2077)</f>
        <v>315.92</v>
      </c>
    </row>
    <row r="2079" spans="1:27" ht="14.25" x14ac:dyDescent="0.2">
      <c r="A2079" s="26"/>
      <c r="B2079" s="26"/>
      <c r="C2079" s="26"/>
      <c r="D2079" s="26" t="s">
        <v>316</v>
      </c>
      <c r="E2079" s="27" t="s">
        <v>315</v>
      </c>
      <c r="F2079" s="17">
        <f>Source!DO1834</f>
        <v>79</v>
      </c>
      <c r="G2079" s="33"/>
      <c r="H2079" s="28"/>
      <c r="I2079" s="17"/>
      <c r="J2079" s="33">
        <f>SUM(S2071:S2078)</f>
        <v>10.87</v>
      </c>
      <c r="K2079" s="17">
        <f>Source!CA1834</f>
        <v>41</v>
      </c>
      <c r="L2079" s="33">
        <f>SUM(T2071:T2078)</f>
        <v>148.88</v>
      </c>
    </row>
    <row r="2080" spans="1:27" ht="14.25" x14ac:dyDescent="0.2">
      <c r="A2080" s="26"/>
      <c r="B2080" s="26"/>
      <c r="C2080" s="26"/>
      <c r="D2080" s="26" t="s">
        <v>325</v>
      </c>
      <c r="E2080" s="27" t="s">
        <v>315</v>
      </c>
      <c r="F2080" s="17">
        <f>175</f>
        <v>175</v>
      </c>
      <c r="G2080" s="33"/>
      <c r="H2080" s="28"/>
      <c r="I2080" s="17"/>
      <c r="J2080" s="33">
        <f>SUM(U2071:U2079)</f>
        <v>0.19</v>
      </c>
      <c r="K2080" s="17">
        <f>160</f>
        <v>160</v>
      </c>
      <c r="L2080" s="33">
        <f>SUM(V2071:V2079)</f>
        <v>4.6399999999999997</v>
      </c>
    </row>
    <row r="2081" spans="1:27" ht="14.25" x14ac:dyDescent="0.2">
      <c r="A2081" s="55"/>
      <c r="B2081" s="55"/>
      <c r="C2081" s="55"/>
      <c r="D2081" s="55" t="s">
        <v>317</v>
      </c>
      <c r="E2081" s="56" t="s">
        <v>318</v>
      </c>
      <c r="F2081" s="57">
        <f>Source!AQ1834</f>
        <v>39.5</v>
      </c>
      <c r="G2081" s="58"/>
      <c r="H2081" s="59" t="str">
        <f>Source!DI1834</f>
        <v/>
      </c>
      <c r="I2081" s="57">
        <f>Source!AV1834</f>
        <v>1</v>
      </c>
      <c r="J2081" s="58">
        <f>Source!U1834</f>
        <v>1.1850000000000001</v>
      </c>
      <c r="K2081" s="57"/>
      <c r="L2081" s="58"/>
    </row>
    <row r="2082" spans="1:27" ht="15" x14ac:dyDescent="0.25">
      <c r="A2082" s="60"/>
      <c r="B2082" s="60"/>
      <c r="C2082" s="60"/>
      <c r="D2082" s="61" t="s">
        <v>319</v>
      </c>
      <c r="E2082" s="60"/>
      <c r="F2082" s="60"/>
      <c r="G2082" s="60"/>
      <c r="H2082" s="60"/>
      <c r="I2082" s="111">
        <f>J2073+J2074+J2076+J2078+J2079+J2080+SUM(J2077:J2077)</f>
        <v>45.29</v>
      </c>
      <c r="J2082" s="111"/>
      <c r="K2082" s="111">
        <f>L2073+L2074+L2076+L2078+L2079+L2080+SUM(L2077:L2077)</f>
        <v>885.6099999999999</v>
      </c>
      <c r="L2082" s="111"/>
      <c r="O2082" s="32">
        <f>J2073+J2074+J2076+J2078+J2079+J2080+SUM(J2077:J2077)</f>
        <v>45.29</v>
      </c>
      <c r="P2082" s="32">
        <f>L2073+L2074+L2076+L2078+L2079+L2080+SUM(L2077:L2077)</f>
        <v>885.6099999999999</v>
      </c>
      <c r="X2082">
        <f>IF(Source!BI1834&lt;=1,J2073+J2074+J2076+J2078+J2079+J2080-0, 0)</f>
        <v>45.29</v>
      </c>
      <c r="Y2082">
        <f>IF(Source!BI1834=2,J2073+J2074+J2076+J2078+J2079+J2080-0, 0)</f>
        <v>0</v>
      </c>
      <c r="Z2082">
        <f>IF(Source!BI1834=3,J2073+J2074+J2076+J2078+J2079+J2080-0, 0)</f>
        <v>0</v>
      </c>
      <c r="AA2082">
        <f>IF(Source!BI1834=4,J2073+J2074+J2076+J2078+J2079+J2080,0)</f>
        <v>0</v>
      </c>
    </row>
    <row r="2084" spans="1:27" ht="28.5" x14ac:dyDescent="0.2">
      <c r="A2084" s="26">
        <v>3</v>
      </c>
      <c r="B2084" s="26">
        <v>3</v>
      </c>
      <c r="C2084" s="26" t="str">
        <f>Source!F1836</f>
        <v>6.54-9-2</v>
      </c>
      <c r="D2084" s="26" t="s">
        <v>120</v>
      </c>
      <c r="E2084" s="27" t="str">
        <f>Source!H1836</f>
        <v>1 м3</v>
      </c>
      <c r="F2084" s="17">
        <f>Source!I1836</f>
        <v>1</v>
      </c>
      <c r="G2084" s="33"/>
      <c r="H2084" s="28"/>
      <c r="I2084" s="17"/>
      <c r="J2084" s="33"/>
      <c r="K2084" s="17"/>
      <c r="L2084" s="33"/>
      <c r="Q2084">
        <f>ROUND((Source!DN1836/100)*ROUND((ROUND((Source!AF1836*Source!AV1836*Source!I1836),2)),2), 2)</f>
        <v>229.89</v>
      </c>
      <c r="R2084">
        <f>Source!X1836</f>
        <v>4996.21</v>
      </c>
      <c r="S2084">
        <f>ROUND((Source!DO1836/100)*ROUND((ROUND((Source!AF1836*Source!AV1836*Source!I1836),2)),2), 2)</f>
        <v>189.32</v>
      </c>
      <c r="T2084">
        <f>Source!Y1836</f>
        <v>2926.35</v>
      </c>
      <c r="U2084">
        <f>ROUND((175/100)*ROUND((ROUND((Source!AE1836*Source!AV1836*Source!I1836),2)),2), 2)</f>
        <v>8.16</v>
      </c>
      <c r="V2084">
        <f>ROUND((160/100)*ROUND(ROUND((ROUND((Source!AE1836*Source!AV1836*Source!I1836),2)*Source!BS1836),2), 2), 2)</f>
        <v>196.77</v>
      </c>
    </row>
    <row r="2085" spans="1:27" ht="14.25" x14ac:dyDescent="0.2">
      <c r="A2085" s="26"/>
      <c r="B2085" s="26"/>
      <c r="C2085" s="26"/>
      <c r="D2085" s="26" t="s">
        <v>313</v>
      </c>
      <c r="E2085" s="27"/>
      <c r="F2085" s="17"/>
      <c r="G2085" s="33">
        <f>Source!AO1836</f>
        <v>270.45999999999998</v>
      </c>
      <c r="H2085" s="28" t="str">
        <f>Source!DG1836</f>
        <v/>
      </c>
      <c r="I2085" s="17">
        <f>Source!AV1836</f>
        <v>1</v>
      </c>
      <c r="J2085" s="33">
        <f>ROUND((ROUND((Source!AF1836*Source!AV1836*Source!I1836),2)),2)</f>
        <v>270.45999999999998</v>
      </c>
      <c r="K2085" s="17">
        <f>IF(Source!BA1836&lt;&gt; 0, Source!BA1836, 1)</f>
        <v>26.39</v>
      </c>
      <c r="L2085" s="33">
        <f>Source!S1836</f>
        <v>7137.44</v>
      </c>
      <c r="W2085">
        <f>J2085</f>
        <v>270.45999999999998</v>
      </c>
    </row>
    <row r="2086" spans="1:27" ht="14.25" x14ac:dyDescent="0.2">
      <c r="A2086" s="26"/>
      <c r="B2086" s="26"/>
      <c r="C2086" s="26"/>
      <c r="D2086" s="26" t="s">
        <v>322</v>
      </c>
      <c r="E2086" s="27"/>
      <c r="F2086" s="17"/>
      <c r="G2086" s="33">
        <f>Source!AM1836</f>
        <v>18.57</v>
      </c>
      <c r="H2086" s="28" t="str">
        <f>Source!DE1836</f>
        <v/>
      </c>
      <c r="I2086" s="17">
        <f>Source!AV1836</f>
        <v>1</v>
      </c>
      <c r="J2086" s="33">
        <f>(ROUND((ROUND(((Source!ET1836)*Source!AV1836*Source!I1836),2)),2)+ROUND((ROUND(((Source!AE1836-(Source!EU1836))*Source!AV1836*Source!I1836),2)),2))</f>
        <v>18.57</v>
      </c>
      <c r="K2086" s="17">
        <f>IF(Source!BB1836&lt;&gt; 0, Source!BB1836, 1)</f>
        <v>11.89</v>
      </c>
      <c r="L2086" s="33">
        <f>Source!Q1836</f>
        <v>220.8</v>
      </c>
    </row>
    <row r="2087" spans="1:27" ht="14.25" x14ac:dyDescent="0.2">
      <c r="A2087" s="26"/>
      <c r="B2087" s="26"/>
      <c r="C2087" s="26"/>
      <c r="D2087" s="26" t="s">
        <v>323</v>
      </c>
      <c r="E2087" s="27"/>
      <c r="F2087" s="17"/>
      <c r="G2087" s="33">
        <f>Source!AN1836</f>
        <v>4.66</v>
      </c>
      <c r="H2087" s="28" t="str">
        <f>Source!DF1836</f>
        <v/>
      </c>
      <c r="I2087" s="17">
        <f>Source!AV1836</f>
        <v>1</v>
      </c>
      <c r="J2087" s="41">
        <f>ROUND((ROUND((Source!AE1836*Source!AV1836*Source!I1836),2)),2)</f>
        <v>4.66</v>
      </c>
      <c r="K2087" s="17">
        <f>IF(Source!BS1836&lt;&gt; 0, Source!BS1836, 1)</f>
        <v>26.39</v>
      </c>
      <c r="L2087" s="41">
        <f>Source!R1836</f>
        <v>122.98</v>
      </c>
      <c r="W2087">
        <f>J2087</f>
        <v>4.66</v>
      </c>
    </row>
    <row r="2088" spans="1:27" ht="14.25" x14ac:dyDescent="0.2">
      <c r="A2088" s="26"/>
      <c r="B2088" s="26"/>
      <c r="C2088" s="26"/>
      <c r="D2088" s="26" t="s">
        <v>324</v>
      </c>
      <c r="E2088" s="27"/>
      <c r="F2088" s="17"/>
      <c r="G2088" s="33">
        <f>Source!AL1836</f>
        <v>558.79</v>
      </c>
      <c r="H2088" s="28" t="str">
        <f>Source!DD1836</f>
        <v/>
      </c>
      <c r="I2088" s="17">
        <f>Source!AW1836</f>
        <v>1</v>
      </c>
      <c r="J2088" s="33">
        <f>ROUND((ROUND((Source!AC1836*Source!AW1836*Source!I1836),2)),2)</f>
        <v>558.79</v>
      </c>
      <c r="K2088" s="17">
        <f>IF(Source!BC1836&lt;&gt; 0, Source!BC1836, 1)</f>
        <v>9.44</v>
      </c>
      <c r="L2088" s="33">
        <f>Source!P1836</f>
        <v>5274.98</v>
      </c>
    </row>
    <row r="2089" spans="1:27" ht="14.25" x14ac:dyDescent="0.2">
      <c r="A2089" s="26" t="s">
        <v>44</v>
      </c>
      <c r="B2089" s="26" t="s">
        <v>44</v>
      </c>
      <c r="C2089" s="26" t="str">
        <f>Source!F1837</f>
        <v>1.3-2-6</v>
      </c>
      <c r="D2089" s="26" t="s">
        <v>127</v>
      </c>
      <c r="E2089" s="27" t="str">
        <f>Source!H1837</f>
        <v>м3</v>
      </c>
      <c r="F2089" s="17">
        <f>Source!I1837</f>
        <v>1.02</v>
      </c>
      <c r="G2089" s="33">
        <f>Source!AK1837</f>
        <v>478.96</v>
      </c>
      <c r="H2089" s="31" t="s">
        <v>3</v>
      </c>
      <c r="I2089" s="17">
        <f>Source!AW1837</f>
        <v>1</v>
      </c>
      <c r="J2089" s="33">
        <f>ROUND((ROUND((Source!AC1837*Source!AW1837*Source!I1837),2)),2)+(ROUND((ROUND(((Source!ET1837)*Source!AV1837*Source!I1837),2)),2)+ROUND((ROUND(((Source!AE1837-(Source!EU1837))*Source!AV1837*Source!I1837),2)),2))+ROUND((ROUND((Source!AF1837*Source!AV1837*Source!I1837),2)),2)</f>
        <v>488.54</v>
      </c>
      <c r="K2089" s="17">
        <f>IF(Source!BC1837&lt;&gt; 0, Source!BC1837, 1)</f>
        <v>7.8</v>
      </c>
      <c r="L2089" s="33">
        <f>Source!O1837</f>
        <v>3810.61</v>
      </c>
      <c r="Q2089">
        <f>ROUND((Source!DN1837/100)*ROUND((ROUND((Source!AF1837*Source!AV1837*Source!I1837),2)),2), 2)</f>
        <v>0</v>
      </c>
      <c r="R2089">
        <f>Source!X1837</f>
        <v>0</v>
      </c>
      <c r="S2089">
        <f>ROUND((Source!DO1837/100)*ROUND((ROUND((Source!AF1837*Source!AV1837*Source!I1837),2)),2), 2)</f>
        <v>0</v>
      </c>
      <c r="T2089">
        <f>Source!Y1837</f>
        <v>0</v>
      </c>
      <c r="U2089">
        <f>ROUND((175/100)*ROUND((ROUND((Source!AE1837*Source!AV1837*Source!I1837),2)),2), 2)</f>
        <v>0</v>
      </c>
      <c r="V2089">
        <f>ROUND((160/100)*ROUND(ROUND((ROUND((Source!AE1837*Source!AV1837*Source!I1837),2)*Source!BS1837),2), 2), 2)</f>
        <v>0</v>
      </c>
      <c r="X2089">
        <f>IF(Source!BI1837&lt;=1,J2089, 0)</f>
        <v>488.54</v>
      </c>
      <c r="Y2089">
        <f>IF(Source!BI1837=2,J2089, 0)</f>
        <v>0</v>
      </c>
      <c r="Z2089">
        <f>IF(Source!BI1837=3,J2089, 0)</f>
        <v>0</v>
      </c>
      <c r="AA2089">
        <f>IF(Source!BI1837=4,J2089, 0)</f>
        <v>0</v>
      </c>
    </row>
    <row r="2090" spans="1:27" ht="14.25" x14ac:dyDescent="0.2">
      <c r="A2090" s="26"/>
      <c r="B2090" s="26"/>
      <c r="C2090" s="26"/>
      <c r="D2090" s="26" t="s">
        <v>314</v>
      </c>
      <c r="E2090" s="27" t="s">
        <v>315</v>
      </c>
      <c r="F2090" s="17">
        <f>Source!DN1836</f>
        <v>85</v>
      </c>
      <c r="G2090" s="33"/>
      <c r="H2090" s="28"/>
      <c r="I2090" s="17"/>
      <c r="J2090" s="33">
        <f>SUM(Q2084:Q2089)</f>
        <v>229.89</v>
      </c>
      <c r="K2090" s="17">
        <f>Source!BZ1836</f>
        <v>70</v>
      </c>
      <c r="L2090" s="33">
        <f>SUM(R2084:R2089)</f>
        <v>4996.21</v>
      </c>
    </row>
    <row r="2091" spans="1:27" ht="14.25" x14ac:dyDescent="0.2">
      <c r="A2091" s="26"/>
      <c r="B2091" s="26"/>
      <c r="C2091" s="26"/>
      <c r="D2091" s="26" t="s">
        <v>316</v>
      </c>
      <c r="E2091" s="27" t="s">
        <v>315</v>
      </c>
      <c r="F2091" s="17">
        <f>Source!DO1836</f>
        <v>70</v>
      </c>
      <c r="G2091" s="33"/>
      <c r="H2091" s="28"/>
      <c r="I2091" s="17"/>
      <c r="J2091" s="33">
        <f>SUM(S2084:S2090)</f>
        <v>189.32</v>
      </c>
      <c r="K2091" s="17">
        <f>Source!CA1836</f>
        <v>41</v>
      </c>
      <c r="L2091" s="33">
        <f>SUM(T2084:T2090)</f>
        <v>2926.35</v>
      </c>
    </row>
    <row r="2092" spans="1:27" ht="14.25" x14ac:dyDescent="0.2">
      <c r="A2092" s="26"/>
      <c r="B2092" s="26"/>
      <c r="C2092" s="26"/>
      <c r="D2092" s="26" t="s">
        <v>325</v>
      </c>
      <c r="E2092" s="27" t="s">
        <v>315</v>
      </c>
      <c r="F2092" s="17">
        <f>175</f>
        <v>175</v>
      </c>
      <c r="G2092" s="33"/>
      <c r="H2092" s="28"/>
      <c r="I2092" s="17"/>
      <c r="J2092" s="33">
        <f>SUM(U2084:U2091)</f>
        <v>8.16</v>
      </c>
      <c r="K2092" s="17">
        <f>160</f>
        <v>160</v>
      </c>
      <c r="L2092" s="33">
        <f>SUM(V2084:V2091)</f>
        <v>196.77</v>
      </c>
    </row>
    <row r="2093" spans="1:27" ht="14.25" x14ac:dyDescent="0.2">
      <c r="A2093" s="55"/>
      <c r="B2093" s="55"/>
      <c r="C2093" s="55"/>
      <c r="D2093" s="55" t="s">
        <v>317</v>
      </c>
      <c r="E2093" s="56" t="s">
        <v>318</v>
      </c>
      <c r="F2093" s="57">
        <f>Source!AQ1836</f>
        <v>24.61</v>
      </c>
      <c r="G2093" s="58"/>
      <c r="H2093" s="59" t="str">
        <f>Source!DI1836</f>
        <v/>
      </c>
      <c r="I2093" s="57">
        <f>Source!AV1836</f>
        <v>1</v>
      </c>
      <c r="J2093" s="58">
        <f>Source!U1836</f>
        <v>24.61</v>
      </c>
      <c r="K2093" s="57"/>
      <c r="L2093" s="58"/>
    </row>
    <row r="2094" spans="1:27" ht="15" x14ac:dyDescent="0.25">
      <c r="A2094" s="60"/>
      <c r="B2094" s="60"/>
      <c r="C2094" s="60"/>
      <c r="D2094" s="61" t="s">
        <v>319</v>
      </c>
      <c r="E2094" s="60"/>
      <c r="F2094" s="60"/>
      <c r="G2094" s="60"/>
      <c r="H2094" s="60"/>
      <c r="I2094" s="111">
        <f>J2085+J2086+J2088+J2090+J2091+J2092+SUM(J2089:J2089)</f>
        <v>1763.73</v>
      </c>
      <c r="J2094" s="111"/>
      <c r="K2094" s="111">
        <f>L2085+L2086+L2088+L2090+L2091+L2092+SUM(L2089:L2089)</f>
        <v>24563.16</v>
      </c>
      <c r="L2094" s="111"/>
      <c r="O2094" s="32">
        <f>J2085+J2086+J2088+J2090+J2091+J2092+SUM(J2089:J2089)</f>
        <v>1763.73</v>
      </c>
      <c r="P2094" s="32">
        <f>L2085+L2086+L2088+L2090+L2091+L2092+SUM(L2089:L2089)</f>
        <v>24563.16</v>
      </c>
      <c r="X2094">
        <f>IF(Source!BI1836&lt;=1,J2085+J2086+J2088+J2090+J2091+J2092-0, 0)</f>
        <v>1275.19</v>
      </c>
      <c r="Y2094">
        <f>IF(Source!BI1836=2,J2085+J2086+J2088+J2090+J2091+J2092-0, 0)</f>
        <v>0</v>
      </c>
      <c r="Z2094">
        <f>IF(Source!BI1836=3,J2085+J2086+J2088+J2090+J2091+J2092-0, 0)</f>
        <v>0</v>
      </c>
      <c r="AA2094">
        <f>IF(Source!BI1836=4,J2085+J2086+J2088+J2090+J2091+J2092,0)</f>
        <v>0</v>
      </c>
    </row>
    <row r="2096" spans="1:27" ht="28.5" x14ac:dyDescent="0.2">
      <c r="A2096" s="26">
        <v>4</v>
      </c>
      <c r="B2096" s="26">
        <v>4</v>
      </c>
      <c r="C2096" s="26" t="str">
        <f>Source!F1838</f>
        <v>6.58-2-1</v>
      </c>
      <c r="D2096" s="26" t="s">
        <v>40</v>
      </c>
      <c r="E2096" s="27" t="str">
        <f>Source!H1838</f>
        <v>100 м2</v>
      </c>
      <c r="F2096" s="17">
        <f>Source!I1838</f>
        <v>5.3476999999999997</v>
      </c>
      <c r="G2096" s="33"/>
      <c r="H2096" s="28"/>
      <c r="I2096" s="17"/>
      <c r="J2096" s="33"/>
      <c r="K2096" s="17"/>
      <c r="L2096" s="33"/>
      <c r="Q2096">
        <f>ROUND((Source!DN1838/100)*ROUND((ROUND((Source!AF1838*Source!AV1838*Source!I1838),2)),2), 2)</f>
        <v>818.58</v>
      </c>
      <c r="R2096">
        <f>Source!X1838</f>
        <v>18902.13</v>
      </c>
      <c r="S2096">
        <f>ROUND((Source!DO1838/100)*ROUND((ROUND((Source!AF1838*Source!AV1838*Source!I1838),2)),2), 2)</f>
        <v>562.78</v>
      </c>
      <c r="T2096">
        <f>Source!Y1838</f>
        <v>11071.25</v>
      </c>
      <c r="U2096">
        <f>ROUND((175/100)*ROUND((ROUND((Source!AE1838*Source!AV1838*Source!I1838),2)),2), 2)</f>
        <v>0</v>
      </c>
      <c r="V2096">
        <f>ROUND((160/100)*ROUND(ROUND((ROUND((Source!AE1838*Source!AV1838*Source!I1838),2)*Source!BS1838),2), 2), 2)</f>
        <v>0</v>
      </c>
    </row>
    <row r="2097" spans="1:27" x14ac:dyDescent="0.2">
      <c r="D2097" s="30" t="str">
        <f>"Объем: "&amp;Source!I1838&amp;"=534,77/"&amp;"100"</f>
        <v>Объем: 5,3477=534,77/100</v>
      </c>
    </row>
    <row r="2098" spans="1:27" ht="14.25" x14ac:dyDescent="0.2">
      <c r="A2098" s="26"/>
      <c r="B2098" s="26"/>
      <c r="C2098" s="26"/>
      <c r="D2098" s="26" t="s">
        <v>313</v>
      </c>
      <c r="E2098" s="27"/>
      <c r="F2098" s="17"/>
      <c r="G2098" s="33">
        <f>Source!AO1838</f>
        <v>191.34</v>
      </c>
      <c r="H2098" s="28" t="str">
        <f>Source!DG1838</f>
        <v/>
      </c>
      <c r="I2098" s="17">
        <f>Source!AV1838</f>
        <v>1</v>
      </c>
      <c r="J2098" s="33">
        <f>ROUND((ROUND((Source!AF1838*Source!AV1838*Source!I1838),2)),2)</f>
        <v>1023.23</v>
      </c>
      <c r="K2098" s="17">
        <f>IF(Source!BA1838&lt;&gt; 0, Source!BA1838, 1)</f>
        <v>26.39</v>
      </c>
      <c r="L2098" s="33">
        <f>Source!S1838</f>
        <v>27003.040000000001</v>
      </c>
      <c r="W2098">
        <f>J2098</f>
        <v>1023.23</v>
      </c>
    </row>
    <row r="2099" spans="1:27" ht="28.5" x14ac:dyDescent="0.2">
      <c r="A2099" s="26" t="s">
        <v>130</v>
      </c>
      <c r="B2099" s="26" t="s">
        <v>130</v>
      </c>
      <c r="C2099" s="26" t="str">
        <f>Source!F1839</f>
        <v>9999990001</v>
      </c>
      <c r="D2099" s="26" t="s">
        <v>29</v>
      </c>
      <c r="E2099" s="27" t="str">
        <f>Source!H1839</f>
        <v>т</v>
      </c>
      <c r="F2099" s="17">
        <f>Source!I1839</f>
        <v>-5.4546539999999997</v>
      </c>
      <c r="G2099" s="33">
        <f>Source!AK1839</f>
        <v>0</v>
      </c>
      <c r="H2099" s="31" t="s">
        <v>3</v>
      </c>
      <c r="I2099" s="17">
        <f>Source!AW1839</f>
        <v>1</v>
      </c>
      <c r="J2099" s="33">
        <f>ROUND((ROUND((Source!AC1839*Source!AW1839*Source!I1839),2)),2)+(ROUND((ROUND(((Source!ET1839)*Source!AV1839*Source!I1839),2)),2)+ROUND((ROUND(((Source!AE1839-(Source!EU1839))*Source!AV1839*Source!I1839),2)),2))+ROUND((ROUND((Source!AF1839*Source!AV1839*Source!I1839),2)),2)</f>
        <v>0</v>
      </c>
      <c r="K2099" s="17">
        <f>IF(Source!BC1839&lt;&gt; 0, Source!BC1839, 1)</f>
        <v>1</v>
      </c>
      <c r="L2099" s="33">
        <f>Source!O1839</f>
        <v>0</v>
      </c>
      <c r="Q2099">
        <f>ROUND((Source!DN1839/100)*ROUND((ROUND((Source!AF1839*Source!AV1839*Source!I1839),2)),2), 2)</f>
        <v>0</v>
      </c>
      <c r="R2099">
        <f>Source!X1839</f>
        <v>0</v>
      </c>
      <c r="S2099">
        <f>ROUND((Source!DO1839/100)*ROUND((ROUND((Source!AF1839*Source!AV1839*Source!I1839),2)),2), 2)</f>
        <v>0</v>
      </c>
      <c r="T2099">
        <f>Source!Y1839</f>
        <v>0</v>
      </c>
      <c r="U2099">
        <f>ROUND((175/100)*ROUND((ROUND((Source!AE1839*Source!AV1839*Source!I1839),2)),2), 2)</f>
        <v>0</v>
      </c>
      <c r="V2099">
        <f>ROUND((160/100)*ROUND(ROUND((ROUND((Source!AE1839*Source!AV1839*Source!I1839),2)*Source!BS1839),2), 2), 2)</f>
        <v>0</v>
      </c>
      <c r="X2099">
        <f>IF(Source!BI1839&lt;=1,J2099, 0)</f>
        <v>0</v>
      </c>
      <c r="Y2099">
        <f>IF(Source!BI1839=2,J2099, 0)</f>
        <v>0</v>
      </c>
      <c r="Z2099">
        <f>IF(Source!BI1839=3,J2099, 0)</f>
        <v>0</v>
      </c>
      <c r="AA2099">
        <f>IF(Source!BI1839=4,J2099, 0)</f>
        <v>0</v>
      </c>
    </row>
    <row r="2100" spans="1:27" ht="14.25" x14ac:dyDescent="0.2">
      <c r="A2100" s="26"/>
      <c r="B2100" s="26"/>
      <c r="C2100" s="26"/>
      <c r="D2100" s="26" t="s">
        <v>314</v>
      </c>
      <c r="E2100" s="27" t="s">
        <v>315</v>
      </c>
      <c r="F2100" s="17">
        <f>Source!DN1838</f>
        <v>80</v>
      </c>
      <c r="G2100" s="33"/>
      <c r="H2100" s="28"/>
      <c r="I2100" s="17"/>
      <c r="J2100" s="33">
        <f>SUM(Q2096:Q2099)</f>
        <v>818.58</v>
      </c>
      <c r="K2100" s="17">
        <f>Source!BZ1838</f>
        <v>70</v>
      </c>
      <c r="L2100" s="33">
        <f>SUM(R2096:R2099)</f>
        <v>18902.13</v>
      </c>
    </row>
    <row r="2101" spans="1:27" ht="14.25" x14ac:dyDescent="0.2">
      <c r="A2101" s="26"/>
      <c r="B2101" s="26"/>
      <c r="C2101" s="26"/>
      <c r="D2101" s="26" t="s">
        <v>316</v>
      </c>
      <c r="E2101" s="27" t="s">
        <v>315</v>
      </c>
      <c r="F2101" s="17">
        <f>Source!DO1838</f>
        <v>55</v>
      </c>
      <c r="G2101" s="33"/>
      <c r="H2101" s="28"/>
      <c r="I2101" s="17"/>
      <c r="J2101" s="33">
        <f>SUM(S2096:S2100)</f>
        <v>562.78</v>
      </c>
      <c r="K2101" s="17">
        <f>Source!CA1838</f>
        <v>41</v>
      </c>
      <c r="L2101" s="33">
        <f>SUM(T2096:T2100)</f>
        <v>11071.25</v>
      </c>
    </row>
    <row r="2102" spans="1:27" ht="14.25" x14ac:dyDescent="0.2">
      <c r="A2102" s="55"/>
      <c r="B2102" s="55"/>
      <c r="C2102" s="55"/>
      <c r="D2102" s="55" t="s">
        <v>317</v>
      </c>
      <c r="E2102" s="56" t="s">
        <v>318</v>
      </c>
      <c r="F2102" s="57">
        <f>Source!AQ1838</f>
        <v>17.41</v>
      </c>
      <c r="G2102" s="58"/>
      <c r="H2102" s="59" t="str">
        <f>Source!DI1838</f>
        <v/>
      </c>
      <c r="I2102" s="57">
        <f>Source!AV1838</f>
        <v>1</v>
      </c>
      <c r="J2102" s="58">
        <f>Source!U1838</f>
        <v>93.103456999999992</v>
      </c>
      <c r="K2102" s="57"/>
      <c r="L2102" s="58"/>
    </row>
    <row r="2103" spans="1:27" ht="15" x14ac:dyDescent="0.25">
      <c r="A2103" s="60"/>
      <c r="B2103" s="60"/>
      <c r="C2103" s="60"/>
      <c r="D2103" s="61" t="s">
        <v>319</v>
      </c>
      <c r="E2103" s="60"/>
      <c r="F2103" s="60"/>
      <c r="G2103" s="60"/>
      <c r="H2103" s="60"/>
      <c r="I2103" s="111">
        <f>J2098+J2100+J2101+SUM(J2099:J2099)</f>
        <v>2404.59</v>
      </c>
      <c r="J2103" s="111"/>
      <c r="K2103" s="111">
        <f>L2098+L2100+L2101+SUM(L2099:L2099)</f>
        <v>56976.42</v>
      </c>
      <c r="L2103" s="111"/>
      <c r="O2103" s="32">
        <f>J2098+J2100+J2101+SUM(J2099:J2099)</f>
        <v>2404.59</v>
      </c>
      <c r="P2103" s="32">
        <f>L2098+L2100+L2101+SUM(L2099:L2099)</f>
        <v>56976.42</v>
      </c>
      <c r="X2103">
        <f>IF(Source!BI1838&lt;=1,J2098+J2100+J2101-0, 0)</f>
        <v>2404.59</v>
      </c>
      <c r="Y2103">
        <f>IF(Source!BI1838=2,J2098+J2100+J2101-0, 0)</f>
        <v>0</v>
      </c>
      <c r="Z2103">
        <f>IF(Source!BI1838=3,J2098+J2100+J2101-0, 0)</f>
        <v>0</v>
      </c>
      <c r="AA2103">
        <f>IF(Source!BI1838=4,J2098+J2100+J2101,0)</f>
        <v>0</v>
      </c>
    </row>
    <row r="2105" spans="1:27" ht="57" x14ac:dyDescent="0.2">
      <c r="A2105" s="26">
        <v>5</v>
      </c>
      <c r="B2105" s="26">
        <v>5</v>
      </c>
      <c r="C2105" s="26" t="str">
        <f>Source!F1840</f>
        <v>3.12-3-4</v>
      </c>
      <c r="D2105" s="26" t="s">
        <v>132</v>
      </c>
      <c r="E2105" s="27" t="str">
        <f>Source!H1840</f>
        <v>100 м2</v>
      </c>
      <c r="F2105" s="17">
        <f>Source!I1840</f>
        <v>5.3476999999999997</v>
      </c>
      <c r="G2105" s="33"/>
      <c r="H2105" s="28"/>
      <c r="I2105" s="17"/>
      <c r="J2105" s="33"/>
      <c r="K2105" s="17"/>
      <c r="L2105" s="33"/>
      <c r="Q2105">
        <f>ROUND((Source!DN1840/100)*ROUND((ROUND((Source!AF1840*Source!AV1840*Source!I1840),2)),2), 2)</f>
        <v>4406.74</v>
      </c>
      <c r="R2105">
        <f>Source!X1840</f>
        <v>97284.3</v>
      </c>
      <c r="S2105">
        <f>ROUND((Source!DO1840/100)*ROUND((ROUND((Source!AF1840*Source!AV1840*Source!I1840),2)),2), 2)</f>
        <v>3347.43</v>
      </c>
      <c r="T2105">
        <f>Source!Y1840</f>
        <v>45846.62</v>
      </c>
      <c r="U2105">
        <f>ROUND((175/100)*ROUND((ROUND((Source!AE1840*Source!AV1840*Source!I1840),2)),2), 2)</f>
        <v>831.39</v>
      </c>
      <c r="V2105">
        <f>ROUND((160/100)*ROUND(ROUND((ROUND((Source!AE1840*Source!AV1840*Source!I1840),2)*Source!BS1840),2), 2), 2)</f>
        <v>20059.78</v>
      </c>
    </row>
    <row r="2106" spans="1:27" x14ac:dyDescent="0.2">
      <c r="D2106" s="30" t="str">
        <f>"Объем: "&amp;Source!I1840&amp;"=534,77/"&amp;"100"</f>
        <v>Объем: 5,3477=534,77/100</v>
      </c>
    </row>
    <row r="2107" spans="1:27" ht="14.25" x14ac:dyDescent="0.2">
      <c r="A2107" s="26"/>
      <c r="B2107" s="26"/>
      <c r="C2107" s="26"/>
      <c r="D2107" s="26" t="s">
        <v>313</v>
      </c>
      <c r="E2107" s="27"/>
      <c r="F2107" s="17"/>
      <c r="G2107" s="33">
        <f>Source!AO1840</f>
        <v>689</v>
      </c>
      <c r="H2107" s="28" t="str">
        <f>Source!DG1840</f>
        <v>)*1,15</v>
      </c>
      <c r="I2107" s="17">
        <f>Source!AV1840</f>
        <v>1</v>
      </c>
      <c r="J2107" s="33">
        <f>ROUND((ROUND((Source!AF1840*Source!AV1840*Source!I1840),2)),2)</f>
        <v>4237.25</v>
      </c>
      <c r="K2107" s="17">
        <f>IF(Source!BA1840&lt;&gt; 0, Source!BA1840, 1)</f>
        <v>26.39</v>
      </c>
      <c r="L2107" s="33">
        <f>Source!S1840</f>
        <v>111821.03</v>
      </c>
      <c r="W2107">
        <f>J2107</f>
        <v>4237.25</v>
      </c>
    </row>
    <row r="2108" spans="1:27" ht="14.25" x14ac:dyDescent="0.2">
      <c r="A2108" s="26"/>
      <c r="B2108" s="26"/>
      <c r="C2108" s="26"/>
      <c r="D2108" s="26" t="s">
        <v>322</v>
      </c>
      <c r="E2108" s="27"/>
      <c r="F2108" s="17"/>
      <c r="G2108" s="33">
        <f>Source!AM1840</f>
        <v>267.17</v>
      </c>
      <c r="H2108" s="28" t="str">
        <f>Source!DE1840</f>
        <v>)*1,25</v>
      </c>
      <c r="I2108" s="17">
        <f>Source!AV1840</f>
        <v>1</v>
      </c>
      <c r="J2108" s="33">
        <f>(ROUND((ROUND((((Source!ET1840*1.25))*Source!AV1840*Source!I1840),2)),2)+ROUND((ROUND(((Source!AE1840-((Source!EU1840*1.25)))*Source!AV1840*Source!I1840),2)),2))</f>
        <v>1785.93</v>
      </c>
      <c r="K2108" s="17">
        <f>IF(Source!BB1840&lt;&gt; 0, Source!BB1840, 1)</f>
        <v>12.18</v>
      </c>
      <c r="L2108" s="33">
        <f>Source!Q1840</f>
        <v>21752.63</v>
      </c>
    </row>
    <row r="2109" spans="1:27" ht="14.25" x14ac:dyDescent="0.2">
      <c r="A2109" s="26"/>
      <c r="B2109" s="26"/>
      <c r="C2109" s="26"/>
      <c r="D2109" s="26" t="s">
        <v>323</v>
      </c>
      <c r="E2109" s="27"/>
      <c r="F2109" s="17"/>
      <c r="G2109" s="33">
        <f>Source!AN1840</f>
        <v>71.069999999999993</v>
      </c>
      <c r="H2109" s="28" t="str">
        <f>Source!DF1840</f>
        <v>)*1,25</v>
      </c>
      <c r="I2109" s="17">
        <f>Source!AV1840</f>
        <v>1</v>
      </c>
      <c r="J2109" s="41">
        <f>ROUND((ROUND((Source!AE1840*Source!AV1840*Source!I1840),2)),2)</f>
        <v>475.08</v>
      </c>
      <c r="K2109" s="17">
        <f>IF(Source!BS1840&lt;&gt; 0, Source!BS1840, 1)</f>
        <v>26.39</v>
      </c>
      <c r="L2109" s="41">
        <f>Source!R1840</f>
        <v>12537.36</v>
      </c>
      <c r="W2109">
        <f>J2109</f>
        <v>475.08</v>
      </c>
    </row>
    <row r="2110" spans="1:27" ht="14.25" x14ac:dyDescent="0.2">
      <c r="A2110" s="26"/>
      <c r="B2110" s="26"/>
      <c r="C2110" s="26"/>
      <c r="D2110" s="26" t="s">
        <v>324</v>
      </c>
      <c r="E2110" s="27"/>
      <c r="F2110" s="17"/>
      <c r="G2110" s="33">
        <f>Source!AL1840</f>
        <v>705.14</v>
      </c>
      <c r="H2110" s="28" t="str">
        <f>Source!DD1840</f>
        <v/>
      </c>
      <c r="I2110" s="17">
        <f>Source!AW1840</f>
        <v>1</v>
      </c>
      <c r="J2110" s="33">
        <f>ROUND((ROUND((Source!AC1840*Source!AW1840*Source!I1840),2)),2)</f>
        <v>3770.88</v>
      </c>
      <c r="K2110" s="17">
        <f>IF(Source!BC1840&lt;&gt; 0, Source!BC1840, 1)</f>
        <v>3.7</v>
      </c>
      <c r="L2110" s="33">
        <f>Source!P1840</f>
        <v>13952.26</v>
      </c>
    </row>
    <row r="2111" spans="1:27" ht="199.5" x14ac:dyDescent="0.2">
      <c r="A2111" s="26" t="s">
        <v>141</v>
      </c>
      <c r="B2111" s="26" t="s">
        <v>141</v>
      </c>
      <c r="C2111" s="26" t="str">
        <f>Source!F1841</f>
        <v>1.1-1-1312</v>
      </c>
      <c r="D2111" s="26" t="s">
        <v>282</v>
      </c>
      <c r="E2111" s="27" t="str">
        <f>Source!H1841</f>
        <v>м2</v>
      </c>
      <c r="F2111" s="17">
        <f>Source!I1841</f>
        <v>721.93949999999995</v>
      </c>
      <c r="G2111" s="33">
        <f>Source!AK1841</f>
        <v>25.09</v>
      </c>
      <c r="H2111" s="31" t="s">
        <v>3</v>
      </c>
      <c r="I2111" s="17">
        <f>Source!AW1841</f>
        <v>1</v>
      </c>
      <c r="J2111" s="33">
        <f>ROUND((ROUND((Source!AC1841*Source!AW1841*Source!I1841),2)),2)+(ROUND((ROUND(((Source!ET1841)*Source!AV1841*Source!I1841),2)),2)+ROUND((ROUND(((Source!AE1841-(Source!EU1841))*Source!AV1841*Source!I1841),2)),2))+ROUND((ROUND((Source!AF1841*Source!AV1841*Source!I1841),2)),2)</f>
        <v>18113.46</v>
      </c>
      <c r="K2111" s="17">
        <f>IF(Source!BC1841&lt;&gt; 0, Source!BC1841, 1)</f>
        <v>10.5</v>
      </c>
      <c r="L2111" s="33">
        <f>Source!O1841</f>
        <v>190191.33</v>
      </c>
      <c r="Q2111">
        <f>ROUND((Source!DN1841/100)*ROUND((ROUND((Source!AF1841*Source!AV1841*Source!I1841),2)),2), 2)</f>
        <v>0</v>
      </c>
      <c r="R2111">
        <f>Source!X1841</f>
        <v>0</v>
      </c>
      <c r="S2111">
        <f>ROUND((Source!DO1841/100)*ROUND((ROUND((Source!AF1841*Source!AV1841*Source!I1841),2)),2), 2)</f>
        <v>0</v>
      </c>
      <c r="T2111">
        <f>Source!Y1841</f>
        <v>0</v>
      </c>
      <c r="U2111">
        <f>ROUND((175/100)*ROUND((ROUND((Source!AE1841*Source!AV1841*Source!I1841),2)),2), 2)</f>
        <v>0</v>
      </c>
      <c r="V2111">
        <f>ROUND((160/100)*ROUND(ROUND((ROUND((Source!AE1841*Source!AV1841*Source!I1841),2)*Source!BS1841),2), 2), 2)</f>
        <v>0</v>
      </c>
      <c r="X2111">
        <f>IF(Source!BI1841&lt;=1,J2111, 0)</f>
        <v>18113.46</v>
      </c>
      <c r="Y2111">
        <f>IF(Source!BI1841=2,J2111, 0)</f>
        <v>0</v>
      </c>
      <c r="Z2111">
        <f>IF(Source!BI1841=3,J2111, 0)</f>
        <v>0</v>
      </c>
      <c r="AA2111">
        <f>IF(Source!BI1841=4,J2111, 0)</f>
        <v>0</v>
      </c>
    </row>
    <row r="2112" spans="1:27" ht="228" x14ac:dyDescent="0.2">
      <c r="A2112" s="26" t="s">
        <v>145</v>
      </c>
      <c r="B2112" s="26" t="s">
        <v>145</v>
      </c>
      <c r="C2112" s="26" t="str">
        <f>Source!F1842</f>
        <v>1.1-1-1313</v>
      </c>
      <c r="D2112" s="26" t="s">
        <v>283</v>
      </c>
      <c r="E2112" s="27" t="str">
        <f>Source!H1842</f>
        <v>м2</v>
      </c>
      <c r="F2112" s="17">
        <f>Source!I1842</f>
        <v>707.50071000000003</v>
      </c>
      <c r="G2112" s="33">
        <f>Source!AK1842</f>
        <v>23.06</v>
      </c>
      <c r="H2112" s="31" t="s">
        <v>3</v>
      </c>
      <c r="I2112" s="17">
        <f>Source!AW1842</f>
        <v>1</v>
      </c>
      <c r="J2112" s="33">
        <f>ROUND((ROUND((Source!AC1842*Source!AW1842*Source!I1842),2)),2)+(ROUND((ROUND(((Source!ET1842)*Source!AV1842*Source!I1842),2)),2)+ROUND((ROUND(((Source!AE1842-(Source!EU1842))*Source!AV1842*Source!I1842),2)),2))+ROUND((ROUND((Source!AF1842*Source!AV1842*Source!I1842),2)),2)</f>
        <v>16314.97</v>
      </c>
      <c r="K2112" s="17">
        <f>IF(Source!BC1842&lt;&gt; 0, Source!BC1842, 1)</f>
        <v>10.74</v>
      </c>
      <c r="L2112" s="33">
        <f>Source!O1842</f>
        <v>175222.78</v>
      </c>
      <c r="Q2112">
        <f>ROUND((Source!DN1842/100)*ROUND((ROUND((Source!AF1842*Source!AV1842*Source!I1842),2)),2), 2)</f>
        <v>0</v>
      </c>
      <c r="R2112">
        <f>Source!X1842</f>
        <v>0</v>
      </c>
      <c r="S2112">
        <f>ROUND((Source!DO1842/100)*ROUND((ROUND((Source!AF1842*Source!AV1842*Source!I1842),2)),2), 2)</f>
        <v>0</v>
      </c>
      <c r="T2112">
        <f>Source!Y1842</f>
        <v>0</v>
      </c>
      <c r="U2112">
        <f>ROUND((175/100)*ROUND((ROUND((Source!AE1842*Source!AV1842*Source!I1842),2)),2), 2)</f>
        <v>0</v>
      </c>
      <c r="V2112">
        <f>ROUND((160/100)*ROUND(ROUND((ROUND((Source!AE1842*Source!AV1842*Source!I1842),2)*Source!BS1842),2), 2), 2)</f>
        <v>0</v>
      </c>
      <c r="X2112">
        <f>IF(Source!BI1842&lt;=1,J2112, 0)</f>
        <v>16314.97</v>
      </c>
      <c r="Y2112">
        <f>IF(Source!BI1842=2,J2112, 0)</f>
        <v>0</v>
      </c>
      <c r="Z2112">
        <f>IF(Source!BI1842=3,J2112, 0)</f>
        <v>0</v>
      </c>
      <c r="AA2112">
        <f>IF(Source!BI1842=4,J2112, 0)</f>
        <v>0</v>
      </c>
    </row>
    <row r="2113" spans="1:27" ht="14.25" x14ac:dyDescent="0.2">
      <c r="A2113" s="26"/>
      <c r="B2113" s="26"/>
      <c r="C2113" s="26"/>
      <c r="D2113" s="26" t="s">
        <v>314</v>
      </c>
      <c r="E2113" s="27" t="s">
        <v>315</v>
      </c>
      <c r="F2113" s="17">
        <f>Source!DN1840</f>
        <v>104</v>
      </c>
      <c r="G2113" s="33"/>
      <c r="H2113" s="28"/>
      <c r="I2113" s="17"/>
      <c r="J2113" s="33">
        <f>SUM(Q2105:Q2112)</f>
        <v>4406.74</v>
      </c>
      <c r="K2113" s="17">
        <f>Source!BZ1840</f>
        <v>87</v>
      </c>
      <c r="L2113" s="33">
        <f>SUM(R2105:R2112)</f>
        <v>97284.3</v>
      </c>
    </row>
    <row r="2114" spans="1:27" ht="14.25" x14ac:dyDescent="0.2">
      <c r="A2114" s="26"/>
      <c r="B2114" s="26"/>
      <c r="C2114" s="26"/>
      <c r="D2114" s="26" t="s">
        <v>316</v>
      </c>
      <c r="E2114" s="27" t="s">
        <v>315</v>
      </c>
      <c r="F2114" s="17">
        <f>Source!DO1840</f>
        <v>79</v>
      </c>
      <c r="G2114" s="33"/>
      <c r="H2114" s="28"/>
      <c r="I2114" s="17"/>
      <c r="J2114" s="33">
        <f>SUM(S2105:S2113)</f>
        <v>3347.43</v>
      </c>
      <c r="K2114" s="17">
        <f>Source!CA1840</f>
        <v>41</v>
      </c>
      <c r="L2114" s="33">
        <f>SUM(T2105:T2113)</f>
        <v>45846.62</v>
      </c>
    </row>
    <row r="2115" spans="1:27" ht="14.25" x14ac:dyDescent="0.2">
      <c r="A2115" s="26"/>
      <c r="B2115" s="26"/>
      <c r="C2115" s="26"/>
      <c r="D2115" s="26" t="s">
        <v>325</v>
      </c>
      <c r="E2115" s="27" t="s">
        <v>315</v>
      </c>
      <c r="F2115" s="17">
        <f>175</f>
        <v>175</v>
      </c>
      <c r="G2115" s="33"/>
      <c r="H2115" s="28"/>
      <c r="I2115" s="17"/>
      <c r="J2115" s="33">
        <f>SUM(U2105:U2114)</f>
        <v>831.39</v>
      </c>
      <c r="K2115" s="17">
        <f>160</f>
        <v>160</v>
      </c>
      <c r="L2115" s="33">
        <f>SUM(V2105:V2114)</f>
        <v>20059.78</v>
      </c>
    </row>
    <row r="2116" spans="1:27" ht="14.25" x14ac:dyDescent="0.2">
      <c r="A2116" s="55"/>
      <c r="B2116" s="55"/>
      <c r="C2116" s="55"/>
      <c r="D2116" s="55" t="s">
        <v>317</v>
      </c>
      <c r="E2116" s="56" t="s">
        <v>318</v>
      </c>
      <c r="F2116" s="57">
        <f>Source!AQ1840</f>
        <v>53</v>
      </c>
      <c r="G2116" s="58"/>
      <c r="H2116" s="59" t="str">
        <f>Source!DI1840</f>
        <v>)*1,15</v>
      </c>
      <c r="I2116" s="57">
        <f>Source!AV1840</f>
        <v>1</v>
      </c>
      <c r="J2116" s="58">
        <f>Source!U1840</f>
        <v>325.94231499999995</v>
      </c>
      <c r="K2116" s="57"/>
      <c r="L2116" s="58"/>
    </row>
    <row r="2117" spans="1:27" ht="15" x14ac:dyDescent="0.25">
      <c r="A2117" s="60"/>
      <c r="B2117" s="60"/>
      <c r="C2117" s="60"/>
      <c r="D2117" s="61" t="s">
        <v>319</v>
      </c>
      <c r="E2117" s="60"/>
      <c r="F2117" s="60"/>
      <c r="G2117" s="60"/>
      <c r="H2117" s="60"/>
      <c r="I2117" s="111">
        <f>J2107+J2108+J2110+J2113+J2114+J2115+SUM(J2111:J2112)</f>
        <v>52808.05</v>
      </c>
      <c r="J2117" s="111"/>
      <c r="K2117" s="111">
        <f>L2107+L2108+L2110+L2113+L2114+L2115+SUM(L2111:L2112)</f>
        <v>676130.73</v>
      </c>
      <c r="L2117" s="111"/>
      <c r="O2117" s="32">
        <f>J2107+J2108+J2110+J2113+J2114+J2115+SUM(J2111:J2112)</f>
        <v>52808.05</v>
      </c>
      <c r="P2117" s="32">
        <f>L2107+L2108+L2110+L2113+L2114+L2115+SUM(L2111:L2112)</f>
        <v>676130.73</v>
      </c>
      <c r="X2117">
        <f>IF(Source!BI1840&lt;=1,J2107+J2108+J2110+J2113+J2114+J2115-0, 0)</f>
        <v>18379.62</v>
      </c>
      <c r="Y2117">
        <f>IF(Source!BI1840=2,J2107+J2108+J2110+J2113+J2114+J2115-0, 0)</f>
        <v>0</v>
      </c>
      <c r="Z2117">
        <f>IF(Source!BI1840=3,J2107+J2108+J2110+J2113+J2114+J2115-0, 0)</f>
        <v>0</v>
      </c>
      <c r="AA2117">
        <f>IF(Source!BI1840=4,J2107+J2108+J2110+J2113+J2114+J2115,0)</f>
        <v>0</v>
      </c>
    </row>
    <row r="2119" spans="1:27" ht="99.75" x14ac:dyDescent="0.2">
      <c r="A2119" s="26">
        <v>6</v>
      </c>
      <c r="B2119" s="26">
        <v>6</v>
      </c>
      <c r="C2119" s="26" t="str">
        <f>Source!F1843</f>
        <v>3.12-3-10</v>
      </c>
      <c r="D2119" s="26" t="s">
        <v>150</v>
      </c>
      <c r="E2119" s="27" t="str">
        <f>Source!H1843</f>
        <v>100 м2</v>
      </c>
      <c r="F2119" s="17">
        <f>Source!I1843</f>
        <v>2.0500000000000001E-2</v>
      </c>
      <c r="G2119" s="33"/>
      <c r="H2119" s="28"/>
      <c r="I2119" s="17"/>
      <c r="J2119" s="33"/>
      <c r="K2119" s="17"/>
      <c r="L2119" s="33"/>
      <c r="Q2119">
        <f>ROUND((Source!DN1843/100)*ROUND((ROUND((Source!AF1843*Source!AV1843*Source!I1843),2)),2), 2)</f>
        <v>24.19</v>
      </c>
      <c r="R2119">
        <f>Source!X1843</f>
        <v>534.03</v>
      </c>
      <c r="S2119">
        <f>ROUND((Source!DO1843/100)*ROUND((ROUND((Source!AF1843*Source!AV1843*Source!I1843),2)),2), 2)</f>
        <v>18.38</v>
      </c>
      <c r="T2119">
        <f>Source!Y1843</f>
        <v>251.67</v>
      </c>
      <c r="U2119">
        <f>ROUND((175/100)*ROUND((ROUND((Source!AE1843*Source!AV1843*Source!I1843),2)),2), 2)</f>
        <v>0.37</v>
      </c>
      <c r="V2119">
        <f>ROUND((160/100)*ROUND(ROUND((ROUND((Source!AE1843*Source!AV1843*Source!I1843),2)*Source!BS1843),2), 2), 2)</f>
        <v>8.86</v>
      </c>
    </row>
    <row r="2120" spans="1:27" x14ac:dyDescent="0.2">
      <c r="D2120" s="30" t="str">
        <f>"Объем: "&amp;Source!I1843&amp;"=2,05/"&amp;"100"</f>
        <v>Объем: 0,0205=2,05/100</v>
      </c>
    </row>
    <row r="2121" spans="1:27" ht="14.25" x14ac:dyDescent="0.2">
      <c r="A2121" s="26"/>
      <c r="B2121" s="26"/>
      <c r="C2121" s="26"/>
      <c r="D2121" s="26" t="s">
        <v>313</v>
      </c>
      <c r="E2121" s="27"/>
      <c r="F2121" s="17"/>
      <c r="G2121" s="33">
        <f>Source!AO1843</f>
        <v>986.85</v>
      </c>
      <c r="H2121" s="28" t="str">
        <f>Source!DG1843</f>
        <v>)*1,15</v>
      </c>
      <c r="I2121" s="17">
        <f>Source!AV1843</f>
        <v>1</v>
      </c>
      <c r="J2121" s="33">
        <f>ROUND((ROUND((Source!AF1843*Source!AV1843*Source!I1843),2)),2)</f>
        <v>23.26</v>
      </c>
      <c r="K2121" s="17">
        <f>IF(Source!BA1843&lt;&gt; 0, Source!BA1843, 1)</f>
        <v>26.39</v>
      </c>
      <c r="L2121" s="33">
        <f>Source!S1843</f>
        <v>613.83000000000004</v>
      </c>
      <c r="W2121">
        <f>J2121</f>
        <v>23.26</v>
      </c>
    </row>
    <row r="2122" spans="1:27" ht="14.25" x14ac:dyDescent="0.2">
      <c r="A2122" s="26"/>
      <c r="B2122" s="26"/>
      <c r="C2122" s="26"/>
      <c r="D2122" s="26" t="s">
        <v>322</v>
      </c>
      <c r="E2122" s="27"/>
      <c r="F2122" s="17"/>
      <c r="G2122" s="33">
        <f>Source!AM1843</f>
        <v>50.84</v>
      </c>
      <c r="H2122" s="28" t="str">
        <f>Source!DE1843</f>
        <v>)*1,25</v>
      </c>
      <c r="I2122" s="17">
        <f>Source!AV1843</f>
        <v>1</v>
      </c>
      <c r="J2122" s="33">
        <f>(ROUND((ROUND((((Source!ET1843*1.25))*Source!AV1843*Source!I1843),2)),2)+ROUND((ROUND(((Source!AE1843-((Source!EU1843*1.25)))*Source!AV1843*Source!I1843),2)),2))</f>
        <v>1.3</v>
      </c>
      <c r="K2122" s="17">
        <f>IF(Source!BB1843&lt;&gt; 0, Source!BB1843, 1)</f>
        <v>9.3800000000000008</v>
      </c>
      <c r="L2122" s="33">
        <f>Source!Q1843</f>
        <v>12.19</v>
      </c>
    </row>
    <row r="2123" spans="1:27" ht="14.25" x14ac:dyDescent="0.2">
      <c r="A2123" s="26"/>
      <c r="B2123" s="26"/>
      <c r="C2123" s="26"/>
      <c r="D2123" s="26" t="s">
        <v>323</v>
      </c>
      <c r="E2123" s="27"/>
      <c r="F2123" s="17"/>
      <c r="G2123" s="33">
        <f>Source!AN1843</f>
        <v>8.01</v>
      </c>
      <c r="H2123" s="28" t="str">
        <f>Source!DF1843</f>
        <v>)*1,25</v>
      </c>
      <c r="I2123" s="17">
        <f>Source!AV1843</f>
        <v>1</v>
      </c>
      <c r="J2123" s="41">
        <f>ROUND((ROUND((Source!AE1843*Source!AV1843*Source!I1843),2)),2)</f>
        <v>0.21</v>
      </c>
      <c r="K2123" s="17">
        <f>IF(Source!BS1843&lt;&gt; 0, Source!BS1843, 1)</f>
        <v>26.39</v>
      </c>
      <c r="L2123" s="41">
        <f>Source!R1843</f>
        <v>5.54</v>
      </c>
      <c r="W2123">
        <f>J2123</f>
        <v>0.21</v>
      </c>
    </row>
    <row r="2124" spans="1:27" ht="14.25" x14ac:dyDescent="0.2">
      <c r="A2124" s="26"/>
      <c r="B2124" s="26"/>
      <c r="C2124" s="26"/>
      <c r="D2124" s="26" t="s">
        <v>324</v>
      </c>
      <c r="E2124" s="27"/>
      <c r="F2124" s="17"/>
      <c r="G2124" s="33">
        <f>Source!AL1843</f>
        <v>7205.92</v>
      </c>
      <c r="H2124" s="28" t="str">
        <f>Source!DD1843</f>
        <v/>
      </c>
      <c r="I2124" s="17">
        <f>Source!AW1843</f>
        <v>1</v>
      </c>
      <c r="J2124" s="33">
        <f>ROUND((ROUND((Source!AC1843*Source!AW1843*Source!I1843),2)),2)</f>
        <v>147.72</v>
      </c>
      <c r="K2124" s="17">
        <f>IF(Source!BC1843&lt;&gt; 0, Source!BC1843, 1)</f>
        <v>1.95</v>
      </c>
      <c r="L2124" s="33">
        <f>Source!P1843</f>
        <v>288.05</v>
      </c>
    </row>
    <row r="2125" spans="1:27" ht="199.5" x14ac:dyDescent="0.2">
      <c r="A2125" s="26" t="s">
        <v>152</v>
      </c>
      <c r="B2125" s="26" t="s">
        <v>152</v>
      </c>
      <c r="C2125" s="26" t="str">
        <f>Source!F1844</f>
        <v>1.1-1-1312</v>
      </c>
      <c r="D2125" s="26" t="s">
        <v>282</v>
      </c>
      <c r="E2125" s="27" t="str">
        <f>Source!H1844</f>
        <v>м2</v>
      </c>
      <c r="F2125" s="17">
        <f>Source!I1844</f>
        <v>2.7681150000000003</v>
      </c>
      <c r="G2125" s="33">
        <f>Source!AK1844</f>
        <v>25.09</v>
      </c>
      <c r="H2125" s="31" t="s">
        <v>3</v>
      </c>
      <c r="I2125" s="17">
        <f>Source!AW1844</f>
        <v>1</v>
      </c>
      <c r="J2125" s="33">
        <f>ROUND((ROUND((Source!AC1844*Source!AW1844*Source!I1844),2)),2)+(ROUND((ROUND(((Source!ET1844)*Source!AV1844*Source!I1844),2)),2)+ROUND((ROUND(((Source!AE1844-(Source!EU1844))*Source!AV1844*Source!I1844),2)),2))+ROUND((ROUND((Source!AF1844*Source!AV1844*Source!I1844),2)),2)</f>
        <v>69.45</v>
      </c>
      <c r="K2125" s="17">
        <f>IF(Source!BC1844&lt;&gt; 0, Source!BC1844, 1)</f>
        <v>10.5</v>
      </c>
      <c r="L2125" s="33">
        <f>Source!O1844</f>
        <v>729.23</v>
      </c>
      <c r="Q2125">
        <f>ROUND((Source!DN1844/100)*ROUND((ROUND((Source!AF1844*Source!AV1844*Source!I1844),2)),2), 2)</f>
        <v>0</v>
      </c>
      <c r="R2125">
        <f>Source!X1844</f>
        <v>0</v>
      </c>
      <c r="S2125">
        <f>ROUND((Source!DO1844/100)*ROUND((ROUND((Source!AF1844*Source!AV1844*Source!I1844),2)),2), 2)</f>
        <v>0</v>
      </c>
      <c r="T2125">
        <f>Source!Y1844</f>
        <v>0</v>
      </c>
      <c r="U2125">
        <f>ROUND((175/100)*ROUND((ROUND((Source!AE1844*Source!AV1844*Source!I1844),2)),2), 2)</f>
        <v>0</v>
      </c>
      <c r="V2125">
        <f>ROUND((160/100)*ROUND(ROUND((ROUND((Source!AE1844*Source!AV1844*Source!I1844),2)*Source!BS1844),2), 2), 2)</f>
        <v>0</v>
      </c>
      <c r="X2125">
        <f>IF(Source!BI1844&lt;=1,J2125, 0)</f>
        <v>69.45</v>
      </c>
      <c r="Y2125">
        <f>IF(Source!BI1844=2,J2125, 0)</f>
        <v>0</v>
      </c>
      <c r="Z2125">
        <f>IF(Source!BI1844=3,J2125, 0)</f>
        <v>0</v>
      </c>
      <c r="AA2125">
        <f>IF(Source!BI1844=4,J2125, 0)</f>
        <v>0</v>
      </c>
    </row>
    <row r="2126" spans="1:27" ht="228" x14ac:dyDescent="0.2">
      <c r="A2126" s="26" t="s">
        <v>153</v>
      </c>
      <c r="B2126" s="26" t="s">
        <v>153</v>
      </c>
      <c r="C2126" s="26" t="str">
        <f>Source!F1845</f>
        <v>1.1-1-1313</v>
      </c>
      <c r="D2126" s="26" t="s">
        <v>283</v>
      </c>
      <c r="E2126" s="27" t="str">
        <f>Source!H1845</f>
        <v>м2</v>
      </c>
      <c r="F2126" s="17">
        <f>Source!I1845</f>
        <v>1.235535</v>
      </c>
      <c r="G2126" s="33">
        <f>Source!AK1845</f>
        <v>23.06</v>
      </c>
      <c r="H2126" s="31" t="s">
        <v>3</v>
      </c>
      <c r="I2126" s="17">
        <f>Source!AW1845</f>
        <v>1</v>
      </c>
      <c r="J2126" s="33">
        <f>ROUND((ROUND((Source!AC1845*Source!AW1845*Source!I1845),2)),2)+(ROUND((ROUND(((Source!ET1845)*Source!AV1845*Source!I1845),2)),2)+ROUND((ROUND(((Source!AE1845-(Source!EU1845))*Source!AV1845*Source!I1845),2)),2))+ROUND((ROUND((Source!AF1845*Source!AV1845*Source!I1845),2)),2)</f>
        <v>28.49</v>
      </c>
      <c r="K2126" s="17">
        <f>IF(Source!BC1845&lt;&gt; 0, Source!BC1845, 1)</f>
        <v>10.74</v>
      </c>
      <c r="L2126" s="33">
        <f>Source!O1845</f>
        <v>305.98</v>
      </c>
      <c r="Q2126">
        <f>ROUND((Source!DN1845/100)*ROUND((ROUND((Source!AF1845*Source!AV1845*Source!I1845),2)),2), 2)</f>
        <v>0</v>
      </c>
      <c r="R2126">
        <f>Source!X1845</f>
        <v>0</v>
      </c>
      <c r="S2126">
        <f>ROUND((Source!DO1845/100)*ROUND((ROUND((Source!AF1845*Source!AV1845*Source!I1845),2)),2), 2)</f>
        <v>0</v>
      </c>
      <c r="T2126">
        <f>Source!Y1845</f>
        <v>0</v>
      </c>
      <c r="U2126">
        <f>ROUND((175/100)*ROUND((ROUND((Source!AE1845*Source!AV1845*Source!I1845),2)),2), 2)</f>
        <v>0</v>
      </c>
      <c r="V2126">
        <f>ROUND((160/100)*ROUND(ROUND((ROUND((Source!AE1845*Source!AV1845*Source!I1845),2)*Source!BS1845),2), 2), 2)</f>
        <v>0</v>
      </c>
      <c r="X2126">
        <f>IF(Source!BI1845&lt;=1,J2126, 0)</f>
        <v>28.49</v>
      </c>
      <c r="Y2126">
        <f>IF(Source!BI1845=2,J2126, 0)</f>
        <v>0</v>
      </c>
      <c r="Z2126">
        <f>IF(Source!BI1845=3,J2126, 0)</f>
        <v>0</v>
      </c>
      <c r="AA2126">
        <f>IF(Source!BI1845=4,J2126, 0)</f>
        <v>0</v>
      </c>
    </row>
    <row r="2127" spans="1:27" ht="14.25" x14ac:dyDescent="0.2">
      <c r="A2127" s="26"/>
      <c r="B2127" s="26"/>
      <c r="C2127" s="26"/>
      <c r="D2127" s="26" t="s">
        <v>314</v>
      </c>
      <c r="E2127" s="27" t="s">
        <v>315</v>
      </c>
      <c r="F2127" s="17">
        <f>Source!DN1843</f>
        <v>104</v>
      </c>
      <c r="G2127" s="33"/>
      <c r="H2127" s="28"/>
      <c r="I2127" s="17"/>
      <c r="J2127" s="33">
        <f>SUM(Q2119:Q2126)</f>
        <v>24.19</v>
      </c>
      <c r="K2127" s="17">
        <f>Source!BZ1843</f>
        <v>87</v>
      </c>
      <c r="L2127" s="33">
        <f>SUM(R2119:R2126)</f>
        <v>534.03</v>
      </c>
    </row>
    <row r="2128" spans="1:27" ht="14.25" x14ac:dyDescent="0.2">
      <c r="A2128" s="26"/>
      <c r="B2128" s="26"/>
      <c r="C2128" s="26"/>
      <c r="D2128" s="26" t="s">
        <v>316</v>
      </c>
      <c r="E2128" s="27" t="s">
        <v>315</v>
      </c>
      <c r="F2128" s="17">
        <f>Source!DO1843</f>
        <v>79</v>
      </c>
      <c r="G2128" s="33"/>
      <c r="H2128" s="28"/>
      <c r="I2128" s="17"/>
      <c r="J2128" s="33">
        <f>SUM(S2119:S2127)</f>
        <v>18.38</v>
      </c>
      <c r="K2128" s="17">
        <f>Source!CA1843</f>
        <v>41</v>
      </c>
      <c r="L2128" s="33">
        <f>SUM(T2119:T2127)</f>
        <v>251.67</v>
      </c>
    </row>
    <row r="2129" spans="1:27" ht="14.25" x14ac:dyDescent="0.2">
      <c r="A2129" s="26"/>
      <c r="B2129" s="26"/>
      <c r="C2129" s="26"/>
      <c r="D2129" s="26" t="s">
        <v>325</v>
      </c>
      <c r="E2129" s="27" t="s">
        <v>315</v>
      </c>
      <c r="F2129" s="17">
        <f>175</f>
        <v>175</v>
      </c>
      <c r="G2129" s="33"/>
      <c r="H2129" s="28"/>
      <c r="I2129" s="17"/>
      <c r="J2129" s="33">
        <f>SUM(U2119:U2128)</f>
        <v>0.37</v>
      </c>
      <c r="K2129" s="17">
        <f>160</f>
        <v>160</v>
      </c>
      <c r="L2129" s="33">
        <f>SUM(V2119:V2128)</f>
        <v>8.86</v>
      </c>
    </row>
    <row r="2130" spans="1:27" ht="14.25" x14ac:dyDescent="0.2">
      <c r="A2130" s="55"/>
      <c r="B2130" s="55"/>
      <c r="C2130" s="55"/>
      <c r="D2130" s="55" t="s">
        <v>317</v>
      </c>
      <c r="E2130" s="56" t="s">
        <v>318</v>
      </c>
      <c r="F2130" s="57">
        <f>Source!AQ1843</f>
        <v>85</v>
      </c>
      <c r="G2130" s="58"/>
      <c r="H2130" s="59" t="str">
        <f>Source!DI1843</f>
        <v>)*1,15</v>
      </c>
      <c r="I2130" s="57">
        <f>Source!AV1843</f>
        <v>1</v>
      </c>
      <c r="J2130" s="58">
        <f>Source!U1843</f>
        <v>2.0038749999999999</v>
      </c>
      <c r="K2130" s="57"/>
      <c r="L2130" s="58"/>
    </row>
    <row r="2131" spans="1:27" ht="15" x14ac:dyDescent="0.25">
      <c r="A2131" s="60"/>
      <c r="B2131" s="60"/>
      <c r="C2131" s="60"/>
      <c r="D2131" s="61" t="s">
        <v>319</v>
      </c>
      <c r="E2131" s="60"/>
      <c r="F2131" s="60"/>
      <c r="G2131" s="60"/>
      <c r="H2131" s="60"/>
      <c r="I2131" s="111">
        <f>J2121+J2122+J2124+J2127+J2128+J2129+SUM(J2125:J2126)</f>
        <v>313.15999999999997</v>
      </c>
      <c r="J2131" s="111"/>
      <c r="K2131" s="111">
        <f>L2121+L2122+L2124+L2127+L2128+L2129+SUM(L2125:L2126)</f>
        <v>2743.84</v>
      </c>
      <c r="L2131" s="111"/>
      <c r="O2131" s="32">
        <f>J2121+J2122+J2124+J2127+J2128+J2129+SUM(J2125:J2126)</f>
        <v>313.15999999999997</v>
      </c>
      <c r="P2131" s="32">
        <f>L2121+L2122+L2124+L2127+L2128+L2129+SUM(L2125:L2126)</f>
        <v>2743.84</v>
      </c>
      <c r="X2131">
        <f>IF(Source!BI1843&lt;=1,J2121+J2122+J2124+J2127+J2128+J2129-0, 0)</f>
        <v>215.22</v>
      </c>
      <c r="Y2131">
        <f>IF(Source!BI1843=2,J2121+J2122+J2124+J2127+J2128+J2129-0, 0)</f>
        <v>0</v>
      </c>
      <c r="Z2131">
        <f>IF(Source!BI1843=3,J2121+J2122+J2124+J2127+J2128+J2129-0, 0)</f>
        <v>0</v>
      </c>
      <c r="AA2131">
        <f>IF(Source!BI1843=4,J2121+J2122+J2124+J2127+J2128+J2129,0)</f>
        <v>0</v>
      </c>
    </row>
    <row r="2134" spans="1:27" ht="16.5" x14ac:dyDescent="0.25">
      <c r="A2134" s="75" t="str">
        <f>CONCATENATE("Подраздел: ",IF(Source!G1847&lt;&gt;"Новый подраздел", Source!G1847, ""))</f>
        <v>Подраздел: Кровля тех. этажа в/о В/5-9</v>
      </c>
      <c r="B2134" s="75"/>
      <c r="C2134" s="75"/>
      <c r="D2134" s="75"/>
      <c r="E2134" s="75"/>
      <c r="F2134" s="75"/>
      <c r="G2134" s="75"/>
      <c r="H2134" s="75"/>
      <c r="I2134" s="75"/>
      <c r="J2134" s="75"/>
      <c r="K2134" s="75"/>
      <c r="L2134" s="75"/>
    </row>
    <row r="2135" spans="1:27" ht="42.75" x14ac:dyDescent="0.2">
      <c r="A2135" s="26">
        <v>1</v>
      </c>
      <c r="B2135" s="26">
        <v>1</v>
      </c>
      <c r="C2135" s="26" t="str">
        <f>Source!F1851</f>
        <v>6.61-26-1</v>
      </c>
      <c r="D2135" s="26" t="s">
        <v>21</v>
      </c>
      <c r="E2135" s="27" t="str">
        <f>Source!H1851</f>
        <v>100 м2</v>
      </c>
      <c r="F2135" s="17">
        <f>Source!I1851</f>
        <v>5.1999999999999998E-3</v>
      </c>
      <c r="G2135" s="33"/>
      <c r="H2135" s="28"/>
      <c r="I2135" s="17"/>
      <c r="J2135" s="33"/>
      <c r="K2135" s="17"/>
      <c r="L2135" s="33"/>
      <c r="Q2135">
        <f>ROUND((Source!DN1851/100)*ROUND((ROUND((Source!AF1851*Source!AV1851*Source!I1851),2)),2), 2)</f>
        <v>2.4500000000000002</v>
      </c>
      <c r="R2135">
        <f>Source!X1851</f>
        <v>56.53</v>
      </c>
      <c r="S2135">
        <f>ROUND((Source!DO1851/100)*ROUND((ROUND((Source!AF1851*Source!AV1851*Source!I1851),2)),2), 2)</f>
        <v>1.68</v>
      </c>
      <c r="T2135">
        <f>Source!Y1851</f>
        <v>33.11</v>
      </c>
      <c r="U2135">
        <f>ROUND((175/100)*ROUND((ROUND((Source!AE1851*Source!AV1851*Source!I1851),2)),2), 2)</f>
        <v>0</v>
      </c>
      <c r="V2135">
        <f>ROUND((160/100)*ROUND(ROUND((ROUND((Source!AE1851*Source!AV1851*Source!I1851),2)*Source!BS1851),2), 2), 2)</f>
        <v>0</v>
      </c>
    </row>
    <row r="2136" spans="1:27" x14ac:dyDescent="0.2">
      <c r="D2136" s="30" t="str">
        <f>"Объем: "&amp;Source!I1851&amp;"=0,52/"&amp;"100"</f>
        <v>Объем: 0,0052=0,52/100</v>
      </c>
    </row>
    <row r="2137" spans="1:27" ht="14.25" x14ac:dyDescent="0.2">
      <c r="A2137" s="26"/>
      <c r="B2137" s="26"/>
      <c r="C2137" s="26"/>
      <c r="D2137" s="26" t="s">
        <v>313</v>
      </c>
      <c r="E2137" s="27"/>
      <c r="F2137" s="17"/>
      <c r="G2137" s="33">
        <f>Source!AO1851</f>
        <v>587.65</v>
      </c>
      <c r="H2137" s="28" t="str">
        <f>Source!DG1851</f>
        <v/>
      </c>
      <c r="I2137" s="17">
        <f>Source!AV1851</f>
        <v>1</v>
      </c>
      <c r="J2137" s="33">
        <f>ROUND((ROUND((Source!AF1851*Source!AV1851*Source!I1851),2)),2)</f>
        <v>3.06</v>
      </c>
      <c r="K2137" s="17">
        <f>IF(Source!BA1851&lt;&gt; 0, Source!BA1851, 1)</f>
        <v>26.39</v>
      </c>
      <c r="L2137" s="33">
        <f>Source!S1851</f>
        <v>80.75</v>
      </c>
      <c r="W2137">
        <f>J2137</f>
        <v>3.06</v>
      </c>
    </row>
    <row r="2138" spans="1:27" ht="28.5" x14ac:dyDescent="0.2">
      <c r="A2138" s="26" t="s">
        <v>27</v>
      </c>
      <c r="B2138" s="26" t="s">
        <v>27</v>
      </c>
      <c r="C2138" s="26" t="str">
        <f>Source!F1852</f>
        <v>9999990001</v>
      </c>
      <c r="D2138" s="26" t="s">
        <v>29</v>
      </c>
      <c r="E2138" s="27" t="str">
        <f>Source!H1852</f>
        <v>т</v>
      </c>
      <c r="F2138" s="17">
        <f>Source!I1852</f>
        <v>-2.392E-2</v>
      </c>
      <c r="G2138" s="33">
        <f>Source!AK1852</f>
        <v>0</v>
      </c>
      <c r="H2138" s="31" t="s">
        <v>3</v>
      </c>
      <c r="I2138" s="17">
        <f>Source!AW1852</f>
        <v>1</v>
      </c>
      <c r="J2138" s="33">
        <f>ROUND((ROUND((Source!AC1852*Source!AW1852*Source!I1852),2)),2)+(ROUND((ROUND(((Source!ET1852)*Source!AV1852*Source!I1852),2)),2)+ROUND((ROUND(((Source!AE1852-(Source!EU1852))*Source!AV1852*Source!I1852),2)),2))+ROUND((ROUND((Source!AF1852*Source!AV1852*Source!I1852),2)),2)</f>
        <v>0</v>
      </c>
      <c r="K2138" s="17">
        <f>IF(Source!BC1852&lt;&gt; 0, Source!BC1852, 1)</f>
        <v>1</v>
      </c>
      <c r="L2138" s="33">
        <f>Source!O1852</f>
        <v>0</v>
      </c>
      <c r="Q2138">
        <f>ROUND((Source!DN1852/100)*ROUND((ROUND((Source!AF1852*Source!AV1852*Source!I1852),2)),2), 2)</f>
        <v>0</v>
      </c>
      <c r="R2138">
        <f>Source!X1852</f>
        <v>0</v>
      </c>
      <c r="S2138">
        <f>ROUND((Source!DO1852/100)*ROUND((ROUND((Source!AF1852*Source!AV1852*Source!I1852),2)),2), 2)</f>
        <v>0</v>
      </c>
      <c r="T2138">
        <f>Source!Y1852</f>
        <v>0</v>
      </c>
      <c r="U2138">
        <f>ROUND((175/100)*ROUND((ROUND((Source!AE1852*Source!AV1852*Source!I1852),2)),2), 2)</f>
        <v>0</v>
      </c>
      <c r="V2138">
        <f>ROUND((160/100)*ROUND(ROUND((ROUND((Source!AE1852*Source!AV1852*Source!I1852),2)*Source!BS1852),2), 2), 2)</f>
        <v>0</v>
      </c>
      <c r="X2138">
        <f>IF(Source!BI1852&lt;=1,J2138, 0)</f>
        <v>0</v>
      </c>
      <c r="Y2138">
        <f>IF(Source!BI1852=2,J2138, 0)</f>
        <v>0</v>
      </c>
      <c r="Z2138">
        <f>IF(Source!BI1852=3,J2138, 0)</f>
        <v>0</v>
      </c>
      <c r="AA2138">
        <f>IF(Source!BI1852=4,J2138, 0)</f>
        <v>0</v>
      </c>
    </row>
    <row r="2139" spans="1:27" ht="14.25" x14ac:dyDescent="0.2">
      <c r="A2139" s="26"/>
      <c r="B2139" s="26"/>
      <c r="C2139" s="26"/>
      <c r="D2139" s="26" t="s">
        <v>314</v>
      </c>
      <c r="E2139" s="27" t="s">
        <v>315</v>
      </c>
      <c r="F2139" s="17">
        <f>Source!DN1851</f>
        <v>80</v>
      </c>
      <c r="G2139" s="33"/>
      <c r="H2139" s="28"/>
      <c r="I2139" s="17"/>
      <c r="J2139" s="33">
        <f>SUM(Q2135:Q2138)</f>
        <v>2.4500000000000002</v>
      </c>
      <c r="K2139" s="17">
        <f>Source!BZ1851</f>
        <v>70</v>
      </c>
      <c r="L2139" s="33">
        <f>SUM(R2135:R2138)</f>
        <v>56.53</v>
      </c>
    </row>
    <row r="2140" spans="1:27" ht="14.25" x14ac:dyDescent="0.2">
      <c r="A2140" s="26"/>
      <c r="B2140" s="26"/>
      <c r="C2140" s="26"/>
      <c r="D2140" s="26" t="s">
        <v>316</v>
      </c>
      <c r="E2140" s="27" t="s">
        <v>315</v>
      </c>
      <c r="F2140" s="17">
        <f>Source!DO1851</f>
        <v>55</v>
      </c>
      <c r="G2140" s="33"/>
      <c r="H2140" s="28"/>
      <c r="I2140" s="17"/>
      <c r="J2140" s="33">
        <f>SUM(S2135:S2139)</f>
        <v>1.68</v>
      </c>
      <c r="K2140" s="17">
        <f>Source!CA1851</f>
        <v>41</v>
      </c>
      <c r="L2140" s="33">
        <f>SUM(T2135:T2139)</f>
        <v>33.11</v>
      </c>
    </row>
    <row r="2141" spans="1:27" ht="14.25" x14ac:dyDescent="0.2">
      <c r="A2141" s="55"/>
      <c r="B2141" s="55"/>
      <c r="C2141" s="55"/>
      <c r="D2141" s="55" t="s">
        <v>317</v>
      </c>
      <c r="E2141" s="56" t="s">
        <v>318</v>
      </c>
      <c r="F2141" s="57">
        <f>Source!AQ1851</f>
        <v>57.5</v>
      </c>
      <c r="G2141" s="58"/>
      <c r="H2141" s="59" t="str">
        <f>Source!DI1851</f>
        <v/>
      </c>
      <c r="I2141" s="57">
        <f>Source!AV1851</f>
        <v>1</v>
      </c>
      <c r="J2141" s="58">
        <f>Source!U1851</f>
        <v>0.29899999999999999</v>
      </c>
      <c r="K2141" s="57"/>
      <c r="L2141" s="58"/>
    </row>
    <row r="2142" spans="1:27" ht="15" x14ac:dyDescent="0.25">
      <c r="A2142" s="60"/>
      <c r="B2142" s="60"/>
      <c r="C2142" s="60"/>
      <c r="D2142" s="61" t="s">
        <v>319</v>
      </c>
      <c r="E2142" s="60"/>
      <c r="F2142" s="60"/>
      <c r="G2142" s="60"/>
      <c r="H2142" s="60"/>
      <c r="I2142" s="111">
        <f>J2137+J2139+J2140+SUM(J2138:J2138)</f>
        <v>7.1899999999999995</v>
      </c>
      <c r="J2142" s="111"/>
      <c r="K2142" s="111">
        <f>L2137+L2139+L2140+SUM(L2138:L2138)</f>
        <v>170.39</v>
      </c>
      <c r="L2142" s="111"/>
      <c r="O2142" s="32">
        <f>J2137+J2139+J2140+SUM(J2138:J2138)</f>
        <v>7.1899999999999995</v>
      </c>
      <c r="P2142" s="32">
        <f>L2137+L2139+L2140+SUM(L2138:L2138)</f>
        <v>170.39</v>
      </c>
      <c r="X2142">
        <f>IF(Source!BI1851&lt;=1,J2137+J2139+J2140-0, 0)</f>
        <v>7.1899999999999995</v>
      </c>
      <c r="Y2142">
        <f>IF(Source!BI1851=2,J2137+J2139+J2140-0, 0)</f>
        <v>0</v>
      </c>
      <c r="Z2142">
        <f>IF(Source!BI1851=3,J2137+J2139+J2140-0, 0)</f>
        <v>0</v>
      </c>
      <c r="AA2142">
        <f>IF(Source!BI1851=4,J2137+J2139+J2140,0)</f>
        <v>0</v>
      </c>
    </row>
    <row r="2144" spans="1:27" ht="42.75" x14ac:dyDescent="0.2">
      <c r="A2144" s="26">
        <v>2</v>
      </c>
      <c r="B2144" s="26">
        <v>2</v>
      </c>
      <c r="C2144" s="26" t="str">
        <f>Source!F1853</f>
        <v>6.62-31-1</v>
      </c>
      <c r="D2144" s="26" t="s">
        <v>33</v>
      </c>
      <c r="E2144" s="27" t="str">
        <f>Source!H1853</f>
        <v>1 м2 поверхности</v>
      </c>
      <c r="F2144" s="17">
        <f>Source!I1853</f>
        <v>0.35</v>
      </c>
      <c r="G2144" s="33"/>
      <c r="H2144" s="28"/>
      <c r="I2144" s="17"/>
      <c r="J2144" s="33"/>
      <c r="K2144" s="17"/>
      <c r="L2144" s="33"/>
      <c r="Q2144">
        <f>ROUND((Source!DN1853/100)*ROUND((ROUND((Source!AF1853*Source!AV1853*Source!I1853),2)),2), 2)</f>
        <v>2.15</v>
      </c>
      <c r="R2144">
        <f>Source!X1853</f>
        <v>47.09</v>
      </c>
      <c r="S2144">
        <f>ROUND((Source!DO1853/100)*ROUND((ROUND((Source!AF1853*Source!AV1853*Source!I1853),2)),2), 2)</f>
        <v>1.38</v>
      </c>
      <c r="T2144">
        <f>Source!Y1853</f>
        <v>23.26</v>
      </c>
      <c r="U2144">
        <f>ROUND((175/100)*ROUND((ROUND((Source!AE1853*Source!AV1853*Source!I1853),2)),2), 2)</f>
        <v>0</v>
      </c>
      <c r="V2144">
        <f>ROUND((160/100)*ROUND(ROUND((ROUND((Source!AE1853*Source!AV1853*Source!I1853),2)*Source!BS1853),2), 2), 2)</f>
        <v>0</v>
      </c>
    </row>
    <row r="2145" spans="1:27" ht="14.25" x14ac:dyDescent="0.2">
      <c r="A2145" s="26"/>
      <c r="B2145" s="26"/>
      <c r="C2145" s="26"/>
      <c r="D2145" s="26" t="s">
        <v>313</v>
      </c>
      <c r="E2145" s="27"/>
      <c r="F2145" s="17"/>
      <c r="G2145" s="33">
        <f>Source!AO1853</f>
        <v>6.13</v>
      </c>
      <c r="H2145" s="28" t="str">
        <f>Source!DG1853</f>
        <v/>
      </c>
      <c r="I2145" s="17">
        <f>Source!AV1853</f>
        <v>1</v>
      </c>
      <c r="J2145" s="33">
        <f>ROUND((ROUND((Source!AF1853*Source!AV1853*Source!I1853),2)),2)</f>
        <v>2.15</v>
      </c>
      <c r="K2145" s="17">
        <f>IF(Source!BA1853&lt;&gt; 0, Source!BA1853, 1)</f>
        <v>26.39</v>
      </c>
      <c r="L2145" s="33">
        <f>Source!S1853</f>
        <v>56.74</v>
      </c>
      <c r="W2145">
        <f>J2145</f>
        <v>2.15</v>
      </c>
    </row>
    <row r="2146" spans="1:27" ht="14.25" x14ac:dyDescent="0.2">
      <c r="A2146" s="26"/>
      <c r="B2146" s="26"/>
      <c r="C2146" s="26"/>
      <c r="D2146" s="26" t="s">
        <v>314</v>
      </c>
      <c r="E2146" s="27" t="s">
        <v>315</v>
      </c>
      <c r="F2146" s="17">
        <f>Source!DN1853</f>
        <v>100</v>
      </c>
      <c r="G2146" s="33"/>
      <c r="H2146" s="28"/>
      <c r="I2146" s="17"/>
      <c r="J2146" s="33">
        <f>SUM(Q2144:Q2145)</f>
        <v>2.15</v>
      </c>
      <c r="K2146" s="17">
        <f>Source!BZ1853</f>
        <v>83</v>
      </c>
      <c r="L2146" s="33">
        <f>SUM(R2144:R2145)</f>
        <v>47.09</v>
      </c>
    </row>
    <row r="2147" spans="1:27" ht="14.25" x14ac:dyDescent="0.2">
      <c r="A2147" s="26"/>
      <c r="B2147" s="26"/>
      <c r="C2147" s="26"/>
      <c r="D2147" s="26" t="s">
        <v>316</v>
      </c>
      <c r="E2147" s="27" t="s">
        <v>315</v>
      </c>
      <c r="F2147" s="17">
        <f>Source!DO1853</f>
        <v>64</v>
      </c>
      <c r="G2147" s="33"/>
      <c r="H2147" s="28"/>
      <c r="I2147" s="17"/>
      <c r="J2147" s="33">
        <f>SUM(S2144:S2146)</f>
        <v>1.38</v>
      </c>
      <c r="K2147" s="17">
        <f>Source!CA1853</f>
        <v>41</v>
      </c>
      <c r="L2147" s="33">
        <f>SUM(T2144:T2146)</f>
        <v>23.26</v>
      </c>
    </row>
    <row r="2148" spans="1:27" ht="14.25" x14ac:dyDescent="0.2">
      <c r="A2148" s="55"/>
      <c r="B2148" s="55"/>
      <c r="C2148" s="55"/>
      <c r="D2148" s="55" t="s">
        <v>317</v>
      </c>
      <c r="E2148" s="56" t="s">
        <v>318</v>
      </c>
      <c r="F2148" s="57">
        <f>Source!AQ1853</f>
        <v>0.6</v>
      </c>
      <c r="G2148" s="58"/>
      <c r="H2148" s="59" t="str">
        <f>Source!DI1853</f>
        <v/>
      </c>
      <c r="I2148" s="57">
        <f>Source!AV1853</f>
        <v>1</v>
      </c>
      <c r="J2148" s="58">
        <f>Source!U1853</f>
        <v>0.21</v>
      </c>
      <c r="K2148" s="57"/>
      <c r="L2148" s="58"/>
    </row>
    <row r="2149" spans="1:27" ht="15" x14ac:dyDescent="0.25">
      <c r="A2149" s="60"/>
      <c r="B2149" s="60"/>
      <c r="C2149" s="60"/>
      <c r="D2149" s="61" t="s">
        <v>319</v>
      </c>
      <c r="E2149" s="60"/>
      <c r="F2149" s="60"/>
      <c r="G2149" s="60"/>
      <c r="H2149" s="60"/>
      <c r="I2149" s="111">
        <f>J2145+J2146+J2147</f>
        <v>5.68</v>
      </c>
      <c r="J2149" s="111"/>
      <c r="K2149" s="111">
        <f>L2145+L2146+L2147</f>
        <v>127.09000000000002</v>
      </c>
      <c r="L2149" s="111"/>
      <c r="O2149" s="32">
        <f>J2145+J2146+J2147</f>
        <v>5.68</v>
      </c>
      <c r="P2149" s="32">
        <f>L2145+L2146+L2147</f>
        <v>127.09000000000002</v>
      </c>
      <c r="X2149">
        <f>IF(Source!BI1853&lt;=1,J2145+J2146+J2147-0, 0)</f>
        <v>5.68</v>
      </c>
      <c r="Y2149">
        <f>IF(Source!BI1853=2,J2145+J2146+J2147-0, 0)</f>
        <v>0</v>
      </c>
      <c r="Z2149">
        <f>IF(Source!BI1853=3,J2145+J2146+J2147-0, 0)</f>
        <v>0</v>
      </c>
      <c r="AA2149">
        <f>IF(Source!BI1853=4,J2145+J2146+J2147,0)</f>
        <v>0</v>
      </c>
    </row>
    <row r="2151" spans="1:27" ht="28.5" x14ac:dyDescent="0.2">
      <c r="A2151" s="26">
        <v>3</v>
      </c>
      <c r="B2151" s="26">
        <v>3</v>
      </c>
      <c r="C2151" s="26" t="str">
        <f>Source!F1854</f>
        <v>6.58-2-1</v>
      </c>
      <c r="D2151" s="26" t="s">
        <v>40</v>
      </c>
      <c r="E2151" s="27" t="str">
        <f>Source!H1854</f>
        <v>100 м2</v>
      </c>
      <c r="F2151" s="17">
        <f>Source!I1854</f>
        <v>7.3000000000000001E-3</v>
      </c>
      <c r="G2151" s="33"/>
      <c r="H2151" s="28"/>
      <c r="I2151" s="17"/>
      <c r="J2151" s="33"/>
      <c r="K2151" s="17"/>
      <c r="L2151" s="33"/>
      <c r="Q2151">
        <f>ROUND((Source!DN1854/100)*ROUND((ROUND((Source!AF1854*Source!AV1854*Source!I1854),2)),2), 2)</f>
        <v>1.1200000000000001</v>
      </c>
      <c r="R2151">
        <f>Source!X1854</f>
        <v>25.87</v>
      </c>
      <c r="S2151">
        <f>ROUND((Source!DO1854/100)*ROUND((ROUND((Source!AF1854*Source!AV1854*Source!I1854),2)),2), 2)</f>
        <v>0.77</v>
      </c>
      <c r="T2151">
        <f>Source!Y1854</f>
        <v>15.15</v>
      </c>
      <c r="U2151">
        <f>ROUND((175/100)*ROUND((ROUND((Source!AE1854*Source!AV1854*Source!I1854),2)),2), 2)</f>
        <v>0</v>
      </c>
      <c r="V2151">
        <f>ROUND((160/100)*ROUND(ROUND((ROUND((Source!AE1854*Source!AV1854*Source!I1854),2)*Source!BS1854),2), 2), 2)</f>
        <v>0</v>
      </c>
    </row>
    <row r="2152" spans="1:27" x14ac:dyDescent="0.2">
      <c r="D2152" s="30" t="str">
        <f>"Объем: "&amp;Source!I1854&amp;"=0,73/"&amp;"100"</f>
        <v>Объем: 0,0073=0,73/100</v>
      </c>
    </row>
    <row r="2153" spans="1:27" ht="14.25" x14ac:dyDescent="0.2">
      <c r="A2153" s="26"/>
      <c r="B2153" s="26"/>
      <c r="C2153" s="26"/>
      <c r="D2153" s="26" t="s">
        <v>313</v>
      </c>
      <c r="E2153" s="27"/>
      <c r="F2153" s="17"/>
      <c r="G2153" s="33">
        <f>Source!AO1854</f>
        <v>191.34</v>
      </c>
      <c r="H2153" s="28" t="str">
        <f>Source!DG1854</f>
        <v/>
      </c>
      <c r="I2153" s="17">
        <f>Source!AV1854</f>
        <v>1</v>
      </c>
      <c r="J2153" s="33">
        <f>ROUND((ROUND((Source!AF1854*Source!AV1854*Source!I1854),2)),2)</f>
        <v>1.4</v>
      </c>
      <c r="K2153" s="17">
        <f>IF(Source!BA1854&lt;&gt; 0, Source!BA1854, 1)</f>
        <v>26.39</v>
      </c>
      <c r="L2153" s="33">
        <f>Source!S1854</f>
        <v>36.950000000000003</v>
      </c>
      <c r="W2153">
        <f>J2153</f>
        <v>1.4</v>
      </c>
    </row>
    <row r="2154" spans="1:27" ht="28.5" x14ac:dyDescent="0.2">
      <c r="A2154" s="26" t="s">
        <v>44</v>
      </c>
      <c r="B2154" s="26" t="s">
        <v>44</v>
      </c>
      <c r="C2154" s="26" t="str">
        <f>Source!F1855</f>
        <v>9999990001</v>
      </c>
      <c r="D2154" s="26" t="s">
        <v>29</v>
      </c>
      <c r="E2154" s="27" t="str">
        <f>Source!H1855</f>
        <v>т</v>
      </c>
      <c r="F2154" s="17">
        <f>Source!I1855</f>
        <v>-7.4460000000000004E-3</v>
      </c>
      <c r="G2154" s="33">
        <f>Source!AK1855</f>
        <v>0</v>
      </c>
      <c r="H2154" s="31" t="s">
        <v>3</v>
      </c>
      <c r="I2154" s="17">
        <f>Source!AW1855</f>
        <v>1</v>
      </c>
      <c r="J2154" s="33">
        <f>ROUND((ROUND((Source!AC1855*Source!AW1855*Source!I1855),2)),2)+(ROUND((ROUND(((Source!ET1855)*Source!AV1855*Source!I1855),2)),2)+ROUND((ROUND(((Source!AE1855-(Source!EU1855))*Source!AV1855*Source!I1855),2)),2))+ROUND((ROUND((Source!AF1855*Source!AV1855*Source!I1855),2)),2)</f>
        <v>0</v>
      </c>
      <c r="K2154" s="17">
        <f>IF(Source!BC1855&lt;&gt; 0, Source!BC1855, 1)</f>
        <v>1</v>
      </c>
      <c r="L2154" s="33">
        <f>Source!O1855</f>
        <v>0</v>
      </c>
      <c r="Q2154">
        <f>ROUND((Source!DN1855/100)*ROUND((ROUND((Source!AF1855*Source!AV1855*Source!I1855),2)),2), 2)</f>
        <v>0</v>
      </c>
      <c r="R2154">
        <f>Source!X1855</f>
        <v>0</v>
      </c>
      <c r="S2154">
        <f>ROUND((Source!DO1855/100)*ROUND((ROUND((Source!AF1855*Source!AV1855*Source!I1855),2)),2), 2)</f>
        <v>0</v>
      </c>
      <c r="T2154">
        <f>Source!Y1855</f>
        <v>0</v>
      </c>
      <c r="U2154">
        <f>ROUND((175/100)*ROUND((ROUND((Source!AE1855*Source!AV1855*Source!I1855),2)),2), 2)</f>
        <v>0</v>
      </c>
      <c r="V2154">
        <f>ROUND((160/100)*ROUND(ROUND((ROUND((Source!AE1855*Source!AV1855*Source!I1855),2)*Source!BS1855),2), 2), 2)</f>
        <v>0</v>
      </c>
      <c r="X2154">
        <f>IF(Source!BI1855&lt;=1,J2154, 0)</f>
        <v>0</v>
      </c>
      <c r="Y2154">
        <f>IF(Source!BI1855=2,J2154, 0)</f>
        <v>0</v>
      </c>
      <c r="Z2154">
        <f>IF(Source!BI1855=3,J2154, 0)</f>
        <v>0</v>
      </c>
      <c r="AA2154">
        <f>IF(Source!BI1855=4,J2154, 0)</f>
        <v>0</v>
      </c>
    </row>
    <row r="2155" spans="1:27" ht="14.25" x14ac:dyDescent="0.2">
      <c r="A2155" s="26"/>
      <c r="B2155" s="26"/>
      <c r="C2155" s="26"/>
      <c r="D2155" s="26" t="s">
        <v>314</v>
      </c>
      <c r="E2155" s="27" t="s">
        <v>315</v>
      </c>
      <c r="F2155" s="17">
        <f>Source!DN1854</f>
        <v>80</v>
      </c>
      <c r="G2155" s="33"/>
      <c r="H2155" s="28"/>
      <c r="I2155" s="17"/>
      <c r="J2155" s="33">
        <f>SUM(Q2151:Q2154)</f>
        <v>1.1200000000000001</v>
      </c>
      <c r="K2155" s="17">
        <f>Source!BZ1854</f>
        <v>70</v>
      </c>
      <c r="L2155" s="33">
        <f>SUM(R2151:R2154)</f>
        <v>25.87</v>
      </c>
    </row>
    <row r="2156" spans="1:27" ht="14.25" x14ac:dyDescent="0.2">
      <c r="A2156" s="26"/>
      <c r="B2156" s="26"/>
      <c r="C2156" s="26"/>
      <c r="D2156" s="26" t="s">
        <v>316</v>
      </c>
      <c r="E2156" s="27" t="s">
        <v>315</v>
      </c>
      <c r="F2156" s="17">
        <f>Source!DO1854</f>
        <v>55</v>
      </c>
      <c r="G2156" s="33"/>
      <c r="H2156" s="28"/>
      <c r="I2156" s="17"/>
      <c r="J2156" s="33">
        <f>SUM(S2151:S2155)</f>
        <v>0.77</v>
      </c>
      <c r="K2156" s="17">
        <f>Source!CA1854</f>
        <v>41</v>
      </c>
      <c r="L2156" s="33">
        <f>SUM(T2151:T2155)</f>
        <v>15.15</v>
      </c>
    </row>
    <row r="2157" spans="1:27" ht="14.25" x14ac:dyDescent="0.2">
      <c r="A2157" s="55"/>
      <c r="B2157" s="55"/>
      <c r="C2157" s="55"/>
      <c r="D2157" s="55" t="s">
        <v>317</v>
      </c>
      <c r="E2157" s="56" t="s">
        <v>318</v>
      </c>
      <c r="F2157" s="57">
        <f>Source!AQ1854</f>
        <v>17.41</v>
      </c>
      <c r="G2157" s="58"/>
      <c r="H2157" s="59" t="str">
        <f>Source!DI1854</f>
        <v/>
      </c>
      <c r="I2157" s="57">
        <f>Source!AV1854</f>
        <v>1</v>
      </c>
      <c r="J2157" s="58">
        <f>Source!U1854</f>
        <v>0.12709300000000001</v>
      </c>
      <c r="K2157" s="57"/>
      <c r="L2157" s="58"/>
    </row>
    <row r="2158" spans="1:27" ht="15" x14ac:dyDescent="0.25">
      <c r="A2158" s="60"/>
      <c r="B2158" s="60"/>
      <c r="C2158" s="60"/>
      <c r="D2158" s="61" t="s">
        <v>319</v>
      </c>
      <c r="E2158" s="60"/>
      <c r="F2158" s="60"/>
      <c r="G2158" s="60"/>
      <c r="H2158" s="60"/>
      <c r="I2158" s="111">
        <f>J2153+J2155+J2156+SUM(J2154:J2154)</f>
        <v>3.29</v>
      </c>
      <c r="J2158" s="111"/>
      <c r="K2158" s="111">
        <f>L2153+L2155+L2156+SUM(L2154:L2154)</f>
        <v>77.970000000000013</v>
      </c>
      <c r="L2158" s="111"/>
      <c r="O2158" s="32">
        <f>J2153+J2155+J2156+SUM(J2154:J2154)</f>
        <v>3.29</v>
      </c>
      <c r="P2158" s="32">
        <f>L2153+L2155+L2156+SUM(L2154:L2154)</f>
        <v>77.970000000000013</v>
      </c>
      <c r="X2158">
        <f>IF(Source!BI1854&lt;=1,J2153+J2155+J2156-0, 0)</f>
        <v>3.29</v>
      </c>
      <c r="Y2158">
        <f>IF(Source!BI1854=2,J2153+J2155+J2156-0, 0)</f>
        <v>0</v>
      </c>
      <c r="Z2158">
        <f>IF(Source!BI1854=3,J2153+J2155+J2156-0, 0)</f>
        <v>0</v>
      </c>
      <c r="AA2158">
        <f>IF(Source!BI1854=4,J2153+J2155+J2156,0)</f>
        <v>0</v>
      </c>
    </row>
    <row r="2161" spans="1:27" ht="15" x14ac:dyDescent="0.25">
      <c r="A2161" s="81" t="str">
        <f>CONCATENATE("Итого по подразделу: ",IF(Source!G1859&lt;&gt;"Новый подраздел", Source!G1859, ""))</f>
        <v>Итого по подразделу: Кровля тех. этажа в/о В/5-9</v>
      </c>
      <c r="B2161" s="81"/>
      <c r="C2161" s="81"/>
      <c r="D2161" s="81"/>
      <c r="E2161" s="81"/>
      <c r="F2161" s="81"/>
      <c r="G2161" s="81"/>
      <c r="H2161" s="81"/>
      <c r="I2161" s="79">
        <f>SUM(O2134:O2160)</f>
        <v>16.16</v>
      </c>
      <c r="J2161" s="80"/>
      <c r="K2161" s="79">
        <f>SUM(P2134:P2160)</f>
        <v>375.45000000000005</v>
      </c>
      <c r="L2161" s="80"/>
    </row>
    <row r="2162" spans="1:27" hidden="1" x14ac:dyDescent="0.2">
      <c r="A2162" t="s">
        <v>320</v>
      </c>
      <c r="I2162">
        <f>SUM(AC2134:AC2161)</f>
        <v>0</v>
      </c>
      <c r="K2162">
        <f>SUM(AD2134:AD2161)</f>
        <v>0</v>
      </c>
    </row>
    <row r="2163" spans="1:27" hidden="1" x14ac:dyDescent="0.2">
      <c r="A2163" t="s">
        <v>321</v>
      </c>
      <c r="I2163">
        <f>SUM(AE2134:AE2162)</f>
        <v>0</v>
      </c>
      <c r="K2163">
        <f>SUM(AF2134:AF2162)</f>
        <v>0</v>
      </c>
    </row>
    <row r="2165" spans="1:27" ht="16.5" x14ac:dyDescent="0.25">
      <c r="A2165" s="75" t="str">
        <f>CONCATENATE("Подраздел: ",IF(Source!G1889&lt;&gt;"Новый подраздел", Source!G1889, ""))</f>
        <v>Подраздел: Монтажные (кровельные)работы</v>
      </c>
      <c r="B2165" s="75"/>
      <c r="C2165" s="75"/>
      <c r="D2165" s="75"/>
      <c r="E2165" s="75"/>
      <c r="F2165" s="75"/>
      <c r="G2165" s="75"/>
      <c r="H2165" s="75"/>
      <c r="I2165" s="75"/>
      <c r="J2165" s="75"/>
      <c r="K2165" s="75"/>
      <c r="L2165" s="75"/>
    </row>
    <row r="2166" spans="1:27" ht="28.5" x14ac:dyDescent="0.2">
      <c r="A2166" s="26">
        <v>1</v>
      </c>
      <c r="B2166" s="26">
        <v>1</v>
      </c>
      <c r="C2166" s="26" t="str">
        <f>Source!F1893</f>
        <v>6.58-31-3</v>
      </c>
      <c r="D2166" s="26" t="s">
        <v>110</v>
      </c>
      <c r="E2166" s="27" t="str">
        <f>Source!H1893</f>
        <v>100 мест</v>
      </c>
      <c r="F2166" s="17">
        <f>Source!I1893</f>
        <v>0.02</v>
      </c>
      <c r="G2166" s="33"/>
      <c r="H2166" s="28"/>
      <c r="I2166" s="17"/>
      <c r="J2166" s="33"/>
      <c r="K2166" s="17"/>
      <c r="L2166" s="33"/>
      <c r="Q2166">
        <f>ROUND((Source!DN1893/100)*ROUND((ROUND((Source!AF1893*Source!AV1893*Source!I1893),2)),2), 2)</f>
        <v>27.29</v>
      </c>
      <c r="R2166">
        <f>Source!X1893</f>
        <v>602.45000000000005</v>
      </c>
      <c r="S2166">
        <f>ROUND((Source!DO1893/100)*ROUND((ROUND((Source!AF1893*Source!AV1893*Source!I1893),2)),2), 2)</f>
        <v>20.73</v>
      </c>
      <c r="T2166">
        <f>Source!Y1893</f>
        <v>283.91000000000003</v>
      </c>
      <c r="U2166">
        <f>ROUND((175/100)*ROUND((ROUND((Source!AE1893*Source!AV1893*Source!I1893),2)),2), 2)</f>
        <v>0.53</v>
      </c>
      <c r="V2166">
        <f>ROUND((160/100)*ROUND(ROUND((ROUND((Source!AE1893*Source!AV1893*Source!I1893),2)*Source!BS1893),2), 2), 2)</f>
        <v>12.67</v>
      </c>
    </row>
    <row r="2167" spans="1:27" x14ac:dyDescent="0.2">
      <c r="D2167" s="30" t="str">
        <f>"Объем: "&amp;Source!I1893&amp;"=2/"&amp;"100"</f>
        <v>Объем: 0,02=2/100</v>
      </c>
    </row>
    <row r="2168" spans="1:27" ht="14.25" x14ac:dyDescent="0.2">
      <c r="A2168" s="26"/>
      <c r="B2168" s="26"/>
      <c r="C2168" s="26"/>
      <c r="D2168" s="26" t="s">
        <v>313</v>
      </c>
      <c r="E2168" s="27"/>
      <c r="F2168" s="17"/>
      <c r="G2168" s="33">
        <f>Source!AO1893</f>
        <v>1311.93</v>
      </c>
      <c r="H2168" s="28" t="str">
        <f>Source!DG1893</f>
        <v/>
      </c>
      <c r="I2168" s="17">
        <f>Source!AV1893</f>
        <v>1</v>
      </c>
      <c r="J2168" s="33">
        <f>ROUND((ROUND((Source!AF1893*Source!AV1893*Source!I1893),2)),2)</f>
        <v>26.24</v>
      </c>
      <c r="K2168" s="17">
        <f>IF(Source!BA1893&lt;&gt; 0, Source!BA1893, 1)</f>
        <v>26.39</v>
      </c>
      <c r="L2168" s="33">
        <f>Source!S1893</f>
        <v>692.47</v>
      </c>
      <c r="W2168">
        <f>J2168</f>
        <v>26.24</v>
      </c>
    </row>
    <row r="2169" spans="1:27" ht="14.25" x14ac:dyDescent="0.2">
      <c r="A2169" s="26"/>
      <c r="B2169" s="26"/>
      <c r="C2169" s="26"/>
      <c r="D2169" s="26" t="s">
        <v>322</v>
      </c>
      <c r="E2169" s="27"/>
      <c r="F2169" s="17"/>
      <c r="G2169" s="33">
        <f>Source!AM1893</f>
        <v>41.45</v>
      </c>
      <c r="H2169" s="28" t="str">
        <f>Source!DE1893</f>
        <v/>
      </c>
      <c r="I2169" s="17">
        <f>Source!AV1893</f>
        <v>1</v>
      </c>
      <c r="J2169" s="33">
        <f>(ROUND((ROUND(((Source!ET1893)*Source!AV1893*Source!I1893),2)),2)+ROUND((ROUND(((Source!AE1893-(Source!EU1893))*Source!AV1893*Source!I1893),2)),2))</f>
        <v>0.83</v>
      </c>
      <c r="K2169" s="17">
        <f>IF(Source!BB1893&lt;&gt; 0, Source!BB1893, 1)</f>
        <v>14.75</v>
      </c>
      <c r="L2169" s="33">
        <f>Source!Q1893</f>
        <v>12.24</v>
      </c>
    </row>
    <row r="2170" spans="1:27" ht="14.25" x14ac:dyDescent="0.2">
      <c r="A2170" s="26"/>
      <c r="B2170" s="26"/>
      <c r="C2170" s="26"/>
      <c r="D2170" s="26" t="s">
        <v>323</v>
      </c>
      <c r="E2170" s="27"/>
      <c r="F2170" s="17"/>
      <c r="G2170" s="33">
        <f>Source!AN1893</f>
        <v>15.08</v>
      </c>
      <c r="H2170" s="28" t="str">
        <f>Source!DF1893</f>
        <v/>
      </c>
      <c r="I2170" s="17">
        <f>Source!AV1893</f>
        <v>1</v>
      </c>
      <c r="J2170" s="41">
        <f>ROUND((ROUND((Source!AE1893*Source!AV1893*Source!I1893),2)),2)</f>
        <v>0.3</v>
      </c>
      <c r="K2170" s="17">
        <f>IF(Source!BS1893&lt;&gt; 0, Source!BS1893, 1)</f>
        <v>26.39</v>
      </c>
      <c r="L2170" s="41">
        <f>Source!R1893</f>
        <v>7.92</v>
      </c>
      <c r="W2170">
        <f>J2170</f>
        <v>0.3</v>
      </c>
    </row>
    <row r="2171" spans="1:27" ht="14.25" x14ac:dyDescent="0.2">
      <c r="A2171" s="26"/>
      <c r="B2171" s="26"/>
      <c r="C2171" s="26"/>
      <c r="D2171" s="26" t="s">
        <v>324</v>
      </c>
      <c r="E2171" s="27"/>
      <c r="F2171" s="17"/>
      <c r="G2171" s="33">
        <f>Source!AL1893</f>
        <v>972.06</v>
      </c>
      <c r="H2171" s="28" t="str">
        <f>Source!DD1893</f>
        <v/>
      </c>
      <c r="I2171" s="17">
        <f>Source!AW1893</f>
        <v>1</v>
      </c>
      <c r="J2171" s="33">
        <f>ROUND((ROUND((Source!AC1893*Source!AW1893*Source!I1893),2)),2)</f>
        <v>19.440000000000001</v>
      </c>
      <c r="K2171" s="17">
        <f>IF(Source!BC1893&lt;&gt; 0, Source!BC1893, 1)</f>
        <v>8.3000000000000007</v>
      </c>
      <c r="L2171" s="33">
        <f>Source!P1893</f>
        <v>161.35</v>
      </c>
    </row>
    <row r="2172" spans="1:27" ht="28.5" x14ac:dyDescent="0.2">
      <c r="A2172" s="26" t="s">
        <v>27</v>
      </c>
      <c r="B2172" s="26" t="s">
        <v>27</v>
      </c>
      <c r="C2172" s="26" t="str">
        <f>Source!F1894</f>
        <v>9999990001</v>
      </c>
      <c r="D2172" s="26" t="s">
        <v>29</v>
      </c>
      <c r="E2172" s="27" t="str">
        <f>Source!H1894</f>
        <v>т</v>
      </c>
      <c r="F2172" s="17">
        <f>Source!I1894</f>
        <v>-2.5600000000000001E-2</v>
      </c>
      <c r="G2172" s="33">
        <f>Source!AK1894</f>
        <v>0</v>
      </c>
      <c r="H2172" s="31" t="s">
        <v>3</v>
      </c>
      <c r="I2172" s="17">
        <f>Source!AW1894</f>
        <v>1</v>
      </c>
      <c r="J2172" s="33">
        <f>ROUND((ROUND((Source!AC1894*Source!AW1894*Source!I1894),2)),2)+(ROUND((ROUND(((Source!ET1894)*Source!AV1894*Source!I1894),2)),2)+ROUND((ROUND(((Source!AE1894-(Source!EU1894))*Source!AV1894*Source!I1894),2)),2))+ROUND((ROUND((Source!AF1894*Source!AV1894*Source!I1894),2)),2)</f>
        <v>0</v>
      </c>
      <c r="K2172" s="17">
        <f>IF(Source!BC1894&lt;&gt; 0, Source!BC1894, 1)</f>
        <v>1</v>
      </c>
      <c r="L2172" s="33">
        <f>Source!O1894</f>
        <v>0</v>
      </c>
      <c r="Q2172">
        <f>ROUND((Source!DN1894/100)*ROUND((ROUND((Source!AF1894*Source!AV1894*Source!I1894),2)),2), 2)</f>
        <v>0</v>
      </c>
      <c r="R2172">
        <f>Source!X1894</f>
        <v>0</v>
      </c>
      <c r="S2172">
        <f>ROUND((Source!DO1894/100)*ROUND((ROUND((Source!AF1894*Source!AV1894*Source!I1894),2)),2), 2)</f>
        <v>0</v>
      </c>
      <c r="T2172">
        <f>Source!Y1894</f>
        <v>0</v>
      </c>
      <c r="U2172">
        <f>ROUND((175/100)*ROUND((ROUND((Source!AE1894*Source!AV1894*Source!I1894),2)),2), 2)</f>
        <v>0</v>
      </c>
      <c r="V2172">
        <f>ROUND((160/100)*ROUND(ROUND((ROUND((Source!AE1894*Source!AV1894*Source!I1894),2)*Source!BS1894),2), 2), 2)</f>
        <v>0</v>
      </c>
      <c r="X2172">
        <f>IF(Source!BI1894&lt;=1,J2172, 0)</f>
        <v>0</v>
      </c>
      <c r="Y2172">
        <f>IF(Source!BI1894=2,J2172, 0)</f>
        <v>0</v>
      </c>
      <c r="Z2172">
        <f>IF(Source!BI1894=3,J2172, 0)</f>
        <v>0</v>
      </c>
      <c r="AA2172">
        <f>IF(Source!BI1894=4,J2172, 0)</f>
        <v>0</v>
      </c>
    </row>
    <row r="2173" spans="1:27" ht="14.25" x14ac:dyDescent="0.2">
      <c r="A2173" s="26"/>
      <c r="B2173" s="26"/>
      <c r="C2173" s="26"/>
      <c r="D2173" s="26" t="s">
        <v>314</v>
      </c>
      <c r="E2173" s="27" t="s">
        <v>315</v>
      </c>
      <c r="F2173" s="17">
        <f>Source!DN1893</f>
        <v>104</v>
      </c>
      <c r="G2173" s="33"/>
      <c r="H2173" s="28"/>
      <c r="I2173" s="17"/>
      <c r="J2173" s="33">
        <f>SUM(Q2166:Q2172)</f>
        <v>27.29</v>
      </c>
      <c r="K2173" s="17">
        <f>Source!BZ1893</f>
        <v>87</v>
      </c>
      <c r="L2173" s="33">
        <f>SUM(R2166:R2172)</f>
        <v>602.45000000000005</v>
      </c>
    </row>
    <row r="2174" spans="1:27" ht="14.25" x14ac:dyDescent="0.2">
      <c r="A2174" s="26"/>
      <c r="B2174" s="26"/>
      <c r="C2174" s="26"/>
      <c r="D2174" s="26" t="s">
        <v>316</v>
      </c>
      <c r="E2174" s="27" t="s">
        <v>315</v>
      </c>
      <c r="F2174" s="17">
        <f>Source!DO1893</f>
        <v>79</v>
      </c>
      <c r="G2174" s="33"/>
      <c r="H2174" s="28"/>
      <c r="I2174" s="17"/>
      <c r="J2174" s="33">
        <f>SUM(S2166:S2173)</f>
        <v>20.73</v>
      </c>
      <c r="K2174" s="17">
        <f>Source!CA1893</f>
        <v>41</v>
      </c>
      <c r="L2174" s="33">
        <f>SUM(T2166:T2173)</f>
        <v>283.91000000000003</v>
      </c>
    </row>
    <row r="2175" spans="1:27" ht="14.25" x14ac:dyDescent="0.2">
      <c r="A2175" s="26"/>
      <c r="B2175" s="26"/>
      <c r="C2175" s="26"/>
      <c r="D2175" s="26" t="s">
        <v>325</v>
      </c>
      <c r="E2175" s="27" t="s">
        <v>315</v>
      </c>
      <c r="F2175" s="17">
        <f>175</f>
        <v>175</v>
      </c>
      <c r="G2175" s="33"/>
      <c r="H2175" s="28"/>
      <c r="I2175" s="17"/>
      <c r="J2175" s="33">
        <f>SUM(U2166:U2174)</f>
        <v>0.53</v>
      </c>
      <c r="K2175" s="17">
        <f>160</f>
        <v>160</v>
      </c>
      <c r="L2175" s="33">
        <f>SUM(V2166:V2174)</f>
        <v>12.67</v>
      </c>
    </row>
    <row r="2176" spans="1:27" ht="14.25" x14ac:dyDescent="0.2">
      <c r="A2176" s="55"/>
      <c r="B2176" s="55"/>
      <c r="C2176" s="55"/>
      <c r="D2176" s="55" t="s">
        <v>317</v>
      </c>
      <c r="E2176" s="56" t="s">
        <v>318</v>
      </c>
      <c r="F2176" s="57">
        <f>Source!AQ1893</f>
        <v>113</v>
      </c>
      <c r="G2176" s="58"/>
      <c r="H2176" s="59" t="str">
        <f>Source!DI1893</f>
        <v/>
      </c>
      <c r="I2176" s="57">
        <f>Source!AV1893</f>
        <v>1</v>
      </c>
      <c r="J2176" s="58">
        <f>Source!U1893</f>
        <v>2.2600000000000002</v>
      </c>
      <c r="K2176" s="57"/>
      <c r="L2176" s="58"/>
    </row>
    <row r="2177" spans="1:27" ht="15" x14ac:dyDescent="0.25">
      <c r="A2177" s="60"/>
      <c r="B2177" s="60"/>
      <c r="C2177" s="60"/>
      <c r="D2177" s="61" t="s">
        <v>319</v>
      </c>
      <c r="E2177" s="60"/>
      <c r="F2177" s="60"/>
      <c r="G2177" s="60"/>
      <c r="H2177" s="60"/>
      <c r="I2177" s="111">
        <f>J2168+J2169+J2171+J2173+J2174+J2175+SUM(J2172:J2172)</f>
        <v>95.06</v>
      </c>
      <c r="J2177" s="111"/>
      <c r="K2177" s="111">
        <f>L2168+L2169+L2171+L2173+L2174+L2175+SUM(L2172:L2172)</f>
        <v>1765.0900000000004</v>
      </c>
      <c r="L2177" s="111"/>
      <c r="O2177" s="32">
        <f>J2168+J2169+J2171+J2173+J2174+J2175+SUM(J2172:J2172)</f>
        <v>95.06</v>
      </c>
      <c r="P2177" s="32">
        <f>L2168+L2169+L2171+L2173+L2174+L2175+SUM(L2172:L2172)</f>
        <v>1765.0900000000004</v>
      </c>
      <c r="X2177">
        <f>IF(Source!BI1893&lt;=1,J2168+J2169+J2171+J2173+J2174+J2175-0, 0)</f>
        <v>95.06</v>
      </c>
      <c r="Y2177">
        <f>IF(Source!BI1893=2,J2168+J2169+J2171+J2173+J2174+J2175-0, 0)</f>
        <v>0</v>
      </c>
      <c r="Z2177">
        <f>IF(Source!BI1893=3,J2168+J2169+J2171+J2173+J2174+J2175-0, 0)</f>
        <v>0</v>
      </c>
      <c r="AA2177">
        <f>IF(Source!BI1893=4,J2168+J2169+J2171+J2173+J2174+J2175,0)</f>
        <v>0</v>
      </c>
    </row>
    <row r="2179" spans="1:27" ht="28.5" x14ac:dyDescent="0.2">
      <c r="A2179" s="26">
        <v>2</v>
      </c>
      <c r="B2179" s="26">
        <v>2</v>
      </c>
      <c r="C2179" s="26" t="str">
        <f>Source!F1895</f>
        <v>6.58-31-1</v>
      </c>
      <c r="D2179" s="26" t="s">
        <v>116</v>
      </c>
      <c r="E2179" s="27" t="str">
        <f>Source!H1895</f>
        <v>100 мест</v>
      </c>
      <c r="F2179" s="17">
        <f>Source!I1895</f>
        <v>0.05</v>
      </c>
      <c r="G2179" s="33"/>
      <c r="H2179" s="28"/>
      <c r="I2179" s="17"/>
      <c r="J2179" s="33"/>
      <c r="K2179" s="17"/>
      <c r="L2179" s="33"/>
      <c r="Q2179">
        <f>ROUND((Source!DN1895/100)*ROUND((ROUND((Source!AF1895*Source!AV1895*Source!I1895),2)),2), 2)</f>
        <v>23.85</v>
      </c>
      <c r="R2179">
        <f>Source!X1895</f>
        <v>526.45000000000005</v>
      </c>
      <c r="S2179">
        <f>ROUND((Source!DO1895/100)*ROUND((ROUND((Source!AF1895*Source!AV1895*Source!I1895),2)),2), 2)</f>
        <v>18.11</v>
      </c>
      <c r="T2179">
        <f>Source!Y1895</f>
        <v>248.1</v>
      </c>
      <c r="U2179">
        <f>ROUND((175/100)*ROUND((ROUND((Source!AE1895*Source!AV1895*Source!I1895),2)),2), 2)</f>
        <v>0.32</v>
      </c>
      <c r="V2179">
        <f>ROUND((160/100)*ROUND(ROUND((ROUND((Source!AE1895*Source!AV1895*Source!I1895),2)*Source!BS1895),2), 2), 2)</f>
        <v>7.6</v>
      </c>
    </row>
    <row r="2180" spans="1:27" x14ac:dyDescent="0.2">
      <c r="D2180" s="30" t="str">
        <f>"Объем: "&amp;Source!I1895&amp;"=5/"&amp;"100"</f>
        <v>Объем: 0,05=5/100</v>
      </c>
    </row>
    <row r="2181" spans="1:27" ht="14.25" x14ac:dyDescent="0.2">
      <c r="A2181" s="26"/>
      <c r="B2181" s="26"/>
      <c r="C2181" s="26"/>
      <c r="D2181" s="26" t="s">
        <v>313</v>
      </c>
      <c r="E2181" s="27"/>
      <c r="F2181" s="17"/>
      <c r="G2181" s="33">
        <f>Source!AO1895</f>
        <v>458.59</v>
      </c>
      <c r="H2181" s="28" t="str">
        <f>Source!DG1895</f>
        <v/>
      </c>
      <c r="I2181" s="17">
        <f>Source!AV1895</f>
        <v>1</v>
      </c>
      <c r="J2181" s="33">
        <f>ROUND((ROUND((Source!AF1895*Source!AV1895*Source!I1895),2)),2)</f>
        <v>22.93</v>
      </c>
      <c r="K2181" s="17">
        <f>IF(Source!BA1895&lt;&gt; 0, Source!BA1895, 1)</f>
        <v>26.39</v>
      </c>
      <c r="L2181" s="33">
        <f>Source!S1895</f>
        <v>605.12</v>
      </c>
      <c r="W2181">
        <f>J2181</f>
        <v>22.93</v>
      </c>
    </row>
    <row r="2182" spans="1:27" ht="14.25" x14ac:dyDescent="0.2">
      <c r="A2182" s="26"/>
      <c r="B2182" s="26"/>
      <c r="C2182" s="26"/>
      <c r="D2182" s="26" t="s">
        <v>322</v>
      </c>
      <c r="E2182" s="27"/>
      <c r="F2182" s="17"/>
      <c r="G2182" s="33">
        <f>Source!AM1895</f>
        <v>9.8699999999999992</v>
      </c>
      <c r="H2182" s="28" t="str">
        <f>Source!DE1895</f>
        <v/>
      </c>
      <c r="I2182" s="17">
        <f>Source!AV1895</f>
        <v>1</v>
      </c>
      <c r="J2182" s="33">
        <f>(ROUND((ROUND(((Source!ET1895)*Source!AV1895*Source!I1895),2)),2)+ROUND((ROUND(((Source!AE1895-(Source!EU1895))*Source!AV1895*Source!I1895),2)),2))</f>
        <v>0.49</v>
      </c>
      <c r="K2182" s="17">
        <f>IF(Source!BB1895&lt;&gt; 0, Source!BB1895, 1)</f>
        <v>14.65</v>
      </c>
      <c r="L2182" s="33">
        <f>Source!Q1895</f>
        <v>7.18</v>
      </c>
    </row>
    <row r="2183" spans="1:27" ht="14.25" x14ac:dyDescent="0.2">
      <c r="A2183" s="26"/>
      <c r="B2183" s="26"/>
      <c r="C2183" s="26"/>
      <c r="D2183" s="26" t="s">
        <v>323</v>
      </c>
      <c r="E2183" s="27"/>
      <c r="F2183" s="17"/>
      <c r="G2183" s="33">
        <f>Source!AN1895</f>
        <v>3.55</v>
      </c>
      <c r="H2183" s="28" t="str">
        <f>Source!DF1895</f>
        <v/>
      </c>
      <c r="I2183" s="17">
        <f>Source!AV1895</f>
        <v>1</v>
      </c>
      <c r="J2183" s="41">
        <f>ROUND((ROUND((Source!AE1895*Source!AV1895*Source!I1895),2)),2)</f>
        <v>0.18</v>
      </c>
      <c r="K2183" s="17">
        <f>IF(Source!BS1895&lt;&gt; 0, Source!BS1895, 1)</f>
        <v>26.39</v>
      </c>
      <c r="L2183" s="41">
        <f>Source!R1895</f>
        <v>4.75</v>
      </c>
      <c r="W2183">
        <f>J2183</f>
        <v>0.18</v>
      </c>
    </row>
    <row r="2184" spans="1:27" ht="14.25" x14ac:dyDescent="0.2">
      <c r="A2184" s="26"/>
      <c r="B2184" s="26"/>
      <c r="C2184" s="26"/>
      <c r="D2184" s="26" t="s">
        <v>324</v>
      </c>
      <c r="E2184" s="27"/>
      <c r="F2184" s="17"/>
      <c r="G2184" s="33">
        <f>Source!AL1895</f>
        <v>195.25</v>
      </c>
      <c r="H2184" s="28" t="str">
        <f>Source!DD1895</f>
        <v/>
      </c>
      <c r="I2184" s="17">
        <f>Source!AW1895</f>
        <v>1</v>
      </c>
      <c r="J2184" s="33">
        <f>ROUND((ROUND((Source!AC1895*Source!AW1895*Source!I1895),2)),2)</f>
        <v>9.76</v>
      </c>
      <c r="K2184" s="17">
        <f>IF(Source!BC1895&lt;&gt; 0, Source!BC1895, 1)</f>
        <v>8.3000000000000007</v>
      </c>
      <c r="L2184" s="33">
        <f>Source!P1895</f>
        <v>81.010000000000005</v>
      </c>
    </row>
    <row r="2185" spans="1:27" ht="28.5" x14ac:dyDescent="0.2">
      <c r="A2185" s="26" t="s">
        <v>118</v>
      </c>
      <c r="B2185" s="26" t="s">
        <v>118</v>
      </c>
      <c r="C2185" s="26" t="str">
        <f>Source!F1896</f>
        <v>9999990001</v>
      </c>
      <c r="D2185" s="26" t="s">
        <v>29</v>
      </c>
      <c r="E2185" s="27" t="str">
        <f>Source!H1896</f>
        <v>т</v>
      </c>
      <c r="F2185" s="17">
        <f>Source!I1896</f>
        <v>-1.4999999999999999E-2</v>
      </c>
      <c r="G2185" s="33">
        <f>Source!AK1896</f>
        <v>0</v>
      </c>
      <c r="H2185" s="31" t="s">
        <v>3</v>
      </c>
      <c r="I2185" s="17">
        <f>Source!AW1896</f>
        <v>1</v>
      </c>
      <c r="J2185" s="33">
        <f>ROUND((ROUND((Source!AC1896*Source!AW1896*Source!I1896),2)),2)+(ROUND((ROUND(((Source!ET1896)*Source!AV1896*Source!I1896),2)),2)+ROUND((ROUND(((Source!AE1896-(Source!EU1896))*Source!AV1896*Source!I1896),2)),2))+ROUND((ROUND((Source!AF1896*Source!AV1896*Source!I1896),2)),2)</f>
        <v>0</v>
      </c>
      <c r="K2185" s="17">
        <f>IF(Source!BC1896&lt;&gt; 0, Source!BC1896, 1)</f>
        <v>1</v>
      </c>
      <c r="L2185" s="33">
        <f>Source!O1896</f>
        <v>0</v>
      </c>
      <c r="Q2185">
        <f>ROUND((Source!DN1896/100)*ROUND((ROUND((Source!AF1896*Source!AV1896*Source!I1896),2)),2), 2)</f>
        <v>0</v>
      </c>
      <c r="R2185">
        <f>Source!X1896</f>
        <v>0</v>
      </c>
      <c r="S2185">
        <f>ROUND((Source!DO1896/100)*ROUND((ROUND((Source!AF1896*Source!AV1896*Source!I1896),2)),2), 2)</f>
        <v>0</v>
      </c>
      <c r="T2185">
        <f>Source!Y1896</f>
        <v>0</v>
      </c>
      <c r="U2185">
        <f>ROUND((175/100)*ROUND((ROUND((Source!AE1896*Source!AV1896*Source!I1896),2)),2), 2)</f>
        <v>0</v>
      </c>
      <c r="V2185">
        <f>ROUND((160/100)*ROUND(ROUND((ROUND((Source!AE1896*Source!AV1896*Source!I1896),2)*Source!BS1896),2), 2), 2)</f>
        <v>0</v>
      </c>
      <c r="X2185">
        <f>IF(Source!BI1896&lt;=1,J2185, 0)</f>
        <v>0</v>
      </c>
      <c r="Y2185">
        <f>IF(Source!BI1896=2,J2185, 0)</f>
        <v>0</v>
      </c>
      <c r="Z2185">
        <f>IF(Source!BI1896=3,J2185, 0)</f>
        <v>0</v>
      </c>
      <c r="AA2185">
        <f>IF(Source!BI1896=4,J2185, 0)</f>
        <v>0</v>
      </c>
    </row>
    <row r="2186" spans="1:27" ht="14.25" x14ac:dyDescent="0.2">
      <c r="A2186" s="26"/>
      <c r="B2186" s="26"/>
      <c r="C2186" s="26"/>
      <c r="D2186" s="26" t="s">
        <v>314</v>
      </c>
      <c r="E2186" s="27" t="s">
        <v>315</v>
      </c>
      <c r="F2186" s="17">
        <f>Source!DN1895</f>
        <v>104</v>
      </c>
      <c r="G2186" s="33"/>
      <c r="H2186" s="28"/>
      <c r="I2186" s="17"/>
      <c r="J2186" s="33">
        <f>SUM(Q2179:Q2185)</f>
        <v>23.85</v>
      </c>
      <c r="K2186" s="17">
        <f>Source!BZ1895</f>
        <v>87</v>
      </c>
      <c r="L2186" s="33">
        <f>SUM(R2179:R2185)</f>
        <v>526.45000000000005</v>
      </c>
    </row>
    <row r="2187" spans="1:27" ht="14.25" x14ac:dyDescent="0.2">
      <c r="A2187" s="26"/>
      <c r="B2187" s="26"/>
      <c r="C2187" s="26"/>
      <c r="D2187" s="26" t="s">
        <v>316</v>
      </c>
      <c r="E2187" s="27" t="s">
        <v>315</v>
      </c>
      <c r="F2187" s="17">
        <f>Source!DO1895</f>
        <v>79</v>
      </c>
      <c r="G2187" s="33"/>
      <c r="H2187" s="28"/>
      <c r="I2187" s="17"/>
      <c r="J2187" s="33">
        <f>SUM(S2179:S2186)</f>
        <v>18.11</v>
      </c>
      <c r="K2187" s="17">
        <f>Source!CA1895</f>
        <v>41</v>
      </c>
      <c r="L2187" s="33">
        <f>SUM(T2179:T2186)</f>
        <v>248.1</v>
      </c>
    </row>
    <row r="2188" spans="1:27" ht="14.25" x14ac:dyDescent="0.2">
      <c r="A2188" s="26"/>
      <c r="B2188" s="26"/>
      <c r="C2188" s="26"/>
      <c r="D2188" s="26" t="s">
        <v>325</v>
      </c>
      <c r="E2188" s="27" t="s">
        <v>315</v>
      </c>
      <c r="F2188" s="17">
        <f>175</f>
        <v>175</v>
      </c>
      <c r="G2188" s="33"/>
      <c r="H2188" s="28"/>
      <c r="I2188" s="17"/>
      <c r="J2188" s="33">
        <f>SUM(U2179:U2187)</f>
        <v>0.32</v>
      </c>
      <c r="K2188" s="17">
        <f>160</f>
        <v>160</v>
      </c>
      <c r="L2188" s="33">
        <f>SUM(V2179:V2187)</f>
        <v>7.6</v>
      </c>
    </row>
    <row r="2189" spans="1:27" ht="14.25" x14ac:dyDescent="0.2">
      <c r="A2189" s="55"/>
      <c r="B2189" s="55"/>
      <c r="C2189" s="55"/>
      <c r="D2189" s="55" t="s">
        <v>317</v>
      </c>
      <c r="E2189" s="56" t="s">
        <v>318</v>
      </c>
      <c r="F2189" s="57">
        <f>Source!AQ1895</f>
        <v>39.5</v>
      </c>
      <c r="G2189" s="58"/>
      <c r="H2189" s="59" t="str">
        <f>Source!DI1895</f>
        <v/>
      </c>
      <c r="I2189" s="57">
        <f>Source!AV1895</f>
        <v>1</v>
      </c>
      <c r="J2189" s="58">
        <f>Source!U1895</f>
        <v>1.9750000000000001</v>
      </c>
      <c r="K2189" s="57"/>
      <c r="L2189" s="58"/>
    </row>
    <row r="2190" spans="1:27" ht="15" x14ac:dyDescent="0.25">
      <c r="A2190" s="60"/>
      <c r="B2190" s="60"/>
      <c r="C2190" s="60"/>
      <c r="D2190" s="61" t="s">
        <v>319</v>
      </c>
      <c r="E2190" s="60"/>
      <c r="F2190" s="60"/>
      <c r="G2190" s="60"/>
      <c r="H2190" s="60"/>
      <c r="I2190" s="111">
        <f>J2181+J2182+J2184+J2186+J2187+J2188+SUM(J2185:J2185)</f>
        <v>75.459999999999994</v>
      </c>
      <c r="J2190" s="111"/>
      <c r="K2190" s="111">
        <f>L2181+L2182+L2184+L2186+L2187+L2188+SUM(L2185:L2185)</f>
        <v>1475.4599999999998</v>
      </c>
      <c r="L2190" s="111"/>
      <c r="O2190" s="32">
        <f>J2181+J2182+J2184+J2186+J2187+J2188+SUM(J2185:J2185)</f>
        <v>75.459999999999994</v>
      </c>
      <c r="P2190" s="32">
        <f>L2181+L2182+L2184+L2186+L2187+L2188+SUM(L2185:L2185)</f>
        <v>1475.4599999999998</v>
      </c>
      <c r="X2190">
        <f>IF(Source!BI1895&lt;=1,J2181+J2182+J2184+J2186+J2187+J2188-0, 0)</f>
        <v>75.459999999999994</v>
      </c>
      <c r="Y2190">
        <f>IF(Source!BI1895=2,J2181+J2182+J2184+J2186+J2187+J2188-0, 0)</f>
        <v>0</v>
      </c>
      <c r="Z2190">
        <f>IF(Source!BI1895=3,J2181+J2182+J2184+J2186+J2187+J2188-0, 0)</f>
        <v>0</v>
      </c>
      <c r="AA2190">
        <f>IF(Source!BI1895=4,J2181+J2182+J2184+J2186+J2187+J2188,0)</f>
        <v>0</v>
      </c>
    </row>
    <row r="2192" spans="1:27" ht="28.5" x14ac:dyDescent="0.2">
      <c r="A2192" s="26">
        <v>3</v>
      </c>
      <c r="B2192" s="26">
        <v>3</v>
      </c>
      <c r="C2192" s="26" t="str">
        <f>Source!F1897</f>
        <v>6.54-9-2</v>
      </c>
      <c r="D2192" s="26" t="s">
        <v>120</v>
      </c>
      <c r="E2192" s="27" t="str">
        <f>Source!H1897</f>
        <v>1 м3</v>
      </c>
      <c r="F2192" s="17">
        <f>Source!I1897</f>
        <v>0.05</v>
      </c>
      <c r="G2192" s="33"/>
      <c r="H2192" s="28"/>
      <c r="I2192" s="17"/>
      <c r="J2192" s="33"/>
      <c r="K2192" s="17"/>
      <c r="L2192" s="33"/>
      <c r="Q2192">
        <f>ROUND((Source!DN1897/100)*ROUND((ROUND((Source!AF1897*Source!AV1897*Source!I1897),2)),2), 2)</f>
        <v>11.49</v>
      </c>
      <c r="R2192">
        <f>Source!X1897</f>
        <v>249.75</v>
      </c>
      <c r="S2192">
        <f>ROUND((Source!DO1897/100)*ROUND((ROUND((Source!AF1897*Source!AV1897*Source!I1897),2)),2), 2)</f>
        <v>9.4600000000000009</v>
      </c>
      <c r="T2192">
        <f>Source!Y1897</f>
        <v>146.28</v>
      </c>
      <c r="U2192">
        <f>ROUND((175/100)*ROUND((ROUND((Source!AE1897*Source!AV1897*Source!I1897),2)),2), 2)</f>
        <v>0.4</v>
      </c>
      <c r="V2192">
        <f>ROUND((160/100)*ROUND(ROUND((ROUND((Source!AE1897*Source!AV1897*Source!I1897),2)*Source!BS1897),2), 2), 2)</f>
        <v>9.7100000000000009</v>
      </c>
    </row>
    <row r="2193" spans="1:27" ht="14.25" x14ac:dyDescent="0.2">
      <c r="A2193" s="26"/>
      <c r="B2193" s="26"/>
      <c r="C2193" s="26"/>
      <c r="D2193" s="26" t="s">
        <v>313</v>
      </c>
      <c r="E2193" s="27"/>
      <c r="F2193" s="17"/>
      <c r="G2193" s="33">
        <f>Source!AO1897</f>
        <v>270.45999999999998</v>
      </c>
      <c r="H2193" s="28" t="str">
        <f>Source!DG1897</f>
        <v/>
      </c>
      <c r="I2193" s="17">
        <f>Source!AV1897</f>
        <v>1</v>
      </c>
      <c r="J2193" s="33">
        <f>ROUND((ROUND((Source!AF1897*Source!AV1897*Source!I1897),2)),2)</f>
        <v>13.52</v>
      </c>
      <c r="K2193" s="17">
        <f>IF(Source!BA1897&lt;&gt; 0, Source!BA1897, 1)</f>
        <v>26.39</v>
      </c>
      <c r="L2193" s="33">
        <f>Source!S1897</f>
        <v>356.79</v>
      </c>
      <c r="W2193">
        <f>J2193</f>
        <v>13.52</v>
      </c>
    </row>
    <row r="2194" spans="1:27" ht="14.25" x14ac:dyDescent="0.2">
      <c r="A2194" s="26"/>
      <c r="B2194" s="26"/>
      <c r="C2194" s="26"/>
      <c r="D2194" s="26" t="s">
        <v>322</v>
      </c>
      <c r="E2194" s="27"/>
      <c r="F2194" s="17"/>
      <c r="G2194" s="33">
        <f>Source!AM1897</f>
        <v>18.57</v>
      </c>
      <c r="H2194" s="28" t="str">
        <f>Source!DE1897</f>
        <v/>
      </c>
      <c r="I2194" s="17">
        <f>Source!AV1897</f>
        <v>1</v>
      </c>
      <c r="J2194" s="33">
        <f>(ROUND((ROUND(((Source!ET1897)*Source!AV1897*Source!I1897),2)),2)+ROUND((ROUND(((Source!AE1897-(Source!EU1897))*Source!AV1897*Source!I1897),2)),2))</f>
        <v>0.93</v>
      </c>
      <c r="K2194" s="17">
        <f>IF(Source!BB1897&lt;&gt; 0, Source!BB1897, 1)</f>
        <v>11.89</v>
      </c>
      <c r="L2194" s="33">
        <f>Source!Q1897</f>
        <v>11.06</v>
      </c>
    </row>
    <row r="2195" spans="1:27" ht="14.25" x14ac:dyDescent="0.2">
      <c r="A2195" s="26"/>
      <c r="B2195" s="26"/>
      <c r="C2195" s="26"/>
      <c r="D2195" s="26" t="s">
        <v>323</v>
      </c>
      <c r="E2195" s="27"/>
      <c r="F2195" s="17"/>
      <c r="G2195" s="33">
        <f>Source!AN1897</f>
        <v>4.66</v>
      </c>
      <c r="H2195" s="28" t="str">
        <f>Source!DF1897</f>
        <v/>
      </c>
      <c r="I2195" s="17">
        <f>Source!AV1897</f>
        <v>1</v>
      </c>
      <c r="J2195" s="41">
        <f>ROUND((ROUND((Source!AE1897*Source!AV1897*Source!I1897),2)),2)</f>
        <v>0.23</v>
      </c>
      <c r="K2195" s="17">
        <f>IF(Source!BS1897&lt;&gt; 0, Source!BS1897, 1)</f>
        <v>26.39</v>
      </c>
      <c r="L2195" s="41">
        <f>Source!R1897</f>
        <v>6.07</v>
      </c>
      <c r="W2195">
        <f>J2195</f>
        <v>0.23</v>
      </c>
    </row>
    <row r="2196" spans="1:27" ht="14.25" x14ac:dyDescent="0.2">
      <c r="A2196" s="26"/>
      <c r="B2196" s="26"/>
      <c r="C2196" s="26"/>
      <c r="D2196" s="26" t="s">
        <v>324</v>
      </c>
      <c r="E2196" s="27"/>
      <c r="F2196" s="17"/>
      <c r="G2196" s="33">
        <f>Source!AL1897</f>
        <v>558.79</v>
      </c>
      <c r="H2196" s="28" t="str">
        <f>Source!DD1897</f>
        <v/>
      </c>
      <c r="I2196" s="17">
        <f>Source!AW1897</f>
        <v>1</v>
      </c>
      <c r="J2196" s="33">
        <f>ROUND((ROUND((Source!AC1897*Source!AW1897*Source!I1897),2)),2)</f>
        <v>27.94</v>
      </c>
      <c r="K2196" s="17">
        <f>IF(Source!BC1897&lt;&gt; 0, Source!BC1897, 1)</f>
        <v>9.44</v>
      </c>
      <c r="L2196" s="33">
        <f>Source!P1897</f>
        <v>263.75</v>
      </c>
    </row>
    <row r="2197" spans="1:27" ht="14.25" x14ac:dyDescent="0.2">
      <c r="A2197" s="26" t="s">
        <v>44</v>
      </c>
      <c r="B2197" s="26" t="s">
        <v>44</v>
      </c>
      <c r="C2197" s="26" t="str">
        <f>Source!F1898</f>
        <v>1.3-2-6</v>
      </c>
      <c r="D2197" s="26" t="s">
        <v>127</v>
      </c>
      <c r="E2197" s="27" t="str">
        <f>Source!H1898</f>
        <v>м3</v>
      </c>
      <c r="F2197" s="17">
        <f>Source!I1898</f>
        <v>5.099999999999999E-2</v>
      </c>
      <c r="G2197" s="33">
        <f>Source!AK1898</f>
        <v>478.96</v>
      </c>
      <c r="H2197" s="31" t="s">
        <v>3</v>
      </c>
      <c r="I2197" s="17">
        <f>Source!AW1898</f>
        <v>1</v>
      </c>
      <c r="J2197" s="33">
        <f>ROUND((ROUND((Source!AC1898*Source!AW1898*Source!I1898),2)),2)+(ROUND((ROUND(((Source!ET1898)*Source!AV1898*Source!I1898),2)),2)+ROUND((ROUND(((Source!AE1898-(Source!EU1898))*Source!AV1898*Source!I1898),2)),2))+ROUND((ROUND((Source!AF1898*Source!AV1898*Source!I1898),2)),2)</f>
        <v>24.43</v>
      </c>
      <c r="K2197" s="17">
        <f>IF(Source!BC1898&lt;&gt; 0, Source!BC1898, 1)</f>
        <v>7.8</v>
      </c>
      <c r="L2197" s="33">
        <f>Source!O1898</f>
        <v>190.55</v>
      </c>
      <c r="Q2197">
        <f>ROUND((Source!DN1898/100)*ROUND((ROUND((Source!AF1898*Source!AV1898*Source!I1898),2)),2), 2)</f>
        <v>0</v>
      </c>
      <c r="R2197">
        <f>Source!X1898</f>
        <v>0</v>
      </c>
      <c r="S2197">
        <f>ROUND((Source!DO1898/100)*ROUND((ROUND((Source!AF1898*Source!AV1898*Source!I1898),2)),2), 2)</f>
        <v>0</v>
      </c>
      <c r="T2197">
        <f>Source!Y1898</f>
        <v>0</v>
      </c>
      <c r="U2197">
        <f>ROUND((175/100)*ROUND((ROUND((Source!AE1898*Source!AV1898*Source!I1898),2)),2), 2)</f>
        <v>0</v>
      </c>
      <c r="V2197">
        <f>ROUND((160/100)*ROUND(ROUND((ROUND((Source!AE1898*Source!AV1898*Source!I1898),2)*Source!BS1898),2), 2), 2)</f>
        <v>0</v>
      </c>
      <c r="X2197">
        <f>IF(Source!BI1898&lt;=1,J2197, 0)</f>
        <v>24.43</v>
      </c>
      <c r="Y2197">
        <f>IF(Source!BI1898=2,J2197, 0)</f>
        <v>0</v>
      </c>
      <c r="Z2197">
        <f>IF(Source!BI1898=3,J2197, 0)</f>
        <v>0</v>
      </c>
      <c r="AA2197">
        <f>IF(Source!BI1898=4,J2197, 0)</f>
        <v>0</v>
      </c>
    </row>
    <row r="2198" spans="1:27" ht="14.25" x14ac:dyDescent="0.2">
      <c r="A2198" s="26"/>
      <c r="B2198" s="26"/>
      <c r="C2198" s="26"/>
      <c r="D2198" s="26" t="s">
        <v>314</v>
      </c>
      <c r="E2198" s="27" t="s">
        <v>315</v>
      </c>
      <c r="F2198" s="17">
        <f>Source!DN1897</f>
        <v>85</v>
      </c>
      <c r="G2198" s="33"/>
      <c r="H2198" s="28"/>
      <c r="I2198" s="17"/>
      <c r="J2198" s="33">
        <f>SUM(Q2192:Q2197)</f>
        <v>11.49</v>
      </c>
      <c r="K2198" s="17">
        <f>Source!BZ1897</f>
        <v>70</v>
      </c>
      <c r="L2198" s="33">
        <f>SUM(R2192:R2197)</f>
        <v>249.75</v>
      </c>
    </row>
    <row r="2199" spans="1:27" ht="14.25" x14ac:dyDescent="0.2">
      <c r="A2199" s="26"/>
      <c r="B2199" s="26"/>
      <c r="C2199" s="26"/>
      <c r="D2199" s="26" t="s">
        <v>316</v>
      </c>
      <c r="E2199" s="27" t="s">
        <v>315</v>
      </c>
      <c r="F2199" s="17">
        <f>Source!DO1897</f>
        <v>70</v>
      </c>
      <c r="G2199" s="33"/>
      <c r="H2199" s="28"/>
      <c r="I2199" s="17"/>
      <c r="J2199" s="33">
        <f>SUM(S2192:S2198)</f>
        <v>9.4600000000000009</v>
      </c>
      <c r="K2199" s="17">
        <f>Source!CA1897</f>
        <v>41</v>
      </c>
      <c r="L2199" s="33">
        <f>SUM(T2192:T2198)</f>
        <v>146.28</v>
      </c>
    </row>
    <row r="2200" spans="1:27" ht="14.25" x14ac:dyDescent="0.2">
      <c r="A2200" s="26"/>
      <c r="B2200" s="26"/>
      <c r="C2200" s="26"/>
      <c r="D2200" s="26" t="s">
        <v>325</v>
      </c>
      <c r="E2200" s="27" t="s">
        <v>315</v>
      </c>
      <c r="F2200" s="17">
        <f>175</f>
        <v>175</v>
      </c>
      <c r="G2200" s="33"/>
      <c r="H2200" s="28"/>
      <c r="I2200" s="17"/>
      <c r="J2200" s="33">
        <f>SUM(U2192:U2199)</f>
        <v>0.4</v>
      </c>
      <c r="K2200" s="17">
        <f>160</f>
        <v>160</v>
      </c>
      <c r="L2200" s="33">
        <f>SUM(V2192:V2199)</f>
        <v>9.7100000000000009</v>
      </c>
    </row>
    <row r="2201" spans="1:27" ht="14.25" x14ac:dyDescent="0.2">
      <c r="A2201" s="55"/>
      <c r="B2201" s="55"/>
      <c r="C2201" s="55"/>
      <c r="D2201" s="55" t="s">
        <v>317</v>
      </c>
      <c r="E2201" s="56" t="s">
        <v>318</v>
      </c>
      <c r="F2201" s="57">
        <f>Source!AQ1897</f>
        <v>24.61</v>
      </c>
      <c r="G2201" s="58"/>
      <c r="H2201" s="59" t="str">
        <f>Source!DI1897</f>
        <v/>
      </c>
      <c r="I2201" s="57">
        <f>Source!AV1897</f>
        <v>1</v>
      </c>
      <c r="J2201" s="58">
        <f>Source!U1897</f>
        <v>1.2305000000000001</v>
      </c>
      <c r="K2201" s="57"/>
      <c r="L2201" s="58"/>
    </row>
    <row r="2202" spans="1:27" ht="15" x14ac:dyDescent="0.25">
      <c r="A2202" s="60"/>
      <c r="B2202" s="60"/>
      <c r="C2202" s="60"/>
      <c r="D2202" s="61" t="s">
        <v>319</v>
      </c>
      <c r="E2202" s="60"/>
      <c r="F2202" s="60"/>
      <c r="G2202" s="60"/>
      <c r="H2202" s="60"/>
      <c r="I2202" s="111">
        <f>J2193+J2194+J2196+J2198+J2199+J2200+SUM(J2197:J2197)</f>
        <v>88.17</v>
      </c>
      <c r="J2202" s="111"/>
      <c r="K2202" s="111">
        <f>L2193+L2194+L2196+L2198+L2199+L2200+SUM(L2197:L2197)</f>
        <v>1227.8900000000001</v>
      </c>
      <c r="L2202" s="111"/>
      <c r="O2202" s="32">
        <f>J2193+J2194+J2196+J2198+J2199+J2200+SUM(J2197:J2197)</f>
        <v>88.17</v>
      </c>
      <c r="P2202" s="32">
        <f>L2193+L2194+L2196+L2198+L2199+L2200+SUM(L2197:L2197)</f>
        <v>1227.8900000000001</v>
      </c>
      <c r="X2202">
        <f>IF(Source!BI1897&lt;=1,J2193+J2194+J2196+J2198+J2199+J2200-0, 0)</f>
        <v>63.74</v>
      </c>
      <c r="Y2202">
        <f>IF(Source!BI1897=2,J2193+J2194+J2196+J2198+J2199+J2200-0, 0)</f>
        <v>0</v>
      </c>
      <c r="Z2202">
        <f>IF(Source!BI1897=3,J2193+J2194+J2196+J2198+J2199+J2200-0, 0)</f>
        <v>0</v>
      </c>
      <c r="AA2202">
        <f>IF(Source!BI1897=4,J2193+J2194+J2196+J2198+J2199+J2200,0)</f>
        <v>0</v>
      </c>
    </row>
    <row r="2204" spans="1:27" ht="28.5" x14ac:dyDescent="0.2">
      <c r="A2204" s="26">
        <v>4</v>
      </c>
      <c r="B2204" s="26">
        <v>4</v>
      </c>
      <c r="C2204" s="26" t="str">
        <f>Source!F1899</f>
        <v>6.58-2-1</v>
      </c>
      <c r="D2204" s="26" t="s">
        <v>40</v>
      </c>
      <c r="E2204" s="27" t="str">
        <f>Source!H1899</f>
        <v>100 м2</v>
      </c>
      <c r="F2204" s="17">
        <f>Source!I1899</f>
        <v>0.82730000000000004</v>
      </c>
      <c r="G2204" s="33"/>
      <c r="H2204" s="28"/>
      <c r="I2204" s="17"/>
      <c r="J2204" s="33"/>
      <c r="K2204" s="17"/>
      <c r="L2204" s="33"/>
      <c r="Q2204">
        <f>ROUND((Source!DN1899/100)*ROUND((ROUND((Source!AF1899*Source!AV1899*Source!I1899),2)),2), 2)</f>
        <v>126.64</v>
      </c>
      <c r="R2204">
        <f>Source!X1899</f>
        <v>2924.28</v>
      </c>
      <c r="S2204">
        <f>ROUND((Source!DO1899/100)*ROUND((ROUND((Source!AF1899*Source!AV1899*Source!I1899),2)),2), 2)</f>
        <v>87.07</v>
      </c>
      <c r="T2204">
        <f>Source!Y1899</f>
        <v>1712.79</v>
      </c>
      <c r="U2204">
        <f>ROUND((175/100)*ROUND((ROUND((Source!AE1899*Source!AV1899*Source!I1899),2)),2), 2)</f>
        <v>0</v>
      </c>
      <c r="V2204">
        <f>ROUND((160/100)*ROUND(ROUND((ROUND((Source!AE1899*Source!AV1899*Source!I1899),2)*Source!BS1899),2), 2), 2)</f>
        <v>0</v>
      </c>
    </row>
    <row r="2205" spans="1:27" x14ac:dyDescent="0.2">
      <c r="D2205" s="30" t="str">
        <f>"Объем: "&amp;Source!I1899&amp;"=82,73/"&amp;"100"</f>
        <v>Объем: 0,8273=82,73/100</v>
      </c>
    </row>
    <row r="2206" spans="1:27" ht="14.25" x14ac:dyDescent="0.2">
      <c r="A2206" s="26"/>
      <c r="B2206" s="26"/>
      <c r="C2206" s="26"/>
      <c r="D2206" s="26" t="s">
        <v>313</v>
      </c>
      <c r="E2206" s="27"/>
      <c r="F2206" s="17"/>
      <c r="G2206" s="33">
        <f>Source!AO1899</f>
        <v>191.34</v>
      </c>
      <c r="H2206" s="28" t="str">
        <f>Source!DG1899</f>
        <v/>
      </c>
      <c r="I2206" s="17">
        <f>Source!AV1899</f>
        <v>1</v>
      </c>
      <c r="J2206" s="33">
        <f>ROUND((ROUND((Source!AF1899*Source!AV1899*Source!I1899),2)),2)</f>
        <v>158.30000000000001</v>
      </c>
      <c r="K2206" s="17">
        <f>IF(Source!BA1899&lt;&gt; 0, Source!BA1899, 1)</f>
        <v>26.39</v>
      </c>
      <c r="L2206" s="33">
        <f>Source!S1899</f>
        <v>4177.54</v>
      </c>
      <c r="W2206">
        <f>J2206</f>
        <v>158.30000000000001</v>
      </c>
    </row>
    <row r="2207" spans="1:27" ht="28.5" x14ac:dyDescent="0.2">
      <c r="A2207" s="26" t="s">
        <v>130</v>
      </c>
      <c r="B2207" s="26" t="s">
        <v>130</v>
      </c>
      <c r="C2207" s="26" t="str">
        <f>Source!F1900</f>
        <v>9999990001</v>
      </c>
      <c r="D2207" s="26" t="s">
        <v>29</v>
      </c>
      <c r="E2207" s="27" t="str">
        <f>Source!H1900</f>
        <v>т</v>
      </c>
      <c r="F2207" s="17">
        <f>Source!I1900</f>
        <v>-0.8438460000000001</v>
      </c>
      <c r="G2207" s="33">
        <f>Source!AK1900</f>
        <v>0</v>
      </c>
      <c r="H2207" s="31" t="s">
        <v>3</v>
      </c>
      <c r="I2207" s="17">
        <f>Source!AW1900</f>
        <v>1</v>
      </c>
      <c r="J2207" s="33">
        <f>ROUND((ROUND((Source!AC1900*Source!AW1900*Source!I1900),2)),2)+(ROUND((ROUND(((Source!ET1900)*Source!AV1900*Source!I1900),2)),2)+ROUND((ROUND(((Source!AE1900-(Source!EU1900))*Source!AV1900*Source!I1900),2)),2))+ROUND((ROUND((Source!AF1900*Source!AV1900*Source!I1900),2)),2)</f>
        <v>0</v>
      </c>
      <c r="K2207" s="17">
        <f>IF(Source!BC1900&lt;&gt; 0, Source!BC1900, 1)</f>
        <v>1</v>
      </c>
      <c r="L2207" s="33">
        <f>Source!O1900</f>
        <v>0</v>
      </c>
      <c r="Q2207">
        <f>ROUND((Source!DN1900/100)*ROUND((ROUND((Source!AF1900*Source!AV1900*Source!I1900),2)),2), 2)</f>
        <v>0</v>
      </c>
      <c r="R2207">
        <f>Source!X1900</f>
        <v>0</v>
      </c>
      <c r="S2207">
        <f>ROUND((Source!DO1900/100)*ROUND((ROUND((Source!AF1900*Source!AV1900*Source!I1900),2)),2), 2)</f>
        <v>0</v>
      </c>
      <c r="T2207">
        <f>Source!Y1900</f>
        <v>0</v>
      </c>
      <c r="U2207">
        <f>ROUND((175/100)*ROUND((ROUND((Source!AE1900*Source!AV1900*Source!I1900),2)),2), 2)</f>
        <v>0</v>
      </c>
      <c r="V2207">
        <f>ROUND((160/100)*ROUND(ROUND((ROUND((Source!AE1900*Source!AV1900*Source!I1900),2)*Source!BS1900),2), 2), 2)</f>
        <v>0</v>
      </c>
      <c r="X2207">
        <f>IF(Source!BI1900&lt;=1,J2207, 0)</f>
        <v>0</v>
      </c>
      <c r="Y2207">
        <f>IF(Source!BI1900=2,J2207, 0)</f>
        <v>0</v>
      </c>
      <c r="Z2207">
        <f>IF(Source!BI1900=3,J2207, 0)</f>
        <v>0</v>
      </c>
      <c r="AA2207">
        <f>IF(Source!BI1900=4,J2207, 0)</f>
        <v>0</v>
      </c>
    </row>
    <row r="2208" spans="1:27" ht="14.25" x14ac:dyDescent="0.2">
      <c r="A2208" s="26"/>
      <c r="B2208" s="26"/>
      <c r="C2208" s="26"/>
      <c r="D2208" s="26" t="s">
        <v>314</v>
      </c>
      <c r="E2208" s="27" t="s">
        <v>315</v>
      </c>
      <c r="F2208" s="17">
        <f>Source!DN1899</f>
        <v>80</v>
      </c>
      <c r="G2208" s="33"/>
      <c r="H2208" s="28"/>
      <c r="I2208" s="17"/>
      <c r="J2208" s="33">
        <f>SUM(Q2204:Q2207)</f>
        <v>126.64</v>
      </c>
      <c r="K2208" s="17">
        <f>Source!BZ1899</f>
        <v>70</v>
      </c>
      <c r="L2208" s="33">
        <f>SUM(R2204:R2207)</f>
        <v>2924.28</v>
      </c>
    </row>
    <row r="2209" spans="1:27" ht="14.25" x14ac:dyDescent="0.2">
      <c r="A2209" s="26"/>
      <c r="B2209" s="26"/>
      <c r="C2209" s="26"/>
      <c r="D2209" s="26" t="s">
        <v>316</v>
      </c>
      <c r="E2209" s="27" t="s">
        <v>315</v>
      </c>
      <c r="F2209" s="17">
        <f>Source!DO1899</f>
        <v>55</v>
      </c>
      <c r="G2209" s="33"/>
      <c r="H2209" s="28"/>
      <c r="I2209" s="17"/>
      <c r="J2209" s="33">
        <f>SUM(S2204:S2208)</f>
        <v>87.07</v>
      </c>
      <c r="K2209" s="17">
        <f>Source!CA1899</f>
        <v>41</v>
      </c>
      <c r="L2209" s="33">
        <f>SUM(T2204:T2208)</f>
        <v>1712.79</v>
      </c>
    </row>
    <row r="2210" spans="1:27" ht="14.25" x14ac:dyDescent="0.2">
      <c r="A2210" s="55"/>
      <c r="B2210" s="55"/>
      <c r="C2210" s="55"/>
      <c r="D2210" s="55" t="s">
        <v>317</v>
      </c>
      <c r="E2210" s="56" t="s">
        <v>318</v>
      </c>
      <c r="F2210" s="57">
        <f>Source!AQ1899</f>
        <v>17.41</v>
      </c>
      <c r="G2210" s="58"/>
      <c r="H2210" s="59" t="str">
        <f>Source!DI1899</f>
        <v/>
      </c>
      <c r="I2210" s="57">
        <f>Source!AV1899</f>
        <v>1</v>
      </c>
      <c r="J2210" s="58">
        <f>Source!U1899</f>
        <v>14.403293000000001</v>
      </c>
      <c r="K2210" s="57"/>
      <c r="L2210" s="58"/>
    </row>
    <row r="2211" spans="1:27" ht="15" x14ac:dyDescent="0.25">
      <c r="A2211" s="60"/>
      <c r="B2211" s="60"/>
      <c r="C2211" s="60"/>
      <c r="D2211" s="61" t="s">
        <v>319</v>
      </c>
      <c r="E2211" s="60"/>
      <c r="F2211" s="60"/>
      <c r="G2211" s="60"/>
      <c r="H2211" s="60"/>
      <c r="I2211" s="111">
        <f>J2206+J2208+J2209+SUM(J2207:J2207)</f>
        <v>372.01</v>
      </c>
      <c r="J2211" s="111"/>
      <c r="K2211" s="111">
        <f>L2206+L2208+L2209+SUM(L2207:L2207)</f>
        <v>8814.61</v>
      </c>
      <c r="L2211" s="111"/>
      <c r="O2211" s="32">
        <f>J2206+J2208+J2209+SUM(J2207:J2207)</f>
        <v>372.01</v>
      </c>
      <c r="P2211" s="32">
        <f>L2206+L2208+L2209+SUM(L2207:L2207)</f>
        <v>8814.61</v>
      </c>
      <c r="X2211">
        <f>IF(Source!BI1899&lt;=1,J2206+J2208+J2209-0, 0)</f>
        <v>372.01</v>
      </c>
      <c r="Y2211">
        <f>IF(Source!BI1899=2,J2206+J2208+J2209-0, 0)</f>
        <v>0</v>
      </c>
      <c r="Z2211">
        <f>IF(Source!BI1899=3,J2206+J2208+J2209-0, 0)</f>
        <v>0</v>
      </c>
      <c r="AA2211">
        <f>IF(Source!BI1899=4,J2206+J2208+J2209,0)</f>
        <v>0</v>
      </c>
    </row>
    <row r="2213" spans="1:27" ht="57" x14ac:dyDescent="0.2">
      <c r="A2213" s="26">
        <v>5</v>
      </c>
      <c r="B2213" s="26">
        <v>5</v>
      </c>
      <c r="C2213" s="26" t="str">
        <f>Source!F1901</f>
        <v>3.12-3-4</v>
      </c>
      <c r="D2213" s="26" t="s">
        <v>132</v>
      </c>
      <c r="E2213" s="27" t="str">
        <f>Source!H1901</f>
        <v>100 м2</v>
      </c>
      <c r="F2213" s="17">
        <f>Source!I1901</f>
        <v>0.82730000000000004</v>
      </c>
      <c r="G2213" s="33"/>
      <c r="H2213" s="28"/>
      <c r="I2213" s="17"/>
      <c r="J2213" s="33"/>
      <c r="K2213" s="17"/>
      <c r="L2213" s="33"/>
      <c r="Q2213">
        <f>ROUND((Source!DN1901/100)*ROUND((ROUND((Source!AF1901*Source!AV1901*Source!I1901),2)),2), 2)</f>
        <v>681.73</v>
      </c>
      <c r="R2213">
        <f>Source!X1901</f>
        <v>15050.05</v>
      </c>
      <c r="S2213">
        <f>ROUND((Source!DO1901/100)*ROUND((ROUND((Source!AF1901*Source!AV1901*Source!I1901),2)),2), 2)</f>
        <v>517.85</v>
      </c>
      <c r="T2213">
        <f>Source!Y1901</f>
        <v>7092.55</v>
      </c>
      <c r="U2213">
        <f>ROUND((175/100)*ROUND((ROUND((Source!AE1901*Source!AV1901*Source!I1901),2)),2), 2)</f>
        <v>128.63</v>
      </c>
      <c r="V2213">
        <f>ROUND((160/100)*ROUND(ROUND((ROUND((Source!AE1901*Source!AV1901*Source!I1901),2)*Source!BS1901),2), 2), 2)</f>
        <v>3103.47</v>
      </c>
    </row>
    <row r="2214" spans="1:27" x14ac:dyDescent="0.2">
      <c r="D2214" s="30" t="str">
        <f>"Объем: "&amp;Source!I1901&amp;"=82,73/"&amp;"100"</f>
        <v>Объем: 0,8273=82,73/100</v>
      </c>
    </row>
    <row r="2215" spans="1:27" ht="14.25" x14ac:dyDescent="0.2">
      <c r="A2215" s="26"/>
      <c r="B2215" s="26"/>
      <c r="C2215" s="26"/>
      <c r="D2215" s="26" t="s">
        <v>313</v>
      </c>
      <c r="E2215" s="27"/>
      <c r="F2215" s="17"/>
      <c r="G2215" s="33">
        <f>Source!AO1901</f>
        <v>689</v>
      </c>
      <c r="H2215" s="28" t="str">
        <f>Source!DG1901</f>
        <v>)*1,15</v>
      </c>
      <c r="I2215" s="17">
        <f>Source!AV1901</f>
        <v>1</v>
      </c>
      <c r="J2215" s="33">
        <f>ROUND((ROUND((Source!AF1901*Source!AV1901*Source!I1901),2)),2)</f>
        <v>655.51</v>
      </c>
      <c r="K2215" s="17">
        <f>IF(Source!BA1901&lt;&gt; 0, Source!BA1901, 1)</f>
        <v>26.39</v>
      </c>
      <c r="L2215" s="33">
        <f>Source!S1901</f>
        <v>17298.91</v>
      </c>
      <c r="W2215">
        <f>J2215</f>
        <v>655.51</v>
      </c>
    </row>
    <row r="2216" spans="1:27" ht="14.25" x14ac:dyDescent="0.2">
      <c r="A2216" s="26"/>
      <c r="B2216" s="26"/>
      <c r="C2216" s="26"/>
      <c r="D2216" s="26" t="s">
        <v>322</v>
      </c>
      <c r="E2216" s="27"/>
      <c r="F2216" s="17"/>
      <c r="G2216" s="33">
        <f>Source!AM1901</f>
        <v>267.17</v>
      </c>
      <c r="H2216" s="28" t="str">
        <f>Source!DE1901</f>
        <v>)*1,25</v>
      </c>
      <c r="I2216" s="17">
        <f>Source!AV1901</f>
        <v>1</v>
      </c>
      <c r="J2216" s="33">
        <f>(ROUND((ROUND((((Source!ET1901*1.25))*Source!AV1901*Source!I1901),2)),2)+ROUND((ROUND(((Source!AE1901-((Source!EU1901*1.25)))*Source!AV1901*Source!I1901),2)),2))</f>
        <v>276.29000000000002</v>
      </c>
      <c r="K2216" s="17">
        <f>IF(Source!BB1901&lt;&gt; 0, Source!BB1901, 1)</f>
        <v>12.18</v>
      </c>
      <c r="L2216" s="33">
        <f>Source!Q1901</f>
        <v>3365.21</v>
      </c>
    </row>
    <row r="2217" spans="1:27" ht="14.25" x14ac:dyDescent="0.2">
      <c r="A2217" s="26"/>
      <c r="B2217" s="26"/>
      <c r="C2217" s="26"/>
      <c r="D2217" s="26" t="s">
        <v>323</v>
      </c>
      <c r="E2217" s="27"/>
      <c r="F2217" s="17"/>
      <c r="G2217" s="33">
        <f>Source!AN1901</f>
        <v>71.069999999999993</v>
      </c>
      <c r="H2217" s="28" t="str">
        <f>Source!DF1901</f>
        <v>)*1,25</v>
      </c>
      <c r="I2217" s="17">
        <f>Source!AV1901</f>
        <v>1</v>
      </c>
      <c r="J2217" s="41">
        <f>ROUND((ROUND((Source!AE1901*Source!AV1901*Source!I1901),2)),2)</f>
        <v>73.5</v>
      </c>
      <c r="K2217" s="17">
        <f>IF(Source!BS1901&lt;&gt; 0, Source!BS1901, 1)</f>
        <v>26.39</v>
      </c>
      <c r="L2217" s="41">
        <f>Source!R1901</f>
        <v>1939.67</v>
      </c>
      <c r="W2217">
        <f>J2217</f>
        <v>73.5</v>
      </c>
    </row>
    <row r="2218" spans="1:27" ht="14.25" x14ac:dyDescent="0.2">
      <c r="A2218" s="26"/>
      <c r="B2218" s="26"/>
      <c r="C2218" s="26"/>
      <c r="D2218" s="26" t="s">
        <v>324</v>
      </c>
      <c r="E2218" s="27"/>
      <c r="F2218" s="17"/>
      <c r="G2218" s="33">
        <f>Source!AL1901</f>
        <v>705.14</v>
      </c>
      <c r="H2218" s="28" t="str">
        <f>Source!DD1901</f>
        <v/>
      </c>
      <c r="I2218" s="17">
        <f>Source!AW1901</f>
        <v>1</v>
      </c>
      <c r="J2218" s="33">
        <f>ROUND((ROUND((Source!AC1901*Source!AW1901*Source!I1901),2)),2)</f>
        <v>583.36</v>
      </c>
      <c r="K2218" s="17">
        <f>IF(Source!BC1901&lt;&gt; 0, Source!BC1901, 1)</f>
        <v>3.7</v>
      </c>
      <c r="L2218" s="33">
        <f>Source!P1901</f>
        <v>2158.4299999999998</v>
      </c>
    </row>
    <row r="2219" spans="1:27" ht="199.5" x14ac:dyDescent="0.2">
      <c r="A2219" s="26" t="s">
        <v>141</v>
      </c>
      <c r="B2219" s="26" t="s">
        <v>141</v>
      </c>
      <c r="C2219" s="26" t="str">
        <f>Source!F1902</f>
        <v>1.1-1-1312</v>
      </c>
      <c r="D2219" s="26" t="s">
        <v>282</v>
      </c>
      <c r="E2219" s="27" t="str">
        <f>Source!H1902</f>
        <v>м2</v>
      </c>
      <c r="F2219" s="17">
        <f>Source!I1902</f>
        <v>111.6855</v>
      </c>
      <c r="G2219" s="33">
        <f>Source!AK1902</f>
        <v>25.09</v>
      </c>
      <c r="H2219" s="31" t="s">
        <v>3</v>
      </c>
      <c r="I2219" s="17">
        <f>Source!AW1902</f>
        <v>1</v>
      </c>
      <c r="J2219" s="33">
        <f>ROUND((ROUND((Source!AC1902*Source!AW1902*Source!I1902),2)),2)+(ROUND((ROUND(((Source!ET1902)*Source!AV1902*Source!I1902),2)),2)+ROUND((ROUND(((Source!AE1902-(Source!EU1902))*Source!AV1902*Source!I1902),2)),2))+ROUND((ROUND((Source!AF1902*Source!AV1902*Source!I1902),2)),2)</f>
        <v>2802.19</v>
      </c>
      <c r="K2219" s="17">
        <f>IF(Source!BC1902&lt;&gt; 0, Source!BC1902, 1)</f>
        <v>10.5</v>
      </c>
      <c r="L2219" s="33">
        <f>Source!O1902</f>
        <v>29423</v>
      </c>
      <c r="Q2219">
        <f>ROUND((Source!DN1902/100)*ROUND((ROUND((Source!AF1902*Source!AV1902*Source!I1902),2)),2), 2)</f>
        <v>0</v>
      </c>
      <c r="R2219">
        <f>Source!X1902</f>
        <v>0</v>
      </c>
      <c r="S2219">
        <f>ROUND((Source!DO1902/100)*ROUND((ROUND((Source!AF1902*Source!AV1902*Source!I1902),2)),2), 2)</f>
        <v>0</v>
      </c>
      <c r="T2219">
        <f>Source!Y1902</f>
        <v>0</v>
      </c>
      <c r="U2219">
        <f>ROUND((175/100)*ROUND((ROUND((Source!AE1902*Source!AV1902*Source!I1902),2)),2), 2)</f>
        <v>0</v>
      </c>
      <c r="V2219">
        <f>ROUND((160/100)*ROUND(ROUND((ROUND((Source!AE1902*Source!AV1902*Source!I1902),2)*Source!BS1902),2), 2), 2)</f>
        <v>0</v>
      </c>
      <c r="X2219">
        <f>IF(Source!BI1902&lt;=1,J2219, 0)</f>
        <v>2802.19</v>
      </c>
      <c r="Y2219">
        <f>IF(Source!BI1902=2,J2219, 0)</f>
        <v>0</v>
      </c>
      <c r="Z2219">
        <f>IF(Source!BI1902=3,J2219, 0)</f>
        <v>0</v>
      </c>
      <c r="AA2219">
        <f>IF(Source!BI1902=4,J2219, 0)</f>
        <v>0</v>
      </c>
    </row>
    <row r="2220" spans="1:27" ht="228" x14ac:dyDescent="0.2">
      <c r="A2220" s="26" t="s">
        <v>145</v>
      </c>
      <c r="B2220" s="26" t="s">
        <v>145</v>
      </c>
      <c r="C2220" s="26" t="str">
        <f>Source!F1903</f>
        <v>1.1-1-1313</v>
      </c>
      <c r="D2220" s="26" t="s">
        <v>283</v>
      </c>
      <c r="E2220" s="27" t="str">
        <f>Source!H1903</f>
        <v>м2</v>
      </c>
      <c r="F2220" s="17">
        <f>Source!I1903</f>
        <v>109.45179000000002</v>
      </c>
      <c r="G2220" s="33">
        <f>Source!AK1903</f>
        <v>23.06</v>
      </c>
      <c r="H2220" s="31" t="s">
        <v>3</v>
      </c>
      <c r="I2220" s="17">
        <f>Source!AW1903</f>
        <v>1</v>
      </c>
      <c r="J2220" s="33">
        <f>ROUND((ROUND((Source!AC1903*Source!AW1903*Source!I1903),2)),2)+(ROUND((ROUND(((Source!ET1903)*Source!AV1903*Source!I1903),2)),2)+ROUND((ROUND(((Source!AE1903-(Source!EU1903))*Source!AV1903*Source!I1903),2)),2))+ROUND((ROUND((Source!AF1903*Source!AV1903*Source!I1903),2)),2)</f>
        <v>2523.96</v>
      </c>
      <c r="K2220" s="17">
        <f>IF(Source!BC1903&lt;&gt; 0, Source!BC1903, 1)</f>
        <v>10.74</v>
      </c>
      <c r="L2220" s="33">
        <f>Source!O1903</f>
        <v>27107.33</v>
      </c>
      <c r="Q2220">
        <f>ROUND((Source!DN1903/100)*ROUND((ROUND((Source!AF1903*Source!AV1903*Source!I1903),2)),2), 2)</f>
        <v>0</v>
      </c>
      <c r="R2220">
        <f>Source!X1903</f>
        <v>0</v>
      </c>
      <c r="S2220">
        <f>ROUND((Source!DO1903/100)*ROUND((ROUND((Source!AF1903*Source!AV1903*Source!I1903),2)),2), 2)</f>
        <v>0</v>
      </c>
      <c r="T2220">
        <f>Source!Y1903</f>
        <v>0</v>
      </c>
      <c r="U2220">
        <f>ROUND((175/100)*ROUND((ROUND((Source!AE1903*Source!AV1903*Source!I1903),2)),2), 2)</f>
        <v>0</v>
      </c>
      <c r="V2220">
        <f>ROUND((160/100)*ROUND(ROUND((ROUND((Source!AE1903*Source!AV1903*Source!I1903),2)*Source!BS1903),2), 2), 2)</f>
        <v>0</v>
      </c>
      <c r="X2220">
        <f>IF(Source!BI1903&lt;=1,J2220, 0)</f>
        <v>2523.96</v>
      </c>
      <c r="Y2220">
        <f>IF(Source!BI1903=2,J2220, 0)</f>
        <v>0</v>
      </c>
      <c r="Z2220">
        <f>IF(Source!BI1903=3,J2220, 0)</f>
        <v>0</v>
      </c>
      <c r="AA2220">
        <f>IF(Source!BI1903=4,J2220, 0)</f>
        <v>0</v>
      </c>
    </row>
    <row r="2221" spans="1:27" ht="14.25" x14ac:dyDescent="0.2">
      <c r="A2221" s="26"/>
      <c r="B2221" s="26"/>
      <c r="C2221" s="26"/>
      <c r="D2221" s="26" t="s">
        <v>314</v>
      </c>
      <c r="E2221" s="27" t="s">
        <v>315</v>
      </c>
      <c r="F2221" s="17">
        <f>Source!DN1901</f>
        <v>104</v>
      </c>
      <c r="G2221" s="33"/>
      <c r="H2221" s="28"/>
      <c r="I2221" s="17"/>
      <c r="J2221" s="33">
        <f>SUM(Q2213:Q2220)</f>
        <v>681.73</v>
      </c>
      <c r="K2221" s="17">
        <f>Source!BZ1901</f>
        <v>87</v>
      </c>
      <c r="L2221" s="33">
        <f>SUM(R2213:R2220)</f>
        <v>15050.05</v>
      </c>
    </row>
    <row r="2222" spans="1:27" ht="14.25" x14ac:dyDescent="0.2">
      <c r="A2222" s="26"/>
      <c r="B2222" s="26"/>
      <c r="C2222" s="26"/>
      <c r="D2222" s="26" t="s">
        <v>316</v>
      </c>
      <c r="E2222" s="27" t="s">
        <v>315</v>
      </c>
      <c r="F2222" s="17">
        <f>Source!DO1901</f>
        <v>79</v>
      </c>
      <c r="G2222" s="33"/>
      <c r="H2222" s="28"/>
      <c r="I2222" s="17"/>
      <c r="J2222" s="33">
        <f>SUM(S2213:S2221)</f>
        <v>517.85</v>
      </c>
      <c r="K2222" s="17">
        <f>Source!CA1901</f>
        <v>41</v>
      </c>
      <c r="L2222" s="33">
        <f>SUM(T2213:T2221)</f>
        <v>7092.55</v>
      </c>
    </row>
    <row r="2223" spans="1:27" ht="14.25" x14ac:dyDescent="0.2">
      <c r="A2223" s="26"/>
      <c r="B2223" s="26"/>
      <c r="C2223" s="26"/>
      <c r="D2223" s="26" t="s">
        <v>325</v>
      </c>
      <c r="E2223" s="27" t="s">
        <v>315</v>
      </c>
      <c r="F2223" s="17">
        <f>175</f>
        <v>175</v>
      </c>
      <c r="G2223" s="33"/>
      <c r="H2223" s="28"/>
      <c r="I2223" s="17"/>
      <c r="J2223" s="33">
        <f>SUM(U2213:U2222)</f>
        <v>128.63</v>
      </c>
      <c r="K2223" s="17">
        <f>160</f>
        <v>160</v>
      </c>
      <c r="L2223" s="33">
        <f>SUM(V2213:V2222)</f>
        <v>3103.47</v>
      </c>
    </row>
    <row r="2224" spans="1:27" ht="14.25" x14ac:dyDescent="0.2">
      <c r="A2224" s="55"/>
      <c r="B2224" s="55"/>
      <c r="C2224" s="55"/>
      <c r="D2224" s="55" t="s">
        <v>317</v>
      </c>
      <c r="E2224" s="56" t="s">
        <v>318</v>
      </c>
      <c r="F2224" s="57">
        <f>Source!AQ1901</f>
        <v>53</v>
      </c>
      <c r="G2224" s="58"/>
      <c r="H2224" s="59" t="str">
        <f>Source!DI1901</f>
        <v>)*1,15</v>
      </c>
      <c r="I2224" s="57">
        <f>Source!AV1901</f>
        <v>1</v>
      </c>
      <c r="J2224" s="58">
        <f>Source!U1901</f>
        <v>50.423935</v>
      </c>
      <c r="K2224" s="57"/>
      <c r="L2224" s="58"/>
    </row>
    <row r="2225" spans="1:27" ht="15" x14ac:dyDescent="0.25">
      <c r="A2225" s="60"/>
      <c r="B2225" s="60"/>
      <c r="C2225" s="60"/>
      <c r="D2225" s="61" t="s">
        <v>319</v>
      </c>
      <c r="E2225" s="60"/>
      <c r="F2225" s="60"/>
      <c r="G2225" s="60"/>
      <c r="H2225" s="60"/>
      <c r="I2225" s="111">
        <f>J2215+J2216+J2218+J2221+J2222+J2223+SUM(J2219:J2220)</f>
        <v>8169.5199999999995</v>
      </c>
      <c r="J2225" s="111"/>
      <c r="K2225" s="111">
        <f>L2215+L2216+L2218+L2221+L2222+L2223+SUM(L2219:L2220)</f>
        <v>104598.95000000001</v>
      </c>
      <c r="L2225" s="111"/>
      <c r="O2225" s="32">
        <f>J2215+J2216+J2218+J2221+J2222+J2223+SUM(J2219:J2220)</f>
        <v>8169.5199999999995</v>
      </c>
      <c r="P2225" s="32">
        <f>L2215+L2216+L2218+L2221+L2222+L2223+SUM(L2219:L2220)</f>
        <v>104598.95000000001</v>
      </c>
      <c r="X2225">
        <f>IF(Source!BI1901&lt;=1,J2215+J2216+J2218+J2221+J2222+J2223-0, 0)</f>
        <v>2843.37</v>
      </c>
      <c r="Y2225">
        <f>IF(Source!BI1901=2,J2215+J2216+J2218+J2221+J2222+J2223-0, 0)</f>
        <v>0</v>
      </c>
      <c r="Z2225">
        <f>IF(Source!BI1901=3,J2215+J2216+J2218+J2221+J2222+J2223-0, 0)</f>
        <v>0</v>
      </c>
      <c r="AA2225">
        <f>IF(Source!BI1901=4,J2215+J2216+J2218+J2221+J2222+J2223,0)</f>
        <v>0</v>
      </c>
    </row>
    <row r="2227" spans="1:27" ht="99.75" x14ac:dyDescent="0.2">
      <c r="A2227" s="26">
        <v>6</v>
      </c>
      <c r="B2227" s="26">
        <v>6</v>
      </c>
      <c r="C2227" s="26" t="str">
        <f>Source!F1904</f>
        <v>3.12-3-10</v>
      </c>
      <c r="D2227" s="26" t="s">
        <v>150</v>
      </c>
      <c r="E2227" s="27" t="str">
        <f>Source!H1904</f>
        <v>100 м2</v>
      </c>
      <c r="F2227" s="17">
        <f>Source!I1904</f>
        <v>3.5000000000000001E-3</v>
      </c>
      <c r="G2227" s="33"/>
      <c r="H2227" s="28"/>
      <c r="I2227" s="17"/>
      <c r="J2227" s="33"/>
      <c r="K2227" s="17"/>
      <c r="L2227" s="33"/>
      <c r="Q2227">
        <f>ROUND((Source!DN1904/100)*ROUND((ROUND((Source!AF1904*Source!AV1904*Source!I1904),2)),2), 2)</f>
        <v>4.13</v>
      </c>
      <c r="R2227">
        <f>Source!X1904</f>
        <v>91.15</v>
      </c>
      <c r="S2227">
        <f>ROUND((Source!DO1904/100)*ROUND((ROUND((Source!AF1904*Source!AV1904*Source!I1904),2)),2), 2)</f>
        <v>3.14</v>
      </c>
      <c r="T2227">
        <f>Source!Y1904</f>
        <v>42.96</v>
      </c>
      <c r="U2227">
        <f>ROUND((175/100)*ROUND((ROUND((Source!AE1904*Source!AV1904*Source!I1904),2)),2), 2)</f>
        <v>7.0000000000000007E-2</v>
      </c>
      <c r="V2227">
        <f>ROUND((160/100)*ROUND(ROUND((ROUND((Source!AE1904*Source!AV1904*Source!I1904),2)*Source!BS1904),2), 2), 2)</f>
        <v>1.7</v>
      </c>
    </row>
    <row r="2228" spans="1:27" x14ac:dyDescent="0.2">
      <c r="D2228" s="30" t="str">
        <f>"Объем: "&amp;Source!I1904&amp;"=0,35/"&amp;"100"</f>
        <v>Объем: 0,0035=0,35/100</v>
      </c>
    </row>
    <row r="2229" spans="1:27" ht="14.25" x14ac:dyDescent="0.2">
      <c r="A2229" s="26"/>
      <c r="B2229" s="26"/>
      <c r="C2229" s="26"/>
      <c r="D2229" s="26" t="s">
        <v>313</v>
      </c>
      <c r="E2229" s="27"/>
      <c r="F2229" s="17"/>
      <c r="G2229" s="33">
        <f>Source!AO1904</f>
        <v>986.85</v>
      </c>
      <c r="H2229" s="28" t="str">
        <f>Source!DG1904</f>
        <v>)*1,15</v>
      </c>
      <c r="I2229" s="17">
        <f>Source!AV1904</f>
        <v>1</v>
      </c>
      <c r="J2229" s="33">
        <f>ROUND((ROUND((Source!AF1904*Source!AV1904*Source!I1904),2)),2)</f>
        <v>3.97</v>
      </c>
      <c r="K2229" s="17">
        <f>IF(Source!BA1904&lt;&gt; 0, Source!BA1904, 1)</f>
        <v>26.39</v>
      </c>
      <c r="L2229" s="33">
        <f>Source!S1904</f>
        <v>104.77</v>
      </c>
      <c r="W2229">
        <f>J2229</f>
        <v>3.97</v>
      </c>
    </row>
    <row r="2230" spans="1:27" ht="14.25" x14ac:dyDescent="0.2">
      <c r="A2230" s="26"/>
      <c r="B2230" s="26"/>
      <c r="C2230" s="26"/>
      <c r="D2230" s="26" t="s">
        <v>322</v>
      </c>
      <c r="E2230" s="27"/>
      <c r="F2230" s="17"/>
      <c r="G2230" s="33">
        <f>Source!AM1904</f>
        <v>50.84</v>
      </c>
      <c r="H2230" s="28" t="str">
        <f>Source!DE1904</f>
        <v>)*1,25</v>
      </c>
      <c r="I2230" s="17">
        <f>Source!AV1904</f>
        <v>1</v>
      </c>
      <c r="J2230" s="33">
        <f>(ROUND((ROUND((((Source!ET1904*1.25))*Source!AV1904*Source!I1904),2)),2)+ROUND((ROUND(((Source!AE1904-((Source!EU1904*1.25)))*Source!AV1904*Source!I1904),2)),2))</f>
        <v>0.22</v>
      </c>
      <c r="K2230" s="17">
        <f>IF(Source!BB1904&lt;&gt; 0, Source!BB1904, 1)</f>
        <v>9.3800000000000008</v>
      </c>
      <c r="L2230" s="33">
        <f>Source!Q1904</f>
        <v>2.06</v>
      </c>
    </row>
    <row r="2231" spans="1:27" ht="14.25" x14ac:dyDescent="0.2">
      <c r="A2231" s="26"/>
      <c r="B2231" s="26"/>
      <c r="C2231" s="26"/>
      <c r="D2231" s="26" t="s">
        <v>323</v>
      </c>
      <c r="E2231" s="27"/>
      <c r="F2231" s="17"/>
      <c r="G2231" s="33">
        <f>Source!AN1904</f>
        <v>8.01</v>
      </c>
      <c r="H2231" s="28" t="str">
        <f>Source!DF1904</f>
        <v>)*1,25</v>
      </c>
      <c r="I2231" s="17">
        <f>Source!AV1904</f>
        <v>1</v>
      </c>
      <c r="J2231" s="41">
        <f>ROUND((ROUND((Source!AE1904*Source!AV1904*Source!I1904),2)),2)</f>
        <v>0.04</v>
      </c>
      <c r="K2231" s="17">
        <f>IF(Source!BS1904&lt;&gt; 0, Source!BS1904, 1)</f>
        <v>26.39</v>
      </c>
      <c r="L2231" s="41">
        <f>Source!R1904</f>
        <v>1.06</v>
      </c>
      <c r="W2231">
        <f>J2231</f>
        <v>0.04</v>
      </c>
    </row>
    <row r="2232" spans="1:27" ht="14.25" x14ac:dyDescent="0.2">
      <c r="A2232" s="26"/>
      <c r="B2232" s="26"/>
      <c r="C2232" s="26"/>
      <c r="D2232" s="26" t="s">
        <v>324</v>
      </c>
      <c r="E2232" s="27"/>
      <c r="F2232" s="17"/>
      <c r="G2232" s="33">
        <f>Source!AL1904</f>
        <v>7205.92</v>
      </c>
      <c r="H2232" s="28" t="str">
        <f>Source!DD1904</f>
        <v/>
      </c>
      <c r="I2232" s="17">
        <f>Source!AW1904</f>
        <v>1</v>
      </c>
      <c r="J2232" s="33">
        <f>ROUND((ROUND((Source!AC1904*Source!AW1904*Source!I1904),2)),2)</f>
        <v>25.22</v>
      </c>
      <c r="K2232" s="17">
        <f>IF(Source!BC1904&lt;&gt; 0, Source!BC1904, 1)</f>
        <v>1.95</v>
      </c>
      <c r="L2232" s="33">
        <f>Source!P1904</f>
        <v>49.18</v>
      </c>
    </row>
    <row r="2233" spans="1:27" ht="199.5" x14ac:dyDescent="0.2">
      <c r="A2233" s="26" t="s">
        <v>152</v>
      </c>
      <c r="B2233" s="26" t="s">
        <v>152</v>
      </c>
      <c r="C2233" s="26" t="str">
        <f>Source!F1905</f>
        <v>1.1-1-1312</v>
      </c>
      <c r="D2233" s="26" t="s">
        <v>282</v>
      </c>
      <c r="E2233" s="27" t="str">
        <f>Source!H1905</f>
        <v>м2</v>
      </c>
      <c r="F2233" s="17">
        <f>Source!I1905</f>
        <v>0.472605</v>
      </c>
      <c r="G2233" s="33">
        <f>Source!AK1905</f>
        <v>25.09</v>
      </c>
      <c r="H2233" s="31" t="s">
        <v>3</v>
      </c>
      <c r="I2233" s="17">
        <f>Source!AW1905</f>
        <v>1</v>
      </c>
      <c r="J2233" s="33">
        <f>ROUND((ROUND((Source!AC1905*Source!AW1905*Source!I1905),2)),2)+(ROUND((ROUND(((Source!ET1905)*Source!AV1905*Source!I1905),2)),2)+ROUND((ROUND(((Source!AE1905-(Source!EU1905))*Source!AV1905*Source!I1905),2)),2))+ROUND((ROUND((Source!AF1905*Source!AV1905*Source!I1905),2)),2)</f>
        <v>11.86</v>
      </c>
      <c r="K2233" s="17">
        <f>IF(Source!BC1905&lt;&gt; 0, Source!BC1905, 1)</f>
        <v>10.5</v>
      </c>
      <c r="L2233" s="33">
        <f>Source!O1905</f>
        <v>124.53</v>
      </c>
      <c r="Q2233">
        <f>ROUND((Source!DN1905/100)*ROUND((ROUND((Source!AF1905*Source!AV1905*Source!I1905),2)),2), 2)</f>
        <v>0</v>
      </c>
      <c r="R2233">
        <f>Source!X1905</f>
        <v>0</v>
      </c>
      <c r="S2233">
        <f>ROUND((Source!DO1905/100)*ROUND((ROUND((Source!AF1905*Source!AV1905*Source!I1905),2)),2), 2)</f>
        <v>0</v>
      </c>
      <c r="T2233">
        <f>Source!Y1905</f>
        <v>0</v>
      </c>
      <c r="U2233">
        <f>ROUND((175/100)*ROUND((ROUND((Source!AE1905*Source!AV1905*Source!I1905),2)),2), 2)</f>
        <v>0</v>
      </c>
      <c r="V2233">
        <f>ROUND((160/100)*ROUND(ROUND((ROUND((Source!AE1905*Source!AV1905*Source!I1905),2)*Source!BS1905),2), 2), 2)</f>
        <v>0</v>
      </c>
      <c r="X2233">
        <f>IF(Source!BI1905&lt;=1,J2233, 0)</f>
        <v>11.86</v>
      </c>
      <c r="Y2233">
        <f>IF(Source!BI1905=2,J2233, 0)</f>
        <v>0</v>
      </c>
      <c r="Z2233">
        <f>IF(Source!BI1905=3,J2233, 0)</f>
        <v>0</v>
      </c>
      <c r="AA2233">
        <f>IF(Source!BI1905=4,J2233, 0)</f>
        <v>0</v>
      </c>
    </row>
    <row r="2234" spans="1:27" ht="228" x14ac:dyDescent="0.2">
      <c r="A2234" s="26" t="s">
        <v>153</v>
      </c>
      <c r="B2234" s="26" t="s">
        <v>153</v>
      </c>
      <c r="C2234" s="26" t="str">
        <f>Source!F1906</f>
        <v>1.1-1-1313</v>
      </c>
      <c r="D2234" s="26" t="s">
        <v>283</v>
      </c>
      <c r="E2234" s="27" t="str">
        <f>Source!H1906</f>
        <v>м2</v>
      </c>
      <c r="F2234" s="17">
        <f>Source!I1906</f>
        <v>0.21094499999999999</v>
      </c>
      <c r="G2234" s="33">
        <f>Source!AK1906</f>
        <v>23.06</v>
      </c>
      <c r="H2234" s="31" t="s">
        <v>3</v>
      </c>
      <c r="I2234" s="17">
        <f>Source!AW1906</f>
        <v>1</v>
      </c>
      <c r="J2234" s="33">
        <f>ROUND((ROUND((Source!AC1906*Source!AW1906*Source!I1906),2)),2)+(ROUND((ROUND(((Source!ET1906)*Source!AV1906*Source!I1906),2)),2)+ROUND((ROUND(((Source!AE1906-(Source!EU1906))*Source!AV1906*Source!I1906),2)),2))+ROUND((ROUND((Source!AF1906*Source!AV1906*Source!I1906),2)),2)</f>
        <v>4.8600000000000003</v>
      </c>
      <c r="K2234" s="17">
        <f>IF(Source!BC1906&lt;&gt; 0, Source!BC1906, 1)</f>
        <v>10.74</v>
      </c>
      <c r="L2234" s="33">
        <f>Source!O1906</f>
        <v>52.2</v>
      </c>
      <c r="Q2234">
        <f>ROUND((Source!DN1906/100)*ROUND((ROUND((Source!AF1906*Source!AV1906*Source!I1906),2)),2), 2)</f>
        <v>0</v>
      </c>
      <c r="R2234">
        <f>Source!X1906</f>
        <v>0</v>
      </c>
      <c r="S2234">
        <f>ROUND((Source!DO1906/100)*ROUND((ROUND((Source!AF1906*Source!AV1906*Source!I1906),2)),2), 2)</f>
        <v>0</v>
      </c>
      <c r="T2234">
        <f>Source!Y1906</f>
        <v>0</v>
      </c>
      <c r="U2234">
        <f>ROUND((175/100)*ROUND((ROUND((Source!AE1906*Source!AV1906*Source!I1906),2)),2), 2)</f>
        <v>0</v>
      </c>
      <c r="V2234">
        <f>ROUND((160/100)*ROUND(ROUND((ROUND((Source!AE1906*Source!AV1906*Source!I1906),2)*Source!BS1906),2), 2), 2)</f>
        <v>0</v>
      </c>
      <c r="X2234">
        <f>IF(Source!BI1906&lt;=1,J2234, 0)</f>
        <v>4.8600000000000003</v>
      </c>
      <c r="Y2234">
        <f>IF(Source!BI1906=2,J2234, 0)</f>
        <v>0</v>
      </c>
      <c r="Z2234">
        <f>IF(Source!BI1906=3,J2234, 0)</f>
        <v>0</v>
      </c>
      <c r="AA2234">
        <f>IF(Source!BI1906=4,J2234, 0)</f>
        <v>0</v>
      </c>
    </row>
    <row r="2235" spans="1:27" ht="14.25" x14ac:dyDescent="0.2">
      <c r="A2235" s="26"/>
      <c r="B2235" s="26"/>
      <c r="C2235" s="26"/>
      <c r="D2235" s="26" t="s">
        <v>314</v>
      </c>
      <c r="E2235" s="27" t="s">
        <v>315</v>
      </c>
      <c r="F2235" s="17">
        <f>Source!DN1904</f>
        <v>104</v>
      </c>
      <c r="G2235" s="33"/>
      <c r="H2235" s="28"/>
      <c r="I2235" s="17"/>
      <c r="J2235" s="33">
        <f>SUM(Q2227:Q2234)</f>
        <v>4.13</v>
      </c>
      <c r="K2235" s="17">
        <f>Source!BZ1904</f>
        <v>87</v>
      </c>
      <c r="L2235" s="33">
        <f>SUM(R2227:R2234)</f>
        <v>91.15</v>
      </c>
    </row>
    <row r="2236" spans="1:27" ht="14.25" x14ac:dyDescent="0.2">
      <c r="A2236" s="26"/>
      <c r="B2236" s="26"/>
      <c r="C2236" s="26"/>
      <c r="D2236" s="26" t="s">
        <v>316</v>
      </c>
      <c r="E2236" s="27" t="s">
        <v>315</v>
      </c>
      <c r="F2236" s="17">
        <f>Source!DO1904</f>
        <v>79</v>
      </c>
      <c r="G2236" s="33"/>
      <c r="H2236" s="28"/>
      <c r="I2236" s="17"/>
      <c r="J2236" s="33">
        <f>SUM(S2227:S2235)</f>
        <v>3.14</v>
      </c>
      <c r="K2236" s="17">
        <f>Source!CA1904</f>
        <v>41</v>
      </c>
      <c r="L2236" s="33">
        <f>SUM(T2227:T2235)</f>
        <v>42.96</v>
      </c>
    </row>
    <row r="2237" spans="1:27" ht="14.25" x14ac:dyDescent="0.2">
      <c r="A2237" s="26"/>
      <c r="B2237" s="26"/>
      <c r="C2237" s="26"/>
      <c r="D2237" s="26" t="s">
        <v>325</v>
      </c>
      <c r="E2237" s="27" t="s">
        <v>315</v>
      </c>
      <c r="F2237" s="17">
        <f>175</f>
        <v>175</v>
      </c>
      <c r="G2237" s="33"/>
      <c r="H2237" s="28"/>
      <c r="I2237" s="17"/>
      <c r="J2237" s="33">
        <f>SUM(U2227:U2236)</f>
        <v>7.0000000000000007E-2</v>
      </c>
      <c r="K2237" s="17">
        <f>160</f>
        <v>160</v>
      </c>
      <c r="L2237" s="33">
        <f>SUM(V2227:V2236)</f>
        <v>1.7</v>
      </c>
    </row>
    <row r="2238" spans="1:27" ht="14.25" x14ac:dyDescent="0.2">
      <c r="A2238" s="55"/>
      <c r="B2238" s="55"/>
      <c r="C2238" s="55"/>
      <c r="D2238" s="55" t="s">
        <v>317</v>
      </c>
      <c r="E2238" s="56" t="s">
        <v>318</v>
      </c>
      <c r="F2238" s="57">
        <f>Source!AQ1904</f>
        <v>85</v>
      </c>
      <c r="G2238" s="58"/>
      <c r="H2238" s="59" t="str">
        <f>Source!DI1904</f>
        <v>)*1,15</v>
      </c>
      <c r="I2238" s="57">
        <f>Source!AV1904</f>
        <v>1</v>
      </c>
      <c r="J2238" s="58">
        <f>Source!U1904</f>
        <v>0.34212499999999996</v>
      </c>
      <c r="K2238" s="57"/>
      <c r="L2238" s="58"/>
    </row>
    <row r="2239" spans="1:27" ht="15" x14ac:dyDescent="0.25">
      <c r="A2239" s="60"/>
      <c r="B2239" s="60"/>
      <c r="C2239" s="60"/>
      <c r="D2239" s="61" t="s">
        <v>319</v>
      </c>
      <c r="E2239" s="60"/>
      <c r="F2239" s="60"/>
      <c r="G2239" s="60"/>
      <c r="H2239" s="60"/>
      <c r="I2239" s="111">
        <f>J2229+J2230+J2232+J2235+J2236+J2237+SUM(J2233:J2234)</f>
        <v>53.47</v>
      </c>
      <c r="J2239" s="111"/>
      <c r="K2239" s="111">
        <f>L2229+L2230+L2232+L2235+L2236+L2237+SUM(L2233:L2234)</f>
        <v>468.55</v>
      </c>
      <c r="L2239" s="111"/>
      <c r="O2239" s="32">
        <f>J2229+J2230+J2232+J2235+J2236+J2237+SUM(J2233:J2234)</f>
        <v>53.47</v>
      </c>
      <c r="P2239" s="32">
        <f>L2229+L2230+L2232+L2235+L2236+L2237+SUM(L2233:L2234)</f>
        <v>468.55</v>
      </c>
      <c r="X2239">
        <f>IF(Source!BI1904&lt;=1,J2229+J2230+J2232+J2235+J2236+J2237-0, 0)</f>
        <v>36.75</v>
      </c>
      <c r="Y2239">
        <f>IF(Source!BI1904=2,J2229+J2230+J2232+J2235+J2236+J2237-0, 0)</f>
        <v>0</v>
      </c>
      <c r="Z2239">
        <f>IF(Source!BI1904=3,J2229+J2230+J2232+J2235+J2236+J2237-0, 0)</f>
        <v>0</v>
      </c>
      <c r="AA2239">
        <f>IF(Source!BI1904=4,J2229+J2230+J2232+J2235+J2236+J2237,0)</f>
        <v>0</v>
      </c>
    </row>
    <row r="2242" spans="1:27" ht="15" x14ac:dyDescent="0.25">
      <c r="A2242" s="81" t="str">
        <f>CONCATENATE("Итого по подразделу: ",IF(Source!G1908&lt;&gt;"Новый подраздел", Source!G1908, ""))</f>
        <v>Итого по подразделу: Монтажные (кровельные)работы</v>
      </c>
      <c r="B2242" s="81"/>
      <c r="C2242" s="81"/>
      <c r="D2242" s="81"/>
      <c r="E2242" s="81"/>
      <c r="F2242" s="81"/>
      <c r="G2242" s="81"/>
      <c r="H2242" s="81"/>
      <c r="I2242" s="79">
        <f>SUM(O2165:O2241)</f>
        <v>8853.6899999999987</v>
      </c>
      <c r="J2242" s="80"/>
      <c r="K2242" s="79">
        <f>SUM(P2165:P2241)</f>
        <v>118350.55000000002</v>
      </c>
      <c r="L2242" s="80"/>
    </row>
    <row r="2243" spans="1:27" hidden="1" x14ac:dyDescent="0.2">
      <c r="A2243" t="s">
        <v>320</v>
      </c>
      <c r="I2243">
        <f>SUM(AC2165:AC2242)</f>
        <v>0</v>
      </c>
      <c r="K2243">
        <f>SUM(AD2165:AD2242)</f>
        <v>0</v>
      </c>
    </row>
    <row r="2244" spans="1:27" hidden="1" x14ac:dyDescent="0.2">
      <c r="A2244" t="s">
        <v>321</v>
      </c>
      <c r="I2244">
        <f>SUM(AE2165:AE2243)</f>
        <v>0</v>
      </c>
      <c r="K2244">
        <f>SUM(AF2165:AF2243)</f>
        <v>0</v>
      </c>
    </row>
    <row r="2246" spans="1:27" ht="15" x14ac:dyDescent="0.25">
      <c r="A2246" s="81" t="str">
        <f>CONCATENATE("Итого по разделу: ",IF(Source!G1938&lt;&gt;"Новый раздел", Source!G1938, ""))</f>
        <v>Итого по разделу: Монтажные (кровельные) работы</v>
      </c>
      <c r="B2246" s="81"/>
      <c r="C2246" s="81"/>
      <c r="D2246" s="81"/>
      <c r="E2246" s="81"/>
      <c r="F2246" s="81"/>
      <c r="G2246" s="81"/>
      <c r="H2246" s="81"/>
      <c r="I2246" s="79">
        <f>SUM(O2057:O2245)</f>
        <v>66299.73000000001</v>
      </c>
      <c r="J2246" s="80"/>
      <c r="K2246" s="79">
        <f>SUM(P2057:P2245)</f>
        <v>881790.84999999986</v>
      </c>
      <c r="L2246" s="80"/>
    </row>
    <row r="2247" spans="1:27" hidden="1" x14ac:dyDescent="0.2">
      <c r="A2247" t="s">
        <v>320</v>
      </c>
      <c r="I2247">
        <f>SUM(AC2057:AC2246)</f>
        <v>0</v>
      </c>
      <c r="K2247">
        <f>SUM(AD2057:AD2246)</f>
        <v>0</v>
      </c>
    </row>
    <row r="2248" spans="1:27" hidden="1" x14ac:dyDescent="0.2">
      <c r="A2248" t="s">
        <v>321</v>
      </c>
      <c r="I2248">
        <f>SUM(AE2057:AE2247)</f>
        <v>0</v>
      </c>
      <c r="K2248">
        <f>SUM(AF2057:AF2247)</f>
        <v>0</v>
      </c>
    </row>
    <row r="2250" spans="1:27" ht="16.5" x14ac:dyDescent="0.25">
      <c r="A2250" s="75" t="str">
        <f>CONCATENATE("Раздел: ",IF(Source!G1968&lt;&gt;"Новый раздел", Source!G1968, ""))</f>
        <v>Раздел: Разные работы</v>
      </c>
      <c r="B2250" s="75"/>
      <c r="C2250" s="75"/>
      <c r="D2250" s="75"/>
      <c r="E2250" s="75"/>
      <c r="F2250" s="75"/>
      <c r="G2250" s="75"/>
      <c r="H2250" s="75"/>
      <c r="I2250" s="75"/>
      <c r="J2250" s="75"/>
      <c r="K2250" s="75"/>
      <c r="L2250" s="75"/>
    </row>
    <row r="2251" spans="1:27" ht="42.75" x14ac:dyDescent="0.2">
      <c r="A2251" s="26">
        <v>1</v>
      </c>
      <c r="B2251" s="26">
        <v>1</v>
      </c>
      <c r="C2251" s="26" t="str">
        <f>Source!F1972</f>
        <v>6.68-13-1</v>
      </c>
      <c r="D2251" s="26" t="s">
        <v>167</v>
      </c>
      <c r="E2251" s="27" t="str">
        <f>Source!H1972</f>
        <v>1 Т</v>
      </c>
      <c r="F2251" s="17">
        <f>Source!I1972</f>
        <v>57.968822000000003</v>
      </c>
      <c r="G2251" s="33"/>
      <c r="H2251" s="28"/>
      <c r="I2251" s="17"/>
      <c r="J2251" s="33"/>
      <c r="K2251" s="17"/>
      <c r="L2251" s="33"/>
      <c r="Q2251">
        <f>ROUND((Source!DN1972/100)*ROUND((ROUND((Source!AF1972*Source!AV1972*Source!I1972),2)),2), 2)</f>
        <v>0</v>
      </c>
      <c r="R2251">
        <f>Source!X1972</f>
        <v>0</v>
      </c>
      <c r="S2251">
        <f>ROUND((Source!DO1972/100)*ROUND((ROUND((Source!AF1972*Source!AV1972*Source!I1972),2)),2), 2)</f>
        <v>0</v>
      </c>
      <c r="T2251">
        <f>Source!Y1972</f>
        <v>0</v>
      </c>
      <c r="U2251">
        <f>ROUND((175/100)*ROUND((ROUND((Source!AE1972*Source!AV1972*Source!I1972),2)),2), 2)</f>
        <v>150.13</v>
      </c>
      <c r="V2251">
        <f>ROUND((160/100)*ROUND(ROUND((ROUND((Source!AE1972*Source!AV1972*Source!I1972),2)*Source!BS1972),2), 2), 2)</f>
        <v>3622.4</v>
      </c>
    </row>
    <row r="2252" spans="1:27" ht="14.25" x14ac:dyDescent="0.2">
      <c r="A2252" s="26"/>
      <c r="B2252" s="26"/>
      <c r="C2252" s="26"/>
      <c r="D2252" s="26" t="s">
        <v>322</v>
      </c>
      <c r="E2252" s="27"/>
      <c r="F2252" s="17"/>
      <c r="G2252" s="33">
        <f>Source!AM1972</f>
        <v>8.86</v>
      </c>
      <c r="H2252" s="28" t="str">
        <f>Source!DE1972</f>
        <v/>
      </c>
      <c r="I2252" s="17">
        <f>Source!AV1972</f>
        <v>1</v>
      </c>
      <c r="J2252" s="33">
        <f>(ROUND((ROUND(((Source!ET1972)*Source!AV1972*Source!I1972),2)),2)+ROUND((ROUND(((Source!AE1972-(Source!EU1972))*Source!AV1972*Source!I1972),2)),2))</f>
        <v>513.6</v>
      </c>
      <c r="K2252" s="17">
        <f>IF(Source!BB1972&lt;&gt; 0, Source!BB1972, 1)</f>
        <v>10.26</v>
      </c>
      <c r="L2252" s="33">
        <f>Source!Q1972</f>
        <v>5269.54</v>
      </c>
    </row>
    <row r="2253" spans="1:27" ht="14.25" x14ac:dyDescent="0.2">
      <c r="A2253" s="26"/>
      <c r="B2253" s="26"/>
      <c r="C2253" s="26"/>
      <c r="D2253" s="26" t="s">
        <v>323</v>
      </c>
      <c r="E2253" s="27"/>
      <c r="F2253" s="17"/>
      <c r="G2253" s="33">
        <f>Source!AN1972</f>
        <v>1.48</v>
      </c>
      <c r="H2253" s="28" t="str">
        <f>Source!DF1972</f>
        <v/>
      </c>
      <c r="I2253" s="17">
        <f>Source!AV1972</f>
        <v>1</v>
      </c>
      <c r="J2253" s="41">
        <f>ROUND((ROUND((Source!AE1972*Source!AV1972*Source!I1972),2)),2)</f>
        <v>85.79</v>
      </c>
      <c r="K2253" s="17">
        <f>IF(Source!BS1972&lt;&gt; 0, Source!BS1972, 1)</f>
        <v>26.39</v>
      </c>
      <c r="L2253" s="41">
        <f>Source!R1972</f>
        <v>2264</v>
      </c>
      <c r="W2253">
        <f>J2253</f>
        <v>85.79</v>
      </c>
    </row>
    <row r="2254" spans="1:27" ht="14.25" x14ac:dyDescent="0.2">
      <c r="A2254" s="55"/>
      <c r="B2254" s="55"/>
      <c r="C2254" s="55"/>
      <c r="D2254" s="55" t="s">
        <v>325</v>
      </c>
      <c r="E2254" s="56" t="s">
        <v>315</v>
      </c>
      <c r="F2254" s="57">
        <f>175</f>
        <v>175</v>
      </c>
      <c r="G2254" s="58"/>
      <c r="H2254" s="59"/>
      <c r="I2254" s="57"/>
      <c r="J2254" s="58">
        <f>SUM(U2251:U2253)</f>
        <v>150.13</v>
      </c>
      <c r="K2254" s="57">
        <f>160</f>
        <v>160</v>
      </c>
      <c r="L2254" s="58">
        <f>SUM(V2251:V2253)</f>
        <v>3622.4</v>
      </c>
    </row>
    <row r="2255" spans="1:27" ht="15" x14ac:dyDescent="0.25">
      <c r="A2255" s="60"/>
      <c r="B2255" s="60"/>
      <c r="C2255" s="60"/>
      <c r="D2255" s="61" t="s">
        <v>319</v>
      </c>
      <c r="E2255" s="60"/>
      <c r="F2255" s="60"/>
      <c r="G2255" s="60"/>
      <c r="H2255" s="60"/>
      <c r="I2255" s="111">
        <f>J2252+J2254</f>
        <v>663.73</v>
      </c>
      <c r="J2255" s="111"/>
      <c r="K2255" s="111">
        <f>L2252+L2254</f>
        <v>8891.94</v>
      </c>
      <c r="L2255" s="111"/>
      <c r="O2255" s="32">
        <f>J2252+J2254</f>
        <v>663.73</v>
      </c>
      <c r="P2255" s="32">
        <f>L2252+L2254</f>
        <v>8891.94</v>
      </c>
      <c r="X2255">
        <f>IF(Source!BI1972&lt;=1,J2252+J2254-0, 0)</f>
        <v>663.73</v>
      </c>
      <c r="Y2255">
        <f>IF(Source!BI1972=2,J2252+J2254-0, 0)</f>
        <v>0</v>
      </c>
      <c r="Z2255">
        <f>IF(Source!BI1972=3,J2252+J2254-0, 0)</f>
        <v>0</v>
      </c>
      <c r="AA2255">
        <f>IF(Source!BI1972=4,J2252+J2254,0)</f>
        <v>0</v>
      </c>
    </row>
    <row r="2258" spans="1:27" ht="15" x14ac:dyDescent="0.25">
      <c r="A2258" s="81" t="str">
        <f>CONCATENATE("Итого по разделу: ",IF(Source!G1974&lt;&gt;"Новый раздел", Source!G1974, ""))</f>
        <v>Итого по разделу: Разные работы</v>
      </c>
      <c r="B2258" s="81"/>
      <c r="C2258" s="81"/>
      <c r="D2258" s="81"/>
      <c r="E2258" s="81"/>
      <c r="F2258" s="81"/>
      <c r="G2258" s="81"/>
      <c r="H2258" s="81"/>
      <c r="I2258" s="79">
        <f>SUM(O2250:O2257)</f>
        <v>663.73</v>
      </c>
      <c r="J2258" s="80"/>
      <c r="K2258" s="79">
        <f>SUM(P2250:P2257)</f>
        <v>8891.94</v>
      </c>
      <c r="L2258" s="80"/>
    </row>
    <row r="2259" spans="1:27" hidden="1" x14ac:dyDescent="0.2">
      <c r="A2259" t="s">
        <v>320</v>
      </c>
      <c r="I2259">
        <f>SUM(AC2250:AC2258)</f>
        <v>0</v>
      </c>
      <c r="K2259">
        <f>SUM(AD2250:AD2258)</f>
        <v>0</v>
      </c>
    </row>
    <row r="2260" spans="1:27" hidden="1" x14ac:dyDescent="0.2">
      <c r="A2260" t="s">
        <v>321</v>
      </c>
      <c r="I2260">
        <f>SUM(AE2250:AE2259)</f>
        <v>0</v>
      </c>
      <c r="K2260">
        <f>SUM(AF2250:AF2259)</f>
        <v>0</v>
      </c>
    </row>
    <row r="2262" spans="1:27" ht="16.5" x14ac:dyDescent="0.25">
      <c r="A2262" s="75" t="str">
        <f>CONCATENATE("Раздел: ",IF(Source!G2004&lt;&gt;"Новый раздел", Source!G2004, ""))</f>
        <v>Раздел: Вывоз мусора</v>
      </c>
      <c r="B2262" s="75"/>
      <c r="C2262" s="75"/>
      <c r="D2262" s="75"/>
      <c r="E2262" s="75"/>
      <c r="F2262" s="75"/>
      <c r="G2262" s="75"/>
      <c r="H2262" s="75"/>
      <c r="I2262" s="75"/>
      <c r="J2262" s="75"/>
      <c r="K2262" s="75"/>
      <c r="L2262" s="75"/>
    </row>
    <row r="2263" spans="1:27" ht="42.75" x14ac:dyDescent="0.2">
      <c r="A2263" s="26">
        <v>1</v>
      </c>
      <c r="B2263" s="26">
        <v>1</v>
      </c>
      <c r="C2263" s="26" t="str">
        <f>Source!F2008</f>
        <v>15.2-42-11</v>
      </c>
      <c r="D2263" s="26" t="s">
        <v>174</v>
      </c>
      <c r="E2263" s="27" t="str">
        <f>Source!H2008</f>
        <v>т</v>
      </c>
      <c r="F2263" s="17">
        <f>Source!I2008</f>
        <v>57.968822000000003</v>
      </c>
      <c r="G2263" s="33"/>
      <c r="H2263" s="28"/>
      <c r="I2263" s="17"/>
      <c r="J2263" s="33"/>
      <c r="K2263" s="17"/>
      <c r="L2263" s="33"/>
      <c r="Q2263">
        <f>ROUND((Source!DN2008/100)*ROUND((ROUND((Source!AF2008*Source!AV2008*Source!I2008),2)),2), 2)</f>
        <v>0</v>
      </c>
      <c r="R2263">
        <f>Source!X2008</f>
        <v>0</v>
      </c>
      <c r="S2263">
        <f>ROUND((Source!DO2008/100)*ROUND((ROUND((Source!AF2008*Source!AV2008*Source!I2008),2)),2), 2)</f>
        <v>0</v>
      </c>
      <c r="T2263">
        <f>Source!Y2008</f>
        <v>0</v>
      </c>
      <c r="U2263">
        <f>ROUND((175/100)*ROUND((ROUND((Source!AE2008*Source!AV2008*Source!I2008),2)),2), 2)</f>
        <v>0</v>
      </c>
      <c r="V2263">
        <f>ROUND((160/100)*ROUND(ROUND((ROUND((Source!AE2008*Source!AV2008*Source!I2008),2)*Source!BS2008),2), 2), 2)</f>
        <v>0</v>
      </c>
    </row>
    <row r="2264" spans="1:27" ht="14.25" x14ac:dyDescent="0.2">
      <c r="A2264" s="55"/>
      <c r="B2264" s="55"/>
      <c r="C2264" s="55"/>
      <c r="D2264" s="55" t="s">
        <v>322</v>
      </c>
      <c r="E2264" s="56"/>
      <c r="F2264" s="57"/>
      <c r="G2264" s="58">
        <f>Source!AM2008</f>
        <v>46.75</v>
      </c>
      <c r="H2264" s="59" t="str">
        <f>Source!DE2008</f>
        <v/>
      </c>
      <c r="I2264" s="57">
        <f>Source!AV2008</f>
        <v>1</v>
      </c>
      <c r="J2264" s="58">
        <f>(ROUND((ROUND(((Source!ET2008)*Source!AV2008*Source!I2008),2)),2)+ROUND((ROUND(((Source!AE2008-(Source!EU2008))*Source!AV2008*Source!I2008),2)),2))</f>
        <v>2710.04</v>
      </c>
      <c r="K2264" s="57">
        <f>IF(Source!BB2008&lt;&gt; 0, Source!BB2008, 1)</f>
        <v>11.25</v>
      </c>
      <c r="L2264" s="58">
        <f>Source!Q2008</f>
        <v>30487.95</v>
      </c>
    </row>
    <row r="2265" spans="1:27" ht="15" x14ac:dyDescent="0.25">
      <c r="A2265" s="60"/>
      <c r="B2265" s="60"/>
      <c r="C2265" s="60"/>
      <c r="D2265" s="61" t="s">
        <v>319</v>
      </c>
      <c r="E2265" s="60"/>
      <c r="F2265" s="60"/>
      <c r="G2265" s="60"/>
      <c r="H2265" s="60"/>
      <c r="I2265" s="111">
        <f>J2264</f>
        <v>2710.04</v>
      </c>
      <c r="J2265" s="111"/>
      <c r="K2265" s="111">
        <f>L2264</f>
        <v>30487.95</v>
      </c>
      <c r="L2265" s="111"/>
      <c r="O2265" s="32">
        <f>J2264</f>
        <v>2710.04</v>
      </c>
      <c r="P2265" s="32">
        <f>L2264</f>
        <v>30487.95</v>
      </c>
      <c r="X2265">
        <f>IF(Source!BI2008&lt;=1,J2264-0, 0)</f>
        <v>0</v>
      </c>
      <c r="Y2265">
        <f>IF(Source!BI2008=2,J2264-0, 0)</f>
        <v>0</v>
      </c>
      <c r="Z2265">
        <f>IF(Source!BI2008=3,J2264-0, 0)</f>
        <v>0</v>
      </c>
      <c r="AA2265">
        <f>IF(Source!BI2008=4,J2264,0)</f>
        <v>2710.04</v>
      </c>
    </row>
    <row r="2267" spans="1:27" ht="28.5" x14ac:dyDescent="0.2">
      <c r="A2267" s="26">
        <v>2</v>
      </c>
      <c r="B2267" s="26">
        <v>2</v>
      </c>
      <c r="C2267" s="26" t="str">
        <f>Source!F2009</f>
        <v>15.1-1500-01</v>
      </c>
      <c r="D2267" s="26" t="s">
        <v>180</v>
      </c>
      <c r="E2267" s="27" t="str">
        <f>Source!H2009</f>
        <v>1 Т</v>
      </c>
      <c r="F2267" s="17">
        <f>Source!I2009</f>
        <v>57.968822000000003</v>
      </c>
      <c r="G2267" s="33"/>
      <c r="H2267" s="28"/>
      <c r="I2267" s="17"/>
      <c r="J2267" s="33"/>
      <c r="K2267" s="17"/>
      <c r="L2267" s="33"/>
      <c r="Q2267">
        <f>ROUND((Source!DN2009/100)*ROUND((ROUND((Source!AF2009*Source!AV2009*Source!I2009),2)),2), 2)</f>
        <v>0</v>
      </c>
      <c r="R2267">
        <f>Source!X2009</f>
        <v>0</v>
      </c>
      <c r="S2267">
        <f>ROUND((Source!DO2009/100)*ROUND((ROUND((Source!AF2009*Source!AV2009*Source!I2009),2)),2), 2)</f>
        <v>0</v>
      </c>
      <c r="T2267">
        <f>Source!Y2009</f>
        <v>0</v>
      </c>
      <c r="U2267">
        <f>ROUND((175/100)*ROUND((ROUND((Source!AE2009*Source!AV2009*Source!I2009),2)),2), 2)</f>
        <v>0</v>
      </c>
      <c r="V2267">
        <f>ROUND((160/100)*ROUND(ROUND((ROUND((Source!AE2009*Source!AV2009*Source!I2009),2)*Source!BS2009),2), 2), 2)</f>
        <v>0</v>
      </c>
    </row>
    <row r="2268" spans="1:27" ht="14.25" x14ac:dyDescent="0.2">
      <c r="A2268" s="55"/>
      <c r="B2268" s="55"/>
      <c r="C2268" s="55"/>
      <c r="D2268" s="55" t="s">
        <v>322</v>
      </c>
      <c r="E2268" s="56"/>
      <c r="F2268" s="57"/>
      <c r="G2268" s="58">
        <f>Source!AM2009</f>
        <v>31.67</v>
      </c>
      <c r="H2268" s="59" t="str">
        <f>Source!DE2009</f>
        <v/>
      </c>
      <c r="I2268" s="57">
        <f>Source!AV2009</f>
        <v>1</v>
      </c>
      <c r="J2268" s="58">
        <f>(ROUND((ROUND(((Source!ET2009)*Source!AV2009*Source!I2009),2)),2)+ROUND((ROUND(((Source!AE2009-(Source!EU2009))*Source!AV2009*Source!I2009),2)),2))</f>
        <v>1835.87</v>
      </c>
      <c r="K2268" s="57">
        <f>IF(Source!BB2009&lt;&gt; 0, Source!BB2009, 1)</f>
        <v>43.37</v>
      </c>
      <c r="L2268" s="58">
        <f>Source!Q2009</f>
        <v>79621.679999999993</v>
      </c>
    </row>
    <row r="2269" spans="1:27" ht="15" x14ac:dyDescent="0.25">
      <c r="A2269" s="60"/>
      <c r="B2269" s="60"/>
      <c r="C2269" s="60"/>
      <c r="D2269" s="61" t="s">
        <v>319</v>
      </c>
      <c r="E2269" s="60"/>
      <c r="F2269" s="60"/>
      <c r="G2269" s="60"/>
      <c r="H2269" s="60"/>
      <c r="I2269" s="111">
        <f>J2268</f>
        <v>1835.87</v>
      </c>
      <c r="J2269" s="111"/>
      <c r="K2269" s="111">
        <f>L2268</f>
        <v>79621.679999999993</v>
      </c>
      <c r="L2269" s="111"/>
      <c r="O2269" s="32">
        <f>J2268</f>
        <v>1835.87</v>
      </c>
      <c r="P2269" s="32">
        <f>L2268</f>
        <v>79621.679999999993</v>
      </c>
      <c r="X2269">
        <f>IF(Source!BI2009&lt;=1,J2268-0, 0)</f>
        <v>0</v>
      </c>
      <c r="Y2269">
        <f>IF(Source!BI2009=2,J2268-0, 0)</f>
        <v>0</v>
      </c>
      <c r="Z2269">
        <f>IF(Source!BI2009=3,J2268-0, 0)</f>
        <v>0</v>
      </c>
      <c r="AA2269">
        <f>IF(Source!BI2009=4,J2268,0)</f>
        <v>1835.87</v>
      </c>
    </row>
    <row r="2272" spans="1:27" ht="15" x14ac:dyDescent="0.25">
      <c r="A2272" s="81" t="str">
        <f>CONCATENATE("Итого по разделу: ",IF(Source!G2011&lt;&gt;"Новый раздел", Source!G2011, ""))</f>
        <v>Итого по разделу: Вывоз мусора</v>
      </c>
      <c r="B2272" s="81"/>
      <c r="C2272" s="81"/>
      <c r="D2272" s="81"/>
      <c r="E2272" s="81"/>
      <c r="F2272" s="81"/>
      <c r="G2272" s="81"/>
      <c r="H2272" s="81"/>
      <c r="I2272" s="79">
        <f>SUM(O2262:O2271)</f>
        <v>4545.91</v>
      </c>
      <c r="J2272" s="80"/>
      <c r="K2272" s="79">
        <f>SUM(P2262:P2271)</f>
        <v>110109.62999999999</v>
      </c>
      <c r="L2272" s="80"/>
    </row>
    <row r="2273" spans="1:38" hidden="1" x14ac:dyDescent="0.2">
      <c r="A2273" t="s">
        <v>320</v>
      </c>
      <c r="I2273">
        <f>SUM(AC2262:AC2272)</f>
        <v>0</v>
      </c>
      <c r="K2273">
        <f>SUM(AD2262:AD2272)</f>
        <v>0</v>
      </c>
    </row>
    <row r="2274" spans="1:38" hidden="1" x14ac:dyDescent="0.2">
      <c r="A2274" t="s">
        <v>321</v>
      </c>
      <c r="I2274">
        <f>SUM(AE2262:AE2273)</f>
        <v>0</v>
      </c>
      <c r="K2274">
        <f>SUM(AF2262:AF2273)</f>
        <v>0</v>
      </c>
    </row>
    <row r="2276" spans="1:38" ht="15" x14ac:dyDescent="0.25">
      <c r="A2276" s="81" t="str">
        <f>CONCATENATE("Итого по локальной смете: ",IF(Source!G2041&lt;&gt;"Новая локальная смета", Source!G2041, ""))</f>
        <v xml:space="preserve">Итого по локальной смете: </v>
      </c>
      <c r="B2276" s="81"/>
      <c r="C2276" s="81"/>
      <c r="D2276" s="81"/>
      <c r="E2276" s="81"/>
      <c r="F2276" s="81"/>
      <c r="G2276" s="81"/>
      <c r="H2276" s="81"/>
      <c r="I2276" s="79">
        <f>SUM(O45:O2275)</f>
        <v>601863.99999999965</v>
      </c>
      <c r="J2276" s="80"/>
      <c r="K2276" s="79">
        <f>SUM(P45:P2275)</f>
        <v>8089560.2299999921</v>
      </c>
      <c r="L2276" s="80"/>
    </row>
    <row r="2277" spans="1:38" hidden="1" x14ac:dyDescent="0.2">
      <c r="A2277" t="s">
        <v>320</v>
      </c>
      <c r="I2277">
        <f>SUM(AC45:AC2276)</f>
        <v>0</v>
      </c>
      <c r="K2277">
        <f>SUM(AD45:AD2276)</f>
        <v>0</v>
      </c>
    </row>
    <row r="2278" spans="1:38" hidden="1" x14ac:dyDescent="0.2">
      <c r="A2278" t="s">
        <v>321</v>
      </c>
      <c r="I2278">
        <f>SUM(AE45:AE2277)</f>
        <v>0</v>
      </c>
      <c r="K2278">
        <f>SUM(AF45:AF2277)</f>
        <v>0</v>
      </c>
    </row>
    <row r="2280" spans="1:38" ht="15" x14ac:dyDescent="0.25">
      <c r="A2280" s="81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  <c r="B2280" s="81"/>
      <c r="C2280" s="81"/>
      <c r="D2280" s="81"/>
      <c r="E2280" s="81"/>
      <c r="F2280" s="81"/>
      <c r="G2280" s="81"/>
      <c r="H2280" s="81"/>
      <c r="I2280" s="79">
        <f>SUM(O1:O2279)</f>
        <v>601863.99999999965</v>
      </c>
      <c r="J2280" s="80"/>
      <c r="K2280" s="79">
        <f>SUM(P1:P2279)</f>
        <v>8089560.2299999921</v>
      </c>
      <c r="L2280" s="80"/>
      <c r="AL2280" s="42" t="str">
        <f>CONCATENATE("Итого по смете: ",IF(Source!G2071&lt;&gt;"Новый объект", Source!G2071, ""))</f>
        <v>Итого по смете: М.О. г. Красногорск, Красногорский бульвар, д. 17    Ремонт  крыши</v>
      </c>
    </row>
    <row r="2281" spans="1:38" hidden="1" x14ac:dyDescent="0.2">
      <c r="A2281" t="s">
        <v>320</v>
      </c>
      <c r="I2281">
        <f>SUM(AC1:AC2280)</f>
        <v>0</v>
      </c>
      <c r="K2281">
        <f>SUM(AD1:AD2280)</f>
        <v>0</v>
      </c>
    </row>
    <row r="2282" spans="1:38" hidden="1" x14ac:dyDescent="0.2">
      <c r="A2282" t="s">
        <v>321</v>
      </c>
      <c r="I2282">
        <f>SUM(AE1:AE2281)</f>
        <v>0</v>
      </c>
      <c r="K2282">
        <f>SUM(AF1:AF2281)</f>
        <v>0</v>
      </c>
    </row>
    <row r="2283" spans="1:38" ht="14.25" x14ac:dyDescent="0.2">
      <c r="D2283" s="82" t="str">
        <f>Source!H2100</f>
        <v>ВЗиС 0,4%</v>
      </c>
      <c r="E2283" s="82"/>
      <c r="F2283" s="82"/>
      <c r="G2283" s="82"/>
      <c r="H2283" s="82"/>
      <c r="I2283" s="82"/>
      <c r="J2283" s="82"/>
      <c r="K2283" s="83">
        <f>IF(Source!F2100=0, "", Source!F2100)</f>
        <v>31917.8</v>
      </c>
      <c r="L2283" s="83"/>
    </row>
    <row r="2284" spans="1:38" ht="14.25" x14ac:dyDescent="0.2">
      <c r="D2284" s="82" t="str">
        <f>Source!H2101</f>
        <v>Всего со ВЗиС</v>
      </c>
      <c r="E2284" s="82"/>
      <c r="F2284" s="82"/>
      <c r="G2284" s="82"/>
      <c r="H2284" s="82"/>
      <c r="I2284" s="82"/>
      <c r="J2284" s="82"/>
      <c r="K2284" s="83">
        <f>IF(Source!F2101=0, "", Source!F2101)</f>
        <v>8121478.0300000003</v>
      </c>
      <c r="L2284" s="83"/>
    </row>
    <row r="2285" spans="1:38" ht="14.25" x14ac:dyDescent="0.2">
      <c r="D2285" s="82" t="str">
        <f>Source!H2102</f>
        <v>НДС 20%</v>
      </c>
      <c r="E2285" s="82"/>
      <c r="F2285" s="82"/>
      <c r="G2285" s="82"/>
      <c r="H2285" s="82"/>
      <c r="I2285" s="82"/>
      <c r="J2285" s="82"/>
      <c r="K2285" s="83">
        <f>IF(Source!F2102=0, "", Source!F2102)</f>
        <v>1624295.61</v>
      </c>
      <c r="L2285" s="83"/>
    </row>
    <row r="2286" spans="1:38" ht="14.25" x14ac:dyDescent="0.2">
      <c r="D2286" s="82" t="str">
        <f>Source!H2103</f>
        <v>Итого с НДС 20%</v>
      </c>
      <c r="E2286" s="82"/>
      <c r="F2286" s="82"/>
      <c r="G2286" s="82"/>
      <c r="H2286" s="82"/>
      <c r="I2286" s="82"/>
      <c r="J2286" s="82"/>
      <c r="K2286" s="83">
        <f>IF(Source!F2103=0, "", Source!F2103)</f>
        <v>9745773.6400000006</v>
      </c>
      <c r="L2286" s="83"/>
    </row>
    <row r="2287" spans="1:38" ht="14.25" x14ac:dyDescent="0.2">
      <c r="D2287" s="82" t="str">
        <f>Source!H2104</f>
        <v>Тендерное снижение 0%</v>
      </c>
      <c r="E2287" s="82"/>
      <c r="F2287" s="82"/>
      <c r="G2287" s="82"/>
      <c r="H2287" s="82"/>
      <c r="I2287" s="82"/>
      <c r="J2287" s="82"/>
      <c r="K2287" s="83">
        <v>0</v>
      </c>
      <c r="L2287" s="83"/>
    </row>
    <row r="2288" spans="1:38" ht="14.25" x14ac:dyDescent="0.2">
      <c r="D2288" s="82" t="str">
        <f>Source!H2105</f>
        <v>Итого с тендерным снижением</v>
      </c>
      <c r="E2288" s="82"/>
      <c r="F2288" s="82"/>
      <c r="G2288" s="82"/>
      <c r="H2288" s="82"/>
      <c r="I2288" s="82"/>
      <c r="J2288" s="82"/>
      <c r="K2288" s="83">
        <f>IF(Source!F2105=0, "", Source!F2105)</f>
        <v>9745773.6400000006</v>
      </c>
      <c r="L2288" s="83"/>
    </row>
    <row r="2289" spans="1:12" ht="14.25" x14ac:dyDescent="0.2">
      <c r="D2289" s="82" t="str">
        <f>Source!H2106</f>
        <v>В том числе НДС 20%</v>
      </c>
      <c r="E2289" s="82"/>
      <c r="F2289" s="82"/>
      <c r="G2289" s="82"/>
      <c r="H2289" s="82"/>
      <c r="I2289" s="82"/>
      <c r="J2289" s="82"/>
      <c r="K2289" s="83">
        <f>IF(Source!F2106=0, "", Source!F2106)</f>
        <v>1624295.61</v>
      </c>
      <c r="L2289" s="83"/>
    </row>
    <row r="2290" spans="1:12" ht="14.25" x14ac:dyDescent="0.2">
      <c r="D2290" s="82" t="str">
        <f>Source!H2107</f>
        <v>Зачет аванса</v>
      </c>
      <c r="E2290" s="82"/>
      <c r="F2290" s="82"/>
      <c r="G2290" s="82"/>
      <c r="H2290" s="82"/>
      <c r="I2290" s="82"/>
      <c r="J2290" s="82"/>
      <c r="K2290" s="84">
        <v>0</v>
      </c>
      <c r="L2290" s="84"/>
    </row>
    <row r="2291" spans="1:12" ht="14.25" x14ac:dyDescent="0.2">
      <c r="D2291" s="82" t="str">
        <f>Source!H2108</f>
        <v>Итого за минусом аванса</v>
      </c>
      <c r="E2291" s="82"/>
      <c r="F2291" s="82"/>
      <c r="G2291" s="82"/>
      <c r="H2291" s="82"/>
      <c r="I2291" s="82"/>
      <c r="J2291" s="82"/>
      <c r="K2291" s="83">
        <f>IF(Source!F2108=0, "", Source!F2108)</f>
        <v>9745773.6400000006</v>
      </c>
      <c r="L2291" s="83"/>
    </row>
    <row r="2292" spans="1:12" ht="14.25" x14ac:dyDescent="0.2">
      <c r="D2292" s="82" t="str">
        <f>Source!H2109</f>
        <v>В том числе НДС  с учетом зачета аванса</v>
      </c>
      <c r="E2292" s="82"/>
      <c r="F2292" s="82"/>
      <c r="G2292" s="82"/>
      <c r="H2292" s="82"/>
      <c r="I2292" s="82"/>
      <c r="J2292" s="82"/>
      <c r="K2292" s="83">
        <f>IF(Source!F2109=0, "", Source!F2109)</f>
        <v>1624295.61</v>
      </c>
      <c r="L2292" s="83"/>
    </row>
    <row r="2293" spans="1:12" ht="14.25" x14ac:dyDescent="0.2">
      <c r="D2293" s="82" t="str">
        <f>Source!H2110</f>
        <v>Возвратные средства</v>
      </c>
      <c r="E2293" s="82"/>
      <c r="F2293" s="82"/>
      <c r="G2293" s="82"/>
      <c r="H2293" s="82"/>
      <c r="I2293" s="82"/>
      <c r="J2293" s="82"/>
      <c r="K2293" s="83">
        <v>0</v>
      </c>
      <c r="L2293" s="83"/>
    </row>
    <row r="2294" spans="1:12" ht="14.25" x14ac:dyDescent="0.2">
      <c r="D2294" s="82" t="str">
        <f>Source!H2111</f>
        <v>Всего к оплате  за минусом возвратных средств</v>
      </c>
      <c r="E2294" s="82"/>
      <c r="F2294" s="82"/>
      <c r="G2294" s="82"/>
      <c r="H2294" s="82"/>
      <c r="I2294" s="82"/>
      <c r="J2294" s="82"/>
      <c r="K2294" s="83">
        <f>IF(Source!F2111=0, "", Source!F2111)</f>
        <v>9745773.6400000006</v>
      </c>
      <c r="L2294" s="83"/>
    </row>
    <row r="2297" spans="1:12" ht="14.25" x14ac:dyDescent="0.2">
      <c r="A2297" s="11"/>
      <c r="B2297" s="85" t="s">
        <v>362</v>
      </c>
      <c r="C2297" s="85"/>
      <c r="D2297" s="62" t="str">
        <f>IF(Source!AM12&lt;&gt;"", Source!AM12," ")</f>
        <v xml:space="preserve"> </v>
      </c>
      <c r="E2297" s="62"/>
      <c r="F2297" s="62"/>
      <c r="G2297" s="62"/>
      <c r="H2297" s="62"/>
      <c r="I2297" s="68" t="str">
        <f>IF(Source!AL12&lt;&gt;"", Source!AL12," ")</f>
        <v xml:space="preserve"> </v>
      </c>
      <c r="J2297" s="68"/>
      <c r="K2297" s="68"/>
    </row>
    <row r="2298" spans="1:12" ht="14.25" x14ac:dyDescent="0.2">
      <c r="A2298" s="11"/>
      <c r="B2298" s="11"/>
      <c r="C2298" s="11"/>
      <c r="D2298" s="110" t="s">
        <v>328</v>
      </c>
      <c r="E2298" s="110"/>
      <c r="F2298" s="110"/>
      <c r="G2298" s="110"/>
      <c r="H2298" s="110"/>
      <c r="I2298" s="11"/>
      <c r="J2298" s="11"/>
      <c r="K2298" s="11"/>
    </row>
    <row r="2299" spans="1:12" ht="14.25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</row>
    <row r="2300" spans="1:12" ht="14.25" x14ac:dyDescent="0.2">
      <c r="A2300" s="11"/>
      <c r="B2300" s="85" t="s">
        <v>363</v>
      </c>
      <c r="C2300" s="85"/>
      <c r="D2300" s="62" t="str">
        <f>IF(Source!AI12&lt;&gt;"", Source!AI12," ")</f>
        <v xml:space="preserve"> </v>
      </c>
      <c r="E2300" s="62"/>
      <c r="F2300" s="62"/>
      <c r="G2300" s="62"/>
      <c r="H2300" s="62"/>
      <c r="I2300" s="68" t="str">
        <f>IF(Source!AH12&lt;&gt;"", Source!AH12," ")</f>
        <v xml:space="preserve"> </v>
      </c>
      <c r="J2300" s="68"/>
      <c r="K2300" s="68"/>
    </row>
    <row r="2301" spans="1:12" ht="14.25" x14ac:dyDescent="0.2">
      <c r="A2301" s="11"/>
      <c r="B2301" s="11"/>
      <c r="C2301" s="11"/>
      <c r="D2301" s="110" t="s">
        <v>328</v>
      </c>
      <c r="E2301" s="110"/>
      <c r="F2301" s="110"/>
      <c r="G2301" s="110"/>
      <c r="H2301" s="110"/>
      <c r="I2301" s="11"/>
      <c r="J2301" s="11"/>
      <c r="K2301" s="11"/>
    </row>
  </sheetData>
  <mergeCells count="639">
    <mergeCell ref="I2:L2"/>
    <mergeCell ref="I3:L3"/>
    <mergeCell ref="I4:L4"/>
    <mergeCell ref="J6:L6"/>
    <mergeCell ref="H7:I7"/>
    <mergeCell ref="J7:L7"/>
    <mergeCell ref="C14:H14"/>
    <mergeCell ref="J14:L15"/>
    <mergeCell ref="C15:H15"/>
    <mergeCell ref="C16:H16"/>
    <mergeCell ref="J16:L17"/>
    <mergeCell ref="C17:H17"/>
    <mergeCell ref="J8:L9"/>
    <mergeCell ref="C9:H9"/>
    <mergeCell ref="C10:H10"/>
    <mergeCell ref="J10:L11"/>
    <mergeCell ref="C11:H11"/>
    <mergeCell ref="C12:H12"/>
    <mergeCell ref="J12:L13"/>
    <mergeCell ref="C13:H13"/>
    <mergeCell ref="H22:I22"/>
    <mergeCell ref="J22:L22"/>
    <mergeCell ref="G24:G26"/>
    <mergeCell ref="H24:H26"/>
    <mergeCell ref="I24:J25"/>
    <mergeCell ref="A29:L29"/>
    <mergeCell ref="C18:H18"/>
    <mergeCell ref="G19:I19"/>
    <mergeCell ref="J19:L19"/>
    <mergeCell ref="G20:H20"/>
    <mergeCell ref="J20:L20"/>
    <mergeCell ref="J21:L21"/>
    <mergeCell ref="A30:L30"/>
    <mergeCell ref="H32:I32"/>
    <mergeCell ref="A34:L34"/>
    <mergeCell ref="A35:B36"/>
    <mergeCell ref="C35:C42"/>
    <mergeCell ref="D35:D42"/>
    <mergeCell ref="E35:E42"/>
    <mergeCell ref="F35:F42"/>
    <mergeCell ref="G35:G42"/>
    <mergeCell ref="H35:H42"/>
    <mergeCell ref="A45:L45"/>
    <mergeCell ref="A47:L47"/>
    <mergeCell ref="A49:L49"/>
    <mergeCell ref="K57:L57"/>
    <mergeCell ref="I57:J57"/>
    <mergeCell ref="K64:L64"/>
    <mergeCell ref="I64:J64"/>
    <mergeCell ref="I35:I42"/>
    <mergeCell ref="J35:J42"/>
    <mergeCell ref="K35:K42"/>
    <mergeCell ref="L35:L42"/>
    <mergeCell ref="A37:A42"/>
    <mergeCell ref="B37:B42"/>
    <mergeCell ref="K91:L91"/>
    <mergeCell ref="I91:J91"/>
    <mergeCell ref="A91:H91"/>
    <mergeCell ref="K95:L95"/>
    <mergeCell ref="I95:J95"/>
    <mergeCell ref="A95:H95"/>
    <mergeCell ref="K73:L73"/>
    <mergeCell ref="I73:J73"/>
    <mergeCell ref="K81:L81"/>
    <mergeCell ref="I81:J81"/>
    <mergeCell ref="K88:L88"/>
    <mergeCell ref="I88:J88"/>
    <mergeCell ref="K145:L145"/>
    <mergeCell ref="I145:J145"/>
    <mergeCell ref="K159:L159"/>
    <mergeCell ref="I159:J159"/>
    <mergeCell ref="K173:L173"/>
    <mergeCell ref="I173:J173"/>
    <mergeCell ref="A99:L99"/>
    <mergeCell ref="K111:L111"/>
    <mergeCell ref="I111:J111"/>
    <mergeCell ref="K124:L124"/>
    <mergeCell ref="I124:J124"/>
    <mergeCell ref="K136:L136"/>
    <mergeCell ref="I136:J136"/>
    <mergeCell ref="K203:L203"/>
    <mergeCell ref="I203:J203"/>
    <mergeCell ref="A203:H203"/>
    <mergeCell ref="K207:L207"/>
    <mergeCell ref="I207:J207"/>
    <mergeCell ref="A207:H207"/>
    <mergeCell ref="A176:L176"/>
    <mergeCell ref="K184:L184"/>
    <mergeCell ref="I184:J184"/>
    <mergeCell ref="K191:L191"/>
    <mergeCell ref="I191:J191"/>
    <mergeCell ref="K200:L200"/>
    <mergeCell ref="I200:J200"/>
    <mergeCell ref="K257:L257"/>
    <mergeCell ref="I257:J257"/>
    <mergeCell ref="K271:L271"/>
    <mergeCell ref="I271:J271"/>
    <mergeCell ref="K285:L285"/>
    <mergeCell ref="I285:J285"/>
    <mergeCell ref="A211:L211"/>
    <mergeCell ref="K223:L223"/>
    <mergeCell ref="I223:J223"/>
    <mergeCell ref="K236:L236"/>
    <mergeCell ref="I236:J236"/>
    <mergeCell ref="K248:L248"/>
    <mergeCell ref="I248:J248"/>
    <mergeCell ref="K309:L309"/>
    <mergeCell ref="I309:J309"/>
    <mergeCell ref="K318:L318"/>
    <mergeCell ref="I318:J318"/>
    <mergeCell ref="K326:L326"/>
    <mergeCell ref="I326:J326"/>
    <mergeCell ref="K288:L288"/>
    <mergeCell ref="I288:J288"/>
    <mergeCell ref="A288:H288"/>
    <mergeCell ref="A292:L292"/>
    <mergeCell ref="A294:L294"/>
    <mergeCell ref="K302:L302"/>
    <mergeCell ref="I302:J302"/>
    <mergeCell ref="A344:L344"/>
    <mergeCell ref="K356:L356"/>
    <mergeCell ref="I356:J356"/>
    <mergeCell ref="K369:L369"/>
    <mergeCell ref="I369:J369"/>
    <mergeCell ref="K381:L381"/>
    <mergeCell ref="I381:J381"/>
    <mergeCell ref="K333:L333"/>
    <mergeCell ref="I333:J333"/>
    <mergeCell ref="K336:L336"/>
    <mergeCell ref="I336:J336"/>
    <mergeCell ref="A336:H336"/>
    <mergeCell ref="K340:L340"/>
    <mergeCell ref="I340:J340"/>
    <mergeCell ref="A340:H340"/>
    <mergeCell ref="A420:L420"/>
    <mergeCell ref="K428:L428"/>
    <mergeCell ref="I428:J428"/>
    <mergeCell ref="K435:L435"/>
    <mergeCell ref="I435:J435"/>
    <mergeCell ref="K444:L444"/>
    <mergeCell ref="I444:J444"/>
    <mergeCell ref="K390:L390"/>
    <mergeCell ref="I390:J390"/>
    <mergeCell ref="K403:L403"/>
    <mergeCell ref="I403:J403"/>
    <mergeCell ref="K417:L417"/>
    <mergeCell ref="I417:J417"/>
    <mergeCell ref="K476:L476"/>
    <mergeCell ref="I476:J476"/>
    <mergeCell ref="K488:L488"/>
    <mergeCell ref="I488:J488"/>
    <mergeCell ref="K497:L497"/>
    <mergeCell ref="I497:J497"/>
    <mergeCell ref="K447:L447"/>
    <mergeCell ref="I447:J447"/>
    <mergeCell ref="A447:H447"/>
    <mergeCell ref="A451:L451"/>
    <mergeCell ref="K463:L463"/>
    <mergeCell ref="I463:J463"/>
    <mergeCell ref="A527:H527"/>
    <mergeCell ref="K531:L531"/>
    <mergeCell ref="I531:J531"/>
    <mergeCell ref="A531:H531"/>
    <mergeCell ref="A535:L535"/>
    <mergeCell ref="A537:L537"/>
    <mergeCell ref="K510:L510"/>
    <mergeCell ref="I510:J510"/>
    <mergeCell ref="K524:L524"/>
    <mergeCell ref="I524:J524"/>
    <mergeCell ref="K527:L527"/>
    <mergeCell ref="I527:J527"/>
    <mergeCell ref="K569:L569"/>
    <mergeCell ref="I569:J569"/>
    <mergeCell ref="K576:L576"/>
    <mergeCell ref="I576:J576"/>
    <mergeCell ref="K579:L579"/>
    <mergeCell ref="I579:J579"/>
    <mergeCell ref="K545:L545"/>
    <mergeCell ref="I545:J545"/>
    <mergeCell ref="K552:L552"/>
    <mergeCell ref="I552:J552"/>
    <mergeCell ref="K561:L561"/>
    <mergeCell ref="I561:J561"/>
    <mergeCell ref="K612:L612"/>
    <mergeCell ref="I612:J612"/>
    <mergeCell ref="K624:L624"/>
    <mergeCell ref="I624:J624"/>
    <mergeCell ref="K633:L633"/>
    <mergeCell ref="I633:J633"/>
    <mergeCell ref="A579:H579"/>
    <mergeCell ref="K583:L583"/>
    <mergeCell ref="I583:J583"/>
    <mergeCell ref="A583:H583"/>
    <mergeCell ref="A587:L587"/>
    <mergeCell ref="K599:L599"/>
    <mergeCell ref="I599:J599"/>
    <mergeCell ref="K679:L679"/>
    <mergeCell ref="I679:J679"/>
    <mergeCell ref="K688:L688"/>
    <mergeCell ref="I688:J688"/>
    <mergeCell ref="K691:L691"/>
    <mergeCell ref="I691:J691"/>
    <mergeCell ref="K647:L647"/>
    <mergeCell ref="I647:J647"/>
    <mergeCell ref="K661:L661"/>
    <mergeCell ref="I661:J661"/>
    <mergeCell ref="A664:L664"/>
    <mergeCell ref="K672:L672"/>
    <mergeCell ref="I672:J672"/>
    <mergeCell ref="K732:L732"/>
    <mergeCell ref="I732:J732"/>
    <mergeCell ref="K741:L741"/>
    <mergeCell ref="I741:J741"/>
    <mergeCell ref="K755:L755"/>
    <mergeCell ref="I755:J755"/>
    <mergeCell ref="A691:H691"/>
    <mergeCell ref="A695:L695"/>
    <mergeCell ref="K707:L707"/>
    <mergeCell ref="I707:J707"/>
    <mergeCell ref="K720:L720"/>
    <mergeCell ref="I720:J720"/>
    <mergeCell ref="A780:L780"/>
    <mergeCell ref="A782:L782"/>
    <mergeCell ref="K790:L790"/>
    <mergeCell ref="I790:J790"/>
    <mergeCell ref="K797:L797"/>
    <mergeCell ref="I797:J797"/>
    <mergeCell ref="K769:L769"/>
    <mergeCell ref="I769:J769"/>
    <mergeCell ref="K772:L772"/>
    <mergeCell ref="I772:J772"/>
    <mergeCell ref="A772:H772"/>
    <mergeCell ref="K776:L776"/>
    <mergeCell ref="I776:J776"/>
    <mergeCell ref="A776:H776"/>
    <mergeCell ref="K824:L824"/>
    <mergeCell ref="I824:J824"/>
    <mergeCell ref="A824:H824"/>
    <mergeCell ref="K828:L828"/>
    <mergeCell ref="I828:J828"/>
    <mergeCell ref="A828:H828"/>
    <mergeCell ref="K806:L806"/>
    <mergeCell ref="I806:J806"/>
    <mergeCell ref="K814:L814"/>
    <mergeCell ref="I814:J814"/>
    <mergeCell ref="K821:L821"/>
    <mergeCell ref="I821:J821"/>
    <mergeCell ref="K878:L878"/>
    <mergeCell ref="I878:J878"/>
    <mergeCell ref="K892:L892"/>
    <mergeCell ref="I892:J892"/>
    <mergeCell ref="K906:L906"/>
    <mergeCell ref="I906:J906"/>
    <mergeCell ref="A832:L832"/>
    <mergeCell ref="K844:L844"/>
    <mergeCell ref="I844:J844"/>
    <mergeCell ref="K857:L857"/>
    <mergeCell ref="I857:J857"/>
    <mergeCell ref="K869:L869"/>
    <mergeCell ref="I869:J869"/>
    <mergeCell ref="K936:L936"/>
    <mergeCell ref="I936:J936"/>
    <mergeCell ref="A936:H936"/>
    <mergeCell ref="A940:L940"/>
    <mergeCell ref="K952:L952"/>
    <mergeCell ref="I952:J952"/>
    <mergeCell ref="A909:L909"/>
    <mergeCell ref="K917:L917"/>
    <mergeCell ref="I917:J917"/>
    <mergeCell ref="K924:L924"/>
    <mergeCell ref="I924:J924"/>
    <mergeCell ref="K933:L933"/>
    <mergeCell ref="I933:J933"/>
    <mergeCell ref="K1000:L1000"/>
    <mergeCell ref="I1000:J1000"/>
    <mergeCell ref="K1014:L1014"/>
    <mergeCell ref="I1014:J1014"/>
    <mergeCell ref="K1017:L1017"/>
    <mergeCell ref="I1017:J1017"/>
    <mergeCell ref="K965:L965"/>
    <mergeCell ref="I965:J965"/>
    <mergeCell ref="K977:L977"/>
    <mergeCell ref="I977:J977"/>
    <mergeCell ref="K986:L986"/>
    <mergeCell ref="I986:J986"/>
    <mergeCell ref="K1035:L1035"/>
    <mergeCell ref="I1035:J1035"/>
    <mergeCell ref="K1042:L1042"/>
    <mergeCell ref="I1042:J1042"/>
    <mergeCell ref="K1051:L1051"/>
    <mergeCell ref="I1051:J1051"/>
    <mergeCell ref="A1017:H1017"/>
    <mergeCell ref="K1021:L1021"/>
    <mergeCell ref="I1021:J1021"/>
    <mergeCell ref="A1021:H1021"/>
    <mergeCell ref="A1025:L1025"/>
    <mergeCell ref="A1027:L1027"/>
    <mergeCell ref="A1069:H1069"/>
    <mergeCell ref="K1073:L1073"/>
    <mergeCell ref="I1073:J1073"/>
    <mergeCell ref="A1073:H1073"/>
    <mergeCell ref="A1077:L1077"/>
    <mergeCell ref="K1089:L1089"/>
    <mergeCell ref="I1089:J1089"/>
    <mergeCell ref="K1059:L1059"/>
    <mergeCell ref="I1059:J1059"/>
    <mergeCell ref="K1066:L1066"/>
    <mergeCell ref="I1066:J1066"/>
    <mergeCell ref="K1069:L1069"/>
    <mergeCell ref="I1069:J1069"/>
    <mergeCell ref="K1137:L1137"/>
    <mergeCell ref="I1137:J1137"/>
    <mergeCell ref="K1151:L1151"/>
    <mergeCell ref="I1151:J1151"/>
    <mergeCell ref="A1154:L1154"/>
    <mergeCell ref="K1162:L1162"/>
    <mergeCell ref="I1162:J1162"/>
    <mergeCell ref="K1102:L1102"/>
    <mergeCell ref="I1102:J1102"/>
    <mergeCell ref="K1114:L1114"/>
    <mergeCell ref="I1114:J1114"/>
    <mergeCell ref="K1123:L1123"/>
    <mergeCell ref="I1123:J1123"/>
    <mergeCell ref="A1181:H1181"/>
    <mergeCell ref="A1185:L1185"/>
    <mergeCell ref="K1197:L1197"/>
    <mergeCell ref="I1197:J1197"/>
    <mergeCell ref="K1210:L1210"/>
    <mergeCell ref="I1210:J1210"/>
    <mergeCell ref="K1169:L1169"/>
    <mergeCell ref="I1169:J1169"/>
    <mergeCell ref="K1178:L1178"/>
    <mergeCell ref="I1178:J1178"/>
    <mergeCell ref="K1181:L1181"/>
    <mergeCell ref="I1181:J1181"/>
    <mergeCell ref="K1259:L1259"/>
    <mergeCell ref="I1259:J1259"/>
    <mergeCell ref="K1262:L1262"/>
    <mergeCell ref="I1262:J1262"/>
    <mergeCell ref="A1262:H1262"/>
    <mergeCell ref="K1266:L1266"/>
    <mergeCell ref="I1266:J1266"/>
    <mergeCell ref="A1266:H1266"/>
    <mergeCell ref="K1222:L1222"/>
    <mergeCell ref="I1222:J1222"/>
    <mergeCell ref="K1231:L1231"/>
    <mergeCell ref="I1231:J1231"/>
    <mergeCell ref="K1245:L1245"/>
    <mergeCell ref="I1245:J1245"/>
    <mergeCell ref="K1296:L1296"/>
    <mergeCell ref="I1296:J1296"/>
    <mergeCell ref="K1304:L1304"/>
    <mergeCell ref="I1304:J1304"/>
    <mergeCell ref="K1311:L1311"/>
    <mergeCell ref="I1311:J1311"/>
    <mergeCell ref="A1270:L1270"/>
    <mergeCell ref="A1272:L1272"/>
    <mergeCell ref="K1280:L1280"/>
    <mergeCell ref="I1280:J1280"/>
    <mergeCell ref="K1287:L1287"/>
    <mergeCell ref="I1287:J1287"/>
    <mergeCell ref="A1322:L1322"/>
    <mergeCell ref="K1334:L1334"/>
    <mergeCell ref="I1334:J1334"/>
    <mergeCell ref="K1347:L1347"/>
    <mergeCell ref="I1347:J1347"/>
    <mergeCell ref="K1359:L1359"/>
    <mergeCell ref="I1359:J1359"/>
    <mergeCell ref="K1314:L1314"/>
    <mergeCell ref="I1314:J1314"/>
    <mergeCell ref="A1314:H1314"/>
    <mergeCell ref="K1318:L1318"/>
    <mergeCell ref="I1318:J1318"/>
    <mergeCell ref="A1318:H1318"/>
    <mergeCell ref="A1399:L1399"/>
    <mergeCell ref="K1407:L1407"/>
    <mergeCell ref="I1407:J1407"/>
    <mergeCell ref="K1414:L1414"/>
    <mergeCell ref="I1414:J1414"/>
    <mergeCell ref="K1423:L1423"/>
    <mergeCell ref="I1423:J1423"/>
    <mergeCell ref="K1368:L1368"/>
    <mergeCell ref="I1368:J1368"/>
    <mergeCell ref="K1382:L1382"/>
    <mergeCell ref="I1382:J1382"/>
    <mergeCell ref="K1396:L1396"/>
    <mergeCell ref="I1396:J1396"/>
    <mergeCell ref="K1455:L1455"/>
    <mergeCell ref="I1455:J1455"/>
    <mergeCell ref="K1467:L1467"/>
    <mergeCell ref="I1467:J1467"/>
    <mergeCell ref="K1476:L1476"/>
    <mergeCell ref="I1476:J1476"/>
    <mergeCell ref="K1426:L1426"/>
    <mergeCell ref="I1426:J1426"/>
    <mergeCell ref="A1426:H1426"/>
    <mergeCell ref="A1430:L1430"/>
    <mergeCell ref="K1442:L1442"/>
    <mergeCell ref="I1442:J1442"/>
    <mergeCell ref="A1507:H1507"/>
    <mergeCell ref="K1511:L1511"/>
    <mergeCell ref="I1511:J1511"/>
    <mergeCell ref="A1511:H1511"/>
    <mergeCell ref="A1515:L1515"/>
    <mergeCell ref="A1517:L1517"/>
    <mergeCell ref="K1490:L1490"/>
    <mergeCell ref="I1490:J1490"/>
    <mergeCell ref="K1504:L1504"/>
    <mergeCell ref="I1504:J1504"/>
    <mergeCell ref="K1507:L1507"/>
    <mergeCell ref="I1507:J1507"/>
    <mergeCell ref="K1549:L1549"/>
    <mergeCell ref="I1549:J1549"/>
    <mergeCell ref="K1556:L1556"/>
    <mergeCell ref="I1556:J1556"/>
    <mergeCell ref="K1559:L1559"/>
    <mergeCell ref="I1559:J1559"/>
    <mergeCell ref="K1525:L1525"/>
    <mergeCell ref="I1525:J1525"/>
    <mergeCell ref="K1532:L1532"/>
    <mergeCell ref="I1532:J1532"/>
    <mergeCell ref="K1541:L1541"/>
    <mergeCell ref="I1541:J1541"/>
    <mergeCell ref="K1592:L1592"/>
    <mergeCell ref="I1592:J1592"/>
    <mergeCell ref="K1604:L1604"/>
    <mergeCell ref="I1604:J1604"/>
    <mergeCell ref="K1613:L1613"/>
    <mergeCell ref="I1613:J1613"/>
    <mergeCell ref="A1559:H1559"/>
    <mergeCell ref="K1563:L1563"/>
    <mergeCell ref="I1563:J1563"/>
    <mergeCell ref="A1563:H1563"/>
    <mergeCell ref="A1567:L1567"/>
    <mergeCell ref="K1579:L1579"/>
    <mergeCell ref="I1579:J1579"/>
    <mergeCell ref="K1659:L1659"/>
    <mergeCell ref="I1659:J1659"/>
    <mergeCell ref="K1668:L1668"/>
    <mergeCell ref="I1668:J1668"/>
    <mergeCell ref="K1671:L1671"/>
    <mergeCell ref="I1671:J1671"/>
    <mergeCell ref="K1627:L1627"/>
    <mergeCell ref="I1627:J1627"/>
    <mergeCell ref="K1641:L1641"/>
    <mergeCell ref="I1641:J1641"/>
    <mergeCell ref="A1644:L1644"/>
    <mergeCell ref="K1652:L1652"/>
    <mergeCell ref="I1652:J1652"/>
    <mergeCell ref="K1712:L1712"/>
    <mergeCell ref="I1712:J1712"/>
    <mergeCell ref="K1721:L1721"/>
    <mergeCell ref="I1721:J1721"/>
    <mergeCell ref="K1735:L1735"/>
    <mergeCell ref="I1735:J1735"/>
    <mergeCell ref="A1671:H1671"/>
    <mergeCell ref="A1675:L1675"/>
    <mergeCell ref="K1687:L1687"/>
    <mergeCell ref="I1687:J1687"/>
    <mergeCell ref="K1700:L1700"/>
    <mergeCell ref="I1700:J1700"/>
    <mergeCell ref="A1760:L1760"/>
    <mergeCell ref="A1762:L1762"/>
    <mergeCell ref="K1770:L1770"/>
    <mergeCell ref="I1770:J1770"/>
    <mergeCell ref="K1777:L1777"/>
    <mergeCell ref="I1777:J1777"/>
    <mergeCell ref="K1749:L1749"/>
    <mergeCell ref="I1749:J1749"/>
    <mergeCell ref="K1752:L1752"/>
    <mergeCell ref="I1752:J1752"/>
    <mergeCell ref="A1752:H1752"/>
    <mergeCell ref="K1756:L1756"/>
    <mergeCell ref="I1756:J1756"/>
    <mergeCell ref="A1756:H1756"/>
    <mergeCell ref="K1804:L1804"/>
    <mergeCell ref="I1804:J1804"/>
    <mergeCell ref="A1804:H1804"/>
    <mergeCell ref="K1808:L1808"/>
    <mergeCell ref="I1808:J1808"/>
    <mergeCell ref="A1808:H1808"/>
    <mergeCell ref="K1786:L1786"/>
    <mergeCell ref="I1786:J1786"/>
    <mergeCell ref="K1794:L1794"/>
    <mergeCell ref="I1794:J1794"/>
    <mergeCell ref="K1801:L1801"/>
    <mergeCell ref="I1801:J1801"/>
    <mergeCell ref="K1858:L1858"/>
    <mergeCell ref="I1858:J1858"/>
    <mergeCell ref="K1872:L1872"/>
    <mergeCell ref="I1872:J1872"/>
    <mergeCell ref="K1886:L1886"/>
    <mergeCell ref="I1886:J1886"/>
    <mergeCell ref="A1812:L1812"/>
    <mergeCell ref="K1824:L1824"/>
    <mergeCell ref="I1824:J1824"/>
    <mergeCell ref="K1837:L1837"/>
    <mergeCell ref="I1837:J1837"/>
    <mergeCell ref="K1849:L1849"/>
    <mergeCell ref="I1849:J1849"/>
    <mergeCell ref="K1916:L1916"/>
    <mergeCell ref="I1916:J1916"/>
    <mergeCell ref="A1916:H1916"/>
    <mergeCell ref="A1920:L1920"/>
    <mergeCell ref="K1932:L1932"/>
    <mergeCell ref="I1932:J1932"/>
    <mergeCell ref="A1889:L1889"/>
    <mergeCell ref="K1897:L1897"/>
    <mergeCell ref="I1897:J1897"/>
    <mergeCell ref="K1904:L1904"/>
    <mergeCell ref="I1904:J1904"/>
    <mergeCell ref="K1913:L1913"/>
    <mergeCell ref="I1913:J1913"/>
    <mergeCell ref="K1980:L1980"/>
    <mergeCell ref="I1980:J1980"/>
    <mergeCell ref="K1994:L1994"/>
    <mergeCell ref="I1994:J1994"/>
    <mergeCell ref="K1997:L1997"/>
    <mergeCell ref="I1997:J1997"/>
    <mergeCell ref="K1945:L1945"/>
    <mergeCell ref="I1945:J1945"/>
    <mergeCell ref="K1957:L1957"/>
    <mergeCell ref="I1957:J1957"/>
    <mergeCell ref="K1966:L1966"/>
    <mergeCell ref="I1966:J1966"/>
    <mergeCell ref="K2015:L2015"/>
    <mergeCell ref="I2015:J2015"/>
    <mergeCell ref="K2022:L2022"/>
    <mergeCell ref="I2022:J2022"/>
    <mergeCell ref="K2031:L2031"/>
    <mergeCell ref="I2031:J2031"/>
    <mergeCell ref="A1997:H1997"/>
    <mergeCell ref="K2001:L2001"/>
    <mergeCell ref="I2001:J2001"/>
    <mergeCell ref="A2001:H2001"/>
    <mergeCell ref="A2005:L2005"/>
    <mergeCell ref="A2007:L2007"/>
    <mergeCell ref="A2049:H2049"/>
    <mergeCell ref="K2053:L2053"/>
    <mergeCell ref="I2053:J2053"/>
    <mergeCell ref="A2053:H2053"/>
    <mergeCell ref="A2057:L2057"/>
    <mergeCell ref="K2069:L2069"/>
    <mergeCell ref="I2069:J2069"/>
    <mergeCell ref="K2039:L2039"/>
    <mergeCell ref="I2039:J2039"/>
    <mergeCell ref="K2046:L2046"/>
    <mergeCell ref="I2046:J2046"/>
    <mergeCell ref="K2049:L2049"/>
    <mergeCell ref="I2049:J2049"/>
    <mergeCell ref="K2117:L2117"/>
    <mergeCell ref="I2117:J2117"/>
    <mergeCell ref="K2131:L2131"/>
    <mergeCell ref="I2131:J2131"/>
    <mergeCell ref="A2134:L2134"/>
    <mergeCell ref="K2142:L2142"/>
    <mergeCell ref="I2142:J2142"/>
    <mergeCell ref="K2082:L2082"/>
    <mergeCell ref="I2082:J2082"/>
    <mergeCell ref="K2094:L2094"/>
    <mergeCell ref="I2094:J2094"/>
    <mergeCell ref="K2103:L2103"/>
    <mergeCell ref="I2103:J2103"/>
    <mergeCell ref="A2161:H2161"/>
    <mergeCell ref="A2165:L2165"/>
    <mergeCell ref="K2177:L2177"/>
    <mergeCell ref="I2177:J2177"/>
    <mergeCell ref="K2190:L2190"/>
    <mergeCell ref="I2190:J2190"/>
    <mergeCell ref="K2149:L2149"/>
    <mergeCell ref="I2149:J2149"/>
    <mergeCell ref="K2158:L2158"/>
    <mergeCell ref="I2158:J2158"/>
    <mergeCell ref="K2161:L2161"/>
    <mergeCell ref="I2161:J2161"/>
    <mergeCell ref="K2239:L2239"/>
    <mergeCell ref="I2239:J2239"/>
    <mergeCell ref="K2242:L2242"/>
    <mergeCell ref="I2242:J2242"/>
    <mergeCell ref="A2242:H2242"/>
    <mergeCell ref="K2246:L2246"/>
    <mergeCell ref="I2246:J2246"/>
    <mergeCell ref="A2246:H2246"/>
    <mergeCell ref="K2202:L2202"/>
    <mergeCell ref="I2202:J2202"/>
    <mergeCell ref="K2211:L2211"/>
    <mergeCell ref="I2211:J2211"/>
    <mergeCell ref="K2225:L2225"/>
    <mergeCell ref="I2225:J2225"/>
    <mergeCell ref="A2262:L2262"/>
    <mergeCell ref="K2265:L2265"/>
    <mergeCell ref="I2265:J2265"/>
    <mergeCell ref="K2269:L2269"/>
    <mergeCell ref="I2269:J2269"/>
    <mergeCell ref="K2272:L2272"/>
    <mergeCell ref="I2272:J2272"/>
    <mergeCell ref="A2272:H2272"/>
    <mergeCell ref="A2250:L2250"/>
    <mergeCell ref="K2255:L2255"/>
    <mergeCell ref="I2255:J2255"/>
    <mergeCell ref="K2258:L2258"/>
    <mergeCell ref="I2258:J2258"/>
    <mergeCell ref="A2258:H2258"/>
    <mergeCell ref="D2283:J2283"/>
    <mergeCell ref="K2283:L2283"/>
    <mergeCell ref="D2284:J2284"/>
    <mergeCell ref="K2284:L2284"/>
    <mergeCell ref="D2285:J2285"/>
    <mergeCell ref="K2285:L2285"/>
    <mergeCell ref="K2276:L2276"/>
    <mergeCell ref="I2276:J2276"/>
    <mergeCell ref="A2276:H2276"/>
    <mergeCell ref="K2280:L2280"/>
    <mergeCell ref="I2280:J2280"/>
    <mergeCell ref="A2280:H2280"/>
    <mergeCell ref="D2289:J2289"/>
    <mergeCell ref="K2289:L2289"/>
    <mergeCell ref="D2290:J2290"/>
    <mergeCell ref="K2290:L2290"/>
    <mergeCell ref="D2291:J2291"/>
    <mergeCell ref="K2291:L2291"/>
    <mergeCell ref="D2286:J2286"/>
    <mergeCell ref="K2286:L2286"/>
    <mergeCell ref="D2287:J2287"/>
    <mergeCell ref="K2287:L2287"/>
    <mergeCell ref="D2288:J2288"/>
    <mergeCell ref="K2288:L2288"/>
    <mergeCell ref="B2297:C2297"/>
    <mergeCell ref="I2297:K2297"/>
    <mergeCell ref="D2298:H2298"/>
    <mergeCell ref="B2300:C2300"/>
    <mergeCell ref="I2300:K2300"/>
    <mergeCell ref="D2301:H2301"/>
    <mergeCell ref="D2292:J2292"/>
    <mergeCell ref="K2292:L2292"/>
    <mergeCell ref="D2293:J2293"/>
    <mergeCell ref="K2293:L2293"/>
    <mergeCell ref="D2294:J2294"/>
    <mergeCell ref="K2294:L2294"/>
  </mergeCells>
  <pageMargins left="0.4" right="0.2" top="0.2" bottom="0.4" header="0.2" footer="0.2"/>
  <pageSetup paperSize="9" scale="67" fitToHeight="0" orientation="portrait" r:id="rId1"/>
  <headerFooter>
    <oddHeader>&amp;L&amp;8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121"/>
  <sheetViews>
    <sheetView workbookViewId="0">
      <selection activeCell="A2117" sqref="A2117:AN2117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58610</v>
      </c>
      <c r="M1">
        <v>10</v>
      </c>
      <c r="N1">
        <v>11</v>
      </c>
      <c r="O1">
        <v>4</v>
      </c>
      <c r="P1">
        <v>1</v>
      </c>
      <c r="Q1">
        <v>4</v>
      </c>
    </row>
    <row r="12" spans="1:133" x14ac:dyDescent="0.2">
      <c r="A12" s="1">
        <v>1</v>
      </c>
      <c r="B12" s="1">
        <v>2116</v>
      </c>
      <c r="C12" s="1">
        <v>0</v>
      </c>
      <c r="D12" s="1">
        <f>ROW(A2071)</f>
        <v>2071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160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1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64</v>
      </c>
      <c r="CL12" s="1"/>
      <c r="CM12" s="1"/>
      <c r="CN12" s="1"/>
      <c r="CO12" s="1"/>
      <c r="CP12" s="1"/>
      <c r="CQ12" s="1" t="s">
        <v>12</v>
      </c>
      <c r="CR12" s="1" t="s">
        <v>13</v>
      </c>
      <c r="CS12" s="1">
        <v>41660</v>
      </c>
      <c r="CT12" s="1">
        <v>1</v>
      </c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B2071</f>
        <v>2116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Новый объект</v>
      </c>
      <c r="G18" s="2" t="str">
        <f t="shared" si="0"/>
        <v>М.О. г. Красногорск, Красногорский бульвар, д. 17    Ремонт  крыши</v>
      </c>
      <c r="H18" s="2"/>
      <c r="I18" s="2"/>
      <c r="J18" s="2"/>
      <c r="K18" s="2"/>
      <c r="L18" s="2"/>
      <c r="M18" s="2"/>
      <c r="N18" s="2"/>
      <c r="O18" s="2">
        <f t="shared" ref="O18:AT18" si="1">O2071</f>
        <v>5929360.9000000004</v>
      </c>
      <c r="P18" s="2">
        <f t="shared" si="1"/>
        <v>4016871.23</v>
      </c>
      <c r="Q18" s="2">
        <f t="shared" si="1"/>
        <v>341822.56</v>
      </c>
      <c r="R18" s="2">
        <f t="shared" si="1"/>
        <v>132736.26</v>
      </c>
      <c r="S18" s="2">
        <f t="shared" si="1"/>
        <v>1570667.11</v>
      </c>
      <c r="T18" s="2">
        <f t="shared" si="1"/>
        <v>0</v>
      </c>
      <c r="U18" s="2">
        <f t="shared" si="1"/>
        <v>4807.691444</v>
      </c>
      <c r="V18" s="2">
        <f t="shared" si="1"/>
        <v>0</v>
      </c>
      <c r="W18" s="2">
        <f t="shared" si="1"/>
        <v>0</v>
      </c>
      <c r="X18" s="2">
        <f t="shared" si="1"/>
        <v>1303847.8799999999</v>
      </c>
      <c r="Y18" s="2">
        <f t="shared" si="1"/>
        <v>643973.47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8089560.2300000004</v>
      </c>
      <c r="AS18" s="2">
        <f t="shared" si="1"/>
        <v>7979450.5999999996</v>
      </c>
      <c r="AT18" s="2">
        <f t="shared" si="1"/>
        <v>0</v>
      </c>
      <c r="AU18" s="2">
        <f t="shared" ref="AU18:BZ18" si="2">AU2071</f>
        <v>110109.63</v>
      </c>
      <c r="AV18" s="2">
        <f t="shared" si="2"/>
        <v>4016871.23</v>
      </c>
      <c r="AW18" s="2">
        <f t="shared" si="2"/>
        <v>4016871.23</v>
      </c>
      <c r="AX18" s="2">
        <f t="shared" si="2"/>
        <v>0</v>
      </c>
      <c r="AY18" s="2">
        <f t="shared" si="2"/>
        <v>4016871.23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CA2071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DG2071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EM2071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FS2071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ROW(A2041)</f>
        <v>2041</v>
      </c>
      <c r="E20" s="1"/>
      <c r="F20" s="1" t="s">
        <v>14</v>
      </c>
      <c r="G20" s="1" t="s">
        <v>14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 x14ac:dyDescent="0.2">
      <c r="A22" s="2">
        <v>52</v>
      </c>
      <c r="B22" s="2">
        <f t="shared" ref="B22:G22" si="7">B2041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O2041</f>
        <v>5929360.9000000004</v>
      </c>
      <c r="P22" s="2">
        <f t="shared" si="8"/>
        <v>4016871.23</v>
      </c>
      <c r="Q22" s="2">
        <f t="shared" si="8"/>
        <v>341822.56</v>
      </c>
      <c r="R22" s="2">
        <f t="shared" si="8"/>
        <v>132736.26</v>
      </c>
      <c r="S22" s="2">
        <f t="shared" si="8"/>
        <v>1570667.11</v>
      </c>
      <c r="T22" s="2">
        <f t="shared" si="8"/>
        <v>0</v>
      </c>
      <c r="U22" s="2">
        <f t="shared" si="8"/>
        <v>4807.691444</v>
      </c>
      <c r="V22" s="2">
        <f t="shared" si="8"/>
        <v>0</v>
      </c>
      <c r="W22" s="2">
        <f t="shared" si="8"/>
        <v>0</v>
      </c>
      <c r="X22" s="2">
        <f t="shared" si="8"/>
        <v>1303847.8799999999</v>
      </c>
      <c r="Y22" s="2">
        <f t="shared" si="8"/>
        <v>643973.47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8089560.2300000004</v>
      </c>
      <c r="AS22" s="2">
        <f t="shared" si="8"/>
        <v>7979450.5999999996</v>
      </c>
      <c r="AT22" s="2">
        <f t="shared" si="8"/>
        <v>0</v>
      </c>
      <c r="AU22" s="2">
        <f t="shared" ref="AU22:BZ22" si="9">AU2041</f>
        <v>110109.63</v>
      </c>
      <c r="AV22" s="2">
        <f t="shared" si="9"/>
        <v>4016871.23</v>
      </c>
      <c r="AW22" s="2">
        <f t="shared" si="9"/>
        <v>4016871.23</v>
      </c>
      <c r="AX22" s="2">
        <f t="shared" si="9"/>
        <v>0</v>
      </c>
      <c r="AY22" s="2">
        <f t="shared" si="9"/>
        <v>4016871.23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CA2041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DG2041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EM2041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FS2041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 s="1">
        <v>4</v>
      </c>
      <c r="B24" s="1">
        <v>1</v>
      </c>
      <c r="C24" s="1"/>
      <c r="D24" s="1">
        <f>ROW(A70)</f>
        <v>70</v>
      </c>
      <c r="E24" s="1"/>
      <c r="F24" s="1" t="s">
        <v>15</v>
      </c>
      <c r="G24" s="1" t="s">
        <v>16</v>
      </c>
      <c r="H24" s="1" t="s">
        <v>3</v>
      </c>
      <c r="I24" s="1">
        <v>0</v>
      </c>
      <c r="J24" s="1"/>
      <c r="K24" s="1">
        <v>0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">
      <c r="A26" s="2">
        <v>52</v>
      </c>
      <c r="B26" s="2">
        <f t="shared" ref="B26:G26" si="14">B70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Секция 1. Кровля в/о А-В/1-11</v>
      </c>
      <c r="H26" s="2"/>
      <c r="I26" s="2"/>
      <c r="J26" s="2"/>
      <c r="K26" s="2"/>
      <c r="L26" s="2"/>
      <c r="M26" s="2"/>
      <c r="N26" s="2"/>
      <c r="O26" s="2">
        <f t="shared" ref="O26:AT26" si="15">O70</f>
        <v>4169.62</v>
      </c>
      <c r="P26" s="2">
        <f t="shared" si="15"/>
        <v>0</v>
      </c>
      <c r="Q26" s="2">
        <f t="shared" si="15"/>
        <v>0</v>
      </c>
      <c r="R26" s="2">
        <f t="shared" si="15"/>
        <v>0</v>
      </c>
      <c r="S26" s="2">
        <f t="shared" si="15"/>
        <v>4169.62</v>
      </c>
      <c r="T26" s="2">
        <f t="shared" si="15"/>
        <v>0</v>
      </c>
      <c r="U26" s="2">
        <f t="shared" si="15"/>
        <v>15.385931999999999</v>
      </c>
      <c r="V26" s="2">
        <f t="shared" si="15"/>
        <v>0</v>
      </c>
      <c r="W26" s="2">
        <f t="shared" si="15"/>
        <v>0</v>
      </c>
      <c r="X26" s="2">
        <f t="shared" si="15"/>
        <v>3422.32</v>
      </c>
      <c r="Y26" s="2">
        <f t="shared" si="15"/>
        <v>1709.55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9301.49</v>
      </c>
      <c r="AS26" s="2">
        <f t="shared" si="15"/>
        <v>9301.49</v>
      </c>
      <c r="AT26" s="2">
        <f t="shared" si="15"/>
        <v>0</v>
      </c>
      <c r="AU26" s="2">
        <f t="shared" ref="AU26:BZ26" si="16">AU70</f>
        <v>0</v>
      </c>
      <c r="AV26" s="2">
        <f t="shared" si="16"/>
        <v>0</v>
      </c>
      <c r="AW26" s="2">
        <f t="shared" si="16"/>
        <v>0</v>
      </c>
      <c r="AX26" s="2">
        <f t="shared" si="16"/>
        <v>0</v>
      </c>
      <c r="AY26" s="2">
        <f t="shared" si="16"/>
        <v>0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CA70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DG70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EM70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FS70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 x14ac:dyDescent="0.2">
      <c r="A28" s="1">
        <v>5</v>
      </c>
      <c r="B28" s="1">
        <v>1</v>
      </c>
      <c r="C28" s="1"/>
      <c r="D28" s="1">
        <f>ROW(A40)</f>
        <v>40</v>
      </c>
      <c r="E28" s="1"/>
      <c r="F28" s="1" t="s">
        <v>17</v>
      </c>
      <c r="G28" s="1" t="s">
        <v>18</v>
      </c>
      <c r="H28" s="1" t="s">
        <v>3</v>
      </c>
      <c r="I28" s="1">
        <v>0</v>
      </c>
      <c r="J28" s="1"/>
      <c r="K28" s="1">
        <v>0</v>
      </c>
      <c r="L28" s="1"/>
      <c r="M28" s="1" t="s">
        <v>3</v>
      </c>
      <c r="N28" s="1"/>
      <c r="O28" s="1"/>
      <c r="P28" s="1"/>
      <c r="Q28" s="1"/>
      <c r="R28" s="1"/>
      <c r="S28" s="1">
        <v>0</v>
      </c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 x14ac:dyDescent="0.2">
      <c r="A30" s="2">
        <v>52</v>
      </c>
      <c r="B30" s="2">
        <f t="shared" ref="B30:G30" si="21">B40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Демонтажные и подготовительные  работы</v>
      </c>
      <c r="H30" s="2"/>
      <c r="I30" s="2"/>
      <c r="J30" s="2"/>
      <c r="K30" s="2"/>
      <c r="L30" s="2"/>
      <c r="M30" s="2"/>
      <c r="N30" s="2"/>
      <c r="O30" s="2">
        <f t="shared" ref="O30:AT30" si="22">O40</f>
        <v>4169.62</v>
      </c>
      <c r="P30" s="2">
        <f t="shared" si="22"/>
        <v>0</v>
      </c>
      <c r="Q30" s="2">
        <f t="shared" si="22"/>
        <v>0</v>
      </c>
      <c r="R30" s="2">
        <f t="shared" si="22"/>
        <v>0</v>
      </c>
      <c r="S30" s="2">
        <f t="shared" si="22"/>
        <v>4169.62</v>
      </c>
      <c r="T30" s="2">
        <f t="shared" si="22"/>
        <v>0</v>
      </c>
      <c r="U30" s="2">
        <f t="shared" si="22"/>
        <v>15.385931999999999</v>
      </c>
      <c r="V30" s="2">
        <f t="shared" si="22"/>
        <v>0</v>
      </c>
      <c r="W30" s="2">
        <f t="shared" si="22"/>
        <v>0</v>
      </c>
      <c r="X30" s="2">
        <f t="shared" si="22"/>
        <v>3422.32</v>
      </c>
      <c r="Y30" s="2">
        <f t="shared" si="22"/>
        <v>1709.55</v>
      </c>
      <c r="Z30" s="2">
        <f t="shared" si="22"/>
        <v>0</v>
      </c>
      <c r="AA30" s="2">
        <f t="shared" si="22"/>
        <v>0</v>
      </c>
      <c r="AB30" s="2">
        <f t="shared" si="22"/>
        <v>4169.62</v>
      </c>
      <c r="AC30" s="2">
        <f t="shared" si="22"/>
        <v>0</v>
      </c>
      <c r="AD30" s="2">
        <f t="shared" si="22"/>
        <v>0</v>
      </c>
      <c r="AE30" s="2">
        <f t="shared" si="22"/>
        <v>0</v>
      </c>
      <c r="AF30" s="2">
        <f t="shared" si="22"/>
        <v>4169.62</v>
      </c>
      <c r="AG30" s="2">
        <f t="shared" si="22"/>
        <v>0</v>
      </c>
      <c r="AH30" s="2">
        <f t="shared" si="22"/>
        <v>15.385931999999999</v>
      </c>
      <c r="AI30" s="2">
        <f t="shared" si="22"/>
        <v>0</v>
      </c>
      <c r="AJ30" s="2">
        <f t="shared" si="22"/>
        <v>0</v>
      </c>
      <c r="AK30" s="2">
        <f t="shared" si="22"/>
        <v>3422.32</v>
      </c>
      <c r="AL30" s="2">
        <f t="shared" si="22"/>
        <v>1709.55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9301.49</v>
      </c>
      <c r="AS30" s="2">
        <f t="shared" si="22"/>
        <v>9301.49</v>
      </c>
      <c r="AT30" s="2">
        <f t="shared" si="22"/>
        <v>0</v>
      </c>
      <c r="AU30" s="2">
        <f t="shared" ref="AU30:BZ30" si="23">AU40</f>
        <v>0</v>
      </c>
      <c r="AV30" s="2">
        <f t="shared" si="23"/>
        <v>0</v>
      </c>
      <c r="AW30" s="2">
        <f t="shared" si="23"/>
        <v>0</v>
      </c>
      <c r="AX30" s="2">
        <f t="shared" si="23"/>
        <v>0</v>
      </c>
      <c r="AY30" s="2">
        <f t="shared" si="23"/>
        <v>0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CA40</f>
        <v>9301.49</v>
      </c>
      <c r="CB30" s="2">
        <f t="shared" si="24"/>
        <v>9301.49</v>
      </c>
      <c r="CC30" s="2">
        <f t="shared" si="24"/>
        <v>0</v>
      </c>
      <c r="CD30" s="2">
        <f t="shared" si="24"/>
        <v>0</v>
      </c>
      <c r="CE30" s="2">
        <f t="shared" si="24"/>
        <v>0</v>
      </c>
      <c r="CF30" s="2">
        <f t="shared" si="24"/>
        <v>0</v>
      </c>
      <c r="CG30" s="2">
        <f t="shared" si="24"/>
        <v>0</v>
      </c>
      <c r="CH30" s="2">
        <f t="shared" si="24"/>
        <v>0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DG40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EM40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FS40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 x14ac:dyDescent="0.2">
      <c r="A32">
        <v>17</v>
      </c>
      <c r="B32">
        <v>1</v>
      </c>
      <c r="C32">
        <f>ROW(SmtRes!A2)</f>
        <v>2</v>
      </c>
      <c r="D32">
        <f>ROW(EtalonRes!A2)</f>
        <v>2</v>
      </c>
      <c r="E32" t="s">
        <v>19</v>
      </c>
      <c r="F32" t="s">
        <v>20</v>
      </c>
      <c r="G32" t="s">
        <v>21</v>
      </c>
      <c r="H32" t="s">
        <v>22</v>
      </c>
      <c r="I32">
        <f>ROUND(1.18/100,9)</f>
        <v>1.18E-2</v>
      </c>
      <c r="J32">
        <v>0</v>
      </c>
      <c r="K32">
        <f>ROUND(1.18/100,9)</f>
        <v>1.18E-2</v>
      </c>
      <c r="O32">
        <f t="shared" ref="O32:O38" si="28">ROUND(CP32,2)</f>
        <v>182.88</v>
      </c>
      <c r="P32">
        <f t="shared" ref="P32:P38" si="29">ROUND((ROUND((AC32*AW32*I32),2)*BC32),2)</f>
        <v>0</v>
      </c>
      <c r="Q32">
        <f t="shared" ref="Q32:Q38" si="30">(ROUND((ROUND(((ET32)*AV32*I32),2)*BB32),2)+ROUND((ROUND(((AE32-(EU32))*AV32*I32),2)*BS32),2))</f>
        <v>0</v>
      </c>
      <c r="R32">
        <f t="shared" ref="R32:R38" si="31">ROUND((ROUND((AE32*AV32*I32),2)*BS32),2)</f>
        <v>0</v>
      </c>
      <c r="S32">
        <f t="shared" ref="S32:S38" si="32">ROUND((ROUND((AF32*AV32*I32),2)*BA32),2)</f>
        <v>182.88</v>
      </c>
      <c r="T32">
        <f t="shared" ref="T32:T38" si="33">ROUND(CU32*I32,2)</f>
        <v>0</v>
      </c>
      <c r="U32">
        <f t="shared" ref="U32:U38" si="34">CV32*I32</f>
        <v>0.67849999999999999</v>
      </c>
      <c r="V32">
        <f t="shared" ref="V32:V38" si="35">CW32*I32</f>
        <v>0</v>
      </c>
      <c r="W32">
        <f t="shared" ref="W32:W38" si="36">ROUND(CX32*I32,2)</f>
        <v>0</v>
      </c>
      <c r="X32">
        <f t="shared" ref="X32:Y38" si="37">ROUND(CY32,2)</f>
        <v>128.02000000000001</v>
      </c>
      <c r="Y32">
        <f t="shared" si="37"/>
        <v>74.98</v>
      </c>
      <c r="AA32">
        <v>55282325</v>
      </c>
      <c r="AB32">
        <f t="shared" ref="AB32:AB38" si="38">ROUND((AC32+AD32+AF32),6)</f>
        <v>587.65</v>
      </c>
      <c r="AC32">
        <f t="shared" ref="AC32:AC38" si="39">ROUND((ES32),6)</f>
        <v>0</v>
      </c>
      <c r="AD32">
        <f t="shared" ref="AD32:AD38" si="40">ROUND((((ET32)-(EU32))+AE32),6)</f>
        <v>0</v>
      </c>
      <c r="AE32">
        <f t="shared" ref="AE32:AF38" si="41">ROUND((EU32),6)</f>
        <v>0</v>
      </c>
      <c r="AF32">
        <f t="shared" si="41"/>
        <v>587.65</v>
      </c>
      <c r="AG32">
        <f t="shared" ref="AG32:AG38" si="42">ROUND((AP32),6)</f>
        <v>0</v>
      </c>
      <c r="AH32">
        <f t="shared" ref="AH32:AI38" si="43">(EW32)</f>
        <v>57.5</v>
      </c>
      <c r="AI32">
        <f t="shared" si="43"/>
        <v>0</v>
      </c>
      <c r="AJ32">
        <f t="shared" ref="AJ32:AJ38" si="44">(AS32)</f>
        <v>0</v>
      </c>
      <c r="AK32">
        <v>587.65</v>
      </c>
      <c r="AL32">
        <v>0</v>
      </c>
      <c r="AM32">
        <v>0</v>
      </c>
      <c r="AN32">
        <v>0</v>
      </c>
      <c r="AO32">
        <v>587.65</v>
      </c>
      <c r="AP32">
        <v>0</v>
      </c>
      <c r="AQ32">
        <v>57.5</v>
      </c>
      <c r="AR32">
        <v>0</v>
      </c>
      <c r="AS32">
        <v>0</v>
      </c>
      <c r="AT32">
        <v>70</v>
      </c>
      <c r="AU32">
        <v>41</v>
      </c>
      <c r="AV32">
        <v>1</v>
      </c>
      <c r="AW32">
        <v>1</v>
      </c>
      <c r="AZ32">
        <v>1</v>
      </c>
      <c r="BA32">
        <v>26.39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23</v>
      </c>
      <c r="BM32">
        <v>456</v>
      </c>
      <c r="BN32">
        <v>0</v>
      </c>
      <c r="BO32" t="s">
        <v>20</v>
      </c>
      <c r="BP32">
        <v>1</v>
      </c>
      <c r="BQ32">
        <v>60</v>
      </c>
      <c r="BR32">
        <v>0</v>
      </c>
      <c r="BS32">
        <v>26.39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70</v>
      </c>
      <c r="CA32">
        <v>41</v>
      </c>
      <c r="CB32" t="s">
        <v>3</v>
      </c>
      <c r="CE32">
        <v>30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38" si="45">(P32+Q32+S32)</f>
        <v>182.88</v>
      </c>
      <c r="CQ32">
        <f t="shared" ref="CQ32:CQ38" si="46">ROUND((ROUND((AC32*AW32*1),2)*BC32),2)</f>
        <v>0</v>
      </c>
      <c r="CR32">
        <f t="shared" ref="CR32:CR38" si="47">(ROUND((ROUND(((ET32)*AV32*1),2)*BB32),2)+ROUND((ROUND(((AE32-(EU32))*AV32*1),2)*BS32),2))</f>
        <v>0</v>
      </c>
      <c r="CS32">
        <f t="shared" ref="CS32:CS38" si="48">ROUND((ROUND((AE32*AV32*1),2)*BS32),2)</f>
        <v>0</v>
      </c>
      <c r="CT32">
        <f t="shared" ref="CT32:CT38" si="49">ROUND((ROUND((AF32*AV32*1),2)*BA32),2)</f>
        <v>15508.08</v>
      </c>
      <c r="CU32">
        <f t="shared" ref="CU32:CU38" si="50">AG32</f>
        <v>0</v>
      </c>
      <c r="CV32">
        <f t="shared" ref="CV32:CV38" si="51">(AH32*AV32)</f>
        <v>57.5</v>
      </c>
      <c r="CW32">
        <f t="shared" ref="CW32:CX38" si="52">AI32</f>
        <v>0</v>
      </c>
      <c r="CX32">
        <f t="shared" si="52"/>
        <v>0</v>
      </c>
      <c r="CY32">
        <f t="shared" ref="CY32:CY38" si="53">S32*(BZ32/100)</f>
        <v>128.01599999999999</v>
      </c>
      <c r="CZ32">
        <f t="shared" ref="CZ32:CZ38" si="54">S32*(CA32/100)</f>
        <v>74.980799999999988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80</v>
      </c>
      <c r="DO32">
        <v>55</v>
      </c>
      <c r="DP32">
        <v>1.0469999999999999</v>
      </c>
      <c r="DQ32">
        <v>1</v>
      </c>
      <c r="DU32">
        <v>1005</v>
      </c>
      <c r="DV32" t="s">
        <v>22</v>
      </c>
      <c r="DW32" t="s">
        <v>22</v>
      </c>
      <c r="DX32">
        <v>100</v>
      </c>
      <c r="DZ32" t="s">
        <v>3</v>
      </c>
      <c r="EA32" t="s">
        <v>3</v>
      </c>
      <c r="EB32" t="s">
        <v>3</v>
      </c>
      <c r="EC32" t="s">
        <v>3</v>
      </c>
      <c r="EE32">
        <v>54687882</v>
      </c>
      <c r="EF32">
        <v>60</v>
      </c>
      <c r="EG32" t="s">
        <v>24</v>
      </c>
      <c r="EH32">
        <v>0</v>
      </c>
      <c r="EI32" t="s">
        <v>3</v>
      </c>
      <c r="EJ32">
        <v>1</v>
      </c>
      <c r="EK32">
        <v>456</v>
      </c>
      <c r="EL32" t="s">
        <v>25</v>
      </c>
      <c r="EM32" t="s">
        <v>26</v>
      </c>
      <c r="EO32" t="s">
        <v>3</v>
      </c>
      <c r="EQ32">
        <v>0</v>
      </c>
      <c r="ER32">
        <v>587.65</v>
      </c>
      <c r="ES32">
        <v>0</v>
      </c>
      <c r="ET32">
        <v>0</v>
      </c>
      <c r="EU32">
        <v>0</v>
      </c>
      <c r="EV32">
        <v>587.65</v>
      </c>
      <c r="EW32">
        <v>57.5</v>
      </c>
      <c r="EX32">
        <v>0</v>
      </c>
      <c r="EY32">
        <v>0</v>
      </c>
      <c r="FQ32">
        <v>0</v>
      </c>
      <c r="FR32">
        <f t="shared" ref="FR32:FR38" si="55">ROUND(IF(AND(BH32=3,BI32=3),P32,0),2)</f>
        <v>0</v>
      </c>
      <c r="FS32">
        <v>0</v>
      </c>
      <c r="FX32">
        <v>80</v>
      </c>
      <c r="FY32">
        <v>55</v>
      </c>
      <c r="GA32" t="s">
        <v>3</v>
      </c>
      <c r="GD32">
        <v>0</v>
      </c>
      <c r="GF32">
        <v>-1681123399</v>
      </c>
      <c r="GG32">
        <v>2</v>
      </c>
      <c r="GH32">
        <v>1</v>
      </c>
      <c r="GI32">
        <v>3</v>
      </c>
      <c r="GJ32">
        <v>0</v>
      </c>
      <c r="GK32">
        <f>ROUND(R32*(R12)/100,2)</f>
        <v>0</v>
      </c>
      <c r="GL32">
        <f t="shared" ref="GL32:GL38" si="56">ROUND(IF(AND(BH32=3,BI32=3,FS32&lt;&gt;0),P32,0),2)</f>
        <v>0</v>
      </c>
      <c r="GM32">
        <f t="shared" ref="GM32:GM38" si="57">ROUND(O32+X32+Y32+GK32,2)+GX32</f>
        <v>385.88</v>
      </c>
      <c r="GN32">
        <f t="shared" ref="GN32:GN38" si="58">IF(OR(BI32=0,BI32=1),ROUND(O32+X32+Y32+GK32,2),0)</f>
        <v>385.88</v>
      </c>
      <c r="GO32">
        <f t="shared" ref="GO32:GO38" si="59">IF(BI32=2,ROUND(O32+X32+Y32+GK32,2),0)</f>
        <v>0</v>
      </c>
      <c r="GP32">
        <f t="shared" ref="GP32:GP38" si="60">IF(BI32=4,ROUND(O32+X32+Y32+GK32,2)+GX32,0)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38" si="61">ROUND((GT32),6)</f>
        <v>0</v>
      </c>
      <c r="GW32">
        <v>1</v>
      </c>
      <c r="GX32">
        <f t="shared" ref="GX32:GX38" si="62">ROUND(HC32*I32,2)</f>
        <v>0</v>
      </c>
      <c r="HA32">
        <v>0</v>
      </c>
      <c r="HB32">
        <v>0</v>
      </c>
      <c r="HC32">
        <f t="shared" ref="HC32:HC38" si="63">GV32*GW32</f>
        <v>0</v>
      </c>
      <c r="HE32" t="s">
        <v>3</v>
      </c>
      <c r="HF32" t="s">
        <v>3</v>
      </c>
      <c r="HM32" t="s">
        <v>3</v>
      </c>
      <c r="HN32" t="s">
        <v>3</v>
      </c>
      <c r="HO32" t="s">
        <v>3</v>
      </c>
      <c r="HP32" t="s">
        <v>3</v>
      </c>
      <c r="HQ32" t="s">
        <v>3</v>
      </c>
      <c r="IK32">
        <v>0</v>
      </c>
    </row>
    <row r="33" spans="1:245" x14ac:dyDescent="0.2">
      <c r="A33">
        <v>18</v>
      </c>
      <c r="B33">
        <v>1</v>
      </c>
      <c r="C33">
        <v>2</v>
      </c>
      <c r="E33" t="s">
        <v>27</v>
      </c>
      <c r="F33" t="s">
        <v>28</v>
      </c>
      <c r="G33" t="s">
        <v>29</v>
      </c>
      <c r="H33" t="s">
        <v>30</v>
      </c>
      <c r="I33">
        <f>I32*J33</f>
        <v>-5.4279999999999995E-2</v>
      </c>
      <c r="J33">
        <v>-4.5999999999999996</v>
      </c>
      <c r="K33">
        <v>-4.5999999999999996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7"/>
        <v>0</v>
      </c>
      <c r="AA33">
        <v>55282325</v>
      </c>
      <c r="AB33">
        <f t="shared" si="38"/>
        <v>0</v>
      </c>
      <c r="AC33">
        <f t="shared" si="39"/>
        <v>0</v>
      </c>
      <c r="AD33">
        <f t="shared" si="40"/>
        <v>0</v>
      </c>
      <c r="AE33">
        <f t="shared" si="41"/>
        <v>0</v>
      </c>
      <c r="AF33">
        <f t="shared" si="41"/>
        <v>0</v>
      </c>
      <c r="AG33">
        <f t="shared" si="42"/>
        <v>0</v>
      </c>
      <c r="AH33">
        <f t="shared" si="43"/>
        <v>0</v>
      </c>
      <c r="AI33">
        <f t="shared" si="43"/>
        <v>0</v>
      </c>
      <c r="AJ33">
        <f t="shared" si="44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1</v>
      </c>
      <c r="BJ33" t="s">
        <v>3</v>
      </c>
      <c r="BM33">
        <v>456</v>
      </c>
      <c r="BN33">
        <v>0</v>
      </c>
      <c r="BO33" t="s">
        <v>3</v>
      </c>
      <c r="BP33">
        <v>0</v>
      </c>
      <c r="BQ33">
        <v>60</v>
      </c>
      <c r="BR33">
        <v>1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B33" t="s">
        <v>3</v>
      </c>
      <c r="CE33">
        <v>30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5"/>
        <v>0</v>
      </c>
      <c r="CQ33">
        <f t="shared" si="46"/>
        <v>0</v>
      </c>
      <c r="CR33">
        <f t="shared" si="47"/>
        <v>0</v>
      </c>
      <c r="CS33">
        <f t="shared" si="48"/>
        <v>0</v>
      </c>
      <c r="CT33">
        <f t="shared" si="49"/>
        <v>0</v>
      </c>
      <c r="CU33">
        <f t="shared" si="50"/>
        <v>0</v>
      </c>
      <c r="CV33">
        <f t="shared" si="51"/>
        <v>0</v>
      </c>
      <c r="CW33">
        <f t="shared" si="52"/>
        <v>0</v>
      </c>
      <c r="CX33">
        <f t="shared" si="52"/>
        <v>0</v>
      </c>
      <c r="CY33">
        <f t="shared" si="53"/>
        <v>0</v>
      </c>
      <c r="CZ33">
        <f t="shared" si="54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80</v>
      </c>
      <c r="DO33">
        <v>55</v>
      </c>
      <c r="DP33">
        <v>1.0469999999999999</v>
      </c>
      <c r="DQ33">
        <v>1</v>
      </c>
      <c r="DU33">
        <v>1009</v>
      </c>
      <c r="DV33" t="s">
        <v>30</v>
      </c>
      <c r="DW33" t="s">
        <v>30</v>
      </c>
      <c r="DX33">
        <v>1000</v>
      </c>
      <c r="DZ33" t="s">
        <v>3</v>
      </c>
      <c r="EA33" t="s">
        <v>3</v>
      </c>
      <c r="EB33" t="s">
        <v>3</v>
      </c>
      <c r="EC33" t="s">
        <v>3</v>
      </c>
      <c r="EE33">
        <v>54687882</v>
      </c>
      <c r="EF33">
        <v>60</v>
      </c>
      <c r="EG33" t="s">
        <v>24</v>
      </c>
      <c r="EH33">
        <v>0</v>
      </c>
      <c r="EI33" t="s">
        <v>3</v>
      </c>
      <c r="EJ33">
        <v>1</v>
      </c>
      <c r="EK33">
        <v>456</v>
      </c>
      <c r="EL33" t="s">
        <v>25</v>
      </c>
      <c r="EM33" t="s">
        <v>26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5"/>
        <v>0</v>
      </c>
      <c r="FS33">
        <v>0</v>
      </c>
      <c r="FX33">
        <v>80</v>
      </c>
      <c r="FY33">
        <v>55</v>
      </c>
      <c r="GA33" t="s">
        <v>3</v>
      </c>
      <c r="GD33">
        <v>0</v>
      </c>
      <c r="GF33">
        <v>1489638031</v>
      </c>
      <c r="GG33">
        <v>2</v>
      </c>
      <c r="GH33">
        <v>1</v>
      </c>
      <c r="GI33">
        <v>3</v>
      </c>
      <c r="GJ33">
        <v>0</v>
      </c>
      <c r="GK33">
        <f>ROUND(R33*(R12)/100,2)</f>
        <v>0</v>
      </c>
      <c r="GL33">
        <f t="shared" si="56"/>
        <v>0</v>
      </c>
      <c r="GM33">
        <f t="shared" si="57"/>
        <v>0</v>
      </c>
      <c r="GN33">
        <f t="shared" si="58"/>
        <v>0</v>
      </c>
      <c r="GO33">
        <f t="shared" si="59"/>
        <v>0</v>
      </c>
      <c r="GP33">
        <f t="shared" si="60"/>
        <v>0</v>
      </c>
      <c r="GR33">
        <v>0</v>
      </c>
      <c r="GS33">
        <v>3</v>
      </c>
      <c r="GT33">
        <v>0</v>
      </c>
      <c r="GU33" t="s">
        <v>3</v>
      </c>
      <c r="GV33">
        <f t="shared" si="61"/>
        <v>0</v>
      </c>
      <c r="GW33">
        <v>1</v>
      </c>
      <c r="GX33">
        <f t="shared" si="62"/>
        <v>0</v>
      </c>
      <c r="HA33">
        <v>0</v>
      </c>
      <c r="HB33">
        <v>0</v>
      </c>
      <c r="HC33">
        <f t="shared" si="63"/>
        <v>0</v>
      </c>
      <c r="HE33" t="s">
        <v>3</v>
      </c>
      <c r="HF33" t="s">
        <v>3</v>
      </c>
      <c r="HM33" t="s">
        <v>3</v>
      </c>
      <c r="HN33" t="s">
        <v>3</v>
      </c>
      <c r="HO33" t="s">
        <v>3</v>
      </c>
      <c r="HP33" t="s">
        <v>3</v>
      </c>
      <c r="HQ33" t="s">
        <v>3</v>
      </c>
      <c r="IK33">
        <v>0</v>
      </c>
    </row>
    <row r="34" spans="1:245" x14ac:dyDescent="0.2">
      <c r="A34">
        <v>17</v>
      </c>
      <c r="B34">
        <v>1</v>
      </c>
      <c r="C34">
        <f>ROW(SmtRes!A3)</f>
        <v>3</v>
      </c>
      <c r="D34">
        <f>ROW(EtalonRes!A3)</f>
        <v>3</v>
      </c>
      <c r="E34" t="s">
        <v>31</v>
      </c>
      <c r="F34" t="s">
        <v>32</v>
      </c>
      <c r="G34" t="s">
        <v>33</v>
      </c>
      <c r="H34" t="s">
        <v>34</v>
      </c>
      <c r="I34">
        <v>2.0499999999999998</v>
      </c>
      <c r="J34">
        <v>0</v>
      </c>
      <c r="K34">
        <v>2.0499999999999998</v>
      </c>
      <c r="O34">
        <f t="shared" si="28"/>
        <v>331.72</v>
      </c>
      <c r="P34">
        <f t="shared" si="29"/>
        <v>0</v>
      </c>
      <c r="Q34">
        <f t="shared" si="30"/>
        <v>0</v>
      </c>
      <c r="R34">
        <f t="shared" si="31"/>
        <v>0</v>
      </c>
      <c r="S34">
        <f t="shared" si="32"/>
        <v>331.72</v>
      </c>
      <c r="T34">
        <f t="shared" si="33"/>
        <v>0</v>
      </c>
      <c r="U34">
        <f t="shared" si="34"/>
        <v>1.2299999999999998</v>
      </c>
      <c r="V34">
        <f t="shared" si="35"/>
        <v>0</v>
      </c>
      <c r="W34">
        <f t="shared" si="36"/>
        <v>0</v>
      </c>
      <c r="X34">
        <f t="shared" si="37"/>
        <v>275.33</v>
      </c>
      <c r="Y34">
        <f t="shared" si="37"/>
        <v>136.01</v>
      </c>
      <c r="AA34">
        <v>55282325</v>
      </c>
      <c r="AB34">
        <f t="shared" si="38"/>
        <v>6.13</v>
      </c>
      <c r="AC34">
        <f t="shared" si="39"/>
        <v>0</v>
      </c>
      <c r="AD34">
        <f t="shared" si="40"/>
        <v>0</v>
      </c>
      <c r="AE34">
        <f t="shared" si="41"/>
        <v>0</v>
      </c>
      <c r="AF34">
        <f t="shared" si="41"/>
        <v>6.13</v>
      </c>
      <c r="AG34">
        <f t="shared" si="42"/>
        <v>0</v>
      </c>
      <c r="AH34">
        <f t="shared" si="43"/>
        <v>0.6</v>
      </c>
      <c r="AI34">
        <f t="shared" si="43"/>
        <v>0</v>
      </c>
      <c r="AJ34">
        <f t="shared" si="44"/>
        <v>0</v>
      </c>
      <c r="AK34">
        <v>6.13</v>
      </c>
      <c r="AL34">
        <v>0</v>
      </c>
      <c r="AM34">
        <v>0</v>
      </c>
      <c r="AN34">
        <v>0</v>
      </c>
      <c r="AO34">
        <v>6.13</v>
      </c>
      <c r="AP34">
        <v>0</v>
      </c>
      <c r="AQ34">
        <v>0.6</v>
      </c>
      <c r="AR34">
        <v>0</v>
      </c>
      <c r="AS34">
        <v>0</v>
      </c>
      <c r="AT34">
        <v>83</v>
      </c>
      <c r="AU34">
        <v>41</v>
      </c>
      <c r="AV34">
        <v>1</v>
      </c>
      <c r="AW34">
        <v>1</v>
      </c>
      <c r="AZ34">
        <v>1</v>
      </c>
      <c r="BA34">
        <v>26.39</v>
      </c>
      <c r="BB34">
        <v>1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35</v>
      </c>
      <c r="BM34">
        <v>478</v>
      </c>
      <c r="BN34">
        <v>0</v>
      </c>
      <c r="BO34" t="s">
        <v>32</v>
      </c>
      <c r="BP34">
        <v>1</v>
      </c>
      <c r="BQ34">
        <v>60</v>
      </c>
      <c r="BR34">
        <v>0</v>
      </c>
      <c r="BS34">
        <v>26.39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83</v>
      </c>
      <c r="CA34">
        <v>41</v>
      </c>
      <c r="CB34" t="s">
        <v>3</v>
      </c>
      <c r="CE34">
        <v>30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5"/>
        <v>331.72</v>
      </c>
      <c r="CQ34">
        <f t="shared" si="46"/>
        <v>0</v>
      </c>
      <c r="CR34">
        <f t="shared" si="47"/>
        <v>0</v>
      </c>
      <c r="CS34">
        <f t="shared" si="48"/>
        <v>0</v>
      </c>
      <c r="CT34">
        <f t="shared" si="49"/>
        <v>161.77000000000001</v>
      </c>
      <c r="CU34">
        <f t="shared" si="50"/>
        <v>0</v>
      </c>
      <c r="CV34">
        <f t="shared" si="51"/>
        <v>0.6</v>
      </c>
      <c r="CW34">
        <f t="shared" si="52"/>
        <v>0</v>
      </c>
      <c r="CX34">
        <f t="shared" si="52"/>
        <v>0</v>
      </c>
      <c r="CY34">
        <f t="shared" si="53"/>
        <v>275.32760000000002</v>
      </c>
      <c r="CZ34">
        <f t="shared" si="54"/>
        <v>136.0052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100</v>
      </c>
      <c r="DO34">
        <v>64</v>
      </c>
      <c r="DP34">
        <v>1.0249999999999999</v>
      </c>
      <c r="DQ34">
        <v>1</v>
      </c>
      <c r="DU34">
        <v>1013</v>
      </c>
      <c r="DV34" t="s">
        <v>34</v>
      </c>
      <c r="DW34" t="s">
        <v>34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54687904</v>
      </c>
      <c r="EF34">
        <v>60</v>
      </c>
      <c r="EG34" t="s">
        <v>24</v>
      </c>
      <c r="EH34">
        <v>0</v>
      </c>
      <c r="EI34" t="s">
        <v>3</v>
      </c>
      <c r="EJ34">
        <v>1</v>
      </c>
      <c r="EK34">
        <v>478</v>
      </c>
      <c r="EL34" t="s">
        <v>36</v>
      </c>
      <c r="EM34" t="s">
        <v>37</v>
      </c>
      <c r="EO34" t="s">
        <v>3</v>
      </c>
      <c r="EQ34">
        <v>0</v>
      </c>
      <c r="ER34">
        <v>6.13</v>
      </c>
      <c r="ES34">
        <v>0</v>
      </c>
      <c r="ET34">
        <v>0</v>
      </c>
      <c r="EU34">
        <v>0</v>
      </c>
      <c r="EV34">
        <v>6.13</v>
      </c>
      <c r="EW34">
        <v>0.6</v>
      </c>
      <c r="EX34">
        <v>0</v>
      </c>
      <c r="EY34">
        <v>0</v>
      </c>
      <c r="FQ34">
        <v>0</v>
      </c>
      <c r="FR34">
        <f t="shared" si="55"/>
        <v>0</v>
      </c>
      <c r="FS34">
        <v>0</v>
      </c>
      <c r="FX34">
        <v>100</v>
      </c>
      <c r="FY34">
        <v>64</v>
      </c>
      <c r="GA34" t="s">
        <v>3</v>
      </c>
      <c r="GD34">
        <v>0</v>
      </c>
      <c r="GF34">
        <v>-750453579</v>
      </c>
      <c r="GG34">
        <v>2</v>
      </c>
      <c r="GH34">
        <v>1</v>
      </c>
      <c r="GI34">
        <v>3</v>
      </c>
      <c r="GJ34">
        <v>0</v>
      </c>
      <c r="GK34">
        <f>ROUND(R34*(R12)/100,2)</f>
        <v>0</v>
      </c>
      <c r="GL34">
        <f t="shared" si="56"/>
        <v>0</v>
      </c>
      <c r="GM34">
        <f t="shared" si="57"/>
        <v>743.06</v>
      </c>
      <c r="GN34">
        <f t="shared" si="58"/>
        <v>743.06</v>
      </c>
      <c r="GO34">
        <f t="shared" si="59"/>
        <v>0</v>
      </c>
      <c r="GP34">
        <f t="shared" si="60"/>
        <v>0</v>
      </c>
      <c r="GR34">
        <v>0</v>
      </c>
      <c r="GS34">
        <v>3</v>
      </c>
      <c r="GT34">
        <v>0</v>
      </c>
      <c r="GU34" t="s">
        <v>3</v>
      </c>
      <c r="GV34">
        <f t="shared" si="61"/>
        <v>0</v>
      </c>
      <c r="GW34">
        <v>1</v>
      </c>
      <c r="GX34">
        <f t="shared" si="62"/>
        <v>0</v>
      </c>
      <c r="HA34">
        <v>0</v>
      </c>
      <c r="HB34">
        <v>0</v>
      </c>
      <c r="HC34">
        <f t="shared" si="63"/>
        <v>0</v>
      </c>
      <c r="HE34" t="s">
        <v>3</v>
      </c>
      <c r="HF34" t="s">
        <v>3</v>
      </c>
      <c r="HM34" t="s">
        <v>3</v>
      </c>
      <c r="HN34" t="s">
        <v>3</v>
      </c>
      <c r="HO34" t="s">
        <v>3</v>
      </c>
      <c r="HP34" t="s">
        <v>3</v>
      </c>
      <c r="HQ34" t="s">
        <v>3</v>
      </c>
      <c r="IK34">
        <v>0</v>
      </c>
    </row>
    <row r="35" spans="1:245" x14ac:dyDescent="0.2">
      <c r="A35">
        <v>17</v>
      </c>
      <c r="B35">
        <v>1</v>
      </c>
      <c r="C35">
        <f>ROW(SmtRes!A5)</f>
        <v>5</v>
      </c>
      <c r="D35">
        <f>ROW(EtalonRes!A5)</f>
        <v>5</v>
      </c>
      <c r="E35" t="s">
        <v>38</v>
      </c>
      <c r="F35" t="s">
        <v>39</v>
      </c>
      <c r="G35" t="s">
        <v>40</v>
      </c>
      <c r="H35" t="s">
        <v>22</v>
      </c>
      <c r="I35">
        <f>ROUND(3.52/100,9)</f>
        <v>3.5200000000000002E-2</v>
      </c>
      <c r="J35">
        <v>0</v>
      </c>
      <c r="K35">
        <f>ROUND(3.52/100,9)</f>
        <v>3.5200000000000002E-2</v>
      </c>
      <c r="O35">
        <f t="shared" si="28"/>
        <v>177.87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177.87</v>
      </c>
      <c r="T35">
        <f t="shared" si="33"/>
        <v>0</v>
      </c>
      <c r="U35">
        <f t="shared" si="34"/>
        <v>0.61283200000000004</v>
      </c>
      <c r="V35">
        <f t="shared" si="35"/>
        <v>0</v>
      </c>
      <c r="W35">
        <f t="shared" si="36"/>
        <v>0</v>
      </c>
      <c r="X35">
        <f t="shared" si="37"/>
        <v>124.51</v>
      </c>
      <c r="Y35">
        <f t="shared" si="37"/>
        <v>72.930000000000007</v>
      </c>
      <c r="AA35">
        <v>55282325</v>
      </c>
      <c r="AB35">
        <f t="shared" si="38"/>
        <v>191.34</v>
      </c>
      <c r="AC35">
        <f t="shared" si="39"/>
        <v>0</v>
      </c>
      <c r="AD35">
        <f t="shared" si="40"/>
        <v>0</v>
      </c>
      <c r="AE35">
        <f t="shared" si="41"/>
        <v>0</v>
      </c>
      <c r="AF35">
        <f t="shared" si="41"/>
        <v>191.34</v>
      </c>
      <c r="AG35">
        <f t="shared" si="42"/>
        <v>0</v>
      </c>
      <c r="AH35">
        <f t="shared" si="43"/>
        <v>17.41</v>
      </c>
      <c r="AI35">
        <f t="shared" si="43"/>
        <v>0</v>
      </c>
      <c r="AJ35">
        <f t="shared" si="44"/>
        <v>0</v>
      </c>
      <c r="AK35">
        <v>191.34</v>
      </c>
      <c r="AL35">
        <v>0</v>
      </c>
      <c r="AM35">
        <v>0</v>
      </c>
      <c r="AN35">
        <v>0</v>
      </c>
      <c r="AO35">
        <v>191.34</v>
      </c>
      <c r="AP35">
        <v>0</v>
      </c>
      <c r="AQ35">
        <v>17.41</v>
      </c>
      <c r="AR35">
        <v>0</v>
      </c>
      <c r="AS35">
        <v>0</v>
      </c>
      <c r="AT35">
        <v>70</v>
      </c>
      <c r="AU35">
        <v>41</v>
      </c>
      <c r="AV35">
        <v>1</v>
      </c>
      <c r="AW35">
        <v>1</v>
      </c>
      <c r="AZ35">
        <v>1</v>
      </c>
      <c r="BA35">
        <v>26.39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1</v>
      </c>
      <c r="BJ35" t="s">
        <v>41</v>
      </c>
      <c r="BM35">
        <v>441</v>
      </c>
      <c r="BN35">
        <v>0</v>
      </c>
      <c r="BO35" t="s">
        <v>39</v>
      </c>
      <c r="BP35">
        <v>1</v>
      </c>
      <c r="BQ35">
        <v>60</v>
      </c>
      <c r="BR35">
        <v>0</v>
      </c>
      <c r="BS35">
        <v>26.39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70</v>
      </c>
      <c r="CA35">
        <v>41</v>
      </c>
      <c r="CB35" t="s">
        <v>3</v>
      </c>
      <c r="CE35">
        <v>30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5"/>
        <v>177.87</v>
      </c>
      <c r="CQ35">
        <f t="shared" si="46"/>
        <v>0</v>
      </c>
      <c r="CR35">
        <f t="shared" si="47"/>
        <v>0</v>
      </c>
      <c r="CS35">
        <f t="shared" si="48"/>
        <v>0</v>
      </c>
      <c r="CT35">
        <f t="shared" si="49"/>
        <v>5049.46</v>
      </c>
      <c r="CU35">
        <f t="shared" si="50"/>
        <v>0</v>
      </c>
      <c r="CV35">
        <f t="shared" si="51"/>
        <v>17.41</v>
      </c>
      <c r="CW35">
        <f t="shared" si="52"/>
        <v>0</v>
      </c>
      <c r="CX35">
        <f t="shared" si="52"/>
        <v>0</v>
      </c>
      <c r="CY35">
        <f t="shared" si="53"/>
        <v>124.509</v>
      </c>
      <c r="CZ35">
        <f t="shared" si="54"/>
        <v>72.926699999999997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80</v>
      </c>
      <c r="DO35">
        <v>55</v>
      </c>
      <c r="DP35">
        <v>1.0469999999999999</v>
      </c>
      <c r="DQ35">
        <v>1</v>
      </c>
      <c r="DU35">
        <v>1005</v>
      </c>
      <c r="DV35" t="s">
        <v>22</v>
      </c>
      <c r="DW35" t="s">
        <v>22</v>
      </c>
      <c r="DX35">
        <v>100</v>
      </c>
      <c r="DZ35" t="s">
        <v>3</v>
      </c>
      <c r="EA35" t="s">
        <v>3</v>
      </c>
      <c r="EB35" t="s">
        <v>3</v>
      </c>
      <c r="EC35" t="s">
        <v>3</v>
      </c>
      <c r="EE35">
        <v>54687867</v>
      </c>
      <c r="EF35">
        <v>60</v>
      </c>
      <c r="EG35" t="s">
        <v>24</v>
      </c>
      <c r="EH35">
        <v>0</v>
      </c>
      <c r="EI35" t="s">
        <v>3</v>
      </c>
      <c r="EJ35">
        <v>1</v>
      </c>
      <c r="EK35">
        <v>441</v>
      </c>
      <c r="EL35" t="s">
        <v>42</v>
      </c>
      <c r="EM35" t="s">
        <v>43</v>
      </c>
      <c r="EO35" t="s">
        <v>3</v>
      </c>
      <c r="EQ35">
        <v>0</v>
      </c>
      <c r="ER35">
        <v>191.34</v>
      </c>
      <c r="ES35">
        <v>0</v>
      </c>
      <c r="ET35">
        <v>0</v>
      </c>
      <c r="EU35">
        <v>0</v>
      </c>
      <c r="EV35">
        <v>191.34</v>
      </c>
      <c r="EW35">
        <v>17.41</v>
      </c>
      <c r="EX35">
        <v>0</v>
      </c>
      <c r="EY35">
        <v>0</v>
      </c>
      <c r="FQ35">
        <v>0</v>
      </c>
      <c r="FR35">
        <f t="shared" si="55"/>
        <v>0</v>
      </c>
      <c r="FS35">
        <v>0</v>
      </c>
      <c r="FX35">
        <v>80</v>
      </c>
      <c r="FY35">
        <v>55</v>
      </c>
      <c r="GA35" t="s">
        <v>3</v>
      </c>
      <c r="GD35">
        <v>0</v>
      </c>
      <c r="GF35">
        <v>-839833208</v>
      </c>
      <c r="GG35">
        <v>2</v>
      </c>
      <c r="GH35">
        <v>1</v>
      </c>
      <c r="GI35">
        <v>3</v>
      </c>
      <c r="GJ35">
        <v>0</v>
      </c>
      <c r="GK35">
        <f>ROUND(R35*(R12)/100,2)</f>
        <v>0</v>
      </c>
      <c r="GL35">
        <f t="shared" si="56"/>
        <v>0</v>
      </c>
      <c r="GM35">
        <f t="shared" si="57"/>
        <v>375.31</v>
      </c>
      <c r="GN35">
        <f t="shared" si="58"/>
        <v>375.31</v>
      </c>
      <c r="GO35">
        <f t="shared" si="59"/>
        <v>0</v>
      </c>
      <c r="GP35">
        <f t="shared" si="60"/>
        <v>0</v>
      </c>
      <c r="GR35">
        <v>0</v>
      </c>
      <c r="GS35">
        <v>3</v>
      </c>
      <c r="GT35">
        <v>0</v>
      </c>
      <c r="GU35" t="s">
        <v>3</v>
      </c>
      <c r="GV35">
        <f t="shared" si="61"/>
        <v>0</v>
      </c>
      <c r="GW35">
        <v>1</v>
      </c>
      <c r="GX35">
        <f t="shared" si="62"/>
        <v>0</v>
      </c>
      <c r="HA35">
        <v>0</v>
      </c>
      <c r="HB35">
        <v>0</v>
      </c>
      <c r="HC35">
        <f t="shared" si="63"/>
        <v>0</v>
      </c>
      <c r="HE35" t="s">
        <v>3</v>
      </c>
      <c r="HF35" t="s">
        <v>3</v>
      </c>
      <c r="HM35" t="s">
        <v>3</v>
      </c>
      <c r="HN35" t="s">
        <v>3</v>
      </c>
      <c r="HO35" t="s">
        <v>3</v>
      </c>
      <c r="HP35" t="s">
        <v>3</v>
      </c>
      <c r="HQ35" t="s">
        <v>3</v>
      </c>
      <c r="IK35">
        <v>0</v>
      </c>
    </row>
    <row r="36" spans="1:245" x14ac:dyDescent="0.2">
      <c r="A36">
        <v>18</v>
      </c>
      <c r="B36">
        <v>1</v>
      </c>
      <c r="C36">
        <v>5</v>
      </c>
      <c r="E36" t="s">
        <v>44</v>
      </c>
      <c r="F36" t="s">
        <v>28</v>
      </c>
      <c r="G36" t="s">
        <v>29</v>
      </c>
      <c r="H36" t="s">
        <v>30</v>
      </c>
      <c r="I36">
        <f>I35*J36</f>
        <v>-3.5904000000000005E-2</v>
      </c>
      <c r="J36">
        <v>-1.02</v>
      </c>
      <c r="K36">
        <v>-1.02</v>
      </c>
      <c r="O36">
        <f t="shared" si="28"/>
        <v>0</v>
      </c>
      <c r="P36">
        <f t="shared" si="29"/>
        <v>0</v>
      </c>
      <c r="Q36">
        <f t="shared" si="30"/>
        <v>0</v>
      </c>
      <c r="R36">
        <f t="shared" si="31"/>
        <v>0</v>
      </c>
      <c r="S36">
        <f t="shared" si="32"/>
        <v>0</v>
      </c>
      <c r="T36">
        <f t="shared" si="33"/>
        <v>0</v>
      </c>
      <c r="U36">
        <f t="shared" si="34"/>
        <v>0</v>
      </c>
      <c r="V36">
        <f t="shared" si="35"/>
        <v>0</v>
      </c>
      <c r="W36">
        <f t="shared" si="36"/>
        <v>0</v>
      </c>
      <c r="X36">
        <f t="shared" si="37"/>
        <v>0</v>
      </c>
      <c r="Y36">
        <f t="shared" si="37"/>
        <v>0</v>
      </c>
      <c r="AA36">
        <v>55282325</v>
      </c>
      <c r="AB36">
        <f t="shared" si="38"/>
        <v>0</v>
      </c>
      <c r="AC36">
        <f t="shared" si="39"/>
        <v>0</v>
      </c>
      <c r="AD36">
        <f t="shared" si="40"/>
        <v>0</v>
      </c>
      <c r="AE36">
        <f t="shared" si="41"/>
        <v>0</v>
      </c>
      <c r="AF36">
        <f t="shared" si="41"/>
        <v>0</v>
      </c>
      <c r="AG36">
        <f t="shared" si="42"/>
        <v>0</v>
      </c>
      <c r="AH36">
        <f t="shared" si="43"/>
        <v>0</v>
      </c>
      <c r="AI36">
        <f t="shared" si="43"/>
        <v>0</v>
      </c>
      <c r="AJ36">
        <f t="shared" si="44"/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1</v>
      </c>
      <c r="BJ36" t="s">
        <v>3</v>
      </c>
      <c r="BM36">
        <v>441</v>
      </c>
      <c r="BN36">
        <v>0</v>
      </c>
      <c r="BO36" t="s">
        <v>3</v>
      </c>
      <c r="BP36">
        <v>0</v>
      </c>
      <c r="BQ36">
        <v>60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B36" t="s">
        <v>3</v>
      </c>
      <c r="CE36">
        <v>30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5"/>
        <v>0</v>
      </c>
      <c r="CQ36">
        <f t="shared" si="46"/>
        <v>0</v>
      </c>
      <c r="CR36">
        <f t="shared" si="47"/>
        <v>0</v>
      </c>
      <c r="CS36">
        <f t="shared" si="48"/>
        <v>0</v>
      </c>
      <c r="CT36">
        <f t="shared" si="49"/>
        <v>0</v>
      </c>
      <c r="CU36">
        <f t="shared" si="50"/>
        <v>0</v>
      </c>
      <c r="CV36">
        <f t="shared" si="51"/>
        <v>0</v>
      </c>
      <c r="CW36">
        <f t="shared" si="52"/>
        <v>0</v>
      </c>
      <c r="CX36">
        <f t="shared" si="52"/>
        <v>0</v>
      </c>
      <c r="CY36">
        <f t="shared" si="53"/>
        <v>0</v>
      </c>
      <c r="CZ36">
        <f t="shared" si="54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80</v>
      </c>
      <c r="DO36">
        <v>55</v>
      </c>
      <c r="DP36">
        <v>1.0469999999999999</v>
      </c>
      <c r="DQ36">
        <v>1</v>
      </c>
      <c r="DU36">
        <v>1009</v>
      </c>
      <c r="DV36" t="s">
        <v>30</v>
      </c>
      <c r="DW36" t="s">
        <v>30</v>
      </c>
      <c r="DX36">
        <v>1000</v>
      </c>
      <c r="DZ36" t="s">
        <v>3</v>
      </c>
      <c r="EA36" t="s">
        <v>3</v>
      </c>
      <c r="EB36" t="s">
        <v>3</v>
      </c>
      <c r="EC36" t="s">
        <v>3</v>
      </c>
      <c r="EE36">
        <v>54687867</v>
      </c>
      <c r="EF36">
        <v>60</v>
      </c>
      <c r="EG36" t="s">
        <v>24</v>
      </c>
      <c r="EH36">
        <v>0</v>
      </c>
      <c r="EI36" t="s">
        <v>3</v>
      </c>
      <c r="EJ36">
        <v>1</v>
      </c>
      <c r="EK36">
        <v>441</v>
      </c>
      <c r="EL36" t="s">
        <v>42</v>
      </c>
      <c r="EM36" t="s">
        <v>43</v>
      </c>
      <c r="EO36" t="s">
        <v>3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FQ36">
        <v>0</v>
      </c>
      <c r="FR36">
        <f t="shared" si="55"/>
        <v>0</v>
      </c>
      <c r="FS36">
        <v>0</v>
      </c>
      <c r="FX36">
        <v>80</v>
      </c>
      <c r="FY36">
        <v>55</v>
      </c>
      <c r="GA36" t="s">
        <v>3</v>
      </c>
      <c r="GD36">
        <v>0</v>
      </c>
      <c r="GF36">
        <v>1489638031</v>
      </c>
      <c r="GG36">
        <v>2</v>
      </c>
      <c r="GH36">
        <v>1</v>
      </c>
      <c r="GI36">
        <v>3</v>
      </c>
      <c r="GJ36">
        <v>0</v>
      </c>
      <c r="GK36">
        <f>ROUND(R36*(R12)/100,2)</f>
        <v>0</v>
      </c>
      <c r="GL36">
        <f t="shared" si="56"/>
        <v>0</v>
      </c>
      <c r="GM36">
        <f t="shared" si="57"/>
        <v>0</v>
      </c>
      <c r="GN36">
        <f t="shared" si="58"/>
        <v>0</v>
      </c>
      <c r="GO36">
        <f t="shared" si="59"/>
        <v>0</v>
      </c>
      <c r="GP36">
        <f t="shared" si="60"/>
        <v>0</v>
      </c>
      <c r="GR36">
        <v>0</v>
      </c>
      <c r="GS36">
        <v>3</v>
      </c>
      <c r="GT36">
        <v>0</v>
      </c>
      <c r="GU36" t="s">
        <v>3</v>
      </c>
      <c r="GV36">
        <f t="shared" si="61"/>
        <v>0</v>
      </c>
      <c r="GW36">
        <v>1</v>
      </c>
      <c r="GX36">
        <f t="shared" si="62"/>
        <v>0</v>
      </c>
      <c r="HA36">
        <v>0</v>
      </c>
      <c r="HB36">
        <v>0</v>
      </c>
      <c r="HC36">
        <f t="shared" si="63"/>
        <v>0</v>
      </c>
      <c r="HE36" t="s">
        <v>3</v>
      </c>
      <c r="HF36" t="s">
        <v>3</v>
      </c>
      <c r="HM36" t="s">
        <v>3</v>
      </c>
      <c r="HN36" t="s">
        <v>3</v>
      </c>
      <c r="HO36" t="s">
        <v>3</v>
      </c>
      <c r="HP36" t="s">
        <v>3</v>
      </c>
      <c r="HQ36" t="s">
        <v>3</v>
      </c>
      <c r="IK36">
        <v>0</v>
      </c>
    </row>
    <row r="37" spans="1:245" x14ac:dyDescent="0.2">
      <c r="A37">
        <v>17</v>
      </c>
      <c r="B37">
        <v>1</v>
      </c>
      <c r="C37">
        <f>ROW(SmtRes!A6)</f>
        <v>6</v>
      </c>
      <c r="D37">
        <f>ROW(EtalonRes!A8)</f>
        <v>8</v>
      </c>
      <c r="E37" t="s">
        <v>45</v>
      </c>
      <c r="F37" t="s">
        <v>46</v>
      </c>
      <c r="G37" t="s">
        <v>47</v>
      </c>
      <c r="H37" t="s">
        <v>48</v>
      </c>
      <c r="I37">
        <f>ROUND(2/100,9)</f>
        <v>0.02</v>
      </c>
      <c r="J37">
        <v>0</v>
      </c>
      <c r="K37">
        <f>ROUND(2/100,9)</f>
        <v>0.02</v>
      </c>
      <c r="O37">
        <f t="shared" si="28"/>
        <v>120.34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120.34</v>
      </c>
      <c r="T37">
        <f t="shared" si="33"/>
        <v>0</v>
      </c>
      <c r="U37">
        <f t="shared" si="34"/>
        <v>0.41460000000000002</v>
      </c>
      <c r="V37">
        <f t="shared" si="35"/>
        <v>0</v>
      </c>
      <c r="W37">
        <f t="shared" si="36"/>
        <v>0</v>
      </c>
      <c r="X37">
        <f t="shared" si="37"/>
        <v>108.31</v>
      </c>
      <c r="Y37">
        <f t="shared" si="37"/>
        <v>49.34</v>
      </c>
      <c r="AA37">
        <v>55282325</v>
      </c>
      <c r="AB37">
        <f t="shared" si="38"/>
        <v>227.82</v>
      </c>
      <c r="AC37">
        <f t="shared" si="39"/>
        <v>0</v>
      </c>
      <c r="AD37">
        <f t="shared" si="40"/>
        <v>0</v>
      </c>
      <c r="AE37">
        <f t="shared" si="41"/>
        <v>0</v>
      </c>
      <c r="AF37">
        <f t="shared" si="41"/>
        <v>227.82</v>
      </c>
      <c r="AG37">
        <f t="shared" si="42"/>
        <v>0</v>
      </c>
      <c r="AH37">
        <f t="shared" si="43"/>
        <v>20.73</v>
      </c>
      <c r="AI37">
        <f t="shared" si="43"/>
        <v>0</v>
      </c>
      <c r="AJ37">
        <f t="shared" si="44"/>
        <v>0</v>
      </c>
      <c r="AK37">
        <v>227.82</v>
      </c>
      <c r="AL37">
        <v>0</v>
      </c>
      <c r="AM37">
        <v>0</v>
      </c>
      <c r="AN37">
        <v>0</v>
      </c>
      <c r="AO37">
        <v>227.82</v>
      </c>
      <c r="AP37">
        <v>0</v>
      </c>
      <c r="AQ37">
        <v>20.73</v>
      </c>
      <c r="AR37">
        <v>0</v>
      </c>
      <c r="AS37">
        <v>0</v>
      </c>
      <c r="AT37">
        <v>90</v>
      </c>
      <c r="AU37">
        <v>41</v>
      </c>
      <c r="AV37">
        <v>1</v>
      </c>
      <c r="AW37">
        <v>1</v>
      </c>
      <c r="AZ37">
        <v>1</v>
      </c>
      <c r="BA37">
        <v>26.39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1</v>
      </c>
      <c r="BJ37" t="s">
        <v>49</v>
      </c>
      <c r="BM37">
        <v>621</v>
      </c>
      <c r="BN37">
        <v>0</v>
      </c>
      <c r="BO37" t="s">
        <v>46</v>
      </c>
      <c r="BP37">
        <v>1</v>
      </c>
      <c r="BQ37">
        <v>60</v>
      </c>
      <c r="BR37">
        <v>0</v>
      </c>
      <c r="BS37">
        <v>26.39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90</v>
      </c>
      <c r="CA37">
        <v>41</v>
      </c>
      <c r="CB37" t="s">
        <v>3</v>
      </c>
      <c r="CE37">
        <v>30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5"/>
        <v>120.34</v>
      </c>
      <c r="CQ37">
        <f t="shared" si="46"/>
        <v>0</v>
      </c>
      <c r="CR37">
        <f t="shared" si="47"/>
        <v>0</v>
      </c>
      <c r="CS37">
        <f t="shared" si="48"/>
        <v>0</v>
      </c>
      <c r="CT37">
        <f t="shared" si="49"/>
        <v>6012.17</v>
      </c>
      <c r="CU37">
        <f t="shared" si="50"/>
        <v>0</v>
      </c>
      <c r="CV37">
        <f t="shared" si="51"/>
        <v>20.73</v>
      </c>
      <c r="CW37">
        <f t="shared" si="52"/>
        <v>0</v>
      </c>
      <c r="CX37">
        <f t="shared" si="52"/>
        <v>0</v>
      </c>
      <c r="CY37">
        <f t="shared" si="53"/>
        <v>108.30600000000001</v>
      </c>
      <c r="CZ37">
        <f t="shared" si="54"/>
        <v>49.339399999999998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110</v>
      </c>
      <c r="DO37">
        <v>74</v>
      </c>
      <c r="DP37">
        <v>1.0669999999999999</v>
      </c>
      <c r="DQ37">
        <v>1</v>
      </c>
      <c r="DU37">
        <v>1003</v>
      </c>
      <c r="DV37" t="s">
        <v>48</v>
      </c>
      <c r="DW37" t="s">
        <v>48</v>
      </c>
      <c r="DX37">
        <v>100</v>
      </c>
      <c r="DZ37" t="s">
        <v>3</v>
      </c>
      <c r="EA37" t="s">
        <v>3</v>
      </c>
      <c r="EB37" t="s">
        <v>3</v>
      </c>
      <c r="EC37" t="s">
        <v>3</v>
      </c>
      <c r="EE37">
        <v>54688047</v>
      </c>
      <c r="EF37">
        <v>60</v>
      </c>
      <c r="EG37" t="s">
        <v>24</v>
      </c>
      <c r="EH37">
        <v>0</v>
      </c>
      <c r="EI37" t="s">
        <v>3</v>
      </c>
      <c r="EJ37">
        <v>1</v>
      </c>
      <c r="EK37">
        <v>621</v>
      </c>
      <c r="EL37" t="s">
        <v>50</v>
      </c>
      <c r="EM37" t="s">
        <v>51</v>
      </c>
      <c r="EO37" t="s">
        <v>3</v>
      </c>
      <c r="EQ37">
        <v>0</v>
      </c>
      <c r="ER37">
        <v>227.82</v>
      </c>
      <c r="ES37">
        <v>0</v>
      </c>
      <c r="ET37">
        <v>0</v>
      </c>
      <c r="EU37">
        <v>0</v>
      </c>
      <c r="EV37">
        <v>227.82</v>
      </c>
      <c r="EW37">
        <v>20.73</v>
      </c>
      <c r="EX37">
        <v>0</v>
      </c>
      <c r="EY37">
        <v>0</v>
      </c>
      <c r="FQ37">
        <v>0</v>
      </c>
      <c r="FR37">
        <f t="shared" si="55"/>
        <v>0</v>
      </c>
      <c r="FS37">
        <v>0</v>
      </c>
      <c r="FX37">
        <v>110</v>
      </c>
      <c r="FY37">
        <v>74</v>
      </c>
      <c r="GA37" t="s">
        <v>3</v>
      </c>
      <c r="GD37">
        <v>0</v>
      </c>
      <c r="GF37">
        <v>1675235809</v>
      </c>
      <c r="GG37">
        <v>2</v>
      </c>
      <c r="GH37">
        <v>1</v>
      </c>
      <c r="GI37">
        <v>3</v>
      </c>
      <c r="GJ37">
        <v>0</v>
      </c>
      <c r="GK37">
        <f>ROUND(R37*(R12)/100,2)</f>
        <v>0</v>
      </c>
      <c r="GL37">
        <f t="shared" si="56"/>
        <v>0</v>
      </c>
      <c r="GM37">
        <f t="shared" si="57"/>
        <v>277.99</v>
      </c>
      <c r="GN37">
        <f t="shared" si="58"/>
        <v>277.99</v>
      </c>
      <c r="GO37">
        <f t="shared" si="59"/>
        <v>0</v>
      </c>
      <c r="GP37">
        <f t="shared" si="60"/>
        <v>0</v>
      </c>
      <c r="GR37">
        <v>0</v>
      </c>
      <c r="GS37">
        <v>3</v>
      </c>
      <c r="GT37">
        <v>0</v>
      </c>
      <c r="GU37" t="s">
        <v>3</v>
      </c>
      <c r="GV37">
        <f t="shared" si="61"/>
        <v>0</v>
      </c>
      <c r="GW37">
        <v>1</v>
      </c>
      <c r="GX37">
        <f t="shared" si="62"/>
        <v>0</v>
      </c>
      <c r="HA37">
        <v>0</v>
      </c>
      <c r="HB37">
        <v>0</v>
      </c>
      <c r="HC37">
        <f t="shared" si="63"/>
        <v>0</v>
      </c>
      <c r="HE37" t="s">
        <v>3</v>
      </c>
      <c r="HF37" t="s">
        <v>3</v>
      </c>
      <c r="HM37" t="s">
        <v>3</v>
      </c>
      <c r="HN37" t="s">
        <v>3</v>
      </c>
      <c r="HO37" t="s">
        <v>3</v>
      </c>
      <c r="HP37" t="s">
        <v>3</v>
      </c>
      <c r="HQ37" t="s">
        <v>3</v>
      </c>
      <c r="IK37">
        <v>0</v>
      </c>
    </row>
    <row r="38" spans="1:245" x14ac:dyDescent="0.2">
      <c r="A38">
        <v>17</v>
      </c>
      <c r="B38">
        <v>1</v>
      </c>
      <c r="C38">
        <f>ROW(SmtRes!A7)</f>
        <v>7</v>
      </c>
      <c r="D38">
        <f>ROW(EtalonRes!A9)</f>
        <v>9</v>
      </c>
      <c r="E38" t="s">
        <v>52</v>
      </c>
      <c r="F38" t="s">
        <v>32</v>
      </c>
      <c r="G38" t="s">
        <v>53</v>
      </c>
      <c r="H38" t="s">
        <v>34</v>
      </c>
      <c r="I38">
        <v>20.75</v>
      </c>
      <c r="J38">
        <v>0</v>
      </c>
      <c r="K38">
        <v>20.75</v>
      </c>
      <c r="O38">
        <f t="shared" si="28"/>
        <v>3356.81</v>
      </c>
      <c r="P38">
        <f t="shared" si="29"/>
        <v>0</v>
      </c>
      <c r="Q38">
        <f t="shared" si="30"/>
        <v>0</v>
      </c>
      <c r="R38">
        <f t="shared" si="31"/>
        <v>0</v>
      </c>
      <c r="S38">
        <f t="shared" si="32"/>
        <v>3356.81</v>
      </c>
      <c r="T38">
        <f t="shared" si="33"/>
        <v>0</v>
      </c>
      <c r="U38">
        <f t="shared" si="34"/>
        <v>12.45</v>
      </c>
      <c r="V38">
        <f t="shared" si="35"/>
        <v>0</v>
      </c>
      <c r="W38">
        <f t="shared" si="36"/>
        <v>0</v>
      </c>
      <c r="X38">
        <f t="shared" si="37"/>
        <v>2786.15</v>
      </c>
      <c r="Y38">
        <f t="shared" si="37"/>
        <v>1376.29</v>
      </c>
      <c r="AA38">
        <v>55282325</v>
      </c>
      <c r="AB38">
        <f t="shared" si="38"/>
        <v>6.13</v>
      </c>
      <c r="AC38">
        <f t="shared" si="39"/>
        <v>0</v>
      </c>
      <c r="AD38">
        <f t="shared" si="40"/>
        <v>0</v>
      </c>
      <c r="AE38">
        <f t="shared" si="41"/>
        <v>0</v>
      </c>
      <c r="AF38">
        <f t="shared" si="41"/>
        <v>6.13</v>
      </c>
      <c r="AG38">
        <f t="shared" si="42"/>
        <v>0</v>
      </c>
      <c r="AH38">
        <f t="shared" si="43"/>
        <v>0.6</v>
      </c>
      <c r="AI38">
        <f t="shared" si="43"/>
        <v>0</v>
      </c>
      <c r="AJ38">
        <f t="shared" si="44"/>
        <v>0</v>
      </c>
      <c r="AK38">
        <v>6.13</v>
      </c>
      <c r="AL38">
        <v>0</v>
      </c>
      <c r="AM38">
        <v>0</v>
      </c>
      <c r="AN38">
        <v>0</v>
      </c>
      <c r="AO38">
        <v>6.13</v>
      </c>
      <c r="AP38">
        <v>0</v>
      </c>
      <c r="AQ38">
        <v>0.6</v>
      </c>
      <c r="AR38">
        <v>0</v>
      </c>
      <c r="AS38">
        <v>0</v>
      </c>
      <c r="AT38">
        <v>83</v>
      </c>
      <c r="AU38">
        <v>41</v>
      </c>
      <c r="AV38">
        <v>1</v>
      </c>
      <c r="AW38">
        <v>1</v>
      </c>
      <c r="AZ38">
        <v>1</v>
      </c>
      <c r="BA38">
        <v>26.39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35</v>
      </c>
      <c r="BM38">
        <v>478</v>
      </c>
      <c r="BN38">
        <v>0</v>
      </c>
      <c r="BO38" t="s">
        <v>32</v>
      </c>
      <c r="BP38">
        <v>1</v>
      </c>
      <c r="BQ38">
        <v>60</v>
      </c>
      <c r="BR38">
        <v>0</v>
      </c>
      <c r="BS38">
        <v>26.39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83</v>
      </c>
      <c r="CA38">
        <v>41</v>
      </c>
      <c r="CB38" t="s">
        <v>3</v>
      </c>
      <c r="CE38">
        <v>30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5"/>
        <v>3356.81</v>
      </c>
      <c r="CQ38">
        <f t="shared" si="46"/>
        <v>0</v>
      </c>
      <c r="CR38">
        <f t="shared" si="47"/>
        <v>0</v>
      </c>
      <c r="CS38">
        <f t="shared" si="48"/>
        <v>0</v>
      </c>
      <c r="CT38">
        <f t="shared" si="49"/>
        <v>161.77000000000001</v>
      </c>
      <c r="CU38">
        <f t="shared" si="50"/>
        <v>0</v>
      </c>
      <c r="CV38">
        <f t="shared" si="51"/>
        <v>0.6</v>
      </c>
      <c r="CW38">
        <f t="shared" si="52"/>
        <v>0</v>
      </c>
      <c r="CX38">
        <f t="shared" si="52"/>
        <v>0</v>
      </c>
      <c r="CY38">
        <f t="shared" si="53"/>
        <v>2786.1522999999997</v>
      </c>
      <c r="CZ38">
        <f t="shared" si="54"/>
        <v>1376.2920999999999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100</v>
      </c>
      <c r="DO38">
        <v>64</v>
      </c>
      <c r="DP38">
        <v>1.0249999999999999</v>
      </c>
      <c r="DQ38">
        <v>1</v>
      </c>
      <c r="DU38">
        <v>1013</v>
      </c>
      <c r="DV38" t="s">
        <v>34</v>
      </c>
      <c r="DW38" t="s">
        <v>34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54687904</v>
      </c>
      <c r="EF38">
        <v>60</v>
      </c>
      <c r="EG38" t="s">
        <v>24</v>
      </c>
      <c r="EH38">
        <v>0</v>
      </c>
      <c r="EI38" t="s">
        <v>3</v>
      </c>
      <c r="EJ38">
        <v>1</v>
      </c>
      <c r="EK38">
        <v>478</v>
      </c>
      <c r="EL38" t="s">
        <v>36</v>
      </c>
      <c r="EM38" t="s">
        <v>37</v>
      </c>
      <c r="EO38" t="s">
        <v>3</v>
      </c>
      <c r="EQ38">
        <v>0</v>
      </c>
      <c r="ER38">
        <v>6.13</v>
      </c>
      <c r="ES38">
        <v>0</v>
      </c>
      <c r="ET38">
        <v>0</v>
      </c>
      <c r="EU38">
        <v>0</v>
      </c>
      <c r="EV38">
        <v>6.13</v>
      </c>
      <c r="EW38">
        <v>0.6</v>
      </c>
      <c r="EX38">
        <v>0</v>
      </c>
      <c r="EY38">
        <v>0</v>
      </c>
      <c r="FQ38">
        <v>0</v>
      </c>
      <c r="FR38">
        <f t="shared" si="55"/>
        <v>0</v>
      </c>
      <c r="FS38">
        <v>0</v>
      </c>
      <c r="FX38">
        <v>100</v>
      </c>
      <c r="FY38">
        <v>64</v>
      </c>
      <c r="GA38" t="s">
        <v>3</v>
      </c>
      <c r="GD38">
        <v>0</v>
      </c>
      <c r="GF38">
        <v>1828295077</v>
      </c>
      <c r="GG38">
        <v>2</v>
      </c>
      <c r="GH38">
        <v>1</v>
      </c>
      <c r="GI38">
        <v>3</v>
      </c>
      <c r="GJ38">
        <v>0</v>
      </c>
      <c r="GK38">
        <f>ROUND(R38*(R12)/100,2)</f>
        <v>0</v>
      </c>
      <c r="GL38">
        <f t="shared" si="56"/>
        <v>0</v>
      </c>
      <c r="GM38">
        <f t="shared" si="57"/>
        <v>7519.25</v>
      </c>
      <c r="GN38">
        <f t="shared" si="58"/>
        <v>7519.25</v>
      </c>
      <c r="GO38">
        <f t="shared" si="59"/>
        <v>0</v>
      </c>
      <c r="GP38">
        <f t="shared" si="60"/>
        <v>0</v>
      </c>
      <c r="GR38">
        <v>0</v>
      </c>
      <c r="GS38">
        <v>3</v>
      </c>
      <c r="GT38">
        <v>0</v>
      </c>
      <c r="GU38" t="s">
        <v>3</v>
      </c>
      <c r="GV38">
        <f t="shared" si="61"/>
        <v>0</v>
      </c>
      <c r="GW38">
        <v>1</v>
      </c>
      <c r="GX38">
        <f t="shared" si="62"/>
        <v>0</v>
      </c>
      <c r="HA38">
        <v>0</v>
      </c>
      <c r="HB38">
        <v>0</v>
      </c>
      <c r="HC38">
        <f t="shared" si="63"/>
        <v>0</v>
      </c>
      <c r="HE38" t="s">
        <v>3</v>
      </c>
      <c r="HF38" t="s">
        <v>3</v>
      </c>
      <c r="HM38" t="s">
        <v>3</v>
      </c>
      <c r="HN38" t="s">
        <v>3</v>
      </c>
      <c r="HO38" t="s">
        <v>3</v>
      </c>
      <c r="HP38" t="s">
        <v>3</v>
      </c>
      <c r="HQ38" t="s">
        <v>3</v>
      </c>
      <c r="IK38">
        <v>0</v>
      </c>
    </row>
    <row r="40" spans="1:245" x14ac:dyDescent="0.2">
      <c r="A40" s="2">
        <v>51</v>
      </c>
      <c r="B40" s="2">
        <f>B28</f>
        <v>1</v>
      </c>
      <c r="C40" s="2">
        <f>A28</f>
        <v>5</v>
      </c>
      <c r="D40" s="2">
        <f>ROW(A28)</f>
        <v>28</v>
      </c>
      <c r="E40" s="2"/>
      <c r="F40" s="2" t="str">
        <f>IF(F28&lt;&gt;"",F28,"")</f>
        <v>Новый подраздел</v>
      </c>
      <c r="G40" s="2" t="str">
        <f>IF(G28&lt;&gt;"",G28,"")</f>
        <v>Демонтажные и подготовительные  работы</v>
      </c>
      <c r="H40" s="2">
        <v>0</v>
      </c>
      <c r="I40" s="2"/>
      <c r="J40" s="2"/>
      <c r="K40" s="2"/>
      <c r="L40" s="2"/>
      <c r="M40" s="2"/>
      <c r="N40" s="2"/>
      <c r="O40" s="2">
        <f t="shared" ref="O40:T40" si="64">ROUND(AB40,2)</f>
        <v>4169.62</v>
      </c>
      <c r="P40" s="2">
        <f t="shared" si="64"/>
        <v>0</v>
      </c>
      <c r="Q40" s="2">
        <f t="shared" si="64"/>
        <v>0</v>
      </c>
      <c r="R40" s="2">
        <f t="shared" si="64"/>
        <v>0</v>
      </c>
      <c r="S40" s="2">
        <f t="shared" si="64"/>
        <v>4169.62</v>
      </c>
      <c r="T40" s="2">
        <f t="shared" si="64"/>
        <v>0</v>
      </c>
      <c r="U40" s="2">
        <f>AH40</f>
        <v>15.385931999999999</v>
      </c>
      <c r="V40" s="2">
        <f>AI40</f>
        <v>0</v>
      </c>
      <c r="W40" s="2">
        <f>ROUND(AJ40,2)</f>
        <v>0</v>
      </c>
      <c r="X40" s="2">
        <f>ROUND(AK40,2)</f>
        <v>3422.32</v>
      </c>
      <c r="Y40" s="2">
        <f>ROUND(AL40,2)</f>
        <v>1709.55</v>
      </c>
      <c r="Z40" s="2"/>
      <c r="AA40" s="2"/>
      <c r="AB40" s="2">
        <f>ROUND(SUMIF(AA32:AA38,"=55282325",O32:O38),2)</f>
        <v>4169.62</v>
      </c>
      <c r="AC40" s="2">
        <f>ROUND(SUMIF(AA32:AA38,"=55282325",P32:P38),2)</f>
        <v>0</v>
      </c>
      <c r="AD40" s="2">
        <f>ROUND(SUMIF(AA32:AA38,"=55282325",Q32:Q38),2)</f>
        <v>0</v>
      </c>
      <c r="AE40" s="2">
        <f>ROUND(SUMIF(AA32:AA38,"=55282325",R32:R38),2)</f>
        <v>0</v>
      </c>
      <c r="AF40" s="2">
        <f>ROUND(SUMIF(AA32:AA38,"=55282325",S32:S38),2)</f>
        <v>4169.62</v>
      </c>
      <c r="AG40" s="2">
        <f>ROUND(SUMIF(AA32:AA38,"=55282325",T32:T38),2)</f>
        <v>0</v>
      </c>
      <c r="AH40" s="2">
        <f>SUMIF(AA32:AA38,"=55282325",U32:U38)</f>
        <v>15.385931999999999</v>
      </c>
      <c r="AI40" s="2">
        <f>SUMIF(AA32:AA38,"=55282325",V32:V38)</f>
        <v>0</v>
      </c>
      <c r="AJ40" s="2">
        <f>ROUND(SUMIF(AA32:AA38,"=55282325",W32:W38),2)</f>
        <v>0</v>
      </c>
      <c r="AK40" s="2">
        <f>ROUND(SUMIF(AA32:AA38,"=55282325",X32:X38),2)</f>
        <v>3422.32</v>
      </c>
      <c r="AL40" s="2">
        <f>ROUND(SUMIF(AA32:AA38,"=55282325",Y32:Y38),2)</f>
        <v>1709.55</v>
      </c>
      <c r="AM40" s="2"/>
      <c r="AN40" s="2"/>
      <c r="AO40" s="2">
        <f t="shared" ref="AO40:BD40" si="65">ROUND(BX40,2)</f>
        <v>0</v>
      </c>
      <c r="AP40" s="2">
        <f t="shared" si="65"/>
        <v>0</v>
      </c>
      <c r="AQ40" s="2">
        <f t="shared" si="65"/>
        <v>0</v>
      </c>
      <c r="AR40" s="2">
        <f t="shared" si="65"/>
        <v>9301.49</v>
      </c>
      <c r="AS40" s="2">
        <f t="shared" si="65"/>
        <v>9301.49</v>
      </c>
      <c r="AT40" s="2">
        <f t="shared" si="65"/>
        <v>0</v>
      </c>
      <c r="AU40" s="2">
        <f t="shared" si="65"/>
        <v>0</v>
      </c>
      <c r="AV40" s="2">
        <f t="shared" si="65"/>
        <v>0</v>
      </c>
      <c r="AW40" s="2">
        <f t="shared" si="65"/>
        <v>0</v>
      </c>
      <c r="AX40" s="2">
        <f t="shared" si="65"/>
        <v>0</v>
      </c>
      <c r="AY40" s="2">
        <f t="shared" si="65"/>
        <v>0</v>
      </c>
      <c r="AZ40" s="2">
        <f t="shared" si="65"/>
        <v>0</v>
      </c>
      <c r="BA40" s="2">
        <f t="shared" si="65"/>
        <v>0</v>
      </c>
      <c r="BB40" s="2">
        <f t="shared" si="65"/>
        <v>0</v>
      </c>
      <c r="BC40" s="2">
        <f t="shared" si="65"/>
        <v>0</v>
      </c>
      <c r="BD40" s="2">
        <f t="shared" si="65"/>
        <v>0</v>
      </c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>
        <f>ROUND(SUMIF(AA32:AA38,"=55282325",FQ32:FQ38),2)</f>
        <v>0</v>
      </c>
      <c r="BY40" s="2">
        <f>ROUND(SUMIF(AA32:AA38,"=55282325",FR32:FR38),2)</f>
        <v>0</v>
      </c>
      <c r="BZ40" s="2">
        <f>ROUND(SUMIF(AA32:AA38,"=55282325",GL32:GL38),2)</f>
        <v>0</v>
      </c>
      <c r="CA40" s="2">
        <f>ROUND(SUMIF(AA32:AA38,"=55282325",GM32:GM38),2)</f>
        <v>9301.49</v>
      </c>
      <c r="CB40" s="2">
        <f>ROUND(SUMIF(AA32:AA38,"=55282325",GN32:GN38),2)</f>
        <v>9301.49</v>
      </c>
      <c r="CC40" s="2">
        <f>ROUND(SUMIF(AA32:AA38,"=55282325",GO32:GO38),2)</f>
        <v>0</v>
      </c>
      <c r="CD40" s="2">
        <f>ROUND(SUMIF(AA32:AA38,"=55282325",GP32:GP38),2)</f>
        <v>0</v>
      </c>
      <c r="CE40" s="2">
        <f>AC40-BX40</f>
        <v>0</v>
      </c>
      <c r="CF40" s="2">
        <f>AC40-BY40</f>
        <v>0</v>
      </c>
      <c r="CG40" s="2">
        <f>BX40-BZ40</f>
        <v>0</v>
      </c>
      <c r="CH40" s="2">
        <f>AC40-BX40-BY40+BZ40</f>
        <v>0</v>
      </c>
      <c r="CI40" s="2">
        <f>BY40-BZ40</f>
        <v>0</v>
      </c>
      <c r="CJ40" s="2">
        <f>ROUND(SUMIF(AA32:AA38,"=55282325",GX32:GX38),2)</f>
        <v>0</v>
      </c>
      <c r="CK40" s="2">
        <f>ROUND(SUMIF(AA32:AA38,"=55282325",GY32:GY38),2)</f>
        <v>0</v>
      </c>
      <c r="CL40" s="2">
        <f>ROUND(SUMIF(AA32:AA38,"=55282325",GZ32:GZ38),2)</f>
        <v>0</v>
      </c>
      <c r="CM40" s="2">
        <f>ROUND(SUMIF(AA32:AA38,"=55282325",HD32:HD38),2)</f>
        <v>0</v>
      </c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>
        <v>0</v>
      </c>
    </row>
    <row r="42" spans="1:245" x14ac:dyDescent="0.2">
      <c r="A42" s="4">
        <v>50</v>
      </c>
      <c r="B42" s="4">
        <v>0</v>
      </c>
      <c r="C42" s="4">
        <v>0</v>
      </c>
      <c r="D42" s="4">
        <v>1</v>
      </c>
      <c r="E42" s="4">
        <v>201</v>
      </c>
      <c r="F42" s="4">
        <f>ROUND(Source!O40,O42)</f>
        <v>4169.62</v>
      </c>
      <c r="G42" s="4" t="s">
        <v>54</v>
      </c>
      <c r="H42" s="4" t="s">
        <v>55</v>
      </c>
      <c r="I42" s="4"/>
      <c r="J42" s="4"/>
      <c r="K42" s="4">
        <v>201</v>
      </c>
      <c r="L42" s="4">
        <v>1</v>
      </c>
      <c r="M42" s="4">
        <v>3</v>
      </c>
      <c r="N42" s="4" t="s">
        <v>3</v>
      </c>
      <c r="O42" s="4">
        <v>2</v>
      </c>
      <c r="P42" s="4"/>
      <c r="Q42" s="4"/>
      <c r="R42" s="4"/>
      <c r="S42" s="4"/>
      <c r="T42" s="4"/>
      <c r="U42" s="4"/>
      <c r="V42" s="4"/>
      <c r="W42" s="4">
        <v>4169.62</v>
      </c>
      <c r="X42" s="4">
        <v>1</v>
      </c>
      <c r="Y42" s="4">
        <v>4169.62</v>
      </c>
      <c r="Z42" s="4"/>
      <c r="AA42" s="4"/>
      <c r="AB42" s="4"/>
    </row>
    <row r="43" spans="1:245" x14ac:dyDescent="0.2">
      <c r="A43" s="4">
        <v>50</v>
      </c>
      <c r="B43" s="4">
        <v>0</v>
      </c>
      <c r="C43" s="4">
        <v>0</v>
      </c>
      <c r="D43" s="4">
        <v>1</v>
      </c>
      <c r="E43" s="4">
        <v>202</v>
      </c>
      <c r="F43" s="4">
        <f>ROUND(Source!P40,O43)</f>
        <v>0</v>
      </c>
      <c r="G43" s="4" t="s">
        <v>56</v>
      </c>
      <c r="H43" s="4" t="s">
        <v>57</v>
      </c>
      <c r="I43" s="4"/>
      <c r="J43" s="4"/>
      <c r="K43" s="4">
        <v>202</v>
      </c>
      <c r="L43" s="4">
        <v>2</v>
      </c>
      <c r="M43" s="4">
        <v>3</v>
      </c>
      <c r="N43" s="4" t="s">
        <v>3</v>
      </c>
      <c r="O43" s="4">
        <v>2</v>
      </c>
      <c r="P43" s="4"/>
      <c r="Q43" s="4"/>
      <c r="R43" s="4"/>
      <c r="S43" s="4"/>
      <c r="T43" s="4"/>
      <c r="U43" s="4"/>
      <c r="V43" s="4"/>
      <c r="W43" s="4">
        <v>0</v>
      </c>
      <c r="X43" s="4">
        <v>1</v>
      </c>
      <c r="Y43" s="4">
        <v>0</v>
      </c>
      <c r="Z43" s="4"/>
      <c r="AA43" s="4"/>
      <c r="AB43" s="4"/>
    </row>
    <row r="44" spans="1:245" x14ac:dyDescent="0.2">
      <c r="A44" s="4">
        <v>50</v>
      </c>
      <c r="B44" s="4">
        <v>0</v>
      </c>
      <c r="C44" s="4">
        <v>0</v>
      </c>
      <c r="D44" s="4">
        <v>1</v>
      </c>
      <c r="E44" s="4">
        <v>222</v>
      </c>
      <c r="F44" s="4">
        <f>ROUND(Source!AO40,O44)</f>
        <v>0</v>
      </c>
      <c r="G44" s="4" t="s">
        <v>58</v>
      </c>
      <c r="H44" s="4" t="s">
        <v>59</v>
      </c>
      <c r="I44" s="4"/>
      <c r="J44" s="4"/>
      <c r="K44" s="4">
        <v>222</v>
      </c>
      <c r="L44" s="4">
        <v>3</v>
      </c>
      <c r="M44" s="4">
        <v>3</v>
      </c>
      <c r="N44" s="4" t="s">
        <v>3</v>
      </c>
      <c r="O44" s="4">
        <v>2</v>
      </c>
      <c r="P44" s="4"/>
      <c r="Q44" s="4"/>
      <c r="R44" s="4"/>
      <c r="S44" s="4"/>
      <c r="T44" s="4"/>
      <c r="U44" s="4"/>
      <c r="V44" s="4"/>
      <c r="W44" s="4">
        <v>0</v>
      </c>
      <c r="X44" s="4">
        <v>1</v>
      </c>
      <c r="Y44" s="4">
        <v>0</v>
      </c>
      <c r="Z44" s="4"/>
      <c r="AA44" s="4"/>
      <c r="AB44" s="4"/>
    </row>
    <row r="45" spans="1:245" x14ac:dyDescent="0.2">
      <c r="A45" s="4">
        <v>50</v>
      </c>
      <c r="B45" s="4">
        <v>0</v>
      </c>
      <c r="C45" s="4">
        <v>0</v>
      </c>
      <c r="D45" s="4">
        <v>1</v>
      </c>
      <c r="E45" s="4">
        <v>225</v>
      </c>
      <c r="F45" s="4">
        <f>ROUND(Source!AV40,O45)</f>
        <v>0</v>
      </c>
      <c r="G45" s="4" t="s">
        <v>60</v>
      </c>
      <c r="H45" s="4" t="s">
        <v>61</v>
      </c>
      <c r="I45" s="4"/>
      <c r="J45" s="4"/>
      <c r="K45" s="4">
        <v>225</v>
      </c>
      <c r="L45" s="4">
        <v>4</v>
      </c>
      <c r="M45" s="4">
        <v>3</v>
      </c>
      <c r="N45" s="4" t="s">
        <v>3</v>
      </c>
      <c r="O45" s="4">
        <v>2</v>
      </c>
      <c r="P45" s="4"/>
      <c r="Q45" s="4"/>
      <c r="R45" s="4"/>
      <c r="S45" s="4"/>
      <c r="T45" s="4"/>
      <c r="U45" s="4"/>
      <c r="V45" s="4"/>
      <c r="W45" s="4">
        <v>0</v>
      </c>
      <c r="X45" s="4">
        <v>1</v>
      </c>
      <c r="Y45" s="4">
        <v>0</v>
      </c>
      <c r="Z45" s="4"/>
      <c r="AA45" s="4"/>
      <c r="AB45" s="4"/>
    </row>
    <row r="46" spans="1:245" x14ac:dyDescent="0.2">
      <c r="A46" s="4">
        <v>50</v>
      </c>
      <c r="B46" s="4">
        <v>0</v>
      </c>
      <c r="C46" s="4">
        <v>0</v>
      </c>
      <c r="D46" s="4">
        <v>1</v>
      </c>
      <c r="E46" s="4">
        <v>226</v>
      </c>
      <c r="F46" s="4">
        <f>ROUND(Source!AW40,O46)</f>
        <v>0</v>
      </c>
      <c r="G46" s="4" t="s">
        <v>62</v>
      </c>
      <c r="H46" s="4" t="s">
        <v>63</v>
      </c>
      <c r="I46" s="4"/>
      <c r="J46" s="4"/>
      <c r="K46" s="4">
        <v>226</v>
      </c>
      <c r="L46" s="4">
        <v>5</v>
      </c>
      <c r="M46" s="4">
        <v>3</v>
      </c>
      <c r="N46" s="4" t="s">
        <v>3</v>
      </c>
      <c r="O46" s="4">
        <v>2</v>
      </c>
      <c r="P46" s="4"/>
      <c r="Q46" s="4"/>
      <c r="R46" s="4"/>
      <c r="S46" s="4"/>
      <c r="T46" s="4"/>
      <c r="U46" s="4"/>
      <c r="V46" s="4"/>
      <c r="W46" s="4">
        <v>0</v>
      </c>
      <c r="X46" s="4">
        <v>1</v>
      </c>
      <c r="Y46" s="4">
        <v>0</v>
      </c>
      <c r="Z46" s="4"/>
      <c r="AA46" s="4"/>
      <c r="AB46" s="4"/>
    </row>
    <row r="47" spans="1:245" x14ac:dyDescent="0.2">
      <c r="A47" s="4">
        <v>50</v>
      </c>
      <c r="B47" s="4">
        <v>0</v>
      </c>
      <c r="C47" s="4">
        <v>0</v>
      </c>
      <c r="D47" s="4">
        <v>1</v>
      </c>
      <c r="E47" s="4">
        <v>227</v>
      </c>
      <c r="F47" s="4">
        <f>ROUND(Source!AX40,O47)</f>
        <v>0</v>
      </c>
      <c r="G47" s="4" t="s">
        <v>64</v>
      </c>
      <c r="H47" s="4" t="s">
        <v>65</v>
      </c>
      <c r="I47" s="4"/>
      <c r="J47" s="4"/>
      <c r="K47" s="4">
        <v>227</v>
      </c>
      <c r="L47" s="4">
        <v>6</v>
      </c>
      <c r="M47" s="4">
        <v>3</v>
      </c>
      <c r="N47" s="4" t="s">
        <v>3</v>
      </c>
      <c r="O47" s="4">
        <v>2</v>
      </c>
      <c r="P47" s="4"/>
      <c r="Q47" s="4"/>
      <c r="R47" s="4"/>
      <c r="S47" s="4"/>
      <c r="T47" s="4"/>
      <c r="U47" s="4"/>
      <c r="V47" s="4"/>
      <c r="W47" s="4">
        <v>0</v>
      </c>
      <c r="X47" s="4">
        <v>1</v>
      </c>
      <c r="Y47" s="4">
        <v>0</v>
      </c>
      <c r="Z47" s="4"/>
      <c r="AA47" s="4"/>
      <c r="AB47" s="4"/>
    </row>
    <row r="48" spans="1:245" x14ac:dyDescent="0.2">
      <c r="A48" s="4">
        <v>50</v>
      </c>
      <c r="B48" s="4">
        <v>0</v>
      </c>
      <c r="C48" s="4">
        <v>0</v>
      </c>
      <c r="D48" s="4">
        <v>1</v>
      </c>
      <c r="E48" s="4">
        <v>228</v>
      </c>
      <c r="F48" s="4">
        <f>ROUND(Source!AY40,O48)</f>
        <v>0</v>
      </c>
      <c r="G48" s="4" t="s">
        <v>66</v>
      </c>
      <c r="H48" s="4" t="s">
        <v>67</v>
      </c>
      <c r="I48" s="4"/>
      <c r="J48" s="4"/>
      <c r="K48" s="4">
        <v>228</v>
      </c>
      <c r="L48" s="4">
        <v>7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>
        <v>0</v>
      </c>
      <c r="X48" s="4">
        <v>1</v>
      </c>
      <c r="Y48" s="4">
        <v>0</v>
      </c>
      <c r="Z48" s="4"/>
      <c r="AA48" s="4"/>
      <c r="AB48" s="4"/>
    </row>
    <row r="49" spans="1:28" x14ac:dyDescent="0.2">
      <c r="A49" s="4">
        <v>50</v>
      </c>
      <c r="B49" s="4">
        <v>0</v>
      </c>
      <c r="C49" s="4">
        <v>0</v>
      </c>
      <c r="D49" s="4">
        <v>1</v>
      </c>
      <c r="E49" s="4">
        <v>216</v>
      </c>
      <c r="F49" s="4">
        <f>ROUND(Source!AP40,O49)</f>
        <v>0</v>
      </c>
      <c r="G49" s="4" t="s">
        <v>68</v>
      </c>
      <c r="H49" s="4" t="s">
        <v>69</v>
      </c>
      <c r="I49" s="4"/>
      <c r="J49" s="4"/>
      <c r="K49" s="4">
        <v>216</v>
      </c>
      <c r="L49" s="4">
        <v>8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>
        <v>0</v>
      </c>
      <c r="X49" s="4">
        <v>1</v>
      </c>
      <c r="Y49" s="4">
        <v>0</v>
      </c>
      <c r="Z49" s="4"/>
      <c r="AA49" s="4"/>
      <c r="AB49" s="4"/>
    </row>
    <row r="50" spans="1:28" x14ac:dyDescent="0.2">
      <c r="A50" s="4">
        <v>50</v>
      </c>
      <c r="B50" s="4">
        <v>0</v>
      </c>
      <c r="C50" s="4">
        <v>0</v>
      </c>
      <c r="D50" s="4">
        <v>1</v>
      </c>
      <c r="E50" s="4">
        <v>223</v>
      </c>
      <c r="F50" s="4">
        <f>ROUND(Source!AQ40,O50)</f>
        <v>0</v>
      </c>
      <c r="G50" s="4" t="s">
        <v>70</v>
      </c>
      <c r="H50" s="4" t="s">
        <v>71</v>
      </c>
      <c r="I50" s="4"/>
      <c r="J50" s="4"/>
      <c r="K50" s="4">
        <v>223</v>
      </c>
      <c r="L50" s="4">
        <v>9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>
        <v>0</v>
      </c>
      <c r="X50" s="4">
        <v>1</v>
      </c>
      <c r="Y50" s="4">
        <v>0</v>
      </c>
      <c r="Z50" s="4"/>
      <c r="AA50" s="4"/>
      <c r="AB50" s="4"/>
    </row>
    <row r="51" spans="1:28" x14ac:dyDescent="0.2">
      <c r="A51" s="4">
        <v>50</v>
      </c>
      <c r="B51" s="4">
        <v>0</v>
      </c>
      <c r="C51" s="4">
        <v>0</v>
      </c>
      <c r="D51" s="4">
        <v>1</v>
      </c>
      <c r="E51" s="4">
        <v>229</v>
      </c>
      <c r="F51" s="4">
        <f>ROUND(Source!AZ40,O51)</f>
        <v>0</v>
      </c>
      <c r="G51" s="4" t="s">
        <v>72</v>
      </c>
      <c r="H51" s="4" t="s">
        <v>73</v>
      </c>
      <c r="I51" s="4"/>
      <c r="J51" s="4"/>
      <c r="K51" s="4">
        <v>229</v>
      </c>
      <c r="L51" s="4">
        <v>10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>
        <v>0</v>
      </c>
      <c r="X51" s="4">
        <v>1</v>
      </c>
      <c r="Y51" s="4">
        <v>0</v>
      </c>
      <c r="Z51" s="4"/>
      <c r="AA51" s="4"/>
      <c r="AB51" s="4"/>
    </row>
    <row r="52" spans="1:28" x14ac:dyDescent="0.2">
      <c r="A52" s="4">
        <v>50</v>
      </c>
      <c r="B52" s="4">
        <v>0</v>
      </c>
      <c r="C52" s="4">
        <v>0</v>
      </c>
      <c r="D52" s="4">
        <v>1</v>
      </c>
      <c r="E52" s="4">
        <v>203</v>
      </c>
      <c r="F52" s="4">
        <f>ROUND(Source!Q40,O52)</f>
        <v>0</v>
      </c>
      <c r="G52" s="4" t="s">
        <v>74</v>
      </c>
      <c r="H52" s="4" t="s">
        <v>75</v>
      </c>
      <c r="I52" s="4"/>
      <c r="J52" s="4"/>
      <c r="K52" s="4">
        <v>203</v>
      </c>
      <c r="L52" s="4">
        <v>11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>
        <v>0</v>
      </c>
      <c r="X52" s="4">
        <v>1</v>
      </c>
      <c r="Y52" s="4">
        <v>0</v>
      </c>
      <c r="Z52" s="4"/>
      <c r="AA52" s="4"/>
      <c r="AB52" s="4"/>
    </row>
    <row r="53" spans="1:28" x14ac:dyDescent="0.2">
      <c r="A53" s="4">
        <v>50</v>
      </c>
      <c r="B53" s="4">
        <v>0</v>
      </c>
      <c r="C53" s="4">
        <v>0</v>
      </c>
      <c r="D53" s="4">
        <v>1</v>
      </c>
      <c r="E53" s="4">
        <v>231</v>
      </c>
      <c r="F53" s="4">
        <f>ROUND(Source!BB40,O53)</f>
        <v>0</v>
      </c>
      <c r="G53" s="4" t="s">
        <v>76</v>
      </c>
      <c r="H53" s="4" t="s">
        <v>77</v>
      </c>
      <c r="I53" s="4"/>
      <c r="J53" s="4"/>
      <c r="K53" s="4">
        <v>231</v>
      </c>
      <c r="L53" s="4">
        <v>12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>
        <v>0</v>
      </c>
      <c r="X53" s="4">
        <v>1</v>
      </c>
      <c r="Y53" s="4">
        <v>0</v>
      </c>
      <c r="Z53" s="4"/>
      <c r="AA53" s="4"/>
      <c r="AB53" s="4"/>
    </row>
    <row r="54" spans="1:28" x14ac:dyDescent="0.2">
      <c r="A54" s="4">
        <v>50</v>
      </c>
      <c r="B54" s="4">
        <v>0</v>
      </c>
      <c r="C54" s="4">
        <v>0</v>
      </c>
      <c r="D54" s="4">
        <v>1</v>
      </c>
      <c r="E54" s="4">
        <v>204</v>
      </c>
      <c r="F54" s="4">
        <f>ROUND(Source!R40,O54)</f>
        <v>0</v>
      </c>
      <c r="G54" s="4" t="s">
        <v>78</v>
      </c>
      <c r="H54" s="4" t="s">
        <v>79</v>
      </c>
      <c r="I54" s="4"/>
      <c r="J54" s="4"/>
      <c r="K54" s="4">
        <v>204</v>
      </c>
      <c r="L54" s="4">
        <v>13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>
        <v>0</v>
      </c>
      <c r="X54" s="4">
        <v>1</v>
      </c>
      <c r="Y54" s="4">
        <v>0</v>
      </c>
      <c r="Z54" s="4"/>
      <c r="AA54" s="4"/>
      <c r="AB54" s="4"/>
    </row>
    <row r="55" spans="1:28" x14ac:dyDescent="0.2">
      <c r="A55" s="4">
        <v>50</v>
      </c>
      <c r="B55" s="4">
        <v>0</v>
      </c>
      <c r="C55" s="4">
        <v>0</v>
      </c>
      <c r="D55" s="4">
        <v>1</v>
      </c>
      <c r="E55" s="4">
        <v>205</v>
      </c>
      <c r="F55" s="4">
        <f>ROUND(Source!S40,O55)</f>
        <v>4169.62</v>
      </c>
      <c r="G55" s="4" t="s">
        <v>80</v>
      </c>
      <c r="H55" s="4" t="s">
        <v>81</v>
      </c>
      <c r="I55" s="4"/>
      <c r="J55" s="4"/>
      <c r="K55" s="4">
        <v>205</v>
      </c>
      <c r="L55" s="4">
        <v>14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>
        <v>4169.62</v>
      </c>
      <c r="X55" s="4">
        <v>1</v>
      </c>
      <c r="Y55" s="4">
        <v>4169.62</v>
      </c>
      <c r="Z55" s="4"/>
      <c r="AA55" s="4"/>
      <c r="AB55" s="4"/>
    </row>
    <row r="56" spans="1:28" x14ac:dyDescent="0.2">
      <c r="A56" s="4">
        <v>50</v>
      </c>
      <c r="B56" s="4">
        <v>0</v>
      </c>
      <c r="C56" s="4">
        <v>0</v>
      </c>
      <c r="D56" s="4">
        <v>1</v>
      </c>
      <c r="E56" s="4">
        <v>232</v>
      </c>
      <c r="F56" s="4">
        <f>ROUND(Source!BC40,O56)</f>
        <v>0</v>
      </c>
      <c r="G56" s="4" t="s">
        <v>82</v>
      </c>
      <c r="H56" s="4" t="s">
        <v>83</v>
      </c>
      <c r="I56" s="4"/>
      <c r="J56" s="4"/>
      <c r="K56" s="4">
        <v>232</v>
      </c>
      <c r="L56" s="4">
        <v>15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>
        <v>0</v>
      </c>
      <c r="X56" s="4">
        <v>1</v>
      </c>
      <c r="Y56" s="4">
        <v>0</v>
      </c>
      <c r="Z56" s="4"/>
      <c r="AA56" s="4"/>
      <c r="AB56" s="4"/>
    </row>
    <row r="57" spans="1:28" x14ac:dyDescent="0.2">
      <c r="A57" s="4">
        <v>50</v>
      </c>
      <c r="B57" s="4">
        <v>0</v>
      </c>
      <c r="C57" s="4">
        <v>0</v>
      </c>
      <c r="D57" s="4">
        <v>1</v>
      </c>
      <c r="E57" s="4">
        <v>214</v>
      </c>
      <c r="F57" s="4">
        <f>ROUND(Source!AS40,O57)</f>
        <v>9301.49</v>
      </c>
      <c r="G57" s="4" t="s">
        <v>84</v>
      </c>
      <c r="H57" s="4" t="s">
        <v>85</v>
      </c>
      <c r="I57" s="4"/>
      <c r="J57" s="4"/>
      <c r="K57" s="4">
        <v>214</v>
      </c>
      <c r="L57" s="4">
        <v>16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>
        <v>9301.49</v>
      </c>
      <c r="X57" s="4">
        <v>1</v>
      </c>
      <c r="Y57" s="4">
        <v>9301.49</v>
      </c>
      <c r="Z57" s="4"/>
      <c r="AA57" s="4"/>
      <c r="AB57" s="4"/>
    </row>
    <row r="58" spans="1:28" x14ac:dyDescent="0.2">
      <c r="A58" s="4">
        <v>50</v>
      </c>
      <c r="B58" s="4">
        <v>0</v>
      </c>
      <c r="C58" s="4">
        <v>0</v>
      </c>
      <c r="D58" s="4">
        <v>1</v>
      </c>
      <c r="E58" s="4">
        <v>215</v>
      </c>
      <c r="F58" s="4">
        <f>ROUND(Source!AT40,O58)</f>
        <v>0</v>
      </c>
      <c r="G58" s="4" t="s">
        <v>86</v>
      </c>
      <c r="H58" s="4" t="s">
        <v>87</v>
      </c>
      <c r="I58" s="4"/>
      <c r="J58" s="4"/>
      <c r="K58" s="4">
        <v>215</v>
      </c>
      <c r="L58" s="4">
        <v>17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>
        <v>0</v>
      </c>
      <c r="X58" s="4">
        <v>1</v>
      </c>
      <c r="Y58" s="4">
        <v>0</v>
      </c>
      <c r="Z58" s="4"/>
      <c r="AA58" s="4"/>
      <c r="AB58" s="4"/>
    </row>
    <row r="59" spans="1:28" x14ac:dyDescent="0.2">
      <c r="A59" s="4">
        <v>50</v>
      </c>
      <c r="B59" s="4">
        <v>0</v>
      </c>
      <c r="C59" s="4">
        <v>0</v>
      </c>
      <c r="D59" s="4">
        <v>1</v>
      </c>
      <c r="E59" s="4">
        <v>217</v>
      </c>
      <c r="F59" s="4">
        <f>ROUND(Source!AU40,O59)</f>
        <v>0</v>
      </c>
      <c r="G59" s="4" t="s">
        <v>88</v>
      </c>
      <c r="H59" s="4" t="s">
        <v>89</v>
      </c>
      <c r="I59" s="4"/>
      <c r="J59" s="4"/>
      <c r="K59" s="4">
        <v>217</v>
      </c>
      <c r="L59" s="4">
        <v>18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>
        <v>0</v>
      </c>
      <c r="X59" s="4">
        <v>1</v>
      </c>
      <c r="Y59" s="4">
        <v>0</v>
      </c>
      <c r="Z59" s="4"/>
      <c r="AA59" s="4"/>
      <c r="AB59" s="4"/>
    </row>
    <row r="60" spans="1:28" x14ac:dyDescent="0.2">
      <c r="A60" s="4">
        <v>50</v>
      </c>
      <c r="B60" s="4">
        <v>0</v>
      </c>
      <c r="C60" s="4">
        <v>0</v>
      </c>
      <c r="D60" s="4">
        <v>1</v>
      </c>
      <c r="E60" s="4">
        <v>230</v>
      </c>
      <c r="F60" s="4">
        <f>ROUND(Source!BA40,O60)</f>
        <v>0</v>
      </c>
      <c r="G60" s="4" t="s">
        <v>90</v>
      </c>
      <c r="H60" s="4" t="s">
        <v>91</v>
      </c>
      <c r="I60" s="4"/>
      <c r="J60" s="4"/>
      <c r="K60" s="4">
        <v>230</v>
      </c>
      <c r="L60" s="4">
        <v>19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>
        <v>0</v>
      </c>
      <c r="X60" s="4">
        <v>1</v>
      </c>
      <c r="Y60" s="4">
        <v>0</v>
      </c>
      <c r="Z60" s="4"/>
      <c r="AA60" s="4"/>
      <c r="AB60" s="4"/>
    </row>
    <row r="61" spans="1:28" x14ac:dyDescent="0.2">
      <c r="A61" s="4">
        <v>50</v>
      </c>
      <c r="B61" s="4">
        <v>0</v>
      </c>
      <c r="C61" s="4">
        <v>0</v>
      </c>
      <c r="D61" s="4">
        <v>1</v>
      </c>
      <c r="E61" s="4">
        <v>206</v>
      </c>
      <c r="F61" s="4">
        <f>ROUND(Source!T40,O61)</f>
        <v>0</v>
      </c>
      <c r="G61" s="4" t="s">
        <v>92</v>
      </c>
      <c r="H61" s="4" t="s">
        <v>93</v>
      </c>
      <c r="I61" s="4"/>
      <c r="J61" s="4"/>
      <c r="K61" s="4">
        <v>206</v>
      </c>
      <c r="L61" s="4">
        <v>20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>
        <v>0</v>
      </c>
      <c r="X61" s="4">
        <v>1</v>
      </c>
      <c r="Y61" s="4">
        <v>0</v>
      </c>
      <c r="Z61" s="4"/>
      <c r="AA61" s="4"/>
      <c r="AB61" s="4"/>
    </row>
    <row r="62" spans="1:28" x14ac:dyDescent="0.2">
      <c r="A62" s="4">
        <v>50</v>
      </c>
      <c r="B62" s="4">
        <v>0</v>
      </c>
      <c r="C62" s="4">
        <v>0</v>
      </c>
      <c r="D62" s="4">
        <v>1</v>
      </c>
      <c r="E62" s="4">
        <v>207</v>
      </c>
      <c r="F62" s="4">
        <f>Source!U40</f>
        <v>15.385931999999999</v>
      </c>
      <c r="G62" s="4" t="s">
        <v>94</v>
      </c>
      <c r="H62" s="4" t="s">
        <v>95</v>
      </c>
      <c r="I62" s="4"/>
      <c r="J62" s="4"/>
      <c r="K62" s="4">
        <v>207</v>
      </c>
      <c r="L62" s="4">
        <v>21</v>
      </c>
      <c r="M62" s="4">
        <v>3</v>
      </c>
      <c r="N62" s="4" t="s">
        <v>3</v>
      </c>
      <c r="O62" s="4">
        <v>-1</v>
      </c>
      <c r="P62" s="4"/>
      <c r="Q62" s="4"/>
      <c r="R62" s="4"/>
      <c r="S62" s="4"/>
      <c r="T62" s="4"/>
      <c r="U62" s="4"/>
      <c r="V62" s="4"/>
      <c r="W62" s="4">
        <v>15.385932</v>
      </c>
      <c r="X62" s="4">
        <v>1</v>
      </c>
      <c r="Y62" s="4">
        <v>15.385932</v>
      </c>
      <c r="Z62" s="4"/>
      <c r="AA62" s="4"/>
      <c r="AB62" s="4"/>
    </row>
    <row r="63" spans="1:28" x14ac:dyDescent="0.2">
      <c r="A63" s="4">
        <v>50</v>
      </c>
      <c r="B63" s="4">
        <v>0</v>
      </c>
      <c r="C63" s="4">
        <v>0</v>
      </c>
      <c r="D63" s="4">
        <v>1</v>
      </c>
      <c r="E63" s="4">
        <v>208</v>
      </c>
      <c r="F63" s="4">
        <f>Source!V40</f>
        <v>0</v>
      </c>
      <c r="G63" s="4" t="s">
        <v>96</v>
      </c>
      <c r="H63" s="4" t="s">
        <v>97</v>
      </c>
      <c r="I63" s="4"/>
      <c r="J63" s="4"/>
      <c r="K63" s="4">
        <v>208</v>
      </c>
      <c r="L63" s="4">
        <v>22</v>
      </c>
      <c r="M63" s="4">
        <v>3</v>
      </c>
      <c r="N63" s="4" t="s">
        <v>3</v>
      </c>
      <c r="O63" s="4">
        <v>-1</v>
      </c>
      <c r="P63" s="4"/>
      <c r="Q63" s="4"/>
      <c r="R63" s="4"/>
      <c r="S63" s="4"/>
      <c r="T63" s="4"/>
      <c r="U63" s="4"/>
      <c r="V63" s="4"/>
      <c r="W63" s="4">
        <v>0</v>
      </c>
      <c r="X63" s="4">
        <v>1</v>
      </c>
      <c r="Y63" s="4">
        <v>0</v>
      </c>
      <c r="Z63" s="4"/>
      <c r="AA63" s="4"/>
      <c r="AB63" s="4"/>
    </row>
    <row r="64" spans="1:28" x14ac:dyDescent="0.2">
      <c r="A64" s="4">
        <v>50</v>
      </c>
      <c r="B64" s="4">
        <v>0</v>
      </c>
      <c r="C64" s="4">
        <v>0</v>
      </c>
      <c r="D64" s="4">
        <v>1</v>
      </c>
      <c r="E64" s="4">
        <v>209</v>
      </c>
      <c r="F64" s="4">
        <f>ROUND(Source!W40,O64)</f>
        <v>0</v>
      </c>
      <c r="G64" s="4" t="s">
        <v>98</v>
      </c>
      <c r="H64" s="4" t="s">
        <v>99</v>
      </c>
      <c r="I64" s="4"/>
      <c r="J64" s="4"/>
      <c r="K64" s="4">
        <v>209</v>
      </c>
      <c r="L64" s="4">
        <v>23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>
        <v>0</v>
      </c>
      <c r="X64" s="4">
        <v>1</v>
      </c>
      <c r="Y64" s="4">
        <v>0</v>
      </c>
      <c r="Z64" s="4"/>
      <c r="AA64" s="4"/>
      <c r="AB64" s="4"/>
    </row>
    <row r="65" spans="1:206" x14ac:dyDescent="0.2">
      <c r="A65" s="4">
        <v>50</v>
      </c>
      <c r="B65" s="4">
        <v>0</v>
      </c>
      <c r="C65" s="4">
        <v>0</v>
      </c>
      <c r="D65" s="4">
        <v>1</v>
      </c>
      <c r="E65" s="4">
        <v>233</v>
      </c>
      <c r="F65" s="4">
        <f>ROUND(Source!BD40,O65)</f>
        <v>0</v>
      </c>
      <c r="G65" s="4" t="s">
        <v>100</v>
      </c>
      <c r="H65" s="4" t="s">
        <v>101</v>
      </c>
      <c r="I65" s="4"/>
      <c r="J65" s="4"/>
      <c r="K65" s="4">
        <v>233</v>
      </c>
      <c r="L65" s="4">
        <v>24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>
        <v>0</v>
      </c>
      <c r="X65" s="4">
        <v>1</v>
      </c>
      <c r="Y65" s="4">
        <v>0</v>
      </c>
      <c r="Z65" s="4"/>
      <c r="AA65" s="4"/>
      <c r="AB65" s="4"/>
    </row>
    <row r="66" spans="1:206" x14ac:dyDescent="0.2">
      <c r="A66" s="4">
        <v>50</v>
      </c>
      <c r="B66" s="4">
        <v>0</v>
      </c>
      <c r="C66" s="4">
        <v>0</v>
      </c>
      <c r="D66" s="4">
        <v>1</v>
      </c>
      <c r="E66" s="4">
        <v>210</v>
      </c>
      <c r="F66" s="4">
        <f>ROUND(Source!X40,O66)</f>
        <v>3422.32</v>
      </c>
      <c r="G66" s="4" t="s">
        <v>102</v>
      </c>
      <c r="H66" s="4" t="s">
        <v>103</v>
      </c>
      <c r="I66" s="4"/>
      <c r="J66" s="4"/>
      <c r="K66" s="4">
        <v>210</v>
      </c>
      <c r="L66" s="4">
        <v>25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>
        <v>3422.32</v>
      </c>
      <c r="X66" s="4">
        <v>1</v>
      </c>
      <c r="Y66" s="4">
        <v>3422.32</v>
      </c>
      <c r="Z66" s="4"/>
      <c r="AA66" s="4"/>
      <c r="AB66" s="4"/>
    </row>
    <row r="67" spans="1:206" x14ac:dyDescent="0.2">
      <c r="A67" s="4">
        <v>50</v>
      </c>
      <c r="B67" s="4">
        <v>0</v>
      </c>
      <c r="C67" s="4">
        <v>0</v>
      </c>
      <c r="D67" s="4">
        <v>1</v>
      </c>
      <c r="E67" s="4">
        <v>211</v>
      </c>
      <c r="F67" s="4">
        <f>ROUND(Source!Y40,O67)</f>
        <v>1709.55</v>
      </c>
      <c r="G67" s="4" t="s">
        <v>104</v>
      </c>
      <c r="H67" s="4" t="s">
        <v>105</v>
      </c>
      <c r="I67" s="4"/>
      <c r="J67" s="4"/>
      <c r="K67" s="4">
        <v>211</v>
      </c>
      <c r="L67" s="4">
        <v>26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>
        <v>1709.55</v>
      </c>
      <c r="X67" s="4">
        <v>1</v>
      </c>
      <c r="Y67" s="4">
        <v>1709.55</v>
      </c>
      <c r="Z67" s="4"/>
      <c r="AA67" s="4"/>
      <c r="AB67" s="4"/>
    </row>
    <row r="68" spans="1:206" x14ac:dyDescent="0.2">
      <c r="A68" s="4">
        <v>50</v>
      </c>
      <c r="B68" s="4">
        <v>0</v>
      </c>
      <c r="C68" s="4">
        <v>0</v>
      </c>
      <c r="D68" s="4">
        <v>1</v>
      </c>
      <c r="E68" s="4">
        <v>224</v>
      </c>
      <c r="F68" s="4">
        <f>ROUND(Source!AR40,O68)</f>
        <v>9301.49</v>
      </c>
      <c r="G68" s="4" t="s">
        <v>106</v>
      </c>
      <c r="H68" s="4" t="s">
        <v>107</v>
      </c>
      <c r="I68" s="4"/>
      <c r="J68" s="4"/>
      <c r="K68" s="4">
        <v>224</v>
      </c>
      <c r="L68" s="4">
        <v>27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>
        <v>9301.49</v>
      </c>
      <c r="X68" s="4">
        <v>1</v>
      </c>
      <c r="Y68" s="4">
        <v>9301.49</v>
      </c>
      <c r="Z68" s="4"/>
      <c r="AA68" s="4"/>
      <c r="AB68" s="4"/>
    </row>
    <row r="70" spans="1:206" x14ac:dyDescent="0.2">
      <c r="A70" s="2">
        <v>51</v>
      </c>
      <c r="B70" s="2">
        <f>B24</f>
        <v>1</v>
      </c>
      <c r="C70" s="2">
        <f>A24</f>
        <v>4</v>
      </c>
      <c r="D70" s="2">
        <f>ROW(A24)</f>
        <v>24</v>
      </c>
      <c r="E70" s="2"/>
      <c r="F70" s="2" t="str">
        <f>IF(F24&lt;&gt;"",F24,"")</f>
        <v>Новый раздел</v>
      </c>
      <c r="G70" s="2" t="str">
        <f>IF(G24&lt;&gt;"",G24,"")</f>
        <v>Секция 1. Кровля в/о А-В/1-11</v>
      </c>
      <c r="H70" s="2">
        <v>0</v>
      </c>
      <c r="I70" s="2"/>
      <c r="J70" s="2"/>
      <c r="K70" s="2"/>
      <c r="L70" s="2"/>
      <c r="M70" s="2"/>
      <c r="N70" s="2"/>
      <c r="O70" s="2">
        <f t="shared" ref="O70:T70" si="66">ROUND(O40+AB70,2)</f>
        <v>4169.62</v>
      </c>
      <c r="P70" s="2">
        <f t="shared" si="66"/>
        <v>0</v>
      </c>
      <c r="Q70" s="2">
        <f t="shared" si="66"/>
        <v>0</v>
      </c>
      <c r="R70" s="2">
        <f t="shared" si="66"/>
        <v>0</v>
      </c>
      <c r="S70" s="2">
        <f t="shared" si="66"/>
        <v>4169.62</v>
      </c>
      <c r="T70" s="2">
        <f t="shared" si="66"/>
        <v>0</v>
      </c>
      <c r="U70" s="2">
        <f>U40+AH70</f>
        <v>15.385931999999999</v>
      </c>
      <c r="V70" s="2">
        <f>V40+AI70</f>
        <v>0</v>
      </c>
      <c r="W70" s="2">
        <f>ROUND(W40+AJ70,2)</f>
        <v>0</v>
      </c>
      <c r="X70" s="2">
        <f>ROUND(X40+AK70,2)</f>
        <v>3422.32</v>
      </c>
      <c r="Y70" s="2">
        <f>ROUND(Y40+AL70,2)</f>
        <v>1709.55</v>
      </c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>
        <f t="shared" ref="AO70:BD70" si="67">ROUND(AO40+BX70,2)</f>
        <v>0</v>
      </c>
      <c r="AP70" s="2">
        <f t="shared" si="67"/>
        <v>0</v>
      </c>
      <c r="AQ70" s="2">
        <f t="shared" si="67"/>
        <v>0</v>
      </c>
      <c r="AR70" s="2">
        <f t="shared" si="67"/>
        <v>9301.49</v>
      </c>
      <c r="AS70" s="2">
        <f t="shared" si="67"/>
        <v>9301.49</v>
      </c>
      <c r="AT70" s="2">
        <f t="shared" si="67"/>
        <v>0</v>
      </c>
      <c r="AU70" s="2">
        <f t="shared" si="67"/>
        <v>0</v>
      </c>
      <c r="AV70" s="2">
        <f t="shared" si="67"/>
        <v>0</v>
      </c>
      <c r="AW70" s="2">
        <f t="shared" si="67"/>
        <v>0</v>
      </c>
      <c r="AX70" s="2">
        <f t="shared" si="67"/>
        <v>0</v>
      </c>
      <c r="AY70" s="2">
        <f t="shared" si="67"/>
        <v>0</v>
      </c>
      <c r="AZ70" s="2">
        <f t="shared" si="67"/>
        <v>0</v>
      </c>
      <c r="BA70" s="2">
        <f t="shared" si="67"/>
        <v>0</v>
      </c>
      <c r="BB70" s="2">
        <f t="shared" si="67"/>
        <v>0</v>
      </c>
      <c r="BC70" s="2">
        <f t="shared" si="67"/>
        <v>0</v>
      </c>
      <c r="BD70" s="2">
        <f t="shared" si="67"/>
        <v>0</v>
      </c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>
        <v>0</v>
      </c>
    </row>
    <row r="72" spans="1:206" x14ac:dyDescent="0.2">
      <c r="A72" s="4">
        <v>50</v>
      </c>
      <c r="B72" s="4">
        <v>0</v>
      </c>
      <c r="C72" s="4">
        <v>0</v>
      </c>
      <c r="D72" s="4">
        <v>1</v>
      </c>
      <c r="E72" s="4">
        <v>201</v>
      </c>
      <c r="F72" s="4">
        <f>ROUND(Source!O70,O72)</f>
        <v>4169.62</v>
      </c>
      <c r="G72" s="4" t="s">
        <v>54</v>
      </c>
      <c r="H72" s="4" t="s">
        <v>55</v>
      </c>
      <c r="I72" s="4"/>
      <c r="J72" s="4"/>
      <c r="K72" s="4">
        <v>201</v>
      </c>
      <c r="L72" s="4">
        <v>1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>
        <v>4169.62</v>
      </c>
      <c r="X72" s="4">
        <v>1</v>
      </c>
      <c r="Y72" s="4">
        <v>4169.62</v>
      </c>
      <c r="Z72" s="4"/>
      <c r="AA72" s="4"/>
      <c r="AB72" s="4"/>
    </row>
    <row r="73" spans="1:206" x14ac:dyDescent="0.2">
      <c r="A73" s="4">
        <v>50</v>
      </c>
      <c r="B73" s="4">
        <v>0</v>
      </c>
      <c r="C73" s="4">
        <v>0</v>
      </c>
      <c r="D73" s="4">
        <v>1</v>
      </c>
      <c r="E73" s="4">
        <v>202</v>
      </c>
      <c r="F73" s="4">
        <f>ROUND(Source!P70,O73)</f>
        <v>0</v>
      </c>
      <c r="G73" s="4" t="s">
        <v>56</v>
      </c>
      <c r="H73" s="4" t="s">
        <v>57</v>
      </c>
      <c r="I73" s="4"/>
      <c r="J73" s="4"/>
      <c r="K73" s="4">
        <v>202</v>
      </c>
      <c r="L73" s="4">
        <v>2</v>
      </c>
      <c r="M73" s="4">
        <v>3</v>
      </c>
      <c r="N73" s="4" t="s">
        <v>3</v>
      </c>
      <c r="O73" s="4">
        <v>2</v>
      </c>
      <c r="P73" s="4"/>
      <c r="Q73" s="4"/>
      <c r="R73" s="4"/>
      <c r="S73" s="4"/>
      <c r="T73" s="4"/>
      <c r="U73" s="4"/>
      <c r="V73" s="4"/>
      <c r="W73" s="4">
        <v>0</v>
      </c>
      <c r="X73" s="4">
        <v>1</v>
      </c>
      <c r="Y73" s="4">
        <v>0</v>
      </c>
      <c r="Z73" s="4"/>
      <c r="AA73" s="4"/>
      <c r="AB73" s="4"/>
    </row>
    <row r="74" spans="1:206" x14ac:dyDescent="0.2">
      <c r="A74" s="4">
        <v>50</v>
      </c>
      <c r="B74" s="4">
        <v>0</v>
      </c>
      <c r="C74" s="4">
        <v>0</v>
      </c>
      <c r="D74" s="4">
        <v>1</v>
      </c>
      <c r="E74" s="4">
        <v>222</v>
      </c>
      <c r="F74" s="4">
        <f>ROUND(Source!AO70,O74)</f>
        <v>0</v>
      </c>
      <c r="G74" s="4" t="s">
        <v>58</v>
      </c>
      <c r="H74" s="4" t="s">
        <v>59</v>
      </c>
      <c r="I74" s="4"/>
      <c r="J74" s="4"/>
      <c r="K74" s="4">
        <v>222</v>
      </c>
      <c r="L74" s="4">
        <v>3</v>
      </c>
      <c r="M74" s="4">
        <v>3</v>
      </c>
      <c r="N74" s="4" t="s">
        <v>3</v>
      </c>
      <c r="O74" s="4">
        <v>2</v>
      </c>
      <c r="P74" s="4"/>
      <c r="Q74" s="4"/>
      <c r="R74" s="4"/>
      <c r="S74" s="4"/>
      <c r="T74" s="4"/>
      <c r="U74" s="4"/>
      <c r="V74" s="4"/>
      <c r="W74" s="4">
        <v>0</v>
      </c>
      <c r="X74" s="4">
        <v>1</v>
      </c>
      <c r="Y74" s="4">
        <v>0</v>
      </c>
      <c r="Z74" s="4"/>
      <c r="AA74" s="4"/>
      <c r="AB74" s="4"/>
    </row>
    <row r="75" spans="1:206" x14ac:dyDescent="0.2">
      <c r="A75" s="4">
        <v>50</v>
      </c>
      <c r="B75" s="4">
        <v>0</v>
      </c>
      <c r="C75" s="4">
        <v>0</v>
      </c>
      <c r="D75" s="4">
        <v>1</v>
      </c>
      <c r="E75" s="4">
        <v>225</v>
      </c>
      <c r="F75" s="4">
        <f>ROUND(Source!AV70,O75)</f>
        <v>0</v>
      </c>
      <c r="G75" s="4" t="s">
        <v>60</v>
      </c>
      <c r="H75" s="4" t="s">
        <v>61</v>
      </c>
      <c r="I75" s="4"/>
      <c r="J75" s="4"/>
      <c r="K75" s="4">
        <v>225</v>
      </c>
      <c r="L75" s="4">
        <v>4</v>
      </c>
      <c r="M75" s="4">
        <v>3</v>
      </c>
      <c r="N75" s="4" t="s">
        <v>3</v>
      </c>
      <c r="O75" s="4">
        <v>2</v>
      </c>
      <c r="P75" s="4"/>
      <c r="Q75" s="4"/>
      <c r="R75" s="4"/>
      <c r="S75" s="4"/>
      <c r="T75" s="4"/>
      <c r="U75" s="4"/>
      <c r="V75" s="4"/>
      <c r="W75" s="4">
        <v>0</v>
      </c>
      <c r="X75" s="4">
        <v>1</v>
      </c>
      <c r="Y75" s="4">
        <v>0</v>
      </c>
      <c r="Z75" s="4"/>
      <c r="AA75" s="4"/>
      <c r="AB75" s="4"/>
    </row>
    <row r="76" spans="1:206" x14ac:dyDescent="0.2">
      <c r="A76" s="4">
        <v>50</v>
      </c>
      <c r="B76" s="4">
        <v>0</v>
      </c>
      <c r="C76" s="4">
        <v>0</v>
      </c>
      <c r="D76" s="4">
        <v>1</v>
      </c>
      <c r="E76" s="4">
        <v>226</v>
      </c>
      <c r="F76" s="4">
        <f>ROUND(Source!AW70,O76)</f>
        <v>0</v>
      </c>
      <c r="G76" s="4" t="s">
        <v>62</v>
      </c>
      <c r="H76" s="4" t="s">
        <v>63</v>
      </c>
      <c r="I76" s="4"/>
      <c r="J76" s="4"/>
      <c r="K76" s="4">
        <v>226</v>
      </c>
      <c r="L76" s="4">
        <v>5</v>
      </c>
      <c r="M76" s="4">
        <v>3</v>
      </c>
      <c r="N76" s="4" t="s">
        <v>3</v>
      </c>
      <c r="O76" s="4">
        <v>2</v>
      </c>
      <c r="P76" s="4"/>
      <c r="Q76" s="4"/>
      <c r="R76" s="4"/>
      <c r="S76" s="4"/>
      <c r="T76" s="4"/>
      <c r="U76" s="4"/>
      <c r="V76" s="4"/>
      <c r="W76" s="4">
        <v>0</v>
      </c>
      <c r="X76" s="4">
        <v>1</v>
      </c>
      <c r="Y76" s="4">
        <v>0</v>
      </c>
      <c r="Z76" s="4"/>
      <c r="AA76" s="4"/>
      <c r="AB76" s="4"/>
    </row>
    <row r="77" spans="1:206" x14ac:dyDescent="0.2">
      <c r="A77" s="4">
        <v>50</v>
      </c>
      <c r="B77" s="4">
        <v>0</v>
      </c>
      <c r="C77" s="4">
        <v>0</v>
      </c>
      <c r="D77" s="4">
        <v>1</v>
      </c>
      <c r="E77" s="4">
        <v>227</v>
      </c>
      <c r="F77" s="4">
        <f>ROUND(Source!AX70,O77)</f>
        <v>0</v>
      </c>
      <c r="G77" s="4" t="s">
        <v>64</v>
      </c>
      <c r="H77" s="4" t="s">
        <v>65</v>
      </c>
      <c r="I77" s="4"/>
      <c r="J77" s="4"/>
      <c r="K77" s="4">
        <v>227</v>
      </c>
      <c r="L77" s="4">
        <v>6</v>
      </c>
      <c r="M77" s="4">
        <v>3</v>
      </c>
      <c r="N77" s="4" t="s">
        <v>3</v>
      </c>
      <c r="O77" s="4">
        <v>2</v>
      </c>
      <c r="P77" s="4"/>
      <c r="Q77" s="4"/>
      <c r="R77" s="4"/>
      <c r="S77" s="4"/>
      <c r="T77" s="4"/>
      <c r="U77" s="4"/>
      <c r="V77" s="4"/>
      <c r="W77" s="4">
        <v>0</v>
      </c>
      <c r="X77" s="4">
        <v>1</v>
      </c>
      <c r="Y77" s="4">
        <v>0</v>
      </c>
      <c r="Z77" s="4"/>
      <c r="AA77" s="4"/>
      <c r="AB77" s="4"/>
    </row>
    <row r="78" spans="1:206" x14ac:dyDescent="0.2">
      <c r="A78" s="4">
        <v>50</v>
      </c>
      <c r="B78" s="4">
        <v>0</v>
      </c>
      <c r="C78" s="4">
        <v>0</v>
      </c>
      <c r="D78" s="4">
        <v>1</v>
      </c>
      <c r="E78" s="4">
        <v>228</v>
      </c>
      <c r="F78" s="4">
        <f>ROUND(Source!AY70,O78)</f>
        <v>0</v>
      </c>
      <c r="G78" s="4" t="s">
        <v>66</v>
      </c>
      <c r="H78" s="4" t="s">
        <v>67</v>
      </c>
      <c r="I78" s="4"/>
      <c r="J78" s="4"/>
      <c r="K78" s="4">
        <v>228</v>
      </c>
      <c r="L78" s="4">
        <v>7</v>
      </c>
      <c r="M78" s="4">
        <v>3</v>
      </c>
      <c r="N78" s="4" t="s">
        <v>3</v>
      </c>
      <c r="O78" s="4">
        <v>2</v>
      </c>
      <c r="P78" s="4"/>
      <c r="Q78" s="4"/>
      <c r="R78" s="4"/>
      <c r="S78" s="4"/>
      <c r="T78" s="4"/>
      <c r="U78" s="4"/>
      <c r="V78" s="4"/>
      <c r="W78" s="4">
        <v>0</v>
      </c>
      <c r="X78" s="4">
        <v>1</v>
      </c>
      <c r="Y78" s="4">
        <v>0</v>
      </c>
      <c r="Z78" s="4"/>
      <c r="AA78" s="4"/>
      <c r="AB78" s="4"/>
    </row>
    <row r="79" spans="1:206" x14ac:dyDescent="0.2">
      <c r="A79" s="4">
        <v>50</v>
      </c>
      <c r="B79" s="4">
        <v>0</v>
      </c>
      <c r="C79" s="4">
        <v>0</v>
      </c>
      <c r="D79" s="4">
        <v>1</v>
      </c>
      <c r="E79" s="4">
        <v>216</v>
      </c>
      <c r="F79" s="4">
        <f>ROUND(Source!AP70,O79)</f>
        <v>0</v>
      </c>
      <c r="G79" s="4" t="s">
        <v>68</v>
      </c>
      <c r="H79" s="4" t="s">
        <v>69</v>
      </c>
      <c r="I79" s="4"/>
      <c r="J79" s="4"/>
      <c r="K79" s="4">
        <v>216</v>
      </c>
      <c r="L79" s="4">
        <v>8</v>
      </c>
      <c r="M79" s="4">
        <v>3</v>
      </c>
      <c r="N79" s="4" t="s">
        <v>3</v>
      </c>
      <c r="O79" s="4">
        <v>2</v>
      </c>
      <c r="P79" s="4"/>
      <c r="Q79" s="4"/>
      <c r="R79" s="4"/>
      <c r="S79" s="4"/>
      <c r="T79" s="4"/>
      <c r="U79" s="4"/>
      <c r="V79" s="4"/>
      <c r="W79" s="4">
        <v>0</v>
      </c>
      <c r="X79" s="4">
        <v>1</v>
      </c>
      <c r="Y79" s="4">
        <v>0</v>
      </c>
      <c r="Z79" s="4"/>
      <c r="AA79" s="4"/>
      <c r="AB79" s="4"/>
    </row>
    <row r="80" spans="1:206" x14ac:dyDescent="0.2">
      <c r="A80" s="4">
        <v>50</v>
      </c>
      <c r="B80" s="4">
        <v>0</v>
      </c>
      <c r="C80" s="4">
        <v>0</v>
      </c>
      <c r="D80" s="4">
        <v>1</v>
      </c>
      <c r="E80" s="4">
        <v>223</v>
      </c>
      <c r="F80" s="4">
        <f>ROUND(Source!AQ70,O80)</f>
        <v>0</v>
      </c>
      <c r="G80" s="4" t="s">
        <v>70</v>
      </c>
      <c r="H80" s="4" t="s">
        <v>71</v>
      </c>
      <c r="I80" s="4"/>
      <c r="J80" s="4"/>
      <c r="K80" s="4">
        <v>223</v>
      </c>
      <c r="L80" s="4">
        <v>9</v>
      </c>
      <c r="M80" s="4">
        <v>3</v>
      </c>
      <c r="N80" s="4" t="s">
        <v>3</v>
      </c>
      <c r="O80" s="4">
        <v>2</v>
      </c>
      <c r="P80" s="4"/>
      <c r="Q80" s="4"/>
      <c r="R80" s="4"/>
      <c r="S80" s="4"/>
      <c r="T80" s="4"/>
      <c r="U80" s="4"/>
      <c r="V80" s="4"/>
      <c r="W80" s="4">
        <v>0</v>
      </c>
      <c r="X80" s="4">
        <v>1</v>
      </c>
      <c r="Y80" s="4">
        <v>0</v>
      </c>
      <c r="Z80" s="4"/>
      <c r="AA80" s="4"/>
      <c r="AB80" s="4"/>
    </row>
    <row r="81" spans="1:28" x14ac:dyDescent="0.2">
      <c r="A81" s="4">
        <v>50</v>
      </c>
      <c r="B81" s="4">
        <v>0</v>
      </c>
      <c r="C81" s="4">
        <v>0</v>
      </c>
      <c r="D81" s="4">
        <v>1</v>
      </c>
      <c r="E81" s="4">
        <v>229</v>
      </c>
      <c r="F81" s="4">
        <f>ROUND(Source!AZ70,O81)</f>
        <v>0</v>
      </c>
      <c r="G81" s="4" t="s">
        <v>72</v>
      </c>
      <c r="H81" s="4" t="s">
        <v>73</v>
      </c>
      <c r="I81" s="4"/>
      <c r="J81" s="4"/>
      <c r="K81" s="4">
        <v>229</v>
      </c>
      <c r="L81" s="4">
        <v>10</v>
      </c>
      <c r="M81" s="4">
        <v>3</v>
      </c>
      <c r="N81" s="4" t="s">
        <v>3</v>
      </c>
      <c r="O81" s="4">
        <v>2</v>
      </c>
      <c r="P81" s="4"/>
      <c r="Q81" s="4"/>
      <c r="R81" s="4"/>
      <c r="S81" s="4"/>
      <c r="T81" s="4"/>
      <c r="U81" s="4"/>
      <c r="V81" s="4"/>
      <c r="W81" s="4">
        <v>0</v>
      </c>
      <c r="X81" s="4">
        <v>1</v>
      </c>
      <c r="Y81" s="4">
        <v>0</v>
      </c>
      <c r="Z81" s="4"/>
      <c r="AA81" s="4"/>
      <c r="AB81" s="4"/>
    </row>
    <row r="82" spans="1:28" x14ac:dyDescent="0.2">
      <c r="A82" s="4">
        <v>50</v>
      </c>
      <c r="B82" s="4">
        <v>0</v>
      </c>
      <c r="C82" s="4">
        <v>0</v>
      </c>
      <c r="D82" s="4">
        <v>1</v>
      </c>
      <c r="E82" s="4">
        <v>203</v>
      </c>
      <c r="F82" s="4">
        <f>ROUND(Source!Q70,O82)</f>
        <v>0</v>
      </c>
      <c r="G82" s="4" t="s">
        <v>74</v>
      </c>
      <c r="H82" s="4" t="s">
        <v>75</v>
      </c>
      <c r="I82" s="4"/>
      <c r="J82" s="4"/>
      <c r="K82" s="4">
        <v>203</v>
      </c>
      <c r="L82" s="4">
        <v>11</v>
      </c>
      <c r="M82" s="4">
        <v>3</v>
      </c>
      <c r="N82" s="4" t="s">
        <v>3</v>
      </c>
      <c r="O82" s="4">
        <v>2</v>
      </c>
      <c r="P82" s="4"/>
      <c r="Q82" s="4"/>
      <c r="R82" s="4"/>
      <c r="S82" s="4"/>
      <c r="T82" s="4"/>
      <c r="U82" s="4"/>
      <c r="V82" s="4"/>
      <c r="W82" s="4">
        <v>0</v>
      </c>
      <c r="X82" s="4">
        <v>1</v>
      </c>
      <c r="Y82" s="4">
        <v>0</v>
      </c>
      <c r="Z82" s="4"/>
      <c r="AA82" s="4"/>
      <c r="AB82" s="4"/>
    </row>
    <row r="83" spans="1:28" x14ac:dyDescent="0.2">
      <c r="A83" s="4">
        <v>50</v>
      </c>
      <c r="B83" s="4">
        <v>0</v>
      </c>
      <c r="C83" s="4">
        <v>0</v>
      </c>
      <c r="D83" s="4">
        <v>1</v>
      </c>
      <c r="E83" s="4">
        <v>231</v>
      </c>
      <c r="F83" s="4">
        <f>ROUND(Source!BB70,O83)</f>
        <v>0</v>
      </c>
      <c r="G83" s="4" t="s">
        <v>76</v>
      </c>
      <c r="H83" s="4" t="s">
        <v>77</v>
      </c>
      <c r="I83" s="4"/>
      <c r="J83" s="4"/>
      <c r="K83" s="4">
        <v>231</v>
      </c>
      <c r="L83" s="4">
        <v>12</v>
      </c>
      <c r="M83" s="4">
        <v>3</v>
      </c>
      <c r="N83" s="4" t="s">
        <v>3</v>
      </c>
      <c r="O83" s="4">
        <v>2</v>
      </c>
      <c r="P83" s="4"/>
      <c r="Q83" s="4"/>
      <c r="R83" s="4"/>
      <c r="S83" s="4"/>
      <c r="T83" s="4"/>
      <c r="U83" s="4"/>
      <c r="V83" s="4"/>
      <c r="W83" s="4">
        <v>0</v>
      </c>
      <c r="X83" s="4">
        <v>1</v>
      </c>
      <c r="Y83" s="4">
        <v>0</v>
      </c>
      <c r="Z83" s="4"/>
      <c r="AA83" s="4"/>
      <c r="AB83" s="4"/>
    </row>
    <row r="84" spans="1:28" x14ac:dyDescent="0.2">
      <c r="A84" s="4">
        <v>50</v>
      </c>
      <c r="B84" s="4">
        <v>0</v>
      </c>
      <c r="C84" s="4">
        <v>0</v>
      </c>
      <c r="D84" s="4">
        <v>1</v>
      </c>
      <c r="E84" s="4">
        <v>204</v>
      </c>
      <c r="F84" s="4">
        <f>ROUND(Source!R70,O84)</f>
        <v>0</v>
      </c>
      <c r="G84" s="4" t="s">
        <v>78</v>
      </c>
      <c r="H84" s="4" t="s">
        <v>79</v>
      </c>
      <c r="I84" s="4"/>
      <c r="J84" s="4"/>
      <c r="K84" s="4">
        <v>204</v>
      </c>
      <c r="L84" s="4">
        <v>13</v>
      </c>
      <c r="M84" s="4">
        <v>3</v>
      </c>
      <c r="N84" s="4" t="s">
        <v>3</v>
      </c>
      <c r="O84" s="4">
        <v>2</v>
      </c>
      <c r="P84" s="4"/>
      <c r="Q84" s="4"/>
      <c r="R84" s="4"/>
      <c r="S84" s="4"/>
      <c r="T84" s="4"/>
      <c r="U84" s="4"/>
      <c r="V84" s="4"/>
      <c r="W84" s="4">
        <v>0</v>
      </c>
      <c r="X84" s="4">
        <v>1</v>
      </c>
      <c r="Y84" s="4">
        <v>0</v>
      </c>
      <c r="Z84" s="4"/>
      <c r="AA84" s="4"/>
      <c r="AB84" s="4"/>
    </row>
    <row r="85" spans="1:28" x14ac:dyDescent="0.2">
      <c r="A85" s="4">
        <v>50</v>
      </c>
      <c r="B85" s="4">
        <v>0</v>
      </c>
      <c r="C85" s="4">
        <v>0</v>
      </c>
      <c r="D85" s="4">
        <v>1</v>
      </c>
      <c r="E85" s="4">
        <v>205</v>
      </c>
      <c r="F85" s="4">
        <f>ROUND(Source!S70,O85)</f>
        <v>4169.62</v>
      </c>
      <c r="G85" s="4" t="s">
        <v>80</v>
      </c>
      <c r="H85" s="4" t="s">
        <v>81</v>
      </c>
      <c r="I85" s="4"/>
      <c r="J85" s="4"/>
      <c r="K85" s="4">
        <v>205</v>
      </c>
      <c r="L85" s="4">
        <v>14</v>
      </c>
      <c r="M85" s="4">
        <v>3</v>
      </c>
      <c r="N85" s="4" t="s">
        <v>3</v>
      </c>
      <c r="O85" s="4">
        <v>2</v>
      </c>
      <c r="P85" s="4"/>
      <c r="Q85" s="4"/>
      <c r="R85" s="4"/>
      <c r="S85" s="4"/>
      <c r="T85" s="4"/>
      <c r="U85" s="4"/>
      <c r="V85" s="4"/>
      <c r="W85" s="4">
        <v>4169.62</v>
      </c>
      <c r="X85" s="4">
        <v>1</v>
      </c>
      <c r="Y85" s="4">
        <v>4169.62</v>
      </c>
      <c r="Z85" s="4"/>
      <c r="AA85" s="4"/>
      <c r="AB85" s="4"/>
    </row>
    <row r="86" spans="1:28" x14ac:dyDescent="0.2">
      <c r="A86" s="4">
        <v>50</v>
      </c>
      <c r="B86" s="4">
        <v>0</v>
      </c>
      <c r="C86" s="4">
        <v>0</v>
      </c>
      <c r="D86" s="4">
        <v>1</v>
      </c>
      <c r="E86" s="4">
        <v>232</v>
      </c>
      <c r="F86" s="4">
        <f>ROUND(Source!BC70,O86)</f>
        <v>0</v>
      </c>
      <c r="G86" s="4" t="s">
        <v>82</v>
      </c>
      <c r="H86" s="4" t="s">
        <v>83</v>
      </c>
      <c r="I86" s="4"/>
      <c r="J86" s="4"/>
      <c r="K86" s="4">
        <v>232</v>
      </c>
      <c r="L86" s="4">
        <v>15</v>
      </c>
      <c r="M86" s="4">
        <v>3</v>
      </c>
      <c r="N86" s="4" t="s">
        <v>3</v>
      </c>
      <c r="O86" s="4">
        <v>2</v>
      </c>
      <c r="P86" s="4"/>
      <c r="Q86" s="4"/>
      <c r="R86" s="4"/>
      <c r="S86" s="4"/>
      <c r="T86" s="4"/>
      <c r="U86" s="4"/>
      <c r="V86" s="4"/>
      <c r="W86" s="4">
        <v>0</v>
      </c>
      <c r="X86" s="4">
        <v>1</v>
      </c>
      <c r="Y86" s="4">
        <v>0</v>
      </c>
      <c r="Z86" s="4"/>
      <c r="AA86" s="4"/>
      <c r="AB86" s="4"/>
    </row>
    <row r="87" spans="1:28" x14ac:dyDescent="0.2">
      <c r="A87" s="4">
        <v>50</v>
      </c>
      <c r="B87" s="4">
        <v>0</v>
      </c>
      <c r="C87" s="4">
        <v>0</v>
      </c>
      <c r="D87" s="4">
        <v>1</v>
      </c>
      <c r="E87" s="4">
        <v>214</v>
      </c>
      <c r="F87" s="4">
        <f>ROUND(Source!AS70,O87)</f>
        <v>9301.49</v>
      </c>
      <c r="G87" s="4" t="s">
        <v>84</v>
      </c>
      <c r="H87" s="4" t="s">
        <v>85</v>
      </c>
      <c r="I87" s="4"/>
      <c r="J87" s="4"/>
      <c r="K87" s="4">
        <v>214</v>
      </c>
      <c r="L87" s="4">
        <v>16</v>
      </c>
      <c r="M87" s="4">
        <v>3</v>
      </c>
      <c r="N87" s="4" t="s">
        <v>3</v>
      </c>
      <c r="O87" s="4">
        <v>2</v>
      </c>
      <c r="P87" s="4"/>
      <c r="Q87" s="4"/>
      <c r="R87" s="4"/>
      <c r="S87" s="4"/>
      <c r="T87" s="4"/>
      <c r="U87" s="4"/>
      <c r="V87" s="4"/>
      <c r="W87" s="4">
        <v>9301.49</v>
      </c>
      <c r="X87" s="4">
        <v>1</v>
      </c>
      <c r="Y87" s="4">
        <v>9301.49</v>
      </c>
      <c r="Z87" s="4"/>
      <c r="AA87" s="4"/>
      <c r="AB87" s="4"/>
    </row>
    <row r="88" spans="1:28" x14ac:dyDescent="0.2">
      <c r="A88" s="4">
        <v>50</v>
      </c>
      <c r="B88" s="4">
        <v>0</v>
      </c>
      <c r="C88" s="4">
        <v>0</v>
      </c>
      <c r="D88" s="4">
        <v>1</v>
      </c>
      <c r="E88" s="4">
        <v>215</v>
      </c>
      <c r="F88" s="4">
        <f>ROUND(Source!AT70,O88)</f>
        <v>0</v>
      </c>
      <c r="G88" s="4" t="s">
        <v>86</v>
      </c>
      <c r="H88" s="4" t="s">
        <v>87</v>
      </c>
      <c r="I88" s="4"/>
      <c r="J88" s="4"/>
      <c r="K88" s="4">
        <v>215</v>
      </c>
      <c r="L88" s="4">
        <v>17</v>
      </c>
      <c r="M88" s="4">
        <v>3</v>
      </c>
      <c r="N88" s="4" t="s">
        <v>3</v>
      </c>
      <c r="O88" s="4">
        <v>2</v>
      </c>
      <c r="P88" s="4"/>
      <c r="Q88" s="4"/>
      <c r="R88" s="4"/>
      <c r="S88" s="4"/>
      <c r="T88" s="4"/>
      <c r="U88" s="4"/>
      <c r="V88" s="4"/>
      <c r="W88" s="4">
        <v>0</v>
      </c>
      <c r="X88" s="4">
        <v>1</v>
      </c>
      <c r="Y88" s="4">
        <v>0</v>
      </c>
      <c r="Z88" s="4"/>
      <c r="AA88" s="4"/>
      <c r="AB88" s="4"/>
    </row>
    <row r="89" spans="1:28" x14ac:dyDescent="0.2">
      <c r="A89" s="4">
        <v>50</v>
      </c>
      <c r="B89" s="4">
        <v>0</v>
      </c>
      <c r="C89" s="4">
        <v>0</v>
      </c>
      <c r="D89" s="4">
        <v>1</v>
      </c>
      <c r="E89" s="4">
        <v>217</v>
      </c>
      <c r="F89" s="4">
        <f>ROUND(Source!AU70,O89)</f>
        <v>0</v>
      </c>
      <c r="G89" s="4" t="s">
        <v>88</v>
      </c>
      <c r="H89" s="4" t="s">
        <v>89</v>
      </c>
      <c r="I89" s="4"/>
      <c r="J89" s="4"/>
      <c r="K89" s="4">
        <v>217</v>
      </c>
      <c r="L89" s="4">
        <v>18</v>
      </c>
      <c r="M89" s="4">
        <v>3</v>
      </c>
      <c r="N89" s="4" t="s">
        <v>3</v>
      </c>
      <c r="O89" s="4">
        <v>2</v>
      </c>
      <c r="P89" s="4"/>
      <c r="Q89" s="4"/>
      <c r="R89" s="4"/>
      <c r="S89" s="4"/>
      <c r="T89" s="4"/>
      <c r="U89" s="4"/>
      <c r="V89" s="4"/>
      <c r="W89" s="4">
        <v>0</v>
      </c>
      <c r="X89" s="4">
        <v>1</v>
      </c>
      <c r="Y89" s="4">
        <v>0</v>
      </c>
      <c r="Z89" s="4"/>
      <c r="AA89" s="4"/>
      <c r="AB89" s="4"/>
    </row>
    <row r="90" spans="1:28" x14ac:dyDescent="0.2">
      <c r="A90" s="4">
        <v>50</v>
      </c>
      <c r="B90" s="4">
        <v>0</v>
      </c>
      <c r="C90" s="4">
        <v>0</v>
      </c>
      <c r="D90" s="4">
        <v>1</v>
      </c>
      <c r="E90" s="4">
        <v>230</v>
      </c>
      <c r="F90" s="4">
        <f>ROUND(Source!BA70,O90)</f>
        <v>0</v>
      </c>
      <c r="G90" s="4" t="s">
        <v>90</v>
      </c>
      <c r="H90" s="4" t="s">
        <v>91</v>
      </c>
      <c r="I90" s="4"/>
      <c r="J90" s="4"/>
      <c r="K90" s="4">
        <v>230</v>
      </c>
      <c r="L90" s="4">
        <v>19</v>
      </c>
      <c r="M90" s="4">
        <v>3</v>
      </c>
      <c r="N90" s="4" t="s">
        <v>3</v>
      </c>
      <c r="O90" s="4">
        <v>2</v>
      </c>
      <c r="P90" s="4"/>
      <c r="Q90" s="4"/>
      <c r="R90" s="4"/>
      <c r="S90" s="4"/>
      <c r="T90" s="4"/>
      <c r="U90" s="4"/>
      <c r="V90" s="4"/>
      <c r="W90" s="4">
        <v>0</v>
      </c>
      <c r="X90" s="4">
        <v>1</v>
      </c>
      <c r="Y90" s="4">
        <v>0</v>
      </c>
      <c r="Z90" s="4"/>
      <c r="AA90" s="4"/>
      <c r="AB90" s="4"/>
    </row>
    <row r="91" spans="1:28" x14ac:dyDescent="0.2">
      <c r="A91" s="4">
        <v>50</v>
      </c>
      <c r="B91" s="4">
        <v>0</v>
      </c>
      <c r="C91" s="4">
        <v>0</v>
      </c>
      <c r="D91" s="4">
        <v>1</v>
      </c>
      <c r="E91" s="4">
        <v>206</v>
      </c>
      <c r="F91" s="4">
        <f>ROUND(Source!T70,O91)</f>
        <v>0</v>
      </c>
      <c r="G91" s="4" t="s">
        <v>92</v>
      </c>
      <c r="H91" s="4" t="s">
        <v>93</v>
      </c>
      <c r="I91" s="4"/>
      <c r="J91" s="4"/>
      <c r="K91" s="4">
        <v>206</v>
      </c>
      <c r="L91" s="4">
        <v>20</v>
      </c>
      <c r="M91" s="4">
        <v>3</v>
      </c>
      <c r="N91" s="4" t="s">
        <v>3</v>
      </c>
      <c r="O91" s="4">
        <v>2</v>
      </c>
      <c r="P91" s="4"/>
      <c r="Q91" s="4"/>
      <c r="R91" s="4"/>
      <c r="S91" s="4"/>
      <c r="T91" s="4"/>
      <c r="U91" s="4"/>
      <c r="V91" s="4"/>
      <c r="W91" s="4">
        <v>0</v>
      </c>
      <c r="X91" s="4">
        <v>1</v>
      </c>
      <c r="Y91" s="4">
        <v>0</v>
      </c>
      <c r="Z91" s="4"/>
      <c r="AA91" s="4"/>
      <c r="AB91" s="4"/>
    </row>
    <row r="92" spans="1:28" x14ac:dyDescent="0.2">
      <c r="A92" s="4">
        <v>50</v>
      </c>
      <c r="B92" s="4">
        <v>0</v>
      </c>
      <c r="C92" s="4">
        <v>0</v>
      </c>
      <c r="D92" s="4">
        <v>1</v>
      </c>
      <c r="E92" s="4">
        <v>207</v>
      </c>
      <c r="F92" s="4">
        <f>Source!U70</f>
        <v>15.385931999999999</v>
      </c>
      <c r="G92" s="4" t="s">
        <v>94</v>
      </c>
      <c r="H92" s="4" t="s">
        <v>95</v>
      </c>
      <c r="I92" s="4"/>
      <c r="J92" s="4"/>
      <c r="K92" s="4">
        <v>207</v>
      </c>
      <c r="L92" s="4">
        <v>21</v>
      </c>
      <c r="M92" s="4">
        <v>3</v>
      </c>
      <c r="N92" s="4" t="s">
        <v>3</v>
      </c>
      <c r="O92" s="4">
        <v>-1</v>
      </c>
      <c r="P92" s="4"/>
      <c r="Q92" s="4"/>
      <c r="R92" s="4"/>
      <c r="S92" s="4"/>
      <c r="T92" s="4"/>
      <c r="U92" s="4"/>
      <c r="V92" s="4"/>
      <c r="W92" s="4">
        <v>15.385932</v>
      </c>
      <c r="X92" s="4">
        <v>1</v>
      </c>
      <c r="Y92" s="4">
        <v>15.385932</v>
      </c>
      <c r="Z92" s="4"/>
      <c r="AA92" s="4"/>
      <c r="AB92" s="4"/>
    </row>
    <row r="93" spans="1:28" x14ac:dyDescent="0.2">
      <c r="A93" s="4">
        <v>50</v>
      </c>
      <c r="B93" s="4">
        <v>0</v>
      </c>
      <c r="C93" s="4">
        <v>0</v>
      </c>
      <c r="D93" s="4">
        <v>1</v>
      </c>
      <c r="E93" s="4">
        <v>208</v>
      </c>
      <c r="F93" s="4">
        <f>Source!V70</f>
        <v>0</v>
      </c>
      <c r="G93" s="4" t="s">
        <v>96</v>
      </c>
      <c r="H93" s="4" t="s">
        <v>97</v>
      </c>
      <c r="I93" s="4"/>
      <c r="J93" s="4"/>
      <c r="K93" s="4">
        <v>208</v>
      </c>
      <c r="L93" s="4">
        <v>22</v>
      </c>
      <c r="M93" s="4">
        <v>3</v>
      </c>
      <c r="N93" s="4" t="s">
        <v>3</v>
      </c>
      <c r="O93" s="4">
        <v>-1</v>
      </c>
      <c r="P93" s="4"/>
      <c r="Q93" s="4"/>
      <c r="R93" s="4"/>
      <c r="S93" s="4"/>
      <c r="T93" s="4"/>
      <c r="U93" s="4"/>
      <c r="V93" s="4"/>
      <c r="W93" s="4">
        <v>0</v>
      </c>
      <c r="X93" s="4">
        <v>1</v>
      </c>
      <c r="Y93" s="4">
        <v>0</v>
      </c>
      <c r="Z93" s="4"/>
      <c r="AA93" s="4"/>
      <c r="AB93" s="4"/>
    </row>
    <row r="94" spans="1:28" x14ac:dyDescent="0.2">
      <c r="A94" s="4">
        <v>50</v>
      </c>
      <c r="B94" s="4">
        <v>0</v>
      </c>
      <c r="C94" s="4">
        <v>0</v>
      </c>
      <c r="D94" s="4">
        <v>1</v>
      </c>
      <c r="E94" s="4">
        <v>209</v>
      </c>
      <c r="F94" s="4">
        <f>ROUND(Source!W70,O94)</f>
        <v>0</v>
      </c>
      <c r="G94" s="4" t="s">
        <v>98</v>
      </c>
      <c r="H94" s="4" t="s">
        <v>99</v>
      </c>
      <c r="I94" s="4"/>
      <c r="J94" s="4"/>
      <c r="K94" s="4">
        <v>209</v>
      </c>
      <c r="L94" s="4">
        <v>23</v>
      </c>
      <c r="M94" s="4">
        <v>3</v>
      </c>
      <c r="N94" s="4" t="s">
        <v>3</v>
      </c>
      <c r="O94" s="4">
        <v>2</v>
      </c>
      <c r="P94" s="4"/>
      <c r="Q94" s="4"/>
      <c r="R94" s="4"/>
      <c r="S94" s="4"/>
      <c r="T94" s="4"/>
      <c r="U94" s="4"/>
      <c r="V94" s="4"/>
      <c r="W94" s="4">
        <v>0</v>
      </c>
      <c r="X94" s="4">
        <v>1</v>
      </c>
      <c r="Y94" s="4">
        <v>0</v>
      </c>
      <c r="Z94" s="4"/>
      <c r="AA94" s="4"/>
      <c r="AB94" s="4"/>
    </row>
    <row r="95" spans="1:28" x14ac:dyDescent="0.2">
      <c r="A95" s="4">
        <v>50</v>
      </c>
      <c r="B95" s="4">
        <v>0</v>
      </c>
      <c r="C95" s="4">
        <v>0</v>
      </c>
      <c r="D95" s="4">
        <v>1</v>
      </c>
      <c r="E95" s="4">
        <v>233</v>
      </c>
      <c r="F95" s="4">
        <f>ROUND(Source!BD70,O95)</f>
        <v>0</v>
      </c>
      <c r="G95" s="4" t="s">
        <v>100</v>
      </c>
      <c r="H95" s="4" t="s">
        <v>101</v>
      </c>
      <c r="I95" s="4"/>
      <c r="J95" s="4"/>
      <c r="K95" s="4">
        <v>233</v>
      </c>
      <c r="L95" s="4">
        <v>24</v>
      </c>
      <c r="M95" s="4">
        <v>3</v>
      </c>
      <c r="N95" s="4" t="s">
        <v>3</v>
      </c>
      <c r="O95" s="4">
        <v>2</v>
      </c>
      <c r="P95" s="4"/>
      <c r="Q95" s="4"/>
      <c r="R95" s="4"/>
      <c r="S95" s="4"/>
      <c r="T95" s="4"/>
      <c r="U95" s="4"/>
      <c r="V95" s="4"/>
      <c r="W95" s="4">
        <v>0</v>
      </c>
      <c r="X95" s="4">
        <v>1</v>
      </c>
      <c r="Y95" s="4">
        <v>0</v>
      </c>
      <c r="Z95" s="4"/>
      <c r="AA95" s="4"/>
      <c r="AB95" s="4"/>
    </row>
    <row r="96" spans="1:28" x14ac:dyDescent="0.2">
      <c r="A96" s="4">
        <v>50</v>
      </c>
      <c r="B96" s="4">
        <v>0</v>
      </c>
      <c r="C96" s="4">
        <v>0</v>
      </c>
      <c r="D96" s="4">
        <v>1</v>
      </c>
      <c r="E96" s="4">
        <v>210</v>
      </c>
      <c r="F96" s="4">
        <f>ROUND(Source!X70,O96)</f>
        <v>3422.32</v>
      </c>
      <c r="G96" s="4" t="s">
        <v>102</v>
      </c>
      <c r="H96" s="4" t="s">
        <v>103</v>
      </c>
      <c r="I96" s="4"/>
      <c r="J96" s="4"/>
      <c r="K96" s="4">
        <v>210</v>
      </c>
      <c r="L96" s="4">
        <v>25</v>
      </c>
      <c r="M96" s="4">
        <v>3</v>
      </c>
      <c r="N96" s="4" t="s">
        <v>3</v>
      </c>
      <c r="O96" s="4">
        <v>2</v>
      </c>
      <c r="P96" s="4"/>
      <c r="Q96" s="4"/>
      <c r="R96" s="4"/>
      <c r="S96" s="4"/>
      <c r="T96" s="4"/>
      <c r="U96" s="4"/>
      <c r="V96" s="4"/>
      <c r="W96" s="4">
        <v>3422.32</v>
      </c>
      <c r="X96" s="4">
        <v>1</v>
      </c>
      <c r="Y96" s="4">
        <v>3422.32</v>
      </c>
      <c r="Z96" s="4"/>
      <c r="AA96" s="4"/>
      <c r="AB96" s="4"/>
    </row>
    <row r="97" spans="1:245" x14ac:dyDescent="0.2">
      <c r="A97" s="4">
        <v>50</v>
      </c>
      <c r="B97" s="4">
        <v>0</v>
      </c>
      <c r="C97" s="4">
        <v>0</v>
      </c>
      <c r="D97" s="4">
        <v>1</v>
      </c>
      <c r="E97" s="4">
        <v>211</v>
      </c>
      <c r="F97" s="4">
        <f>ROUND(Source!Y70,O97)</f>
        <v>1709.55</v>
      </c>
      <c r="G97" s="4" t="s">
        <v>104</v>
      </c>
      <c r="H97" s="4" t="s">
        <v>105</v>
      </c>
      <c r="I97" s="4"/>
      <c r="J97" s="4"/>
      <c r="K97" s="4">
        <v>211</v>
      </c>
      <c r="L97" s="4">
        <v>26</v>
      </c>
      <c r="M97" s="4">
        <v>3</v>
      </c>
      <c r="N97" s="4" t="s">
        <v>3</v>
      </c>
      <c r="O97" s="4">
        <v>2</v>
      </c>
      <c r="P97" s="4"/>
      <c r="Q97" s="4"/>
      <c r="R97" s="4"/>
      <c r="S97" s="4"/>
      <c r="T97" s="4"/>
      <c r="U97" s="4"/>
      <c r="V97" s="4"/>
      <c r="W97" s="4">
        <v>1709.55</v>
      </c>
      <c r="X97" s="4">
        <v>1</v>
      </c>
      <c r="Y97" s="4">
        <v>1709.55</v>
      </c>
      <c r="Z97" s="4"/>
      <c r="AA97" s="4"/>
      <c r="AB97" s="4"/>
    </row>
    <row r="98" spans="1:245" x14ac:dyDescent="0.2">
      <c r="A98" s="4">
        <v>50</v>
      </c>
      <c r="B98" s="4">
        <v>0</v>
      </c>
      <c r="C98" s="4">
        <v>0</v>
      </c>
      <c r="D98" s="4">
        <v>1</v>
      </c>
      <c r="E98" s="4">
        <v>224</v>
      </c>
      <c r="F98" s="4">
        <f>ROUND(Source!AR70,O98)</f>
        <v>9301.49</v>
      </c>
      <c r="G98" s="4" t="s">
        <v>106</v>
      </c>
      <c r="H98" s="4" t="s">
        <v>107</v>
      </c>
      <c r="I98" s="4"/>
      <c r="J98" s="4"/>
      <c r="K98" s="4">
        <v>224</v>
      </c>
      <c r="L98" s="4">
        <v>27</v>
      </c>
      <c r="M98" s="4">
        <v>3</v>
      </c>
      <c r="N98" s="4" t="s">
        <v>3</v>
      </c>
      <c r="O98" s="4">
        <v>2</v>
      </c>
      <c r="P98" s="4"/>
      <c r="Q98" s="4"/>
      <c r="R98" s="4"/>
      <c r="S98" s="4"/>
      <c r="T98" s="4"/>
      <c r="U98" s="4"/>
      <c r="V98" s="4"/>
      <c r="W98" s="4">
        <v>9301.49</v>
      </c>
      <c r="X98" s="4">
        <v>1</v>
      </c>
      <c r="Y98" s="4">
        <v>9301.49</v>
      </c>
      <c r="Z98" s="4"/>
      <c r="AA98" s="4"/>
      <c r="AB98" s="4"/>
    </row>
    <row r="100" spans="1:245" x14ac:dyDescent="0.2">
      <c r="A100" s="1">
        <v>4</v>
      </c>
      <c r="B100" s="1">
        <v>1</v>
      </c>
      <c r="C100" s="1"/>
      <c r="D100" s="1">
        <f>ROW(A161)</f>
        <v>161</v>
      </c>
      <c r="E100" s="1"/>
      <c r="F100" s="1" t="s">
        <v>15</v>
      </c>
      <c r="G100" s="1" t="s">
        <v>108</v>
      </c>
      <c r="H100" s="1" t="s">
        <v>3</v>
      </c>
      <c r="I100" s="1">
        <v>0</v>
      </c>
      <c r="J100" s="1"/>
      <c r="K100" s="1">
        <v>0</v>
      </c>
      <c r="L100" s="1"/>
      <c r="M100" s="1" t="s">
        <v>3</v>
      </c>
      <c r="N100" s="1"/>
      <c r="O100" s="1"/>
      <c r="P100" s="1"/>
      <c r="Q100" s="1"/>
      <c r="R100" s="1"/>
      <c r="S100" s="1">
        <v>0</v>
      </c>
      <c r="T100" s="1"/>
      <c r="U100" s="1" t="s">
        <v>3</v>
      </c>
      <c r="V100" s="1">
        <v>0</v>
      </c>
      <c r="W100" s="1"/>
      <c r="X100" s="1"/>
      <c r="Y100" s="1"/>
      <c r="Z100" s="1"/>
      <c r="AA100" s="1"/>
      <c r="AB100" s="1" t="s">
        <v>3</v>
      </c>
      <c r="AC100" s="1" t="s">
        <v>3</v>
      </c>
      <c r="AD100" s="1" t="s">
        <v>3</v>
      </c>
      <c r="AE100" s="1" t="s">
        <v>3</v>
      </c>
      <c r="AF100" s="1" t="s">
        <v>3</v>
      </c>
      <c r="AG100" s="1" t="s">
        <v>3</v>
      </c>
      <c r="AH100" s="1"/>
      <c r="AI100" s="1"/>
      <c r="AJ100" s="1"/>
      <c r="AK100" s="1"/>
      <c r="AL100" s="1"/>
      <c r="AM100" s="1"/>
      <c r="AN100" s="1"/>
      <c r="AO100" s="1"/>
      <c r="AP100" s="1" t="s">
        <v>3</v>
      </c>
      <c r="AQ100" s="1" t="s">
        <v>3</v>
      </c>
      <c r="AR100" s="1" t="s">
        <v>3</v>
      </c>
      <c r="AS100" s="1"/>
      <c r="AT100" s="1"/>
      <c r="AU100" s="1"/>
      <c r="AV100" s="1"/>
      <c r="AW100" s="1"/>
      <c r="AX100" s="1"/>
      <c r="AY100" s="1"/>
      <c r="AZ100" s="1" t="s">
        <v>3</v>
      </c>
      <c r="BA100" s="1"/>
      <c r="BB100" s="1" t="s">
        <v>3</v>
      </c>
      <c r="BC100" s="1" t="s">
        <v>3</v>
      </c>
      <c r="BD100" s="1" t="s">
        <v>3</v>
      </c>
      <c r="BE100" s="1" t="s">
        <v>3</v>
      </c>
      <c r="BF100" s="1" t="s">
        <v>3</v>
      </c>
      <c r="BG100" s="1" t="s">
        <v>3</v>
      </c>
      <c r="BH100" s="1" t="s">
        <v>3</v>
      </c>
      <c r="BI100" s="1" t="s">
        <v>3</v>
      </c>
      <c r="BJ100" s="1" t="s">
        <v>3</v>
      </c>
      <c r="BK100" s="1" t="s">
        <v>3</v>
      </c>
      <c r="BL100" s="1" t="s">
        <v>3</v>
      </c>
      <c r="BM100" s="1" t="s">
        <v>3</v>
      </c>
      <c r="BN100" s="1" t="s">
        <v>3</v>
      </c>
      <c r="BO100" s="1" t="s">
        <v>3</v>
      </c>
      <c r="BP100" s="1" t="s">
        <v>3</v>
      </c>
      <c r="BQ100" s="1"/>
      <c r="BR100" s="1"/>
      <c r="BS100" s="1"/>
      <c r="BT100" s="1"/>
      <c r="BU100" s="1"/>
      <c r="BV100" s="1"/>
      <c r="BW100" s="1"/>
      <c r="BX100" s="1">
        <v>0</v>
      </c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>
        <v>0</v>
      </c>
    </row>
    <row r="102" spans="1:245" x14ac:dyDescent="0.2">
      <c r="A102" s="2">
        <v>52</v>
      </c>
      <c r="B102" s="2">
        <f t="shared" ref="B102:G102" si="68">B161</f>
        <v>1</v>
      </c>
      <c r="C102" s="2">
        <f t="shared" si="68"/>
        <v>4</v>
      </c>
      <c r="D102" s="2">
        <f t="shared" si="68"/>
        <v>100</v>
      </c>
      <c r="E102" s="2">
        <f t="shared" si="68"/>
        <v>0</v>
      </c>
      <c r="F102" s="2" t="str">
        <f t="shared" si="68"/>
        <v>Новый раздел</v>
      </c>
      <c r="G102" s="2" t="str">
        <f t="shared" si="68"/>
        <v>Монтажные (кровельные) работы</v>
      </c>
      <c r="H102" s="2"/>
      <c r="I102" s="2"/>
      <c r="J102" s="2"/>
      <c r="K102" s="2"/>
      <c r="L102" s="2"/>
      <c r="M102" s="2"/>
      <c r="N102" s="2"/>
      <c r="O102" s="2">
        <f t="shared" ref="O102:AT102" si="69">O161</f>
        <v>563008.51</v>
      </c>
      <c r="P102" s="2">
        <f t="shared" si="69"/>
        <v>391821.63</v>
      </c>
      <c r="Q102" s="2">
        <f t="shared" si="69"/>
        <v>22046.97</v>
      </c>
      <c r="R102" s="2">
        <f t="shared" si="69"/>
        <v>12701.25</v>
      </c>
      <c r="S102" s="2">
        <f t="shared" si="69"/>
        <v>149139.91</v>
      </c>
      <c r="T102" s="2">
        <f t="shared" si="69"/>
        <v>0</v>
      </c>
      <c r="U102" s="2">
        <f t="shared" si="69"/>
        <v>454.35314599999998</v>
      </c>
      <c r="V102" s="2">
        <f t="shared" si="69"/>
        <v>0</v>
      </c>
      <c r="W102" s="2">
        <f t="shared" si="69"/>
        <v>0</v>
      </c>
      <c r="X102" s="2">
        <f t="shared" si="69"/>
        <v>123679.89</v>
      </c>
      <c r="Y102" s="2">
        <f t="shared" si="69"/>
        <v>61147.360000000001</v>
      </c>
      <c r="Z102" s="2">
        <f t="shared" si="69"/>
        <v>0</v>
      </c>
      <c r="AA102" s="2">
        <f t="shared" si="69"/>
        <v>0</v>
      </c>
      <c r="AB102" s="2">
        <f t="shared" si="69"/>
        <v>562818.76</v>
      </c>
      <c r="AC102" s="2">
        <f t="shared" si="69"/>
        <v>391821.63</v>
      </c>
      <c r="AD102" s="2">
        <f t="shared" si="69"/>
        <v>22046.97</v>
      </c>
      <c r="AE102" s="2">
        <f t="shared" si="69"/>
        <v>12701.25</v>
      </c>
      <c r="AF102" s="2">
        <f t="shared" si="69"/>
        <v>148950.16</v>
      </c>
      <c r="AG102" s="2">
        <f t="shared" si="69"/>
        <v>0</v>
      </c>
      <c r="AH102" s="2">
        <f t="shared" si="69"/>
        <v>453.67082699999997</v>
      </c>
      <c r="AI102" s="2">
        <f t="shared" si="69"/>
        <v>0</v>
      </c>
      <c r="AJ102" s="2">
        <f t="shared" si="69"/>
        <v>0</v>
      </c>
      <c r="AK102" s="2">
        <f t="shared" si="69"/>
        <v>123539.69</v>
      </c>
      <c r="AL102" s="2">
        <f t="shared" si="69"/>
        <v>61069.57</v>
      </c>
      <c r="AM102" s="2">
        <f t="shared" si="69"/>
        <v>0</v>
      </c>
      <c r="AN102" s="2">
        <f t="shared" si="69"/>
        <v>0</v>
      </c>
      <c r="AO102" s="2">
        <f t="shared" si="69"/>
        <v>0</v>
      </c>
      <c r="AP102" s="2">
        <f t="shared" si="69"/>
        <v>0</v>
      </c>
      <c r="AQ102" s="2">
        <f t="shared" si="69"/>
        <v>0</v>
      </c>
      <c r="AR102" s="2">
        <f t="shared" si="69"/>
        <v>768157.75</v>
      </c>
      <c r="AS102" s="2">
        <f t="shared" si="69"/>
        <v>768157.75</v>
      </c>
      <c r="AT102" s="2">
        <f t="shared" si="69"/>
        <v>0</v>
      </c>
      <c r="AU102" s="2">
        <f t="shared" ref="AU102:BZ102" si="70">AU161</f>
        <v>0</v>
      </c>
      <c r="AV102" s="2">
        <f t="shared" si="70"/>
        <v>391821.63</v>
      </c>
      <c r="AW102" s="2">
        <f t="shared" si="70"/>
        <v>391821.63</v>
      </c>
      <c r="AX102" s="2">
        <f t="shared" si="70"/>
        <v>0</v>
      </c>
      <c r="AY102" s="2">
        <f t="shared" si="70"/>
        <v>391821.63</v>
      </c>
      <c r="AZ102" s="2">
        <f t="shared" si="70"/>
        <v>0</v>
      </c>
      <c r="BA102" s="2">
        <f t="shared" si="70"/>
        <v>0</v>
      </c>
      <c r="BB102" s="2">
        <f t="shared" si="70"/>
        <v>0</v>
      </c>
      <c r="BC102" s="2">
        <f t="shared" si="70"/>
        <v>0</v>
      </c>
      <c r="BD102" s="2">
        <f t="shared" si="70"/>
        <v>0</v>
      </c>
      <c r="BE102" s="2">
        <f t="shared" si="70"/>
        <v>0</v>
      </c>
      <c r="BF102" s="2">
        <f t="shared" si="70"/>
        <v>0</v>
      </c>
      <c r="BG102" s="2">
        <f t="shared" si="70"/>
        <v>0</v>
      </c>
      <c r="BH102" s="2">
        <f t="shared" si="70"/>
        <v>0</v>
      </c>
      <c r="BI102" s="2">
        <f t="shared" si="70"/>
        <v>0</v>
      </c>
      <c r="BJ102" s="2">
        <f t="shared" si="70"/>
        <v>0</v>
      </c>
      <c r="BK102" s="2">
        <f t="shared" si="70"/>
        <v>0</v>
      </c>
      <c r="BL102" s="2">
        <f t="shared" si="70"/>
        <v>0</v>
      </c>
      <c r="BM102" s="2">
        <f t="shared" si="70"/>
        <v>0</v>
      </c>
      <c r="BN102" s="2">
        <f t="shared" si="70"/>
        <v>0</v>
      </c>
      <c r="BO102" s="2">
        <f t="shared" si="70"/>
        <v>0</v>
      </c>
      <c r="BP102" s="2">
        <f t="shared" si="70"/>
        <v>0</v>
      </c>
      <c r="BQ102" s="2">
        <f t="shared" si="70"/>
        <v>0</v>
      </c>
      <c r="BR102" s="2">
        <f t="shared" si="70"/>
        <v>0</v>
      </c>
      <c r="BS102" s="2">
        <f t="shared" si="70"/>
        <v>0</v>
      </c>
      <c r="BT102" s="2">
        <f t="shared" si="70"/>
        <v>0</v>
      </c>
      <c r="BU102" s="2">
        <f t="shared" si="70"/>
        <v>0</v>
      </c>
      <c r="BV102" s="2">
        <f t="shared" si="70"/>
        <v>0</v>
      </c>
      <c r="BW102" s="2">
        <f t="shared" si="70"/>
        <v>0</v>
      </c>
      <c r="BX102" s="2">
        <f t="shared" si="70"/>
        <v>0</v>
      </c>
      <c r="BY102" s="2">
        <f t="shared" si="70"/>
        <v>0</v>
      </c>
      <c r="BZ102" s="2">
        <f t="shared" si="70"/>
        <v>0</v>
      </c>
      <c r="CA102" s="2">
        <f t="shared" ref="CA102:DF102" si="71">CA161</f>
        <v>767750.01</v>
      </c>
      <c r="CB102" s="2">
        <f t="shared" si="71"/>
        <v>767750.01</v>
      </c>
      <c r="CC102" s="2">
        <f t="shared" si="71"/>
        <v>0</v>
      </c>
      <c r="CD102" s="2">
        <f t="shared" si="71"/>
        <v>0</v>
      </c>
      <c r="CE102" s="2">
        <f t="shared" si="71"/>
        <v>391821.63</v>
      </c>
      <c r="CF102" s="2">
        <f t="shared" si="71"/>
        <v>391821.63</v>
      </c>
      <c r="CG102" s="2">
        <f t="shared" si="71"/>
        <v>0</v>
      </c>
      <c r="CH102" s="2">
        <f t="shared" si="71"/>
        <v>391821.63</v>
      </c>
      <c r="CI102" s="2">
        <f t="shared" si="71"/>
        <v>0</v>
      </c>
      <c r="CJ102" s="2">
        <f t="shared" si="71"/>
        <v>0</v>
      </c>
      <c r="CK102" s="2">
        <f t="shared" si="71"/>
        <v>0</v>
      </c>
      <c r="CL102" s="2">
        <f t="shared" si="71"/>
        <v>0</v>
      </c>
      <c r="CM102" s="2">
        <f t="shared" si="71"/>
        <v>0</v>
      </c>
      <c r="CN102" s="2">
        <f t="shared" si="71"/>
        <v>0</v>
      </c>
      <c r="CO102" s="2">
        <f t="shared" si="71"/>
        <v>0</v>
      </c>
      <c r="CP102" s="2">
        <f t="shared" si="71"/>
        <v>0</v>
      </c>
      <c r="CQ102" s="2">
        <f t="shared" si="71"/>
        <v>0</v>
      </c>
      <c r="CR102" s="2">
        <f t="shared" si="71"/>
        <v>0</v>
      </c>
      <c r="CS102" s="2">
        <f t="shared" si="71"/>
        <v>0</v>
      </c>
      <c r="CT102" s="2">
        <f t="shared" si="71"/>
        <v>0</v>
      </c>
      <c r="CU102" s="2">
        <f t="shared" si="71"/>
        <v>0</v>
      </c>
      <c r="CV102" s="2">
        <f t="shared" si="71"/>
        <v>0</v>
      </c>
      <c r="CW102" s="2">
        <f t="shared" si="71"/>
        <v>0</v>
      </c>
      <c r="CX102" s="2">
        <f t="shared" si="71"/>
        <v>0</v>
      </c>
      <c r="CY102" s="2">
        <f t="shared" si="71"/>
        <v>0</v>
      </c>
      <c r="CZ102" s="2">
        <f t="shared" si="71"/>
        <v>0</v>
      </c>
      <c r="DA102" s="2">
        <f t="shared" si="71"/>
        <v>0</v>
      </c>
      <c r="DB102" s="2">
        <f t="shared" si="71"/>
        <v>0</v>
      </c>
      <c r="DC102" s="2">
        <f t="shared" si="71"/>
        <v>0</v>
      </c>
      <c r="DD102" s="2">
        <f t="shared" si="71"/>
        <v>0</v>
      </c>
      <c r="DE102" s="2">
        <f t="shared" si="71"/>
        <v>0</v>
      </c>
      <c r="DF102" s="2">
        <f t="shared" si="71"/>
        <v>0</v>
      </c>
      <c r="DG102" s="3">
        <f t="shared" ref="DG102:EL102" si="72">DG161</f>
        <v>0</v>
      </c>
      <c r="DH102" s="3">
        <f t="shared" si="72"/>
        <v>0</v>
      </c>
      <c r="DI102" s="3">
        <f t="shared" si="72"/>
        <v>0</v>
      </c>
      <c r="DJ102" s="3">
        <f t="shared" si="72"/>
        <v>0</v>
      </c>
      <c r="DK102" s="3">
        <f t="shared" si="72"/>
        <v>0</v>
      </c>
      <c r="DL102" s="3">
        <f t="shared" si="72"/>
        <v>0</v>
      </c>
      <c r="DM102" s="3">
        <f t="shared" si="72"/>
        <v>0</v>
      </c>
      <c r="DN102" s="3">
        <f t="shared" si="72"/>
        <v>0</v>
      </c>
      <c r="DO102" s="3">
        <f t="shared" si="72"/>
        <v>0</v>
      </c>
      <c r="DP102" s="3">
        <f t="shared" si="72"/>
        <v>0</v>
      </c>
      <c r="DQ102" s="3">
        <f t="shared" si="72"/>
        <v>0</v>
      </c>
      <c r="DR102" s="3">
        <f t="shared" si="72"/>
        <v>0</v>
      </c>
      <c r="DS102" s="3">
        <f t="shared" si="72"/>
        <v>0</v>
      </c>
      <c r="DT102" s="3">
        <f t="shared" si="72"/>
        <v>0</v>
      </c>
      <c r="DU102" s="3">
        <f t="shared" si="72"/>
        <v>0</v>
      </c>
      <c r="DV102" s="3">
        <f t="shared" si="72"/>
        <v>0</v>
      </c>
      <c r="DW102" s="3">
        <f t="shared" si="72"/>
        <v>0</v>
      </c>
      <c r="DX102" s="3">
        <f t="shared" si="72"/>
        <v>0</v>
      </c>
      <c r="DY102" s="3">
        <f t="shared" si="72"/>
        <v>0</v>
      </c>
      <c r="DZ102" s="3">
        <f t="shared" si="72"/>
        <v>0</v>
      </c>
      <c r="EA102" s="3">
        <f t="shared" si="72"/>
        <v>0</v>
      </c>
      <c r="EB102" s="3">
        <f t="shared" si="72"/>
        <v>0</v>
      </c>
      <c r="EC102" s="3">
        <f t="shared" si="72"/>
        <v>0</v>
      </c>
      <c r="ED102" s="3">
        <f t="shared" si="72"/>
        <v>0</v>
      </c>
      <c r="EE102" s="3">
        <f t="shared" si="72"/>
        <v>0</v>
      </c>
      <c r="EF102" s="3">
        <f t="shared" si="72"/>
        <v>0</v>
      </c>
      <c r="EG102" s="3">
        <f t="shared" si="72"/>
        <v>0</v>
      </c>
      <c r="EH102" s="3">
        <f t="shared" si="72"/>
        <v>0</v>
      </c>
      <c r="EI102" s="3">
        <f t="shared" si="72"/>
        <v>0</v>
      </c>
      <c r="EJ102" s="3">
        <f t="shared" si="72"/>
        <v>0</v>
      </c>
      <c r="EK102" s="3">
        <f t="shared" si="72"/>
        <v>0</v>
      </c>
      <c r="EL102" s="3">
        <f t="shared" si="72"/>
        <v>0</v>
      </c>
      <c r="EM102" s="3">
        <f t="shared" ref="EM102:FR102" si="73">EM161</f>
        <v>0</v>
      </c>
      <c r="EN102" s="3">
        <f t="shared" si="73"/>
        <v>0</v>
      </c>
      <c r="EO102" s="3">
        <f t="shared" si="73"/>
        <v>0</v>
      </c>
      <c r="EP102" s="3">
        <f t="shared" si="73"/>
        <v>0</v>
      </c>
      <c r="EQ102" s="3">
        <f t="shared" si="73"/>
        <v>0</v>
      </c>
      <c r="ER102" s="3">
        <f t="shared" si="73"/>
        <v>0</v>
      </c>
      <c r="ES102" s="3">
        <f t="shared" si="73"/>
        <v>0</v>
      </c>
      <c r="ET102" s="3">
        <f t="shared" si="73"/>
        <v>0</v>
      </c>
      <c r="EU102" s="3">
        <f t="shared" si="73"/>
        <v>0</v>
      </c>
      <c r="EV102" s="3">
        <f t="shared" si="73"/>
        <v>0</v>
      </c>
      <c r="EW102" s="3">
        <f t="shared" si="73"/>
        <v>0</v>
      </c>
      <c r="EX102" s="3">
        <f t="shared" si="73"/>
        <v>0</v>
      </c>
      <c r="EY102" s="3">
        <f t="shared" si="73"/>
        <v>0</v>
      </c>
      <c r="EZ102" s="3">
        <f t="shared" si="73"/>
        <v>0</v>
      </c>
      <c r="FA102" s="3">
        <f t="shared" si="73"/>
        <v>0</v>
      </c>
      <c r="FB102" s="3">
        <f t="shared" si="73"/>
        <v>0</v>
      </c>
      <c r="FC102" s="3">
        <f t="shared" si="73"/>
        <v>0</v>
      </c>
      <c r="FD102" s="3">
        <f t="shared" si="73"/>
        <v>0</v>
      </c>
      <c r="FE102" s="3">
        <f t="shared" si="73"/>
        <v>0</v>
      </c>
      <c r="FF102" s="3">
        <f t="shared" si="73"/>
        <v>0</v>
      </c>
      <c r="FG102" s="3">
        <f t="shared" si="73"/>
        <v>0</v>
      </c>
      <c r="FH102" s="3">
        <f t="shared" si="73"/>
        <v>0</v>
      </c>
      <c r="FI102" s="3">
        <f t="shared" si="73"/>
        <v>0</v>
      </c>
      <c r="FJ102" s="3">
        <f t="shared" si="73"/>
        <v>0</v>
      </c>
      <c r="FK102" s="3">
        <f t="shared" si="73"/>
        <v>0</v>
      </c>
      <c r="FL102" s="3">
        <f t="shared" si="73"/>
        <v>0</v>
      </c>
      <c r="FM102" s="3">
        <f t="shared" si="73"/>
        <v>0</v>
      </c>
      <c r="FN102" s="3">
        <f t="shared" si="73"/>
        <v>0</v>
      </c>
      <c r="FO102" s="3">
        <f t="shared" si="73"/>
        <v>0</v>
      </c>
      <c r="FP102" s="3">
        <f t="shared" si="73"/>
        <v>0</v>
      </c>
      <c r="FQ102" s="3">
        <f t="shared" si="73"/>
        <v>0</v>
      </c>
      <c r="FR102" s="3">
        <f t="shared" si="73"/>
        <v>0</v>
      </c>
      <c r="FS102" s="3">
        <f t="shared" ref="FS102:GX102" si="74">FS161</f>
        <v>0</v>
      </c>
      <c r="FT102" s="3">
        <f t="shared" si="74"/>
        <v>0</v>
      </c>
      <c r="FU102" s="3">
        <f t="shared" si="74"/>
        <v>0</v>
      </c>
      <c r="FV102" s="3">
        <f t="shared" si="74"/>
        <v>0</v>
      </c>
      <c r="FW102" s="3">
        <f t="shared" si="74"/>
        <v>0</v>
      </c>
      <c r="FX102" s="3">
        <f t="shared" si="74"/>
        <v>0</v>
      </c>
      <c r="FY102" s="3">
        <f t="shared" si="74"/>
        <v>0</v>
      </c>
      <c r="FZ102" s="3">
        <f t="shared" si="74"/>
        <v>0</v>
      </c>
      <c r="GA102" s="3">
        <f t="shared" si="74"/>
        <v>0</v>
      </c>
      <c r="GB102" s="3">
        <f t="shared" si="74"/>
        <v>0</v>
      </c>
      <c r="GC102" s="3">
        <f t="shared" si="74"/>
        <v>0</v>
      </c>
      <c r="GD102" s="3">
        <f t="shared" si="74"/>
        <v>0</v>
      </c>
      <c r="GE102" s="3">
        <f t="shared" si="74"/>
        <v>0</v>
      </c>
      <c r="GF102" s="3">
        <f t="shared" si="74"/>
        <v>0</v>
      </c>
      <c r="GG102" s="3">
        <f t="shared" si="74"/>
        <v>0</v>
      </c>
      <c r="GH102" s="3">
        <f t="shared" si="74"/>
        <v>0</v>
      </c>
      <c r="GI102" s="3">
        <f t="shared" si="74"/>
        <v>0</v>
      </c>
      <c r="GJ102" s="3">
        <f t="shared" si="74"/>
        <v>0</v>
      </c>
      <c r="GK102" s="3">
        <f t="shared" si="74"/>
        <v>0</v>
      </c>
      <c r="GL102" s="3">
        <f t="shared" si="74"/>
        <v>0</v>
      </c>
      <c r="GM102" s="3">
        <f t="shared" si="74"/>
        <v>0</v>
      </c>
      <c r="GN102" s="3">
        <f t="shared" si="74"/>
        <v>0</v>
      </c>
      <c r="GO102" s="3">
        <f t="shared" si="74"/>
        <v>0</v>
      </c>
      <c r="GP102" s="3">
        <f t="shared" si="74"/>
        <v>0</v>
      </c>
      <c r="GQ102" s="3">
        <f t="shared" si="74"/>
        <v>0</v>
      </c>
      <c r="GR102" s="3">
        <f t="shared" si="74"/>
        <v>0</v>
      </c>
      <c r="GS102" s="3">
        <f t="shared" si="74"/>
        <v>0</v>
      </c>
      <c r="GT102" s="3">
        <f t="shared" si="74"/>
        <v>0</v>
      </c>
      <c r="GU102" s="3">
        <f t="shared" si="74"/>
        <v>0</v>
      </c>
      <c r="GV102" s="3">
        <f t="shared" si="74"/>
        <v>0</v>
      </c>
      <c r="GW102" s="3">
        <f t="shared" si="74"/>
        <v>0</v>
      </c>
      <c r="GX102" s="3">
        <f t="shared" si="74"/>
        <v>0</v>
      </c>
    </row>
    <row r="104" spans="1:245" x14ac:dyDescent="0.2">
      <c r="A104">
        <v>17</v>
      </c>
      <c r="B104">
        <v>1</v>
      </c>
      <c r="C104">
        <f>ROW(SmtRes!A15)</f>
        <v>15</v>
      </c>
      <c r="D104">
        <f>ROW(EtalonRes!A17)</f>
        <v>17</v>
      </c>
      <c r="E104" t="s">
        <v>19</v>
      </c>
      <c r="F104" t="s">
        <v>109</v>
      </c>
      <c r="G104" t="s">
        <v>110</v>
      </c>
      <c r="H104" t="s">
        <v>111</v>
      </c>
      <c r="I104">
        <f>ROUND(2/100,9)</f>
        <v>0.02</v>
      </c>
      <c r="J104">
        <v>0</v>
      </c>
      <c r="K104">
        <f>ROUND(2/100,9)</f>
        <v>0.02</v>
      </c>
      <c r="O104">
        <f t="shared" ref="O104:O117" si="75">ROUND(CP104,2)</f>
        <v>866.06</v>
      </c>
      <c r="P104">
        <f t="shared" ref="P104:P117" si="76">ROUND((ROUND((AC104*AW104*I104),2)*BC104),2)</f>
        <v>161.35</v>
      </c>
      <c r="Q104">
        <f t="shared" ref="Q104:Q111" si="77">(ROUND((ROUND(((ET104)*AV104*I104),2)*BB104),2)+ROUND((ROUND(((AE104-(EU104))*AV104*I104),2)*BS104),2))</f>
        <v>12.24</v>
      </c>
      <c r="R104">
        <f t="shared" ref="R104:R117" si="78">ROUND((ROUND((AE104*AV104*I104),2)*BS104),2)</f>
        <v>7.92</v>
      </c>
      <c r="S104">
        <f t="shared" ref="S104:S117" si="79">ROUND((ROUND((AF104*AV104*I104),2)*BA104),2)</f>
        <v>692.47</v>
      </c>
      <c r="T104">
        <f t="shared" ref="T104:T117" si="80">ROUND(CU104*I104,2)</f>
        <v>0</v>
      </c>
      <c r="U104">
        <f t="shared" ref="U104:U117" si="81">CV104*I104</f>
        <v>2.2600000000000002</v>
      </c>
      <c r="V104">
        <f t="shared" ref="V104:V117" si="82">CW104*I104</f>
        <v>0</v>
      </c>
      <c r="W104">
        <f t="shared" ref="W104:W117" si="83">ROUND(CX104*I104,2)</f>
        <v>0</v>
      </c>
      <c r="X104">
        <f t="shared" ref="X104:X117" si="84">ROUND(CY104,2)</f>
        <v>602.45000000000005</v>
      </c>
      <c r="Y104">
        <f t="shared" ref="Y104:Y117" si="85">ROUND(CZ104,2)</f>
        <v>283.91000000000003</v>
      </c>
      <c r="AA104">
        <v>55282325</v>
      </c>
      <c r="AB104">
        <f t="shared" ref="AB104:AB117" si="86">ROUND((AC104+AD104+AF104),6)</f>
        <v>2325.44</v>
      </c>
      <c r="AC104">
        <f t="shared" ref="AC104:AC117" si="87">ROUND((ES104),6)</f>
        <v>972.06</v>
      </c>
      <c r="AD104">
        <f t="shared" ref="AD104:AD111" si="88">ROUND((((ET104)-(EU104))+AE104),6)</f>
        <v>41.45</v>
      </c>
      <c r="AE104">
        <f t="shared" ref="AE104:AF111" si="89">ROUND((EU104),6)</f>
        <v>15.08</v>
      </c>
      <c r="AF104">
        <f t="shared" si="89"/>
        <v>1311.93</v>
      </c>
      <c r="AG104">
        <f t="shared" ref="AG104:AG117" si="90">ROUND((AP104),6)</f>
        <v>0</v>
      </c>
      <c r="AH104">
        <f t="shared" ref="AH104:AI111" si="91">(EW104)</f>
        <v>113</v>
      </c>
      <c r="AI104">
        <f t="shared" si="91"/>
        <v>0</v>
      </c>
      <c r="AJ104">
        <f t="shared" ref="AJ104:AJ117" si="92">(AS104)</f>
        <v>0</v>
      </c>
      <c r="AK104">
        <v>2325.44</v>
      </c>
      <c r="AL104">
        <v>972.06</v>
      </c>
      <c r="AM104">
        <v>41.45</v>
      </c>
      <c r="AN104">
        <v>15.08</v>
      </c>
      <c r="AO104">
        <v>1311.93</v>
      </c>
      <c r="AP104">
        <v>0</v>
      </c>
      <c r="AQ104">
        <v>113</v>
      </c>
      <c r="AR104">
        <v>0</v>
      </c>
      <c r="AS104">
        <v>0</v>
      </c>
      <c r="AT104">
        <v>87</v>
      </c>
      <c r="AU104">
        <v>41</v>
      </c>
      <c r="AV104">
        <v>1</v>
      </c>
      <c r="AW104">
        <v>1</v>
      </c>
      <c r="AZ104">
        <v>1</v>
      </c>
      <c r="BA104">
        <v>26.39</v>
      </c>
      <c r="BB104">
        <v>14.75</v>
      </c>
      <c r="BC104">
        <v>8.3000000000000007</v>
      </c>
      <c r="BD104" t="s">
        <v>3</v>
      </c>
      <c r="BE104" t="s">
        <v>3</v>
      </c>
      <c r="BF104" t="s">
        <v>3</v>
      </c>
      <c r="BG104" t="s">
        <v>3</v>
      </c>
      <c r="BH104">
        <v>0</v>
      </c>
      <c r="BI104">
        <v>1</v>
      </c>
      <c r="BJ104" t="s">
        <v>112</v>
      </c>
      <c r="BM104">
        <v>442</v>
      </c>
      <c r="BN104">
        <v>0</v>
      </c>
      <c r="BO104" t="s">
        <v>109</v>
      </c>
      <c r="BP104">
        <v>1</v>
      </c>
      <c r="BQ104">
        <v>60</v>
      </c>
      <c r="BR104">
        <v>0</v>
      </c>
      <c r="BS104">
        <v>26.39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87</v>
      </c>
      <c r="CA104">
        <v>41</v>
      </c>
      <c r="CB104" t="s">
        <v>3</v>
      </c>
      <c r="CE104">
        <v>30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ref="CP104:CP117" si="93">(P104+Q104+S104)</f>
        <v>866.06000000000006</v>
      </c>
      <c r="CQ104">
        <f t="shared" ref="CQ104:CQ117" si="94">ROUND((ROUND((AC104*AW104*1),2)*BC104),2)</f>
        <v>8068.1</v>
      </c>
      <c r="CR104">
        <f t="shared" ref="CR104:CR111" si="95">(ROUND((ROUND(((ET104)*AV104*1),2)*BB104),2)+ROUND((ROUND(((AE104-(EU104))*AV104*1),2)*BS104),2))</f>
        <v>611.39</v>
      </c>
      <c r="CS104">
        <f t="shared" ref="CS104:CS117" si="96">ROUND((ROUND((AE104*AV104*1),2)*BS104),2)</f>
        <v>397.96</v>
      </c>
      <c r="CT104">
        <f t="shared" ref="CT104:CT117" si="97">ROUND((ROUND((AF104*AV104*1),2)*BA104),2)</f>
        <v>34621.83</v>
      </c>
      <c r="CU104">
        <f t="shared" ref="CU104:CU117" si="98">AG104</f>
        <v>0</v>
      </c>
      <c r="CV104">
        <f t="shared" ref="CV104:CV117" si="99">(AH104*AV104)</f>
        <v>113</v>
      </c>
      <c r="CW104">
        <f t="shared" ref="CW104:CW117" si="100">AI104</f>
        <v>0</v>
      </c>
      <c r="CX104">
        <f t="shared" ref="CX104:CX117" si="101">AJ104</f>
        <v>0</v>
      </c>
      <c r="CY104">
        <f t="shared" ref="CY104:CY117" si="102">S104*(BZ104/100)</f>
        <v>602.44889999999998</v>
      </c>
      <c r="CZ104">
        <f t="shared" ref="CZ104:CZ117" si="103">S104*(CA104/100)</f>
        <v>283.91269999999997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104</v>
      </c>
      <c r="DO104">
        <v>79</v>
      </c>
      <c r="DP104">
        <v>1.087</v>
      </c>
      <c r="DQ104">
        <v>1.0009999999999999</v>
      </c>
      <c r="DU104">
        <v>1013</v>
      </c>
      <c r="DV104" t="s">
        <v>111</v>
      </c>
      <c r="DW104" t="s">
        <v>111</v>
      </c>
      <c r="DX104">
        <v>1</v>
      </c>
      <c r="DZ104" t="s">
        <v>3</v>
      </c>
      <c r="EA104" t="s">
        <v>3</v>
      </c>
      <c r="EB104" t="s">
        <v>3</v>
      </c>
      <c r="EC104" t="s">
        <v>3</v>
      </c>
      <c r="EE104">
        <v>54687868</v>
      </c>
      <c r="EF104">
        <v>60</v>
      </c>
      <c r="EG104" t="s">
        <v>24</v>
      </c>
      <c r="EH104">
        <v>0</v>
      </c>
      <c r="EI104" t="s">
        <v>3</v>
      </c>
      <c r="EJ104">
        <v>1</v>
      </c>
      <c r="EK104">
        <v>442</v>
      </c>
      <c r="EL104" t="s">
        <v>113</v>
      </c>
      <c r="EM104" t="s">
        <v>114</v>
      </c>
      <c r="EO104" t="s">
        <v>3</v>
      </c>
      <c r="EQ104">
        <v>0</v>
      </c>
      <c r="ER104">
        <v>2325.44</v>
      </c>
      <c r="ES104">
        <v>972.06</v>
      </c>
      <c r="ET104">
        <v>41.45</v>
      </c>
      <c r="EU104">
        <v>15.08</v>
      </c>
      <c r="EV104">
        <v>1311.93</v>
      </c>
      <c r="EW104">
        <v>113</v>
      </c>
      <c r="EX104">
        <v>0</v>
      </c>
      <c r="EY104">
        <v>0</v>
      </c>
      <c r="FQ104">
        <v>0</v>
      </c>
      <c r="FR104">
        <f t="shared" ref="FR104:FR117" si="104">ROUND(IF(AND(BH104=3,BI104=3),P104,0),2)</f>
        <v>0</v>
      </c>
      <c r="FS104">
        <v>0</v>
      </c>
      <c r="FX104">
        <v>104</v>
      </c>
      <c r="FY104">
        <v>79</v>
      </c>
      <c r="GA104" t="s">
        <v>3</v>
      </c>
      <c r="GD104">
        <v>0</v>
      </c>
      <c r="GF104">
        <v>-1907283933</v>
      </c>
      <c r="GG104">
        <v>2</v>
      </c>
      <c r="GH104">
        <v>1</v>
      </c>
      <c r="GI104">
        <v>3</v>
      </c>
      <c r="GJ104">
        <v>0</v>
      </c>
      <c r="GK104">
        <f>ROUND(R104*(R12)/100,2)</f>
        <v>12.67</v>
      </c>
      <c r="GL104">
        <f t="shared" ref="GL104:GL117" si="105">ROUND(IF(AND(BH104=3,BI104=3,FS104&lt;&gt;0),P104,0),2)</f>
        <v>0</v>
      </c>
      <c r="GM104">
        <f t="shared" ref="GM104:GM117" si="106">ROUND(O104+X104+Y104+GK104,2)+GX104</f>
        <v>1765.09</v>
      </c>
      <c r="GN104">
        <f t="shared" ref="GN104:GN117" si="107">IF(OR(BI104=0,BI104=1),ROUND(O104+X104+Y104+GK104,2),0)</f>
        <v>1765.09</v>
      </c>
      <c r="GO104">
        <f t="shared" ref="GO104:GO117" si="108">IF(BI104=2,ROUND(O104+X104+Y104+GK104,2),0)</f>
        <v>0</v>
      </c>
      <c r="GP104">
        <f t="shared" ref="GP104:GP117" si="109">IF(BI104=4,ROUND(O104+X104+Y104+GK104,2)+GX104,0)</f>
        <v>0</v>
      </c>
      <c r="GR104">
        <v>0</v>
      </c>
      <c r="GS104">
        <v>3</v>
      </c>
      <c r="GT104">
        <v>0</v>
      </c>
      <c r="GU104" t="s">
        <v>3</v>
      </c>
      <c r="GV104">
        <f t="shared" ref="GV104:GV117" si="110">ROUND((GT104),6)</f>
        <v>0</v>
      </c>
      <c r="GW104">
        <v>1</v>
      </c>
      <c r="GX104">
        <f t="shared" ref="GX104:GX117" si="111">ROUND(HC104*I104,2)</f>
        <v>0</v>
      </c>
      <c r="HA104">
        <v>0</v>
      </c>
      <c r="HB104">
        <v>0</v>
      </c>
      <c r="HC104">
        <f t="shared" ref="HC104:HC117" si="112">GV104*GW104</f>
        <v>0</v>
      </c>
      <c r="HE104" t="s">
        <v>3</v>
      </c>
      <c r="HF104" t="s">
        <v>3</v>
      </c>
      <c r="HM104" t="s">
        <v>3</v>
      </c>
      <c r="HN104" t="s">
        <v>3</v>
      </c>
      <c r="HO104" t="s">
        <v>3</v>
      </c>
      <c r="HP104" t="s">
        <v>3</v>
      </c>
      <c r="HQ104" t="s">
        <v>3</v>
      </c>
      <c r="IK104">
        <v>0</v>
      </c>
    </row>
    <row r="105" spans="1:245" x14ac:dyDescent="0.2">
      <c r="A105">
        <v>18</v>
      </c>
      <c r="B105">
        <v>1</v>
      </c>
      <c r="C105">
        <v>15</v>
      </c>
      <c r="E105" t="s">
        <v>27</v>
      </c>
      <c r="F105" t="s">
        <v>28</v>
      </c>
      <c r="G105" t="s">
        <v>29</v>
      </c>
      <c r="H105" t="s">
        <v>30</v>
      </c>
      <c r="I105">
        <f>I104*J105</f>
        <v>-2.5600000000000001E-2</v>
      </c>
      <c r="J105">
        <v>-1.28</v>
      </c>
      <c r="K105">
        <v>-1.28</v>
      </c>
      <c r="O105">
        <f t="shared" si="75"/>
        <v>0</v>
      </c>
      <c r="P105">
        <f t="shared" si="76"/>
        <v>0</v>
      </c>
      <c r="Q105">
        <f t="shared" si="77"/>
        <v>0</v>
      </c>
      <c r="R105">
        <f t="shared" si="78"/>
        <v>0</v>
      </c>
      <c r="S105">
        <f t="shared" si="79"/>
        <v>0</v>
      </c>
      <c r="T105">
        <f t="shared" si="80"/>
        <v>0</v>
      </c>
      <c r="U105">
        <f t="shared" si="81"/>
        <v>0</v>
      </c>
      <c r="V105">
        <f t="shared" si="82"/>
        <v>0</v>
      </c>
      <c r="W105">
        <f t="shared" si="83"/>
        <v>0</v>
      </c>
      <c r="X105">
        <f t="shared" si="84"/>
        <v>0</v>
      </c>
      <c r="Y105">
        <f t="shared" si="85"/>
        <v>0</v>
      </c>
      <c r="AA105">
        <v>55282325</v>
      </c>
      <c r="AB105">
        <f t="shared" si="86"/>
        <v>0</v>
      </c>
      <c r="AC105">
        <f t="shared" si="87"/>
        <v>0</v>
      </c>
      <c r="AD105">
        <f t="shared" si="88"/>
        <v>0</v>
      </c>
      <c r="AE105">
        <f t="shared" si="89"/>
        <v>0</v>
      </c>
      <c r="AF105">
        <f t="shared" si="89"/>
        <v>0</v>
      </c>
      <c r="AG105">
        <f t="shared" si="90"/>
        <v>0</v>
      </c>
      <c r="AH105">
        <f t="shared" si="91"/>
        <v>0</v>
      </c>
      <c r="AI105">
        <f t="shared" si="91"/>
        <v>0</v>
      </c>
      <c r="AJ105">
        <f t="shared" si="92"/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1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1</v>
      </c>
      <c r="BJ105" t="s">
        <v>3</v>
      </c>
      <c r="BM105">
        <v>442</v>
      </c>
      <c r="BN105">
        <v>0</v>
      </c>
      <c r="BO105" t="s">
        <v>3</v>
      </c>
      <c r="BP105">
        <v>0</v>
      </c>
      <c r="BQ105">
        <v>60</v>
      </c>
      <c r="BR105">
        <v>1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0</v>
      </c>
      <c r="CA105">
        <v>0</v>
      </c>
      <c r="CB105" t="s">
        <v>3</v>
      </c>
      <c r="CE105">
        <v>30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93"/>
        <v>0</v>
      </c>
      <c r="CQ105">
        <f t="shared" si="94"/>
        <v>0</v>
      </c>
      <c r="CR105">
        <f t="shared" si="95"/>
        <v>0</v>
      </c>
      <c r="CS105">
        <f t="shared" si="96"/>
        <v>0</v>
      </c>
      <c r="CT105">
        <f t="shared" si="97"/>
        <v>0</v>
      </c>
      <c r="CU105">
        <f t="shared" si="98"/>
        <v>0</v>
      </c>
      <c r="CV105">
        <f t="shared" si="99"/>
        <v>0</v>
      </c>
      <c r="CW105">
        <f t="shared" si="100"/>
        <v>0</v>
      </c>
      <c r="CX105">
        <f t="shared" si="101"/>
        <v>0</v>
      </c>
      <c r="CY105">
        <f t="shared" si="102"/>
        <v>0</v>
      </c>
      <c r="CZ105">
        <f t="shared" si="103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104</v>
      </c>
      <c r="DO105">
        <v>79</v>
      </c>
      <c r="DP105">
        <v>1.087</v>
      </c>
      <c r="DQ105">
        <v>1.0009999999999999</v>
      </c>
      <c r="DU105">
        <v>1009</v>
      </c>
      <c r="DV105" t="s">
        <v>30</v>
      </c>
      <c r="DW105" t="s">
        <v>30</v>
      </c>
      <c r="DX105">
        <v>1000</v>
      </c>
      <c r="DZ105" t="s">
        <v>3</v>
      </c>
      <c r="EA105" t="s">
        <v>3</v>
      </c>
      <c r="EB105" t="s">
        <v>3</v>
      </c>
      <c r="EC105" t="s">
        <v>3</v>
      </c>
      <c r="EE105">
        <v>54687868</v>
      </c>
      <c r="EF105">
        <v>60</v>
      </c>
      <c r="EG105" t="s">
        <v>24</v>
      </c>
      <c r="EH105">
        <v>0</v>
      </c>
      <c r="EI105" t="s">
        <v>3</v>
      </c>
      <c r="EJ105">
        <v>1</v>
      </c>
      <c r="EK105">
        <v>442</v>
      </c>
      <c r="EL105" t="s">
        <v>113</v>
      </c>
      <c r="EM105" t="s">
        <v>114</v>
      </c>
      <c r="EO105" t="s">
        <v>3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FQ105">
        <v>0</v>
      </c>
      <c r="FR105">
        <f t="shared" si="104"/>
        <v>0</v>
      </c>
      <c r="FS105">
        <v>0</v>
      </c>
      <c r="FX105">
        <v>104</v>
      </c>
      <c r="FY105">
        <v>79</v>
      </c>
      <c r="GA105" t="s">
        <v>3</v>
      </c>
      <c r="GD105">
        <v>0</v>
      </c>
      <c r="GF105">
        <v>1489638031</v>
      </c>
      <c r="GG105">
        <v>2</v>
      </c>
      <c r="GH105">
        <v>1</v>
      </c>
      <c r="GI105">
        <v>3</v>
      </c>
      <c r="GJ105">
        <v>0</v>
      </c>
      <c r="GK105">
        <f>ROUND(R105*(R12)/100,2)</f>
        <v>0</v>
      </c>
      <c r="GL105">
        <f t="shared" si="105"/>
        <v>0</v>
      </c>
      <c r="GM105">
        <f t="shared" si="106"/>
        <v>0</v>
      </c>
      <c r="GN105">
        <f t="shared" si="107"/>
        <v>0</v>
      </c>
      <c r="GO105">
        <f t="shared" si="108"/>
        <v>0</v>
      </c>
      <c r="GP105">
        <f t="shared" si="109"/>
        <v>0</v>
      </c>
      <c r="GR105">
        <v>0</v>
      </c>
      <c r="GS105">
        <v>3</v>
      </c>
      <c r="GT105">
        <v>0</v>
      </c>
      <c r="GU105" t="s">
        <v>3</v>
      </c>
      <c r="GV105">
        <f t="shared" si="110"/>
        <v>0</v>
      </c>
      <c r="GW105">
        <v>1</v>
      </c>
      <c r="GX105">
        <f t="shared" si="111"/>
        <v>0</v>
      </c>
      <c r="HA105">
        <v>0</v>
      </c>
      <c r="HB105">
        <v>0</v>
      </c>
      <c r="HC105">
        <f t="shared" si="112"/>
        <v>0</v>
      </c>
      <c r="HE105" t="s">
        <v>3</v>
      </c>
      <c r="HF105" t="s">
        <v>3</v>
      </c>
      <c r="HM105" t="s">
        <v>3</v>
      </c>
      <c r="HN105" t="s">
        <v>3</v>
      </c>
      <c r="HO105" t="s">
        <v>3</v>
      </c>
      <c r="HP105" t="s">
        <v>3</v>
      </c>
      <c r="HQ105" t="s">
        <v>3</v>
      </c>
      <c r="IK105">
        <v>0</v>
      </c>
    </row>
    <row r="106" spans="1:245" x14ac:dyDescent="0.2">
      <c r="A106">
        <v>17</v>
      </c>
      <c r="B106">
        <v>1</v>
      </c>
      <c r="C106">
        <f>ROW(SmtRes!A22)</f>
        <v>22</v>
      </c>
      <c r="D106">
        <f>ROW(EtalonRes!A24)</f>
        <v>24</v>
      </c>
      <c r="E106" t="s">
        <v>31</v>
      </c>
      <c r="F106" t="s">
        <v>115</v>
      </c>
      <c r="G106" t="s">
        <v>116</v>
      </c>
      <c r="H106" t="s">
        <v>111</v>
      </c>
      <c r="I106">
        <f>ROUND(2/100,9)</f>
        <v>0.02</v>
      </c>
      <c r="J106">
        <v>0</v>
      </c>
      <c r="K106">
        <f>ROUND(2/100,9)</f>
        <v>0.02</v>
      </c>
      <c r="O106">
        <f t="shared" si="75"/>
        <v>277.38</v>
      </c>
      <c r="P106">
        <f t="shared" si="76"/>
        <v>32.450000000000003</v>
      </c>
      <c r="Q106">
        <f t="shared" si="77"/>
        <v>2.93</v>
      </c>
      <c r="R106">
        <f t="shared" si="78"/>
        <v>1.85</v>
      </c>
      <c r="S106">
        <f t="shared" si="79"/>
        <v>242</v>
      </c>
      <c r="T106">
        <f t="shared" si="80"/>
        <v>0</v>
      </c>
      <c r="U106">
        <f t="shared" si="81"/>
        <v>0.79</v>
      </c>
      <c r="V106">
        <f t="shared" si="82"/>
        <v>0</v>
      </c>
      <c r="W106">
        <f t="shared" si="83"/>
        <v>0</v>
      </c>
      <c r="X106">
        <f t="shared" si="84"/>
        <v>210.54</v>
      </c>
      <c r="Y106">
        <f t="shared" si="85"/>
        <v>99.22</v>
      </c>
      <c r="AA106">
        <v>55282325</v>
      </c>
      <c r="AB106">
        <f t="shared" si="86"/>
        <v>663.71</v>
      </c>
      <c r="AC106">
        <f t="shared" si="87"/>
        <v>195.25</v>
      </c>
      <c r="AD106">
        <f t="shared" si="88"/>
        <v>9.8699999999999992</v>
      </c>
      <c r="AE106">
        <f t="shared" si="89"/>
        <v>3.55</v>
      </c>
      <c r="AF106">
        <f t="shared" si="89"/>
        <v>458.59</v>
      </c>
      <c r="AG106">
        <f t="shared" si="90"/>
        <v>0</v>
      </c>
      <c r="AH106">
        <f t="shared" si="91"/>
        <v>39.5</v>
      </c>
      <c r="AI106">
        <f t="shared" si="91"/>
        <v>0</v>
      </c>
      <c r="AJ106">
        <f t="shared" si="92"/>
        <v>0</v>
      </c>
      <c r="AK106">
        <v>663.71</v>
      </c>
      <c r="AL106">
        <v>195.25</v>
      </c>
      <c r="AM106">
        <v>9.8699999999999992</v>
      </c>
      <c r="AN106">
        <v>3.55</v>
      </c>
      <c r="AO106">
        <v>458.59</v>
      </c>
      <c r="AP106">
        <v>0</v>
      </c>
      <c r="AQ106">
        <v>39.5</v>
      </c>
      <c r="AR106">
        <v>0</v>
      </c>
      <c r="AS106">
        <v>0</v>
      </c>
      <c r="AT106">
        <v>87</v>
      </c>
      <c r="AU106">
        <v>41</v>
      </c>
      <c r="AV106">
        <v>1</v>
      </c>
      <c r="AW106">
        <v>1</v>
      </c>
      <c r="AZ106">
        <v>1</v>
      </c>
      <c r="BA106">
        <v>26.39</v>
      </c>
      <c r="BB106">
        <v>14.65</v>
      </c>
      <c r="BC106">
        <v>8.3000000000000007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1</v>
      </c>
      <c r="BJ106" t="s">
        <v>117</v>
      </c>
      <c r="BM106">
        <v>442</v>
      </c>
      <c r="BN106">
        <v>0</v>
      </c>
      <c r="BO106" t="s">
        <v>115</v>
      </c>
      <c r="BP106">
        <v>1</v>
      </c>
      <c r="BQ106">
        <v>60</v>
      </c>
      <c r="BR106">
        <v>0</v>
      </c>
      <c r="BS106">
        <v>26.39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87</v>
      </c>
      <c r="CA106">
        <v>41</v>
      </c>
      <c r="CB106" t="s">
        <v>3</v>
      </c>
      <c r="CE106">
        <v>30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93"/>
        <v>277.38</v>
      </c>
      <c r="CQ106">
        <f t="shared" si="94"/>
        <v>1620.58</v>
      </c>
      <c r="CR106">
        <f t="shared" si="95"/>
        <v>144.6</v>
      </c>
      <c r="CS106">
        <f t="shared" si="96"/>
        <v>93.68</v>
      </c>
      <c r="CT106">
        <f t="shared" si="97"/>
        <v>12102.19</v>
      </c>
      <c r="CU106">
        <f t="shared" si="98"/>
        <v>0</v>
      </c>
      <c r="CV106">
        <f t="shared" si="99"/>
        <v>39.5</v>
      </c>
      <c r="CW106">
        <f t="shared" si="100"/>
        <v>0</v>
      </c>
      <c r="CX106">
        <f t="shared" si="101"/>
        <v>0</v>
      </c>
      <c r="CY106">
        <f t="shared" si="102"/>
        <v>210.54</v>
      </c>
      <c r="CZ106">
        <f t="shared" si="103"/>
        <v>99.22</v>
      </c>
      <c r="DC106" t="s">
        <v>3</v>
      </c>
      <c r="DD106" t="s">
        <v>3</v>
      </c>
      <c r="DE106" t="s">
        <v>3</v>
      </c>
      <c r="DF106" t="s">
        <v>3</v>
      </c>
      <c r="DG106" t="s">
        <v>3</v>
      </c>
      <c r="DH106" t="s">
        <v>3</v>
      </c>
      <c r="DI106" t="s">
        <v>3</v>
      </c>
      <c r="DJ106" t="s">
        <v>3</v>
      </c>
      <c r="DK106" t="s">
        <v>3</v>
      </c>
      <c r="DL106" t="s">
        <v>3</v>
      </c>
      <c r="DM106" t="s">
        <v>3</v>
      </c>
      <c r="DN106">
        <v>104</v>
      </c>
      <c r="DO106">
        <v>79</v>
      </c>
      <c r="DP106">
        <v>1.087</v>
      </c>
      <c r="DQ106">
        <v>1.0009999999999999</v>
      </c>
      <c r="DU106">
        <v>1013</v>
      </c>
      <c r="DV106" t="s">
        <v>111</v>
      </c>
      <c r="DW106" t="s">
        <v>111</v>
      </c>
      <c r="DX106">
        <v>1</v>
      </c>
      <c r="DZ106" t="s">
        <v>3</v>
      </c>
      <c r="EA106" t="s">
        <v>3</v>
      </c>
      <c r="EB106" t="s">
        <v>3</v>
      </c>
      <c r="EC106" t="s">
        <v>3</v>
      </c>
      <c r="EE106">
        <v>54687868</v>
      </c>
      <c r="EF106">
        <v>60</v>
      </c>
      <c r="EG106" t="s">
        <v>24</v>
      </c>
      <c r="EH106">
        <v>0</v>
      </c>
      <c r="EI106" t="s">
        <v>3</v>
      </c>
      <c r="EJ106">
        <v>1</v>
      </c>
      <c r="EK106">
        <v>442</v>
      </c>
      <c r="EL106" t="s">
        <v>113</v>
      </c>
      <c r="EM106" t="s">
        <v>114</v>
      </c>
      <c r="EO106" t="s">
        <v>3</v>
      </c>
      <c r="EQ106">
        <v>0</v>
      </c>
      <c r="ER106">
        <v>663.71</v>
      </c>
      <c r="ES106">
        <v>195.25</v>
      </c>
      <c r="ET106">
        <v>9.8699999999999992</v>
      </c>
      <c r="EU106">
        <v>3.55</v>
      </c>
      <c r="EV106">
        <v>458.59</v>
      </c>
      <c r="EW106">
        <v>39.5</v>
      </c>
      <c r="EX106">
        <v>0</v>
      </c>
      <c r="EY106">
        <v>0</v>
      </c>
      <c r="FQ106">
        <v>0</v>
      </c>
      <c r="FR106">
        <f t="shared" si="104"/>
        <v>0</v>
      </c>
      <c r="FS106">
        <v>0</v>
      </c>
      <c r="FX106">
        <v>104</v>
      </c>
      <c r="FY106">
        <v>79</v>
      </c>
      <c r="GA106" t="s">
        <v>3</v>
      </c>
      <c r="GD106">
        <v>0</v>
      </c>
      <c r="GF106">
        <v>1561038172</v>
      </c>
      <c r="GG106">
        <v>2</v>
      </c>
      <c r="GH106">
        <v>1</v>
      </c>
      <c r="GI106">
        <v>3</v>
      </c>
      <c r="GJ106">
        <v>0</v>
      </c>
      <c r="GK106">
        <f>ROUND(R106*(R12)/100,2)</f>
        <v>2.96</v>
      </c>
      <c r="GL106">
        <f t="shared" si="105"/>
        <v>0</v>
      </c>
      <c r="GM106">
        <f t="shared" si="106"/>
        <v>590.1</v>
      </c>
      <c r="GN106">
        <f t="shared" si="107"/>
        <v>590.1</v>
      </c>
      <c r="GO106">
        <f t="shared" si="108"/>
        <v>0</v>
      </c>
      <c r="GP106">
        <f t="shared" si="109"/>
        <v>0</v>
      </c>
      <c r="GR106">
        <v>0</v>
      </c>
      <c r="GS106">
        <v>3</v>
      </c>
      <c r="GT106">
        <v>0</v>
      </c>
      <c r="GU106" t="s">
        <v>3</v>
      </c>
      <c r="GV106">
        <f t="shared" si="110"/>
        <v>0</v>
      </c>
      <c r="GW106">
        <v>1</v>
      </c>
      <c r="GX106">
        <f t="shared" si="111"/>
        <v>0</v>
      </c>
      <c r="HA106">
        <v>0</v>
      </c>
      <c r="HB106">
        <v>0</v>
      </c>
      <c r="HC106">
        <f t="shared" si="112"/>
        <v>0</v>
      </c>
      <c r="HE106" t="s">
        <v>3</v>
      </c>
      <c r="HF106" t="s">
        <v>3</v>
      </c>
      <c r="HM106" t="s">
        <v>3</v>
      </c>
      <c r="HN106" t="s">
        <v>3</v>
      </c>
      <c r="HO106" t="s">
        <v>3</v>
      </c>
      <c r="HP106" t="s">
        <v>3</v>
      </c>
      <c r="HQ106" t="s">
        <v>3</v>
      </c>
      <c r="IK106">
        <v>0</v>
      </c>
    </row>
    <row r="107" spans="1:245" x14ac:dyDescent="0.2">
      <c r="A107">
        <v>18</v>
      </c>
      <c r="B107">
        <v>1</v>
      </c>
      <c r="C107">
        <v>22</v>
      </c>
      <c r="E107" t="s">
        <v>118</v>
      </c>
      <c r="F107" t="s">
        <v>28</v>
      </c>
      <c r="G107" t="s">
        <v>29</v>
      </c>
      <c r="H107" t="s">
        <v>30</v>
      </c>
      <c r="I107">
        <f>I106*J107</f>
        <v>-6.0000000000000001E-3</v>
      </c>
      <c r="J107">
        <v>-0.3</v>
      </c>
      <c r="K107">
        <v>-0.3</v>
      </c>
      <c r="O107">
        <f t="shared" si="75"/>
        <v>0</v>
      </c>
      <c r="P107">
        <f t="shared" si="76"/>
        <v>0</v>
      </c>
      <c r="Q107">
        <f t="shared" si="77"/>
        <v>0</v>
      </c>
      <c r="R107">
        <f t="shared" si="78"/>
        <v>0</v>
      </c>
      <c r="S107">
        <f t="shared" si="79"/>
        <v>0</v>
      </c>
      <c r="T107">
        <f t="shared" si="80"/>
        <v>0</v>
      </c>
      <c r="U107">
        <f t="shared" si="81"/>
        <v>0</v>
      </c>
      <c r="V107">
        <f t="shared" si="82"/>
        <v>0</v>
      </c>
      <c r="W107">
        <f t="shared" si="83"/>
        <v>0</v>
      </c>
      <c r="X107">
        <f t="shared" si="84"/>
        <v>0</v>
      </c>
      <c r="Y107">
        <f t="shared" si="85"/>
        <v>0</v>
      </c>
      <c r="AA107">
        <v>55282325</v>
      </c>
      <c r="AB107">
        <f t="shared" si="86"/>
        <v>0</v>
      </c>
      <c r="AC107">
        <f t="shared" si="87"/>
        <v>0</v>
      </c>
      <c r="AD107">
        <f t="shared" si="88"/>
        <v>0</v>
      </c>
      <c r="AE107">
        <f t="shared" si="89"/>
        <v>0</v>
      </c>
      <c r="AF107">
        <f t="shared" si="89"/>
        <v>0</v>
      </c>
      <c r="AG107">
        <f t="shared" si="90"/>
        <v>0</v>
      </c>
      <c r="AH107">
        <f t="shared" si="91"/>
        <v>0</v>
      </c>
      <c r="AI107">
        <f t="shared" si="91"/>
        <v>0</v>
      </c>
      <c r="AJ107">
        <f t="shared" si="92"/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1</v>
      </c>
      <c r="BD107" t="s">
        <v>3</v>
      </c>
      <c r="BE107" t="s">
        <v>3</v>
      </c>
      <c r="BF107" t="s">
        <v>3</v>
      </c>
      <c r="BG107" t="s">
        <v>3</v>
      </c>
      <c r="BH107">
        <v>3</v>
      </c>
      <c r="BI107">
        <v>1</v>
      </c>
      <c r="BJ107" t="s">
        <v>3</v>
      </c>
      <c r="BM107">
        <v>442</v>
      </c>
      <c r="BN107">
        <v>0</v>
      </c>
      <c r="BO107" t="s">
        <v>3</v>
      </c>
      <c r="BP107">
        <v>0</v>
      </c>
      <c r="BQ107">
        <v>60</v>
      </c>
      <c r="BR107">
        <v>1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0</v>
      </c>
      <c r="CA107">
        <v>0</v>
      </c>
      <c r="CB107" t="s">
        <v>3</v>
      </c>
      <c r="CE107">
        <v>30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93"/>
        <v>0</v>
      </c>
      <c r="CQ107">
        <f t="shared" si="94"/>
        <v>0</v>
      </c>
      <c r="CR107">
        <f t="shared" si="95"/>
        <v>0</v>
      </c>
      <c r="CS107">
        <f t="shared" si="96"/>
        <v>0</v>
      </c>
      <c r="CT107">
        <f t="shared" si="97"/>
        <v>0</v>
      </c>
      <c r="CU107">
        <f t="shared" si="98"/>
        <v>0</v>
      </c>
      <c r="CV107">
        <f t="shared" si="99"/>
        <v>0</v>
      </c>
      <c r="CW107">
        <f t="shared" si="100"/>
        <v>0</v>
      </c>
      <c r="CX107">
        <f t="shared" si="101"/>
        <v>0</v>
      </c>
      <c r="CY107">
        <f t="shared" si="102"/>
        <v>0</v>
      </c>
      <c r="CZ107">
        <f t="shared" si="103"/>
        <v>0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104</v>
      </c>
      <c r="DO107">
        <v>79</v>
      </c>
      <c r="DP107">
        <v>1.087</v>
      </c>
      <c r="DQ107">
        <v>1.0009999999999999</v>
      </c>
      <c r="DU107">
        <v>1009</v>
      </c>
      <c r="DV107" t="s">
        <v>30</v>
      </c>
      <c r="DW107" t="s">
        <v>30</v>
      </c>
      <c r="DX107">
        <v>1000</v>
      </c>
      <c r="DZ107" t="s">
        <v>3</v>
      </c>
      <c r="EA107" t="s">
        <v>3</v>
      </c>
      <c r="EB107" t="s">
        <v>3</v>
      </c>
      <c r="EC107" t="s">
        <v>3</v>
      </c>
      <c r="EE107">
        <v>54687868</v>
      </c>
      <c r="EF107">
        <v>60</v>
      </c>
      <c r="EG107" t="s">
        <v>24</v>
      </c>
      <c r="EH107">
        <v>0</v>
      </c>
      <c r="EI107" t="s">
        <v>3</v>
      </c>
      <c r="EJ107">
        <v>1</v>
      </c>
      <c r="EK107">
        <v>442</v>
      </c>
      <c r="EL107" t="s">
        <v>113</v>
      </c>
      <c r="EM107" t="s">
        <v>114</v>
      </c>
      <c r="EO107" t="s">
        <v>3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FQ107">
        <v>0</v>
      </c>
      <c r="FR107">
        <f t="shared" si="104"/>
        <v>0</v>
      </c>
      <c r="FS107">
        <v>0</v>
      </c>
      <c r="FX107">
        <v>104</v>
      </c>
      <c r="FY107">
        <v>79</v>
      </c>
      <c r="GA107" t="s">
        <v>3</v>
      </c>
      <c r="GD107">
        <v>0</v>
      </c>
      <c r="GF107">
        <v>1489638031</v>
      </c>
      <c r="GG107">
        <v>2</v>
      </c>
      <c r="GH107">
        <v>1</v>
      </c>
      <c r="GI107">
        <v>3</v>
      </c>
      <c r="GJ107">
        <v>0</v>
      </c>
      <c r="GK107">
        <f>ROUND(R107*(R12)/100,2)</f>
        <v>0</v>
      </c>
      <c r="GL107">
        <f t="shared" si="105"/>
        <v>0</v>
      </c>
      <c r="GM107">
        <f t="shared" si="106"/>
        <v>0</v>
      </c>
      <c r="GN107">
        <f t="shared" si="107"/>
        <v>0</v>
      </c>
      <c r="GO107">
        <f t="shared" si="108"/>
        <v>0</v>
      </c>
      <c r="GP107">
        <f t="shared" si="109"/>
        <v>0</v>
      </c>
      <c r="GR107">
        <v>0</v>
      </c>
      <c r="GS107">
        <v>3</v>
      </c>
      <c r="GT107">
        <v>0</v>
      </c>
      <c r="GU107" t="s">
        <v>3</v>
      </c>
      <c r="GV107">
        <f t="shared" si="110"/>
        <v>0</v>
      </c>
      <c r="GW107">
        <v>1</v>
      </c>
      <c r="GX107">
        <f t="shared" si="111"/>
        <v>0</v>
      </c>
      <c r="HA107">
        <v>0</v>
      </c>
      <c r="HB107">
        <v>0</v>
      </c>
      <c r="HC107">
        <f t="shared" si="112"/>
        <v>0</v>
      </c>
      <c r="HE107" t="s">
        <v>3</v>
      </c>
      <c r="HF107" t="s">
        <v>3</v>
      </c>
      <c r="HM107" t="s">
        <v>3</v>
      </c>
      <c r="HN107" t="s">
        <v>3</v>
      </c>
      <c r="HO107" t="s">
        <v>3</v>
      </c>
      <c r="HP107" t="s">
        <v>3</v>
      </c>
      <c r="HQ107" t="s">
        <v>3</v>
      </c>
      <c r="IK107">
        <v>0</v>
      </c>
    </row>
    <row r="108" spans="1:245" x14ac:dyDescent="0.2">
      <c r="A108">
        <v>17</v>
      </c>
      <c r="B108">
        <v>1</v>
      </c>
      <c r="C108">
        <f>ROW(SmtRes!A31)</f>
        <v>31</v>
      </c>
      <c r="D108">
        <f>ROW(EtalonRes!A34)</f>
        <v>34</v>
      </c>
      <c r="E108" t="s">
        <v>38</v>
      </c>
      <c r="F108" t="s">
        <v>119</v>
      </c>
      <c r="G108" t="s">
        <v>120</v>
      </c>
      <c r="H108" t="s">
        <v>121</v>
      </c>
      <c r="I108">
        <v>1.2</v>
      </c>
      <c r="J108">
        <v>0</v>
      </c>
      <c r="K108">
        <v>1.2</v>
      </c>
      <c r="O108">
        <f t="shared" si="75"/>
        <v>15159.77</v>
      </c>
      <c r="P108">
        <f t="shared" si="76"/>
        <v>6329.99</v>
      </c>
      <c r="Q108">
        <f t="shared" si="77"/>
        <v>264.91000000000003</v>
      </c>
      <c r="R108">
        <f t="shared" si="78"/>
        <v>147.52000000000001</v>
      </c>
      <c r="S108">
        <f t="shared" si="79"/>
        <v>8564.8700000000008</v>
      </c>
      <c r="T108">
        <f t="shared" si="80"/>
        <v>0</v>
      </c>
      <c r="U108">
        <f t="shared" si="81"/>
        <v>29.531999999999996</v>
      </c>
      <c r="V108">
        <f t="shared" si="82"/>
        <v>0</v>
      </c>
      <c r="W108">
        <f t="shared" si="83"/>
        <v>0</v>
      </c>
      <c r="X108">
        <f t="shared" si="84"/>
        <v>5995.41</v>
      </c>
      <c r="Y108">
        <f t="shared" si="85"/>
        <v>3511.6</v>
      </c>
      <c r="AA108">
        <v>55282325</v>
      </c>
      <c r="AB108">
        <f t="shared" si="86"/>
        <v>847.82</v>
      </c>
      <c r="AC108">
        <f t="shared" si="87"/>
        <v>558.79</v>
      </c>
      <c r="AD108">
        <f t="shared" si="88"/>
        <v>18.57</v>
      </c>
      <c r="AE108">
        <f t="shared" si="89"/>
        <v>4.66</v>
      </c>
      <c r="AF108">
        <f t="shared" si="89"/>
        <v>270.45999999999998</v>
      </c>
      <c r="AG108">
        <f t="shared" si="90"/>
        <v>0</v>
      </c>
      <c r="AH108">
        <f t="shared" si="91"/>
        <v>24.61</v>
      </c>
      <c r="AI108">
        <f t="shared" si="91"/>
        <v>0</v>
      </c>
      <c r="AJ108">
        <f t="shared" si="92"/>
        <v>0</v>
      </c>
      <c r="AK108">
        <v>847.82</v>
      </c>
      <c r="AL108">
        <v>558.79</v>
      </c>
      <c r="AM108">
        <v>18.57</v>
      </c>
      <c r="AN108">
        <v>4.66</v>
      </c>
      <c r="AO108">
        <v>270.45999999999998</v>
      </c>
      <c r="AP108">
        <v>0</v>
      </c>
      <c r="AQ108">
        <v>24.61</v>
      </c>
      <c r="AR108">
        <v>0</v>
      </c>
      <c r="AS108">
        <v>0</v>
      </c>
      <c r="AT108">
        <v>70</v>
      </c>
      <c r="AU108">
        <v>41</v>
      </c>
      <c r="AV108">
        <v>1</v>
      </c>
      <c r="AW108">
        <v>1</v>
      </c>
      <c r="AZ108">
        <v>1</v>
      </c>
      <c r="BA108">
        <v>26.39</v>
      </c>
      <c r="BB108">
        <v>11.89</v>
      </c>
      <c r="BC108">
        <v>9.44</v>
      </c>
      <c r="BD108" t="s">
        <v>3</v>
      </c>
      <c r="BE108" t="s">
        <v>3</v>
      </c>
      <c r="BF108" t="s">
        <v>3</v>
      </c>
      <c r="BG108" t="s">
        <v>3</v>
      </c>
      <c r="BH108">
        <v>0</v>
      </c>
      <c r="BI108">
        <v>1</v>
      </c>
      <c r="BJ108" t="s">
        <v>122</v>
      </c>
      <c r="BM108">
        <v>421</v>
      </c>
      <c r="BN108">
        <v>0</v>
      </c>
      <c r="BO108" t="s">
        <v>119</v>
      </c>
      <c r="BP108">
        <v>1</v>
      </c>
      <c r="BQ108">
        <v>60</v>
      </c>
      <c r="BR108">
        <v>0</v>
      </c>
      <c r="BS108">
        <v>26.39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70</v>
      </c>
      <c r="CA108">
        <v>41</v>
      </c>
      <c r="CB108" t="s">
        <v>3</v>
      </c>
      <c r="CE108">
        <v>30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93"/>
        <v>15159.77</v>
      </c>
      <c r="CQ108">
        <f t="shared" si="94"/>
        <v>5274.98</v>
      </c>
      <c r="CR108">
        <f t="shared" si="95"/>
        <v>220.8</v>
      </c>
      <c r="CS108">
        <f t="shared" si="96"/>
        <v>122.98</v>
      </c>
      <c r="CT108">
        <f t="shared" si="97"/>
        <v>7137.44</v>
      </c>
      <c r="CU108">
        <f t="shared" si="98"/>
        <v>0</v>
      </c>
      <c r="CV108">
        <f t="shared" si="99"/>
        <v>24.61</v>
      </c>
      <c r="CW108">
        <f t="shared" si="100"/>
        <v>0</v>
      </c>
      <c r="CX108">
        <f t="shared" si="101"/>
        <v>0</v>
      </c>
      <c r="CY108">
        <f t="shared" si="102"/>
        <v>5995.4090000000006</v>
      </c>
      <c r="CZ108">
        <f t="shared" si="103"/>
        <v>3511.5967000000001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85</v>
      </c>
      <c r="DO108">
        <v>70</v>
      </c>
      <c r="DP108">
        <v>1.0469999999999999</v>
      </c>
      <c r="DQ108">
        <v>1.022</v>
      </c>
      <c r="DU108">
        <v>1013</v>
      </c>
      <c r="DV108" t="s">
        <v>121</v>
      </c>
      <c r="DW108" t="s">
        <v>121</v>
      </c>
      <c r="DX108">
        <v>1</v>
      </c>
      <c r="DZ108" t="s">
        <v>3</v>
      </c>
      <c r="EA108" t="s">
        <v>3</v>
      </c>
      <c r="EB108" t="s">
        <v>3</v>
      </c>
      <c r="EC108" t="s">
        <v>3</v>
      </c>
      <c r="EE108">
        <v>54687847</v>
      </c>
      <c r="EF108">
        <v>60</v>
      </c>
      <c r="EG108" t="s">
        <v>24</v>
      </c>
      <c r="EH108">
        <v>0</v>
      </c>
      <c r="EI108" t="s">
        <v>3</v>
      </c>
      <c r="EJ108">
        <v>1</v>
      </c>
      <c r="EK108">
        <v>421</v>
      </c>
      <c r="EL108" t="s">
        <v>123</v>
      </c>
      <c r="EM108" t="s">
        <v>124</v>
      </c>
      <c r="EO108" t="s">
        <v>3</v>
      </c>
      <c r="EQ108">
        <v>0</v>
      </c>
      <c r="ER108">
        <v>847.82</v>
      </c>
      <c r="ES108">
        <v>558.79</v>
      </c>
      <c r="ET108">
        <v>18.57</v>
      </c>
      <c r="EU108">
        <v>4.66</v>
      </c>
      <c r="EV108">
        <v>270.45999999999998</v>
      </c>
      <c r="EW108">
        <v>24.61</v>
      </c>
      <c r="EX108">
        <v>0</v>
      </c>
      <c r="EY108">
        <v>0</v>
      </c>
      <c r="FQ108">
        <v>0</v>
      </c>
      <c r="FR108">
        <f t="shared" si="104"/>
        <v>0</v>
      </c>
      <c r="FS108">
        <v>0</v>
      </c>
      <c r="FX108">
        <v>85</v>
      </c>
      <c r="FY108">
        <v>70</v>
      </c>
      <c r="GA108" t="s">
        <v>3</v>
      </c>
      <c r="GD108">
        <v>0</v>
      </c>
      <c r="GF108">
        <v>-820088805</v>
      </c>
      <c r="GG108">
        <v>2</v>
      </c>
      <c r="GH108">
        <v>1</v>
      </c>
      <c r="GI108">
        <v>3</v>
      </c>
      <c r="GJ108">
        <v>0</v>
      </c>
      <c r="GK108">
        <f>ROUND(R108*(R12)/100,2)</f>
        <v>236.03</v>
      </c>
      <c r="GL108">
        <f t="shared" si="105"/>
        <v>0</v>
      </c>
      <c r="GM108">
        <f t="shared" si="106"/>
        <v>24902.81</v>
      </c>
      <c r="GN108">
        <f t="shared" si="107"/>
        <v>24902.81</v>
      </c>
      <c r="GO108">
        <f t="shared" si="108"/>
        <v>0</v>
      </c>
      <c r="GP108">
        <f t="shared" si="109"/>
        <v>0</v>
      </c>
      <c r="GR108">
        <v>0</v>
      </c>
      <c r="GS108">
        <v>3</v>
      </c>
      <c r="GT108">
        <v>0</v>
      </c>
      <c r="GU108" t="s">
        <v>3</v>
      </c>
      <c r="GV108">
        <f t="shared" si="110"/>
        <v>0</v>
      </c>
      <c r="GW108">
        <v>1</v>
      </c>
      <c r="GX108">
        <f t="shared" si="111"/>
        <v>0</v>
      </c>
      <c r="HA108">
        <v>0</v>
      </c>
      <c r="HB108">
        <v>0</v>
      </c>
      <c r="HC108">
        <f t="shared" si="112"/>
        <v>0</v>
      </c>
      <c r="HE108" t="s">
        <v>3</v>
      </c>
      <c r="HF108" t="s">
        <v>3</v>
      </c>
      <c r="HM108" t="s">
        <v>3</v>
      </c>
      <c r="HN108" t="s">
        <v>3</v>
      </c>
      <c r="HO108" t="s">
        <v>3</v>
      </c>
      <c r="HP108" t="s">
        <v>3</v>
      </c>
      <c r="HQ108" t="s">
        <v>3</v>
      </c>
      <c r="IK108">
        <v>0</v>
      </c>
    </row>
    <row r="109" spans="1:245" x14ac:dyDescent="0.2">
      <c r="A109">
        <v>18</v>
      </c>
      <c r="B109">
        <v>1</v>
      </c>
      <c r="C109">
        <v>29</v>
      </c>
      <c r="E109" t="s">
        <v>125</v>
      </c>
      <c r="F109" t="s">
        <v>126</v>
      </c>
      <c r="G109" t="s">
        <v>127</v>
      </c>
      <c r="H109" t="s">
        <v>128</v>
      </c>
      <c r="I109">
        <f>I108*J109</f>
        <v>1.224</v>
      </c>
      <c r="J109">
        <v>1.02</v>
      </c>
      <c r="K109">
        <v>1.02</v>
      </c>
      <c r="O109">
        <f t="shared" si="75"/>
        <v>4572.75</v>
      </c>
      <c r="P109">
        <f t="shared" si="76"/>
        <v>4572.75</v>
      </c>
      <c r="Q109">
        <f t="shared" si="77"/>
        <v>0</v>
      </c>
      <c r="R109">
        <f t="shared" si="78"/>
        <v>0</v>
      </c>
      <c r="S109">
        <f t="shared" si="79"/>
        <v>0</v>
      </c>
      <c r="T109">
        <f t="shared" si="80"/>
        <v>0</v>
      </c>
      <c r="U109">
        <f t="shared" si="81"/>
        <v>0</v>
      </c>
      <c r="V109">
        <f t="shared" si="82"/>
        <v>0</v>
      </c>
      <c r="W109">
        <f t="shared" si="83"/>
        <v>0</v>
      </c>
      <c r="X109">
        <f t="shared" si="84"/>
        <v>0</v>
      </c>
      <c r="Y109">
        <f t="shared" si="85"/>
        <v>0</v>
      </c>
      <c r="AA109">
        <v>55282325</v>
      </c>
      <c r="AB109">
        <f t="shared" si="86"/>
        <v>478.96</v>
      </c>
      <c r="AC109">
        <f t="shared" si="87"/>
        <v>478.96</v>
      </c>
      <c r="AD109">
        <f t="shared" si="88"/>
        <v>0</v>
      </c>
      <c r="AE109">
        <f t="shared" si="89"/>
        <v>0</v>
      </c>
      <c r="AF109">
        <f t="shared" si="89"/>
        <v>0</v>
      </c>
      <c r="AG109">
        <f t="shared" si="90"/>
        <v>0</v>
      </c>
      <c r="AH109">
        <f t="shared" si="91"/>
        <v>0</v>
      </c>
      <c r="AI109">
        <f t="shared" si="91"/>
        <v>0</v>
      </c>
      <c r="AJ109">
        <f t="shared" si="92"/>
        <v>0</v>
      </c>
      <c r="AK109">
        <v>478.96</v>
      </c>
      <c r="AL109">
        <v>478.96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v>7.8</v>
      </c>
      <c r="BD109" t="s">
        <v>3</v>
      </c>
      <c r="BE109" t="s">
        <v>3</v>
      </c>
      <c r="BF109" t="s">
        <v>3</v>
      </c>
      <c r="BG109" t="s">
        <v>3</v>
      </c>
      <c r="BH109">
        <v>3</v>
      </c>
      <c r="BI109">
        <v>1</v>
      </c>
      <c r="BJ109" t="s">
        <v>129</v>
      </c>
      <c r="BM109">
        <v>421</v>
      </c>
      <c r="BN109">
        <v>0</v>
      </c>
      <c r="BO109" t="s">
        <v>126</v>
      </c>
      <c r="BP109">
        <v>1</v>
      </c>
      <c r="BQ109">
        <v>60</v>
      </c>
      <c r="BR109">
        <v>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3</v>
      </c>
      <c r="BZ109">
        <v>0</v>
      </c>
      <c r="CA109">
        <v>0</v>
      </c>
      <c r="CB109" t="s">
        <v>3</v>
      </c>
      <c r="CE109">
        <v>30</v>
      </c>
      <c r="CF109">
        <v>0</v>
      </c>
      <c r="CG109">
        <v>0</v>
      </c>
      <c r="CM109">
        <v>0</v>
      </c>
      <c r="CN109" t="s">
        <v>3</v>
      </c>
      <c r="CO109">
        <v>0</v>
      </c>
      <c r="CP109">
        <f t="shared" si="93"/>
        <v>4572.75</v>
      </c>
      <c r="CQ109">
        <f t="shared" si="94"/>
        <v>3735.89</v>
      </c>
      <c r="CR109">
        <f t="shared" si="95"/>
        <v>0</v>
      </c>
      <c r="CS109">
        <f t="shared" si="96"/>
        <v>0</v>
      </c>
      <c r="CT109">
        <f t="shared" si="97"/>
        <v>0</v>
      </c>
      <c r="CU109">
        <f t="shared" si="98"/>
        <v>0</v>
      </c>
      <c r="CV109">
        <f t="shared" si="99"/>
        <v>0</v>
      </c>
      <c r="CW109">
        <f t="shared" si="100"/>
        <v>0</v>
      </c>
      <c r="CX109">
        <f t="shared" si="101"/>
        <v>0</v>
      </c>
      <c r="CY109">
        <f t="shared" si="102"/>
        <v>0</v>
      </c>
      <c r="CZ109">
        <f t="shared" si="103"/>
        <v>0</v>
      </c>
      <c r="DC109" t="s">
        <v>3</v>
      </c>
      <c r="DD109" t="s">
        <v>3</v>
      </c>
      <c r="DE109" t="s">
        <v>3</v>
      </c>
      <c r="DF109" t="s">
        <v>3</v>
      </c>
      <c r="DG109" t="s">
        <v>3</v>
      </c>
      <c r="DH109" t="s">
        <v>3</v>
      </c>
      <c r="DI109" t="s">
        <v>3</v>
      </c>
      <c r="DJ109" t="s">
        <v>3</v>
      </c>
      <c r="DK109" t="s">
        <v>3</v>
      </c>
      <c r="DL109" t="s">
        <v>3</v>
      </c>
      <c r="DM109" t="s">
        <v>3</v>
      </c>
      <c r="DN109">
        <v>85</v>
      </c>
      <c r="DO109">
        <v>70</v>
      </c>
      <c r="DP109">
        <v>1.0469999999999999</v>
      </c>
      <c r="DQ109">
        <v>1.022</v>
      </c>
      <c r="DU109">
        <v>1007</v>
      </c>
      <c r="DV109" t="s">
        <v>128</v>
      </c>
      <c r="DW109" t="s">
        <v>128</v>
      </c>
      <c r="DX109">
        <v>1</v>
      </c>
      <c r="DZ109" t="s">
        <v>3</v>
      </c>
      <c r="EA109" t="s">
        <v>3</v>
      </c>
      <c r="EB109" t="s">
        <v>3</v>
      </c>
      <c r="EC109" t="s">
        <v>3</v>
      </c>
      <c r="EE109">
        <v>54687847</v>
      </c>
      <c r="EF109">
        <v>60</v>
      </c>
      <c r="EG109" t="s">
        <v>24</v>
      </c>
      <c r="EH109">
        <v>0</v>
      </c>
      <c r="EI109" t="s">
        <v>3</v>
      </c>
      <c r="EJ109">
        <v>1</v>
      </c>
      <c r="EK109">
        <v>421</v>
      </c>
      <c r="EL109" t="s">
        <v>123</v>
      </c>
      <c r="EM109" t="s">
        <v>124</v>
      </c>
      <c r="EO109" t="s">
        <v>3</v>
      </c>
      <c r="EQ109">
        <v>0</v>
      </c>
      <c r="ER109">
        <v>478.96</v>
      </c>
      <c r="ES109">
        <v>478.96</v>
      </c>
      <c r="ET109">
        <v>0</v>
      </c>
      <c r="EU109">
        <v>0</v>
      </c>
      <c r="EV109">
        <v>0</v>
      </c>
      <c r="EW109">
        <v>0</v>
      </c>
      <c r="EX109">
        <v>0</v>
      </c>
      <c r="FQ109">
        <v>0</v>
      </c>
      <c r="FR109">
        <f t="shared" si="104"/>
        <v>0</v>
      </c>
      <c r="FS109">
        <v>0</v>
      </c>
      <c r="FX109">
        <v>85</v>
      </c>
      <c r="FY109">
        <v>70</v>
      </c>
      <c r="GA109" t="s">
        <v>3</v>
      </c>
      <c r="GD109">
        <v>0</v>
      </c>
      <c r="GF109">
        <v>-1161195218</v>
      </c>
      <c r="GG109">
        <v>2</v>
      </c>
      <c r="GH109">
        <v>1</v>
      </c>
      <c r="GI109">
        <v>3</v>
      </c>
      <c r="GJ109">
        <v>0</v>
      </c>
      <c r="GK109">
        <f>ROUND(R109*(R12)/100,2)</f>
        <v>0</v>
      </c>
      <c r="GL109">
        <f t="shared" si="105"/>
        <v>0</v>
      </c>
      <c r="GM109">
        <f t="shared" si="106"/>
        <v>4572.75</v>
      </c>
      <c r="GN109">
        <f t="shared" si="107"/>
        <v>4572.75</v>
      </c>
      <c r="GO109">
        <f t="shared" si="108"/>
        <v>0</v>
      </c>
      <c r="GP109">
        <f t="shared" si="109"/>
        <v>0</v>
      </c>
      <c r="GR109">
        <v>0</v>
      </c>
      <c r="GS109">
        <v>3</v>
      </c>
      <c r="GT109">
        <v>0</v>
      </c>
      <c r="GU109" t="s">
        <v>3</v>
      </c>
      <c r="GV109">
        <f t="shared" si="110"/>
        <v>0</v>
      </c>
      <c r="GW109">
        <v>1</v>
      </c>
      <c r="GX109">
        <f t="shared" si="111"/>
        <v>0</v>
      </c>
      <c r="HA109">
        <v>0</v>
      </c>
      <c r="HB109">
        <v>0</v>
      </c>
      <c r="HC109">
        <f t="shared" si="112"/>
        <v>0</v>
      </c>
      <c r="HE109" t="s">
        <v>3</v>
      </c>
      <c r="HF109" t="s">
        <v>3</v>
      </c>
      <c r="HM109" t="s">
        <v>3</v>
      </c>
      <c r="HN109" t="s">
        <v>3</v>
      </c>
      <c r="HO109" t="s">
        <v>3</v>
      </c>
      <c r="HP109" t="s">
        <v>3</v>
      </c>
      <c r="HQ109" t="s">
        <v>3</v>
      </c>
      <c r="IK109">
        <v>0</v>
      </c>
    </row>
    <row r="110" spans="1:245" x14ac:dyDescent="0.2">
      <c r="A110">
        <v>17</v>
      </c>
      <c r="B110">
        <v>1</v>
      </c>
      <c r="C110">
        <f>ROW(SmtRes!A33)</f>
        <v>33</v>
      </c>
      <c r="D110">
        <f>ROW(EtalonRes!A36)</f>
        <v>36</v>
      </c>
      <c r="E110" t="s">
        <v>45</v>
      </c>
      <c r="F110" t="s">
        <v>39</v>
      </c>
      <c r="G110" t="s">
        <v>40</v>
      </c>
      <c r="H110" t="s">
        <v>22</v>
      </c>
      <c r="I110">
        <f>ROUND(534.82/100,9)</f>
        <v>5.3482000000000003</v>
      </c>
      <c r="J110">
        <v>0</v>
      </c>
      <c r="K110">
        <f>ROUND(534.82/100,9)</f>
        <v>5.3482000000000003</v>
      </c>
      <c r="O110">
        <f t="shared" si="75"/>
        <v>27005.41</v>
      </c>
      <c r="P110">
        <f t="shared" si="76"/>
        <v>0</v>
      </c>
      <c r="Q110">
        <f t="shared" si="77"/>
        <v>0</v>
      </c>
      <c r="R110">
        <f t="shared" si="78"/>
        <v>0</v>
      </c>
      <c r="S110">
        <f t="shared" si="79"/>
        <v>27005.41</v>
      </c>
      <c r="T110">
        <f t="shared" si="80"/>
        <v>0</v>
      </c>
      <c r="U110">
        <f t="shared" si="81"/>
        <v>93.112162000000012</v>
      </c>
      <c r="V110">
        <f t="shared" si="82"/>
        <v>0</v>
      </c>
      <c r="W110">
        <f t="shared" si="83"/>
        <v>0</v>
      </c>
      <c r="X110">
        <f t="shared" si="84"/>
        <v>18903.79</v>
      </c>
      <c r="Y110">
        <f t="shared" si="85"/>
        <v>11072.22</v>
      </c>
      <c r="AA110">
        <v>55282325</v>
      </c>
      <c r="AB110">
        <f t="shared" si="86"/>
        <v>191.34</v>
      </c>
      <c r="AC110">
        <f t="shared" si="87"/>
        <v>0</v>
      </c>
      <c r="AD110">
        <f t="shared" si="88"/>
        <v>0</v>
      </c>
      <c r="AE110">
        <f t="shared" si="89"/>
        <v>0</v>
      </c>
      <c r="AF110">
        <f t="shared" si="89"/>
        <v>191.34</v>
      </c>
      <c r="AG110">
        <f t="shared" si="90"/>
        <v>0</v>
      </c>
      <c r="AH110">
        <f t="shared" si="91"/>
        <v>17.41</v>
      </c>
      <c r="AI110">
        <f t="shared" si="91"/>
        <v>0</v>
      </c>
      <c r="AJ110">
        <f t="shared" si="92"/>
        <v>0</v>
      </c>
      <c r="AK110">
        <v>191.34</v>
      </c>
      <c r="AL110">
        <v>0</v>
      </c>
      <c r="AM110">
        <v>0</v>
      </c>
      <c r="AN110">
        <v>0</v>
      </c>
      <c r="AO110">
        <v>191.34</v>
      </c>
      <c r="AP110">
        <v>0</v>
      </c>
      <c r="AQ110">
        <v>17.41</v>
      </c>
      <c r="AR110">
        <v>0</v>
      </c>
      <c r="AS110">
        <v>0</v>
      </c>
      <c r="AT110">
        <v>70</v>
      </c>
      <c r="AU110">
        <v>41</v>
      </c>
      <c r="AV110">
        <v>1</v>
      </c>
      <c r="AW110">
        <v>1</v>
      </c>
      <c r="AZ110">
        <v>1</v>
      </c>
      <c r="BA110">
        <v>26.39</v>
      </c>
      <c r="BB110">
        <v>1</v>
      </c>
      <c r="BC110">
        <v>1</v>
      </c>
      <c r="BD110" t="s">
        <v>3</v>
      </c>
      <c r="BE110" t="s">
        <v>3</v>
      </c>
      <c r="BF110" t="s">
        <v>3</v>
      </c>
      <c r="BG110" t="s">
        <v>3</v>
      </c>
      <c r="BH110">
        <v>0</v>
      </c>
      <c r="BI110">
        <v>1</v>
      </c>
      <c r="BJ110" t="s">
        <v>41</v>
      </c>
      <c r="BM110">
        <v>441</v>
      </c>
      <c r="BN110">
        <v>0</v>
      </c>
      <c r="BO110" t="s">
        <v>39</v>
      </c>
      <c r="BP110">
        <v>1</v>
      </c>
      <c r="BQ110">
        <v>60</v>
      </c>
      <c r="BR110">
        <v>0</v>
      </c>
      <c r="BS110">
        <v>26.39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70</v>
      </c>
      <c r="CA110">
        <v>41</v>
      </c>
      <c r="CB110" t="s">
        <v>3</v>
      </c>
      <c r="CE110">
        <v>30</v>
      </c>
      <c r="CF110">
        <v>0</v>
      </c>
      <c r="CG110">
        <v>0</v>
      </c>
      <c r="CM110">
        <v>0</v>
      </c>
      <c r="CN110" t="s">
        <v>3</v>
      </c>
      <c r="CO110">
        <v>0</v>
      </c>
      <c r="CP110">
        <f t="shared" si="93"/>
        <v>27005.41</v>
      </c>
      <c r="CQ110">
        <f t="shared" si="94"/>
        <v>0</v>
      </c>
      <c r="CR110">
        <f t="shared" si="95"/>
        <v>0</v>
      </c>
      <c r="CS110">
        <f t="shared" si="96"/>
        <v>0</v>
      </c>
      <c r="CT110">
        <f t="shared" si="97"/>
        <v>5049.46</v>
      </c>
      <c r="CU110">
        <f t="shared" si="98"/>
        <v>0</v>
      </c>
      <c r="CV110">
        <f t="shared" si="99"/>
        <v>17.41</v>
      </c>
      <c r="CW110">
        <f t="shared" si="100"/>
        <v>0</v>
      </c>
      <c r="CX110">
        <f t="shared" si="101"/>
        <v>0</v>
      </c>
      <c r="CY110">
        <f t="shared" si="102"/>
        <v>18903.787</v>
      </c>
      <c r="CZ110">
        <f t="shared" si="103"/>
        <v>11072.2181</v>
      </c>
      <c r="DC110" t="s">
        <v>3</v>
      </c>
      <c r="DD110" t="s">
        <v>3</v>
      </c>
      <c r="DE110" t="s">
        <v>3</v>
      </c>
      <c r="DF110" t="s">
        <v>3</v>
      </c>
      <c r="DG110" t="s">
        <v>3</v>
      </c>
      <c r="DH110" t="s">
        <v>3</v>
      </c>
      <c r="DI110" t="s">
        <v>3</v>
      </c>
      <c r="DJ110" t="s">
        <v>3</v>
      </c>
      <c r="DK110" t="s">
        <v>3</v>
      </c>
      <c r="DL110" t="s">
        <v>3</v>
      </c>
      <c r="DM110" t="s">
        <v>3</v>
      </c>
      <c r="DN110">
        <v>80</v>
      </c>
      <c r="DO110">
        <v>55</v>
      </c>
      <c r="DP110">
        <v>1.0469999999999999</v>
      </c>
      <c r="DQ110">
        <v>1</v>
      </c>
      <c r="DU110">
        <v>1005</v>
      </c>
      <c r="DV110" t="s">
        <v>22</v>
      </c>
      <c r="DW110" t="s">
        <v>22</v>
      </c>
      <c r="DX110">
        <v>100</v>
      </c>
      <c r="DZ110" t="s">
        <v>3</v>
      </c>
      <c r="EA110" t="s">
        <v>3</v>
      </c>
      <c r="EB110" t="s">
        <v>3</v>
      </c>
      <c r="EC110" t="s">
        <v>3</v>
      </c>
      <c r="EE110">
        <v>54687867</v>
      </c>
      <c r="EF110">
        <v>60</v>
      </c>
      <c r="EG110" t="s">
        <v>24</v>
      </c>
      <c r="EH110">
        <v>0</v>
      </c>
      <c r="EI110" t="s">
        <v>3</v>
      </c>
      <c r="EJ110">
        <v>1</v>
      </c>
      <c r="EK110">
        <v>441</v>
      </c>
      <c r="EL110" t="s">
        <v>42</v>
      </c>
      <c r="EM110" t="s">
        <v>43</v>
      </c>
      <c r="EO110" t="s">
        <v>3</v>
      </c>
      <c r="EQ110">
        <v>0</v>
      </c>
      <c r="ER110">
        <v>191.34</v>
      </c>
      <c r="ES110">
        <v>0</v>
      </c>
      <c r="ET110">
        <v>0</v>
      </c>
      <c r="EU110">
        <v>0</v>
      </c>
      <c r="EV110">
        <v>191.34</v>
      </c>
      <c r="EW110">
        <v>17.41</v>
      </c>
      <c r="EX110">
        <v>0</v>
      </c>
      <c r="EY110">
        <v>0</v>
      </c>
      <c r="FQ110">
        <v>0</v>
      </c>
      <c r="FR110">
        <f t="shared" si="104"/>
        <v>0</v>
      </c>
      <c r="FS110">
        <v>0</v>
      </c>
      <c r="FX110">
        <v>80</v>
      </c>
      <c r="FY110">
        <v>55</v>
      </c>
      <c r="GA110" t="s">
        <v>3</v>
      </c>
      <c r="GD110">
        <v>0</v>
      </c>
      <c r="GF110">
        <v>-839833208</v>
      </c>
      <c r="GG110">
        <v>2</v>
      </c>
      <c r="GH110">
        <v>1</v>
      </c>
      <c r="GI110">
        <v>3</v>
      </c>
      <c r="GJ110">
        <v>0</v>
      </c>
      <c r="GK110">
        <f>ROUND(R110*(R12)/100,2)</f>
        <v>0</v>
      </c>
      <c r="GL110">
        <f t="shared" si="105"/>
        <v>0</v>
      </c>
      <c r="GM110">
        <f t="shared" si="106"/>
        <v>56981.42</v>
      </c>
      <c r="GN110">
        <f t="shared" si="107"/>
        <v>56981.42</v>
      </c>
      <c r="GO110">
        <f t="shared" si="108"/>
        <v>0</v>
      </c>
      <c r="GP110">
        <f t="shared" si="109"/>
        <v>0</v>
      </c>
      <c r="GR110">
        <v>0</v>
      </c>
      <c r="GS110">
        <v>3</v>
      </c>
      <c r="GT110">
        <v>0</v>
      </c>
      <c r="GU110" t="s">
        <v>3</v>
      </c>
      <c r="GV110">
        <f t="shared" si="110"/>
        <v>0</v>
      </c>
      <c r="GW110">
        <v>1</v>
      </c>
      <c r="GX110">
        <f t="shared" si="111"/>
        <v>0</v>
      </c>
      <c r="HA110">
        <v>0</v>
      </c>
      <c r="HB110">
        <v>0</v>
      </c>
      <c r="HC110">
        <f t="shared" si="112"/>
        <v>0</v>
      </c>
      <c r="HE110" t="s">
        <v>3</v>
      </c>
      <c r="HF110" t="s">
        <v>3</v>
      </c>
      <c r="HM110" t="s">
        <v>3</v>
      </c>
      <c r="HN110" t="s">
        <v>3</v>
      </c>
      <c r="HO110" t="s">
        <v>3</v>
      </c>
      <c r="HP110" t="s">
        <v>3</v>
      </c>
      <c r="HQ110" t="s">
        <v>3</v>
      </c>
      <c r="IK110">
        <v>0</v>
      </c>
    </row>
    <row r="111" spans="1:245" x14ac:dyDescent="0.2">
      <c r="A111">
        <v>18</v>
      </c>
      <c r="B111">
        <v>1</v>
      </c>
      <c r="C111">
        <v>33</v>
      </c>
      <c r="E111" t="s">
        <v>130</v>
      </c>
      <c r="F111" t="s">
        <v>28</v>
      </c>
      <c r="G111" t="s">
        <v>29</v>
      </c>
      <c r="H111" t="s">
        <v>30</v>
      </c>
      <c r="I111">
        <f>I110*J111</f>
        <v>-5.4551640000000008</v>
      </c>
      <c r="J111">
        <v>-1.02</v>
      </c>
      <c r="K111">
        <v>-1.02</v>
      </c>
      <c r="O111">
        <f t="shared" si="75"/>
        <v>0</v>
      </c>
      <c r="P111">
        <f t="shared" si="76"/>
        <v>0</v>
      </c>
      <c r="Q111">
        <f t="shared" si="77"/>
        <v>0</v>
      </c>
      <c r="R111">
        <f t="shared" si="78"/>
        <v>0</v>
      </c>
      <c r="S111">
        <f t="shared" si="79"/>
        <v>0</v>
      </c>
      <c r="T111">
        <f t="shared" si="80"/>
        <v>0</v>
      </c>
      <c r="U111">
        <f t="shared" si="81"/>
        <v>0</v>
      </c>
      <c r="V111">
        <f t="shared" si="82"/>
        <v>0</v>
      </c>
      <c r="W111">
        <f t="shared" si="83"/>
        <v>0</v>
      </c>
      <c r="X111">
        <f t="shared" si="84"/>
        <v>0</v>
      </c>
      <c r="Y111">
        <f t="shared" si="85"/>
        <v>0</v>
      </c>
      <c r="AA111">
        <v>55282325</v>
      </c>
      <c r="AB111">
        <f t="shared" si="86"/>
        <v>0</v>
      </c>
      <c r="AC111">
        <f t="shared" si="87"/>
        <v>0</v>
      </c>
      <c r="AD111">
        <f t="shared" si="88"/>
        <v>0</v>
      </c>
      <c r="AE111">
        <f t="shared" si="89"/>
        <v>0</v>
      </c>
      <c r="AF111">
        <f t="shared" si="89"/>
        <v>0</v>
      </c>
      <c r="AG111">
        <f t="shared" si="90"/>
        <v>0</v>
      </c>
      <c r="AH111">
        <f t="shared" si="91"/>
        <v>0</v>
      </c>
      <c r="AI111">
        <f t="shared" si="91"/>
        <v>0</v>
      </c>
      <c r="AJ111">
        <f t="shared" si="92"/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1</v>
      </c>
      <c r="AZ111">
        <v>1</v>
      </c>
      <c r="BA111">
        <v>1</v>
      </c>
      <c r="BB111">
        <v>1</v>
      </c>
      <c r="BC111">
        <v>1</v>
      </c>
      <c r="BD111" t="s">
        <v>3</v>
      </c>
      <c r="BE111" t="s">
        <v>3</v>
      </c>
      <c r="BF111" t="s">
        <v>3</v>
      </c>
      <c r="BG111" t="s">
        <v>3</v>
      </c>
      <c r="BH111">
        <v>3</v>
      </c>
      <c r="BI111">
        <v>1</v>
      </c>
      <c r="BJ111" t="s">
        <v>3</v>
      </c>
      <c r="BM111">
        <v>441</v>
      </c>
      <c r="BN111">
        <v>0</v>
      </c>
      <c r="BO111" t="s">
        <v>3</v>
      </c>
      <c r="BP111">
        <v>0</v>
      </c>
      <c r="BQ111">
        <v>60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0</v>
      </c>
      <c r="CA111">
        <v>0</v>
      </c>
      <c r="CB111" t="s">
        <v>3</v>
      </c>
      <c r="CE111">
        <v>30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93"/>
        <v>0</v>
      </c>
      <c r="CQ111">
        <f t="shared" si="94"/>
        <v>0</v>
      </c>
      <c r="CR111">
        <f t="shared" si="95"/>
        <v>0</v>
      </c>
      <c r="CS111">
        <f t="shared" si="96"/>
        <v>0</v>
      </c>
      <c r="CT111">
        <f t="shared" si="97"/>
        <v>0</v>
      </c>
      <c r="CU111">
        <f t="shared" si="98"/>
        <v>0</v>
      </c>
      <c r="CV111">
        <f t="shared" si="99"/>
        <v>0</v>
      </c>
      <c r="CW111">
        <f t="shared" si="100"/>
        <v>0</v>
      </c>
      <c r="CX111">
        <f t="shared" si="101"/>
        <v>0</v>
      </c>
      <c r="CY111">
        <f t="shared" si="102"/>
        <v>0</v>
      </c>
      <c r="CZ111">
        <f t="shared" si="103"/>
        <v>0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80</v>
      </c>
      <c r="DO111">
        <v>55</v>
      </c>
      <c r="DP111">
        <v>1.0469999999999999</v>
      </c>
      <c r="DQ111">
        <v>1</v>
      </c>
      <c r="DU111">
        <v>1009</v>
      </c>
      <c r="DV111" t="s">
        <v>30</v>
      </c>
      <c r="DW111" t="s">
        <v>30</v>
      </c>
      <c r="DX111">
        <v>1000</v>
      </c>
      <c r="DZ111" t="s">
        <v>3</v>
      </c>
      <c r="EA111" t="s">
        <v>3</v>
      </c>
      <c r="EB111" t="s">
        <v>3</v>
      </c>
      <c r="EC111" t="s">
        <v>3</v>
      </c>
      <c r="EE111">
        <v>54687867</v>
      </c>
      <c r="EF111">
        <v>60</v>
      </c>
      <c r="EG111" t="s">
        <v>24</v>
      </c>
      <c r="EH111">
        <v>0</v>
      </c>
      <c r="EI111" t="s">
        <v>3</v>
      </c>
      <c r="EJ111">
        <v>1</v>
      </c>
      <c r="EK111">
        <v>441</v>
      </c>
      <c r="EL111" t="s">
        <v>42</v>
      </c>
      <c r="EM111" t="s">
        <v>43</v>
      </c>
      <c r="EO111" t="s">
        <v>3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FQ111">
        <v>0</v>
      </c>
      <c r="FR111">
        <f t="shared" si="104"/>
        <v>0</v>
      </c>
      <c r="FS111">
        <v>0</v>
      </c>
      <c r="FX111">
        <v>80</v>
      </c>
      <c r="FY111">
        <v>55</v>
      </c>
      <c r="GA111" t="s">
        <v>3</v>
      </c>
      <c r="GD111">
        <v>0</v>
      </c>
      <c r="GF111">
        <v>1489638031</v>
      </c>
      <c r="GG111">
        <v>2</v>
      </c>
      <c r="GH111">
        <v>1</v>
      </c>
      <c r="GI111">
        <v>3</v>
      </c>
      <c r="GJ111">
        <v>0</v>
      </c>
      <c r="GK111">
        <f>ROUND(R111*(R12)/100,2)</f>
        <v>0</v>
      </c>
      <c r="GL111">
        <f t="shared" si="105"/>
        <v>0</v>
      </c>
      <c r="GM111">
        <f t="shared" si="106"/>
        <v>0</v>
      </c>
      <c r="GN111">
        <f t="shared" si="107"/>
        <v>0</v>
      </c>
      <c r="GO111">
        <f t="shared" si="108"/>
        <v>0</v>
      </c>
      <c r="GP111">
        <f t="shared" si="109"/>
        <v>0</v>
      </c>
      <c r="GR111">
        <v>0</v>
      </c>
      <c r="GS111">
        <v>3</v>
      </c>
      <c r="GT111">
        <v>0</v>
      </c>
      <c r="GU111" t="s">
        <v>3</v>
      </c>
      <c r="GV111">
        <f t="shared" si="110"/>
        <v>0</v>
      </c>
      <c r="GW111">
        <v>1</v>
      </c>
      <c r="GX111">
        <f t="shared" si="111"/>
        <v>0</v>
      </c>
      <c r="HA111">
        <v>0</v>
      </c>
      <c r="HB111">
        <v>0</v>
      </c>
      <c r="HC111">
        <f t="shared" si="112"/>
        <v>0</v>
      </c>
      <c r="HE111" t="s">
        <v>3</v>
      </c>
      <c r="HF111" t="s">
        <v>3</v>
      </c>
      <c r="HM111" t="s">
        <v>3</v>
      </c>
      <c r="HN111" t="s">
        <v>3</v>
      </c>
      <c r="HO111" t="s">
        <v>3</v>
      </c>
      <c r="HP111" t="s">
        <v>3</v>
      </c>
      <c r="HQ111" t="s">
        <v>3</v>
      </c>
      <c r="IK111">
        <v>0</v>
      </c>
    </row>
    <row r="112" spans="1:245" x14ac:dyDescent="0.2">
      <c r="A112">
        <v>17</v>
      </c>
      <c r="B112">
        <v>1</v>
      </c>
      <c r="C112">
        <f>ROW(SmtRes!A39)</f>
        <v>39</v>
      </c>
      <c r="D112">
        <f>ROW(EtalonRes!A42)</f>
        <v>42</v>
      </c>
      <c r="E112" t="s">
        <v>52</v>
      </c>
      <c r="F112" t="s">
        <v>131</v>
      </c>
      <c r="G112" t="s">
        <v>132</v>
      </c>
      <c r="H112" t="s">
        <v>22</v>
      </c>
      <c r="I112">
        <f>ROUND(534.82/100,9)</f>
        <v>5.3482000000000003</v>
      </c>
      <c r="J112">
        <v>0</v>
      </c>
      <c r="K112">
        <f>ROUND(534.82/100,9)</f>
        <v>5.3482000000000003</v>
      </c>
      <c r="O112">
        <f t="shared" si="75"/>
        <v>147539.82999999999</v>
      </c>
      <c r="P112">
        <f t="shared" si="76"/>
        <v>13953.55</v>
      </c>
      <c r="Q112">
        <f>(ROUND((ROUND((((ET112*1.25))*AV112*I112),2)*BB112),2)+ROUND((ROUND(((AE112-((EU112*1.25)))*AV112*I112),2)*BS112),2))</f>
        <v>21754.7</v>
      </c>
      <c r="R112">
        <f t="shared" si="78"/>
        <v>12538.42</v>
      </c>
      <c r="S112">
        <f t="shared" si="79"/>
        <v>111831.58</v>
      </c>
      <c r="T112">
        <f t="shared" si="80"/>
        <v>0</v>
      </c>
      <c r="U112">
        <f t="shared" si="81"/>
        <v>325.97278999999997</v>
      </c>
      <c r="V112">
        <f t="shared" si="82"/>
        <v>0</v>
      </c>
      <c r="W112">
        <f t="shared" si="83"/>
        <v>0</v>
      </c>
      <c r="X112">
        <f t="shared" si="84"/>
        <v>97293.47</v>
      </c>
      <c r="Y112">
        <f t="shared" si="85"/>
        <v>45850.95</v>
      </c>
      <c r="AA112">
        <v>55282325</v>
      </c>
      <c r="AB112">
        <f t="shared" si="86"/>
        <v>1831.4525000000001</v>
      </c>
      <c r="AC112">
        <f t="shared" si="87"/>
        <v>705.14</v>
      </c>
      <c r="AD112">
        <f>ROUND(((((ET112*1.25))-((EU112*1.25)))+AE112),6)</f>
        <v>333.96249999999998</v>
      </c>
      <c r="AE112">
        <f>ROUND(((EU112*1.25)),6)</f>
        <v>88.837500000000006</v>
      </c>
      <c r="AF112">
        <f>ROUND(((EV112*1.15)),6)</f>
        <v>792.35</v>
      </c>
      <c r="AG112">
        <f t="shared" si="90"/>
        <v>0</v>
      </c>
      <c r="AH112">
        <f>((EW112*1.15))</f>
        <v>60.949999999999996</v>
      </c>
      <c r="AI112">
        <f>((EX112*1.25))</f>
        <v>0</v>
      </c>
      <c r="AJ112">
        <f t="shared" si="92"/>
        <v>0</v>
      </c>
      <c r="AK112">
        <v>1661.31</v>
      </c>
      <c r="AL112">
        <v>705.14</v>
      </c>
      <c r="AM112">
        <v>267.17</v>
      </c>
      <c r="AN112">
        <v>71.069999999999993</v>
      </c>
      <c r="AO112">
        <v>689</v>
      </c>
      <c r="AP112">
        <v>0</v>
      </c>
      <c r="AQ112">
        <v>53</v>
      </c>
      <c r="AR112">
        <v>0</v>
      </c>
      <c r="AS112">
        <v>0</v>
      </c>
      <c r="AT112">
        <v>87</v>
      </c>
      <c r="AU112">
        <v>41</v>
      </c>
      <c r="AV112">
        <v>1</v>
      </c>
      <c r="AW112">
        <v>1</v>
      </c>
      <c r="AZ112">
        <v>1</v>
      </c>
      <c r="BA112">
        <v>26.39</v>
      </c>
      <c r="BB112">
        <v>12.18</v>
      </c>
      <c r="BC112">
        <v>3.7</v>
      </c>
      <c r="BD112" t="s">
        <v>3</v>
      </c>
      <c r="BE112" t="s">
        <v>3</v>
      </c>
      <c r="BF112" t="s">
        <v>3</v>
      </c>
      <c r="BG112" t="s">
        <v>3</v>
      </c>
      <c r="BH112">
        <v>0</v>
      </c>
      <c r="BI112">
        <v>1</v>
      </c>
      <c r="BJ112" t="s">
        <v>133</v>
      </c>
      <c r="BM112">
        <v>96</v>
      </c>
      <c r="BN112">
        <v>0</v>
      </c>
      <c r="BO112" t="s">
        <v>131</v>
      </c>
      <c r="BP112">
        <v>1</v>
      </c>
      <c r="BQ112">
        <v>30</v>
      </c>
      <c r="BR112">
        <v>0</v>
      </c>
      <c r="BS112">
        <v>26.39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87</v>
      </c>
      <c r="CA112">
        <v>41</v>
      </c>
      <c r="CB112" t="s">
        <v>3</v>
      </c>
      <c r="CE112">
        <v>30</v>
      </c>
      <c r="CF112">
        <v>0</v>
      </c>
      <c r="CG112">
        <v>0</v>
      </c>
      <c r="CM112">
        <v>0</v>
      </c>
      <c r="CN112" t="s">
        <v>134</v>
      </c>
      <c r="CO112">
        <v>0</v>
      </c>
      <c r="CP112">
        <f t="shared" si="93"/>
        <v>147539.83000000002</v>
      </c>
      <c r="CQ112">
        <f t="shared" si="94"/>
        <v>2609.02</v>
      </c>
      <c r="CR112">
        <f>(ROUND((ROUND((((ET112*1.25))*AV112*1),2)*BB112),2)+ROUND((ROUND(((AE112-((EU112*1.25)))*AV112*1),2)*BS112),2))</f>
        <v>4067.63</v>
      </c>
      <c r="CS112">
        <f t="shared" si="96"/>
        <v>2344.4899999999998</v>
      </c>
      <c r="CT112">
        <f t="shared" si="97"/>
        <v>20910.12</v>
      </c>
      <c r="CU112">
        <f t="shared" si="98"/>
        <v>0</v>
      </c>
      <c r="CV112">
        <f t="shared" si="99"/>
        <v>60.949999999999996</v>
      </c>
      <c r="CW112">
        <f t="shared" si="100"/>
        <v>0</v>
      </c>
      <c r="CX112">
        <f t="shared" si="101"/>
        <v>0</v>
      </c>
      <c r="CY112">
        <f t="shared" si="102"/>
        <v>97293.474600000001</v>
      </c>
      <c r="CZ112">
        <f t="shared" si="103"/>
        <v>45850.947799999994</v>
      </c>
      <c r="DC112" t="s">
        <v>3</v>
      </c>
      <c r="DD112" t="s">
        <v>3</v>
      </c>
      <c r="DE112" t="s">
        <v>135</v>
      </c>
      <c r="DF112" t="s">
        <v>135</v>
      </c>
      <c r="DG112" t="s">
        <v>136</v>
      </c>
      <c r="DH112" t="s">
        <v>3</v>
      </c>
      <c r="DI112" t="s">
        <v>136</v>
      </c>
      <c r="DJ112" t="s">
        <v>135</v>
      </c>
      <c r="DK112" t="s">
        <v>3</v>
      </c>
      <c r="DL112" t="s">
        <v>3</v>
      </c>
      <c r="DM112" t="s">
        <v>3</v>
      </c>
      <c r="DN112">
        <v>104</v>
      </c>
      <c r="DO112">
        <v>79</v>
      </c>
      <c r="DP112">
        <v>1.087</v>
      </c>
      <c r="DQ112">
        <v>1.0009999999999999</v>
      </c>
      <c r="DU112">
        <v>1005</v>
      </c>
      <c r="DV112" t="s">
        <v>22</v>
      </c>
      <c r="DW112" t="s">
        <v>22</v>
      </c>
      <c r="DX112">
        <v>100</v>
      </c>
      <c r="DZ112" t="s">
        <v>3</v>
      </c>
      <c r="EA112" t="s">
        <v>3</v>
      </c>
      <c r="EB112" t="s">
        <v>3</v>
      </c>
      <c r="EC112" t="s">
        <v>3</v>
      </c>
      <c r="EE112">
        <v>54687522</v>
      </c>
      <c r="EF112">
        <v>30</v>
      </c>
      <c r="EG112" t="s">
        <v>137</v>
      </c>
      <c r="EH112">
        <v>0</v>
      </c>
      <c r="EI112" t="s">
        <v>3</v>
      </c>
      <c r="EJ112">
        <v>1</v>
      </c>
      <c r="EK112">
        <v>96</v>
      </c>
      <c r="EL112" t="s">
        <v>138</v>
      </c>
      <c r="EM112" t="s">
        <v>139</v>
      </c>
      <c r="EO112" t="s">
        <v>140</v>
      </c>
      <c r="EQ112">
        <v>0</v>
      </c>
      <c r="ER112">
        <v>1661.31</v>
      </c>
      <c r="ES112">
        <v>705.14</v>
      </c>
      <c r="ET112">
        <v>267.17</v>
      </c>
      <c r="EU112">
        <v>71.069999999999993</v>
      </c>
      <c r="EV112">
        <v>689</v>
      </c>
      <c r="EW112">
        <v>53</v>
      </c>
      <c r="EX112">
        <v>0</v>
      </c>
      <c r="EY112">
        <v>0</v>
      </c>
      <c r="FQ112">
        <v>0</v>
      </c>
      <c r="FR112">
        <f t="shared" si="104"/>
        <v>0</v>
      </c>
      <c r="FS112">
        <v>0</v>
      </c>
      <c r="FX112">
        <v>104</v>
      </c>
      <c r="FY112">
        <v>79</v>
      </c>
      <c r="GA112" t="s">
        <v>3</v>
      </c>
      <c r="GD112">
        <v>0</v>
      </c>
      <c r="GF112">
        <v>1360606267</v>
      </c>
      <c r="GG112">
        <v>2</v>
      </c>
      <c r="GH112">
        <v>1</v>
      </c>
      <c r="GI112">
        <v>3</v>
      </c>
      <c r="GJ112">
        <v>0</v>
      </c>
      <c r="GK112">
        <f>ROUND(R112*(R12)/100,2)</f>
        <v>20061.47</v>
      </c>
      <c r="GL112">
        <f t="shared" si="105"/>
        <v>0</v>
      </c>
      <c r="GM112">
        <f t="shared" si="106"/>
        <v>310745.71999999997</v>
      </c>
      <c r="GN112">
        <f t="shared" si="107"/>
        <v>310745.71999999997</v>
      </c>
      <c r="GO112">
        <f t="shared" si="108"/>
        <v>0</v>
      </c>
      <c r="GP112">
        <f t="shared" si="109"/>
        <v>0</v>
      </c>
      <c r="GR112">
        <v>0</v>
      </c>
      <c r="GS112">
        <v>3</v>
      </c>
      <c r="GT112">
        <v>0</v>
      </c>
      <c r="GU112" t="s">
        <v>3</v>
      </c>
      <c r="GV112">
        <f t="shared" si="110"/>
        <v>0</v>
      </c>
      <c r="GW112">
        <v>1</v>
      </c>
      <c r="GX112">
        <f t="shared" si="111"/>
        <v>0</v>
      </c>
      <c r="HA112">
        <v>0</v>
      </c>
      <c r="HB112">
        <v>0</v>
      </c>
      <c r="HC112">
        <f t="shared" si="112"/>
        <v>0</v>
      </c>
      <c r="HE112" t="s">
        <v>3</v>
      </c>
      <c r="HF112" t="s">
        <v>3</v>
      </c>
      <c r="HM112" t="s">
        <v>3</v>
      </c>
      <c r="HN112" t="s">
        <v>3</v>
      </c>
      <c r="HO112" t="s">
        <v>3</v>
      </c>
      <c r="HP112" t="s">
        <v>3</v>
      </c>
      <c r="HQ112" t="s">
        <v>3</v>
      </c>
      <c r="IK112">
        <v>0</v>
      </c>
    </row>
    <row r="113" spans="1:245" x14ac:dyDescent="0.2">
      <c r="A113">
        <v>18</v>
      </c>
      <c r="B113">
        <v>1</v>
      </c>
      <c r="C113">
        <v>36</v>
      </c>
      <c r="E113" t="s">
        <v>141</v>
      </c>
      <c r="F113" t="s">
        <v>142</v>
      </c>
      <c r="G113" t="s">
        <v>282</v>
      </c>
      <c r="H113" t="s">
        <v>143</v>
      </c>
      <c r="I113">
        <f>I112*J113</f>
        <v>722.00699999999983</v>
      </c>
      <c r="J113">
        <v>134.99999999999997</v>
      </c>
      <c r="K113">
        <v>135</v>
      </c>
      <c r="O113">
        <f t="shared" si="75"/>
        <v>190209.18</v>
      </c>
      <c r="P113">
        <f t="shared" si="76"/>
        <v>190209.18</v>
      </c>
      <c r="Q113">
        <f>(ROUND((ROUND(((ET113)*AV113*I113),2)*BB113),2)+ROUND((ROUND(((AE113-(EU113))*AV113*I113),2)*BS113),2))</f>
        <v>0</v>
      </c>
      <c r="R113">
        <f t="shared" si="78"/>
        <v>0</v>
      </c>
      <c r="S113">
        <f t="shared" si="79"/>
        <v>0</v>
      </c>
      <c r="T113">
        <f t="shared" si="80"/>
        <v>0</v>
      </c>
      <c r="U113">
        <f t="shared" si="81"/>
        <v>0</v>
      </c>
      <c r="V113">
        <f t="shared" si="82"/>
        <v>0</v>
      </c>
      <c r="W113">
        <f t="shared" si="83"/>
        <v>0</v>
      </c>
      <c r="X113">
        <f t="shared" si="84"/>
        <v>0</v>
      </c>
      <c r="Y113">
        <f t="shared" si="85"/>
        <v>0</v>
      </c>
      <c r="AA113">
        <v>55282325</v>
      </c>
      <c r="AB113">
        <f t="shared" si="86"/>
        <v>25.09</v>
      </c>
      <c r="AC113">
        <f t="shared" si="87"/>
        <v>25.09</v>
      </c>
      <c r="AD113">
        <f>ROUND((((ET113)-(EU113))+AE113),6)</f>
        <v>0</v>
      </c>
      <c r="AE113">
        <f>ROUND((EU113),6)</f>
        <v>0</v>
      </c>
      <c r="AF113">
        <f>ROUND((EV113),6)</f>
        <v>0</v>
      </c>
      <c r="AG113">
        <f t="shared" si="90"/>
        <v>0</v>
      </c>
      <c r="AH113">
        <f>(EW113)</f>
        <v>0</v>
      </c>
      <c r="AI113">
        <f>(EX113)</f>
        <v>0</v>
      </c>
      <c r="AJ113">
        <f t="shared" si="92"/>
        <v>0</v>
      </c>
      <c r="AK113">
        <v>25.09</v>
      </c>
      <c r="AL113">
        <v>25.09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1</v>
      </c>
      <c r="AW113">
        <v>1</v>
      </c>
      <c r="AZ113">
        <v>1</v>
      </c>
      <c r="BA113">
        <v>1</v>
      </c>
      <c r="BB113">
        <v>1</v>
      </c>
      <c r="BC113">
        <v>10.5</v>
      </c>
      <c r="BD113" t="s">
        <v>3</v>
      </c>
      <c r="BE113" t="s">
        <v>3</v>
      </c>
      <c r="BF113" t="s">
        <v>3</v>
      </c>
      <c r="BG113" t="s">
        <v>3</v>
      </c>
      <c r="BH113">
        <v>3</v>
      </c>
      <c r="BI113">
        <v>1</v>
      </c>
      <c r="BJ113" t="s">
        <v>144</v>
      </c>
      <c r="BM113">
        <v>96</v>
      </c>
      <c r="BN113">
        <v>0</v>
      </c>
      <c r="BO113" t="s">
        <v>142</v>
      </c>
      <c r="BP113">
        <v>1</v>
      </c>
      <c r="BQ113">
        <v>30</v>
      </c>
      <c r="BR113">
        <v>0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0</v>
      </c>
      <c r="CA113">
        <v>0</v>
      </c>
      <c r="CB113" t="s">
        <v>3</v>
      </c>
      <c r="CE113">
        <v>30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93"/>
        <v>190209.18</v>
      </c>
      <c r="CQ113">
        <f t="shared" si="94"/>
        <v>263.45</v>
      </c>
      <c r="CR113">
        <f>(ROUND((ROUND(((ET113)*AV113*1),2)*BB113),2)+ROUND((ROUND(((AE113-(EU113))*AV113*1),2)*BS113),2))</f>
        <v>0</v>
      </c>
      <c r="CS113">
        <f t="shared" si="96"/>
        <v>0</v>
      </c>
      <c r="CT113">
        <f t="shared" si="97"/>
        <v>0</v>
      </c>
      <c r="CU113">
        <f t="shared" si="98"/>
        <v>0</v>
      </c>
      <c r="CV113">
        <f t="shared" si="99"/>
        <v>0</v>
      </c>
      <c r="CW113">
        <f t="shared" si="100"/>
        <v>0</v>
      </c>
      <c r="CX113">
        <f t="shared" si="101"/>
        <v>0</v>
      </c>
      <c r="CY113">
        <f t="shared" si="102"/>
        <v>0</v>
      </c>
      <c r="CZ113">
        <f t="shared" si="103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104</v>
      </c>
      <c r="DO113">
        <v>79</v>
      </c>
      <c r="DP113">
        <v>1.087</v>
      </c>
      <c r="DQ113">
        <v>1.0009999999999999</v>
      </c>
      <c r="DU113">
        <v>1005</v>
      </c>
      <c r="DV113" t="s">
        <v>143</v>
      </c>
      <c r="DW113" t="s">
        <v>143</v>
      </c>
      <c r="DX113">
        <v>1</v>
      </c>
      <c r="DZ113" t="s">
        <v>3</v>
      </c>
      <c r="EA113" t="s">
        <v>3</v>
      </c>
      <c r="EB113" t="s">
        <v>3</v>
      </c>
      <c r="EC113" t="s">
        <v>3</v>
      </c>
      <c r="EE113">
        <v>54687522</v>
      </c>
      <c r="EF113">
        <v>30</v>
      </c>
      <c r="EG113" t="s">
        <v>137</v>
      </c>
      <c r="EH113">
        <v>0</v>
      </c>
      <c r="EI113" t="s">
        <v>3</v>
      </c>
      <c r="EJ113">
        <v>1</v>
      </c>
      <c r="EK113">
        <v>96</v>
      </c>
      <c r="EL113" t="s">
        <v>138</v>
      </c>
      <c r="EM113" t="s">
        <v>139</v>
      </c>
      <c r="EO113" t="s">
        <v>3</v>
      </c>
      <c r="EQ113">
        <v>0</v>
      </c>
      <c r="ER113">
        <v>25.09</v>
      </c>
      <c r="ES113">
        <v>25.09</v>
      </c>
      <c r="ET113">
        <v>0</v>
      </c>
      <c r="EU113">
        <v>0</v>
      </c>
      <c r="EV113">
        <v>0</v>
      </c>
      <c r="EW113">
        <v>0</v>
      </c>
      <c r="EX113">
        <v>0</v>
      </c>
      <c r="FQ113">
        <v>0</v>
      </c>
      <c r="FR113">
        <f t="shared" si="104"/>
        <v>0</v>
      </c>
      <c r="FS113">
        <v>0</v>
      </c>
      <c r="FX113">
        <v>104</v>
      </c>
      <c r="FY113">
        <v>79</v>
      </c>
      <c r="GA113" t="s">
        <v>3</v>
      </c>
      <c r="GD113">
        <v>0</v>
      </c>
      <c r="GF113">
        <v>-1420146113</v>
      </c>
      <c r="GG113">
        <v>2</v>
      </c>
      <c r="GH113">
        <v>1</v>
      </c>
      <c r="GI113">
        <v>3</v>
      </c>
      <c r="GJ113">
        <v>0</v>
      </c>
      <c r="GK113">
        <f>ROUND(R113*(R12)/100,2)</f>
        <v>0</v>
      </c>
      <c r="GL113">
        <f t="shared" si="105"/>
        <v>0</v>
      </c>
      <c r="GM113">
        <f t="shared" si="106"/>
        <v>190209.18</v>
      </c>
      <c r="GN113">
        <f t="shared" si="107"/>
        <v>190209.18</v>
      </c>
      <c r="GO113">
        <f t="shared" si="108"/>
        <v>0</v>
      </c>
      <c r="GP113">
        <f t="shared" si="109"/>
        <v>0</v>
      </c>
      <c r="GR113">
        <v>0</v>
      </c>
      <c r="GS113">
        <v>3</v>
      </c>
      <c r="GT113">
        <v>0</v>
      </c>
      <c r="GU113" t="s">
        <v>3</v>
      </c>
      <c r="GV113">
        <f t="shared" si="110"/>
        <v>0</v>
      </c>
      <c r="GW113">
        <v>1</v>
      </c>
      <c r="GX113">
        <f t="shared" si="111"/>
        <v>0</v>
      </c>
      <c r="HA113">
        <v>0</v>
      </c>
      <c r="HB113">
        <v>0</v>
      </c>
      <c r="HC113">
        <f t="shared" si="112"/>
        <v>0</v>
      </c>
      <c r="HE113" t="s">
        <v>3</v>
      </c>
      <c r="HF113" t="s">
        <v>3</v>
      </c>
      <c r="HM113" t="s">
        <v>3</v>
      </c>
      <c r="HN113" t="s">
        <v>3</v>
      </c>
      <c r="HO113" t="s">
        <v>3</v>
      </c>
      <c r="HP113" t="s">
        <v>3</v>
      </c>
      <c r="HQ113" t="s">
        <v>3</v>
      </c>
      <c r="IK113">
        <v>0</v>
      </c>
    </row>
    <row r="114" spans="1:245" x14ac:dyDescent="0.2">
      <c r="A114">
        <v>18</v>
      </c>
      <c r="B114">
        <v>1</v>
      </c>
      <c r="C114">
        <v>37</v>
      </c>
      <c r="E114" t="s">
        <v>145</v>
      </c>
      <c r="F114" t="s">
        <v>146</v>
      </c>
      <c r="G114" t="s">
        <v>283</v>
      </c>
      <c r="H114" t="s">
        <v>143</v>
      </c>
      <c r="I114">
        <f>I112*J114</f>
        <v>707.56685999999991</v>
      </c>
      <c r="J114">
        <v>132.29999999999998</v>
      </c>
      <c r="K114">
        <v>132.30000000000001</v>
      </c>
      <c r="O114">
        <f t="shared" si="75"/>
        <v>175239.1</v>
      </c>
      <c r="P114">
        <f t="shared" si="76"/>
        <v>175239.1</v>
      </c>
      <c r="Q114">
        <f>(ROUND((ROUND(((ET114)*AV114*I114),2)*BB114),2)+ROUND((ROUND(((AE114-(EU114))*AV114*I114),2)*BS114),2))</f>
        <v>0</v>
      </c>
      <c r="R114">
        <f t="shared" si="78"/>
        <v>0</v>
      </c>
      <c r="S114">
        <f t="shared" si="79"/>
        <v>0</v>
      </c>
      <c r="T114">
        <f t="shared" si="80"/>
        <v>0</v>
      </c>
      <c r="U114">
        <f t="shared" si="81"/>
        <v>0</v>
      </c>
      <c r="V114">
        <f t="shared" si="82"/>
        <v>0</v>
      </c>
      <c r="W114">
        <f t="shared" si="83"/>
        <v>0</v>
      </c>
      <c r="X114">
        <f t="shared" si="84"/>
        <v>0</v>
      </c>
      <c r="Y114">
        <f t="shared" si="85"/>
        <v>0</v>
      </c>
      <c r="AA114">
        <v>55282325</v>
      </c>
      <c r="AB114">
        <f t="shared" si="86"/>
        <v>23.06</v>
      </c>
      <c r="AC114">
        <f t="shared" si="87"/>
        <v>23.06</v>
      </c>
      <c r="AD114">
        <f>ROUND((((ET114)-(EU114))+AE114),6)</f>
        <v>0</v>
      </c>
      <c r="AE114">
        <f>ROUND((EU114),6)</f>
        <v>0</v>
      </c>
      <c r="AF114">
        <f>ROUND((EV114),6)</f>
        <v>0</v>
      </c>
      <c r="AG114">
        <f t="shared" si="90"/>
        <v>0</v>
      </c>
      <c r="AH114">
        <f>(EW114)</f>
        <v>0</v>
      </c>
      <c r="AI114">
        <f>(EX114)</f>
        <v>0</v>
      </c>
      <c r="AJ114">
        <f t="shared" si="92"/>
        <v>0</v>
      </c>
      <c r="AK114">
        <v>23.06</v>
      </c>
      <c r="AL114">
        <v>23.06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1</v>
      </c>
      <c r="AZ114">
        <v>1</v>
      </c>
      <c r="BA114">
        <v>1</v>
      </c>
      <c r="BB114">
        <v>1</v>
      </c>
      <c r="BC114">
        <v>10.74</v>
      </c>
      <c r="BD114" t="s">
        <v>3</v>
      </c>
      <c r="BE114" t="s">
        <v>3</v>
      </c>
      <c r="BF114" t="s">
        <v>3</v>
      </c>
      <c r="BG114" t="s">
        <v>3</v>
      </c>
      <c r="BH114">
        <v>3</v>
      </c>
      <c r="BI114">
        <v>1</v>
      </c>
      <c r="BJ114" t="s">
        <v>147</v>
      </c>
      <c r="BM114">
        <v>96</v>
      </c>
      <c r="BN114">
        <v>0</v>
      </c>
      <c r="BO114" t="s">
        <v>146</v>
      </c>
      <c r="BP114">
        <v>1</v>
      </c>
      <c r="BQ114">
        <v>30</v>
      </c>
      <c r="BR114">
        <v>0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0</v>
      </c>
      <c r="CA114">
        <v>0</v>
      </c>
      <c r="CB114" t="s">
        <v>3</v>
      </c>
      <c r="CE114">
        <v>30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93"/>
        <v>175239.1</v>
      </c>
      <c r="CQ114">
        <f t="shared" si="94"/>
        <v>247.66</v>
      </c>
      <c r="CR114">
        <f>(ROUND((ROUND(((ET114)*AV114*1),2)*BB114),2)+ROUND((ROUND(((AE114-(EU114))*AV114*1),2)*BS114),2))</f>
        <v>0</v>
      </c>
      <c r="CS114">
        <f t="shared" si="96"/>
        <v>0</v>
      </c>
      <c r="CT114">
        <f t="shared" si="97"/>
        <v>0</v>
      </c>
      <c r="CU114">
        <f t="shared" si="98"/>
        <v>0</v>
      </c>
      <c r="CV114">
        <f t="shared" si="99"/>
        <v>0</v>
      </c>
      <c r="CW114">
        <f t="shared" si="100"/>
        <v>0</v>
      </c>
      <c r="CX114">
        <f t="shared" si="101"/>
        <v>0</v>
      </c>
      <c r="CY114">
        <f t="shared" si="102"/>
        <v>0</v>
      </c>
      <c r="CZ114">
        <f t="shared" si="103"/>
        <v>0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104</v>
      </c>
      <c r="DO114">
        <v>79</v>
      </c>
      <c r="DP114">
        <v>1.087</v>
      </c>
      <c r="DQ114">
        <v>1.0009999999999999</v>
      </c>
      <c r="DU114">
        <v>1005</v>
      </c>
      <c r="DV114" t="s">
        <v>143</v>
      </c>
      <c r="DW114" t="s">
        <v>143</v>
      </c>
      <c r="DX114">
        <v>1</v>
      </c>
      <c r="DZ114" t="s">
        <v>3</v>
      </c>
      <c r="EA114" t="s">
        <v>3</v>
      </c>
      <c r="EB114" t="s">
        <v>3</v>
      </c>
      <c r="EC114" t="s">
        <v>3</v>
      </c>
      <c r="EE114">
        <v>54687522</v>
      </c>
      <c r="EF114">
        <v>30</v>
      </c>
      <c r="EG114" t="s">
        <v>137</v>
      </c>
      <c r="EH114">
        <v>0</v>
      </c>
      <c r="EI114" t="s">
        <v>3</v>
      </c>
      <c r="EJ114">
        <v>1</v>
      </c>
      <c r="EK114">
        <v>96</v>
      </c>
      <c r="EL114" t="s">
        <v>138</v>
      </c>
      <c r="EM114" t="s">
        <v>139</v>
      </c>
      <c r="EO114" t="s">
        <v>3</v>
      </c>
      <c r="EQ114">
        <v>0</v>
      </c>
      <c r="ER114">
        <v>23.06</v>
      </c>
      <c r="ES114">
        <v>23.06</v>
      </c>
      <c r="ET114">
        <v>0</v>
      </c>
      <c r="EU114">
        <v>0</v>
      </c>
      <c r="EV114">
        <v>0</v>
      </c>
      <c r="EW114">
        <v>0</v>
      </c>
      <c r="EX114">
        <v>0</v>
      </c>
      <c r="FQ114">
        <v>0</v>
      </c>
      <c r="FR114">
        <f t="shared" si="104"/>
        <v>0</v>
      </c>
      <c r="FS114">
        <v>0</v>
      </c>
      <c r="FX114">
        <v>104</v>
      </c>
      <c r="FY114">
        <v>79</v>
      </c>
      <c r="GA114" t="s">
        <v>3</v>
      </c>
      <c r="GD114">
        <v>0</v>
      </c>
      <c r="GF114">
        <v>-1577770690</v>
      </c>
      <c r="GG114">
        <v>2</v>
      </c>
      <c r="GH114">
        <v>1</v>
      </c>
      <c r="GI114">
        <v>3</v>
      </c>
      <c r="GJ114">
        <v>0</v>
      </c>
      <c r="GK114">
        <f>ROUND(R114*(R12)/100,2)</f>
        <v>0</v>
      </c>
      <c r="GL114">
        <f t="shared" si="105"/>
        <v>0</v>
      </c>
      <c r="GM114">
        <f t="shared" si="106"/>
        <v>175239.1</v>
      </c>
      <c r="GN114">
        <f t="shared" si="107"/>
        <v>175239.1</v>
      </c>
      <c r="GO114">
        <f t="shared" si="108"/>
        <v>0</v>
      </c>
      <c r="GP114">
        <f t="shared" si="109"/>
        <v>0</v>
      </c>
      <c r="GR114">
        <v>0</v>
      </c>
      <c r="GS114">
        <v>3</v>
      </c>
      <c r="GT114">
        <v>0</v>
      </c>
      <c r="GU114" t="s">
        <v>3</v>
      </c>
      <c r="GV114">
        <f t="shared" si="110"/>
        <v>0</v>
      </c>
      <c r="GW114">
        <v>1</v>
      </c>
      <c r="GX114">
        <f t="shared" si="111"/>
        <v>0</v>
      </c>
      <c r="HA114">
        <v>0</v>
      </c>
      <c r="HB114">
        <v>0</v>
      </c>
      <c r="HC114">
        <f t="shared" si="112"/>
        <v>0</v>
      </c>
      <c r="HE114" t="s">
        <v>3</v>
      </c>
      <c r="HF114" t="s">
        <v>3</v>
      </c>
      <c r="HM114" t="s">
        <v>3</v>
      </c>
      <c r="HN114" t="s">
        <v>3</v>
      </c>
      <c r="HO114" t="s">
        <v>3</v>
      </c>
      <c r="HP114" t="s">
        <v>3</v>
      </c>
      <c r="HQ114" t="s">
        <v>3</v>
      </c>
      <c r="IK114">
        <v>0</v>
      </c>
    </row>
    <row r="115" spans="1:245" x14ac:dyDescent="0.2">
      <c r="A115">
        <v>17</v>
      </c>
      <c r="B115">
        <v>1</v>
      </c>
      <c r="C115">
        <f>ROW(SmtRes!A51)</f>
        <v>51</v>
      </c>
      <c r="D115">
        <f>ROW(EtalonRes!A54)</f>
        <v>54</v>
      </c>
      <c r="E115" t="s">
        <v>148</v>
      </c>
      <c r="F115" t="s">
        <v>149</v>
      </c>
      <c r="G115" t="s">
        <v>150</v>
      </c>
      <c r="H115" t="s">
        <v>22</v>
      </c>
      <c r="I115">
        <f>ROUND(2.05/100,9)</f>
        <v>2.0500000000000001E-2</v>
      </c>
      <c r="J115">
        <v>0</v>
      </c>
      <c r="K115">
        <f>ROUND(2.05/100,9)</f>
        <v>2.0500000000000001E-2</v>
      </c>
      <c r="O115">
        <f t="shared" si="75"/>
        <v>914.07</v>
      </c>
      <c r="P115">
        <f t="shared" si="76"/>
        <v>288.05</v>
      </c>
      <c r="Q115">
        <f>(ROUND((ROUND((((ET115*1.25))*AV115*I115),2)*BB115),2)+ROUND((ROUND(((AE115-((EU115*1.25)))*AV115*I115),2)*BS115),2))</f>
        <v>12.19</v>
      </c>
      <c r="R115">
        <f t="shared" si="78"/>
        <v>5.54</v>
      </c>
      <c r="S115">
        <f t="shared" si="79"/>
        <v>613.83000000000004</v>
      </c>
      <c r="T115">
        <f t="shared" si="80"/>
        <v>0</v>
      </c>
      <c r="U115">
        <f t="shared" si="81"/>
        <v>2.0038749999999999</v>
      </c>
      <c r="V115">
        <f t="shared" si="82"/>
        <v>0</v>
      </c>
      <c r="W115">
        <f t="shared" si="83"/>
        <v>0</v>
      </c>
      <c r="X115">
        <f t="shared" si="84"/>
        <v>534.03</v>
      </c>
      <c r="Y115">
        <f t="shared" si="85"/>
        <v>251.67</v>
      </c>
      <c r="AA115">
        <v>55282325</v>
      </c>
      <c r="AB115">
        <f t="shared" si="86"/>
        <v>8404.3474999999999</v>
      </c>
      <c r="AC115">
        <f t="shared" si="87"/>
        <v>7205.92</v>
      </c>
      <c r="AD115">
        <f>ROUND(((((ET115*1.25))-((EU115*1.25)))+AE115),6)</f>
        <v>63.55</v>
      </c>
      <c r="AE115">
        <f>ROUND(((EU115*1.25)),6)</f>
        <v>10.012499999999999</v>
      </c>
      <c r="AF115">
        <f>ROUND(((EV115*1.15)),6)</f>
        <v>1134.8775000000001</v>
      </c>
      <c r="AG115">
        <f t="shared" si="90"/>
        <v>0</v>
      </c>
      <c r="AH115">
        <f>((EW115*1.15))</f>
        <v>97.749999999999986</v>
      </c>
      <c r="AI115">
        <f>((EX115*1.25))</f>
        <v>0</v>
      </c>
      <c r="AJ115">
        <f t="shared" si="92"/>
        <v>0</v>
      </c>
      <c r="AK115">
        <v>8243.6200000000008</v>
      </c>
      <c r="AL115">
        <v>7205.92</v>
      </c>
      <c r="AM115">
        <v>50.84</v>
      </c>
      <c r="AN115">
        <v>8.01</v>
      </c>
      <c r="AO115">
        <v>986.85</v>
      </c>
      <c r="AP115">
        <v>0</v>
      </c>
      <c r="AQ115">
        <v>85</v>
      </c>
      <c r="AR115">
        <v>0</v>
      </c>
      <c r="AS115">
        <v>0</v>
      </c>
      <c r="AT115">
        <v>87</v>
      </c>
      <c r="AU115">
        <v>41</v>
      </c>
      <c r="AV115">
        <v>1</v>
      </c>
      <c r="AW115">
        <v>1</v>
      </c>
      <c r="AZ115">
        <v>1</v>
      </c>
      <c r="BA115">
        <v>26.39</v>
      </c>
      <c r="BB115">
        <v>9.3800000000000008</v>
      </c>
      <c r="BC115">
        <v>1.95</v>
      </c>
      <c r="BD115" t="s">
        <v>3</v>
      </c>
      <c r="BE115" t="s">
        <v>3</v>
      </c>
      <c r="BF115" t="s">
        <v>3</v>
      </c>
      <c r="BG115" t="s">
        <v>3</v>
      </c>
      <c r="BH115">
        <v>0</v>
      </c>
      <c r="BI115">
        <v>1</v>
      </c>
      <c r="BJ115" t="s">
        <v>151</v>
      </c>
      <c r="BM115">
        <v>96</v>
      </c>
      <c r="BN115">
        <v>0</v>
      </c>
      <c r="BO115" t="s">
        <v>149</v>
      </c>
      <c r="BP115">
        <v>1</v>
      </c>
      <c r="BQ115">
        <v>30</v>
      </c>
      <c r="BR115">
        <v>0</v>
      </c>
      <c r="BS115">
        <v>26.39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87</v>
      </c>
      <c r="CA115">
        <v>41</v>
      </c>
      <c r="CB115" t="s">
        <v>3</v>
      </c>
      <c r="CE115">
        <v>30</v>
      </c>
      <c r="CF115">
        <v>0</v>
      </c>
      <c r="CG115">
        <v>0</v>
      </c>
      <c r="CM115">
        <v>0</v>
      </c>
      <c r="CN115" t="s">
        <v>134</v>
      </c>
      <c r="CO115">
        <v>0</v>
      </c>
      <c r="CP115">
        <f t="shared" si="93"/>
        <v>914.07</v>
      </c>
      <c r="CQ115">
        <f t="shared" si="94"/>
        <v>14051.54</v>
      </c>
      <c r="CR115">
        <f>(ROUND((ROUND((((ET115*1.25))*AV115*1),2)*BB115),2)+ROUND((ROUND(((AE115-((EU115*1.25)))*AV115*1),2)*BS115),2))</f>
        <v>596.1</v>
      </c>
      <c r="CS115">
        <f t="shared" si="96"/>
        <v>264.16000000000003</v>
      </c>
      <c r="CT115">
        <f t="shared" si="97"/>
        <v>29949.48</v>
      </c>
      <c r="CU115">
        <f t="shared" si="98"/>
        <v>0</v>
      </c>
      <c r="CV115">
        <f t="shared" si="99"/>
        <v>97.749999999999986</v>
      </c>
      <c r="CW115">
        <f t="shared" si="100"/>
        <v>0</v>
      </c>
      <c r="CX115">
        <f t="shared" si="101"/>
        <v>0</v>
      </c>
      <c r="CY115">
        <f t="shared" si="102"/>
        <v>534.03210000000001</v>
      </c>
      <c r="CZ115">
        <f t="shared" si="103"/>
        <v>251.6703</v>
      </c>
      <c r="DC115" t="s">
        <v>3</v>
      </c>
      <c r="DD115" t="s">
        <v>3</v>
      </c>
      <c r="DE115" t="s">
        <v>135</v>
      </c>
      <c r="DF115" t="s">
        <v>135</v>
      </c>
      <c r="DG115" t="s">
        <v>136</v>
      </c>
      <c r="DH115" t="s">
        <v>3</v>
      </c>
      <c r="DI115" t="s">
        <v>136</v>
      </c>
      <c r="DJ115" t="s">
        <v>135</v>
      </c>
      <c r="DK115" t="s">
        <v>3</v>
      </c>
      <c r="DL115" t="s">
        <v>3</v>
      </c>
      <c r="DM115" t="s">
        <v>3</v>
      </c>
      <c r="DN115">
        <v>104</v>
      </c>
      <c r="DO115">
        <v>79</v>
      </c>
      <c r="DP115">
        <v>1.087</v>
      </c>
      <c r="DQ115">
        <v>1.0009999999999999</v>
      </c>
      <c r="DU115">
        <v>1005</v>
      </c>
      <c r="DV115" t="s">
        <v>22</v>
      </c>
      <c r="DW115" t="s">
        <v>22</v>
      </c>
      <c r="DX115">
        <v>100</v>
      </c>
      <c r="DZ115" t="s">
        <v>3</v>
      </c>
      <c r="EA115" t="s">
        <v>3</v>
      </c>
      <c r="EB115" t="s">
        <v>3</v>
      </c>
      <c r="EC115" t="s">
        <v>3</v>
      </c>
      <c r="EE115">
        <v>54687522</v>
      </c>
      <c r="EF115">
        <v>30</v>
      </c>
      <c r="EG115" t="s">
        <v>137</v>
      </c>
      <c r="EH115">
        <v>0</v>
      </c>
      <c r="EI115" t="s">
        <v>3</v>
      </c>
      <c r="EJ115">
        <v>1</v>
      </c>
      <c r="EK115">
        <v>96</v>
      </c>
      <c r="EL115" t="s">
        <v>138</v>
      </c>
      <c r="EM115" t="s">
        <v>139</v>
      </c>
      <c r="EO115" t="s">
        <v>140</v>
      </c>
      <c r="EQ115">
        <v>0</v>
      </c>
      <c r="ER115">
        <v>8243.6200000000008</v>
      </c>
      <c r="ES115">
        <v>7205.92</v>
      </c>
      <c r="ET115">
        <v>50.84</v>
      </c>
      <c r="EU115">
        <v>8.01</v>
      </c>
      <c r="EV115">
        <v>986.85</v>
      </c>
      <c r="EW115">
        <v>85</v>
      </c>
      <c r="EX115">
        <v>0</v>
      </c>
      <c r="EY115">
        <v>0</v>
      </c>
      <c r="FQ115">
        <v>0</v>
      </c>
      <c r="FR115">
        <f t="shared" si="104"/>
        <v>0</v>
      </c>
      <c r="FS115">
        <v>0</v>
      </c>
      <c r="FX115">
        <v>104</v>
      </c>
      <c r="FY115">
        <v>79</v>
      </c>
      <c r="GA115" t="s">
        <v>3</v>
      </c>
      <c r="GD115">
        <v>0</v>
      </c>
      <c r="GF115">
        <v>-191319278</v>
      </c>
      <c r="GG115">
        <v>2</v>
      </c>
      <c r="GH115">
        <v>1</v>
      </c>
      <c r="GI115">
        <v>3</v>
      </c>
      <c r="GJ115">
        <v>0</v>
      </c>
      <c r="GK115">
        <f>ROUND(R115*(R12)/100,2)</f>
        <v>8.86</v>
      </c>
      <c r="GL115">
        <f t="shared" si="105"/>
        <v>0</v>
      </c>
      <c r="GM115">
        <f t="shared" si="106"/>
        <v>1708.63</v>
      </c>
      <c r="GN115">
        <f t="shared" si="107"/>
        <v>1708.63</v>
      </c>
      <c r="GO115">
        <f t="shared" si="108"/>
        <v>0</v>
      </c>
      <c r="GP115">
        <f t="shared" si="109"/>
        <v>0</v>
      </c>
      <c r="GR115">
        <v>0</v>
      </c>
      <c r="GS115">
        <v>3</v>
      </c>
      <c r="GT115">
        <v>0</v>
      </c>
      <c r="GU115" t="s">
        <v>3</v>
      </c>
      <c r="GV115">
        <f t="shared" si="110"/>
        <v>0</v>
      </c>
      <c r="GW115">
        <v>1</v>
      </c>
      <c r="GX115">
        <f t="shared" si="111"/>
        <v>0</v>
      </c>
      <c r="HA115">
        <v>0</v>
      </c>
      <c r="HB115">
        <v>0</v>
      </c>
      <c r="HC115">
        <f t="shared" si="112"/>
        <v>0</v>
      </c>
      <c r="HE115" t="s">
        <v>3</v>
      </c>
      <c r="HF115" t="s">
        <v>3</v>
      </c>
      <c r="HM115" t="s">
        <v>3</v>
      </c>
      <c r="HN115" t="s">
        <v>3</v>
      </c>
      <c r="HO115" t="s">
        <v>3</v>
      </c>
      <c r="HP115" t="s">
        <v>3</v>
      </c>
      <c r="HQ115" t="s">
        <v>3</v>
      </c>
      <c r="IK115">
        <v>0</v>
      </c>
    </row>
    <row r="116" spans="1:245" x14ac:dyDescent="0.2">
      <c r="A116">
        <v>18</v>
      </c>
      <c r="B116">
        <v>1</v>
      </c>
      <c r="C116">
        <v>46</v>
      </c>
      <c r="E116" t="s">
        <v>152</v>
      </c>
      <c r="F116" t="s">
        <v>142</v>
      </c>
      <c r="G116" t="s">
        <v>282</v>
      </c>
      <c r="H116" t="s">
        <v>143</v>
      </c>
      <c r="I116">
        <f>I115*J116</f>
        <v>2.7681150000000003</v>
      </c>
      <c r="J116">
        <v>135.03</v>
      </c>
      <c r="K116">
        <v>135.03</v>
      </c>
      <c r="O116">
        <f t="shared" si="75"/>
        <v>729.23</v>
      </c>
      <c r="P116">
        <f t="shared" si="76"/>
        <v>729.23</v>
      </c>
      <c r="Q116">
        <f>(ROUND((ROUND(((ET116)*AV116*I116),2)*BB116),2)+ROUND((ROUND(((AE116-(EU116))*AV116*I116),2)*BS116),2))</f>
        <v>0</v>
      </c>
      <c r="R116">
        <f t="shared" si="78"/>
        <v>0</v>
      </c>
      <c r="S116">
        <f t="shared" si="79"/>
        <v>0</v>
      </c>
      <c r="T116">
        <f t="shared" si="80"/>
        <v>0</v>
      </c>
      <c r="U116">
        <f t="shared" si="81"/>
        <v>0</v>
      </c>
      <c r="V116">
        <f t="shared" si="82"/>
        <v>0</v>
      </c>
      <c r="W116">
        <f t="shared" si="83"/>
        <v>0</v>
      </c>
      <c r="X116">
        <f t="shared" si="84"/>
        <v>0</v>
      </c>
      <c r="Y116">
        <f t="shared" si="85"/>
        <v>0</v>
      </c>
      <c r="AA116">
        <v>55282325</v>
      </c>
      <c r="AB116">
        <f t="shared" si="86"/>
        <v>25.09</v>
      </c>
      <c r="AC116">
        <f t="shared" si="87"/>
        <v>25.09</v>
      </c>
      <c r="AD116">
        <f>ROUND((((ET116)-(EU116))+AE116),6)</f>
        <v>0</v>
      </c>
      <c r="AE116">
        <f>ROUND((EU116),6)</f>
        <v>0</v>
      </c>
      <c r="AF116">
        <f>ROUND((EV116),6)</f>
        <v>0</v>
      </c>
      <c r="AG116">
        <f t="shared" si="90"/>
        <v>0</v>
      </c>
      <c r="AH116">
        <f>(EW116)</f>
        <v>0</v>
      </c>
      <c r="AI116">
        <f>(EX116)</f>
        <v>0</v>
      </c>
      <c r="AJ116">
        <f t="shared" si="92"/>
        <v>0</v>
      </c>
      <c r="AK116">
        <v>25.09</v>
      </c>
      <c r="AL116">
        <v>25.09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10.5</v>
      </c>
      <c r="BD116" t="s">
        <v>3</v>
      </c>
      <c r="BE116" t="s">
        <v>3</v>
      </c>
      <c r="BF116" t="s">
        <v>3</v>
      </c>
      <c r="BG116" t="s">
        <v>3</v>
      </c>
      <c r="BH116">
        <v>3</v>
      </c>
      <c r="BI116">
        <v>1</v>
      </c>
      <c r="BJ116" t="s">
        <v>144</v>
      </c>
      <c r="BM116">
        <v>96</v>
      </c>
      <c r="BN116">
        <v>0</v>
      </c>
      <c r="BO116" t="s">
        <v>142</v>
      </c>
      <c r="BP116">
        <v>1</v>
      </c>
      <c r="BQ116">
        <v>30</v>
      </c>
      <c r="BR116">
        <v>0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0</v>
      </c>
      <c r="CA116">
        <v>0</v>
      </c>
      <c r="CB116" t="s">
        <v>3</v>
      </c>
      <c r="CE116">
        <v>30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93"/>
        <v>729.23</v>
      </c>
      <c r="CQ116">
        <f t="shared" si="94"/>
        <v>263.45</v>
      </c>
      <c r="CR116">
        <f>(ROUND((ROUND(((ET116)*AV116*1),2)*BB116),2)+ROUND((ROUND(((AE116-(EU116))*AV116*1),2)*BS116),2))</f>
        <v>0</v>
      </c>
      <c r="CS116">
        <f t="shared" si="96"/>
        <v>0</v>
      </c>
      <c r="CT116">
        <f t="shared" si="97"/>
        <v>0</v>
      </c>
      <c r="CU116">
        <f t="shared" si="98"/>
        <v>0</v>
      </c>
      <c r="CV116">
        <f t="shared" si="99"/>
        <v>0</v>
      </c>
      <c r="CW116">
        <f t="shared" si="100"/>
        <v>0</v>
      </c>
      <c r="CX116">
        <f t="shared" si="101"/>
        <v>0</v>
      </c>
      <c r="CY116">
        <f t="shared" si="102"/>
        <v>0</v>
      </c>
      <c r="CZ116">
        <f t="shared" si="103"/>
        <v>0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104</v>
      </c>
      <c r="DO116">
        <v>79</v>
      </c>
      <c r="DP116">
        <v>1.087</v>
      </c>
      <c r="DQ116">
        <v>1.0009999999999999</v>
      </c>
      <c r="DU116">
        <v>1005</v>
      </c>
      <c r="DV116" t="s">
        <v>143</v>
      </c>
      <c r="DW116" t="s">
        <v>143</v>
      </c>
      <c r="DX116">
        <v>1</v>
      </c>
      <c r="DZ116" t="s">
        <v>3</v>
      </c>
      <c r="EA116" t="s">
        <v>3</v>
      </c>
      <c r="EB116" t="s">
        <v>3</v>
      </c>
      <c r="EC116" t="s">
        <v>3</v>
      </c>
      <c r="EE116">
        <v>54687522</v>
      </c>
      <c r="EF116">
        <v>30</v>
      </c>
      <c r="EG116" t="s">
        <v>137</v>
      </c>
      <c r="EH116">
        <v>0</v>
      </c>
      <c r="EI116" t="s">
        <v>3</v>
      </c>
      <c r="EJ116">
        <v>1</v>
      </c>
      <c r="EK116">
        <v>96</v>
      </c>
      <c r="EL116" t="s">
        <v>138</v>
      </c>
      <c r="EM116" t="s">
        <v>139</v>
      </c>
      <c r="EO116" t="s">
        <v>3</v>
      </c>
      <c r="EQ116">
        <v>0</v>
      </c>
      <c r="ER116">
        <v>25.09</v>
      </c>
      <c r="ES116">
        <v>25.09</v>
      </c>
      <c r="ET116">
        <v>0</v>
      </c>
      <c r="EU116">
        <v>0</v>
      </c>
      <c r="EV116">
        <v>0</v>
      </c>
      <c r="EW116">
        <v>0</v>
      </c>
      <c r="EX116">
        <v>0</v>
      </c>
      <c r="FQ116">
        <v>0</v>
      </c>
      <c r="FR116">
        <f t="shared" si="104"/>
        <v>0</v>
      </c>
      <c r="FS116">
        <v>0</v>
      </c>
      <c r="FX116">
        <v>104</v>
      </c>
      <c r="FY116">
        <v>79</v>
      </c>
      <c r="GA116" t="s">
        <v>3</v>
      </c>
      <c r="GD116">
        <v>0</v>
      </c>
      <c r="GF116">
        <v>-1420146113</v>
      </c>
      <c r="GG116">
        <v>2</v>
      </c>
      <c r="GH116">
        <v>1</v>
      </c>
      <c r="GI116">
        <v>3</v>
      </c>
      <c r="GJ116">
        <v>0</v>
      </c>
      <c r="GK116">
        <f>ROUND(R116*(R12)/100,2)</f>
        <v>0</v>
      </c>
      <c r="GL116">
        <f t="shared" si="105"/>
        <v>0</v>
      </c>
      <c r="GM116">
        <f t="shared" si="106"/>
        <v>729.23</v>
      </c>
      <c r="GN116">
        <f t="shared" si="107"/>
        <v>729.23</v>
      </c>
      <c r="GO116">
        <f t="shared" si="108"/>
        <v>0</v>
      </c>
      <c r="GP116">
        <f t="shared" si="109"/>
        <v>0</v>
      </c>
      <c r="GR116">
        <v>0</v>
      </c>
      <c r="GS116">
        <v>3</v>
      </c>
      <c r="GT116">
        <v>0</v>
      </c>
      <c r="GU116" t="s">
        <v>3</v>
      </c>
      <c r="GV116">
        <f t="shared" si="110"/>
        <v>0</v>
      </c>
      <c r="GW116">
        <v>1</v>
      </c>
      <c r="GX116">
        <f t="shared" si="111"/>
        <v>0</v>
      </c>
      <c r="HA116">
        <v>0</v>
      </c>
      <c r="HB116">
        <v>0</v>
      </c>
      <c r="HC116">
        <f t="shared" si="112"/>
        <v>0</v>
      </c>
      <c r="HE116" t="s">
        <v>3</v>
      </c>
      <c r="HF116" t="s">
        <v>3</v>
      </c>
      <c r="HM116" t="s">
        <v>3</v>
      </c>
      <c r="HN116" t="s">
        <v>3</v>
      </c>
      <c r="HO116" t="s">
        <v>3</v>
      </c>
      <c r="HP116" t="s">
        <v>3</v>
      </c>
      <c r="HQ116" t="s">
        <v>3</v>
      </c>
      <c r="IK116">
        <v>0</v>
      </c>
    </row>
    <row r="117" spans="1:245" x14ac:dyDescent="0.2">
      <c r="A117">
        <v>18</v>
      </c>
      <c r="B117">
        <v>1</v>
      </c>
      <c r="C117">
        <v>47</v>
      </c>
      <c r="E117" t="s">
        <v>153</v>
      </c>
      <c r="F117" t="s">
        <v>146</v>
      </c>
      <c r="G117" t="s">
        <v>283</v>
      </c>
      <c r="H117" t="s">
        <v>143</v>
      </c>
      <c r="I117">
        <f>I115*J117</f>
        <v>1.235535</v>
      </c>
      <c r="J117">
        <v>60.27</v>
      </c>
      <c r="K117">
        <v>60.27</v>
      </c>
      <c r="O117">
        <f t="shared" si="75"/>
        <v>305.98</v>
      </c>
      <c r="P117">
        <f t="shared" si="76"/>
        <v>305.98</v>
      </c>
      <c r="Q117">
        <f>(ROUND((ROUND(((ET117)*AV117*I117),2)*BB117),2)+ROUND((ROUND(((AE117-(EU117))*AV117*I117),2)*BS117),2))</f>
        <v>0</v>
      </c>
      <c r="R117">
        <f t="shared" si="78"/>
        <v>0</v>
      </c>
      <c r="S117">
        <f t="shared" si="79"/>
        <v>0</v>
      </c>
      <c r="T117">
        <f t="shared" si="80"/>
        <v>0</v>
      </c>
      <c r="U117">
        <f t="shared" si="81"/>
        <v>0</v>
      </c>
      <c r="V117">
        <f t="shared" si="82"/>
        <v>0</v>
      </c>
      <c r="W117">
        <f t="shared" si="83"/>
        <v>0</v>
      </c>
      <c r="X117">
        <f t="shared" si="84"/>
        <v>0</v>
      </c>
      <c r="Y117">
        <f t="shared" si="85"/>
        <v>0</v>
      </c>
      <c r="AA117">
        <v>55282325</v>
      </c>
      <c r="AB117">
        <f t="shared" si="86"/>
        <v>23.06</v>
      </c>
      <c r="AC117">
        <f t="shared" si="87"/>
        <v>23.06</v>
      </c>
      <c r="AD117">
        <f>ROUND((((ET117)-(EU117))+AE117),6)</f>
        <v>0</v>
      </c>
      <c r="AE117">
        <f>ROUND((EU117),6)</f>
        <v>0</v>
      </c>
      <c r="AF117">
        <f>ROUND((EV117),6)</f>
        <v>0</v>
      </c>
      <c r="AG117">
        <f t="shared" si="90"/>
        <v>0</v>
      </c>
      <c r="AH117">
        <f>(EW117)</f>
        <v>0</v>
      </c>
      <c r="AI117">
        <f>(EX117)</f>
        <v>0</v>
      </c>
      <c r="AJ117">
        <f t="shared" si="92"/>
        <v>0</v>
      </c>
      <c r="AK117">
        <v>23.06</v>
      </c>
      <c r="AL117">
        <v>23.06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1</v>
      </c>
      <c r="AW117">
        <v>1</v>
      </c>
      <c r="AZ117">
        <v>1</v>
      </c>
      <c r="BA117">
        <v>1</v>
      </c>
      <c r="BB117">
        <v>1</v>
      </c>
      <c r="BC117">
        <v>10.74</v>
      </c>
      <c r="BD117" t="s">
        <v>3</v>
      </c>
      <c r="BE117" t="s">
        <v>3</v>
      </c>
      <c r="BF117" t="s">
        <v>3</v>
      </c>
      <c r="BG117" t="s">
        <v>3</v>
      </c>
      <c r="BH117">
        <v>3</v>
      </c>
      <c r="BI117">
        <v>1</v>
      </c>
      <c r="BJ117" t="s">
        <v>147</v>
      </c>
      <c r="BM117">
        <v>96</v>
      </c>
      <c r="BN117">
        <v>0</v>
      </c>
      <c r="BO117" t="s">
        <v>146</v>
      </c>
      <c r="BP117">
        <v>1</v>
      </c>
      <c r="BQ117">
        <v>30</v>
      </c>
      <c r="BR117">
        <v>0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0</v>
      </c>
      <c r="CA117">
        <v>0</v>
      </c>
      <c r="CB117" t="s">
        <v>3</v>
      </c>
      <c r="CE117">
        <v>30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93"/>
        <v>305.98</v>
      </c>
      <c r="CQ117">
        <f t="shared" si="94"/>
        <v>247.66</v>
      </c>
      <c r="CR117">
        <f>(ROUND((ROUND(((ET117)*AV117*1),2)*BB117),2)+ROUND((ROUND(((AE117-(EU117))*AV117*1),2)*BS117),2))</f>
        <v>0</v>
      </c>
      <c r="CS117">
        <f t="shared" si="96"/>
        <v>0</v>
      </c>
      <c r="CT117">
        <f t="shared" si="97"/>
        <v>0</v>
      </c>
      <c r="CU117">
        <f t="shared" si="98"/>
        <v>0</v>
      </c>
      <c r="CV117">
        <f t="shared" si="99"/>
        <v>0</v>
      </c>
      <c r="CW117">
        <f t="shared" si="100"/>
        <v>0</v>
      </c>
      <c r="CX117">
        <f t="shared" si="101"/>
        <v>0</v>
      </c>
      <c r="CY117">
        <f t="shared" si="102"/>
        <v>0</v>
      </c>
      <c r="CZ117">
        <f t="shared" si="103"/>
        <v>0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104</v>
      </c>
      <c r="DO117">
        <v>79</v>
      </c>
      <c r="DP117">
        <v>1.087</v>
      </c>
      <c r="DQ117">
        <v>1.0009999999999999</v>
      </c>
      <c r="DU117">
        <v>1005</v>
      </c>
      <c r="DV117" t="s">
        <v>143</v>
      </c>
      <c r="DW117" t="s">
        <v>143</v>
      </c>
      <c r="DX117">
        <v>1</v>
      </c>
      <c r="DZ117" t="s">
        <v>3</v>
      </c>
      <c r="EA117" t="s">
        <v>3</v>
      </c>
      <c r="EB117" t="s">
        <v>3</v>
      </c>
      <c r="EC117" t="s">
        <v>3</v>
      </c>
      <c r="EE117">
        <v>54687522</v>
      </c>
      <c r="EF117">
        <v>30</v>
      </c>
      <c r="EG117" t="s">
        <v>137</v>
      </c>
      <c r="EH117">
        <v>0</v>
      </c>
      <c r="EI117" t="s">
        <v>3</v>
      </c>
      <c r="EJ117">
        <v>1</v>
      </c>
      <c r="EK117">
        <v>96</v>
      </c>
      <c r="EL117" t="s">
        <v>138</v>
      </c>
      <c r="EM117" t="s">
        <v>139</v>
      </c>
      <c r="EO117" t="s">
        <v>3</v>
      </c>
      <c r="EQ117">
        <v>0</v>
      </c>
      <c r="ER117">
        <v>23.06</v>
      </c>
      <c r="ES117">
        <v>23.06</v>
      </c>
      <c r="ET117">
        <v>0</v>
      </c>
      <c r="EU117">
        <v>0</v>
      </c>
      <c r="EV117">
        <v>0</v>
      </c>
      <c r="EW117">
        <v>0</v>
      </c>
      <c r="EX117">
        <v>0</v>
      </c>
      <c r="FQ117">
        <v>0</v>
      </c>
      <c r="FR117">
        <f t="shared" si="104"/>
        <v>0</v>
      </c>
      <c r="FS117">
        <v>0</v>
      </c>
      <c r="FX117">
        <v>104</v>
      </c>
      <c r="FY117">
        <v>79</v>
      </c>
      <c r="GA117" t="s">
        <v>3</v>
      </c>
      <c r="GD117">
        <v>0</v>
      </c>
      <c r="GF117">
        <v>-1577770690</v>
      </c>
      <c r="GG117">
        <v>2</v>
      </c>
      <c r="GH117">
        <v>1</v>
      </c>
      <c r="GI117">
        <v>3</v>
      </c>
      <c r="GJ117">
        <v>0</v>
      </c>
      <c r="GK117">
        <f>ROUND(R117*(R12)/100,2)</f>
        <v>0</v>
      </c>
      <c r="GL117">
        <f t="shared" si="105"/>
        <v>0</v>
      </c>
      <c r="GM117">
        <f t="shared" si="106"/>
        <v>305.98</v>
      </c>
      <c r="GN117">
        <f t="shared" si="107"/>
        <v>305.98</v>
      </c>
      <c r="GO117">
        <f t="shared" si="108"/>
        <v>0</v>
      </c>
      <c r="GP117">
        <f t="shared" si="109"/>
        <v>0</v>
      </c>
      <c r="GR117">
        <v>0</v>
      </c>
      <c r="GS117">
        <v>3</v>
      </c>
      <c r="GT117">
        <v>0</v>
      </c>
      <c r="GU117" t="s">
        <v>3</v>
      </c>
      <c r="GV117">
        <f t="shared" si="110"/>
        <v>0</v>
      </c>
      <c r="GW117">
        <v>1</v>
      </c>
      <c r="GX117">
        <f t="shared" si="111"/>
        <v>0</v>
      </c>
      <c r="HA117">
        <v>0</v>
      </c>
      <c r="HB117">
        <v>0</v>
      </c>
      <c r="HC117">
        <f t="shared" si="112"/>
        <v>0</v>
      </c>
      <c r="HE117" t="s">
        <v>3</v>
      </c>
      <c r="HF117" t="s">
        <v>3</v>
      </c>
      <c r="HM117" t="s">
        <v>3</v>
      </c>
      <c r="HN117" t="s">
        <v>3</v>
      </c>
      <c r="HO117" t="s">
        <v>3</v>
      </c>
      <c r="HP117" t="s">
        <v>3</v>
      </c>
      <c r="HQ117" t="s">
        <v>3</v>
      </c>
      <c r="IK117">
        <v>0</v>
      </c>
    </row>
    <row r="119" spans="1:245" x14ac:dyDescent="0.2">
      <c r="A119" s="1">
        <v>5</v>
      </c>
      <c r="B119" s="1">
        <v>1</v>
      </c>
      <c r="C119" s="1"/>
      <c r="D119" s="1">
        <f>ROW(A131)</f>
        <v>131</v>
      </c>
      <c r="E119" s="1"/>
      <c r="F119" s="1" t="s">
        <v>17</v>
      </c>
      <c r="G119" s="1" t="s">
        <v>154</v>
      </c>
      <c r="H119" s="1" t="s">
        <v>3</v>
      </c>
      <c r="I119" s="1">
        <v>0</v>
      </c>
      <c r="J119" s="1"/>
      <c r="K119" s="1">
        <v>-1</v>
      </c>
      <c r="L119" s="1"/>
      <c r="M119" s="1" t="s">
        <v>3</v>
      </c>
      <c r="N119" s="1"/>
      <c r="O119" s="1"/>
      <c r="P119" s="1"/>
      <c r="Q119" s="1"/>
      <c r="R119" s="1"/>
      <c r="S119" s="1">
        <v>0</v>
      </c>
      <c r="T119" s="1"/>
      <c r="U119" s="1" t="s">
        <v>3</v>
      </c>
      <c r="V119" s="1">
        <v>0</v>
      </c>
      <c r="W119" s="1"/>
      <c r="X119" s="1"/>
      <c r="Y119" s="1"/>
      <c r="Z119" s="1"/>
      <c r="AA119" s="1"/>
      <c r="AB119" s="1" t="s">
        <v>3</v>
      </c>
      <c r="AC119" s="1" t="s">
        <v>3</v>
      </c>
      <c r="AD119" s="1" t="s">
        <v>3</v>
      </c>
      <c r="AE119" s="1" t="s">
        <v>3</v>
      </c>
      <c r="AF119" s="1" t="s">
        <v>3</v>
      </c>
      <c r="AG119" s="1" t="s">
        <v>3</v>
      </c>
      <c r="AH119" s="1"/>
      <c r="AI119" s="1"/>
      <c r="AJ119" s="1"/>
      <c r="AK119" s="1"/>
      <c r="AL119" s="1"/>
      <c r="AM119" s="1"/>
      <c r="AN119" s="1"/>
      <c r="AO119" s="1"/>
      <c r="AP119" s="1" t="s">
        <v>3</v>
      </c>
      <c r="AQ119" s="1" t="s">
        <v>3</v>
      </c>
      <c r="AR119" s="1" t="s">
        <v>3</v>
      </c>
      <c r="AS119" s="1"/>
      <c r="AT119" s="1"/>
      <c r="AU119" s="1"/>
      <c r="AV119" s="1"/>
      <c r="AW119" s="1"/>
      <c r="AX119" s="1"/>
      <c r="AY119" s="1"/>
      <c r="AZ119" s="1" t="s">
        <v>3</v>
      </c>
      <c r="BA119" s="1"/>
      <c r="BB119" s="1" t="s">
        <v>3</v>
      </c>
      <c r="BC119" s="1" t="s">
        <v>3</v>
      </c>
      <c r="BD119" s="1" t="s">
        <v>3</v>
      </c>
      <c r="BE119" s="1" t="s">
        <v>3</v>
      </c>
      <c r="BF119" s="1" t="s">
        <v>3</v>
      </c>
      <c r="BG119" s="1" t="s">
        <v>3</v>
      </c>
      <c r="BH119" s="1" t="s">
        <v>3</v>
      </c>
      <c r="BI119" s="1" t="s">
        <v>3</v>
      </c>
      <c r="BJ119" s="1" t="s">
        <v>3</v>
      </c>
      <c r="BK119" s="1" t="s">
        <v>3</v>
      </c>
      <c r="BL119" s="1" t="s">
        <v>3</v>
      </c>
      <c r="BM119" s="1" t="s">
        <v>3</v>
      </c>
      <c r="BN119" s="1" t="s">
        <v>3</v>
      </c>
      <c r="BO119" s="1" t="s">
        <v>3</v>
      </c>
      <c r="BP119" s="1" t="s">
        <v>3</v>
      </c>
      <c r="BQ119" s="1"/>
      <c r="BR119" s="1"/>
      <c r="BS119" s="1"/>
      <c r="BT119" s="1"/>
      <c r="BU119" s="1"/>
      <c r="BV119" s="1"/>
      <c r="BW119" s="1"/>
      <c r="BX119" s="1">
        <v>0</v>
      </c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>
        <v>0</v>
      </c>
    </row>
    <row r="121" spans="1:245" x14ac:dyDescent="0.2">
      <c r="A121" s="2">
        <v>52</v>
      </c>
      <c r="B121" s="2">
        <f t="shared" ref="B121:G121" si="113">B131</f>
        <v>1</v>
      </c>
      <c r="C121" s="2">
        <f t="shared" si="113"/>
        <v>5</v>
      </c>
      <c r="D121" s="2">
        <f t="shared" si="113"/>
        <v>119</v>
      </c>
      <c r="E121" s="2">
        <f t="shared" si="113"/>
        <v>0</v>
      </c>
      <c r="F121" s="2" t="str">
        <f t="shared" si="113"/>
        <v>Новый подраздел</v>
      </c>
      <c r="G121" s="2" t="str">
        <f t="shared" si="113"/>
        <v>Кровля тех. этажа в/о В/5-9</v>
      </c>
      <c r="H121" s="2"/>
      <c r="I121" s="2"/>
      <c r="J121" s="2"/>
      <c r="K121" s="2"/>
      <c r="L121" s="2"/>
      <c r="M121" s="2"/>
      <c r="N121" s="2"/>
      <c r="O121" s="2">
        <f t="shared" ref="O121:AT121" si="114">O131</f>
        <v>189.75</v>
      </c>
      <c r="P121" s="2">
        <f t="shared" si="114"/>
        <v>0</v>
      </c>
      <c r="Q121" s="2">
        <f t="shared" si="114"/>
        <v>0</v>
      </c>
      <c r="R121" s="2">
        <f t="shared" si="114"/>
        <v>0</v>
      </c>
      <c r="S121" s="2">
        <f t="shared" si="114"/>
        <v>189.75</v>
      </c>
      <c r="T121" s="2">
        <f t="shared" si="114"/>
        <v>0</v>
      </c>
      <c r="U121" s="2">
        <f t="shared" si="114"/>
        <v>0.68231900000000001</v>
      </c>
      <c r="V121" s="2">
        <f t="shared" si="114"/>
        <v>0</v>
      </c>
      <c r="W121" s="2">
        <f t="shared" si="114"/>
        <v>0</v>
      </c>
      <c r="X121" s="2">
        <f t="shared" si="114"/>
        <v>140.19999999999999</v>
      </c>
      <c r="Y121" s="2">
        <f t="shared" si="114"/>
        <v>77.790000000000006</v>
      </c>
      <c r="Z121" s="2">
        <f t="shared" si="114"/>
        <v>0</v>
      </c>
      <c r="AA121" s="2">
        <f t="shared" si="114"/>
        <v>0</v>
      </c>
      <c r="AB121" s="2">
        <f t="shared" si="114"/>
        <v>189.75</v>
      </c>
      <c r="AC121" s="2">
        <f t="shared" si="114"/>
        <v>0</v>
      </c>
      <c r="AD121" s="2">
        <f t="shared" si="114"/>
        <v>0</v>
      </c>
      <c r="AE121" s="2">
        <f t="shared" si="114"/>
        <v>0</v>
      </c>
      <c r="AF121" s="2">
        <f t="shared" si="114"/>
        <v>189.75</v>
      </c>
      <c r="AG121" s="2">
        <f t="shared" si="114"/>
        <v>0</v>
      </c>
      <c r="AH121" s="2">
        <f t="shared" si="114"/>
        <v>0.68231900000000001</v>
      </c>
      <c r="AI121" s="2">
        <f t="shared" si="114"/>
        <v>0</v>
      </c>
      <c r="AJ121" s="2">
        <f t="shared" si="114"/>
        <v>0</v>
      </c>
      <c r="AK121" s="2">
        <f t="shared" si="114"/>
        <v>140.19999999999999</v>
      </c>
      <c r="AL121" s="2">
        <f t="shared" si="114"/>
        <v>77.790000000000006</v>
      </c>
      <c r="AM121" s="2">
        <f t="shared" si="114"/>
        <v>0</v>
      </c>
      <c r="AN121" s="2">
        <f t="shared" si="114"/>
        <v>0</v>
      </c>
      <c r="AO121" s="2">
        <f t="shared" si="114"/>
        <v>0</v>
      </c>
      <c r="AP121" s="2">
        <f t="shared" si="114"/>
        <v>0</v>
      </c>
      <c r="AQ121" s="2">
        <f t="shared" si="114"/>
        <v>0</v>
      </c>
      <c r="AR121" s="2">
        <f t="shared" si="114"/>
        <v>407.74</v>
      </c>
      <c r="AS121" s="2">
        <f t="shared" si="114"/>
        <v>407.74</v>
      </c>
      <c r="AT121" s="2">
        <f t="shared" si="114"/>
        <v>0</v>
      </c>
      <c r="AU121" s="2">
        <f t="shared" ref="AU121:BZ121" si="115">AU131</f>
        <v>0</v>
      </c>
      <c r="AV121" s="2">
        <f t="shared" si="115"/>
        <v>0</v>
      </c>
      <c r="AW121" s="2">
        <f t="shared" si="115"/>
        <v>0</v>
      </c>
      <c r="AX121" s="2">
        <f t="shared" si="115"/>
        <v>0</v>
      </c>
      <c r="AY121" s="2">
        <f t="shared" si="115"/>
        <v>0</v>
      </c>
      <c r="AZ121" s="2">
        <f t="shared" si="115"/>
        <v>0</v>
      </c>
      <c r="BA121" s="2">
        <f t="shared" si="115"/>
        <v>0</v>
      </c>
      <c r="BB121" s="2">
        <f t="shared" si="115"/>
        <v>0</v>
      </c>
      <c r="BC121" s="2">
        <f t="shared" si="115"/>
        <v>0</v>
      </c>
      <c r="BD121" s="2">
        <f t="shared" si="115"/>
        <v>0</v>
      </c>
      <c r="BE121" s="2">
        <f t="shared" si="115"/>
        <v>0</v>
      </c>
      <c r="BF121" s="2">
        <f t="shared" si="115"/>
        <v>0</v>
      </c>
      <c r="BG121" s="2">
        <f t="shared" si="115"/>
        <v>0</v>
      </c>
      <c r="BH121" s="2">
        <f t="shared" si="115"/>
        <v>0</v>
      </c>
      <c r="BI121" s="2">
        <f t="shared" si="115"/>
        <v>0</v>
      </c>
      <c r="BJ121" s="2">
        <f t="shared" si="115"/>
        <v>0</v>
      </c>
      <c r="BK121" s="2">
        <f t="shared" si="115"/>
        <v>0</v>
      </c>
      <c r="BL121" s="2">
        <f t="shared" si="115"/>
        <v>0</v>
      </c>
      <c r="BM121" s="2">
        <f t="shared" si="115"/>
        <v>0</v>
      </c>
      <c r="BN121" s="2">
        <f t="shared" si="115"/>
        <v>0</v>
      </c>
      <c r="BO121" s="2">
        <f t="shared" si="115"/>
        <v>0</v>
      </c>
      <c r="BP121" s="2">
        <f t="shared" si="115"/>
        <v>0</v>
      </c>
      <c r="BQ121" s="2">
        <f t="shared" si="115"/>
        <v>0</v>
      </c>
      <c r="BR121" s="2">
        <f t="shared" si="115"/>
        <v>0</v>
      </c>
      <c r="BS121" s="2">
        <f t="shared" si="115"/>
        <v>0</v>
      </c>
      <c r="BT121" s="2">
        <f t="shared" si="115"/>
        <v>0</v>
      </c>
      <c r="BU121" s="2">
        <f t="shared" si="115"/>
        <v>0</v>
      </c>
      <c r="BV121" s="2">
        <f t="shared" si="115"/>
        <v>0</v>
      </c>
      <c r="BW121" s="2">
        <f t="shared" si="115"/>
        <v>0</v>
      </c>
      <c r="BX121" s="2">
        <f t="shared" si="115"/>
        <v>0</v>
      </c>
      <c r="BY121" s="2">
        <f t="shared" si="115"/>
        <v>0</v>
      </c>
      <c r="BZ121" s="2">
        <f t="shared" si="115"/>
        <v>0</v>
      </c>
      <c r="CA121" s="2">
        <f t="shared" ref="CA121:DF121" si="116">CA131</f>
        <v>407.74</v>
      </c>
      <c r="CB121" s="2">
        <f t="shared" si="116"/>
        <v>407.74</v>
      </c>
      <c r="CC121" s="2">
        <f t="shared" si="116"/>
        <v>0</v>
      </c>
      <c r="CD121" s="2">
        <f t="shared" si="116"/>
        <v>0</v>
      </c>
      <c r="CE121" s="2">
        <f t="shared" si="116"/>
        <v>0</v>
      </c>
      <c r="CF121" s="2">
        <f t="shared" si="116"/>
        <v>0</v>
      </c>
      <c r="CG121" s="2">
        <f t="shared" si="116"/>
        <v>0</v>
      </c>
      <c r="CH121" s="2">
        <f t="shared" si="116"/>
        <v>0</v>
      </c>
      <c r="CI121" s="2">
        <f t="shared" si="116"/>
        <v>0</v>
      </c>
      <c r="CJ121" s="2">
        <f t="shared" si="116"/>
        <v>0</v>
      </c>
      <c r="CK121" s="2">
        <f t="shared" si="116"/>
        <v>0</v>
      </c>
      <c r="CL121" s="2">
        <f t="shared" si="116"/>
        <v>0</v>
      </c>
      <c r="CM121" s="2">
        <f t="shared" si="116"/>
        <v>0</v>
      </c>
      <c r="CN121" s="2">
        <f t="shared" si="116"/>
        <v>0</v>
      </c>
      <c r="CO121" s="2">
        <f t="shared" si="116"/>
        <v>0</v>
      </c>
      <c r="CP121" s="2">
        <f t="shared" si="116"/>
        <v>0</v>
      </c>
      <c r="CQ121" s="2">
        <f t="shared" si="116"/>
        <v>0</v>
      </c>
      <c r="CR121" s="2">
        <f t="shared" si="116"/>
        <v>0</v>
      </c>
      <c r="CS121" s="2">
        <f t="shared" si="116"/>
        <v>0</v>
      </c>
      <c r="CT121" s="2">
        <f t="shared" si="116"/>
        <v>0</v>
      </c>
      <c r="CU121" s="2">
        <f t="shared" si="116"/>
        <v>0</v>
      </c>
      <c r="CV121" s="2">
        <f t="shared" si="116"/>
        <v>0</v>
      </c>
      <c r="CW121" s="2">
        <f t="shared" si="116"/>
        <v>0</v>
      </c>
      <c r="CX121" s="2">
        <f t="shared" si="116"/>
        <v>0</v>
      </c>
      <c r="CY121" s="2">
        <f t="shared" si="116"/>
        <v>0</v>
      </c>
      <c r="CZ121" s="2">
        <f t="shared" si="116"/>
        <v>0</v>
      </c>
      <c r="DA121" s="2">
        <f t="shared" si="116"/>
        <v>0</v>
      </c>
      <c r="DB121" s="2">
        <f t="shared" si="116"/>
        <v>0</v>
      </c>
      <c r="DC121" s="2">
        <f t="shared" si="116"/>
        <v>0</v>
      </c>
      <c r="DD121" s="2">
        <f t="shared" si="116"/>
        <v>0</v>
      </c>
      <c r="DE121" s="2">
        <f t="shared" si="116"/>
        <v>0</v>
      </c>
      <c r="DF121" s="2">
        <f t="shared" si="116"/>
        <v>0</v>
      </c>
      <c r="DG121" s="3">
        <f t="shared" ref="DG121:EL121" si="117">DG131</f>
        <v>0</v>
      </c>
      <c r="DH121" s="3">
        <f t="shared" si="117"/>
        <v>0</v>
      </c>
      <c r="DI121" s="3">
        <f t="shared" si="117"/>
        <v>0</v>
      </c>
      <c r="DJ121" s="3">
        <f t="shared" si="117"/>
        <v>0</v>
      </c>
      <c r="DK121" s="3">
        <f t="shared" si="117"/>
        <v>0</v>
      </c>
      <c r="DL121" s="3">
        <f t="shared" si="117"/>
        <v>0</v>
      </c>
      <c r="DM121" s="3">
        <f t="shared" si="117"/>
        <v>0</v>
      </c>
      <c r="DN121" s="3">
        <f t="shared" si="117"/>
        <v>0</v>
      </c>
      <c r="DO121" s="3">
        <f t="shared" si="117"/>
        <v>0</v>
      </c>
      <c r="DP121" s="3">
        <f t="shared" si="117"/>
        <v>0</v>
      </c>
      <c r="DQ121" s="3">
        <f t="shared" si="117"/>
        <v>0</v>
      </c>
      <c r="DR121" s="3">
        <f t="shared" si="117"/>
        <v>0</v>
      </c>
      <c r="DS121" s="3">
        <f t="shared" si="117"/>
        <v>0</v>
      </c>
      <c r="DT121" s="3">
        <f t="shared" si="117"/>
        <v>0</v>
      </c>
      <c r="DU121" s="3">
        <f t="shared" si="117"/>
        <v>0</v>
      </c>
      <c r="DV121" s="3">
        <f t="shared" si="117"/>
        <v>0</v>
      </c>
      <c r="DW121" s="3">
        <f t="shared" si="117"/>
        <v>0</v>
      </c>
      <c r="DX121" s="3">
        <f t="shared" si="117"/>
        <v>0</v>
      </c>
      <c r="DY121" s="3">
        <f t="shared" si="117"/>
        <v>0</v>
      </c>
      <c r="DZ121" s="3">
        <f t="shared" si="117"/>
        <v>0</v>
      </c>
      <c r="EA121" s="3">
        <f t="shared" si="117"/>
        <v>0</v>
      </c>
      <c r="EB121" s="3">
        <f t="shared" si="117"/>
        <v>0</v>
      </c>
      <c r="EC121" s="3">
        <f t="shared" si="117"/>
        <v>0</v>
      </c>
      <c r="ED121" s="3">
        <f t="shared" si="117"/>
        <v>0</v>
      </c>
      <c r="EE121" s="3">
        <f t="shared" si="117"/>
        <v>0</v>
      </c>
      <c r="EF121" s="3">
        <f t="shared" si="117"/>
        <v>0</v>
      </c>
      <c r="EG121" s="3">
        <f t="shared" si="117"/>
        <v>0</v>
      </c>
      <c r="EH121" s="3">
        <f t="shared" si="117"/>
        <v>0</v>
      </c>
      <c r="EI121" s="3">
        <f t="shared" si="117"/>
        <v>0</v>
      </c>
      <c r="EJ121" s="3">
        <f t="shared" si="117"/>
        <v>0</v>
      </c>
      <c r="EK121" s="3">
        <f t="shared" si="117"/>
        <v>0</v>
      </c>
      <c r="EL121" s="3">
        <f t="shared" si="117"/>
        <v>0</v>
      </c>
      <c r="EM121" s="3">
        <f t="shared" ref="EM121:FR121" si="118">EM131</f>
        <v>0</v>
      </c>
      <c r="EN121" s="3">
        <f t="shared" si="118"/>
        <v>0</v>
      </c>
      <c r="EO121" s="3">
        <f t="shared" si="118"/>
        <v>0</v>
      </c>
      <c r="EP121" s="3">
        <f t="shared" si="118"/>
        <v>0</v>
      </c>
      <c r="EQ121" s="3">
        <f t="shared" si="118"/>
        <v>0</v>
      </c>
      <c r="ER121" s="3">
        <f t="shared" si="118"/>
        <v>0</v>
      </c>
      <c r="ES121" s="3">
        <f t="shared" si="118"/>
        <v>0</v>
      </c>
      <c r="ET121" s="3">
        <f t="shared" si="118"/>
        <v>0</v>
      </c>
      <c r="EU121" s="3">
        <f t="shared" si="118"/>
        <v>0</v>
      </c>
      <c r="EV121" s="3">
        <f t="shared" si="118"/>
        <v>0</v>
      </c>
      <c r="EW121" s="3">
        <f t="shared" si="118"/>
        <v>0</v>
      </c>
      <c r="EX121" s="3">
        <f t="shared" si="118"/>
        <v>0</v>
      </c>
      <c r="EY121" s="3">
        <f t="shared" si="118"/>
        <v>0</v>
      </c>
      <c r="EZ121" s="3">
        <f t="shared" si="118"/>
        <v>0</v>
      </c>
      <c r="FA121" s="3">
        <f t="shared" si="118"/>
        <v>0</v>
      </c>
      <c r="FB121" s="3">
        <f t="shared" si="118"/>
        <v>0</v>
      </c>
      <c r="FC121" s="3">
        <f t="shared" si="118"/>
        <v>0</v>
      </c>
      <c r="FD121" s="3">
        <f t="shared" si="118"/>
        <v>0</v>
      </c>
      <c r="FE121" s="3">
        <f t="shared" si="118"/>
        <v>0</v>
      </c>
      <c r="FF121" s="3">
        <f t="shared" si="118"/>
        <v>0</v>
      </c>
      <c r="FG121" s="3">
        <f t="shared" si="118"/>
        <v>0</v>
      </c>
      <c r="FH121" s="3">
        <f t="shared" si="118"/>
        <v>0</v>
      </c>
      <c r="FI121" s="3">
        <f t="shared" si="118"/>
        <v>0</v>
      </c>
      <c r="FJ121" s="3">
        <f t="shared" si="118"/>
        <v>0</v>
      </c>
      <c r="FK121" s="3">
        <f t="shared" si="118"/>
        <v>0</v>
      </c>
      <c r="FL121" s="3">
        <f t="shared" si="118"/>
        <v>0</v>
      </c>
      <c r="FM121" s="3">
        <f t="shared" si="118"/>
        <v>0</v>
      </c>
      <c r="FN121" s="3">
        <f t="shared" si="118"/>
        <v>0</v>
      </c>
      <c r="FO121" s="3">
        <f t="shared" si="118"/>
        <v>0</v>
      </c>
      <c r="FP121" s="3">
        <f t="shared" si="118"/>
        <v>0</v>
      </c>
      <c r="FQ121" s="3">
        <f t="shared" si="118"/>
        <v>0</v>
      </c>
      <c r="FR121" s="3">
        <f t="shared" si="118"/>
        <v>0</v>
      </c>
      <c r="FS121" s="3">
        <f t="shared" ref="FS121:GX121" si="119">FS131</f>
        <v>0</v>
      </c>
      <c r="FT121" s="3">
        <f t="shared" si="119"/>
        <v>0</v>
      </c>
      <c r="FU121" s="3">
        <f t="shared" si="119"/>
        <v>0</v>
      </c>
      <c r="FV121" s="3">
        <f t="shared" si="119"/>
        <v>0</v>
      </c>
      <c r="FW121" s="3">
        <f t="shared" si="119"/>
        <v>0</v>
      </c>
      <c r="FX121" s="3">
        <f t="shared" si="119"/>
        <v>0</v>
      </c>
      <c r="FY121" s="3">
        <f t="shared" si="119"/>
        <v>0</v>
      </c>
      <c r="FZ121" s="3">
        <f t="shared" si="119"/>
        <v>0</v>
      </c>
      <c r="GA121" s="3">
        <f t="shared" si="119"/>
        <v>0</v>
      </c>
      <c r="GB121" s="3">
        <f t="shared" si="119"/>
        <v>0</v>
      </c>
      <c r="GC121" s="3">
        <f t="shared" si="119"/>
        <v>0</v>
      </c>
      <c r="GD121" s="3">
        <f t="shared" si="119"/>
        <v>0</v>
      </c>
      <c r="GE121" s="3">
        <f t="shared" si="119"/>
        <v>0</v>
      </c>
      <c r="GF121" s="3">
        <f t="shared" si="119"/>
        <v>0</v>
      </c>
      <c r="GG121" s="3">
        <f t="shared" si="119"/>
        <v>0</v>
      </c>
      <c r="GH121" s="3">
        <f t="shared" si="119"/>
        <v>0</v>
      </c>
      <c r="GI121" s="3">
        <f t="shared" si="119"/>
        <v>0</v>
      </c>
      <c r="GJ121" s="3">
        <f t="shared" si="119"/>
        <v>0</v>
      </c>
      <c r="GK121" s="3">
        <f t="shared" si="119"/>
        <v>0</v>
      </c>
      <c r="GL121" s="3">
        <f t="shared" si="119"/>
        <v>0</v>
      </c>
      <c r="GM121" s="3">
        <f t="shared" si="119"/>
        <v>0</v>
      </c>
      <c r="GN121" s="3">
        <f t="shared" si="119"/>
        <v>0</v>
      </c>
      <c r="GO121" s="3">
        <f t="shared" si="119"/>
        <v>0</v>
      </c>
      <c r="GP121" s="3">
        <f t="shared" si="119"/>
        <v>0</v>
      </c>
      <c r="GQ121" s="3">
        <f t="shared" si="119"/>
        <v>0</v>
      </c>
      <c r="GR121" s="3">
        <f t="shared" si="119"/>
        <v>0</v>
      </c>
      <c r="GS121" s="3">
        <f t="shared" si="119"/>
        <v>0</v>
      </c>
      <c r="GT121" s="3">
        <f t="shared" si="119"/>
        <v>0</v>
      </c>
      <c r="GU121" s="3">
        <f t="shared" si="119"/>
        <v>0</v>
      </c>
      <c r="GV121" s="3">
        <f t="shared" si="119"/>
        <v>0</v>
      </c>
      <c r="GW121" s="3">
        <f t="shared" si="119"/>
        <v>0</v>
      </c>
      <c r="GX121" s="3">
        <f t="shared" si="119"/>
        <v>0</v>
      </c>
    </row>
    <row r="123" spans="1:245" x14ac:dyDescent="0.2">
      <c r="A123">
        <v>17</v>
      </c>
      <c r="B123">
        <v>1</v>
      </c>
      <c r="C123">
        <f>ROW(SmtRes!A53)</f>
        <v>53</v>
      </c>
      <c r="D123">
        <f>ROW(EtalonRes!A56)</f>
        <v>56</v>
      </c>
      <c r="E123" t="s">
        <v>19</v>
      </c>
      <c r="F123" t="s">
        <v>20</v>
      </c>
      <c r="G123" t="s">
        <v>21</v>
      </c>
      <c r="H123" t="s">
        <v>22</v>
      </c>
      <c r="I123">
        <f>ROUND(0.34/100,9)</f>
        <v>3.3999999999999998E-3</v>
      </c>
      <c r="J123">
        <v>0</v>
      </c>
      <c r="K123">
        <f>ROUND(0.34/100,9)</f>
        <v>3.3999999999999998E-3</v>
      </c>
      <c r="O123">
        <f t="shared" ref="O123:O129" si="120">ROUND(CP123,2)</f>
        <v>52.78</v>
      </c>
      <c r="P123">
        <f t="shared" ref="P123:P129" si="121">ROUND((ROUND((AC123*AW123*I123),2)*BC123),2)</f>
        <v>0</v>
      </c>
      <c r="Q123">
        <f t="shared" ref="Q123:Q129" si="122">(ROUND((ROUND(((ET123)*AV123*I123),2)*BB123),2)+ROUND((ROUND(((AE123-(EU123))*AV123*I123),2)*BS123),2))</f>
        <v>0</v>
      </c>
      <c r="R123">
        <f t="shared" ref="R123:R129" si="123">ROUND((ROUND((AE123*AV123*I123),2)*BS123),2)</f>
        <v>0</v>
      </c>
      <c r="S123">
        <f t="shared" ref="S123:S129" si="124">ROUND((ROUND((AF123*AV123*I123),2)*BA123),2)</f>
        <v>52.78</v>
      </c>
      <c r="T123">
        <f t="shared" ref="T123:T129" si="125">ROUND(CU123*I123,2)</f>
        <v>0</v>
      </c>
      <c r="U123">
        <f t="shared" ref="U123:U129" si="126">CV123*I123</f>
        <v>0.19549999999999998</v>
      </c>
      <c r="V123">
        <f t="shared" ref="V123:V129" si="127">CW123*I123</f>
        <v>0</v>
      </c>
      <c r="W123">
        <f t="shared" ref="W123:W129" si="128">ROUND(CX123*I123,2)</f>
        <v>0</v>
      </c>
      <c r="X123">
        <f t="shared" ref="X123:Y129" si="129">ROUND(CY123,2)</f>
        <v>36.950000000000003</v>
      </c>
      <c r="Y123">
        <f t="shared" si="129"/>
        <v>21.64</v>
      </c>
      <c r="AA123">
        <v>55282325</v>
      </c>
      <c r="AB123">
        <f t="shared" ref="AB123:AB129" si="130">ROUND((AC123+AD123+AF123),6)</f>
        <v>587.65</v>
      </c>
      <c r="AC123">
        <f t="shared" ref="AC123:AC129" si="131">ROUND((ES123),6)</f>
        <v>0</v>
      </c>
      <c r="AD123">
        <f t="shared" ref="AD123:AD129" si="132">ROUND((((ET123)-(EU123))+AE123),6)</f>
        <v>0</v>
      </c>
      <c r="AE123">
        <f t="shared" ref="AE123:AF129" si="133">ROUND((EU123),6)</f>
        <v>0</v>
      </c>
      <c r="AF123">
        <f t="shared" si="133"/>
        <v>587.65</v>
      </c>
      <c r="AG123">
        <f t="shared" ref="AG123:AG129" si="134">ROUND((AP123),6)</f>
        <v>0</v>
      </c>
      <c r="AH123">
        <f t="shared" ref="AH123:AI129" si="135">(EW123)</f>
        <v>57.5</v>
      </c>
      <c r="AI123">
        <f t="shared" si="135"/>
        <v>0</v>
      </c>
      <c r="AJ123">
        <f t="shared" ref="AJ123:AJ129" si="136">(AS123)</f>
        <v>0</v>
      </c>
      <c r="AK123">
        <v>587.65</v>
      </c>
      <c r="AL123">
        <v>0</v>
      </c>
      <c r="AM123">
        <v>0</v>
      </c>
      <c r="AN123">
        <v>0</v>
      </c>
      <c r="AO123">
        <v>587.65</v>
      </c>
      <c r="AP123">
        <v>0</v>
      </c>
      <c r="AQ123">
        <v>57.5</v>
      </c>
      <c r="AR123">
        <v>0</v>
      </c>
      <c r="AS123">
        <v>0</v>
      </c>
      <c r="AT123">
        <v>70</v>
      </c>
      <c r="AU123">
        <v>41</v>
      </c>
      <c r="AV123">
        <v>1</v>
      </c>
      <c r="AW123">
        <v>1</v>
      </c>
      <c r="AZ123">
        <v>1</v>
      </c>
      <c r="BA123">
        <v>26.39</v>
      </c>
      <c r="BB123">
        <v>1</v>
      </c>
      <c r="BC123">
        <v>1</v>
      </c>
      <c r="BD123" t="s">
        <v>3</v>
      </c>
      <c r="BE123" t="s">
        <v>3</v>
      </c>
      <c r="BF123" t="s">
        <v>3</v>
      </c>
      <c r="BG123" t="s">
        <v>3</v>
      </c>
      <c r="BH123">
        <v>0</v>
      </c>
      <c r="BI123">
        <v>1</v>
      </c>
      <c r="BJ123" t="s">
        <v>23</v>
      </c>
      <c r="BM123">
        <v>456</v>
      </c>
      <c r="BN123">
        <v>0</v>
      </c>
      <c r="BO123" t="s">
        <v>20</v>
      </c>
      <c r="BP123">
        <v>1</v>
      </c>
      <c r="BQ123">
        <v>60</v>
      </c>
      <c r="BR123">
        <v>0</v>
      </c>
      <c r="BS123">
        <v>26.39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70</v>
      </c>
      <c r="CA123">
        <v>41</v>
      </c>
      <c r="CB123" t="s">
        <v>3</v>
      </c>
      <c r="CE123">
        <v>30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ref="CP123:CP129" si="137">(P123+Q123+S123)</f>
        <v>52.78</v>
      </c>
      <c r="CQ123">
        <f t="shared" ref="CQ123:CQ129" si="138">ROUND((ROUND((AC123*AW123*1),2)*BC123),2)</f>
        <v>0</v>
      </c>
      <c r="CR123">
        <f t="shared" ref="CR123:CR129" si="139">(ROUND((ROUND(((ET123)*AV123*1),2)*BB123),2)+ROUND((ROUND(((AE123-(EU123))*AV123*1),2)*BS123),2))</f>
        <v>0</v>
      </c>
      <c r="CS123">
        <f t="shared" ref="CS123:CS129" si="140">ROUND((ROUND((AE123*AV123*1),2)*BS123),2)</f>
        <v>0</v>
      </c>
      <c r="CT123">
        <f t="shared" ref="CT123:CT129" si="141">ROUND((ROUND((AF123*AV123*1),2)*BA123),2)</f>
        <v>15508.08</v>
      </c>
      <c r="CU123">
        <f t="shared" ref="CU123:CU129" si="142">AG123</f>
        <v>0</v>
      </c>
      <c r="CV123">
        <f t="shared" ref="CV123:CV129" si="143">(AH123*AV123)</f>
        <v>57.5</v>
      </c>
      <c r="CW123">
        <f t="shared" ref="CW123:CX129" si="144">AI123</f>
        <v>0</v>
      </c>
      <c r="CX123">
        <f t="shared" si="144"/>
        <v>0</v>
      </c>
      <c r="CY123">
        <f t="shared" ref="CY123:CY129" si="145">S123*(BZ123/100)</f>
        <v>36.945999999999998</v>
      </c>
      <c r="CZ123">
        <f t="shared" ref="CZ123:CZ129" si="146">S123*(CA123/100)</f>
        <v>21.639799999999997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80</v>
      </c>
      <c r="DO123">
        <v>55</v>
      </c>
      <c r="DP123">
        <v>1.0469999999999999</v>
      </c>
      <c r="DQ123">
        <v>1</v>
      </c>
      <c r="DU123">
        <v>1005</v>
      </c>
      <c r="DV123" t="s">
        <v>22</v>
      </c>
      <c r="DW123" t="s">
        <v>22</v>
      </c>
      <c r="DX123">
        <v>100</v>
      </c>
      <c r="DZ123" t="s">
        <v>3</v>
      </c>
      <c r="EA123" t="s">
        <v>3</v>
      </c>
      <c r="EB123" t="s">
        <v>3</v>
      </c>
      <c r="EC123" t="s">
        <v>3</v>
      </c>
      <c r="EE123">
        <v>54687882</v>
      </c>
      <c r="EF123">
        <v>60</v>
      </c>
      <c r="EG123" t="s">
        <v>24</v>
      </c>
      <c r="EH123">
        <v>0</v>
      </c>
      <c r="EI123" t="s">
        <v>3</v>
      </c>
      <c r="EJ123">
        <v>1</v>
      </c>
      <c r="EK123">
        <v>456</v>
      </c>
      <c r="EL123" t="s">
        <v>25</v>
      </c>
      <c r="EM123" t="s">
        <v>26</v>
      </c>
      <c r="EO123" t="s">
        <v>3</v>
      </c>
      <c r="EQ123">
        <v>0</v>
      </c>
      <c r="ER123">
        <v>587.65</v>
      </c>
      <c r="ES123">
        <v>0</v>
      </c>
      <c r="ET123">
        <v>0</v>
      </c>
      <c r="EU123">
        <v>0</v>
      </c>
      <c r="EV123">
        <v>587.65</v>
      </c>
      <c r="EW123">
        <v>57.5</v>
      </c>
      <c r="EX123">
        <v>0</v>
      </c>
      <c r="EY123">
        <v>0</v>
      </c>
      <c r="FQ123">
        <v>0</v>
      </c>
      <c r="FR123">
        <f t="shared" ref="FR123:FR129" si="147">ROUND(IF(AND(BH123=3,BI123=3),P123,0),2)</f>
        <v>0</v>
      </c>
      <c r="FS123">
        <v>0</v>
      </c>
      <c r="FX123">
        <v>80</v>
      </c>
      <c r="FY123">
        <v>55</v>
      </c>
      <c r="GA123" t="s">
        <v>3</v>
      </c>
      <c r="GD123">
        <v>0</v>
      </c>
      <c r="GF123">
        <v>-1681123399</v>
      </c>
      <c r="GG123">
        <v>2</v>
      </c>
      <c r="GH123">
        <v>1</v>
      </c>
      <c r="GI123">
        <v>3</v>
      </c>
      <c r="GJ123">
        <v>0</v>
      </c>
      <c r="GK123">
        <f>ROUND(R123*(R12)/100,2)</f>
        <v>0</v>
      </c>
      <c r="GL123">
        <f t="shared" ref="GL123:GL129" si="148">ROUND(IF(AND(BH123=3,BI123=3,FS123&lt;&gt;0),P123,0),2)</f>
        <v>0</v>
      </c>
      <c r="GM123">
        <f t="shared" ref="GM123:GM129" si="149">ROUND(O123+X123+Y123+GK123,2)+GX123</f>
        <v>111.37</v>
      </c>
      <c r="GN123">
        <f t="shared" ref="GN123:GN129" si="150">IF(OR(BI123=0,BI123=1),ROUND(O123+X123+Y123+GK123,2),0)</f>
        <v>111.37</v>
      </c>
      <c r="GO123">
        <f t="shared" ref="GO123:GO129" si="151">IF(BI123=2,ROUND(O123+X123+Y123+GK123,2),0)</f>
        <v>0</v>
      </c>
      <c r="GP123">
        <f t="shared" ref="GP123:GP129" si="152">IF(BI123=4,ROUND(O123+X123+Y123+GK123,2)+GX123,0)</f>
        <v>0</v>
      </c>
      <c r="GR123">
        <v>0</v>
      </c>
      <c r="GS123">
        <v>3</v>
      </c>
      <c r="GT123">
        <v>0</v>
      </c>
      <c r="GU123" t="s">
        <v>3</v>
      </c>
      <c r="GV123">
        <f t="shared" ref="GV123:GV129" si="153">ROUND((GT123),6)</f>
        <v>0</v>
      </c>
      <c r="GW123">
        <v>1</v>
      </c>
      <c r="GX123">
        <f t="shared" ref="GX123:GX129" si="154">ROUND(HC123*I123,2)</f>
        <v>0</v>
      </c>
      <c r="HA123">
        <v>0</v>
      </c>
      <c r="HB123">
        <v>0</v>
      </c>
      <c r="HC123">
        <f t="shared" ref="HC123:HC129" si="155">GV123*GW123</f>
        <v>0</v>
      </c>
      <c r="HE123" t="s">
        <v>3</v>
      </c>
      <c r="HF123" t="s">
        <v>3</v>
      </c>
      <c r="HM123" t="s">
        <v>3</v>
      </c>
      <c r="HN123" t="s">
        <v>3</v>
      </c>
      <c r="HO123" t="s">
        <v>3</v>
      </c>
      <c r="HP123" t="s">
        <v>3</v>
      </c>
      <c r="HQ123" t="s">
        <v>3</v>
      </c>
      <c r="IK123">
        <v>0</v>
      </c>
    </row>
    <row r="124" spans="1:245" x14ac:dyDescent="0.2">
      <c r="A124">
        <v>18</v>
      </c>
      <c r="B124">
        <v>1</v>
      </c>
      <c r="C124">
        <v>53</v>
      </c>
      <c r="E124" t="s">
        <v>27</v>
      </c>
      <c r="F124" t="s">
        <v>28</v>
      </c>
      <c r="G124" t="s">
        <v>29</v>
      </c>
      <c r="H124" t="s">
        <v>30</v>
      </c>
      <c r="I124">
        <f>I123*J124</f>
        <v>-1.5640000000000001E-2</v>
      </c>
      <c r="J124">
        <v>-4.6000000000000005</v>
      </c>
      <c r="K124">
        <v>-4.5999999999999996</v>
      </c>
      <c r="O124">
        <f t="shared" si="120"/>
        <v>0</v>
      </c>
      <c r="P124">
        <f t="shared" si="121"/>
        <v>0</v>
      </c>
      <c r="Q124">
        <f t="shared" si="122"/>
        <v>0</v>
      </c>
      <c r="R124">
        <f t="shared" si="123"/>
        <v>0</v>
      </c>
      <c r="S124">
        <f t="shared" si="124"/>
        <v>0</v>
      </c>
      <c r="T124">
        <f t="shared" si="125"/>
        <v>0</v>
      </c>
      <c r="U124">
        <f t="shared" si="126"/>
        <v>0</v>
      </c>
      <c r="V124">
        <f t="shared" si="127"/>
        <v>0</v>
      </c>
      <c r="W124">
        <f t="shared" si="128"/>
        <v>0</v>
      </c>
      <c r="X124">
        <f t="shared" si="129"/>
        <v>0</v>
      </c>
      <c r="Y124">
        <f t="shared" si="129"/>
        <v>0</v>
      </c>
      <c r="AA124">
        <v>55282325</v>
      </c>
      <c r="AB124">
        <f t="shared" si="130"/>
        <v>0</v>
      </c>
      <c r="AC124">
        <f t="shared" si="131"/>
        <v>0</v>
      </c>
      <c r="AD124">
        <f t="shared" si="132"/>
        <v>0</v>
      </c>
      <c r="AE124">
        <f t="shared" si="133"/>
        <v>0</v>
      </c>
      <c r="AF124">
        <f t="shared" si="133"/>
        <v>0</v>
      </c>
      <c r="AG124">
        <f t="shared" si="134"/>
        <v>0</v>
      </c>
      <c r="AH124">
        <f t="shared" si="135"/>
        <v>0</v>
      </c>
      <c r="AI124">
        <f t="shared" si="135"/>
        <v>0</v>
      </c>
      <c r="AJ124">
        <f t="shared" si="136"/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1</v>
      </c>
      <c r="AZ124">
        <v>1</v>
      </c>
      <c r="BA124">
        <v>1</v>
      </c>
      <c r="BB124">
        <v>1</v>
      </c>
      <c r="BC124">
        <v>1</v>
      </c>
      <c r="BD124" t="s">
        <v>3</v>
      </c>
      <c r="BE124" t="s">
        <v>3</v>
      </c>
      <c r="BF124" t="s">
        <v>3</v>
      </c>
      <c r="BG124" t="s">
        <v>3</v>
      </c>
      <c r="BH124">
        <v>3</v>
      </c>
      <c r="BI124">
        <v>1</v>
      </c>
      <c r="BJ124" t="s">
        <v>3</v>
      </c>
      <c r="BM124">
        <v>456</v>
      </c>
      <c r="BN124">
        <v>0</v>
      </c>
      <c r="BO124" t="s">
        <v>3</v>
      </c>
      <c r="BP124">
        <v>0</v>
      </c>
      <c r="BQ124">
        <v>60</v>
      </c>
      <c r="BR124">
        <v>1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0</v>
      </c>
      <c r="CA124">
        <v>0</v>
      </c>
      <c r="CB124" t="s">
        <v>3</v>
      </c>
      <c r="CE124">
        <v>30</v>
      </c>
      <c r="CF124">
        <v>0</v>
      </c>
      <c r="CG124">
        <v>0</v>
      </c>
      <c r="CM124">
        <v>0</v>
      </c>
      <c r="CN124" t="s">
        <v>3</v>
      </c>
      <c r="CO124">
        <v>0</v>
      </c>
      <c r="CP124">
        <f t="shared" si="137"/>
        <v>0</v>
      </c>
      <c r="CQ124">
        <f t="shared" si="138"/>
        <v>0</v>
      </c>
      <c r="CR124">
        <f t="shared" si="139"/>
        <v>0</v>
      </c>
      <c r="CS124">
        <f t="shared" si="140"/>
        <v>0</v>
      </c>
      <c r="CT124">
        <f t="shared" si="141"/>
        <v>0</v>
      </c>
      <c r="CU124">
        <f t="shared" si="142"/>
        <v>0</v>
      </c>
      <c r="CV124">
        <f t="shared" si="143"/>
        <v>0</v>
      </c>
      <c r="CW124">
        <f t="shared" si="144"/>
        <v>0</v>
      </c>
      <c r="CX124">
        <f t="shared" si="144"/>
        <v>0</v>
      </c>
      <c r="CY124">
        <f t="shared" si="145"/>
        <v>0</v>
      </c>
      <c r="CZ124">
        <f t="shared" si="146"/>
        <v>0</v>
      </c>
      <c r="DC124" t="s">
        <v>3</v>
      </c>
      <c r="DD124" t="s">
        <v>3</v>
      </c>
      <c r="DE124" t="s">
        <v>3</v>
      </c>
      <c r="DF124" t="s">
        <v>3</v>
      </c>
      <c r="DG124" t="s">
        <v>3</v>
      </c>
      <c r="DH124" t="s">
        <v>3</v>
      </c>
      <c r="DI124" t="s">
        <v>3</v>
      </c>
      <c r="DJ124" t="s">
        <v>3</v>
      </c>
      <c r="DK124" t="s">
        <v>3</v>
      </c>
      <c r="DL124" t="s">
        <v>3</v>
      </c>
      <c r="DM124" t="s">
        <v>3</v>
      </c>
      <c r="DN124">
        <v>80</v>
      </c>
      <c r="DO124">
        <v>55</v>
      </c>
      <c r="DP124">
        <v>1.0469999999999999</v>
      </c>
      <c r="DQ124">
        <v>1</v>
      </c>
      <c r="DU124">
        <v>1009</v>
      </c>
      <c r="DV124" t="s">
        <v>30</v>
      </c>
      <c r="DW124" t="s">
        <v>30</v>
      </c>
      <c r="DX124">
        <v>1000</v>
      </c>
      <c r="DZ124" t="s">
        <v>3</v>
      </c>
      <c r="EA124" t="s">
        <v>3</v>
      </c>
      <c r="EB124" t="s">
        <v>3</v>
      </c>
      <c r="EC124" t="s">
        <v>3</v>
      </c>
      <c r="EE124">
        <v>54687882</v>
      </c>
      <c r="EF124">
        <v>60</v>
      </c>
      <c r="EG124" t="s">
        <v>24</v>
      </c>
      <c r="EH124">
        <v>0</v>
      </c>
      <c r="EI124" t="s">
        <v>3</v>
      </c>
      <c r="EJ124">
        <v>1</v>
      </c>
      <c r="EK124">
        <v>456</v>
      </c>
      <c r="EL124" t="s">
        <v>25</v>
      </c>
      <c r="EM124" t="s">
        <v>26</v>
      </c>
      <c r="EO124" t="s">
        <v>3</v>
      </c>
      <c r="EQ124">
        <v>32768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FQ124">
        <v>0</v>
      </c>
      <c r="FR124">
        <f t="shared" si="147"/>
        <v>0</v>
      </c>
      <c r="FS124">
        <v>0</v>
      </c>
      <c r="FX124">
        <v>80</v>
      </c>
      <c r="FY124">
        <v>55</v>
      </c>
      <c r="GA124" t="s">
        <v>3</v>
      </c>
      <c r="GD124">
        <v>0</v>
      </c>
      <c r="GF124">
        <v>1489638031</v>
      </c>
      <c r="GG124">
        <v>2</v>
      </c>
      <c r="GH124">
        <v>1</v>
      </c>
      <c r="GI124">
        <v>3</v>
      </c>
      <c r="GJ124">
        <v>0</v>
      </c>
      <c r="GK124">
        <f>ROUND(R124*(R12)/100,2)</f>
        <v>0</v>
      </c>
      <c r="GL124">
        <f t="shared" si="148"/>
        <v>0</v>
      </c>
      <c r="GM124">
        <f t="shared" si="149"/>
        <v>0</v>
      </c>
      <c r="GN124">
        <f t="shared" si="150"/>
        <v>0</v>
      </c>
      <c r="GO124">
        <f t="shared" si="151"/>
        <v>0</v>
      </c>
      <c r="GP124">
        <f t="shared" si="152"/>
        <v>0</v>
      </c>
      <c r="GR124">
        <v>0</v>
      </c>
      <c r="GS124">
        <v>3</v>
      </c>
      <c r="GT124">
        <v>0</v>
      </c>
      <c r="GU124" t="s">
        <v>3</v>
      </c>
      <c r="GV124">
        <f t="shared" si="153"/>
        <v>0</v>
      </c>
      <c r="GW124">
        <v>1</v>
      </c>
      <c r="GX124">
        <f t="shared" si="154"/>
        <v>0</v>
      </c>
      <c r="HA124">
        <v>0</v>
      </c>
      <c r="HB124">
        <v>0</v>
      </c>
      <c r="HC124">
        <f t="shared" si="155"/>
        <v>0</v>
      </c>
      <c r="HE124" t="s">
        <v>3</v>
      </c>
      <c r="HF124" t="s">
        <v>3</v>
      </c>
      <c r="HM124" t="s">
        <v>3</v>
      </c>
      <c r="HN124" t="s">
        <v>3</v>
      </c>
      <c r="HO124" t="s">
        <v>3</v>
      </c>
      <c r="HP124" t="s">
        <v>3</v>
      </c>
      <c r="HQ124" t="s">
        <v>3</v>
      </c>
      <c r="IK124">
        <v>0</v>
      </c>
    </row>
    <row r="125" spans="1:245" x14ac:dyDescent="0.2">
      <c r="A125">
        <v>17</v>
      </c>
      <c r="B125">
        <v>1</v>
      </c>
      <c r="C125">
        <f>ROW(SmtRes!A54)</f>
        <v>54</v>
      </c>
      <c r="D125">
        <f>ROW(EtalonRes!A57)</f>
        <v>57</v>
      </c>
      <c r="E125" t="s">
        <v>31</v>
      </c>
      <c r="F125" t="s">
        <v>32</v>
      </c>
      <c r="G125" t="s">
        <v>33</v>
      </c>
      <c r="H125" t="s">
        <v>34</v>
      </c>
      <c r="I125">
        <v>0.35</v>
      </c>
      <c r="J125">
        <v>0</v>
      </c>
      <c r="K125">
        <v>0.35</v>
      </c>
      <c r="O125">
        <f t="shared" si="120"/>
        <v>56.74</v>
      </c>
      <c r="P125">
        <f t="shared" si="121"/>
        <v>0</v>
      </c>
      <c r="Q125">
        <f t="shared" si="122"/>
        <v>0</v>
      </c>
      <c r="R125">
        <f t="shared" si="123"/>
        <v>0</v>
      </c>
      <c r="S125">
        <f t="shared" si="124"/>
        <v>56.74</v>
      </c>
      <c r="T125">
        <f t="shared" si="125"/>
        <v>0</v>
      </c>
      <c r="U125">
        <f t="shared" si="126"/>
        <v>0.21</v>
      </c>
      <c r="V125">
        <f t="shared" si="127"/>
        <v>0</v>
      </c>
      <c r="W125">
        <f t="shared" si="128"/>
        <v>0</v>
      </c>
      <c r="X125">
        <f t="shared" si="129"/>
        <v>47.09</v>
      </c>
      <c r="Y125">
        <f t="shared" si="129"/>
        <v>23.26</v>
      </c>
      <c r="AA125">
        <v>55282325</v>
      </c>
      <c r="AB125">
        <f t="shared" si="130"/>
        <v>6.13</v>
      </c>
      <c r="AC125">
        <f t="shared" si="131"/>
        <v>0</v>
      </c>
      <c r="AD125">
        <f t="shared" si="132"/>
        <v>0</v>
      </c>
      <c r="AE125">
        <f t="shared" si="133"/>
        <v>0</v>
      </c>
      <c r="AF125">
        <f t="shared" si="133"/>
        <v>6.13</v>
      </c>
      <c r="AG125">
        <f t="shared" si="134"/>
        <v>0</v>
      </c>
      <c r="AH125">
        <f t="shared" si="135"/>
        <v>0.6</v>
      </c>
      <c r="AI125">
        <f t="shared" si="135"/>
        <v>0</v>
      </c>
      <c r="AJ125">
        <f t="shared" si="136"/>
        <v>0</v>
      </c>
      <c r="AK125">
        <v>6.13</v>
      </c>
      <c r="AL125">
        <v>0</v>
      </c>
      <c r="AM125">
        <v>0</v>
      </c>
      <c r="AN125">
        <v>0</v>
      </c>
      <c r="AO125">
        <v>6.13</v>
      </c>
      <c r="AP125">
        <v>0</v>
      </c>
      <c r="AQ125">
        <v>0.6</v>
      </c>
      <c r="AR125">
        <v>0</v>
      </c>
      <c r="AS125">
        <v>0</v>
      </c>
      <c r="AT125">
        <v>83</v>
      </c>
      <c r="AU125">
        <v>41</v>
      </c>
      <c r="AV125">
        <v>1</v>
      </c>
      <c r="AW125">
        <v>1</v>
      </c>
      <c r="AZ125">
        <v>1</v>
      </c>
      <c r="BA125">
        <v>26.39</v>
      </c>
      <c r="BB125">
        <v>1</v>
      </c>
      <c r="BC125">
        <v>1</v>
      </c>
      <c r="BD125" t="s">
        <v>3</v>
      </c>
      <c r="BE125" t="s">
        <v>3</v>
      </c>
      <c r="BF125" t="s">
        <v>3</v>
      </c>
      <c r="BG125" t="s">
        <v>3</v>
      </c>
      <c r="BH125">
        <v>0</v>
      </c>
      <c r="BI125">
        <v>1</v>
      </c>
      <c r="BJ125" t="s">
        <v>35</v>
      </c>
      <c r="BM125">
        <v>478</v>
      </c>
      <c r="BN125">
        <v>0</v>
      </c>
      <c r="BO125" t="s">
        <v>32</v>
      </c>
      <c r="BP125">
        <v>1</v>
      </c>
      <c r="BQ125">
        <v>60</v>
      </c>
      <c r="BR125">
        <v>0</v>
      </c>
      <c r="BS125">
        <v>26.39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83</v>
      </c>
      <c r="CA125">
        <v>41</v>
      </c>
      <c r="CB125" t="s">
        <v>3</v>
      </c>
      <c r="CE125">
        <v>30</v>
      </c>
      <c r="CF125">
        <v>0</v>
      </c>
      <c r="CG125">
        <v>0</v>
      </c>
      <c r="CM125">
        <v>0</v>
      </c>
      <c r="CN125" t="s">
        <v>3</v>
      </c>
      <c r="CO125">
        <v>0</v>
      </c>
      <c r="CP125">
        <f t="shared" si="137"/>
        <v>56.74</v>
      </c>
      <c r="CQ125">
        <f t="shared" si="138"/>
        <v>0</v>
      </c>
      <c r="CR125">
        <f t="shared" si="139"/>
        <v>0</v>
      </c>
      <c r="CS125">
        <f t="shared" si="140"/>
        <v>0</v>
      </c>
      <c r="CT125">
        <f t="shared" si="141"/>
        <v>161.77000000000001</v>
      </c>
      <c r="CU125">
        <f t="shared" si="142"/>
        <v>0</v>
      </c>
      <c r="CV125">
        <f t="shared" si="143"/>
        <v>0.6</v>
      </c>
      <c r="CW125">
        <f t="shared" si="144"/>
        <v>0</v>
      </c>
      <c r="CX125">
        <f t="shared" si="144"/>
        <v>0</v>
      </c>
      <c r="CY125">
        <f t="shared" si="145"/>
        <v>47.094200000000001</v>
      </c>
      <c r="CZ125">
        <f t="shared" si="146"/>
        <v>23.263400000000001</v>
      </c>
      <c r="DC125" t="s">
        <v>3</v>
      </c>
      <c r="DD125" t="s">
        <v>3</v>
      </c>
      <c r="DE125" t="s">
        <v>3</v>
      </c>
      <c r="DF125" t="s">
        <v>3</v>
      </c>
      <c r="DG125" t="s">
        <v>3</v>
      </c>
      <c r="DH125" t="s">
        <v>3</v>
      </c>
      <c r="DI125" t="s">
        <v>3</v>
      </c>
      <c r="DJ125" t="s">
        <v>3</v>
      </c>
      <c r="DK125" t="s">
        <v>3</v>
      </c>
      <c r="DL125" t="s">
        <v>3</v>
      </c>
      <c r="DM125" t="s">
        <v>3</v>
      </c>
      <c r="DN125">
        <v>100</v>
      </c>
      <c r="DO125">
        <v>64</v>
      </c>
      <c r="DP125">
        <v>1.0249999999999999</v>
      </c>
      <c r="DQ125">
        <v>1</v>
      </c>
      <c r="DU125">
        <v>1013</v>
      </c>
      <c r="DV125" t="s">
        <v>34</v>
      </c>
      <c r="DW125" t="s">
        <v>34</v>
      </c>
      <c r="DX125">
        <v>1</v>
      </c>
      <c r="DZ125" t="s">
        <v>3</v>
      </c>
      <c r="EA125" t="s">
        <v>3</v>
      </c>
      <c r="EB125" t="s">
        <v>3</v>
      </c>
      <c r="EC125" t="s">
        <v>3</v>
      </c>
      <c r="EE125">
        <v>54687904</v>
      </c>
      <c r="EF125">
        <v>60</v>
      </c>
      <c r="EG125" t="s">
        <v>24</v>
      </c>
      <c r="EH125">
        <v>0</v>
      </c>
      <c r="EI125" t="s">
        <v>3</v>
      </c>
      <c r="EJ125">
        <v>1</v>
      </c>
      <c r="EK125">
        <v>478</v>
      </c>
      <c r="EL125" t="s">
        <v>36</v>
      </c>
      <c r="EM125" t="s">
        <v>37</v>
      </c>
      <c r="EO125" t="s">
        <v>3</v>
      </c>
      <c r="EQ125">
        <v>0</v>
      </c>
      <c r="ER125">
        <v>6.13</v>
      </c>
      <c r="ES125">
        <v>0</v>
      </c>
      <c r="ET125">
        <v>0</v>
      </c>
      <c r="EU125">
        <v>0</v>
      </c>
      <c r="EV125">
        <v>6.13</v>
      </c>
      <c r="EW125">
        <v>0.6</v>
      </c>
      <c r="EX125">
        <v>0</v>
      </c>
      <c r="EY125">
        <v>0</v>
      </c>
      <c r="FQ125">
        <v>0</v>
      </c>
      <c r="FR125">
        <f t="shared" si="147"/>
        <v>0</v>
      </c>
      <c r="FS125">
        <v>0</v>
      </c>
      <c r="FX125">
        <v>100</v>
      </c>
      <c r="FY125">
        <v>64</v>
      </c>
      <c r="GA125" t="s">
        <v>3</v>
      </c>
      <c r="GD125">
        <v>0</v>
      </c>
      <c r="GF125">
        <v>-750453579</v>
      </c>
      <c r="GG125">
        <v>2</v>
      </c>
      <c r="GH125">
        <v>1</v>
      </c>
      <c r="GI125">
        <v>3</v>
      </c>
      <c r="GJ125">
        <v>0</v>
      </c>
      <c r="GK125">
        <f>ROUND(R125*(R12)/100,2)</f>
        <v>0</v>
      </c>
      <c r="GL125">
        <f t="shared" si="148"/>
        <v>0</v>
      </c>
      <c r="GM125">
        <f t="shared" si="149"/>
        <v>127.09</v>
      </c>
      <c r="GN125">
        <f t="shared" si="150"/>
        <v>127.09</v>
      </c>
      <c r="GO125">
        <f t="shared" si="151"/>
        <v>0</v>
      </c>
      <c r="GP125">
        <f t="shared" si="152"/>
        <v>0</v>
      </c>
      <c r="GR125">
        <v>0</v>
      </c>
      <c r="GS125">
        <v>3</v>
      </c>
      <c r="GT125">
        <v>0</v>
      </c>
      <c r="GU125" t="s">
        <v>3</v>
      </c>
      <c r="GV125">
        <f t="shared" si="153"/>
        <v>0</v>
      </c>
      <c r="GW125">
        <v>1</v>
      </c>
      <c r="GX125">
        <f t="shared" si="154"/>
        <v>0</v>
      </c>
      <c r="HA125">
        <v>0</v>
      </c>
      <c r="HB125">
        <v>0</v>
      </c>
      <c r="HC125">
        <f t="shared" si="155"/>
        <v>0</v>
      </c>
      <c r="HE125" t="s">
        <v>3</v>
      </c>
      <c r="HF125" t="s">
        <v>3</v>
      </c>
      <c r="HM125" t="s">
        <v>3</v>
      </c>
      <c r="HN125" t="s">
        <v>3</v>
      </c>
      <c r="HO125" t="s">
        <v>3</v>
      </c>
      <c r="HP125" t="s">
        <v>3</v>
      </c>
      <c r="HQ125" t="s">
        <v>3</v>
      </c>
      <c r="IK125">
        <v>0</v>
      </c>
    </row>
    <row r="126" spans="1:245" x14ac:dyDescent="0.2">
      <c r="A126">
        <v>17</v>
      </c>
      <c r="B126">
        <v>1</v>
      </c>
      <c r="C126">
        <f>ROW(SmtRes!A56)</f>
        <v>56</v>
      </c>
      <c r="D126">
        <f>ROW(EtalonRes!A59)</f>
        <v>59</v>
      </c>
      <c r="E126" t="s">
        <v>38</v>
      </c>
      <c r="F126" t="s">
        <v>39</v>
      </c>
      <c r="G126" t="s">
        <v>40</v>
      </c>
      <c r="H126" t="s">
        <v>22</v>
      </c>
      <c r="I126">
        <f>ROUND(1.59/100,9)</f>
        <v>1.5900000000000001E-2</v>
      </c>
      <c r="J126">
        <v>0</v>
      </c>
      <c r="K126">
        <f>ROUND(1.59/100,9)</f>
        <v>1.5900000000000001E-2</v>
      </c>
      <c r="O126">
        <f t="shared" si="120"/>
        <v>80.23</v>
      </c>
      <c r="P126">
        <f t="shared" si="121"/>
        <v>0</v>
      </c>
      <c r="Q126">
        <f t="shared" si="122"/>
        <v>0</v>
      </c>
      <c r="R126">
        <f t="shared" si="123"/>
        <v>0</v>
      </c>
      <c r="S126">
        <f t="shared" si="124"/>
        <v>80.23</v>
      </c>
      <c r="T126">
        <f t="shared" si="125"/>
        <v>0</v>
      </c>
      <c r="U126">
        <f t="shared" si="126"/>
        <v>0.27681900000000004</v>
      </c>
      <c r="V126">
        <f t="shared" si="127"/>
        <v>0</v>
      </c>
      <c r="W126">
        <f t="shared" si="128"/>
        <v>0</v>
      </c>
      <c r="X126">
        <f t="shared" si="129"/>
        <v>56.16</v>
      </c>
      <c r="Y126">
        <f t="shared" si="129"/>
        <v>32.89</v>
      </c>
      <c r="AA126">
        <v>55282325</v>
      </c>
      <c r="AB126">
        <f t="shared" si="130"/>
        <v>191.34</v>
      </c>
      <c r="AC126">
        <f t="shared" si="131"/>
        <v>0</v>
      </c>
      <c r="AD126">
        <f t="shared" si="132"/>
        <v>0</v>
      </c>
      <c r="AE126">
        <f t="shared" si="133"/>
        <v>0</v>
      </c>
      <c r="AF126">
        <f t="shared" si="133"/>
        <v>191.34</v>
      </c>
      <c r="AG126">
        <f t="shared" si="134"/>
        <v>0</v>
      </c>
      <c r="AH126">
        <f t="shared" si="135"/>
        <v>17.41</v>
      </c>
      <c r="AI126">
        <f t="shared" si="135"/>
        <v>0</v>
      </c>
      <c r="AJ126">
        <f t="shared" si="136"/>
        <v>0</v>
      </c>
      <c r="AK126">
        <v>191.34</v>
      </c>
      <c r="AL126">
        <v>0</v>
      </c>
      <c r="AM126">
        <v>0</v>
      </c>
      <c r="AN126">
        <v>0</v>
      </c>
      <c r="AO126">
        <v>191.34</v>
      </c>
      <c r="AP126">
        <v>0</v>
      </c>
      <c r="AQ126">
        <v>17.41</v>
      </c>
      <c r="AR126">
        <v>0</v>
      </c>
      <c r="AS126">
        <v>0</v>
      </c>
      <c r="AT126">
        <v>70</v>
      </c>
      <c r="AU126">
        <v>41</v>
      </c>
      <c r="AV126">
        <v>1</v>
      </c>
      <c r="AW126">
        <v>1</v>
      </c>
      <c r="AZ126">
        <v>1</v>
      </c>
      <c r="BA126">
        <v>26.39</v>
      </c>
      <c r="BB126">
        <v>1</v>
      </c>
      <c r="BC126">
        <v>1</v>
      </c>
      <c r="BD126" t="s">
        <v>3</v>
      </c>
      <c r="BE126" t="s">
        <v>3</v>
      </c>
      <c r="BF126" t="s">
        <v>3</v>
      </c>
      <c r="BG126" t="s">
        <v>3</v>
      </c>
      <c r="BH126">
        <v>0</v>
      </c>
      <c r="BI126">
        <v>1</v>
      </c>
      <c r="BJ126" t="s">
        <v>41</v>
      </c>
      <c r="BM126">
        <v>441</v>
      </c>
      <c r="BN126">
        <v>0</v>
      </c>
      <c r="BO126" t="s">
        <v>39</v>
      </c>
      <c r="BP126">
        <v>1</v>
      </c>
      <c r="BQ126">
        <v>60</v>
      </c>
      <c r="BR126">
        <v>0</v>
      </c>
      <c r="BS126">
        <v>26.39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70</v>
      </c>
      <c r="CA126">
        <v>41</v>
      </c>
      <c r="CB126" t="s">
        <v>3</v>
      </c>
      <c r="CE126">
        <v>30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37"/>
        <v>80.23</v>
      </c>
      <c r="CQ126">
        <f t="shared" si="138"/>
        <v>0</v>
      </c>
      <c r="CR126">
        <f t="shared" si="139"/>
        <v>0</v>
      </c>
      <c r="CS126">
        <f t="shared" si="140"/>
        <v>0</v>
      </c>
      <c r="CT126">
        <f t="shared" si="141"/>
        <v>5049.46</v>
      </c>
      <c r="CU126">
        <f t="shared" si="142"/>
        <v>0</v>
      </c>
      <c r="CV126">
        <f t="shared" si="143"/>
        <v>17.41</v>
      </c>
      <c r="CW126">
        <f t="shared" si="144"/>
        <v>0</v>
      </c>
      <c r="CX126">
        <f t="shared" si="144"/>
        <v>0</v>
      </c>
      <c r="CY126">
        <f t="shared" si="145"/>
        <v>56.161000000000001</v>
      </c>
      <c r="CZ126">
        <f t="shared" si="146"/>
        <v>32.894300000000001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80</v>
      </c>
      <c r="DO126">
        <v>55</v>
      </c>
      <c r="DP126">
        <v>1.0469999999999999</v>
      </c>
      <c r="DQ126">
        <v>1</v>
      </c>
      <c r="DU126">
        <v>1005</v>
      </c>
      <c r="DV126" t="s">
        <v>22</v>
      </c>
      <c r="DW126" t="s">
        <v>22</v>
      </c>
      <c r="DX126">
        <v>100</v>
      </c>
      <c r="DZ126" t="s">
        <v>3</v>
      </c>
      <c r="EA126" t="s">
        <v>3</v>
      </c>
      <c r="EB126" t="s">
        <v>3</v>
      </c>
      <c r="EC126" t="s">
        <v>3</v>
      </c>
      <c r="EE126">
        <v>54687867</v>
      </c>
      <c r="EF126">
        <v>60</v>
      </c>
      <c r="EG126" t="s">
        <v>24</v>
      </c>
      <c r="EH126">
        <v>0</v>
      </c>
      <c r="EI126" t="s">
        <v>3</v>
      </c>
      <c r="EJ126">
        <v>1</v>
      </c>
      <c r="EK126">
        <v>441</v>
      </c>
      <c r="EL126" t="s">
        <v>42</v>
      </c>
      <c r="EM126" t="s">
        <v>43</v>
      </c>
      <c r="EO126" t="s">
        <v>3</v>
      </c>
      <c r="EQ126">
        <v>0</v>
      </c>
      <c r="ER126">
        <v>191.34</v>
      </c>
      <c r="ES126">
        <v>0</v>
      </c>
      <c r="ET126">
        <v>0</v>
      </c>
      <c r="EU126">
        <v>0</v>
      </c>
      <c r="EV126">
        <v>191.34</v>
      </c>
      <c r="EW126">
        <v>17.41</v>
      </c>
      <c r="EX126">
        <v>0</v>
      </c>
      <c r="EY126">
        <v>0</v>
      </c>
      <c r="FQ126">
        <v>0</v>
      </c>
      <c r="FR126">
        <f t="shared" si="147"/>
        <v>0</v>
      </c>
      <c r="FS126">
        <v>0</v>
      </c>
      <c r="FX126">
        <v>80</v>
      </c>
      <c r="FY126">
        <v>55</v>
      </c>
      <c r="GA126" t="s">
        <v>3</v>
      </c>
      <c r="GD126">
        <v>0</v>
      </c>
      <c r="GF126">
        <v>-839833208</v>
      </c>
      <c r="GG126">
        <v>2</v>
      </c>
      <c r="GH126">
        <v>1</v>
      </c>
      <c r="GI126">
        <v>3</v>
      </c>
      <c r="GJ126">
        <v>0</v>
      </c>
      <c r="GK126">
        <f>ROUND(R126*(R12)/100,2)</f>
        <v>0</v>
      </c>
      <c r="GL126">
        <f t="shared" si="148"/>
        <v>0</v>
      </c>
      <c r="GM126">
        <f t="shared" si="149"/>
        <v>169.28</v>
      </c>
      <c r="GN126">
        <f t="shared" si="150"/>
        <v>169.28</v>
      </c>
      <c r="GO126">
        <f t="shared" si="151"/>
        <v>0</v>
      </c>
      <c r="GP126">
        <f t="shared" si="152"/>
        <v>0</v>
      </c>
      <c r="GR126">
        <v>0</v>
      </c>
      <c r="GS126">
        <v>3</v>
      </c>
      <c r="GT126">
        <v>0</v>
      </c>
      <c r="GU126" t="s">
        <v>3</v>
      </c>
      <c r="GV126">
        <f t="shared" si="153"/>
        <v>0</v>
      </c>
      <c r="GW126">
        <v>1</v>
      </c>
      <c r="GX126">
        <f t="shared" si="154"/>
        <v>0</v>
      </c>
      <c r="HA126">
        <v>0</v>
      </c>
      <c r="HB126">
        <v>0</v>
      </c>
      <c r="HC126">
        <f t="shared" si="155"/>
        <v>0</v>
      </c>
      <c r="HE126" t="s">
        <v>3</v>
      </c>
      <c r="HF126" t="s">
        <v>3</v>
      </c>
      <c r="HM126" t="s">
        <v>3</v>
      </c>
      <c r="HN126" t="s">
        <v>3</v>
      </c>
      <c r="HO126" t="s">
        <v>3</v>
      </c>
      <c r="HP126" t="s">
        <v>3</v>
      </c>
      <c r="HQ126" t="s">
        <v>3</v>
      </c>
      <c r="IK126">
        <v>0</v>
      </c>
    </row>
    <row r="127" spans="1:245" x14ac:dyDescent="0.2">
      <c r="A127">
        <v>18</v>
      </c>
      <c r="B127">
        <v>1</v>
      </c>
      <c r="C127">
        <v>56</v>
      </c>
      <c r="E127" t="s">
        <v>44</v>
      </c>
      <c r="F127" t="s">
        <v>28</v>
      </c>
      <c r="G127" t="s">
        <v>29</v>
      </c>
      <c r="H127" t="s">
        <v>30</v>
      </c>
      <c r="I127">
        <f>I126*J127</f>
        <v>-1.6218E-2</v>
      </c>
      <c r="J127">
        <v>-1.02</v>
      </c>
      <c r="K127">
        <v>-1.02</v>
      </c>
      <c r="O127">
        <f t="shared" si="120"/>
        <v>0</v>
      </c>
      <c r="P127">
        <f t="shared" si="121"/>
        <v>0</v>
      </c>
      <c r="Q127">
        <f t="shared" si="122"/>
        <v>0</v>
      </c>
      <c r="R127">
        <f t="shared" si="123"/>
        <v>0</v>
      </c>
      <c r="S127">
        <f t="shared" si="124"/>
        <v>0</v>
      </c>
      <c r="T127">
        <f t="shared" si="125"/>
        <v>0</v>
      </c>
      <c r="U127">
        <f t="shared" si="126"/>
        <v>0</v>
      </c>
      <c r="V127">
        <f t="shared" si="127"/>
        <v>0</v>
      </c>
      <c r="W127">
        <f t="shared" si="128"/>
        <v>0</v>
      </c>
      <c r="X127">
        <f t="shared" si="129"/>
        <v>0</v>
      </c>
      <c r="Y127">
        <f t="shared" si="129"/>
        <v>0</v>
      </c>
      <c r="AA127">
        <v>55282325</v>
      </c>
      <c r="AB127">
        <f t="shared" si="130"/>
        <v>0</v>
      </c>
      <c r="AC127">
        <f t="shared" si="131"/>
        <v>0</v>
      </c>
      <c r="AD127">
        <f t="shared" si="132"/>
        <v>0</v>
      </c>
      <c r="AE127">
        <f t="shared" si="133"/>
        <v>0</v>
      </c>
      <c r="AF127">
        <f t="shared" si="133"/>
        <v>0</v>
      </c>
      <c r="AG127">
        <f t="shared" si="134"/>
        <v>0</v>
      </c>
      <c r="AH127">
        <f t="shared" si="135"/>
        <v>0</v>
      </c>
      <c r="AI127">
        <f t="shared" si="135"/>
        <v>0</v>
      </c>
      <c r="AJ127">
        <f t="shared" si="136"/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</v>
      </c>
      <c r="AW127">
        <v>1</v>
      </c>
      <c r="AZ127">
        <v>1</v>
      </c>
      <c r="BA127">
        <v>1</v>
      </c>
      <c r="BB127">
        <v>1</v>
      </c>
      <c r="BC127">
        <v>1</v>
      </c>
      <c r="BD127" t="s">
        <v>3</v>
      </c>
      <c r="BE127" t="s">
        <v>3</v>
      </c>
      <c r="BF127" t="s">
        <v>3</v>
      </c>
      <c r="BG127" t="s">
        <v>3</v>
      </c>
      <c r="BH127">
        <v>3</v>
      </c>
      <c r="BI127">
        <v>1</v>
      </c>
      <c r="BJ127" t="s">
        <v>3</v>
      </c>
      <c r="BM127">
        <v>441</v>
      </c>
      <c r="BN127">
        <v>0</v>
      </c>
      <c r="BO127" t="s">
        <v>3</v>
      </c>
      <c r="BP127">
        <v>0</v>
      </c>
      <c r="BQ127">
        <v>60</v>
      </c>
      <c r="BR127">
        <v>1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0</v>
      </c>
      <c r="CA127">
        <v>0</v>
      </c>
      <c r="CB127" t="s">
        <v>3</v>
      </c>
      <c r="CE127">
        <v>30</v>
      </c>
      <c r="CF127">
        <v>0</v>
      </c>
      <c r="CG127">
        <v>0</v>
      </c>
      <c r="CM127">
        <v>0</v>
      </c>
      <c r="CN127" t="s">
        <v>3</v>
      </c>
      <c r="CO127">
        <v>0</v>
      </c>
      <c r="CP127">
        <f t="shared" si="137"/>
        <v>0</v>
      </c>
      <c r="CQ127">
        <f t="shared" si="138"/>
        <v>0</v>
      </c>
      <c r="CR127">
        <f t="shared" si="139"/>
        <v>0</v>
      </c>
      <c r="CS127">
        <f t="shared" si="140"/>
        <v>0</v>
      </c>
      <c r="CT127">
        <f t="shared" si="141"/>
        <v>0</v>
      </c>
      <c r="CU127">
        <f t="shared" si="142"/>
        <v>0</v>
      </c>
      <c r="CV127">
        <f t="shared" si="143"/>
        <v>0</v>
      </c>
      <c r="CW127">
        <f t="shared" si="144"/>
        <v>0</v>
      </c>
      <c r="CX127">
        <f t="shared" si="144"/>
        <v>0</v>
      </c>
      <c r="CY127">
        <f t="shared" si="145"/>
        <v>0</v>
      </c>
      <c r="CZ127">
        <f t="shared" si="146"/>
        <v>0</v>
      </c>
      <c r="DC127" t="s">
        <v>3</v>
      </c>
      <c r="DD127" t="s">
        <v>3</v>
      </c>
      <c r="DE127" t="s">
        <v>3</v>
      </c>
      <c r="DF127" t="s">
        <v>3</v>
      </c>
      <c r="DG127" t="s">
        <v>3</v>
      </c>
      <c r="DH127" t="s">
        <v>3</v>
      </c>
      <c r="DI127" t="s">
        <v>3</v>
      </c>
      <c r="DJ127" t="s">
        <v>3</v>
      </c>
      <c r="DK127" t="s">
        <v>3</v>
      </c>
      <c r="DL127" t="s">
        <v>3</v>
      </c>
      <c r="DM127" t="s">
        <v>3</v>
      </c>
      <c r="DN127">
        <v>80</v>
      </c>
      <c r="DO127">
        <v>55</v>
      </c>
      <c r="DP127">
        <v>1.0469999999999999</v>
      </c>
      <c r="DQ127">
        <v>1</v>
      </c>
      <c r="DU127">
        <v>1009</v>
      </c>
      <c r="DV127" t="s">
        <v>30</v>
      </c>
      <c r="DW127" t="s">
        <v>30</v>
      </c>
      <c r="DX127">
        <v>1000</v>
      </c>
      <c r="DZ127" t="s">
        <v>3</v>
      </c>
      <c r="EA127" t="s">
        <v>3</v>
      </c>
      <c r="EB127" t="s">
        <v>3</v>
      </c>
      <c r="EC127" t="s">
        <v>3</v>
      </c>
      <c r="EE127">
        <v>54687867</v>
      </c>
      <c r="EF127">
        <v>60</v>
      </c>
      <c r="EG127" t="s">
        <v>24</v>
      </c>
      <c r="EH127">
        <v>0</v>
      </c>
      <c r="EI127" t="s">
        <v>3</v>
      </c>
      <c r="EJ127">
        <v>1</v>
      </c>
      <c r="EK127">
        <v>441</v>
      </c>
      <c r="EL127" t="s">
        <v>42</v>
      </c>
      <c r="EM127" t="s">
        <v>43</v>
      </c>
      <c r="EO127" t="s">
        <v>3</v>
      </c>
      <c r="EQ127">
        <v>32768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FQ127">
        <v>0</v>
      </c>
      <c r="FR127">
        <f t="shared" si="147"/>
        <v>0</v>
      </c>
      <c r="FS127">
        <v>0</v>
      </c>
      <c r="FX127">
        <v>80</v>
      </c>
      <c r="FY127">
        <v>55</v>
      </c>
      <c r="GA127" t="s">
        <v>3</v>
      </c>
      <c r="GD127">
        <v>0</v>
      </c>
      <c r="GF127">
        <v>1489638031</v>
      </c>
      <c r="GG127">
        <v>2</v>
      </c>
      <c r="GH127">
        <v>1</v>
      </c>
      <c r="GI127">
        <v>3</v>
      </c>
      <c r="GJ127">
        <v>0</v>
      </c>
      <c r="GK127">
        <f>ROUND(R127*(R12)/100,2)</f>
        <v>0</v>
      </c>
      <c r="GL127">
        <f t="shared" si="148"/>
        <v>0</v>
      </c>
      <c r="GM127">
        <f t="shared" si="149"/>
        <v>0</v>
      </c>
      <c r="GN127">
        <f t="shared" si="150"/>
        <v>0</v>
      </c>
      <c r="GO127">
        <f t="shared" si="151"/>
        <v>0</v>
      </c>
      <c r="GP127">
        <f t="shared" si="152"/>
        <v>0</v>
      </c>
      <c r="GR127">
        <v>0</v>
      </c>
      <c r="GS127">
        <v>3</v>
      </c>
      <c r="GT127">
        <v>0</v>
      </c>
      <c r="GU127" t="s">
        <v>3</v>
      </c>
      <c r="GV127">
        <f t="shared" si="153"/>
        <v>0</v>
      </c>
      <c r="GW127">
        <v>1</v>
      </c>
      <c r="GX127">
        <f t="shared" si="154"/>
        <v>0</v>
      </c>
      <c r="HA127">
        <v>0</v>
      </c>
      <c r="HB127">
        <v>0</v>
      </c>
      <c r="HC127">
        <f t="shared" si="155"/>
        <v>0</v>
      </c>
      <c r="HE127" t="s">
        <v>3</v>
      </c>
      <c r="HF127" t="s">
        <v>3</v>
      </c>
      <c r="HM127" t="s">
        <v>3</v>
      </c>
      <c r="HN127" t="s">
        <v>3</v>
      </c>
      <c r="HO127" t="s">
        <v>3</v>
      </c>
      <c r="HP127" t="s">
        <v>3</v>
      </c>
      <c r="HQ127" t="s">
        <v>3</v>
      </c>
      <c r="IK127">
        <v>0</v>
      </c>
    </row>
    <row r="128" spans="1:245" x14ac:dyDescent="0.2">
      <c r="A128">
        <v>17</v>
      </c>
      <c r="B128">
        <v>1</v>
      </c>
      <c r="C128">
        <f>ROW(SmtRes!A57)</f>
        <v>57</v>
      </c>
      <c r="D128">
        <f>ROW(EtalonRes!A62)</f>
        <v>62</v>
      </c>
      <c r="E128" t="s">
        <v>3</v>
      </c>
      <c r="F128" t="s">
        <v>46</v>
      </c>
      <c r="G128" t="s">
        <v>47</v>
      </c>
      <c r="H128" t="s">
        <v>48</v>
      </c>
      <c r="I128">
        <f>ROUND(2/100,9)</f>
        <v>0.02</v>
      </c>
      <c r="J128">
        <v>0</v>
      </c>
      <c r="K128">
        <f>ROUND(2/100,9)</f>
        <v>0.02</v>
      </c>
      <c r="O128">
        <f t="shared" si="120"/>
        <v>120.34</v>
      </c>
      <c r="P128">
        <f t="shared" si="121"/>
        <v>0</v>
      </c>
      <c r="Q128">
        <f t="shared" si="122"/>
        <v>0</v>
      </c>
      <c r="R128">
        <f t="shared" si="123"/>
        <v>0</v>
      </c>
      <c r="S128">
        <f t="shared" si="124"/>
        <v>120.34</v>
      </c>
      <c r="T128">
        <f t="shared" si="125"/>
        <v>0</v>
      </c>
      <c r="U128">
        <f t="shared" si="126"/>
        <v>0.41460000000000002</v>
      </c>
      <c r="V128">
        <f t="shared" si="127"/>
        <v>0</v>
      </c>
      <c r="W128">
        <f t="shared" si="128"/>
        <v>0</v>
      </c>
      <c r="X128">
        <f t="shared" si="129"/>
        <v>108.31</v>
      </c>
      <c r="Y128">
        <f t="shared" si="129"/>
        <v>49.34</v>
      </c>
      <c r="AA128">
        <v>-1</v>
      </c>
      <c r="AB128">
        <f t="shared" si="130"/>
        <v>227.82</v>
      </c>
      <c r="AC128">
        <f t="shared" si="131"/>
        <v>0</v>
      </c>
      <c r="AD128">
        <f t="shared" si="132"/>
        <v>0</v>
      </c>
      <c r="AE128">
        <f t="shared" si="133"/>
        <v>0</v>
      </c>
      <c r="AF128">
        <f t="shared" si="133"/>
        <v>227.82</v>
      </c>
      <c r="AG128">
        <f t="shared" si="134"/>
        <v>0</v>
      </c>
      <c r="AH128">
        <f t="shared" si="135"/>
        <v>20.73</v>
      </c>
      <c r="AI128">
        <f t="shared" si="135"/>
        <v>0</v>
      </c>
      <c r="AJ128">
        <f t="shared" si="136"/>
        <v>0</v>
      </c>
      <c r="AK128">
        <v>227.82</v>
      </c>
      <c r="AL128">
        <v>0</v>
      </c>
      <c r="AM128">
        <v>0</v>
      </c>
      <c r="AN128">
        <v>0</v>
      </c>
      <c r="AO128">
        <v>227.82</v>
      </c>
      <c r="AP128">
        <v>0</v>
      </c>
      <c r="AQ128">
        <v>20.73</v>
      </c>
      <c r="AR128">
        <v>0</v>
      </c>
      <c r="AS128">
        <v>0</v>
      </c>
      <c r="AT128">
        <v>90</v>
      </c>
      <c r="AU128">
        <v>41</v>
      </c>
      <c r="AV128">
        <v>1</v>
      </c>
      <c r="AW128">
        <v>1</v>
      </c>
      <c r="AZ128">
        <v>1</v>
      </c>
      <c r="BA128">
        <v>26.39</v>
      </c>
      <c r="BB128">
        <v>1</v>
      </c>
      <c r="BC128">
        <v>1</v>
      </c>
      <c r="BD128" t="s">
        <v>3</v>
      </c>
      <c r="BE128" t="s">
        <v>3</v>
      </c>
      <c r="BF128" t="s">
        <v>3</v>
      </c>
      <c r="BG128" t="s">
        <v>3</v>
      </c>
      <c r="BH128">
        <v>0</v>
      </c>
      <c r="BI128">
        <v>1</v>
      </c>
      <c r="BJ128" t="s">
        <v>49</v>
      </c>
      <c r="BM128">
        <v>621</v>
      </c>
      <c r="BN128">
        <v>0</v>
      </c>
      <c r="BO128" t="s">
        <v>46</v>
      </c>
      <c r="BP128">
        <v>1</v>
      </c>
      <c r="BQ128">
        <v>60</v>
      </c>
      <c r="BR128">
        <v>0</v>
      </c>
      <c r="BS128">
        <v>26.39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90</v>
      </c>
      <c r="CA128">
        <v>41</v>
      </c>
      <c r="CB128" t="s">
        <v>3</v>
      </c>
      <c r="CE128">
        <v>30</v>
      </c>
      <c r="CF128">
        <v>0</v>
      </c>
      <c r="CG128">
        <v>0</v>
      </c>
      <c r="CM128">
        <v>0</v>
      </c>
      <c r="CN128" t="s">
        <v>3</v>
      </c>
      <c r="CO128">
        <v>0</v>
      </c>
      <c r="CP128">
        <f t="shared" si="137"/>
        <v>120.34</v>
      </c>
      <c r="CQ128">
        <f t="shared" si="138"/>
        <v>0</v>
      </c>
      <c r="CR128">
        <f t="shared" si="139"/>
        <v>0</v>
      </c>
      <c r="CS128">
        <f t="shared" si="140"/>
        <v>0</v>
      </c>
      <c r="CT128">
        <f t="shared" si="141"/>
        <v>6012.17</v>
      </c>
      <c r="CU128">
        <f t="shared" si="142"/>
        <v>0</v>
      </c>
      <c r="CV128">
        <f t="shared" si="143"/>
        <v>20.73</v>
      </c>
      <c r="CW128">
        <f t="shared" si="144"/>
        <v>0</v>
      </c>
      <c r="CX128">
        <f t="shared" si="144"/>
        <v>0</v>
      </c>
      <c r="CY128">
        <f t="shared" si="145"/>
        <v>108.30600000000001</v>
      </c>
      <c r="CZ128">
        <f t="shared" si="146"/>
        <v>49.339399999999998</v>
      </c>
      <c r="DC128" t="s">
        <v>3</v>
      </c>
      <c r="DD128" t="s">
        <v>3</v>
      </c>
      <c r="DE128" t="s">
        <v>3</v>
      </c>
      <c r="DF128" t="s">
        <v>3</v>
      </c>
      <c r="DG128" t="s">
        <v>3</v>
      </c>
      <c r="DH128" t="s">
        <v>3</v>
      </c>
      <c r="DI128" t="s">
        <v>3</v>
      </c>
      <c r="DJ128" t="s">
        <v>3</v>
      </c>
      <c r="DK128" t="s">
        <v>3</v>
      </c>
      <c r="DL128" t="s">
        <v>3</v>
      </c>
      <c r="DM128" t="s">
        <v>3</v>
      </c>
      <c r="DN128">
        <v>110</v>
      </c>
      <c r="DO128">
        <v>74</v>
      </c>
      <c r="DP128">
        <v>1.0669999999999999</v>
      </c>
      <c r="DQ128">
        <v>1</v>
      </c>
      <c r="DU128">
        <v>1003</v>
      </c>
      <c r="DV128" t="s">
        <v>48</v>
      </c>
      <c r="DW128" t="s">
        <v>48</v>
      </c>
      <c r="DX128">
        <v>100</v>
      </c>
      <c r="DZ128" t="s">
        <v>3</v>
      </c>
      <c r="EA128" t="s">
        <v>3</v>
      </c>
      <c r="EB128" t="s">
        <v>3</v>
      </c>
      <c r="EC128" t="s">
        <v>3</v>
      </c>
      <c r="EE128">
        <v>54688047</v>
      </c>
      <c r="EF128">
        <v>60</v>
      </c>
      <c r="EG128" t="s">
        <v>24</v>
      </c>
      <c r="EH128">
        <v>0</v>
      </c>
      <c r="EI128" t="s">
        <v>3</v>
      </c>
      <c r="EJ128">
        <v>1</v>
      </c>
      <c r="EK128">
        <v>621</v>
      </c>
      <c r="EL128" t="s">
        <v>50</v>
      </c>
      <c r="EM128" t="s">
        <v>51</v>
      </c>
      <c r="EO128" t="s">
        <v>3</v>
      </c>
      <c r="EQ128">
        <v>1024</v>
      </c>
      <c r="ER128">
        <v>227.82</v>
      </c>
      <c r="ES128">
        <v>0</v>
      </c>
      <c r="ET128">
        <v>0</v>
      </c>
      <c r="EU128">
        <v>0</v>
      </c>
      <c r="EV128">
        <v>227.82</v>
      </c>
      <c r="EW128">
        <v>20.73</v>
      </c>
      <c r="EX128">
        <v>0</v>
      </c>
      <c r="EY128">
        <v>0</v>
      </c>
      <c r="FQ128">
        <v>0</v>
      </c>
      <c r="FR128">
        <f t="shared" si="147"/>
        <v>0</v>
      </c>
      <c r="FS128">
        <v>0</v>
      </c>
      <c r="FX128">
        <v>110</v>
      </c>
      <c r="FY128">
        <v>74</v>
      </c>
      <c r="GA128" t="s">
        <v>3</v>
      </c>
      <c r="GD128">
        <v>0</v>
      </c>
      <c r="GF128">
        <v>1675235809</v>
      </c>
      <c r="GG128">
        <v>2</v>
      </c>
      <c r="GH128">
        <v>1</v>
      </c>
      <c r="GI128">
        <v>3</v>
      </c>
      <c r="GJ128">
        <v>0</v>
      </c>
      <c r="GK128">
        <f>ROUND(R128*(R12)/100,2)</f>
        <v>0</v>
      </c>
      <c r="GL128">
        <f t="shared" si="148"/>
        <v>0</v>
      </c>
      <c r="GM128">
        <f t="shared" si="149"/>
        <v>277.99</v>
      </c>
      <c r="GN128">
        <f t="shared" si="150"/>
        <v>277.99</v>
      </c>
      <c r="GO128">
        <f t="shared" si="151"/>
        <v>0</v>
      </c>
      <c r="GP128">
        <f t="shared" si="152"/>
        <v>0</v>
      </c>
      <c r="GR128">
        <v>0</v>
      </c>
      <c r="GS128">
        <v>3</v>
      </c>
      <c r="GT128">
        <v>0</v>
      </c>
      <c r="GU128" t="s">
        <v>3</v>
      </c>
      <c r="GV128">
        <f t="shared" si="153"/>
        <v>0</v>
      </c>
      <c r="GW128">
        <v>1</v>
      </c>
      <c r="GX128">
        <f t="shared" si="154"/>
        <v>0</v>
      </c>
      <c r="HA128">
        <v>0</v>
      </c>
      <c r="HB128">
        <v>0</v>
      </c>
      <c r="HC128">
        <f t="shared" si="155"/>
        <v>0</v>
      </c>
      <c r="HE128" t="s">
        <v>3</v>
      </c>
      <c r="HF128" t="s">
        <v>3</v>
      </c>
      <c r="HM128" t="s">
        <v>3</v>
      </c>
      <c r="HN128" t="s">
        <v>3</v>
      </c>
      <c r="HO128" t="s">
        <v>3</v>
      </c>
      <c r="HP128" t="s">
        <v>3</v>
      </c>
      <c r="HQ128" t="s">
        <v>3</v>
      </c>
      <c r="IK128">
        <v>0</v>
      </c>
    </row>
    <row r="129" spans="1:245" x14ac:dyDescent="0.2">
      <c r="A129">
        <v>17</v>
      </c>
      <c r="B129">
        <v>1</v>
      </c>
      <c r="C129">
        <f>ROW(SmtRes!A58)</f>
        <v>58</v>
      </c>
      <c r="D129">
        <f>ROW(EtalonRes!A63)</f>
        <v>63</v>
      </c>
      <c r="E129" t="s">
        <v>3</v>
      </c>
      <c r="F129" t="s">
        <v>32</v>
      </c>
      <c r="G129" t="s">
        <v>53</v>
      </c>
      <c r="H129" t="s">
        <v>34</v>
      </c>
      <c r="I129">
        <v>20.75</v>
      </c>
      <c r="J129">
        <v>0</v>
      </c>
      <c r="K129">
        <v>20.75</v>
      </c>
      <c r="O129">
        <f t="shared" si="120"/>
        <v>3356.81</v>
      </c>
      <c r="P129">
        <f t="shared" si="121"/>
        <v>0</v>
      </c>
      <c r="Q129">
        <f t="shared" si="122"/>
        <v>0</v>
      </c>
      <c r="R129">
        <f t="shared" si="123"/>
        <v>0</v>
      </c>
      <c r="S129">
        <f t="shared" si="124"/>
        <v>3356.81</v>
      </c>
      <c r="T129">
        <f t="shared" si="125"/>
        <v>0</v>
      </c>
      <c r="U129">
        <f t="shared" si="126"/>
        <v>12.45</v>
      </c>
      <c r="V129">
        <f t="shared" si="127"/>
        <v>0</v>
      </c>
      <c r="W129">
        <f t="shared" si="128"/>
        <v>0</v>
      </c>
      <c r="X129">
        <f t="shared" si="129"/>
        <v>2786.15</v>
      </c>
      <c r="Y129">
        <f t="shared" si="129"/>
        <v>1376.29</v>
      </c>
      <c r="AA129">
        <v>-1</v>
      </c>
      <c r="AB129">
        <f t="shared" si="130"/>
        <v>6.13</v>
      </c>
      <c r="AC129">
        <f t="shared" si="131"/>
        <v>0</v>
      </c>
      <c r="AD129">
        <f t="shared" si="132"/>
        <v>0</v>
      </c>
      <c r="AE129">
        <f t="shared" si="133"/>
        <v>0</v>
      </c>
      <c r="AF129">
        <f t="shared" si="133"/>
        <v>6.13</v>
      </c>
      <c r="AG129">
        <f t="shared" si="134"/>
        <v>0</v>
      </c>
      <c r="AH129">
        <f t="shared" si="135"/>
        <v>0.6</v>
      </c>
      <c r="AI129">
        <f t="shared" si="135"/>
        <v>0</v>
      </c>
      <c r="AJ129">
        <f t="shared" si="136"/>
        <v>0</v>
      </c>
      <c r="AK129">
        <v>6.13</v>
      </c>
      <c r="AL129">
        <v>0</v>
      </c>
      <c r="AM129">
        <v>0</v>
      </c>
      <c r="AN129">
        <v>0</v>
      </c>
      <c r="AO129">
        <v>6.13</v>
      </c>
      <c r="AP129">
        <v>0</v>
      </c>
      <c r="AQ129">
        <v>0.6</v>
      </c>
      <c r="AR129">
        <v>0</v>
      </c>
      <c r="AS129">
        <v>0</v>
      </c>
      <c r="AT129">
        <v>83</v>
      </c>
      <c r="AU129">
        <v>41</v>
      </c>
      <c r="AV129">
        <v>1</v>
      </c>
      <c r="AW129">
        <v>1</v>
      </c>
      <c r="AZ129">
        <v>1</v>
      </c>
      <c r="BA129">
        <v>26.39</v>
      </c>
      <c r="BB129">
        <v>1</v>
      </c>
      <c r="BC129">
        <v>1</v>
      </c>
      <c r="BD129" t="s">
        <v>3</v>
      </c>
      <c r="BE129" t="s">
        <v>3</v>
      </c>
      <c r="BF129" t="s">
        <v>3</v>
      </c>
      <c r="BG129" t="s">
        <v>3</v>
      </c>
      <c r="BH129">
        <v>0</v>
      </c>
      <c r="BI129">
        <v>1</v>
      </c>
      <c r="BJ129" t="s">
        <v>35</v>
      </c>
      <c r="BM129">
        <v>478</v>
      </c>
      <c r="BN129">
        <v>0</v>
      </c>
      <c r="BO129" t="s">
        <v>32</v>
      </c>
      <c r="BP129">
        <v>1</v>
      </c>
      <c r="BQ129">
        <v>60</v>
      </c>
      <c r="BR129">
        <v>0</v>
      </c>
      <c r="BS129">
        <v>26.39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3</v>
      </c>
      <c r="BZ129">
        <v>83</v>
      </c>
      <c r="CA129">
        <v>41</v>
      </c>
      <c r="CB129" t="s">
        <v>3</v>
      </c>
      <c r="CE129">
        <v>30</v>
      </c>
      <c r="CF129">
        <v>0</v>
      </c>
      <c r="CG129">
        <v>0</v>
      </c>
      <c r="CM129">
        <v>0</v>
      </c>
      <c r="CN129" t="s">
        <v>3</v>
      </c>
      <c r="CO129">
        <v>0</v>
      </c>
      <c r="CP129">
        <f t="shared" si="137"/>
        <v>3356.81</v>
      </c>
      <c r="CQ129">
        <f t="shared" si="138"/>
        <v>0</v>
      </c>
      <c r="CR129">
        <f t="shared" si="139"/>
        <v>0</v>
      </c>
      <c r="CS129">
        <f t="shared" si="140"/>
        <v>0</v>
      </c>
      <c r="CT129">
        <f t="shared" si="141"/>
        <v>161.77000000000001</v>
      </c>
      <c r="CU129">
        <f t="shared" si="142"/>
        <v>0</v>
      </c>
      <c r="CV129">
        <f t="shared" si="143"/>
        <v>0.6</v>
      </c>
      <c r="CW129">
        <f t="shared" si="144"/>
        <v>0</v>
      </c>
      <c r="CX129">
        <f t="shared" si="144"/>
        <v>0</v>
      </c>
      <c r="CY129">
        <f t="shared" si="145"/>
        <v>2786.1522999999997</v>
      </c>
      <c r="CZ129">
        <f t="shared" si="146"/>
        <v>1376.2920999999999</v>
      </c>
      <c r="DC129" t="s">
        <v>3</v>
      </c>
      <c r="DD129" t="s">
        <v>3</v>
      </c>
      <c r="DE129" t="s">
        <v>3</v>
      </c>
      <c r="DF129" t="s">
        <v>3</v>
      </c>
      <c r="DG129" t="s">
        <v>3</v>
      </c>
      <c r="DH129" t="s">
        <v>3</v>
      </c>
      <c r="DI129" t="s">
        <v>3</v>
      </c>
      <c r="DJ129" t="s">
        <v>3</v>
      </c>
      <c r="DK129" t="s">
        <v>3</v>
      </c>
      <c r="DL129" t="s">
        <v>3</v>
      </c>
      <c r="DM129" t="s">
        <v>3</v>
      </c>
      <c r="DN129">
        <v>100</v>
      </c>
      <c r="DO129">
        <v>64</v>
      </c>
      <c r="DP129">
        <v>1.0249999999999999</v>
      </c>
      <c r="DQ129">
        <v>1</v>
      </c>
      <c r="DU129">
        <v>1013</v>
      </c>
      <c r="DV129" t="s">
        <v>34</v>
      </c>
      <c r="DW129" t="s">
        <v>34</v>
      </c>
      <c r="DX129">
        <v>1</v>
      </c>
      <c r="DZ129" t="s">
        <v>3</v>
      </c>
      <c r="EA129" t="s">
        <v>3</v>
      </c>
      <c r="EB129" t="s">
        <v>3</v>
      </c>
      <c r="EC129" t="s">
        <v>3</v>
      </c>
      <c r="EE129">
        <v>54687904</v>
      </c>
      <c r="EF129">
        <v>60</v>
      </c>
      <c r="EG129" t="s">
        <v>24</v>
      </c>
      <c r="EH129">
        <v>0</v>
      </c>
      <c r="EI129" t="s">
        <v>3</v>
      </c>
      <c r="EJ129">
        <v>1</v>
      </c>
      <c r="EK129">
        <v>478</v>
      </c>
      <c r="EL129" t="s">
        <v>36</v>
      </c>
      <c r="EM129" t="s">
        <v>37</v>
      </c>
      <c r="EO129" t="s">
        <v>3</v>
      </c>
      <c r="EQ129">
        <v>1024</v>
      </c>
      <c r="ER129">
        <v>6.13</v>
      </c>
      <c r="ES129">
        <v>0</v>
      </c>
      <c r="ET129">
        <v>0</v>
      </c>
      <c r="EU129">
        <v>0</v>
      </c>
      <c r="EV129">
        <v>6.13</v>
      </c>
      <c r="EW129">
        <v>0.6</v>
      </c>
      <c r="EX129">
        <v>0</v>
      </c>
      <c r="EY129">
        <v>0</v>
      </c>
      <c r="FQ129">
        <v>0</v>
      </c>
      <c r="FR129">
        <f t="shared" si="147"/>
        <v>0</v>
      </c>
      <c r="FS129">
        <v>0</v>
      </c>
      <c r="FX129">
        <v>100</v>
      </c>
      <c r="FY129">
        <v>64</v>
      </c>
      <c r="GA129" t="s">
        <v>3</v>
      </c>
      <c r="GD129">
        <v>0</v>
      </c>
      <c r="GF129">
        <v>1828295077</v>
      </c>
      <c r="GG129">
        <v>2</v>
      </c>
      <c r="GH129">
        <v>1</v>
      </c>
      <c r="GI129">
        <v>3</v>
      </c>
      <c r="GJ129">
        <v>0</v>
      </c>
      <c r="GK129">
        <f>ROUND(R129*(R12)/100,2)</f>
        <v>0</v>
      </c>
      <c r="GL129">
        <f t="shared" si="148"/>
        <v>0</v>
      </c>
      <c r="GM129">
        <f t="shared" si="149"/>
        <v>7519.25</v>
      </c>
      <c r="GN129">
        <f t="shared" si="150"/>
        <v>7519.25</v>
      </c>
      <c r="GO129">
        <f t="shared" si="151"/>
        <v>0</v>
      </c>
      <c r="GP129">
        <f t="shared" si="152"/>
        <v>0</v>
      </c>
      <c r="GR129">
        <v>0</v>
      </c>
      <c r="GS129">
        <v>3</v>
      </c>
      <c r="GT129">
        <v>0</v>
      </c>
      <c r="GU129" t="s">
        <v>3</v>
      </c>
      <c r="GV129">
        <f t="shared" si="153"/>
        <v>0</v>
      </c>
      <c r="GW129">
        <v>1</v>
      </c>
      <c r="GX129">
        <f t="shared" si="154"/>
        <v>0</v>
      </c>
      <c r="HA129">
        <v>0</v>
      </c>
      <c r="HB129">
        <v>0</v>
      </c>
      <c r="HC129">
        <f t="shared" si="155"/>
        <v>0</v>
      </c>
      <c r="HE129" t="s">
        <v>3</v>
      </c>
      <c r="HF129" t="s">
        <v>3</v>
      </c>
      <c r="HM129" t="s">
        <v>3</v>
      </c>
      <c r="HN129" t="s">
        <v>3</v>
      </c>
      <c r="HO129" t="s">
        <v>3</v>
      </c>
      <c r="HP129" t="s">
        <v>3</v>
      </c>
      <c r="HQ129" t="s">
        <v>3</v>
      </c>
      <c r="IK129">
        <v>0</v>
      </c>
    </row>
    <row r="131" spans="1:245" x14ac:dyDescent="0.2">
      <c r="A131" s="2">
        <v>51</v>
      </c>
      <c r="B131" s="2">
        <f>B119</f>
        <v>1</v>
      </c>
      <c r="C131" s="2">
        <f>A119</f>
        <v>5</v>
      </c>
      <c r="D131" s="2">
        <f>ROW(A119)</f>
        <v>119</v>
      </c>
      <c r="E131" s="2"/>
      <c r="F131" s="2" t="str">
        <f>IF(F119&lt;&gt;"",F119,"")</f>
        <v>Новый подраздел</v>
      </c>
      <c r="G131" s="2" t="str">
        <f>IF(G119&lt;&gt;"",G119,"")</f>
        <v>Кровля тех. этажа в/о В/5-9</v>
      </c>
      <c r="H131" s="2">
        <v>0</v>
      </c>
      <c r="I131" s="2"/>
      <c r="J131" s="2"/>
      <c r="K131" s="2"/>
      <c r="L131" s="2"/>
      <c r="M131" s="2"/>
      <c r="N131" s="2"/>
      <c r="O131" s="2">
        <f t="shared" ref="O131:T131" si="156">ROUND(AB131,2)</f>
        <v>189.75</v>
      </c>
      <c r="P131" s="2">
        <f t="shared" si="156"/>
        <v>0</v>
      </c>
      <c r="Q131" s="2">
        <f t="shared" si="156"/>
        <v>0</v>
      </c>
      <c r="R131" s="2">
        <f t="shared" si="156"/>
        <v>0</v>
      </c>
      <c r="S131" s="2">
        <f t="shared" si="156"/>
        <v>189.75</v>
      </c>
      <c r="T131" s="2">
        <f t="shared" si="156"/>
        <v>0</v>
      </c>
      <c r="U131" s="2">
        <f>AH131</f>
        <v>0.68231900000000001</v>
      </c>
      <c r="V131" s="2">
        <f>AI131</f>
        <v>0</v>
      </c>
      <c r="W131" s="2">
        <f>ROUND(AJ131,2)</f>
        <v>0</v>
      </c>
      <c r="X131" s="2">
        <f>ROUND(AK131,2)</f>
        <v>140.19999999999999</v>
      </c>
      <c r="Y131" s="2">
        <f>ROUND(AL131,2)</f>
        <v>77.790000000000006</v>
      </c>
      <c r="Z131" s="2"/>
      <c r="AA131" s="2"/>
      <c r="AB131" s="2">
        <f>ROUND(SUMIF(AA123:AA129,"=55282325",O123:O129),2)</f>
        <v>189.75</v>
      </c>
      <c r="AC131" s="2">
        <f>ROUND(SUMIF(AA123:AA129,"=55282325",P123:P129),2)</f>
        <v>0</v>
      </c>
      <c r="AD131" s="2">
        <f>ROUND(SUMIF(AA123:AA129,"=55282325",Q123:Q129),2)</f>
        <v>0</v>
      </c>
      <c r="AE131" s="2">
        <f>ROUND(SUMIF(AA123:AA129,"=55282325",R123:R129),2)</f>
        <v>0</v>
      </c>
      <c r="AF131" s="2">
        <f>ROUND(SUMIF(AA123:AA129,"=55282325",S123:S129),2)</f>
        <v>189.75</v>
      </c>
      <c r="AG131" s="2">
        <f>ROUND(SUMIF(AA123:AA129,"=55282325",T123:T129),2)</f>
        <v>0</v>
      </c>
      <c r="AH131" s="2">
        <f>SUMIF(AA123:AA129,"=55282325",U123:U129)</f>
        <v>0.68231900000000001</v>
      </c>
      <c r="AI131" s="2">
        <f>SUMIF(AA123:AA129,"=55282325",V123:V129)</f>
        <v>0</v>
      </c>
      <c r="AJ131" s="2">
        <f>ROUND(SUMIF(AA123:AA129,"=55282325",W123:W129),2)</f>
        <v>0</v>
      </c>
      <c r="AK131" s="2">
        <f>ROUND(SUMIF(AA123:AA129,"=55282325",X123:X129),2)</f>
        <v>140.19999999999999</v>
      </c>
      <c r="AL131" s="2">
        <f>ROUND(SUMIF(AA123:AA129,"=55282325",Y123:Y129),2)</f>
        <v>77.790000000000006</v>
      </c>
      <c r="AM131" s="2"/>
      <c r="AN131" s="2"/>
      <c r="AO131" s="2">
        <f t="shared" ref="AO131:BD131" si="157">ROUND(BX131,2)</f>
        <v>0</v>
      </c>
      <c r="AP131" s="2">
        <f t="shared" si="157"/>
        <v>0</v>
      </c>
      <c r="AQ131" s="2">
        <f t="shared" si="157"/>
        <v>0</v>
      </c>
      <c r="AR131" s="2">
        <f t="shared" si="157"/>
        <v>407.74</v>
      </c>
      <c r="AS131" s="2">
        <f t="shared" si="157"/>
        <v>407.74</v>
      </c>
      <c r="AT131" s="2">
        <f t="shared" si="157"/>
        <v>0</v>
      </c>
      <c r="AU131" s="2">
        <f t="shared" si="157"/>
        <v>0</v>
      </c>
      <c r="AV131" s="2">
        <f t="shared" si="157"/>
        <v>0</v>
      </c>
      <c r="AW131" s="2">
        <f t="shared" si="157"/>
        <v>0</v>
      </c>
      <c r="AX131" s="2">
        <f t="shared" si="157"/>
        <v>0</v>
      </c>
      <c r="AY131" s="2">
        <f t="shared" si="157"/>
        <v>0</v>
      </c>
      <c r="AZ131" s="2">
        <f t="shared" si="157"/>
        <v>0</v>
      </c>
      <c r="BA131" s="2">
        <f t="shared" si="157"/>
        <v>0</v>
      </c>
      <c r="BB131" s="2">
        <f t="shared" si="157"/>
        <v>0</v>
      </c>
      <c r="BC131" s="2">
        <f t="shared" si="157"/>
        <v>0</v>
      </c>
      <c r="BD131" s="2">
        <f t="shared" si="157"/>
        <v>0</v>
      </c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>
        <f>ROUND(SUMIF(AA123:AA129,"=55282325",FQ123:FQ129),2)</f>
        <v>0</v>
      </c>
      <c r="BY131" s="2">
        <f>ROUND(SUMIF(AA123:AA129,"=55282325",FR123:FR129),2)</f>
        <v>0</v>
      </c>
      <c r="BZ131" s="2">
        <f>ROUND(SUMIF(AA123:AA129,"=55282325",GL123:GL129),2)</f>
        <v>0</v>
      </c>
      <c r="CA131" s="2">
        <f>ROUND(SUMIF(AA123:AA129,"=55282325",GM123:GM129),2)</f>
        <v>407.74</v>
      </c>
      <c r="CB131" s="2">
        <f>ROUND(SUMIF(AA123:AA129,"=55282325",GN123:GN129),2)</f>
        <v>407.74</v>
      </c>
      <c r="CC131" s="2">
        <f>ROUND(SUMIF(AA123:AA129,"=55282325",GO123:GO129),2)</f>
        <v>0</v>
      </c>
      <c r="CD131" s="2">
        <f>ROUND(SUMIF(AA123:AA129,"=55282325",GP123:GP129),2)</f>
        <v>0</v>
      </c>
      <c r="CE131" s="2">
        <f>AC131-BX131</f>
        <v>0</v>
      </c>
      <c r="CF131" s="2">
        <f>AC131-BY131</f>
        <v>0</v>
      </c>
      <c r="CG131" s="2">
        <f>BX131-BZ131</f>
        <v>0</v>
      </c>
      <c r="CH131" s="2">
        <f>AC131-BX131-BY131+BZ131</f>
        <v>0</v>
      </c>
      <c r="CI131" s="2">
        <f>BY131-BZ131</f>
        <v>0</v>
      </c>
      <c r="CJ131" s="2">
        <f>ROUND(SUMIF(AA123:AA129,"=55282325",GX123:GX129),2)</f>
        <v>0</v>
      </c>
      <c r="CK131" s="2">
        <f>ROUND(SUMIF(AA123:AA129,"=55282325",GY123:GY129),2)</f>
        <v>0</v>
      </c>
      <c r="CL131" s="2">
        <f>ROUND(SUMIF(AA123:AA129,"=55282325",GZ123:GZ129),2)</f>
        <v>0</v>
      </c>
      <c r="CM131" s="2">
        <f>ROUND(SUMIF(AA123:AA129,"=55282325",HD123:HD129),2)</f>
        <v>0</v>
      </c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>
        <v>0</v>
      </c>
    </row>
    <row r="133" spans="1:245" x14ac:dyDescent="0.2">
      <c r="A133" s="4">
        <v>50</v>
      </c>
      <c r="B133" s="4">
        <v>0</v>
      </c>
      <c r="C133" s="4">
        <v>0</v>
      </c>
      <c r="D133" s="4">
        <v>1</v>
      </c>
      <c r="E133" s="4">
        <v>201</v>
      </c>
      <c r="F133" s="4">
        <f>ROUND(Source!O131,O133)</f>
        <v>189.75</v>
      </c>
      <c r="G133" s="4" t="s">
        <v>54</v>
      </c>
      <c r="H133" s="4" t="s">
        <v>55</v>
      </c>
      <c r="I133" s="4"/>
      <c r="J133" s="4"/>
      <c r="K133" s="4">
        <v>201</v>
      </c>
      <c r="L133" s="4">
        <v>1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>
        <v>189.75</v>
      </c>
      <c r="X133" s="4">
        <v>1</v>
      </c>
      <c r="Y133" s="4">
        <v>189.75</v>
      </c>
      <c r="Z133" s="4"/>
      <c r="AA133" s="4"/>
      <c r="AB133" s="4"/>
    </row>
    <row r="134" spans="1:245" x14ac:dyDescent="0.2">
      <c r="A134" s="4">
        <v>50</v>
      </c>
      <c r="B134" s="4">
        <v>0</v>
      </c>
      <c r="C134" s="4">
        <v>0</v>
      </c>
      <c r="D134" s="4">
        <v>1</v>
      </c>
      <c r="E134" s="4">
        <v>202</v>
      </c>
      <c r="F134" s="4">
        <f>ROUND(Source!P131,O134)</f>
        <v>0</v>
      </c>
      <c r="G134" s="4" t="s">
        <v>56</v>
      </c>
      <c r="H134" s="4" t="s">
        <v>57</v>
      </c>
      <c r="I134" s="4"/>
      <c r="J134" s="4"/>
      <c r="K134" s="4">
        <v>202</v>
      </c>
      <c r="L134" s="4">
        <v>2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>
        <v>0</v>
      </c>
      <c r="X134" s="4">
        <v>1</v>
      </c>
      <c r="Y134" s="4">
        <v>0</v>
      </c>
      <c r="Z134" s="4"/>
      <c r="AA134" s="4"/>
      <c r="AB134" s="4"/>
    </row>
    <row r="135" spans="1:245" x14ac:dyDescent="0.2">
      <c r="A135" s="4">
        <v>50</v>
      </c>
      <c r="B135" s="4">
        <v>0</v>
      </c>
      <c r="C135" s="4">
        <v>0</v>
      </c>
      <c r="D135" s="4">
        <v>1</v>
      </c>
      <c r="E135" s="4">
        <v>222</v>
      </c>
      <c r="F135" s="4">
        <f>ROUND(Source!AO131,O135)</f>
        <v>0</v>
      </c>
      <c r="G135" s="4" t="s">
        <v>58</v>
      </c>
      <c r="H135" s="4" t="s">
        <v>59</v>
      </c>
      <c r="I135" s="4"/>
      <c r="J135" s="4"/>
      <c r="K135" s="4">
        <v>222</v>
      </c>
      <c r="L135" s="4">
        <v>3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>
        <v>0</v>
      </c>
      <c r="X135" s="4">
        <v>1</v>
      </c>
      <c r="Y135" s="4">
        <v>0</v>
      </c>
      <c r="Z135" s="4"/>
      <c r="AA135" s="4"/>
      <c r="AB135" s="4"/>
    </row>
    <row r="136" spans="1:245" x14ac:dyDescent="0.2">
      <c r="A136" s="4">
        <v>50</v>
      </c>
      <c r="B136" s="4">
        <v>0</v>
      </c>
      <c r="C136" s="4">
        <v>0</v>
      </c>
      <c r="D136" s="4">
        <v>1</v>
      </c>
      <c r="E136" s="4">
        <v>225</v>
      </c>
      <c r="F136" s="4">
        <f>ROUND(Source!AV131,O136)</f>
        <v>0</v>
      </c>
      <c r="G136" s="4" t="s">
        <v>60</v>
      </c>
      <c r="H136" s="4" t="s">
        <v>61</v>
      </c>
      <c r="I136" s="4"/>
      <c r="J136" s="4"/>
      <c r="K136" s="4">
        <v>225</v>
      </c>
      <c r="L136" s="4">
        <v>4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>
        <v>0</v>
      </c>
      <c r="X136" s="4">
        <v>1</v>
      </c>
      <c r="Y136" s="4">
        <v>0</v>
      </c>
      <c r="Z136" s="4"/>
      <c r="AA136" s="4"/>
      <c r="AB136" s="4"/>
    </row>
    <row r="137" spans="1:245" x14ac:dyDescent="0.2">
      <c r="A137" s="4">
        <v>50</v>
      </c>
      <c r="B137" s="4">
        <v>0</v>
      </c>
      <c r="C137" s="4">
        <v>0</v>
      </c>
      <c r="D137" s="4">
        <v>1</v>
      </c>
      <c r="E137" s="4">
        <v>226</v>
      </c>
      <c r="F137" s="4">
        <f>ROUND(Source!AW131,O137)</f>
        <v>0</v>
      </c>
      <c r="G137" s="4" t="s">
        <v>62</v>
      </c>
      <c r="H137" s="4" t="s">
        <v>63</v>
      </c>
      <c r="I137" s="4"/>
      <c r="J137" s="4"/>
      <c r="K137" s="4">
        <v>226</v>
      </c>
      <c r="L137" s="4">
        <v>5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>
        <v>0</v>
      </c>
      <c r="X137" s="4">
        <v>1</v>
      </c>
      <c r="Y137" s="4">
        <v>0</v>
      </c>
      <c r="Z137" s="4"/>
      <c r="AA137" s="4"/>
      <c r="AB137" s="4"/>
    </row>
    <row r="138" spans="1:245" x14ac:dyDescent="0.2">
      <c r="A138" s="4">
        <v>50</v>
      </c>
      <c r="B138" s="4">
        <v>0</v>
      </c>
      <c r="C138" s="4">
        <v>0</v>
      </c>
      <c r="D138" s="4">
        <v>1</v>
      </c>
      <c r="E138" s="4">
        <v>227</v>
      </c>
      <c r="F138" s="4">
        <f>ROUND(Source!AX131,O138)</f>
        <v>0</v>
      </c>
      <c r="G138" s="4" t="s">
        <v>64</v>
      </c>
      <c r="H138" s="4" t="s">
        <v>65</v>
      </c>
      <c r="I138" s="4"/>
      <c r="J138" s="4"/>
      <c r="K138" s="4">
        <v>227</v>
      </c>
      <c r="L138" s="4">
        <v>6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>
        <v>0</v>
      </c>
      <c r="X138" s="4">
        <v>1</v>
      </c>
      <c r="Y138" s="4">
        <v>0</v>
      </c>
      <c r="Z138" s="4"/>
      <c r="AA138" s="4"/>
      <c r="AB138" s="4"/>
    </row>
    <row r="139" spans="1:245" x14ac:dyDescent="0.2">
      <c r="A139" s="4">
        <v>50</v>
      </c>
      <c r="B139" s="4">
        <v>0</v>
      </c>
      <c r="C139" s="4">
        <v>0</v>
      </c>
      <c r="D139" s="4">
        <v>1</v>
      </c>
      <c r="E139" s="4">
        <v>228</v>
      </c>
      <c r="F139" s="4">
        <f>ROUND(Source!AY131,O139)</f>
        <v>0</v>
      </c>
      <c r="G139" s="4" t="s">
        <v>66</v>
      </c>
      <c r="H139" s="4" t="s">
        <v>67</v>
      </c>
      <c r="I139" s="4"/>
      <c r="J139" s="4"/>
      <c r="K139" s="4">
        <v>228</v>
      </c>
      <c r="L139" s="4">
        <v>7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>
        <v>0</v>
      </c>
      <c r="X139" s="4">
        <v>1</v>
      </c>
      <c r="Y139" s="4">
        <v>0</v>
      </c>
      <c r="Z139" s="4"/>
      <c r="AA139" s="4"/>
      <c r="AB139" s="4"/>
    </row>
    <row r="140" spans="1:245" x14ac:dyDescent="0.2">
      <c r="A140" s="4">
        <v>50</v>
      </c>
      <c r="B140" s="4">
        <v>0</v>
      </c>
      <c r="C140" s="4">
        <v>0</v>
      </c>
      <c r="D140" s="4">
        <v>1</v>
      </c>
      <c r="E140" s="4">
        <v>216</v>
      </c>
      <c r="F140" s="4">
        <f>ROUND(Source!AP131,O140)</f>
        <v>0</v>
      </c>
      <c r="G140" s="4" t="s">
        <v>68</v>
      </c>
      <c r="H140" s="4" t="s">
        <v>69</v>
      </c>
      <c r="I140" s="4"/>
      <c r="J140" s="4"/>
      <c r="K140" s="4">
        <v>216</v>
      </c>
      <c r="L140" s="4">
        <v>8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>
        <v>0</v>
      </c>
      <c r="X140" s="4">
        <v>1</v>
      </c>
      <c r="Y140" s="4">
        <v>0</v>
      </c>
      <c r="Z140" s="4"/>
      <c r="AA140" s="4"/>
      <c r="AB140" s="4"/>
    </row>
    <row r="141" spans="1:245" x14ac:dyDescent="0.2">
      <c r="A141" s="4">
        <v>50</v>
      </c>
      <c r="B141" s="4">
        <v>0</v>
      </c>
      <c r="C141" s="4">
        <v>0</v>
      </c>
      <c r="D141" s="4">
        <v>1</v>
      </c>
      <c r="E141" s="4">
        <v>223</v>
      </c>
      <c r="F141" s="4">
        <f>ROUND(Source!AQ131,O141)</f>
        <v>0</v>
      </c>
      <c r="G141" s="4" t="s">
        <v>70</v>
      </c>
      <c r="H141" s="4" t="s">
        <v>71</v>
      </c>
      <c r="I141" s="4"/>
      <c r="J141" s="4"/>
      <c r="K141" s="4">
        <v>223</v>
      </c>
      <c r="L141" s="4">
        <v>9</v>
      </c>
      <c r="M141" s="4">
        <v>3</v>
      </c>
      <c r="N141" s="4" t="s">
        <v>3</v>
      </c>
      <c r="O141" s="4">
        <v>2</v>
      </c>
      <c r="P141" s="4"/>
      <c r="Q141" s="4"/>
      <c r="R141" s="4"/>
      <c r="S141" s="4"/>
      <c r="T141" s="4"/>
      <c r="U141" s="4"/>
      <c r="V141" s="4"/>
      <c r="W141" s="4">
        <v>0</v>
      </c>
      <c r="X141" s="4">
        <v>1</v>
      </c>
      <c r="Y141" s="4">
        <v>0</v>
      </c>
      <c r="Z141" s="4"/>
      <c r="AA141" s="4"/>
      <c r="AB141" s="4"/>
    </row>
    <row r="142" spans="1:245" x14ac:dyDescent="0.2">
      <c r="A142" s="4">
        <v>50</v>
      </c>
      <c r="B142" s="4">
        <v>0</v>
      </c>
      <c r="C142" s="4">
        <v>0</v>
      </c>
      <c r="D142" s="4">
        <v>1</v>
      </c>
      <c r="E142" s="4">
        <v>229</v>
      </c>
      <c r="F142" s="4">
        <f>ROUND(Source!AZ131,O142)</f>
        <v>0</v>
      </c>
      <c r="G142" s="4" t="s">
        <v>72</v>
      </c>
      <c r="H142" s="4" t="s">
        <v>73</v>
      </c>
      <c r="I142" s="4"/>
      <c r="J142" s="4"/>
      <c r="K142" s="4">
        <v>229</v>
      </c>
      <c r="L142" s="4">
        <v>10</v>
      </c>
      <c r="M142" s="4">
        <v>3</v>
      </c>
      <c r="N142" s="4" t="s">
        <v>3</v>
      </c>
      <c r="O142" s="4">
        <v>2</v>
      </c>
      <c r="P142" s="4"/>
      <c r="Q142" s="4"/>
      <c r="R142" s="4"/>
      <c r="S142" s="4"/>
      <c r="T142" s="4"/>
      <c r="U142" s="4"/>
      <c r="V142" s="4"/>
      <c r="W142" s="4">
        <v>0</v>
      </c>
      <c r="X142" s="4">
        <v>1</v>
      </c>
      <c r="Y142" s="4">
        <v>0</v>
      </c>
      <c r="Z142" s="4"/>
      <c r="AA142" s="4"/>
      <c r="AB142" s="4"/>
    </row>
    <row r="143" spans="1:245" x14ac:dyDescent="0.2">
      <c r="A143" s="4">
        <v>50</v>
      </c>
      <c r="B143" s="4">
        <v>0</v>
      </c>
      <c r="C143" s="4">
        <v>0</v>
      </c>
      <c r="D143" s="4">
        <v>1</v>
      </c>
      <c r="E143" s="4">
        <v>203</v>
      </c>
      <c r="F143" s="4">
        <f>ROUND(Source!Q131,O143)</f>
        <v>0</v>
      </c>
      <c r="G143" s="4" t="s">
        <v>74</v>
      </c>
      <c r="H143" s="4" t="s">
        <v>75</v>
      </c>
      <c r="I143" s="4"/>
      <c r="J143" s="4"/>
      <c r="K143" s="4">
        <v>203</v>
      </c>
      <c r="L143" s="4">
        <v>11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>
        <v>0</v>
      </c>
      <c r="X143" s="4">
        <v>1</v>
      </c>
      <c r="Y143" s="4">
        <v>0</v>
      </c>
      <c r="Z143" s="4"/>
      <c r="AA143" s="4"/>
      <c r="AB143" s="4"/>
    </row>
    <row r="144" spans="1:245" x14ac:dyDescent="0.2">
      <c r="A144" s="4">
        <v>50</v>
      </c>
      <c r="B144" s="4">
        <v>0</v>
      </c>
      <c r="C144" s="4">
        <v>0</v>
      </c>
      <c r="D144" s="4">
        <v>1</v>
      </c>
      <c r="E144" s="4">
        <v>231</v>
      </c>
      <c r="F144" s="4">
        <f>ROUND(Source!BB131,O144)</f>
        <v>0</v>
      </c>
      <c r="G144" s="4" t="s">
        <v>76</v>
      </c>
      <c r="H144" s="4" t="s">
        <v>77</v>
      </c>
      <c r="I144" s="4"/>
      <c r="J144" s="4"/>
      <c r="K144" s="4">
        <v>231</v>
      </c>
      <c r="L144" s="4">
        <v>12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>
        <v>0</v>
      </c>
      <c r="X144" s="4">
        <v>1</v>
      </c>
      <c r="Y144" s="4">
        <v>0</v>
      </c>
      <c r="Z144" s="4"/>
      <c r="AA144" s="4"/>
      <c r="AB144" s="4"/>
    </row>
    <row r="145" spans="1:28" x14ac:dyDescent="0.2">
      <c r="A145" s="4">
        <v>50</v>
      </c>
      <c r="B145" s="4">
        <v>0</v>
      </c>
      <c r="C145" s="4">
        <v>0</v>
      </c>
      <c r="D145" s="4">
        <v>1</v>
      </c>
      <c r="E145" s="4">
        <v>204</v>
      </c>
      <c r="F145" s="4">
        <f>ROUND(Source!R131,O145)</f>
        <v>0</v>
      </c>
      <c r="G145" s="4" t="s">
        <v>78</v>
      </c>
      <c r="H145" s="4" t="s">
        <v>79</v>
      </c>
      <c r="I145" s="4"/>
      <c r="J145" s="4"/>
      <c r="K145" s="4">
        <v>204</v>
      </c>
      <c r="L145" s="4">
        <v>13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>
        <v>0</v>
      </c>
      <c r="X145" s="4">
        <v>1</v>
      </c>
      <c r="Y145" s="4">
        <v>0</v>
      </c>
      <c r="Z145" s="4"/>
      <c r="AA145" s="4"/>
      <c r="AB145" s="4"/>
    </row>
    <row r="146" spans="1:28" x14ac:dyDescent="0.2">
      <c r="A146" s="4">
        <v>50</v>
      </c>
      <c r="B146" s="4">
        <v>0</v>
      </c>
      <c r="C146" s="4">
        <v>0</v>
      </c>
      <c r="D146" s="4">
        <v>1</v>
      </c>
      <c r="E146" s="4">
        <v>205</v>
      </c>
      <c r="F146" s="4">
        <f>ROUND(Source!S131,O146)</f>
        <v>189.75</v>
      </c>
      <c r="G146" s="4" t="s">
        <v>80</v>
      </c>
      <c r="H146" s="4" t="s">
        <v>81</v>
      </c>
      <c r="I146" s="4"/>
      <c r="J146" s="4"/>
      <c r="K146" s="4">
        <v>205</v>
      </c>
      <c r="L146" s="4">
        <v>14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>
        <v>189.75</v>
      </c>
      <c r="X146" s="4">
        <v>1</v>
      </c>
      <c r="Y146" s="4">
        <v>189.75</v>
      </c>
      <c r="Z146" s="4"/>
      <c r="AA146" s="4"/>
      <c r="AB146" s="4"/>
    </row>
    <row r="147" spans="1:28" x14ac:dyDescent="0.2">
      <c r="A147" s="4">
        <v>50</v>
      </c>
      <c r="B147" s="4">
        <v>0</v>
      </c>
      <c r="C147" s="4">
        <v>0</v>
      </c>
      <c r="D147" s="4">
        <v>1</v>
      </c>
      <c r="E147" s="4">
        <v>232</v>
      </c>
      <c r="F147" s="4">
        <f>ROUND(Source!BC131,O147)</f>
        <v>0</v>
      </c>
      <c r="G147" s="4" t="s">
        <v>82</v>
      </c>
      <c r="H147" s="4" t="s">
        <v>83</v>
      </c>
      <c r="I147" s="4"/>
      <c r="J147" s="4"/>
      <c r="K147" s="4">
        <v>232</v>
      </c>
      <c r="L147" s="4">
        <v>15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>
        <v>0</v>
      </c>
      <c r="X147" s="4">
        <v>1</v>
      </c>
      <c r="Y147" s="4">
        <v>0</v>
      </c>
      <c r="Z147" s="4"/>
      <c r="AA147" s="4"/>
      <c r="AB147" s="4"/>
    </row>
    <row r="148" spans="1:28" x14ac:dyDescent="0.2">
      <c r="A148" s="4">
        <v>50</v>
      </c>
      <c r="B148" s="4">
        <v>0</v>
      </c>
      <c r="C148" s="4">
        <v>0</v>
      </c>
      <c r="D148" s="4">
        <v>1</v>
      </c>
      <c r="E148" s="4">
        <v>214</v>
      </c>
      <c r="F148" s="4">
        <f>ROUND(Source!AS131,O148)</f>
        <v>407.74</v>
      </c>
      <c r="G148" s="4" t="s">
        <v>84</v>
      </c>
      <c r="H148" s="4" t="s">
        <v>85</v>
      </c>
      <c r="I148" s="4"/>
      <c r="J148" s="4"/>
      <c r="K148" s="4">
        <v>214</v>
      </c>
      <c r="L148" s="4">
        <v>16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>
        <v>407.74</v>
      </c>
      <c r="X148" s="4">
        <v>1</v>
      </c>
      <c r="Y148" s="4">
        <v>407.74</v>
      </c>
      <c r="Z148" s="4"/>
      <c r="AA148" s="4"/>
      <c r="AB148" s="4"/>
    </row>
    <row r="149" spans="1:28" x14ac:dyDescent="0.2">
      <c r="A149" s="4">
        <v>50</v>
      </c>
      <c r="B149" s="4">
        <v>0</v>
      </c>
      <c r="C149" s="4">
        <v>0</v>
      </c>
      <c r="D149" s="4">
        <v>1</v>
      </c>
      <c r="E149" s="4">
        <v>215</v>
      </c>
      <c r="F149" s="4">
        <f>ROUND(Source!AT131,O149)</f>
        <v>0</v>
      </c>
      <c r="G149" s="4" t="s">
        <v>86</v>
      </c>
      <c r="H149" s="4" t="s">
        <v>87</v>
      </c>
      <c r="I149" s="4"/>
      <c r="J149" s="4"/>
      <c r="K149" s="4">
        <v>215</v>
      </c>
      <c r="L149" s="4">
        <v>17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>
        <v>0</v>
      </c>
      <c r="X149" s="4">
        <v>1</v>
      </c>
      <c r="Y149" s="4">
        <v>0</v>
      </c>
      <c r="Z149" s="4"/>
      <c r="AA149" s="4"/>
      <c r="AB149" s="4"/>
    </row>
    <row r="150" spans="1:28" x14ac:dyDescent="0.2">
      <c r="A150" s="4">
        <v>50</v>
      </c>
      <c r="B150" s="4">
        <v>0</v>
      </c>
      <c r="C150" s="4">
        <v>0</v>
      </c>
      <c r="D150" s="4">
        <v>1</v>
      </c>
      <c r="E150" s="4">
        <v>217</v>
      </c>
      <c r="F150" s="4">
        <f>ROUND(Source!AU131,O150)</f>
        <v>0</v>
      </c>
      <c r="G150" s="4" t="s">
        <v>88</v>
      </c>
      <c r="H150" s="4" t="s">
        <v>89</v>
      </c>
      <c r="I150" s="4"/>
      <c r="J150" s="4"/>
      <c r="K150" s="4">
        <v>217</v>
      </c>
      <c r="L150" s="4">
        <v>18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>
        <v>0</v>
      </c>
      <c r="X150" s="4">
        <v>1</v>
      </c>
      <c r="Y150" s="4">
        <v>0</v>
      </c>
      <c r="Z150" s="4"/>
      <c r="AA150" s="4"/>
      <c r="AB150" s="4"/>
    </row>
    <row r="151" spans="1:28" x14ac:dyDescent="0.2">
      <c r="A151" s="4">
        <v>50</v>
      </c>
      <c r="B151" s="4">
        <v>0</v>
      </c>
      <c r="C151" s="4">
        <v>0</v>
      </c>
      <c r="D151" s="4">
        <v>1</v>
      </c>
      <c r="E151" s="4">
        <v>230</v>
      </c>
      <c r="F151" s="4">
        <f>ROUND(Source!BA131,O151)</f>
        <v>0</v>
      </c>
      <c r="G151" s="4" t="s">
        <v>90</v>
      </c>
      <c r="H151" s="4" t="s">
        <v>91</v>
      </c>
      <c r="I151" s="4"/>
      <c r="J151" s="4"/>
      <c r="K151" s="4">
        <v>230</v>
      </c>
      <c r="L151" s="4">
        <v>19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>
        <v>0</v>
      </c>
      <c r="X151" s="4">
        <v>1</v>
      </c>
      <c r="Y151" s="4">
        <v>0</v>
      </c>
      <c r="Z151" s="4"/>
      <c r="AA151" s="4"/>
      <c r="AB151" s="4"/>
    </row>
    <row r="152" spans="1:28" x14ac:dyDescent="0.2">
      <c r="A152" s="4">
        <v>50</v>
      </c>
      <c r="B152" s="4">
        <v>0</v>
      </c>
      <c r="C152" s="4">
        <v>0</v>
      </c>
      <c r="D152" s="4">
        <v>1</v>
      </c>
      <c r="E152" s="4">
        <v>206</v>
      </c>
      <c r="F152" s="4">
        <f>ROUND(Source!T131,O152)</f>
        <v>0</v>
      </c>
      <c r="G152" s="4" t="s">
        <v>92</v>
      </c>
      <c r="H152" s="4" t="s">
        <v>93</v>
      </c>
      <c r="I152" s="4"/>
      <c r="J152" s="4"/>
      <c r="K152" s="4">
        <v>206</v>
      </c>
      <c r="L152" s="4">
        <v>20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>
        <v>0</v>
      </c>
      <c r="X152" s="4">
        <v>1</v>
      </c>
      <c r="Y152" s="4">
        <v>0</v>
      </c>
      <c r="Z152" s="4"/>
      <c r="AA152" s="4"/>
      <c r="AB152" s="4"/>
    </row>
    <row r="153" spans="1:28" x14ac:dyDescent="0.2">
      <c r="A153" s="4">
        <v>50</v>
      </c>
      <c r="B153" s="4">
        <v>0</v>
      </c>
      <c r="C153" s="4">
        <v>0</v>
      </c>
      <c r="D153" s="4">
        <v>1</v>
      </c>
      <c r="E153" s="4">
        <v>207</v>
      </c>
      <c r="F153" s="4">
        <f>Source!U131</f>
        <v>0.68231900000000001</v>
      </c>
      <c r="G153" s="4" t="s">
        <v>94</v>
      </c>
      <c r="H153" s="4" t="s">
        <v>95</v>
      </c>
      <c r="I153" s="4"/>
      <c r="J153" s="4"/>
      <c r="K153" s="4">
        <v>207</v>
      </c>
      <c r="L153" s="4">
        <v>21</v>
      </c>
      <c r="M153" s="4">
        <v>3</v>
      </c>
      <c r="N153" s="4" t="s">
        <v>3</v>
      </c>
      <c r="O153" s="4">
        <v>-1</v>
      </c>
      <c r="P153" s="4"/>
      <c r="Q153" s="4"/>
      <c r="R153" s="4"/>
      <c r="S153" s="4"/>
      <c r="T153" s="4"/>
      <c r="U153" s="4"/>
      <c r="V153" s="4"/>
      <c r="W153" s="4">
        <v>0.6823189999999999</v>
      </c>
      <c r="X153" s="4">
        <v>1</v>
      </c>
      <c r="Y153" s="4">
        <v>0.6823189999999999</v>
      </c>
      <c r="Z153" s="4"/>
      <c r="AA153" s="4"/>
      <c r="AB153" s="4"/>
    </row>
    <row r="154" spans="1:28" x14ac:dyDescent="0.2">
      <c r="A154" s="4">
        <v>50</v>
      </c>
      <c r="B154" s="4">
        <v>0</v>
      </c>
      <c r="C154" s="4">
        <v>0</v>
      </c>
      <c r="D154" s="4">
        <v>1</v>
      </c>
      <c r="E154" s="4">
        <v>208</v>
      </c>
      <c r="F154" s="4">
        <f>Source!V131</f>
        <v>0</v>
      </c>
      <c r="G154" s="4" t="s">
        <v>96</v>
      </c>
      <c r="H154" s="4" t="s">
        <v>97</v>
      </c>
      <c r="I154" s="4"/>
      <c r="J154" s="4"/>
      <c r="K154" s="4">
        <v>208</v>
      </c>
      <c r="L154" s="4">
        <v>22</v>
      </c>
      <c r="M154" s="4">
        <v>3</v>
      </c>
      <c r="N154" s="4" t="s">
        <v>3</v>
      </c>
      <c r="O154" s="4">
        <v>-1</v>
      </c>
      <c r="P154" s="4"/>
      <c r="Q154" s="4"/>
      <c r="R154" s="4"/>
      <c r="S154" s="4"/>
      <c r="T154" s="4"/>
      <c r="U154" s="4"/>
      <c r="V154" s="4"/>
      <c r="W154" s="4">
        <v>0</v>
      </c>
      <c r="X154" s="4">
        <v>1</v>
      </c>
      <c r="Y154" s="4">
        <v>0</v>
      </c>
      <c r="Z154" s="4"/>
      <c r="AA154" s="4"/>
      <c r="AB154" s="4"/>
    </row>
    <row r="155" spans="1:28" x14ac:dyDescent="0.2">
      <c r="A155" s="4">
        <v>50</v>
      </c>
      <c r="B155" s="4">
        <v>0</v>
      </c>
      <c r="C155" s="4">
        <v>0</v>
      </c>
      <c r="D155" s="4">
        <v>1</v>
      </c>
      <c r="E155" s="4">
        <v>209</v>
      </c>
      <c r="F155" s="4">
        <f>ROUND(Source!W131,O155)</f>
        <v>0</v>
      </c>
      <c r="G155" s="4" t="s">
        <v>98</v>
      </c>
      <c r="H155" s="4" t="s">
        <v>99</v>
      </c>
      <c r="I155" s="4"/>
      <c r="J155" s="4"/>
      <c r="K155" s="4">
        <v>209</v>
      </c>
      <c r="L155" s="4">
        <v>23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>
        <v>0</v>
      </c>
      <c r="X155" s="4">
        <v>1</v>
      </c>
      <c r="Y155" s="4">
        <v>0</v>
      </c>
      <c r="Z155" s="4"/>
      <c r="AA155" s="4"/>
      <c r="AB155" s="4"/>
    </row>
    <row r="156" spans="1:28" x14ac:dyDescent="0.2">
      <c r="A156" s="4">
        <v>50</v>
      </c>
      <c r="B156" s="4">
        <v>0</v>
      </c>
      <c r="C156" s="4">
        <v>0</v>
      </c>
      <c r="D156" s="4">
        <v>1</v>
      </c>
      <c r="E156" s="4">
        <v>233</v>
      </c>
      <c r="F156" s="4">
        <f>ROUND(Source!BD131,O156)</f>
        <v>0</v>
      </c>
      <c r="G156" s="4" t="s">
        <v>100</v>
      </c>
      <c r="H156" s="4" t="s">
        <v>101</v>
      </c>
      <c r="I156" s="4"/>
      <c r="J156" s="4"/>
      <c r="K156" s="4">
        <v>233</v>
      </c>
      <c r="L156" s="4">
        <v>24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>
        <v>0</v>
      </c>
      <c r="X156" s="4">
        <v>1</v>
      </c>
      <c r="Y156" s="4">
        <v>0</v>
      </c>
      <c r="Z156" s="4"/>
      <c r="AA156" s="4"/>
      <c r="AB156" s="4"/>
    </row>
    <row r="157" spans="1:28" x14ac:dyDescent="0.2">
      <c r="A157" s="4">
        <v>50</v>
      </c>
      <c r="B157" s="4">
        <v>0</v>
      </c>
      <c r="C157" s="4">
        <v>0</v>
      </c>
      <c r="D157" s="4">
        <v>1</v>
      </c>
      <c r="E157" s="4">
        <v>210</v>
      </c>
      <c r="F157" s="4">
        <f>ROUND(Source!X131,O157)</f>
        <v>140.19999999999999</v>
      </c>
      <c r="G157" s="4" t="s">
        <v>102</v>
      </c>
      <c r="H157" s="4" t="s">
        <v>103</v>
      </c>
      <c r="I157" s="4"/>
      <c r="J157" s="4"/>
      <c r="K157" s="4">
        <v>210</v>
      </c>
      <c r="L157" s="4">
        <v>25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>
        <v>140.19999999999999</v>
      </c>
      <c r="X157" s="4">
        <v>1</v>
      </c>
      <c r="Y157" s="4">
        <v>140.19999999999999</v>
      </c>
      <c r="Z157" s="4"/>
      <c r="AA157" s="4"/>
      <c r="AB157" s="4"/>
    </row>
    <row r="158" spans="1:28" x14ac:dyDescent="0.2">
      <c r="A158" s="4">
        <v>50</v>
      </c>
      <c r="B158" s="4">
        <v>0</v>
      </c>
      <c r="C158" s="4">
        <v>0</v>
      </c>
      <c r="D158" s="4">
        <v>1</v>
      </c>
      <c r="E158" s="4">
        <v>211</v>
      </c>
      <c r="F158" s="4">
        <f>ROUND(Source!Y131,O158)</f>
        <v>77.790000000000006</v>
      </c>
      <c r="G158" s="4" t="s">
        <v>104</v>
      </c>
      <c r="H158" s="4" t="s">
        <v>105</v>
      </c>
      <c r="I158" s="4"/>
      <c r="J158" s="4"/>
      <c r="K158" s="4">
        <v>211</v>
      </c>
      <c r="L158" s="4">
        <v>26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>
        <v>77.790000000000006</v>
      </c>
      <c r="X158" s="4">
        <v>1</v>
      </c>
      <c r="Y158" s="4">
        <v>77.790000000000006</v>
      </c>
      <c r="Z158" s="4"/>
      <c r="AA158" s="4"/>
      <c r="AB158" s="4"/>
    </row>
    <row r="159" spans="1:28" x14ac:dyDescent="0.2">
      <c r="A159" s="4">
        <v>50</v>
      </c>
      <c r="B159" s="4">
        <v>0</v>
      </c>
      <c r="C159" s="4">
        <v>0</v>
      </c>
      <c r="D159" s="4">
        <v>1</v>
      </c>
      <c r="E159" s="4">
        <v>224</v>
      </c>
      <c r="F159" s="4">
        <f>ROUND(Source!AR131,O159)</f>
        <v>407.74</v>
      </c>
      <c r="G159" s="4" t="s">
        <v>106</v>
      </c>
      <c r="H159" s="4" t="s">
        <v>107</v>
      </c>
      <c r="I159" s="4"/>
      <c r="J159" s="4"/>
      <c r="K159" s="4">
        <v>224</v>
      </c>
      <c r="L159" s="4">
        <v>27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>
        <v>407.74</v>
      </c>
      <c r="X159" s="4">
        <v>1</v>
      </c>
      <c r="Y159" s="4">
        <v>407.74</v>
      </c>
      <c r="Z159" s="4"/>
      <c r="AA159" s="4"/>
      <c r="AB159" s="4"/>
    </row>
    <row r="161" spans="1:206" x14ac:dyDescent="0.2">
      <c r="A161" s="2">
        <v>51</v>
      </c>
      <c r="B161" s="2">
        <f>B100</f>
        <v>1</v>
      </c>
      <c r="C161" s="2">
        <f>A100</f>
        <v>4</v>
      </c>
      <c r="D161" s="2">
        <f>ROW(A100)</f>
        <v>100</v>
      </c>
      <c r="E161" s="2"/>
      <c r="F161" s="2" t="str">
        <f>IF(F100&lt;&gt;"",F100,"")</f>
        <v>Новый раздел</v>
      </c>
      <c r="G161" s="2" t="str">
        <f>IF(G100&lt;&gt;"",G100,"")</f>
        <v>Монтажные (кровельные) работы</v>
      </c>
      <c r="H161" s="2">
        <v>0</v>
      </c>
      <c r="I161" s="2"/>
      <c r="J161" s="2"/>
      <c r="K161" s="2"/>
      <c r="L161" s="2"/>
      <c r="M161" s="2"/>
      <c r="N161" s="2"/>
      <c r="O161" s="2">
        <f t="shared" ref="O161:T161" si="158">ROUND(O131+AB161,2)</f>
        <v>563008.51</v>
      </c>
      <c r="P161" s="2">
        <f t="shared" si="158"/>
        <v>391821.63</v>
      </c>
      <c r="Q161" s="2">
        <f t="shared" si="158"/>
        <v>22046.97</v>
      </c>
      <c r="R161" s="2">
        <f t="shared" si="158"/>
        <v>12701.25</v>
      </c>
      <c r="S161" s="2">
        <f t="shared" si="158"/>
        <v>149139.91</v>
      </c>
      <c r="T161" s="2">
        <f t="shared" si="158"/>
        <v>0</v>
      </c>
      <c r="U161" s="2">
        <f>U131+AH161</f>
        <v>454.35314599999998</v>
      </c>
      <c r="V161" s="2">
        <f>V131+AI161</f>
        <v>0</v>
      </c>
      <c r="W161" s="2">
        <f>ROUND(W131+AJ161,2)</f>
        <v>0</v>
      </c>
      <c r="X161" s="2">
        <f>ROUND(X131+AK161,2)</f>
        <v>123679.89</v>
      </c>
      <c r="Y161" s="2">
        <f>ROUND(Y131+AL161,2)</f>
        <v>61147.360000000001</v>
      </c>
      <c r="Z161" s="2"/>
      <c r="AA161" s="2"/>
      <c r="AB161" s="2">
        <f>ROUND(SUMIF(AA104:AA117,"=55282325",O104:O117),2)</f>
        <v>562818.76</v>
      </c>
      <c r="AC161" s="2">
        <f>ROUND(SUMIF(AA104:AA117,"=55282325",P104:P117),2)</f>
        <v>391821.63</v>
      </c>
      <c r="AD161" s="2">
        <f>ROUND(SUMIF(AA104:AA117,"=55282325",Q104:Q117),2)</f>
        <v>22046.97</v>
      </c>
      <c r="AE161" s="2">
        <f>ROUND(SUMIF(AA104:AA117,"=55282325",R104:R117),2)</f>
        <v>12701.25</v>
      </c>
      <c r="AF161" s="2">
        <f>ROUND(SUMIF(AA104:AA117,"=55282325",S104:S117),2)</f>
        <v>148950.16</v>
      </c>
      <c r="AG161" s="2">
        <f>ROUND(SUMIF(AA104:AA117,"=55282325",T104:T117),2)</f>
        <v>0</v>
      </c>
      <c r="AH161" s="2">
        <f>SUMIF(AA104:AA117,"=55282325",U104:U117)</f>
        <v>453.67082699999997</v>
      </c>
      <c r="AI161" s="2">
        <f>SUMIF(AA104:AA117,"=55282325",V104:V117)</f>
        <v>0</v>
      </c>
      <c r="AJ161" s="2">
        <f>ROUND(SUMIF(AA104:AA117,"=55282325",W104:W117),2)</f>
        <v>0</v>
      </c>
      <c r="AK161" s="2">
        <f>ROUND(SUMIF(AA104:AA117,"=55282325",X104:X117),2)</f>
        <v>123539.69</v>
      </c>
      <c r="AL161" s="2">
        <f>ROUND(SUMIF(AA104:AA117,"=55282325",Y104:Y117),2)</f>
        <v>61069.57</v>
      </c>
      <c r="AM161" s="2"/>
      <c r="AN161" s="2"/>
      <c r="AO161" s="2">
        <f t="shared" ref="AO161:BD161" si="159">ROUND(AO131+BX161,2)</f>
        <v>0</v>
      </c>
      <c r="AP161" s="2">
        <f t="shared" si="159"/>
        <v>0</v>
      </c>
      <c r="AQ161" s="2">
        <f t="shared" si="159"/>
        <v>0</v>
      </c>
      <c r="AR161" s="2">
        <f t="shared" si="159"/>
        <v>768157.75</v>
      </c>
      <c r="AS161" s="2">
        <f t="shared" si="159"/>
        <v>768157.75</v>
      </c>
      <c r="AT161" s="2">
        <f t="shared" si="159"/>
        <v>0</v>
      </c>
      <c r="AU161" s="2">
        <f t="shared" si="159"/>
        <v>0</v>
      </c>
      <c r="AV161" s="2">
        <f t="shared" si="159"/>
        <v>391821.63</v>
      </c>
      <c r="AW161" s="2">
        <f t="shared" si="159"/>
        <v>391821.63</v>
      </c>
      <c r="AX161" s="2">
        <f t="shared" si="159"/>
        <v>0</v>
      </c>
      <c r="AY161" s="2">
        <f t="shared" si="159"/>
        <v>391821.63</v>
      </c>
      <c r="AZ161" s="2">
        <f t="shared" si="159"/>
        <v>0</v>
      </c>
      <c r="BA161" s="2">
        <f t="shared" si="159"/>
        <v>0</v>
      </c>
      <c r="BB161" s="2">
        <f t="shared" si="159"/>
        <v>0</v>
      </c>
      <c r="BC161" s="2">
        <f t="shared" si="159"/>
        <v>0</v>
      </c>
      <c r="BD161" s="2">
        <f t="shared" si="159"/>
        <v>0</v>
      </c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>
        <f>ROUND(SUMIF(AA104:AA117,"=55282325",FQ104:FQ117),2)</f>
        <v>0</v>
      </c>
      <c r="BY161" s="2">
        <f>ROUND(SUMIF(AA104:AA117,"=55282325",FR104:FR117),2)</f>
        <v>0</v>
      </c>
      <c r="BZ161" s="2">
        <f>ROUND(SUMIF(AA104:AA117,"=55282325",GL104:GL117),2)</f>
        <v>0</v>
      </c>
      <c r="CA161" s="2">
        <f>ROUND(SUMIF(AA104:AA117,"=55282325",GM104:GM117),2)</f>
        <v>767750.01</v>
      </c>
      <c r="CB161" s="2">
        <f>ROUND(SUMIF(AA104:AA117,"=55282325",GN104:GN117),2)</f>
        <v>767750.01</v>
      </c>
      <c r="CC161" s="2">
        <f>ROUND(SUMIF(AA104:AA117,"=55282325",GO104:GO117),2)</f>
        <v>0</v>
      </c>
      <c r="CD161" s="2">
        <f>ROUND(SUMIF(AA104:AA117,"=55282325",GP104:GP117),2)</f>
        <v>0</v>
      </c>
      <c r="CE161" s="2">
        <f>AC161-BX161</f>
        <v>391821.63</v>
      </c>
      <c r="CF161" s="2">
        <f>AC161-BY161</f>
        <v>391821.63</v>
      </c>
      <c r="CG161" s="2">
        <f>BX161-BZ161</f>
        <v>0</v>
      </c>
      <c r="CH161" s="2">
        <f>AC161-BX161-BY161+BZ161</f>
        <v>391821.63</v>
      </c>
      <c r="CI161" s="2">
        <f>BY161-BZ161</f>
        <v>0</v>
      </c>
      <c r="CJ161" s="2">
        <f>ROUND(SUMIF(AA104:AA117,"=55282325",GX104:GX117),2)</f>
        <v>0</v>
      </c>
      <c r="CK161" s="2">
        <f>ROUND(SUMIF(AA104:AA117,"=55282325",GY104:GY117),2)</f>
        <v>0</v>
      </c>
      <c r="CL161" s="2">
        <f>ROUND(SUMIF(AA104:AA117,"=55282325",GZ104:GZ117),2)</f>
        <v>0</v>
      </c>
      <c r="CM161" s="2">
        <f>ROUND(SUMIF(AA104:AA117,"=55282325",HD104:HD117),2)</f>
        <v>0</v>
      </c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>
        <v>0</v>
      </c>
    </row>
    <row r="163" spans="1:206" x14ac:dyDescent="0.2">
      <c r="A163" s="4">
        <v>50</v>
      </c>
      <c r="B163" s="4">
        <v>0</v>
      </c>
      <c r="C163" s="4">
        <v>0</v>
      </c>
      <c r="D163" s="4">
        <v>1</v>
      </c>
      <c r="E163" s="4">
        <v>201</v>
      </c>
      <c r="F163" s="4">
        <f>ROUND(Source!O161,O163)</f>
        <v>563008.51</v>
      </c>
      <c r="G163" s="4" t="s">
        <v>54</v>
      </c>
      <c r="H163" s="4" t="s">
        <v>55</v>
      </c>
      <c r="I163" s="4"/>
      <c r="J163" s="4"/>
      <c r="K163" s="4">
        <v>201</v>
      </c>
      <c r="L163" s="4">
        <v>1</v>
      </c>
      <c r="M163" s="4">
        <v>3</v>
      </c>
      <c r="N163" s="4" t="s">
        <v>3</v>
      </c>
      <c r="O163" s="4">
        <v>2</v>
      </c>
      <c r="P163" s="4"/>
      <c r="Q163" s="4"/>
      <c r="R163" s="4"/>
      <c r="S163" s="4"/>
      <c r="T163" s="4"/>
      <c r="U163" s="4"/>
      <c r="V163" s="4"/>
      <c r="W163" s="4">
        <v>563008.51</v>
      </c>
      <c r="X163" s="4">
        <v>1</v>
      </c>
      <c r="Y163" s="4">
        <v>563008.51</v>
      </c>
      <c r="Z163" s="4"/>
      <c r="AA163" s="4"/>
      <c r="AB163" s="4"/>
    </row>
    <row r="164" spans="1:206" x14ac:dyDescent="0.2">
      <c r="A164" s="4">
        <v>50</v>
      </c>
      <c r="B164" s="4">
        <v>0</v>
      </c>
      <c r="C164" s="4">
        <v>0</v>
      </c>
      <c r="D164" s="4">
        <v>1</v>
      </c>
      <c r="E164" s="4">
        <v>202</v>
      </c>
      <c r="F164" s="4">
        <f>ROUND(Source!P161,O164)</f>
        <v>391821.63</v>
      </c>
      <c r="G164" s="4" t="s">
        <v>56</v>
      </c>
      <c r="H164" s="4" t="s">
        <v>57</v>
      </c>
      <c r="I164" s="4"/>
      <c r="J164" s="4"/>
      <c r="K164" s="4">
        <v>202</v>
      </c>
      <c r="L164" s="4">
        <v>2</v>
      </c>
      <c r="M164" s="4">
        <v>3</v>
      </c>
      <c r="N164" s="4" t="s">
        <v>3</v>
      </c>
      <c r="O164" s="4">
        <v>2</v>
      </c>
      <c r="P164" s="4"/>
      <c r="Q164" s="4"/>
      <c r="R164" s="4"/>
      <c r="S164" s="4"/>
      <c r="T164" s="4"/>
      <c r="U164" s="4"/>
      <c r="V164" s="4"/>
      <c r="W164" s="4">
        <v>391821.63</v>
      </c>
      <c r="X164" s="4">
        <v>1</v>
      </c>
      <c r="Y164" s="4">
        <v>391821.63</v>
      </c>
      <c r="Z164" s="4"/>
      <c r="AA164" s="4"/>
      <c r="AB164" s="4"/>
    </row>
    <row r="165" spans="1:206" x14ac:dyDescent="0.2">
      <c r="A165" s="4">
        <v>50</v>
      </c>
      <c r="B165" s="4">
        <v>0</v>
      </c>
      <c r="C165" s="4">
        <v>0</v>
      </c>
      <c r="D165" s="4">
        <v>1</v>
      </c>
      <c r="E165" s="4">
        <v>222</v>
      </c>
      <c r="F165" s="4">
        <f>ROUND(Source!AO161,O165)</f>
        <v>0</v>
      </c>
      <c r="G165" s="4" t="s">
        <v>58</v>
      </c>
      <c r="H165" s="4" t="s">
        <v>59</v>
      </c>
      <c r="I165" s="4"/>
      <c r="J165" s="4"/>
      <c r="K165" s="4">
        <v>222</v>
      </c>
      <c r="L165" s="4">
        <v>3</v>
      </c>
      <c r="M165" s="4">
        <v>3</v>
      </c>
      <c r="N165" s="4" t="s">
        <v>3</v>
      </c>
      <c r="O165" s="4">
        <v>2</v>
      </c>
      <c r="P165" s="4"/>
      <c r="Q165" s="4"/>
      <c r="R165" s="4"/>
      <c r="S165" s="4"/>
      <c r="T165" s="4"/>
      <c r="U165" s="4"/>
      <c r="V165" s="4"/>
      <c r="W165" s="4">
        <v>0</v>
      </c>
      <c r="X165" s="4">
        <v>1</v>
      </c>
      <c r="Y165" s="4">
        <v>0</v>
      </c>
      <c r="Z165" s="4"/>
      <c r="AA165" s="4"/>
      <c r="AB165" s="4"/>
    </row>
    <row r="166" spans="1:206" x14ac:dyDescent="0.2">
      <c r="A166" s="4">
        <v>50</v>
      </c>
      <c r="B166" s="4">
        <v>0</v>
      </c>
      <c r="C166" s="4">
        <v>0</v>
      </c>
      <c r="D166" s="4">
        <v>1</v>
      </c>
      <c r="E166" s="4">
        <v>225</v>
      </c>
      <c r="F166" s="4">
        <f>ROUND(Source!AV161,O166)</f>
        <v>391821.63</v>
      </c>
      <c r="G166" s="4" t="s">
        <v>60</v>
      </c>
      <c r="H166" s="4" t="s">
        <v>61</v>
      </c>
      <c r="I166" s="4"/>
      <c r="J166" s="4"/>
      <c r="K166" s="4">
        <v>225</v>
      </c>
      <c r="L166" s="4">
        <v>4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>
        <v>391821.63</v>
      </c>
      <c r="X166" s="4">
        <v>1</v>
      </c>
      <c r="Y166" s="4">
        <v>391821.63</v>
      </c>
      <c r="Z166" s="4"/>
      <c r="AA166" s="4"/>
      <c r="AB166" s="4"/>
    </row>
    <row r="167" spans="1:206" x14ac:dyDescent="0.2">
      <c r="A167" s="4">
        <v>50</v>
      </c>
      <c r="B167" s="4">
        <v>0</v>
      </c>
      <c r="C167" s="4">
        <v>0</v>
      </c>
      <c r="D167" s="4">
        <v>1</v>
      </c>
      <c r="E167" s="4">
        <v>226</v>
      </c>
      <c r="F167" s="4">
        <f>ROUND(Source!AW161,O167)</f>
        <v>391821.63</v>
      </c>
      <c r="G167" s="4" t="s">
        <v>62</v>
      </c>
      <c r="H167" s="4" t="s">
        <v>63</v>
      </c>
      <c r="I167" s="4"/>
      <c r="J167" s="4"/>
      <c r="K167" s="4">
        <v>226</v>
      </c>
      <c r="L167" s="4">
        <v>5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>
        <v>391821.63</v>
      </c>
      <c r="X167" s="4">
        <v>1</v>
      </c>
      <c r="Y167" s="4">
        <v>391821.63</v>
      </c>
      <c r="Z167" s="4"/>
      <c r="AA167" s="4"/>
      <c r="AB167" s="4"/>
    </row>
    <row r="168" spans="1:206" x14ac:dyDescent="0.2">
      <c r="A168" s="4">
        <v>50</v>
      </c>
      <c r="B168" s="4">
        <v>0</v>
      </c>
      <c r="C168" s="4">
        <v>0</v>
      </c>
      <c r="D168" s="4">
        <v>1</v>
      </c>
      <c r="E168" s="4">
        <v>227</v>
      </c>
      <c r="F168" s="4">
        <f>ROUND(Source!AX161,O168)</f>
        <v>0</v>
      </c>
      <c r="G168" s="4" t="s">
        <v>64</v>
      </c>
      <c r="H168" s="4" t="s">
        <v>65</v>
      </c>
      <c r="I168" s="4"/>
      <c r="J168" s="4"/>
      <c r="K168" s="4">
        <v>227</v>
      </c>
      <c r="L168" s="4">
        <v>6</v>
      </c>
      <c r="M168" s="4">
        <v>3</v>
      </c>
      <c r="N168" s="4" t="s">
        <v>3</v>
      </c>
      <c r="O168" s="4">
        <v>2</v>
      </c>
      <c r="P168" s="4"/>
      <c r="Q168" s="4"/>
      <c r="R168" s="4"/>
      <c r="S168" s="4"/>
      <c r="T168" s="4"/>
      <c r="U168" s="4"/>
      <c r="V168" s="4"/>
      <c r="W168" s="4">
        <v>0</v>
      </c>
      <c r="X168" s="4">
        <v>1</v>
      </c>
      <c r="Y168" s="4">
        <v>0</v>
      </c>
      <c r="Z168" s="4"/>
      <c r="AA168" s="4"/>
      <c r="AB168" s="4"/>
    </row>
    <row r="169" spans="1:206" x14ac:dyDescent="0.2">
      <c r="A169" s="4">
        <v>50</v>
      </c>
      <c r="B169" s="4">
        <v>0</v>
      </c>
      <c r="C169" s="4">
        <v>0</v>
      </c>
      <c r="D169" s="4">
        <v>1</v>
      </c>
      <c r="E169" s="4">
        <v>228</v>
      </c>
      <c r="F169" s="4">
        <f>ROUND(Source!AY161,O169)</f>
        <v>391821.63</v>
      </c>
      <c r="G169" s="4" t="s">
        <v>66</v>
      </c>
      <c r="H169" s="4" t="s">
        <v>67</v>
      </c>
      <c r="I169" s="4"/>
      <c r="J169" s="4"/>
      <c r="K169" s="4">
        <v>228</v>
      </c>
      <c r="L169" s="4">
        <v>7</v>
      </c>
      <c r="M169" s="4">
        <v>3</v>
      </c>
      <c r="N169" s="4" t="s">
        <v>3</v>
      </c>
      <c r="O169" s="4">
        <v>2</v>
      </c>
      <c r="P169" s="4"/>
      <c r="Q169" s="4"/>
      <c r="R169" s="4"/>
      <c r="S169" s="4"/>
      <c r="T169" s="4"/>
      <c r="U169" s="4"/>
      <c r="V169" s="4"/>
      <c r="W169" s="4">
        <v>391821.63</v>
      </c>
      <c r="X169" s="4">
        <v>1</v>
      </c>
      <c r="Y169" s="4">
        <v>391821.63</v>
      </c>
      <c r="Z169" s="4"/>
      <c r="AA169" s="4"/>
      <c r="AB169" s="4"/>
    </row>
    <row r="170" spans="1:206" x14ac:dyDescent="0.2">
      <c r="A170" s="4">
        <v>50</v>
      </c>
      <c r="B170" s="4">
        <v>0</v>
      </c>
      <c r="C170" s="4">
        <v>0</v>
      </c>
      <c r="D170" s="4">
        <v>1</v>
      </c>
      <c r="E170" s="4">
        <v>216</v>
      </c>
      <c r="F170" s="4">
        <f>ROUND(Source!AP161,O170)</f>
        <v>0</v>
      </c>
      <c r="G170" s="4" t="s">
        <v>68</v>
      </c>
      <c r="H170" s="4" t="s">
        <v>69</v>
      </c>
      <c r="I170" s="4"/>
      <c r="J170" s="4"/>
      <c r="K170" s="4">
        <v>216</v>
      </c>
      <c r="L170" s="4">
        <v>8</v>
      </c>
      <c r="M170" s="4">
        <v>3</v>
      </c>
      <c r="N170" s="4" t="s">
        <v>3</v>
      </c>
      <c r="O170" s="4">
        <v>2</v>
      </c>
      <c r="P170" s="4"/>
      <c r="Q170" s="4"/>
      <c r="R170" s="4"/>
      <c r="S170" s="4"/>
      <c r="T170" s="4"/>
      <c r="U170" s="4"/>
      <c r="V170" s="4"/>
      <c r="W170" s="4">
        <v>0</v>
      </c>
      <c r="X170" s="4">
        <v>1</v>
      </c>
      <c r="Y170" s="4">
        <v>0</v>
      </c>
      <c r="Z170" s="4"/>
      <c r="AA170" s="4"/>
      <c r="AB170" s="4"/>
    </row>
    <row r="171" spans="1:206" x14ac:dyDescent="0.2">
      <c r="A171" s="4">
        <v>50</v>
      </c>
      <c r="B171" s="4">
        <v>0</v>
      </c>
      <c r="C171" s="4">
        <v>0</v>
      </c>
      <c r="D171" s="4">
        <v>1</v>
      </c>
      <c r="E171" s="4">
        <v>223</v>
      </c>
      <c r="F171" s="4">
        <f>ROUND(Source!AQ161,O171)</f>
        <v>0</v>
      </c>
      <c r="G171" s="4" t="s">
        <v>70</v>
      </c>
      <c r="H171" s="4" t="s">
        <v>71</v>
      </c>
      <c r="I171" s="4"/>
      <c r="J171" s="4"/>
      <c r="K171" s="4">
        <v>223</v>
      </c>
      <c r="L171" s="4">
        <v>9</v>
      </c>
      <c r="M171" s="4">
        <v>3</v>
      </c>
      <c r="N171" s="4" t="s">
        <v>3</v>
      </c>
      <c r="O171" s="4">
        <v>2</v>
      </c>
      <c r="P171" s="4"/>
      <c r="Q171" s="4"/>
      <c r="R171" s="4"/>
      <c r="S171" s="4"/>
      <c r="T171" s="4"/>
      <c r="U171" s="4"/>
      <c r="V171" s="4"/>
      <c r="W171" s="4">
        <v>0</v>
      </c>
      <c r="X171" s="4">
        <v>1</v>
      </c>
      <c r="Y171" s="4">
        <v>0</v>
      </c>
      <c r="Z171" s="4"/>
      <c r="AA171" s="4"/>
      <c r="AB171" s="4"/>
    </row>
    <row r="172" spans="1:206" x14ac:dyDescent="0.2">
      <c r="A172" s="4">
        <v>50</v>
      </c>
      <c r="B172" s="4">
        <v>0</v>
      </c>
      <c r="C172" s="4">
        <v>0</v>
      </c>
      <c r="D172" s="4">
        <v>1</v>
      </c>
      <c r="E172" s="4">
        <v>229</v>
      </c>
      <c r="F172" s="4">
        <f>ROUND(Source!AZ161,O172)</f>
        <v>0</v>
      </c>
      <c r="G172" s="4" t="s">
        <v>72</v>
      </c>
      <c r="H172" s="4" t="s">
        <v>73</v>
      </c>
      <c r="I172" s="4"/>
      <c r="J172" s="4"/>
      <c r="K172" s="4">
        <v>229</v>
      </c>
      <c r="L172" s="4">
        <v>10</v>
      </c>
      <c r="M172" s="4">
        <v>3</v>
      </c>
      <c r="N172" s="4" t="s">
        <v>3</v>
      </c>
      <c r="O172" s="4">
        <v>2</v>
      </c>
      <c r="P172" s="4"/>
      <c r="Q172" s="4"/>
      <c r="R172" s="4"/>
      <c r="S172" s="4"/>
      <c r="T172" s="4"/>
      <c r="U172" s="4"/>
      <c r="V172" s="4"/>
      <c r="W172" s="4">
        <v>0</v>
      </c>
      <c r="X172" s="4">
        <v>1</v>
      </c>
      <c r="Y172" s="4">
        <v>0</v>
      </c>
      <c r="Z172" s="4"/>
      <c r="AA172" s="4"/>
      <c r="AB172" s="4"/>
    </row>
    <row r="173" spans="1:206" x14ac:dyDescent="0.2">
      <c r="A173" s="4">
        <v>50</v>
      </c>
      <c r="B173" s="4">
        <v>0</v>
      </c>
      <c r="C173" s="4">
        <v>0</v>
      </c>
      <c r="D173" s="4">
        <v>1</v>
      </c>
      <c r="E173" s="4">
        <v>203</v>
      </c>
      <c r="F173" s="4">
        <f>ROUND(Source!Q161,O173)</f>
        <v>22046.97</v>
      </c>
      <c r="G173" s="4" t="s">
        <v>74</v>
      </c>
      <c r="H173" s="4" t="s">
        <v>75</v>
      </c>
      <c r="I173" s="4"/>
      <c r="J173" s="4"/>
      <c r="K173" s="4">
        <v>203</v>
      </c>
      <c r="L173" s="4">
        <v>11</v>
      </c>
      <c r="M173" s="4">
        <v>3</v>
      </c>
      <c r="N173" s="4" t="s">
        <v>3</v>
      </c>
      <c r="O173" s="4">
        <v>2</v>
      </c>
      <c r="P173" s="4"/>
      <c r="Q173" s="4"/>
      <c r="R173" s="4"/>
      <c r="S173" s="4"/>
      <c r="T173" s="4"/>
      <c r="U173" s="4"/>
      <c r="V173" s="4"/>
      <c r="W173" s="4">
        <v>22046.97</v>
      </c>
      <c r="X173" s="4">
        <v>1</v>
      </c>
      <c r="Y173" s="4">
        <v>22046.97</v>
      </c>
      <c r="Z173" s="4"/>
      <c r="AA173" s="4"/>
      <c r="AB173" s="4"/>
    </row>
    <row r="174" spans="1:206" x14ac:dyDescent="0.2">
      <c r="A174" s="4">
        <v>50</v>
      </c>
      <c r="B174" s="4">
        <v>0</v>
      </c>
      <c r="C174" s="4">
        <v>0</v>
      </c>
      <c r="D174" s="4">
        <v>1</v>
      </c>
      <c r="E174" s="4">
        <v>231</v>
      </c>
      <c r="F174" s="4">
        <f>ROUND(Source!BB161,O174)</f>
        <v>0</v>
      </c>
      <c r="G174" s="4" t="s">
        <v>76</v>
      </c>
      <c r="H174" s="4" t="s">
        <v>77</v>
      </c>
      <c r="I174" s="4"/>
      <c r="J174" s="4"/>
      <c r="K174" s="4">
        <v>231</v>
      </c>
      <c r="L174" s="4">
        <v>12</v>
      </c>
      <c r="M174" s="4">
        <v>3</v>
      </c>
      <c r="N174" s="4" t="s">
        <v>3</v>
      </c>
      <c r="O174" s="4">
        <v>2</v>
      </c>
      <c r="P174" s="4"/>
      <c r="Q174" s="4"/>
      <c r="R174" s="4"/>
      <c r="S174" s="4"/>
      <c r="T174" s="4"/>
      <c r="U174" s="4"/>
      <c r="V174" s="4"/>
      <c r="W174" s="4">
        <v>0</v>
      </c>
      <c r="X174" s="4">
        <v>1</v>
      </c>
      <c r="Y174" s="4">
        <v>0</v>
      </c>
      <c r="Z174" s="4"/>
      <c r="AA174" s="4"/>
      <c r="AB174" s="4"/>
    </row>
    <row r="175" spans="1:206" x14ac:dyDescent="0.2">
      <c r="A175" s="4">
        <v>50</v>
      </c>
      <c r="B175" s="4">
        <v>0</v>
      </c>
      <c r="C175" s="4">
        <v>0</v>
      </c>
      <c r="D175" s="4">
        <v>1</v>
      </c>
      <c r="E175" s="4">
        <v>204</v>
      </c>
      <c r="F175" s="4">
        <f>ROUND(Source!R161,O175)</f>
        <v>12701.25</v>
      </c>
      <c r="G175" s="4" t="s">
        <v>78</v>
      </c>
      <c r="H175" s="4" t="s">
        <v>79</v>
      </c>
      <c r="I175" s="4"/>
      <c r="J175" s="4"/>
      <c r="K175" s="4">
        <v>204</v>
      </c>
      <c r="L175" s="4">
        <v>13</v>
      </c>
      <c r="M175" s="4">
        <v>3</v>
      </c>
      <c r="N175" s="4" t="s">
        <v>3</v>
      </c>
      <c r="O175" s="4">
        <v>2</v>
      </c>
      <c r="P175" s="4"/>
      <c r="Q175" s="4"/>
      <c r="R175" s="4"/>
      <c r="S175" s="4"/>
      <c r="T175" s="4"/>
      <c r="U175" s="4"/>
      <c r="V175" s="4"/>
      <c r="W175" s="4">
        <v>12701.25</v>
      </c>
      <c r="X175" s="4">
        <v>1</v>
      </c>
      <c r="Y175" s="4">
        <v>12701.25</v>
      </c>
      <c r="Z175" s="4"/>
      <c r="AA175" s="4"/>
      <c r="AB175" s="4"/>
    </row>
    <row r="176" spans="1:206" x14ac:dyDescent="0.2">
      <c r="A176" s="4">
        <v>50</v>
      </c>
      <c r="B176" s="4">
        <v>0</v>
      </c>
      <c r="C176" s="4">
        <v>0</v>
      </c>
      <c r="D176" s="4">
        <v>1</v>
      </c>
      <c r="E176" s="4">
        <v>205</v>
      </c>
      <c r="F176" s="4">
        <f>ROUND(Source!S161,O176)</f>
        <v>149139.91</v>
      </c>
      <c r="G176" s="4" t="s">
        <v>80</v>
      </c>
      <c r="H176" s="4" t="s">
        <v>81</v>
      </c>
      <c r="I176" s="4"/>
      <c r="J176" s="4"/>
      <c r="K176" s="4">
        <v>205</v>
      </c>
      <c r="L176" s="4">
        <v>14</v>
      </c>
      <c r="M176" s="4">
        <v>3</v>
      </c>
      <c r="N176" s="4" t="s">
        <v>3</v>
      </c>
      <c r="O176" s="4">
        <v>2</v>
      </c>
      <c r="P176" s="4"/>
      <c r="Q176" s="4"/>
      <c r="R176" s="4"/>
      <c r="S176" s="4"/>
      <c r="T176" s="4"/>
      <c r="U176" s="4"/>
      <c r="V176" s="4"/>
      <c r="W176" s="4">
        <v>149139.91</v>
      </c>
      <c r="X176" s="4">
        <v>1</v>
      </c>
      <c r="Y176" s="4">
        <v>149139.91</v>
      </c>
      <c r="Z176" s="4"/>
      <c r="AA176" s="4"/>
      <c r="AB176" s="4"/>
    </row>
    <row r="177" spans="1:88" x14ac:dyDescent="0.2">
      <c r="A177" s="4">
        <v>50</v>
      </c>
      <c r="B177" s="4">
        <v>0</v>
      </c>
      <c r="C177" s="4">
        <v>0</v>
      </c>
      <c r="D177" s="4">
        <v>1</v>
      </c>
      <c r="E177" s="4">
        <v>232</v>
      </c>
      <c r="F177" s="4">
        <f>ROUND(Source!BC161,O177)</f>
        <v>0</v>
      </c>
      <c r="G177" s="4" t="s">
        <v>82</v>
      </c>
      <c r="H177" s="4" t="s">
        <v>83</v>
      </c>
      <c r="I177" s="4"/>
      <c r="J177" s="4"/>
      <c r="K177" s="4">
        <v>232</v>
      </c>
      <c r="L177" s="4">
        <v>15</v>
      </c>
      <c r="M177" s="4">
        <v>3</v>
      </c>
      <c r="N177" s="4" t="s">
        <v>3</v>
      </c>
      <c r="O177" s="4">
        <v>2</v>
      </c>
      <c r="P177" s="4"/>
      <c r="Q177" s="4"/>
      <c r="R177" s="4"/>
      <c r="S177" s="4"/>
      <c r="T177" s="4"/>
      <c r="U177" s="4"/>
      <c r="V177" s="4"/>
      <c r="W177" s="4">
        <v>0</v>
      </c>
      <c r="X177" s="4">
        <v>1</v>
      </c>
      <c r="Y177" s="4">
        <v>0</v>
      </c>
      <c r="Z177" s="4"/>
      <c r="AA177" s="4"/>
      <c r="AB177" s="4"/>
    </row>
    <row r="178" spans="1:88" x14ac:dyDescent="0.2">
      <c r="A178" s="4">
        <v>50</v>
      </c>
      <c r="B178" s="4">
        <v>0</v>
      </c>
      <c r="C178" s="4">
        <v>0</v>
      </c>
      <c r="D178" s="4">
        <v>1</v>
      </c>
      <c r="E178" s="4">
        <v>214</v>
      </c>
      <c r="F178" s="4">
        <f>ROUND(Source!AS161,O178)</f>
        <v>768157.75</v>
      </c>
      <c r="G178" s="4" t="s">
        <v>84</v>
      </c>
      <c r="H178" s="4" t="s">
        <v>85</v>
      </c>
      <c r="I178" s="4"/>
      <c r="J178" s="4"/>
      <c r="K178" s="4">
        <v>214</v>
      </c>
      <c r="L178" s="4">
        <v>16</v>
      </c>
      <c r="M178" s="4">
        <v>3</v>
      </c>
      <c r="N178" s="4" t="s">
        <v>3</v>
      </c>
      <c r="O178" s="4">
        <v>2</v>
      </c>
      <c r="P178" s="4"/>
      <c r="Q178" s="4"/>
      <c r="R178" s="4"/>
      <c r="S178" s="4"/>
      <c r="T178" s="4"/>
      <c r="U178" s="4"/>
      <c r="V178" s="4"/>
      <c r="W178" s="4">
        <v>768157.75</v>
      </c>
      <c r="X178" s="4">
        <v>1</v>
      </c>
      <c r="Y178" s="4">
        <v>768157.75</v>
      </c>
      <c r="Z178" s="4"/>
      <c r="AA178" s="4"/>
      <c r="AB178" s="4"/>
    </row>
    <row r="179" spans="1:88" x14ac:dyDescent="0.2">
      <c r="A179" s="4">
        <v>50</v>
      </c>
      <c r="B179" s="4">
        <v>0</v>
      </c>
      <c r="C179" s="4">
        <v>0</v>
      </c>
      <c r="D179" s="4">
        <v>1</v>
      </c>
      <c r="E179" s="4">
        <v>215</v>
      </c>
      <c r="F179" s="4">
        <f>ROUND(Source!AT161,O179)</f>
        <v>0</v>
      </c>
      <c r="G179" s="4" t="s">
        <v>86</v>
      </c>
      <c r="H179" s="4" t="s">
        <v>87</v>
      </c>
      <c r="I179" s="4"/>
      <c r="J179" s="4"/>
      <c r="K179" s="4">
        <v>215</v>
      </c>
      <c r="L179" s="4">
        <v>17</v>
      </c>
      <c r="M179" s="4">
        <v>3</v>
      </c>
      <c r="N179" s="4" t="s">
        <v>3</v>
      </c>
      <c r="O179" s="4">
        <v>2</v>
      </c>
      <c r="P179" s="4"/>
      <c r="Q179" s="4"/>
      <c r="R179" s="4"/>
      <c r="S179" s="4"/>
      <c r="T179" s="4"/>
      <c r="U179" s="4"/>
      <c r="V179" s="4"/>
      <c r="W179" s="4">
        <v>0</v>
      </c>
      <c r="X179" s="4">
        <v>1</v>
      </c>
      <c r="Y179" s="4">
        <v>0</v>
      </c>
      <c r="Z179" s="4"/>
      <c r="AA179" s="4"/>
      <c r="AB179" s="4"/>
    </row>
    <row r="180" spans="1:88" x14ac:dyDescent="0.2">
      <c r="A180" s="4">
        <v>50</v>
      </c>
      <c r="B180" s="4">
        <v>0</v>
      </c>
      <c r="C180" s="4">
        <v>0</v>
      </c>
      <c r="D180" s="4">
        <v>1</v>
      </c>
      <c r="E180" s="4">
        <v>217</v>
      </c>
      <c r="F180" s="4">
        <f>ROUND(Source!AU161,O180)</f>
        <v>0</v>
      </c>
      <c r="G180" s="4" t="s">
        <v>88</v>
      </c>
      <c r="H180" s="4" t="s">
        <v>89</v>
      </c>
      <c r="I180" s="4"/>
      <c r="J180" s="4"/>
      <c r="K180" s="4">
        <v>217</v>
      </c>
      <c r="L180" s="4">
        <v>18</v>
      </c>
      <c r="M180" s="4">
        <v>3</v>
      </c>
      <c r="N180" s="4" t="s">
        <v>3</v>
      </c>
      <c r="O180" s="4">
        <v>2</v>
      </c>
      <c r="P180" s="4"/>
      <c r="Q180" s="4"/>
      <c r="R180" s="4"/>
      <c r="S180" s="4"/>
      <c r="T180" s="4"/>
      <c r="U180" s="4"/>
      <c r="V180" s="4"/>
      <c r="W180" s="4">
        <v>0</v>
      </c>
      <c r="X180" s="4">
        <v>1</v>
      </c>
      <c r="Y180" s="4">
        <v>0</v>
      </c>
      <c r="Z180" s="4"/>
      <c r="AA180" s="4"/>
      <c r="AB180" s="4"/>
    </row>
    <row r="181" spans="1:88" x14ac:dyDescent="0.2">
      <c r="A181" s="4">
        <v>50</v>
      </c>
      <c r="B181" s="4">
        <v>0</v>
      </c>
      <c r="C181" s="4">
        <v>0</v>
      </c>
      <c r="D181" s="4">
        <v>1</v>
      </c>
      <c r="E181" s="4">
        <v>230</v>
      </c>
      <c r="F181" s="4">
        <f>ROUND(Source!BA161,O181)</f>
        <v>0</v>
      </c>
      <c r="G181" s="4" t="s">
        <v>90</v>
      </c>
      <c r="H181" s="4" t="s">
        <v>91</v>
      </c>
      <c r="I181" s="4"/>
      <c r="J181" s="4"/>
      <c r="K181" s="4">
        <v>230</v>
      </c>
      <c r="L181" s="4">
        <v>19</v>
      </c>
      <c r="M181" s="4">
        <v>3</v>
      </c>
      <c r="N181" s="4" t="s">
        <v>3</v>
      </c>
      <c r="O181" s="4">
        <v>2</v>
      </c>
      <c r="P181" s="4"/>
      <c r="Q181" s="4"/>
      <c r="R181" s="4"/>
      <c r="S181" s="4"/>
      <c r="T181" s="4"/>
      <c r="U181" s="4"/>
      <c r="V181" s="4"/>
      <c r="W181" s="4">
        <v>0</v>
      </c>
      <c r="X181" s="4">
        <v>1</v>
      </c>
      <c r="Y181" s="4">
        <v>0</v>
      </c>
      <c r="Z181" s="4"/>
      <c r="AA181" s="4"/>
      <c r="AB181" s="4"/>
    </row>
    <row r="182" spans="1:88" x14ac:dyDescent="0.2">
      <c r="A182" s="4">
        <v>50</v>
      </c>
      <c r="B182" s="4">
        <v>0</v>
      </c>
      <c r="C182" s="4">
        <v>0</v>
      </c>
      <c r="D182" s="4">
        <v>1</v>
      </c>
      <c r="E182" s="4">
        <v>206</v>
      </c>
      <c r="F182" s="4">
        <f>ROUND(Source!T161,O182)</f>
        <v>0</v>
      </c>
      <c r="G182" s="4" t="s">
        <v>92</v>
      </c>
      <c r="H182" s="4" t="s">
        <v>93</v>
      </c>
      <c r="I182" s="4"/>
      <c r="J182" s="4"/>
      <c r="K182" s="4">
        <v>206</v>
      </c>
      <c r="L182" s="4">
        <v>20</v>
      </c>
      <c r="M182" s="4">
        <v>3</v>
      </c>
      <c r="N182" s="4" t="s">
        <v>3</v>
      </c>
      <c r="O182" s="4">
        <v>2</v>
      </c>
      <c r="P182" s="4"/>
      <c r="Q182" s="4"/>
      <c r="R182" s="4"/>
      <c r="S182" s="4"/>
      <c r="T182" s="4"/>
      <c r="U182" s="4"/>
      <c r="V182" s="4"/>
      <c r="W182" s="4">
        <v>0</v>
      </c>
      <c r="X182" s="4">
        <v>1</v>
      </c>
      <c r="Y182" s="4">
        <v>0</v>
      </c>
      <c r="Z182" s="4"/>
      <c r="AA182" s="4"/>
      <c r="AB182" s="4"/>
    </row>
    <row r="183" spans="1:88" x14ac:dyDescent="0.2">
      <c r="A183" s="4">
        <v>50</v>
      </c>
      <c r="B183" s="4">
        <v>0</v>
      </c>
      <c r="C183" s="4">
        <v>0</v>
      </c>
      <c r="D183" s="4">
        <v>1</v>
      </c>
      <c r="E183" s="4">
        <v>207</v>
      </c>
      <c r="F183" s="4">
        <f>Source!U161</f>
        <v>454.35314599999998</v>
      </c>
      <c r="G183" s="4" t="s">
        <v>94</v>
      </c>
      <c r="H183" s="4" t="s">
        <v>95</v>
      </c>
      <c r="I183" s="4"/>
      <c r="J183" s="4"/>
      <c r="K183" s="4">
        <v>207</v>
      </c>
      <c r="L183" s="4">
        <v>21</v>
      </c>
      <c r="M183" s="4">
        <v>3</v>
      </c>
      <c r="N183" s="4" t="s">
        <v>3</v>
      </c>
      <c r="O183" s="4">
        <v>-1</v>
      </c>
      <c r="P183" s="4"/>
      <c r="Q183" s="4"/>
      <c r="R183" s="4"/>
      <c r="S183" s="4"/>
      <c r="T183" s="4"/>
      <c r="U183" s="4"/>
      <c r="V183" s="4"/>
      <c r="W183" s="4">
        <v>454.35314599999992</v>
      </c>
      <c r="X183" s="4">
        <v>1</v>
      </c>
      <c r="Y183" s="4">
        <v>454.35314599999992</v>
      </c>
      <c r="Z183" s="4"/>
      <c r="AA183" s="4"/>
      <c r="AB183" s="4"/>
    </row>
    <row r="184" spans="1:88" x14ac:dyDescent="0.2">
      <c r="A184" s="4">
        <v>50</v>
      </c>
      <c r="B184" s="4">
        <v>0</v>
      </c>
      <c r="C184" s="4">
        <v>0</v>
      </c>
      <c r="D184" s="4">
        <v>1</v>
      </c>
      <c r="E184" s="4">
        <v>208</v>
      </c>
      <c r="F184" s="4">
        <f>Source!V161</f>
        <v>0</v>
      </c>
      <c r="G184" s="4" t="s">
        <v>96</v>
      </c>
      <c r="H184" s="4" t="s">
        <v>97</v>
      </c>
      <c r="I184" s="4"/>
      <c r="J184" s="4"/>
      <c r="K184" s="4">
        <v>208</v>
      </c>
      <c r="L184" s="4">
        <v>22</v>
      </c>
      <c r="M184" s="4">
        <v>3</v>
      </c>
      <c r="N184" s="4" t="s">
        <v>3</v>
      </c>
      <c r="O184" s="4">
        <v>-1</v>
      </c>
      <c r="P184" s="4"/>
      <c r="Q184" s="4"/>
      <c r="R184" s="4"/>
      <c r="S184" s="4"/>
      <c r="T184" s="4"/>
      <c r="U184" s="4"/>
      <c r="V184" s="4"/>
      <c r="W184" s="4">
        <v>0</v>
      </c>
      <c r="X184" s="4">
        <v>1</v>
      </c>
      <c r="Y184" s="4">
        <v>0</v>
      </c>
      <c r="Z184" s="4"/>
      <c r="AA184" s="4"/>
      <c r="AB184" s="4"/>
    </row>
    <row r="185" spans="1:88" x14ac:dyDescent="0.2">
      <c r="A185" s="4">
        <v>50</v>
      </c>
      <c r="B185" s="4">
        <v>0</v>
      </c>
      <c r="C185" s="4">
        <v>0</v>
      </c>
      <c r="D185" s="4">
        <v>1</v>
      </c>
      <c r="E185" s="4">
        <v>209</v>
      </c>
      <c r="F185" s="4">
        <f>ROUND(Source!W161,O185)</f>
        <v>0</v>
      </c>
      <c r="G185" s="4" t="s">
        <v>98</v>
      </c>
      <c r="H185" s="4" t="s">
        <v>99</v>
      </c>
      <c r="I185" s="4"/>
      <c r="J185" s="4"/>
      <c r="K185" s="4">
        <v>209</v>
      </c>
      <c r="L185" s="4">
        <v>23</v>
      </c>
      <c r="M185" s="4">
        <v>3</v>
      </c>
      <c r="N185" s="4" t="s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>
        <v>0</v>
      </c>
      <c r="X185" s="4">
        <v>1</v>
      </c>
      <c r="Y185" s="4">
        <v>0</v>
      </c>
      <c r="Z185" s="4"/>
      <c r="AA185" s="4"/>
      <c r="AB185" s="4"/>
    </row>
    <row r="186" spans="1:88" x14ac:dyDescent="0.2">
      <c r="A186" s="4">
        <v>50</v>
      </c>
      <c r="B186" s="4">
        <v>0</v>
      </c>
      <c r="C186" s="4">
        <v>0</v>
      </c>
      <c r="D186" s="4">
        <v>1</v>
      </c>
      <c r="E186" s="4">
        <v>233</v>
      </c>
      <c r="F186" s="4">
        <f>ROUND(Source!BD161,O186)</f>
        <v>0</v>
      </c>
      <c r="G186" s="4" t="s">
        <v>100</v>
      </c>
      <c r="H186" s="4" t="s">
        <v>101</v>
      </c>
      <c r="I186" s="4"/>
      <c r="J186" s="4"/>
      <c r="K186" s="4">
        <v>233</v>
      </c>
      <c r="L186" s="4">
        <v>24</v>
      </c>
      <c r="M186" s="4">
        <v>3</v>
      </c>
      <c r="N186" s="4" t="s">
        <v>3</v>
      </c>
      <c r="O186" s="4">
        <v>2</v>
      </c>
      <c r="P186" s="4"/>
      <c r="Q186" s="4"/>
      <c r="R186" s="4"/>
      <c r="S186" s="4"/>
      <c r="T186" s="4"/>
      <c r="U186" s="4"/>
      <c r="V186" s="4"/>
      <c r="W186" s="4">
        <v>0</v>
      </c>
      <c r="X186" s="4">
        <v>1</v>
      </c>
      <c r="Y186" s="4">
        <v>0</v>
      </c>
      <c r="Z186" s="4"/>
      <c r="AA186" s="4"/>
      <c r="AB186" s="4"/>
    </row>
    <row r="187" spans="1:88" x14ac:dyDescent="0.2">
      <c r="A187" s="4">
        <v>50</v>
      </c>
      <c r="B187" s="4">
        <v>0</v>
      </c>
      <c r="C187" s="4">
        <v>0</v>
      </c>
      <c r="D187" s="4">
        <v>1</v>
      </c>
      <c r="E187" s="4">
        <v>210</v>
      </c>
      <c r="F187" s="4">
        <f>ROUND(Source!X161,O187)</f>
        <v>123679.89</v>
      </c>
      <c r="G187" s="4" t="s">
        <v>102</v>
      </c>
      <c r="H187" s="4" t="s">
        <v>103</v>
      </c>
      <c r="I187" s="4"/>
      <c r="J187" s="4"/>
      <c r="K187" s="4">
        <v>210</v>
      </c>
      <c r="L187" s="4">
        <v>25</v>
      </c>
      <c r="M187" s="4">
        <v>3</v>
      </c>
      <c r="N187" s="4" t="s">
        <v>3</v>
      </c>
      <c r="O187" s="4">
        <v>2</v>
      </c>
      <c r="P187" s="4"/>
      <c r="Q187" s="4"/>
      <c r="R187" s="4"/>
      <c r="S187" s="4"/>
      <c r="T187" s="4"/>
      <c r="U187" s="4"/>
      <c r="V187" s="4"/>
      <c r="W187" s="4">
        <v>123679.89</v>
      </c>
      <c r="X187" s="4">
        <v>1</v>
      </c>
      <c r="Y187" s="4">
        <v>123679.89</v>
      </c>
      <c r="Z187" s="4"/>
      <c r="AA187" s="4"/>
      <c r="AB187" s="4"/>
    </row>
    <row r="188" spans="1:88" x14ac:dyDescent="0.2">
      <c r="A188" s="4">
        <v>50</v>
      </c>
      <c r="B188" s="4">
        <v>0</v>
      </c>
      <c r="C188" s="4">
        <v>0</v>
      </c>
      <c r="D188" s="4">
        <v>1</v>
      </c>
      <c r="E188" s="4">
        <v>211</v>
      </c>
      <c r="F188" s="4">
        <f>ROUND(Source!Y161,O188)</f>
        <v>61147.360000000001</v>
      </c>
      <c r="G188" s="4" t="s">
        <v>104</v>
      </c>
      <c r="H188" s="4" t="s">
        <v>105</v>
      </c>
      <c r="I188" s="4"/>
      <c r="J188" s="4"/>
      <c r="K188" s="4">
        <v>211</v>
      </c>
      <c r="L188" s="4">
        <v>26</v>
      </c>
      <c r="M188" s="4">
        <v>3</v>
      </c>
      <c r="N188" s="4" t="s">
        <v>3</v>
      </c>
      <c r="O188" s="4">
        <v>2</v>
      </c>
      <c r="P188" s="4"/>
      <c r="Q188" s="4"/>
      <c r="R188" s="4"/>
      <c r="S188" s="4"/>
      <c r="T188" s="4"/>
      <c r="U188" s="4"/>
      <c r="V188" s="4"/>
      <c r="W188" s="4">
        <v>61147.360000000001</v>
      </c>
      <c r="X188" s="4">
        <v>1</v>
      </c>
      <c r="Y188" s="4">
        <v>61147.360000000001</v>
      </c>
      <c r="Z188" s="4"/>
      <c r="AA188" s="4"/>
      <c r="AB188" s="4"/>
    </row>
    <row r="189" spans="1:88" x14ac:dyDescent="0.2">
      <c r="A189" s="4">
        <v>50</v>
      </c>
      <c r="B189" s="4">
        <v>0</v>
      </c>
      <c r="C189" s="4">
        <v>0</v>
      </c>
      <c r="D189" s="4">
        <v>1</v>
      </c>
      <c r="E189" s="4">
        <v>224</v>
      </c>
      <c r="F189" s="4">
        <f>ROUND(Source!AR161,O189)</f>
        <v>768157.75</v>
      </c>
      <c r="G189" s="4" t="s">
        <v>106</v>
      </c>
      <c r="H189" s="4" t="s">
        <v>107</v>
      </c>
      <c r="I189" s="4"/>
      <c r="J189" s="4"/>
      <c r="K189" s="4">
        <v>224</v>
      </c>
      <c r="L189" s="4">
        <v>27</v>
      </c>
      <c r="M189" s="4">
        <v>3</v>
      </c>
      <c r="N189" s="4" t="s">
        <v>3</v>
      </c>
      <c r="O189" s="4">
        <v>2</v>
      </c>
      <c r="P189" s="4"/>
      <c r="Q189" s="4"/>
      <c r="R189" s="4"/>
      <c r="S189" s="4"/>
      <c r="T189" s="4"/>
      <c r="U189" s="4"/>
      <c r="V189" s="4"/>
      <c r="W189" s="4">
        <v>768157.75</v>
      </c>
      <c r="X189" s="4">
        <v>1</v>
      </c>
      <c r="Y189" s="4">
        <v>768157.75</v>
      </c>
      <c r="Z189" s="4"/>
      <c r="AA189" s="4"/>
      <c r="AB189" s="4"/>
    </row>
    <row r="191" spans="1:88" x14ac:dyDescent="0.2">
      <c r="A191" s="1">
        <v>4</v>
      </c>
      <c r="B191" s="1">
        <v>1</v>
      </c>
      <c r="C191" s="1"/>
      <c r="D191" s="1">
        <f>ROW(A210)</f>
        <v>210</v>
      </c>
      <c r="E191" s="1"/>
      <c r="F191" s="1" t="s">
        <v>15</v>
      </c>
      <c r="G191" s="1" t="s">
        <v>155</v>
      </c>
      <c r="H191" s="1" t="s">
        <v>3</v>
      </c>
      <c r="I191" s="1">
        <v>0</v>
      </c>
      <c r="J191" s="1"/>
      <c r="K191" s="1">
        <v>0</v>
      </c>
      <c r="L191" s="1"/>
      <c r="M191" s="1" t="s">
        <v>3</v>
      </c>
      <c r="N191" s="1"/>
      <c r="O191" s="1"/>
      <c r="P191" s="1"/>
      <c r="Q191" s="1"/>
      <c r="R191" s="1"/>
      <c r="S191" s="1">
        <v>0</v>
      </c>
      <c r="T191" s="1"/>
      <c r="U191" s="1" t="s">
        <v>3</v>
      </c>
      <c r="V191" s="1">
        <v>0</v>
      </c>
      <c r="W191" s="1"/>
      <c r="X191" s="1"/>
      <c r="Y191" s="1"/>
      <c r="Z191" s="1"/>
      <c r="AA191" s="1"/>
      <c r="AB191" s="1" t="s">
        <v>3</v>
      </c>
      <c r="AC191" s="1" t="s">
        <v>3</v>
      </c>
      <c r="AD191" s="1" t="s">
        <v>3</v>
      </c>
      <c r="AE191" s="1" t="s">
        <v>3</v>
      </c>
      <c r="AF191" s="1" t="s">
        <v>3</v>
      </c>
      <c r="AG191" s="1" t="s">
        <v>3</v>
      </c>
      <c r="AH191" s="1"/>
      <c r="AI191" s="1"/>
      <c r="AJ191" s="1"/>
      <c r="AK191" s="1"/>
      <c r="AL191" s="1"/>
      <c r="AM191" s="1"/>
      <c r="AN191" s="1"/>
      <c r="AO191" s="1"/>
      <c r="AP191" s="1" t="s">
        <v>3</v>
      </c>
      <c r="AQ191" s="1" t="s">
        <v>3</v>
      </c>
      <c r="AR191" s="1" t="s">
        <v>3</v>
      </c>
      <c r="AS191" s="1"/>
      <c r="AT191" s="1"/>
      <c r="AU191" s="1"/>
      <c r="AV191" s="1"/>
      <c r="AW191" s="1"/>
      <c r="AX191" s="1"/>
      <c r="AY191" s="1"/>
      <c r="AZ191" s="1" t="s">
        <v>3</v>
      </c>
      <c r="BA191" s="1"/>
      <c r="BB191" s="1" t="s">
        <v>3</v>
      </c>
      <c r="BC191" s="1" t="s">
        <v>3</v>
      </c>
      <c r="BD191" s="1" t="s">
        <v>3</v>
      </c>
      <c r="BE191" s="1" t="s">
        <v>3</v>
      </c>
      <c r="BF191" s="1" t="s">
        <v>3</v>
      </c>
      <c r="BG191" s="1" t="s">
        <v>3</v>
      </c>
      <c r="BH191" s="1" t="s">
        <v>3</v>
      </c>
      <c r="BI191" s="1" t="s">
        <v>3</v>
      </c>
      <c r="BJ191" s="1" t="s">
        <v>3</v>
      </c>
      <c r="BK191" s="1" t="s">
        <v>3</v>
      </c>
      <c r="BL191" s="1" t="s">
        <v>3</v>
      </c>
      <c r="BM191" s="1" t="s">
        <v>3</v>
      </c>
      <c r="BN191" s="1" t="s">
        <v>3</v>
      </c>
      <c r="BO191" s="1" t="s">
        <v>3</v>
      </c>
      <c r="BP191" s="1" t="s">
        <v>3</v>
      </c>
      <c r="BQ191" s="1"/>
      <c r="BR191" s="1"/>
      <c r="BS191" s="1"/>
      <c r="BT191" s="1"/>
      <c r="BU191" s="1"/>
      <c r="BV191" s="1"/>
      <c r="BW191" s="1"/>
      <c r="BX191" s="1">
        <v>0</v>
      </c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>
        <v>0</v>
      </c>
    </row>
    <row r="193" spans="1:245" x14ac:dyDescent="0.2">
      <c r="A193" s="2">
        <v>52</v>
      </c>
      <c r="B193" s="2">
        <f t="shared" ref="B193:G193" si="160">B210</f>
        <v>1</v>
      </c>
      <c r="C193" s="2">
        <f t="shared" si="160"/>
        <v>4</v>
      </c>
      <c r="D193" s="2">
        <f t="shared" si="160"/>
        <v>191</v>
      </c>
      <c r="E193" s="2">
        <f t="shared" si="160"/>
        <v>0</v>
      </c>
      <c r="F193" s="2" t="str">
        <f t="shared" si="160"/>
        <v>Новый раздел</v>
      </c>
      <c r="G193" s="2" t="str">
        <f t="shared" si="160"/>
        <v>Монтажные  (кровельные) работы</v>
      </c>
      <c r="H193" s="2"/>
      <c r="I193" s="2"/>
      <c r="J193" s="2"/>
      <c r="K193" s="2"/>
      <c r="L193" s="2"/>
      <c r="M193" s="2"/>
      <c r="N193" s="2"/>
      <c r="O193" s="2">
        <f t="shared" ref="O193:AT193" si="161">O210</f>
        <v>87165.31</v>
      </c>
      <c r="P193" s="2">
        <f t="shared" si="161"/>
        <v>60806.64</v>
      </c>
      <c r="Q193" s="2">
        <f t="shared" si="161"/>
        <v>3462.71</v>
      </c>
      <c r="R193" s="2">
        <f t="shared" si="161"/>
        <v>1995.89</v>
      </c>
      <c r="S193" s="2">
        <f t="shared" si="161"/>
        <v>22895.96</v>
      </c>
      <c r="T193" s="2">
        <f t="shared" si="161"/>
        <v>0</v>
      </c>
      <c r="U193" s="2">
        <f t="shared" si="161"/>
        <v>69.405856999999983</v>
      </c>
      <c r="V193" s="2">
        <f t="shared" si="161"/>
        <v>0</v>
      </c>
      <c r="W193" s="2">
        <f t="shared" si="161"/>
        <v>0</v>
      </c>
      <c r="X193" s="2">
        <f t="shared" si="161"/>
        <v>19132.45</v>
      </c>
      <c r="Y193" s="2">
        <f t="shared" si="161"/>
        <v>9387.34</v>
      </c>
      <c r="Z193" s="2">
        <f t="shared" si="161"/>
        <v>0</v>
      </c>
      <c r="AA193" s="2">
        <f t="shared" si="161"/>
        <v>0</v>
      </c>
      <c r="AB193" s="2">
        <f t="shared" si="161"/>
        <v>87165.31</v>
      </c>
      <c r="AC193" s="2">
        <f t="shared" si="161"/>
        <v>60806.64</v>
      </c>
      <c r="AD193" s="2">
        <f t="shared" si="161"/>
        <v>3462.71</v>
      </c>
      <c r="AE193" s="2">
        <f t="shared" si="161"/>
        <v>1995.89</v>
      </c>
      <c r="AF193" s="2">
        <f t="shared" si="161"/>
        <v>22895.96</v>
      </c>
      <c r="AG193" s="2">
        <f t="shared" si="161"/>
        <v>0</v>
      </c>
      <c r="AH193" s="2">
        <f t="shared" si="161"/>
        <v>69.405856999999983</v>
      </c>
      <c r="AI193" s="2">
        <f t="shared" si="161"/>
        <v>0</v>
      </c>
      <c r="AJ193" s="2">
        <f t="shared" si="161"/>
        <v>0</v>
      </c>
      <c r="AK193" s="2">
        <f t="shared" si="161"/>
        <v>19132.45</v>
      </c>
      <c r="AL193" s="2">
        <f t="shared" si="161"/>
        <v>9387.34</v>
      </c>
      <c r="AM193" s="2">
        <f t="shared" si="161"/>
        <v>0</v>
      </c>
      <c r="AN193" s="2">
        <f t="shared" si="161"/>
        <v>0</v>
      </c>
      <c r="AO193" s="2">
        <f t="shared" si="161"/>
        <v>0</v>
      </c>
      <c r="AP193" s="2">
        <f t="shared" si="161"/>
        <v>0</v>
      </c>
      <c r="AQ193" s="2">
        <f t="shared" si="161"/>
        <v>0</v>
      </c>
      <c r="AR193" s="2">
        <f t="shared" si="161"/>
        <v>118878.53</v>
      </c>
      <c r="AS193" s="2">
        <f t="shared" si="161"/>
        <v>118878.53</v>
      </c>
      <c r="AT193" s="2">
        <f t="shared" si="161"/>
        <v>0</v>
      </c>
      <c r="AU193" s="2">
        <f t="shared" ref="AU193:BZ193" si="162">AU210</f>
        <v>0</v>
      </c>
      <c r="AV193" s="2">
        <f t="shared" si="162"/>
        <v>60806.64</v>
      </c>
      <c r="AW193" s="2">
        <f t="shared" si="162"/>
        <v>60806.64</v>
      </c>
      <c r="AX193" s="2">
        <f t="shared" si="162"/>
        <v>0</v>
      </c>
      <c r="AY193" s="2">
        <f t="shared" si="162"/>
        <v>60806.64</v>
      </c>
      <c r="AZ193" s="2">
        <f t="shared" si="162"/>
        <v>0</v>
      </c>
      <c r="BA193" s="2">
        <f t="shared" si="162"/>
        <v>0</v>
      </c>
      <c r="BB193" s="2">
        <f t="shared" si="162"/>
        <v>0</v>
      </c>
      <c r="BC193" s="2">
        <f t="shared" si="162"/>
        <v>0</v>
      </c>
      <c r="BD193" s="2">
        <f t="shared" si="162"/>
        <v>0</v>
      </c>
      <c r="BE193" s="2">
        <f t="shared" si="162"/>
        <v>0</v>
      </c>
      <c r="BF193" s="2">
        <f t="shared" si="162"/>
        <v>0</v>
      </c>
      <c r="BG193" s="2">
        <f t="shared" si="162"/>
        <v>0</v>
      </c>
      <c r="BH193" s="2">
        <f t="shared" si="162"/>
        <v>0</v>
      </c>
      <c r="BI193" s="2">
        <f t="shared" si="162"/>
        <v>0</v>
      </c>
      <c r="BJ193" s="2">
        <f t="shared" si="162"/>
        <v>0</v>
      </c>
      <c r="BK193" s="2">
        <f t="shared" si="162"/>
        <v>0</v>
      </c>
      <c r="BL193" s="2">
        <f t="shared" si="162"/>
        <v>0</v>
      </c>
      <c r="BM193" s="2">
        <f t="shared" si="162"/>
        <v>0</v>
      </c>
      <c r="BN193" s="2">
        <f t="shared" si="162"/>
        <v>0</v>
      </c>
      <c r="BO193" s="2">
        <f t="shared" si="162"/>
        <v>0</v>
      </c>
      <c r="BP193" s="2">
        <f t="shared" si="162"/>
        <v>0</v>
      </c>
      <c r="BQ193" s="2">
        <f t="shared" si="162"/>
        <v>0</v>
      </c>
      <c r="BR193" s="2">
        <f t="shared" si="162"/>
        <v>0</v>
      </c>
      <c r="BS193" s="2">
        <f t="shared" si="162"/>
        <v>0</v>
      </c>
      <c r="BT193" s="2">
        <f t="shared" si="162"/>
        <v>0</v>
      </c>
      <c r="BU193" s="2">
        <f t="shared" si="162"/>
        <v>0</v>
      </c>
      <c r="BV193" s="2">
        <f t="shared" si="162"/>
        <v>0</v>
      </c>
      <c r="BW193" s="2">
        <f t="shared" si="162"/>
        <v>0</v>
      </c>
      <c r="BX193" s="2">
        <f t="shared" si="162"/>
        <v>0</v>
      </c>
      <c r="BY193" s="2">
        <f t="shared" si="162"/>
        <v>0</v>
      </c>
      <c r="BZ193" s="2">
        <f t="shared" si="162"/>
        <v>0</v>
      </c>
      <c r="CA193" s="2">
        <f t="shared" ref="CA193:DF193" si="163">CA210</f>
        <v>118878.53</v>
      </c>
      <c r="CB193" s="2">
        <f t="shared" si="163"/>
        <v>118878.53</v>
      </c>
      <c r="CC193" s="2">
        <f t="shared" si="163"/>
        <v>0</v>
      </c>
      <c r="CD193" s="2">
        <f t="shared" si="163"/>
        <v>0</v>
      </c>
      <c r="CE193" s="2">
        <f t="shared" si="163"/>
        <v>60806.64</v>
      </c>
      <c r="CF193" s="2">
        <f t="shared" si="163"/>
        <v>60806.64</v>
      </c>
      <c r="CG193" s="2">
        <f t="shared" si="163"/>
        <v>0</v>
      </c>
      <c r="CH193" s="2">
        <f t="shared" si="163"/>
        <v>60806.64</v>
      </c>
      <c r="CI193" s="2">
        <f t="shared" si="163"/>
        <v>0</v>
      </c>
      <c r="CJ193" s="2">
        <f t="shared" si="163"/>
        <v>0</v>
      </c>
      <c r="CK193" s="2">
        <f t="shared" si="163"/>
        <v>0</v>
      </c>
      <c r="CL193" s="2">
        <f t="shared" si="163"/>
        <v>0</v>
      </c>
      <c r="CM193" s="2">
        <f t="shared" si="163"/>
        <v>0</v>
      </c>
      <c r="CN193" s="2">
        <f t="shared" si="163"/>
        <v>0</v>
      </c>
      <c r="CO193" s="2">
        <f t="shared" si="163"/>
        <v>0</v>
      </c>
      <c r="CP193" s="2">
        <f t="shared" si="163"/>
        <v>0</v>
      </c>
      <c r="CQ193" s="2">
        <f t="shared" si="163"/>
        <v>0</v>
      </c>
      <c r="CR193" s="2">
        <f t="shared" si="163"/>
        <v>0</v>
      </c>
      <c r="CS193" s="2">
        <f t="shared" si="163"/>
        <v>0</v>
      </c>
      <c r="CT193" s="2">
        <f t="shared" si="163"/>
        <v>0</v>
      </c>
      <c r="CU193" s="2">
        <f t="shared" si="163"/>
        <v>0</v>
      </c>
      <c r="CV193" s="2">
        <f t="shared" si="163"/>
        <v>0</v>
      </c>
      <c r="CW193" s="2">
        <f t="shared" si="163"/>
        <v>0</v>
      </c>
      <c r="CX193" s="2">
        <f t="shared" si="163"/>
        <v>0</v>
      </c>
      <c r="CY193" s="2">
        <f t="shared" si="163"/>
        <v>0</v>
      </c>
      <c r="CZ193" s="2">
        <f t="shared" si="163"/>
        <v>0</v>
      </c>
      <c r="DA193" s="2">
        <f t="shared" si="163"/>
        <v>0</v>
      </c>
      <c r="DB193" s="2">
        <f t="shared" si="163"/>
        <v>0</v>
      </c>
      <c r="DC193" s="2">
        <f t="shared" si="163"/>
        <v>0</v>
      </c>
      <c r="DD193" s="2">
        <f t="shared" si="163"/>
        <v>0</v>
      </c>
      <c r="DE193" s="2">
        <f t="shared" si="163"/>
        <v>0</v>
      </c>
      <c r="DF193" s="2">
        <f t="shared" si="163"/>
        <v>0</v>
      </c>
      <c r="DG193" s="3">
        <f t="shared" ref="DG193:EL193" si="164">DG210</f>
        <v>0</v>
      </c>
      <c r="DH193" s="3">
        <f t="shared" si="164"/>
        <v>0</v>
      </c>
      <c r="DI193" s="3">
        <f t="shared" si="164"/>
        <v>0</v>
      </c>
      <c r="DJ193" s="3">
        <f t="shared" si="164"/>
        <v>0</v>
      </c>
      <c r="DK193" s="3">
        <f t="shared" si="164"/>
        <v>0</v>
      </c>
      <c r="DL193" s="3">
        <f t="shared" si="164"/>
        <v>0</v>
      </c>
      <c r="DM193" s="3">
        <f t="shared" si="164"/>
        <v>0</v>
      </c>
      <c r="DN193" s="3">
        <f t="shared" si="164"/>
        <v>0</v>
      </c>
      <c r="DO193" s="3">
        <f t="shared" si="164"/>
        <v>0</v>
      </c>
      <c r="DP193" s="3">
        <f t="shared" si="164"/>
        <v>0</v>
      </c>
      <c r="DQ193" s="3">
        <f t="shared" si="164"/>
        <v>0</v>
      </c>
      <c r="DR193" s="3">
        <f t="shared" si="164"/>
        <v>0</v>
      </c>
      <c r="DS193" s="3">
        <f t="shared" si="164"/>
        <v>0</v>
      </c>
      <c r="DT193" s="3">
        <f t="shared" si="164"/>
        <v>0</v>
      </c>
      <c r="DU193" s="3">
        <f t="shared" si="164"/>
        <v>0</v>
      </c>
      <c r="DV193" s="3">
        <f t="shared" si="164"/>
        <v>0</v>
      </c>
      <c r="DW193" s="3">
        <f t="shared" si="164"/>
        <v>0</v>
      </c>
      <c r="DX193" s="3">
        <f t="shared" si="164"/>
        <v>0</v>
      </c>
      <c r="DY193" s="3">
        <f t="shared" si="164"/>
        <v>0</v>
      </c>
      <c r="DZ193" s="3">
        <f t="shared" si="164"/>
        <v>0</v>
      </c>
      <c r="EA193" s="3">
        <f t="shared" si="164"/>
        <v>0</v>
      </c>
      <c r="EB193" s="3">
        <f t="shared" si="164"/>
        <v>0</v>
      </c>
      <c r="EC193" s="3">
        <f t="shared" si="164"/>
        <v>0</v>
      </c>
      <c r="ED193" s="3">
        <f t="shared" si="164"/>
        <v>0</v>
      </c>
      <c r="EE193" s="3">
        <f t="shared" si="164"/>
        <v>0</v>
      </c>
      <c r="EF193" s="3">
        <f t="shared" si="164"/>
        <v>0</v>
      </c>
      <c r="EG193" s="3">
        <f t="shared" si="164"/>
        <v>0</v>
      </c>
      <c r="EH193" s="3">
        <f t="shared" si="164"/>
        <v>0</v>
      </c>
      <c r="EI193" s="3">
        <f t="shared" si="164"/>
        <v>0</v>
      </c>
      <c r="EJ193" s="3">
        <f t="shared" si="164"/>
        <v>0</v>
      </c>
      <c r="EK193" s="3">
        <f t="shared" si="164"/>
        <v>0</v>
      </c>
      <c r="EL193" s="3">
        <f t="shared" si="164"/>
        <v>0</v>
      </c>
      <c r="EM193" s="3">
        <f t="shared" ref="EM193:FR193" si="165">EM210</f>
        <v>0</v>
      </c>
      <c r="EN193" s="3">
        <f t="shared" si="165"/>
        <v>0</v>
      </c>
      <c r="EO193" s="3">
        <f t="shared" si="165"/>
        <v>0</v>
      </c>
      <c r="EP193" s="3">
        <f t="shared" si="165"/>
        <v>0</v>
      </c>
      <c r="EQ193" s="3">
        <f t="shared" si="165"/>
        <v>0</v>
      </c>
      <c r="ER193" s="3">
        <f t="shared" si="165"/>
        <v>0</v>
      </c>
      <c r="ES193" s="3">
        <f t="shared" si="165"/>
        <v>0</v>
      </c>
      <c r="ET193" s="3">
        <f t="shared" si="165"/>
        <v>0</v>
      </c>
      <c r="EU193" s="3">
        <f t="shared" si="165"/>
        <v>0</v>
      </c>
      <c r="EV193" s="3">
        <f t="shared" si="165"/>
        <v>0</v>
      </c>
      <c r="EW193" s="3">
        <f t="shared" si="165"/>
        <v>0</v>
      </c>
      <c r="EX193" s="3">
        <f t="shared" si="165"/>
        <v>0</v>
      </c>
      <c r="EY193" s="3">
        <f t="shared" si="165"/>
        <v>0</v>
      </c>
      <c r="EZ193" s="3">
        <f t="shared" si="165"/>
        <v>0</v>
      </c>
      <c r="FA193" s="3">
        <f t="shared" si="165"/>
        <v>0</v>
      </c>
      <c r="FB193" s="3">
        <f t="shared" si="165"/>
        <v>0</v>
      </c>
      <c r="FC193" s="3">
        <f t="shared" si="165"/>
        <v>0</v>
      </c>
      <c r="FD193" s="3">
        <f t="shared" si="165"/>
        <v>0</v>
      </c>
      <c r="FE193" s="3">
        <f t="shared" si="165"/>
        <v>0</v>
      </c>
      <c r="FF193" s="3">
        <f t="shared" si="165"/>
        <v>0</v>
      </c>
      <c r="FG193" s="3">
        <f t="shared" si="165"/>
        <v>0</v>
      </c>
      <c r="FH193" s="3">
        <f t="shared" si="165"/>
        <v>0</v>
      </c>
      <c r="FI193" s="3">
        <f t="shared" si="165"/>
        <v>0</v>
      </c>
      <c r="FJ193" s="3">
        <f t="shared" si="165"/>
        <v>0</v>
      </c>
      <c r="FK193" s="3">
        <f t="shared" si="165"/>
        <v>0</v>
      </c>
      <c r="FL193" s="3">
        <f t="shared" si="165"/>
        <v>0</v>
      </c>
      <c r="FM193" s="3">
        <f t="shared" si="165"/>
        <v>0</v>
      </c>
      <c r="FN193" s="3">
        <f t="shared" si="165"/>
        <v>0</v>
      </c>
      <c r="FO193" s="3">
        <f t="shared" si="165"/>
        <v>0</v>
      </c>
      <c r="FP193" s="3">
        <f t="shared" si="165"/>
        <v>0</v>
      </c>
      <c r="FQ193" s="3">
        <f t="shared" si="165"/>
        <v>0</v>
      </c>
      <c r="FR193" s="3">
        <f t="shared" si="165"/>
        <v>0</v>
      </c>
      <c r="FS193" s="3">
        <f t="shared" ref="FS193:GX193" si="166">FS210</f>
        <v>0</v>
      </c>
      <c r="FT193" s="3">
        <f t="shared" si="166"/>
        <v>0</v>
      </c>
      <c r="FU193" s="3">
        <f t="shared" si="166"/>
        <v>0</v>
      </c>
      <c r="FV193" s="3">
        <f t="shared" si="166"/>
        <v>0</v>
      </c>
      <c r="FW193" s="3">
        <f t="shared" si="166"/>
        <v>0</v>
      </c>
      <c r="FX193" s="3">
        <f t="shared" si="166"/>
        <v>0</v>
      </c>
      <c r="FY193" s="3">
        <f t="shared" si="166"/>
        <v>0</v>
      </c>
      <c r="FZ193" s="3">
        <f t="shared" si="166"/>
        <v>0</v>
      </c>
      <c r="GA193" s="3">
        <f t="shared" si="166"/>
        <v>0</v>
      </c>
      <c r="GB193" s="3">
        <f t="shared" si="166"/>
        <v>0</v>
      </c>
      <c r="GC193" s="3">
        <f t="shared" si="166"/>
        <v>0</v>
      </c>
      <c r="GD193" s="3">
        <f t="shared" si="166"/>
        <v>0</v>
      </c>
      <c r="GE193" s="3">
        <f t="shared" si="166"/>
        <v>0</v>
      </c>
      <c r="GF193" s="3">
        <f t="shared" si="166"/>
        <v>0</v>
      </c>
      <c r="GG193" s="3">
        <f t="shared" si="166"/>
        <v>0</v>
      </c>
      <c r="GH193" s="3">
        <f t="shared" si="166"/>
        <v>0</v>
      </c>
      <c r="GI193" s="3">
        <f t="shared" si="166"/>
        <v>0</v>
      </c>
      <c r="GJ193" s="3">
        <f t="shared" si="166"/>
        <v>0</v>
      </c>
      <c r="GK193" s="3">
        <f t="shared" si="166"/>
        <v>0</v>
      </c>
      <c r="GL193" s="3">
        <f t="shared" si="166"/>
        <v>0</v>
      </c>
      <c r="GM193" s="3">
        <f t="shared" si="166"/>
        <v>0</v>
      </c>
      <c r="GN193" s="3">
        <f t="shared" si="166"/>
        <v>0</v>
      </c>
      <c r="GO193" s="3">
        <f t="shared" si="166"/>
        <v>0</v>
      </c>
      <c r="GP193" s="3">
        <f t="shared" si="166"/>
        <v>0</v>
      </c>
      <c r="GQ193" s="3">
        <f t="shared" si="166"/>
        <v>0</v>
      </c>
      <c r="GR193" s="3">
        <f t="shared" si="166"/>
        <v>0</v>
      </c>
      <c r="GS193" s="3">
        <f t="shared" si="166"/>
        <v>0</v>
      </c>
      <c r="GT193" s="3">
        <f t="shared" si="166"/>
        <v>0</v>
      </c>
      <c r="GU193" s="3">
        <f t="shared" si="166"/>
        <v>0</v>
      </c>
      <c r="GV193" s="3">
        <f t="shared" si="166"/>
        <v>0</v>
      </c>
      <c r="GW193" s="3">
        <f t="shared" si="166"/>
        <v>0</v>
      </c>
      <c r="GX193" s="3">
        <f t="shared" si="166"/>
        <v>0</v>
      </c>
    </row>
    <row r="195" spans="1:245" x14ac:dyDescent="0.2">
      <c r="A195">
        <v>17</v>
      </c>
      <c r="B195">
        <v>1</v>
      </c>
      <c r="C195">
        <f>ROW(SmtRes!A66)</f>
        <v>66</v>
      </c>
      <c r="D195">
        <f>ROW(EtalonRes!A71)</f>
        <v>71</v>
      </c>
      <c r="E195" t="s">
        <v>19</v>
      </c>
      <c r="F195" t="s">
        <v>109</v>
      </c>
      <c r="G195" t="s">
        <v>110</v>
      </c>
      <c r="H195" t="s">
        <v>111</v>
      </c>
      <c r="I195">
        <f>ROUND(1/100,9)</f>
        <v>0.01</v>
      </c>
      <c r="J195">
        <v>0</v>
      </c>
      <c r="K195">
        <f>ROUND(1/100,9)</f>
        <v>0.01</v>
      </c>
      <c r="O195">
        <f t="shared" ref="O195:O208" si="167">ROUND(CP195,2)</f>
        <v>432.97</v>
      </c>
      <c r="P195">
        <f t="shared" ref="P195:P208" si="168">ROUND((ROUND((AC195*AW195*I195),2)*BC195),2)</f>
        <v>80.680000000000007</v>
      </c>
      <c r="Q195">
        <f t="shared" ref="Q195:Q202" si="169">(ROUND((ROUND(((ET195)*AV195*I195),2)*BB195),2)+ROUND((ROUND(((AE195-(EU195))*AV195*I195),2)*BS195),2))</f>
        <v>6.05</v>
      </c>
      <c r="R195">
        <f t="shared" ref="R195:R208" si="170">ROUND((ROUND((AE195*AV195*I195),2)*BS195),2)</f>
        <v>3.96</v>
      </c>
      <c r="S195">
        <f t="shared" ref="S195:S208" si="171">ROUND((ROUND((AF195*AV195*I195),2)*BA195),2)</f>
        <v>346.24</v>
      </c>
      <c r="T195">
        <f t="shared" ref="T195:T208" si="172">ROUND(CU195*I195,2)</f>
        <v>0</v>
      </c>
      <c r="U195">
        <f t="shared" ref="U195:U208" si="173">CV195*I195</f>
        <v>1.1300000000000001</v>
      </c>
      <c r="V195">
        <f t="shared" ref="V195:V208" si="174">CW195*I195</f>
        <v>0</v>
      </c>
      <c r="W195">
        <f t="shared" ref="W195:W208" si="175">ROUND(CX195*I195,2)</f>
        <v>0</v>
      </c>
      <c r="X195">
        <f t="shared" ref="X195:X208" si="176">ROUND(CY195,2)</f>
        <v>301.23</v>
      </c>
      <c r="Y195">
        <f t="shared" ref="Y195:Y208" si="177">ROUND(CZ195,2)</f>
        <v>141.96</v>
      </c>
      <c r="AA195">
        <v>55282325</v>
      </c>
      <c r="AB195">
        <f t="shared" ref="AB195:AB208" si="178">ROUND((AC195+AD195+AF195),6)</f>
        <v>2325.44</v>
      </c>
      <c r="AC195">
        <f t="shared" ref="AC195:AC208" si="179">ROUND((ES195),6)</f>
        <v>972.06</v>
      </c>
      <c r="AD195">
        <f t="shared" ref="AD195:AD202" si="180">ROUND((((ET195)-(EU195))+AE195),6)</f>
        <v>41.45</v>
      </c>
      <c r="AE195">
        <f t="shared" ref="AE195:AF202" si="181">ROUND((EU195),6)</f>
        <v>15.08</v>
      </c>
      <c r="AF195">
        <f t="shared" si="181"/>
        <v>1311.93</v>
      </c>
      <c r="AG195">
        <f t="shared" ref="AG195:AG208" si="182">ROUND((AP195),6)</f>
        <v>0</v>
      </c>
      <c r="AH195">
        <f t="shared" ref="AH195:AI202" si="183">(EW195)</f>
        <v>113</v>
      </c>
      <c r="AI195">
        <f t="shared" si="183"/>
        <v>0</v>
      </c>
      <c r="AJ195">
        <f t="shared" ref="AJ195:AJ208" si="184">(AS195)</f>
        <v>0</v>
      </c>
      <c r="AK195">
        <v>2325.44</v>
      </c>
      <c r="AL195">
        <v>972.06</v>
      </c>
      <c r="AM195">
        <v>41.45</v>
      </c>
      <c r="AN195">
        <v>15.08</v>
      </c>
      <c r="AO195">
        <v>1311.93</v>
      </c>
      <c r="AP195">
        <v>0</v>
      </c>
      <c r="AQ195">
        <v>113</v>
      </c>
      <c r="AR195">
        <v>0</v>
      </c>
      <c r="AS195">
        <v>0</v>
      </c>
      <c r="AT195">
        <v>87</v>
      </c>
      <c r="AU195">
        <v>41</v>
      </c>
      <c r="AV195">
        <v>1</v>
      </c>
      <c r="AW195">
        <v>1</v>
      </c>
      <c r="AZ195">
        <v>1</v>
      </c>
      <c r="BA195">
        <v>26.39</v>
      </c>
      <c r="BB195">
        <v>14.75</v>
      </c>
      <c r="BC195">
        <v>8.3000000000000007</v>
      </c>
      <c r="BD195" t="s">
        <v>3</v>
      </c>
      <c r="BE195" t="s">
        <v>3</v>
      </c>
      <c r="BF195" t="s">
        <v>3</v>
      </c>
      <c r="BG195" t="s">
        <v>3</v>
      </c>
      <c r="BH195">
        <v>0</v>
      </c>
      <c r="BI195">
        <v>1</v>
      </c>
      <c r="BJ195" t="s">
        <v>112</v>
      </c>
      <c r="BM195">
        <v>442</v>
      </c>
      <c r="BN195">
        <v>0</v>
      </c>
      <c r="BO195" t="s">
        <v>109</v>
      </c>
      <c r="BP195">
        <v>1</v>
      </c>
      <c r="BQ195">
        <v>60</v>
      </c>
      <c r="BR195">
        <v>0</v>
      </c>
      <c r="BS195">
        <v>26.39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87</v>
      </c>
      <c r="CA195">
        <v>41</v>
      </c>
      <c r="CB195" t="s">
        <v>3</v>
      </c>
      <c r="CE195">
        <v>30</v>
      </c>
      <c r="CF195">
        <v>0</v>
      </c>
      <c r="CG195">
        <v>0</v>
      </c>
      <c r="CM195">
        <v>0</v>
      </c>
      <c r="CN195" t="s">
        <v>3</v>
      </c>
      <c r="CO195">
        <v>0</v>
      </c>
      <c r="CP195">
        <f t="shared" ref="CP195:CP208" si="185">(P195+Q195+S195)</f>
        <v>432.97</v>
      </c>
      <c r="CQ195">
        <f t="shared" ref="CQ195:CQ208" si="186">ROUND((ROUND((AC195*AW195*1),2)*BC195),2)</f>
        <v>8068.1</v>
      </c>
      <c r="CR195">
        <f t="shared" ref="CR195:CR202" si="187">(ROUND((ROUND(((ET195)*AV195*1),2)*BB195),2)+ROUND((ROUND(((AE195-(EU195))*AV195*1),2)*BS195),2))</f>
        <v>611.39</v>
      </c>
      <c r="CS195">
        <f t="shared" ref="CS195:CS208" si="188">ROUND((ROUND((AE195*AV195*1),2)*BS195),2)</f>
        <v>397.96</v>
      </c>
      <c r="CT195">
        <f t="shared" ref="CT195:CT208" si="189">ROUND((ROUND((AF195*AV195*1),2)*BA195),2)</f>
        <v>34621.83</v>
      </c>
      <c r="CU195">
        <f t="shared" ref="CU195:CU208" si="190">AG195</f>
        <v>0</v>
      </c>
      <c r="CV195">
        <f t="shared" ref="CV195:CV208" si="191">(AH195*AV195)</f>
        <v>113</v>
      </c>
      <c r="CW195">
        <f t="shared" ref="CW195:CW208" si="192">AI195</f>
        <v>0</v>
      </c>
      <c r="CX195">
        <f t="shared" ref="CX195:CX208" si="193">AJ195</f>
        <v>0</v>
      </c>
      <c r="CY195">
        <f t="shared" ref="CY195:CY208" si="194">S195*(BZ195/100)</f>
        <v>301.22879999999998</v>
      </c>
      <c r="CZ195">
        <f t="shared" ref="CZ195:CZ208" si="195">S195*(CA195/100)</f>
        <v>141.95839999999998</v>
      </c>
      <c r="DC195" t="s">
        <v>3</v>
      </c>
      <c r="DD195" t="s">
        <v>3</v>
      </c>
      <c r="DE195" t="s">
        <v>3</v>
      </c>
      <c r="DF195" t="s">
        <v>3</v>
      </c>
      <c r="DG195" t="s">
        <v>3</v>
      </c>
      <c r="DH195" t="s">
        <v>3</v>
      </c>
      <c r="DI195" t="s">
        <v>3</v>
      </c>
      <c r="DJ195" t="s">
        <v>3</v>
      </c>
      <c r="DK195" t="s">
        <v>3</v>
      </c>
      <c r="DL195" t="s">
        <v>3</v>
      </c>
      <c r="DM195" t="s">
        <v>3</v>
      </c>
      <c r="DN195">
        <v>104</v>
      </c>
      <c r="DO195">
        <v>79</v>
      </c>
      <c r="DP195">
        <v>1.087</v>
      </c>
      <c r="DQ195">
        <v>1.0009999999999999</v>
      </c>
      <c r="DU195">
        <v>1013</v>
      </c>
      <c r="DV195" t="s">
        <v>111</v>
      </c>
      <c r="DW195" t="s">
        <v>111</v>
      </c>
      <c r="DX195">
        <v>1</v>
      </c>
      <c r="DZ195" t="s">
        <v>3</v>
      </c>
      <c r="EA195" t="s">
        <v>3</v>
      </c>
      <c r="EB195" t="s">
        <v>3</v>
      </c>
      <c r="EC195" t="s">
        <v>3</v>
      </c>
      <c r="EE195">
        <v>54687868</v>
      </c>
      <c r="EF195">
        <v>60</v>
      </c>
      <c r="EG195" t="s">
        <v>24</v>
      </c>
      <c r="EH195">
        <v>0</v>
      </c>
      <c r="EI195" t="s">
        <v>3</v>
      </c>
      <c r="EJ195">
        <v>1</v>
      </c>
      <c r="EK195">
        <v>442</v>
      </c>
      <c r="EL195" t="s">
        <v>113</v>
      </c>
      <c r="EM195" t="s">
        <v>114</v>
      </c>
      <c r="EO195" t="s">
        <v>3</v>
      </c>
      <c r="EQ195">
        <v>0</v>
      </c>
      <c r="ER195">
        <v>2325.44</v>
      </c>
      <c r="ES195">
        <v>972.06</v>
      </c>
      <c r="ET195">
        <v>41.45</v>
      </c>
      <c r="EU195">
        <v>15.08</v>
      </c>
      <c r="EV195">
        <v>1311.93</v>
      </c>
      <c r="EW195">
        <v>113</v>
      </c>
      <c r="EX195">
        <v>0</v>
      </c>
      <c r="EY195">
        <v>0</v>
      </c>
      <c r="FQ195">
        <v>0</v>
      </c>
      <c r="FR195">
        <f t="shared" ref="FR195:FR208" si="196">ROUND(IF(AND(BH195=3,BI195=3),P195,0),2)</f>
        <v>0</v>
      </c>
      <c r="FS195">
        <v>0</v>
      </c>
      <c r="FX195">
        <v>104</v>
      </c>
      <c r="FY195">
        <v>79</v>
      </c>
      <c r="GA195" t="s">
        <v>3</v>
      </c>
      <c r="GD195">
        <v>0</v>
      </c>
      <c r="GF195">
        <v>-1907283933</v>
      </c>
      <c r="GG195">
        <v>2</v>
      </c>
      <c r="GH195">
        <v>1</v>
      </c>
      <c r="GI195">
        <v>3</v>
      </c>
      <c r="GJ195">
        <v>0</v>
      </c>
      <c r="GK195">
        <f>ROUND(R195*(R12)/100,2)</f>
        <v>6.34</v>
      </c>
      <c r="GL195">
        <f t="shared" ref="GL195:GL208" si="197">ROUND(IF(AND(BH195=3,BI195=3,FS195&lt;&gt;0),P195,0),2)</f>
        <v>0</v>
      </c>
      <c r="GM195">
        <f t="shared" ref="GM195:GM208" si="198">ROUND(O195+X195+Y195+GK195,2)+GX195</f>
        <v>882.5</v>
      </c>
      <c r="GN195">
        <f t="shared" ref="GN195:GN208" si="199">IF(OR(BI195=0,BI195=1),ROUND(O195+X195+Y195+GK195,2),0)</f>
        <v>882.5</v>
      </c>
      <c r="GO195">
        <f t="shared" ref="GO195:GO208" si="200">IF(BI195=2,ROUND(O195+X195+Y195+GK195,2),0)</f>
        <v>0</v>
      </c>
      <c r="GP195">
        <f t="shared" ref="GP195:GP208" si="201">IF(BI195=4,ROUND(O195+X195+Y195+GK195,2)+GX195,0)</f>
        <v>0</v>
      </c>
      <c r="GR195">
        <v>0</v>
      </c>
      <c r="GS195">
        <v>3</v>
      </c>
      <c r="GT195">
        <v>0</v>
      </c>
      <c r="GU195" t="s">
        <v>3</v>
      </c>
      <c r="GV195">
        <f t="shared" ref="GV195:GV208" si="202">ROUND((GT195),6)</f>
        <v>0</v>
      </c>
      <c r="GW195">
        <v>1</v>
      </c>
      <c r="GX195">
        <f t="shared" ref="GX195:GX208" si="203">ROUND(HC195*I195,2)</f>
        <v>0</v>
      </c>
      <c r="HA195">
        <v>0</v>
      </c>
      <c r="HB195">
        <v>0</v>
      </c>
      <c r="HC195">
        <f t="shared" ref="HC195:HC208" si="204">GV195*GW195</f>
        <v>0</v>
      </c>
      <c r="HE195" t="s">
        <v>3</v>
      </c>
      <c r="HF195" t="s">
        <v>3</v>
      </c>
      <c r="HM195" t="s">
        <v>3</v>
      </c>
      <c r="HN195" t="s">
        <v>3</v>
      </c>
      <c r="HO195" t="s">
        <v>3</v>
      </c>
      <c r="HP195" t="s">
        <v>3</v>
      </c>
      <c r="HQ195" t="s">
        <v>3</v>
      </c>
      <c r="IK195">
        <v>0</v>
      </c>
    </row>
    <row r="196" spans="1:245" x14ac:dyDescent="0.2">
      <c r="A196">
        <v>18</v>
      </c>
      <c r="B196">
        <v>1</v>
      </c>
      <c r="C196">
        <v>66</v>
      </c>
      <c r="E196" t="s">
        <v>27</v>
      </c>
      <c r="F196" t="s">
        <v>28</v>
      </c>
      <c r="G196" t="s">
        <v>29</v>
      </c>
      <c r="H196" t="s">
        <v>30</v>
      </c>
      <c r="I196">
        <f>I195*J196</f>
        <v>-1.2800000000000001E-2</v>
      </c>
      <c r="J196">
        <v>-1.28</v>
      </c>
      <c r="K196">
        <v>-1.28</v>
      </c>
      <c r="O196">
        <f t="shared" si="167"/>
        <v>0</v>
      </c>
      <c r="P196">
        <f t="shared" si="168"/>
        <v>0</v>
      </c>
      <c r="Q196">
        <f t="shared" si="169"/>
        <v>0</v>
      </c>
      <c r="R196">
        <f t="shared" si="170"/>
        <v>0</v>
      </c>
      <c r="S196">
        <f t="shared" si="171"/>
        <v>0</v>
      </c>
      <c r="T196">
        <f t="shared" si="172"/>
        <v>0</v>
      </c>
      <c r="U196">
        <f t="shared" si="173"/>
        <v>0</v>
      </c>
      <c r="V196">
        <f t="shared" si="174"/>
        <v>0</v>
      </c>
      <c r="W196">
        <f t="shared" si="175"/>
        <v>0</v>
      </c>
      <c r="X196">
        <f t="shared" si="176"/>
        <v>0</v>
      </c>
      <c r="Y196">
        <f t="shared" si="177"/>
        <v>0</v>
      </c>
      <c r="AA196">
        <v>55282325</v>
      </c>
      <c r="AB196">
        <f t="shared" si="178"/>
        <v>0</v>
      </c>
      <c r="AC196">
        <f t="shared" si="179"/>
        <v>0</v>
      </c>
      <c r="AD196">
        <f t="shared" si="180"/>
        <v>0</v>
      </c>
      <c r="AE196">
        <f t="shared" si="181"/>
        <v>0</v>
      </c>
      <c r="AF196">
        <f t="shared" si="181"/>
        <v>0</v>
      </c>
      <c r="AG196">
        <f t="shared" si="182"/>
        <v>0</v>
      </c>
      <c r="AH196">
        <f t="shared" si="183"/>
        <v>0</v>
      </c>
      <c r="AI196">
        <f t="shared" si="183"/>
        <v>0</v>
      </c>
      <c r="AJ196">
        <f t="shared" si="184"/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1</v>
      </c>
      <c r="AW196">
        <v>1</v>
      </c>
      <c r="AZ196">
        <v>1</v>
      </c>
      <c r="BA196">
        <v>1</v>
      </c>
      <c r="BB196">
        <v>1</v>
      </c>
      <c r="BC196">
        <v>1</v>
      </c>
      <c r="BD196" t="s">
        <v>3</v>
      </c>
      <c r="BE196" t="s">
        <v>3</v>
      </c>
      <c r="BF196" t="s">
        <v>3</v>
      </c>
      <c r="BG196" t="s">
        <v>3</v>
      </c>
      <c r="BH196">
        <v>3</v>
      </c>
      <c r="BI196">
        <v>1</v>
      </c>
      <c r="BJ196" t="s">
        <v>3</v>
      </c>
      <c r="BM196">
        <v>442</v>
      </c>
      <c r="BN196">
        <v>0</v>
      </c>
      <c r="BO196" t="s">
        <v>3</v>
      </c>
      <c r="BP196">
        <v>0</v>
      </c>
      <c r="BQ196">
        <v>60</v>
      </c>
      <c r="BR196">
        <v>1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0</v>
      </c>
      <c r="CA196">
        <v>0</v>
      </c>
      <c r="CB196" t="s">
        <v>3</v>
      </c>
      <c r="CE196">
        <v>30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185"/>
        <v>0</v>
      </c>
      <c r="CQ196">
        <f t="shared" si="186"/>
        <v>0</v>
      </c>
      <c r="CR196">
        <f t="shared" si="187"/>
        <v>0</v>
      </c>
      <c r="CS196">
        <f t="shared" si="188"/>
        <v>0</v>
      </c>
      <c r="CT196">
        <f t="shared" si="189"/>
        <v>0</v>
      </c>
      <c r="CU196">
        <f t="shared" si="190"/>
        <v>0</v>
      </c>
      <c r="CV196">
        <f t="shared" si="191"/>
        <v>0</v>
      </c>
      <c r="CW196">
        <f t="shared" si="192"/>
        <v>0</v>
      </c>
      <c r="CX196">
        <f t="shared" si="193"/>
        <v>0</v>
      </c>
      <c r="CY196">
        <f t="shared" si="194"/>
        <v>0</v>
      </c>
      <c r="CZ196">
        <f t="shared" si="195"/>
        <v>0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104</v>
      </c>
      <c r="DO196">
        <v>79</v>
      </c>
      <c r="DP196">
        <v>1.087</v>
      </c>
      <c r="DQ196">
        <v>1.0009999999999999</v>
      </c>
      <c r="DU196">
        <v>1009</v>
      </c>
      <c r="DV196" t="s">
        <v>30</v>
      </c>
      <c r="DW196" t="s">
        <v>30</v>
      </c>
      <c r="DX196">
        <v>1000</v>
      </c>
      <c r="DZ196" t="s">
        <v>3</v>
      </c>
      <c r="EA196" t="s">
        <v>3</v>
      </c>
      <c r="EB196" t="s">
        <v>3</v>
      </c>
      <c r="EC196" t="s">
        <v>3</v>
      </c>
      <c r="EE196">
        <v>54687868</v>
      </c>
      <c r="EF196">
        <v>60</v>
      </c>
      <c r="EG196" t="s">
        <v>24</v>
      </c>
      <c r="EH196">
        <v>0</v>
      </c>
      <c r="EI196" t="s">
        <v>3</v>
      </c>
      <c r="EJ196">
        <v>1</v>
      </c>
      <c r="EK196">
        <v>442</v>
      </c>
      <c r="EL196" t="s">
        <v>113</v>
      </c>
      <c r="EM196" t="s">
        <v>114</v>
      </c>
      <c r="EO196" t="s">
        <v>3</v>
      </c>
      <c r="EQ196">
        <v>32768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FQ196">
        <v>0</v>
      </c>
      <c r="FR196">
        <f t="shared" si="196"/>
        <v>0</v>
      </c>
      <c r="FS196">
        <v>0</v>
      </c>
      <c r="FX196">
        <v>104</v>
      </c>
      <c r="FY196">
        <v>79</v>
      </c>
      <c r="GA196" t="s">
        <v>3</v>
      </c>
      <c r="GD196">
        <v>0</v>
      </c>
      <c r="GF196">
        <v>1489638031</v>
      </c>
      <c r="GG196">
        <v>2</v>
      </c>
      <c r="GH196">
        <v>1</v>
      </c>
      <c r="GI196">
        <v>3</v>
      </c>
      <c r="GJ196">
        <v>0</v>
      </c>
      <c r="GK196">
        <f>ROUND(R196*(R12)/100,2)</f>
        <v>0</v>
      </c>
      <c r="GL196">
        <f t="shared" si="197"/>
        <v>0</v>
      </c>
      <c r="GM196">
        <f t="shared" si="198"/>
        <v>0</v>
      </c>
      <c r="GN196">
        <f t="shared" si="199"/>
        <v>0</v>
      </c>
      <c r="GO196">
        <f t="shared" si="200"/>
        <v>0</v>
      </c>
      <c r="GP196">
        <f t="shared" si="201"/>
        <v>0</v>
      </c>
      <c r="GR196">
        <v>0</v>
      </c>
      <c r="GS196">
        <v>3</v>
      </c>
      <c r="GT196">
        <v>0</v>
      </c>
      <c r="GU196" t="s">
        <v>3</v>
      </c>
      <c r="GV196">
        <f t="shared" si="202"/>
        <v>0</v>
      </c>
      <c r="GW196">
        <v>1</v>
      </c>
      <c r="GX196">
        <f t="shared" si="203"/>
        <v>0</v>
      </c>
      <c r="HA196">
        <v>0</v>
      </c>
      <c r="HB196">
        <v>0</v>
      </c>
      <c r="HC196">
        <f t="shared" si="204"/>
        <v>0</v>
      </c>
      <c r="HE196" t="s">
        <v>3</v>
      </c>
      <c r="HF196" t="s">
        <v>3</v>
      </c>
      <c r="HM196" t="s">
        <v>3</v>
      </c>
      <c r="HN196" t="s">
        <v>3</v>
      </c>
      <c r="HO196" t="s">
        <v>3</v>
      </c>
      <c r="HP196" t="s">
        <v>3</v>
      </c>
      <c r="HQ196" t="s">
        <v>3</v>
      </c>
      <c r="IK196">
        <v>0</v>
      </c>
    </row>
    <row r="197" spans="1:245" x14ac:dyDescent="0.2">
      <c r="A197">
        <v>17</v>
      </c>
      <c r="B197">
        <v>1</v>
      </c>
      <c r="C197">
        <f>ROW(SmtRes!A73)</f>
        <v>73</v>
      </c>
      <c r="D197">
        <f>ROW(EtalonRes!A78)</f>
        <v>78</v>
      </c>
      <c r="E197" t="s">
        <v>31</v>
      </c>
      <c r="F197" t="s">
        <v>115</v>
      </c>
      <c r="G197" t="s">
        <v>116</v>
      </c>
      <c r="H197" t="s">
        <v>111</v>
      </c>
      <c r="I197">
        <f>ROUND(1/100,9)</f>
        <v>0.01</v>
      </c>
      <c r="J197">
        <v>0</v>
      </c>
      <c r="K197">
        <f>ROUND(1/100,9)</f>
        <v>0.01</v>
      </c>
      <c r="O197">
        <f t="shared" si="167"/>
        <v>138.79</v>
      </c>
      <c r="P197">
        <f t="shared" si="168"/>
        <v>16.190000000000001</v>
      </c>
      <c r="Q197">
        <f t="shared" si="169"/>
        <v>1.47</v>
      </c>
      <c r="R197">
        <f t="shared" si="170"/>
        <v>1.06</v>
      </c>
      <c r="S197">
        <f t="shared" si="171"/>
        <v>121.13</v>
      </c>
      <c r="T197">
        <f t="shared" si="172"/>
        <v>0</v>
      </c>
      <c r="U197">
        <f t="shared" si="173"/>
        <v>0.39500000000000002</v>
      </c>
      <c r="V197">
        <f t="shared" si="174"/>
        <v>0</v>
      </c>
      <c r="W197">
        <f t="shared" si="175"/>
        <v>0</v>
      </c>
      <c r="X197">
        <f t="shared" si="176"/>
        <v>105.38</v>
      </c>
      <c r="Y197">
        <f t="shared" si="177"/>
        <v>49.66</v>
      </c>
      <c r="AA197">
        <v>55282325</v>
      </c>
      <c r="AB197">
        <f t="shared" si="178"/>
        <v>663.71</v>
      </c>
      <c r="AC197">
        <f t="shared" si="179"/>
        <v>195.25</v>
      </c>
      <c r="AD197">
        <f t="shared" si="180"/>
        <v>9.8699999999999992</v>
      </c>
      <c r="AE197">
        <f t="shared" si="181"/>
        <v>3.55</v>
      </c>
      <c r="AF197">
        <f t="shared" si="181"/>
        <v>458.59</v>
      </c>
      <c r="AG197">
        <f t="shared" si="182"/>
        <v>0</v>
      </c>
      <c r="AH197">
        <f t="shared" si="183"/>
        <v>39.5</v>
      </c>
      <c r="AI197">
        <f t="shared" si="183"/>
        <v>0</v>
      </c>
      <c r="AJ197">
        <f t="shared" si="184"/>
        <v>0</v>
      </c>
      <c r="AK197">
        <v>663.71</v>
      </c>
      <c r="AL197">
        <v>195.25</v>
      </c>
      <c r="AM197">
        <v>9.8699999999999992</v>
      </c>
      <c r="AN197">
        <v>3.55</v>
      </c>
      <c r="AO197">
        <v>458.59</v>
      </c>
      <c r="AP197">
        <v>0</v>
      </c>
      <c r="AQ197">
        <v>39.5</v>
      </c>
      <c r="AR197">
        <v>0</v>
      </c>
      <c r="AS197">
        <v>0</v>
      </c>
      <c r="AT197">
        <v>87</v>
      </c>
      <c r="AU197">
        <v>41</v>
      </c>
      <c r="AV197">
        <v>1</v>
      </c>
      <c r="AW197">
        <v>1</v>
      </c>
      <c r="AZ197">
        <v>1</v>
      </c>
      <c r="BA197">
        <v>26.39</v>
      </c>
      <c r="BB197">
        <v>14.65</v>
      </c>
      <c r="BC197">
        <v>8.3000000000000007</v>
      </c>
      <c r="BD197" t="s">
        <v>3</v>
      </c>
      <c r="BE197" t="s">
        <v>3</v>
      </c>
      <c r="BF197" t="s">
        <v>3</v>
      </c>
      <c r="BG197" t="s">
        <v>3</v>
      </c>
      <c r="BH197">
        <v>0</v>
      </c>
      <c r="BI197">
        <v>1</v>
      </c>
      <c r="BJ197" t="s">
        <v>117</v>
      </c>
      <c r="BM197">
        <v>442</v>
      </c>
      <c r="BN197">
        <v>0</v>
      </c>
      <c r="BO197" t="s">
        <v>115</v>
      </c>
      <c r="BP197">
        <v>1</v>
      </c>
      <c r="BQ197">
        <v>60</v>
      </c>
      <c r="BR197">
        <v>0</v>
      </c>
      <c r="BS197">
        <v>26.39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87</v>
      </c>
      <c r="CA197">
        <v>41</v>
      </c>
      <c r="CB197" t="s">
        <v>3</v>
      </c>
      <c r="CE197">
        <v>30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185"/>
        <v>138.79</v>
      </c>
      <c r="CQ197">
        <f t="shared" si="186"/>
        <v>1620.58</v>
      </c>
      <c r="CR197">
        <f t="shared" si="187"/>
        <v>144.6</v>
      </c>
      <c r="CS197">
        <f t="shared" si="188"/>
        <v>93.68</v>
      </c>
      <c r="CT197">
        <f t="shared" si="189"/>
        <v>12102.19</v>
      </c>
      <c r="CU197">
        <f t="shared" si="190"/>
        <v>0</v>
      </c>
      <c r="CV197">
        <f t="shared" si="191"/>
        <v>39.5</v>
      </c>
      <c r="CW197">
        <f t="shared" si="192"/>
        <v>0</v>
      </c>
      <c r="CX197">
        <f t="shared" si="193"/>
        <v>0</v>
      </c>
      <c r="CY197">
        <f t="shared" si="194"/>
        <v>105.3831</v>
      </c>
      <c r="CZ197">
        <f t="shared" si="195"/>
        <v>49.663299999999992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104</v>
      </c>
      <c r="DO197">
        <v>79</v>
      </c>
      <c r="DP197">
        <v>1.087</v>
      </c>
      <c r="DQ197">
        <v>1.0009999999999999</v>
      </c>
      <c r="DU197">
        <v>1013</v>
      </c>
      <c r="DV197" t="s">
        <v>111</v>
      </c>
      <c r="DW197" t="s">
        <v>111</v>
      </c>
      <c r="DX197">
        <v>1</v>
      </c>
      <c r="DZ197" t="s">
        <v>3</v>
      </c>
      <c r="EA197" t="s">
        <v>3</v>
      </c>
      <c r="EB197" t="s">
        <v>3</v>
      </c>
      <c r="EC197" t="s">
        <v>3</v>
      </c>
      <c r="EE197">
        <v>54687868</v>
      </c>
      <c r="EF197">
        <v>60</v>
      </c>
      <c r="EG197" t="s">
        <v>24</v>
      </c>
      <c r="EH197">
        <v>0</v>
      </c>
      <c r="EI197" t="s">
        <v>3</v>
      </c>
      <c r="EJ197">
        <v>1</v>
      </c>
      <c r="EK197">
        <v>442</v>
      </c>
      <c r="EL197" t="s">
        <v>113</v>
      </c>
      <c r="EM197" t="s">
        <v>114</v>
      </c>
      <c r="EO197" t="s">
        <v>3</v>
      </c>
      <c r="EQ197">
        <v>0</v>
      </c>
      <c r="ER197">
        <v>663.71</v>
      </c>
      <c r="ES197">
        <v>195.25</v>
      </c>
      <c r="ET197">
        <v>9.8699999999999992</v>
      </c>
      <c r="EU197">
        <v>3.55</v>
      </c>
      <c r="EV197">
        <v>458.59</v>
      </c>
      <c r="EW197">
        <v>39.5</v>
      </c>
      <c r="EX197">
        <v>0</v>
      </c>
      <c r="EY197">
        <v>0</v>
      </c>
      <c r="FQ197">
        <v>0</v>
      </c>
      <c r="FR197">
        <f t="shared" si="196"/>
        <v>0</v>
      </c>
      <c r="FS197">
        <v>0</v>
      </c>
      <c r="FX197">
        <v>104</v>
      </c>
      <c r="FY197">
        <v>79</v>
      </c>
      <c r="GA197" t="s">
        <v>3</v>
      </c>
      <c r="GD197">
        <v>0</v>
      </c>
      <c r="GF197">
        <v>1561038172</v>
      </c>
      <c r="GG197">
        <v>2</v>
      </c>
      <c r="GH197">
        <v>1</v>
      </c>
      <c r="GI197">
        <v>3</v>
      </c>
      <c r="GJ197">
        <v>0</v>
      </c>
      <c r="GK197">
        <f>ROUND(R197*(R12)/100,2)</f>
        <v>1.7</v>
      </c>
      <c r="GL197">
        <f t="shared" si="197"/>
        <v>0</v>
      </c>
      <c r="GM197">
        <f t="shared" si="198"/>
        <v>295.52999999999997</v>
      </c>
      <c r="GN197">
        <f t="shared" si="199"/>
        <v>295.52999999999997</v>
      </c>
      <c r="GO197">
        <f t="shared" si="200"/>
        <v>0</v>
      </c>
      <c r="GP197">
        <f t="shared" si="201"/>
        <v>0</v>
      </c>
      <c r="GR197">
        <v>0</v>
      </c>
      <c r="GS197">
        <v>3</v>
      </c>
      <c r="GT197">
        <v>0</v>
      </c>
      <c r="GU197" t="s">
        <v>3</v>
      </c>
      <c r="GV197">
        <f t="shared" si="202"/>
        <v>0</v>
      </c>
      <c r="GW197">
        <v>1</v>
      </c>
      <c r="GX197">
        <f t="shared" si="203"/>
        <v>0</v>
      </c>
      <c r="HA197">
        <v>0</v>
      </c>
      <c r="HB197">
        <v>0</v>
      </c>
      <c r="HC197">
        <f t="shared" si="204"/>
        <v>0</v>
      </c>
      <c r="HE197" t="s">
        <v>3</v>
      </c>
      <c r="HF197" t="s">
        <v>3</v>
      </c>
      <c r="HM197" t="s">
        <v>3</v>
      </c>
      <c r="HN197" t="s">
        <v>3</v>
      </c>
      <c r="HO197" t="s">
        <v>3</v>
      </c>
      <c r="HP197" t="s">
        <v>3</v>
      </c>
      <c r="HQ197" t="s">
        <v>3</v>
      </c>
      <c r="IK197">
        <v>0</v>
      </c>
    </row>
    <row r="198" spans="1:245" x14ac:dyDescent="0.2">
      <c r="A198">
        <v>18</v>
      </c>
      <c r="B198">
        <v>1</v>
      </c>
      <c r="C198">
        <v>73</v>
      </c>
      <c r="E198" t="s">
        <v>118</v>
      </c>
      <c r="F198" t="s">
        <v>28</v>
      </c>
      <c r="G198" t="s">
        <v>29</v>
      </c>
      <c r="H198" t="s">
        <v>30</v>
      </c>
      <c r="I198">
        <f>I197*J198</f>
        <v>-3.0000000000000001E-3</v>
      </c>
      <c r="J198">
        <v>-0.3</v>
      </c>
      <c r="K198">
        <v>-0.3</v>
      </c>
      <c r="O198">
        <f t="shared" si="167"/>
        <v>0</v>
      </c>
      <c r="P198">
        <f t="shared" si="168"/>
        <v>0</v>
      </c>
      <c r="Q198">
        <f t="shared" si="169"/>
        <v>0</v>
      </c>
      <c r="R198">
        <f t="shared" si="170"/>
        <v>0</v>
      </c>
      <c r="S198">
        <f t="shared" si="171"/>
        <v>0</v>
      </c>
      <c r="T198">
        <f t="shared" si="172"/>
        <v>0</v>
      </c>
      <c r="U198">
        <f t="shared" si="173"/>
        <v>0</v>
      </c>
      <c r="V198">
        <f t="shared" si="174"/>
        <v>0</v>
      </c>
      <c r="W198">
        <f t="shared" si="175"/>
        <v>0</v>
      </c>
      <c r="X198">
        <f t="shared" si="176"/>
        <v>0</v>
      </c>
      <c r="Y198">
        <f t="shared" si="177"/>
        <v>0</v>
      </c>
      <c r="AA198">
        <v>55282325</v>
      </c>
      <c r="AB198">
        <f t="shared" si="178"/>
        <v>0</v>
      </c>
      <c r="AC198">
        <f t="shared" si="179"/>
        <v>0</v>
      </c>
      <c r="AD198">
        <f t="shared" si="180"/>
        <v>0</v>
      </c>
      <c r="AE198">
        <f t="shared" si="181"/>
        <v>0</v>
      </c>
      <c r="AF198">
        <f t="shared" si="181"/>
        <v>0</v>
      </c>
      <c r="AG198">
        <f t="shared" si="182"/>
        <v>0</v>
      </c>
      <c r="AH198">
        <f t="shared" si="183"/>
        <v>0</v>
      </c>
      <c r="AI198">
        <f t="shared" si="183"/>
        <v>0</v>
      </c>
      <c r="AJ198">
        <f t="shared" si="184"/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1</v>
      </c>
      <c r="AZ198">
        <v>1</v>
      </c>
      <c r="BA198">
        <v>1</v>
      </c>
      <c r="BB198">
        <v>1</v>
      </c>
      <c r="BC198">
        <v>1</v>
      </c>
      <c r="BD198" t="s">
        <v>3</v>
      </c>
      <c r="BE198" t="s">
        <v>3</v>
      </c>
      <c r="BF198" t="s">
        <v>3</v>
      </c>
      <c r="BG198" t="s">
        <v>3</v>
      </c>
      <c r="BH198">
        <v>3</v>
      </c>
      <c r="BI198">
        <v>1</v>
      </c>
      <c r="BJ198" t="s">
        <v>3</v>
      </c>
      <c r="BM198">
        <v>442</v>
      </c>
      <c r="BN198">
        <v>0</v>
      </c>
      <c r="BO198" t="s">
        <v>3</v>
      </c>
      <c r="BP198">
        <v>0</v>
      </c>
      <c r="BQ198">
        <v>60</v>
      </c>
      <c r="BR198">
        <v>1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0</v>
      </c>
      <c r="CA198">
        <v>0</v>
      </c>
      <c r="CB198" t="s">
        <v>3</v>
      </c>
      <c r="CE198">
        <v>30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185"/>
        <v>0</v>
      </c>
      <c r="CQ198">
        <f t="shared" si="186"/>
        <v>0</v>
      </c>
      <c r="CR198">
        <f t="shared" si="187"/>
        <v>0</v>
      </c>
      <c r="CS198">
        <f t="shared" si="188"/>
        <v>0</v>
      </c>
      <c r="CT198">
        <f t="shared" si="189"/>
        <v>0</v>
      </c>
      <c r="CU198">
        <f t="shared" si="190"/>
        <v>0</v>
      </c>
      <c r="CV198">
        <f t="shared" si="191"/>
        <v>0</v>
      </c>
      <c r="CW198">
        <f t="shared" si="192"/>
        <v>0</v>
      </c>
      <c r="CX198">
        <f t="shared" si="193"/>
        <v>0</v>
      </c>
      <c r="CY198">
        <f t="shared" si="194"/>
        <v>0</v>
      </c>
      <c r="CZ198">
        <f t="shared" si="195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104</v>
      </c>
      <c r="DO198">
        <v>79</v>
      </c>
      <c r="DP198">
        <v>1.087</v>
      </c>
      <c r="DQ198">
        <v>1.0009999999999999</v>
      </c>
      <c r="DU198">
        <v>1009</v>
      </c>
      <c r="DV198" t="s">
        <v>30</v>
      </c>
      <c r="DW198" t="s">
        <v>30</v>
      </c>
      <c r="DX198">
        <v>1000</v>
      </c>
      <c r="DZ198" t="s">
        <v>3</v>
      </c>
      <c r="EA198" t="s">
        <v>3</v>
      </c>
      <c r="EB198" t="s">
        <v>3</v>
      </c>
      <c r="EC198" t="s">
        <v>3</v>
      </c>
      <c r="EE198">
        <v>54687868</v>
      </c>
      <c r="EF198">
        <v>60</v>
      </c>
      <c r="EG198" t="s">
        <v>24</v>
      </c>
      <c r="EH198">
        <v>0</v>
      </c>
      <c r="EI198" t="s">
        <v>3</v>
      </c>
      <c r="EJ198">
        <v>1</v>
      </c>
      <c r="EK198">
        <v>442</v>
      </c>
      <c r="EL198" t="s">
        <v>113</v>
      </c>
      <c r="EM198" t="s">
        <v>114</v>
      </c>
      <c r="EO198" t="s">
        <v>3</v>
      </c>
      <c r="EQ198">
        <v>32768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FQ198">
        <v>0</v>
      </c>
      <c r="FR198">
        <f t="shared" si="196"/>
        <v>0</v>
      </c>
      <c r="FS198">
        <v>0</v>
      </c>
      <c r="FX198">
        <v>104</v>
      </c>
      <c r="FY198">
        <v>79</v>
      </c>
      <c r="GA198" t="s">
        <v>3</v>
      </c>
      <c r="GD198">
        <v>0</v>
      </c>
      <c r="GF198">
        <v>1489638031</v>
      </c>
      <c r="GG198">
        <v>2</v>
      </c>
      <c r="GH198">
        <v>1</v>
      </c>
      <c r="GI198">
        <v>3</v>
      </c>
      <c r="GJ198">
        <v>0</v>
      </c>
      <c r="GK198">
        <f>ROUND(R198*(R12)/100,2)</f>
        <v>0</v>
      </c>
      <c r="GL198">
        <f t="shared" si="197"/>
        <v>0</v>
      </c>
      <c r="GM198">
        <f t="shared" si="198"/>
        <v>0</v>
      </c>
      <c r="GN198">
        <f t="shared" si="199"/>
        <v>0</v>
      </c>
      <c r="GO198">
        <f t="shared" si="200"/>
        <v>0</v>
      </c>
      <c r="GP198">
        <f t="shared" si="201"/>
        <v>0</v>
      </c>
      <c r="GR198">
        <v>0</v>
      </c>
      <c r="GS198">
        <v>3</v>
      </c>
      <c r="GT198">
        <v>0</v>
      </c>
      <c r="GU198" t="s">
        <v>3</v>
      </c>
      <c r="GV198">
        <f t="shared" si="202"/>
        <v>0</v>
      </c>
      <c r="GW198">
        <v>1</v>
      </c>
      <c r="GX198">
        <f t="shared" si="203"/>
        <v>0</v>
      </c>
      <c r="HA198">
        <v>0</v>
      </c>
      <c r="HB198">
        <v>0</v>
      </c>
      <c r="HC198">
        <f t="shared" si="204"/>
        <v>0</v>
      </c>
      <c r="HE198" t="s">
        <v>3</v>
      </c>
      <c r="HF198" t="s">
        <v>3</v>
      </c>
      <c r="HM198" t="s">
        <v>3</v>
      </c>
      <c r="HN198" t="s">
        <v>3</v>
      </c>
      <c r="HO198" t="s">
        <v>3</v>
      </c>
      <c r="HP198" t="s">
        <v>3</v>
      </c>
      <c r="HQ198" t="s">
        <v>3</v>
      </c>
      <c r="IK198">
        <v>0</v>
      </c>
    </row>
    <row r="199" spans="1:245" x14ac:dyDescent="0.2">
      <c r="A199">
        <v>17</v>
      </c>
      <c r="B199">
        <v>1</v>
      </c>
      <c r="C199">
        <f>ROW(SmtRes!A82)</f>
        <v>82</v>
      </c>
      <c r="D199">
        <f>ROW(EtalonRes!A88)</f>
        <v>88</v>
      </c>
      <c r="E199" t="s">
        <v>38</v>
      </c>
      <c r="F199" t="s">
        <v>119</v>
      </c>
      <c r="G199" t="s">
        <v>120</v>
      </c>
      <c r="H199" t="s">
        <v>121</v>
      </c>
      <c r="I199">
        <v>0.05</v>
      </c>
      <c r="J199">
        <v>0</v>
      </c>
      <c r="K199">
        <v>0.05</v>
      </c>
      <c r="O199">
        <f t="shared" si="167"/>
        <v>631.6</v>
      </c>
      <c r="P199">
        <f t="shared" si="168"/>
        <v>263.75</v>
      </c>
      <c r="Q199">
        <f t="shared" si="169"/>
        <v>11.06</v>
      </c>
      <c r="R199">
        <f t="shared" si="170"/>
        <v>6.07</v>
      </c>
      <c r="S199">
        <f t="shared" si="171"/>
        <v>356.79</v>
      </c>
      <c r="T199">
        <f t="shared" si="172"/>
        <v>0</v>
      </c>
      <c r="U199">
        <f t="shared" si="173"/>
        <v>1.2305000000000001</v>
      </c>
      <c r="V199">
        <f t="shared" si="174"/>
        <v>0</v>
      </c>
      <c r="W199">
        <f t="shared" si="175"/>
        <v>0</v>
      </c>
      <c r="X199">
        <f t="shared" si="176"/>
        <v>249.75</v>
      </c>
      <c r="Y199">
        <f t="shared" si="177"/>
        <v>146.28</v>
      </c>
      <c r="AA199">
        <v>55282325</v>
      </c>
      <c r="AB199">
        <f t="shared" si="178"/>
        <v>847.82</v>
      </c>
      <c r="AC199">
        <f t="shared" si="179"/>
        <v>558.79</v>
      </c>
      <c r="AD199">
        <f t="shared" si="180"/>
        <v>18.57</v>
      </c>
      <c r="AE199">
        <f t="shared" si="181"/>
        <v>4.66</v>
      </c>
      <c r="AF199">
        <f t="shared" si="181"/>
        <v>270.45999999999998</v>
      </c>
      <c r="AG199">
        <f t="shared" si="182"/>
        <v>0</v>
      </c>
      <c r="AH199">
        <f t="shared" si="183"/>
        <v>24.61</v>
      </c>
      <c r="AI199">
        <f t="shared" si="183"/>
        <v>0</v>
      </c>
      <c r="AJ199">
        <f t="shared" si="184"/>
        <v>0</v>
      </c>
      <c r="AK199">
        <v>847.82</v>
      </c>
      <c r="AL199">
        <v>558.79</v>
      </c>
      <c r="AM199">
        <v>18.57</v>
      </c>
      <c r="AN199">
        <v>4.66</v>
      </c>
      <c r="AO199">
        <v>270.45999999999998</v>
      </c>
      <c r="AP199">
        <v>0</v>
      </c>
      <c r="AQ199">
        <v>24.61</v>
      </c>
      <c r="AR199">
        <v>0</v>
      </c>
      <c r="AS199">
        <v>0</v>
      </c>
      <c r="AT199">
        <v>70</v>
      </c>
      <c r="AU199">
        <v>41</v>
      </c>
      <c r="AV199">
        <v>1</v>
      </c>
      <c r="AW199">
        <v>1</v>
      </c>
      <c r="AZ199">
        <v>1</v>
      </c>
      <c r="BA199">
        <v>26.39</v>
      </c>
      <c r="BB199">
        <v>11.89</v>
      </c>
      <c r="BC199">
        <v>9.44</v>
      </c>
      <c r="BD199" t="s">
        <v>3</v>
      </c>
      <c r="BE199" t="s">
        <v>3</v>
      </c>
      <c r="BF199" t="s">
        <v>3</v>
      </c>
      <c r="BG199" t="s">
        <v>3</v>
      </c>
      <c r="BH199">
        <v>0</v>
      </c>
      <c r="BI199">
        <v>1</v>
      </c>
      <c r="BJ199" t="s">
        <v>122</v>
      </c>
      <c r="BM199">
        <v>421</v>
      </c>
      <c r="BN199">
        <v>0</v>
      </c>
      <c r="BO199" t="s">
        <v>119</v>
      </c>
      <c r="BP199">
        <v>1</v>
      </c>
      <c r="BQ199">
        <v>60</v>
      </c>
      <c r="BR199">
        <v>0</v>
      </c>
      <c r="BS199">
        <v>26.39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70</v>
      </c>
      <c r="CA199">
        <v>41</v>
      </c>
      <c r="CB199" t="s">
        <v>3</v>
      </c>
      <c r="CE199">
        <v>30</v>
      </c>
      <c r="CF199">
        <v>0</v>
      </c>
      <c r="CG199">
        <v>0</v>
      </c>
      <c r="CM199">
        <v>0</v>
      </c>
      <c r="CN199" t="s">
        <v>3</v>
      </c>
      <c r="CO199">
        <v>0</v>
      </c>
      <c r="CP199">
        <f t="shared" si="185"/>
        <v>631.6</v>
      </c>
      <c r="CQ199">
        <f t="shared" si="186"/>
        <v>5274.98</v>
      </c>
      <c r="CR199">
        <f t="shared" si="187"/>
        <v>220.8</v>
      </c>
      <c r="CS199">
        <f t="shared" si="188"/>
        <v>122.98</v>
      </c>
      <c r="CT199">
        <f t="shared" si="189"/>
        <v>7137.44</v>
      </c>
      <c r="CU199">
        <f t="shared" si="190"/>
        <v>0</v>
      </c>
      <c r="CV199">
        <f t="shared" si="191"/>
        <v>24.61</v>
      </c>
      <c r="CW199">
        <f t="shared" si="192"/>
        <v>0</v>
      </c>
      <c r="CX199">
        <f t="shared" si="193"/>
        <v>0</v>
      </c>
      <c r="CY199">
        <f t="shared" si="194"/>
        <v>249.75299999999999</v>
      </c>
      <c r="CZ199">
        <f t="shared" si="195"/>
        <v>146.28389999999999</v>
      </c>
      <c r="DC199" t="s">
        <v>3</v>
      </c>
      <c r="DD199" t="s">
        <v>3</v>
      </c>
      <c r="DE199" t="s">
        <v>3</v>
      </c>
      <c r="DF199" t="s">
        <v>3</v>
      </c>
      <c r="DG199" t="s">
        <v>3</v>
      </c>
      <c r="DH199" t="s">
        <v>3</v>
      </c>
      <c r="DI199" t="s">
        <v>3</v>
      </c>
      <c r="DJ199" t="s">
        <v>3</v>
      </c>
      <c r="DK199" t="s">
        <v>3</v>
      </c>
      <c r="DL199" t="s">
        <v>3</v>
      </c>
      <c r="DM199" t="s">
        <v>3</v>
      </c>
      <c r="DN199">
        <v>85</v>
      </c>
      <c r="DO199">
        <v>70</v>
      </c>
      <c r="DP199">
        <v>1.0469999999999999</v>
      </c>
      <c r="DQ199">
        <v>1.022</v>
      </c>
      <c r="DU199">
        <v>1013</v>
      </c>
      <c r="DV199" t="s">
        <v>121</v>
      </c>
      <c r="DW199" t="s">
        <v>121</v>
      </c>
      <c r="DX199">
        <v>1</v>
      </c>
      <c r="DZ199" t="s">
        <v>3</v>
      </c>
      <c r="EA199" t="s">
        <v>3</v>
      </c>
      <c r="EB199" t="s">
        <v>3</v>
      </c>
      <c r="EC199" t="s">
        <v>3</v>
      </c>
      <c r="EE199">
        <v>54687847</v>
      </c>
      <c r="EF199">
        <v>60</v>
      </c>
      <c r="EG199" t="s">
        <v>24</v>
      </c>
      <c r="EH199">
        <v>0</v>
      </c>
      <c r="EI199" t="s">
        <v>3</v>
      </c>
      <c r="EJ199">
        <v>1</v>
      </c>
      <c r="EK199">
        <v>421</v>
      </c>
      <c r="EL199" t="s">
        <v>123</v>
      </c>
      <c r="EM199" t="s">
        <v>124</v>
      </c>
      <c r="EO199" t="s">
        <v>3</v>
      </c>
      <c r="EQ199">
        <v>0</v>
      </c>
      <c r="ER199">
        <v>847.82</v>
      </c>
      <c r="ES199">
        <v>558.79</v>
      </c>
      <c r="ET199">
        <v>18.57</v>
      </c>
      <c r="EU199">
        <v>4.66</v>
      </c>
      <c r="EV199">
        <v>270.45999999999998</v>
      </c>
      <c r="EW199">
        <v>24.61</v>
      </c>
      <c r="EX199">
        <v>0</v>
      </c>
      <c r="EY199">
        <v>0</v>
      </c>
      <c r="FQ199">
        <v>0</v>
      </c>
      <c r="FR199">
        <f t="shared" si="196"/>
        <v>0</v>
      </c>
      <c r="FS199">
        <v>0</v>
      </c>
      <c r="FX199">
        <v>85</v>
      </c>
      <c r="FY199">
        <v>70</v>
      </c>
      <c r="GA199" t="s">
        <v>3</v>
      </c>
      <c r="GD199">
        <v>0</v>
      </c>
      <c r="GF199">
        <v>-820088805</v>
      </c>
      <c r="GG199">
        <v>2</v>
      </c>
      <c r="GH199">
        <v>1</v>
      </c>
      <c r="GI199">
        <v>3</v>
      </c>
      <c r="GJ199">
        <v>0</v>
      </c>
      <c r="GK199">
        <f>ROUND(R199*(R12)/100,2)</f>
        <v>9.7100000000000009</v>
      </c>
      <c r="GL199">
        <f t="shared" si="197"/>
        <v>0</v>
      </c>
      <c r="GM199">
        <f t="shared" si="198"/>
        <v>1037.3399999999999</v>
      </c>
      <c r="GN199">
        <f t="shared" si="199"/>
        <v>1037.3399999999999</v>
      </c>
      <c r="GO199">
        <f t="shared" si="200"/>
        <v>0</v>
      </c>
      <c r="GP199">
        <f t="shared" si="201"/>
        <v>0</v>
      </c>
      <c r="GR199">
        <v>0</v>
      </c>
      <c r="GS199">
        <v>3</v>
      </c>
      <c r="GT199">
        <v>0</v>
      </c>
      <c r="GU199" t="s">
        <v>3</v>
      </c>
      <c r="GV199">
        <f t="shared" si="202"/>
        <v>0</v>
      </c>
      <c r="GW199">
        <v>1</v>
      </c>
      <c r="GX199">
        <f t="shared" si="203"/>
        <v>0</v>
      </c>
      <c r="HA199">
        <v>0</v>
      </c>
      <c r="HB199">
        <v>0</v>
      </c>
      <c r="HC199">
        <f t="shared" si="204"/>
        <v>0</v>
      </c>
      <c r="HE199" t="s">
        <v>3</v>
      </c>
      <c r="HF199" t="s">
        <v>3</v>
      </c>
      <c r="HM199" t="s">
        <v>3</v>
      </c>
      <c r="HN199" t="s">
        <v>3</v>
      </c>
      <c r="HO199" t="s">
        <v>3</v>
      </c>
      <c r="HP199" t="s">
        <v>3</v>
      </c>
      <c r="HQ199" t="s">
        <v>3</v>
      </c>
      <c r="IK199">
        <v>0</v>
      </c>
    </row>
    <row r="200" spans="1:245" x14ac:dyDescent="0.2">
      <c r="A200">
        <v>18</v>
      </c>
      <c r="B200">
        <v>1</v>
      </c>
      <c r="C200">
        <v>80</v>
      </c>
      <c r="E200" t="s">
        <v>44</v>
      </c>
      <c r="F200" t="s">
        <v>126</v>
      </c>
      <c r="G200" t="s">
        <v>127</v>
      </c>
      <c r="H200" t="s">
        <v>128</v>
      </c>
      <c r="I200">
        <f>I199*J200</f>
        <v>5.099999999999999E-2</v>
      </c>
      <c r="J200">
        <v>1.0199999999999998</v>
      </c>
      <c r="K200">
        <v>1.02</v>
      </c>
      <c r="O200">
        <f t="shared" si="167"/>
        <v>190.55</v>
      </c>
      <c r="P200">
        <f t="shared" si="168"/>
        <v>190.55</v>
      </c>
      <c r="Q200">
        <f t="shared" si="169"/>
        <v>0</v>
      </c>
      <c r="R200">
        <f t="shared" si="170"/>
        <v>0</v>
      </c>
      <c r="S200">
        <f t="shared" si="171"/>
        <v>0</v>
      </c>
      <c r="T200">
        <f t="shared" si="172"/>
        <v>0</v>
      </c>
      <c r="U200">
        <f t="shared" si="173"/>
        <v>0</v>
      </c>
      <c r="V200">
        <f t="shared" si="174"/>
        <v>0</v>
      </c>
      <c r="W200">
        <f t="shared" si="175"/>
        <v>0</v>
      </c>
      <c r="X200">
        <f t="shared" si="176"/>
        <v>0</v>
      </c>
      <c r="Y200">
        <f t="shared" si="177"/>
        <v>0</v>
      </c>
      <c r="AA200">
        <v>55282325</v>
      </c>
      <c r="AB200">
        <f t="shared" si="178"/>
        <v>478.96</v>
      </c>
      <c r="AC200">
        <f t="shared" si="179"/>
        <v>478.96</v>
      </c>
      <c r="AD200">
        <f t="shared" si="180"/>
        <v>0</v>
      </c>
      <c r="AE200">
        <f t="shared" si="181"/>
        <v>0</v>
      </c>
      <c r="AF200">
        <f t="shared" si="181"/>
        <v>0</v>
      </c>
      <c r="AG200">
        <f t="shared" si="182"/>
        <v>0</v>
      </c>
      <c r="AH200">
        <f t="shared" si="183"/>
        <v>0</v>
      </c>
      <c r="AI200">
        <f t="shared" si="183"/>
        <v>0</v>
      </c>
      <c r="AJ200">
        <f t="shared" si="184"/>
        <v>0</v>
      </c>
      <c r="AK200">
        <v>478.96</v>
      </c>
      <c r="AL200">
        <v>478.96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1</v>
      </c>
      <c r="AW200">
        <v>1</v>
      </c>
      <c r="AZ200">
        <v>1</v>
      </c>
      <c r="BA200">
        <v>1</v>
      </c>
      <c r="BB200">
        <v>1</v>
      </c>
      <c r="BC200">
        <v>7.8</v>
      </c>
      <c r="BD200" t="s">
        <v>3</v>
      </c>
      <c r="BE200" t="s">
        <v>3</v>
      </c>
      <c r="BF200" t="s">
        <v>3</v>
      </c>
      <c r="BG200" t="s">
        <v>3</v>
      </c>
      <c r="BH200">
        <v>3</v>
      </c>
      <c r="BI200">
        <v>1</v>
      </c>
      <c r="BJ200" t="s">
        <v>129</v>
      </c>
      <c r="BM200">
        <v>421</v>
      </c>
      <c r="BN200">
        <v>0</v>
      </c>
      <c r="BO200" t="s">
        <v>126</v>
      </c>
      <c r="BP200">
        <v>1</v>
      </c>
      <c r="BQ200">
        <v>60</v>
      </c>
      <c r="BR200">
        <v>0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0</v>
      </c>
      <c r="CA200">
        <v>0</v>
      </c>
      <c r="CB200" t="s">
        <v>3</v>
      </c>
      <c r="CE200">
        <v>30</v>
      </c>
      <c r="CF200">
        <v>0</v>
      </c>
      <c r="CG200">
        <v>0</v>
      </c>
      <c r="CM200">
        <v>0</v>
      </c>
      <c r="CN200" t="s">
        <v>3</v>
      </c>
      <c r="CO200">
        <v>0</v>
      </c>
      <c r="CP200">
        <f t="shared" si="185"/>
        <v>190.55</v>
      </c>
      <c r="CQ200">
        <f t="shared" si="186"/>
        <v>3735.89</v>
      </c>
      <c r="CR200">
        <f t="shared" si="187"/>
        <v>0</v>
      </c>
      <c r="CS200">
        <f t="shared" si="188"/>
        <v>0</v>
      </c>
      <c r="CT200">
        <f t="shared" si="189"/>
        <v>0</v>
      </c>
      <c r="CU200">
        <f t="shared" si="190"/>
        <v>0</v>
      </c>
      <c r="CV200">
        <f t="shared" si="191"/>
        <v>0</v>
      </c>
      <c r="CW200">
        <f t="shared" si="192"/>
        <v>0</v>
      </c>
      <c r="CX200">
        <f t="shared" si="193"/>
        <v>0</v>
      </c>
      <c r="CY200">
        <f t="shared" si="194"/>
        <v>0</v>
      </c>
      <c r="CZ200">
        <f t="shared" si="195"/>
        <v>0</v>
      </c>
      <c r="DC200" t="s">
        <v>3</v>
      </c>
      <c r="DD200" t="s">
        <v>3</v>
      </c>
      <c r="DE200" t="s">
        <v>3</v>
      </c>
      <c r="DF200" t="s">
        <v>3</v>
      </c>
      <c r="DG200" t="s">
        <v>3</v>
      </c>
      <c r="DH200" t="s">
        <v>3</v>
      </c>
      <c r="DI200" t="s">
        <v>3</v>
      </c>
      <c r="DJ200" t="s">
        <v>3</v>
      </c>
      <c r="DK200" t="s">
        <v>3</v>
      </c>
      <c r="DL200" t="s">
        <v>3</v>
      </c>
      <c r="DM200" t="s">
        <v>3</v>
      </c>
      <c r="DN200">
        <v>85</v>
      </c>
      <c r="DO200">
        <v>70</v>
      </c>
      <c r="DP200">
        <v>1.0469999999999999</v>
      </c>
      <c r="DQ200">
        <v>1.022</v>
      </c>
      <c r="DU200">
        <v>1007</v>
      </c>
      <c r="DV200" t="s">
        <v>128</v>
      </c>
      <c r="DW200" t="s">
        <v>128</v>
      </c>
      <c r="DX200">
        <v>1</v>
      </c>
      <c r="DZ200" t="s">
        <v>3</v>
      </c>
      <c r="EA200" t="s">
        <v>3</v>
      </c>
      <c r="EB200" t="s">
        <v>3</v>
      </c>
      <c r="EC200" t="s">
        <v>3</v>
      </c>
      <c r="EE200">
        <v>54687847</v>
      </c>
      <c r="EF200">
        <v>60</v>
      </c>
      <c r="EG200" t="s">
        <v>24</v>
      </c>
      <c r="EH200">
        <v>0</v>
      </c>
      <c r="EI200" t="s">
        <v>3</v>
      </c>
      <c r="EJ200">
        <v>1</v>
      </c>
      <c r="EK200">
        <v>421</v>
      </c>
      <c r="EL200" t="s">
        <v>123</v>
      </c>
      <c r="EM200" t="s">
        <v>124</v>
      </c>
      <c r="EO200" t="s">
        <v>3</v>
      </c>
      <c r="EQ200">
        <v>0</v>
      </c>
      <c r="ER200">
        <v>478.96</v>
      </c>
      <c r="ES200">
        <v>478.96</v>
      </c>
      <c r="ET200">
        <v>0</v>
      </c>
      <c r="EU200">
        <v>0</v>
      </c>
      <c r="EV200">
        <v>0</v>
      </c>
      <c r="EW200">
        <v>0</v>
      </c>
      <c r="EX200">
        <v>0</v>
      </c>
      <c r="FQ200">
        <v>0</v>
      </c>
      <c r="FR200">
        <f t="shared" si="196"/>
        <v>0</v>
      </c>
      <c r="FS200">
        <v>0</v>
      </c>
      <c r="FX200">
        <v>85</v>
      </c>
      <c r="FY200">
        <v>70</v>
      </c>
      <c r="GA200" t="s">
        <v>3</v>
      </c>
      <c r="GD200">
        <v>0</v>
      </c>
      <c r="GF200">
        <v>-1161195218</v>
      </c>
      <c r="GG200">
        <v>2</v>
      </c>
      <c r="GH200">
        <v>1</v>
      </c>
      <c r="GI200">
        <v>3</v>
      </c>
      <c r="GJ200">
        <v>0</v>
      </c>
      <c r="GK200">
        <f>ROUND(R200*(R12)/100,2)</f>
        <v>0</v>
      </c>
      <c r="GL200">
        <f t="shared" si="197"/>
        <v>0</v>
      </c>
      <c r="GM200">
        <f t="shared" si="198"/>
        <v>190.55</v>
      </c>
      <c r="GN200">
        <f t="shared" si="199"/>
        <v>190.55</v>
      </c>
      <c r="GO200">
        <f t="shared" si="200"/>
        <v>0</v>
      </c>
      <c r="GP200">
        <f t="shared" si="201"/>
        <v>0</v>
      </c>
      <c r="GR200">
        <v>0</v>
      </c>
      <c r="GS200">
        <v>3</v>
      </c>
      <c r="GT200">
        <v>0</v>
      </c>
      <c r="GU200" t="s">
        <v>3</v>
      </c>
      <c r="GV200">
        <f t="shared" si="202"/>
        <v>0</v>
      </c>
      <c r="GW200">
        <v>1</v>
      </c>
      <c r="GX200">
        <f t="shared" si="203"/>
        <v>0</v>
      </c>
      <c r="HA200">
        <v>0</v>
      </c>
      <c r="HB200">
        <v>0</v>
      </c>
      <c r="HC200">
        <f t="shared" si="204"/>
        <v>0</v>
      </c>
      <c r="HE200" t="s">
        <v>3</v>
      </c>
      <c r="HF200" t="s">
        <v>3</v>
      </c>
      <c r="HM200" t="s">
        <v>3</v>
      </c>
      <c r="HN200" t="s">
        <v>3</v>
      </c>
      <c r="HO200" t="s">
        <v>3</v>
      </c>
      <c r="HP200" t="s">
        <v>3</v>
      </c>
      <c r="HQ200" t="s">
        <v>3</v>
      </c>
      <c r="IK200">
        <v>0</v>
      </c>
    </row>
    <row r="201" spans="1:245" x14ac:dyDescent="0.2">
      <c r="A201">
        <v>17</v>
      </c>
      <c r="B201">
        <v>1</v>
      </c>
      <c r="C201">
        <f>ROW(SmtRes!A84)</f>
        <v>84</v>
      </c>
      <c r="D201">
        <f>ROW(EtalonRes!A90)</f>
        <v>90</v>
      </c>
      <c r="E201" t="s">
        <v>45</v>
      </c>
      <c r="F201" t="s">
        <v>39</v>
      </c>
      <c r="G201" t="s">
        <v>40</v>
      </c>
      <c r="H201" t="s">
        <v>22</v>
      </c>
      <c r="I201">
        <f>ROUND(84.62/100,9)</f>
        <v>0.84619999999999995</v>
      </c>
      <c r="J201">
        <v>0</v>
      </c>
      <c r="K201">
        <f>ROUND(84.62/100,9)</f>
        <v>0.84619999999999995</v>
      </c>
      <c r="O201">
        <f t="shared" si="167"/>
        <v>4272.8</v>
      </c>
      <c r="P201">
        <f t="shared" si="168"/>
        <v>0</v>
      </c>
      <c r="Q201">
        <f t="shared" si="169"/>
        <v>0</v>
      </c>
      <c r="R201">
        <f t="shared" si="170"/>
        <v>0</v>
      </c>
      <c r="S201">
        <f t="shared" si="171"/>
        <v>4272.8</v>
      </c>
      <c r="T201">
        <f t="shared" si="172"/>
        <v>0</v>
      </c>
      <c r="U201">
        <f t="shared" si="173"/>
        <v>14.732341999999999</v>
      </c>
      <c r="V201">
        <f t="shared" si="174"/>
        <v>0</v>
      </c>
      <c r="W201">
        <f t="shared" si="175"/>
        <v>0</v>
      </c>
      <c r="X201">
        <f t="shared" si="176"/>
        <v>2990.96</v>
      </c>
      <c r="Y201">
        <f t="shared" si="177"/>
        <v>1751.85</v>
      </c>
      <c r="AA201">
        <v>55282325</v>
      </c>
      <c r="AB201">
        <f t="shared" si="178"/>
        <v>191.34</v>
      </c>
      <c r="AC201">
        <f t="shared" si="179"/>
        <v>0</v>
      </c>
      <c r="AD201">
        <f t="shared" si="180"/>
        <v>0</v>
      </c>
      <c r="AE201">
        <f t="shared" si="181"/>
        <v>0</v>
      </c>
      <c r="AF201">
        <f t="shared" si="181"/>
        <v>191.34</v>
      </c>
      <c r="AG201">
        <f t="shared" si="182"/>
        <v>0</v>
      </c>
      <c r="AH201">
        <f t="shared" si="183"/>
        <v>17.41</v>
      </c>
      <c r="AI201">
        <f t="shared" si="183"/>
        <v>0</v>
      </c>
      <c r="AJ201">
        <f t="shared" si="184"/>
        <v>0</v>
      </c>
      <c r="AK201">
        <v>191.34</v>
      </c>
      <c r="AL201">
        <v>0</v>
      </c>
      <c r="AM201">
        <v>0</v>
      </c>
      <c r="AN201">
        <v>0</v>
      </c>
      <c r="AO201">
        <v>191.34</v>
      </c>
      <c r="AP201">
        <v>0</v>
      </c>
      <c r="AQ201">
        <v>17.41</v>
      </c>
      <c r="AR201">
        <v>0</v>
      </c>
      <c r="AS201">
        <v>0</v>
      </c>
      <c r="AT201">
        <v>70</v>
      </c>
      <c r="AU201">
        <v>41</v>
      </c>
      <c r="AV201">
        <v>1</v>
      </c>
      <c r="AW201">
        <v>1</v>
      </c>
      <c r="AZ201">
        <v>1</v>
      </c>
      <c r="BA201">
        <v>26.39</v>
      </c>
      <c r="BB201">
        <v>1</v>
      </c>
      <c r="BC201">
        <v>1</v>
      </c>
      <c r="BD201" t="s">
        <v>3</v>
      </c>
      <c r="BE201" t="s">
        <v>3</v>
      </c>
      <c r="BF201" t="s">
        <v>3</v>
      </c>
      <c r="BG201" t="s">
        <v>3</v>
      </c>
      <c r="BH201">
        <v>0</v>
      </c>
      <c r="BI201">
        <v>1</v>
      </c>
      <c r="BJ201" t="s">
        <v>41</v>
      </c>
      <c r="BM201">
        <v>441</v>
      </c>
      <c r="BN201">
        <v>0</v>
      </c>
      <c r="BO201" t="s">
        <v>39</v>
      </c>
      <c r="BP201">
        <v>1</v>
      </c>
      <c r="BQ201">
        <v>60</v>
      </c>
      <c r="BR201">
        <v>0</v>
      </c>
      <c r="BS201">
        <v>26.39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70</v>
      </c>
      <c r="CA201">
        <v>41</v>
      </c>
      <c r="CB201" t="s">
        <v>3</v>
      </c>
      <c r="CE201">
        <v>30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si="185"/>
        <v>4272.8</v>
      </c>
      <c r="CQ201">
        <f t="shared" si="186"/>
        <v>0</v>
      </c>
      <c r="CR201">
        <f t="shared" si="187"/>
        <v>0</v>
      </c>
      <c r="CS201">
        <f t="shared" si="188"/>
        <v>0</v>
      </c>
      <c r="CT201">
        <f t="shared" si="189"/>
        <v>5049.46</v>
      </c>
      <c r="CU201">
        <f t="shared" si="190"/>
        <v>0</v>
      </c>
      <c r="CV201">
        <f t="shared" si="191"/>
        <v>17.41</v>
      </c>
      <c r="CW201">
        <f t="shared" si="192"/>
        <v>0</v>
      </c>
      <c r="CX201">
        <f t="shared" si="193"/>
        <v>0</v>
      </c>
      <c r="CY201">
        <f t="shared" si="194"/>
        <v>2990.96</v>
      </c>
      <c r="CZ201">
        <f t="shared" si="195"/>
        <v>1751.848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80</v>
      </c>
      <c r="DO201">
        <v>55</v>
      </c>
      <c r="DP201">
        <v>1.0469999999999999</v>
      </c>
      <c r="DQ201">
        <v>1</v>
      </c>
      <c r="DU201">
        <v>1005</v>
      </c>
      <c r="DV201" t="s">
        <v>22</v>
      </c>
      <c r="DW201" t="s">
        <v>22</v>
      </c>
      <c r="DX201">
        <v>100</v>
      </c>
      <c r="DZ201" t="s">
        <v>3</v>
      </c>
      <c r="EA201" t="s">
        <v>3</v>
      </c>
      <c r="EB201" t="s">
        <v>3</v>
      </c>
      <c r="EC201" t="s">
        <v>3</v>
      </c>
      <c r="EE201">
        <v>54687867</v>
      </c>
      <c r="EF201">
        <v>60</v>
      </c>
      <c r="EG201" t="s">
        <v>24</v>
      </c>
      <c r="EH201">
        <v>0</v>
      </c>
      <c r="EI201" t="s">
        <v>3</v>
      </c>
      <c r="EJ201">
        <v>1</v>
      </c>
      <c r="EK201">
        <v>441</v>
      </c>
      <c r="EL201" t="s">
        <v>42</v>
      </c>
      <c r="EM201" t="s">
        <v>43</v>
      </c>
      <c r="EO201" t="s">
        <v>3</v>
      </c>
      <c r="EQ201">
        <v>0</v>
      </c>
      <c r="ER201">
        <v>191.34</v>
      </c>
      <c r="ES201">
        <v>0</v>
      </c>
      <c r="ET201">
        <v>0</v>
      </c>
      <c r="EU201">
        <v>0</v>
      </c>
      <c r="EV201">
        <v>191.34</v>
      </c>
      <c r="EW201">
        <v>17.41</v>
      </c>
      <c r="EX201">
        <v>0</v>
      </c>
      <c r="EY201">
        <v>0</v>
      </c>
      <c r="FQ201">
        <v>0</v>
      </c>
      <c r="FR201">
        <f t="shared" si="196"/>
        <v>0</v>
      </c>
      <c r="FS201">
        <v>0</v>
      </c>
      <c r="FX201">
        <v>80</v>
      </c>
      <c r="FY201">
        <v>55</v>
      </c>
      <c r="GA201" t="s">
        <v>3</v>
      </c>
      <c r="GD201">
        <v>0</v>
      </c>
      <c r="GF201">
        <v>-839833208</v>
      </c>
      <c r="GG201">
        <v>2</v>
      </c>
      <c r="GH201">
        <v>1</v>
      </c>
      <c r="GI201">
        <v>3</v>
      </c>
      <c r="GJ201">
        <v>0</v>
      </c>
      <c r="GK201">
        <f>ROUND(R201*(R12)/100,2)</f>
        <v>0</v>
      </c>
      <c r="GL201">
        <f t="shared" si="197"/>
        <v>0</v>
      </c>
      <c r="GM201">
        <f t="shared" si="198"/>
        <v>9015.61</v>
      </c>
      <c r="GN201">
        <f t="shared" si="199"/>
        <v>9015.61</v>
      </c>
      <c r="GO201">
        <f t="shared" si="200"/>
        <v>0</v>
      </c>
      <c r="GP201">
        <f t="shared" si="201"/>
        <v>0</v>
      </c>
      <c r="GR201">
        <v>0</v>
      </c>
      <c r="GS201">
        <v>3</v>
      </c>
      <c r="GT201">
        <v>0</v>
      </c>
      <c r="GU201" t="s">
        <v>3</v>
      </c>
      <c r="GV201">
        <f t="shared" si="202"/>
        <v>0</v>
      </c>
      <c r="GW201">
        <v>1</v>
      </c>
      <c r="GX201">
        <f t="shared" si="203"/>
        <v>0</v>
      </c>
      <c r="HA201">
        <v>0</v>
      </c>
      <c r="HB201">
        <v>0</v>
      </c>
      <c r="HC201">
        <f t="shared" si="204"/>
        <v>0</v>
      </c>
      <c r="HE201" t="s">
        <v>3</v>
      </c>
      <c r="HF201" t="s">
        <v>3</v>
      </c>
      <c r="HM201" t="s">
        <v>3</v>
      </c>
      <c r="HN201" t="s">
        <v>3</v>
      </c>
      <c r="HO201" t="s">
        <v>3</v>
      </c>
      <c r="HP201" t="s">
        <v>3</v>
      </c>
      <c r="HQ201" t="s">
        <v>3</v>
      </c>
      <c r="IK201">
        <v>0</v>
      </c>
    </row>
    <row r="202" spans="1:245" x14ac:dyDescent="0.2">
      <c r="A202">
        <v>18</v>
      </c>
      <c r="B202">
        <v>1</v>
      </c>
      <c r="C202">
        <v>84</v>
      </c>
      <c r="E202" t="s">
        <v>130</v>
      </c>
      <c r="F202" t="s">
        <v>28</v>
      </c>
      <c r="G202" t="s">
        <v>29</v>
      </c>
      <c r="H202" t="s">
        <v>30</v>
      </c>
      <c r="I202">
        <f>I201*J202</f>
        <v>-0.863124</v>
      </c>
      <c r="J202">
        <v>-1.02</v>
      </c>
      <c r="K202">
        <v>-1.02</v>
      </c>
      <c r="O202">
        <f t="shared" si="167"/>
        <v>0</v>
      </c>
      <c r="P202">
        <f t="shared" si="168"/>
        <v>0</v>
      </c>
      <c r="Q202">
        <f t="shared" si="169"/>
        <v>0</v>
      </c>
      <c r="R202">
        <f t="shared" si="170"/>
        <v>0</v>
      </c>
      <c r="S202">
        <f t="shared" si="171"/>
        <v>0</v>
      </c>
      <c r="T202">
        <f t="shared" si="172"/>
        <v>0</v>
      </c>
      <c r="U202">
        <f t="shared" si="173"/>
        <v>0</v>
      </c>
      <c r="V202">
        <f t="shared" si="174"/>
        <v>0</v>
      </c>
      <c r="W202">
        <f t="shared" si="175"/>
        <v>0</v>
      </c>
      <c r="X202">
        <f t="shared" si="176"/>
        <v>0</v>
      </c>
      <c r="Y202">
        <f t="shared" si="177"/>
        <v>0</v>
      </c>
      <c r="AA202">
        <v>55282325</v>
      </c>
      <c r="AB202">
        <f t="shared" si="178"/>
        <v>0</v>
      </c>
      <c r="AC202">
        <f t="shared" si="179"/>
        <v>0</v>
      </c>
      <c r="AD202">
        <f t="shared" si="180"/>
        <v>0</v>
      </c>
      <c r="AE202">
        <f t="shared" si="181"/>
        <v>0</v>
      </c>
      <c r="AF202">
        <f t="shared" si="181"/>
        <v>0</v>
      </c>
      <c r="AG202">
        <f t="shared" si="182"/>
        <v>0</v>
      </c>
      <c r="AH202">
        <f t="shared" si="183"/>
        <v>0</v>
      </c>
      <c r="AI202">
        <f t="shared" si="183"/>
        <v>0</v>
      </c>
      <c r="AJ202">
        <f t="shared" si="184"/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1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1</v>
      </c>
      <c r="BJ202" t="s">
        <v>3</v>
      </c>
      <c r="BM202">
        <v>441</v>
      </c>
      <c r="BN202">
        <v>0</v>
      </c>
      <c r="BO202" t="s">
        <v>3</v>
      </c>
      <c r="BP202">
        <v>0</v>
      </c>
      <c r="BQ202">
        <v>60</v>
      </c>
      <c r="BR202">
        <v>1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0</v>
      </c>
      <c r="CA202">
        <v>0</v>
      </c>
      <c r="CB202" t="s">
        <v>3</v>
      </c>
      <c r="CE202">
        <v>30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185"/>
        <v>0</v>
      </c>
      <c r="CQ202">
        <f t="shared" si="186"/>
        <v>0</v>
      </c>
      <c r="CR202">
        <f t="shared" si="187"/>
        <v>0</v>
      </c>
      <c r="CS202">
        <f t="shared" si="188"/>
        <v>0</v>
      </c>
      <c r="CT202">
        <f t="shared" si="189"/>
        <v>0</v>
      </c>
      <c r="CU202">
        <f t="shared" si="190"/>
        <v>0</v>
      </c>
      <c r="CV202">
        <f t="shared" si="191"/>
        <v>0</v>
      </c>
      <c r="CW202">
        <f t="shared" si="192"/>
        <v>0</v>
      </c>
      <c r="CX202">
        <f t="shared" si="193"/>
        <v>0</v>
      </c>
      <c r="CY202">
        <f t="shared" si="194"/>
        <v>0</v>
      </c>
      <c r="CZ202">
        <f t="shared" si="195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80</v>
      </c>
      <c r="DO202">
        <v>55</v>
      </c>
      <c r="DP202">
        <v>1.0469999999999999</v>
      </c>
      <c r="DQ202">
        <v>1</v>
      </c>
      <c r="DU202">
        <v>1009</v>
      </c>
      <c r="DV202" t="s">
        <v>30</v>
      </c>
      <c r="DW202" t="s">
        <v>30</v>
      </c>
      <c r="DX202">
        <v>1000</v>
      </c>
      <c r="DZ202" t="s">
        <v>3</v>
      </c>
      <c r="EA202" t="s">
        <v>3</v>
      </c>
      <c r="EB202" t="s">
        <v>3</v>
      </c>
      <c r="EC202" t="s">
        <v>3</v>
      </c>
      <c r="EE202">
        <v>54687867</v>
      </c>
      <c r="EF202">
        <v>60</v>
      </c>
      <c r="EG202" t="s">
        <v>24</v>
      </c>
      <c r="EH202">
        <v>0</v>
      </c>
      <c r="EI202" t="s">
        <v>3</v>
      </c>
      <c r="EJ202">
        <v>1</v>
      </c>
      <c r="EK202">
        <v>441</v>
      </c>
      <c r="EL202" t="s">
        <v>42</v>
      </c>
      <c r="EM202" t="s">
        <v>43</v>
      </c>
      <c r="EO202" t="s">
        <v>3</v>
      </c>
      <c r="EQ202">
        <v>32768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FQ202">
        <v>0</v>
      </c>
      <c r="FR202">
        <f t="shared" si="196"/>
        <v>0</v>
      </c>
      <c r="FS202">
        <v>0</v>
      </c>
      <c r="FX202">
        <v>80</v>
      </c>
      <c r="FY202">
        <v>55</v>
      </c>
      <c r="GA202" t="s">
        <v>3</v>
      </c>
      <c r="GD202">
        <v>0</v>
      </c>
      <c r="GF202">
        <v>1489638031</v>
      </c>
      <c r="GG202">
        <v>2</v>
      </c>
      <c r="GH202">
        <v>1</v>
      </c>
      <c r="GI202">
        <v>3</v>
      </c>
      <c r="GJ202">
        <v>0</v>
      </c>
      <c r="GK202">
        <f>ROUND(R202*(R12)/100,2)</f>
        <v>0</v>
      </c>
      <c r="GL202">
        <f t="shared" si="197"/>
        <v>0</v>
      </c>
      <c r="GM202">
        <f t="shared" si="198"/>
        <v>0</v>
      </c>
      <c r="GN202">
        <f t="shared" si="199"/>
        <v>0</v>
      </c>
      <c r="GO202">
        <f t="shared" si="200"/>
        <v>0</v>
      </c>
      <c r="GP202">
        <f t="shared" si="201"/>
        <v>0</v>
      </c>
      <c r="GR202">
        <v>0</v>
      </c>
      <c r="GS202">
        <v>3</v>
      </c>
      <c r="GT202">
        <v>0</v>
      </c>
      <c r="GU202" t="s">
        <v>3</v>
      </c>
      <c r="GV202">
        <f t="shared" si="202"/>
        <v>0</v>
      </c>
      <c r="GW202">
        <v>1</v>
      </c>
      <c r="GX202">
        <f t="shared" si="203"/>
        <v>0</v>
      </c>
      <c r="HA202">
        <v>0</v>
      </c>
      <c r="HB202">
        <v>0</v>
      </c>
      <c r="HC202">
        <f t="shared" si="204"/>
        <v>0</v>
      </c>
      <c r="HE202" t="s">
        <v>3</v>
      </c>
      <c r="HF202" t="s">
        <v>3</v>
      </c>
      <c r="HM202" t="s">
        <v>3</v>
      </c>
      <c r="HN202" t="s">
        <v>3</v>
      </c>
      <c r="HO202" t="s">
        <v>3</v>
      </c>
      <c r="HP202" t="s">
        <v>3</v>
      </c>
      <c r="HQ202" t="s">
        <v>3</v>
      </c>
      <c r="IK202">
        <v>0</v>
      </c>
    </row>
    <row r="203" spans="1:245" x14ac:dyDescent="0.2">
      <c r="A203">
        <v>17</v>
      </c>
      <c r="B203">
        <v>1</v>
      </c>
      <c r="C203">
        <f>ROW(SmtRes!A90)</f>
        <v>90</v>
      </c>
      <c r="D203">
        <f>ROW(EtalonRes!A96)</f>
        <v>96</v>
      </c>
      <c r="E203" t="s">
        <v>52</v>
      </c>
      <c r="F203" t="s">
        <v>131</v>
      </c>
      <c r="G203" t="s">
        <v>132</v>
      </c>
      <c r="H203" t="s">
        <v>22</v>
      </c>
      <c r="I203">
        <f>ROUND(84.62/100,9)</f>
        <v>0.84619999999999995</v>
      </c>
      <c r="J203">
        <v>0</v>
      </c>
      <c r="K203">
        <f>ROUND(84.62/100,9)</f>
        <v>0.84619999999999995</v>
      </c>
      <c r="O203">
        <f t="shared" si="167"/>
        <v>23344.05</v>
      </c>
      <c r="P203">
        <f t="shared" si="168"/>
        <v>2207.75</v>
      </c>
      <c r="Q203">
        <f>(ROUND((ROUND((((ET203*1.25))*AV203*I203),2)*BB203),2)+ROUND((ROUND(((AE203-((EU203*1.25)))*AV203*I203),2)*BS203),2))</f>
        <v>3442.07</v>
      </c>
      <c r="R203">
        <f t="shared" si="170"/>
        <v>1983.74</v>
      </c>
      <c r="S203">
        <f t="shared" si="171"/>
        <v>17694.23</v>
      </c>
      <c r="T203">
        <f t="shared" si="172"/>
        <v>0</v>
      </c>
      <c r="U203">
        <f t="shared" si="173"/>
        <v>51.575889999999994</v>
      </c>
      <c r="V203">
        <f t="shared" si="174"/>
        <v>0</v>
      </c>
      <c r="W203">
        <f t="shared" si="175"/>
        <v>0</v>
      </c>
      <c r="X203">
        <f t="shared" si="176"/>
        <v>15393.98</v>
      </c>
      <c r="Y203">
        <f t="shared" si="177"/>
        <v>7254.63</v>
      </c>
      <c r="AA203">
        <v>55282325</v>
      </c>
      <c r="AB203">
        <f t="shared" si="178"/>
        <v>1831.4525000000001</v>
      </c>
      <c r="AC203">
        <f t="shared" si="179"/>
        <v>705.14</v>
      </c>
      <c r="AD203">
        <f>ROUND(((((ET203*1.25))-((EU203*1.25)))+AE203),6)</f>
        <v>333.96249999999998</v>
      </c>
      <c r="AE203">
        <f>ROUND(((EU203*1.25)),6)</f>
        <v>88.837500000000006</v>
      </c>
      <c r="AF203">
        <f>ROUND(((EV203*1.15)),6)</f>
        <v>792.35</v>
      </c>
      <c r="AG203">
        <f t="shared" si="182"/>
        <v>0</v>
      </c>
      <c r="AH203">
        <f>((EW203*1.15))</f>
        <v>60.949999999999996</v>
      </c>
      <c r="AI203">
        <f>((EX203*1.25))</f>
        <v>0</v>
      </c>
      <c r="AJ203">
        <f t="shared" si="184"/>
        <v>0</v>
      </c>
      <c r="AK203">
        <v>1661.31</v>
      </c>
      <c r="AL203">
        <v>705.14</v>
      </c>
      <c r="AM203">
        <v>267.17</v>
      </c>
      <c r="AN203">
        <v>71.069999999999993</v>
      </c>
      <c r="AO203">
        <v>689</v>
      </c>
      <c r="AP203">
        <v>0</v>
      </c>
      <c r="AQ203">
        <v>53</v>
      </c>
      <c r="AR203">
        <v>0</v>
      </c>
      <c r="AS203">
        <v>0</v>
      </c>
      <c r="AT203">
        <v>87</v>
      </c>
      <c r="AU203">
        <v>41</v>
      </c>
      <c r="AV203">
        <v>1</v>
      </c>
      <c r="AW203">
        <v>1</v>
      </c>
      <c r="AZ203">
        <v>1</v>
      </c>
      <c r="BA203">
        <v>26.39</v>
      </c>
      <c r="BB203">
        <v>12.18</v>
      </c>
      <c r="BC203">
        <v>3.7</v>
      </c>
      <c r="BD203" t="s">
        <v>3</v>
      </c>
      <c r="BE203" t="s">
        <v>3</v>
      </c>
      <c r="BF203" t="s">
        <v>3</v>
      </c>
      <c r="BG203" t="s">
        <v>3</v>
      </c>
      <c r="BH203">
        <v>0</v>
      </c>
      <c r="BI203">
        <v>1</v>
      </c>
      <c r="BJ203" t="s">
        <v>133</v>
      </c>
      <c r="BM203">
        <v>96</v>
      </c>
      <c r="BN203">
        <v>0</v>
      </c>
      <c r="BO203" t="s">
        <v>131</v>
      </c>
      <c r="BP203">
        <v>1</v>
      </c>
      <c r="BQ203">
        <v>30</v>
      </c>
      <c r="BR203">
        <v>0</v>
      </c>
      <c r="BS203">
        <v>26.39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87</v>
      </c>
      <c r="CA203">
        <v>41</v>
      </c>
      <c r="CB203" t="s">
        <v>3</v>
      </c>
      <c r="CE203">
        <v>30</v>
      </c>
      <c r="CF203">
        <v>0</v>
      </c>
      <c r="CG203">
        <v>0</v>
      </c>
      <c r="CM203">
        <v>0</v>
      </c>
      <c r="CN203" t="s">
        <v>134</v>
      </c>
      <c r="CO203">
        <v>0</v>
      </c>
      <c r="CP203">
        <f t="shared" si="185"/>
        <v>23344.05</v>
      </c>
      <c r="CQ203">
        <f t="shared" si="186"/>
        <v>2609.02</v>
      </c>
      <c r="CR203">
        <f>(ROUND((ROUND((((ET203*1.25))*AV203*1),2)*BB203),2)+ROUND((ROUND(((AE203-((EU203*1.25)))*AV203*1),2)*BS203),2))</f>
        <v>4067.63</v>
      </c>
      <c r="CS203">
        <f t="shared" si="188"/>
        <v>2344.4899999999998</v>
      </c>
      <c r="CT203">
        <f t="shared" si="189"/>
        <v>20910.12</v>
      </c>
      <c r="CU203">
        <f t="shared" si="190"/>
        <v>0</v>
      </c>
      <c r="CV203">
        <f t="shared" si="191"/>
        <v>60.949999999999996</v>
      </c>
      <c r="CW203">
        <f t="shared" si="192"/>
        <v>0</v>
      </c>
      <c r="CX203">
        <f t="shared" si="193"/>
        <v>0</v>
      </c>
      <c r="CY203">
        <f t="shared" si="194"/>
        <v>15393.980099999999</v>
      </c>
      <c r="CZ203">
        <f t="shared" si="195"/>
        <v>7254.6342999999997</v>
      </c>
      <c r="DC203" t="s">
        <v>3</v>
      </c>
      <c r="DD203" t="s">
        <v>3</v>
      </c>
      <c r="DE203" t="s">
        <v>135</v>
      </c>
      <c r="DF203" t="s">
        <v>135</v>
      </c>
      <c r="DG203" t="s">
        <v>136</v>
      </c>
      <c r="DH203" t="s">
        <v>3</v>
      </c>
      <c r="DI203" t="s">
        <v>136</v>
      </c>
      <c r="DJ203" t="s">
        <v>135</v>
      </c>
      <c r="DK203" t="s">
        <v>3</v>
      </c>
      <c r="DL203" t="s">
        <v>3</v>
      </c>
      <c r="DM203" t="s">
        <v>3</v>
      </c>
      <c r="DN203">
        <v>104</v>
      </c>
      <c r="DO203">
        <v>79</v>
      </c>
      <c r="DP203">
        <v>1.087</v>
      </c>
      <c r="DQ203">
        <v>1.0009999999999999</v>
      </c>
      <c r="DU203">
        <v>1005</v>
      </c>
      <c r="DV203" t="s">
        <v>22</v>
      </c>
      <c r="DW203" t="s">
        <v>22</v>
      </c>
      <c r="DX203">
        <v>100</v>
      </c>
      <c r="DZ203" t="s">
        <v>3</v>
      </c>
      <c r="EA203" t="s">
        <v>3</v>
      </c>
      <c r="EB203" t="s">
        <v>3</v>
      </c>
      <c r="EC203" t="s">
        <v>3</v>
      </c>
      <c r="EE203">
        <v>54687522</v>
      </c>
      <c r="EF203">
        <v>30</v>
      </c>
      <c r="EG203" t="s">
        <v>137</v>
      </c>
      <c r="EH203">
        <v>0</v>
      </c>
      <c r="EI203" t="s">
        <v>3</v>
      </c>
      <c r="EJ203">
        <v>1</v>
      </c>
      <c r="EK203">
        <v>96</v>
      </c>
      <c r="EL203" t="s">
        <v>138</v>
      </c>
      <c r="EM203" t="s">
        <v>139</v>
      </c>
      <c r="EO203" t="s">
        <v>140</v>
      </c>
      <c r="EQ203">
        <v>0</v>
      </c>
      <c r="ER203">
        <v>1661.31</v>
      </c>
      <c r="ES203">
        <v>705.14</v>
      </c>
      <c r="ET203">
        <v>267.17</v>
      </c>
      <c r="EU203">
        <v>71.069999999999993</v>
      </c>
      <c r="EV203">
        <v>689</v>
      </c>
      <c r="EW203">
        <v>53</v>
      </c>
      <c r="EX203">
        <v>0</v>
      </c>
      <c r="EY203">
        <v>0</v>
      </c>
      <c r="FQ203">
        <v>0</v>
      </c>
      <c r="FR203">
        <f t="shared" si="196"/>
        <v>0</v>
      </c>
      <c r="FS203">
        <v>0</v>
      </c>
      <c r="FX203">
        <v>104</v>
      </c>
      <c r="FY203">
        <v>79</v>
      </c>
      <c r="GA203" t="s">
        <v>3</v>
      </c>
      <c r="GD203">
        <v>0</v>
      </c>
      <c r="GF203">
        <v>1360606267</v>
      </c>
      <c r="GG203">
        <v>2</v>
      </c>
      <c r="GH203">
        <v>1</v>
      </c>
      <c r="GI203">
        <v>3</v>
      </c>
      <c r="GJ203">
        <v>0</v>
      </c>
      <c r="GK203">
        <f>ROUND(R203*(R12)/100,2)</f>
        <v>3173.98</v>
      </c>
      <c r="GL203">
        <f t="shared" si="197"/>
        <v>0</v>
      </c>
      <c r="GM203">
        <f t="shared" si="198"/>
        <v>49166.64</v>
      </c>
      <c r="GN203">
        <f t="shared" si="199"/>
        <v>49166.64</v>
      </c>
      <c r="GO203">
        <f t="shared" si="200"/>
        <v>0</v>
      </c>
      <c r="GP203">
        <f t="shared" si="201"/>
        <v>0</v>
      </c>
      <c r="GR203">
        <v>0</v>
      </c>
      <c r="GS203">
        <v>3</v>
      </c>
      <c r="GT203">
        <v>0</v>
      </c>
      <c r="GU203" t="s">
        <v>3</v>
      </c>
      <c r="GV203">
        <f t="shared" si="202"/>
        <v>0</v>
      </c>
      <c r="GW203">
        <v>1</v>
      </c>
      <c r="GX203">
        <f t="shared" si="203"/>
        <v>0</v>
      </c>
      <c r="HA203">
        <v>0</v>
      </c>
      <c r="HB203">
        <v>0</v>
      </c>
      <c r="HC203">
        <f t="shared" si="204"/>
        <v>0</v>
      </c>
      <c r="HE203" t="s">
        <v>3</v>
      </c>
      <c r="HF203" t="s">
        <v>3</v>
      </c>
      <c r="HM203" t="s">
        <v>3</v>
      </c>
      <c r="HN203" t="s">
        <v>3</v>
      </c>
      <c r="HO203" t="s">
        <v>3</v>
      </c>
      <c r="HP203" t="s">
        <v>3</v>
      </c>
      <c r="HQ203" t="s">
        <v>3</v>
      </c>
      <c r="IK203">
        <v>0</v>
      </c>
    </row>
    <row r="204" spans="1:245" x14ac:dyDescent="0.2">
      <c r="A204">
        <v>18</v>
      </c>
      <c r="B204">
        <v>1</v>
      </c>
      <c r="C204">
        <v>87</v>
      </c>
      <c r="E204" t="s">
        <v>141</v>
      </c>
      <c r="F204" t="s">
        <v>142</v>
      </c>
      <c r="G204" t="s">
        <v>282</v>
      </c>
      <c r="H204" t="s">
        <v>143</v>
      </c>
      <c r="I204">
        <f>I203*J204</f>
        <v>114.23699999999999</v>
      </c>
      <c r="J204">
        <v>135</v>
      </c>
      <c r="K204">
        <v>135</v>
      </c>
      <c r="O204">
        <f t="shared" si="167"/>
        <v>30095.21</v>
      </c>
      <c r="P204">
        <f t="shared" si="168"/>
        <v>30095.21</v>
      </c>
      <c r="Q204">
        <f>(ROUND((ROUND(((ET204)*AV204*I204),2)*BB204),2)+ROUND((ROUND(((AE204-(EU204))*AV204*I204),2)*BS204),2))</f>
        <v>0</v>
      </c>
      <c r="R204">
        <f t="shared" si="170"/>
        <v>0</v>
      </c>
      <c r="S204">
        <f t="shared" si="171"/>
        <v>0</v>
      </c>
      <c r="T204">
        <f t="shared" si="172"/>
        <v>0</v>
      </c>
      <c r="U204">
        <f t="shared" si="173"/>
        <v>0</v>
      </c>
      <c r="V204">
        <f t="shared" si="174"/>
        <v>0</v>
      </c>
      <c r="W204">
        <f t="shared" si="175"/>
        <v>0</v>
      </c>
      <c r="X204">
        <f t="shared" si="176"/>
        <v>0</v>
      </c>
      <c r="Y204">
        <f t="shared" si="177"/>
        <v>0</v>
      </c>
      <c r="AA204">
        <v>55282325</v>
      </c>
      <c r="AB204">
        <f t="shared" si="178"/>
        <v>25.09</v>
      </c>
      <c r="AC204">
        <f t="shared" si="179"/>
        <v>25.09</v>
      </c>
      <c r="AD204">
        <f>ROUND((((ET204)-(EU204))+AE204),6)</f>
        <v>0</v>
      </c>
      <c r="AE204">
        <f>ROUND((EU204),6)</f>
        <v>0</v>
      </c>
      <c r="AF204">
        <f>ROUND((EV204),6)</f>
        <v>0</v>
      </c>
      <c r="AG204">
        <f t="shared" si="182"/>
        <v>0</v>
      </c>
      <c r="AH204">
        <f>(EW204)</f>
        <v>0</v>
      </c>
      <c r="AI204">
        <f>(EX204)</f>
        <v>0</v>
      </c>
      <c r="AJ204">
        <f t="shared" si="184"/>
        <v>0</v>
      </c>
      <c r="AK204">
        <v>25.09</v>
      </c>
      <c r="AL204">
        <v>25.09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</v>
      </c>
      <c r="AW204">
        <v>1</v>
      </c>
      <c r="AZ204">
        <v>1</v>
      </c>
      <c r="BA204">
        <v>1</v>
      </c>
      <c r="BB204">
        <v>1</v>
      </c>
      <c r="BC204">
        <v>10.5</v>
      </c>
      <c r="BD204" t="s">
        <v>3</v>
      </c>
      <c r="BE204" t="s">
        <v>3</v>
      </c>
      <c r="BF204" t="s">
        <v>3</v>
      </c>
      <c r="BG204" t="s">
        <v>3</v>
      </c>
      <c r="BH204">
        <v>3</v>
      </c>
      <c r="BI204">
        <v>1</v>
      </c>
      <c r="BJ204" t="s">
        <v>144</v>
      </c>
      <c r="BM204">
        <v>96</v>
      </c>
      <c r="BN204">
        <v>0</v>
      </c>
      <c r="BO204" t="s">
        <v>142</v>
      </c>
      <c r="BP204">
        <v>1</v>
      </c>
      <c r="BQ204">
        <v>30</v>
      </c>
      <c r="BR204">
        <v>0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0</v>
      </c>
      <c r="CA204">
        <v>0</v>
      </c>
      <c r="CB204" t="s">
        <v>3</v>
      </c>
      <c r="CE204">
        <v>30</v>
      </c>
      <c r="CF204">
        <v>0</v>
      </c>
      <c r="CG204">
        <v>0</v>
      </c>
      <c r="CM204">
        <v>0</v>
      </c>
      <c r="CN204" t="s">
        <v>3</v>
      </c>
      <c r="CO204">
        <v>0</v>
      </c>
      <c r="CP204">
        <f t="shared" si="185"/>
        <v>30095.21</v>
      </c>
      <c r="CQ204">
        <f t="shared" si="186"/>
        <v>263.45</v>
      </c>
      <c r="CR204">
        <f>(ROUND((ROUND(((ET204)*AV204*1),2)*BB204),2)+ROUND((ROUND(((AE204-(EU204))*AV204*1),2)*BS204),2))</f>
        <v>0</v>
      </c>
      <c r="CS204">
        <f t="shared" si="188"/>
        <v>0</v>
      </c>
      <c r="CT204">
        <f t="shared" si="189"/>
        <v>0</v>
      </c>
      <c r="CU204">
        <f t="shared" si="190"/>
        <v>0</v>
      </c>
      <c r="CV204">
        <f t="shared" si="191"/>
        <v>0</v>
      </c>
      <c r="CW204">
        <f t="shared" si="192"/>
        <v>0</v>
      </c>
      <c r="CX204">
        <f t="shared" si="193"/>
        <v>0</v>
      </c>
      <c r="CY204">
        <f t="shared" si="194"/>
        <v>0</v>
      </c>
      <c r="CZ204">
        <f t="shared" si="195"/>
        <v>0</v>
      </c>
      <c r="DC204" t="s">
        <v>3</v>
      </c>
      <c r="DD204" t="s">
        <v>3</v>
      </c>
      <c r="DE204" t="s">
        <v>3</v>
      </c>
      <c r="DF204" t="s">
        <v>3</v>
      </c>
      <c r="DG204" t="s">
        <v>3</v>
      </c>
      <c r="DH204" t="s">
        <v>3</v>
      </c>
      <c r="DI204" t="s">
        <v>3</v>
      </c>
      <c r="DJ204" t="s">
        <v>3</v>
      </c>
      <c r="DK204" t="s">
        <v>3</v>
      </c>
      <c r="DL204" t="s">
        <v>3</v>
      </c>
      <c r="DM204" t="s">
        <v>3</v>
      </c>
      <c r="DN204">
        <v>104</v>
      </c>
      <c r="DO204">
        <v>79</v>
      </c>
      <c r="DP204">
        <v>1.087</v>
      </c>
      <c r="DQ204">
        <v>1.0009999999999999</v>
      </c>
      <c r="DU204">
        <v>1005</v>
      </c>
      <c r="DV204" t="s">
        <v>143</v>
      </c>
      <c r="DW204" t="s">
        <v>143</v>
      </c>
      <c r="DX204">
        <v>1</v>
      </c>
      <c r="DZ204" t="s">
        <v>3</v>
      </c>
      <c r="EA204" t="s">
        <v>3</v>
      </c>
      <c r="EB204" t="s">
        <v>3</v>
      </c>
      <c r="EC204" t="s">
        <v>3</v>
      </c>
      <c r="EE204">
        <v>54687522</v>
      </c>
      <c r="EF204">
        <v>30</v>
      </c>
      <c r="EG204" t="s">
        <v>137</v>
      </c>
      <c r="EH204">
        <v>0</v>
      </c>
      <c r="EI204" t="s">
        <v>3</v>
      </c>
      <c r="EJ204">
        <v>1</v>
      </c>
      <c r="EK204">
        <v>96</v>
      </c>
      <c r="EL204" t="s">
        <v>138</v>
      </c>
      <c r="EM204" t="s">
        <v>139</v>
      </c>
      <c r="EO204" t="s">
        <v>3</v>
      </c>
      <c r="EQ204">
        <v>0</v>
      </c>
      <c r="ER204">
        <v>25.09</v>
      </c>
      <c r="ES204">
        <v>25.09</v>
      </c>
      <c r="ET204">
        <v>0</v>
      </c>
      <c r="EU204">
        <v>0</v>
      </c>
      <c r="EV204">
        <v>0</v>
      </c>
      <c r="EW204">
        <v>0</v>
      </c>
      <c r="EX204">
        <v>0</v>
      </c>
      <c r="FQ204">
        <v>0</v>
      </c>
      <c r="FR204">
        <f t="shared" si="196"/>
        <v>0</v>
      </c>
      <c r="FS204">
        <v>0</v>
      </c>
      <c r="FX204">
        <v>104</v>
      </c>
      <c r="FY204">
        <v>79</v>
      </c>
      <c r="GA204" t="s">
        <v>3</v>
      </c>
      <c r="GD204">
        <v>0</v>
      </c>
      <c r="GF204">
        <v>-1420146113</v>
      </c>
      <c r="GG204">
        <v>2</v>
      </c>
      <c r="GH204">
        <v>1</v>
      </c>
      <c r="GI204">
        <v>3</v>
      </c>
      <c r="GJ204">
        <v>0</v>
      </c>
      <c r="GK204">
        <f>ROUND(R204*(R12)/100,2)</f>
        <v>0</v>
      </c>
      <c r="GL204">
        <f t="shared" si="197"/>
        <v>0</v>
      </c>
      <c r="GM204">
        <f t="shared" si="198"/>
        <v>30095.21</v>
      </c>
      <c r="GN204">
        <f t="shared" si="199"/>
        <v>30095.21</v>
      </c>
      <c r="GO204">
        <f t="shared" si="200"/>
        <v>0</v>
      </c>
      <c r="GP204">
        <f t="shared" si="201"/>
        <v>0</v>
      </c>
      <c r="GR204">
        <v>0</v>
      </c>
      <c r="GS204">
        <v>3</v>
      </c>
      <c r="GT204">
        <v>0</v>
      </c>
      <c r="GU204" t="s">
        <v>3</v>
      </c>
      <c r="GV204">
        <f t="shared" si="202"/>
        <v>0</v>
      </c>
      <c r="GW204">
        <v>1</v>
      </c>
      <c r="GX204">
        <f t="shared" si="203"/>
        <v>0</v>
      </c>
      <c r="HA204">
        <v>0</v>
      </c>
      <c r="HB204">
        <v>0</v>
      </c>
      <c r="HC204">
        <f t="shared" si="204"/>
        <v>0</v>
      </c>
      <c r="HE204" t="s">
        <v>3</v>
      </c>
      <c r="HF204" t="s">
        <v>3</v>
      </c>
      <c r="HM204" t="s">
        <v>3</v>
      </c>
      <c r="HN204" t="s">
        <v>3</v>
      </c>
      <c r="HO204" t="s">
        <v>3</v>
      </c>
      <c r="HP204" t="s">
        <v>3</v>
      </c>
      <c r="HQ204" t="s">
        <v>3</v>
      </c>
      <c r="IK204">
        <v>0</v>
      </c>
    </row>
    <row r="205" spans="1:245" x14ac:dyDescent="0.2">
      <c r="A205">
        <v>18</v>
      </c>
      <c r="B205">
        <v>1</v>
      </c>
      <c r="C205">
        <v>88</v>
      </c>
      <c r="E205" t="s">
        <v>145</v>
      </c>
      <c r="F205" t="s">
        <v>146</v>
      </c>
      <c r="G205" t="s">
        <v>283</v>
      </c>
      <c r="H205" t="s">
        <v>143</v>
      </c>
      <c r="I205">
        <f>I203*J205</f>
        <v>111.95226000000001</v>
      </c>
      <c r="J205">
        <v>132.30000000000001</v>
      </c>
      <c r="K205">
        <v>132.30000000000001</v>
      </c>
      <c r="O205">
        <f t="shared" si="167"/>
        <v>27726.6</v>
      </c>
      <c r="P205">
        <f t="shared" si="168"/>
        <v>27726.6</v>
      </c>
      <c r="Q205">
        <f>(ROUND((ROUND(((ET205)*AV205*I205),2)*BB205),2)+ROUND((ROUND(((AE205-(EU205))*AV205*I205),2)*BS205),2))</f>
        <v>0</v>
      </c>
      <c r="R205">
        <f t="shared" si="170"/>
        <v>0</v>
      </c>
      <c r="S205">
        <f t="shared" si="171"/>
        <v>0</v>
      </c>
      <c r="T205">
        <f t="shared" si="172"/>
        <v>0</v>
      </c>
      <c r="U205">
        <f t="shared" si="173"/>
        <v>0</v>
      </c>
      <c r="V205">
        <f t="shared" si="174"/>
        <v>0</v>
      </c>
      <c r="W205">
        <f t="shared" si="175"/>
        <v>0</v>
      </c>
      <c r="X205">
        <f t="shared" si="176"/>
        <v>0</v>
      </c>
      <c r="Y205">
        <f t="shared" si="177"/>
        <v>0</v>
      </c>
      <c r="AA205">
        <v>55282325</v>
      </c>
      <c r="AB205">
        <f t="shared" si="178"/>
        <v>23.06</v>
      </c>
      <c r="AC205">
        <f t="shared" si="179"/>
        <v>23.06</v>
      </c>
      <c r="AD205">
        <f>ROUND((((ET205)-(EU205))+AE205),6)</f>
        <v>0</v>
      </c>
      <c r="AE205">
        <f>ROUND((EU205),6)</f>
        <v>0</v>
      </c>
      <c r="AF205">
        <f>ROUND((EV205),6)</f>
        <v>0</v>
      </c>
      <c r="AG205">
        <f t="shared" si="182"/>
        <v>0</v>
      </c>
      <c r="AH205">
        <f>(EW205)</f>
        <v>0</v>
      </c>
      <c r="AI205">
        <f>(EX205)</f>
        <v>0</v>
      </c>
      <c r="AJ205">
        <f t="shared" si="184"/>
        <v>0</v>
      </c>
      <c r="AK205">
        <v>23.06</v>
      </c>
      <c r="AL205">
        <v>23.06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1</v>
      </c>
      <c r="AW205">
        <v>1</v>
      </c>
      <c r="AZ205">
        <v>1</v>
      </c>
      <c r="BA205">
        <v>1</v>
      </c>
      <c r="BB205">
        <v>1</v>
      </c>
      <c r="BC205">
        <v>10.74</v>
      </c>
      <c r="BD205" t="s">
        <v>3</v>
      </c>
      <c r="BE205" t="s">
        <v>3</v>
      </c>
      <c r="BF205" t="s">
        <v>3</v>
      </c>
      <c r="BG205" t="s">
        <v>3</v>
      </c>
      <c r="BH205">
        <v>3</v>
      </c>
      <c r="BI205">
        <v>1</v>
      </c>
      <c r="BJ205" t="s">
        <v>147</v>
      </c>
      <c r="BM205">
        <v>96</v>
      </c>
      <c r="BN205">
        <v>0</v>
      </c>
      <c r="BO205" t="s">
        <v>146</v>
      </c>
      <c r="BP205">
        <v>1</v>
      </c>
      <c r="BQ205">
        <v>30</v>
      </c>
      <c r="BR205">
        <v>0</v>
      </c>
      <c r="BS205">
        <v>1</v>
      </c>
      <c r="BT205">
        <v>1</v>
      </c>
      <c r="BU205">
        <v>1</v>
      </c>
      <c r="BV205">
        <v>1</v>
      </c>
      <c r="BW205">
        <v>1</v>
      </c>
      <c r="BX205">
        <v>1</v>
      </c>
      <c r="BY205" t="s">
        <v>3</v>
      </c>
      <c r="BZ205">
        <v>0</v>
      </c>
      <c r="CA205">
        <v>0</v>
      </c>
      <c r="CB205" t="s">
        <v>3</v>
      </c>
      <c r="CE205">
        <v>30</v>
      </c>
      <c r="CF205">
        <v>0</v>
      </c>
      <c r="CG205">
        <v>0</v>
      </c>
      <c r="CM205">
        <v>0</v>
      </c>
      <c r="CN205" t="s">
        <v>3</v>
      </c>
      <c r="CO205">
        <v>0</v>
      </c>
      <c r="CP205">
        <f t="shared" si="185"/>
        <v>27726.6</v>
      </c>
      <c r="CQ205">
        <f t="shared" si="186"/>
        <v>247.66</v>
      </c>
      <c r="CR205">
        <f>(ROUND((ROUND(((ET205)*AV205*1),2)*BB205),2)+ROUND((ROUND(((AE205-(EU205))*AV205*1),2)*BS205),2))</f>
        <v>0</v>
      </c>
      <c r="CS205">
        <f t="shared" si="188"/>
        <v>0</v>
      </c>
      <c r="CT205">
        <f t="shared" si="189"/>
        <v>0</v>
      </c>
      <c r="CU205">
        <f t="shared" si="190"/>
        <v>0</v>
      </c>
      <c r="CV205">
        <f t="shared" si="191"/>
        <v>0</v>
      </c>
      <c r="CW205">
        <f t="shared" si="192"/>
        <v>0</v>
      </c>
      <c r="CX205">
        <f t="shared" si="193"/>
        <v>0</v>
      </c>
      <c r="CY205">
        <f t="shared" si="194"/>
        <v>0</v>
      </c>
      <c r="CZ205">
        <f t="shared" si="195"/>
        <v>0</v>
      </c>
      <c r="DC205" t="s">
        <v>3</v>
      </c>
      <c r="DD205" t="s">
        <v>3</v>
      </c>
      <c r="DE205" t="s">
        <v>3</v>
      </c>
      <c r="DF205" t="s">
        <v>3</v>
      </c>
      <c r="DG205" t="s">
        <v>3</v>
      </c>
      <c r="DH205" t="s">
        <v>3</v>
      </c>
      <c r="DI205" t="s">
        <v>3</v>
      </c>
      <c r="DJ205" t="s">
        <v>3</v>
      </c>
      <c r="DK205" t="s">
        <v>3</v>
      </c>
      <c r="DL205" t="s">
        <v>3</v>
      </c>
      <c r="DM205" t="s">
        <v>3</v>
      </c>
      <c r="DN205">
        <v>104</v>
      </c>
      <c r="DO205">
        <v>79</v>
      </c>
      <c r="DP205">
        <v>1.087</v>
      </c>
      <c r="DQ205">
        <v>1.0009999999999999</v>
      </c>
      <c r="DU205">
        <v>1005</v>
      </c>
      <c r="DV205" t="s">
        <v>143</v>
      </c>
      <c r="DW205" t="s">
        <v>143</v>
      </c>
      <c r="DX205">
        <v>1</v>
      </c>
      <c r="DZ205" t="s">
        <v>3</v>
      </c>
      <c r="EA205" t="s">
        <v>3</v>
      </c>
      <c r="EB205" t="s">
        <v>3</v>
      </c>
      <c r="EC205" t="s">
        <v>3</v>
      </c>
      <c r="EE205">
        <v>54687522</v>
      </c>
      <c r="EF205">
        <v>30</v>
      </c>
      <c r="EG205" t="s">
        <v>137</v>
      </c>
      <c r="EH205">
        <v>0</v>
      </c>
      <c r="EI205" t="s">
        <v>3</v>
      </c>
      <c r="EJ205">
        <v>1</v>
      </c>
      <c r="EK205">
        <v>96</v>
      </c>
      <c r="EL205" t="s">
        <v>138</v>
      </c>
      <c r="EM205" t="s">
        <v>139</v>
      </c>
      <c r="EO205" t="s">
        <v>3</v>
      </c>
      <c r="EQ205">
        <v>0</v>
      </c>
      <c r="ER205">
        <v>23.06</v>
      </c>
      <c r="ES205">
        <v>23.06</v>
      </c>
      <c r="ET205">
        <v>0</v>
      </c>
      <c r="EU205">
        <v>0</v>
      </c>
      <c r="EV205">
        <v>0</v>
      </c>
      <c r="EW205">
        <v>0</v>
      </c>
      <c r="EX205">
        <v>0</v>
      </c>
      <c r="FQ205">
        <v>0</v>
      </c>
      <c r="FR205">
        <f t="shared" si="196"/>
        <v>0</v>
      </c>
      <c r="FS205">
        <v>0</v>
      </c>
      <c r="FX205">
        <v>104</v>
      </c>
      <c r="FY205">
        <v>79</v>
      </c>
      <c r="GA205" t="s">
        <v>3</v>
      </c>
      <c r="GD205">
        <v>0</v>
      </c>
      <c r="GF205">
        <v>-1577770690</v>
      </c>
      <c r="GG205">
        <v>2</v>
      </c>
      <c r="GH205">
        <v>1</v>
      </c>
      <c r="GI205">
        <v>3</v>
      </c>
      <c r="GJ205">
        <v>0</v>
      </c>
      <c r="GK205">
        <f>ROUND(R205*(R12)/100,2)</f>
        <v>0</v>
      </c>
      <c r="GL205">
        <f t="shared" si="197"/>
        <v>0</v>
      </c>
      <c r="GM205">
        <f t="shared" si="198"/>
        <v>27726.6</v>
      </c>
      <c r="GN205">
        <f t="shared" si="199"/>
        <v>27726.6</v>
      </c>
      <c r="GO205">
        <f t="shared" si="200"/>
        <v>0</v>
      </c>
      <c r="GP205">
        <f t="shared" si="201"/>
        <v>0</v>
      </c>
      <c r="GR205">
        <v>0</v>
      </c>
      <c r="GS205">
        <v>3</v>
      </c>
      <c r="GT205">
        <v>0</v>
      </c>
      <c r="GU205" t="s">
        <v>3</v>
      </c>
      <c r="GV205">
        <f t="shared" si="202"/>
        <v>0</v>
      </c>
      <c r="GW205">
        <v>1</v>
      </c>
      <c r="GX205">
        <f t="shared" si="203"/>
        <v>0</v>
      </c>
      <c r="HA205">
        <v>0</v>
      </c>
      <c r="HB205">
        <v>0</v>
      </c>
      <c r="HC205">
        <f t="shared" si="204"/>
        <v>0</v>
      </c>
      <c r="HE205" t="s">
        <v>3</v>
      </c>
      <c r="HF205" t="s">
        <v>3</v>
      </c>
      <c r="HM205" t="s">
        <v>3</v>
      </c>
      <c r="HN205" t="s">
        <v>3</v>
      </c>
      <c r="HO205" t="s">
        <v>3</v>
      </c>
      <c r="HP205" t="s">
        <v>3</v>
      </c>
      <c r="HQ205" t="s">
        <v>3</v>
      </c>
      <c r="IK205">
        <v>0</v>
      </c>
    </row>
    <row r="206" spans="1:245" x14ac:dyDescent="0.2">
      <c r="A206">
        <v>17</v>
      </c>
      <c r="B206">
        <v>1</v>
      </c>
      <c r="C206">
        <f>ROW(SmtRes!A102)</f>
        <v>102</v>
      </c>
      <c r="D206">
        <f>ROW(EtalonRes!A108)</f>
        <v>108</v>
      </c>
      <c r="E206" t="s">
        <v>148</v>
      </c>
      <c r="F206" t="s">
        <v>149</v>
      </c>
      <c r="G206" t="s">
        <v>150</v>
      </c>
      <c r="H206" t="s">
        <v>22</v>
      </c>
      <c r="I206">
        <f>ROUND(0.35/100,9)</f>
        <v>3.5000000000000001E-3</v>
      </c>
      <c r="J206">
        <v>0</v>
      </c>
      <c r="K206">
        <f>ROUND(0.35/100,9)</f>
        <v>3.5000000000000001E-3</v>
      </c>
      <c r="O206">
        <f t="shared" si="167"/>
        <v>156.01</v>
      </c>
      <c r="P206">
        <f t="shared" si="168"/>
        <v>49.18</v>
      </c>
      <c r="Q206">
        <f>(ROUND((ROUND((((ET206*1.25))*AV206*I206),2)*BB206),2)+ROUND((ROUND(((AE206-((EU206*1.25)))*AV206*I206),2)*BS206),2))</f>
        <v>2.06</v>
      </c>
      <c r="R206">
        <f t="shared" si="170"/>
        <v>1.06</v>
      </c>
      <c r="S206">
        <f t="shared" si="171"/>
        <v>104.77</v>
      </c>
      <c r="T206">
        <f t="shared" si="172"/>
        <v>0</v>
      </c>
      <c r="U206">
        <f t="shared" si="173"/>
        <v>0.34212499999999996</v>
      </c>
      <c r="V206">
        <f t="shared" si="174"/>
        <v>0</v>
      </c>
      <c r="W206">
        <f t="shared" si="175"/>
        <v>0</v>
      </c>
      <c r="X206">
        <f t="shared" si="176"/>
        <v>91.15</v>
      </c>
      <c r="Y206">
        <f t="shared" si="177"/>
        <v>42.96</v>
      </c>
      <c r="AA206">
        <v>55282325</v>
      </c>
      <c r="AB206">
        <f t="shared" si="178"/>
        <v>8404.3474999999999</v>
      </c>
      <c r="AC206">
        <f t="shared" si="179"/>
        <v>7205.92</v>
      </c>
      <c r="AD206">
        <f>ROUND(((((ET206*1.25))-((EU206*1.25)))+AE206),6)</f>
        <v>63.55</v>
      </c>
      <c r="AE206">
        <f>ROUND(((EU206*1.25)),6)</f>
        <v>10.012499999999999</v>
      </c>
      <c r="AF206">
        <f>ROUND(((EV206*1.15)),6)</f>
        <v>1134.8775000000001</v>
      </c>
      <c r="AG206">
        <f t="shared" si="182"/>
        <v>0</v>
      </c>
      <c r="AH206">
        <f>((EW206*1.15))</f>
        <v>97.749999999999986</v>
      </c>
      <c r="AI206">
        <f>((EX206*1.25))</f>
        <v>0</v>
      </c>
      <c r="AJ206">
        <f t="shared" si="184"/>
        <v>0</v>
      </c>
      <c r="AK206">
        <v>8243.6200000000008</v>
      </c>
      <c r="AL206">
        <v>7205.92</v>
      </c>
      <c r="AM206">
        <v>50.84</v>
      </c>
      <c r="AN206">
        <v>8.01</v>
      </c>
      <c r="AO206">
        <v>986.85</v>
      </c>
      <c r="AP206">
        <v>0</v>
      </c>
      <c r="AQ206">
        <v>85</v>
      </c>
      <c r="AR206">
        <v>0</v>
      </c>
      <c r="AS206">
        <v>0</v>
      </c>
      <c r="AT206">
        <v>87</v>
      </c>
      <c r="AU206">
        <v>41</v>
      </c>
      <c r="AV206">
        <v>1</v>
      </c>
      <c r="AW206">
        <v>1</v>
      </c>
      <c r="AZ206">
        <v>1</v>
      </c>
      <c r="BA206">
        <v>26.39</v>
      </c>
      <c r="BB206">
        <v>9.3800000000000008</v>
      </c>
      <c r="BC206">
        <v>1.95</v>
      </c>
      <c r="BD206" t="s">
        <v>3</v>
      </c>
      <c r="BE206" t="s">
        <v>3</v>
      </c>
      <c r="BF206" t="s">
        <v>3</v>
      </c>
      <c r="BG206" t="s">
        <v>3</v>
      </c>
      <c r="BH206">
        <v>0</v>
      </c>
      <c r="BI206">
        <v>1</v>
      </c>
      <c r="BJ206" t="s">
        <v>151</v>
      </c>
      <c r="BM206">
        <v>96</v>
      </c>
      <c r="BN206">
        <v>0</v>
      </c>
      <c r="BO206" t="s">
        <v>149</v>
      </c>
      <c r="BP206">
        <v>1</v>
      </c>
      <c r="BQ206">
        <v>30</v>
      </c>
      <c r="BR206">
        <v>0</v>
      </c>
      <c r="BS206">
        <v>26.39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3</v>
      </c>
      <c r="BZ206">
        <v>87</v>
      </c>
      <c r="CA206">
        <v>41</v>
      </c>
      <c r="CB206" t="s">
        <v>3</v>
      </c>
      <c r="CE206">
        <v>30</v>
      </c>
      <c r="CF206">
        <v>0</v>
      </c>
      <c r="CG206">
        <v>0</v>
      </c>
      <c r="CM206">
        <v>0</v>
      </c>
      <c r="CN206" t="s">
        <v>134</v>
      </c>
      <c r="CO206">
        <v>0</v>
      </c>
      <c r="CP206">
        <f t="shared" si="185"/>
        <v>156.01</v>
      </c>
      <c r="CQ206">
        <f t="shared" si="186"/>
        <v>14051.54</v>
      </c>
      <c r="CR206">
        <f>(ROUND((ROUND((((ET206*1.25))*AV206*1),2)*BB206),2)+ROUND((ROUND(((AE206-((EU206*1.25)))*AV206*1),2)*BS206),2))</f>
        <v>596.1</v>
      </c>
      <c r="CS206">
        <f t="shared" si="188"/>
        <v>264.16000000000003</v>
      </c>
      <c r="CT206">
        <f t="shared" si="189"/>
        <v>29949.48</v>
      </c>
      <c r="CU206">
        <f t="shared" si="190"/>
        <v>0</v>
      </c>
      <c r="CV206">
        <f t="shared" si="191"/>
        <v>97.749999999999986</v>
      </c>
      <c r="CW206">
        <f t="shared" si="192"/>
        <v>0</v>
      </c>
      <c r="CX206">
        <f t="shared" si="193"/>
        <v>0</v>
      </c>
      <c r="CY206">
        <f t="shared" si="194"/>
        <v>91.149900000000002</v>
      </c>
      <c r="CZ206">
        <f t="shared" si="195"/>
        <v>42.955699999999993</v>
      </c>
      <c r="DC206" t="s">
        <v>3</v>
      </c>
      <c r="DD206" t="s">
        <v>3</v>
      </c>
      <c r="DE206" t="s">
        <v>135</v>
      </c>
      <c r="DF206" t="s">
        <v>135</v>
      </c>
      <c r="DG206" t="s">
        <v>136</v>
      </c>
      <c r="DH206" t="s">
        <v>3</v>
      </c>
      <c r="DI206" t="s">
        <v>136</v>
      </c>
      <c r="DJ206" t="s">
        <v>135</v>
      </c>
      <c r="DK206" t="s">
        <v>3</v>
      </c>
      <c r="DL206" t="s">
        <v>3</v>
      </c>
      <c r="DM206" t="s">
        <v>3</v>
      </c>
      <c r="DN206">
        <v>104</v>
      </c>
      <c r="DO206">
        <v>79</v>
      </c>
      <c r="DP206">
        <v>1.087</v>
      </c>
      <c r="DQ206">
        <v>1.0009999999999999</v>
      </c>
      <c r="DU206">
        <v>1005</v>
      </c>
      <c r="DV206" t="s">
        <v>22</v>
      </c>
      <c r="DW206" t="s">
        <v>22</v>
      </c>
      <c r="DX206">
        <v>100</v>
      </c>
      <c r="DZ206" t="s">
        <v>3</v>
      </c>
      <c r="EA206" t="s">
        <v>3</v>
      </c>
      <c r="EB206" t="s">
        <v>3</v>
      </c>
      <c r="EC206" t="s">
        <v>3</v>
      </c>
      <c r="EE206">
        <v>54687522</v>
      </c>
      <c r="EF206">
        <v>30</v>
      </c>
      <c r="EG206" t="s">
        <v>137</v>
      </c>
      <c r="EH206">
        <v>0</v>
      </c>
      <c r="EI206" t="s">
        <v>3</v>
      </c>
      <c r="EJ206">
        <v>1</v>
      </c>
      <c r="EK206">
        <v>96</v>
      </c>
      <c r="EL206" t="s">
        <v>138</v>
      </c>
      <c r="EM206" t="s">
        <v>139</v>
      </c>
      <c r="EO206" t="s">
        <v>140</v>
      </c>
      <c r="EQ206">
        <v>0</v>
      </c>
      <c r="ER206">
        <v>8243.6200000000008</v>
      </c>
      <c r="ES206">
        <v>7205.92</v>
      </c>
      <c r="ET206">
        <v>50.84</v>
      </c>
      <c r="EU206">
        <v>8.01</v>
      </c>
      <c r="EV206">
        <v>986.85</v>
      </c>
      <c r="EW206">
        <v>85</v>
      </c>
      <c r="EX206">
        <v>0</v>
      </c>
      <c r="EY206">
        <v>0</v>
      </c>
      <c r="FQ206">
        <v>0</v>
      </c>
      <c r="FR206">
        <f t="shared" si="196"/>
        <v>0</v>
      </c>
      <c r="FS206">
        <v>0</v>
      </c>
      <c r="FX206">
        <v>104</v>
      </c>
      <c r="FY206">
        <v>79</v>
      </c>
      <c r="GA206" t="s">
        <v>3</v>
      </c>
      <c r="GD206">
        <v>0</v>
      </c>
      <c r="GF206">
        <v>-191319278</v>
      </c>
      <c r="GG206">
        <v>2</v>
      </c>
      <c r="GH206">
        <v>1</v>
      </c>
      <c r="GI206">
        <v>3</v>
      </c>
      <c r="GJ206">
        <v>0</v>
      </c>
      <c r="GK206">
        <f>ROUND(R206*(R12)/100,2)</f>
        <v>1.7</v>
      </c>
      <c r="GL206">
        <f t="shared" si="197"/>
        <v>0</v>
      </c>
      <c r="GM206">
        <f t="shared" si="198"/>
        <v>291.82</v>
      </c>
      <c r="GN206">
        <f t="shared" si="199"/>
        <v>291.82</v>
      </c>
      <c r="GO206">
        <f t="shared" si="200"/>
        <v>0</v>
      </c>
      <c r="GP206">
        <f t="shared" si="201"/>
        <v>0</v>
      </c>
      <c r="GR206">
        <v>0</v>
      </c>
      <c r="GS206">
        <v>3</v>
      </c>
      <c r="GT206">
        <v>0</v>
      </c>
      <c r="GU206" t="s">
        <v>3</v>
      </c>
      <c r="GV206">
        <f t="shared" si="202"/>
        <v>0</v>
      </c>
      <c r="GW206">
        <v>1</v>
      </c>
      <c r="GX206">
        <f t="shared" si="203"/>
        <v>0</v>
      </c>
      <c r="HA206">
        <v>0</v>
      </c>
      <c r="HB206">
        <v>0</v>
      </c>
      <c r="HC206">
        <f t="shared" si="204"/>
        <v>0</v>
      </c>
      <c r="HE206" t="s">
        <v>3</v>
      </c>
      <c r="HF206" t="s">
        <v>3</v>
      </c>
      <c r="HM206" t="s">
        <v>3</v>
      </c>
      <c r="HN206" t="s">
        <v>3</v>
      </c>
      <c r="HO206" t="s">
        <v>3</v>
      </c>
      <c r="HP206" t="s">
        <v>3</v>
      </c>
      <c r="HQ206" t="s">
        <v>3</v>
      </c>
      <c r="IK206">
        <v>0</v>
      </c>
    </row>
    <row r="207" spans="1:245" x14ac:dyDescent="0.2">
      <c r="A207">
        <v>18</v>
      </c>
      <c r="B207">
        <v>1</v>
      </c>
      <c r="C207">
        <v>97</v>
      </c>
      <c r="E207" t="s">
        <v>152</v>
      </c>
      <c r="F207" t="s">
        <v>142</v>
      </c>
      <c r="G207" t="s">
        <v>282</v>
      </c>
      <c r="H207" t="s">
        <v>143</v>
      </c>
      <c r="I207">
        <f>I206*J207</f>
        <v>0.472605</v>
      </c>
      <c r="J207">
        <v>135.03</v>
      </c>
      <c r="K207">
        <v>135.03</v>
      </c>
      <c r="O207">
        <f t="shared" si="167"/>
        <v>124.53</v>
      </c>
      <c r="P207">
        <f t="shared" si="168"/>
        <v>124.53</v>
      </c>
      <c r="Q207">
        <f>(ROUND((ROUND(((ET207)*AV207*I207),2)*BB207),2)+ROUND((ROUND(((AE207-(EU207))*AV207*I207),2)*BS207),2))</f>
        <v>0</v>
      </c>
      <c r="R207">
        <f t="shared" si="170"/>
        <v>0</v>
      </c>
      <c r="S207">
        <f t="shared" si="171"/>
        <v>0</v>
      </c>
      <c r="T207">
        <f t="shared" si="172"/>
        <v>0</v>
      </c>
      <c r="U207">
        <f t="shared" si="173"/>
        <v>0</v>
      </c>
      <c r="V207">
        <f t="shared" si="174"/>
        <v>0</v>
      </c>
      <c r="W207">
        <f t="shared" si="175"/>
        <v>0</v>
      </c>
      <c r="X207">
        <f t="shared" si="176"/>
        <v>0</v>
      </c>
      <c r="Y207">
        <f t="shared" si="177"/>
        <v>0</v>
      </c>
      <c r="AA207">
        <v>55282325</v>
      </c>
      <c r="AB207">
        <f t="shared" si="178"/>
        <v>25.09</v>
      </c>
      <c r="AC207">
        <f t="shared" si="179"/>
        <v>25.09</v>
      </c>
      <c r="AD207">
        <f>ROUND((((ET207)-(EU207))+AE207),6)</f>
        <v>0</v>
      </c>
      <c r="AE207">
        <f>ROUND((EU207),6)</f>
        <v>0</v>
      </c>
      <c r="AF207">
        <f>ROUND((EV207),6)</f>
        <v>0</v>
      </c>
      <c r="AG207">
        <f t="shared" si="182"/>
        <v>0</v>
      </c>
      <c r="AH207">
        <f>(EW207)</f>
        <v>0</v>
      </c>
      <c r="AI207">
        <f>(EX207)</f>
        <v>0</v>
      </c>
      <c r="AJ207">
        <f t="shared" si="184"/>
        <v>0</v>
      </c>
      <c r="AK207">
        <v>25.09</v>
      </c>
      <c r="AL207">
        <v>25.09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1</v>
      </c>
      <c r="AW207">
        <v>1</v>
      </c>
      <c r="AZ207">
        <v>1</v>
      </c>
      <c r="BA207">
        <v>1</v>
      </c>
      <c r="BB207">
        <v>1</v>
      </c>
      <c r="BC207">
        <v>10.5</v>
      </c>
      <c r="BD207" t="s">
        <v>3</v>
      </c>
      <c r="BE207" t="s">
        <v>3</v>
      </c>
      <c r="BF207" t="s">
        <v>3</v>
      </c>
      <c r="BG207" t="s">
        <v>3</v>
      </c>
      <c r="BH207">
        <v>3</v>
      </c>
      <c r="BI207">
        <v>1</v>
      </c>
      <c r="BJ207" t="s">
        <v>144</v>
      </c>
      <c r="BM207">
        <v>96</v>
      </c>
      <c r="BN207">
        <v>0</v>
      </c>
      <c r="BO207" t="s">
        <v>142</v>
      </c>
      <c r="BP207">
        <v>1</v>
      </c>
      <c r="BQ207">
        <v>30</v>
      </c>
      <c r="BR207">
        <v>0</v>
      </c>
      <c r="BS207">
        <v>1</v>
      </c>
      <c r="BT207">
        <v>1</v>
      </c>
      <c r="BU207">
        <v>1</v>
      </c>
      <c r="BV207">
        <v>1</v>
      </c>
      <c r="BW207">
        <v>1</v>
      </c>
      <c r="BX207">
        <v>1</v>
      </c>
      <c r="BY207" t="s">
        <v>3</v>
      </c>
      <c r="BZ207">
        <v>0</v>
      </c>
      <c r="CA207">
        <v>0</v>
      </c>
      <c r="CB207" t="s">
        <v>3</v>
      </c>
      <c r="CE207">
        <v>30</v>
      </c>
      <c r="CF207">
        <v>0</v>
      </c>
      <c r="CG207">
        <v>0</v>
      </c>
      <c r="CM207">
        <v>0</v>
      </c>
      <c r="CN207" t="s">
        <v>3</v>
      </c>
      <c r="CO207">
        <v>0</v>
      </c>
      <c r="CP207">
        <f t="shared" si="185"/>
        <v>124.53</v>
      </c>
      <c r="CQ207">
        <f t="shared" si="186"/>
        <v>263.45</v>
      </c>
      <c r="CR207">
        <f>(ROUND((ROUND(((ET207)*AV207*1),2)*BB207),2)+ROUND((ROUND(((AE207-(EU207))*AV207*1),2)*BS207),2))</f>
        <v>0</v>
      </c>
      <c r="CS207">
        <f t="shared" si="188"/>
        <v>0</v>
      </c>
      <c r="CT207">
        <f t="shared" si="189"/>
        <v>0</v>
      </c>
      <c r="CU207">
        <f t="shared" si="190"/>
        <v>0</v>
      </c>
      <c r="CV207">
        <f t="shared" si="191"/>
        <v>0</v>
      </c>
      <c r="CW207">
        <f t="shared" si="192"/>
        <v>0</v>
      </c>
      <c r="CX207">
        <f t="shared" si="193"/>
        <v>0</v>
      </c>
      <c r="CY207">
        <f t="shared" si="194"/>
        <v>0</v>
      </c>
      <c r="CZ207">
        <f t="shared" si="195"/>
        <v>0</v>
      </c>
      <c r="DC207" t="s">
        <v>3</v>
      </c>
      <c r="DD207" t="s">
        <v>3</v>
      </c>
      <c r="DE207" t="s">
        <v>3</v>
      </c>
      <c r="DF207" t="s">
        <v>3</v>
      </c>
      <c r="DG207" t="s">
        <v>3</v>
      </c>
      <c r="DH207" t="s">
        <v>3</v>
      </c>
      <c r="DI207" t="s">
        <v>3</v>
      </c>
      <c r="DJ207" t="s">
        <v>3</v>
      </c>
      <c r="DK207" t="s">
        <v>3</v>
      </c>
      <c r="DL207" t="s">
        <v>3</v>
      </c>
      <c r="DM207" t="s">
        <v>3</v>
      </c>
      <c r="DN207">
        <v>104</v>
      </c>
      <c r="DO207">
        <v>79</v>
      </c>
      <c r="DP207">
        <v>1.087</v>
      </c>
      <c r="DQ207">
        <v>1.0009999999999999</v>
      </c>
      <c r="DU207">
        <v>1005</v>
      </c>
      <c r="DV207" t="s">
        <v>143</v>
      </c>
      <c r="DW207" t="s">
        <v>143</v>
      </c>
      <c r="DX207">
        <v>1</v>
      </c>
      <c r="DZ207" t="s">
        <v>3</v>
      </c>
      <c r="EA207" t="s">
        <v>3</v>
      </c>
      <c r="EB207" t="s">
        <v>3</v>
      </c>
      <c r="EC207" t="s">
        <v>3</v>
      </c>
      <c r="EE207">
        <v>54687522</v>
      </c>
      <c r="EF207">
        <v>30</v>
      </c>
      <c r="EG207" t="s">
        <v>137</v>
      </c>
      <c r="EH207">
        <v>0</v>
      </c>
      <c r="EI207" t="s">
        <v>3</v>
      </c>
      <c r="EJ207">
        <v>1</v>
      </c>
      <c r="EK207">
        <v>96</v>
      </c>
      <c r="EL207" t="s">
        <v>138</v>
      </c>
      <c r="EM207" t="s">
        <v>139</v>
      </c>
      <c r="EO207" t="s">
        <v>3</v>
      </c>
      <c r="EQ207">
        <v>0</v>
      </c>
      <c r="ER207">
        <v>25.09</v>
      </c>
      <c r="ES207">
        <v>25.09</v>
      </c>
      <c r="ET207">
        <v>0</v>
      </c>
      <c r="EU207">
        <v>0</v>
      </c>
      <c r="EV207">
        <v>0</v>
      </c>
      <c r="EW207">
        <v>0</v>
      </c>
      <c r="EX207">
        <v>0</v>
      </c>
      <c r="FQ207">
        <v>0</v>
      </c>
      <c r="FR207">
        <f t="shared" si="196"/>
        <v>0</v>
      </c>
      <c r="FS207">
        <v>0</v>
      </c>
      <c r="FX207">
        <v>104</v>
      </c>
      <c r="FY207">
        <v>79</v>
      </c>
      <c r="GA207" t="s">
        <v>3</v>
      </c>
      <c r="GD207">
        <v>0</v>
      </c>
      <c r="GF207">
        <v>-1420146113</v>
      </c>
      <c r="GG207">
        <v>2</v>
      </c>
      <c r="GH207">
        <v>1</v>
      </c>
      <c r="GI207">
        <v>3</v>
      </c>
      <c r="GJ207">
        <v>0</v>
      </c>
      <c r="GK207">
        <f>ROUND(R207*(R12)/100,2)</f>
        <v>0</v>
      </c>
      <c r="GL207">
        <f t="shared" si="197"/>
        <v>0</v>
      </c>
      <c r="GM207">
        <f t="shared" si="198"/>
        <v>124.53</v>
      </c>
      <c r="GN207">
        <f t="shared" si="199"/>
        <v>124.53</v>
      </c>
      <c r="GO207">
        <f t="shared" si="200"/>
        <v>0</v>
      </c>
      <c r="GP207">
        <f t="shared" si="201"/>
        <v>0</v>
      </c>
      <c r="GR207">
        <v>0</v>
      </c>
      <c r="GS207">
        <v>3</v>
      </c>
      <c r="GT207">
        <v>0</v>
      </c>
      <c r="GU207" t="s">
        <v>3</v>
      </c>
      <c r="GV207">
        <f t="shared" si="202"/>
        <v>0</v>
      </c>
      <c r="GW207">
        <v>1</v>
      </c>
      <c r="GX207">
        <f t="shared" si="203"/>
        <v>0</v>
      </c>
      <c r="HA207">
        <v>0</v>
      </c>
      <c r="HB207">
        <v>0</v>
      </c>
      <c r="HC207">
        <f t="shared" si="204"/>
        <v>0</v>
      </c>
      <c r="HE207" t="s">
        <v>3</v>
      </c>
      <c r="HF207" t="s">
        <v>3</v>
      </c>
      <c r="HM207" t="s">
        <v>3</v>
      </c>
      <c r="HN207" t="s">
        <v>3</v>
      </c>
      <c r="HO207" t="s">
        <v>3</v>
      </c>
      <c r="HP207" t="s">
        <v>3</v>
      </c>
      <c r="HQ207" t="s">
        <v>3</v>
      </c>
      <c r="IK207">
        <v>0</v>
      </c>
    </row>
    <row r="208" spans="1:245" x14ac:dyDescent="0.2">
      <c r="A208">
        <v>18</v>
      </c>
      <c r="B208">
        <v>1</v>
      </c>
      <c r="C208">
        <v>98</v>
      </c>
      <c r="E208" t="s">
        <v>153</v>
      </c>
      <c r="F208" t="s">
        <v>146</v>
      </c>
      <c r="G208" t="s">
        <v>283</v>
      </c>
      <c r="H208" t="s">
        <v>143</v>
      </c>
      <c r="I208">
        <f>I206*J208</f>
        <v>0.21094499999999999</v>
      </c>
      <c r="J208">
        <v>60.269999999999996</v>
      </c>
      <c r="K208">
        <v>60.27</v>
      </c>
      <c r="O208">
        <f t="shared" si="167"/>
        <v>52.2</v>
      </c>
      <c r="P208">
        <f t="shared" si="168"/>
        <v>52.2</v>
      </c>
      <c r="Q208">
        <f>(ROUND((ROUND(((ET208)*AV208*I208),2)*BB208),2)+ROUND((ROUND(((AE208-(EU208))*AV208*I208),2)*BS208),2))</f>
        <v>0</v>
      </c>
      <c r="R208">
        <f t="shared" si="170"/>
        <v>0</v>
      </c>
      <c r="S208">
        <f t="shared" si="171"/>
        <v>0</v>
      </c>
      <c r="T208">
        <f t="shared" si="172"/>
        <v>0</v>
      </c>
      <c r="U208">
        <f t="shared" si="173"/>
        <v>0</v>
      </c>
      <c r="V208">
        <f t="shared" si="174"/>
        <v>0</v>
      </c>
      <c r="W208">
        <f t="shared" si="175"/>
        <v>0</v>
      </c>
      <c r="X208">
        <f t="shared" si="176"/>
        <v>0</v>
      </c>
      <c r="Y208">
        <f t="shared" si="177"/>
        <v>0</v>
      </c>
      <c r="AA208">
        <v>55282325</v>
      </c>
      <c r="AB208">
        <f t="shared" si="178"/>
        <v>23.06</v>
      </c>
      <c r="AC208">
        <f t="shared" si="179"/>
        <v>23.06</v>
      </c>
      <c r="AD208">
        <f>ROUND((((ET208)-(EU208))+AE208),6)</f>
        <v>0</v>
      </c>
      <c r="AE208">
        <f>ROUND((EU208),6)</f>
        <v>0</v>
      </c>
      <c r="AF208">
        <f>ROUND((EV208),6)</f>
        <v>0</v>
      </c>
      <c r="AG208">
        <f t="shared" si="182"/>
        <v>0</v>
      </c>
      <c r="AH208">
        <f>(EW208)</f>
        <v>0</v>
      </c>
      <c r="AI208">
        <f>(EX208)</f>
        <v>0</v>
      </c>
      <c r="AJ208">
        <f t="shared" si="184"/>
        <v>0</v>
      </c>
      <c r="AK208">
        <v>23.06</v>
      </c>
      <c r="AL208">
        <v>23.06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1</v>
      </c>
      <c r="AZ208">
        <v>1</v>
      </c>
      <c r="BA208">
        <v>1</v>
      </c>
      <c r="BB208">
        <v>1</v>
      </c>
      <c r="BC208">
        <v>10.74</v>
      </c>
      <c r="BD208" t="s">
        <v>3</v>
      </c>
      <c r="BE208" t="s">
        <v>3</v>
      </c>
      <c r="BF208" t="s">
        <v>3</v>
      </c>
      <c r="BG208" t="s">
        <v>3</v>
      </c>
      <c r="BH208">
        <v>3</v>
      </c>
      <c r="BI208">
        <v>1</v>
      </c>
      <c r="BJ208" t="s">
        <v>147</v>
      </c>
      <c r="BM208">
        <v>96</v>
      </c>
      <c r="BN208">
        <v>0</v>
      </c>
      <c r="BO208" t="s">
        <v>146</v>
      </c>
      <c r="BP208">
        <v>1</v>
      </c>
      <c r="BQ208">
        <v>30</v>
      </c>
      <c r="BR208">
        <v>0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0</v>
      </c>
      <c r="CA208">
        <v>0</v>
      </c>
      <c r="CB208" t="s">
        <v>3</v>
      </c>
      <c r="CE208">
        <v>30</v>
      </c>
      <c r="CF208">
        <v>0</v>
      </c>
      <c r="CG208">
        <v>0</v>
      </c>
      <c r="CM208">
        <v>0</v>
      </c>
      <c r="CN208" t="s">
        <v>3</v>
      </c>
      <c r="CO208">
        <v>0</v>
      </c>
      <c r="CP208">
        <f t="shared" si="185"/>
        <v>52.2</v>
      </c>
      <c r="CQ208">
        <f t="shared" si="186"/>
        <v>247.66</v>
      </c>
      <c r="CR208">
        <f>(ROUND((ROUND(((ET208)*AV208*1),2)*BB208),2)+ROUND((ROUND(((AE208-(EU208))*AV208*1),2)*BS208),2))</f>
        <v>0</v>
      </c>
      <c r="CS208">
        <f t="shared" si="188"/>
        <v>0</v>
      </c>
      <c r="CT208">
        <f t="shared" si="189"/>
        <v>0</v>
      </c>
      <c r="CU208">
        <f t="shared" si="190"/>
        <v>0</v>
      </c>
      <c r="CV208">
        <f t="shared" si="191"/>
        <v>0</v>
      </c>
      <c r="CW208">
        <f t="shared" si="192"/>
        <v>0</v>
      </c>
      <c r="CX208">
        <f t="shared" si="193"/>
        <v>0</v>
      </c>
      <c r="CY208">
        <f t="shared" si="194"/>
        <v>0</v>
      </c>
      <c r="CZ208">
        <f t="shared" si="195"/>
        <v>0</v>
      </c>
      <c r="DC208" t="s">
        <v>3</v>
      </c>
      <c r="DD208" t="s">
        <v>3</v>
      </c>
      <c r="DE208" t="s">
        <v>3</v>
      </c>
      <c r="DF208" t="s">
        <v>3</v>
      </c>
      <c r="DG208" t="s">
        <v>3</v>
      </c>
      <c r="DH208" t="s">
        <v>3</v>
      </c>
      <c r="DI208" t="s">
        <v>3</v>
      </c>
      <c r="DJ208" t="s">
        <v>3</v>
      </c>
      <c r="DK208" t="s">
        <v>3</v>
      </c>
      <c r="DL208" t="s">
        <v>3</v>
      </c>
      <c r="DM208" t="s">
        <v>3</v>
      </c>
      <c r="DN208">
        <v>104</v>
      </c>
      <c r="DO208">
        <v>79</v>
      </c>
      <c r="DP208">
        <v>1.087</v>
      </c>
      <c r="DQ208">
        <v>1.0009999999999999</v>
      </c>
      <c r="DU208">
        <v>1005</v>
      </c>
      <c r="DV208" t="s">
        <v>143</v>
      </c>
      <c r="DW208" t="s">
        <v>143</v>
      </c>
      <c r="DX208">
        <v>1</v>
      </c>
      <c r="DZ208" t="s">
        <v>3</v>
      </c>
      <c r="EA208" t="s">
        <v>3</v>
      </c>
      <c r="EB208" t="s">
        <v>3</v>
      </c>
      <c r="EC208" t="s">
        <v>3</v>
      </c>
      <c r="EE208">
        <v>54687522</v>
      </c>
      <c r="EF208">
        <v>30</v>
      </c>
      <c r="EG208" t="s">
        <v>137</v>
      </c>
      <c r="EH208">
        <v>0</v>
      </c>
      <c r="EI208" t="s">
        <v>3</v>
      </c>
      <c r="EJ208">
        <v>1</v>
      </c>
      <c r="EK208">
        <v>96</v>
      </c>
      <c r="EL208" t="s">
        <v>138</v>
      </c>
      <c r="EM208" t="s">
        <v>139</v>
      </c>
      <c r="EO208" t="s">
        <v>3</v>
      </c>
      <c r="EQ208">
        <v>0</v>
      </c>
      <c r="ER208">
        <v>23.06</v>
      </c>
      <c r="ES208">
        <v>23.06</v>
      </c>
      <c r="ET208">
        <v>0</v>
      </c>
      <c r="EU208">
        <v>0</v>
      </c>
      <c r="EV208">
        <v>0</v>
      </c>
      <c r="EW208">
        <v>0</v>
      </c>
      <c r="EX208">
        <v>0</v>
      </c>
      <c r="FQ208">
        <v>0</v>
      </c>
      <c r="FR208">
        <f t="shared" si="196"/>
        <v>0</v>
      </c>
      <c r="FS208">
        <v>0</v>
      </c>
      <c r="FX208">
        <v>104</v>
      </c>
      <c r="FY208">
        <v>79</v>
      </c>
      <c r="GA208" t="s">
        <v>3</v>
      </c>
      <c r="GD208">
        <v>0</v>
      </c>
      <c r="GF208">
        <v>-1577770690</v>
      </c>
      <c r="GG208">
        <v>2</v>
      </c>
      <c r="GH208">
        <v>1</v>
      </c>
      <c r="GI208">
        <v>3</v>
      </c>
      <c r="GJ208">
        <v>0</v>
      </c>
      <c r="GK208">
        <f>ROUND(R208*(R12)/100,2)</f>
        <v>0</v>
      </c>
      <c r="GL208">
        <f t="shared" si="197"/>
        <v>0</v>
      </c>
      <c r="GM208">
        <f t="shared" si="198"/>
        <v>52.2</v>
      </c>
      <c r="GN208">
        <f t="shared" si="199"/>
        <v>52.2</v>
      </c>
      <c r="GO208">
        <f t="shared" si="200"/>
        <v>0</v>
      </c>
      <c r="GP208">
        <f t="shared" si="201"/>
        <v>0</v>
      </c>
      <c r="GR208">
        <v>0</v>
      </c>
      <c r="GS208">
        <v>3</v>
      </c>
      <c r="GT208">
        <v>0</v>
      </c>
      <c r="GU208" t="s">
        <v>3</v>
      </c>
      <c r="GV208">
        <f t="shared" si="202"/>
        <v>0</v>
      </c>
      <c r="GW208">
        <v>1</v>
      </c>
      <c r="GX208">
        <f t="shared" si="203"/>
        <v>0</v>
      </c>
      <c r="HA208">
        <v>0</v>
      </c>
      <c r="HB208">
        <v>0</v>
      </c>
      <c r="HC208">
        <f t="shared" si="204"/>
        <v>0</v>
      </c>
      <c r="HE208" t="s">
        <v>3</v>
      </c>
      <c r="HF208" t="s">
        <v>3</v>
      </c>
      <c r="HM208" t="s">
        <v>3</v>
      </c>
      <c r="HN208" t="s">
        <v>3</v>
      </c>
      <c r="HO208" t="s">
        <v>3</v>
      </c>
      <c r="HP208" t="s">
        <v>3</v>
      </c>
      <c r="HQ208" t="s">
        <v>3</v>
      </c>
      <c r="IK208">
        <v>0</v>
      </c>
    </row>
    <row r="210" spans="1:206" x14ac:dyDescent="0.2">
      <c r="A210" s="2">
        <v>51</v>
      </c>
      <c r="B210" s="2">
        <f>B191</f>
        <v>1</v>
      </c>
      <c r="C210" s="2">
        <f>A191</f>
        <v>4</v>
      </c>
      <c r="D210" s="2">
        <f>ROW(A191)</f>
        <v>191</v>
      </c>
      <c r="E210" s="2"/>
      <c r="F210" s="2" t="str">
        <f>IF(F191&lt;&gt;"",F191,"")</f>
        <v>Новый раздел</v>
      </c>
      <c r="G210" s="2" t="str">
        <f>IF(G191&lt;&gt;"",G191,"")</f>
        <v>Монтажные  (кровельные) работы</v>
      </c>
      <c r="H210" s="2">
        <v>0</v>
      </c>
      <c r="I210" s="2"/>
      <c r="J210" s="2"/>
      <c r="K210" s="2"/>
      <c r="L210" s="2"/>
      <c r="M210" s="2"/>
      <c r="N210" s="2"/>
      <c r="O210" s="2">
        <f t="shared" ref="O210:T210" si="205">ROUND(AB210,2)</f>
        <v>87165.31</v>
      </c>
      <c r="P210" s="2">
        <f t="shared" si="205"/>
        <v>60806.64</v>
      </c>
      <c r="Q210" s="2">
        <f t="shared" si="205"/>
        <v>3462.71</v>
      </c>
      <c r="R210" s="2">
        <f t="shared" si="205"/>
        <v>1995.89</v>
      </c>
      <c r="S210" s="2">
        <f t="shared" si="205"/>
        <v>22895.96</v>
      </c>
      <c r="T210" s="2">
        <f t="shared" si="205"/>
        <v>0</v>
      </c>
      <c r="U210" s="2">
        <f>AH210</f>
        <v>69.405856999999983</v>
      </c>
      <c r="V210" s="2">
        <f>AI210</f>
        <v>0</v>
      </c>
      <c r="W210" s="2">
        <f>ROUND(AJ210,2)</f>
        <v>0</v>
      </c>
      <c r="X210" s="2">
        <f>ROUND(AK210,2)</f>
        <v>19132.45</v>
      </c>
      <c r="Y210" s="2">
        <f>ROUND(AL210,2)</f>
        <v>9387.34</v>
      </c>
      <c r="Z210" s="2"/>
      <c r="AA210" s="2"/>
      <c r="AB210" s="2">
        <f>ROUND(SUMIF(AA195:AA208,"=55282325",O195:O208),2)</f>
        <v>87165.31</v>
      </c>
      <c r="AC210" s="2">
        <f>ROUND(SUMIF(AA195:AA208,"=55282325",P195:P208),2)</f>
        <v>60806.64</v>
      </c>
      <c r="AD210" s="2">
        <f>ROUND(SUMIF(AA195:AA208,"=55282325",Q195:Q208),2)</f>
        <v>3462.71</v>
      </c>
      <c r="AE210" s="2">
        <f>ROUND(SUMIF(AA195:AA208,"=55282325",R195:R208),2)</f>
        <v>1995.89</v>
      </c>
      <c r="AF210" s="2">
        <f>ROUND(SUMIF(AA195:AA208,"=55282325",S195:S208),2)</f>
        <v>22895.96</v>
      </c>
      <c r="AG210" s="2">
        <f>ROUND(SUMIF(AA195:AA208,"=55282325",T195:T208),2)</f>
        <v>0</v>
      </c>
      <c r="AH210" s="2">
        <f>SUMIF(AA195:AA208,"=55282325",U195:U208)</f>
        <v>69.405856999999983</v>
      </c>
      <c r="AI210" s="2">
        <f>SUMIF(AA195:AA208,"=55282325",V195:V208)</f>
        <v>0</v>
      </c>
      <c r="AJ210" s="2">
        <f>ROUND(SUMIF(AA195:AA208,"=55282325",W195:W208),2)</f>
        <v>0</v>
      </c>
      <c r="AK210" s="2">
        <f>ROUND(SUMIF(AA195:AA208,"=55282325",X195:X208),2)</f>
        <v>19132.45</v>
      </c>
      <c r="AL210" s="2">
        <f>ROUND(SUMIF(AA195:AA208,"=55282325",Y195:Y208),2)</f>
        <v>9387.34</v>
      </c>
      <c r="AM210" s="2"/>
      <c r="AN210" s="2"/>
      <c r="AO210" s="2">
        <f t="shared" ref="AO210:BD210" si="206">ROUND(BX210,2)</f>
        <v>0</v>
      </c>
      <c r="AP210" s="2">
        <f t="shared" si="206"/>
        <v>0</v>
      </c>
      <c r="AQ210" s="2">
        <f t="shared" si="206"/>
        <v>0</v>
      </c>
      <c r="AR210" s="2">
        <f t="shared" si="206"/>
        <v>118878.53</v>
      </c>
      <c r="AS210" s="2">
        <f t="shared" si="206"/>
        <v>118878.53</v>
      </c>
      <c r="AT210" s="2">
        <f t="shared" si="206"/>
        <v>0</v>
      </c>
      <c r="AU210" s="2">
        <f t="shared" si="206"/>
        <v>0</v>
      </c>
      <c r="AV210" s="2">
        <f t="shared" si="206"/>
        <v>60806.64</v>
      </c>
      <c r="AW210" s="2">
        <f t="shared" si="206"/>
        <v>60806.64</v>
      </c>
      <c r="AX210" s="2">
        <f t="shared" si="206"/>
        <v>0</v>
      </c>
      <c r="AY210" s="2">
        <f t="shared" si="206"/>
        <v>60806.64</v>
      </c>
      <c r="AZ210" s="2">
        <f t="shared" si="206"/>
        <v>0</v>
      </c>
      <c r="BA210" s="2">
        <f t="shared" si="206"/>
        <v>0</v>
      </c>
      <c r="BB210" s="2">
        <f t="shared" si="206"/>
        <v>0</v>
      </c>
      <c r="BC210" s="2">
        <f t="shared" si="206"/>
        <v>0</v>
      </c>
      <c r="BD210" s="2">
        <f t="shared" si="206"/>
        <v>0</v>
      </c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>
        <f>ROUND(SUMIF(AA195:AA208,"=55282325",FQ195:FQ208),2)</f>
        <v>0</v>
      </c>
      <c r="BY210" s="2">
        <f>ROUND(SUMIF(AA195:AA208,"=55282325",FR195:FR208),2)</f>
        <v>0</v>
      </c>
      <c r="BZ210" s="2">
        <f>ROUND(SUMIF(AA195:AA208,"=55282325",GL195:GL208),2)</f>
        <v>0</v>
      </c>
      <c r="CA210" s="2">
        <f>ROUND(SUMIF(AA195:AA208,"=55282325",GM195:GM208),2)</f>
        <v>118878.53</v>
      </c>
      <c r="CB210" s="2">
        <f>ROUND(SUMIF(AA195:AA208,"=55282325",GN195:GN208),2)</f>
        <v>118878.53</v>
      </c>
      <c r="CC210" s="2">
        <f>ROUND(SUMIF(AA195:AA208,"=55282325",GO195:GO208),2)</f>
        <v>0</v>
      </c>
      <c r="CD210" s="2">
        <f>ROUND(SUMIF(AA195:AA208,"=55282325",GP195:GP208),2)</f>
        <v>0</v>
      </c>
      <c r="CE210" s="2">
        <f>AC210-BX210</f>
        <v>60806.64</v>
      </c>
      <c r="CF210" s="2">
        <f>AC210-BY210</f>
        <v>60806.64</v>
      </c>
      <c r="CG210" s="2">
        <f>BX210-BZ210</f>
        <v>0</v>
      </c>
      <c r="CH210" s="2">
        <f>AC210-BX210-BY210+BZ210</f>
        <v>60806.64</v>
      </c>
      <c r="CI210" s="2">
        <f>BY210-BZ210</f>
        <v>0</v>
      </c>
      <c r="CJ210" s="2">
        <f>ROUND(SUMIF(AA195:AA208,"=55282325",GX195:GX208),2)</f>
        <v>0</v>
      </c>
      <c r="CK210" s="2">
        <f>ROUND(SUMIF(AA195:AA208,"=55282325",GY195:GY208),2)</f>
        <v>0</v>
      </c>
      <c r="CL210" s="2">
        <f>ROUND(SUMIF(AA195:AA208,"=55282325",GZ195:GZ208),2)</f>
        <v>0</v>
      </c>
      <c r="CM210" s="2">
        <f>ROUND(SUMIF(AA195:AA208,"=55282325",HD195:HD208),2)</f>
        <v>0</v>
      </c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>
        <v>0</v>
      </c>
    </row>
    <row r="212" spans="1:206" x14ac:dyDescent="0.2">
      <c r="A212" s="4">
        <v>50</v>
      </c>
      <c r="B212" s="4">
        <v>0</v>
      </c>
      <c r="C212" s="4">
        <v>0</v>
      </c>
      <c r="D212" s="4">
        <v>1</v>
      </c>
      <c r="E212" s="4">
        <v>201</v>
      </c>
      <c r="F212" s="4">
        <f>ROUND(Source!O210,O212)</f>
        <v>87165.31</v>
      </c>
      <c r="G212" s="4" t="s">
        <v>54</v>
      </c>
      <c r="H212" s="4" t="s">
        <v>55</v>
      </c>
      <c r="I212" s="4"/>
      <c r="J212" s="4"/>
      <c r="K212" s="4">
        <v>201</v>
      </c>
      <c r="L212" s="4">
        <v>1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>
        <v>87165.31</v>
      </c>
      <c r="X212" s="4">
        <v>1</v>
      </c>
      <c r="Y212" s="4">
        <v>87165.31</v>
      </c>
      <c r="Z212" s="4"/>
      <c r="AA212" s="4"/>
      <c r="AB212" s="4"/>
    </row>
    <row r="213" spans="1:206" x14ac:dyDescent="0.2">
      <c r="A213" s="4">
        <v>50</v>
      </c>
      <c r="B213" s="4">
        <v>0</v>
      </c>
      <c r="C213" s="4">
        <v>0</v>
      </c>
      <c r="D213" s="4">
        <v>1</v>
      </c>
      <c r="E213" s="4">
        <v>202</v>
      </c>
      <c r="F213" s="4">
        <f>ROUND(Source!P210,O213)</f>
        <v>60806.64</v>
      </c>
      <c r="G213" s="4" t="s">
        <v>56</v>
      </c>
      <c r="H213" s="4" t="s">
        <v>57</v>
      </c>
      <c r="I213" s="4"/>
      <c r="J213" s="4"/>
      <c r="K213" s="4">
        <v>202</v>
      </c>
      <c r="L213" s="4">
        <v>2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>
        <v>60806.64</v>
      </c>
      <c r="X213" s="4">
        <v>1</v>
      </c>
      <c r="Y213" s="4">
        <v>60806.64</v>
      </c>
      <c r="Z213" s="4"/>
      <c r="AA213" s="4"/>
      <c r="AB213" s="4"/>
    </row>
    <row r="214" spans="1:206" x14ac:dyDescent="0.2">
      <c r="A214" s="4">
        <v>50</v>
      </c>
      <c r="B214" s="4">
        <v>0</v>
      </c>
      <c r="C214" s="4">
        <v>0</v>
      </c>
      <c r="D214" s="4">
        <v>1</v>
      </c>
      <c r="E214" s="4">
        <v>222</v>
      </c>
      <c r="F214" s="4">
        <f>ROUND(Source!AO210,O214)</f>
        <v>0</v>
      </c>
      <c r="G214" s="4" t="s">
        <v>58</v>
      </c>
      <c r="H214" s="4" t="s">
        <v>59</v>
      </c>
      <c r="I214" s="4"/>
      <c r="J214" s="4"/>
      <c r="K214" s="4">
        <v>222</v>
      </c>
      <c r="L214" s="4">
        <v>3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>
        <v>0</v>
      </c>
      <c r="X214" s="4">
        <v>1</v>
      </c>
      <c r="Y214" s="4">
        <v>0</v>
      </c>
      <c r="Z214" s="4"/>
      <c r="AA214" s="4"/>
      <c r="AB214" s="4"/>
    </row>
    <row r="215" spans="1:206" x14ac:dyDescent="0.2">
      <c r="A215" s="4">
        <v>50</v>
      </c>
      <c r="B215" s="4">
        <v>0</v>
      </c>
      <c r="C215" s="4">
        <v>0</v>
      </c>
      <c r="D215" s="4">
        <v>1</v>
      </c>
      <c r="E215" s="4">
        <v>225</v>
      </c>
      <c r="F215" s="4">
        <f>ROUND(Source!AV210,O215)</f>
        <v>60806.64</v>
      </c>
      <c r="G215" s="4" t="s">
        <v>60</v>
      </c>
      <c r="H215" s="4" t="s">
        <v>61</v>
      </c>
      <c r="I215" s="4"/>
      <c r="J215" s="4"/>
      <c r="K215" s="4">
        <v>225</v>
      </c>
      <c r="L215" s="4">
        <v>4</v>
      </c>
      <c r="M215" s="4">
        <v>3</v>
      </c>
      <c r="N215" s="4" t="s">
        <v>3</v>
      </c>
      <c r="O215" s="4">
        <v>2</v>
      </c>
      <c r="P215" s="4"/>
      <c r="Q215" s="4"/>
      <c r="R215" s="4"/>
      <c r="S215" s="4"/>
      <c r="T215" s="4"/>
      <c r="U215" s="4"/>
      <c r="V215" s="4"/>
      <c r="W215" s="4">
        <v>60806.64</v>
      </c>
      <c r="X215" s="4">
        <v>1</v>
      </c>
      <c r="Y215" s="4">
        <v>60806.64</v>
      </c>
      <c r="Z215" s="4"/>
      <c r="AA215" s="4"/>
      <c r="AB215" s="4"/>
    </row>
    <row r="216" spans="1:206" x14ac:dyDescent="0.2">
      <c r="A216" s="4">
        <v>50</v>
      </c>
      <c r="B216" s="4">
        <v>0</v>
      </c>
      <c r="C216" s="4">
        <v>0</v>
      </c>
      <c r="D216" s="4">
        <v>1</v>
      </c>
      <c r="E216" s="4">
        <v>226</v>
      </c>
      <c r="F216" s="4">
        <f>ROUND(Source!AW210,O216)</f>
        <v>60806.64</v>
      </c>
      <c r="G216" s="4" t="s">
        <v>62</v>
      </c>
      <c r="H216" s="4" t="s">
        <v>63</v>
      </c>
      <c r="I216" s="4"/>
      <c r="J216" s="4"/>
      <c r="K216" s="4">
        <v>226</v>
      </c>
      <c r="L216" s="4">
        <v>5</v>
      </c>
      <c r="M216" s="4">
        <v>3</v>
      </c>
      <c r="N216" s="4" t="s">
        <v>3</v>
      </c>
      <c r="O216" s="4">
        <v>2</v>
      </c>
      <c r="P216" s="4"/>
      <c r="Q216" s="4"/>
      <c r="R216" s="4"/>
      <c r="S216" s="4"/>
      <c r="T216" s="4"/>
      <c r="U216" s="4"/>
      <c r="V216" s="4"/>
      <c r="W216" s="4">
        <v>60806.64</v>
      </c>
      <c r="X216" s="4">
        <v>1</v>
      </c>
      <c r="Y216" s="4">
        <v>60806.64</v>
      </c>
      <c r="Z216" s="4"/>
      <c r="AA216" s="4"/>
      <c r="AB216" s="4"/>
    </row>
    <row r="217" spans="1:206" x14ac:dyDescent="0.2">
      <c r="A217" s="4">
        <v>50</v>
      </c>
      <c r="B217" s="4">
        <v>0</v>
      </c>
      <c r="C217" s="4">
        <v>0</v>
      </c>
      <c r="D217" s="4">
        <v>1</v>
      </c>
      <c r="E217" s="4">
        <v>227</v>
      </c>
      <c r="F217" s="4">
        <f>ROUND(Source!AX210,O217)</f>
        <v>0</v>
      </c>
      <c r="G217" s="4" t="s">
        <v>64</v>
      </c>
      <c r="H217" s="4" t="s">
        <v>65</v>
      </c>
      <c r="I217" s="4"/>
      <c r="J217" s="4"/>
      <c r="K217" s="4">
        <v>227</v>
      </c>
      <c r="L217" s="4">
        <v>6</v>
      </c>
      <c r="M217" s="4">
        <v>3</v>
      </c>
      <c r="N217" s="4" t="s">
        <v>3</v>
      </c>
      <c r="O217" s="4">
        <v>2</v>
      </c>
      <c r="P217" s="4"/>
      <c r="Q217" s="4"/>
      <c r="R217" s="4"/>
      <c r="S217" s="4"/>
      <c r="T217" s="4"/>
      <c r="U217" s="4"/>
      <c r="V217" s="4"/>
      <c r="W217" s="4">
        <v>0</v>
      </c>
      <c r="X217" s="4">
        <v>1</v>
      </c>
      <c r="Y217" s="4">
        <v>0</v>
      </c>
      <c r="Z217" s="4"/>
      <c r="AA217" s="4"/>
      <c r="AB217" s="4"/>
    </row>
    <row r="218" spans="1:206" x14ac:dyDescent="0.2">
      <c r="A218" s="4">
        <v>50</v>
      </c>
      <c r="B218" s="4">
        <v>0</v>
      </c>
      <c r="C218" s="4">
        <v>0</v>
      </c>
      <c r="D218" s="4">
        <v>1</v>
      </c>
      <c r="E218" s="4">
        <v>228</v>
      </c>
      <c r="F218" s="4">
        <f>ROUND(Source!AY210,O218)</f>
        <v>60806.64</v>
      </c>
      <c r="G218" s="4" t="s">
        <v>66</v>
      </c>
      <c r="H218" s="4" t="s">
        <v>67</v>
      </c>
      <c r="I218" s="4"/>
      <c r="J218" s="4"/>
      <c r="K218" s="4">
        <v>228</v>
      </c>
      <c r="L218" s="4">
        <v>7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>
        <v>60806.64</v>
      </c>
      <c r="X218" s="4">
        <v>1</v>
      </c>
      <c r="Y218" s="4">
        <v>60806.64</v>
      </c>
      <c r="Z218" s="4"/>
      <c r="AA218" s="4"/>
      <c r="AB218" s="4"/>
    </row>
    <row r="219" spans="1:206" x14ac:dyDescent="0.2">
      <c r="A219" s="4">
        <v>50</v>
      </c>
      <c r="B219" s="4">
        <v>0</v>
      </c>
      <c r="C219" s="4">
        <v>0</v>
      </c>
      <c r="D219" s="4">
        <v>1</v>
      </c>
      <c r="E219" s="4">
        <v>216</v>
      </c>
      <c r="F219" s="4">
        <f>ROUND(Source!AP210,O219)</f>
        <v>0</v>
      </c>
      <c r="G219" s="4" t="s">
        <v>68</v>
      </c>
      <c r="H219" s="4" t="s">
        <v>69</v>
      </c>
      <c r="I219" s="4"/>
      <c r="J219" s="4"/>
      <c r="K219" s="4">
        <v>216</v>
      </c>
      <c r="L219" s="4">
        <v>8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>
        <v>0</v>
      </c>
      <c r="X219" s="4">
        <v>1</v>
      </c>
      <c r="Y219" s="4">
        <v>0</v>
      </c>
      <c r="Z219" s="4"/>
      <c r="AA219" s="4"/>
      <c r="AB219" s="4"/>
    </row>
    <row r="220" spans="1:206" x14ac:dyDescent="0.2">
      <c r="A220" s="4">
        <v>50</v>
      </c>
      <c r="B220" s="4">
        <v>0</v>
      </c>
      <c r="C220" s="4">
        <v>0</v>
      </c>
      <c r="D220" s="4">
        <v>1</v>
      </c>
      <c r="E220" s="4">
        <v>223</v>
      </c>
      <c r="F220" s="4">
        <f>ROUND(Source!AQ210,O220)</f>
        <v>0</v>
      </c>
      <c r="G220" s="4" t="s">
        <v>70</v>
      </c>
      <c r="H220" s="4" t="s">
        <v>71</v>
      </c>
      <c r="I220" s="4"/>
      <c r="J220" s="4"/>
      <c r="K220" s="4">
        <v>223</v>
      </c>
      <c r="L220" s="4">
        <v>9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>
        <v>0</v>
      </c>
      <c r="X220" s="4">
        <v>1</v>
      </c>
      <c r="Y220" s="4">
        <v>0</v>
      </c>
      <c r="Z220" s="4"/>
      <c r="AA220" s="4"/>
      <c r="AB220" s="4"/>
    </row>
    <row r="221" spans="1:206" x14ac:dyDescent="0.2">
      <c r="A221" s="4">
        <v>50</v>
      </c>
      <c r="B221" s="4">
        <v>0</v>
      </c>
      <c r="C221" s="4">
        <v>0</v>
      </c>
      <c r="D221" s="4">
        <v>1</v>
      </c>
      <c r="E221" s="4">
        <v>229</v>
      </c>
      <c r="F221" s="4">
        <f>ROUND(Source!AZ210,O221)</f>
        <v>0</v>
      </c>
      <c r="G221" s="4" t="s">
        <v>72</v>
      </c>
      <c r="H221" s="4" t="s">
        <v>73</v>
      </c>
      <c r="I221" s="4"/>
      <c r="J221" s="4"/>
      <c r="K221" s="4">
        <v>229</v>
      </c>
      <c r="L221" s="4">
        <v>10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>
        <v>0</v>
      </c>
      <c r="X221" s="4">
        <v>1</v>
      </c>
      <c r="Y221" s="4">
        <v>0</v>
      </c>
      <c r="Z221" s="4"/>
      <c r="AA221" s="4"/>
      <c r="AB221" s="4"/>
    </row>
    <row r="222" spans="1:206" x14ac:dyDescent="0.2">
      <c r="A222" s="4">
        <v>50</v>
      </c>
      <c r="B222" s="4">
        <v>0</v>
      </c>
      <c r="C222" s="4">
        <v>0</v>
      </c>
      <c r="D222" s="4">
        <v>1</v>
      </c>
      <c r="E222" s="4">
        <v>203</v>
      </c>
      <c r="F222" s="4">
        <f>ROUND(Source!Q210,O222)</f>
        <v>3462.71</v>
      </c>
      <c r="G222" s="4" t="s">
        <v>74</v>
      </c>
      <c r="H222" s="4" t="s">
        <v>75</v>
      </c>
      <c r="I222" s="4"/>
      <c r="J222" s="4"/>
      <c r="K222" s="4">
        <v>203</v>
      </c>
      <c r="L222" s="4">
        <v>11</v>
      </c>
      <c r="M222" s="4">
        <v>3</v>
      </c>
      <c r="N222" s="4" t="s">
        <v>3</v>
      </c>
      <c r="O222" s="4">
        <v>2</v>
      </c>
      <c r="P222" s="4"/>
      <c r="Q222" s="4"/>
      <c r="R222" s="4"/>
      <c r="S222" s="4"/>
      <c r="T222" s="4"/>
      <c r="U222" s="4"/>
      <c r="V222" s="4"/>
      <c r="W222" s="4">
        <v>3462.71</v>
      </c>
      <c r="X222" s="4">
        <v>1</v>
      </c>
      <c r="Y222" s="4">
        <v>3462.71</v>
      </c>
      <c r="Z222" s="4"/>
      <c r="AA222" s="4"/>
      <c r="AB222" s="4"/>
    </row>
    <row r="223" spans="1:206" x14ac:dyDescent="0.2">
      <c r="A223" s="4">
        <v>50</v>
      </c>
      <c r="B223" s="4">
        <v>0</v>
      </c>
      <c r="C223" s="4">
        <v>0</v>
      </c>
      <c r="D223" s="4">
        <v>1</v>
      </c>
      <c r="E223" s="4">
        <v>231</v>
      </c>
      <c r="F223" s="4">
        <f>ROUND(Source!BB210,O223)</f>
        <v>0</v>
      </c>
      <c r="G223" s="4" t="s">
        <v>76</v>
      </c>
      <c r="H223" s="4" t="s">
        <v>77</v>
      </c>
      <c r="I223" s="4"/>
      <c r="J223" s="4"/>
      <c r="K223" s="4">
        <v>231</v>
      </c>
      <c r="L223" s="4">
        <v>12</v>
      </c>
      <c r="M223" s="4">
        <v>3</v>
      </c>
      <c r="N223" s="4" t="s">
        <v>3</v>
      </c>
      <c r="O223" s="4">
        <v>2</v>
      </c>
      <c r="P223" s="4"/>
      <c r="Q223" s="4"/>
      <c r="R223" s="4"/>
      <c r="S223" s="4"/>
      <c r="T223" s="4"/>
      <c r="U223" s="4"/>
      <c r="V223" s="4"/>
      <c r="W223" s="4">
        <v>0</v>
      </c>
      <c r="X223" s="4">
        <v>1</v>
      </c>
      <c r="Y223" s="4">
        <v>0</v>
      </c>
      <c r="Z223" s="4"/>
      <c r="AA223" s="4"/>
      <c r="AB223" s="4"/>
    </row>
    <row r="224" spans="1:206" x14ac:dyDescent="0.2">
      <c r="A224" s="4">
        <v>50</v>
      </c>
      <c r="B224" s="4">
        <v>0</v>
      </c>
      <c r="C224" s="4">
        <v>0</v>
      </c>
      <c r="D224" s="4">
        <v>1</v>
      </c>
      <c r="E224" s="4">
        <v>204</v>
      </c>
      <c r="F224" s="4">
        <f>ROUND(Source!R210,O224)</f>
        <v>1995.89</v>
      </c>
      <c r="G224" s="4" t="s">
        <v>78</v>
      </c>
      <c r="H224" s="4" t="s">
        <v>79</v>
      </c>
      <c r="I224" s="4"/>
      <c r="J224" s="4"/>
      <c r="K224" s="4">
        <v>204</v>
      </c>
      <c r="L224" s="4">
        <v>13</v>
      </c>
      <c r="M224" s="4">
        <v>3</v>
      </c>
      <c r="N224" s="4" t="s">
        <v>3</v>
      </c>
      <c r="O224" s="4">
        <v>2</v>
      </c>
      <c r="P224" s="4"/>
      <c r="Q224" s="4"/>
      <c r="R224" s="4"/>
      <c r="S224" s="4"/>
      <c r="T224" s="4"/>
      <c r="U224" s="4"/>
      <c r="V224" s="4"/>
      <c r="W224" s="4">
        <v>1995.89</v>
      </c>
      <c r="X224" s="4">
        <v>1</v>
      </c>
      <c r="Y224" s="4">
        <v>1995.89</v>
      </c>
      <c r="Z224" s="4"/>
      <c r="AA224" s="4"/>
      <c r="AB224" s="4"/>
    </row>
    <row r="225" spans="1:88" x14ac:dyDescent="0.2">
      <c r="A225" s="4">
        <v>50</v>
      </c>
      <c r="B225" s="4">
        <v>0</v>
      </c>
      <c r="C225" s="4">
        <v>0</v>
      </c>
      <c r="D225" s="4">
        <v>1</v>
      </c>
      <c r="E225" s="4">
        <v>205</v>
      </c>
      <c r="F225" s="4">
        <f>ROUND(Source!S210,O225)</f>
        <v>22895.96</v>
      </c>
      <c r="G225" s="4" t="s">
        <v>80</v>
      </c>
      <c r="H225" s="4" t="s">
        <v>81</v>
      </c>
      <c r="I225" s="4"/>
      <c r="J225" s="4"/>
      <c r="K225" s="4">
        <v>205</v>
      </c>
      <c r="L225" s="4">
        <v>14</v>
      </c>
      <c r="M225" s="4">
        <v>3</v>
      </c>
      <c r="N225" s="4" t="s">
        <v>3</v>
      </c>
      <c r="O225" s="4">
        <v>2</v>
      </c>
      <c r="P225" s="4"/>
      <c r="Q225" s="4"/>
      <c r="R225" s="4"/>
      <c r="S225" s="4"/>
      <c r="T225" s="4"/>
      <c r="U225" s="4"/>
      <c r="V225" s="4"/>
      <c r="W225" s="4">
        <v>22895.96</v>
      </c>
      <c r="X225" s="4">
        <v>1</v>
      </c>
      <c r="Y225" s="4">
        <v>22895.96</v>
      </c>
      <c r="Z225" s="4"/>
      <c r="AA225" s="4"/>
      <c r="AB225" s="4"/>
    </row>
    <row r="226" spans="1:88" x14ac:dyDescent="0.2">
      <c r="A226" s="4">
        <v>50</v>
      </c>
      <c r="B226" s="4">
        <v>0</v>
      </c>
      <c r="C226" s="4">
        <v>0</v>
      </c>
      <c r="D226" s="4">
        <v>1</v>
      </c>
      <c r="E226" s="4">
        <v>232</v>
      </c>
      <c r="F226" s="4">
        <f>ROUND(Source!BC210,O226)</f>
        <v>0</v>
      </c>
      <c r="G226" s="4" t="s">
        <v>82</v>
      </c>
      <c r="H226" s="4" t="s">
        <v>83</v>
      </c>
      <c r="I226" s="4"/>
      <c r="J226" s="4"/>
      <c r="K226" s="4">
        <v>232</v>
      </c>
      <c r="L226" s="4">
        <v>15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>
        <v>0</v>
      </c>
      <c r="X226" s="4">
        <v>1</v>
      </c>
      <c r="Y226" s="4">
        <v>0</v>
      </c>
      <c r="Z226" s="4"/>
      <c r="AA226" s="4"/>
      <c r="AB226" s="4"/>
    </row>
    <row r="227" spans="1:88" x14ac:dyDescent="0.2">
      <c r="A227" s="4">
        <v>50</v>
      </c>
      <c r="B227" s="4">
        <v>0</v>
      </c>
      <c r="C227" s="4">
        <v>0</v>
      </c>
      <c r="D227" s="4">
        <v>1</v>
      </c>
      <c r="E227" s="4">
        <v>214</v>
      </c>
      <c r="F227" s="4">
        <f>ROUND(Source!AS210,O227)</f>
        <v>118878.53</v>
      </c>
      <c r="G227" s="4" t="s">
        <v>84</v>
      </c>
      <c r="H227" s="4" t="s">
        <v>85</v>
      </c>
      <c r="I227" s="4"/>
      <c r="J227" s="4"/>
      <c r="K227" s="4">
        <v>214</v>
      </c>
      <c r="L227" s="4">
        <v>16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>
        <v>118878.53</v>
      </c>
      <c r="X227" s="4">
        <v>1</v>
      </c>
      <c r="Y227" s="4">
        <v>118878.53</v>
      </c>
      <c r="Z227" s="4"/>
      <c r="AA227" s="4"/>
      <c r="AB227" s="4"/>
    </row>
    <row r="228" spans="1:88" x14ac:dyDescent="0.2">
      <c r="A228" s="4">
        <v>50</v>
      </c>
      <c r="B228" s="4">
        <v>0</v>
      </c>
      <c r="C228" s="4">
        <v>0</v>
      </c>
      <c r="D228" s="4">
        <v>1</v>
      </c>
      <c r="E228" s="4">
        <v>215</v>
      </c>
      <c r="F228" s="4">
        <f>ROUND(Source!AT210,O228)</f>
        <v>0</v>
      </c>
      <c r="G228" s="4" t="s">
        <v>86</v>
      </c>
      <c r="H228" s="4" t="s">
        <v>87</v>
      </c>
      <c r="I228" s="4"/>
      <c r="J228" s="4"/>
      <c r="K228" s="4">
        <v>215</v>
      </c>
      <c r="L228" s="4">
        <v>17</v>
      </c>
      <c r="M228" s="4">
        <v>3</v>
      </c>
      <c r="N228" s="4" t="s">
        <v>3</v>
      </c>
      <c r="O228" s="4">
        <v>2</v>
      </c>
      <c r="P228" s="4"/>
      <c r="Q228" s="4"/>
      <c r="R228" s="4"/>
      <c r="S228" s="4"/>
      <c r="T228" s="4"/>
      <c r="U228" s="4"/>
      <c r="V228" s="4"/>
      <c r="W228" s="4">
        <v>0</v>
      </c>
      <c r="X228" s="4">
        <v>1</v>
      </c>
      <c r="Y228" s="4">
        <v>0</v>
      </c>
      <c r="Z228" s="4"/>
      <c r="AA228" s="4"/>
      <c r="AB228" s="4"/>
    </row>
    <row r="229" spans="1:88" x14ac:dyDescent="0.2">
      <c r="A229" s="4">
        <v>50</v>
      </c>
      <c r="B229" s="4">
        <v>0</v>
      </c>
      <c r="C229" s="4">
        <v>0</v>
      </c>
      <c r="D229" s="4">
        <v>1</v>
      </c>
      <c r="E229" s="4">
        <v>217</v>
      </c>
      <c r="F229" s="4">
        <f>ROUND(Source!AU210,O229)</f>
        <v>0</v>
      </c>
      <c r="G229" s="4" t="s">
        <v>88</v>
      </c>
      <c r="H229" s="4" t="s">
        <v>89</v>
      </c>
      <c r="I229" s="4"/>
      <c r="J229" s="4"/>
      <c r="K229" s="4">
        <v>217</v>
      </c>
      <c r="L229" s="4">
        <v>18</v>
      </c>
      <c r="M229" s="4">
        <v>3</v>
      </c>
      <c r="N229" s="4" t="s">
        <v>3</v>
      </c>
      <c r="O229" s="4">
        <v>2</v>
      </c>
      <c r="P229" s="4"/>
      <c r="Q229" s="4"/>
      <c r="R229" s="4"/>
      <c r="S229" s="4"/>
      <c r="T229" s="4"/>
      <c r="U229" s="4"/>
      <c r="V229" s="4"/>
      <c r="W229" s="4">
        <v>0</v>
      </c>
      <c r="X229" s="4">
        <v>1</v>
      </c>
      <c r="Y229" s="4">
        <v>0</v>
      </c>
      <c r="Z229" s="4"/>
      <c r="AA229" s="4"/>
      <c r="AB229" s="4"/>
    </row>
    <row r="230" spans="1:88" x14ac:dyDescent="0.2">
      <c r="A230" s="4">
        <v>50</v>
      </c>
      <c r="B230" s="4">
        <v>0</v>
      </c>
      <c r="C230" s="4">
        <v>0</v>
      </c>
      <c r="D230" s="4">
        <v>1</v>
      </c>
      <c r="E230" s="4">
        <v>230</v>
      </c>
      <c r="F230" s="4">
        <f>ROUND(Source!BA210,O230)</f>
        <v>0</v>
      </c>
      <c r="G230" s="4" t="s">
        <v>90</v>
      </c>
      <c r="H230" s="4" t="s">
        <v>91</v>
      </c>
      <c r="I230" s="4"/>
      <c r="J230" s="4"/>
      <c r="K230" s="4">
        <v>230</v>
      </c>
      <c r="L230" s="4">
        <v>19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>
        <v>0</v>
      </c>
      <c r="X230" s="4">
        <v>1</v>
      </c>
      <c r="Y230" s="4">
        <v>0</v>
      </c>
      <c r="Z230" s="4"/>
      <c r="AA230" s="4"/>
      <c r="AB230" s="4"/>
    </row>
    <row r="231" spans="1:88" x14ac:dyDescent="0.2">
      <c r="A231" s="4">
        <v>50</v>
      </c>
      <c r="B231" s="4">
        <v>0</v>
      </c>
      <c r="C231" s="4">
        <v>0</v>
      </c>
      <c r="D231" s="4">
        <v>1</v>
      </c>
      <c r="E231" s="4">
        <v>206</v>
      </c>
      <c r="F231" s="4">
        <f>ROUND(Source!T210,O231)</f>
        <v>0</v>
      </c>
      <c r="G231" s="4" t="s">
        <v>92</v>
      </c>
      <c r="H231" s="4" t="s">
        <v>93</v>
      </c>
      <c r="I231" s="4"/>
      <c r="J231" s="4"/>
      <c r="K231" s="4">
        <v>206</v>
      </c>
      <c r="L231" s="4">
        <v>20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>
        <v>0</v>
      </c>
      <c r="X231" s="4">
        <v>1</v>
      </c>
      <c r="Y231" s="4">
        <v>0</v>
      </c>
      <c r="Z231" s="4"/>
      <c r="AA231" s="4"/>
      <c r="AB231" s="4"/>
    </row>
    <row r="232" spans="1:88" x14ac:dyDescent="0.2">
      <c r="A232" s="4">
        <v>50</v>
      </c>
      <c r="B232" s="4">
        <v>0</v>
      </c>
      <c r="C232" s="4">
        <v>0</v>
      </c>
      <c r="D232" s="4">
        <v>1</v>
      </c>
      <c r="E232" s="4">
        <v>207</v>
      </c>
      <c r="F232" s="4">
        <f>Source!U210</f>
        <v>69.405856999999983</v>
      </c>
      <c r="G232" s="4" t="s">
        <v>94</v>
      </c>
      <c r="H232" s="4" t="s">
        <v>95</v>
      </c>
      <c r="I232" s="4"/>
      <c r="J232" s="4"/>
      <c r="K232" s="4">
        <v>207</v>
      </c>
      <c r="L232" s="4">
        <v>21</v>
      </c>
      <c r="M232" s="4">
        <v>3</v>
      </c>
      <c r="N232" s="4" t="s">
        <v>3</v>
      </c>
      <c r="O232" s="4">
        <v>-1</v>
      </c>
      <c r="P232" s="4"/>
      <c r="Q232" s="4"/>
      <c r="R232" s="4"/>
      <c r="S232" s="4"/>
      <c r="T232" s="4"/>
      <c r="U232" s="4"/>
      <c r="V232" s="4"/>
      <c r="W232" s="4">
        <v>69.405856999999997</v>
      </c>
      <c r="X232" s="4">
        <v>1</v>
      </c>
      <c r="Y232" s="4">
        <v>69.405856999999997</v>
      </c>
      <c r="Z232" s="4"/>
      <c r="AA232" s="4"/>
      <c r="AB232" s="4"/>
    </row>
    <row r="233" spans="1:88" x14ac:dyDescent="0.2">
      <c r="A233" s="4">
        <v>50</v>
      </c>
      <c r="B233" s="4">
        <v>0</v>
      </c>
      <c r="C233" s="4">
        <v>0</v>
      </c>
      <c r="D233" s="4">
        <v>1</v>
      </c>
      <c r="E233" s="4">
        <v>208</v>
      </c>
      <c r="F233" s="4">
        <f>Source!V210</f>
        <v>0</v>
      </c>
      <c r="G233" s="4" t="s">
        <v>96</v>
      </c>
      <c r="H233" s="4" t="s">
        <v>97</v>
      </c>
      <c r="I233" s="4"/>
      <c r="J233" s="4"/>
      <c r="K233" s="4">
        <v>208</v>
      </c>
      <c r="L233" s="4">
        <v>22</v>
      </c>
      <c r="M233" s="4">
        <v>3</v>
      </c>
      <c r="N233" s="4" t="s">
        <v>3</v>
      </c>
      <c r="O233" s="4">
        <v>-1</v>
      </c>
      <c r="P233" s="4"/>
      <c r="Q233" s="4"/>
      <c r="R233" s="4"/>
      <c r="S233" s="4"/>
      <c r="T233" s="4"/>
      <c r="U233" s="4"/>
      <c r="V233" s="4"/>
      <c r="W233" s="4">
        <v>0</v>
      </c>
      <c r="X233" s="4">
        <v>1</v>
      </c>
      <c r="Y233" s="4">
        <v>0</v>
      </c>
      <c r="Z233" s="4"/>
      <c r="AA233" s="4"/>
      <c r="AB233" s="4"/>
    </row>
    <row r="234" spans="1:88" x14ac:dyDescent="0.2">
      <c r="A234" s="4">
        <v>50</v>
      </c>
      <c r="B234" s="4">
        <v>0</v>
      </c>
      <c r="C234" s="4">
        <v>0</v>
      </c>
      <c r="D234" s="4">
        <v>1</v>
      </c>
      <c r="E234" s="4">
        <v>209</v>
      </c>
      <c r="F234" s="4">
        <f>ROUND(Source!W210,O234)</f>
        <v>0</v>
      </c>
      <c r="G234" s="4" t="s">
        <v>98</v>
      </c>
      <c r="H234" s="4" t="s">
        <v>99</v>
      </c>
      <c r="I234" s="4"/>
      <c r="J234" s="4"/>
      <c r="K234" s="4">
        <v>209</v>
      </c>
      <c r="L234" s="4">
        <v>23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>
        <v>0</v>
      </c>
      <c r="X234" s="4">
        <v>1</v>
      </c>
      <c r="Y234" s="4">
        <v>0</v>
      </c>
      <c r="Z234" s="4"/>
      <c r="AA234" s="4"/>
      <c r="AB234" s="4"/>
    </row>
    <row r="235" spans="1:88" x14ac:dyDescent="0.2">
      <c r="A235" s="4">
        <v>50</v>
      </c>
      <c r="B235" s="4">
        <v>0</v>
      </c>
      <c r="C235" s="4">
        <v>0</v>
      </c>
      <c r="D235" s="4">
        <v>1</v>
      </c>
      <c r="E235" s="4">
        <v>233</v>
      </c>
      <c r="F235" s="4">
        <f>ROUND(Source!BD210,O235)</f>
        <v>0</v>
      </c>
      <c r="G235" s="4" t="s">
        <v>100</v>
      </c>
      <c r="H235" s="4" t="s">
        <v>101</v>
      </c>
      <c r="I235" s="4"/>
      <c r="J235" s="4"/>
      <c r="K235" s="4">
        <v>233</v>
      </c>
      <c r="L235" s="4">
        <v>24</v>
      </c>
      <c r="M235" s="4">
        <v>3</v>
      </c>
      <c r="N235" s="4" t="s">
        <v>3</v>
      </c>
      <c r="O235" s="4">
        <v>2</v>
      </c>
      <c r="P235" s="4"/>
      <c r="Q235" s="4"/>
      <c r="R235" s="4"/>
      <c r="S235" s="4"/>
      <c r="T235" s="4"/>
      <c r="U235" s="4"/>
      <c r="V235" s="4"/>
      <c r="W235" s="4">
        <v>0</v>
      </c>
      <c r="X235" s="4">
        <v>1</v>
      </c>
      <c r="Y235" s="4">
        <v>0</v>
      </c>
      <c r="Z235" s="4"/>
      <c r="AA235" s="4"/>
      <c r="AB235" s="4"/>
    </row>
    <row r="236" spans="1:88" x14ac:dyDescent="0.2">
      <c r="A236" s="4">
        <v>50</v>
      </c>
      <c r="B236" s="4">
        <v>0</v>
      </c>
      <c r="C236" s="4">
        <v>0</v>
      </c>
      <c r="D236" s="4">
        <v>1</v>
      </c>
      <c r="E236" s="4">
        <v>210</v>
      </c>
      <c r="F236" s="4">
        <f>ROUND(Source!X210,O236)</f>
        <v>19132.45</v>
      </c>
      <c r="G236" s="4" t="s">
        <v>102</v>
      </c>
      <c r="H236" s="4" t="s">
        <v>103</v>
      </c>
      <c r="I236" s="4"/>
      <c r="J236" s="4"/>
      <c r="K236" s="4">
        <v>210</v>
      </c>
      <c r="L236" s="4">
        <v>25</v>
      </c>
      <c r="M236" s="4">
        <v>3</v>
      </c>
      <c r="N236" s="4" t="s">
        <v>3</v>
      </c>
      <c r="O236" s="4">
        <v>2</v>
      </c>
      <c r="P236" s="4"/>
      <c r="Q236" s="4"/>
      <c r="R236" s="4"/>
      <c r="S236" s="4"/>
      <c r="T236" s="4"/>
      <c r="U236" s="4"/>
      <c r="V236" s="4"/>
      <c r="W236" s="4">
        <v>19132.45</v>
      </c>
      <c r="X236" s="4">
        <v>1</v>
      </c>
      <c r="Y236" s="4">
        <v>19132.45</v>
      </c>
      <c r="Z236" s="4"/>
      <c r="AA236" s="4"/>
      <c r="AB236" s="4"/>
    </row>
    <row r="237" spans="1:88" x14ac:dyDescent="0.2">
      <c r="A237" s="4">
        <v>50</v>
      </c>
      <c r="B237" s="4">
        <v>0</v>
      </c>
      <c r="C237" s="4">
        <v>0</v>
      </c>
      <c r="D237" s="4">
        <v>1</v>
      </c>
      <c r="E237" s="4">
        <v>211</v>
      </c>
      <c r="F237" s="4">
        <f>ROUND(Source!Y210,O237)</f>
        <v>9387.34</v>
      </c>
      <c r="G237" s="4" t="s">
        <v>104</v>
      </c>
      <c r="H237" s="4" t="s">
        <v>105</v>
      </c>
      <c r="I237" s="4"/>
      <c r="J237" s="4"/>
      <c r="K237" s="4">
        <v>211</v>
      </c>
      <c r="L237" s="4">
        <v>26</v>
      </c>
      <c r="M237" s="4">
        <v>3</v>
      </c>
      <c r="N237" s="4" t="s">
        <v>3</v>
      </c>
      <c r="O237" s="4">
        <v>2</v>
      </c>
      <c r="P237" s="4"/>
      <c r="Q237" s="4"/>
      <c r="R237" s="4"/>
      <c r="S237" s="4"/>
      <c r="T237" s="4"/>
      <c r="U237" s="4"/>
      <c r="V237" s="4"/>
      <c r="W237" s="4">
        <v>9387.34</v>
      </c>
      <c r="X237" s="4">
        <v>1</v>
      </c>
      <c r="Y237" s="4">
        <v>9387.34</v>
      </c>
      <c r="Z237" s="4"/>
      <c r="AA237" s="4"/>
      <c r="AB237" s="4"/>
    </row>
    <row r="238" spans="1:88" x14ac:dyDescent="0.2">
      <c r="A238" s="4">
        <v>50</v>
      </c>
      <c r="B238" s="4">
        <v>0</v>
      </c>
      <c r="C238" s="4">
        <v>0</v>
      </c>
      <c r="D238" s="4">
        <v>1</v>
      </c>
      <c r="E238" s="4">
        <v>224</v>
      </c>
      <c r="F238" s="4">
        <f>ROUND(Source!AR210,O238)</f>
        <v>118878.53</v>
      </c>
      <c r="G238" s="4" t="s">
        <v>106</v>
      </c>
      <c r="H238" s="4" t="s">
        <v>107</v>
      </c>
      <c r="I238" s="4"/>
      <c r="J238" s="4"/>
      <c r="K238" s="4">
        <v>224</v>
      </c>
      <c r="L238" s="4">
        <v>27</v>
      </c>
      <c r="M238" s="4">
        <v>3</v>
      </c>
      <c r="N238" s="4" t="s">
        <v>3</v>
      </c>
      <c r="O238" s="4">
        <v>2</v>
      </c>
      <c r="P238" s="4"/>
      <c r="Q238" s="4"/>
      <c r="R238" s="4"/>
      <c r="S238" s="4"/>
      <c r="T238" s="4"/>
      <c r="U238" s="4"/>
      <c r="V238" s="4"/>
      <c r="W238" s="4">
        <v>118878.53</v>
      </c>
      <c r="X238" s="4">
        <v>1</v>
      </c>
      <c r="Y238" s="4">
        <v>118878.53</v>
      </c>
      <c r="Z238" s="4"/>
      <c r="AA238" s="4"/>
      <c r="AB238" s="4"/>
    </row>
    <row r="240" spans="1:88" x14ac:dyDescent="0.2">
      <c r="A240" s="1">
        <v>4</v>
      </c>
      <c r="B240" s="1">
        <v>1</v>
      </c>
      <c r="C240" s="1"/>
      <c r="D240" s="1">
        <f>ROW(A286)</f>
        <v>286</v>
      </c>
      <c r="E240" s="1"/>
      <c r="F240" s="1" t="s">
        <v>15</v>
      </c>
      <c r="G240" s="1" t="s">
        <v>156</v>
      </c>
      <c r="H240" s="1" t="s">
        <v>3</v>
      </c>
      <c r="I240" s="1">
        <v>0</v>
      </c>
      <c r="J240" s="1"/>
      <c r="K240" s="1">
        <v>0</v>
      </c>
      <c r="L240" s="1"/>
      <c r="M240" s="1" t="s">
        <v>3</v>
      </c>
      <c r="N240" s="1"/>
      <c r="O240" s="1"/>
      <c r="P240" s="1"/>
      <c r="Q240" s="1"/>
      <c r="R240" s="1"/>
      <c r="S240" s="1">
        <v>0</v>
      </c>
      <c r="T240" s="1"/>
      <c r="U240" s="1" t="s">
        <v>3</v>
      </c>
      <c r="V240" s="1">
        <v>0</v>
      </c>
      <c r="W240" s="1"/>
      <c r="X240" s="1"/>
      <c r="Y240" s="1"/>
      <c r="Z240" s="1"/>
      <c r="AA240" s="1"/>
      <c r="AB240" s="1" t="s">
        <v>3</v>
      </c>
      <c r="AC240" s="1" t="s">
        <v>3</v>
      </c>
      <c r="AD240" s="1" t="s">
        <v>3</v>
      </c>
      <c r="AE240" s="1" t="s">
        <v>3</v>
      </c>
      <c r="AF240" s="1" t="s">
        <v>3</v>
      </c>
      <c r="AG240" s="1" t="s">
        <v>3</v>
      </c>
      <c r="AH240" s="1"/>
      <c r="AI240" s="1"/>
      <c r="AJ240" s="1"/>
      <c r="AK240" s="1"/>
      <c r="AL240" s="1"/>
      <c r="AM240" s="1"/>
      <c r="AN240" s="1"/>
      <c r="AO240" s="1"/>
      <c r="AP240" s="1" t="s">
        <v>3</v>
      </c>
      <c r="AQ240" s="1" t="s">
        <v>3</v>
      </c>
      <c r="AR240" s="1" t="s">
        <v>3</v>
      </c>
      <c r="AS240" s="1"/>
      <c r="AT240" s="1"/>
      <c r="AU240" s="1"/>
      <c r="AV240" s="1"/>
      <c r="AW240" s="1"/>
      <c r="AX240" s="1"/>
      <c r="AY240" s="1"/>
      <c r="AZ240" s="1" t="s">
        <v>3</v>
      </c>
      <c r="BA240" s="1"/>
      <c r="BB240" s="1" t="s">
        <v>3</v>
      </c>
      <c r="BC240" s="1" t="s">
        <v>3</v>
      </c>
      <c r="BD240" s="1" t="s">
        <v>3</v>
      </c>
      <c r="BE240" s="1" t="s">
        <v>3</v>
      </c>
      <c r="BF240" s="1" t="s">
        <v>3</v>
      </c>
      <c r="BG240" s="1" t="s">
        <v>3</v>
      </c>
      <c r="BH240" s="1" t="s">
        <v>3</v>
      </c>
      <c r="BI240" s="1" t="s">
        <v>3</v>
      </c>
      <c r="BJ240" s="1" t="s">
        <v>3</v>
      </c>
      <c r="BK240" s="1" t="s">
        <v>3</v>
      </c>
      <c r="BL240" s="1" t="s">
        <v>3</v>
      </c>
      <c r="BM240" s="1" t="s">
        <v>3</v>
      </c>
      <c r="BN240" s="1" t="s">
        <v>3</v>
      </c>
      <c r="BO240" s="1" t="s">
        <v>3</v>
      </c>
      <c r="BP240" s="1" t="s">
        <v>3</v>
      </c>
      <c r="BQ240" s="1"/>
      <c r="BR240" s="1"/>
      <c r="BS240" s="1"/>
      <c r="BT240" s="1"/>
      <c r="BU240" s="1"/>
      <c r="BV240" s="1"/>
      <c r="BW240" s="1"/>
      <c r="BX240" s="1">
        <v>0</v>
      </c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>
        <v>0</v>
      </c>
    </row>
    <row r="242" spans="1:245" x14ac:dyDescent="0.2">
      <c r="A242" s="2">
        <v>52</v>
      </c>
      <c r="B242" s="2">
        <f t="shared" ref="B242:G242" si="207">B286</f>
        <v>1</v>
      </c>
      <c r="C242" s="2">
        <f t="shared" si="207"/>
        <v>4</v>
      </c>
      <c r="D242" s="2">
        <f t="shared" si="207"/>
        <v>240</v>
      </c>
      <c r="E242" s="2">
        <f t="shared" si="207"/>
        <v>0</v>
      </c>
      <c r="F242" s="2" t="str">
        <f t="shared" si="207"/>
        <v>Новый раздел</v>
      </c>
      <c r="G242" s="2" t="str">
        <f t="shared" si="207"/>
        <v>Секция в осях Б-В (подъезд №3)</v>
      </c>
      <c r="H242" s="2"/>
      <c r="I242" s="2"/>
      <c r="J242" s="2"/>
      <c r="K242" s="2"/>
      <c r="L242" s="2"/>
      <c r="M242" s="2"/>
      <c r="N242" s="2"/>
      <c r="O242" s="2">
        <f t="shared" ref="O242:AT242" si="208">O286</f>
        <v>4252.2299999999996</v>
      </c>
      <c r="P242" s="2">
        <f t="shared" si="208"/>
        <v>0</v>
      </c>
      <c r="Q242" s="2">
        <f t="shared" si="208"/>
        <v>0</v>
      </c>
      <c r="R242" s="2">
        <f t="shared" si="208"/>
        <v>0</v>
      </c>
      <c r="S242" s="2">
        <f t="shared" si="208"/>
        <v>4252.2299999999996</v>
      </c>
      <c r="T242" s="2">
        <f t="shared" si="208"/>
        <v>0</v>
      </c>
      <c r="U242" s="2">
        <f t="shared" si="208"/>
        <v>15.702642999999998</v>
      </c>
      <c r="V242" s="2">
        <f t="shared" si="208"/>
        <v>0</v>
      </c>
      <c r="W242" s="2">
        <f t="shared" si="208"/>
        <v>0</v>
      </c>
      <c r="X242" s="2">
        <f t="shared" si="208"/>
        <v>3480.14</v>
      </c>
      <c r="Y242" s="2">
        <f t="shared" si="208"/>
        <v>1743.42</v>
      </c>
      <c r="Z242" s="2">
        <f t="shared" si="208"/>
        <v>0</v>
      </c>
      <c r="AA242" s="2">
        <f t="shared" si="208"/>
        <v>0</v>
      </c>
      <c r="AB242" s="2">
        <f t="shared" si="208"/>
        <v>0</v>
      </c>
      <c r="AC242" s="2">
        <f t="shared" si="208"/>
        <v>0</v>
      </c>
      <c r="AD242" s="2">
        <f t="shared" si="208"/>
        <v>0</v>
      </c>
      <c r="AE242" s="2">
        <f t="shared" si="208"/>
        <v>0</v>
      </c>
      <c r="AF242" s="2">
        <f t="shared" si="208"/>
        <v>0</v>
      </c>
      <c r="AG242" s="2">
        <f t="shared" si="208"/>
        <v>0</v>
      </c>
      <c r="AH242" s="2">
        <f t="shared" si="208"/>
        <v>0</v>
      </c>
      <c r="AI242" s="2">
        <f t="shared" si="208"/>
        <v>0</v>
      </c>
      <c r="AJ242" s="2">
        <f t="shared" si="208"/>
        <v>0</v>
      </c>
      <c r="AK242" s="2">
        <f t="shared" si="208"/>
        <v>0</v>
      </c>
      <c r="AL242" s="2">
        <f t="shared" si="208"/>
        <v>0</v>
      </c>
      <c r="AM242" s="2">
        <f t="shared" si="208"/>
        <v>0</v>
      </c>
      <c r="AN242" s="2">
        <f t="shared" si="208"/>
        <v>0</v>
      </c>
      <c r="AO242" s="2">
        <f t="shared" si="208"/>
        <v>0</v>
      </c>
      <c r="AP242" s="2">
        <f t="shared" si="208"/>
        <v>0</v>
      </c>
      <c r="AQ242" s="2">
        <f t="shared" si="208"/>
        <v>0</v>
      </c>
      <c r="AR242" s="2">
        <f t="shared" si="208"/>
        <v>9475.7900000000009</v>
      </c>
      <c r="AS242" s="2">
        <f t="shared" si="208"/>
        <v>9475.7900000000009</v>
      </c>
      <c r="AT242" s="2">
        <f t="shared" si="208"/>
        <v>0</v>
      </c>
      <c r="AU242" s="2">
        <f t="shared" ref="AU242:BZ242" si="209">AU286</f>
        <v>0</v>
      </c>
      <c r="AV242" s="2">
        <f t="shared" si="209"/>
        <v>0</v>
      </c>
      <c r="AW242" s="2">
        <f t="shared" si="209"/>
        <v>0</v>
      </c>
      <c r="AX242" s="2">
        <f t="shared" si="209"/>
        <v>0</v>
      </c>
      <c r="AY242" s="2">
        <f t="shared" si="209"/>
        <v>0</v>
      </c>
      <c r="AZ242" s="2">
        <f t="shared" si="209"/>
        <v>0</v>
      </c>
      <c r="BA242" s="2">
        <f t="shared" si="209"/>
        <v>0</v>
      </c>
      <c r="BB242" s="2">
        <f t="shared" si="209"/>
        <v>0</v>
      </c>
      <c r="BC242" s="2">
        <f t="shared" si="209"/>
        <v>0</v>
      </c>
      <c r="BD242" s="2">
        <f t="shared" si="209"/>
        <v>0</v>
      </c>
      <c r="BE242" s="2">
        <f t="shared" si="209"/>
        <v>0</v>
      </c>
      <c r="BF242" s="2">
        <f t="shared" si="209"/>
        <v>0</v>
      </c>
      <c r="BG242" s="2">
        <f t="shared" si="209"/>
        <v>0</v>
      </c>
      <c r="BH242" s="2">
        <f t="shared" si="209"/>
        <v>0</v>
      </c>
      <c r="BI242" s="2">
        <f t="shared" si="209"/>
        <v>0</v>
      </c>
      <c r="BJ242" s="2">
        <f t="shared" si="209"/>
        <v>0</v>
      </c>
      <c r="BK242" s="2">
        <f t="shared" si="209"/>
        <v>0</v>
      </c>
      <c r="BL242" s="2">
        <f t="shared" si="209"/>
        <v>0</v>
      </c>
      <c r="BM242" s="2">
        <f t="shared" si="209"/>
        <v>0</v>
      </c>
      <c r="BN242" s="2">
        <f t="shared" si="209"/>
        <v>0</v>
      </c>
      <c r="BO242" s="2">
        <f t="shared" si="209"/>
        <v>0</v>
      </c>
      <c r="BP242" s="2">
        <f t="shared" si="209"/>
        <v>0</v>
      </c>
      <c r="BQ242" s="2">
        <f t="shared" si="209"/>
        <v>0</v>
      </c>
      <c r="BR242" s="2">
        <f t="shared" si="209"/>
        <v>0</v>
      </c>
      <c r="BS242" s="2">
        <f t="shared" si="209"/>
        <v>0</v>
      </c>
      <c r="BT242" s="2">
        <f t="shared" si="209"/>
        <v>0</v>
      </c>
      <c r="BU242" s="2">
        <f t="shared" si="209"/>
        <v>0</v>
      </c>
      <c r="BV242" s="2">
        <f t="shared" si="209"/>
        <v>0</v>
      </c>
      <c r="BW242" s="2">
        <f t="shared" si="209"/>
        <v>0</v>
      </c>
      <c r="BX242" s="2">
        <f t="shared" si="209"/>
        <v>0</v>
      </c>
      <c r="BY242" s="2">
        <f t="shared" si="209"/>
        <v>0</v>
      </c>
      <c r="BZ242" s="2">
        <f t="shared" si="209"/>
        <v>0</v>
      </c>
      <c r="CA242" s="2">
        <f t="shared" ref="CA242:DF242" si="210">CA286</f>
        <v>0</v>
      </c>
      <c r="CB242" s="2">
        <f t="shared" si="210"/>
        <v>0</v>
      </c>
      <c r="CC242" s="2">
        <f t="shared" si="210"/>
        <v>0</v>
      </c>
      <c r="CD242" s="2">
        <f t="shared" si="210"/>
        <v>0</v>
      </c>
      <c r="CE242" s="2">
        <f t="shared" si="210"/>
        <v>0</v>
      </c>
      <c r="CF242" s="2">
        <f t="shared" si="210"/>
        <v>0</v>
      </c>
      <c r="CG242" s="2">
        <f t="shared" si="210"/>
        <v>0</v>
      </c>
      <c r="CH242" s="2">
        <f t="shared" si="210"/>
        <v>0</v>
      </c>
      <c r="CI242" s="2">
        <f t="shared" si="210"/>
        <v>0</v>
      </c>
      <c r="CJ242" s="2">
        <f t="shared" si="210"/>
        <v>0</v>
      </c>
      <c r="CK242" s="2">
        <f t="shared" si="210"/>
        <v>0</v>
      </c>
      <c r="CL242" s="2">
        <f t="shared" si="210"/>
        <v>0</v>
      </c>
      <c r="CM242" s="2">
        <f t="shared" si="210"/>
        <v>0</v>
      </c>
      <c r="CN242" s="2">
        <f t="shared" si="210"/>
        <v>0</v>
      </c>
      <c r="CO242" s="2">
        <f t="shared" si="210"/>
        <v>0</v>
      </c>
      <c r="CP242" s="2">
        <f t="shared" si="210"/>
        <v>0</v>
      </c>
      <c r="CQ242" s="2">
        <f t="shared" si="210"/>
        <v>0</v>
      </c>
      <c r="CR242" s="2">
        <f t="shared" si="210"/>
        <v>0</v>
      </c>
      <c r="CS242" s="2">
        <f t="shared" si="210"/>
        <v>0</v>
      </c>
      <c r="CT242" s="2">
        <f t="shared" si="210"/>
        <v>0</v>
      </c>
      <c r="CU242" s="2">
        <f t="shared" si="210"/>
        <v>0</v>
      </c>
      <c r="CV242" s="2">
        <f t="shared" si="210"/>
        <v>0</v>
      </c>
      <c r="CW242" s="2">
        <f t="shared" si="210"/>
        <v>0</v>
      </c>
      <c r="CX242" s="2">
        <f t="shared" si="210"/>
        <v>0</v>
      </c>
      <c r="CY242" s="2">
        <f t="shared" si="210"/>
        <v>0</v>
      </c>
      <c r="CZ242" s="2">
        <f t="shared" si="210"/>
        <v>0</v>
      </c>
      <c r="DA242" s="2">
        <f t="shared" si="210"/>
        <v>0</v>
      </c>
      <c r="DB242" s="2">
        <f t="shared" si="210"/>
        <v>0</v>
      </c>
      <c r="DC242" s="2">
        <f t="shared" si="210"/>
        <v>0</v>
      </c>
      <c r="DD242" s="2">
        <f t="shared" si="210"/>
        <v>0</v>
      </c>
      <c r="DE242" s="2">
        <f t="shared" si="210"/>
        <v>0</v>
      </c>
      <c r="DF242" s="2">
        <f t="shared" si="210"/>
        <v>0</v>
      </c>
      <c r="DG242" s="3">
        <f t="shared" ref="DG242:EL242" si="211">DG286</f>
        <v>0</v>
      </c>
      <c r="DH242" s="3">
        <f t="shared" si="211"/>
        <v>0</v>
      </c>
      <c r="DI242" s="3">
        <f t="shared" si="211"/>
        <v>0</v>
      </c>
      <c r="DJ242" s="3">
        <f t="shared" si="211"/>
        <v>0</v>
      </c>
      <c r="DK242" s="3">
        <f t="shared" si="211"/>
        <v>0</v>
      </c>
      <c r="DL242" s="3">
        <f t="shared" si="211"/>
        <v>0</v>
      </c>
      <c r="DM242" s="3">
        <f t="shared" si="211"/>
        <v>0</v>
      </c>
      <c r="DN242" s="3">
        <f t="shared" si="211"/>
        <v>0</v>
      </c>
      <c r="DO242" s="3">
        <f t="shared" si="211"/>
        <v>0</v>
      </c>
      <c r="DP242" s="3">
        <f t="shared" si="211"/>
        <v>0</v>
      </c>
      <c r="DQ242" s="3">
        <f t="shared" si="211"/>
        <v>0</v>
      </c>
      <c r="DR242" s="3">
        <f t="shared" si="211"/>
        <v>0</v>
      </c>
      <c r="DS242" s="3">
        <f t="shared" si="211"/>
        <v>0</v>
      </c>
      <c r="DT242" s="3">
        <f t="shared" si="211"/>
        <v>0</v>
      </c>
      <c r="DU242" s="3">
        <f t="shared" si="211"/>
        <v>0</v>
      </c>
      <c r="DV242" s="3">
        <f t="shared" si="211"/>
        <v>0</v>
      </c>
      <c r="DW242" s="3">
        <f t="shared" si="211"/>
        <v>0</v>
      </c>
      <c r="DX242" s="3">
        <f t="shared" si="211"/>
        <v>0</v>
      </c>
      <c r="DY242" s="3">
        <f t="shared" si="211"/>
        <v>0</v>
      </c>
      <c r="DZ242" s="3">
        <f t="shared" si="211"/>
        <v>0</v>
      </c>
      <c r="EA242" s="3">
        <f t="shared" si="211"/>
        <v>0</v>
      </c>
      <c r="EB242" s="3">
        <f t="shared" si="211"/>
        <v>0</v>
      </c>
      <c r="EC242" s="3">
        <f t="shared" si="211"/>
        <v>0</v>
      </c>
      <c r="ED242" s="3">
        <f t="shared" si="211"/>
        <v>0</v>
      </c>
      <c r="EE242" s="3">
        <f t="shared" si="211"/>
        <v>0</v>
      </c>
      <c r="EF242" s="3">
        <f t="shared" si="211"/>
        <v>0</v>
      </c>
      <c r="EG242" s="3">
        <f t="shared" si="211"/>
        <v>0</v>
      </c>
      <c r="EH242" s="3">
        <f t="shared" si="211"/>
        <v>0</v>
      </c>
      <c r="EI242" s="3">
        <f t="shared" si="211"/>
        <v>0</v>
      </c>
      <c r="EJ242" s="3">
        <f t="shared" si="211"/>
        <v>0</v>
      </c>
      <c r="EK242" s="3">
        <f t="shared" si="211"/>
        <v>0</v>
      </c>
      <c r="EL242" s="3">
        <f t="shared" si="211"/>
        <v>0</v>
      </c>
      <c r="EM242" s="3">
        <f t="shared" ref="EM242:FR242" si="212">EM286</f>
        <v>0</v>
      </c>
      <c r="EN242" s="3">
        <f t="shared" si="212"/>
        <v>0</v>
      </c>
      <c r="EO242" s="3">
        <f t="shared" si="212"/>
        <v>0</v>
      </c>
      <c r="EP242" s="3">
        <f t="shared" si="212"/>
        <v>0</v>
      </c>
      <c r="EQ242" s="3">
        <f t="shared" si="212"/>
        <v>0</v>
      </c>
      <c r="ER242" s="3">
        <f t="shared" si="212"/>
        <v>0</v>
      </c>
      <c r="ES242" s="3">
        <f t="shared" si="212"/>
        <v>0</v>
      </c>
      <c r="ET242" s="3">
        <f t="shared" si="212"/>
        <v>0</v>
      </c>
      <c r="EU242" s="3">
        <f t="shared" si="212"/>
        <v>0</v>
      </c>
      <c r="EV242" s="3">
        <f t="shared" si="212"/>
        <v>0</v>
      </c>
      <c r="EW242" s="3">
        <f t="shared" si="212"/>
        <v>0</v>
      </c>
      <c r="EX242" s="3">
        <f t="shared" si="212"/>
        <v>0</v>
      </c>
      <c r="EY242" s="3">
        <f t="shared" si="212"/>
        <v>0</v>
      </c>
      <c r="EZ242" s="3">
        <f t="shared" si="212"/>
        <v>0</v>
      </c>
      <c r="FA242" s="3">
        <f t="shared" si="212"/>
        <v>0</v>
      </c>
      <c r="FB242" s="3">
        <f t="shared" si="212"/>
        <v>0</v>
      </c>
      <c r="FC242" s="3">
        <f t="shared" si="212"/>
        <v>0</v>
      </c>
      <c r="FD242" s="3">
        <f t="shared" si="212"/>
        <v>0</v>
      </c>
      <c r="FE242" s="3">
        <f t="shared" si="212"/>
        <v>0</v>
      </c>
      <c r="FF242" s="3">
        <f t="shared" si="212"/>
        <v>0</v>
      </c>
      <c r="FG242" s="3">
        <f t="shared" si="212"/>
        <v>0</v>
      </c>
      <c r="FH242" s="3">
        <f t="shared" si="212"/>
        <v>0</v>
      </c>
      <c r="FI242" s="3">
        <f t="shared" si="212"/>
        <v>0</v>
      </c>
      <c r="FJ242" s="3">
        <f t="shared" si="212"/>
        <v>0</v>
      </c>
      <c r="FK242" s="3">
        <f t="shared" si="212"/>
        <v>0</v>
      </c>
      <c r="FL242" s="3">
        <f t="shared" si="212"/>
        <v>0</v>
      </c>
      <c r="FM242" s="3">
        <f t="shared" si="212"/>
        <v>0</v>
      </c>
      <c r="FN242" s="3">
        <f t="shared" si="212"/>
        <v>0</v>
      </c>
      <c r="FO242" s="3">
        <f t="shared" si="212"/>
        <v>0</v>
      </c>
      <c r="FP242" s="3">
        <f t="shared" si="212"/>
        <v>0</v>
      </c>
      <c r="FQ242" s="3">
        <f t="shared" si="212"/>
        <v>0</v>
      </c>
      <c r="FR242" s="3">
        <f t="shared" si="212"/>
        <v>0</v>
      </c>
      <c r="FS242" s="3">
        <f t="shared" ref="FS242:GX242" si="213">FS286</f>
        <v>0</v>
      </c>
      <c r="FT242" s="3">
        <f t="shared" si="213"/>
        <v>0</v>
      </c>
      <c r="FU242" s="3">
        <f t="shared" si="213"/>
        <v>0</v>
      </c>
      <c r="FV242" s="3">
        <f t="shared" si="213"/>
        <v>0</v>
      </c>
      <c r="FW242" s="3">
        <f t="shared" si="213"/>
        <v>0</v>
      </c>
      <c r="FX242" s="3">
        <f t="shared" si="213"/>
        <v>0</v>
      </c>
      <c r="FY242" s="3">
        <f t="shared" si="213"/>
        <v>0</v>
      </c>
      <c r="FZ242" s="3">
        <f t="shared" si="213"/>
        <v>0</v>
      </c>
      <c r="GA242" s="3">
        <f t="shared" si="213"/>
        <v>0</v>
      </c>
      <c r="GB242" s="3">
        <f t="shared" si="213"/>
        <v>0</v>
      </c>
      <c r="GC242" s="3">
        <f t="shared" si="213"/>
        <v>0</v>
      </c>
      <c r="GD242" s="3">
        <f t="shared" si="213"/>
        <v>0</v>
      </c>
      <c r="GE242" s="3">
        <f t="shared" si="213"/>
        <v>0</v>
      </c>
      <c r="GF242" s="3">
        <f t="shared" si="213"/>
        <v>0</v>
      </c>
      <c r="GG242" s="3">
        <f t="shared" si="213"/>
        <v>0</v>
      </c>
      <c r="GH242" s="3">
        <f t="shared" si="213"/>
        <v>0</v>
      </c>
      <c r="GI242" s="3">
        <f t="shared" si="213"/>
        <v>0</v>
      </c>
      <c r="GJ242" s="3">
        <f t="shared" si="213"/>
        <v>0</v>
      </c>
      <c r="GK242" s="3">
        <f t="shared" si="213"/>
        <v>0</v>
      </c>
      <c r="GL242" s="3">
        <f t="shared" si="213"/>
        <v>0</v>
      </c>
      <c r="GM242" s="3">
        <f t="shared" si="213"/>
        <v>0</v>
      </c>
      <c r="GN242" s="3">
        <f t="shared" si="213"/>
        <v>0</v>
      </c>
      <c r="GO242" s="3">
        <f t="shared" si="213"/>
        <v>0</v>
      </c>
      <c r="GP242" s="3">
        <f t="shared" si="213"/>
        <v>0</v>
      </c>
      <c r="GQ242" s="3">
        <f t="shared" si="213"/>
        <v>0</v>
      </c>
      <c r="GR242" s="3">
        <f t="shared" si="213"/>
        <v>0</v>
      </c>
      <c r="GS242" s="3">
        <f t="shared" si="213"/>
        <v>0</v>
      </c>
      <c r="GT242" s="3">
        <f t="shared" si="213"/>
        <v>0</v>
      </c>
      <c r="GU242" s="3">
        <f t="shared" si="213"/>
        <v>0</v>
      </c>
      <c r="GV242" s="3">
        <f t="shared" si="213"/>
        <v>0</v>
      </c>
      <c r="GW242" s="3">
        <f t="shared" si="213"/>
        <v>0</v>
      </c>
      <c r="GX242" s="3">
        <f t="shared" si="213"/>
        <v>0</v>
      </c>
    </row>
    <row r="244" spans="1:245" x14ac:dyDescent="0.2">
      <c r="A244" s="1">
        <v>5</v>
      </c>
      <c r="B244" s="1">
        <v>1</v>
      </c>
      <c r="C244" s="1"/>
      <c r="D244" s="1">
        <f>ROW(A256)</f>
        <v>256</v>
      </c>
      <c r="E244" s="1"/>
      <c r="F244" s="1" t="s">
        <v>17</v>
      </c>
      <c r="G244" s="1" t="s">
        <v>18</v>
      </c>
      <c r="H244" s="1" t="s">
        <v>3</v>
      </c>
      <c r="I244" s="1">
        <v>0</v>
      </c>
      <c r="J244" s="1"/>
      <c r="K244" s="1">
        <v>0</v>
      </c>
      <c r="L244" s="1"/>
      <c r="M244" s="1" t="s">
        <v>3</v>
      </c>
      <c r="N244" s="1"/>
      <c r="O244" s="1"/>
      <c r="P244" s="1"/>
      <c r="Q244" s="1"/>
      <c r="R244" s="1"/>
      <c r="S244" s="1">
        <v>0</v>
      </c>
      <c r="T244" s="1"/>
      <c r="U244" s="1" t="s">
        <v>3</v>
      </c>
      <c r="V244" s="1">
        <v>0</v>
      </c>
      <c r="W244" s="1"/>
      <c r="X244" s="1"/>
      <c r="Y244" s="1"/>
      <c r="Z244" s="1"/>
      <c r="AA244" s="1"/>
      <c r="AB244" s="1" t="s">
        <v>3</v>
      </c>
      <c r="AC244" s="1" t="s">
        <v>3</v>
      </c>
      <c r="AD244" s="1" t="s">
        <v>3</v>
      </c>
      <c r="AE244" s="1" t="s">
        <v>3</v>
      </c>
      <c r="AF244" s="1" t="s">
        <v>3</v>
      </c>
      <c r="AG244" s="1" t="s">
        <v>3</v>
      </c>
      <c r="AH244" s="1"/>
      <c r="AI244" s="1"/>
      <c r="AJ244" s="1"/>
      <c r="AK244" s="1"/>
      <c r="AL244" s="1"/>
      <c r="AM244" s="1"/>
      <c r="AN244" s="1"/>
      <c r="AO244" s="1"/>
      <c r="AP244" s="1" t="s">
        <v>3</v>
      </c>
      <c r="AQ244" s="1" t="s">
        <v>3</v>
      </c>
      <c r="AR244" s="1" t="s">
        <v>3</v>
      </c>
      <c r="AS244" s="1"/>
      <c r="AT244" s="1"/>
      <c r="AU244" s="1"/>
      <c r="AV244" s="1"/>
      <c r="AW244" s="1"/>
      <c r="AX244" s="1"/>
      <c r="AY244" s="1"/>
      <c r="AZ244" s="1" t="s">
        <v>3</v>
      </c>
      <c r="BA244" s="1"/>
      <c r="BB244" s="1" t="s">
        <v>3</v>
      </c>
      <c r="BC244" s="1" t="s">
        <v>3</v>
      </c>
      <c r="BD244" s="1" t="s">
        <v>3</v>
      </c>
      <c r="BE244" s="1" t="s">
        <v>3</v>
      </c>
      <c r="BF244" s="1" t="s">
        <v>3</v>
      </c>
      <c r="BG244" s="1" t="s">
        <v>3</v>
      </c>
      <c r="BH244" s="1" t="s">
        <v>3</v>
      </c>
      <c r="BI244" s="1" t="s">
        <v>3</v>
      </c>
      <c r="BJ244" s="1" t="s">
        <v>3</v>
      </c>
      <c r="BK244" s="1" t="s">
        <v>3</v>
      </c>
      <c r="BL244" s="1" t="s">
        <v>3</v>
      </c>
      <c r="BM244" s="1" t="s">
        <v>3</v>
      </c>
      <c r="BN244" s="1" t="s">
        <v>3</v>
      </c>
      <c r="BO244" s="1" t="s">
        <v>3</v>
      </c>
      <c r="BP244" s="1" t="s">
        <v>3</v>
      </c>
      <c r="BQ244" s="1"/>
      <c r="BR244" s="1"/>
      <c r="BS244" s="1"/>
      <c r="BT244" s="1"/>
      <c r="BU244" s="1"/>
      <c r="BV244" s="1"/>
      <c r="BW244" s="1"/>
      <c r="BX244" s="1">
        <v>0</v>
      </c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>
        <v>0</v>
      </c>
    </row>
    <row r="246" spans="1:245" x14ac:dyDescent="0.2">
      <c r="A246" s="2">
        <v>52</v>
      </c>
      <c r="B246" s="2">
        <f t="shared" ref="B246:G246" si="214">B256</f>
        <v>1</v>
      </c>
      <c r="C246" s="2">
        <f t="shared" si="214"/>
        <v>5</v>
      </c>
      <c r="D246" s="2">
        <f t="shared" si="214"/>
        <v>244</v>
      </c>
      <c r="E246" s="2">
        <f t="shared" si="214"/>
        <v>0</v>
      </c>
      <c r="F246" s="2" t="str">
        <f t="shared" si="214"/>
        <v>Новый подраздел</v>
      </c>
      <c r="G246" s="2" t="str">
        <f t="shared" si="214"/>
        <v>Демонтажные и подготовительные  работы</v>
      </c>
      <c r="H246" s="2"/>
      <c r="I246" s="2"/>
      <c r="J246" s="2"/>
      <c r="K246" s="2"/>
      <c r="L246" s="2"/>
      <c r="M246" s="2"/>
      <c r="N246" s="2"/>
      <c r="O246" s="2">
        <f t="shared" ref="O246:AT246" si="215">O256</f>
        <v>4252.2299999999996</v>
      </c>
      <c r="P246" s="2">
        <f t="shared" si="215"/>
        <v>0</v>
      </c>
      <c r="Q246" s="2">
        <f t="shared" si="215"/>
        <v>0</v>
      </c>
      <c r="R246" s="2">
        <f t="shared" si="215"/>
        <v>0</v>
      </c>
      <c r="S246" s="2">
        <f t="shared" si="215"/>
        <v>4252.2299999999996</v>
      </c>
      <c r="T246" s="2">
        <f t="shared" si="215"/>
        <v>0</v>
      </c>
      <c r="U246" s="2">
        <f t="shared" si="215"/>
        <v>15.702642999999998</v>
      </c>
      <c r="V246" s="2">
        <f t="shared" si="215"/>
        <v>0</v>
      </c>
      <c r="W246" s="2">
        <f t="shared" si="215"/>
        <v>0</v>
      </c>
      <c r="X246" s="2">
        <f t="shared" si="215"/>
        <v>3480.14</v>
      </c>
      <c r="Y246" s="2">
        <f t="shared" si="215"/>
        <v>1743.42</v>
      </c>
      <c r="Z246" s="2">
        <f t="shared" si="215"/>
        <v>0</v>
      </c>
      <c r="AA246" s="2">
        <f t="shared" si="215"/>
        <v>0</v>
      </c>
      <c r="AB246" s="2">
        <f t="shared" si="215"/>
        <v>4252.2299999999996</v>
      </c>
      <c r="AC246" s="2">
        <f t="shared" si="215"/>
        <v>0</v>
      </c>
      <c r="AD246" s="2">
        <f t="shared" si="215"/>
        <v>0</v>
      </c>
      <c r="AE246" s="2">
        <f t="shared" si="215"/>
        <v>0</v>
      </c>
      <c r="AF246" s="2">
        <f t="shared" si="215"/>
        <v>4252.2299999999996</v>
      </c>
      <c r="AG246" s="2">
        <f t="shared" si="215"/>
        <v>0</v>
      </c>
      <c r="AH246" s="2">
        <f t="shared" si="215"/>
        <v>15.702642999999998</v>
      </c>
      <c r="AI246" s="2">
        <f t="shared" si="215"/>
        <v>0</v>
      </c>
      <c r="AJ246" s="2">
        <f t="shared" si="215"/>
        <v>0</v>
      </c>
      <c r="AK246" s="2">
        <f t="shared" si="215"/>
        <v>3480.14</v>
      </c>
      <c r="AL246" s="2">
        <f t="shared" si="215"/>
        <v>1743.42</v>
      </c>
      <c r="AM246" s="2">
        <f t="shared" si="215"/>
        <v>0</v>
      </c>
      <c r="AN246" s="2">
        <f t="shared" si="215"/>
        <v>0</v>
      </c>
      <c r="AO246" s="2">
        <f t="shared" si="215"/>
        <v>0</v>
      </c>
      <c r="AP246" s="2">
        <f t="shared" si="215"/>
        <v>0</v>
      </c>
      <c r="AQ246" s="2">
        <f t="shared" si="215"/>
        <v>0</v>
      </c>
      <c r="AR246" s="2">
        <f t="shared" si="215"/>
        <v>9475.7900000000009</v>
      </c>
      <c r="AS246" s="2">
        <f t="shared" si="215"/>
        <v>9475.7900000000009</v>
      </c>
      <c r="AT246" s="2">
        <f t="shared" si="215"/>
        <v>0</v>
      </c>
      <c r="AU246" s="2">
        <f t="shared" ref="AU246:BZ246" si="216">AU256</f>
        <v>0</v>
      </c>
      <c r="AV246" s="2">
        <f t="shared" si="216"/>
        <v>0</v>
      </c>
      <c r="AW246" s="2">
        <f t="shared" si="216"/>
        <v>0</v>
      </c>
      <c r="AX246" s="2">
        <f t="shared" si="216"/>
        <v>0</v>
      </c>
      <c r="AY246" s="2">
        <f t="shared" si="216"/>
        <v>0</v>
      </c>
      <c r="AZ246" s="2">
        <f t="shared" si="216"/>
        <v>0</v>
      </c>
      <c r="BA246" s="2">
        <f t="shared" si="216"/>
        <v>0</v>
      </c>
      <c r="BB246" s="2">
        <f t="shared" si="216"/>
        <v>0</v>
      </c>
      <c r="BC246" s="2">
        <f t="shared" si="216"/>
        <v>0</v>
      </c>
      <c r="BD246" s="2">
        <f t="shared" si="216"/>
        <v>0</v>
      </c>
      <c r="BE246" s="2">
        <f t="shared" si="216"/>
        <v>0</v>
      </c>
      <c r="BF246" s="2">
        <f t="shared" si="216"/>
        <v>0</v>
      </c>
      <c r="BG246" s="2">
        <f t="shared" si="216"/>
        <v>0</v>
      </c>
      <c r="BH246" s="2">
        <f t="shared" si="216"/>
        <v>0</v>
      </c>
      <c r="BI246" s="2">
        <f t="shared" si="216"/>
        <v>0</v>
      </c>
      <c r="BJ246" s="2">
        <f t="shared" si="216"/>
        <v>0</v>
      </c>
      <c r="BK246" s="2">
        <f t="shared" si="216"/>
        <v>0</v>
      </c>
      <c r="BL246" s="2">
        <f t="shared" si="216"/>
        <v>0</v>
      </c>
      <c r="BM246" s="2">
        <f t="shared" si="216"/>
        <v>0</v>
      </c>
      <c r="BN246" s="2">
        <f t="shared" si="216"/>
        <v>0</v>
      </c>
      <c r="BO246" s="2">
        <f t="shared" si="216"/>
        <v>0</v>
      </c>
      <c r="BP246" s="2">
        <f t="shared" si="216"/>
        <v>0</v>
      </c>
      <c r="BQ246" s="2">
        <f t="shared" si="216"/>
        <v>0</v>
      </c>
      <c r="BR246" s="2">
        <f t="shared" si="216"/>
        <v>0</v>
      </c>
      <c r="BS246" s="2">
        <f t="shared" si="216"/>
        <v>0</v>
      </c>
      <c r="BT246" s="2">
        <f t="shared" si="216"/>
        <v>0</v>
      </c>
      <c r="BU246" s="2">
        <f t="shared" si="216"/>
        <v>0</v>
      </c>
      <c r="BV246" s="2">
        <f t="shared" si="216"/>
        <v>0</v>
      </c>
      <c r="BW246" s="2">
        <f t="shared" si="216"/>
        <v>0</v>
      </c>
      <c r="BX246" s="2">
        <f t="shared" si="216"/>
        <v>0</v>
      </c>
      <c r="BY246" s="2">
        <f t="shared" si="216"/>
        <v>0</v>
      </c>
      <c r="BZ246" s="2">
        <f t="shared" si="216"/>
        <v>0</v>
      </c>
      <c r="CA246" s="2">
        <f t="shared" ref="CA246:DF246" si="217">CA256</f>
        <v>9475.7900000000009</v>
      </c>
      <c r="CB246" s="2">
        <f t="shared" si="217"/>
        <v>9475.7900000000009</v>
      </c>
      <c r="CC246" s="2">
        <f t="shared" si="217"/>
        <v>0</v>
      </c>
      <c r="CD246" s="2">
        <f t="shared" si="217"/>
        <v>0</v>
      </c>
      <c r="CE246" s="2">
        <f t="shared" si="217"/>
        <v>0</v>
      </c>
      <c r="CF246" s="2">
        <f t="shared" si="217"/>
        <v>0</v>
      </c>
      <c r="CG246" s="2">
        <f t="shared" si="217"/>
        <v>0</v>
      </c>
      <c r="CH246" s="2">
        <f t="shared" si="217"/>
        <v>0</v>
      </c>
      <c r="CI246" s="2">
        <f t="shared" si="217"/>
        <v>0</v>
      </c>
      <c r="CJ246" s="2">
        <f t="shared" si="217"/>
        <v>0</v>
      </c>
      <c r="CK246" s="2">
        <f t="shared" si="217"/>
        <v>0</v>
      </c>
      <c r="CL246" s="2">
        <f t="shared" si="217"/>
        <v>0</v>
      </c>
      <c r="CM246" s="2">
        <f t="shared" si="217"/>
        <v>0</v>
      </c>
      <c r="CN246" s="2">
        <f t="shared" si="217"/>
        <v>0</v>
      </c>
      <c r="CO246" s="2">
        <f t="shared" si="217"/>
        <v>0</v>
      </c>
      <c r="CP246" s="2">
        <f t="shared" si="217"/>
        <v>0</v>
      </c>
      <c r="CQ246" s="2">
        <f t="shared" si="217"/>
        <v>0</v>
      </c>
      <c r="CR246" s="2">
        <f t="shared" si="217"/>
        <v>0</v>
      </c>
      <c r="CS246" s="2">
        <f t="shared" si="217"/>
        <v>0</v>
      </c>
      <c r="CT246" s="2">
        <f t="shared" si="217"/>
        <v>0</v>
      </c>
      <c r="CU246" s="2">
        <f t="shared" si="217"/>
        <v>0</v>
      </c>
      <c r="CV246" s="2">
        <f t="shared" si="217"/>
        <v>0</v>
      </c>
      <c r="CW246" s="2">
        <f t="shared" si="217"/>
        <v>0</v>
      </c>
      <c r="CX246" s="2">
        <f t="shared" si="217"/>
        <v>0</v>
      </c>
      <c r="CY246" s="2">
        <f t="shared" si="217"/>
        <v>0</v>
      </c>
      <c r="CZ246" s="2">
        <f t="shared" si="217"/>
        <v>0</v>
      </c>
      <c r="DA246" s="2">
        <f t="shared" si="217"/>
        <v>0</v>
      </c>
      <c r="DB246" s="2">
        <f t="shared" si="217"/>
        <v>0</v>
      </c>
      <c r="DC246" s="2">
        <f t="shared" si="217"/>
        <v>0</v>
      </c>
      <c r="DD246" s="2">
        <f t="shared" si="217"/>
        <v>0</v>
      </c>
      <c r="DE246" s="2">
        <f t="shared" si="217"/>
        <v>0</v>
      </c>
      <c r="DF246" s="2">
        <f t="shared" si="217"/>
        <v>0</v>
      </c>
      <c r="DG246" s="3">
        <f t="shared" ref="DG246:EL246" si="218">DG256</f>
        <v>0</v>
      </c>
      <c r="DH246" s="3">
        <f t="shared" si="218"/>
        <v>0</v>
      </c>
      <c r="DI246" s="3">
        <f t="shared" si="218"/>
        <v>0</v>
      </c>
      <c r="DJ246" s="3">
        <f t="shared" si="218"/>
        <v>0</v>
      </c>
      <c r="DK246" s="3">
        <f t="shared" si="218"/>
        <v>0</v>
      </c>
      <c r="DL246" s="3">
        <f t="shared" si="218"/>
        <v>0</v>
      </c>
      <c r="DM246" s="3">
        <f t="shared" si="218"/>
        <v>0</v>
      </c>
      <c r="DN246" s="3">
        <f t="shared" si="218"/>
        <v>0</v>
      </c>
      <c r="DO246" s="3">
        <f t="shared" si="218"/>
        <v>0</v>
      </c>
      <c r="DP246" s="3">
        <f t="shared" si="218"/>
        <v>0</v>
      </c>
      <c r="DQ246" s="3">
        <f t="shared" si="218"/>
        <v>0</v>
      </c>
      <c r="DR246" s="3">
        <f t="shared" si="218"/>
        <v>0</v>
      </c>
      <c r="DS246" s="3">
        <f t="shared" si="218"/>
        <v>0</v>
      </c>
      <c r="DT246" s="3">
        <f t="shared" si="218"/>
        <v>0</v>
      </c>
      <c r="DU246" s="3">
        <f t="shared" si="218"/>
        <v>0</v>
      </c>
      <c r="DV246" s="3">
        <f t="shared" si="218"/>
        <v>0</v>
      </c>
      <c r="DW246" s="3">
        <f t="shared" si="218"/>
        <v>0</v>
      </c>
      <c r="DX246" s="3">
        <f t="shared" si="218"/>
        <v>0</v>
      </c>
      <c r="DY246" s="3">
        <f t="shared" si="218"/>
        <v>0</v>
      </c>
      <c r="DZ246" s="3">
        <f t="shared" si="218"/>
        <v>0</v>
      </c>
      <c r="EA246" s="3">
        <f t="shared" si="218"/>
        <v>0</v>
      </c>
      <c r="EB246" s="3">
        <f t="shared" si="218"/>
        <v>0</v>
      </c>
      <c r="EC246" s="3">
        <f t="shared" si="218"/>
        <v>0</v>
      </c>
      <c r="ED246" s="3">
        <f t="shared" si="218"/>
        <v>0</v>
      </c>
      <c r="EE246" s="3">
        <f t="shared" si="218"/>
        <v>0</v>
      </c>
      <c r="EF246" s="3">
        <f t="shared" si="218"/>
        <v>0</v>
      </c>
      <c r="EG246" s="3">
        <f t="shared" si="218"/>
        <v>0</v>
      </c>
      <c r="EH246" s="3">
        <f t="shared" si="218"/>
        <v>0</v>
      </c>
      <c r="EI246" s="3">
        <f t="shared" si="218"/>
        <v>0</v>
      </c>
      <c r="EJ246" s="3">
        <f t="shared" si="218"/>
        <v>0</v>
      </c>
      <c r="EK246" s="3">
        <f t="shared" si="218"/>
        <v>0</v>
      </c>
      <c r="EL246" s="3">
        <f t="shared" si="218"/>
        <v>0</v>
      </c>
      <c r="EM246" s="3">
        <f t="shared" ref="EM246:FR246" si="219">EM256</f>
        <v>0</v>
      </c>
      <c r="EN246" s="3">
        <f t="shared" si="219"/>
        <v>0</v>
      </c>
      <c r="EO246" s="3">
        <f t="shared" si="219"/>
        <v>0</v>
      </c>
      <c r="EP246" s="3">
        <f t="shared" si="219"/>
        <v>0</v>
      </c>
      <c r="EQ246" s="3">
        <f t="shared" si="219"/>
        <v>0</v>
      </c>
      <c r="ER246" s="3">
        <f t="shared" si="219"/>
        <v>0</v>
      </c>
      <c r="ES246" s="3">
        <f t="shared" si="219"/>
        <v>0</v>
      </c>
      <c r="ET246" s="3">
        <f t="shared" si="219"/>
        <v>0</v>
      </c>
      <c r="EU246" s="3">
        <f t="shared" si="219"/>
        <v>0</v>
      </c>
      <c r="EV246" s="3">
        <f t="shared" si="219"/>
        <v>0</v>
      </c>
      <c r="EW246" s="3">
        <f t="shared" si="219"/>
        <v>0</v>
      </c>
      <c r="EX246" s="3">
        <f t="shared" si="219"/>
        <v>0</v>
      </c>
      <c r="EY246" s="3">
        <f t="shared" si="219"/>
        <v>0</v>
      </c>
      <c r="EZ246" s="3">
        <f t="shared" si="219"/>
        <v>0</v>
      </c>
      <c r="FA246" s="3">
        <f t="shared" si="219"/>
        <v>0</v>
      </c>
      <c r="FB246" s="3">
        <f t="shared" si="219"/>
        <v>0</v>
      </c>
      <c r="FC246" s="3">
        <f t="shared" si="219"/>
        <v>0</v>
      </c>
      <c r="FD246" s="3">
        <f t="shared" si="219"/>
        <v>0</v>
      </c>
      <c r="FE246" s="3">
        <f t="shared" si="219"/>
        <v>0</v>
      </c>
      <c r="FF246" s="3">
        <f t="shared" si="219"/>
        <v>0</v>
      </c>
      <c r="FG246" s="3">
        <f t="shared" si="219"/>
        <v>0</v>
      </c>
      <c r="FH246" s="3">
        <f t="shared" si="219"/>
        <v>0</v>
      </c>
      <c r="FI246" s="3">
        <f t="shared" si="219"/>
        <v>0</v>
      </c>
      <c r="FJ246" s="3">
        <f t="shared" si="219"/>
        <v>0</v>
      </c>
      <c r="FK246" s="3">
        <f t="shared" si="219"/>
        <v>0</v>
      </c>
      <c r="FL246" s="3">
        <f t="shared" si="219"/>
        <v>0</v>
      </c>
      <c r="FM246" s="3">
        <f t="shared" si="219"/>
        <v>0</v>
      </c>
      <c r="FN246" s="3">
        <f t="shared" si="219"/>
        <v>0</v>
      </c>
      <c r="FO246" s="3">
        <f t="shared" si="219"/>
        <v>0</v>
      </c>
      <c r="FP246" s="3">
        <f t="shared" si="219"/>
        <v>0</v>
      </c>
      <c r="FQ246" s="3">
        <f t="shared" si="219"/>
        <v>0</v>
      </c>
      <c r="FR246" s="3">
        <f t="shared" si="219"/>
        <v>0</v>
      </c>
      <c r="FS246" s="3">
        <f t="shared" ref="FS246:GX246" si="220">FS256</f>
        <v>0</v>
      </c>
      <c r="FT246" s="3">
        <f t="shared" si="220"/>
        <v>0</v>
      </c>
      <c r="FU246" s="3">
        <f t="shared" si="220"/>
        <v>0</v>
      </c>
      <c r="FV246" s="3">
        <f t="shared" si="220"/>
        <v>0</v>
      </c>
      <c r="FW246" s="3">
        <f t="shared" si="220"/>
        <v>0</v>
      </c>
      <c r="FX246" s="3">
        <f t="shared" si="220"/>
        <v>0</v>
      </c>
      <c r="FY246" s="3">
        <f t="shared" si="220"/>
        <v>0</v>
      </c>
      <c r="FZ246" s="3">
        <f t="shared" si="220"/>
        <v>0</v>
      </c>
      <c r="GA246" s="3">
        <f t="shared" si="220"/>
        <v>0</v>
      </c>
      <c r="GB246" s="3">
        <f t="shared" si="220"/>
        <v>0</v>
      </c>
      <c r="GC246" s="3">
        <f t="shared" si="220"/>
        <v>0</v>
      </c>
      <c r="GD246" s="3">
        <f t="shared" si="220"/>
        <v>0</v>
      </c>
      <c r="GE246" s="3">
        <f t="shared" si="220"/>
        <v>0</v>
      </c>
      <c r="GF246" s="3">
        <f t="shared" si="220"/>
        <v>0</v>
      </c>
      <c r="GG246" s="3">
        <f t="shared" si="220"/>
        <v>0</v>
      </c>
      <c r="GH246" s="3">
        <f t="shared" si="220"/>
        <v>0</v>
      </c>
      <c r="GI246" s="3">
        <f t="shared" si="220"/>
        <v>0</v>
      </c>
      <c r="GJ246" s="3">
        <f t="shared" si="220"/>
        <v>0</v>
      </c>
      <c r="GK246" s="3">
        <f t="shared" si="220"/>
        <v>0</v>
      </c>
      <c r="GL246" s="3">
        <f t="shared" si="220"/>
        <v>0</v>
      </c>
      <c r="GM246" s="3">
        <f t="shared" si="220"/>
        <v>0</v>
      </c>
      <c r="GN246" s="3">
        <f t="shared" si="220"/>
        <v>0</v>
      </c>
      <c r="GO246" s="3">
        <f t="shared" si="220"/>
        <v>0</v>
      </c>
      <c r="GP246" s="3">
        <f t="shared" si="220"/>
        <v>0</v>
      </c>
      <c r="GQ246" s="3">
        <f t="shared" si="220"/>
        <v>0</v>
      </c>
      <c r="GR246" s="3">
        <f t="shared" si="220"/>
        <v>0</v>
      </c>
      <c r="GS246" s="3">
        <f t="shared" si="220"/>
        <v>0</v>
      </c>
      <c r="GT246" s="3">
        <f t="shared" si="220"/>
        <v>0</v>
      </c>
      <c r="GU246" s="3">
        <f t="shared" si="220"/>
        <v>0</v>
      </c>
      <c r="GV246" s="3">
        <f t="shared" si="220"/>
        <v>0</v>
      </c>
      <c r="GW246" s="3">
        <f t="shared" si="220"/>
        <v>0</v>
      </c>
      <c r="GX246" s="3">
        <f t="shared" si="220"/>
        <v>0</v>
      </c>
    </row>
    <row r="248" spans="1:245" x14ac:dyDescent="0.2">
      <c r="A248">
        <v>17</v>
      </c>
      <c r="B248">
        <v>1</v>
      </c>
      <c r="C248">
        <f>ROW(SmtRes!A104)</f>
        <v>104</v>
      </c>
      <c r="D248">
        <f>ROW(EtalonRes!A110)</f>
        <v>110</v>
      </c>
      <c r="E248" t="s">
        <v>19</v>
      </c>
      <c r="F248" t="s">
        <v>20</v>
      </c>
      <c r="G248" t="s">
        <v>21</v>
      </c>
      <c r="H248" t="s">
        <v>22</v>
      </c>
      <c r="I248">
        <f>ROUND(1.97/100,9)</f>
        <v>1.9699999999999999E-2</v>
      </c>
      <c r="J248">
        <v>0</v>
      </c>
      <c r="K248">
        <f>ROUND(1.97/100,9)</f>
        <v>1.9699999999999999E-2</v>
      </c>
      <c r="O248">
        <f t="shared" ref="O248:O254" si="221">ROUND(CP248,2)</f>
        <v>305.60000000000002</v>
      </c>
      <c r="P248">
        <f t="shared" ref="P248:P254" si="222">ROUND((ROUND((AC248*AW248*I248),2)*BC248),2)</f>
        <v>0</v>
      </c>
      <c r="Q248">
        <f t="shared" ref="Q248:Q254" si="223">(ROUND((ROUND(((ET248)*AV248*I248),2)*BB248),2)+ROUND((ROUND(((AE248-(EU248))*AV248*I248),2)*BS248),2))</f>
        <v>0</v>
      </c>
      <c r="R248">
        <f t="shared" ref="R248:R254" si="224">ROUND((ROUND((AE248*AV248*I248),2)*BS248),2)</f>
        <v>0</v>
      </c>
      <c r="S248">
        <f t="shared" ref="S248:S254" si="225">ROUND((ROUND((AF248*AV248*I248),2)*BA248),2)</f>
        <v>305.60000000000002</v>
      </c>
      <c r="T248">
        <f t="shared" ref="T248:T254" si="226">ROUND(CU248*I248,2)</f>
        <v>0</v>
      </c>
      <c r="U248">
        <f t="shared" ref="U248:U254" si="227">CV248*I248</f>
        <v>1.1327499999999999</v>
      </c>
      <c r="V248">
        <f t="shared" ref="V248:V254" si="228">CW248*I248</f>
        <v>0</v>
      </c>
      <c r="W248">
        <f t="shared" ref="W248:W254" si="229">ROUND(CX248*I248,2)</f>
        <v>0</v>
      </c>
      <c r="X248">
        <f t="shared" ref="X248:Y254" si="230">ROUND(CY248,2)</f>
        <v>213.92</v>
      </c>
      <c r="Y248">
        <f t="shared" si="230"/>
        <v>125.3</v>
      </c>
      <c r="AA248">
        <v>55282325</v>
      </c>
      <c r="AB248">
        <f t="shared" ref="AB248:AB254" si="231">ROUND((AC248+AD248+AF248),6)</f>
        <v>587.65</v>
      </c>
      <c r="AC248">
        <f t="shared" ref="AC248:AC254" si="232">ROUND((ES248),6)</f>
        <v>0</v>
      </c>
      <c r="AD248">
        <f t="shared" ref="AD248:AD254" si="233">ROUND((((ET248)-(EU248))+AE248),6)</f>
        <v>0</v>
      </c>
      <c r="AE248">
        <f t="shared" ref="AE248:AF254" si="234">ROUND((EU248),6)</f>
        <v>0</v>
      </c>
      <c r="AF248">
        <f t="shared" si="234"/>
        <v>587.65</v>
      </c>
      <c r="AG248">
        <f t="shared" ref="AG248:AG254" si="235">ROUND((AP248),6)</f>
        <v>0</v>
      </c>
      <c r="AH248">
        <f t="shared" ref="AH248:AI254" si="236">(EW248)</f>
        <v>57.5</v>
      </c>
      <c r="AI248">
        <f t="shared" si="236"/>
        <v>0</v>
      </c>
      <c r="AJ248">
        <f t="shared" ref="AJ248:AJ254" si="237">(AS248)</f>
        <v>0</v>
      </c>
      <c r="AK248">
        <v>587.65</v>
      </c>
      <c r="AL248">
        <v>0</v>
      </c>
      <c r="AM248">
        <v>0</v>
      </c>
      <c r="AN248">
        <v>0</v>
      </c>
      <c r="AO248">
        <v>587.65</v>
      </c>
      <c r="AP248">
        <v>0</v>
      </c>
      <c r="AQ248">
        <v>57.5</v>
      </c>
      <c r="AR248">
        <v>0</v>
      </c>
      <c r="AS248">
        <v>0</v>
      </c>
      <c r="AT248">
        <v>70</v>
      </c>
      <c r="AU248">
        <v>41</v>
      </c>
      <c r="AV248">
        <v>1</v>
      </c>
      <c r="AW248">
        <v>1</v>
      </c>
      <c r="AZ248">
        <v>1</v>
      </c>
      <c r="BA248">
        <v>26.39</v>
      </c>
      <c r="BB248">
        <v>1</v>
      </c>
      <c r="BC248">
        <v>1</v>
      </c>
      <c r="BD248" t="s">
        <v>3</v>
      </c>
      <c r="BE248" t="s">
        <v>3</v>
      </c>
      <c r="BF248" t="s">
        <v>3</v>
      </c>
      <c r="BG248" t="s">
        <v>3</v>
      </c>
      <c r="BH248">
        <v>0</v>
      </c>
      <c r="BI248">
        <v>1</v>
      </c>
      <c r="BJ248" t="s">
        <v>23</v>
      </c>
      <c r="BM248">
        <v>456</v>
      </c>
      <c r="BN248">
        <v>0</v>
      </c>
      <c r="BO248" t="s">
        <v>20</v>
      </c>
      <c r="BP248">
        <v>1</v>
      </c>
      <c r="BQ248">
        <v>60</v>
      </c>
      <c r="BR248">
        <v>0</v>
      </c>
      <c r="BS248">
        <v>26.39</v>
      </c>
      <c r="BT248">
        <v>1</v>
      </c>
      <c r="BU248">
        <v>1</v>
      </c>
      <c r="BV248">
        <v>1</v>
      </c>
      <c r="BW248">
        <v>1</v>
      </c>
      <c r="BX248">
        <v>1</v>
      </c>
      <c r="BY248" t="s">
        <v>3</v>
      </c>
      <c r="BZ248">
        <v>70</v>
      </c>
      <c r="CA248">
        <v>41</v>
      </c>
      <c r="CB248" t="s">
        <v>3</v>
      </c>
      <c r="CE248">
        <v>30</v>
      </c>
      <c r="CF248">
        <v>0</v>
      </c>
      <c r="CG248">
        <v>0</v>
      </c>
      <c r="CM248">
        <v>0</v>
      </c>
      <c r="CN248" t="s">
        <v>3</v>
      </c>
      <c r="CO248">
        <v>0</v>
      </c>
      <c r="CP248">
        <f t="shared" ref="CP248:CP254" si="238">(P248+Q248+S248)</f>
        <v>305.60000000000002</v>
      </c>
      <c r="CQ248">
        <f t="shared" ref="CQ248:CQ254" si="239">ROUND((ROUND((AC248*AW248*1),2)*BC248),2)</f>
        <v>0</v>
      </c>
      <c r="CR248">
        <f t="shared" ref="CR248:CR254" si="240">(ROUND((ROUND(((ET248)*AV248*1),2)*BB248),2)+ROUND((ROUND(((AE248-(EU248))*AV248*1),2)*BS248),2))</f>
        <v>0</v>
      </c>
      <c r="CS248">
        <f t="shared" ref="CS248:CS254" si="241">ROUND((ROUND((AE248*AV248*1),2)*BS248),2)</f>
        <v>0</v>
      </c>
      <c r="CT248">
        <f t="shared" ref="CT248:CT254" si="242">ROUND((ROUND((AF248*AV248*1),2)*BA248),2)</f>
        <v>15508.08</v>
      </c>
      <c r="CU248">
        <f t="shared" ref="CU248:CU254" si="243">AG248</f>
        <v>0</v>
      </c>
      <c r="CV248">
        <f t="shared" ref="CV248:CV254" si="244">(AH248*AV248)</f>
        <v>57.5</v>
      </c>
      <c r="CW248">
        <f t="shared" ref="CW248:CX254" si="245">AI248</f>
        <v>0</v>
      </c>
      <c r="CX248">
        <f t="shared" si="245"/>
        <v>0</v>
      </c>
      <c r="CY248">
        <f t="shared" ref="CY248:CY254" si="246">S248*(BZ248/100)</f>
        <v>213.92000000000002</v>
      </c>
      <c r="CZ248">
        <f t="shared" ref="CZ248:CZ254" si="247">S248*(CA248/100)</f>
        <v>125.29600000000001</v>
      </c>
      <c r="DC248" t="s">
        <v>3</v>
      </c>
      <c r="DD248" t="s">
        <v>3</v>
      </c>
      <c r="DE248" t="s">
        <v>3</v>
      </c>
      <c r="DF248" t="s">
        <v>3</v>
      </c>
      <c r="DG248" t="s">
        <v>3</v>
      </c>
      <c r="DH248" t="s">
        <v>3</v>
      </c>
      <c r="DI248" t="s">
        <v>3</v>
      </c>
      <c r="DJ248" t="s">
        <v>3</v>
      </c>
      <c r="DK248" t="s">
        <v>3</v>
      </c>
      <c r="DL248" t="s">
        <v>3</v>
      </c>
      <c r="DM248" t="s">
        <v>3</v>
      </c>
      <c r="DN248">
        <v>80</v>
      </c>
      <c r="DO248">
        <v>55</v>
      </c>
      <c r="DP248">
        <v>1.0469999999999999</v>
      </c>
      <c r="DQ248">
        <v>1</v>
      </c>
      <c r="DU248">
        <v>1005</v>
      </c>
      <c r="DV248" t="s">
        <v>22</v>
      </c>
      <c r="DW248" t="s">
        <v>22</v>
      </c>
      <c r="DX248">
        <v>100</v>
      </c>
      <c r="DZ248" t="s">
        <v>3</v>
      </c>
      <c r="EA248" t="s">
        <v>3</v>
      </c>
      <c r="EB248" t="s">
        <v>3</v>
      </c>
      <c r="EC248" t="s">
        <v>3</v>
      </c>
      <c r="EE248">
        <v>54687882</v>
      </c>
      <c r="EF248">
        <v>60</v>
      </c>
      <c r="EG248" t="s">
        <v>24</v>
      </c>
      <c r="EH248">
        <v>0</v>
      </c>
      <c r="EI248" t="s">
        <v>3</v>
      </c>
      <c r="EJ248">
        <v>1</v>
      </c>
      <c r="EK248">
        <v>456</v>
      </c>
      <c r="EL248" t="s">
        <v>25</v>
      </c>
      <c r="EM248" t="s">
        <v>26</v>
      </c>
      <c r="EO248" t="s">
        <v>3</v>
      </c>
      <c r="EQ248">
        <v>0</v>
      </c>
      <c r="ER248">
        <v>587.65</v>
      </c>
      <c r="ES248">
        <v>0</v>
      </c>
      <c r="ET248">
        <v>0</v>
      </c>
      <c r="EU248">
        <v>0</v>
      </c>
      <c r="EV248">
        <v>587.65</v>
      </c>
      <c r="EW248">
        <v>57.5</v>
      </c>
      <c r="EX248">
        <v>0</v>
      </c>
      <c r="EY248">
        <v>0</v>
      </c>
      <c r="FQ248">
        <v>0</v>
      </c>
      <c r="FR248">
        <f t="shared" ref="FR248:FR254" si="248">ROUND(IF(AND(BH248=3,BI248=3),P248,0),2)</f>
        <v>0</v>
      </c>
      <c r="FS248">
        <v>0</v>
      </c>
      <c r="FX248">
        <v>80</v>
      </c>
      <c r="FY248">
        <v>55</v>
      </c>
      <c r="GA248" t="s">
        <v>3</v>
      </c>
      <c r="GD248">
        <v>0</v>
      </c>
      <c r="GF248">
        <v>-1681123399</v>
      </c>
      <c r="GG248">
        <v>2</v>
      </c>
      <c r="GH248">
        <v>1</v>
      </c>
      <c r="GI248">
        <v>3</v>
      </c>
      <c r="GJ248">
        <v>0</v>
      </c>
      <c r="GK248">
        <f>ROUND(R248*(R12)/100,2)</f>
        <v>0</v>
      </c>
      <c r="GL248">
        <f t="shared" ref="GL248:GL254" si="249">ROUND(IF(AND(BH248=3,BI248=3,FS248&lt;&gt;0),P248,0),2)</f>
        <v>0</v>
      </c>
      <c r="GM248">
        <f t="shared" ref="GM248:GM254" si="250">ROUND(O248+X248+Y248+GK248,2)+GX248</f>
        <v>644.82000000000005</v>
      </c>
      <c r="GN248">
        <f t="shared" ref="GN248:GN254" si="251">IF(OR(BI248=0,BI248=1),ROUND(O248+X248+Y248+GK248,2),0)</f>
        <v>644.82000000000005</v>
      </c>
      <c r="GO248">
        <f t="shared" ref="GO248:GO254" si="252">IF(BI248=2,ROUND(O248+X248+Y248+GK248,2),0)</f>
        <v>0</v>
      </c>
      <c r="GP248">
        <f t="shared" ref="GP248:GP254" si="253">IF(BI248=4,ROUND(O248+X248+Y248+GK248,2)+GX248,0)</f>
        <v>0</v>
      </c>
      <c r="GR248">
        <v>0</v>
      </c>
      <c r="GS248">
        <v>3</v>
      </c>
      <c r="GT248">
        <v>0</v>
      </c>
      <c r="GU248" t="s">
        <v>3</v>
      </c>
      <c r="GV248">
        <f t="shared" ref="GV248:GV254" si="254">ROUND((GT248),6)</f>
        <v>0</v>
      </c>
      <c r="GW248">
        <v>1</v>
      </c>
      <c r="GX248">
        <f t="shared" ref="GX248:GX254" si="255">ROUND(HC248*I248,2)</f>
        <v>0</v>
      </c>
      <c r="HA248">
        <v>0</v>
      </c>
      <c r="HB248">
        <v>0</v>
      </c>
      <c r="HC248">
        <f t="shared" ref="HC248:HC254" si="256">GV248*GW248</f>
        <v>0</v>
      </c>
      <c r="HE248" t="s">
        <v>3</v>
      </c>
      <c r="HF248" t="s">
        <v>3</v>
      </c>
      <c r="HM248" t="s">
        <v>3</v>
      </c>
      <c r="HN248" t="s">
        <v>3</v>
      </c>
      <c r="HO248" t="s">
        <v>3</v>
      </c>
      <c r="HP248" t="s">
        <v>3</v>
      </c>
      <c r="HQ248" t="s">
        <v>3</v>
      </c>
      <c r="IK248">
        <v>0</v>
      </c>
    </row>
    <row r="249" spans="1:245" x14ac:dyDescent="0.2">
      <c r="A249">
        <v>18</v>
      </c>
      <c r="B249">
        <v>1</v>
      </c>
      <c r="C249">
        <v>104</v>
      </c>
      <c r="E249" t="s">
        <v>27</v>
      </c>
      <c r="F249" t="s">
        <v>28</v>
      </c>
      <c r="G249" t="s">
        <v>29</v>
      </c>
      <c r="H249" t="s">
        <v>30</v>
      </c>
      <c r="I249">
        <f>I248*J249</f>
        <v>-9.0620000000000006E-2</v>
      </c>
      <c r="J249">
        <v>-4.6000000000000005</v>
      </c>
      <c r="K249">
        <v>-4.5999999999999996</v>
      </c>
      <c r="O249">
        <f t="shared" si="221"/>
        <v>0</v>
      </c>
      <c r="P249">
        <f t="shared" si="222"/>
        <v>0</v>
      </c>
      <c r="Q249">
        <f t="shared" si="223"/>
        <v>0</v>
      </c>
      <c r="R249">
        <f t="shared" si="224"/>
        <v>0</v>
      </c>
      <c r="S249">
        <f t="shared" si="225"/>
        <v>0</v>
      </c>
      <c r="T249">
        <f t="shared" si="226"/>
        <v>0</v>
      </c>
      <c r="U249">
        <f t="shared" si="227"/>
        <v>0</v>
      </c>
      <c r="V249">
        <f t="shared" si="228"/>
        <v>0</v>
      </c>
      <c r="W249">
        <f t="shared" si="229"/>
        <v>0</v>
      </c>
      <c r="X249">
        <f t="shared" si="230"/>
        <v>0</v>
      </c>
      <c r="Y249">
        <f t="shared" si="230"/>
        <v>0</v>
      </c>
      <c r="AA249">
        <v>55282325</v>
      </c>
      <c r="AB249">
        <f t="shared" si="231"/>
        <v>0</v>
      </c>
      <c r="AC249">
        <f t="shared" si="232"/>
        <v>0</v>
      </c>
      <c r="AD249">
        <f t="shared" si="233"/>
        <v>0</v>
      </c>
      <c r="AE249">
        <f t="shared" si="234"/>
        <v>0</v>
      </c>
      <c r="AF249">
        <f t="shared" si="234"/>
        <v>0</v>
      </c>
      <c r="AG249">
        <f t="shared" si="235"/>
        <v>0</v>
      </c>
      <c r="AH249">
        <f t="shared" si="236"/>
        <v>0</v>
      </c>
      <c r="AI249">
        <f t="shared" si="236"/>
        <v>0</v>
      </c>
      <c r="AJ249">
        <f t="shared" si="237"/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1</v>
      </c>
      <c r="AW249">
        <v>1</v>
      </c>
      <c r="AZ249">
        <v>1</v>
      </c>
      <c r="BA249">
        <v>1</v>
      </c>
      <c r="BB249">
        <v>1</v>
      </c>
      <c r="BC249">
        <v>1</v>
      </c>
      <c r="BD249" t="s">
        <v>3</v>
      </c>
      <c r="BE249" t="s">
        <v>3</v>
      </c>
      <c r="BF249" t="s">
        <v>3</v>
      </c>
      <c r="BG249" t="s">
        <v>3</v>
      </c>
      <c r="BH249">
        <v>3</v>
      </c>
      <c r="BI249">
        <v>1</v>
      </c>
      <c r="BJ249" t="s">
        <v>3</v>
      </c>
      <c r="BM249">
        <v>456</v>
      </c>
      <c r="BN249">
        <v>0</v>
      </c>
      <c r="BO249" t="s">
        <v>3</v>
      </c>
      <c r="BP249">
        <v>0</v>
      </c>
      <c r="BQ249">
        <v>60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0</v>
      </c>
      <c r="CA249">
        <v>0</v>
      </c>
      <c r="CB249" t="s">
        <v>3</v>
      </c>
      <c r="CE249">
        <v>30</v>
      </c>
      <c r="CF249">
        <v>0</v>
      </c>
      <c r="CG249">
        <v>0</v>
      </c>
      <c r="CM249">
        <v>0</v>
      </c>
      <c r="CN249" t="s">
        <v>3</v>
      </c>
      <c r="CO249">
        <v>0</v>
      </c>
      <c r="CP249">
        <f t="shared" si="238"/>
        <v>0</v>
      </c>
      <c r="CQ249">
        <f t="shared" si="239"/>
        <v>0</v>
      </c>
      <c r="CR249">
        <f t="shared" si="240"/>
        <v>0</v>
      </c>
      <c r="CS249">
        <f t="shared" si="241"/>
        <v>0</v>
      </c>
      <c r="CT249">
        <f t="shared" si="242"/>
        <v>0</v>
      </c>
      <c r="CU249">
        <f t="shared" si="243"/>
        <v>0</v>
      </c>
      <c r="CV249">
        <f t="shared" si="244"/>
        <v>0</v>
      </c>
      <c r="CW249">
        <f t="shared" si="245"/>
        <v>0</v>
      </c>
      <c r="CX249">
        <f t="shared" si="245"/>
        <v>0</v>
      </c>
      <c r="CY249">
        <f t="shared" si="246"/>
        <v>0</v>
      </c>
      <c r="CZ249">
        <f t="shared" si="247"/>
        <v>0</v>
      </c>
      <c r="DC249" t="s">
        <v>3</v>
      </c>
      <c r="DD249" t="s">
        <v>3</v>
      </c>
      <c r="DE249" t="s">
        <v>3</v>
      </c>
      <c r="DF249" t="s">
        <v>3</v>
      </c>
      <c r="DG249" t="s">
        <v>3</v>
      </c>
      <c r="DH249" t="s">
        <v>3</v>
      </c>
      <c r="DI249" t="s">
        <v>3</v>
      </c>
      <c r="DJ249" t="s">
        <v>3</v>
      </c>
      <c r="DK249" t="s">
        <v>3</v>
      </c>
      <c r="DL249" t="s">
        <v>3</v>
      </c>
      <c r="DM249" t="s">
        <v>3</v>
      </c>
      <c r="DN249">
        <v>80</v>
      </c>
      <c r="DO249">
        <v>55</v>
      </c>
      <c r="DP249">
        <v>1.0469999999999999</v>
      </c>
      <c r="DQ249">
        <v>1</v>
      </c>
      <c r="DU249">
        <v>1009</v>
      </c>
      <c r="DV249" t="s">
        <v>30</v>
      </c>
      <c r="DW249" t="s">
        <v>30</v>
      </c>
      <c r="DX249">
        <v>1000</v>
      </c>
      <c r="DZ249" t="s">
        <v>3</v>
      </c>
      <c r="EA249" t="s">
        <v>3</v>
      </c>
      <c r="EB249" t="s">
        <v>3</v>
      </c>
      <c r="EC249" t="s">
        <v>3</v>
      </c>
      <c r="EE249">
        <v>54687882</v>
      </c>
      <c r="EF249">
        <v>60</v>
      </c>
      <c r="EG249" t="s">
        <v>24</v>
      </c>
      <c r="EH249">
        <v>0</v>
      </c>
      <c r="EI249" t="s">
        <v>3</v>
      </c>
      <c r="EJ249">
        <v>1</v>
      </c>
      <c r="EK249">
        <v>456</v>
      </c>
      <c r="EL249" t="s">
        <v>25</v>
      </c>
      <c r="EM249" t="s">
        <v>26</v>
      </c>
      <c r="EO249" t="s">
        <v>3</v>
      </c>
      <c r="EQ249">
        <v>32768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FQ249">
        <v>0</v>
      </c>
      <c r="FR249">
        <f t="shared" si="248"/>
        <v>0</v>
      </c>
      <c r="FS249">
        <v>0</v>
      </c>
      <c r="FX249">
        <v>80</v>
      </c>
      <c r="FY249">
        <v>55</v>
      </c>
      <c r="GA249" t="s">
        <v>3</v>
      </c>
      <c r="GD249">
        <v>0</v>
      </c>
      <c r="GF249">
        <v>1489638031</v>
      </c>
      <c r="GG249">
        <v>2</v>
      </c>
      <c r="GH249">
        <v>1</v>
      </c>
      <c r="GI249">
        <v>3</v>
      </c>
      <c r="GJ249">
        <v>0</v>
      </c>
      <c r="GK249">
        <f>ROUND(R249*(R12)/100,2)</f>
        <v>0</v>
      </c>
      <c r="GL249">
        <f t="shared" si="249"/>
        <v>0</v>
      </c>
      <c r="GM249">
        <f t="shared" si="250"/>
        <v>0</v>
      </c>
      <c r="GN249">
        <f t="shared" si="251"/>
        <v>0</v>
      </c>
      <c r="GO249">
        <f t="shared" si="252"/>
        <v>0</v>
      </c>
      <c r="GP249">
        <f t="shared" si="253"/>
        <v>0</v>
      </c>
      <c r="GR249">
        <v>0</v>
      </c>
      <c r="GS249">
        <v>3</v>
      </c>
      <c r="GT249">
        <v>0</v>
      </c>
      <c r="GU249" t="s">
        <v>3</v>
      </c>
      <c r="GV249">
        <f t="shared" si="254"/>
        <v>0</v>
      </c>
      <c r="GW249">
        <v>1</v>
      </c>
      <c r="GX249">
        <f t="shared" si="255"/>
        <v>0</v>
      </c>
      <c r="HA249">
        <v>0</v>
      </c>
      <c r="HB249">
        <v>0</v>
      </c>
      <c r="HC249">
        <f t="shared" si="256"/>
        <v>0</v>
      </c>
      <c r="HE249" t="s">
        <v>3</v>
      </c>
      <c r="HF249" t="s">
        <v>3</v>
      </c>
      <c r="HM249" t="s">
        <v>3</v>
      </c>
      <c r="HN249" t="s">
        <v>3</v>
      </c>
      <c r="HO249" t="s">
        <v>3</v>
      </c>
      <c r="HP249" t="s">
        <v>3</v>
      </c>
      <c r="HQ249" t="s">
        <v>3</v>
      </c>
      <c r="IK249">
        <v>0</v>
      </c>
    </row>
    <row r="250" spans="1:245" x14ac:dyDescent="0.2">
      <c r="A250">
        <v>17</v>
      </c>
      <c r="B250">
        <v>1</v>
      </c>
      <c r="C250">
        <f>ROW(SmtRes!A105)</f>
        <v>105</v>
      </c>
      <c r="D250">
        <f>ROW(EtalonRes!A111)</f>
        <v>111</v>
      </c>
      <c r="E250" t="s">
        <v>31</v>
      </c>
      <c r="F250" t="s">
        <v>32</v>
      </c>
      <c r="G250" t="s">
        <v>33</v>
      </c>
      <c r="H250" t="s">
        <v>34</v>
      </c>
      <c r="I250">
        <v>2.0499999999999998</v>
      </c>
      <c r="J250">
        <v>0</v>
      </c>
      <c r="K250">
        <v>2.0499999999999998</v>
      </c>
      <c r="O250">
        <f t="shared" si="221"/>
        <v>331.72</v>
      </c>
      <c r="P250">
        <f t="shared" si="222"/>
        <v>0</v>
      </c>
      <c r="Q250">
        <f t="shared" si="223"/>
        <v>0</v>
      </c>
      <c r="R250">
        <f t="shared" si="224"/>
        <v>0</v>
      </c>
      <c r="S250">
        <f t="shared" si="225"/>
        <v>331.72</v>
      </c>
      <c r="T250">
        <f t="shared" si="226"/>
        <v>0</v>
      </c>
      <c r="U250">
        <f t="shared" si="227"/>
        <v>1.2299999999999998</v>
      </c>
      <c r="V250">
        <f t="shared" si="228"/>
        <v>0</v>
      </c>
      <c r="W250">
        <f t="shared" si="229"/>
        <v>0</v>
      </c>
      <c r="X250">
        <f t="shared" si="230"/>
        <v>275.33</v>
      </c>
      <c r="Y250">
        <f t="shared" si="230"/>
        <v>136.01</v>
      </c>
      <c r="AA250">
        <v>55282325</v>
      </c>
      <c r="AB250">
        <f t="shared" si="231"/>
        <v>6.13</v>
      </c>
      <c r="AC250">
        <f t="shared" si="232"/>
        <v>0</v>
      </c>
      <c r="AD250">
        <f t="shared" si="233"/>
        <v>0</v>
      </c>
      <c r="AE250">
        <f t="shared" si="234"/>
        <v>0</v>
      </c>
      <c r="AF250">
        <f t="shared" si="234"/>
        <v>6.13</v>
      </c>
      <c r="AG250">
        <f t="shared" si="235"/>
        <v>0</v>
      </c>
      <c r="AH250">
        <f t="shared" si="236"/>
        <v>0.6</v>
      </c>
      <c r="AI250">
        <f t="shared" si="236"/>
        <v>0</v>
      </c>
      <c r="AJ250">
        <f t="shared" si="237"/>
        <v>0</v>
      </c>
      <c r="AK250">
        <v>6.13</v>
      </c>
      <c r="AL250">
        <v>0</v>
      </c>
      <c r="AM250">
        <v>0</v>
      </c>
      <c r="AN250">
        <v>0</v>
      </c>
      <c r="AO250">
        <v>6.13</v>
      </c>
      <c r="AP250">
        <v>0</v>
      </c>
      <c r="AQ250">
        <v>0.6</v>
      </c>
      <c r="AR250">
        <v>0</v>
      </c>
      <c r="AS250">
        <v>0</v>
      </c>
      <c r="AT250">
        <v>83</v>
      </c>
      <c r="AU250">
        <v>41</v>
      </c>
      <c r="AV250">
        <v>1</v>
      </c>
      <c r="AW250">
        <v>1</v>
      </c>
      <c r="AZ250">
        <v>1</v>
      </c>
      <c r="BA250">
        <v>26.39</v>
      </c>
      <c r="BB250">
        <v>1</v>
      </c>
      <c r="BC250">
        <v>1</v>
      </c>
      <c r="BD250" t="s">
        <v>3</v>
      </c>
      <c r="BE250" t="s">
        <v>3</v>
      </c>
      <c r="BF250" t="s">
        <v>3</v>
      </c>
      <c r="BG250" t="s">
        <v>3</v>
      </c>
      <c r="BH250">
        <v>0</v>
      </c>
      <c r="BI250">
        <v>1</v>
      </c>
      <c r="BJ250" t="s">
        <v>35</v>
      </c>
      <c r="BM250">
        <v>478</v>
      </c>
      <c r="BN250">
        <v>0</v>
      </c>
      <c r="BO250" t="s">
        <v>32</v>
      </c>
      <c r="BP250">
        <v>1</v>
      </c>
      <c r="BQ250">
        <v>60</v>
      </c>
      <c r="BR250">
        <v>0</v>
      </c>
      <c r="BS250">
        <v>26.39</v>
      </c>
      <c r="BT250">
        <v>1</v>
      </c>
      <c r="BU250">
        <v>1</v>
      </c>
      <c r="BV250">
        <v>1</v>
      </c>
      <c r="BW250">
        <v>1</v>
      </c>
      <c r="BX250">
        <v>1</v>
      </c>
      <c r="BY250" t="s">
        <v>3</v>
      </c>
      <c r="BZ250">
        <v>83</v>
      </c>
      <c r="CA250">
        <v>41</v>
      </c>
      <c r="CB250" t="s">
        <v>3</v>
      </c>
      <c r="CE250">
        <v>30</v>
      </c>
      <c r="CF250">
        <v>0</v>
      </c>
      <c r="CG250">
        <v>0</v>
      </c>
      <c r="CM250">
        <v>0</v>
      </c>
      <c r="CN250" t="s">
        <v>3</v>
      </c>
      <c r="CO250">
        <v>0</v>
      </c>
      <c r="CP250">
        <f t="shared" si="238"/>
        <v>331.72</v>
      </c>
      <c r="CQ250">
        <f t="shared" si="239"/>
        <v>0</v>
      </c>
      <c r="CR250">
        <f t="shared" si="240"/>
        <v>0</v>
      </c>
      <c r="CS250">
        <f t="shared" si="241"/>
        <v>0</v>
      </c>
      <c r="CT250">
        <f t="shared" si="242"/>
        <v>161.77000000000001</v>
      </c>
      <c r="CU250">
        <f t="shared" si="243"/>
        <v>0</v>
      </c>
      <c r="CV250">
        <f t="shared" si="244"/>
        <v>0.6</v>
      </c>
      <c r="CW250">
        <f t="shared" si="245"/>
        <v>0</v>
      </c>
      <c r="CX250">
        <f t="shared" si="245"/>
        <v>0</v>
      </c>
      <c r="CY250">
        <f t="shared" si="246"/>
        <v>275.32760000000002</v>
      </c>
      <c r="CZ250">
        <f t="shared" si="247"/>
        <v>136.0052</v>
      </c>
      <c r="DC250" t="s">
        <v>3</v>
      </c>
      <c r="DD250" t="s">
        <v>3</v>
      </c>
      <c r="DE250" t="s">
        <v>3</v>
      </c>
      <c r="DF250" t="s">
        <v>3</v>
      </c>
      <c r="DG250" t="s">
        <v>3</v>
      </c>
      <c r="DH250" t="s">
        <v>3</v>
      </c>
      <c r="DI250" t="s">
        <v>3</v>
      </c>
      <c r="DJ250" t="s">
        <v>3</v>
      </c>
      <c r="DK250" t="s">
        <v>3</v>
      </c>
      <c r="DL250" t="s">
        <v>3</v>
      </c>
      <c r="DM250" t="s">
        <v>3</v>
      </c>
      <c r="DN250">
        <v>100</v>
      </c>
      <c r="DO250">
        <v>64</v>
      </c>
      <c r="DP250">
        <v>1.0249999999999999</v>
      </c>
      <c r="DQ250">
        <v>1</v>
      </c>
      <c r="DU250">
        <v>1013</v>
      </c>
      <c r="DV250" t="s">
        <v>34</v>
      </c>
      <c r="DW250" t="s">
        <v>34</v>
      </c>
      <c r="DX250">
        <v>1</v>
      </c>
      <c r="DZ250" t="s">
        <v>3</v>
      </c>
      <c r="EA250" t="s">
        <v>3</v>
      </c>
      <c r="EB250" t="s">
        <v>3</v>
      </c>
      <c r="EC250" t="s">
        <v>3</v>
      </c>
      <c r="EE250">
        <v>54687904</v>
      </c>
      <c r="EF250">
        <v>60</v>
      </c>
      <c r="EG250" t="s">
        <v>24</v>
      </c>
      <c r="EH250">
        <v>0</v>
      </c>
      <c r="EI250" t="s">
        <v>3</v>
      </c>
      <c r="EJ250">
        <v>1</v>
      </c>
      <c r="EK250">
        <v>478</v>
      </c>
      <c r="EL250" t="s">
        <v>36</v>
      </c>
      <c r="EM250" t="s">
        <v>37</v>
      </c>
      <c r="EO250" t="s">
        <v>3</v>
      </c>
      <c r="EQ250">
        <v>0</v>
      </c>
      <c r="ER250">
        <v>6.13</v>
      </c>
      <c r="ES250">
        <v>0</v>
      </c>
      <c r="ET250">
        <v>0</v>
      </c>
      <c r="EU250">
        <v>0</v>
      </c>
      <c r="EV250">
        <v>6.13</v>
      </c>
      <c r="EW250">
        <v>0.6</v>
      </c>
      <c r="EX250">
        <v>0</v>
      </c>
      <c r="EY250">
        <v>0</v>
      </c>
      <c r="FQ250">
        <v>0</v>
      </c>
      <c r="FR250">
        <f t="shared" si="248"/>
        <v>0</v>
      </c>
      <c r="FS250">
        <v>0</v>
      </c>
      <c r="FX250">
        <v>100</v>
      </c>
      <c r="FY250">
        <v>64</v>
      </c>
      <c r="GA250" t="s">
        <v>3</v>
      </c>
      <c r="GD250">
        <v>0</v>
      </c>
      <c r="GF250">
        <v>-750453579</v>
      </c>
      <c r="GG250">
        <v>2</v>
      </c>
      <c r="GH250">
        <v>1</v>
      </c>
      <c r="GI250">
        <v>3</v>
      </c>
      <c r="GJ250">
        <v>0</v>
      </c>
      <c r="GK250">
        <f>ROUND(R250*(R12)/100,2)</f>
        <v>0</v>
      </c>
      <c r="GL250">
        <f t="shared" si="249"/>
        <v>0</v>
      </c>
      <c r="GM250">
        <f t="shared" si="250"/>
        <v>743.06</v>
      </c>
      <c r="GN250">
        <f t="shared" si="251"/>
        <v>743.06</v>
      </c>
      <c r="GO250">
        <f t="shared" si="252"/>
        <v>0</v>
      </c>
      <c r="GP250">
        <f t="shared" si="253"/>
        <v>0</v>
      </c>
      <c r="GR250">
        <v>0</v>
      </c>
      <c r="GS250">
        <v>3</v>
      </c>
      <c r="GT250">
        <v>0</v>
      </c>
      <c r="GU250" t="s">
        <v>3</v>
      </c>
      <c r="GV250">
        <f t="shared" si="254"/>
        <v>0</v>
      </c>
      <c r="GW250">
        <v>1</v>
      </c>
      <c r="GX250">
        <f t="shared" si="255"/>
        <v>0</v>
      </c>
      <c r="HA250">
        <v>0</v>
      </c>
      <c r="HB250">
        <v>0</v>
      </c>
      <c r="HC250">
        <f t="shared" si="256"/>
        <v>0</v>
      </c>
      <c r="HE250" t="s">
        <v>3</v>
      </c>
      <c r="HF250" t="s">
        <v>3</v>
      </c>
      <c r="HM250" t="s">
        <v>3</v>
      </c>
      <c r="HN250" t="s">
        <v>3</v>
      </c>
      <c r="HO250" t="s">
        <v>3</v>
      </c>
      <c r="HP250" t="s">
        <v>3</v>
      </c>
      <c r="HQ250" t="s">
        <v>3</v>
      </c>
      <c r="IK250">
        <v>0</v>
      </c>
    </row>
    <row r="251" spans="1:245" x14ac:dyDescent="0.2">
      <c r="A251">
        <v>17</v>
      </c>
      <c r="B251">
        <v>1</v>
      </c>
      <c r="C251">
        <f>ROW(SmtRes!A107)</f>
        <v>107</v>
      </c>
      <c r="D251">
        <f>ROW(EtalonRes!A113)</f>
        <v>113</v>
      </c>
      <c r="E251" t="s">
        <v>38</v>
      </c>
      <c r="F251" t="s">
        <v>39</v>
      </c>
      <c r="G251" t="s">
        <v>40</v>
      </c>
      <c r="H251" t="s">
        <v>22</v>
      </c>
      <c r="I251">
        <f>ROUND(2.73/100,9)</f>
        <v>2.7300000000000001E-2</v>
      </c>
      <c r="J251">
        <v>0</v>
      </c>
      <c r="K251">
        <f>ROUND(2.73/100,9)</f>
        <v>2.7300000000000001E-2</v>
      </c>
      <c r="O251">
        <f t="shared" si="221"/>
        <v>137.76</v>
      </c>
      <c r="P251">
        <f t="shared" si="222"/>
        <v>0</v>
      </c>
      <c r="Q251">
        <f t="shared" si="223"/>
        <v>0</v>
      </c>
      <c r="R251">
        <f t="shared" si="224"/>
        <v>0</v>
      </c>
      <c r="S251">
        <f t="shared" si="225"/>
        <v>137.76</v>
      </c>
      <c r="T251">
        <f t="shared" si="226"/>
        <v>0</v>
      </c>
      <c r="U251">
        <f t="shared" si="227"/>
        <v>0.47529300000000002</v>
      </c>
      <c r="V251">
        <f t="shared" si="228"/>
        <v>0</v>
      </c>
      <c r="W251">
        <f t="shared" si="229"/>
        <v>0</v>
      </c>
      <c r="X251">
        <f t="shared" si="230"/>
        <v>96.43</v>
      </c>
      <c r="Y251">
        <f t="shared" si="230"/>
        <v>56.48</v>
      </c>
      <c r="AA251">
        <v>55282325</v>
      </c>
      <c r="AB251">
        <f t="shared" si="231"/>
        <v>191.34</v>
      </c>
      <c r="AC251">
        <f t="shared" si="232"/>
        <v>0</v>
      </c>
      <c r="AD251">
        <f t="shared" si="233"/>
        <v>0</v>
      </c>
      <c r="AE251">
        <f t="shared" si="234"/>
        <v>0</v>
      </c>
      <c r="AF251">
        <f t="shared" si="234"/>
        <v>191.34</v>
      </c>
      <c r="AG251">
        <f t="shared" si="235"/>
        <v>0</v>
      </c>
      <c r="AH251">
        <f t="shared" si="236"/>
        <v>17.41</v>
      </c>
      <c r="AI251">
        <f t="shared" si="236"/>
        <v>0</v>
      </c>
      <c r="AJ251">
        <f t="shared" si="237"/>
        <v>0</v>
      </c>
      <c r="AK251">
        <v>191.34</v>
      </c>
      <c r="AL251">
        <v>0</v>
      </c>
      <c r="AM251">
        <v>0</v>
      </c>
      <c r="AN251">
        <v>0</v>
      </c>
      <c r="AO251">
        <v>191.34</v>
      </c>
      <c r="AP251">
        <v>0</v>
      </c>
      <c r="AQ251">
        <v>17.41</v>
      </c>
      <c r="AR251">
        <v>0</v>
      </c>
      <c r="AS251">
        <v>0</v>
      </c>
      <c r="AT251">
        <v>70</v>
      </c>
      <c r="AU251">
        <v>41</v>
      </c>
      <c r="AV251">
        <v>1</v>
      </c>
      <c r="AW251">
        <v>1</v>
      </c>
      <c r="AZ251">
        <v>1</v>
      </c>
      <c r="BA251">
        <v>26.39</v>
      </c>
      <c r="BB251">
        <v>1</v>
      </c>
      <c r="BC251">
        <v>1</v>
      </c>
      <c r="BD251" t="s">
        <v>3</v>
      </c>
      <c r="BE251" t="s">
        <v>3</v>
      </c>
      <c r="BF251" t="s">
        <v>3</v>
      </c>
      <c r="BG251" t="s">
        <v>3</v>
      </c>
      <c r="BH251">
        <v>0</v>
      </c>
      <c r="BI251">
        <v>1</v>
      </c>
      <c r="BJ251" t="s">
        <v>41</v>
      </c>
      <c r="BM251">
        <v>441</v>
      </c>
      <c r="BN251">
        <v>0</v>
      </c>
      <c r="BO251" t="s">
        <v>39</v>
      </c>
      <c r="BP251">
        <v>1</v>
      </c>
      <c r="BQ251">
        <v>60</v>
      </c>
      <c r="BR251">
        <v>0</v>
      </c>
      <c r="BS251">
        <v>26.39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70</v>
      </c>
      <c r="CA251">
        <v>41</v>
      </c>
      <c r="CB251" t="s">
        <v>3</v>
      </c>
      <c r="CE251">
        <v>30</v>
      </c>
      <c r="CF251">
        <v>0</v>
      </c>
      <c r="CG251">
        <v>0</v>
      </c>
      <c r="CM251">
        <v>0</v>
      </c>
      <c r="CN251" t="s">
        <v>3</v>
      </c>
      <c r="CO251">
        <v>0</v>
      </c>
      <c r="CP251">
        <f t="shared" si="238"/>
        <v>137.76</v>
      </c>
      <c r="CQ251">
        <f t="shared" si="239"/>
        <v>0</v>
      </c>
      <c r="CR251">
        <f t="shared" si="240"/>
        <v>0</v>
      </c>
      <c r="CS251">
        <f t="shared" si="241"/>
        <v>0</v>
      </c>
      <c r="CT251">
        <f t="shared" si="242"/>
        <v>5049.46</v>
      </c>
      <c r="CU251">
        <f t="shared" si="243"/>
        <v>0</v>
      </c>
      <c r="CV251">
        <f t="shared" si="244"/>
        <v>17.41</v>
      </c>
      <c r="CW251">
        <f t="shared" si="245"/>
        <v>0</v>
      </c>
      <c r="CX251">
        <f t="shared" si="245"/>
        <v>0</v>
      </c>
      <c r="CY251">
        <f t="shared" si="246"/>
        <v>96.431999999999988</v>
      </c>
      <c r="CZ251">
        <f t="shared" si="247"/>
        <v>56.481599999999993</v>
      </c>
      <c r="DC251" t="s">
        <v>3</v>
      </c>
      <c r="DD251" t="s">
        <v>3</v>
      </c>
      <c r="DE251" t="s">
        <v>3</v>
      </c>
      <c r="DF251" t="s">
        <v>3</v>
      </c>
      <c r="DG251" t="s">
        <v>3</v>
      </c>
      <c r="DH251" t="s">
        <v>3</v>
      </c>
      <c r="DI251" t="s">
        <v>3</v>
      </c>
      <c r="DJ251" t="s">
        <v>3</v>
      </c>
      <c r="DK251" t="s">
        <v>3</v>
      </c>
      <c r="DL251" t="s">
        <v>3</v>
      </c>
      <c r="DM251" t="s">
        <v>3</v>
      </c>
      <c r="DN251">
        <v>80</v>
      </c>
      <c r="DO251">
        <v>55</v>
      </c>
      <c r="DP251">
        <v>1.0469999999999999</v>
      </c>
      <c r="DQ251">
        <v>1</v>
      </c>
      <c r="DU251">
        <v>1005</v>
      </c>
      <c r="DV251" t="s">
        <v>22</v>
      </c>
      <c r="DW251" t="s">
        <v>22</v>
      </c>
      <c r="DX251">
        <v>100</v>
      </c>
      <c r="DZ251" t="s">
        <v>3</v>
      </c>
      <c r="EA251" t="s">
        <v>3</v>
      </c>
      <c r="EB251" t="s">
        <v>3</v>
      </c>
      <c r="EC251" t="s">
        <v>3</v>
      </c>
      <c r="EE251">
        <v>54687867</v>
      </c>
      <c r="EF251">
        <v>60</v>
      </c>
      <c r="EG251" t="s">
        <v>24</v>
      </c>
      <c r="EH251">
        <v>0</v>
      </c>
      <c r="EI251" t="s">
        <v>3</v>
      </c>
      <c r="EJ251">
        <v>1</v>
      </c>
      <c r="EK251">
        <v>441</v>
      </c>
      <c r="EL251" t="s">
        <v>42</v>
      </c>
      <c r="EM251" t="s">
        <v>43</v>
      </c>
      <c r="EO251" t="s">
        <v>3</v>
      </c>
      <c r="EQ251">
        <v>0</v>
      </c>
      <c r="ER251">
        <v>191.34</v>
      </c>
      <c r="ES251">
        <v>0</v>
      </c>
      <c r="ET251">
        <v>0</v>
      </c>
      <c r="EU251">
        <v>0</v>
      </c>
      <c r="EV251">
        <v>191.34</v>
      </c>
      <c r="EW251">
        <v>17.41</v>
      </c>
      <c r="EX251">
        <v>0</v>
      </c>
      <c r="EY251">
        <v>0</v>
      </c>
      <c r="FQ251">
        <v>0</v>
      </c>
      <c r="FR251">
        <f t="shared" si="248"/>
        <v>0</v>
      </c>
      <c r="FS251">
        <v>0</v>
      </c>
      <c r="FX251">
        <v>80</v>
      </c>
      <c r="FY251">
        <v>55</v>
      </c>
      <c r="GA251" t="s">
        <v>3</v>
      </c>
      <c r="GD251">
        <v>0</v>
      </c>
      <c r="GF251">
        <v>-839833208</v>
      </c>
      <c r="GG251">
        <v>2</v>
      </c>
      <c r="GH251">
        <v>1</v>
      </c>
      <c r="GI251">
        <v>3</v>
      </c>
      <c r="GJ251">
        <v>0</v>
      </c>
      <c r="GK251">
        <f>ROUND(R251*(R12)/100,2)</f>
        <v>0</v>
      </c>
      <c r="GL251">
        <f t="shared" si="249"/>
        <v>0</v>
      </c>
      <c r="GM251">
        <f t="shared" si="250"/>
        <v>290.67</v>
      </c>
      <c r="GN251">
        <f t="shared" si="251"/>
        <v>290.67</v>
      </c>
      <c r="GO251">
        <f t="shared" si="252"/>
        <v>0</v>
      </c>
      <c r="GP251">
        <f t="shared" si="253"/>
        <v>0</v>
      </c>
      <c r="GR251">
        <v>0</v>
      </c>
      <c r="GS251">
        <v>3</v>
      </c>
      <c r="GT251">
        <v>0</v>
      </c>
      <c r="GU251" t="s">
        <v>3</v>
      </c>
      <c r="GV251">
        <f t="shared" si="254"/>
        <v>0</v>
      </c>
      <c r="GW251">
        <v>1</v>
      </c>
      <c r="GX251">
        <f t="shared" si="255"/>
        <v>0</v>
      </c>
      <c r="HA251">
        <v>0</v>
      </c>
      <c r="HB251">
        <v>0</v>
      </c>
      <c r="HC251">
        <f t="shared" si="256"/>
        <v>0</v>
      </c>
      <c r="HE251" t="s">
        <v>3</v>
      </c>
      <c r="HF251" t="s">
        <v>3</v>
      </c>
      <c r="HM251" t="s">
        <v>3</v>
      </c>
      <c r="HN251" t="s">
        <v>3</v>
      </c>
      <c r="HO251" t="s">
        <v>3</v>
      </c>
      <c r="HP251" t="s">
        <v>3</v>
      </c>
      <c r="HQ251" t="s">
        <v>3</v>
      </c>
      <c r="IK251">
        <v>0</v>
      </c>
    </row>
    <row r="252" spans="1:245" x14ac:dyDescent="0.2">
      <c r="A252">
        <v>18</v>
      </c>
      <c r="B252">
        <v>1</v>
      </c>
      <c r="C252">
        <v>107</v>
      </c>
      <c r="E252" t="s">
        <v>44</v>
      </c>
      <c r="F252" t="s">
        <v>28</v>
      </c>
      <c r="G252" t="s">
        <v>29</v>
      </c>
      <c r="H252" t="s">
        <v>30</v>
      </c>
      <c r="I252">
        <f>I251*J252</f>
        <v>-2.7846000000000003E-2</v>
      </c>
      <c r="J252">
        <v>-1.02</v>
      </c>
      <c r="K252">
        <v>-1.02</v>
      </c>
      <c r="O252">
        <f t="shared" si="221"/>
        <v>0</v>
      </c>
      <c r="P252">
        <f t="shared" si="222"/>
        <v>0</v>
      </c>
      <c r="Q252">
        <f t="shared" si="223"/>
        <v>0</v>
      </c>
      <c r="R252">
        <f t="shared" si="224"/>
        <v>0</v>
      </c>
      <c r="S252">
        <f t="shared" si="225"/>
        <v>0</v>
      </c>
      <c r="T252">
        <f t="shared" si="226"/>
        <v>0</v>
      </c>
      <c r="U252">
        <f t="shared" si="227"/>
        <v>0</v>
      </c>
      <c r="V252">
        <f t="shared" si="228"/>
        <v>0</v>
      </c>
      <c r="W252">
        <f t="shared" si="229"/>
        <v>0</v>
      </c>
      <c r="X252">
        <f t="shared" si="230"/>
        <v>0</v>
      </c>
      <c r="Y252">
        <f t="shared" si="230"/>
        <v>0</v>
      </c>
      <c r="AA252">
        <v>55282325</v>
      </c>
      <c r="AB252">
        <f t="shared" si="231"/>
        <v>0</v>
      </c>
      <c r="AC252">
        <f t="shared" si="232"/>
        <v>0</v>
      </c>
      <c r="AD252">
        <f t="shared" si="233"/>
        <v>0</v>
      </c>
      <c r="AE252">
        <f t="shared" si="234"/>
        <v>0</v>
      </c>
      <c r="AF252">
        <f t="shared" si="234"/>
        <v>0</v>
      </c>
      <c r="AG252">
        <f t="shared" si="235"/>
        <v>0</v>
      </c>
      <c r="AH252">
        <f t="shared" si="236"/>
        <v>0</v>
      </c>
      <c r="AI252">
        <f t="shared" si="236"/>
        <v>0</v>
      </c>
      <c r="AJ252">
        <f t="shared" si="237"/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1</v>
      </c>
      <c r="AW252">
        <v>1</v>
      </c>
      <c r="AZ252">
        <v>1</v>
      </c>
      <c r="BA252">
        <v>1</v>
      </c>
      <c r="BB252">
        <v>1</v>
      </c>
      <c r="BC252">
        <v>1</v>
      </c>
      <c r="BD252" t="s">
        <v>3</v>
      </c>
      <c r="BE252" t="s">
        <v>3</v>
      </c>
      <c r="BF252" t="s">
        <v>3</v>
      </c>
      <c r="BG252" t="s">
        <v>3</v>
      </c>
      <c r="BH252">
        <v>3</v>
      </c>
      <c r="BI252">
        <v>1</v>
      </c>
      <c r="BJ252" t="s">
        <v>3</v>
      </c>
      <c r="BM252">
        <v>441</v>
      </c>
      <c r="BN252">
        <v>0</v>
      </c>
      <c r="BO252" t="s">
        <v>3</v>
      </c>
      <c r="BP252">
        <v>0</v>
      </c>
      <c r="BQ252">
        <v>60</v>
      </c>
      <c r="BR252">
        <v>1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0</v>
      </c>
      <c r="CA252">
        <v>0</v>
      </c>
      <c r="CB252" t="s">
        <v>3</v>
      </c>
      <c r="CE252">
        <v>30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si="238"/>
        <v>0</v>
      </c>
      <c r="CQ252">
        <f t="shared" si="239"/>
        <v>0</v>
      </c>
      <c r="CR252">
        <f t="shared" si="240"/>
        <v>0</v>
      </c>
      <c r="CS252">
        <f t="shared" si="241"/>
        <v>0</v>
      </c>
      <c r="CT252">
        <f t="shared" si="242"/>
        <v>0</v>
      </c>
      <c r="CU252">
        <f t="shared" si="243"/>
        <v>0</v>
      </c>
      <c r="CV252">
        <f t="shared" si="244"/>
        <v>0</v>
      </c>
      <c r="CW252">
        <f t="shared" si="245"/>
        <v>0</v>
      </c>
      <c r="CX252">
        <f t="shared" si="245"/>
        <v>0</v>
      </c>
      <c r="CY252">
        <f t="shared" si="246"/>
        <v>0</v>
      </c>
      <c r="CZ252">
        <f t="shared" si="247"/>
        <v>0</v>
      </c>
      <c r="DC252" t="s">
        <v>3</v>
      </c>
      <c r="DD252" t="s">
        <v>3</v>
      </c>
      <c r="DE252" t="s">
        <v>3</v>
      </c>
      <c r="DF252" t="s">
        <v>3</v>
      </c>
      <c r="DG252" t="s">
        <v>3</v>
      </c>
      <c r="DH252" t="s">
        <v>3</v>
      </c>
      <c r="DI252" t="s">
        <v>3</v>
      </c>
      <c r="DJ252" t="s">
        <v>3</v>
      </c>
      <c r="DK252" t="s">
        <v>3</v>
      </c>
      <c r="DL252" t="s">
        <v>3</v>
      </c>
      <c r="DM252" t="s">
        <v>3</v>
      </c>
      <c r="DN252">
        <v>80</v>
      </c>
      <c r="DO252">
        <v>55</v>
      </c>
      <c r="DP252">
        <v>1.0469999999999999</v>
      </c>
      <c r="DQ252">
        <v>1</v>
      </c>
      <c r="DU252">
        <v>1009</v>
      </c>
      <c r="DV252" t="s">
        <v>30</v>
      </c>
      <c r="DW252" t="s">
        <v>30</v>
      </c>
      <c r="DX252">
        <v>1000</v>
      </c>
      <c r="DZ252" t="s">
        <v>3</v>
      </c>
      <c r="EA252" t="s">
        <v>3</v>
      </c>
      <c r="EB252" t="s">
        <v>3</v>
      </c>
      <c r="EC252" t="s">
        <v>3</v>
      </c>
      <c r="EE252">
        <v>54687867</v>
      </c>
      <c r="EF252">
        <v>60</v>
      </c>
      <c r="EG252" t="s">
        <v>24</v>
      </c>
      <c r="EH252">
        <v>0</v>
      </c>
      <c r="EI252" t="s">
        <v>3</v>
      </c>
      <c r="EJ252">
        <v>1</v>
      </c>
      <c r="EK252">
        <v>441</v>
      </c>
      <c r="EL252" t="s">
        <v>42</v>
      </c>
      <c r="EM252" t="s">
        <v>43</v>
      </c>
      <c r="EO252" t="s">
        <v>3</v>
      </c>
      <c r="EQ252">
        <v>32768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FQ252">
        <v>0</v>
      </c>
      <c r="FR252">
        <f t="shared" si="248"/>
        <v>0</v>
      </c>
      <c r="FS252">
        <v>0</v>
      </c>
      <c r="FX252">
        <v>80</v>
      </c>
      <c r="FY252">
        <v>55</v>
      </c>
      <c r="GA252" t="s">
        <v>3</v>
      </c>
      <c r="GD252">
        <v>0</v>
      </c>
      <c r="GF252">
        <v>1489638031</v>
      </c>
      <c r="GG252">
        <v>2</v>
      </c>
      <c r="GH252">
        <v>1</v>
      </c>
      <c r="GI252">
        <v>3</v>
      </c>
      <c r="GJ252">
        <v>0</v>
      </c>
      <c r="GK252">
        <f>ROUND(R252*(R12)/100,2)</f>
        <v>0</v>
      </c>
      <c r="GL252">
        <f t="shared" si="249"/>
        <v>0</v>
      </c>
      <c r="GM252">
        <f t="shared" si="250"/>
        <v>0</v>
      </c>
      <c r="GN252">
        <f t="shared" si="251"/>
        <v>0</v>
      </c>
      <c r="GO252">
        <f t="shared" si="252"/>
        <v>0</v>
      </c>
      <c r="GP252">
        <f t="shared" si="253"/>
        <v>0</v>
      </c>
      <c r="GR252">
        <v>0</v>
      </c>
      <c r="GS252">
        <v>3</v>
      </c>
      <c r="GT252">
        <v>0</v>
      </c>
      <c r="GU252" t="s">
        <v>3</v>
      </c>
      <c r="GV252">
        <f t="shared" si="254"/>
        <v>0</v>
      </c>
      <c r="GW252">
        <v>1</v>
      </c>
      <c r="GX252">
        <f t="shared" si="255"/>
        <v>0</v>
      </c>
      <c r="HA252">
        <v>0</v>
      </c>
      <c r="HB252">
        <v>0</v>
      </c>
      <c r="HC252">
        <f t="shared" si="256"/>
        <v>0</v>
      </c>
      <c r="HE252" t="s">
        <v>3</v>
      </c>
      <c r="HF252" t="s">
        <v>3</v>
      </c>
      <c r="HM252" t="s">
        <v>3</v>
      </c>
      <c r="HN252" t="s">
        <v>3</v>
      </c>
      <c r="HO252" t="s">
        <v>3</v>
      </c>
      <c r="HP252" t="s">
        <v>3</v>
      </c>
      <c r="HQ252" t="s">
        <v>3</v>
      </c>
      <c r="IK252">
        <v>0</v>
      </c>
    </row>
    <row r="253" spans="1:245" x14ac:dyDescent="0.2">
      <c r="A253">
        <v>17</v>
      </c>
      <c r="B253">
        <v>1</v>
      </c>
      <c r="C253">
        <f>ROW(SmtRes!A108)</f>
        <v>108</v>
      </c>
      <c r="D253">
        <f>ROW(EtalonRes!A116)</f>
        <v>116</v>
      </c>
      <c r="E253" t="s">
        <v>45</v>
      </c>
      <c r="F253" t="s">
        <v>46</v>
      </c>
      <c r="G253" t="s">
        <v>47</v>
      </c>
      <c r="H253" t="s">
        <v>48</v>
      </c>
      <c r="I253">
        <f>ROUND(2/100,9)</f>
        <v>0.02</v>
      </c>
      <c r="J253">
        <v>0</v>
      </c>
      <c r="K253">
        <f>ROUND(2/100,9)</f>
        <v>0.02</v>
      </c>
      <c r="O253">
        <f t="shared" si="221"/>
        <v>120.34</v>
      </c>
      <c r="P253">
        <f t="shared" si="222"/>
        <v>0</v>
      </c>
      <c r="Q253">
        <f t="shared" si="223"/>
        <v>0</v>
      </c>
      <c r="R253">
        <f t="shared" si="224"/>
        <v>0</v>
      </c>
      <c r="S253">
        <f t="shared" si="225"/>
        <v>120.34</v>
      </c>
      <c r="T253">
        <f t="shared" si="226"/>
        <v>0</v>
      </c>
      <c r="U253">
        <f t="shared" si="227"/>
        <v>0.41460000000000002</v>
      </c>
      <c r="V253">
        <f t="shared" si="228"/>
        <v>0</v>
      </c>
      <c r="W253">
        <f t="shared" si="229"/>
        <v>0</v>
      </c>
      <c r="X253">
        <f t="shared" si="230"/>
        <v>108.31</v>
      </c>
      <c r="Y253">
        <f t="shared" si="230"/>
        <v>49.34</v>
      </c>
      <c r="AA253">
        <v>55282325</v>
      </c>
      <c r="AB253">
        <f t="shared" si="231"/>
        <v>227.82</v>
      </c>
      <c r="AC253">
        <f t="shared" si="232"/>
        <v>0</v>
      </c>
      <c r="AD253">
        <f t="shared" si="233"/>
        <v>0</v>
      </c>
      <c r="AE253">
        <f t="shared" si="234"/>
        <v>0</v>
      </c>
      <c r="AF253">
        <f t="shared" si="234"/>
        <v>227.82</v>
      </c>
      <c r="AG253">
        <f t="shared" si="235"/>
        <v>0</v>
      </c>
      <c r="AH253">
        <f t="shared" si="236"/>
        <v>20.73</v>
      </c>
      <c r="AI253">
        <f t="shared" si="236"/>
        <v>0</v>
      </c>
      <c r="AJ253">
        <f t="shared" si="237"/>
        <v>0</v>
      </c>
      <c r="AK253">
        <v>227.82</v>
      </c>
      <c r="AL253">
        <v>0</v>
      </c>
      <c r="AM253">
        <v>0</v>
      </c>
      <c r="AN253">
        <v>0</v>
      </c>
      <c r="AO253">
        <v>227.82</v>
      </c>
      <c r="AP253">
        <v>0</v>
      </c>
      <c r="AQ253">
        <v>20.73</v>
      </c>
      <c r="AR253">
        <v>0</v>
      </c>
      <c r="AS253">
        <v>0</v>
      </c>
      <c r="AT253">
        <v>90</v>
      </c>
      <c r="AU253">
        <v>41</v>
      </c>
      <c r="AV253">
        <v>1</v>
      </c>
      <c r="AW253">
        <v>1</v>
      </c>
      <c r="AZ253">
        <v>1</v>
      </c>
      <c r="BA253">
        <v>26.39</v>
      </c>
      <c r="BB253">
        <v>1</v>
      </c>
      <c r="BC253">
        <v>1</v>
      </c>
      <c r="BD253" t="s">
        <v>3</v>
      </c>
      <c r="BE253" t="s">
        <v>3</v>
      </c>
      <c r="BF253" t="s">
        <v>3</v>
      </c>
      <c r="BG253" t="s">
        <v>3</v>
      </c>
      <c r="BH253">
        <v>0</v>
      </c>
      <c r="BI253">
        <v>1</v>
      </c>
      <c r="BJ253" t="s">
        <v>49</v>
      </c>
      <c r="BM253">
        <v>621</v>
      </c>
      <c r="BN253">
        <v>0</v>
      </c>
      <c r="BO253" t="s">
        <v>46</v>
      </c>
      <c r="BP253">
        <v>1</v>
      </c>
      <c r="BQ253">
        <v>60</v>
      </c>
      <c r="BR253">
        <v>0</v>
      </c>
      <c r="BS253">
        <v>26.39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90</v>
      </c>
      <c r="CA253">
        <v>41</v>
      </c>
      <c r="CB253" t="s">
        <v>3</v>
      </c>
      <c r="CE253">
        <v>30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238"/>
        <v>120.34</v>
      </c>
      <c r="CQ253">
        <f t="shared" si="239"/>
        <v>0</v>
      </c>
      <c r="CR253">
        <f t="shared" si="240"/>
        <v>0</v>
      </c>
      <c r="CS253">
        <f t="shared" si="241"/>
        <v>0</v>
      </c>
      <c r="CT253">
        <f t="shared" si="242"/>
        <v>6012.17</v>
      </c>
      <c r="CU253">
        <f t="shared" si="243"/>
        <v>0</v>
      </c>
      <c r="CV253">
        <f t="shared" si="244"/>
        <v>20.73</v>
      </c>
      <c r="CW253">
        <f t="shared" si="245"/>
        <v>0</v>
      </c>
      <c r="CX253">
        <f t="shared" si="245"/>
        <v>0</v>
      </c>
      <c r="CY253">
        <f t="shared" si="246"/>
        <v>108.30600000000001</v>
      </c>
      <c r="CZ253">
        <f t="shared" si="247"/>
        <v>49.339399999999998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110</v>
      </c>
      <c r="DO253">
        <v>74</v>
      </c>
      <c r="DP253">
        <v>1.0669999999999999</v>
      </c>
      <c r="DQ253">
        <v>1</v>
      </c>
      <c r="DU253">
        <v>1003</v>
      </c>
      <c r="DV253" t="s">
        <v>48</v>
      </c>
      <c r="DW253" t="s">
        <v>48</v>
      </c>
      <c r="DX253">
        <v>100</v>
      </c>
      <c r="DZ253" t="s">
        <v>3</v>
      </c>
      <c r="EA253" t="s">
        <v>3</v>
      </c>
      <c r="EB253" t="s">
        <v>3</v>
      </c>
      <c r="EC253" t="s">
        <v>3</v>
      </c>
      <c r="EE253">
        <v>54688047</v>
      </c>
      <c r="EF253">
        <v>60</v>
      </c>
      <c r="EG253" t="s">
        <v>24</v>
      </c>
      <c r="EH253">
        <v>0</v>
      </c>
      <c r="EI253" t="s">
        <v>3</v>
      </c>
      <c r="EJ253">
        <v>1</v>
      </c>
      <c r="EK253">
        <v>621</v>
      </c>
      <c r="EL253" t="s">
        <v>50</v>
      </c>
      <c r="EM253" t="s">
        <v>51</v>
      </c>
      <c r="EO253" t="s">
        <v>3</v>
      </c>
      <c r="EQ253">
        <v>0</v>
      </c>
      <c r="ER253">
        <v>227.82</v>
      </c>
      <c r="ES253">
        <v>0</v>
      </c>
      <c r="ET253">
        <v>0</v>
      </c>
      <c r="EU253">
        <v>0</v>
      </c>
      <c r="EV253">
        <v>227.82</v>
      </c>
      <c r="EW253">
        <v>20.73</v>
      </c>
      <c r="EX253">
        <v>0</v>
      </c>
      <c r="EY253">
        <v>0</v>
      </c>
      <c r="FQ253">
        <v>0</v>
      </c>
      <c r="FR253">
        <f t="shared" si="248"/>
        <v>0</v>
      </c>
      <c r="FS253">
        <v>0</v>
      </c>
      <c r="FX253">
        <v>110</v>
      </c>
      <c r="FY253">
        <v>74</v>
      </c>
      <c r="GA253" t="s">
        <v>3</v>
      </c>
      <c r="GD253">
        <v>0</v>
      </c>
      <c r="GF253">
        <v>1675235809</v>
      </c>
      <c r="GG253">
        <v>2</v>
      </c>
      <c r="GH253">
        <v>1</v>
      </c>
      <c r="GI253">
        <v>3</v>
      </c>
      <c r="GJ253">
        <v>0</v>
      </c>
      <c r="GK253">
        <f>ROUND(R253*(R12)/100,2)</f>
        <v>0</v>
      </c>
      <c r="GL253">
        <f t="shared" si="249"/>
        <v>0</v>
      </c>
      <c r="GM253">
        <f t="shared" si="250"/>
        <v>277.99</v>
      </c>
      <c r="GN253">
        <f t="shared" si="251"/>
        <v>277.99</v>
      </c>
      <c r="GO253">
        <f t="shared" si="252"/>
        <v>0</v>
      </c>
      <c r="GP253">
        <f t="shared" si="253"/>
        <v>0</v>
      </c>
      <c r="GR253">
        <v>0</v>
      </c>
      <c r="GS253">
        <v>3</v>
      </c>
      <c r="GT253">
        <v>0</v>
      </c>
      <c r="GU253" t="s">
        <v>3</v>
      </c>
      <c r="GV253">
        <f t="shared" si="254"/>
        <v>0</v>
      </c>
      <c r="GW253">
        <v>1</v>
      </c>
      <c r="GX253">
        <f t="shared" si="255"/>
        <v>0</v>
      </c>
      <c r="HA253">
        <v>0</v>
      </c>
      <c r="HB253">
        <v>0</v>
      </c>
      <c r="HC253">
        <f t="shared" si="256"/>
        <v>0</v>
      </c>
      <c r="HE253" t="s">
        <v>3</v>
      </c>
      <c r="HF253" t="s">
        <v>3</v>
      </c>
      <c r="HM253" t="s">
        <v>3</v>
      </c>
      <c r="HN253" t="s">
        <v>3</v>
      </c>
      <c r="HO253" t="s">
        <v>3</v>
      </c>
      <c r="HP253" t="s">
        <v>3</v>
      </c>
      <c r="HQ253" t="s">
        <v>3</v>
      </c>
      <c r="IK253">
        <v>0</v>
      </c>
    </row>
    <row r="254" spans="1:245" x14ac:dyDescent="0.2">
      <c r="A254">
        <v>17</v>
      </c>
      <c r="B254">
        <v>1</v>
      </c>
      <c r="C254">
        <f>ROW(SmtRes!A109)</f>
        <v>109</v>
      </c>
      <c r="D254">
        <f>ROW(EtalonRes!A117)</f>
        <v>117</v>
      </c>
      <c r="E254" t="s">
        <v>52</v>
      </c>
      <c r="F254" t="s">
        <v>32</v>
      </c>
      <c r="G254" t="s">
        <v>53</v>
      </c>
      <c r="H254" t="s">
        <v>34</v>
      </c>
      <c r="I254">
        <v>20.75</v>
      </c>
      <c r="J254">
        <v>0</v>
      </c>
      <c r="K254">
        <v>20.75</v>
      </c>
      <c r="O254">
        <f t="shared" si="221"/>
        <v>3356.81</v>
      </c>
      <c r="P254">
        <f t="shared" si="222"/>
        <v>0</v>
      </c>
      <c r="Q254">
        <f t="shared" si="223"/>
        <v>0</v>
      </c>
      <c r="R254">
        <f t="shared" si="224"/>
        <v>0</v>
      </c>
      <c r="S254">
        <f t="shared" si="225"/>
        <v>3356.81</v>
      </c>
      <c r="T254">
        <f t="shared" si="226"/>
        <v>0</v>
      </c>
      <c r="U254">
        <f t="shared" si="227"/>
        <v>12.45</v>
      </c>
      <c r="V254">
        <f t="shared" si="228"/>
        <v>0</v>
      </c>
      <c r="W254">
        <f t="shared" si="229"/>
        <v>0</v>
      </c>
      <c r="X254">
        <f t="shared" si="230"/>
        <v>2786.15</v>
      </c>
      <c r="Y254">
        <f t="shared" si="230"/>
        <v>1376.29</v>
      </c>
      <c r="AA254">
        <v>55282325</v>
      </c>
      <c r="AB254">
        <f t="shared" si="231"/>
        <v>6.13</v>
      </c>
      <c r="AC254">
        <f t="shared" si="232"/>
        <v>0</v>
      </c>
      <c r="AD254">
        <f t="shared" si="233"/>
        <v>0</v>
      </c>
      <c r="AE254">
        <f t="shared" si="234"/>
        <v>0</v>
      </c>
      <c r="AF254">
        <f t="shared" si="234"/>
        <v>6.13</v>
      </c>
      <c r="AG254">
        <f t="shared" si="235"/>
        <v>0</v>
      </c>
      <c r="AH254">
        <f t="shared" si="236"/>
        <v>0.6</v>
      </c>
      <c r="AI254">
        <f t="shared" si="236"/>
        <v>0</v>
      </c>
      <c r="AJ254">
        <f t="shared" si="237"/>
        <v>0</v>
      </c>
      <c r="AK254">
        <v>6.13</v>
      </c>
      <c r="AL254">
        <v>0</v>
      </c>
      <c r="AM254">
        <v>0</v>
      </c>
      <c r="AN254">
        <v>0</v>
      </c>
      <c r="AO254">
        <v>6.13</v>
      </c>
      <c r="AP254">
        <v>0</v>
      </c>
      <c r="AQ254">
        <v>0.6</v>
      </c>
      <c r="AR254">
        <v>0</v>
      </c>
      <c r="AS254">
        <v>0</v>
      </c>
      <c r="AT254">
        <v>83</v>
      </c>
      <c r="AU254">
        <v>41</v>
      </c>
      <c r="AV254">
        <v>1</v>
      </c>
      <c r="AW254">
        <v>1</v>
      </c>
      <c r="AZ254">
        <v>1</v>
      </c>
      <c r="BA254">
        <v>26.39</v>
      </c>
      <c r="BB254">
        <v>1</v>
      </c>
      <c r="BC254">
        <v>1</v>
      </c>
      <c r="BD254" t="s">
        <v>3</v>
      </c>
      <c r="BE254" t="s">
        <v>3</v>
      </c>
      <c r="BF254" t="s">
        <v>3</v>
      </c>
      <c r="BG254" t="s">
        <v>3</v>
      </c>
      <c r="BH254">
        <v>0</v>
      </c>
      <c r="BI254">
        <v>1</v>
      </c>
      <c r="BJ254" t="s">
        <v>35</v>
      </c>
      <c r="BM254">
        <v>478</v>
      </c>
      <c r="BN254">
        <v>0</v>
      </c>
      <c r="BO254" t="s">
        <v>32</v>
      </c>
      <c r="BP254">
        <v>1</v>
      </c>
      <c r="BQ254">
        <v>60</v>
      </c>
      <c r="BR254">
        <v>0</v>
      </c>
      <c r="BS254">
        <v>26.39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83</v>
      </c>
      <c r="CA254">
        <v>41</v>
      </c>
      <c r="CB254" t="s">
        <v>3</v>
      </c>
      <c r="CE254">
        <v>30</v>
      </c>
      <c r="CF254">
        <v>0</v>
      </c>
      <c r="CG254">
        <v>0</v>
      </c>
      <c r="CM254">
        <v>0</v>
      </c>
      <c r="CN254" t="s">
        <v>3</v>
      </c>
      <c r="CO254">
        <v>0</v>
      </c>
      <c r="CP254">
        <f t="shared" si="238"/>
        <v>3356.81</v>
      </c>
      <c r="CQ254">
        <f t="shared" si="239"/>
        <v>0</v>
      </c>
      <c r="CR254">
        <f t="shared" si="240"/>
        <v>0</v>
      </c>
      <c r="CS254">
        <f t="shared" si="241"/>
        <v>0</v>
      </c>
      <c r="CT254">
        <f t="shared" si="242"/>
        <v>161.77000000000001</v>
      </c>
      <c r="CU254">
        <f t="shared" si="243"/>
        <v>0</v>
      </c>
      <c r="CV254">
        <f t="shared" si="244"/>
        <v>0.6</v>
      </c>
      <c r="CW254">
        <f t="shared" si="245"/>
        <v>0</v>
      </c>
      <c r="CX254">
        <f t="shared" si="245"/>
        <v>0</v>
      </c>
      <c r="CY254">
        <f t="shared" si="246"/>
        <v>2786.1522999999997</v>
      </c>
      <c r="CZ254">
        <f t="shared" si="247"/>
        <v>1376.2920999999999</v>
      </c>
      <c r="DC254" t="s">
        <v>3</v>
      </c>
      <c r="DD254" t="s">
        <v>3</v>
      </c>
      <c r="DE254" t="s">
        <v>3</v>
      </c>
      <c r="DF254" t="s">
        <v>3</v>
      </c>
      <c r="DG254" t="s">
        <v>3</v>
      </c>
      <c r="DH254" t="s">
        <v>3</v>
      </c>
      <c r="DI254" t="s">
        <v>3</v>
      </c>
      <c r="DJ254" t="s">
        <v>3</v>
      </c>
      <c r="DK254" t="s">
        <v>3</v>
      </c>
      <c r="DL254" t="s">
        <v>3</v>
      </c>
      <c r="DM254" t="s">
        <v>3</v>
      </c>
      <c r="DN254">
        <v>100</v>
      </c>
      <c r="DO254">
        <v>64</v>
      </c>
      <c r="DP254">
        <v>1.0249999999999999</v>
      </c>
      <c r="DQ254">
        <v>1</v>
      </c>
      <c r="DU254">
        <v>1013</v>
      </c>
      <c r="DV254" t="s">
        <v>34</v>
      </c>
      <c r="DW254" t="s">
        <v>34</v>
      </c>
      <c r="DX254">
        <v>1</v>
      </c>
      <c r="DZ254" t="s">
        <v>3</v>
      </c>
      <c r="EA254" t="s">
        <v>3</v>
      </c>
      <c r="EB254" t="s">
        <v>3</v>
      </c>
      <c r="EC254" t="s">
        <v>3</v>
      </c>
      <c r="EE254">
        <v>54687904</v>
      </c>
      <c r="EF254">
        <v>60</v>
      </c>
      <c r="EG254" t="s">
        <v>24</v>
      </c>
      <c r="EH254">
        <v>0</v>
      </c>
      <c r="EI254" t="s">
        <v>3</v>
      </c>
      <c r="EJ254">
        <v>1</v>
      </c>
      <c r="EK254">
        <v>478</v>
      </c>
      <c r="EL254" t="s">
        <v>36</v>
      </c>
      <c r="EM254" t="s">
        <v>37</v>
      </c>
      <c r="EO254" t="s">
        <v>3</v>
      </c>
      <c r="EQ254">
        <v>0</v>
      </c>
      <c r="ER254">
        <v>6.13</v>
      </c>
      <c r="ES254">
        <v>0</v>
      </c>
      <c r="ET254">
        <v>0</v>
      </c>
      <c r="EU254">
        <v>0</v>
      </c>
      <c r="EV254">
        <v>6.13</v>
      </c>
      <c r="EW254">
        <v>0.6</v>
      </c>
      <c r="EX254">
        <v>0</v>
      </c>
      <c r="EY254">
        <v>0</v>
      </c>
      <c r="FQ254">
        <v>0</v>
      </c>
      <c r="FR254">
        <f t="shared" si="248"/>
        <v>0</v>
      </c>
      <c r="FS254">
        <v>0</v>
      </c>
      <c r="FX254">
        <v>100</v>
      </c>
      <c r="FY254">
        <v>64</v>
      </c>
      <c r="GA254" t="s">
        <v>3</v>
      </c>
      <c r="GD254">
        <v>0</v>
      </c>
      <c r="GF254">
        <v>1828295077</v>
      </c>
      <c r="GG254">
        <v>2</v>
      </c>
      <c r="GH254">
        <v>1</v>
      </c>
      <c r="GI254">
        <v>3</v>
      </c>
      <c r="GJ254">
        <v>0</v>
      </c>
      <c r="GK254">
        <f>ROUND(R254*(R12)/100,2)</f>
        <v>0</v>
      </c>
      <c r="GL254">
        <f t="shared" si="249"/>
        <v>0</v>
      </c>
      <c r="GM254">
        <f t="shared" si="250"/>
        <v>7519.25</v>
      </c>
      <c r="GN254">
        <f t="shared" si="251"/>
        <v>7519.25</v>
      </c>
      <c r="GO254">
        <f t="shared" si="252"/>
        <v>0</v>
      </c>
      <c r="GP254">
        <f t="shared" si="253"/>
        <v>0</v>
      </c>
      <c r="GR254">
        <v>0</v>
      </c>
      <c r="GS254">
        <v>3</v>
      </c>
      <c r="GT254">
        <v>0</v>
      </c>
      <c r="GU254" t="s">
        <v>3</v>
      </c>
      <c r="GV254">
        <f t="shared" si="254"/>
        <v>0</v>
      </c>
      <c r="GW254">
        <v>1</v>
      </c>
      <c r="GX254">
        <f t="shared" si="255"/>
        <v>0</v>
      </c>
      <c r="HA254">
        <v>0</v>
      </c>
      <c r="HB254">
        <v>0</v>
      </c>
      <c r="HC254">
        <f t="shared" si="256"/>
        <v>0</v>
      </c>
      <c r="HE254" t="s">
        <v>3</v>
      </c>
      <c r="HF254" t="s">
        <v>3</v>
      </c>
      <c r="HM254" t="s">
        <v>3</v>
      </c>
      <c r="HN254" t="s">
        <v>3</v>
      </c>
      <c r="HO254" t="s">
        <v>3</v>
      </c>
      <c r="HP254" t="s">
        <v>3</v>
      </c>
      <c r="HQ254" t="s">
        <v>3</v>
      </c>
      <c r="IK254">
        <v>0</v>
      </c>
    </row>
    <row r="256" spans="1:245" x14ac:dyDescent="0.2">
      <c r="A256" s="2">
        <v>51</v>
      </c>
      <c r="B256" s="2">
        <f>B244</f>
        <v>1</v>
      </c>
      <c r="C256" s="2">
        <f>A244</f>
        <v>5</v>
      </c>
      <c r="D256" s="2">
        <f>ROW(A244)</f>
        <v>244</v>
      </c>
      <c r="E256" s="2"/>
      <c r="F256" s="2" t="str">
        <f>IF(F244&lt;&gt;"",F244,"")</f>
        <v>Новый подраздел</v>
      </c>
      <c r="G256" s="2" t="str">
        <f>IF(G244&lt;&gt;"",G244,"")</f>
        <v>Демонтажные и подготовительные  работы</v>
      </c>
      <c r="H256" s="2">
        <v>0</v>
      </c>
      <c r="I256" s="2"/>
      <c r="J256" s="2"/>
      <c r="K256" s="2"/>
      <c r="L256" s="2"/>
      <c r="M256" s="2"/>
      <c r="N256" s="2"/>
      <c r="O256" s="2">
        <f t="shared" ref="O256:T256" si="257">ROUND(AB256,2)</f>
        <v>4252.2299999999996</v>
      </c>
      <c r="P256" s="2">
        <f t="shared" si="257"/>
        <v>0</v>
      </c>
      <c r="Q256" s="2">
        <f t="shared" si="257"/>
        <v>0</v>
      </c>
      <c r="R256" s="2">
        <f t="shared" si="257"/>
        <v>0</v>
      </c>
      <c r="S256" s="2">
        <f t="shared" si="257"/>
        <v>4252.2299999999996</v>
      </c>
      <c r="T256" s="2">
        <f t="shared" si="257"/>
        <v>0</v>
      </c>
      <c r="U256" s="2">
        <f>AH256</f>
        <v>15.702642999999998</v>
      </c>
      <c r="V256" s="2">
        <f>AI256</f>
        <v>0</v>
      </c>
      <c r="W256" s="2">
        <f>ROUND(AJ256,2)</f>
        <v>0</v>
      </c>
      <c r="X256" s="2">
        <f>ROUND(AK256,2)</f>
        <v>3480.14</v>
      </c>
      <c r="Y256" s="2">
        <f>ROUND(AL256,2)</f>
        <v>1743.42</v>
      </c>
      <c r="Z256" s="2"/>
      <c r="AA256" s="2"/>
      <c r="AB256" s="2">
        <f>ROUND(SUMIF(AA248:AA254,"=55282325",O248:O254),2)</f>
        <v>4252.2299999999996</v>
      </c>
      <c r="AC256" s="2">
        <f>ROUND(SUMIF(AA248:AA254,"=55282325",P248:P254),2)</f>
        <v>0</v>
      </c>
      <c r="AD256" s="2">
        <f>ROUND(SUMIF(AA248:AA254,"=55282325",Q248:Q254),2)</f>
        <v>0</v>
      </c>
      <c r="AE256" s="2">
        <f>ROUND(SUMIF(AA248:AA254,"=55282325",R248:R254),2)</f>
        <v>0</v>
      </c>
      <c r="AF256" s="2">
        <f>ROUND(SUMIF(AA248:AA254,"=55282325",S248:S254),2)</f>
        <v>4252.2299999999996</v>
      </c>
      <c r="AG256" s="2">
        <f>ROUND(SUMIF(AA248:AA254,"=55282325",T248:T254),2)</f>
        <v>0</v>
      </c>
      <c r="AH256" s="2">
        <f>SUMIF(AA248:AA254,"=55282325",U248:U254)</f>
        <v>15.702642999999998</v>
      </c>
      <c r="AI256" s="2">
        <f>SUMIF(AA248:AA254,"=55282325",V248:V254)</f>
        <v>0</v>
      </c>
      <c r="AJ256" s="2">
        <f>ROUND(SUMIF(AA248:AA254,"=55282325",W248:W254),2)</f>
        <v>0</v>
      </c>
      <c r="AK256" s="2">
        <f>ROUND(SUMIF(AA248:AA254,"=55282325",X248:X254),2)</f>
        <v>3480.14</v>
      </c>
      <c r="AL256" s="2">
        <f>ROUND(SUMIF(AA248:AA254,"=55282325",Y248:Y254),2)</f>
        <v>1743.42</v>
      </c>
      <c r="AM256" s="2"/>
      <c r="AN256" s="2"/>
      <c r="AO256" s="2">
        <f t="shared" ref="AO256:BD256" si="258">ROUND(BX256,2)</f>
        <v>0</v>
      </c>
      <c r="AP256" s="2">
        <f t="shared" si="258"/>
        <v>0</v>
      </c>
      <c r="AQ256" s="2">
        <f t="shared" si="258"/>
        <v>0</v>
      </c>
      <c r="AR256" s="2">
        <f t="shared" si="258"/>
        <v>9475.7900000000009</v>
      </c>
      <c r="AS256" s="2">
        <f t="shared" si="258"/>
        <v>9475.7900000000009</v>
      </c>
      <c r="AT256" s="2">
        <f t="shared" si="258"/>
        <v>0</v>
      </c>
      <c r="AU256" s="2">
        <f t="shared" si="258"/>
        <v>0</v>
      </c>
      <c r="AV256" s="2">
        <f t="shared" si="258"/>
        <v>0</v>
      </c>
      <c r="AW256" s="2">
        <f t="shared" si="258"/>
        <v>0</v>
      </c>
      <c r="AX256" s="2">
        <f t="shared" si="258"/>
        <v>0</v>
      </c>
      <c r="AY256" s="2">
        <f t="shared" si="258"/>
        <v>0</v>
      </c>
      <c r="AZ256" s="2">
        <f t="shared" si="258"/>
        <v>0</v>
      </c>
      <c r="BA256" s="2">
        <f t="shared" si="258"/>
        <v>0</v>
      </c>
      <c r="BB256" s="2">
        <f t="shared" si="258"/>
        <v>0</v>
      </c>
      <c r="BC256" s="2">
        <f t="shared" si="258"/>
        <v>0</v>
      </c>
      <c r="BD256" s="2">
        <f t="shared" si="258"/>
        <v>0</v>
      </c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>
        <f>ROUND(SUMIF(AA248:AA254,"=55282325",FQ248:FQ254),2)</f>
        <v>0</v>
      </c>
      <c r="BY256" s="2">
        <f>ROUND(SUMIF(AA248:AA254,"=55282325",FR248:FR254),2)</f>
        <v>0</v>
      </c>
      <c r="BZ256" s="2">
        <f>ROUND(SUMIF(AA248:AA254,"=55282325",GL248:GL254),2)</f>
        <v>0</v>
      </c>
      <c r="CA256" s="2">
        <f>ROUND(SUMIF(AA248:AA254,"=55282325",GM248:GM254),2)</f>
        <v>9475.7900000000009</v>
      </c>
      <c r="CB256" s="2">
        <f>ROUND(SUMIF(AA248:AA254,"=55282325",GN248:GN254),2)</f>
        <v>9475.7900000000009</v>
      </c>
      <c r="CC256" s="2">
        <f>ROUND(SUMIF(AA248:AA254,"=55282325",GO248:GO254),2)</f>
        <v>0</v>
      </c>
      <c r="CD256" s="2">
        <f>ROUND(SUMIF(AA248:AA254,"=55282325",GP248:GP254),2)</f>
        <v>0</v>
      </c>
      <c r="CE256" s="2">
        <f>AC256-BX256</f>
        <v>0</v>
      </c>
      <c r="CF256" s="2">
        <f>AC256-BY256</f>
        <v>0</v>
      </c>
      <c r="CG256" s="2">
        <f>BX256-BZ256</f>
        <v>0</v>
      </c>
      <c r="CH256" s="2">
        <f>AC256-BX256-BY256+BZ256</f>
        <v>0</v>
      </c>
      <c r="CI256" s="2">
        <f>BY256-BZ256</f>
        <v>0</v>
      </c>
      <c r="CJ256" s="2">
        <f>ROUND(SUMIF(AA248:AA254,"=55282325",GX248:GX254),2)</f>
        <v>0</v>
      </c>
      <c r="CK256" s="2">
        <f>ROUND(SUMIF(AA248:AA254,"=55282325",GY248:GY254),2)</f>
        <v>0</v>
      </c>
      <c r="CL256" s="2">
        <f>ROUND(SUMIF(AA248:AA254,"=55282325",GZ248:GZ254),2)</f>
        <v>0</v>
      </c>
      <c r="CM256" s="2">
        <f>ROUND(SUMIF(AA248:AA254,"=55282325",HD248:HD254),2)</f>
        <v>0</v>
      </c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>
        <v>0</v>
      </c>
    </row>
    <row r="258" spans="1:28" x14ac:dyDescent="0.2">
      <c r="A258" s="4">
        <v>50</v>
      </c>
      <c r="B258" s="4">
        <v>0</v>
      </c>
      <c r="C258" s="4">
        <v>0</v>
      </c>
      <c r="D258" s="4">
        <v>1</v>
      </c>
      <c r="E258" s="4">
        <v>201</v>
      </c>
      <c r="F258" s="4">
        <f>ROUND(Source!O256,O258)</f>
        <v>4252.2299999999996</v>
      </c>
      <c r="G258" s="4" t="s">
        <v>54</v>
      </c>
      <c r="H258" s="4" t="s">
        <v>55</v>
      </c>
      <c r="I258" s="4"/>
      <c r="J258" s="4"/>
      <c r="K258" s="4">
        <v>201</v>
      </c>
      <c r="L258" s="4">
        <v>1</v>
      </c>
      <c r="M258" s="4">
        <v>3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>
        <v>4252.2299999999996</v>
      </c>
      <c r="X258" s="4">
        <v>1</v>
      </c>
      <c r="Y258" s="4">
        <v>4252.2299999999996</v>
      </c>
      <c r="Z258" s="4"/>
      <c r="AA258" s="4"/>
      <c r="AB258" s="4"/>
    </row>
    <row r="259" spans="1:28" x14ac:dyDescent="0.2">
      <c r="A259" s="4">
        <v>50</v>
      </c>
      <c r="B259" s="4">
        <v>0</v>
      </c>
      <c r="C259" s="4">
        <v>0</v>
      </c>
      <c r="D259" s="4">
        <v>1</v>
      </c>
      <c r="E259" s="4">
        <v>202</v>
      </c>
      <c r="F259" s="4">
        <f>ROUND(Source!P256,O259)</f>
        <v>0</v>
      </c>
      <c r="G259" s="4" t="s">
        <v>56</v>
      </c>
      <c r="H259" s="4" t="s">
        <v>57</v>
      </c>
      <c r="I259" s="4"/>
      <c r="J259" s="4"/>
      <c r="K259" s="4">
        <v>202</v>
      </c>
      <c r="L259" s="4">
        <v>2</v>
      </c>
      <c r="M259" s="4">
        <v>3</v>
      </c>
      <c r="N259" s="4" t="s">
        <v>3</v>
      </c>
      <c r="O259" s="4">
        <v>2</v>
      </c>
      <c r="P259" s="4"/>
      <c r="Q259" s="4"/>
      <c r="R259" s="4"/>
      <c r="S259" s="4"/>
      <c r="T259" s="4"/>
      <c r="U259" s="4"/>
      <c r="V259" s="4"/>
      <c r="W259" s="4">
        <v>0</v>
      </c>
      <c r="X259" s="4">
        <v>1</v>
      </c>
      <c r="Y259" s="4">
        <v>0</v>
      </c>
      <c r="Z259" s="4"/>
      <c r="AA259" s="4"/>
      <c r="AB259" s="4"/>
    </row>
    <row r="260" spans="1:28" x14ac:dyDescent="0.2">
      <c r="A260" s="4">
        <v>50</v>
      </c>
      <c r="B260" s="4">
        <v>0</v>
      </c>
      <c r="C260" s="4">
        <v>0</v>
      </c>
      <c r="D260" s="4">
        <v>1</v>
      </c>
      <c r="E260" s="4">
        <v>222</v>
      </c>
      <c r="F260" s="4">
        <f>ROUND(Source!AO256,O260)</f>
        <v>0</v>
      </c>
      <c r="G260" s="4" t="s">
        <v>58</v>
      </c>
      <c r="H260" s="4" t="s">
        <v>59</v>
      </c>
      <c r="I260" s="4"/>
      <c r="J260" s="4"/>
      <c r="K260" s="4">
        <v>222</v>
      </c>
      <c r="L260" s="4">
        <v>3</v>
      </c>
      <c r="M260" s="4">
        <v>3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>
        <v>0</v>
      </c>
      <c r="X260" s="4">
        <v>1</v>
      </c>
      <c r="Y260" s="4">
        <v>0</v>
      </c>
      <c r="Z260" s="4"/>
      <c r="AA260" s="4"/>
      <c r="AB260" s="4"/>
    </row>
    <row r="261" spans="1:28" x14ac:dyDescent="0.2">
      <c r="A261" s="4">
        <v>50</v>
      </c>
      <c r="B261" s="4">
        <v>0</v>
      </c>
      <c r="C261" s="4">
        <v>0</v>
      </c>
      <c r="D261" s="4">
        <v>1</v>
      </c>
      <c r="E261" s="4">
        <v>225</v>
      </c>
      <c r="F261" s="4">
        <f>ROUND(Source!AV256,O261)</f>
        <v>0</v>
      </c>
      <c r="G261" s="4" t="s">
        <v>60</v>
      </c>
      <c r="H261" s="4" t="s">
        <v>61</v>
      </c>
      <c r="I261" s="4"/>
      <c r="J261" s="4"/>
      <c r="K261" s="4">
        <v>225</v>
      </c>
      <c r="L261" s="4">
        <v>4</v>
      </c>
      <c r="M261" s="4">
        <v>3</v>
      </c>
      <c r="N261" s="4" t="s">
        <v>3</v>
      </c>
      <c r="O261" s="4">
        <v>2</v>
      </c>
      <c r="P261" s="4"/>
      <c r="Q261" s="4"/>
      <c r="R261" s="4"/>
      <c r="S261" s="4"/>
      <c r="T261" s="4"/>
      <c r="U261" s="4"/>
      <c r="V261" s="4"/>
      <c r="W261" s="4">
        <v>0</v>
      </c>
      <c r="X261" s="4">
        <v>1</v>
      </c>
      <c r="Y261" s="4">
        <v>0</v>
      </c>
      <c r="Z261" s="4"/>
      <c r="AA261" s="4"/>
      <c r="AB261" s="4"/>
    </row>
    <row r="262" spans="1:28" x14ac:dyDescent="0.2">
      <c r="A262" s="4">
        <v>50</v>
      </c>
      <c r="B262" s="4">
        <v>0</v>
      </c>
      <c r="C262" s="4">
        <v>0</v>
      </c>
      <c r="D262" s="4">
        <v>1</v>
      </c>
      <c r="E262" s="4">
        <v>226</v>
      </c>
      <c r="F262" s="4">
        <f>ROUND(Source!AW256,O262)</f>
        <v>0</v>
      </c>
      <c r="G262" s="4" t="s">
        <v>62</v>
      </c>
      <c r="H262" s="4" t="s">
        <v>63</v>
      </c>
      <c r="I262" s="4"/>
      <c r="J262" s="4"/>
      <c r="K262" s="4">
        <v>226</v>
      </c>
      <c r="L262" s="4">
        <v>5</v>
      </c>
      <c r="M262" s="4">
        <v>3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>
        <v>0</v>
      </c>
      <c r="X262" s="4">
        <v>1</v>
      </c>
      <c r="Y262" s="4">
        <v>0</v>
      </c>
      <c r="Z262" s="4"/>
      <c r="AA262" s="4"/>
      <c r="AB262" s="4"/>
    </row>
    <row r="263" spans="1:28" x14ac:dyDescent="0.2">
      <c r="A263" s="4">
        <v>50</v>
      </c>
      <c r="B263" s="4">
        <v>0</v>
      </c>
      <c r="C263" s="4">
        <v>0</v>
      </c>
      <c r="D263" s="4">
        <v>1</v>
      </c>
      <c r="E263" s="4">
        <v>227</v>
      </c>
      <c r="F263" s="4">
        <f>ROUND(Source!AX256,O263)</f>
        <v>0</v>
      </c>
      <c r="G263" s="4" t="s">
        <v>64</v>
      </c>
      <c r="H263" s="4" t="s">
        <v>65</v>
      </c>
      <c r="I263" s="4"/>
      <c r="J263" s="4"/>
      <c r="K263" s="4">
        <v>227</v>
      </c>
      <c r="L263" s="4">
        <v>6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>
        <v>0</v>
      </c>
      <c r="X263" s="4">
        <v>1</v>
      </c>
      <c r="Y263" s="4">
        <v>0</v>
      </c>
      <c r="Z263" s="4"/>
      <c r="AA263" s="4"/>
      <c r="AB263" s="4"/>
    </row>
    <row r="264" spans="1:28" x14ac:dyDescent="0.2">
      <c r="A264" s="4">
        <v>50</v>
      </c>
      <c r="B264" s="4">
        <v>0</v>
      </c>
      <c r="C264" s="4">
        <v>0</v>
      </c>
      <c r="D264" s="4">
        <v>1</v>
      </c>
      <c r="E264" s="4">
        <v>228</v>
      </c>
      <c r="F264" s="4">
        <f>ROUND(Source!AY256,O264)</f>
        <v>0</v>
      </c>
      <c r="G264" s="4" t="s">
        <v>66</v>
      </c>
      <c r="H264" s="4" t="s">
        <v>67</v>
      </c>
      <c r="I264" s="4"/>
      <c r="J264" s="4"/>
      <c r="K264" s="4">
        <v>228</v>
      </c>
      <c r="L264" s="4">
        <v>7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>
        <v>0</v>
      </c>
      <c r="X264" s="4">
        <v>1</v>
      </c>
      <c r="Y264" s="4">
        <v>0</v>
      </c>
      <c r="Z264" s="4"/>
      <c r="AA264" s="4"/>
      <c r="AB264" s="4"/>
    </row>
    <row r="265" spans="1:28" x14ac:dyDescent="0.2">
      <c r="A265" s="4">
        <v>50</v>
      </c>
      <c r="B265" s="4">
        <v>0</v>
      </c>
      <c r="C265" s="4">
        <v>0</v>
      </c>
      <c r="D265" s="4">
        <v>1</v>
      </c>
      <c r="E265" s="4">
        <v>216</v>
      </c>
      <c r="F265" s="4">
        <f>ROUND(Source!AP256,O265)</f>
        <v>0</v>
      </c>
      <c r="G265" s="4" t="s">
        <v>68</v>
      </c>
      <c r="H265" s="4" t="s">
        <v>69</v>
      </c>
      <c r="I265" s="4"/>
      <c r="J265" s="4"/>
      <c r="K265" s="4">
        <v>216</v>
      </c>
      <c r="L265" s="4">
        <v>8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>
        <v>0</v>
      </c>
      <c r="X265" s="4">
        <v>1</v>
      </c>
      <c r="Y265" s="4">
        <v>0</v>
      </c>
      <c r="Z265" s="4"/>
      <c r="AA265" s="4"/>
      <c r="AB265" s="4"/>
    </row>
    <row r="266" spans="1:28" x14ac:dyDescent="0.2">
      <c r="A266" s="4">
        <v>50</v>
      </c>
      <c r="B266" s="4">
        <v>0</v>
      </c>
      <c r="C266" s="4">
        <v>0</v>
      </c>
      <c r="D266" s="4">
        <v>1</v>
      </c>
      <c r="E266" s="4">
        <v>223</v>
      </c>
      <c r="F266" s="4">
        <f>ROUND(Source!AQ256,O266)</f>
        <v>0</v>
      </c>
      <c r="G266" s="4" t="s">
        <v>70</v>
      </c>
      <c r="H266" s="4" t="s">
        <v>71</v>
      </c>
      <c r="I266" s="4"/>
      <c r="J266" s="4"/>
      <c r="K266" s="4">
        <v>223</v>
      </c>
      <c r="L266" s="4">
        <v>9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>
        <v>0</v>
      </c>
      <c r="X266" s="4">
        <v>1</v>
      </c>
      <c r="Y266" s="4">
        <v>0</v>
      </c>
      <c r="Z266" s="4"/>
      <c r="AA266" s="4"/>
      <c r="AB266" s="4"/>
    </row>
    <row r="267" spans="1:28" x14ac:dyDescent="0.2">
      <c r="A267" s="4">
        <v>50</v>
      </c>
      <c r="B267" s="4">
        <v>0</v>
      </c>
      <c r="C267" s="4">
        <v>0</v>
      </c>
      <c r="D267" s="4">
        <v>1</v>
      </c>
      <c r="E267" s="4">
        <v>229</v>
      </c>
      <c r="F267" s="4">
        <f>ROUND(Source!AZ256,O267)</f>
        <v>0</v>
      </c>
      <c r="G267" s="4" t="s">
        <v>72</v>
      </c>
      <c r="H267" s="4" t="s">
        <v>73</v>
      </c>
      <c r="I267" s="4"/>
      <c r="J267" s="4"/>
      <c r="K267" s="4">
        <v>229</v>
      </c>
      <c r="L267" s="4">
        <v>10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>
        <v>0</v>
      </c>
      <c r="X267" s="4">
        <v>1</v>
      </c>
      <c r="Y267" s="4">
        <v>0</v>
      </c>
      <c r="Z267" s="4"/>
      <c r="AA267" s="4"/>
      <c r="AB267" s="4"/>
    </row>
    <row r="268" spans="1:28" x14ac:dyDescent="0.2">
      <c r="A268" s="4">
        <v>50</v>
      </c>
      <c r="B268" s="4">
        <v>0</v>
      </c>
      <c r="C268" s="4">
        <v>0</v>
      </c>
      <c r="D268" s="4">
        <v>1</v>
      </c>
      <c r="E268" s="4">
        <v>203</v>
      </c>
      <c r="F268" s="4">
        <f>ROUND(Source!Q256,O268)</f>
        <v>0</v>
      </c>
      <c r="G268" s="4" t="s">
        <v>74</v>
      </c>
      <c r="H268" s="4" t="s">
        <v>75</v>
      </c>
      <c r="I268" s="4"/>
      <c r="J268" s="4"/>
      <c r="K268" s="4">
        <v>203</v>
      </c>
      <c r="L268" s="4">
        <v>11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>
        <v>0</v>
      </c>
      <c r="X268" s="4">
        <v>1</v>
      </c>
      <c r="Y268" s="4">
        <v>0</v>
      </c>
      <c r="Z268" s="4"/>
      <c r="AA268" s="4"/>
      <c r="AB268" s="4"/>
    </row>
    <row r="269" spans="1:28" x14ac:dyDescent="0.2">
      <c r="A269" s="4">
        <v>50</v>
      </c>
      <c r="B269" s="4">
        <v>0</v>
      </c>
      <c r="C269" s="4">
        <v>0</v>
      </c>
      <c r="D269" s="4">
        <v>1</v>
      </c>
      <c r="E269" s="4">
        <v>231</v>
      </c>
      <c r="F269" s="4">
        <f>ROUND(Source!BB256,O269)</f>
        <v>0</v>
      </c>
      <c r="G269" s="4" t="s">
        <v>76</v>
      </c>
      <c r="H269" s="4" t="s">
        <v>77</v>
      </c>
      <c r="I269" s="4"/>
      <c r="J269" s="4"/>
      <c r="K269" s="4">
        <v>231</v>
      </c>
      <c r="L269" s="4">
        <v>12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>
        <v>0</v>
      </c>
      <c r="X269" s="4">
        <v>1</v>
      </c>
      <c r="Y269" s="4">
        <v>0</v>
      </c>
      <c r="Z269" s="4"/>
      <c r="AA269" s="4"/>
      <c r="AB269" s="4"/>
    </row>
    <row r="270" spans="1:28" x14ac:dyDescent="0.2">
      <c r="A270" s="4">
        <v>50</v>
      </c>
      <c r="B270" s="4">
        <v>0</v>
      </c>
      <c r="C270" s="4">
        <v>0</v>
      </c>
      <c r="D270" s="4">
        <v>1</v>
      </c>
      <c r="E270" s="4">
        <v>204</v>
      </c>
      <c r="F270" s="4">
        <f>ROUND(Source!R256,O270)</f>
        <v>0</v>
      </c>
      <c r="G270" s="4" t="s">
        <v>78</v>
      </c>
      <c r="H270" s="4" t="s">
        <v>79</v>
      </c>
      <c r="I270" s="4"/>
      <c r="J270" s="4"/>
      <c r="K270" s="4">
        <v>204</v>
      </c>
      <c r="L270" s="4">
        <v>13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>
        <v>0</v>
      </c>
      <c r="X270" s="4">
        <v>1</v>
      </c>
      <c r="Y270" s="4">
        <v>0</v>
      </c>
      <c r="Z270" s="4"/>
      <c r="AA270" s="4"/>
      <c r="AB270" s="4"/>
    </row>
    <row r="271" spans="1:28" x14ac:dyDescent="0.2">
      <c r="A271" s="4">
        <v>50</v>
      </c>
      <c r="B271" s="4">
        <v>0</v>
      </c>
      <c r="C271" s="4">
        <v>0</v>
      </c>
      <c r="D271" s="4">
        <v>1</v>
      </c>
      <c r="E271" s="4">
        <v>205</v>
      </c>
      <c r="F271" s="4">
        <f>ROUND(Source!S256,O271)</f>
        <v>4252.2299999999996</v>
      </c>
      <c r="G271" s="4" t="s">
        <v>80</v>
      </c>
      <c r="H271" s="4" t="s">
        <v>81</v>
      </c>
      <c r="I271" s="4"/>
      <c r="J271" s="4"/>
      <c r="K271" s="4">
        <v>205</v>
      </c>
      <c r="L271" s="4">
        <v>14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>
        <v>4252.2299999999996</v>
      </c>
      <c r="X271" s="4">
        <v>1</v>
      </c>
      <c r="Y271" s="4">
        <v>4252.2299999999996</v>
      </c>
      <c r="Z271" s="4"/>
      <c r="AA271" s="4"/>
      <c r="AB271" s="4"/>
    </row>
    <row r="272" spans="1:28" x14ac:dyDescent="0.2">
      <c r="A272" s="4">
        <v>50</v>
      </c>
      <c r="B272" s="4">
        <v>0</v>
      </c>
      <c r="C272" s="4">
        <v>0</v>
      </c>
      <c r="D272" s="4">
        <v>1</v>
      </c>
      <c r="E272" s="4">
        <v>232</v>
      </c>
      <c r="F272" s="4">
        <f>ROUND(Source!BC256,O272)</f>
        <v>0</v>
      </c>
      <c r="G272" s="4" t="s">
        <v>82</v>
      </c>
      <c r="H272" s="4" t="s">
        <v>83</v>
      </c>
      <c r="I272" s="4"/>
      <c r="J272" s="4"/>
      <c r="K272" s="4">
        <v>232</v>
      </c>
      <c r="L272" s="4">
        <v>15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>
        <v>0</v>
      </c>
      <c r="X272" s="4">
        <v>1</v>
      </c>
      <c r="Y272" s="4">
        <v>0</v>
      </c>
      <c r="Z272" s="4"/>
      <c r="AA272" s="4"/>
      <c r="AB272" s="4"/>
    </row>
    <row r="273" spans="1:206" x14ac:dyDescent="0.2">
      <c r="A273" s="4">
        <v>50</v>
      </c>
      <c r="B273" s="4">
        <v>0</v>
      </c>
      <c r="C273" s="4">
        <v>0</v>
      </c>
      <c r="D273" s="4">
        <v>1</v>
      </c>
      <c r="E273" s="4">
        <v>214</v>
      </c>
      <c r="F273" s="4">
        <f>ROUND(Source!AS256,O273)</f>
        <v>9475.7900000000009</v>
      </c>
      <c r="G273" s="4" t="s">
        <v>84</v>
      </c>
      <c r="H273" s="4" t="s">
        <v>85</v>
      </c>
      <c r="I273" s="4"/>
      <c r="J273" s="4"/>
      <c r="K273" s="4">
        <v>214</v>
      </c>
      <c r="L273" s="4">
        <v>16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>
        <v>9475.7900000000009</v>
      </c>
      <c r="X273" s="4">
        <v>1</v>
      </c>
      <c r="Y273" s="4">
        <v>9475.7900000000009</v>
      </c>
      <c r="Z273" s="4"/>
      <c r="AA273" s="4"/>
      <c r="AB273" s="4"/>
    </row>
    <row r="274" spans="1:206" x14ac:dyDescent="0.2">
      <c r="A274" s="4">
        <v>50</v>
      </c>
      <c r="B274" s="4">
        <v>0</v>
      </c>
      <c r="C274" s="4">
        <v>0</v>
      </c>
      <c r="D274" s="4">
        <v>1</v>
      </c>
      <c r="E274" s="4">
        <v>215</v>
      </c>
      <c r="F274" s="4">
        <f>ROUND(Source!AT256,O274)</f>
        <v>0</v>
      </c>
      <c r="G274" s="4" t="s">
        <v>86</v>
      </c>
      <c r="H274" s="4" t="s">
        <v>87</v>
      </c>
      <c r="I274" s="4"/>
      <c r="J274" s="4"/>
      <c r="K274" s="4">
        <v>215</v>
      </c>
      <c r="L274" s="4">
        <v>17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>
        <v>0</v>
      </c>
      <c r="X274" s="4">
        <v>1</v>
      </c>
      <c r="Y274" s="4">
        <v>0</v>
      </c>
      <c r="Z274" s="4"/>
      <c r="AA274" s="4"/>
      <c r="AB274" s="4"/>
    </row>
    <row r="275" spans="1:206" x14ac:dyDescent="0.2">
      <c r="A275" s="4">
        <v>50</v>
      </c>
      <c r="B275" s="4">
        <v>0</v>
      </c>
      <c r="C275" s="4">
        <v>0</v>
      </c>
      <c r="D275" s="4">
        <v>1</v>
      </c>
      <c r="E275" s="4">
        <v>217</v>
      </c>
      <c r="F275" s="4">
        <f>ROUND(Source!AU256,O275)</f>
        <v>0</v>
      </c>
      <c r="G275" s="4" t="s">
        <v>88</v>
      </c>
      <c r="H275" s="4" t="s">
        <v>89</v>
      </c>
      <c r="I275" s="4"/>
      <c r="J275" s="4"/>
      <c r="K275" s="4">
        <v>217</v>
      </c>
      <c r="L275" s="4">
        <v>18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>
        <v>0</v>
      </c>
      <c r="X275" s="4">
        <v>1</v>
      </c>
      <c r="Y275" s="4">
        <v>0</v>
      </c>
      <c r="Z275" s="4"/>
      <c r="AA275" s="4"/>
      <c r="AB275" s="4"/>
    </row>
    <row r="276" spans="1:206" x14ac:dyDescent="0.2">
      <c r="A276" s="4">
        <v>50</v>
      </c>
      <c r="B276" s="4">
        <v>0</v>
      </c>
      <c r="C276" s="4">
        <v>0</v>
      </c>
      <c r="D276" s="4">
        <v>1</v>
      </c>
      <c r="E276" s="4">
        <v>230</v>
      </c>
      <c r="F276" s="4">
        <f>ROUND(Source!BA256,O276)</f>
        <v>0</v>
      </c>
      <c r="G276" s="4" t="s">
        <v>90</v>
      </c>
      <c r="H276" s="4" t="s">
        <v>91</v>
      </c>
      <c r="I276" s="4"/>
      <c r="J276" s="4"/>
      <c r="K276" s="4">
        <v>230</v>
      </c>
      <c r="L276" s="4">
        <v>19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>
        <v>0</v>
      </c>
      <c r="X276" s="4">
        <v>1</v>
      </c>
      <c r="Y276" s="4">
        <v>0</v>
      </c>
      <c r="Z276" s="4"/>
      <c r="AA276" s="4"/>
      <c r="AB276" s="4"/>
    </row>
    <row r="277" spans="1:206" x14ac:dyDescent="0.2">
      <c r="A277" s="4">
        <v>50</v>
      </c>
      <c r="B277" s="4">
        <v>0</v>
      </c>
      <c r="C277" s="4">
        <v>0</v>
      </c>
      <c r="D277" s="4">
        <v>1</v>
      </c>
      <c r="E277" s="4">
        <v>206</v>
      </c>
      <c r="F277" s="4">
        <f>ROUND(Source!T256,O277)</f>
        <v>0</v>
      </c>
      <c r="G277" s="4" t="s">
        <v>92</v>
      </c>
      <c r="H277" s="4" t="s">
        <v>93</v>
      </c>
      <c r="I277" s="4"/>
      <c r="J277" s="4"/>
      <c r="K277" s="4">
        <v>206</v>
      </c>
      <c r="L277" s="4">
        <v>20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>
        <v>0</v>
      </c>
      <c r="X277" s="4">
        <v>1</v>
      </c>
      <c r="Y277" s="4">
        <v>0</v>
      </c>
      <c r="Z277" s="4"/>
      <c r="AA277" s="4"/>
      <c r="AB277" s="4"/>
    </row>
    <row r="278" spans="1:206" x14ac:dyDescent="0.2">
      <c r="A278" s="4">
        <v>50</v>
      </c>
      <c r="B278" s="4">
        <v>0</v>
      </c>
      <c r="C278" s="4">
        <v>0</v>
      </c>
      <c r="D278" s="4">
        <v>1</v>
      </c>
      <c r="E278" s="4">
        <v>207</v>
      </c>
      <c r="F278" s="4">
        <f>Source!U256</f>
        <v>15.702642999999998</v>
      </c>
      <c r="G278" s="4" t="s">
        <v>94</v>
      </c>
      <c r="H278" s="4" t="s">
        <v>95</v>
      </c>
      <c r="I278" s="4"/>
      <c r="J278" s="4"/>
      <c r="K278" s="4">
        <v>207</v>
      </c>
      <c r="L278" s="4">
        <v>21</v>
      </c>
      <c r="M278" s="4">
        <v>3</v>
      </c>
      <c r="N278" s="4" t="s">
        <v>3</v>
      </c>
      <c r="O278" s="4">
        <v>-1</v>
      </c>
      <c r="P278" s="4"/>
      <c r="Q278" s="4"/>
      <c r="R278" s="4"/>
      <c r="S278" s="4"/>
      <c r="T278" s="4"/>
      <c r="U278" s="4"/>
      <c r="V278" s="4"/>
      <c r="W278" s="4">
        <v>15.702643</v>
      </c>
      <c r="X278" s="4">
        <v>1</v>
      </c>
      <c r="Y278" s="4">
        <v>15.702643</v>
      </c>
      <c r="Z278" s="4"/>
      <c r="AA278" s="4"/>
      <c r="AB278" s="4"/>
    </row>
    <row r="279" spans="1:206" x14ac:dyDescent="0.2">
      <c r="A279" s="4">
        <v>50</v>
      </c>
      <c r="B279" s="4">
        <v>0</v>
      </c>
      <c r="C279" s="4">
        <v>0</v>
      </c>
      <c r="D279" s="4">
        <v>1</v>
      </c>
      <c r="E279" s="4">
        <v>208</v>
      </c>
      <c r="F279" s="4">
        <f>Source!V256</f>
        <v>0</v>
      </c>
      <c r="G279" s="4" t="s">
        <v>96</v>
      </c>
      <c r="H279" s="4" t="s">
        <v>97</v>
      </c>
      <c r="I279" s="4"/>
      <c r="J279" s="4"/>
      <c r="K279" s="4">
        <v>208</v>
      </c>
      <c r="L279" s="4">
        <v>22</v>
      </c>
      <c r="M279" s="4">
        <v>3</v>
      </c>
      <c r="N279" s="4" t="s">
        <v>3</v>
      </c>
      <c r="O279" s="4">
        <v>-1</v>
      </c>
      <c r="P279" s="4"/>
      <c r="Q279" s="4"/>
      <c r="R279" s="4"/>
      <c r="S279" s="4"/>
      <c r="T279" s="4"/>
      <c r="U279" s="4"/>
      <c r="V279" s="4"/>
      <c r="W279" s="4">
        <v>0</v>
      </c>
      <c r="X279" s="4">
        <v>1</v>
      </c>
      <c r="Y279" s="4">
        <v>0</v>
      </c>
      <c r="Z279" s="4"/>
      <c r="AA279" s="4"/>
      <c r="AB279" s="4"/>
    </row>
    <row r="280" spans="1:206" x14ac:dyDescent="0.2">
      <c r="A280" s="4">
        <v>50</v>
      </c>
      <c r="B280" s="4">
        <v>0</v>
      </c>
      <c r="C280" s="4">
        <v>0</v>
      </c>
      <c r="D280" s="4">
        <v>1</v>
      </c>
      <c r="E280" s="4">
        <v>209</v>
      </c>
      <c r="F280" s="4">
        <f>ROUND(Source!W256,O280)</f>
        <v>0</v>
      </c>
      <c r="G280" s="4" t="s">
        <v>98</v>
      </c>
      <c r="H280" s="4" t="s">
        <v>99</v>
      </c>
      <c r="I280" s="4"/>
      <c r="J280" s="4"/>
      <c r="K280" s="4">
        <v>209</v>
      </c>
      <c r="L280" s="4">
        <v>23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>
        <v>0</v>
      </c>
      <c r="X280" s="4">
        <v>1</v>
      </c>
      <c r="Y280" s="4">
        <v>0</v>
      </c>
      <c r="Z280" s="4"/>
      <c r="AA280" s="4"/>
      <c r="AB280" s="4"/>
    </row>
    <row r="281" spans="1:206" x14ac:dyDescent="0.2">
      <c r="A281" s="4">
        <v>50</v>
      </c>
      <c r="B281" s="4">
        <v>0</v>
      </c>
      <c r="C281" s="4">
        <v>0</v>
      </c>
      <c r="D281" s="4">
        <v>1</v>
      </c>
      <c r="E281" s="4">
        <v>233</v>
      </c>
      <c r="F281" s="4">
        <f>ROUND(Source!BD256,O281)</f>
        <v>0</v>
      </c>
      <c r="G281" s="4" t="s">
        <v>100</v>
      </c>
      <c r="H281" s="4" t="s">
        <v>101</v>
      </c>
      <c r="I281" s="4"/>
      <c r="J281" s="4"/>
      <c r="K281" s="4">
        <v>233</v>
      </c>
      <c r="L281" s="4">
        <v>24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>
        <v>0</v>
      </c>
      <c r="X281" s="4">
        <v>1</v>
      </c>
      <c r="Y281" s="4">
        <v>0</v>
      </c>
      <c r="Z281" s="4"/>
      <c r="AA281" s="4"/>
      <c r="AB281" s="4"/>
    </row>
    <row r="282" spans="1:206" x14ac:dyDescent="0.2">
      <c r="A282" s="4">
        <v>50</v>
      </c>
      <c r="B282" s="4">
        <v>0</v>
      </c>
      <c r="C282" s="4">
        <v>0</v>
      </c>
      <c r="D282" s="4">
        <v>1</v>
      </c>
      <c r="E282" s="4">
        <v>210</v>
      </c>
      <c r="F282" s="4">
        <f>ROUND(Source!X256,O282)</f>
        <v>3480.14</v>
      </c>
      <c r="G282" s="4" t="s">
        <v>102</v>
      </c>
      <c r="H282" s="4" t="s">
        <v>103</v>
      </c>
      <c r="I282" s="4"/>
      <c r="J282" s="4"/>
      <c r="K282" s="4">
        <v>210</v>
      </c>
      <c r="L282" s="4">
        <v>25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>
        <v>3480.14</v>
      </c>
      <c r="X282" s="4">
        <v>1</v>
      </c>
      <c r="Y282" s="4">
        <v>3480.14</v>
      </c>
      <c r="Z282" s="4"/>
      <c r="AA282" s="4"/>
      <c r="AB282" s="4"/>
    </row>
    <row r="283" spans="1:206" x14ac:dyDescent="0.2">
      <c r="A283" s="4">
        <v>50</v>
      </c>
      <c r="B283" s="4">
        <v>0</v>
      </c>
      <c r="C283" s="4">
        <v>0</v>
      </c>
      <c r="D283" s="4">
        <v>1</v>
      </c>
      <c r="E283" s="4">
        <v>211</v>
      </c>
      <c r="F283" s="4">
        <f>ROUND(Source!Y256,O283)</f>
        <v>1743.42</v>
      </c>
      <c r="G283" s="4" t="s">
        <v>104</v>
      </c>
      <c r="H283" s="4" t="s">
        <v>105</v>
      </c>
      <c r="I283" s="4"/>
      <c r="J283" s="4"/>
      <c r="K283" s="4">
        <v>211</v>
      </c>
      <c r="L283" s="4">
        <v>26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>
        <v>1743.42</v>
      </c>
      <c r="X283" s="4">
        <v>1</v>
      </c>
      <c r="Y283" s="4">
        <v>1743.42</v>
      </c>
      <c r="Z283" s="4"/>
      <c r="AA283" s="4"/>
      <c r="AB283" s="4"/>
    </row>
    <row r="284" spans="1:206" x14ac:dyDescent="0.2">
      <c r="A284" s="4">
        <v>50</v>
      </c>
      <c r="B284" s="4">
        <v>0</v>
      </c>
      <c r="C284" s="4">
        <v>0</v>
      </c>
      <c r="D284" s="4">
        <v>1</v>
      </c>
      <c r="E284" s="4">
        <v>224</v>
      </c>
      <c r="F284" s="4">
        <f>ROUND(Source!AR256,O284)</f>
        <v>9475.7900000000009</v>
      </c>
      <c r="G284" s="4" t="s">
        <v>106</v>
      </c>
      <c r="H284" s="4" t="s">
        <v>107</v>
      </c>
      <c r="I284" s="4"/>
      <c r="J284" s="4"/>
      <c r="K284" s="4">
        <v>224</v>
      </c>
      <c r="L284" s="4">
        <v>27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>
        <v>9475.7900000000009</v>
      </c>
      <c r="X284" s="4">
        <v>1</v>
      </c>
      <c r="Y284" s="4">
        <v>9475.7900000000009</v>
      </c>
      <c r="Z284" s="4"/>
      <c r="AA284" s="4"/>
      <c r="AB284" s="4"/>
    </row>
    <row r="286" spans="1:206" x14ac:dyDescent="0.2">
      <c r="A286" s="2">
        <v>51</v>
      </c>
      <c r="B286" s="2">
        <f>B240</f>
        <v>1</v>
      </c>
      <c r="C286" s="2">
        <f>A240</f>
        <v>4</v>
      </c>
      <c r="D286" s="2">
        <f>ROW(A240)</f>
        <v>240</v>
      </c>
      <c r="E286" s="2"/>
      <c r="F286" s="2" t="str">
        <f>IF(F240&lt;&gt;"",F240,"")</f>
        <v>Новый раздел</v>
      </c>
      <c r="G286" s="2" t="str">
        <f>IF(G240&lt;&gt;"",G240,"")</f>
        <v>Секция в осях Б-В (подъезд №3)</v>
      </c>
      <c r="H286" s="2">
        <v>0</v>
      </c>
      <c r="I286" s="2"/>
      <c r="J286" s="2"/>
      <c r="K286" s="2"/>
      <c r="L286" s="2"/>
      <c r="M286" s="2"/>
      <c r="N286" s="2"/>
      <c r="O286" s="2">
        <f t="shared" ref="O286:T286" si="259">ROUND(O256+AB286,2)</f>
        <v>4252.2299999999996</v>
      </c>
      <c r="P286" s="2">
        <f t="shared" si="259"/>
        <v>0</v>
      </c>
      <c r="Q286" s="2">
        <f t="shared" si="259"/>
        <v>0</v>
      </c>
      <c r="R286" s="2">
        <f t="shared" si="259"/>
        <v>0</v>
      </c>
      <c r="S286" s="2">
        <f t="shared" si="259"/>
        <v>4252.2299999999996</v>
      </c>
      <c r="T286" s="2">
        <f t="shared" si="259"/>
        <v>0</v>
      </c>
      <c r="U286" s="2">
        <f>U256+AH286</f>
        <v>15.702642999999998</v>
      </c>
      <c r="V286" s="2">
        <f>V256+AI286</f>
        <v>0</v>
      </c>
      <c r="W286" s="2">
        <f>ROUND(W256+AJ286,2)</f>
        <v>0</v>
      </c>
      <c r="X286" s="2">
        <f>ROUND(X256+AK286,2)</f>
        <v>3480.14</v>
      </c>
      <c r="Y286" s="2">
        <f>ROUND(Y256+AL286,2)</f>
        <v>1743.42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>
        <f t="shared" ref="AO286:BD286" si="260">ROUND(AO256+BX286,2)</f>
        <v>0</v>
      </c>
      <c r="AP286" s="2">
        <f t="shared" si="260"/>
        <v>0</v>
      </c>
      <c r="AQ286" s="2">
        <f t="shared" si="260"/>
        <v>0</v>
      </c>
      <c r="AR286" s="2">
        <f t="shared" si="260"/>
        <v>9475.7900000000009</v>
      </c>
      <c r="AS286" s="2">
        <f t="shared" si="260"/>
        <v>9475.7900000000009</v>
      </c>
      <c r="AT286" s="2">
        <f t="shared" si="260"/>
        <v>0</v>
      </c>
      <c r="AU286" s="2">
        <f t="shared" si="260"/>
        <v>0</v>
      </c>
      <c r="AV286" s="2">
        <f t="shared" si="260"/>
        <v>0</v>
      </c>
      <c r="AW286" s="2">
        <f t="shared" si="260"/>
        <v>0</v>
      </c>
      <c r="AX286" s="2">
        <f t="shared" si="260"/>
        <v>0</v>
      </c>
      <c r="AY286" s="2">
        <f t="shared" si="260"/>
        <v>0</v>
      </c>
      <c r="AZ286" s="2">
        <f t="shared" si="260"/>
        <v>0</v>
      </c>
      <c r="BA286" s="2">
        <f t="shared" si="260"/>
        <v>0</v>
      </c>
      <c r="BB286" s="2">
        <f t="shared" si="260"/>
        <v>0</v>
      </c>
      <c r="BC286" s="2">
        <f t="shared" si="260"/>
        <v>0</v>
      </c>
      <c r="BD286" s="2">
        <f t="shared" si="260"/>
        <v>0</v>
      </c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>
        <v>0</v>
      </c>
    </row>
    <row r="288" spans="1:206" x14ac:dyDescent="0.2">
      <c r="A288" s="4">
        <v>50</v>
      </c>
      <c r="B288" s="4">
        <v>0</v>
      </c>
      <c r="C288" s="4">
        <v>0</v>
      </c>
      <c r="D288" s="4">
        <v>1</v>
      </c>
      <c r="E288" s="4">
        <v>201</v>
      </c>
      <c r="F288" s="4">
        <f>ROUND(Source!O286,O288)</f>
        <v>4252.2299999999996</v>
      </c>
      <c r="G288" s="4" t="s">
        <v>54</v>
      </c>
      <c r="H288" s="4" t="s">
        <v>55</v>
      </c>
      <c r="I288" s="4"/>
      <c r="J288" s="4"/>
      <c r="K288" s="4">
        <v>201</v>
      </c>
      <c r="L288" s="4">
        <v>1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>
        <v>4252.2299999999996</v>
      </c>
      <c r="X288" s="4">
        <v>1</v>
      </c>
      <c r="Y288" s="4">
        <v>4252.2299999999996</v>
      </c>
      <c r="Z288" s="4"/>
      <c r="AA288" s="4"/>
      <c r="AB288" s="4"/>
    </row>
    <row r="289" spans="1:28" x14ac:dyDescent="0.2">
      <c r="A289" s="4">
        <v>50</v>
      </c>
      <c r="B289" s="4">
        <v>0</v>
      </c>
      <c r="C289" s="4">
        <v>0</v>
      </c>
      <c r="D289" s="4">
        <v>1</v>
      </c>
      <c r="E289" s="4">
        <v>202</v>
      </c>
      <c r="F289" s="4">
        <f>ROUND(Source!P286,O289)</f>
        <v>0</v>
      </c>
      <c r="G289" s="4" t="s">
        <v>56</v>
      </c>
      <c r="H289" s="4" t="s">
        <v>57</v>
      </c>
      <c r="I289" s="4"/>
      <c r="J289" s="4"/>
      <c r="K289" s="4">
        <v>202</v>
      </c>
      <c r="L289" s="4">
        <v>2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>
        <v>0</v>
      </c>
      <c r="X289" s="4">
        <v>1</v>
      </c>
      <c r="Y289" s="4">
        <v>0</v>
      </c>
      <c r="Z289" s="4"/>
      <c r="AA289" s="4"/>
      <c r="AB289" s="4"/>
    </row>
    <row r="290" spans="1:28" x14ac:dyDescent="0.2">
      <c r="A290" s="4">
        <v>50</v>
      </c>
      <c r="B290" s="4">
        <v>0</v>
      </c>
      <c r="C290" s="4">
        <v>0</v>
      </c>
      <c r="D290" s="4">
        <v>1</v>
      </c>
      <c r="E290" s="4">
        <v>222</v>
      </c>
      <c r="F290" s="4">
        <f>ROUND(Source!AO286,O290)</f>
        <v>0</v>
      </c>
      <c r="G290" s="4" t="s">
        <v>58</v>
      </c>
      <c r="H290" s="4" t="s">
        <v>59</v>
      </c>
      <c r="I290" s="4"/>
      <c r="J290" s="4"/>
      <c r="K290" s="4">
        <v>222</v>
      </c>
      <c r="L290" s="4">
        <v>3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>
        <v>0</v>
      </c>
      <c r="X290" s="4">
        <v>1</v>
      </c>
      <c r="Y290" s="4">
        <v>0</v>
      </c>
      <c r="Z290" s="4"/>
      <c r="AA290" s="4"/>
      <c r="AB290" s="4"/>
    </row>
    <row r="291" spans="1:28" x14ac:dyDescent="0.2">
      <c r="A291" s="4">
        <v>50</v>
      </c>
      <c r="B291" s="4">
        <v>0</v>
      </c>
      <c r="C291" s="4">
        <v>0</v>
      </c>
      <c r="D291" s="4">
        <v>1</v>
      </c>
      <c r="E291" s="4">
        <v>225</v>
      </c>
      <c r="F291" s="4">
        <f>ROUND(Source!AV286,O291)</f>
        <v>0</v>
      </c>
      <c r="G291" s="4" t="s">
        <v>60</v>
      </c>
      <c r="H291" s="4" t="s">
        <v>61</v>
      </c>
      <c r="I291" s="4"/>
      <c r="J291" s="4"/>
      <c r="K291" s="4">
        <v>225</v>
      </c>
      <c r="L291" s="4">
        <v>4</v>
      </c>
      <c r="M291" s="4">
        <v>3</v>
      </c>
      <c r="N291" s="4" t="s">
        <v>3</v>
      </c>
      <c r="O291" s="4">
        <v>2</v>
      </c>
      <c r="P291" s="4"/>
      <c r="Q291" s="4"/>
      <c r="R291" s="4"/>
      <c r="S291" s="4"/>
      <c r="T291" s="4"/>
      <c r="U291" s="4"/>
      <c r="V291" s="4"/>
      <c r="W291" s="4">
        <v>0</v>
      </c>
      <c r="X291" s="4">
        <v>1</v>
      </c>
      <c r="Y291" s="4">
        <v>0</v>
      </c>
      <c r="Z291" s="4"/>
      <c r="AA291" s="4"/>
      <c r="AB291" s="4"/>
    </row>
    <row r="292" spans="1:28" x14ac:dyDescent="0.2">
      <c r="A292" s="4">
        <v>50</v>
      </c>
      <c r="B292" s="4">
        <v>0</v>
      </c>
      <c r="C292" s="4">
        <v>0</v>
      </c>
      <c r="D292" s="4">
        <v>1</v>
      </c>
      <c r="E292" s="4">
        <v>226</v>
      </c>
      <c r="F292" s="4">
        <f>ROUND(Source!AW286,O292)</f>
        <v>0</v>
      </c>
      <c r="G292" s="4" t="s">
        <v>62</v>
      </c>
      <c r="H292" s="4" t="s">
        <v>63</v>
      </c>
      <c r="I292" s="4"/>
      <c r="J292" s="4"/>
      <c r="K292" s="4">
        <v>226</v>
      </c>
      <c r="L292" s="4">
        <v>5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>
        <v>0</v>
      </c>
      <c r="X292" s="4">
        <v>1</v>
      </c>
      <c r="Y292" s="4">
        <v>0</v>
      </c>
      <c r="Z292" s="4"/>
      <c r="AA292" s="4"/>
      <c r="AB292" s="4"/>
    </row>
    <row r="293" spans="1:28" x14ac:dyDescent="0.2">
      <c r="A293" s="4">
        <v>50</v>
      </c>
      <c r="B293" s="4">
        <v>0</v>
      </c>
      <c r="C293" s="4">
        <v>0</v>
      </c>
      <c r="D293" s="4">
        <v>1</v>
      </c>
      <c r="E293" s="4">
        <v>227</v>
      </c>
      <c r="F293" s="4">
        <f>ROUND(Source!AX286,O293)</f>
        <v>0</v>
      </c>
      <c r="G293" s="4" t="s">
        <v>64</v>
      </c>
      <c r="H293" s="4" t="s">
        <v>65</v>
      </c>
      <c r="I293" s="4"/>
      <c r="J293" s="4"/>
      <c r="K293" s="4">
        <v>227</v>
      </c>
      <c r="L293" s="4">
        <v>6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>
        <v>0</v>
      </c>
      <c r="X293" s="4">
        <v>1</v>
      </c>
      <c r="Y293" s="4">
        <v>0</v>
      </c>
      <c r="Z293" s="4"/>
      <c r="AA293" s="4"/>
      <c r="AB293" s="4"/>
    </row>
    <row r="294" spans="1:28" x14ac:dyDescent="0.2">
      <c r="A294" s="4">
        <v>50</v>
      </c>
      <c r="B294" s="4">
        <v>0</v>
      </c>
      <c r="C294" s="4">
        <v>0</v>
      </c>
      <c r="D294" s="4">
        <v>1</v>
      </c>
      <c r="E294" s="4">
        <v>228</v>
      </c>
      <c r="F294" s="4">
        <f>ROUND(Source!AY286,O294)</f>
        <v>0</v>
      </c>
      <c r="G294" s="4" t="s">
        <v>66</v>
      </c>
      <c r="H294" s="4" t="s">
        <v>67</v>
      </c>
      <c r="I294" s="4"/>
      <c r="J294" s="4"/>
      <c r="K294" s="4">
        <v>228</v>
      </c>
      <c r="L294" s="4">
        <v>7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>
        <v>0</v>
      </c>
      <c r="X294" s="4">
        <v>1</v>
      </c>
      <c r="Y294" s="4">
        <v>0</v>
      </c>
      <c r="Z294" s="4"/>
      <c r="AA294" s="4"/>
      <c r="AB294" s="4"/>
    </row>
    <row r="295" spans="1:28" x14ac:dyDescent="0.2">
      <c r="A295" s="4">
        <v>50</v>
      </c>
      <c r="B295" s="4">
        <v>0</v>
      </c>
      <c r="C295" s="4">
        <v>0</v>
      </c>
      <c r="D295" s="4">
        <v>1</v>
      </c>
      <c r="E295" s="4">
        <v>216</v>
      </c>
      <c r="F295" s="4">
        <f>ROUND(Source!AP286,O295)</f>
        <v>0</v>
      </c>
      <c r="G295" s="4" t="s">
        <v>68</v>
      </c>
      <c r="H295" s="4" t="s">
        <v>69</v>
      </c>
      <c r="I295" s="4"/>
      <c r="J295" s="4"/>
      <c r="K295" s="4">
        <v>216</v>
      </c>
      <c r="L295" s="4">
        <v>8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>
        <v>0</v>
      </c>
      <c r="X295" s="4">
        <v>1</v>
      </c>
      <c r="Y295" s="4">
        <v>0</v>
      </c>
      <c r="Z295" s="4"/>
      <c r="AA295" s="4"/>
      <c r="AB295" s="4"/>
    </row>
    <row r="296" spans="1:28" x14ac:dyDescent="0.2">
      <c r="A296" s="4">
        <v>50</v>
      </c>
      <c r="B296" s="4">
        <v>0</v>
      </c>
      <c r="C296" s="4">
        <v>0</v>
      </c>
      <c r="D296" s="4">
        <v>1</v>
      </c>
      <c r="E296" s="4">
        <v>223</v>
      </c>
      <c r="F296" s="4">
        <f>ROUND(Source!AQ286,O296)</f>
        <v>0</v>
      </c>
      <c r="G296" s="4" t="s">
        <v>70</v>
      </c>
      <c r="H296" s="4" t="s">
        <v>71</v>
      </c>
      <c r="I296" s="4"/>
      <c r="J296" s="4"/>
      <c r="K296" s="4">
        <v>223</v>
      </c>
      <c r="L296" s="4">
        <v>9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>
        <v>0</v>
      </c>
      <c r="X296" s="4">
        <v>1</v>
      </c>
      <c r="Y296" s="4">
        <v>0</v>
      </c>
      <c r="Z296" s="4"/>
      <c r="AA296" s="4"/>
      <c r="AB296" s="4"/>
    </row>
    <row r="297" spans="1:28" x14ac:dyDescent="0.2">
      <c r="A297" s="4">
        <v>50</v>
      </c>
      <c r="B297" s="4">
        <v>0</v>
      </c>
      <c r="C297" s="4">
        <v>0</v>
      </c>
      <c r="D297" s="4">
        <v>1</v>
      </c>
      <c r="E297" s="4">
        <v>229</v>
      </c>
      <c r="F297" s="4">
        <f>ROUND(Source!AZ286,O297)</f>
        <v>0</v>
      </c>
      <c r="G297" s="4" t="s">
        <v>72</v>
      </c>
      <c r="H297" s="4" t="s">
        <v>73</v>
      </c>
      <c r="I297" s="4"/>
      <c r="J297" s="4"/>
      <c r="K297" s="4">
        <v>229</v>
      </c>
      <c r="L297" s="4">
        <v>10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>
        <v>0</v>
      </c>
      <c r="X297" s="4">
        <v>1</v>
      </c>
      <c r="Y297" s="4">
        <v>0</v>
      </c>
      <c r="Z297" s="4"/>
      <c r="AA297" s="4"/>
      <c r="AB297" s="4"/>
    </row>
    <row r="298" spans="1:28" x14ac:dyDescent="0.2">
      <c r="A298" s="4">
        <v>50</v>
      </c>
      <c r="B298" s="4">
        <v>0</v>
      </c>
      <c r="C298" s="4">
        <v>0</v>
      </c>
      <c r="D298" s="4">
        <v>1</v>
      </c>
      <c r="E298" s="4">
        <v>203</v>
      </c>
      <c r="F298" s="4">
        <f>ROUND(Source!Q286,O298)</f>
        <v>0</v>
      </c>
      <c r="G298" s="4" t="s">
        <v>74</v>
      </c>
      <c r="H298" s="4" t="s">
        <v>75</v>
      </c>
      <c r="I298" s="4"/>
      <c r="J298" s="4"/>
      <c r="K298" s="4">
        <v>203</v>
      </c>
      <c r="L298" s="4">
        <v>11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>
        <v>0</v>
      </c>
      <c r="X298" s="4">
        <v>1</v>
      </c>
      <c r="Y298" s="4">
        <v>0</v>
      </c>
      <c r="Z298" s="4"/>
      <c r="AA298" s="4"/>
      <c r="AB298" s="4"/>
    </row>
    <row r="299" spans="1:28" x14ac:dyDescent="0.2">
      <c r="A299" s="4">
        <v>50</v>
      </c>
      <c r="B299" s="4">
        <v>0</v>
      </c>
      <c r="C299" s="4">
        <v>0</v>
      </c>
      <c r="D299" s="4">
        <v>1</v>
      </c>
      <c r="E299" s="4">
        <v>231</v>
      </c>
      <c r="F299" s="4">
        <f>ROUND(Source!BB286,O299)</f>
        <v>0</v>
      </c>
      <c r="G299" s="4" t="s">
        <v>76</v>
      </c>
      <c r="H299" s="4" t="s">
        <v>77</v>
      </c>
      <c r="I299" s="4"/>
      <c r="J299" s="4"/>
      <c r="K299" s="4">
        <v>231</v>
      </c>
      <c r="L299" s="4">
        <v>12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>
        <v>0</v>
      </c>
      <c r="X299" s="4">
        <v>1</v>
      </c>
      <c r="Y299" s="4">
        <v>0</v>
      </c>
      <c r="Z299" s="4"/>
      <c r="AA299" s="4"/>
      <c r="AB299" s="4"/>
    </row>
    <row r="300" spans="1:28" x14ac:dyDescent="0.2">
      <c r="A300" s="4">
        <v>50</v>
      </c>
      <c r="B300" s="4">
        <v>0</v>
      </c>
      <c r="C300" s="4">
        <v>0</v>
      </c>
      <c r="D300" s="4">
        <v>1</v>
      </c>
      <c r="E300" s="4">
        <v>204</v>
      </c>
      <c r="F300" s="4">
        <f>ROUND(Source!R286,O300)</f>
        <v>0</v>
      </c>
      <c r="G300" s="4" t="s">
        <v>78</v>
      </c>
      <c r="H300" s="4" t="s">
        <v>79</v>
      </c>
      <c r="I300" s="4"/>
      <c r="J300" s="4"/>
      <c r="K300" s="4">
        <v>204</v>
      </c>
      <c r="L300" s="4">
        <v>13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>
        <v>0</v>
      </c>
      <c r="X300" s="4">
        <v>1</v>
      </c>
      <c r="Y300" s="4">
        <v>0</v>
      </c>
      <c r="Z300" s="4"/>
      <c r="AA300" s="4"/>
      <c r="AB300" s="4"/>
    </row>
    <row r="301" spans="1:28" x14ac:dyDescent="0.2">
      <c r="A301" s="4">
        <v>50</v>
      </c>
      <c r="B301" s="4">
        <v>0</v>
      </c>
      <c r="C301" s="4">
        <v>0</v>
      </c>
      <c r="D301" s="4">
        <v>1</v>
      </c>
      <c r="E301" s="4">
        <v>205</v>
      </c>
      <c r="F301" s="4">
        <f>ROUND(Source!S286,O301)</f>
        <v>4252.2299999999996</v>
      </c>
      <c r="G301" s="4" t="s">
        <v>80</v>
      </c>
      <c r="H301" s="4" t="s">
        <v>81</v>
      </c>
      <c r="I301" s="4"/>
      <c r="J301" s="4"/>
      <c r="K301" s="4">
        <v>205</v>
      </c>
      <c r="L301" s="4">
        <v>14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>
        <v>4252.2299999999996</v>
      </c>
      <c r="X301" s="4">
        <v>1</v>
      </c>
      <c r="Y301" s="4">
        <v>4252.2299999999996</v>
      </c>
      <c r="Z301" s="4"/>
      <c r="AA301" s="4"/>
      <c r="AB301" s="4"/>
    </row>
    <row r="302" spans="1:28" x14ac:dyDescent="0.2">
      <c r="A302" s="4">
        <v>50</v>
      </c>
      <c r="B302" s="4">
        <v>0</v>
      </c>
      <c r="C302" s="4">
        <v>0</v>
      </c>
      <c r="D302" s="4">
        <v>1</v>
      </c>
      <c r="E302" s="4">
        <v>232</v>
      </c>
      <c r="F302" s="4">
        <f>ROUND(Source!BC286,O302)</f>
        <v>0</v>
      </c>
      <c r="G302" s="4" t="s">
        <v>82</v>
      </c>
      <c r="H302" s="4" t="s">
        <v>83</v>
      </c>
      <c r="I302" s="4"/>
      <c r="J302" s="4"/>
      <c r="K302" s="4">
        <v>232</v>
      </c>
      <c r="L302" s="4">
        <v>15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>
        <v>0</v>
      </c>
      <c r="X302" s="4">
        <v>1</v>
      </c>
      <c r="Y302" s="4">
        <v>0</v>
      </c>
      <c r="Z302" s="4"/>
      <c r="AA302" s="4"/>
      <c r="AB302" s="4"/>
    </row>
    <row r="303" spans="1:28" x14ac:dyDescent="0.2">
      <c r="A303" s="4">
        <v>50</v>
      </c>
      <c r="B303" s="4">
        <v>0</v>
      </c>
      <c r="C303" s="4">
        <v>0</v>
      </c>
      <c r="D303" s="4">
        <v>1</v>
      </c>
      <c r="E303" s="4">
        <v>214</v>
      </c>
      <c r="F303" s="4">
        <f>ROUND(Source!AS286,O303)</f>
        <v>9475.7900000000009</v>
      </c>
      <c r="G303" s="4" t="s">
        <v>84</v>
      </c>
      <c r="H303" s="4" t="s">
        <v>85</v>
      </c>
      <c r="I303" s="4"/>
      <c r="J303" s="4"/>
      <c r="K303" s="4">
        <v>214</v>
      </c>
      <c r="L303" s="4">
        <v>16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>
        <v>9475.7900000000009</v>
      </c>
      <c r="X303" s="4">
        <v>1</v>
      </c>
      <c r="Y303" s="4">
        <v>9475.7900000000009</v>
      </c>
      <c r="Z303" s="4"/>
      <c r="AA303" s="4"/>
      <c r="AB303" s="4"/>
    </row>
    <row r="304" spans="1:28" x14ac:dyDescent="0.2">
      <c r="A304" s="4">
        <v>50</v>
      </c>
      <c r="B304" s="4">
        <v>0</v>
      </c>
      <c r="C304" s="4">
        <v>0</v>
      </c>
      <c r="D304" s="4">
        <v>1</v>
      </c>
      <c r="E304" s="4">
        <v>215</v>
      </c>
      <c r="F304" s="4">
        <f>ROUND(Source!AT286,O304)</f>
        <v>0</v>
      </c>
      <c r="G304" s="4" t="s">
        <v>86</v>
      </c>
      <c r="H304" s="4" t="s">
        <v>87</v>
      </c>
      <c r="I304" s="4"/>
      <c r="J304" s="4"/>
      <c r="K304" s="4">
        <v>215</v>
      </c>
      <c r="L304" s="4">
        <v>17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>
        <v>0</v>
      </c>
      <c r="X304" s="4">
        <v>1</v>
      </c>
      <c r="Y304" s="4">
        <v>0</v>
      </c>
      <c r="Z304" s="4"/>
      <c r="AA304" s="4"/>
      <c r="AB304" s="4"/>
    </row>
    <row r="305" spans="1:245" x14ac:dyDescent="0.2">
      <c r="A305" s="4">
        <v>50</v>
      </c>
      <c r="B305" s="4">
        <v>0</v>
      </c>
      <c r="C305" s="4">
        <v>0</v>
      </c>
      <c r="D305" s="4">
        <v>1</v>
      </c>
      <c r="E305" s="4">
        <v>217</v>
      </c>
      <c r="F305" s="4">
        <f>ROUND(Source!AU286,O305)</f>
        <v>0</v>
      </c>
      <c r="G305" s="4" t="s">
        <v>88</v>
      </c>
      <c r="H305" s="4" t="s">
        <v>89</v>
      </c>
      <c r="I305" s="4"/>
      <c r="J305" s="4"/>
      <c r="K305" s="4">
        <v>217</v>
      </c>
      <c r="L305" s="4">
        <v>18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>
        <v>0</v>
      </c>
      <c r="X305" s="4">
        <v>1</v>
      </c>
      <c r="Y305" s="4">
        <v>0</v>
      </c>
      <c r="Z305" s="4"/>
      <c r="AA305" s="4"/>
      <c r="AB305" s="4"/>
    </row>
    <row r="306" spans="1:245" x14ac:dyDescent="0.2">
      <c r="A306" s="4">
        <v>50</v>
      </c>
      <c r="B306" s="4">
        <v>0</v>
      </c>
      <c r="C306" s="4">
        <v>0</v>
      </c>
      <c r="D306" s="4">
        <v>1</v>
      </c>
      <c r="E306" s="4">
        <v>230</v>
      </c>
      <c r="F306" s="4">
        <f>ROUND(Source!BA286,O306)</f>
        <v>0</v>
      </c>
      <c r="G306" s="4" t="s">
        <v>90</v>
      </c>
      <c r="H306" s="4" t="s">
        <v>91</v>
      </c>
      <c r="I306" s="4"/>
      <c r="J306" s="4"/>
      <c r="K306" s="4">
        <v>230</v>
      </c>
      <c r="L306" s="4">
        <v>19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>
        <v>0</v>
      </c>
      <c r="X306" s="4">
        <v>1</v>
      </c>
      <c r="Y306" s="4">
        <v>0</v>
      </c>
      <c r="Z306" s="4"/>
      <c r="AA306" s="4"/>
      <c r="AB306" s="4"/>
    </row>
    <row r="307" spans="1:245" x14ac:dyDescent="0.2">
      <c r="A307" s="4">
        <v>50</v>
      </c>
      <c r="B307" s="4">
        <v>0</v>
      </c>
      <c r="C307" s="4">
        <v>0</v>
      </c>
      <c r="D307" s="4">
        <v>1</v>
      </c>
      <c r="E307" s="4">
        <v>206</v>
      </c>
      <c r="F307" s="4">
        <f>ROUND(Source!T286,O307)</f>
        <v>0</v>
      </c>
      <c r="G307" s="4" t="s">
        <v>92</v>
      </c>
      <c r="H307" s="4" t="s">
        <v>93</v>
      </c>
      <c r="I307" s="4"/>
      <c r="J307" s="4"/>
      <c r="K307" s="4">
        <v>206</v>
      </c>
      <c r="L307" s="4">
        <v>20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>
        <v>0</v>
      </c>
      <c r="X307" s="4">
        <v>1</v>
      </c>
      <c r="Y307" s="4">
        <v>0</v>
      </c>
      <c r="Z307" s="4"/>
      <c r="AA307" s="4"/>
      <c r="AB307" s="4"/>
    </row>
    <row r="308" spans="1:245" x14ac:dyDescent="0.2">
      <c r="A308" s="4">
        <v>50</v>
      </c>
      <c r="B308" s="4">
        <v>0</v>
      </c>
      <c r="C308" s="4">
        <v>0</v>
      </c>
      <c r="D308" s="4">
        <v>1</v>
      </c>
      <c r="E308" s="4">
        <v>207</v>
      </c>
      <c r="F308" s="4">
        <f>Source!U286</f>
        <v>15.702642999999998</v>
      </c>
      <c r="G308" s="4" t="s">
        <v>94</v>
      </c>
      <c r="H308" s="4" t="s">
        <v>95</v>
      </c>
      <c r="I308" s="4"/>
      <c r="J308" s="4"/>
      <c r="K308" s="4">
        <v>207</v>
      </c>
      <c r="L308" s="4">
        <v>21</v>
      </c>
      <c r="M308" s="4">
        <v>3</v>
      </c>
      <c r="N308" s="4" t="s">
        <v>3</v>
      </c>
      <c r="O308" s="4">
        <v>-1</v>
      </c>
      <c r="P308" s="4"/>
      <c r="Q308" s="4"/>
      <c r="R308" s="4"/>
      <c r="S308" s="4"/>
      <c r="T308" s="4"/>
      <c r="U308" s="4"/>
      <c r="V308" s="4"/>
      <c r="W308" s="4">
        <v>15.702643</v>
      </c>
      <c r="X308" s="4">
        <v>1</v>
      </c>
      <c r="Y308" s="4">
        <v>15.702643</v>
      </c>
      <c r="Z308" s="4"/>
      <c r="AA308" s="4"/>
      <c r="AB308" s="4"/>
    </row>
    <row r="309" spans="1:245" x14ac:dyDescent="0.2">
      <c r="A309" s="4">
        <v>50</v>
      </c>
      <c r="B309" s="4">
        <v>0</v>
      </c>
      <c r="C309" s="4">
        <v>0</v>
      </c>
      <c r="D309" s="4">
        <v>1</v>
      </c>
      <c r="E309" s="4">
        <v>208</v>
      </c>
      <c r="F309" s="4">
        <f>Source!V286</f>
        <v>0</v>
      </c>
      <c r="G309" s="4" t="s">
        <v>96</v>
      </c>
      <c r="H309" s="4" t="s">
        <v>97</v>
      </c>
      <c r="I309" s="4"/>
      <c r="J309" s="4"/>
      <c r="K309" s="4">
        <v>208</v>
      </c>
      <c r="L309" s="4">
        <v>22</v>
      </c>
      <c r="M309" s="4">
        <v>3</v>
      </c>
      <c r="N309" s="4" t="s">
        <v>3</v>
      </c>
      <c r="O309" s="4">
        <v>-1</v>
      </c>
      <c r="P309" s="4"/>
      <c r="Q309" s="4"/>
      <c r="R309" s="4"/>
      <c r="S309" s="4"/>
      <c r="T309" s="4"/>
      <c r="U309" s="4"/>
      <c r="V309" s="4"/>
      <c r="W309" s="4">
        <v>0</v>
      </c>
      <c r="X309" s="4">
        <v>1</v>
      </c>
      <c r="Y309" s="4">
        <v>0</v>
      </c>
      <c r="Z309" s="4"/>
      <c r="AA309" s="4"/>
      <c r="AB309" s="4"/>
    </row>
    <row r="310" spans="1:245" x14ac:dyDescent="0.2">
      <c r="A310" s="4">
        <v>50</v>
      </c>
      <c r="B310" s="4">
        <v>0</v>
      </c>
      <c r="C310" s="4">
        <v>0</v>
      </c>
      <c r="D310" s="4">
        <v>1</v>
      </c>
      <c r="E310" s="4">
        <v>209</v>
      </c>
      <c r="F310" s="4">
        <f>ROUND(Source!W286,O310)</f>
        <v>0</v>
      </c>
      <c r="G310" s="4" t="s">
        <v>98</v>
      </c>
      <c r="H310" s="4" t="s">
        <v>99</v>
      </c>
      <c r="I310" s="4"/>
      <c r="J310" s="4"/>
      <c r="K310" s="4">
        <v>209</v>
      </c>
      <c r="L310" s="4">
        <v>23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>
        <v>0</v>
      </c>
      <c r="X310" s="4">
        <v>1</v>
      </c>
      <c r="Y310" s="4">
        <v>0</v>
      </c>
      <c r="Z310" s="4"/>
      <c r="AA310" s="4"/>
      <c r="AB310" s="4"/>
    </row>
    <row r="311" spans="1:245" x14ac:dyDescent="0.2">
      <c r="A311" s="4">
        <v>50</v>
      </c>
      <c r="B311" s="4">
        <v>0</v>
      </c>
      <c r="C311" s="4">
        <v>0</v>
      </c>
      <c r="D311" s="4">
        <v>1</v>
      </c>
      <c r="E311" s="4">
        <v>233</v>
      </c>
      <c r="F311" s="4">
        <f>ROUND(Source!BD286,O311)</f>
        <v>0</v>
      </c>
      <c r="G311" s="4" t="s">
        <v>100</v>
      </c>
      <c r="H311" s="4" t="s">
        <v>101</v>
      </c>
      <c r="I311" s="4"/>
      <c r="J311" s="4"/>
      <c r="K311" s="4">
        <v>233</v>
      </c>
      <c r="L311" s="4">
        <v>24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>
        <v>0</v>
      </c>
      <c r="X311" s="4">
        <v>1</v>
      </c>
      <c r="Y311" s="4">
        <v>0</v>
      </c>
      <c r="Z311" s="4"/>
      <c r="AA311" s="4"/>
      <c r="AB311" s="4"/>
    </row>
    <row r="312" spans="1:245" x14ac:dyDescent="0.2">
      <c r="A312" s="4">
        <v>50</v>
      </c>
      <c r="B312" s="4">
        <v>0</v>
      </c>
      <c r="C312" s="4">
        <v>0</v>
      </c>
      <c r="D312" s="4">
        <v>1</v>
      </c>
      <c r="E312" s="4">
        <v>210</v>
      </c>
      <c r="F312" s="4">
        <f>ROUND(Source!X286,O312)</f>
        <v>3480.14</v>
      </c>
      <c r="G312" s="4" t="s">
        <v>102</v>
      </c>
      <c r="H312" s="4" t="s">
        <v>103</v>
      </c>
      <c r="I312" s="4"/>
      <c r="J312" s="4"/>
      <c r="K312" s="4">
        <v>210</v>
      </c>
      <c r="L312" s="4">
        <v>25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>
        <v>3480.14</v>
      </c>
      <c r="X312" s="4">
        <v>1</v>
      </c>
      <c r="Y312" s="4">
        <v>3480.14</v>
      </c>
      <c r="Z312" s="4"/>
      <c r="AA312" s="4"/>
      <c r="AB312" s="4"/>
    </row>
    <row r="313" spans="1:245" x14ac:dyDescent="0.2">
      <c r="A313" s="4">
        <v>50</v>
      </c>
      <c r="B313" s="4">
        <v>0</v>
      </c>
      <c r="C313" s="4">
        <v>0</v>
      </c>
      <c r="D313" s="4">
        <v>1</v>
      </c>
      <c r="E313" s="4">
        <v>211</v>
      </c>
      <c r="F313" s="4">
        <f>ROUND(Source!Y286,O313)</f>
        <v>1743.42</v>
      </c>
      <c r="G313" s="4" t="s">
        <v>104</v>
      </c>
      <c r="H313" s="4" t="s">
        <v>105</v>
      </c>
      <c r="I313" s="4"/>
      <c r="J313" s="4"/>
      <c r="K313" s="4">
        <v>211</v>
      </c>
      <c r="L313" s="4">
        <v>26</v>
      </c>
      <c r="M313" s="4">
        <v>3</v>
      </c>
      <c r="N313" s="4" t="s">
        <v>3</v>
      </c>
      <c r="O313" s="4">
        <v>2</v>
      </c>
      <c r="P313" s="4"/>
      <c r="Q313" s="4"/>
      <c r="R313" s="4"/>
      <c r="S313" s="4"/>
      <c r="T313" s="4"/>
      <c r="U313" s="4"/>
      <c r="V313" s="4"/>
      <c r="W313" s="4">
        <v>1743.42</v>
      </c>
      <c r="X313" s="4">
        <v>1</v>
      </c>
      <c r="Y313" s="4">
        <v>1743.42</v>
      </c>
      <c r="Z313" s="4"/>
      <c r="AA313" s="4"/>
      <c r="AB313" s="4"/>
    </row>
    <row r="314" spans="1:245" x14ac:dyDescent="0.2">
      <c r="A314" s="4">
        <v>50</v>
      </c>
      <c r="B314" s="4">
        <v>0</v>
      </c>
      <c r="C314" s="4">
        <v>0</v>
      </c>
      <c r="D314" s="4">
        <v>1</v>
      </c>
      <c r="E314" s="4">
        <v>224</v>
      </c>
      <c r="F314" s="4">
        <f>ROUND(Source!AR286,O314)</f>
        <v>9475.7900000000009</v>
      </c>
      <c r="G314" s="4" t="s">
        <v>106</v>
      </c>
      <c r="H314" s="4" t="s">
        <v>107</v>
      </c>
      <c r="I314" s="4"/>
      <c r="J314" s="4"/>
      <c r="K314" s="4">
        <v>224</v>
      </c>
      <c r="L314" s="4">
        <v>27</v>
      </c>
      <c r="M314" s="4">
        <v>3</v>
      </c>
      <c r="N314" s="4" t="s">
        <v>3</v>
      </c>
      <c r="O314" s="4">
        <v>2</v>
      </c>
      <c r="P314" s="4"/>
      <c r="Q314" s="4"/>
      <c r="R314" s="4"/>
      <c r="S314" s="4"/>
      <c r="T314" s="4"/>
      <c r="U314" s="4"/>
      <c r="V314" s="4"/>
      <c r="W314" s="4">
        <v>9475.7900000000009</v>
      </c>
      <c r="X314" s="4">
        <v>1</v>
      </c>
      <c r="Y314" s="4">
        <v>9475.7900000000009</v>
      </c>
      <c r="Z314" s="4"/>
      <c r="AA314" s="4"/>
      <c r="AB314" s="4"/>
    </row>
    <row r="316" spans="1:245" x14ac:dyDescent="0.2">
      <c r="A316" s="1">
        <v>4</v>
      </c>
      <c r="B316" s="1">
        <v>1</v>
      </c>
      <c r="C316" s="1"/>
      <c r="D316" s="1">
        <f>ROW(A426)</f>
        <v>426</v>
      </c>
      <c r="E316" s="1"/>
      <c r="F316" s="1" t="s">
        <v>15</v>
      </c>
      <c r="G316" s="1" t="s">
        <v>108</v>
      </c>
      <c r="H316" s="1" t="s">
        <v>3</v>
      </c>
      <c r="I316" s="1">
        <v>0</v>
      </c>
      <c r="J316" s="1"/>
      <c r="K316" s="1">
        <v>0</v>
      </c>
      <c r="L316" s="1"/>
      <c r="M316" s="1" t="s">
        <v>3</v>
      </c>
      <c r="N316" s="1"/>
      <c r="O316" s="1"/>
      <c r="P316" s="1"/>
      <c r="Q316" s="1"/>
      <c r="R316" s="1"/>
      <c r="S316" s="1">
        <v>0</v>
      </c>
      <c r="T316" s="1"/>
      <c r="U316" s="1" t="s">
        <v>3</v>
      </c>
      <c r="V316" s="1">
        <v>0</v>
      </c>
      <c r="W316" s="1"/>
      <c r="X316" s="1"/>
      <c r="Y316" s="1"/>
      <c r="Z316" s="1"/>
      <c r="AA316" s="1"/>
      <c r="AB316" s="1" t="s">
        <v>3</v>
      </c>
      <c r="AC316" s="1" t="s">
        <v>3</v>
      </c>
      <c r="AD316" s="1" t="s">
        <v>3</v>
      </c>
      <c r="AE316" s="1" t="s">
        <v>3</v>
      </c>
      <c r="AF316" s="1" t="s">
        <v>3</v>
      </c>
      <c r="AG316" s="1" t="s">
        <v>3</v>
      </c>
      <c r="AH316" s="1"/>
      <c r="AI316" s="1"/>
      <c r="AJ316" s="1"/>
      <c r="AK316" s="1"/>
      <c r="AL316" s="1"/>
      <c r="AM316" s="1"/>
      <c r="AN316" s="1"/>
      <c r="AO316" s="1"/>
      <c r="AP316" s="1" t="s">
        <v>3</v>
      </c>
      <c r="AQ316" s="1" t="s">
        <v>3</v>
      </c>
      <c r="AR316" s="1" t="s">
        <v>3</v>
      </c>
      <c r="AS316" s="1"/>
      <c r="AT316" s="1"/>
      <c r="AU316" s="1"/>
      <c r="AV316" s="1"/>
      <c r="AW316" s="1"/>
      <c r="AX316" s="1"/>
      <c r="AY316" s="1"/>
      <c r="AZ316" s="1" t="s">
        <v>3</v>
      </c>
      <c r="BA316" s="1"/>
      <c r="BB316" s="1" t="s">
        <v>3</v>
      </c>
      <c r="BC316" s="1" t="s">
        <v>3</v>
      </c>
      <c r="BD316" s="1" t="s">
        <v>3</v>
      </c>
      <c r="BE316" s="1" t="s">
        <v>3</v>
      </c>
      <c r="BF316" s="1" t="s">
        <v>3</v>
      </c>
      <c r="BG316" s="1" t="s">
        <v>3</v>
      </c>
      <c r="BH316" s="1" t="s">
        <v>3</v>
      </c>
      <c r="BI316" s="1" t="s">
        <v>3</v>
      </c>
      <c r="BJ316" s="1" t="s">
        <v>3</v>
      </c>
      <c r="BK316" s="1" t="s">
        <v>3</v>
      </c>
      <c r="BL316" s="1" t="s">
        <v>3</v>
      </c>
      <c r="BM316" s="1" t="s">
        <v>3</v>
      </c>
      <c r="BN316" s="1" t="s">
        <v>3</v>
      </c>
      <c r="BO316" s="1" t="s">
        <v>3</v>
      </c>
      <c r="BP316" s="1" t="s">
        <v>3</v>
      </c>
      <c r="BQ316" s="1"/>
      <c r="BR316" s="1"/>
      <c r="BS316" s="1"/>
      <c r="BT316" s="1"/>
      <c r="BU316" s="1"/>
      <c r="BV316" s="1"/>
      <c r="BW316" s="1"/>
      <c r="BX316" s="1">
        <v>0</v>
      </c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>
        <v>0</v>
      </c>
    </row>
    <row r="318" spans="1:245" x14ac:dyDescent="0.2">
      <c r="A318" s="2">
        <v>52</v>
      </c>
      <c r="B318" s="2">
        <f t="shared" ref="B318:G318" si="261">B426</f>
        <v>1</v>
      </c>
      <c r="C318" s="2">
        <f t="shared" si="261"/>
        <v>4</v>
      </c>
      <c r="D318" s="2">
        <f t="shared" si="261"/>
        <v>316</v>
      </c>
      <c r="E318" s="2">
        <f t="shared" si="261"/>
        <v>0</v>
      </c>
      <c r="F318" s="2" t="str">
        <f t="shared" si="261"/>
        <v>Новый раздел</v>
      </c>
      <c r="G318" s="2" t="str">
        <f t="shared" si="261"/>
        <v>Монтажные (кровельные) работы</v>
      </c>
      <c r="H318" s="2"/>
      <c r="I318" s="2"/>
      <c r="J318" s="2"/>
      <c r="K318" s="2"/>
      <c r="L318" s="2"/>
      <c r="M318" s="2"/>
      <c r="N318" s="2"/>
      <c r="O318" s="2">
        <f t="shared" ref="O318:AT318" si="262">O426</f>
        <v>643581.30000000005</v>
      </c>
      <c r="P318" s="2">
        <f t="shared" si="262"/>
        <v>448508.38</v>
      </c>
      <c r="Q318" s="2">
        <f t="shared" si="262"/>
        <v>25333.22</v>
      </c>
      <c r="R318" s="2">
        <f t="shared" si="262"/>
        <v>14596.58</v>
      </c>
      <c r="S318" s="2">
        <f t="shared" si="262"/>
        <v>169739.7</v>
      </c>
      <c r="T318" s="2">
        <f t="shared" si="262"/>
        <v>0</v>
      </c>
      <c r="U318" s="2">
        <f t="shared" si="262"/>
        <v>516.2083889999999</v>
      </c>
      <c r="V318" s="2">
        <f t="shared" si="262"/>
        <v>0</v>
      </c>
      <c r="W318" s="2">
        <f t="shared" si="262"/>
        <v>0</v>
      </c>
      <c r="X318" s="2">
        <f t="shared" si="262"/>
        <v>141085.15</v>
      </c>
      <c r="Y318" s="2">
        <f t="shared" si="262"/>
        <v>69593.259999999995</v>
      </c>
      <c r="Z318" s="2">
        <f t="shared" si="262"/>
        <v>0</v>
      </c>
      <c r="AA318" s="2">
        <f t="shared" si="262"/>
        <v>0</v>
      </c>
      <c r="AB318" s="2">
        <f t="shared" si="262"/>
        <v>557147.87</v>
      </c>
      <c r="AC318" s="2">
        <f t="shared" si="262"/>
        <v>388430.35</v>
      </c>
      <c r="AD318" s="2">
        <f t="shared" si="262"/>
        <v>21911.8</v>
      </c>
      <c r="AE318" s="2">
        <f t="shared" si="262"/>
        <v>12624.45</v>
      </c>
      <c r="AF318" s="2">
        <f t="shared" si="262"/>
        <v>146805.72</v>
      </c>
      <c r="AG318" s="2">
        <f t="shared" si="262"/>
        <v>0</v>
      </c>
      <c r="AH318" s="2">
        <f t="shared" si="262"/>
        <v>446.54799299999991</v>
      </c>
      <c r="AI318" s="2">
        <f t="shared" si="262"/>
        <v>0</v>
      </c>
      <c r="AJ318" s="2">
        <f t="shared" si="262"/>
        <v>0</v>
      </c>
      <c r="AK318" s="2">
        <f t="shared" si="262"/>
        <v>121935.49</v>
      </c>
      <c r="AL318" s="2">
        <f t="shared" si="262"/>
        <v>60190.34</v>
      </c>
      <c r="AM318" s="2">
        <f t="shared" si="262"/>
        <v>0</v>
      </c>
      <c r="AN318" s="2">
        <f t="shared" si="262"/>
        <v>0</v>
      </c>
      <c r="AO318" s="2">
        <f t="shared" si="262"/>
        <v>0</v>
      </c>
      <c r="AP318" s="2">
        <f t="shared" si="262"/>
        <v>0</v>
      </c>
      <c r="AQ318" s="2">
        <f t="shared" si="262"/>
        <v>0</v>
      </c>
      <c r="AR318" s="2">
        <f t="shared" si="262"/>
        <v>877614.23</v>
      </c>
      <c r="AS318" s="2">
        <f t="shared" si="262"/>
        <v>877614.23</v>
      </c>
      <c r="AT318" s="2">
        <f t="shared" si="262"/>
        <v>0</v>
      </c>
      <c r="AU318" s="2">
        <f t="shared" ref="AU318:BZ318" si="263">AU426</f>
        <v>0</v>
      </c>
      <c r="AV318" s="2">
        <f t="shared" si="263"/>
        <v>448508.38</v>
      </c>
      <c r="AW318" s="2">
        <f t="shared" si="263"/>
        <v>448508.38</v>
      </c>
      <c r="AX318" s="2">
        <f t="shared" si="263"/>
        <v>0</v>
      </c>
      <c r="AY318" s="2">
        <f t="shared" si="263"/>
        <v>448508.38</v>
      </c>
      <c r="AZ318" s="2">
        <f t="shared" si="263"/>
        <v>0</v>
      </c>
      <c r="BA318" s="2">
        <f t="shared" si="263"/>
        <v>0</v>
      </c>
      <c r="BB318" s="2">
        <f t="shared" si="263"/>
        <v>0</v>
      </c>
      <c r="BC318" s="2">
        <f t="shared" si="263"/>
        <v>0</v>
      </c>
      <c r="BD318" s="2">
        <f t="shared" si="263"/>
        <v>0</v>
      </c>
      <c r="BE318" s="2">
        <f t="shared" si="263"/>
        <v>0</v>
      </c>
      <c r="BF318" s="2">
        <f t="shared" si="263"/>
        <v>0</v>
      </c>
      <c r="BG318" s="2">
        <f t="shared" si="263"/>
        <v>0</v>
      </c>
      <c r="BH318" s="2">
        <f t="shared" si="263"/>
        <v>0</v>
      </c>
      <c r="BI318" s="2">
        <f t="shared" si="263"/>
        <v>0</v>
      </c>
      <c r="BJ318" s="2">
        <f t="shared" si="263"/>
        <v>0</v>
      </c>
      <c r="BK318" s="2">
        <f t="shared" si="263"/>
        <v>0</v>
      </c>
      <c r="BL318" s="2">
        <f t="shared" si="263"/>
        <v>0</v>
      </c>
      <c r="BM318" s="2">
        <f t="shared" si="263"/>
        <v>0</v>
      </c>
      <c r="BN318" s="2">
        <f t="shared" si="263"/>
        <v>0</v>
      </c>
      <c r="BO318" s="2">
        <f t="shared" si="263"/>
        <v>0</v>
      </c>
      <c r="BP318" s="2">
        <f t="shared" si="263"/>
        <v>0</v>
      </c>
      <c r="BQ318" s="2">
        <f t="shared" si="263"/>
        <v>0</v>
      </c>
      <c r="BR318" s="2">
        <f t="shared" si="263"/>
        <v>0</v>
      </c>
      <c r="BS318" s="2">
        <f t="shared" si="263"/>
        <v>0</v>
      </c>
      <c r="BT318" s="2">
        <f t="shared" si="263"/>
        <v>0</v>
      </c>
      <c r="BU318" s="2">
        <f t="shared" si="263"/>
        <v>0</v>
      </c>
      <c r="BV318" s="2">
        <f t="shared" si="263"/>
        <v>0</v>
      </c>
      <c r="BW318" s="2">
        <f t="shared" si="263"/>
        <v>0</v>
      </c>
      <c r="BX318" s="2">
        <f t="shared" si="263"/>
        <v>0</v>
      </c>
      <c r="BY318" s="2">
        <f t="shared" si="263"/>
        <v>0</v>
      </c>
      <c r="BZ318" s="2">
        <f t="shared" si="263"/>
        <v>0</v>
      </c>
      <c r="CA318" s="2">
        <f t="shared" ref="CA318:DF318" si="264">CA426</f>
        <v>759472.81</v>
      </c>
      <c r="CB318" s="2">
        <f t="shared" si="264"/>
        <v>759472.81</v>
      </c>
      <c r="CC318" s="2">
        <f t="shared" si="264"/>
        <v>0</v>
      </c>
      <c r="CD318" s="2">
        <f t="shared" si="264"/>
        <v>0</v>
      </c>
      <c r="CE318" s="2">
        <f t="shared" si="264"/>
        <v>388430.35</v>
      </c>
      <c r="CF318" s="2">
        <f t="shared" si="264"/>
        <v>388430.35</v>
      </c>
      <c r="CG318" s="2">
        <f t="shared" si="264"/>
        <v>0</v>
      </c>
      <c r="CH318" s="2">
        <f t="shared" si="264"/>
        <v>388430.35</v>
      </c>
      <c r="CI318" s="2">
        <f t="shared" si="264"/>
        <v>0</v>
      </c>
      <c r="CJ318" s="2">
        <f t="shared" si="264"/>
        <v>0</v>
      </c>
      <c r="CK318" s="2">
        <f t="shared" si="264"/>
        <v>0</v>
      </c>
      <c r="CL318" s="2">
        <f t="shared" si="264"/>
        <v>0</v>
      </c>
      <c r="CM318" s="2">
        <f t="shared" si="264"/>
        <v>0</v>
      </c>
      <c r="CN318" s="2">
        <f t="shared" si="264"/>
        <v>0</v>
      </c>
      <c r="CO318" s="2">
        <f t="shared" si="264"/>
        <v>0</v>
      </c>
      <c r="CP318" s="2">
        <f t="shared" si="264"/>
        <v>0</v>
      </c>
      <c r="CQ318" s="2">
        <f t="shared" si="264"/>
        <v>0</v>
      </c>
      <c r="CR318" s="2">
        <f t="shared" si="264"/>
        <v>0</v>
      </c>
      <c r="CS318" s="2">
        <f t="shared" si="264"/>
        <v>0</v>
      </c>
      <c r="CT318" s="2">
        <f t="shared" si="264"/>
        <v>0</v>
      </c>
      <c r="CU318" s="2">
        <f t="shared" si="264"/>
        <v>0</v>
      </c>
      <c r="CV318" s="2">
        <f t="shared" si="264"/>
        <v>0</v>
      </c>
      <c r="CW318" s="2">
        <f t="shared" si="264"/>
        <v>0</v>
      </c>
      <c r="CX318" s="2">
        <f t="shared" si="264"/>
        <v>0</v>
      </c>
      <c r="CY318" s="2">
        <f t="shared" si="264"/>
        <v>0</v>
      </c>
      <c r="CZ318" s="2">
        <f t="shared" si="264"/>
        <v>0</v>
      </c>
      <c r="DA318" s="2">
        <f t="shared" si="264"/>
        <v>0</v>
      </c>
      <c r="DB318" s="2">
        <f t="shared" si="264"/>
        <v>0</v>
      </c>
      <c r="DC318" s="2">
        <f t="shared" si="264"/>
        <v>0</v>
      </c>
      <c r="DD318" s="2">
        <f t="shared" si="264"/>
        <v>0</v>
      </c>
      <c r="DE318" s="2">
        <f t="shared" si="264"/>
        <v>0</v>
      </c>
      <c r="DF318" s="2">
        <f t="shared" si="264"/>
        <v>0</v>
      </c>
      <c r="DG318" s="3">
        <f t="shared" ref="DG318:EL318" si="265">DG426</f>
        <v>0</v>
      </c>
      <c r="DH318" s="3">
        <f t="shared" si="265"/>
        <v>0</v>
      </c>
      <c r="DI318" s="3">
        <f t="shared" si="265"/>
        <v>0</v>
      </c>
      <c r="DJ318" s="3">
        <f t="shared" si="265"/>
        <v>0</v>
      </c>
      <c r="DK318" s="3">
        <f t="shared" si="265"/>
        <v>0</v>
      </c>
      <c r="DL318" s="3">
        <f t="shared" si="265"/>
        <v>0</v>
      </c>
      <c r="DM318" s="3">
        <f t="shared" si="265"/>
        <v>0</v>
      </c>
      <c r="DN318" s="3">
        <f t="shared" si="265"/>
        <v>0</v>
      </c>
      <c r="DO318" s="3">
        <f t="shared" si="265"/>
        <v>0</v>
      </c>
      <c r="DP318" s="3">
        <f t="shared" si="265"/>
        <v>0</v>
      </c>
      <c r="DQ318" s="3">
        <f t="shared" si="265"/>
        <v>0</v>
      </c>
      <c r="DR318" s="3">
        <f t="shared" si="265"/>
        <v>0</v>
      </c>
      <c r="DS318" s="3">
        <f t="shared" si="265"/>
        <v>0</v>
      </c>
      <c r="DT318" s="3">
        <f t="shared" si="265"/>
        <v>0</v>
      </c>
      <c r="DU318" s="3">
        <f t="shared" si="265"/>
        <v>0</v>
      </c>
      <c r="DV318" s="3">
        <f t="shared" si="265"/>
        <v>0</v>
      </c>
      <c r="DW318" s="3">
        <f t="shared" si="265"/>
        <v>0</v>
      </c>
      <c r="DX318" s="3">
        <f t="shared" si="265"/>
        <v>0</v>
      </c>
      <c r="DY318" s="3">
        <f t="shared" si="265"/>
        <v>0</v>
      </c>
      <c r="DZ318" s="3">
        <f t="shared" si="265"/>
        <v>0</v>
      </c>
      <c r="EA318" s="3">
        <f t="shared" si="265"/>
        <v>0</v>
      </c>
      <c r="EB318" s="3">
        <f t="shared" si="265"/>
        <v>0</v>
      </c>
      <c r="EC318" s="3">
        <f t="shared" si="265"/>
        <v>0</v>
      </c>
      <c r="ED318" s="3">
        <f t="shared" si="265"/>
        <v>0</v>
      </c>
      <c r="EE318" s="3">
        <f t="shared" si="265"/>
        <v>0</v>
      </c>
      <c r="EF318" s="3">
        <f t="shared" si="265"/>
        <v>0</v>
      </c>
      <c r="EG318" s="3">
        <f t="shared" si="265"/>
        <v>0</v>
      </c>
      <c r="EH318" s="3">
        <f t="shared" si="265"/>
        <v>0</v>
      </c>
      <c r="EI318" s="3">
        <f t="shared" si="265"/>
        <v>0</v>
      </c>
      <c r="EJ318" s="3">
        <f t="shared" si="265"/>
        <v>0</v>
      </c>
      <c r="EK318" s="3">
        <f t="shared" si="265"/>
        <v>0</v>
      </c>
      <c r="EL318" s="3">
        <f t="shared" si="265"/>
        <v>0</v>
      </c>
      <c r="EM318" s="3">
        <f t="shared" ref="EM318:FR318" si="266">EM426</f>
        <v>0</v>
      </c>
      <c r="EN318" s="3">
        <f t="shared" si="266"/>
        <v>0</v>
      </c>
      <c r="EO318" s="3">
        <f t="shared" si="266"/>
        <v>0</v>
      </c>
      <c r="EP318" s="3">
        <f t="shared" si="266"/>
        <v>0</v>
      </c>
      <c r="EQ318" s="3">
        <f t="shared" si="266"/>
        <v>0</v>
      </c>
      <c r="ER318" s="3">
        <f t="shared" si="266"/>
        <v>0</v>
      </c>
      <c r="ES318" s="3">
        <f t="shared" si="266"/>
        <v>0</v>
      </c>
      <c r="ET318" s="3">
        <f t="shared" si="266"/>
        <v>0</v>
      </c>
      <c r="EU318" s="3">
        <f t="shared" si="266"/>
        <v>0</v>
      </c>
      <c r="EV318" s="3">
        <f t="shared" si="266"/>
        <v>0</v>
      </c>
      <c r="EW318" s="3">
        <f t="shared" si="266"/>
        <v>0</v>
      </c>
      <c r="EX318" s="3">
        <f t="shared" si="266"/>
        <v>0</v>
      </c>
      <c r="EY318" s="3">
        <f t="shared" si="266"/>
        <v>0</v>
      </c>
      <c r="EZ318" s="3">
        <f t="shared" si="266"/>
        <v>0</v>
      </c>
      <c r="FA318" s="3">
        <f t="shared" si="266"/>
        <v>0</v>
      </c>
      <c r="FB318" s="3">
        <f t="shared" si="266"/>
        <v>0</v>
      </c>
      <c r="FC318" s="3">
        <f t="shared" si="266"/>
        <v>0</v>
      </c>
      <c r="FD318" s="3">
        <f t="shared" si="266"/>
        <v>0</v>
      </c>
      <c r="FE318" s="3">
        <f t="shared" si="266"/>
        <v>0</v>
      </c>
      <c r="FF318" s="3">
        <f t="shared" si="266"/>
        <v>0</v>
      </c>
      <c r="FG318" s="3">
        <f t="shared" si="266"/>
        <v>0</v>
      </c>
      <c r="FH318" s="3">
        <f t="shared" si="266"/>
        <v>0</v>
      </c>
      <c r="FI318" s="3">
        <f t="shared" si="266"/>
        <v>0</v>
      </c>
      <c r="FJ318" s="3">
        <f t="shared" si="266"/>
        <v>0</v>
      </c>
      <c r="FK318" s="3">
        <f t="shared" si="266"/>
        <v>0</v>
      </c>
      <c r="FL318" s="3">
        <f t="shared" si="266"/>
        <v>0</v>
      </c>
      <c r="FM318" s="3">
        <f t="shared" si="266"/>
        <v>0</v>
      </c>
      <c r="FN318" s="3">
        <f t="shared" si="266"/>
        <v>0</v>
      </c>
      <c r="FO318" s="3">
        <f t="shared" si="266"/>
        <v>0</v>
      </c>
      <c r="FP318" s="3">
        <f t="shared" si="266"/>
        <v>0</v>
      </c>
      <c r="FQ318" s="3">
        <f t="shared" si="266"/>
        <v>0</v>
      </c>
      <c r="FR318" s="3">
        <f t="shared" si="266"/>
        <v>0</v>
      </c>
      <c r="FS318" s="3">
        <f t="shared" ref="FS318:GX318" si="267">FS426</f>
        <v>0</v>
      </c>
      <c r="FT318" s="3">
        <f t="shared" si="267"/>
        <v>0</v>
      </c>
      <c r="FU318" s="3">
        <f t="shared" si="267"/>
        <v>0</v>
      </c>
      <c r="FV318" s="3">
        <f t="shared" si="267"/>
        <v>0</v>
      </c>
      <c r="FW318" s="3">
        <f t="shared" si="267"/>
        <v>0</v>
      </c>
      <c r="FX318" s="3">
        <f t="shared" si="267"/>
        <v>0</v>
      </c>
      <c r="FY318" s="3">
        <f t="shared" si="267"/>
        <v>0</v>
      </c>
      <c r="FZ318" s="3">
        <f t="shared" si="267"/>
        <v>0</v>
      </c>
      <c r="GA318" s="3">
        <f t="shared" si="267"/>
        <v>0</v>
      </c>
      <c r="GB318" s="3">
        <f t="shared" si="267"/>
        <v>0</v>
      </c>
      <c r="GC318" s="3">
        <f t="shared" si="267"/>
        <v>0</v>
      </c>
      <c r="GD318" s="3">
        <f t="shared" si="267"/>
        <v>0</v>
      </c>
      <c r="GE318" s="3">
        <f t="shared" si="267"/>
        <v>0</v>
      </c>
      <c r="GF318" s="3">
        <f t="shared" si="267"/>
        <v>0</v>
      </c>
      <c r="GG318" s="3">
        <f t="shared" si="267"/>
        <v>0</v>
      </c>
      <c r="GH318" s="3">
        <f t="shared" si="267"/>
        <v>0</v>
      </c>
      <c r="GI318" s="3">
        <f t="shared" si="267"/>
        <v>0</v>
      </c>
      <c r="GJ318" s="3">
        <f t="shared" si="267"/>
        <v>0</v>
      </c>
      <c r="GK318" s="3">
        <f t="shared" si="267"/>
        <v>0</v>
      </c>
      <c r="GL318" s="3">
        <f t="shared" si="267"/>
        <v>0</v>
      </c>
      <c r="GM318" s="3">
        <f t="shared" si="267"/>
        <v>0</v>
      </c>
      <c r="GN318" s="3">
        <f t="shared" si="267"/>
        <v>0</v>
      </c>
      <c r="GO318" s="3">
        <f t="shared" si="267"/>
        <v>0</v>
      </c>
      <c r="GP318" s="3">
        <f t="shared" si="267"/>
        <v>0</v>
      </c>
      <c r="GQ318" s="3">
        <f t="shared" si="267"/>
        <v>0</v>
      </c>
      <c r="GR318" s="3">
        <f t="shared" si="267"/>
        <v>0</v>
      </c>
      <c r="GS318" s="3">
        <f t="shared" si="267"/>
        <v>0</v>
      </c>
      <c r="GT318" s="3">
        <f t="shared" si="267"/>
        <v>0</v>
      </c>
      <c r="GU318" s="3">
        <f t="shared" si="267"/>
        <v>0</v>
      </c>
      <c r="GV318" s="3">
        <f t="shared" si="267"/>
        <v>0</v>
      </c>
      <c r="GW318" s="3">
        <f t="shared" si="267"/>
        <v>0</v>
      </c>
      <c r="GX318" s="3">
        <f t="shared" si="267"/>
        <v>0</v>
      </c>
    </row>
    <row r="320" spans="1:245" x14ac:dyDescent="0.2">
      <c r="A320">
        <v>17</v>
      </c>
      <c r="B320">
        <v>1</v>
      </c>
      <c r="C320">
        <f>ROW(SmtRes!A117)</f>
        <v>117</v>
      </c>
      <c r="D320">
        <f>ROW(EtalonRes!A125)</f>
        <v>125</v>
      </c>
      <c r="E320" t="s">
        <v>19</v>
      </c>
      <c r="F320" t="s">
        <v>109</v>
      </c>
      <c r="G320" t="s">
        <v>110</v>
      </c>
      <c r="H320" t="s">
        <v>111</v>
      </c>
      <c r="I320">
        <f>ROUND(1.98/100,9)</f>
        <v>1.9800000000000002E-2</v>
      </c>
      <c r="J320">
        <v>0</v>
      </c>
      <c r="K320">
        <f>ROUND(1.98/100,9)</f>
        <v>1.9800000000000002E-2</v>
      </c>
      <c r="O320">
        <f t="shared" ref="O320:O333" si="268">ROUND(CP320,2)</f>
        <v>857.49</v>
      </c>
      <c r="P320">
        <f t="shared" ref="P320:P333" si="269">ROUND((ROUND((AC320*AW320*I320),2)*BC320),2)</f>
        <v>159.78</v>
      </c>
      <c r="Q320">
        <f t="shared" ref="Q320:Q327" si="270">(ROUND((ROUND(((ET320)*AV320*I320),2)*BB320),2)+ROUND((ROUND(((AE320-(EU320))*AV320*I320),2)*BS320),2))</f>
        <v>12.1</v>
      </c>
      <c r="R320">
        <f t="shared" ref="R320:R333" si="271">ROUND((ROUND((AE320*AV320*I320),2)*BS320),2)</f>
        <v>7.92</v>
      </c>
      <c r="S320">
        <f t="shared" ref="S320:S333" si="272">ROUND((ROUND((AF320*AV320*I320),2)*BA320),2)</f>
        <v>685.61</v>
      </c>
      <c r="T320">
        <f t="shared" ref="T320:T333" si="273">ROUND(CU320*I320,2)</f>
        <v>0</v>
      </c>
      <c r="U320">
        <f t="shared" ref="U320:U333" si="274">CV320*I320</f>
        <v>2.2374000000000001</v>
      </c>
      <c r="V320">
        <f t="shared" ref="V320:V333" si="275">CW320*I320</f>
        <v>0</v>
      </c>
      <c r="W320">
        <f t="shared" ref="W320:W333" si="276">ROUND(CX320*I320,2)</f>
        <v>0</v>
      </c>
      <c r="X320">
        <f t="shared" ref="X320:X333" si="277">ROUND(CY320,2)</f>
        <v>596.48</v>
      </c>
      <c r="Y320">
        <f t="shared" ref="Y320:Y333" si="278">ROUND(CZ320,2)</f>
        <v>281.10000000000002</v>
      </c>
      <c r="AA320">
        <v>55282325</v>
      </c>
      <c r="AB320">
        <f t="shared" ref="AB320:AB333" si="279">ROUND((AC320+AD320+AF320),6)</f>
        <v>2325.44</v>
      </c>
      <c r="AC320">
        <f t="shared" ref="AC320:AC333" si="280">ROUND((ES320),6)</f>
        <v>972.06</v>
      </c>
      <c r="AD320">
        <f t="shared" ref="AD320:AD327" si="281">ROUND((((ET320)-(EU320))+AE320),6)</f>
        <v>41.45</v>
      </c>
      <c r="AE320">
        <f t="shared" ref="AE320:AF327" si="282">ROUND((EU320),6)</f>
        <v>15.08</v>
      </c>
      <c r="AF320">
        <f t="shared" si="282"/>
        <v>1311.93</v>
      </c>
      <c r="AG320">
        <f t="shared" ref="AG320:AG333" si="283">ROUND((AP320),6)</f>
        <v>0</v>
      </c>
      <c r="AH320">
        <f t="shared" ref="AH320:AI327" si="284">(EW320)</f>
        <v>113</v>
      </c>
      <c r="AI320">
        <f t="shared" si="284"/>
        <v>0</v>
      </c>
      <c r="AJ320">
        <f t="shared" ref="AJ320:AJ333" si="285">(AS320)</f>
        <v>0</v>
      </c>
      <c r="AK320">
        <v>2325.44</v>
      </c>
      <c r="AL320">
        <v>972.06</v>
      </c>
      <c r="AM320">
        <v>41.45</v>
      </c>
      <c r="AN320">
        <v>15.08</v>
      </c>
      <c r="AO320">
        <v>1311.93</v>
      </c>
      <c r="AP320">
        <v>0</v>
      </c>
      <c r="AQ320">
        <v>113</v>
      </c>
      <c r="AR320">
        <v>0</v>
      </c>
      <c r="AS320">
        <v>0</v>
      </c>
      <c r="AT320">
        <v>87</v>
      </c>
      <c r="AU320">
        <v>41</v>
      </c>
      <c r="AV320">
        <v>1</v>
      </c>
      <c r="AW320">
        <v>1</v>
      </c>
      <c r="AZ320">
        <v>1</v>
      </c>
      <c r="BA320">
        <v>26.39</v>
      </c>
      <c r="BB320">
        <v>14.75</v>
      </c>
      <c r="BC320">
        <v>8.3000000000000007</v>
      </c>
      <c r="BD320" t="s">
        <v>3</v>
      </c>
      <c r="BE320" t="s">
        <v>3</v>
      </c>
      <c r="BF320" t="s">
        <v>3</v>
      </c>
      <c r="BG320" t="s">
        <v>3</v>
      </c>
      <c r="BH320">
        <v>0</v>
      </c>
      <c r="BI320">
        <v>1</v>
      </c>
      <c r="BJ320" t="s">
        <v>112</v>
      </c>
      <c r="BM320">
        <v>442</v>
      </c>
      <c r="BN320">
        <v>0</v>
      </c>
      <c r="BO320" t="s">
        <v>109</v>
      </c>
      <c r="BP320">
        <v>1</v>
      </c>
      <c r="BQ320">
        <v>60</v>
      </c>
      <c r="BR320">
        <v>0</v>
      </c>
      <c r="BS320">
        <v>26.39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87</v>
      </c>
      <c r="CA320">
        <v>41</v>
      </c>
      <c r="CB320" t="s">
        <v>3</v>
      </c>
      <c r="CE320">
        <v>30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ref="CP320:CP333" si="286">(P320+Q320+S320)</f>
        <v>857.49</v>
      </c>
      <c r="CQ320">
        <f t="shared" ref="CQ320:CQ333" si="287">ROUND((ROUND((AC320*AW320*1),2)*BC320),2)</f>
        <v>8068.1</v>
      </c>
      <c r="CR320">
        <f t="shared" ref="CR320:CR327" si="288">(ROUND((ROUND(((ET320)*AV320*1),2)*BB320),2)+ROUND((ROUND(((AE320-(EU320))*AV320*1),2)*BS320),2))</f>
        <v>611.39</v>
      </c>
      <c r="CS320">
        <f t="shared" ref="CS320:CS333" si="289">ROUND((ROUND((AE320*AV320*1),2)*BS320),2)</f>
        <v>397.96</v>
      </c>
      <c r="CT320">
        <f t="shared" ref="CT320:CT333" si="290">ROUND((ROUND((AF320*AV320*1),2)*BA320),2)</f>
        <v>34621.83</v>
      </c>
      <c r="CU320">
        <f t="shared" ref="CU320:CU333" si="291">AG320</f>
        <v>0</v>
      </c>
      <c r="CV320">
        <f t="shared" ref="CV320:CV333" si="292">(AH320*AV320)</f>
        <v>113</v>
      </c>
      <c r="CW320">
        <f t="shared" ref="CW320:CW333" si="293">AI320</f>
        <v>0</v>
      </c>
      <c r="CX320">
        <f t="shared" ref="CX320:CX333" si="294">AJ320</f>
        <v>0</v>
      </c>
      <c r="CY320">
        <f t="shared" ref="CY320:CY333" si="295">S320*(BZ320/100)</f>
        <v>596.48069999999996</v>
      </c>
      <c r="CZ320">
        <f t="shared" ref="CZ320:CZ333" si="296">S320*(CA320/100)</f>
        <v>281.1001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104</v>
      </c>
      <c r="DO320">
        <v>79</v>
      </c>
      <c r="DP320">
        <v>1.087</v>
      </c>
      <c r="DQ320">
        <v>1.0009999999999999</v>
      </c>
      <c r="DU320">
        <v>1013</v>
      </c>
      <c r="DV320" t="s">
        <v>111</v>
      </c>
      <c r="DW320" t="s">
        <v>111</v>
      </c>
      <c r="DX320">
        <v>1</v>
      </c>
      <c r="DZ320" t="s">
        <v>3</v>
      </c>
      <c r="EA320" t="s">
        <v>3</v>
      </c>
      <c r="EB320" t="s">
        <v>3</v>
      </c>
      <c r="EC320" t="s">
        <v>3</v>
      </c>
      <c r="EE320">
        <v>54687868</v>
      </c>
      <c r="EF320">
        <v>60</v>
      </c>
      <c r="EG320" t="s">
        <v>24</v>
      </c>
      <c r="EH320">
        <v>0</v>
      </c>
      <c r="EI320" t="s">
        <v>3</v>
      </c>
      <c r="EJ320">
        <v>1</v>
      </c>
      <c r="EK320">
        <v>442</v>
      </c>
      <c r="EL320" t="s">
        <v>113</v>
      </c>
      <c r="EM320" t="s">
        <v>114</v>
      </c>
      <c r="EO320" t="s">
        <v>3</v>
      </c>
      <c r="EQ320">
        <v>0</v>
      </c>
      <c r="ER320">
        <v>2325.44</v>
      </c>
      <c r="ES320">
        <v>972.06</v>
      </c>
      <c r="ET320">
        <v>41.45</v>
      </c>
      <c r="EU320">
        <v>15.08</v>
      </c>
      <c r="EV320">
        <v>1311.93</v>
      </c>
      <c r="EW320">
        <v>113</v>
      </c>
      <c r="EX320">
        <v>0</v>
      </c>
      <c r="EY320">
        <v>0</v>
      </c>
      <c r="FQ320">
        <v>0</v>
      </c>
      <c r="FR320">
        <f t="shared" ref="FR320:FR333" si="297">ROUND(IF(AND(BH320=3,BI320=3),P320,0),2)</f>
        <v>0</v>
      </c>
      <c r="FS320">
        <v>0</v>
      </c>
      <c r="FX320">
        <v>104</v>
      </c>
      <c r="FY320">
        <v>79</v>
      </c>
      <c r="GA320" t="s">
        <v>3</v>
      </c>
      <c r="GD320">
        <v>0</v>
      </c>
      <c r="GF320">
        <v>-1907283933</v>
      </c>
      <c r="GG320">
        <v>2</v>
      </c>
      <c r="GH320">
        <v>1</v>
      </c>
      <c r="GI320">
        <v>3</v>
      </c>
      <c r="GJ320">
        <v>0</v>
      </c>
      <c r="GK320">
        <f>ROUND(R320*(R12)/100,2)</f>
        <v>12.67</v>
      </c>
      <c r="GL320">
        <f t="shared" ref="GL320:GL333" si="298">ROUND(IF(AND(BH320=3,BI320=3,FS320&lt;&gt;0),P320,0),2)</f>
        <v>0</v>
      </c>
      <c r="GM320">
        <f t="shared" ref="GM320:GM333" si="299">ROUND(O320+X320+Y320+GK320,2)+GX320</f>
        <v>1747.74</v>
      </c>
      <c r="GN320">
        <f t="shared" ref="GN320:GN333" si="300">IF(OR(BI320=0,BI320=1),ROUND(O320+X320+Y320+GK320,2),0)</f>
        <v>1747.74</v>
      </c>
      <c r="GO320">
        <f t="shared" ref="GO320:GO333" si="301">IF(BI320=2,ROUND(O320+X320+Y320+GK320,2),0)</f>
        <v>0</v>
      </c>
      <c r="GP320">
        <f t="shared" ref="GP320:GP333" si="302">IF(BI320=4,ROUND(O320+X320+Y320+GK320,2)+GX320,0)</f>
        <v>0</v>
      </c>
      <c r="GR320">
        <v>0</v>
      </c>
      <c r="GS320">
        <v>3</v>
      </c>
      <c r="GT320">
        <v>0</v>
      </c>
      <c r="GU320" t="s">
        <v>3</v>
      </c>
      <c r="GV320">
        <f t="shared" ref="GV320:GV333" si="303">ROUND((GT320),6)</f>
        <v>0</v>
      </c>
      <c r="GW320">
        <v>1</v>
      </c>
      <c r="GX320">
        <f t="shared" ref="GX320:GX333" si="304">ROUND(HC320*I320,2)</f>
        <v>0</v>
      </c>
      <c r="HA320">
        <v>0</v>
      </c>
      <c r="HB320">
        <v>0</v>
      </c>
      <c r="HC320">
        <f t="shared" ref="HC320:HC333" si="305">GV320*GW320</f>
        <v>0</v>
      </c>
      <c r="HE320" t="s">
        <v>3</v>
      </c>
      <c r="HF320" t="s">
        <v>3</v>
      </c>
      <c r="HM320" t="s">
        <v>3</v>
      </c>
      <c r="HN320" t="s">
        <v>3</v>
      </c>
      <c r="HO320" t="s">
        <v>3</v>
      </c>
      <c r="HP320" t="s">
        <v>3</v>
      </c>
      <c r="HQ320" t="s">
        <v>3</v>
      </c>
      <c r="IK320">
        <v>0</v>
      </c>
    </row>
    <row r="321" spans="1:245" x14ac:dyDescent="0.2">
      <c r="A321">
        <v>18</v>
      </c>
      <c r="B321">
        <v>1</v>
      </c>
      <c r="C321">
        <v>117</v>
      </c>
      <c r="E321" t="s">
        <v>27</v>
      </c>
      <c r="F321" t="s">
        <v>28</v>
      </c>
      <c r="G321" t="s">
        <v>29</v>
      </c>
      <c r="H321" t="s">
        <v>30</v>
      </c>
      <c r="I321">
        <f>I320*J321</f>
        <v>-2.5343999999999998E-2</v>
      </c>
      <c r="J321">
        <v>-1.2799999999999998</v>
      </c>
      <c r="K321">
        <v>-1.28</v>
      </c>
      <c r="O321">
        <f t="shared" si="268"/>
        <v>0</v>
      </c>
      <c r="P321">
        <f t="shared" si="269"/>
        <v>0</v>
      </c>
      <c r="Q321">
        <f t="shared" si="270"/>
        <v>0</v>
      </c>
      <c r="R321">
        <f t="shared" si="271"/>
        <v>0</v>
      </c>
      <c r="S321">
        <f t="shared" si="272"/>
        <v>0</v>
      </c>
      <c r="T321">
        <f t="shared" si="273"/>
        <v>0</v>
      </c>
      <c r="U321">
        <f t="shared" si="274"/>
        <v>0</v>
      </c>
      <c r="V321">
        <f t="shared" si="275"/>
        <v>0</v>
      </c>
      <c r="W321">
        <f t="shared" si="276"/>
        <v>0</v>
      </c>
      <c r="X321">
        <f t="shared" si="277"/>
        <v>0</v>
      </c>
      <c r="Y321">
        <f t="shared" si="278"/>
        <v>0</v>
      </c>
      <c r="AA321">
        <v>55282325</v>
      </c>
      <c r="AB321">
        <f t="shared" si="279"/>
        <v>0</v>
      </c>
      <c r="AC321">
        <f t="shared" si="280"/>
        <v>0</v>
      </c>
      <c r="AD321">
        <f t="shared" si="281"/>
        <v>0</v>
      </c>
      <c r="AE321">
        <f t="shared" si="282"/>
        <v>0</v>
      </c>
      <c r="AF321">
        <f t="shared" si="282"/>
        <v>0</v>
      </c>
      <c r="AG321">
        <f t="shared" si="283"/>
        <v>0</v>
      </c>
      <c r="AH321">
        <f t="shared" si="284"/>
        <v>0</v>
      </c>
      <c r="AI321">
        <f t="shared" si="284"/>
        <v>0</v>
      </c>
      <c r="AJ321">
        <f t="shared" si="285"/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1</v>
      </c>
      <c r="AW321">
        <v>1</v>
      </c>
      <c r="AZ321">
        <v>1</v>
      </c>
      <c r="BA321">
        <v>1</v>
      </c>
      <c r="BB321">
        <v>1</v>
      </c>
      <c r="BC321">
        <v>1</v>
      </c>
      <c r="BD321" t="s">
        <v>3</v>
      </c>
      <c r="BE321" t="s">
        <v>3</v>
      </c>
      <c r="BF321" t="s">
        <v>3</v>
      </c>
      <c r="BG321" t="s">
        <v>3</v>
      </c>
      <c r="BH321">
        <v>3</v>
      </c>
      <c r="BI321">
        <v>1</v>
      </c>
      <c r="BJ321" t="s">
        <v>3</v>
      </c>
      <c r="BM321">
        <v>442</v>
      </c>
      <c r="BN321">
        <v>0</v>
      </c>
      <c r="BO321" t="s">
        <v>3</v>
      </c>
      <c r="BP321">
        <v>0</v>
      </c>
      <c r="BQ321">
        <v>60</v>
      </c>
      <c r="BR321">
        <v>1</v>
      </c>
      <c r="BS321">
        <v>1</v>
      </c>
      <c r="BT321">
        <v>1</v>
      </c>
      <c r="BU321">
        <v>1</v>
      </c>
      <c r="BV321">
        <v>1</v>
      </c>
      <c r="BW321">
        <v>1</v>
      </c>
      <c r="BX321">
        <v>1</v>
      </c>
      <c r="BY321" t="s">
        <v>3</v>
      </c>
      <c r="BZ321">
        <v>0</v>
      </c>
      <c r="CA321">
        <v>0</v>
      </c>
      <c r="CB321" t="s">
        <v>3</v>
      </c>
      <c r="CE321">
        <v>30</v>
      </c>
      <c r="CF321">
        <v>0</v>
      </c>
      <c r="CG321">
        <v>0</v>
      </c>
      <c r="CM321">
        <v>0</v>
      </c>
      <c r="CN321" t="s">
        <v>3</v>
      </c>
      <c r="CO321">
        <v>0</v>
      </c>
      <c r="CP321">
        <f t="shared" si="286"/>
        <v>0</v>
      </c>
      <c r="CQ321">
        <f t="shared" si="287"/>
        <v>0</v>
      </c>
      <c r="CR321">
        <f t="shared" si="288"/>
        <v>0</v>
      </c>
      <c r="CS321">
        <f t="shared" si="289"/>
        <v>0</v>
      </c>
      <c r="CT321">
        <f t="shared" si="290"/>
        <v>0</v>
      </c>
      <c r="CU321">
        <f t="shared" si="291"/>
        <v>0</v>
      </c>
      <c r="CV321">
        <f t="shared" si="292"/>
        <v>0</v>
      </c>
      <c r="CW321">
        <f t="shared" si="293"/>
        <v>0</v>
      </c>
      <c r="CX321">
        <f t="shared" si="294"/>
        <v>0</v>
      </c>
      <c r="CY321">
        <f t="shared" si="295"/>
        <v>0</v>
      </c>
      <c r="CZ321">
        <f t="shared" si="296"/>
        <v>0</v>
      </c>
      <c r="DC321" t="s">
        <v>3</v>
      </c>
      <c r="DD321" t="s">
        <v>3</v>
      </c>
      <c r="DE321" t="s">
        <v>3</v>
      </c>
      <c r="DF321" t="s">
        <v>3</v>
      </c>
      <c r="DG321" t="s">
        <v>3</v>
      </c>
      <c r="DH321" t="s">
        <v>3</v>
      </c>
      <c r="DI321" t="s">
        <v>3</v>
      </c>
      <c r="DJ321" t="s">
        <v>3</v>
      </c>
      <c r="DK321" t="s">
        <v>3</v>
      </c>
      <c r="DL321" t="s">
        <v>3</v>
      </c>
      <c r="DM321" t="s">
        <v>3</v>
      </c>
      <c r="DN321">
        <v>104</v>
      </c>
      <c r="DO321">
        <v>79</v>
      </c>
      <c r="DP321">
        <v>1.087</v>
      </c>
      <c r="DQ321">
        <v>1.0009999999999999</v>
      </c>
      <c r="DU321">
        <v>1009</v>
      </c>
      <c r="DV321" t="s">
        <v>30</v>
      </c>
      <c r="DW321" t="s">
        <v>30</v>
      </c>
      <c r="DX321">
        <v>1000</v>
      </c>
      <c r="DZ321" t="s">
        <v>3</v>
      </c>
      <c r="EA321" t="s">
        <v>3</v>
      </c>
      <c r="EB321" t="s">
        <v>3</v>
      </c>
      <c r="EC321" t="s">
        <v>3</v>
      </c>
      <c r="EE321">
        <v>54687868</v>
      </c>
      <c r="EF321">
        <v>60</v>
      </c>
      <c r="EG321" t="s">
        <v>24</v>
      </c>
      <c r="EH321">
        <v>0</v>
      </c>
      <c r="EI321" t="s">
        <v>3</v>
      </c>
      <c r="EJ321">
        <v>1</v>
      </c>
      <c r="EK321">
        <v>442</v>
      </c>
      <c r="EL321" t="s">
        <v>113</v>
      </c>
      <c r="EM321" t="s">
        <v>114</v>
      </c>
      <c r="EO321" t="s">
        <v>3</v>
      </c>
      <c r="EQ321">
        <v>32768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FQ321">
        <v>0</v>
      </c>
      <c r="FR321">
        <f t="shared" si="297"/>
        <v>0</v>
      </c>
      <c r="FS321">
        <v>0</v>
      </c>
      <c r="FX321">
        <v>104</v>
      </c>
      <c r="FY321">
        <v>79</v>
      </c>
      <c r="GA321" t="s">
        <v>3</v>
      </c>
      <c r="GD321">
        <v>0</v>
      </c>
      <c r="GF321">
        <v>1489638031</v>
      </c>
      <c r="GG321">
        <v>2</v>
      </c>
      <c r="GH321">
        <v>1</v>
      </c>
      <c r="GI321">
        <v>3</v>
      </c>
      <c r="GJ321">
        <v>0</v>
      </c>
      <c r="GK321">
        <f>ROUND(R321*(R12)/100,2)</f>
        <v>0</v>
      </c>
      <c r="GL321">
        <f t="shared" si="298"/>
        <v>0</v>
      </c>
      <c r="GM321">
        <f t="shared" si="299"/>
        <v>0</v>
      </c>
      <c r="GN321">
        <f t="shared" si="300"/>
        <v>0</v>
      </c>
      <c r="GO321">
        <f t="shared" si="301"/>
        <v>0</v>
      </c>
      <c r="GP321">
        <f t="shared" si="302"/>
        <v>0</v>
      </c>
      <c r="GR321">
        <v>0</v>
      </c>
      <c r="GS321">
        <v>3</v>
      </c>
      <c r="GT321">
        <v>0</v>
      </c>
      <c r="GU321" t="s">
        <v>3</v>
      </c>
      <c r="GV321">
        <f t="shared" si="303"/>
        <v>0</v>
      </c>
      <c r="GW321">
        <v>1</v>
      </c>
      <c r="GX321">
        <f t="shared" si="304"/>
        <v>0</v>
      </c>
      <c r="HA321">
        <v>0</v>
      </c>
      <c r="HB321">
        <v>0</v>
      </c>
      <c r="HC321">
        <f t="shared" si="305"/>
        <v>0</v>
      </c>
      <c r="HE321" t="s">
        <v>3</v>
      </c>
      <c r="HF321" t="s">
        <v>3</v>
      </c>
      <c r="HM321" t="s">
        <v>3</v>
      </c>
      <c r="HN321" t="s">
        <v>3</v>
      </c>
      <c r="HO321" t="s">
        <v>3</v>
      </c>
      <c r="HP321" t="s">
        <v>3</v>
      </c>
      <c r="HQ321" t="s">
        <v>3</v>
      </c>
      <c r="IK321">
        <v>0</v>
      </c>
    </row>
    <row r="322" spans="1:245" x14ac:dyDescent="0.2">
      <c r="A322">
        <v>17</v>
      </c>
      <c r="B322">
        <v>1</v>
      </c>
      <c r="C322">
        <f>ROW(SmtRes!A124)</f>
        <v>124</v>
      </c>
      <c r="D322">
        <f>ROW(EtalonRes!A132)</f>
        <v>132</v>
      </c>
      <c r="E322" t="s">
        <v>31</v>
      </c>
      <c r="F322" t="s">
        <v>115</v>
      </c>
      <c r="G322" t="s">
        <v>116</v>
      </c>
      <c r="H322" t="s">
        <v>111</v>
      </c>
      <c r="I322">
        <f>ROUND(0.83/100,9)</f>
        <v>8.3000000000000001E-3</v>
      </c>
      <c r="J322">
        <v>0</v>
      </c>
      <c r="K322">
        <f>ROUND(0.83/100,9)</f>
        <v>8.3000000000000001E-3</v>
      </c>
      <c r="O322">
        <f t="shared" si="268"/>
        <v>115.17</v>
      </c>
      <c r="P322">
        <f t="shared" si="269"/>
        <v>13.45</v>
      </c>
      <c r="Q322">
        <f t="shared" si="270"/>
        <v>1.17</v>
      </c>
      <c r="R322">
        <f t="shared" si="271"/>
        <v>0.79</v>
      </c>
      <c r="S322">
        <f t="shared" si="272"/>
        <v>100.55</v>
      </c>
      <c r="T322">
        <f t="shared" si="273"/>
        <v>0</v>
      </c>
      <c r="U322">
        <f t="shared" si="274"/>
        <v>0.32785000000000003</v>
      </c>
      <c r="V322">
        <f t="shared" si="275"/>
        <v>0</v>
      </c>
      <c r="W322">
        <f t="shared" si="276"/>
        <v>0</v>
      </c>
      <c r="X322">
        <f t="shared" si="277"/>
        <v>87.48</v>
      </c>
      <c r="Y322">
        <f t="shared" si="278"/>
        <v>41.23</v>
      </c>
      <c r="AA322">
        <v>55282325</v>
      </c>
      <c r="AB322">
        <f t="shared" si="279"/>
        <v>663.71</v>
      </c>
      <c r="AC322">
        <f t="shared" si="280"/>
        <v>195.25</v>
      </c>
      <c r="AD322">
        <f t="shared" si="281"/>
        <v>9.8699999999999992</v>
      </c>
      <c r="AE322">
        <f t="shared" si="282"/>
        <v>3.55</v>
      </c>
      <c r="AF322">
        <f t="shared" si="282"/>
        <v>458.59</v>
      </c>
      <c r="AG322">
        <f t="shared" si="283"/>
        <v>0</v>
      </c>
      <c r="AH322">
        <f t="shared" si="284"/>
        <v>39.5</v>
      </c>
      <c r="AI322">
        <f t="shared" si="284"/>
        <v>0</v>
      </c>
      <c r="AJ322">
        <f t="shared" si="285"/>
        <v>0</v>
      </c>
      <c r="AK322">
        <v>663.71</v>
      </c>
      <c r="AL322">
        <v>195.25</v>
      </c>
      <c r="AM322">
        <v>9.8699999999999992</v>
      </c>
      <c r="AN322">
        <v>3.55</v>
      </c>
      <c r="AO322">
        <v>458.59</v>
      </c>
      <c r="AP322">
        <v>0</v>
      </c>
      <c r="AQ322">
        <v>39.5</v>
      </c>
      <c r="AR322">
        <v>0</v>
      </c>
      <c r="AS322">
        <v>0</v>
      </c>
      <c r="AT322">
        <v>87</v>
      </c>
      <c r="AU322">
        <v>41</v>
      </c>
      <c r="AV322">
        <v>1</v>
      </c>
      <c r="AW322">
        <v>1</v>
      </c>
      <c r="AZ322">
        <v>1</v>
      </c>
      <c r="BA322">
        <v>26.39</v>
      </c>
      <c r="BB322">
        <v>14.65</v>
      </c>
      <c r="BC322">
        <v>8.3000000000000007</v>
      </c>
      <c r="BD322" t="s">
        <v>3</v>
      </c>
      <c r="BE322" t="s">
        <v>3</v>
      </c>
      <c r="BF322" t="s">
        <v>3</v>
      </c>
      <c r="BG322" t="s">
        <v>3</v>
      </c>
      <c r="BH322">
        <v>0</v>
      </c>
      <c r="BI322">
        <v>1</v>
      </c>
      <c r="BJ322" t="s">
        <v>117</v>
      </c>
      <c r="BM322">
        <v>442</v>
      </c>
      <c r="BN322">
        <v>0</v>
      </c>
      <c r="BO322" t="s">
        <v>115</v>
      </c>
      <c r="BP322">
        <v>1</v>
      </c>
      <c r="BQ322">
        <v>60</v>
      </c>
      <c r="BR322">
        <v>0</v>
      </c>
      <c r="BS322">
        <v>26.39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3</v>
      </c>
      <c r="BZ322">
        <v>87</v>
      </c>
      <c r="CA322">
        <v>41</v>
      </c>
      <c r="CB322" t="s">
        <v>3</v>
      </c>
      <c r="CE322">
        <v>30</v>
      </c>
      <c r="CF322">
        <v>0</v>
      </c>
      <c r="CG322">
        <v>0</v>
      </c>
      <c r="CM322">
        <v>0</v>
      </c>
      <c r="CN322" t="s">
        <v>3</v>
      </c>
      <c r="CO322">
        <v>0</v>
      </c>
      <c r="CP322">
        <f t="shared" si="286"/>
        <v>115.17</v>
      </c>
      <c r="CQ322">
        <f t="shared" si="287"/>
        <v>1620.58</v>
      </c>
      <c r="CR322">
        <f t="shared" si="288"/>
        <v>144.6</v>
      </c>
      <c r="CS322">
        <f t="shared" si="289"/>
        <v>93.68</v>
      </c>
      <c r="CT322">
        <f t="shared" si="290"/>
        <v>12102.19</v>
      </c>
      <c r="CU322">
        <f t="shared" si="291"/>
        <v>0</v>
      </c>
      <c r="CV322">
        <f t="shared" si="292"/>
        <v>39.5</v>
      </c>
      <c r="CW322">
        <f t="shared" si="293"/>
        <v>0</v>
      </c>
      <c r="CX322">
        <f t="shared" si="294"/>
        <v>0</v>
      </c>
      <c r="CY322">
        <f t="shared" si="295"/>
        <v>87.478499999999997</v>
      </c>
      <c r="CZ322">
        <f t="shared" si="296"/>
        <v>41.225499999999997</v>
      </c>
      <c r="DC322" t="s">
        <v>3</v>
      </c>
      <c r="DD322" t="s">
        <v>3</v>
      </c>
      <c r="DE322" t="s">
        <v>3</v>
      </c>
      <c r="DF322" t="s">
        <v>3</v>
      </c>
      <c r="DG322" t="s">
        <v>3</v>
      </c>
      <c r="DH322" t="s">
        <v>3</v>
      </c>
      <c r="DI322" t="s">
        <v>3</v>
      </c>
      <c r="DJ322" t="s">
        <v>3</v>
      </c>
      <c r="DK322" t="s">
        <v>3</v>
      </c>
      <c r="DL322" t="s">
        <v>3</v>
      </c>
      <c r="DM322" t="s">
        <v>3</v>
      </c>
      <c r="DN322">
        <v>104</v>
      </c>
      <c r="DO322">
        <v>79</v>
      </c>
      <c r="DP322">
        <v>1.087</v>
      </c>
      <c r="DQ322">
        <v>1.0009999999999999</v>
      </c>
      <c r="DU322">
        <v>1013</v>
      </c>
      <c r="DV322" t="s">
        <v>111</v>
      </c>
      <c r="DW322" t="s">
        <v>111</v>
      </c>
      <c r="DX322">
        <v>1</v>
      </c>
      <c r="DZ322" t="s">
        <v>3</v>
      </c>
      <c r="EA322" t="s">
        <v>3</v>
      </c>
      <c r="EB322" t="s">
        <v>3</v>
      </c>
      <c r="EC322" t="s">
        <v>3</v>
      </c>
      <c r="EE322">
        <v>54687868</v>
      </c>
      <c r="EF322">
        <v>60</v>
      </c>
      <c r="EG322" t="s">
        <v>24</v>
      </c>
      <c r="EH322">
        <v>0</v>
      </c>
      <c r="EI322" t="s">
        <v>3</v>
      </c>
      <c r="EJ322">
        <v>1</v>
      </c>
      <c r="EK322">
        <v>442</v>
      </c>
      <c r="EL322" t="s">
        <v>113</v>
      </c>
      <c r="EM322" t="s">
        <v>114</v>
      </c>
      <c r="EO322" t="s">
        <v>3</v>
      </c>
      <c r="EQ322">
        <v>0</v>
      </c>
      <c r="ER322">
        <v>663.71</v>
      </c>
      <c r="ES322">
        <v>195.25</v>
      </c>
      <c r="ET322">
        <v>9.8699999999999992</v>
      </c>
      <c r="EU322">
        <v>3.55</v>
      </c>
      <c r="EV322">
        <v>458.59</v>
      </c>
      <c r="EW322">
        <v>39.5</v>
      </c>
      <c r="EX322">
        <v>0</v>
      </c>
      <c r="EY322">
        <v>0</v>
      </c>
      <c r="FQ322">
        <v>0</v>
      </c>
      <c r="FR322">
        <f t="shared" si="297"/>
        <v>0</v>
      </c>
      <c r="FS322">
        <v>0</v>
      </c>
      <c r="FX322">
        <v>104</v>
      </c>
      <c r="FY322">
        <v>79</v>
      </c>
      <c r="GA322" t="s">
        <v>3</v>
      </c>
      <c r="GD322">
        <v>0</v>
      </c>
      <c r="GF322">
        <v>1561038172</v>
      </c>
      <c r="GG322">
        <v>2</v>
      </c>
      <c r="GH322">
        <v>1</v>
      </c>
      <c r="GI322">
        <v>3</v>
      </c>
      <c r="GJ322">
        <v>0</v>
      </c>
      <c r="GK322">
        <f>ROUND(R322*(R12)/100,2)</f>
        <v>1.26</v>
      </c>
      <c r="GL322">
        <f t="shared" si="298"/>
        <v>0</v>
      </c>
      <c r="GM322">
        <f t="shared" si="299"/>
        <v>245.14</v>
      </c>
      <c r="GN322">
        <f t="shared" si="300"/>
        <v>245.14</v>
      </c>
      <c r="GO322">
        <f t="shared" si="301"/>
        <v>0</v>
      </c>
      <c r="GP322">
        <f t="shared" si="302"/>
        <v>0</v>
      </c>
      <c r="GR322">
        <v>0</v>
      </c>
      <c r="GS322">
        <v>3</v>
      </c>
      <c r="GT322">
        <v>0</v>
      </c>
      <c r="GU322" t="s">
        <v>3</v>
      </c>
      <c r="GV322">
        <f t="shared" si="303"/>
        <v>0</v>
      </c>
      <c r="GW322">
        <v>1</v>
      </c>
      <c r="GX322">
        <f t="shared" si="304"/>
        <v>0</v>
      </c>
      <c r="HA322">
        <v>0</v>
      </c>
      <c r="HB322">
        <v>0</v>
      </c>
      <c r="HC322">
        <f t="shared" si="305"/>
        <v>0</v>
      </c>
      <c r="HE322" t="s">
        <v>3</v>
      </c>
      <c r="HF322" t="s">
        <v>3</v>
      </c>
      <c r="HM322" t="s">
        <v>3</v>
      </c>
      <c r="HN322" t="s">
        <v>3</v>
      </c>
      <c r="HO322" t="s">
        <v>3</v>
      </c>
      <c r="HP322" t="s">
        <v>3</v>
      </c>
      <c r="HQ322" t="s">
        <v>3</v>
      </c>
      <c r="IK322">
        <v>0</v>
      </c>
    </row>
    <row r="323" spans="1:245" x14ac:dyDescent="0.2">
      <c r="A323">
        <v>18</v>
      </c>
      <c r="B323">
        <v>1</v>
      </c>
      <c r="C323">
        <v>124</v>
      </c>
      <c r="E323" t="s">
        <v>118</v>
      </c>
      <c r="F323" t="s">
        <v>28</v>
      </c>
      <c r="G323" t="s">
        <v>29</v>
      </c>
      <c r="H323" t="s">
        <v>30</v>
      </c>
      <c r="I323">
        <f>I322*J323</f>
        <v>-2.49E-3</v>
      </c>
      <c r="J323">
        <v>-0.3</v>
      </c>
      <c r="K323">
        <v>-0.3</v>
      </c>
      <c r="O323">
        <f t="shared" si="268"/>
        <v>0</v>
      </c>
      <c r="P323">
        <f t="shared" si="269"/>
        <v>0</v>
      </c>
      <c r="Q323">
        <f t="shared" si="270"/>
        <v>0</v>
      </c>
      <c r="R323">
        <f t="shared" si="271"/>
        <v>0</v>
      </c>
      <c r="S323">
        <f t="shared" si="272"/>
        <v>0</v>
      </c>
      <c r="T323">
        <f t="shared" si="273"/>
        <v>0</v>
      </c>
      <c r="U323">
        <f t="shared" si="274"/>
        <v>0</v>
      </c>
      <c r="V323">
        <f t="shared" si="275"/>
        <v>0</v>
      </c>
      <c r="W323">
        <f t="shared" si="276"/>
        <v>0</v>
      </c>
      <c r="X323">
        <f t="shared" si="277"/>
        <v>0</v>
      </c>
      <c r="Y323">
        <f t="shared" si="278"/>
        <v>0</v>
      </c>
      <c r="AA323">
        <v>55282325</v>
      </c>
      <c r="AB323">
        <f t="shared" si="279"/>
        <v>0</v>
      </c>
      <c r="AC323">
        <f t="shared" si="280"/>
        <v>0</v>
      </c>
      <c r="AD323">
        <f t="shared" si="281"/>
        <v>0</v>
      </c>
      <c r="AE323">
        <f t="shared" si="282"/>
        <v>0</v>
      </c>
      <c r="AF323">
        <f t="shared" si="282"/>
        <v>0</v>
      </c>
      <c r="AG323">
        <f t="shared" si="283"/>
        <v>0</v>
      </c>
      <c r="AH323">
        <f t="shared" si="284"/>
        <v>0</v>
      </c>
      <c r="AI323">
        <f t="shared" si="284"/>
        <v>0</v>
      </c>
      <c r="AJ323">
        <f t="shared" si="285"/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1</v>
      </c>
      <c r="AW323">
        <v>1</v>
      </c>
      <c r="AZ323">
        <v>1</v>
      </c>
      <c r="BA323">
        <v>1</v>
      </c>
      <c r="BB323">
        <v>1</v>
      </c>
      <c r="BC323">
        <v>1</v>
      </c>
      <c r="BD323" t="s">
        <v>3</v>
      </c>
      <c r="BE323" t="s">
        <v>3</v>
      </c>
      <c r="BF323" t="s">
        <v>3</v>
      </c>
      <c r="BG323" t="s">
        <v>3</v>
      </c>
      <c r="BH323">
        <v>3</v>
      </c>
      <c r="BI323">
        <v>1</v>
      </c>
      <c r="BJ323" t="s">
        <v>3</v>
      </c>
      <c r="BM323">
        <v>442</v>
      </c>
      <c r="BN323">
        <v>0</v>
      </c>
      <c r="BO323" t="s">
        <v>3</v>
      </c>
      <c r="BP323">
        <v>0</v>
      </c>
      <c r="BQ323">
        <v>60</v>
      </c>
      <c r="BR323">
        <v>1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3</v>
      </c>
      <c r="BZ323">
        <v>0</v>
      </c>
      <c r="CA323">
        <v>0</v>
      </c>
      <c r="CB323" t="s">
        <v>3</v>
      </c>
      <c r="CE323">
        <v>30</v>
      </c>
      <c r="CF323">
        <v>0</v>
      </c>
      <c r="CG323">
        <v>0</v>
      </c>
      <c r="CM323">
        <v>0</v>
      </c>
      <c r="CN323" t="s">
        <v>3</v>
      </c>
      <c r="CO323">
        <v>0</v>
      </c>
      <c r="CP323">
        <f t="shared" si="286"/>
        <v>0</v>
      </c>
      <c r="CQ323">
        <f t="shared" si="287"/>
        <v>0</v>
      </c>
      <c r="CR323">
        <f t="shared" si="288"/>
        <v>0</v>
      </c>
      <c r="CS323">
        <f t="shared" si="289"/>
        <v>0</v>
      </c>
      <c r="CT323">
        <f t="shared" si="290"/>
        <v>0</v>
      </c>
      <c r="CU323">
        <f t="shared" si="291"/>
        <v>0</v>
      </c>
      <c r="CV323">
        <f t="shared" si="292"/>
        <v>0</v>
      </c>
      <c r="CW323">
        <f t="shared" si="293"/>
        <v>0</v>
      </c>
      <c r="CX323">
        <f t="shared" si="294"/>
        <v>0</v>
      </c>
      <c r="CY323">
        <f t="shared" si="295"/>
        <v>0</v>
      </c>
      <c r="CZ323">
        <f t="shared" si="296"/>
        <v>0</v>
      </c>
      <c r="DC323" t="s">
        <v>3</v>
      </c>
      <c r="DD323" t="s">
        <v>3</v>
      </c>
      <c r="DE323" t="s">
        <v>3</v>
      </c>
      <c r="DF323" t="s">
        <v>3</v>
      </c>
      <c r="DG323" t="s">
        <v>3</v>
      </c>
      <c r="DH323" t="s">
        <v>3</v>
      </c>
      <c r="DI323" t="s">
        <v>3</v>
      </c>
      <c r="DJ323" t="s">
        <v>3</v>
      </c>
      <c r="DK323" t="s">
        <v>3</v>
      </c>
      <c r="DL323" t="s">
        <v>3</v>
      </c>
      <c r="DM323" t="s">
        <v>3</v>
      </c>
      <c r="DN323">
        <v>104</v>
      </c>
      <c r="DO323">
        <v>79</v>
      </c>
      <c r="DP323">
        <v>1.087</v>
      </c>
      <c r="DQ323">
        <v>1.0009999999999999</v>
      </c>
      <c r="DU323">
        <v>1009</v>
      </c>
      <c r="DV323" t="s">
        <v>30</v>
      </c>
      <c r="DW323" t="s">
        <v>30</v>
      </c>
      <c r="DX323">
        <v>1000</v>
      </c>
      <c r="DZ323" t="s">
        <v>3</v>
      </c>
      <c r="EA323" t="s">
        <v>3</v>
      </c>
      <c r="EB323" t="s">
        <v>3</v>
      </c>
      <c r="EC323" t="s">
        <v>3</v>
      </c>
      <c r="EE323">
        <v>54687868</v>
      </c>
      <c r="EF323">
        <v>60</v>
      </c>
      <c r="EG323" t="s">
        <v>24</v>
      </c>
      <c r="EH323">
        <v>0</v>
      </c>
      <c r="EI323" t="s">
        <v>3</v>
      </c>
      <c r="EJ323">
        <v>1</v>
      </c>
      <c r="EK323">
        <v>442</v>
      </c>
      <c r="EL323" t="s">
        <v>113</v>
      </c>
      <c r="EM323" t="s">
        <v>114</v>
      </c>
      <c r="EO323" t="s">
        <v>3</v>
      </c>
      <c r="EQ323">
        <v>32768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FQ323">
        <v>0</v>
      </c>
      <c r="FR323">
        <f t="shared" si="297"/>
        <v>0</v>
      </c>
      <c r="FS323">
        <v>0</v>
      </c>
      <c r="FX323">
        <v>104</v>
      </c>
      <c r="FY323">
        <v>79</v>
      </c>
      <c r="GA323" t="s">
        <v>3</v>
      </c>
      <c r="GD323">
        <v>0</v>
      </c>
      <c r="GF323">
        <v>1489638031</v>
      </c>
      <c r="GG323">
        <v>2</v>
      </c>
      <c r="GH323">
        <v>1</v>
      </c>
      <c r="GI323">
        <v>3</v>
      </c>
      <c r="GJ323">
        <v>0</v>
      </c>
      <c r="GK323">
        <f>ROUND(R323*(R12)/100,2)</f>
        <v>0</v>
      </c>
      <c r="GL323">
        <f t="shared" si="298"/>
        <v>0</v>
      </c>
      <c r="GM323">
        <f t="shared" si="299"/>
        <v>0</v>
      </c>
      <c r="GN323">
        <f t="shared" si="300"/>
        <v>0</v>
      </c>
      <c r="GO323">
        <f t="shared" si="301"/>
        <v>0</v>
      </c>
      <c r="GP323">
        <f t="shared" si="302"/>
        <v>0</v>
      </c>
      <c r="GR323">
        <v>0</v>
      </c>
      <c r="GS323">
        <v>3</v>
      </c>
      <c r="GT323">
        <v>0</v>
      </c>
      <c r="GU323" t="s">
        <v>3</v>
      </c>
      <c r="GV323">
        <f t="shared" si="303"/>
        <v>0</v>
      </c>
      <c r="GW323">
        <v>1</v>
      </c>
      <c r="GX323">
        <f t="shared" si="304"/>
        <v>0</v>
      </c>
      <c r="HA323">
        <v>0</v>
      </c>
      <c r="HB323">
        <v>0</v>
      </c>
      <c r="HC323">
        <f t="shared" si="305"/>
        <v>0</v>
      </c>
      <c r="HE323" t="s">
        <v>3</v>
      </c>
      <c r="HF323" t="s">
        <v>3</v>
      </c>
      <c r="HM323" t="s">
        <v>3</v>
      </c>
      <c r="HN323" t="s">
        <v>3</v>
      </c>
      <c r="HO323" t="s">
        <v>3</v>
      </c>
      <c r="HP323" t="s">
        <v>3</v>
      </c>
      <c r="HQ323" t="s">
        <v>3</v>
      </c>
      <c r="IK323">
        <v>0</v>
      </c>
    </row>
    <row r="324" spans="1:245" x14ac:dyDescent="0.2">
      <c r="A324">
        <v>17</v>
      </c>
      <c r="B324">
        <v>1</v>
      </c>
      <c r="C324">
        <f>ROW(SmtRes!A133)</f>
        <v>133</v>
      </c>
      <c r="D324">
        <f>ROW(EtalonRes!A142)</f>
        <v>142</v>
      </c>
      <c r="E324" t="s">
        <v>38</v>
      </c>
      <c r="F324" t="s">
        <v>119</v>
      </c>
      <c r="G324" t="s">
        <v>120</v>
      </c>
      <c r="H324" t="s">
        <v>121</v>
      </c>
      <c r="I324">
        <v>1</v>
      </c>
      <c r="J324">
        <v>0</v>
      </c>
      <c r="K324">
        <v>1</v>
      </c>
      <c r="O324">
        <f t="shared" si="268"/>
        <v>12633.22</v>
      </c>
      <c r="P324">
        <f t="shared" si="269"/>
        <v>5274.98</v>
      </c>
      <c r="Q324">
        <f t="shared" si="270"/>
        <v>220.8</v>
      </c>
      <c r="R324">
        <f t="shared" si="271"/>
        <v>122.98</v>
      </c>
      <c r="S324">
        <f t="shared" si="272"/>
        <v>7137.44</v>
      </c>
      <c r="T324">
        <f t="shared" si="273"/>
        <v>0</v>
      </c>
      <c r="U324">
        <f t="shared" si="274"/>
        <v>24.61</v>
      </c>
      <c r="V324">
        <f t="shared" si="275"/>
        <v>0</v>
      </c>
      <c r="W324">
        <f t="shared" si="276"/>
        <v>0</v>
      </c>
      <c r="X324">
        <f t="shared" si="277"/>
        <v>4996.21</v>
      </c>
      <c r="Y324">
        <f t="shared" si="278"/>
        <v>2926.35</v>
      </c>
      <c r="AA324">
        <v>55282325</v>
      </c>
      <c r="AB324">
        <f t="shared" si="279"/>
        <v>847.82</v>
      </c>
      <c r="AC324">
        <f t="shared" si="280"/>
        <v>558.79</v>
      </c>
      <c r="AD324">
        <f t="shared" si="281"/>
        <v>18.57</v>
      </c>
      <c r="AE324">
        <f t="shared" si="282"/>
        <v>4.66</v>
      </c>
      <c r="AF324">
        <f t="shared" si="282"/>
        <v>270.45999999999998</v>
      </c>
      <c r="AG324">
        <f t="shared" si="283"/>
        <v>0</v>
      </c>
      <c r="AH324">
        <f t="shared" si="284"/>
        <v>24.61</v>
      </c>
      <c r="AI324">
        <f t="shared" si="284"/>
        <v>0</v>
      </c>
      <c r="AJ324">
        <f t="shared" si="285"/>
        <v>0</v>
      </c>
      <c r="AK324">
        <v>847.82</v>
      </c>
      <c r="AL324">
        <v>558.79</v>
      </c>
      <c r="AM324">
        <v>18.57</v>
      </c>
      <c r="AN324">
        <v>4.66</v>
      </c>
      <c r="AO324">
        <v>270.45999999999998</v>
      </c>
      <c r="AP324">
        <v>0</v>
      </c>
      <c r="AQ324">
        <v>24.61</v>
      </c>
      <c r="AR324">
        <v>0</v>
      </c>
      <c r="AS324">
        <v>0</v>
      </c>
      <c r="AT324">
        <v>70</v>
      </c>
      <c r="AU324">
        <v>41</v>
      </c>
      <c r="AV324">
        <v>1</v>
      </c>
      <c r="AW324">
        <v>1</v>
      </c>
      <c r="AZ324">
        <v>1</v>
      </c>
      <c r="BA324">
        <v>26.39</v>
      </c>
      <c r="BB324">
        <v>11.89</v>
      </c>
      <c r="BC324">
        <v>9.44</v>
      </c>
      <c r="BD324" t="s">
        <v>3</v>
      </c>
      <c r="BE324" t="s">
        <v>3</v>
      </c>
      <c r="BF324" t="s">
        <v>3</v>
      </c>
      <c r="BG324" t="s">
        <v>3</v>
      </c>
      <c r="BH324">
        <v>0</v>
      </c>
      <c r="BI324">
        <v>1</v>
      </c>
      <c r="BJ324" t="s">
        <v>122</v>
      </c>
      <c r="BM324">
        <v>421</v>
      </c>
      <c r="BN324">
        <v>0</v>
      </c>
      <c r="BO324" t="s">
        <v>119</v>
      </c>
      <c r="BP324">
        <v>1</v>
      </c>
      <c r="BQ324">
        <v>60</v>
      </c>
      <c r="BR324">
        <v>0</v>
      </c>
      <c r="BS324">
        <v>26.39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3</v>
      </c>
      <c r="BZ324">
        <v>70</v>
      </c>
      <c r="CA324">
        <v>41</v>
      </c>
      <c r="CB324" t="s">
        <v>3</v>
      </c>
      <c r="CE324">
        <v>30</v>
      </c>
      <c r="CF324">
        <v>0</v>
      </c>
      <c r="CG324">
        <v>0</v>
      </c>
      <c r="CM324">
        <v>0</v>
      </c>
      <c r="CN324" t="s">
        <v>3</v>
      </c>
      <c r="CO324">
        <v>0</v>
      </c>
      <c r="CP324">
        <f t="shared" si="286"/>
        <v>12633.22</v>
      </c>
      <c r="CQ324">
        <f t="shared" si="287"/>
        <v>5274.98</v>
      </c>
      <c r="CR324">
        <f t="shared" si="288"/>
        <v>220.8</v>
      </c>
      <c r="CS324">
        <f t="shared" si="289"/>
        <v>122.98</v>
      </c>
      <c r="CT324">
        <f t="shared" si="290"/>
        <v>7137.44</v>
      </c>
      <c r="CU324">
        <f t="shared" si="291"/>
        <v>0</v>
      </c>
      <c r="CV324">
        <f t="shared" si="292"/>
        <v>24.61</v>
      </c>
      <c r="CW324">
        <f t="shared" si="293"/>
        <v>0</v>
      </c>
      <c r="CX324">
        <f t="shared" si="294"/>
        <v>0</v>
      </c>
      <c r="CY324">
        <f t="shared" si="295"/>
        <v>4996.2079999999996</v>
      </c>
      <c r="CZ324">
        <f t="shared" si="296"/>
        <v>2926.3503999999998</v>
      </c>
      <c r="DC324" t="s">
        <v>3</v>
      </c>
      <c r="DD324" t="s">
        <v>3</v>
      </c>
      <c r="DE324" t="s">
        <v>3</v>
      </c>
      <c r="DF324" t="s">
        <v>3</v>
      </c>
      <c r="DG324" t="s">
        <v>3</v>
      </c>
      <c r="DH324" t="s">
        <v>3</v>
      </c>
      <c r="DI324" t="s">
        <v>3</v>
      </c>
      <c r="DJ324" t="s">
        <v>3</v>
      </c>
      <c r="DK324" t="s">
        <v>3</v>
      </c>
      <c r="DL324" t="s">
        <v>3</v>
      </c>
      <c r="DM324" t="s">
        <v>3</v>
      </c>
      <c r="DN324">
        <v>85</v>
      </c>
      <c r="DO324">
        <v>70</v>
      </c>
      <c r="DP324">
        <v>1.0469999999999999</v>
      </c>
      <c r="DQ324">
        <v>1.022</v>
      </c>
      <c r="DU324">
        <v>1013</v>
      </c>
      <c r="DV324" t="s">
        <v>121</v>
      </c>
      <c r="DW324" t="s">
        <v>121</v>
      </c>
      <c r="DX324">
        <v>1</v>
      </c>
      <c r="DZ324" t="s">
        <v>3</v>
      </c>
      <c r="EA324" t="s">
        <v>3</v>
      </c>
      <c r="EB324" t="s">
        <v>3</v>
      </c>
      <c r="EC324" t="s">
        <v>3</v>
      </c>
      <c r="EE324">
        <v>54687847</v>
      </c>
      <c r="EF324">
        <v>60</v>
      </c>
      <c r="EG324" t="s">
        <v>24</v>
      </c>
      <c r="EH324">
        <v>0</v>
      </c>
      <c r="EI324" t="s">
        <v>3</v>
      </c>
      <c r="EJ324">
        <v>1</v>
      </c>
      <c r="EK324">
        <v>421</v>
      </c>
      <c r="EL324" t="s">
        <v>123</v>
      </c>
      <c r="EM324" t="s">
        <v>124</v>
      </c>
      <c r="EO324" t="s">
        <v>3</v>
      </c>
      <c r="EQ324">
        <v>0</v>
      </c>
      <c r="ER324">
        <v>847.82</v>
      </c>
      <c r="ES324">
        <v>558.79</v>
      </c>
      <c r="ET324">
        <v>18.57</v>
      </c>
      <c r="EU324">
        <v>4.66</v>
      </c>
      <c r="EV324">
        <v>270.45999999999998</v>
      </c>
      <c r="EW324">
        <v>24.61</v>
      </c>
      <c r="EX324">
        <v>0</v>
      </c>
      <c r="EY324">
        <v>0</v>
      </c>
      <c r="FQ324">
        <v>0</v>
      </c>
      <c r="FR324">
        <f t="shared" si="297"/>
        <v>0</v>
      </c>
      <c r="FS324">
        <v>0</v>
      </c>
      <c r="FX324">
        <v>85</v>
      </c>
      <c r="FY324">
        <v>70</v>
      </c>
      <c r="GA324" t="s">
        <v>3</v>
      </c>
      <c r="GD324">
        <v>0</v>
      </c>
      <c r="GF324">
        <v>-820088805</v>
      </c>
      <c r="GG324">
        <v>2</v>
      </c>
      <c r="GH324">
        <v>1</v>
      </c>
      <c r="GI324">
        <v>3</v>
      </c>
      <c r="GJ324">
        <v>0</v>
      </c>
      <c r="GK324">
        <f>ROUND(R324*(R12)/100,2)</f>
        <v>196.77</v>
      </c>
      <c r="GL324">
        <f t="shared" si="298"/>
        <v>0</v>
      </c>
      <c r="GM324">
        <f t="shared" si="299"/>
        <v>20752.55</v>
      </c>
      <c r="GN324">
        <f t="shared" si="300"/>
        <v>20752.55</v>
      </c>
      <c r="GO324">
        <f t="shared" si="301"/>
        <v>0</v>
      </c>
      <c r="GP324">
        <f t="shared" si="302"/>
        <v>0</v>
      </c>
      <c r="GR324">
        <v>0</v>
      </c>
      <c r="GS324">
        <v>3</v>
      </c>
      <c r="GT324">
        <v>0</v>
      </c>
      <c r="GU324" t="s">
        <v>3</v>
      </c>
      <c r="GV324">
        <f t="shared" si="303"/>
        <v>0</v>
      </c>
      <c r="GW324">
        <v>1</v>
      </c>
      <c r="GX324">
        <f t="shared" si="304"/>
        <v>0</v>
      </c>
      <c r="HA324">
        <v>0</v>
      </c>
      <c r="HB324">
        <v>0</v>
      </c>
      <c r="HC324">
        <f t="shared" si="305"/>
        <v>0</v>
      </c>
      <c r="HE324" t="s">
        <v>3</v>
      </c>
      <c r="HF324" t="s">
        <v>3</v>
      </c>
      <c r="HM324" t="s">
        <v>3</v>
      </c>
      <c r="HN324" t="s">
        <v>3</v>
      </c>
      <c r="HO324" t="s">
        <v>3</v>
      </c>
      <c r="HP324" t="s">
        <v>3</v>
      </c>
      <c r="HQ324" t="s">
        <v>3</v>
      </c>
      <c r="IK324">
        <v>0</v>
      </c>
    </row>
    <row r="325" spans="1:245" x14ac:dyDescent="0.2">
      <c r="A325">
        <v>18</v>
      </c>
      <c r="B325">
        <v>1</v>
      </c>
      <c r="C325">
        <v>131</v>
      </c>
      <c r="E325" t="s">
        <v>44</v>
      </c>
      <c r="F325" t="s">
        <v>126</v>
      </c>
      <c r="G325" t="s">
        <v>127</v>
      </c>
      <c r="H325" t="s">
        <v>128</v>
      </c>
      <c r="I325">
        <f>I324*J325</f>
        <v>1.02</v>
      </c>
      <c r="J325">
        <v>1.02</v>
      </c>
      <c r="K325">
        <v>1.02</v>
      </c>
      <c r="O325">
        <f t="shared" si="268"/>
        <v>3810.61</v>
      </c>
      <c r="P325">
        <f t="shared" si="269"/>
        <v>3810.61</v>
      </c>
      <c r="Q325">
        <f t="shared" si="270"/>
        <v>0</v>
      </c>
      <c r="R325">
        <f t="shared" si="271"/>
        <v>0</v>
      </c>
      <c r="S325">
        <f t="shared" si="272"/>
        <v>0</v>
      </c>
      <c r="T325">
        <f t="shared" si="273"/>
        <v>0</v>
      </c>
      <c r="U325">
        <f t="shared" si="274"/>
        <v>0</v>
      </c>
      <c r="V325">
        <f t="shared" si="275"/>
        <v>0</v>
      </c>
      <c r="W325">
        <f t="shared" si="276"/>
        <v>0</v>
      </c>
      <c r="X325">
        <f t="shared" si="277"/>
        <v>0</v>
      </c>
      <c r="Y325">
        <f t="shared" si="278"/>
        <v>0</v>
      </c>
      <c r="AA325">
        <v>55282325</v>
      </c>
      <c r="AB325">
        <f t="shared" si="279"/>
        <v>478.96</v>
      </c>
      <c r="AC325">
        <f t="shared" si="280"/>
        <v>478.96</v>
      </c>
      <c r="AD325">
        <f t="shared" si="281"/>
        <v>0</v>
      </c>
      <c r="AE325">
        <f t="shared" si="282"/>
        <v>0</v>
      </c>
      <c r="AF325">
        <f t="shared" si="282"/>
        <v>0</v>
      </c>
      <c r="AG325">
        <f t="shared" si="283"/>
        <v>0</v>
      </c>
      <c r="AH325">
        <f t="shared" si="284"/>
        <v>0</v>
      </c>
      <c r="AI325">
        <f t="shared" si="284"/>
        <v>0</v>
      </c>
      <c r="AJ325">
        <f t="shared" si="285"/>
        <v>0</v>
      </c>
      <c r="AK325">
        <v>478.96</v>
      </c>
      <c r="AL325">
        <v>478.96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1</v>
      </c>
      <c r="AW325">
        <v>1</v>
      </c>
      <c r="AZ325">
        <v>1</v>
      </c>
      <c r="BA325">
        <v>1</v>
      </c>
      <c r="BB325">
        <v>1</v>
      </c>
      <c r="BC325">
        <v>7.8</v>
      </c>
      <c r="BD325" t="s">
        <v>3</v>
      </c>
      <c r="BE325" t="s">
        <v>3</v>
      </c>
      <c r="BF325" t="s">
        <v>3</v>
      </c>
      <c r="BG325" t="s">
        <v>3</v>
      </c>
      <c r="BH325">
        <v>3</v>
      </c>
      <c r="BI325">
        <v>1</v>
      </c>
      <c r="BJ325" t="s">
        <v>129</v>
      </c>
      <c r="BM325">
        <v>421</v>
      </c>
      <c r="BN325">
        <v>0</v>
      </c>
      <c r="BO325" t="s">
        <v>126</v>
      </c>
      <c r="BP325">
        <v>1</v>
      </c>
      <c r="BQ325">
        <v>60</v>
      </c>
      <c r="BR325">
        <v>0</v>
      </c>
      <c r="BS325">
        <v>1</v>
      </c>
      <c r="BT325">
        <v>1</v>
      </c>
      <c r="BU325">
        <v>1</v>
      </c>
      <c r="BV325">
        <v>1</v>
      </c>
      <c r="BW325">
        <v>1</v>
      </c>
      <c r="BX325">
        <v>1</v>
      </c>
      <c r="BY325" t="s">
        <v>3</v>
      </c>
      <c r="BZ325">
        <v>0</v>
      </c>
      <c r="CA325">
        <v>0</v>
      </c>
      <c r="CB325" t="s">
        <v>3</v>
      </c>
      <c r="CE325">
        <v>30</v>
      </c>
      <c r="CF325">
        <v>0</v>
      </c>
      <c r="CG325">
        <v>0</v>
      </c>
      <c r="CM325">
        <v>0</v>
      </c>
      <c r="CN325" t="s">
        <v>3</v>
      </c>
      <c r="CO325">
        <v>0</v>
      </c>
      <c r="CP325">
        <f t="shared" si="286"/>
        <v>3810.61</v>
      </c>
      <c r="CQ325">
        <f t="shared" si="287"/>
        <v>3735.89</v>
      </c>
      <c r="CR325">
        <f t="shared" si="288"/>
        <v>0</v>
      </c>
      <c r="CS325">
        <f t="shared" si="289"/>
        <v>0</v>
      </c>
      <c r="CT325">
        <f t="shared" si="290"/>
        <v>0</v>
      </c>
      <c r="CU325">
        <f t="shared" si="291"/>
        <v>0</v>
      </c>
      <c r="CV325">
        <f t="shared" si="292"/>
        <v>0</v>
      </c>
      <c r="CW325">
        <f t="shared" si="293"/>
        <v>0</v>
      </c>
      <c r="CX325">
        <f t="shared" si="294"/>
        <v>0</v>
      </c>
      <c r="CY325">
        <f t="shared" si="295"/>
        <v>0</v>
      </c>
      <c r="CZ325">
        <f t="shared" si="296"/>
        <v>0</v>
      </c>
      <c r="DC325" t="s">
        <v>3</v>
      </c>
      <c r="DD325" t="s">
        <v>3</v>
      </c>
      <c r="DE325" t="s">
        <v>3</v>
      </c>
      <c r="DF325" t="s">
        <v>3</v>
      </c>
      <c r="DG325" t="s">
        <v>3</v>
      </c>
      <c r="DH325" t="s">
        <v>3</v>
      </c>
      <c r="DI325" t="s">
        <v>3</v>
      </c>
      <c r="DJ325" t="s">
        <v>3</v>
      </c>
      <c r="DK325" t="s">
        <v>3</v>
      </c>
      <c r="DL325" t="s">
        <v>3</v>
      </c>
      <c r="DM325" t="s">
        <v>3</v>
      </c>
      <c r="DN325">
        <v>85</v>
      </c>
      <c r="DO325">
        <v>70</v>
      </c>
      <c r="DP325">
        <v>1.0469999999999999</v>
      </c>
      <c r="DQ325">
        <v>1.022</v>
      </c>
      <c r="DU325">
        <v>1007</v>
      </c>
      <c r="DV325" t="s">
        <v>128</v>
      </c>
      <c r="DW325" t="s">
        <v>128</v>
      </c>
      <c r="DX325">
        <v>1</v>
      </c>
      <c r="DZ325" t="s">
        <v>3</v>
      </c>
      <c r="EA325" t="s">
        <v>3</v>
      </c>
      <c r="EB325" t="s">
        <v>3</v>
      </c>
      <c r="EC325" t="s">
        <v>3</v>
      </c>
      <c r="EE325">
        <v>54687847</v>
      </c>
      <c r="EF325">
        <v>60</v>
      </c>
      <c r="EG325" t="s">
        <v>24</v>
      </c>
      <c r="EH325">
        <v>0</v>
      </c>
      <c r="EI325" t="s">
        <v>3</v>
      </c>
      <c r="EJ325">
        <v>1</v>
      </c>
      <c r="EK325">
        <v>421</v>
      </c>
      <c r="EL325" t="s">
        <v>123</v>
      </c>
      <c r="EM325" t="s">
        <v>124</v>
      </c>
      <c r="EO325" t="s">
        <v>3</v>
      </c>
      <c r="EQ325">
        <v>0</v>
      </c>
      <c r="ER325">
        <v>478.96</v>
      </c>
      <c r="ES325">
        <v>478.96</v>
      </c>
      <c r="ET325">
        <v>0</v>
      </c>
      <c r="EU325">
        <v>0</v>
      </c>
      <c r="EV325">
        <v>0</v>
      </c>
      <c r="EW325">
        <v>0</v>
      </c>
      <c r="EX325">
        <v>0</v>
      </c>
      <c r="FQ325">
        <v>0</v>
      </c>
      <c r="FR325">
        <f t="shared" si="297"/>
        <v>0</v>
      </c>
      <c r="FS325">
        <v>0</v>
      </c>
      <c r="FX325">
        <v>85</v>
      </c>
      <c r="FY325">
        <v>70</v>
      </c>
      <c r="GA325" t="s">
        <v>3</v>
      </c>
      <c r="GD325">
        <v>0</v>
      </c>
      <c r="GF325">
        <v>-1161195218</v>
      </c>
      <c r="GG325">
        <v>2</v>
      </c>
      <c r="GH325">
        <v>1</v>
      </c>
      <c r="GI325">
        <v>3</v>
      </c>
      <c r="GJ325">
        <v>0</v>
      </c>
      <c r="GK325">
        <f>ROUND(R325*(R12)/100,2)</f>
        <v>0</v>
      </c>
      <c r="GL325">
        <f t="shared" si="298"/>
        <v>0</v>
      </c>
      <c r="GM325">
        <f t="shared" si="299"/>
        <v>3810.61</v>
      </c>
      <c r="GN325">
        <f t="shared" si="300"/>
        <v>3810.61</v>
      </c>
      <c r="GO325">
        <f t="shared" si="301"/>
        <v>0</v>
      </c>
      <c r="GP325">
        <f t="shared" si="302"/>
        <v>0</v>
      </c>
      <c r="GR325">
        <v>0</v>
      </c>
      <c r="GS325">
        <v>3</v>
      </c>
      <c r="GT325">
        <v>0</v>
      </c>
      <c r="GU325" t="s">
        <v>3</v>
      </c>
      <c r="GV325">
        <f t="shared" si="303"/>
        <v>0</v>
      </c>
      <c r="GW325">
        <v>1</v>
      </c>
      <c r="GX325">
        <f t="shared" si="304"/>
        <v>0</v>
      </c>
      <c r="HA325">
        <v>0</v>
      </c>
      <c r="HB325">
        <v>0</v>
      </c>
      <c r="HC325">
        <f t="shared" si="305"/>
        <v>0</v>
      </c>
      <c r="HE325" t="s">
        <v>3</v>
      </c>
      <c r="HF325" t="s">
        <v>3</v>
      </c>
      <c r="HM325" t="s">
        <v>3</v>
      </c>
      <c r="HN325" t="s">
        <v>3</v>
      </c>
      <c r="HO325" t="s">
        <v>3</v>
      </c>
      <c r="HP325" t="s">
        <v>3</v>
      </c>
      <c r="HQ325" t="s">
        <v>3</v>
      </c>
      <c r="IK325">
        <v>0</v>
      </c>
    </row>
    <row r="326" spans="1:245" x14ac:dyDescent="0.2">
      <c r="A326">
        <v>17</v>
      </c>
      <c r="B326">
        <v>1</v>
      </c>
      <c r="C326">
        <f>ROW(SmtRes!A135)</f>
        <v>135</v>
      </c>
      <c r="D326">
        <f>ROW(EtalonRes!A144)</f>
        <v>144</v>
      </c>
      <c r="E326" t="s">
        <v>45</v>
      </c>
      <c r="F326" t="s">
        <v>39</v>
      </c>
      <c r="G326" t="s">
        <v>40</v>
      </c>
      <c r="H326" t="s">
        <v>22</v>
      </c>
      <c r="I326">
        <f>ROUND(532.63/100,9)</f>
        <v>5.3262999999999998</v>
      </c>
      <c r="J326">
        <v>0</v>
      </c>
      <c r="K326">
        <f>ROUND(532.63/100,9)</f>
        <v>5.3262999999999998</v>
      </c>
      <c r="O326">
        <f t="shared" si="268"/>
        <v>26894.84</v>
      </c>
      <c r="P326">
        <f t="shared" si="269"/>
        <v>0</v>
      </c>
      <c r="Q326">
        <f t="shared" si="270"/>
        <v>0</v>
      </c>
      <c r="R326">
        <f t="shared" si="271"/>
        <v>0</v>
      </c>
      <c r="S326">
        <f t="shared" si="272"/>
        <v>26894.84</v>
      </c>
      <c r="T326">
        <f t="shared" si="273"/>
        <v>0</v>
      </c>
      <c r="U326">
        <f t="shared" si="274"/>
        <v>92.730882999999992</v>
      </c>
      <c r="V326">
        <f t="shared" si="275"/>
        <v>0</v>
      </c>
      <c r="W326">
        <f t="shared" si="276"/>
        <v>0</v>
      </c>
      <c r="X326">
        <f t="shared" si="277"/>
        <v>18826.39</v>
      </c>
      <c r="Y326">
        <f t="shared" si="278"/>
        <v>11026.88</v>
      </c>
      <c r="AA326">
        <v>55282325</v>
      </c>
      <c r="AB326">
        <f t="shared" si="279"/>
        <v>191.34</v>
      </c>
      <c r="AC326">
        <f t="shared" si="280"/>
        <v>0</v>
      </c>
      <c r="AD326">
        <f t="shared" si="281"/>
        <v>0</v>
      </c>
      <c r="AE326">
        <f t="shared" si="282"/>
        <v>0</v>
      </c>
      <c r="AF326">
        <f t="shared" si="282"/>
        <v>191.34</v>
      </c>
      <c r="AG326">
        <f t="shared" si="283"/>
        <v>0</v>
      </c>
      <c r="AH326">
        <f t="shared" si="284"/>
        <v>17.41</v>
      </c>
      <c r="AI326">
        <f t="shared" si="284"/>
        <v>0</v>
      </c>
      <c r="AJ326">
        <f t="shared" si="285"/>
        <v>0</v>
      </c>
      <c r="AK326">
        <v>191.34</v>
      </c>
      <c r="AL326">
        <v>0</v>
      </c>
      <c r="AM326">
        <v>0</v>
      </c>
      <c r="AN326">
        <v>0</v>
      </c>
      <c r="AO326">
        <v>191.34</v>
      </c>
      <c r="AP326">
        <v>0</v>
      </c>
      <c r="AQ326">
        <v>17.41</v>
      </c>
      <c r="AR326">
        <v>0</v>
      </c>
      <c r="AS326">
        <v>0</v>
      </c>
      <c r="AT326">
        <v>70</v>
      </c>
      <c r="AU326">
        <v>41</v>
      </c>
      <c r="AV326">
        <v>1</v>
      </c>
      <c r="AW326">
        <v>1</v>
      </c>
      <c r="AZ326">
        <v>1</v>
      </c>
      <c r="BA326">
        <v>26.39</v>
      </c>
      <c r="BB326">
        <v>1</v>
      </c>
      <c r="BC326">
        <v>1</v>
      </c>
      <c r="BD326" t="s">
        <v>3</v>
      </c>
      <c r="BE326" t="s">
        <v>3</v>
      </c>
      <c r="BF326" t="s">
        <v>3</v>
      </c>
      <c r="BG326" t="s">
        <v>3</v>
      </c>
      <c r="BH326">
        <v>0</v>
      </c>
      <c r="BI326">
        <v>1</v>
      </c>
      <c r="BJ326" t="s">
        <v>41</v>
      </c>
      <c r="BM326">
        <v>441</v>
      </c>
      <c r="BN326">
        <v>0</v>
      </c>
      <c r="BO326" t="s">
        <v>39</v>
      </c>
      <c r="BP326">
        <v>1</v>
      </c>
      <c r="BQ326">
        <v>60</v>
      </c>
      <c r="BR326">
        <v>0</v>
      </c>
      <c r="BS326">
        <v>26.39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70</v>
      </c>
      <c r="CA326">
        <v>41</v>
      </c>
      <c r="CB326" t="s">
        <v>3</v>
      </c>
      <c r="CE326">
        <v>30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si="286"/>
        <v>26894.84</v>
      </c>
      <c r="CQ326">
        <f t="shared" si="287"/>
        <v>0</v>
      </c>
      <c r="CR326">
        <f t="shared" si="288"/>
        <v>0</v>
      </c>
      <c r="CS326">
        <f t="shared" si="289"/>
        <v>0</v>
      </c>
      <c r="CT326">
        <f t="shared" si="290"/>
        <v>5049.46</v>
      </c>
      <c r="CU326">
        <f t="shared" si="291"/>
        <v>0</v>
      </c>
      <c r="CV326">
        <f t="shared" si="292"/>
        <v>17.41</v>
      </c>
      <c r="CW326">
        <f t="shared" si="293"/>
        <v>0</v>
      </c>
      <c r="CX326">
        <f t="shared" si="294"/>
        <v>0</v>
      </c>
      <c r="CY326">
        <f t="shared" si="295"/>
        <v>18826.387999999999</v>
      </c>
      <c r="CZ326">
        <f t="shared" si="296"/>
        <v>11026.884399999999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80</v>
      </c>
      <c r="DO326">
        <v>55</v>
      </c>
      <c r="DP326">
        <v>1.0469999999999999</v>
      </c>
      <c r="DQ326">
        <v>1</v>
      </c>
      <c r="DU326">
        <v>1005</v>
      </c>
      <c r="DV326" t="s">
        <v>22</v>
      </c>
      <c r="DW326" t="s">
        <v>22</v>
      </c>
      <c r="DX326">
        <v>100</v>
      </c>
      <c r="DZ326" t="s">
        <v>3</v>
      </c>
      <c r="EA326" t="s">
        <v>3</v>
      </c>
      <c r="EB326" t="s">
        <v>3</v>
      </c>
      <c r="EC326" t="s">
        <v>3</v>
      </c>
      <c r="EE326">
        <v>54687867</v>
      </c>
      <c r="EF326">
        <v>60</v>
      </c>
      <c r="EG326" t="s">
        <v>24</v>
      </c>
      <c r="EH326">
        <v>0</v>
      </c>
      <c r="EI326" t="s">
        <v>3</v>
      </c>
      <c r="EJ326">
        <v>1</v>
      </c>
      <c r="EK326">
        <v>441</v>
      </c>
      <c r="EL326" t="s">
        <v>42</v>
      </c>
      <c r="EM326" t="s">
        <v>43</v>
      </c>
      <c r="EO326" t="s">
        <v>3</v>
      </c>
      <c r="EQ326">
        <v>0</v>
      </c>
      <c r="ER326">
        <v>191.34</v>
      </c>
      <c r="ES326">
        <v>0</v>
      </c>
      <c r="ET326">
        <v>0</v>
      </c>
      <c r="EU326">
        <v>0</v>
      </c>
      <c r="EV326">
        <v>191.34</v>
      </c>
      <c r="EW326">
        <v>17.41</v>
      </c>
      <c r="EX326">
        <v>0</v>
      </c>
      <c r="EY326">
        <v>0</v>
      </c>
      <c r="FQ326">
        <v>0</v>
      </c>
      <c r="FR326">
        <f t="shared" si="297"/>
        <v>0</v>
      </c>
      <c r="FS326">
        <v>0</v>
      </c>
      <c r="FX326">
        <v>80</v>
      </c>
      <c r="FY326">
        <v>55</v>
      </c>
      <c r="GA326" t="s">
        <v>3</v>
      </c>
      <c r="GD326">
        <v>0</v>
      </c>
      <c r="GF326">
        <v>-839833208</v>
      </c>
      <c r="GG326">
        <v>2</v>
      </c>
      <c r="GH326">
        <v>1</v>
      </c>
      <c r="GI326">
        <v>3</v>
      </c>
      <c r="GJ326">
        <v>0</v>
      </c>
      <c r="GK326">
        <f>ROUND(R326*(R12)/100,2)</f>
        <v>0</v>
      </c>
      <c r="GL326">
        <f t="shared" si="298"/>
        <v>0</v>
      </c>
      <c r="GM326">
        <f t="shared" si="299"/>
        <v>56748.11</v>
      </c>
      <c r="GN326">
        <f t="shared" si="300"/>
        <v>56748.11</v>
      </c>
      <c r="GO326">
        <f t="shared" si="301"/>
        <v>0</v>
      </c>
      <c r="GP326">
        <f t="shared" si="302"/>
        <v>0</v>
      </c>
      <c r="GR326">
        <v>0</v>
      </c>
      <c r="GS326">
        <v>3</v>
      </c>
      <c r="GT326">
        <v>0</v>
      </c>
      <c r="GU326" t="s">
        <v>3</v>
      </c>
      <c r="GV326">
        <f t="shared" si="303"/>
        <v>0</v>
      </c>
      <c r="GW326">
        <v>1</v>
      </c>
      <c r="GX326">
        <f t="shared" si="304"/>
        <v>0</v>
      </c>
      <c r="HA326">
        <v>0</v>
      </c>
      <c r="HB326">
        <v>0</v>
      </c>
      <c r="HC326">
        <f t="shared" si="305"/>
        <v>0</v>
      </c>
      <c r="HE326" t="s">
        <v>3</v>
      </c>
      <c r="HF326" t="s">
        <v>3</v>
      </c>
      <c r="HM326" t="s">
        <v>3</v>
      </c>
      <c r="HN326" t="s">
        <v>3</v>
      </c>
      <c r="HO326" t="s">
        <v>3</v>
      </c>
      <c r="HP326" t="s">
        <v>3</v>
      </c>
      <c r="HQ326" t="s">
        <v>3</v>
      </c>
      <c r="IK326">
        <v>0</v>
      </c>
    </row>
    <row r="327" spans="1:245" x14ac:dyDescent="0.2">
      <c r="A327">
        <v>18</v>
      </c>
      <c r="B327">
        <v>1</v>
      </c>
      <c r="C327">
        <v>135</v>
      </c>
      <c r="E327" t="s">
        <v>130</v>
      </c>
      <c r="F327" t="s">
        <v>28</v>
      </c>
      <c r="G327" t="s">
        <v>29</v>
      </c>
      <c r="H327" t="s">
        <v>30</v>
      </c>
      <c r="I327">
        <f>I326*J327</f>
        <v>-5.4328259999999995</v>
      </c>
      <c r="J327">
        <v>-1.02</v>
      </c>
      <c r="K327">
        <v>-1.02</v>
      </c>
      <c r="O327">
        <f t="shared" si="268"/>
        <v>0</v>
      </c>
      <c r="P327">
        <f t="shared" si="269"/>
        <v>0</v>
      </c>
      <c r="Q327">
        <f t="shared" si="270"/>
        <v>0</v>
      </c>
      <c r="R327">
        <f t="shared" si="271"/>
        <v>0</v>
      </c>
      <c r="S327">
        <f t="shared" si="272"/>
        <v>0</v>
      </c>
      <c r="T327">
        <f t="shared" si="273"/>
        <v>0</v>
      </c>
      <c r="U327">
        <f t="shared" si="274"/>
        <v>0</v>
      </c>
      <c r="V327">
        <f t="shared" si="275"/>
        <v>0</v>
      </c>
      <c r="W327">
        <f t="shared" si="276"/>
        <v>0</v>
      </c>
      <c r="X327">
        <f t="shared" si="277"/>
        <v>0</v>
      </c>
      <c r="Y327">
        <f t="shared" si="278"/>
        <v>0</v>
      </c>
      <c r="AA327">
        <v>55282325</v>
      </c>
      <c r="AB327">
        <f t="shared" si="279"/>
        <v>0</v>
      </c>
      <c r="AC327">
        <f t="shared" si="280"/>
        <v>0</v>
      </c>
      <c r="AD327">
        <f t="shared" si="281"/>
        <v>0</v>
      </c>
      <c r="AE327">
        <f t="shared" si="282"/>
        <v>0</v>
      </c>
      <c r="AF327">
        <f t="shared" si="282"/>
        <v>0</v>
      </c>
      <c r="AG327">
        <f t="shared" si="283"/>
        <v>0</v>
      </c>
      <c r="AH327">
        <f t="shared" si="284"/>
        <v>0</v>
      </c>
      <c r="AI327">
        <f t="shared" si="284"/>
        <v>0</v>
      </c>
      <c r="AJ327">
        <f t="shared" si="285"/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1</v>
      </c>
      <c r="AW327">
        <v>1</v>
      </c>
      <c r="AZ327">
        <v>1</v>
      </c>
      <c r="BA327">
        <v>1</v>
      </c>
      <c r="BB327">
        <v>1</v>
      </c>
      <c r="BC327">
        <v>1</v>
      </c>
      <c r="BD327" t="s">
        <v>3</v>
      </c>
      <c r="BE327" t="s">
        <v>3</v>
      </c>
      <c r="BF327" t="s">
        <v>3</v>
      </c>
      <c r="BG327" t="s">
        <v>3</v>
      </c>
      <c r="BH327">
        <v>3</v>
      </c>
      <c r="BI327">
        <v>1</v>
      </c>
      <c r="BJ327" t="s">
        <v>3</v>
      </c>
      <c r="BM327">
        <v>441</v>
      </c>
      <c r="BN327">
        <v>0</v>
      </c>
      <c r="BO327" t="s">
        <v>3</v>
      </c>
      <c r="BP327">
        <v>0</v>
      </c>
      <c r="BQ327">
        <v>60</v>
      </c>
      <c r="BR327">
        <v>1</v>
      </c>
      <c r="BS327">
        <v>1</v>
      </c>
      <c r="BT327">
        <v>1</v>
      </c>
      <c r="BU327">
        <v>1</v>
      </c>
      <c r="BV327">
        <v>1</v>
      </c>
      <c r="BW327">
        <v>1</v>
      </c>
      <c r="BX327">
        <v>1</v>
      </c>
      <c r="BY327" t="s">
        <v>3</v>
      </c>
      <c r="BZ327">
        <v>0</v>
      </c>
      <c r="CA327">
        <v>0</v>
      </c>
      <c r="CB327" t="s">
        <v>3</v>
      </c>
      <c r="CE327">
        <v>30</v>
      </c>
      <c r="CF327">
        <v>0</v>
      </c>
      <c r="CG327">
        <v>0</v>
      </c>
      <c r="CM327">
        <v>0</v>
      </c>
      <c r="CN327" t="s">
        <v>3</v>
      </c>
      <c r="CO327">
        <v>0</v>
      </c>
      <c r="CP327">
        <f t="shared" si="286"/>
        <v>0</v>
      </c>
      <c r="CQ327">
        <f t="shared" si="287"/>
        <v>0</v>
      </c>
      <c r="CR327">
        <f t="shared" si="288"/>
        <v>0</v>
      </c>
      <c r="CS327">
        <f t="shared" si="289"/>
        <v>0</v>
      </c>
      <c r="CT327">
        <f t="shared" si="290"/>
        <v>0</v>
      </c>
      <c r="CU327">
        <f t="shared" si="291"/>
        <v>0</v>
      </c>
      <c r="CV327">
        <f t="shared" si="292"/>
        <v>0</v>
      </c>
      <c r="CW327">
        <f t="shared" si="293"/>
        <v>0</v>
      </c>
      <c r="CX327">
        <f t="shared" si="294"/>
        <v>0</v>
      </c>
      <c r="CY327">
        <f t="shared" si="295"/>
        <v>0</v>
      </c>
      <c r="CZ327">
        <f t="shared" si="296"/>
        <v>0</v>
      </c>
      <c r="DC327" t="s">
        <v>3</v>
      </c>
      <c r="DD327" t="s">
        <v>3</v>
      </c>
      <c r="DE327" t="s">
        <v>3</v>
      </c>
      <c r="DF327" t="s">
        <v>3</v>
      </c>
      <c r="DG327" t="s">
        <v>3</v>
      </c>
      <c r="DH327" t="s">
        <v>3</v>
      </c>
      <c r="DI327" t="s">
        <v>3</v>
      </c>
      <c r="DJ327" t="s">
        <v>3</v>
      </c>
      <c r="DK327" t="s">
        <v>3</v>
      </c>
      <c r="DL327" t="s">
        <v>3</v>
      </c>
      <c r="DM327" t="s">
        <v>3</v>
      </c>
      <c r="DN327">
        <v>80</v>
      </c>
      <c r="DO327">
        <v>55</v>
      </c>
      <c r="DP327">
        <v>1.0469999999999999</v>
      </c>
      <c r="DQ327">
        <v>1</v>
      </c>
      <c r="DU327">
        <v>1009</v>
      </c>
      <c r="DV327" t="s">
        <v>30</v>
      </c>
      <c r="DW327" t="s">
        <v>30</v>
      </c>
      <c r="DX327">
        <v>1000</v>
      </c>
      <c r="DZ327" t="s">
        <v>3</v>
      </c>
      <c r="EA327" t="s">
        <v>3</v>
      </c>
      <c r="EB327" t="s">
        <v>3</v>
      </c>
      <c r="EC327" t="s">
        <v>3</v>
      </c>
      <c r="EE327">
        <v>54687867</v>
      </c>
      <c r="EF327">
        <v>60</v>
      </c>
      <c r="EG327" t="s">
        <v>24</v>
      </c>
      <c r="EH327">
        <v>0</v>
      </c>
      <c r="EI327" t="s">
        <v>3</v>
      </c>
      <c r="EJ327">
        <v>1</v>
      </c>
      <c r="EK327">
        <v>441</v>
      </c>
      <c r="EL327" t="s">
        <v>42</v>
      </c>
      <c r="EM327" t="s">
        <v>43</v>
      </c>
      <c r="EO327" t="s">
        <v>3</v>
      </c>
      <c r="EQ327">
        <v>32768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FQ327">
        <v>0</v>
      </c>
      <c r="FR327">
        <f t="shared" si="297"/>
        <v>0</v>
      </c>
      <c r="FS327">
        <v>0</v>
      </c>
      <c r="FX327">
        <v>80</v>
      </c>
      <c r="FY327">
        <v>55</v>
      </c>
      <c r="GA327" t="s">
        <v>3</v>
      </c>
      <c r="GD327">
        <v>0</v>
      </c>
      <c r="GF327">
        <v>1489638031</v>
      </c>
      <c r="GG327">
        <v>2</v>
      </c>
      <c r="GH327">
        <v>1</v>
      </c>
      <c r="GI327">
        <v>3</v>
      </c>
      <c r="GJ327">
        <v>0</v>
      </c>
      <c r="GK327">
        <f>ROUND(R327*(R12)/100,2)</f>
        <v>0</v>
      </c>
      <c r="GL327">
        <f t="shared" si="298"/>
        <v>0</v>
      </c>
      <c r="GM327">
        <f t="shared" si="299"/>
        <v>0</v>
      </c>
      <c r="GN327">
        <f t="shared" si="300"/>
        <v>0</v>
      </c>
      <c r="GO327">
        <f t="shared" si="301"/>
        <v>0</v>
      </c>
      <c r="GP327">
        <f t="shared" si="302"/>
        <v>0</v>
      </c>
      <c r="GR327">
        <v>0</v>
      </c>
      <c r="GS327">
        <v>3</v>
      </c>
      <c r="GT327">
        <v>0</v>
      </c>
      <c r="GU327" t="s">
        <v>3</v>
      </c>
      <c r="GV327">
        <f t="shared" si="303"/>
        <v>0</v>
      </c>
      <c r="GW327">
        <v>1</v>
      </c>
      <c r="GX327">
        <f t="shared" si="304"/>
        <v>0</v>
      </c>
      <c r="HA327">
        <v>0</v>
      </c>
      <c r="HB327">
        <v>0</v>
      </c>
      <c r="HC327">
        <f t="shared" si="305"/>
        <v>0</v>
      </c>
      <c r="HE327" t="s">
        <v>3</v>
      </c>
      <c r="HF327" t="s">
        <v>3</v>
      </c>
      <c r="HM327" t="s">
        <v>3</v>
      </c>
      <c r="HN327" t="s">
        <v>3</v>
      </c>
      <c r="HO327" t="s">
        <v>3</v>
      </c>
      <c r="HP327" t="s">
        <v>3</v>
      </c>
      <c r="HQ327" t="s">
        <v>3</v>
      </c>
      <c r="IK327">
        <v>0</v>
      </c>
    </row>
    <row r="328" spans="1:245" x14ac:dyDescent="0.2">
      <c r="A328">
        <v>17</v>
      </c>
      <c r="B328">
        <v>1</v>
      </c>
      <c r="C328">
        <f>ROW(SmtRes!A141)</f>
        <v>141</v>
      </c>
      <c r="D328">
        <f>ROW(EtalonRes!A150)</f>
        <v>150</v>
      </c>
      <c r="E328" t="s">
        <v>52</v>
      </c>
      <c r="F328" t="s">
        <v>131</v>
      </c>
      <c r="G328" t="s">
        <v>132</v>
      </c>
      <c r="H328" t="s">
        <v>22</v>
      </c>
      <c r="I328">
        <f>ROUND(I326,9)</f>
        <v>5.3262999999999998</v>
      </c>
      <c r="J328">
        <v>0</v>
      </c>
      <c r="K328">
        <f>ROUND(I326,9)</f>
        <v>5.3262999999999998</v>
      </c>
      <c r="O328">
        <f t="shared" si="268"/>
        <v>146935.41</v>
      </c>
      <c r="P328">
        <f t="shared" si="269"/>
        <v>13896.42</v>
      </c>
      <c r="Q328">
        <f>(ROUND((ROUND((((ET328*1.25))*AV328*I328),2)*BB328),2)+ROUND((ROUND(((AE328-((EU328*1.25)))*AV328*I328),2)*BS328),2))</f>
        <v>21665.54</v>
      </c>
      <c r="R328">
        <f t="shared" si="271"/>
        <v>12487.22</v>
      </c>
      <c r="S328">
        <f t="shared" si="272"/>
        <v>111373.45</v>
      </c>
      <c r="T328">
        <f t="shared" si="273"/>
        <v>0</v>
      </c>
      <c r="U328">
        <f t="shared" si="274"/>
        <v>324.63798499999996</v>
      </c>
      <c r="V328">
        <f t="shared" si="275"/>
        <v>0</v>
      </c>
      <c r="W328">
        <f t="shared" si="276"/>
        <v>0</v>
      </c>
      <c r="X328">
        <f t="shared" si="277"/>
        <v>96894.9</v>
      </c>
      <c r="Y328">
        <f t="shared" si="278"/>
        <v>45663.11</v>
      </c>
      <c r="AA328">
        <v>55282325</v>
      </c>
      <c r="AB328">
        <f t="shared" si="279"/>
        <v>1831.4525000000001</v>
      </c>
      <c r="AC328">
        <f t="shared" si="280"/>
        <v>705.14</v>
      </c>
      <c r="AD328">
        <f>ROUND(((((ET328*1.25))-((EU328*1.25)))+AE328),6)</f>
        <v>333.96249999999998</v>
      </c>
      <c r="AE328">
        <f>ROUND(((EU328*1.25)),6)</f>
        <v>88.837500000000006</v>
      </c>
      <c r="AF328">
        <f>ROUND(((EV328*1.15)),6)</f>
        <v>792.35</v>
      </c>
      <c r="AG328">
        <f t="shared" si="283"/>
        <v>0</v>
      </c>
      <c r="AH328">
        <f>((EW328*1.15))</f>
        <v>60.949999999999996</v>
      </c>
      <c r="AI328">
        <f>((EX328*1.25))</f>
        <v>0</v>
      </c>
      <c r="AJ328">
        <f t="shared" si="285"/>
        <v>0</v>
      </c>
      <c r="AK328">
        <v>1661.31</v>
      </c>
      <c r="AL328">
        <v>705.14</v>
      </c>
      <c r="AM328">
        <v>267.17</v>
      </c>
      <c r="AN328">
        <v>71.069999999999993</v>
      </c>
      <c r="AO328">
        <v>689</v>
      </c>
      <c r="AP328">
        <v>0</v>
      </c>
      <c r="AQ328">
        <v>53</v>
      </c>
      <c r="AR328">
        <v>0</v>
      </c>
      <c r="AS328">
        <v>0</v>
      </c>
      <c r="AT328">
        <v>87</v>
      </c>
      <c r="AU328">
        <v>41</v>
      </c>
      <c r="AV328">
        <v>1</v>
      </c>
      <c r="AW328">
        <v>1</v>
      </c>
      <c r="AZ328">
        <v>1</v>
      </c>
      <c r="BA328">
        <v>26.39</v>
      </c>
      <c r="BB328">
        <v>12.18</v>
      </c>
      <c r="BC328">
        <v>3.7</v>
      </c>
      <c r="BD328" t="s">
        <v>3</v>
      </c>
      <c r="BE328" t="s">
        <v>3</v>
      </c>
      <c r="BF328" t="s">
        <v>3</v>
      </c>
      <c r="BG328" t="s">
        <v>3</v>
      </c>
      <c r="BH328">
        <v>0</v>
      </c>
      <c r="BI328">
        <v>1</v>
      </c>
      <c r="BJ328" t="s">
        <v>133</v>
      </c>
      <c r="BM328">
        <v>96</v>
      </c>
      <c r="BN328">
        <v>0</v>
      </c>
      <c r="BO328" t="s">
        <v>131</v>
      </c>
      <c r="BP328">
        <v>1</v>
      </c>
      <c r="BQ328">
        <v>30</v>
      </c>
      <c r="BR328">
        <v>0</v>
      </c>
      <c r="BS328">
        <v>26.39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3</v>
      </c>
      <c r="BZ328">
        <v>87</v>
      </c>
      <c r="CA328">
        <v>41</v>
      </c>
      <c r="CB328" t="s">
        <v>3</v>
      </c>
      <c r="CE328">
        <v>30</v>
      </c>
      <c r="CF328">
        <v>0</v>
      </c>
      <c r="CG328">
        <v>0</v>
      </c>
      <c r="CM328">
        <v>0</v>
      </c>
      <c r="CN328" t="s">
        <v>134</v>
      </c>
      <c r="CO328">
        <v>0</v>
      </c>
      <c r="CP328">
        <f t="shared" si="286"/>
        <v>146935.41</v>
      </c>
      <c r="CQ328">
        <f t="shared" si="287"/>
        <v>2609.02</v>
      </c>
      <c r="CR328">
        <f>(ROUND((ROUND((((ET328*1.25))*AV328*1),2)*BB328),2)+ROUND((ROUND(((AE328-((EU328*1.25)))*AV328*1),2)*BS328),2))</f>
        <v>4067.63</v>
      </c>
      <c r="CS328">
        <f t="shared" si="289"/>
        <v>2344.4899999999998</v>
      </c>
      <c r="CT328">
        <f t="shared" si="290"/>
        <v>20910.12</v>
      </c>
      <c r="CU328">
        <f t="shared" si="291"/>
        <v>0</v>
      </c>
      <c r="CV328">
        <f t="shared" si="292"/>
        <v>60.949999999999996</v>
      </c>
      <c r="CW328">
        <f t="shared" si="293"/>
        <v>0</v>
      </c>
      <c r="CX328">
        <f t="shared" si="294"/>
        <v>0</v>
      </c>
      <c r="CY328">
        <f t="shared" si="295"/>
        <v>96894.901499999993</v>
      </c>
      <c r="CZ328">
        <f t="shared" si="296"/>
        <v>45663.114499999996</v>
      </c>
      <c r="DC328" t="s">
        <v>3</v>
      </c>
      <c r="DD328" t="s">
        <v>3</v>
      </c>
      <c r="DE328" t="s">
        <v>135</v>
      </c>
      <c r="DF328" t="s">
        <v>135</v>
      </c>
      <c r="DG328" t="s">
        <v>136</v>
      </c>
      <c r="DH328" t="s">
        <v>3</v>
      </c>
      <c r="DI328" t="s">
        <v>136</v>
      </c>
      <c r="DJ328" t="s">
        <v>135</v>
      </c>
      <c r="DK328" t="s">
        <v>3</v>
      </c>
      <c r="DL328" t="s">
        <v>3</v>
      </c>
      <c r="DM328" t="s">
        <v>3</v>
      </c>
      <c r="DN328">
        <v>104</v>
      </c>
      <c r="DO328">
        <v>79</v>
      </c>
      <c r="DP328">
        <v>1.087</v>
      </c>
      <c r="DQ328">
        <v>1.0009999999999999</v>
      </c>
      <c r="DU328">
        <v>1005</v>
      </c>
      <c r="DV328" t="s">
        <v>22</v>
      </c>
      <c r="DW328" t="s">
        <v>22</v>
      </c>
      <c r="DX328">
        <v>100</v>
      </c>
      <c r="DZ328" t="s">
        <v>3</v>
      </c>
      <c r="EA328" t="s">
        <v>3</v>
      </c>
      <c r="EB328" t="s">
        <v>3</v>
      </c>
      <c r="EC328" t="s">
        <v>3</v>
      </c>
      <c r="EE328">
        <v>54687522</v>
      </c>
      <c r="EF328">
        <v>30</v>
      </c>
      <c r="EG328" t="s">
        <v>137</v>
      </c>
      <c r="EH328">
        <v>0</v>
      </c>
      <c r="EI328" t="s">
        <v>3</v>
      </c>
      <c r="EJ328">
        <v>1</v>
      </c>
      <c r="EK328">
        <v>96</v>
      </c>
      <c r="EL328" t="s">
        <v>138</v>
      </c>
      <c r="EM328" t="s">
        <v>139</v>
      </c>
      <c r="EO328" t="s">
        <v>140</v>
      </c>
      <c r="EQ328">
        <v>0</v>
      </c>
      <c r="ER328">
        <v>1661.31</v>
      </c>
      <c r="ES328">
        <v>705.14</v>
      </c>
      <c r="ET328">
        <v>267.17</v>
      </c>
      <c r="EU328">
        <v>71.069999999999993</v>
      </c>
      <c r="EV328">
        <v>689</v>
      </c>
      <c r="EW328">
        <v>53</v>
      </c>
      <c r="EX328">
        <v>0</v>
      </c>
      <c r="EY328">
        <v>0</v>
      </c>
      <c r="FQ328">
        <v>0</v>
      </c>
      <c r="FR328">
        <f t="shared" si="297"/>
        <v>0</v>
      </c>
      <c r="FS328">
        <v>0</v>
      </c>
      <c r="FX328">
        <v>104</v>
      </c>
      <c r="FY328">
        <v>79</v>
      </c>
      <c r="GA328" t="s">
        <v>3</v>
      </c>
      <c r="GD328">
        <v>0</v>
      </c>
      <c r="GF328">
        <v>1360606267</v>
      </c>
      <c r="GG328">
        <v>2</v>
      </c>
      <c r="GH328">
        <v>1</v>
      </c>
      <c r="GI328">
        <v>3</v>
      </c>
      <c r="GJ328">
        <v>0</v>
      </c>
      <c r="GK328">
        <f>ROUND(R328*(R12)/100,2)</f>
        <v>19979.55</v>
      </c>
      <c r="GL328">
        <f t="shared" si="298"/>
        <v>0</v>
      </c>
      <c r="GM328">
        <f t="shared" si="299"/>
        <v>309472.96999999997</v>
      </c>
      <c r="GN328">
        <f t="shared" si="300"/>
        <v>309472.96999999997</v>
      </c>
      <c r="GO328">
        <f t="shared" si="301"/>
        <v>0</v>
      </c>
      <c r="GP328">
        <f t="shared" si="302"/>
        <v>0</v>
      </c>
      <c r="GR328">
        <v>0</v>
      </c>
      <c r="GS328">
        <v>3</v>
      </c>
      <c r="GT328">
        <v>0</v>
      </c>
      <c r="GU328" t="s">
        <v>3</v>
      </c>
      <c r="GV328">
        <f t="shared" si="303"/>
        <v>0</v>
      </c>
      <c r="GW328">
        <v>1</v>
      </c>
      <c r="GX328">
        <f t="shared" si="304"/>
        <v>0</v>
      </c>
      <c r="HA328">
        <v>0</v>
      </c>
      <c r="HB328">
        <v>0</v>
      </c>
      <c r="HC328">
        <f t="shared" si="305"/>
        <v>0</v>
      </c>
      <c r="HE328" t="s">
        <v>3</v>
      </c>
      <c r="HF328" t="s">
        <v>3</v>
      </c>
      <c r="HM328" t="s">
        <v>3</v>
      </c>
      <c r="HN328" t="s">
        <v>3</v>
      </c>
      <c r="HO328" t="s">
        <v>3</v>
      </c>
      <c r="HP328" t="s">
        <v>3</v>
      </c>
      <c r="HQ328" t="s">
        <v>3</v>
      </c>
      <c r="IK328">
        <v>0</v>
      </c>
    </row>
    <row r="329" spans="1:245" x14ac:dyDescent="0.2">
      <c r="A329">
        <v>18</v>
      </c>
      <c r="B329">
        <v>1</v>
      </c>
      <c r="C329">
        <v>138</v>
      </c>
      <c r="E329" t="s">
        <v>141</v>
      </c>
      <c r="F329" t="s">
        <v>142</v>
      </c>
      <c r="G329" t="s">
        <v>282</v>
      </c>
      <c r="H329" t="s">
        <v>143</v>
      </c>
      <c r="I329">
        <f>I328*J329</f>
        <v>719.05050000000017</v>
      </c>
      <c r="J329">
        <v>135.00000000000003</v>
      </c>
      <c r="K329">
        <v>135</v>
      </c>
      <c r="O329">
        <f t="shared" si="268"/>
        <v>189430.29</v>
      </c>
      <c r="P329">
        <f t="shared" si="269"/>
        <v>189430.29</v>
      </c>
      <c r="Q329">
        <f>(ROUND((ROUND(((ET329)*AV329*I329),2)*BB329),2)+ROUND((ROUND(((AE329-(EU329))*AV329*I329),2)*BS329),2))</f>
        <v>0</v>
      </c>
      <c r="R329">
        <f t="shared" si="271"/>
        <v>0</v>
      </c>
      <c r="S329">
        <f t="shared" si="272"/>
        <v>0</v>
      </c>
      <c r="T329">
        <f t="shared" si="273"/>
        <v>0</v>
      </c>
      <c r="U329">
        <f t="shared" si="274"/>
        <v>0</v>
      </c>
      <c r="V329">
        <f t="shared" si="275"/>
        <v>0</v>
      </c>
      <c r="W329">
        <f t="shared" si="276"/>
        <v>0</v>
      </c>
      <c r="X329">
        <f t="shared" si="277"/>
        <v>0</v>
      </c>
      <c r="Y329">
        <f t="shared" si="278"/>
        <v>0</v>
      </c>
      <c r="AA329">
        <v>55282325</v>
      </c>
      <c r="AB329">
        <f t="shared" si="279"/>
        <v>25.09</v>
      </c>
      <c r="AC329">
        <f t="shared" si="280"/>
        <v>25.09</v>
      </c>
      <c r="AD329">
        <f>ROUND((((ET329)-(EU329))+AE329),6)</f>
        <v>0</v>
      </c>
      <c r="AE329">
        <f>ROUND((EU329),6)</f>
        <v>0</v>
      </c>
      <c r="AF329">
        <f>ROUND((EV329),6)</f>
        <v>0</v>
      </c>
      <c r="AG329">
        <f t="shared" si="283"/>
        <v>0</v>
      </c>
      <c r="AH329">
        <f>(EW329)</f>
        <v>0</v>
      </c>
      <c r="AI329">
        <f>(EX329)</f>
        <v>0</v>
      </c>
      <c r="AJ329">
        <f t="shared" si="285"/>
        <v>0</v>
      </c>
      <c r="AK329">
        <v>25.09</v>
      </c>
      <c r="AL329">
        <v>25.09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v>10.5</v>
      </c>
      <c r="BD329" t="s">
        <v>3</v>
      </c>
      <c r="BE329" t="s">
        <v>3</v>
      </c>
      <c r="BF329" t="s">
        <v>3</v>
      </c>
      <c r="BG329" t="s">
        <v>3</v>
      </c>
      <c r="BH329">
        <v>3</v>
      </c>
      <c r="BI329">
        <v>1</v>
      </c>
      <c r="BJ329" t="s">
        <v>144</v>
      </c>
      <c r="BM329">
        <v>96</v>
      </c>
      <c r="BN329">
        <v>0</v>
      </c>
      <c r="BO329" t="s">
        <v>142</v>
      </c>
      <c r="BP329">
        <v>1</v>
      </c>
      <c r="BQ329">
        <v>30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3</v>
      </c>
      <c r="BZ329">
        <v>0</v>
      </c>
      <c r="CA329">
        <v>0</v>
      </c>
      <c r="CB329" t="s">
        <v>3</v>
      </c>
      <c r="CE329">
        <v>30</v>
      </c>
      <c r="CF329">
        <v>0</v>
      </c>
      <c r="CG329">
        <v>0</v>
      </c>
      <c r="CM329">
        <v>0</v>
      </c>
      <c r="CN329" t="s">
        <v>3</v>
      </c>
      <c r="CO329">
        <v>0</v>
      </c>
      <c r="CP329">
        <f t="shared" si="286"/>
        <v>189430.29</v>
      </c>
      <c r="CQ329">
        <f t="shared" si="287"/>
        <v>263.45</v>
      </c>
      <c r="CR329">
        <f>(ROUND((ROUND(((ET329)*AV329*1),2)*BB329),2)+ROUND((ROUND(((AE329-(EU329))*AV329*1),2)*BS329),2))</f>
        <v>0</v>
      </c>
      <c r="CS329">
        <f t="shared" si="289"/>
        <v>0</v>
      </c>
      <c r="CT329">
        <f t="shared" si="290"/>
        <v>0</v>
      </c>
      <c r="CU329">
        <f t="shared" si="291"/>
        <v>0</v>
      </c>
      <c r="CV329">
        <f t="shared" si="292"/>
        <v>0</v>
      </c>
      <c r="CW329">
        <f t="shared" si="293"/>
        <v>0</v>
      </c>
      <c r="CX329">
        <f t="shared" si="294"/>
        <v>0</v>
      </c>
      <c r="CY329">
        <f t="shared" si="295"/>
        <v>0</v>
      </c>
      <c r="CZ329">
        <f t="shared" si="296"/>
        <v>0</v>
      </c>
      <c r="DC329" t="s">
        <v>3</v>
      </c>
      <c r="DD329" t="s">
        <v>3</v>
      </c>
      <c r="DE329" t="s">
        <v>3</v>
      </c>
      <c r="DF329" t="s">
        <v>3</v>
      </c>
      <c r="DG329" t="s">
        <v>3</v>
      </c>
      <c r="DH329" t="s">
        <v>3</v>
      </c>
      <c r="DI329" t="s">
        <v>3</v>
      </c>
      <c r="DJ329" t="s">
        <v>3</v>
      </c>
      <c r="DK329" t="s">
        <v>3</v>
      </c>
      <c r="DL329" t="s">
        <v>3</v>
      </c>
      <c r="DM329" t="s">
        <v>3</v>
      </c>
      <c r="DN329">
        <v>104</v>
      </c>
      <c r="DO329">
        <v>79</v>
      </c>
      <c r="DP329">
        <v>1.087</v>
      </c>
      <c r="DQ329">
        <v>1.0009999999999999</v>
      </c>
      <c r="DU329">
        <v>1005</v>
      </c>
      <c r="DV329" t="s">
        <v>143</v>
      </c>
      <c r="DW329" t="s">
        <v>143</v>
      </c>
      <c r="DX329">
        <v>1</v>
      </c>
      <c r="DZ329" t="s">
        <v>3</v>
      </c>
      <c r="EA329" t="s">
        <v>3</v>
      </c>
      <c r="EB329" t="s">
        <v>3</v>
      </c>
      <c r="EC329" t="s">
        <v>3</v>
      </c>
      <c r="EE329">
        <v>54687522</v>
      </c>
      <c r="EF329">
        <v>30</v>
      </c>
      <c r="EG329" t="s">
        <v>137</v>
      </c>
      <c r="EH329">
        <v>0</v>
      </c>
      <c r="EI329" t="s">
        <v>3</v>
      </c>
      <c r="EJ329">
        <v>1</v>
      </c>
      <c r="EK329">
        <v>96</v>
      </c>
      <c r="EL329" t="s">
        <v>138</v>
      </c>
      <c r="EM329" t="s">
        <v>139</v>
      </c>
      <c r="EO329" t="s">
        <v>3</v>
      </c>
      <c r="EQ329">
        <v>0</v>
      </c>
      <c r="ER329">
        <v>25.09</v>
      </c>
      <c r="ES329">
        <v>25.09</v>
      </c>
      <c r="ET329">
        <v>0</v>
      </c>
      <c r="EU329">
        <v>0</v>
      </c>
      <c r="EV329">
        <v>0</v>
      </c>
      <c r="EW329">
        <v>0</v>
      </c>
      <c r="EX329">
        <v>0</v>
      </c>
      <c r="FQ329">
        <v>0</v>
      </c>
      <c r="FR329">
        <f t="shared" si="297"/>
        <v>0</v>
      </c>
      <c r="FS329">
        <v>0</v>
      </c>
      <c r="FX329">
        <v>104</v>
      </c>
      <c r="FY329">
        <v>79</v>
      </c>
      <c r="GA329" t="s">
        <v>3</v>
      </c>
      <c r="GD329">
        <v>0</v>
      </c>
      <c r="GF329">
        <v>-1420146113</v>
      </c>
      <c r="GG329">
        <v>2</v>
      </c>
      <c r="GH329">
        <v>1</v>
      </c>
      <c r="GI329">
        <v>3</v>
      </c>
      <c r="GJ329">
        <v>0</v>
      </c>
      <c r="GK329">
        <f>ROUND(R329*(R12)/100,2)</f>
        <v>0</v>
      </c>
      <c r="GL329">
        <f t="shared" si="298"/>
        <v>0</v>
      </c>
      <c r="GM329">
        <f t="shared" si="299"/>
        <v>189430.29</v>
      </c>
      <c r="GN329">
        <f t="shared" si="300"/>
        <v>189430.29</v>
      </c>
      <c r="GO329">
        <f t="shared" si="301"/>
        <v>0</v>
      </c>
      <c r="GP329">
        <f t="shared" si="302"/>
        <v>0</v>
      </c>
      <c r="GR329">
        <v>0</v>
      </c>
      <c r="GS329">
        <v>3</v>
      </c>
      <c r="GT329">
        <v>0</v>
      </c>
      <c r="GU329" t="s">
        <v>3</v>
      </c>
      <c r="GV329">
        <f t="shared" si="303"/>
        <v>0</v>
      </c>
      <c r="GW329">
        <v>1</v>
      </c>
      <c r="GX329">
        <f t="shared" si="304"/>
        <v>0</v>
      </c>
      <c r="HA329">
        <v>0</v>
      </c>
      <c r="HB329">
        <v>0</v>
      </c>
      <c r="HC329">
        <f t="shared" si="305"/>
        <v>0</v>
      </c>
      <c r="HE329" t="s">
        <v>3</v>
      </c>
      <c r="HF329" t="s">
        <v>3</v>
      </c>
      <c r="HM329" t="s">
        <v>3</v>
      </c>
      <c r="HN329" t="s">
        <v>3</v>
      </c>
      <c r="HO329" t="s">
        <v>3</v>
      </c>
      <c r="HP329" t="s">
        <v>3</v>
      </c>
      <c r="HQ329" t="s">
        <v>3</v>
      </c>
      <c r="IK329">
        <v>0</v>
      </c>
    </row>
    <row r="330" spans="1:245" x14ac:dyDescent="0.2">
      <c r="A330">
        <v>18</v>
      </c>
      <c r="B330">
        <v>1</v>
      </c>
      <c r="C330">
        <v>139</v>
      </c>
      <c r="E330" t="s">
        <v>145</v>
      </c>
      <c r="F330" t="s">
        <v>146</v>
      </c>
      <c r="G330" t="s">
        <v>283</v>
      </c>
      <c r="H330" t="s">
        <v>143</v>
      </c>
      <c r="I330">
        <f>I328*J330</f>
        <v>704.66949</v>
      </c>
      <c r="J330">
        <v>132.30000000000001</v>
      </c>
      <c r="K330">
        <v>132.30000000000001</v>
      </c>
      <c r="O330">
        <f t="shared" si="268"/>
        <v>174521.56</v>
      </c>
      <c r="P330">
        <f t="shared" si="269"/>
        <v>174521.56</v>
      </c>
      <c r="Q330">
        <f>(ROUND((ROUND(((ET330)*AV330*I330),2)*BB330),2)+ROUND((ROUND(((AE330-(EU330))*AV330*I330),2)*BS330),2))</f>
        <v>0</v>
      </c>
      <c r="R330">
        <f t="shared" si="271"/>
        <v>0</v>
      </c>
      <c r="S330">
        <f t="shared" si="272"/>
        <v>0</v>
      </c>
      <c r="T330">
        <f t="shared" si="273"/>
        <v>0</v>
      </c>
      <c r="U330">
        <f t="shared" si="274"/>
        <v>0</v>
      </c>
      <c r="V330">
        <f t="shared" si="275"/>
        <v>0</v>
      </c>
      <c r="W330">
        <f t="shared" si="276"/>
        <v>0</v>
      </c>
      <c r="X330">
        <f t="shared" si="277"/>
        <v>0</v>
      </c>
      <c r="Y330">
        <f t="shared" si="278"/>
        <v>0</v>
      </c>
      <c r="AA330">
        <v>55282325</v>
      </c>
      <c r="AB330">
        <f t="shared" si="279"/>
        <v>23.06</v>
      </c>
      <c r="AC330">
        <f t="shared" si="280"/>
        <v>23.06</v>
      </c>
      <c r="AD330">
        <f>ROUND((((ET330)-(EU330))+AE330),6)</f>
        <v>0</v>
      </c>
      <c r="AE330">
        <f>ROUND((EU330),6)</f>
        <v>0</v>
      </c>
      <c r="AF330">
        <f>ROUND((EV330),6)</f>
        <v>0</v>
      </c>
      <c r="AG330">
        <f t="shared" si="283"/>
        <v>0</v>
      </c>
      <c r="AH330">
        <f>(EW330)</f>
        <v>0</v>
      </c>
      <c r="AI330">
        <f>(EX330)</f>
        <v>0</v>
      </c>
      <c r="AJ330">
        <f t="shared" si="285"/>
        <v>0</v>
      </c>
      <c r="AK330">
        <v>23.06</v>
      </c>
      <c r="AL330">
        <v>23.06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10.74</v>
      </c>
      <c r="BD330" t="s">
        <v>3</v>
      </c>
      <c r="BE330" t="s">
        <v>3</v>
      </c>
      <c r="BF330" t="s">
        <v>3</v>
      </c>
      <c r="BG330" t="s">
        <v>3</v>
      </c>
      <c r="BH330">
        <v>3</v>
      </c>
      <c r="BI330">
        <v>1</v>
      </c>
      <c r="BJ330" t="s">
        <v>147</v>
      </c>
      <c r="BM330">
        <v>96</v>
      </c>
      <c r="BN330">
        <v>0</v>
      </c>
      <c r="BO330" t="s">
        <v>146</v>
      </c>
      <c r="BP330">
        <v>1</v>
      </c>
      <c r="BQ330">
        <v>30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0</v>
      </c>
      <c r="CA330">
        <v>0</v>
      </c>
      <c r="CB330" t="s">
        <v>3</v>
      </c>
      <c r="CE330">
        <v>30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si="286"/>
        <v>174521.56</v>
      </c>
      <c r="CQ330">
        <f t="shared" si="287"/>
        <v>247.66</v>
      </c>
      <c r="CR330">
        <f>(ROUND((ROUND(((ET330)*AV330*1),2)*BB330),2)+ROUND((ROUND(((AE330-(EU330))*AV330*1),2)*BS330),2))</f>
        <v>0</v>
      </c>
      <c r="CS330">
        <f t="shared" si="289"/>
        <v>0</v>
      </c>
      <c r="CT330">
        <f t="shared" si="290"/>
        <v>0</v>
      </c>
      <c r="CU330">
        <f t="shared" si="291"/>
        <v>0</v>
      </c>
      <c r="CV330">
        <f t="shared" si="292"/>
        <v>0</v>
      </c>
      <c r="CW330">
        <f t="shared" si="293"/>
        <v>0</v>
      </c>
      <c r="CX330">
        <f t="shared" si="294"/>
        <v>0</v>
      </c>
      <c r="CY330">
        <f t="shared" si="295"/>
        <v>0</v>
      </c>
      <c r="CZ330">
        <f t="shared" si="296"/>
        <v>0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104</v>
      </c>
      <c r="DO330">
        <v>79</v>
      </c>
      <c r="DP330">
        <v>1.087</v>
      </c>
      <c r="DQ330">
        <v>1.0009999999999999</v>
      </c>
      <c r="DU330">
        <v>1005</v>
      </c>
      <c r="DV330" t="s">
        <v>143</v>
      </c>
      <c r="DW330" t="s">
        <v>143</v>
      </c>
      <c r="DX330">
        <v>1</v>
      </c>
      <c r="DZ330" t="s">
        <v>3</v>
      </c>
      <c r="EA330" t="s">
        <v>3</v>
      </c>
      <c r="EB330" t="s">
        <v>3</v>
      </c>
      <c r="EC330" t="s">
        <v>3</v>
      </c>
      <c r="EE330">
        <v>54687522</v>
      </c>
      <c r="EF330">
        <v>30</v>
      </c>
      <c r="EG330" t="s">
        <v>137</v>
      </c>
      <c r="EH330">
        <v>0</v>
      </c>
      <c r="EI330" t="s">
        <v>3</v>
      </c>
      <c r="EJ330">
        <v>1</v>
      </c>
      <c r="EK330">
        <v>96</v>
      </c>
      <c r="EL330" t="s">
        <v>138</v>
      </c>
      <c r="EM330" t="s">
        <v>139</v>
      </c>
      <c r="EO330" t="s">
        <v>3</v>
      </c>
      <c r="EQ330">
        <v>0</v>
      </c>
      <c r="ER330">
        <v>23.06</v>
      </c>
      <c r="ES330">
        <v>23.06</v>
      </c>
      <c r="ET330">
        <v>0</v>
      </c>
      <c r="EU330">
        <v>0</v>
      </c>
      <c r="EV330">
        <v>0</v>
      </c>
      <c r="EW330">
        <v>0</v>
      </c>
      <c r="EX330">
        <v>0</v>
      </c>
      <c r="FQ330">
        <v>0</v>
      </c>
      <c r="FR330">
        <f t="shared" si="297"/>
        <v>0</v>
      </c>
      <c r="FS330">
        <v>0</v>
      </c>
      <c r="FX330">
        <v>104</v>
      </c>
      <c r="FY330">
        <v>79</v>
      </c>
      <c r="GA330" t="s">
        <v>3</v>
      </c>
      <c r="GD330">
        <v>0</v>
      </c>
      <c r="GF330">
        <v>-1577770690</v>
      </c>
      <c r="GG330">
        <v>2</v>
      </c>
      <c r="GH330">
        <v>1</v>
      </c>
      <c r="GI330">
        <v>3</v>
      </c>
      <c r="GJ330">
        <v>0</v>
      </c>
      <c r="GK330">
        <f>ROUND(R330*(R12)/100,2)</f>
        <v>0</v>
      </c>
      <c r="GL330">
        <f t="shared" si="298"/>
        <v>0</v>
      </c>
      <c r="GM330">
        <f t="shared" si="299"/>
        <v>174521.56</v>
      </c>
      <c r="GN330">
        <f t="shared" si="300"/>
        <v>174521.56</v>
      </c>
      <c r="GO330">
        <f t="shared" si="301"/>
        <v>0</v>
      </c>
      <c r="GP330">
        <f t="shared" si="302"/>
        <v>0</v>
      </c>
      <c r="GR330">
        <v>0</v>
      </c>
      <c r="GS330">
        <v>3</v>
      </c>
      <c r="GT330">
        <v>0</v>
      </c>
      <c r="GU330" t="s">
        <v>3</v>
      </c>
      <c r="GV330">
        <f t="shared" si="303"/>
        <v>0</v>
      </c>
      <c r="GW330">
        <v>1</v>
      </c>
      <c r="GX330">
        <f t="shared" si="304"/>
        <v>0</v>
      </c>
      <c r="HA330">
        <v>0</v>
      </c>
      <c r="HB330">
        <v>0</v>
      </c>
      <c r="HC330">
        <f t="shared" si="305"/>
        <v>0</v>
      </c>
      <c r="HE330" t="s">
        <v>3</v>
      </c>
      <c r="HF330" t="s">
        <v>3</v>
      </c>
      <c r="HM330" t="s">
        <v>3</v>
      </c>
      <c r="HN330" t="s">
        <v>3</v>
      </c>
      <c r="HO330" t="s">
        <v>3</v>
      </c>
      <c r="HP330" t="s">
        <v>3</v>
      </c>
      <c r="HQ330" t="s">
        <v>3</v>
      </c>
      <c r="IK330">
        <v>0</v>
      </c>
    </row>
    <row r="331" spans="1:245" x14ac:dyDescent="0.2">
      <c r="A331">
        <v>17</v>
      </c>
      <c r="B331">
        <v>1</v>
      </c>
      <c r="C331">
        <f>ROW(SmtRes!A153)</f>
        <v>153</v>
      </c>
      <c r="D331">
        <f>ROW(EtalonRes!A162)</f>
        <v>162</v>
      </c>
      <c r="E331" t="s">
        <v>148</v>
      </c>
      <c r="F331" t="s">
        <v>149</v>
      </c>
      <c r="G331" t="s">
        <v>150</v>
      </c>
      <c r="H331" t="s">
        <v>22</v>
      </c>
      <c r="I331">
        <f>ROUND(2.05/100,9)</f>
        <v>2.0500000000000001E-2</v>
      </c>
      <c r="J331">
        <v>0</v>
      </c>
      <c r="K331">
        <f>ROUND(2.05/100,9)</f>
        <v>2.0500000000000001E-2</v>
      </c>
      <c r="O331">
        <f t="shared" si="268"/>
        <v>914.07</v>
      </c>
      <c r="P331">
        <f t="shared" si="269"/>
        <v>288.05</v>
      </c>
      <c r="Q331">
        <f>(ROUND((ROUND((((ET331*1.25))*AV331*I331),2)*BB331),2)+ROUND((ROUND(((AE331-((EU331*1.25)))*AV331*I331),2)*BS331),2))</f>
        <v>12.19</v>
      </c>
      <c r="R331">
        <f t="shared" si="271"/>
        <v>5.54</v>
      </c>
      <c r="S331">
        <f t="shared" si="272"/>
        <v>613.83000000000004</v>
      </c>
      <c r="T331">
        <f t="shared" si="273"/>
        <v>0</v>
      </c>
      <c r="U331">
        <f t="shared" si="274"/>
        <v>2.0038749999999999</v>
      </c>
      <c r="V331">
        <f t="shared" si="275"/>
        <v>0</v>
      </c>
      <c r="W331">
        <f t="shared" si="276"/>
        <v>0</v>
      </c>
      <c r="X331">
        <f t="shared" si="277"/>
        <v>534.03</v>
      </c>
      <c r="Y331">
        <f t="shared" si="278"/>
        <v>251.67</v>
      </c>
      <c r="AA331">
        <v>55282325</v>
      </c>
      <c r="AB331">
        <f t="shared" si="279"/>
        <v>8404.3474999999999</v>
      </c>
      <c r="AC331">
        <f t="shared" si="280"/>
        <v>7205.92</v>
      </c>
      <c r="AD331">
        <f>ROUND(((((ET331*1.25))-((EU331*1.25)))+AE331),6)</f>
        <v>63.55</v>
      </c>
      <c r="AE331">
        <f>ROUND(((EU331*1.25)),6)</f>
        <v>10.012499999999999</v>
      </c>
      <c r="AF331">
        <f>ROUND(((EV331*1.15)),6)</f>
        <v>1134.8775000000001</v>
      </c>
      <c r="AG331">
        <f t="shared" si="283"/>
        <v>0</v>
      </c>
      <c r="AH331">
        <f>((EW331*1.15))</f>
        <v>97.749999999999986</v>
      </c>
      <c r="AI331">
        <f>((EX331*1.25))</f>
        <v>0</v>
      </c>
      <c r="AJ331">
        <f t="shared" si="285"/>
        <v>0</v>
      </c>
      <c r="AK331">
        <v>8243.6200000000008</v>
      </c>
      <c r="AL331">
        <v>7205.92</v>
      </c>
      <c r="AM331">
        <v>50.84</v>
      </c>
      <c r="AN331">
        <v>8.01</v>
      </c>
      <c r="AO331">
        <v>986.85</v>
      </c>
      <c r="AP331">
        <v>0</v>
      </c>
      <c r="AQ331">
        <v>85</v>
      </c>
      <c r="AR331">
        <v>0</v>
      </c>
      <c r="AS331">
        <v>0</v>
      </c>
      <c r="AT331">
        <v>87</v>
      </c>
      <c r="AU331">
        <v>41</v>
      </c>
      <c r="AV331">
        <v>1</v>
      </c>
      <c r="AW331">
        <v>1</v>
      </c>
      <c r="AZ331">
        <v>1</v>
      </c>
      <c r="BA331">
        <v>26.39</v>
      </c>
      <c r="BB331">
        <v>9.3800000000000008</v>
      </c>
      <c r="BC331">
        <v>1.95</v>
      </c>
      <c r="BD331" t="s">
        <v>3</v>
      </c>
      <c r="BE331" t="s">
        <v>3</v>
      </c>
      <c r="BF331" t="s">
        <v>3</v>
      </c>
      <c r="BG331" t="s">
        <v>3</v>
      </c>
      <c r="BH331">
        <v>0</v>
      </c>
      <c r="BI331">
        <v>1</v>
      </c>
      <c r="BJ331" t="s">
        <v>151</v>
      </c>
      <c r="BM331">
        <v>96</v>
      </c>
      <c r="BN331">
        <v>0</v>
      </c>
      <c r="BO331" t="s">
        <v>149</v>
      </c>
      <c r="BP331">
        <v>1</v>
      </c>
      <c r="BQ331">
        <v>30</v>
      </c>
      <c r="BR331">
        <v>0</v>
      </c>
      <c r="BS331">
        <v>26.39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3</v>
      </c>
      <c r="BZ331">
        <v>87</v>
      </c>
      <c r="CA331">
        <v>41</v>
      </c>
      <c r="CB331" t="s">
        <v>3</v>
      </c>
      <c r="CE331">
        <v>30</v>
      </c>
      <c r="CF331">
        <v>0</v>
      </c>
      <c r="CG331">
        <v>0</v>
      </c>
      <c r="CM331">
        <v>0</v>
      </c>
      <c r="CN331" t="s">
        <v>134</v>
      </c>
      <c r="CO331">
        <v>0</v>
      </c>
      <c r="CP331">
        <f t="shared" si="286"/>
        <v>914.07</v>
      </c>
      <c r="CQ331">
        <f t="shared" si="287"/>
        <v>14051.54</v>
      </c>
      <c r="CR331">
        <f>(ROUND((ROUND((((ET331*1.25))*AV331*1),2)*BB331),2)+ROUND((ROUND(((AE331-((EU331*1.25)))*AV331*1),2)*BS331),2))</f>
        <v>596.1</v>
      </c>
      <c r="CS331">
        <f t="shared" si="289"/>
        <v>264.16000000000003</v>
      </c>
      <c r="CT331">
        <f t="shared" si="290"/>
        <v>29949.48</v>
      </c>
      <c r="CU331">
        <f t="shared" si="291"/>
        <v>0</v>
      </c>
      <c r="CV331">
        <f t="shared" si="292"/>
        <v>97.749999999999986</v>
      </c>
      <c r="CW331">
        <f t="shared" si="293"/>
        <v>0</v>
      </c>
      <c r="CX331">
        <f t="shared" si="294"/>
        <v>0</v>
      </c>
      <c r="CY331">
        <f t="shared" si="295"/>
        <v>534.03210000000001</v>
      </c>
      <c r="CZ331">
        <f t="shared" si="296"/>
        <v>251.6703</v>
      </c>
      <c r="DC331" t="s">
        <v>3</v>
      </c>
      <c r="DD331" t="s">
        <v>3</v>
      </c>
      <c r="DE331" t="s">
        <v>135</v>
      </c>
      <c r="DF331" t="s">
        <v>135</v>
      </c>
      <c r="DG331" t="s">
        <v>136</v>
      </c>
      <c r="DH331" t="s">
        <v>3</v>
      </c>
      <c r="DI331" t="s">
        <v>136</v>
      </c>
      <c r="DJ331" t="s">
        <v>135</v>
      </c>
      <c r="DK331" t="s">
        <v>3</v>
      </c>
      <c r="DL331" t="s">
        <v>3</v>
      </c>
      <c r="DM331" t="s">
        <v>3</v>
      </c>
      <c r="DN331">
        <v>104</v>
      </c>
      <c r="DO331">
        <v>79</v>
      </c>
      <c r="DP331">
        <v>1.087</v>
      </c>
      <c r="DQ331">
        <v>1.0009999999999999</v>
      </c>
      <c r="DU331">
        <v>1005</v>
      </c>
      <c r="DV331" t="s">
        <v>22</v>
      </c>
      <c r="DW331" t="s">
        <v>22</v>
      </c>
      <c r="DX331">
        <v>100</v>
      </c>
      <c r="DZ331" t="s">
        <v>3</v>
      </c>
      <c r="EA331" t="s">
        <v>3</v>
      </c>
      <c r="EB331" t="s">
        <v>3</v>
      </c>
      <c r="EC331" t="s">
        <v>3</v>
      </c>
      <c r="EE331">
        <v>54687522</v>
      </c>
      <c r="EF331">
        <v>30</v>
      </c>
      <c r="EG331" t="s">
        <v>137</v>
      </c>
      <c r="EH331">
        <v>0</v>
      </c>
      <c r="EI331" t="s">
        <v>3</v>
      </c>
      <c r="EJ331">
        <v>1</v>
      </c>
      <c r="EK331">
        <v>96</v>
      </c>
      <c r="EL331" t="s">
        <v>138</v>
      </c>
      <c r="EM331" t="s">
        <v>139</v>
      </c>
      <c r="EO331" t="s">
        <v>140</v>
      </c>
      <c r="EQ331">
        <v>0</v>
      </c>
      <c r="ER331">
        <v>8243.6200000000008</v>
      </c>
      <c r="ES331">
        <v>7205.92</v>
      </c>
      <c r="ET331">
        <v>50.84</v>
      </c>
      <c r="EU331">
        <v>8.01</v>
      </c>
      <c r="EV331">
        <v>986.85</v>
      </c>
      <c r="EW331">
        <v>85</v>
      </c>
      <c r="EX331">
        <v>0</v>
      </c>
      <c r="EY331">
        <v>0</v>
      </c>
      <c r="FQ331">
        <v>0</v>
      </c>
      <c r="FR331">
        <f t="shared" si="297"/>
        <v>0</v>
      </c>
      <c r="FS331">
        <v>0</v>
      </c>
      <c r="FX331">
        <v>104</v>
      </c>
      <c r="FY331">
        <v>79</v>
      </c>
      <c r="GA331" t="s">
        <v>3</v>
      </c>
      <c r="GD331">
        <v>0</v>
      </c>
      <c r="GF331">
        <v>-191319278</v>
      </c>
      <c r="GG331">
        <v>2</v>
      </c>
      <c r="GH331">
        <v>1</v>
      </c>
      <c r="GI331">
        <v>3</v>
      </c>
      <c r="GJ331">
        <v>0</v>
      </c>
      <c r="GK331">
        <f>ROUND(R331*(R12)/100,2)</f>
        <v>8.86</v>
      </c>
      <c r="GL331">
        <f t="shared" si="298"/>
        <v>0</v>
      </c>
      <c r="GM331">
        <f t="shared" si="299"/>
        <v>1708.63</v>
      </c>
      <c r="GN331">
        <f t="shared" si="300"/>
        <v>1708.63</v>
      </c>
      <c r="GO331">
        <f t="shared" si="301"/>
        <v>0</v>
      </c>
      <c r="GP331">
        <f t="shared" si="302"/>
        <v>0</v>
      </c>
      <c r="GR331">
        <v>0</v>
      </c>
      <c r="GS331">
        <v>3</v>
      </c>
      <c r="GT331">
        <v>0</v>
      </c>
      <c r="GU331" t="s">
        <v>3</v>
      </c>
      <c r="GV331">
        <f t="shared" si="303"/>
        <v>0</v>
      </c>
      <c r="GW331">
        <v>1</v>
      </c>
      <c r="GX331">
        <f t="shared" si="304"/>
        <v>0</v>
      </c>
      <c r="HA331">
        <v>0</v>
      </c>
      <c r="HB331">
        <v>0</v>
      </c>
      <c r="HC331">
        <f t="shared" si="305"/>
        <v>0</v>
      </c>
      <c r="HE331" t="s">
        <v>3</v>
      </c>
      <c r="HF331" t="s">
        <v>3</v>
      </c>
      <c r="HM331" t="s">
        <v>3</v>
      </c>
      <c r="HN331" t="s">
        <v>3</v>
      </c>
      <c r="HO331" t="s">
        <v>3</v>
      </c>
      <c r="HP331" t="s">
        <v>3</v>
      </c>
      <c r="HQ331" t="s">
        <v>3</v>
      </c>
      <c r="IK331">
        <v>0</v>
      </c>
    </row>
    <row r="332" spans="1:245" x14ac:dyDescent="0.2">
      <c r="A332">
        <v>18</v>
      </c>
      <c r="B332">
        <v>1</v>
      </c>
      <c r="C332">
        <v>148</v>
      </c>
      <c r="E332" t="s">
        <v>152</v>
      </c>
      <c r="F332" t="s">
        <v>142</v>
      </c>
      <c r="G332" t="s">
        <v>282</v>
      </c>
      <c r="H332" t="s">
        <v>143</v>
      </c>
      <c r="I332">
        <f>I331*J332</f>
        <v>2.7681150000000003</v>
      </c>
      <c r="J332">
        <v>135.03</v>
      </c>
      <c r="K332">
        <v>135.03</v>
      </c>
      <c r="O332">
        <f t="shared" si="268"/>
        <v>729.23</v>
      </c>
      <c r="P332">
        <f t="shared" si="269"/>
        <v>729.23</v>
      </c>
      <c r="Q332">
        <f>(ROUND((ROUND(((ET332)*AV332*I332),2)*BB332),2)+ROUND((ROUND(((AE332-(EU332))*AV332*I332),2)*BS332),2))</f>
        <v>0</v>
      </c>
      <c r="R332">
        <f t="shared" si="271"/>
        <v>0</v>
      </c>
      <c r="S332">
        <f t="shared" si="272"/>
        <v>0</v>
      </c>
      <c r="T332">
        <f t="shared" si="273"/>
        <v>0</v>
      </c>
      <c r="U332">
        <f t="shared" si="274"/>
        <v>0</v>
      </c>
      <c r="V332">
        <f t="shared" si="275"/>
        <v>0</v>
      </c>
      <c r="W332">
        <f t="shared" si="276"/>
        <v>0</v>
      </c>
      <c r="X332">
        <f t="shared" si="277"/>
        <v>0</v>
      </c>
      <c r="Y332">
        <f t="shared" si="278"/>
        <v>0</v>
      </c>
      <c r="AA332">
        <v>55282325</v>
      </c>
      <c r="AB332">
        <f t="shared" si="279"/>
        <v>25.09</v>
      </c>
      <c r="AC332">
        <f t="shared" si="280"/>
        <v>25.09</v>
      </c>
      <c r="AD332">
        <f>ROUND((((ET332)-(EU332))+AE332),6)</f>
        <v>0</v>
      </c>
      <c r="AE332">
        <f>ROUND((EU332),6)</f>
        <v>0</v>
      </c>
      <c r="AF332">
        <f>ROUND((EV332),6)</f>
        <v>0</v>
      </c>
      <c r="AG332">
        <f t="shared" si="283"/>
        <v>0</v>
      </c>
      <c r="AH332">
        <f>(EW332)</f>
        <v>0</v>
      </c>
      <c r="AI332">
        <f>(EX332)</f>
        <v>0</v>
      </c>
      <c r="AJ332">
        <f t="shared" si="285"/>
        <v>0</v>
      </c>
      <c r="AK332">
        <v>25.09</v>
      </c>
      <c r="AL332">
        <v>25.09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v>10.5</v>
      </c>
      <c r="BD332" t="s">
        <v>3</v>
      </c>
      <c r="BE332" t="s">
        <v>3</v>
      </c>
      <c r="BF332" t="s">
        <v>3</v>
      </c>
      <c r="BG332" t="s">
        <v>3</v>
      </c>
      <c r="BH332">
        <v>3</v>
      </c>
      <c r="BI332">
        <v>1</v>
      </c>
      <c r="BJ332" t="s">
        <v>144</v>
      </c>
      <c r="BM332">
        <v>96</v>
      </c>
      <c r="BN332">
        <v>0</v>
      </c>
      <c r="BO332" t="s">
        <v>142</v>
      </c>
      <c r="BP332">
        <v>1</v>
      </c>
      <c r="BQ332">
        <v>30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0</v>
      </c>
      <c r="CA332">
        <v>0</v>
      </c>
      <c r="CB332" t="s">
        <v>3</v>
      </c>
      <c r="CE332">
        <v>30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286"/>
        <v>729.23</v>
      </c>
      <c r="CQ332">
        <f t="shared" si="287"/>
        <v>263.45</v>
      </c>
      <c r="CR332">
        <f>(ROUND((ROUND(((ET332)*AV332*1),2)*BB332),2)+ROUND((ROUND(((AE332-(EU332))*AV332*1),2)*BS332),2))</f>
        <v>0</v>
      </c>
      <c r="CS332">
        <f t="shared" si="289"/>
        <v>0</v>
      </c>
      <c r="CT332">
        <f t="shared" si="290"/>
        <v>0</v>
      </c>
      <c r="CU332">
        <f t="shared" si="291"/>
        <v>0</v>
      </c>
      <c r="CV332">
        <f t="shared" si="292"/>
        <v>0</v>
      </c>
      <c r="CW332">
        <f t="shared" si="293"/>
        <v>0</v>
      </c>
      <c r="CX332">
        <f t="shared" si="294"/>
        <v>0</v>
      </c>
      <c r="CY332">
        <f t="shared" si="295"/>
        <v>0</v>
      </c>
      <c r="CZ332">
        <f t="shared" si="296"/>
        <v>0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104</v>
      </c>
      <c r="DO332">
        <v>79</v>
      </c>
      <c r="DP332">
        <v>1.087</v>
      </c>
      <c r="DQ332">
        <v>1.0009999999999999</v>
      </c>
      <c r="DU332">
        <v>1005</v>
      </c>
      <c r="DV332" t="s">
        <v>143</v>
      </c>
      <c r="DW332" t="s">
        <v>143</v>
      </c>
      <c r="DX332">
        <v>1</v>
      </c>
      <c r="DZ332" t="s">
        <v>3</v>
      </c>
      <c r="EA332" t="s">
        <v>3</v>
      </c>
      <c r="EB332" t="s">
        <v>3</v>
      </c>
      <c r="EC332" t="s">
        <v>3</v>
      </c>
      <c r="EE332">
        <v>54687522</v>
      </c>
      <c r="EF332">
        <v>30</v>
      </c>
      <c r="EG332" t="s">
        <v>137</v>
      </c>
      <c r="EH332">
        <v>0</v>
      </c>
      <c r="EI332" t="s">
        <v>3</v>
      </c>
      <c r="EJ332">
        <v>1</v>
      </c>
      <c r="EK332">
        <v>96</v>
      </c>
      <c r="EL332" t="s">
        <v>138</v>
      </c>
      <c r="EM332" t="s">
        <v>139</v>
      </c>
      <c r="EO332" t="s">
        <v>3</v>
      </c>
      <c r="EQ332">
        <v>0</v>
      </c>
      <c r="ER332">
        <v>25.09</v>
      </c>
      <c r="ES332">
        <v>25.09</v>
      </c>
      <c r="ET332">
        <v>0</v>
      </c>
      <c r="EU332">
        <v>0</v>
      </c>
      <c r="EV332">
        <v>0</v>
      </c>
      <c r="EW332">
        <v>0</v>
      </c>
      <c r="EX332">
        <v>0</v>
      </c>
      <c r="FQ332">
        <v>0</v>
      </c>
      <c r="FR332">
        <f t="shared" si="297"/>
        <v>0</v>
      </c>
      <c r="FS332">
        <v>0</v>
      </c>
      <c r="FX332">
        <v>104</v>
      </c>
      <c r="FY332">
        <v>79</v>
      </c>
      <c r="GA332" t="s">
        <v>3</v>
      </c>
      <c r="GD332">
        <v>0</v>
      </c>
      <c r="GF332">
        <v>-1420146113</v>
      </c>
      <c r="GG332">
        <v>2</v>
      </c>
      <c r="GH332">
        <v>1</v>
      </c>
      <c r="GI332">
        <v>3</v>
      </c>
      <c r="GJ332">
        <v>0</v>
      </c>
      <c r="GK332">
        <f>ROUND(R332*(R12)/100,2)</f>
        <v>0</v>
      </c>
      <c r="GL332">
        <f t="shared" si="298"/>
        <v>0</v>
      </c>
      <c r="GM332">
        <f t="shared" si="299"/>
        <v>729.23</v>
      </c>
      <c r="GN332">
        <f t="shared" si="300"/>
        <v>729.23</v>
      </c>
      <c r="GO332">
        <f t="shared" si="301"/>
        <v>0</v>
      </c>
      <c r="GP332">
        <f t="shared" si="302"/>
        <v>0</v>
      </c>
      <c r="GR332">
        <v>0</v>
      </c>
      <c r="GS332">
        <v>3</v>
      </c>
      <c r="GT332">
        <v>0</v>
      </c>
      <c r="GU332" t="s">
        <v>3</v>
      </c>
      <c r="GV332">
        <f t="shared" si="303"/>
        <v>0</v>
      </c>
      <c r="GW332">
        <v>1</v>
      </c>
      <c r="GX332">
        <f t="shared" si="304"/>
        <v>0</v>
      </c>
      <c r="HA332">
        <v>0</v>
      </c>
      <c r="HB332">
        <v>0</v>
      </c>
      <c r="HC332">
        <f t="shared" si="305"/>
        <v>0</v>
      </c>
      <c r="HE332" t="s">
        <v>3</v>
      </c>
      <c r="HF332" t="s">
        <v>3</v>
      </c>
      <c r="HM332" t="s">
        <v>3</v>
      </c>
      <c r="HN332" t="s">
        <v>3</v>
      </c>
      <c r="HO332" t="s">
        <v>3</v>
      </c>
      <c r="HP332" t="s">
        <v>3</v>
      </c>
      <c r="HQ332" t="s">
        <v>3</v>
      </c>
      <c r="IK332">
        <v>0</v>
      </c>
    </row>
    <row r="333" spans="1:245" x14ac:dyDescent="0.2">
      <c r="A333">
        <v>18</v>
      </c>
      <c r="B333">
        <v>1</v>
      </c>
      <c r="C333">
        <v>149</v>
      </c>
      <c r="E333" t="s">
        <v>153</v>
      </c>
      <c r="F333" t="s">
        <v>146</v>
      </c>
      <c r="G333" t="s">
        <v>283</v>
      </c>
      <c r="H333" t="s">
        <v>143</v>
      </c>
      <c r="I333">
        <f>I331*J333</f>
        <v>1.235535</v>
      </c>
      <c r="J333">
        <v>60.27</v>
      </c>
      <c r="K333">
        <v>60.27</v>
      </c>
      <c r="O333">
        <f t="shared" si="268"/>
        <v>305.98</v>
      </c>
      <c r="P333">
        <f t="shared" si="269"/>
        <v>305.98</v>
      </c>
      <c r="Q333">
        <f>(ROUND((ROUND(((ET333)*AV333*I333),2)*BB333),2)+ROUND((ROUND(((AE333-(EU333))*AV333*I333),2)*BS333),2))</f>
        <v>0</v>
      </c>
      <c r="R333">
        <f t="shared" si="271"/>
        <v>0</v>
      </c>
      <c r="S333">
        <f t="shared" si="272"/>
        <v>0</v>
      </c>
      <c r="T333">
        <f t="shared" si="273"/>
        <v>0</v>
      </c>
      <c r="U333">
        <f t="shared" si="274"/>
        <v>0</v>
      </c>
      <c r="V333">
        <f t="shared" si="275"/>
        <v>0</v>
      </c>
      <c r="W333">
        <f t="shared" si="276"/>
        <v>0</v>
      </c>
      <c r="X333">
        <f t="shared" si="277"/>
        <v>0</v>
      </c>
      <c r="Y333">
        <f t="shared" si="278"/>
        <v>0</v>
      </c>
      <c r="AA333">
        <v>55282325</v>
      </c>
      <c r="AB333">
        <f t="shared" si="279"/>
        <v>23.06</v>
      </c>
      <c r="AC333">
        <f t="shared" si="280"/>
        <v>23.06</v>
      </c>
      <c r="AD333">
        <f>ROUND((((ET333)-(EU333))+AE333),6)</f>
        <v>0</v>
      </c>
      <c r="AE333">
        <f>ROUND((EU333),6)</f>
        <v>0</v>
      </c>
      <c r="AF333">
        <f>ROUND((EV333),6)</f>
        <v>0</v>
      </c>
      <c r="AG333">
        <f t="shared" si="283"/>
        <v>0</v>
      </c>
      <c r="AH333">
        <f>(EW333)</f>
        <v>0</v>
      </c>
      <c r="AI333">
        <f>(EX333)</f>
        <v>0</v>
      </c>
      <c r="AJ333">
        <f t="shared" si="285"/>
        <v>0</v>
      </c>
      <c r="AK333">
        <v>23.06</v>
      </c>
      <c r="AL333">
        <v>23.06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10.74</v>
      </c>
      <c r="BD333" t="s">
        <v>3</v>
      </c>
      <c r="BE333" t="s">
        <v>3</v>
      </c>
      <c r="BF333" t="s">
        <v>3</v>
      </c>
      <c r="BG333" t="s">
        <v>3</v>
      </c>
      <c r="BH333">
        <v>3</v>
      </c>
      <c r="BI333">
        <v>1</v>
      </c>
      <c r="BJ333" t="s">
        <v>147</v>
      </c>
      <c r="BM333">
        <v>96</v>
      </c>
      <c r="BN333">
        <v>0</v>
      </c>
      <c r="BO333" t="s">
        <v>146</v>
      </c>
      <c r="BP333">
        <v>1</v>
      </c>
      <c r="BQ333">
        <v>30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0</v>
      </c>
      <c r="CA333">
        <v>0</v>
      </c>
      <c r="CB333" t="s">
        <v>3</v>
      </c>
      <c r="CE333">
        <v>30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286"/>
        <v>305.98</v>
      </c>
      <c r="CQ333">
        <f t="shared" si="287"/>
        <v>247.66</v>
      </c>
      <c r="CR333">
        <f>(ROUND((ROUND(((ET333)*AV333*1),2)*BB333),2)+ROUND((ROUND(((AE333-(EU333))*AV333*1),2)*BS333),2))</f>
        <v>0</v>
      </c>
      <c r="CS333">
        <f t="shared" si="289"/>
        <v>0</v>
      </c>
      <c r="CT333">
        <f t="shared" si="290"/>
        <v>0</v>
      </c>
      <c r="CU333">
        <f t="shared" si="291"/>
        <v>0</v>
      </c>
      <c r="CV333">
        <f t="shared" si="292"/>
        <v>0</v>
      </c>
      <c r="CW333">
        <f t="shared" si="293"/>
        <v>0</v>
      </c>
      <c r="CX333">
        <f t="shared" si="294"/>
        <v>0</v>
      </c>
      <c r="CY333">
        <f t="shared" si="295"/>
        <v>0</v>
      </c>
      <c r="CZ333">
        <f t="shared" si="296"/>
        <v>0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104</v>
      </c>
      <c r="DO333">
        <v>79</v>
      </c>
      <c r="DP333">
        <v>1.087</v>
      </c>
      <c r="DQ333">
        <v>1.0009999999999999</v>
      </c>
      <c r="DU333">
        <v>1005</v>
      </c>
      <c r="DV333" t="s">
        <v>143</v>
      </c>
      <c r="DW333" t="s">
        <v>143</v>
      </c>
      <c r="DX333">
        <v>1</v>
      </c>
      <c r="DZ333" t="s">
        <v>3</v>
      </c>
      <c r="EA333" t="s">
        <v>3</v>
      </c>
      <c r="EB333" t="s">
        <v>3</v>
      </c>
      <c r="EC333" t="s">
        <v>3</v>
      </c>
      <c r="EE333">
        <v>54687522</v>
      </c>
      <c r="EF333">
        <v>30</v>
      </c>
      <c r="EG333" t="s">
        <v>137</v>
      </c>
      <c r="EH333">
        <v>0</v>
      </c>
      <c r="EI333" t="s">
        <v>3</v>
      </c>
      <c r="EJ333">
        <v>1</v>
      </c>
      <c r="EK333">
        <v>96</v>
      </c>
      <c r="EL333" t="s">
        <v>138</v>
      </c>
      <c r="EM333" t="s">
        <v>139</v>
      </c>
      <c r="EO333" t="s">
        <v>3</v>
      </c>
      <c r="EQ333">
        <v>0</v>
      </c>
      <c r="ER333">
        <v>23.06</v>
      </c>
      <c r="ES333">
        <v>23.06</v>
      </c>
      <c r="ET333">
        <v>0</v>
      </c>
      <c r="EU333">
        <v>0</v>
      </c>
      <c r="EV333">
        <v>0</v>
      </c>
      <c r="EW333">
        <v>0</v>
      </c>
      <c r="EX333">
        <v>0</v>
      </c>
      <c r="FQ333">
        <v>0</v>
      </c>
      <c r="FR333">
        <f t="shared" si="297"/>
        <v>0</v>
      </c>
      <c r="FS333">
        <v>0</v>
      </c>
      <c r="FX333">
        <v>104</v>
      </c>
      <c r="FY333">
        <v>79</v>
      </c>
      <c r="GA333" t="s">
        <v>3</v>
      </c>
      <c r="GD333">
        <v>0</v>
      </c>
      <c r="GF333">
        <v>-1577770690</v>
      </c>
      <c r="GG333">
        <v>2</v>
      </c>
      <c r="GH333">
        <v>1</v>
      </c>
      <c r="GI333">
        <v>3</v>
      </c>
      <c r="GJ333">
        <v>0</v>
      </c>
      <c r="GK333">
        <f>ROUND(R333*(R12)/100,2)</f>
        <v>0</v>
      </c>
      <c r="GL333">
        <f t="shared" si="298"/>
        <v>0</v>
      </c>
      <c r="GM333">
        <f t="shared" si="299"/>
        <v>305.98</v>
      </c>
      <c r="GN333">
        <f t="shared" si="300"/>
        <v>305.98</v>
      </c>
      <c r="GO333">
        <f t="shared" si="301"/>
        <v>0</v>
      </c>
      <c r="GP333">
        <f t="shared" si="302"/>
        <v>0</v>
      </c>
      <c r="GR333">
        <v>0</v>
      </c>
      <c r="GS333">
        <v>3</v>
      </c>
      <c r="GT333">
        <v>0</v>
      </c>
      <c r="GU333" t="s">
        <v>3</v>
      </c>
      <c r="GV333">
        <f t="shared" si="303"/>
        <v>0</v>
      </c>
      <c r="GW333">
        <v>1</v>
      </c>
      <c r="GX333">
        <f t="shared" si="304"/>
        <v>0</v>
      </c>
      <c r="HA333">
        <v>0</v>
      </c>
      <c r="HB333">
        <v>0</v>
      </c>
      <c r="HC333">
        <f t="shared" si="305"/>
        <v>0</v>
      </c>
      <c r="HE333" t="s">
        <v>3</v>
      </c>
      <c r="HF333" t="s">
        <v>3</v>
      </c>
      <c r="HM333" t="s">
        <v>3</v>
      </c>
      <c r="HN333" t="s">
        <v>3</v>
      </c>
      <c r="HO333" t="s">
        <v>3</v>
      </c>
      <c r="HP333" t="s">
        <v>3</v>
      </c>
      <c r="HQ333" t="s">
        <v>3</v>
      </c>
      <c r="IK333">
        <v>0</v>
      </c>
    </row>
    <row r="335" spans="1:245" x14ac:dyDescent="0.2">
      <c r="A335" s="1">
        <v>5</v>
      </c>
      <c r="B335" s="1">
        <v>1</v>
      </c>
      <c r="C335" s="1"/>
      <c r="D335" s="1">
        <f>ROW(A347)</f>
        <v>347</v>
      </c>
      <c r="E335" s="1"/>
      <c r="F335" s="1" t="s">
        <v>17</v>
      </c>
      <c r="G335" s="1" t="s">
        <v>154</v>
      </c>
      <c r="H335" s="1" t="s">
        <v>3</v>
      </c>
      <c r="I335" s="1">
        <v>0</v>
      </c>
      <c r="J335" s="1"/>
      <c r="K335" s="1">
        <v>-1</v>
      </c>
      <c r="L335" s="1"/>
      <c r="M335" s="1" t="s">
        <v>3</v>
      </c>
      <c r="N335" s="1"/>
      <c r="O335" s="1"/>
      <c r="P335" s="1"/>
      <c r="Q335" s="1"/>
      <c r="R335" s="1"/>
      <c r="S335" s="1">
        <v>0</v>
      </c>
      <c r="T335" s="1"/>
      <c r="U335" s="1" t="s">
        <v>3</v>
      </c>
      <c r="V335" s="1">
        <v>0</v>
      </c>
      <c r="W335" s="1"/>
      <c r="X335" s="1"/>
      <c r="Y335" s="1"/>
      <c r="Z335" s="1"/>
      <c r="AA335" s="1"/>
      <c r="AB335" s="1" t="s">
        <v>3</v>
      </c>
      <c r="AC335" s="1" t="s">
        <v>3</v>
      </c>
      <c r="AD335" s="1" t="s">
        <v>3</v>
      </c>
      <c r="AE335" s="1" t="s">
        <v>3</v>
      </c>
      <c r="AF335" s="1" t="s">
        <v>3</v>
      </c>
      <c r="AG335" s="1" t="s">
        <v>3</v>
      </c>
      <c r="AH335" s="1"/>
      <c r="AI335" s="1"/>
      <c r="AJ335" s="1"/>
      <c r="AK335" s="1"/>
      <c r="AL335" s="1"/>
      <c r="AM335" s="1"/>
      <c r="AN335" s="1"/>
      <c r="AO335" s="1"/>
      <c r="AP335" s="1" t="s">
        <v>3</v>
      </c>
      <c r="AQ335" s="1" t="s">
        <v>3</v>
      </c>
      <c r="AR335" s="1" t="s">
        <v>3</v>
      </c>
      <c r="AS335" s="1"/>
      <c r="AT335" s="1"/>
      <c r="AU335" s="1"/>
      <c r="AV335" s="1"/>
      <c r="AW335" s="1"/>
      <c r="AX335" s="1"/>
      <c r="AY335" s="1"/>
      <c r="AZ335" s="1" t="s">
        <v>3</v>
      </c>
      <c r="BA335" s="1"/>
      <c r="BB335" s="1" t="s">
        <v>3</v>
      </c>
      <c r="BC335" s="1" t="s">
        <v>3</v>
      </c>
      <c r="BD335" s="1" t="s">
        <v>3</v>
      </c>
      <c r="BE335" s="1" t="s">
        <v>3</v>
      </c>
      <c r="BF335" s="1" t="s">
        <v>3</v>
      </c>
      <c r="BG335" s="1" t="s">
        <v>3</v>
      </c>
      <c r="BH335" s="1" t="s">
        <v>3</v>
      </c>
      <c r="BI335" s="1" t="s">
        <v>3</v>
      </c>
      <c r="BJ335" s="1" t="s">
        <v>3</v>
      </c>
      <c r="BK335" s="1" t="s">
        <v>3</v>
      </c>
      <c r="BL335" s="1" t="s">
        <v>3</v>
      </c>
      <c r="BM335" s="1" t="s">
        <v>3</v>
      </c>
      <c r="BN335" s="1" t="s">
        <v>3</v>
      </c>
      <c r="BO335" s="1" t="s">
        <v>3</v>
      </c>
      <c r="BP335" s="1" t="s">
        <v>3</v>
      </c>
      <c r="BQ335" s="1"/>
      <c r="BR335" s="1"/>
      <c r="BS335" s="1"/>
      <c r="BT335" s="1"/>
      <c r="BU335" s="1"/>
      <c r="BV335" s="1"/>
      <c r="BW335" s="1"/>
      <c r="BX335" s="1">
        <v>0</v>
      </c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>
        <v>0</v>
      </c>
    </row>
    <row r="337" spans="1:245" x14ac:dyDescent="0.2">
      <c r="A337" s="2">
        <v>52</v>
      </c>
      <c r="B337" s="2">
        <f t="shared" ref="B337:G337" si="306">B347</f>
        <v>1</v>
      </c>
      <c r="C337" s="2">
        <f t="shared" si="306"/>
        <v>5</v>
      </c>
      <c r="D337" s="2">
        <f t="shared" si="306"/>
        <v>335</v>
      </c>
      <c r="E337" s="2">
        <f t="shared" si="306"/>
        <v>0</v>
      </c>
      <c r="F337" s="2" t="str">
        <f t="shared" si="306"/>
        <v>Новый подраздел</v>
      </c>
      <c r="G337" s="2" t="str">
        <f t="shared" si="306"/>
        <v>Кровля тех. этажа в/о В/5-9</v>
      </c>
      <c r="H337" s="2"/>
      <c r="I337" s="2"/>
      <c r="J337" s="2"/>
      <c r="K337" s="2"/>
      <c r="L337" s="2"/>
      <c r="M337" s="2"/>
      <c r="N337" s="2"/>
      <c r="O337" s="2">
        <f t="shared" ref="O337:AT337" si="307">O347</f>
        <v>189.75</v>
      </c>
      <c r="P337" s="2">
        <f t="shared" si="307"/>
        <v>0</v>
      </c>
      <c r="Q337" s="2">
        <f t="shared" si="307"/>
        <v>0</v>
      </c>
      <c r="R337" s="2">
        <f t="shared" si="307"/>
        <v>0</v>
      </c>
      <c r="S337" s="2">
        <f t="shared" si="307"/>
        <v>189.75</v>
      </c>
      <c r="T337" s="2">
        <f t="shared" si="307"/>
        <v>0</v>
      </c>
      <c r="U337" s="2">
        <f t="shared" si="307"/>
        <v>0.68231900000000001</v>
      </c>
      <c r="V337" s="2">
        <f t="shared" si="307"/>
        <v>0</v>
      </c>
      <c r="W337" s="2">
        <f t="shared" si="307"/>
        <v>0</v>
      </c>
      <c r="X337" s="2">
        <f t="shared" si="307"/>
        <v>140.19999999999999</v>
      </c>
      <c r="Y337" s="2">
        <f t="shared" si="307"/>
        <v>77.790000000000006</v>
      </c>
      <c r="Z337" s="2">
        <f t="shared" si="307"/>
        <v>0</v>
      </c>
      <c r="AA337" s="2">
        <f t="shared" si="307"/>
        <v>0</v>
      </c>
      <c r="AB337" s="2">
        <f t="shared" si="307"/>
        <v>189.75</v>
      </c>
      <c r="AC337" s="2">
        <f t="shared" si="307"/>
        <v>0</v>
      </c>
      <c r="AD337" s="2">
        <f t="shared" si="307"/>
        <v>0</v>
      </c>
      <c r="AE337" s="2">
        <f t="shared" si="307"/>
        <v>0</v>
      </c>
      <c r="AF337" s="2">
        <f t="shared" si="307"/>
        <v>189.75</v>
      </c>
      <c r="AG337" s="2">
        <f t="shared" si="307"/>
        <v>0</v>
      </c>
      <c r="AH337" s="2">
        <f t="shared" si="307"/>
        <v>0.68231900000000001</v>
      </c>
      <c r="AI337" s="2">
        <f t="shared" si="307"/>
        <v>0</v>
      </c>
      <c r="AJ337" s="2">
        <f t="shared" si="307"/>
        <v>0</v>
      </c>
      <c r="AK337" s="2">
        <f t="shared" si="307"/>
        <v>140.19999999999999</v>
      </c>
      <c r="AL337" s="2">
        <f t="shared" si="307"/>
        <v>77.790000000000006</v>
      </c>
      <c r="AM337" s="2">
        <f t="shared" si="307"/>
        <v>0</v>
      </c>
      <c r="AN337" s="2">
        <f t="shared" si="307"/>
        <v>0</v>
      </c>
      <c r="AO337" s="2">
        <f t="shared" si="307"/>
        <v>0</v>
      </c>
      <c r="AP337" s="2">
        <f t="shared" si="307"/>
        <v>0</v>
      </c>
      <c r="AQ337" s="2">
        <f t="shared" si="307"/>
        <v>0</v>
      </c>
      <c r="AR337" s="2">
        <f t="shared" si="307"/>
        <v>407.74</v>
      </c>
      <c r="AS337" s="2">
        <f t="shared" si="307"/>
        <v>407.74</v>
      </c>
      <c r="AT337" s="2">
        <f t="shared" si="307"/>
        <v>0</v>
      </c>
      <c r="AU337" s="2">
        <f t="shared" ref="AU337:BZ337" si="308">AU347</f>
        <v>0</v>
      </c>
      <c r="AV337" s="2">
        <f t="shared" si="308"/>
        <v>0</v>
      </c>
      <c r="AW337" s="2">
        <f t="shared" si="308"/>
        <v>0</v>
      </c>
      <c r="AX337" s="2">
        <f t="shared" si="308"/>
        <v>0</v>
      </c>
      <c r="AY337" s="2">
        <f t="shared" si="308"/>
        <v>0</v>
      </c>
      <c r="AZ337" s="2">
        <f t="shared" si="308"/>
        <v>0</v>
      </c>
      <c r="BA337" s="2">
        <f t="shared" si="308"/>
        <v>0</v>
      </c>
      <c r="BB337" s="2">
        <f t="shared" si="308"/>
        <v>0</v>
      </c>
      <c r="BC337" s="2">
        <f t="shared" si="308"/>
        <v>0</v>
      </c>
      <c r="BD337" s="2">
        <f t="shared" si="308"/>
        <v>0</v>
      </c>
      <c r="BE337" s="2">
        <f t="shared" si="308"/>
        <v>0</v>
      </c>
      <c r="BF337" s="2">
        <f t="shared" si="308"/>
        <v>0</v>
      </c>
      <c r="BG337" s="2">
        <f t="shared" si="308"/>
        <v>0</v>
      </c>
      <c r="BH337" s="2">
        <f t="shared" si="308"/>
        <v>0</v>
      </c>
      <c r="BI337" s="2">
        <f t="shared" si="308"/>
        <v>0</v>
      </c>
      <c r="BJ337" s="2">
        <f t="shared" si="308"/>
        <v>0</v>
      </c>
      <c r="BK337" s="2">
        <f t="shared" si="308"/>
        <v>0</v>
      </c>
      <c r="BL337" s="2">
        <f t="shared" si="308"/>
        <v>0</v>
      </c>
      <c r="BM337" s="2">
        <f t="shared" si="308"/>
        <v>0</v>
      </c>
      <c r="BN337" s="2">
        <f t="shared" si="308"/>
        <v>0</v>
      </c>
      <c r="BO337" s="2">
        <f t="shared" si="308"/>
        <v>0</v>
      </c>
      <c r="BP337" s="2">
        <f t="shared" si="308"/>
        <v>0</v>
      </c>
      <c r="BQ337" s="2">
        <f t="shared" si="308"/>
        <v>0</v>
      </c>
      <c r="BR337" s="2">
        <f t="shared" si="308"/>
        <v>0</v>
      </c>
      <c r="BS337" s="2">
        <f t="shared" si="308"/>
        <v>0</v>
      </c>
      <c r="BT337" s="2">
        <f t="shared" si="308"/>
        <v>0</v>
      </c>
      <c r="BU337" s="2">
        <f t="shared" si="308"/>
        <v>0</v>
      </c>
      <c r="BV337" s="2">
        <f t="shared" si="308"/>
        <v>0</v>
      </c>
      <c r="BW337" s="2">
        <f t="shared" si="308"/>
        <v>0</v>
      </c>
      <c r="BX337" s="2">
        <f t="shared" si="308"/>
        <v>0</v>
      </c>
      <c r="BY337" s="2">
        <f t="shared" si="308"/>
        <v>0</v>
      </c>
      <c r="BZ337" s="2">
        <f t="shared" si="308"/>
        <v>0</v>
      </c>
      <c r="CA337" s="2">
        <f t="shared" ref="CA337:DF337" si="309">CA347</f>
        <v>407.74</v>
      </c>
      <c r="CB337" s="2">
        <f t="shared" si="309"/>
        <v>407.74</v>
      </c>
      <c r="CC337" s="2">
        <f t="shared" si="309"/>
        <v>0</v>
      </c>
      <c r="CD337" s="2">
        <f t="shared" si="309"/>
        <v>0</v>
      </c>
      <c r="CE337" s="2">
        <f t="shared" si="309"/>
        <v>0</v>
      </c>
      <c r="CF337" s="2">
        <f t="shared" si="309"/>
        <v>0</v>
      </c>
      <c r="CG337" s="2">
        <f t="shared" si="309"/>
        <v>0</v>
      </c>
      <c r="CH337" s="2">
        <f t="shared" si="309"/>
        <v>0</v>
      </c>
      <c r="CI337" s="2">
        <f t="shared" si="309"/>
        <v>0</v>
      </c>
      <c r="CJ337" s="2">
        <f t="shared" si="309"/>
        <v>0</v>
      </c>
      <c r="CK337" s="2">
        <f t="shared" si="309"/>
        <v>0</v>
      </c>
      <c r="CL337" s="2">
        <f t="shared" si="309"/>
        <v>0</v>
      </c>
      <c r="CM337" s="2">
        <f t="shared" si="309"/>
        <v>0</v>
      </c>
      <c r="CN337" s="2">
        <f t="shared" si="309"/>
        <v>0</v>
      </c>
      <c r="CO337" s="2">
        <f t="shared" si="309"/>
        <v>0</v>
      </c>
      <c r="CP337" s="2">
        <f t="shared" si="309"/>
        <v>0</v>
      </c>
      <c r="CQ337" s="2">
        <f t="shared" si="309"/>
        <v>0</v>
      </c>
      <c r="CR337" s="2">
        <f t="shared" si="309"/>
        <v>0</v>
      </c>
      <c r="CS337" s="2">
        <f t="shared" si="309"/>
        <v>0</v>
      </c>
      <c r="CT337" s="2">
        <f t="shared" si="309"/>
        <v>0</v>
      </c>
      <c r="CU337" s="2">
        <f t="shared" si="309"/>
        <v>0</v>
      </c>
      <c r="CV337" s="2">
        <f t="shared" si="309"/>
        <v>0</v>
      </c>
      <c r="CW337" s="2">
        <f t="shared" si="309"/>
        <v>0</v>
      </c>
      <c r="CX337" s="2">
        <f t="shared" si="309"/>
        <v>0</v>
      </c>
      <c r="CY337" s="2">
        <f t="shared" si="309"/>
        <v>0</v>
      </c>
      <c r="CZ337" s="2">
        <f t="shared" si="309"/>
        <v>0</v>
      </c>
      <c r="DA337" s="2">
        <f t="shared" si="309"/>
        <v>0</v>
      </c>
      <c r="DB337" s="2">
        <f t="shared" si="309"/>
        <v>0</v>
      </c>
      <c r="DC337" s="2">
        <f t="shared" si="309"/>
        <v>0</v>
      </c>
      <c r="DD337" s="2">
        <f t="shared" si="309"/>
        <v>0</v>
      </c>
      <c r="DE337" s="2">
        <f t="shared" si="309"/>
        <v>0</v>
      </c>
      <c r="DF337" s="2">
        <f t="shared" si="309"/>
        <v>0</v>
      </c>
      <c r="DG337" s="3">
        <f t="shared" ref="DG337:EL337" si="310">DG347</f>
        <v>0</v>
      </c>
      <c r="DH337" s="3">
        <f t="shared" si="310"/>
        <v>0</v>
      </c>
      <c r="DI337" s="3">
        <f t="shared" si="310"/>
        <v>0</v>
      </c>
      <c r="DJ337" s="3">
        <f t="shared" si="310"/>
        <v>0</v>
      </c>
      <c r="DK337" s="3">
        <f t="shared" si="310"/>
        <v>0</v>
      </c>
      <c r="DL337" s="3">
        <f t="shared" si="310"/>
        <v>0</v>
      </c>
      <c r="DM337" s="3">
        <f t="shared" si="310"/>
        <v>0</v>
      </c>
      <c r="DN337" s="3">
        <f t="shared" si="310"/>
        <v>0</v>
      </c>
      <c r="DO337" s="3">
        <f t="shared" si="310"/>
        <v>0</v>
      </c>
      <c r="DP337" s="3">
        <f t="shared" si="310"/>
        <v>0</v>
      </c>
      <c r="DQ337" s="3">
        <f t="shared" si="310"/>
        <v>0</v>
      </c>
      <c r="DR337" s="3">
        <f t="shared" si="310"/>
        <v>0</v>
      </c>
      <c r="DS337" s="3">
        <f t="shared" si="310"/>
        <v>0</v>
      </c>
      <c r="DT337" s="3">
        <f t="shared" si="310"/>
        <v>0</v>
      </c>
      <c r="DU337" s="3">
        <f t="shared" si="310"/>
        <v>0</v>
      </c>
      <c r="DV337" s="3">
        <f t="shared" si="310"/>
        <v>0</v>
      </c>
      <c r="DW337" s="3">
        <f t="shared" si="310"/>
        <v>0</v>
      </c>
      <c r="DX337" s="3">
        <f t="shared" si="310"/>
        <v>0</v>
      </c>
      <c r="DY337" s="3">
        <f t="shared" si="310"/>
        <v>0</v>
      </c>
      <c r="DZ337" s="3">
        <f t="shared" si="310"/>
        <v>0</v>
      </c>
      <c r="EA337" s="3">
        <f t="shared" si="310"/>
        <v>0</v>
      </c>
      <c r="EB337" s="3">
        <f t="shared" si="310"/>
        <v>0</v>
      </c>
      <c r="EC337" s="3">
        <f t="shared" si="310"/>
        <v>0</v>
      </c>
      <c r="ED337" s="3">
        <f t="shared" si="310"/>
        <v>0</v>
      </c>
      <c r="EE337" s="3">
        <f t="shared" si="310"/>
        <v>0</v>
      </c>
      <c r="EF337" s="3">
        <f t="shared" si="310"/>
        <v>0</v>
      </c>
      <c r="EG337" s="3">
        <f t="shared" si="310"/>
        <v>0</v>
      </c>
      <c r="EH337" s="3">
        <f t="shared" si="310"/>
        <v>0</v>
      </c>
      <c r="EI337" s="3">
        <f t="shared" si="310"/>
        <v>0</v>
      </c>
      <c r="EJ337" s="3">
        <f t="shared" si="310"/>
        <v>0</v>
      </c>
      <c r="EK337" s="3">
        <f t="shared" si="310"/>
        <v>0</v>
      </c>
      <c r="EL337" s="3">
        <f t="shared" si="310"/>
        <v>0</v>
      </c>
      <c r="EM337" s="3">
        <f t="shared" ref="EM337:FR337" si="311">EM347</f>
        <v>0</v>
      </c>
      <c r="EN337" s="3">
        <f t="shared" si="311"/>
        <v>0</v>
      </c>
      <c r="EO337" s="3">
        <f t="shared" si="311"/>
        <v>0</v>
      </c>
      <c r="EP337" s="3">
        <f t="shared" si="311"/>
        <v>0</v>
      </c>
      <c r="EQ337" s="3">
        <f t="shared" si="311"/>
        <v>0</v>
      </c>
      <c r="ER337" s="3">
        <f t="shared" si="311"/>
        <v>0</v>
      </c>
      <c r="ES337" s="3">
        <f t="shared" si="311"/>
        <v>0</v>
      </c>
      <c r="ET337" s="3">
        <f t="shared" si="311"/>
        <v>0</v>
      </c>
      <c r="EU337" s="3">
        <f t="shared" si="311"/>
        <v>0</v>
      </c>
      <c r="EV337" s="3">
        <f t="shared" si="311"/>
        <v>0</v>
      </c>
      <c r="EW337" s="3">
        <f t="shared" si="311"/>
        <v>0</v>
      </c>
      <c r="EX337" s="3">
        <f t="shared" si="311"/>
        <v>0</v>
      </c>
      <c r="EY337" s="3">
        <f t="shared" si="311"/>
        <v>0</v>
      </c>
      <c r="EZ337" s="3">
        <f t="shared" si="311"/>
        <v>0</v>
      </c>
      <c r="FA337" s="3">
        <f t="shared" si="311"/>
        <v>0</v>
      </c>
      <c r="FB337" s="3">
        <f t="shared" si="311"/>
        <v>0</v>
      </c>
      <c r="FC337" s="3">
        <f t="shared" si="311"/>
        <v>0</v>
      </c>
      <c r="FD337" s="3">
        <f t="shared" si="311"/>
        <v>0</v>
      </c>
      <c r="FE337" s="3">
        <f t="shared" si="311"/>
        <v>0</v>
      </c>
      <c r="FF337" s="3">
        <f t="shared" si="311"/>
        <v>0</v>
      </c>
      <c r="FG337" s="3">
        <f t="shared" si="311"/>
        <v>0</v>
      </c>
      <c r="FH337" s="3">
        <f t="shared" si="311"/>
        <v>0</v>
      </c>
      <c r="FI337" s="3">
        <f t="shared" si="311"/>
        <v>0</v>
      </c>
      <c r="FJ337" s="3">
        <f t="shared" si="311"/>
        <v>0</v>
      </c>
      <c r="FK337" s="3">
        <f t="shared" si="311"/>
        <v>0</v>
      </c>
      <c r="FL337" s="3">
        <f t="shared" si="311"/>
        <v>0</v>
      </c>
      <c r="FM337" s="3">
        <f t="shared" si="311"/>
        <v>0</v>
      </c>
      <c r="FN337" s="3">
        <f t="shared" si="311"/>
        <v>0</v>
      </c>
      <c r="FO337" s="3">
        <f t="shared" si="311"/>
        <v>0</v>
      </c>
      <c r="FP337" s="3">
        <f t="shared" si="311"/>
        <v>0</v>
      </c>
      <c r="FQ337" s="3">
        <f t="shared" si="311"/>
        <v>0</v>
      </c>
      <c r="FR337" s="3">
        <f t="shared" si="311"/>
        <v>0</v>
      </c>
      <c r="FS337" s="3">
        <f t="shared" ref="FS337:GX337" si="312">FS347</f>
        <v>0</v>
      </c>
      <c r="FT337" s="3">
        <f t="shared" si="312"/>
        <v>0</v>
      </c>
      <c r="FU337" s="3">
        <f t="shared" si="312"/>
        <v>0</v>
      </c>
      <c r="FV337" s="3">
        <f t="shared" si="312"/>
        <v>0</v>
      </c>
      <c r="FW337" s="3">
        <f t="shared" si="312"/>
        <v>0</v>
      </c>
      <c r="FX337" s="3">
        <f t="shared" si="312"/>
        <v>0</v>
      </c>
      <c r="FY337" s="3">
        <f t="shared" si="312"/>
        <v>0</v>
      </c>
      <c r="FZ337" s="3">
        <f t="shared" si="312"/>
        <v>0</v>
      </c>
      <c r="GA337" s="3">
        <f t="shared" si="312"/>
        <v>0</v>
      </c>
      <c r="GB337" s="3">
        <f t="shared" si="312"/>
        <v>0</v>
      </c>
      <c r="GC337" s="3">
        <f t="shared" si="312"/>
        <v>0</v>
      </c>
      <c r="GD337" s="3">
        <f t="shared" si="312"/>
        <v>0</v>
      </c>
      <c r="GE337" s="3">
        <f t="shared" si="312"/>
        <v>0</v>
      </c>
      <c r="GF337" s="3">
        <f t="shared" si="312"/>
        <v>0</v>
      </c>
      <c r="GG337" s="3">
        <f t="shared" si="312"/>
        <v>0</v>
      </c>
      <c r="GH337" s="3">
        <f t="shared" si="312"/>
        <v>0</v>
      </c>
      <c r="GI337" s="3">
        <f t="shared" si="312"/>
        <v>0</v>
      </c>
      <c r="GJ337" s="3">
        <f t="shared" si="312"/>
        <v>0</v>
      </c>
      <c r="GK337" s="3">
        <f t="shared" si="312"/>
        <v>0</v>
      </c>
      <c r="GL337" s="3">
        <f t="shared" si="312"/>
        <v>0</v>
      </c>
      <c r="GM337" s="3">
        <f t="shared" si="312"/>
        <v>0</v>
      </c>
      <c r="GN337" s="3">
        <f t="shared" si="312"/>
        <v>0</v>
      </c>
      <c r="GO337" s="3">
        <f t="shared" si="312"/>
        <v>0</v>
      </c>
      <c r="GP337" s="3">
        <f t="shared" si="312"/>
        <v>0</v>
      </c>
      <c r="GQ337" s="3">
        <f t="shared" si="312"/>
        <v>0</v>
      </c>
      <c r="GR337" s="3">
        <f t="shared" si="312"/>
        <v>0</v>
      </c>
      <c r="GS337" s="3">
        <f t="shared" si="312"/>
        <v>0</v>
      </c>
      <c r="GT337" s="3">
        <f t="shared" si="312"/>
        <v>0</v>
      </c>
      <c r="GU337" s="3">
        <f t="shared" si="312"/>
        <v>0</v>
      </c>
      <c r="GV337" s="3">
        <f t="shared" si="312"/>
        <v>0</v>
      </c>
      <c r="GW337" s="3">
        <f t="shared" si="312"/>
        <v>0</v>
      </c>
      <c r="GX337" s="3">
        <f t="shared" si="312"/>
        <v>0</v>
      </c>
    </row>
    <row r="339" spans="1:245" x14ac:dyDescent="0.2">
      <c r="A339">
        <v>17</v>
      </c>
      <c r="B339">
        <v>1</v>
      </c>
      <c r="C339">
        <f>ROW(SmtRes!A155)</f>
        <v>155</v>
      </c>
      <c r="D339">
        <f>ROW(EtalonRes!A164)</f>
        <v>164</v>
      </c>
      <c r="E339" t="s">
        <v>19</v>
      </c>
      <c r="F339" t="s">
        <v>20</v>
      </c>
      <c r="G339" t="s">
        <v>21</v>
      </c>
      <c r="H339" t="s">
        <v>22</v>
      </c>
      <c r="I339">
        <f>ROUND(0.34/100,9)</f>
        <v>3.3999999999999998E-3</v>
      </c>
      <c r="J339">
        <v>0</v>
      </c>
      <c r="K339">
        <f>ROUND(0.34/100,9)</f>
        <v>3.3999999999999998E-3</v>
      </c>
      <c r="O339">
        <f t="shared" ref="O339:O345" si="313">ROUND(CP339,2)</f>
        <v>52.78</v>
      </c>
      <c r="P339">
        <f t="shared" ref="P339:P345" si="314">ROUND((ROUND((AC339*AW339*I339),2)*BC339),2)</f>
        <v>0</v>
      </c>
      <c r="Q339">
        <f t="shared" ref="Q339:Q345" si="315">(ROUND((ROUND(((ET339)*AV339*I339),2)*BB339),2)+ROUND((ROUND(((AE339-(EU339))*AV339*I339),2)*BS339),2))</f>
        <v>0</v>
      </c>
      <c r="R339">
        <f t="shared" ref="R339:R345" si="316">ROUND((ROUND((AE339*AV339*I339),2)*BS339),2)</f>
        <v>0</v>
      </c>
      <c r="S339">
        <f t="shared" ref="S339:S345" si="317">ROUND((ROUND((AF339*AV339*I339),2)*BA339),2)</f>
        <v>52.78</v>
      </c>
      <c r="T339">
        <f t="shared" ref="T339:T345" si="318">ROUND(CU339*I339,2)</f>
        <v>0</v>
      </c>
      <c r="U339">
        <f t="shared" ref="U339:U345" si="319">CV339*I339</f>
        <v>0.19549999999999998</v>
      </c>
      <c r="V339">
        <f t="shared" ref="V339:V345" si="320">CW339*I339</f>
        <v>0</v>
      </c>
      <c r="W339">
        <f t="shared" ref="W339:W345" si="321">ROUND(CX339*I339,2)</f>
        <v>0</v>
      </c>
      <c r="X339">
        <f t="shared" ref="X339:Y345" si="322">ROUND(CY339,2)</f>
        <v>36.950000000000003</v>
      </c>
      <c r="Y339">
        <f t="shared" si="322"/>
        <v>21.64</v>
      </c>
      <c r="AA339">
        <v>55282325</v>
      </c>
      <c r="AB339">
        <f t="shared" ref="AB339:AB345" si="323">ROUND((AC339+AD339+AF339),6)</f>
        <v>587.65</v>
      </c>
      <c r="AC339">
        <f t="shared" ref="AC339:AC345" si="324">ROUND((ES339),6)</f>
        <v>0</v>
      </c>
      <c r="AD339">
        <f t="shared" ref="AD339:AD345" si="325">ROUND((((ET339)-(EU339))+AE339),6)</f>
        <v>0</v>
      </c>
      <c r="AE339">
        <f t="shared" ref="AE339:AF345" si="326">ROUND((EU339),6)</f>
        <v>0</v>
      </c>
      <c r="AF339">
        <f t="shared" si="326"/>
        <v>587.65</v>
      </c>
      <c r="AG339">
        <f t="shared" ref="AG339:AG345" si="327">ROUND((AP339),6)</f>
        <v>0</v>
      </c>
      <c r="AH339">
        <f t="shared" ref="AH339:AI345" si="328">(EW339)</f>
        <v>57.5</v>
      </c>
      <c r="AI339">
        <f t="shared" si="328"/>
        <v>0</v>
      </c>
      <c r="AJ339">
        <f t="shared" ref="AJ339:AJ345" si="329">(AS339)</f>
        <v>0</v>
      </c>
      <c r="AK339">
        <v>587.65</v>
      </c>
      <c r="AL339">
        <v>0</v>
      </c>
      <c r="AM339">
        <v>0</v>
      </c>
      <c r="AN339">
        <v>0</v>
      </c>
      <c r="AO339">
        <v>587.65</v>
      </c>
      <c r="AP339">
        <v>0</v>
      </c>
      <c r="AQ339">
        <v>57.5</v>
      </c>
      <c r="AR339">
        <v>0</v>
      </c>
      <c r="AS339">
        <v>0</v>
      </c>
      <c r="AT339">
        <v>70</v>
      </c>
      <c r="AU339">
        <v>41</v>
      </c>
      <c r="AV339">
        <v>1</v>
      </c>
      <c r="AW339">
        <v>1</v>
      </c>
      <c r="AZ339">
        <v>1</v>
      </c>
      <c r="BA339">
        <v>26.39</v>
      </c>
      <c r="BB339">
        <v>1</v>
      </c>
      <c r="BC339">
        <v>1</v>
      </c>
      <c r="BD339" t="s">
        <v>3</v>
      </c>
      <c r="BE339" t="s">
        <v>3</v>
      </c>
      <c r="BF339" t="s">
        <v>3</v>
      </c>
      <c r="BG339" t="s">
        <v>3</v>
      </c>
      <c r="BH339">
        <v>0</v>
      </c>
      <c r="BI339">
        <v>1</v>
      </c>
      <c r="BJ339" t="s">
        <v>23</v>
      </c>
      <c r="BM339">
        <v>456</v>
      </c>
      <c r="BN339">
        <v>0</v>
      </c>
      <c r="BO339" t="s">
        <v>20</v>
      </c>
      <c r="BP339">
        <v>1</v>
      </c>
      <c r="BQ339">
        <v>60</v>
      </c>
      <c r="BR339">
        <v>0</v>
      </c>
      <c r="BS339">
        <v>26.39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70</v>
      </c>
      <c r="CA339">
        <v>41</v>
      </c>
      <c r="CB339" t="s">
        <v>3</v>
      </c>
      <c r="CE339">
        <v>30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ref="CP339:CP345" si="330">(P339+Q339+S339)</f>
        <v>52.78</v>
      </c>
      <c r="CQ339">
        <f t="shared" ref="CQ339:CQ345" si="331">ROUND((ROUND((AC339*AW339*1),2)*BC339),2)</f>
        <v>0</v>
      </c>
      <c r="CR339">
        <f t="shared" ref="CR339:CR345" si="332">(ROUND((ROUND(((ET339)*AV339*1),2)*BB339),2)+ROUND((ROUND(((AE339-(EU339))*AV339*1),2)*BS339),2))</f>
        <v>0</v>
      </c>
      <c r="CS339">
        <f t="shared" ref="CS339:CS345" si="333">ROUND((ROUND((AE339*AV339*1),2)*BS339),2)</f>
        <v>0</v>
      </c>
      <c r="CT339">
        <f t="shared" ref="CT339:CT345" si="334">ROUND((ROUND((AF339*AV339*1),2)*BA339),2)</f>
        <v>15508.08</v>
      </c>
      <c r="CU339">
        <f t="shared" ref="CU339:CU345" si="335">AG339</f>
        <v>0</v>
      </c>
      <c r="CV339">
        <f t="shared" ref="CV339:CV345" si="336">(AH339*AV339)</f>
        <v>57.5</v>
      </c>
      <c r="CW339">
        <f t="shared" ref="CW339:CX345" si="337">AI339</f>
        <v>0</v>
      </c>
      <c r="CX339">
        <f t="shared" si="337"/>
        <v>0</v>
      </c>
      <c r="CY339">
        <f t="shared" ref="CY339:CY345" si="338">S339*(BZ339/100)</f>
        <v>36.945999999999998</v>
      </c>
      <c r="CZ339">
        <f t="shared" ref="CZ339:CZ345" si="339">S339*(CA339/100)</f>
        <v>21.639799999999997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80</v>
      </c>
      <c r="DO339">
        <v>55</v>
      </c>
      <c r="DP339">
        <v>1.0469999999999999</v>
      </c>
      <c r="DQ339">
        <v>1</v>
      </c>
      <c r="DU339">
        <v>1005</v>
      </c>
      <c r="DV339" t="s">
        <v>22</v>
      </c>
      <c r="DW339" t="s">
        <v>22</v>
      </c>
      <c r="DX339">
        <v>100</v>
      </c>
      <c r="DZ339" t="s">
        <v>3</v>
      </c>
      <c r="EA339" t="s">
        <v>3</v>
      </c>
      <c r="EB339" t="s">
        <v>3</v>
      </c>
      <c r="EC339" t="s">
        <v>3</v>
      </c>
      <c r="EE339">
        <v>54687882</v>
      </c>
      <c r="EF339">
        <v>60</v>
      </c>
      <c r="EG339" t="s">
        <v>24</v>
      </c>
      <c r="EH339">
        <v>0</v>
      </c>
      <c r="EI339" t="s">
        <v>3</v>
      </c>
      <c r="EJ339">
        <v>1</v>
      </c>
      <c r="EK339">
        <v>456</v>
      </c>
      <c r="EL339" t="s">
        <v>25</v>
      </c>
      <c r="EM339" t="s">
        <v>26</v>
      </c>
      <c r="EO339" t="s">
        <v>3</v>
      </c>
      <c r="EQ339">
        <v>0</v>
      </c>
      <c r="ER339">
        <v>587.65</v>
      </c>
      <c r="ES339">
        <v>0</v>
      </c>
      <c r="ET339">
        <v>0</v>
      </c>
      <c r="EU339">
        <v>0</v>
      </c>
      <c r="EV339">
        <v>587.65</v>
      </c>
      <c r="EW339">
        <v>57.5</v>
      </c>
      <c r="EX339">
        <v>0</v>
      </c>
      <c r="EY339">
        <v>0</v>
      </c>
      <c r="FQ339">
        <v>0</v>
      </c>
      <c r="FR339">
        <f t="shared" ref="FR339:FR345" si="340">ROUND(IF(AND(BH339=3,BI339=3),P339,0),2)</f>
        <v>0</v>
      </c>
      <c r="FS339">
        <v>0</v>
      </c>
      <c r="FX339">
        <v>80</v>
      </c>
      <c r="FY339">
        <v>55</v>
      </c>
      <c r="GA339" t="s">
        <v>3</v>
      </c>
      <c r="GD339">
        <v>0</v>
      </c>
      <c r="GF339">
        <v>-1681123399</v>
      </c>
      <c r="GG339">
        <v>2</v>
      </c>
      <c r="GH339">
        <v>1</v>
      </c>
      <c r="GI339">
        <v>3</v>
      </c>
      <c r="GJ339">
        <v>0</v>
      </c>
      <c r="GK339">
        <f>ROUND(R339*(R12)/100,2)</f>
        <v>0</v>
      </c>
      <c r="GL339">
        <f t="shared" ref="GL339:GL345" si="341">ROUND(IF(AND(BH339=3,BI339=3,FS339&lt;&gt;0),P339,0),2)</f>
        <v>0</v>
      </c>
      <c r="GM339">
        <f t="shared" ref="GM339:GM345" si="342">ROUND(O339+X339+Y339+GK339,2)+GX339</f>
        <v>111.37</v>
      </c>
      <c r="GN339">
        <f t="shared" ref="GN339:GN345" si="343">IF(OR(BI339=0,BI339=1),ROUND(O339+X339+Y339+GK339,2),0)</f>
        <v>111.37</v>
      </c>
      <c r="GO339">
        <f t="shared" ref="GO339:GO345" si="344">IF(BI339=2,ROUND(O339+X339+Y339+GK339,2),0)</f>
        <v>0</v>
      </c>
      <c r="GP339">
        <f t="shared" ref="GP339:GP345" si="345">IF(BI339=4,ROUND(O339+X339+Y339+GK339,2)+GX339,0)</f>
        <v>0</v>
      </c>
      <c r="GR339">
        <v>0</v>
      </c>
      <c r="GS339">
        <v>3</v>
      </c>
      <c r="GT339">
        <v>0</v>
      </c>
      <c r="GU339" t="s">
        <v>3</v>
      </c>
      <c r="GV339">
        <f t="shared" ref="GV339:GV345" si="346">ROUND((GT339),6)</f>
        <v>0</v>
      </c>
      <c r="GW339">
        <v>1</v>
      </c>
      <c r="GX339">
        <f t="shared" ref="GX339:GX345" si="347">ROUND(HC339*I339,2)</f>
        <v>0</v>
      </c>
      <c r="HA339">
        <v>0</v>
      </c>
      <c r="HB339">
        <v>0</v>
      </c>
      <c r="HC339">
        <f t="shared" ref="HC339:HC345" si="348">GV339*GW339</f>
        <v>0</v>
      </c>
      <c r="HE339" t="s">
        <v>3</v>
      </c>
      <c r="HF339" t="s">
        <v>3</v>
      </c>
      <c r="HM339" t="s">
        <v>3</v>
      </c>
      <c r="HN339" t="s">
        <v>3</v>
      </c>
      <c r="HO339" t="s">
        <v>3</v>
      </c>
      <c r="HP339" t="s">
        <v>3</v>
      </c>
      <c r="HQ339" t="s">
        <v>3</v>
      </c>
      <c r="IK339">
        <v>0</v>
      </c>
    </row>
    <row r="340" spans="1:245" x14ac:dyDescent="0.2">
      <c r="A340">
        <v>18</v>
      </c>
      <c r="B340">
        <v>1</v>
      </c>
      <c r="C340">
        <v>155</v>
      </c>
      <c r="E340" t="s">
        <v>27</v>
      </c>
      <c r="F340" t="s">
        <v>28</v>
      </c>
      <c r="G340" t="s">
        <v>29</v>
      </c>
      <c r="H340" t="s">
        <v>30</v>
      </c>
      <c r="I340">
        <f>I339*J340</f>
        <v>-1.5640000000000001E-2</v>
      </c>
      <c r="J340">
        <v>-4.6000000000000005</v>
      </c>
      <c r="K340">
        <v>-4.5999999999999996</v>
      </c>
      <c r="O340">
        <f t="shared" si="313"/>
        <v>0</v>
      </c>
      <c r="P340">
        <f t="shared" si="314"/>
        <v>0</v>
      </c>
      <c r="Q340">
        <f t="shared" si="315"/>
        <v>0</v>
      </c>
      <c r="R340">
        <f t="shared" si="316"/>
        <v>0</v>
      </c>
      <c r="S340">
        <f t="shared" si="317"/>
        <v>0</v>
      </c>
      <c r="T340">
        <f t="shared" si="318"/>
        <v>0</v>
      </c>
      <c r="U340">
        <f t="shared" si="319"/>
        <v>0</v>
      </c>
      <c r="V340">
        <f t="shared" si="320"/>
        <v>0</v>
      </c>
      <c r="W340">
        <f t="shared" si="321"/>
        <v>0</v>
      </c>
      <c r="X340">
        <f t="shared" si="322"/>
        <v>0</v>
      </c>
      <c r="Y340">
        <f t="shared" si="322"/>
        <v>0</v>
      </c>
      <c r="AA340">
        <v>55282325</v>
      </c>
      <c r="AB340">
        <f t="shared" si="323"/>
        <v>0</v>
      </c>
      <c r="AC340">
        <f t="shared" si="324"/>
        <v>0</v>
      </c>
      <c r="AD340">
        <f t="shared" si="325"/>
        <v>0</v>
      </c>
      <c r="AE340">
        <f t="shared" si="326"/>
        <v>0</v>
      </c>
      <c r="AF340">
        <f t="shared" si="326"/>
        <v>0</v>
      </c>
      <c r="AG340">
        <f t="shared" si="327"/>
        <v>0</v>
      </c>
      <c r="AH340">
        <f t="shared" si="328"/>
        <v>0</v>
      </c>
      <c r="AI340">
        <f t="shared" si="328"/>
        <v>0</v>
      </c>
      <c r="AJ340">
        <f t="shared" si="329"/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1</v>
      </c>
      <c r="AW340">
        <v>1</v>
      </c>
      <c r="AZ340">
        <v>1</v>
      </c>
      <c r="BA340">
        <v>1</v>
      </c>
      <c r="BB340">
        <v>1</v>
      </c>
      <c r="BC340">
        <v>1</v>
      </c>
      <c r="BD340" t="s">
        <v>3</v>
      </c>
      <c r="BE340" t="s">
        <v>3</v>
      </c>
      <c r="BF340" t="s">
        <v>3</v>
      </c>
      <c r="BG340" t="s">
        <v>3</v>
      </c>
      <c r="BH340">
        <v>3</v>
      </c>
      <c r="BI340">
        <v>1</v>
      </c>
      <c r="BJ340" t="s">
        <v>3</v>
      </c>
      <c r="BM340">
        <v>456</v>
      </c>
      <c r="BN340">
        <v>0</v>
      </c>
      <c r="BO340" t="s">
        <v>3</v>
      </c>
      <c r="BP340">
        <v>0</v>
      </c>
      <c r="BQ340">
        <v>60</v>
      </c>
      <c r="BR340">
        <v>1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0</v>
      </c>
      <c r="CA340">
        <v>0</v>
      </c>
      <c r="CB340" t="s">
        <v>3</v>
      </c>
      <c r="CE340">
        <v>30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330"/>
        <v>0</v>
      </c>
      <c r="CQ340">
        <f t="shared" si="331"/>
        <v>0</v>
      </c>
      <c r="CR340">
        <f t="shared" si="332"/>
        <v>0</v>
      </c>
      <c r="CS340">
        <f t="shared" si="333"/>
        <v>0</v>
      </c>
      <c r="CT340">
        <f t="shared" si="334"/>
        <v>0</v>
      </c>
      <c r="CU340">
        <f t="shared" si="335"/>
        <v>0</v>
      </c>
      <c r="CV340">
        <f t="shared" si="336"/>
        <v>0</v>
      </c>
      <c r="CW340">
        <f t="shared" si="337"/>
        <v>0</v>
      </c>
      <c r="CX340">
        <f t="shared" si="337"/>
        <v>0</v>
      </c>
      <c r="CY340">
        <f t="shared" si="338"/>
        <v>0</v>
      </c>
      <c r="CZ340">
        <f t="shared" si="339"/>
        <v>0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80</v>
      </c>
      <c r="DO340">
        <v>55</v>
      </c>
      <c r="DP340">
        <v>1.0469999999999999</v>
      </c>
      <c r="DQ340">
        <v>1</v>
      </c>
      <c r="DU340">
        <v>1009</v>
      </c>
      <c r="DV340" t="s">
        <v>30</v>
      </c>
      <c r="DW340" t="s">
        <v>30</v>
      </c>
      <c r="DX340">
        <v>1000</v>
      </c>
      <c r="DZ340" t="s">
        <v>3</v>
      </c>
      <c r="EA340" t="s">
        <v>3</v>
      </c>
      <c r="EB340" t="s">
        <v>3</v>
      </c>
      <c r="EC340" t="s">
        <v>3</v>
      </c>
      <c r="EE340">
        <v>54687882</v>
      </c>
      <c r="EF340">
        <v>60</v>
      </c>
      <c r="EG340" t="s">
        <v>24</v>
      </c>
      <c r="EH340">
        <v>0</v>
      </c>
      <c r="EI340" t="s">
        <v>3</v>
      </c>
      <c r="EJ340">
        <v>1</v>
      </c>
      <c r="EK340">
        <v>456</v>
      </c>
      <c r="EL340" t="s">
        <v>25</v>
      </c>
      <c r="EM340" t="s">
        <v>26</v>
      </c>
      <c r="EO340" t="s">
        <v>3</v>
      </c>
      <c r="EQ340">
        <v>32768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FQ340">
        <v>0</v>
      </c>
      <c r="FR340">
        <f t="shared" si="340"/>
        <v>0</v>
      </c>
      <c r="FS340">
        <v>0</v>
      </c>
      <c r="FX340">
        <v>80</v>
      </c>
      <c r="FY340">
        <v>55</v>
      </c>
      <c r="GA340" t="s">
        <v>3</v>
      </c>
      <c r="GD340">
        <v>0</v>
      </c>
      <c r="GF340">
        <v>1489638031</v>
      </c>
      <c r="GG340">
        <v>2</v>
      </c>
      <c r="GH340">
        <v>1</v>
      </c>
      <c r="GI340">
        <v>3</v>
      </c>
      <c r="GJ340">
        <v>0</v>
      </c>
      <c r="GK340">
        <f>ROUND(R340*(R12)/100,2)</f>
        <v>0</v>
      </c>
      <c r="GL340">
        <f t="shared" si="341"/>
        <v>0</v>
      </c>
      <c r="GM340">
        <f t="shared" si="342"/>
        <v>0</v>
      </c>
      <c r="GN340">
        <f t="shared" si="343"/>
        <v>0</v>
      </c>
      <c r="GO340">
        <f t="shared" si="344"/>
        <v>0</v>
      </c>
      <c r="GP340">
        <f t="shared" si="345"/>
        <v>0</v>
      </c>
      <c r="GR340">
        <v>0</v>
      </c>
      <c r="GS340">
        <v>3</v>
      </c>
      <c r="GT340">
        <v>0</v>
      </c>
      <c r="GU340" t="s">
        <v>3</v>
      </c>
      <c r="GV340">
        <f t="shared" si="346"/>
        <v>0</v>
      </c>
      <c r="GW340">
        <v>1</v>
      </c>
      <c r="GX340">
        <f t="shared" si="347"/>
        <v>0</v>
      </c>
      <c r="HA340">
        <v>0</v>
      </c>
      <c r="HB340">
        <v>0</v>
      </c>
      <c r="HC340">
        <f t="shared" si="348"/>
        <v>0</v>
      </c>
      <c r="HE340" t="s">
        <v>3</v>
      </c>
      <c r="HF340" t="s">
        <v>3</v>
      </c>
      <c r="HM340" t="s">
        <v>3</v>
      </c>
      <c r="HN340" t="s">
        <v>3</v>
      </c>
      <c r="HO340" t="s">
        <v>3</v>
      </c>
      <c r="HP340" t="s">
        <v>3</v>
      </c>
      <c r="HQ340" t="s">
        <v>3</v>
      </c>
      <c r="IK340">
        <v>0</v>
      </c>
    </row>
    <row r="341" spans="1:245" x14ac:dyDescent="0.2">
      <c r="A341">
        <v>17</v>
      </c>
      <c r="B341">
        <v>1</v>
      </c>
      <c r="C341">
        <f>ROW(SmtRes!A156)</f>
        <v>156</v>
      </c>
      <c r="D341">
        <f>ROW(EtalonRes!A165)</f>
        <v>165</v>
      </c>
      <c r="E341" t="s">
        <v>31</v>
      </c>
      <c r="F341" t="s">
        <v>32</v>
      </c>
      <c r="G341" t="s">
        <v>33</v>
      </c>
      <c r="H341" t="s">
        <v>34</v>
      </c>
      <c r="I341">
        <v>0.35</v>
      </c>
      <c r="J341">
        <v>0</v>
      </c>
      <c r="K341">
        <v>0.35</v>
      </c>
      <c r="O341">
        <f t="shared" si="313"/>
        <v>56.74</v>
      </c>
      <c r="P341">
        <f t="shared" si="314"/>
        <v>0</v>
      </c>
      <c r="Q341">
        <f t="shared" si="315"/>
        <v>0</v>
      </c>
      <c r="R341">
        <f t="shared" si="316"/>
        <v>0</v>
      </c>
      <c r="S341">
        <f t="shared" si="317"/>
        <v>56.74</v>
      </c>
      <c r="T341">
        <f t="shared" si="318"/>
        <v>0</v>
      </c>
      <c r="U341">
        <f t="shared" si="319"/>
        <v>0.21</v>
      </c>
      <c r="V341">
        <f t="shared" si="320"/>
        <v>0</v>
      </c>
      <c r="W341">
        <f t="shared" si="321"/>
        <v>0</v>
      </c>
      <c r="X341">
        <f t="shared" si="322"/>
        <v>47.09</v>
      </c>
      <c r="Y341">
        <f t="shared" si="322"/>
        <v>23.26</v>
      </c>
      <c r="AA341">
        <v>55282325</v>
      </c>
      <c r="AB341">
        <f t="shared" si="323"/>
        <v>6.13</v>
      </c>
      <c r="AC341">
        <f t="shared" si="324"/>
        <v>0</v>
      </c>
      <c r="AD341">
        <f t="shared" si="325"/>
        <v>0</v>
      </c>
      <c r="AE341">
        <f t="shared" si="326"/>
        <v>0</v>
      </c>
      <c r="AF341">
        <f t="shared" si="326"/>
        <v>6.13</v>
      </c>
      <c r="AG341">
        <f t="shared" si="327"/>
        <v>0</v>
      </c>
      <c r="AH341">
        <f t="shared" si="328"/>
        <v>0.6</v>
      </c>
      <c r="AI341">
        <f t="shared" si="328"/>
        <v>0</v>
      </c>
      <c r="AJ341">
        <f t="shared" si="329"/>
        <v>0</v>
      </c>
      <c r="AK341">
        <v>6.13</v>
      </c>
      <c r="AL341">
        <v>0</v>
      </c>
      <c r="AM341">
        <v>0</v>
      </c>
      <c r="AN341">
        <v>0</v>
      </c>
      <c r="AO341">
        <v>6.13</v>
      </c>
      <c r="AP341">
        <v>0</v>
      </c>
      <c r="AQ341">
        <v>0.6</v>
      </c>
      <c r="AR341">
        <v>0</v>
      </c>
      <c r="AS341">
        <v>0</v>
      </c>
      <c r="AT341">
        <v>83</v>
      </c>
      <c r="AU341">
        <v>41</v>
      </c>
      <c r="AV341">
        <v>1</v>
      </c>
      <c r="AW341">
        <v>1</v>
      </c>
      <c r="AZ341">
        <v>1</v>
      </c>
      <c r="BA341">
        <v>26.39</v>
      </c>
      <c r="BB341">
        <v>1</v>
      </c>
      <c r="BC341">
        <v>1</v>
      </c>
      <c r="BD341" t="s">
        <v>3</v>
      </c>
      <c r="BE341" t="s">
        <v>3</v>
      </c>
      <c r="BF341" t="s">
        <v>3</v>
      </c>
      <c r="BG341" t="s">
        <v>3</v>
      </c>
      <c r="BH341">
        <v>0</v>
      </c>
      <c r="BI341">
        <v>1</v>
      </c>
      <c r="BJ341" t="s">
        <v>35</v>
      </c>
      <c r="BM341">
        <v>478</v>
      </c>
      <c r="BN341">
        <v>0</v>
      </c>
      <c r="BO341" t="s">
        <v>32</v>
      </c>
      <c r="BP341">
        <v>1</v>
      </c>
      <c r="BQ341">
        <v>60</v>
      </c>
      <c r="BR341">
        <v>0</v>
      </c>
      <c r="BS341">
        <v>26.39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3</v>
      </c>
      <c r="BZ341">
        <v>83</v>
      </c>
      <c r="CA341">
        <v>41</v>
      </c>
      <c r="CB341" t="s">
        <v>3</v>
      </c>
      <c r="CE341">
        <v>30</v>
      </c>
      <c r="CF341">
        <v>0</v>
      </c>
      <c r="CG341">
        <v>0</v>
      </c>
      <c r="CM341">
        <v>0</v>
      </c>
      <c r="CN341" t="s">
        <v>3</v>
      </c>
      <c r="CO341">
        <v>0</v>
      </c>
      <c r="CP341">
        <f t="shared" si="330"/>
        <v>56.74</v>
      </c>
      <c r="CQ341">
        <f t="shared" si="331"/>
        <v>0</v>
      </c>
      <c r="CR341">
        <f t="shared" si="332"/>
        <v>0</v>
      </c>
      <c r="CS341">
        <f t="shared" si="333"/>
        <v>0</v>
      </c>
      <c r="CT341">
        <f t="shared" si="334"/>
        <v>161.77000000000001</v>
      </c>
      <c r="CU341">
        <f t="shared" si="335"/>
        <v>0</v>
      </c>
      <c r="CV341">
        <f t="shared" si="336"/>
        <v>0.6</v>
      </c>
      <c r="CW341">
        <f t="shared" si="337"/>
        <v>0</v>
      </c>
      <c r="CX341">
        <f t="shared" si="337"/>
        <v>0</v>
      </c>
      <c r="CY341">
        <f t="shared" si="338"/>
        <v>47.094200000000001</v>
      </c>
      <c r="CZ341">
        <f t="shared" si="339"/>
        <v>23.263400000000001</v>
      </c>
      <c r="DC341" t="s">
        <v>3</v>
      </c>
      <c r="DD341" t="s">
        <v>3</v>
      </c>
      <c r="DE341" t="s">
        <v>3</v>
      </c>
      <c r="DF341" t="s">
        <v>3</v>
      </c>
      <c r="DG341" t="s">
        <v>3</v>
      </c>
      <c r="DH341" t="s">
        <v>3</v>
      </c>
      <c r="DI341" t="s">
        <v>3</v>
      </c>
      <c r="DJ341" t="s">
        <v>3</v>
      </c>
      <c r="DK341" t="s">
        <v>3</v>
      </c>
      <c r="DL341" t="s">
        <v>3</v>
      </c>
      <c r="DM341" t="s">
        <v>3</v>
      </c>
      <c r="DN341">
        <v>100</v>
      </c>
      <c r="DO341">
        <v>64</v>
      </c>
      <c r="DP341">
        <v>1.0249999999999999</v>
      </c>
      <c r="DQ341">
        <v>1</v>
      </c>
      <c r="DU341">
        <v>1013</v>
      </c>
      <c r="DV341" t="s">
        <v>34</v>
      </c>
      <c r="DW341" t="s">
        <v>34</v>
      </c>
      <c r="DX341">
        <v>1</v>
      </c>
      <c r="DZ341" t="s">
        <v>3</v>
      </c>
      <c r="EA341" t="s">
        <v>3</v>
      </c>
      <c r="EB341" t="s">
        <v>3</v>
      </c>
      <c r="EC341" t="s">
        <v>3</v>
      </c>
      <c r="EE341">
        <v>54687904</v>
      </c>
      <c r="EF341">
        <v>60</v>
      </c>
      <c r="EG341" t="s">
        <v>24</v>
      </c>
      <c r="EH341">
        <v>0</v>
      </c>
      <c r="EI341" t="s">
        <v>3</v>
      </c>
      <c r="EJ341">
        <v>1</v>
      </c>
      <c r="EK341">
        <v>478</v>
      </c>
      <c r="EL341" t="s">
        <v>36</v>
      </c>
      <c r="EM341" t="s">
        <v>37</v>
      </c>
      <c r="EO341" t="s">
        <v>3</v>
      </c>
      <c r="EQ341">
        <v>0</v>
      </c>
      <c r="ER341">
        <v>6.13</v>
      </c>
      <c r="ES341">
        <v>0</v>
      </c>
      <c r="ET341">
        <v>0</v>
      </c>
      <c r="EU341">
        <v>0</v>
      </c>
      <c r="EV341">
        <v>6.13</v>
      </c>
      <c r="EW341">
        <v>0.6</v>
      </c>
      <c r="EX341">
        <v>0</v>
      </c>
      <c r="EY341">
        <v>0</v>
      </c>
      <c r="FQ341">
        <v>0</v>
      </c>
      <c r="FR341">
        <f t="shared" si="340"/>
        <v>0</v>
      </c>
      <c r="FS341">
        <v>0</v>
      </c>
      <c r="FX341">
        <v>100</v>
      </c>
      <c r="FY341">
        <v>64</v>
      </c>
      <c r="GA341" t="s">
        <v>3</v>
      </c>
      <c r="GD341">
        <v>0</v>
      </c>
      <c r="GF341">
        <v>-750453579</v>
      </c>
      <c r="GG341">
        <v>2</v>
      </c>
      <c r="GH341">
        <v>1</v>
      </c>
      <c r="GI341">
        <v>3</v>
      </c>
      <c r="GJ341">
        <v>0</v>
      </c>
      <c r="GK341">
        <f>ROUND(R341*(R12)/100,2)</f>
        <v>0</v>
      </c>
      <c r="GL341">
        <f t="shared" si="341"/>
        <v>0</v>
      </c>
      <c r="GM341">
        <f t="shared" si="342"/>
        <v>127.09</v>
      </c>
      <c r="GN341">
        <f t="shared" si="343"/>
        <v>127.09</v>
      </c>
      <c r="GO341">
        <f t="shared" si="344"/>
        <v>0</v>
      </c>
      <c r="GP341">
        <f t="shared" si="345"/>
        <v>0</v>
      </c>
      <c r="GR341">
        <v>0</v>
      </c>
      <c r="GS341">
        <v>3</v>
      </c>
      <c r="GT341">
        <v>0</v>
      </c>
      <c r="GU341" t="s">
        <v>3</v>
      </c>
      <c r="GV341">
        <f t="shared" si="346"/>
        <v>0</v>
      </c>
      <c r="GW341">
        <v>1</v>
      </c>
      <c r="GX341">
        <f t="shared" si="347"/>
        <v>0</v>
      </c>
      <c r="HA341">
        <v>0</v>
      </c>
      <c r="HB341">
        <v>0</v>
      </c>
      <c r="HC341">
        <f t="shared" si="348"/>
        <v>0</v>
      </c>
      <c r="HE341" t="s">
        <v>3</v>
      </c>
      <c r="HF341" t="s">
        <v>3</v>
      </c>
      <c r="HM341" t="s">
        <v>3</v>
      </c>
      <c r="HN341" t="s">
        <v>3</v>
      </c>
      <c r="HO341" t="s">
        <v>3</v>
      </c>
      <c r="HP341" t="s">
        <v>3</v>
      </c>
      <c r="HQ341" t="s">
        <v>3</v>
      </c>
      <c r="IK341">
        <v>0</v>
      </c>
    </row>
    <row r="342" spans="1:245" x14ac:dyDescent="0.2">
      <c r="A342">
        <v>17</v>
      </c>
      <c r="B342">
        <v>1</v>
      </c>
      <c r="C342">
        <f>ROW(SmtRes!A158)</f>
        <v>158</v>
      </c>
      <c r="D342">
        <f>ROW(EtalonRes!A167)</f>
        <v>167</v>
      </c>
      <c r="E342" t="s">
        <v>38</v>
      </c>
      <c r="F342" t="s">
        <v>39</v>
      </c>
      <c r="G342" t="s">
        <v>40</v>
      </c>
      <c r="H342" t="s">
        <v>22</v>
      </c>
      <c r="I342">
        <f>ROUND(1.59/100,9)</f>
        <v>1.5900000000000001E-2</v>
      </c>
      <c r="J342">
        <v>0</v>
      </c>
      <c r="K342">
        <f>ROUND(1.59/100,9)</f>
        <v>1.5900000000000001E-2</v>
      </c>
      <c r="O342">
        <f t="shared" si="313"/>
        <v>80.23</v>
      </c>
      <c r="P342">
        <f t="shared" si="314"/>
        <v>0</v>
      </c>
      <c r="Q342">
        <f t="shared" si="315"/>
        <v>0</v>
      </c>
      <c r="R342">
        <f t="shared" si="316"/>
        <v>0</v>
      </c>
      <c r="S342">
        <f t="shared" si="317"/>
        <v>80.23</v>
      </c>
      <c r="T342">
        <f t="shared" si="318"/>
        <v>0</v>
      </c>
      <c r="U342">
        <f t="shared" si="319"/>
        <v>0.27681900000000004</v>
      </c>
      <c r="V342">
        <f t="shared" si="320"/>
        <v>0</v>
      </c>
      <c r="W342">
        <f t="shared" si="321"/>
        <v>0</v>
      </c>
      <c r="X342">
        <f t="shared" si="322"/>
        <v>56.16</v>
      </c>
      <c r="Y342">
        <f t="shared" si="322"/>
        <v>32.89</v>
      </c>
      <c r="AA342">
        <v>55282325</v>
      </c>
      <c r="AB342">
        <f t="shared" si="323"/>
        <v>191.34</v>
      </c>
      <c r="AC342">
        <f t="shared" si="324"/>
        <v>0</v>
      </c>
      <c r="AD342">
        <f t="shared" si="325"/>
        <v>0</v>
      </c>
      <c r="AE342">
        <f t="shared" si="326"/>
        <v>0</v>
      </c>
      <c r="AF342">
        <f t="shared" si="326"/>
        <v>191.34</v>
      </c>
      <c r="AG342">
        <f t="shared" si="327"/>
        <v>0</v>
      </c>
      <c r="AH342">
        <f t="shared" si="328"/>
        <v>17.41</v>
      </c>
      <c r="AI342">
        <f t="shared" si="328"/>
        <v>0</v>
      </c>
      <c r="AJ342">
        <f t="shared" si="329"/>
        <v>0</v>
      </c>
      <c r="AK342">
        <v>191.34</v>
      </c>
      <c r="AL342">
        <v>0</v>
      </c>
      <c r="AM342">
        <v>0</v>
      </c>
      <c r="AN342">
        <v>0</v>
      </c>
      <c r="AO342">
        <v>191.34</v>
      </c>
      <c r="AP342">
        <v>0</v>
      </c>
      <c r="AQ342">
        <v>17.41</v>
      </c>
      <c r="AR342">
        <v>0</v>
      </c>
      <c r="AS342">
        <v>0</v>
      </c>
      <c r="AT342">
        <v>70</v>
      </c>
      <c r="AU342">
        <v>41</v>
      </c>
      <c r="AV342">
        <v>1</v>
      </c>
      <c r="AW342">
        <v>1</v>
      </c>
      <c r="AZ342">
        <v>1</v>
      </c>
      <c r="BA342">
        <v>26.39</v>
      </c>
      <c r="BB342">
        <v>1</v>
      </c>
      <c r="BC342">
        <v>1</v>
      </c>
      <c r="BD342" t="s">
        <v>3</v>
      </c>
      <c r="BE342" t="s">
        <v>3</v>
      </c>
      <c r="BF342" t="s">
        <v>3</v>
      </c>
      <c r="BG342" t="s">
        <v>3</v>
      </c>
      <c r="BH342">
        <v>0</v>
      </c>
      <c r="BI342">
        <v>1</v>
      </c>
      <c r="BJ342" t="s">
        <v>41</v>
      </c>
      <c r="BM342">
        <v>441</v>
      </c>
      <c r="BN342">
        <v>0</v>
      </c>
      <c r="BO342" t="s">
        <v>39</v>
      </c>
      <c r="BP342">
        <v>1</v>
      </c>
      <c r="BQ342">
        <v>60</v>
      </c>
      <c r="BR342">
        <v>0</v>
      </c>
      <c r="BS342">
        <v>26.39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70</v>
      </c>
      <c r="CA342">
        <v>41</v>
      </c>
      <c r="CB342" t="s">
        <v>3</v>
      </c>
      <c r="CE342">
        <v>30</v>
      </c>
      <c r="CF342">
        <v>0</v>
      </c>
      <c r="CG342">
        <v>0</v>
      </c>
      <c r="CM342">
        <v>0</v>
      </c>
      <c r="CN342" t="s">
        <v>3</v>
      </c>
      <c r="CO342">
        <v>0</v>
      </c>
      <c r="CP342">
        <f t="shared" si="330"/>
        <v>80.23</v>
      </c>
      <c r="CQ342">
        <f t="shared" si="331"/>
        <v>0</v>
      </c>
      <c r="CR342">
        <f t="shared" si="332"/>
        <v>0</v>
      </c>
      <c r="CS342">
        <f t="shared" si="333"/>
        <v>0</v>
      </c>
      <c r="CT342">
        <f t="shared" si="334"/>
        <v>5049.46</v>
      </c>
      <c r="CU342">
        <f t="shared" si="335"/>
        <v>0</v>
      </c>
      <c r="CV342">
        <f t="shared" si="336"/>
        <v>17.41</v>
      </c>
      <c r="CW342">
        <f t="shared" si="337"/>
        <v>0</v>
      </c>
      <c r="CX342">
        <f t="shared" si="337"/>
        <v>0</v>
      </c>
      <c r="CY342">
        <f t="shared" si="338"/>
        <v>56.161000000000001</v>
      </c>
      <c r="CZ342">
        <f t="shared" si="339"/>
        <v>32.894300000000001</v>
      </c>
      <c r="DC342" t="s">
        <v>3</v>
      </c>
      <c r="DD342" t="s">
        <v>3</v>
      </c>
      <c r="DE342" t="s">
        <v>3</v>
      </c>
      <c r="DF342" t="s">
        <v>3</v>
      </c>
      <c r="DG342" t="s">
        <v>3</v>
      </c>
      <c r="DH342" t="s">
        <v>3</v>
      </c>
      <c r="DI342" t="s">
        <v>3</v>
      </c>
      <c r="DJ342" t="s">
        <v>3</v>
      </c>
      <c r="DK342" t="s">
        <v>3</v>
      </c>
      <c r="DL342" t="s">
        <v>3</v>
      </c>
      <c r="DM342" t="s">
        <v>3</v>
      </c>
      <c r="DN342">
        <v>80</v>
      </c>
      <c r="DO342">
        <v>55</v>
      </c>
      <c r="DP342">
        <v>1.0469999999999999</v>
      </c>
      <c r="DQ342">
        <v>1</v>
      </c>
      <c r="DU342">
        <v>1005</v>
      </c>
      <c r="DV342" t="s">
        <v>22</v>
      </c>
      <c r="DW342" t="s">
        <v>22</v>
      </c>
      <c r="DX342">
        <v>100</v>
      </c>
      <c r="DZ342" t="s">
        <v>3</v>
      </c>
      <c r="EA342" t="s">
        <v>3</v>
      </c>
      <c r="EB342" t="s">
        <v>3</v>
      </c>
      <c r="EC342" t="s">
        <v>3</v>
      </c>
      <c r="EE342">
        <v>54687867</v>
      </c>
      <c r="EF342">
        <v>60</v>
      </c>
      <c r="EG342" t="s">
        <v>24</v>
      </c>
      <c r="EH342">
        <v>0</v>
      </c>
      <c r="EI342" t="s">
        <v>3</v>
      </c>
      <c r="EJ342">
        <v>1</v>
      </c>
      <c r="EK342">
        <v>441</v>
      </c>
      <c r="EL342" t="s">
        <v>42</v>
      </c>
      <c r="EM342" t="s">
        <v>43</v>
      </c>
      <c r="EO342" t="s">
        <v>3</v>
      </c>
      <c r="EQ342">
        <v>0</v>
      </c>
      <c r="ER342">
        <v>191.34</v>
      </c>
      <c r="ES342">
        <v>0</v>
      </c>
      <c r="ET342">
        <v>0</v>
      </c>
      <c r="EU342">
        <v>0</v>
      </c>
      <c r="EV342">
        <v>191.34</v>
      </c>
      <c r="EW342">
        <v>17.41</v>
      </c>
      <c r="EX342">
        <v>0</v>
      </c>
      <c r="EY342">
        <v>0</v>
      </c>
      <c r="FQ342">
        <v>0</v>
      </c>
      <c r="FR342">
        <f t="shared" si="340"/>
        <v>0</v>
      </c>
      <c r="FS342">
        <v>0</v>
      </c>
      <c r="FX342">
        <v>80</v>
      </c>
      <c r="FY342">
        <v>55</v>
      </c>
      <c r="GA342" t="s">
        <v>3</v>
      </c>
      <c r="GD342">
        <v>0</v>
      </c>
      <c r="GF342">
        <v>-839833208</v>
      </c>
      <c r="GG342">
        <v>2</v>
      </c>
      <c r="GH342">
        <v>1</v>
      </c>
      <c r="GI342">
        <v>3</v>
      </c>
      <c r="GJ342">
        <v>0</v>
      </c>
      <c r="GK342">
        <f>ROUND(R342*(R12)/100,2)</f>
        <v>0</v>
      </c>
      <c r="GL342">
        <f t="shared" si="341"/>
        <v>0</v>
      </c>
      <c r="GM342">
        <f t="shared" si="342"/>
        <v>169.28</v>
      </c>
      <c r="GN342">
        <f t="shared" si="343"/>
        <v>169.28</v>
      </c>
      <c r="GO342">
        <f t="shared" si="344"/>
        <v>0</v>
      </c>
      <c r="GP342">
        <f t="shared" si="345"/>
        <v>0</v>
      </c>
      <c r="GR342">
        <v>0</v>
      </c>
      <c r="GS342">
        <v>3</v>
      </c>
      <c r="GT342">
        <v>0</v>
      </c>
      <c r="GU342" t="s">
        <v>3</v>
      </c>
      <c r="GV342">
        <f t="shared" si="346"/>
        <v>0</v>
      </c>
      <c r="GW342">
        <v>1</v>
      </c>
      <c r="GX342">
        <f t="shared" si="347"/>
        <v>0</v>
      </c>
      <c r="HA342">
        <v>0</v>
      </c>
      <c r="HB342">
        <v>0</v>
      </c>
      <c r="HC342">
        <f t="shared" si="348"/>
        <v>0</v>
      </c>
      <c r="HE342" t="s">
        <v>3</v>
      </c>
      <c r="HF342" t="s">
        <v>3</v>
      </c>
      <c r="HM342" t="s">
        <v>3</v>
      </c>
      <c r="HN342" t="s">
        <v>3</v>
      </c>
      <c r="HO342" t="s">
        <v>3</v>
      </c>
      <c r="HP342" t="s">
        <v>3</v>
      </c>
      <c r="HQ342" t="s">
        <v>3</v>
      </c>
      <c r="IK342">
        <v>0</v>
      </c>
    </row>
    <row r="343" spans="1:245" x14ac:dyDescent="0.2">
      <c r="A343">
        <v>18</v>
      </c>
      <c r="B343">
        <v>1</v>
      </c>
      <c r="C343">
        <v>158</v>
      </c>
      <c r="E343" t="s">
        <v>44</v>
      </c>
      <c r="F343" t="s">
        <v>28</v>
      </c>
      <c r="G343" t="s">
        <v>29</v>
      </c>
      <c r="H343" t="s">
        <v>30</v>
      </c>
      <c r="I343">
        <f>I342*J343</f>
        <v>-1.6218E-2</v>
      </c>
      <c r="J343">
        <v>-1.02</v>
      </c>
      <c r="K343">
        <v>-1.02</v>
      </c>
      <c r="O343">
        <f t="shared" si="313"/>
        <v>0</v>
      </c>
      <c r="P343">
        <f t="shared" si="314"/>
        <v>0</v>
      </c>
      <c r="Q343">
        <f t="shared" si="315"/>
        <v>0</v>
      </c>
      <c r="R343">
        <f t="shared" si="316"/>
        <v>0</v>
      </c>
      <c r="S343">
        <f t="shared" si="317"/>
        <v>0</v>
      </c>
      <c r="T343">
        <f t="shared" si="318"/>
        <v>0</v>
      </c>
      <c r="U343">
        <f t="shared" si="319"/>
        <v>0</v>
      </c>
      <c r="V343">
        <f t="shared" si="320"/>
        <v>0</v>
      </c>
      <c r="W343">
        <f t="shared" si="321"/>
        <v>0</v>
      </c>
      <c r="X343">
        <f t="shared" si="322"/>
        <v>0</v>
      </c>
      <c r="Y343">
        <f t="shared" si="322"/>
        <v>0</v>
      </c>
      <c r="AA343">
        <v>55282325</v>
      </c>
      <c r="AB343">
        <f t="shared" si="323"/>
        <v>0</v>
      </c>
      <c r="AC343">
        <f t="shared" si="324"/>
        <v>0</v>
      </c>
      <c r="AD343">
        <f t="shared" si="325"/>
        <v>0</v>
      </c>
      <c r="AE343">
        <f t="shared" si="326"/>
        <v>0</v>
      </c>
      <c r="AF343">
        <f t="shared" si="326"/>
        <v>0</v>
      </c>
      <c r="AG343">
        <f t="shared" si="327"/>
        <v>0</v>
      </c>
      <c r="AH343">
        <f t="shared" si="328"/>
        <v>0</v>
      </c>
      <c r="AI343">
        <f t="shared" si="328"/>
        <v>0</v>
      </c>
      <c r="AJ343">
        <f t="shared" si="329"/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1</v>
      </c>
      <c r="AW343">
        <v>1</v>
      </c>
      <c r="AZ343">
        <v>1</v>
      </c>
      <c r="BA343">
        <v>1</v>
      </c>
      <c r="BB343">
        <v>1</v>
      </c>
      <c r="BC343">
        <v>1</v>
      </c>
      <c r="BD343" t="s">
        <v>3</v>
      </c>
      <c r="BE343" t="s">
        <v>3</v>
      </c>
      <c r="BF343" t="s">
        <v>3</v>
      </c>
      <c r="BG343" t="s">
        <v>3</v>
      </c>
      <c r="BH343">
        <v>3</v>
      </c>
      <c r="BI343">
        <v>1</v>
      </c>
      <c r="BJ343" t="s">
        <v>3</v>
      </c>
      <c r="BM343">
        <v>441</v>
      </c>
      <c r="BN343">
        <v>0</v>
      </c>
      <c r="BO343" t="s">
        <v>3</v>
      </c>
      <c r="BP343">
        <v>0</v>
      </c>
      <c r="BQ343">
        <v>60</v>
      </c>
      <c r="BR343">
        <v>1</v>
      </c>
      <c r="BS343">
        <v>1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3</v>
      </c>
      <c r="BZ343">
        <v>0</v>
      </c>
      <c r="CA343">
        <v>0</v>
      </c>
      <c r="CB343" t="s">
        <v>3</v>
      </c>
      <c r="CE343">
        <v>30</v>
      </c>
      <c r="CF343">
        <v>0</v>
      </c>
      <c r="CG343">
        <v>0</v>
      </c>
      <c r="CM343">
        <v>0</v>
      </c>
      <c r="CN343" t="s">
        <v>3</v>
      </c>
      <c r="CO343">
        <v>0</v>
      </c>
      <c r="CP343">
        <f t="shared" si="330"/>
        <v>0</v>
      </c>
      <c r="CQ343">
        <f t="shared" si="331"/>
        <v>0</v>
      </c>
      <c r="CR343">
        <f t="shared" si="332"/>
        <v>0</v>
      </c>
      <c r="CS343">
        <f t="shared" si="333"/>
        <v>0</v>
      </c>
      <c r="CT343">
        <f t="shared" si="334"/>
        <v>0</v>
      </c>
      <c r="CU343">
        <f t="shared" si="335"/>
        <v>0</v>
      </c>
      <c r="CV343">
        <f t="shared" si="336"/>
        <v>0</v>
      </c>
      <c r="CW343">
        <f t="shared" si="337"/>
        <v>0</v>
      </c>
      <c r="CX343">
        <f t="shared" si="337"/>
        <v>0</v>
      </c>
      <c r="CY343">
        <f t="shared" si="338"/>
        <v>0</v>
      </c>
      <c r="CZ343">
        <f t="shared" si="339"/>
        <v>0</v>
      </c>
      <c r="DC343" t="s">
        <v>3</v>
      </c>
      <c r="DD343" t="s">
        <v>3</v>
      </c>
      <c r="DE343" t="s">
        <v>3</v>
      </c>
      <c r="DF343" t="s">
        <v>3</v>
      </c>
      <c r="DG343" t="s">
        <v>3</v>
      </c>
      <c r="DH343" t="s">
        <v>3</v>
      </c>
      <c r="DI343" t="s">
        <v>3</v>
      </c>
      <c r="DJ343" t="s">
        <v>3</v>
      </c>
      <c r="DK343" t="s">
        <v>3</v>
      </c>
      <c r="DL343" t="s">
        <v>3</v>
      </c>
      <c r="DM343" t="s">
        <v>3</v>
      </c>
      <c r="DN343">
        <v>80</v>
      </c>
      <c r="DO343">
        <v>55</v>
      </c>
      <c r="DP343">
        <v>1.0469999999999999</v>
      </c>
      <c r="DQ343">
        <v>1</v>
      </c>
      <c r="DU343">
        <v>1009</v>
      </c>
      <c r="DV343" t="s">
        <v>30</v>
      </c>
      <c r="DW343" t="s">
        <v>30</v>
      </c>
      <c r="DX343">
        <v>1000</v>
      </c>
      <c r="DZ343" t="s">
        <v>3</v>
      </c>
      <c r="EA343" t="s">
        <v>3</v>
      </c>
      <c r="EB343" t="s">
        <v>3</v>
      </c>
      <c r="EC343" t="s">
        <v>3</v>
      </c>
      <c r="EE343">
        <v>54687867</v>
      </c>
      <c r="EF343">
        <v>60</v>
      </c>
      <c r="EG343" t="s">
        <v>24</v>
      </c>
      <c r="EH343">
        <v>0</v>
      </c>
      <c r="EI343" t="s">
        <v>3</v>
      </c>
      <c r="EJ343">
        <v>1</v>
      </c>
      <c r="EK343">
        <v>441</v>
      </c>
      <c r="EL343" t="s">
        <v>42</v>
      </c>
      <c r="EM343" t="s">
        <v>43</v>
      </c>
      <c r="EO343" t="s">
        <v>3</v>
      </c>
      <c r="EQ343">
        <v>32768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FQ343">
        <v>0</v>
      </c>
      <c r="FR343">
        <f t="shared" si="340"/>
        <v>0</v>
      </c>
      <c r="FS343">
        <v>0</v>
      </c>
      <c r="FX343">
        <v>80</v>
      </c>
      <c r="FY343">
        <v>55</v>
      </c>
      <c r="GA343" t="s">
        <v>3</v>
      </c>
      <c r="GD343">
        <v>0</v>
      </c>
      <c r="GF343">
        <v>1489638031</v>
      </c>
      <c r="GG343">
        <v>2</v>
      </c>
      <c r="GH343">
        <v>1</v>
      </c>
      <c r="GI343">
        <v>3</v>
      </c>
      <c r="GJ343">
        <v>0</v>
      </c>
      <c r="GK343">
        <f>ROUND(R343*(R12)/100,2)</f>
        <v>0</v>
      </c>
      <c r="GL343">
        <f t="shared" si="341"/>
        <v>0</v>
      </c>
      <c r="GM343">
        <f t="shared" si="342"/>
        <v>0</v>
      </c>
      <c r="GN343">
        <f t="shared" si="343"/>
        <v>0</v>
      </c>
      <c r="GO343">
        <f t="shared" si="344"/>
        <v>0</v>
      </c>
      <c r="GP343">
        <f t="shared" si="345"/>
        <v>0</v>
      </c>
      <c r="GR343">
        <v>0</v>
      </c>
      <c r="GS343">
        <v>3</v>
      </c>
      <c r="GT343">
        <v>0</v>
      </c>
      <c r="GU343" t="s">
        <v>3</v>
      </c>
      <c r="GV343">
        <f t="shared" si="346"/>
        <v>0</v>
      </c>
      <c r="GW343">
        <v>1</v>
      </c>
      <c r="GX343">
        <f t="shared" si="347"/>
        <v>0</v>
      </c>
      <c r="HA343">
        <v>0</v>
      </c>
      <c r="HB343">
        <v>0</v>
      </c>
      <c r="HC343">
        <f t="shared" si="348"/>
        <v>0</v>
      </c>
      <c r="HE343" t="s">
        <v>3</v>
      </c>
      <c r="HF343" t="s">
        <v>3</v>
      </c>
      <c r="HM343" t="s">
        <v>3</v>
      </c>
      <c r="HN343" t="s">
        <v>3</v>
      </c>
      <c r="HO343" t="s">
        <v>3</v>
      </c>
      <c r="HP343" t="s">
        <v>3</v>
      </c>
      <c r="HQ343" t="s">
        <v>3</v>
      </c>
      <c r="IK343">
        <v>0</v>
      </c>
    </row>
    <row r="344" spans="1:245" x14ac:dyDescent="0.2">
      <c r="A344">
        <v>17</v>
      </c>
      <c r="B344">
        <v>1</v>
      </c>
      <c r="C344">
        <f>ROW(SmtRes!A159)</f>
        <v>159</v>
      </c>
      <c r="D344">
        <f>ROW(EtalonRes!A170)</f>
        <v>170</v>
      </c>
      <c r="E344" t="s">
        <v>3</v>
      </c>
      <c r="F344" t="s">
        <v>46</v>
      </c>
      <c r="G344" t="s">
        <v>47</v>
      </c>
      <c r="H344" t="s">
        <v>48</v>
      </c>
      <c r="I344">
        <f>ROUND(2/100,9)</f>
        <v>0.02</v>
      </c>
      <c r="J344">
        <v>0</v>
      </c>
      <c r="K344">
        <f>ROUND(2/100,9)</f>
        <v>0.02</v>
      </c>
      <c r="O344">
        <f t="shared" si="313"/>
        <v>120.34</v>
      </c>
      <c r="P344">
        <f t="shared" si="314"/>
        <v>0</v>
      </c>
      <c r="Q344">
        <f t="shared" si="315"/>
        <v>0</v>
      </c>
      <c r="R344">
        <f t="shared" si="316"/>
        <v>0</v>
      </c>
      <c r="S344">
        <f t="shared" si="317"/>
        <v>120.34</v>
      </c>
      <c r="T344">
        <f t="shared" si="318"/>
        <v>0</v>
      </c>
      <c r="U344">
        <f t="shared" si="319"/>
        <v>0.41460000000000002</v>
      </c>
      <c r="V344">
        <f t="shared" si="320"/>
        <v>0</v>
      </c>
      <c r="W344">
        <f t="shared" si="321"/>
        <v>0</v>
      </c>
      <c r="X344">
        <f t="shared" si="322"/>
        <v>108.31</v>
      </c>
      <c r="Y344">
        <f t="shared" si="322"/>
        <v>49.34</v>
      </c>
      <c r="AA344">
        <v>-1</v>
      </c>
      <c r="AB344">
        <f t="shared" si="323"/>
        <v>227.82</v>
      </c>
      <c r="AC344">
        <f t="shared" si="324"/>
        <v>0</v>
      </c>
      <c r="AD344">
        <f t="shared" si="325"/>
        <v>0</v>
      </c>
      <c r="AE344">
        <f t="shared" si="326"/>
        <v>0</v>
      </c>
      <c r="AF344">
        <f t="shared" si="326"/>
        <v>227.82</v>
      </c>
      <c r="AG344">
        <f t="shared" si="327"/>
        <v>0</v>
      </c>
      <c r="AH344">
        <f t="shared" si="328"/>
        <v>20.73</v>
      </c>
      <c r="AI344">
        <f t="shared" si="328"/>
        <v>0</v>
      </c>
      <c r="AJ344">
        <f t="shared" si="329"/>
        <v>0</v>
      </c>
      <c r="AK344">
        <v>227.82</v>
      </c>
      <c r="AL344">
        <v>0</v>
      </c>
      <c r="AM344">
        <v>0</v>
      </c>
      <c r="AN344">
        <v>0</v>
      </c>
      <c r="AO344">
        <v>227.82</v>
      </c>
      <c r="AP344">
        <v>0</v>
      </c>
      <c r="AQ344">
        <v>20.73</v>
      </c>
      <c r="AR344">
        <v>0</v>
      </c>
      <c r="AS344">
        <v>0</v>
      </c>
      <c r="AT344">
        <v>90</v>
      </c>
      <c r="AU344">
        <v>41</v>
      </c>
      <c r="AV344">
        <v>1</v>
      </c>
      <c r="AW344">
        <v>1</v>
      </c>
      <c r="AZ344">
        <v>1</v>
      </c>
      <c r="BA344">
        <v>26.39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0</v>
      </c>
      <c r="BI344">
        <v>1</v>
      </c>
      <c r="BJ344" t="s">
        <v>49</v>
      </c>
      <c r="BM344">
        <v>621</v>
      </c>
      <c r="BN344">
        <v>0</v>
      </c>
      <c r="BO344" t="s">
        <v>46</v>
      </c>
      <c r="BP344">
        <v>1</v>
      </c>
      <c r="BQ344">
        <v>60</v>
      </c>
      <c r="BR344">
        <v>0</v>
      </c>
      <c r="BS344">
        <v>26.39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90</v>
      </c>
      <c r="CA344">
        <v>41</v>
      </c>
      <c r="CB344" t="s">
        <v>3</v>
      </c>
      <c r="CE344">
        <v>30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330"/>
        <v>120.34</v>
      </c>
      <c r="CQ344">
        <f t="shared" si="331"/>
        <v>0</v>
      </c>
      <c r="CR344">
        <f t="shared" si="332"/>
        <v>0</v>
      </c>
      <c r="CS344">
        <f t="shared" si="333"/>
        <v>0</v>
      </c>
      <c r="CT344">
        <f t="shared" si="334"/>
        <v>6012.17</v>
      </c>
      <c r="CU344">
        <f t="shared" si="335"/>
        <v>0</v>
      </c>
      <c r="CV344">
        <f t="shared" si="336"/>
        <v>20.73</v>
      </c>
      <c r="CW344">
        <f t="shared" si="337"/>
        <v>0</v>
      </c>
      <c r="CX344">
        <f t="shared" si="337"/>
        <v>0</v>
      </c>
      <c r="CY344">
        <f t="shared" si="338"/>
        <v>108.30600000000001</v>
      </c>
      <c r="CZ344">
        <f t="shared" si="339"/>
        <v>49.339399999999998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110</v>
      </c>
      <c r="DO344">
        <v>74</v>
      </c>
      <c r="DP344">
        <v>1.0669999999999999</v>
      </c>
      <c r="DQ344">
        <v>1</v>
      </c>
      <c r="DU344">
        <v>1003</v>
      </c>
      <c r="DV344" t="s">
        <v>48</v>
      </c>
      <c r="DW344" t="s">
        <v>48</v>
      </c>
      <c r="DX344">
        <v>100</v>
      </c>
      <c r="DZ344" t="s">
        <v>3</v>
      </c>
      <c r="EA344" t="s">
        <v>3</v>
      </c>
      <c r="EB344" t="s">
        <v>3</v>
      </c>
      <c r="EC344" t="s">
        <v>3</v>
      </c>
      <c r="EE344">
        <v>54688047</v>
      </c>
      <c r="EF344">
        <v>60</v>
      </c>
      <c r="EG344" t="s">
        <v>24</v>
      </c>
      <c r="EH344">
        <v>0</v>
      </c>
      <c r="EI344" t="s">
        <v>3</v>
      </c>
      <c r="EJ344">
        <v>1</v>
      </c>
      <c r="EK344">
        <v>621</v>
      </c>
      <c r="EL344" t="s">
        <v>50</v>
      </c>
      <c r="EM344" t="s">
        <v>51</v>
      </c>
      <c r="EO344" t="s">
        <v>3</v>
      </c>
      <c r="EQ344">
        <v>1024</v>
      </c>
      <c r="ER344">
        <v>227.82</v>
      </c>
      <c r="ES344">
        <v>0</v>
      </c>
      <c r="ET344">
        <v>0</v>
      </c>
      <c r="EU344">
        <v>0</v>
      </c>
      <c r="EV344">
        <v>227.82</v>
      </c>
      <c r="EW344">
        <v>20.73</v>
      </c>
      <c r="EX344">
        <v>0</v>
      </c>
      <c r="EY344">
        <v>0</v>
      </c>
      <c r="FQ344">
        <v>0</v>
      </c>
      <c r="FR344">
        <f t="shared" si="340"/>
        <v>0</v>
      </c>
      <c r="FS344">
        <v>0</v>
      </c>
      <c r="FX344">
        <v>110</v>
      </c>
      <c r="FY344">
        <v>74</v>
      </c>
      <c r="GA344" t="s">
        <v>3</v>
      </c>
      <c r="GD344">
        <v>0</v>
      </c>
      <c r="GF344">
        <v>1675235809</v>
      </c>
      <c r="GG344">
        <v>2</v>
      </c>
      <c r="GH344">
        <v>1</v>
      </c>
      <c r="GI344">
        <v>3</v>
      </c>
      <c r="GJ344">
        <v>0</v>
      </c>
      <c r="GK344">
        <f>ROUND(R344*(R12)/100,2)</f>
        <v>0</v>
      </c>
      <c r="GL344">
        <f t="shared" si="341"/>
        <v>0</v>
      </c>
      <c r="GM344">
        <f t="shared" si="342"/>
        <v>277.99</v>
      </c>
      <c r="GN344">
        <f t="shared" si="343"/>
        <v>277.99</v>
      </c>
      <c r="GO344">
        <f t="shared" si="344"/>
        <v>0</v>
      </c>
      <c r="GP344">
        <f t="shared" si="345"/>
        <v>0</v>
      </c>
      <c r="GR344">
        <v>0</v>
      </c>
      <c r="GS344">
        <v>3</v>
      </c>
      <c r="GT344">
        <v>0</v>
      </c>
      <c r="GU344" t="s">
        <v>3</v>
      </c>
      <c r="GV344">
        <f t="shared" si="346"/>
        <v>0</v>
      </c>
      <c r="GW344">
        <v>1</v>
      </c>
      <c r="GX344">
        <f t="shared" si="347"/>
        <v>0</v>
      </c>
      <c r="HA344">
        <v>0</v>
      </c>
      <c r="HB344">
        <v>0</v>
      </c>
      <c r="HC344">
        <f t="shared" si="348"/>
        <v>0</v>
      </c>
      <c r="HE344" t="s">
        <v>3</v>
      </c>
      <c r="HF344" t="s">
        <v>3</v>
      </c>
      <c r="HM344" t="s">
        <v>3</v>
      </c>
      <c r="HN344" t="s">
        <v>3</v>
      </c>
      <c r="HO344" t="s">
        <v>3</v>
      </c>
      <c r="HP344" t="s">
        <v>3</v>
      </c>
      <c r="HQ344" t="s">
        <v>3</v>
      </c>
      <c r="IK344">
        <v>0</v>
      </c>
    </row>
    <row r="345" spans="1:245" x14ac:dyDescent="0.2">
      <c r="A345">
        <v>17</v>
      </c>
      <c r="B345">
        <v>1</v>
      </c>
      <c r="C345">
        <f>ROW(SmtRes!A160)</f>
        <v>160</v>
      </c>
      <c r="D345">
        <f>ROW(EtalonRes!A171)</f>
        <v>171</v>
      </c>
      <c r="E345" t="s">
        <v>3</v>
      </c>
      <c r="F345" t="s">
        <v>32</v>
      </c>
      <c r="G345" t="s">
        <v>53</v>
      </c>
      <c r="H345" t="s">
        <v>34</v>
      </c>
      <c r="I345">
        <v>20.75</v>
      </c>
      <c r="J345">
        <v>0</v>
      </c>
      <c r="K345">
        <v>20.75</v>
      </c>
      <c r="O345">
        <f t="shared" si="313"/>
        <v>3356.81</v>
      </c>
      <c r="P345">
        <f t="shared" si="314"/>
        <v>0</v>
      </c>
      <c r="Q345">
        <f t="shared" si="315"/>
        <v>0</v>
      </c>
      <c r="R345">
        <f t="shared" si="316"/>
        <v>0</v>
      </c>
      <c r="S345">
        <f t="shared" si="317"/>
        <v>3356.81</v>
      </c>
      <c r="T345">
        <f t="shared" si="318"/>
        <v>0</v>
      </c>
      <c r="U345">
        <f t="shared" si="319"/>
        <v>12.45</v>
      </c>
      <c r="V345">
        <f t="shared" si="320"/>
        <v>0</v>
      </c>
      <c r="W345">
        <f t="shared" si="321"/>
        <v>0</v>
      </c>
      <c r="X345">
        <f t="shared" si="322"/>
        <v>2786.15</v>
      </c>
      <c r="Y345">
        <f t="shared" si="322"/>
        <v>1376.29</v>
      </c>
      <c r="AA345">
        <v>-1</v>
      </c>
      <c r="AB345">
        <f t="shared" si="323"/>
        <v>6.13</v>
      </c>
      <c r="AC345">
        <f t="shared" si="324"/>
        <v>0</v>
      </c>
      <c r="AD345">
        <f t="shared" si="325"/>
        <v>0</v>
      </c>
      <c r="AE345">
        <f t="shared" si="326"/>
        <v>0</v>
      </c>
      <c r="AF345">
        <f t="shared" si="326"/>
        <v>6.13</v>
      </c>
      <c r="AG345">
        <f t="shared" si="327"/>
        <v>0</v>
      </c>
      <c r="AH345">
        <f t="shared" si="328"/>
        <v>0.6</v>
      </c>
      <c r="AI345">
        <f t="shared" si="328"/>
        <v>0</v>
      </c>
      <c r="AJ345">
        <f t="shared" si="329"/>
        <v>0</v>
      </c>
      <c r="AK345">
        <v>6.13</v>
      </c>
      <c r="AL345">
        <v>0</v>
      </c>
      <c r="AM345">
        <v>0</v>
      </c>
      <c r="AN345">
        <v>0</v>
      </c>
      <c r="AO345">
        <v>6.13</v>
      </c>
      <c r="AP345">
        <v>0</v>
      </c>
      <c r="AQ345">
        <v>0.6</v>
      </c>
      <c r="AR345">
        <v>0</v>
      </c>
      <c r="AS345">
        <v>0</v>
      </c>
      <c r="AT345">
        <v>83</v>
      </c>
      <c r="AU345">
        <v>41</v>
      </c>
      <c r="AV345">
        <v>1</v>
      </c>
      <c r="AW345">
        <v>1</v>
      </c>
      <c r="AZ345">
        <v>1</v>
      </c>
      <c r="BA345">
        <v>26.39</v>
      </c>
      <c r="BB345">
        <v>1</v>
      </c>
      <c r="BC345">
        <v>1</v>
      </c>
      <c r="BD345" t="s">
        <v>3</v>
      </c>
      <c r="BE345" t="s">
        <v>3</v>
      </c>
      <c r="BF345" t="s">
        <v>3</v>
      </c>
      <c r="BG345" t="s">
        <v>3</v>
      </c>
      <c r="BH345">
        <v>0</v>
      </c>
      <c r="BI345">
        <v>1</v>
      </c>
      <c r="BJ345" t="s">
        <v>35</v>
      </c>
      <c r="BM345">
        <v>478</v>
      </c>
      <c r="BN345">
        <v>0</v>
      </c>
      <c r="BO345" t="s">
        <v>32</v>
      </c>
      <c r="BP345">
        <v>1</v>
      </c>
      <c r="BQ345">
        <v>60</v>
      </c>
      <c r="BR345">
        <v>0</v>
      </c>
      <c r="BS345">
        <v>26.39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83</v>
      </c>
      <c r="CA345">
        <v>41</v>
      </c>
      <c r="CB345" t="s">
        <v>3</v>
      </c>
      <c r="CE345">
        <v>30</v>
      </c>
      <c r="CF345">
        <v>0</v>
      </c>
      <c r="CG345">
        <v>0</v>
      </c>
      <c r="CM345">
        <v>0</v>
      </c>
      <c r="CN345" t="s">
        <v>3</v>
      </c>
      <c r="CO345">
        <v>0</v>
      </c>
      <c r="CP345">
        <f t="shared" si="330"/>
        <v>3356.81</v>
      </c>
      <c r="CQ345">
        <f t="shared" si="331"/>
        <v>0</v>
      </c>
      <c r="CR345">
        <f t="shared" si="332"/>
        <v>0</v>
      </c>
      <c r="CS345">
        <f t="shared" si="333"/>
        <v>0</v>
      </c>
      <c r="CT345">
        <f t="shared" si="334"/>
        <v>161.77000000000001</v>
      </c>
      <c r="CU345">
        <f t="shared" si="335"/>
        <v>0</v>
      </c>
      <c r="CV345">
        <f t="shared" si="336"/>
        <v>0.6</v>
      </c>
      <c r="CW345">
        <f t="shared" si="337"/>
        <v>0</v>
      </c>
      <c r="CX345">
        <f t="shared" si="337"/>
        <v>0</v>
      </c>
      <c r="CY345">
        <f t="shared" si="338"/>
        <v>2786.1522999999997</v>
      </c>
      <c r="CZ345">
        <f t="shared" si="339"/>
        <v>1376.2920999999999</v>
      </c>
      <c r="DC345" t="s">
        <v>3</v>
      </c>
      <c r="DD345" t="s">
        <v>3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100</v>
      </c>
      <c r="DO345">
        <v>64</v>
      </c>
      <c r="DP345">
        <v>1.0249999999999999</v>
      </c>
      <c r="DQ345">
        <v>1</v>
      </c>
      <c r="DU345">
        <v>1013</v>
      </c>
      <c r="DV345" t="s">
        <v>34</v>
      </c>
      <c r="DW345" t="s">
        <v>34</v>
      </c>
      <c r="DX345">
        <v>1</v>
      </c>
      <c r="DZ345" t="s">
        <v>3</v>
      </c>
      <c r="EA345" t="s">
        <v>3</v>
      </c>
      <c r="EB345" t="s">
        <v>3</v>
      </c>
      <c r="EC345" t="s">
        <v>3</v>
      </c>
      <c r="EE345">
        <v>54687904</v>
      </c>
      <c r="EF345">
        <v>60</v>
      </c>
      <c r="EG345" t="s">
        <v>24</v>
      </c>
      <c r="EH345">
        <v>0</v>
      </c>
      <c r="EI345" t="s">
        <v>3</v>
      </c>
      <c r="EJ345">
        <v>1</v>
      </c>
      <c r="EK345">
        <v>478</v>
      </c>
      <c r="EL345" t="s">
        <v>36</v>
      </c>
      <c r="EM345" t="s">
        <v>37</v>
      </c>
      <c r="EO345" t="s">
        <v>3</v>
      </c>
      <c r="EQ345">
        <v>1024</v>
      </c>
      <c r="ER345">
        <v>6.13</v>
      </c>
      <c r="ES345">
        <v>0</v>
      </c>
      <c r="ET345">
        <v>0</v>
      </c>
      <c r="EU345">
        <v>0</v>
      </c>
      <c r="EV345">
        <v>6.13</v>
      </c>
      <c r="EW345">
        <v>0.6</v>
      </c>
      <c r="EX345">
        <v>0</v>
      </c>
      <c r="EY345">
        <v>0</v>
      </c>
      <c r="FQ345">
        <v>0</v>
      </c>
      <c r="FR345">
        <f t="shared" si="340"/>
        <v>0</v>
      </c>
      <c r="FS345">
        <v>0</v>
      </c>
      <c r="FX345">
        <v>100</v>
      </c>
      <c r="FY345">
        <v>64</v>
      </c>
      <c r="GA345" t="s">
        <v>3</v>
      </c>
      <c r="GD345">
        <v>0</v>
      </c>
      <c r="GF345">
        <v>1828295077</v>
      </c>
      <c r="GG345">
        <v>2</v>
      </c>
      <c r="GH345">
        <v>1</v>
      </c>
      <c r="GI345">
        <v>3</v>
      </c>
      <c r="GJ345">
        <v>0</v>
      </c>
      <c r="GK345">
        <f>ROUND(R345*(R12)/100,2)</f>
        <v>0</v>
      </c>
      <c r="GL345">
        <f t="shared" si="341"/>
        <v>0</v>
      </c>
      <c r="GM345">
        <f t="shared" si="342"/>
        <v>7519.25</v>
      </c>
      <c r="GN345">
        <f t="shared" si="343"/>
        <v>7519.25</v>
      </c>
      <c r="GO345">
        <f t="shared" si="344"/>
        <v>0</v>
      </c>
      <c r="GP345">
        <f t="shared" si="345"/>
        <v>0</v>
      </c>
      <c r="GR345">
        <v>0</v>
      </c>
      <c r="GS345">
        <v>3</v>
      </c>
      <c r="GT345">
        <v>0</v>
      </c>
      <c r="GU345" t="s">
        <v>3</v>
      </c>
      <c r="GV345">
        <f t="shared" si="346"/>
        <v>0</v>
      </c>
      <c r="GW345">
        <v>1</v>
      </c>
      <c r="GX345">
        <f t="shared" si="347"/>
        <v>0</v>
      </c>
      <c r="HA345">
        <v>0</v>
      </c>
      <c r="HB345">
        <v>0</v>
      </c>
      <c r="HC345">
        <f t="shared" si="348"/>
        <v>0</v>
      </c>
      <c r="HE345" t="s">
        <v>3</v>
      </c>
      <c r="HF345" t="s">
        <v>3</v>
      </c>
      <c r="HM345" t="s">
        <v>3</v>
      </c>
      <c r="HN345" t="s">
        <v>3</v>
      </c>
      <c r="HO345" t="s">
        <v>3</v>
      </c>
      <c r="HP345" t="s">
        <v>3</v>
      </c>
      <c r="HQ345" t="s">
        <v>3</v>
      </c>
      <c r="IK345">
        <v>0</v>
      </c>
    </row>
    <row r="347" spans="1:245" x14ac:dyDescent="0.2">
      <c r="A347" s="2">
        <v>51</v>
      </c>
      <c r="B347" s="2">
        <f>B335</f>
        <v>1</v>
      </c>
      <c r="C347" s="2">
        <f>A335</f>
        <v>5</v>
      </c>
      <c r="D347" s="2">
        <f>ROW(A335)</f>
        <v>335</v>
      </c>
      <c r="E347" s="2"/>
      <c r="F347" s="2" t="str">
        <f>IF(F335&lt;&gt;"",F335,"")</f>
        <v>Новый подраздел</v>
      </c>
      <c r="G347" s="2" t="str">
        <f>IF(G335&lt;&gt;"",G335,"")</f>
        <v>Кровля тех. этажа в/о В/5-9</v>
      </c>
      <c r="H347" s="2">
        <v>0</v>
      </c>
      <c r="I347" s="2"/>
      <c r="J347" s="2"/>
      <c r="K347" s="2"/>
      <c r="L347" s="2"/>
      <c r="M347" s="2"/>
      <c r="N347" s="2"/>
      <c r="O347" s="2">
        <f t="shared" ref="O347:T347" si="349">ROUND(AB347,2)</f>
        <v>189.75</v>
      </c>
      <c r="P347" s="2">
        <f t="shared" si="349"/>
        <v>0</v>
      </c>
      <c r="Q347" s="2">
        <f t="shared" si="349"/>
        <v>0</v>
      </c>
      <c r="R347" s="2">
        <f t="shared" si="349"/>
        <v>0</v>
      </c>
      <c r="S347" s="2">
        <f t="shared" si="349"/>
        <v>189.75</v>
      </c>
      <c r="T347" s="2">
        <f t="shared" si="349"/>
        <v>0</v>
      </c>
      <c r="U347" s="2">
        <f>AH347</f>
        <v>0.68231900000000001</v>
      </c>
      <c r="V347" s="2">
        <f>AI347</f>
        <v>0</v>
      </c>
      <c r="W347" s="2">
        <f>ROUND(AJ347,2)</f>
        <v>0</v>
      </c>
      <c r="X347" s="2">
        <f>ROUND(AK347,2)</f>
        <v>140.19999999999999</v>
      </c>
      <c r="Y347" s="2">
        <f>ROUND(AL347,2)</f>
        <v>77.790000000000006</v>
      </c>
      <c r="Z347" s="2"/>
      <c r="AA347" s="2"/>
      <c r="AB347" s="2">
        <f>ROUND(SUMIF(AA339:AA345,"=55282325",O339:O345),2)</f>
        <v>189.75</v>
      </c>
      <c r="AC347" s="2">
        <f>ROUND(SUMIF(AA339:AA345,"=55282325",P339:P345),2)</f>
        <v>0</v>
      </c>
      <c r="AD347" s="2">
        <f>ROUND(SUMIF(AA339:AA345,"=55282325",Q339:Q345),2)</f>
        <v>0</v>
      </c>
      <c r="AE347" s="2">
        <f>ROUND(SUMIF(AA339:AA345,"=55282325",R339:R345),2)</f>
        <v>0</v>
      </c>
      <c r="AF347" s="2">
        <f>ROUND(SUMIF(AA339:AA345,"=55282325",S339:S345),2)</f>
        <v>189.75</v>
      </c>
      <c r="AG347" s="2">
        <f>ROUND(SUMIF(AA339:AA345,"=55282325",T339:T345),2)</f>
        <v>0</v>
      </c>
      <c r="AH347" s="2">
        <f>SUMIF(AA339:AA345,"=55282325",U339:U345)</f>
        <v>0.68231900000000001</v>
      </c>
      <c r="AI347" s="2">
        <f>SUMIF(AA339:AA345,"=55282325",V339:V345)</f>
        <v>0</v>
      </c>
      <c r="AJ347" s="2">
        <f>ROUND(SUMIF(AA339:AA345,"=55282325",W339:W345),2)</f>
        <v>0</v>
      </c>
      <c r="AK347" s="2">
        <f>ROUND(SUMIF(AA339:AA345,"=55282325",X339:X345),2)</f>
        <v>140.19999999999999</v>
      </c>
      <c r="AL347" s="2">
        <f>ROUND(SUMIF(AA339:AA345,"=55282325",Y339:Y345),2)</f>
        <v>77.790000000000006</v>
      </c>
      <c r="AM347" s="2"/>
      <c r="AN347" s="2"/>
      <c r="AO347" s="2">
        <f t="shared" ref="AO347:BD347" si="350">ROUND(BX347,2)</f>
        <v>0</v>
      </c>
      <c r="AP347" s="2">
        <f t="shared" si="350"/>
        <v>0</v>
      </c>
      <c r="AQ347" s="2">
        <f t="shared" si="350"/>
        <v>0</v>
      </c>
      <c r="AR347" s="2">
        <f t="shared" si="350"/>
        <v>407.74</v>
      </c>
      <c r="AS347" s="2">
        <f t="shared" si="350"/>
        <v>407.74</v>
      </c>
      <c r="AT347" s="2">
        <f t="shared" si="350"/>
        <v>0</v>
      </c>
      <c r="AU347" s="2">
        <f t="shared" si="350"/>
        <v>0</v>
      </c>
      <c r="AV347" s="2">
        <f t="shared" si="350"/>
        <v>0</v>
      </c>
      <c r="AW347" s="2">
        <f t="shared" si="350"/>
        <v>0</v>
      </c>
      <c r="AX347" s="2">
        <f t="shared" si="350"/>
        <v>0</v>
      </c>
      <c r="AY347" s="2">
        <f t="shared" si="350"/>
        <v>0</v>
      </c>
      <c r="AZ347" s="2">
        <f t="shared" si="350"/>
        <v>0</v>
      </c>
      <c r="BA347" s="2">
        <f t="shared" si="350"/>
        <v>0</v>
      </c>
      <c r="BB347" s="2">
        <f t="shared" si="350"/>
        <v>0</v>
      </c>
      <c r="BC347" s="2">
        <f t="shared" si="350"/>
        <v>0</v>
      </c>
      <c r="BD347" s="2">
        <f t="shared" si="350"/>
        <v>0</v>
      </c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>
        <f>ROUND(SUMIF(AA339:AA345,"=55282325",FQ339:FQ345),2)</f>
        <v>0</v>
      </c>
      <c r="BY347" s="2">
        <f>ROUND(SUMIF(AA339:AA345,"=55282325",FR339:FR345),2)</f>
        <v>0</v>
      </c>
      <c r="BZ347" s="2">
        <f>ROUND(SUMIF(AA339:AA345,"=55282325",GL339:GL345),2)</f>
        <v>0</v>
      </c>
      <c r="CA347" s="2">
        <f>ROUND(SUMIF(AA339:AA345,"=55282325",GM339:GM345),2)</f>
        <v>407.74</v>
      </c>
      <c r="CB347" s="2">
        <f>ROUND(SUMIF(AA339:AA345,"=55282325",GN339:GN345),2)</f>
        <v>407.74</v>
      </c>
      <c r="CC347" s="2">
        <f>ROUND(SUMIF(AA339:AA345,"=55282325",GO339:GO345),2)</f>
        <v>0</v>
      </c>
      <c r="CD347" s="2">
        <f>ROUND(SUMIF(AA339:AA345,"=55282325",GP339:GP345),2)</f>
        <v>0</v>
      </c>
      <c r="CE347" s="2">
        <f>AC347-BX347</f>
        <v>0</v>
      </c>
      <c r="CF347" s="2">
        <f>AC347-BY347</f>
        <v>0</v>
      </c>
      <c r="CG347" s="2">
        <f>BX347-BZ347</f>
        <v>0</v>
      </c>
      <c r="CH347" s="2">
        <f>AC347-BX347-BY347+BZ347</f>
        <v>0</v>
      </c>
      <c r="CI347" s="2">
        <f>BY347-BZ347</f>
        <v>0</v>
      </c>
      <c r="CJ347" s="2">
        <f>ROUND(SUMIF(AA339:AA345,"=55282325",GX339:GX345),2)</f>
        <v>0</v>
      </c>
      <c r="CK347" s="2">
        <f>ROUND(SUMIF(AA339:AA345,"=55282325",GY339:GY345),2)</f>
        <v>0</v>
      </c>
      <c r="CL347" s="2">
        <f>ROUND(SUMIF(AA339:AA345,"=55282325",GZ339:GZ345),2)</f>
        <v>0</v>
      </c>
      <c r="CM347" s="2">
        <f>ROUND(SUMIF(AA339:AA345,"=55282325",HD339:HD345),2)</f>
        <v>0</v>
      </c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>
        <v>0</v>
      </c>
    </row>
    <row r="349" spans="1:245" x14ac:dyDescent="0.2">
      <c r="A349" s="4">
        <v>50</v>
      </c>
      <c r="B349" s="4">
        <v>0</v>
      </c>
      <c r="C349" s="4">
        <v>0</v>
      </c>
      <c r="D349" s="4">
        <v>1</v>
      </c>
      <c r="E349" s="4">
        <v>201</v>
      </c>
      <c r="F349" s="4">
        <f>ROUND(Source!O347,O349)</f>
        <v>189.75</v>
      </c>
      <c r="G349" s="4" t="s">
        <v>54</v>
      </c>
      <c r="H349" s="4" t="s">
        <v>55</v>
      </c>
      <c r="I349" s="4"/>
      <c r="J349" s="4"/>
      <c r="K349" s="4">
        <v>201</v>
      </c>
      <c r="L349" s="4">
        <v>1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>
        <v>189.75</v>
      </c>
      <c r="X349" s="4">
        <v>1</v>
      </c>
      <c r="Y349" s="4">
        <v>189.75</v>
      </c>
      <c r="Z349" s="4"/>
      <c r="AA349" s="4"/>
      <c r="AB349" s="4"/>
    </row>
    <row r="350" spans="1:245" x14ac:dyDescent="0.2">
      <c r="A350" s="4">
        <v>50</v>
      </c>
      <c r="B350" s="4">
        <v>0</v>
      </c>
      <c r="C350" s="4">
        <v>0</v>
      </c>
      <c r="D350" s="4">
        <v>1</v>
      </c>
      <c r="E350" s="4">
        <v>202</v>
      </c>
      <c r="F350" s="4">
        <f>ROUND(Source!P347,O350)</f>
        <v>0</v>
      </c>
      <c r="G350" s="4" t="s">
        <v>56</v>
      </c>
      <c r="H350" s="4" t="s">
        <v>57</v>
      </c>
      <c r="I350" s="4"/>
      <c r="J350" s="4"/>
      <c r="K350" s="4">
        <v>202</v>
      </c>
      <c r="L350" s="4">
        <v>2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>
        <v>0</v>
      </c>
      <c r="X350" s="4">
        <v>1</v>
      </c>
      <c r="Y350" s="4">
        <v>0</v>
      </c>
      <c r="Z350" s="4"/>
      <c r="AA350" s="4"/>
      <c r="AB350" s="4"/>
    </row>
    <row r="351" spans="1:245" x14ac:dyDescent="0.2">
      <c r="A351" s="4">
        <v>50</v>
      </c>
      <c r="B351" s="4">
        <v>0</v>
      </c>
      <c r="C351" s="4">
        <v>0</v>
      </c>
      <c r="D351" s="4">
        <v>1</v>
      </c>
      <c r="E351" s="4">
        <v>222</v>
      </c>
      <c r="F351" s="4">
        <f>ROUND(Source!AO347,O351)</f>
        <v>0</v>
      </c>
      <c r="G351" s="4" t="s">
        <v>58</v>
      </c>
      <c r="H351" s="4" t="s">
        <v>59</v>
      </c>
      <c r="I351" s="4"/>
      <c r="J351" s="4"/>
      <c r="K351" s="4">
        <v>222</v>
      </c>
      <c r="L351" s="4">
        <v>3</v>
      </c>
      <c r="M351" s="4">
        <v>3</v>
      </c>
      <c r="N351" s="4" t="s">
        <v>3</v>
      </c>
      <c r="O351" s="4">
        <v>2</v>
      </c>
      <c r="P351" s="4"/>
      <c r="Q351" s="4"/>
      <c r="R351" s="4"/>
      <c r="S351" s="4"/>
      <c r="T351" s="4"/>
      <c r="U351" s="4"/>
      <c r="V351" s="4"/>
      <c r="W351" s="4">
        <v>0</v>
      </c>
      <c r="X351" s="4">
        <v>1</v>
      </c>
      <c r="Y351" s="4">
        <v>0</v>
      </c>
      <c r="Z351" s="4"/>
      <c r="AA351" s="4"/>
      <c r="AB351" s="4"/>
    </row>
    <row r="352" spans="1:245" x14ac:dyDescent="0.2">
      <c r="A352" s="4">
        <v>50</v>
      </c>
      <c r="B352" s="4">
        <v>0</v>
      </c>
      <c r="C352" s="4">
        <v>0</v>
      </c>
      <c r="D352" s="4">
        <v>1</v>
      </c>
      <c r="E352" s="4">
        <v>225</v>
      </c>
      <c r="F352" s="4">
        <f>ROUND(Source!AV347,O352)</f>
        <v>0</v>
      </c>
      <c r="G352" s="4" t="s">
        <v>60</v>
      </c>
      <c r="H352" s="4" t="s">
        <v>61</v>
      </c>
      <c r="I352" s="4"/>
      <c r="J352" s="4"/>
      <c r="K352" s="4">
        <v>225</v>
      </c>
      <c r="L352" s="4">
        <v>4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>
        <v>0</v>
      </c>
      <c r="X352" s="4">
        <v>1</v>
      </c>
      <c r="Y352" s="4">
        <v>0</v>
      </c>
      <c r="Z352" s="4"/>
      <c r="AA352" s="4"/>
      <c r="AB352" s="4"/>
    </row>
    <row r="353" spans="1:28" x14ac:dyDescent="0.2">
      <c r="A353" s="4">
        <v>50</v>
      </c>
      <c r="B353" s="4">
        <v>0</v>
      </c>
      <c r="C353" s="4">
        <v>0</v>
      </c>
      <c r="D353" s="4">
        <v>1</v>
      </c>
      <c r="E353" s="4">
        <v>226</v>
      </c>
      <c r="F353" s="4">
        <f>ROUND(Source!AW347,O353)</f>
        <v>0</v>
      </c>
      <c r="G353" s="4" t="s">
        <v>62</v>
      </c>
      <c r="H353" s="4" t="s">
        <v>63</v>
      </c>
      <c r="I353" s="4"/>
      <c r="J353" s="4"/>
      <c r="K353" s="4">
        <v>226</v>
      </c>
      <c r="L353" s="4">
        <v>5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>
        <v>0</v>
      </c>
      <c r="X353" s="4">
        <v>1</v>
      </c>
      <c r="Y353" s="4">
        <v>0</v>
      </c>
      <c r="Z353" s="4"/>
      <c r="AA353" s="4"/>
      <c r="AB353" s="4"/>
    </row>
    <row r="354" spans="1:28" x14ac:dyDescent="0.2">
      <c r="A354" s="4">
        <v>50</v>
      </c>
      <c r="B354" s="4">
        <v>0</v>
      </c>
      <c r="C354" s="4">
        <v>0</v>
      </c>
      <c r="D354" s="4">
        <v>1</v>
      </c>
      <c r="E354" s="4">
        <v>227</v>
      </c>
      <c r="F354" s="4">
        <f>ROUND(Source!AX347,O354)</f>
        <v>0</v>
      </c>
      <c r="G354" s="4" t="s">
        <v>64</v>
      </c>
      <c r="H354" s="4" t="s">
        <v>65</v>
      </c>
      <c r="I354" s="4"/>
      <c r="J354" s="4"/>
      <c r="K354" s="4">
        <v>227</v>
      </c>
      <c r="L354" s="4">
        <v>6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>
        <v>0</v>
      </c>
      <c r="X354" s="4">
        <v>1</v>
      </c>
      <c r="Y354" s="4">
        <v>0</v>
      </c>
      <c r="Z354" s="4"/>
      <c r="AA354" s="4"/>
      <c r="AB354" s="4"/>
    </row>
    <row r="355" spans="1:28" x14ac:dyDescent="0.2">
      <c r="A355" s="4">
        <v>50</v>
      </c>
      <c r="B355" s="4">
        <v>0</v>
      </c>
      <c r="C355" s="4">
        <v>0</v>
      </c>
      <c r="D355" s="4">
        <v>1</v>
      </c>
      <c r="E355" s="4">
        <v>228</v>
      </c>
      <c r="F355" s="4">
        <f>ROUND(Source!AY347,O355)</f>
        <v>0</v>
      </c>
      <c r="G355" s="4" t="s">
        <v>66</v>
      </c>
      <c r="H355" s="4" t="s">
        <v>67</v>
      </c>
      <c r="I355" s="4"/>
      <c r="J355" s="4"/>
      <c r="K355" s="4">
        <v>228</v>
      </c>
      <c r="L355" s="4">
        <v>7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>
        <v>0</v>
      </c>
      <c r="X355" s="4">
        <v>1</v>
      </c>
      <c r="Y355" s="4">
        <v>0</v>
      </c>
      <c r="Z355" s="4"/>
      <c r="AA355" s="4"/>
      <c r="AB355" s="4"/>
    </row>
    <row r="356" spans="1:28" x14ac:dyDescent="0.2">
      <c r="A356" s="4">
        <v>50</v>
      </c>
      <c r="B356" s="4">
        <v>0</v>
      </c>
      <c r="C356" s="4">
        <v>0</v>
      </c>
      <c r="D356" s="4">
        <v>1</v>
      </c>
      <c r="E356" s="4">
        <v>216</v>
      </c>
      <c r="F356" s="4">
        <f>ROUND(Source!AP347,O356)</f>
        <v>0</v>
      </c>
      <c r="G356" s="4" t="s">
        <v>68</v>
      </c>
      <c r="H356" s="4" t="s">
        <v>69</v>
      </c>
      <c r="I356" s="4"/>
      <c r="J356" s="4"/>
      <c r="K356" s="4">
        <v>216</v>
      </c>
      <c r="L356" s="4">
        <v>8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>
        <v>0</v>
      </c>
      <c r="X356" s="4">
        <v>1</v>
      </c>
      <c r="Y356" s="4">
        <v>0</v>
      </c>
      <c r="Z356" s="4"/>
      <c r="AA356" s="4"/>
      <c r="AB356" s="4"/>
    </row>
    <row r="357" spans="1:28" x14ac:dyDescent="0.2">
      <c r="A357" s="4">
        <v>50</v>
      </c>
      <c r="B357" s="4">
        <v>0</v>
      </c>
      <c r="C357" s="4">
        <v>0</v>
      </c>
      <c r="D357" s="4">
        <v>1</v>
      </c>
      <c r="E357" s="4">
        <v>223</v>
      </c>
      <c r="F357" s="4">
        <f>ROUND(Source!AQ347,O357)</f>
        <v>0</v>
      </c>
      <c r="G357" s="4" t="s">
        <v>70</v>
      </c>
      <c r="H357" s="4" t="s">
        <v>71</v>
      </c>
      <c r="I357" s="4"/>
      <c r="J357" s="4"/>
      <c r="K357" s="4">
        <v>223</v>
      </c>
      <c r="L357" s="4">
        <v>9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>
        <v>0</v>
      </c>
      <c r="X357" s="4">
        <v>1</v>
      </c>
      <c r="Y357" s="4">
        <v>0</v>
      </c>
      <c r="Z357" s="4"/>
      <c r="AA357" s="4"/>
      <c r="AB357" s="4"/>
    </row>
    <row r="358" spans="1:28" x14ac:dyDescent="0.2">
      <c r="A358" s="4">
        <v>50</v>
      </c>
      <c r="B358" s="4">
        <v>0</v>
      </c>
      <c r="C358" s="4">
        <v>0</v>
      </c>
      <c r="D358" s="4">
        <v>1</v>
      </c>
      <c r="E358" s="4">
        <v>229</v>
      </c>
      <c r="F358" s="4">
        <f>ROUND(Source!AZ347,O358)</f>
        <v>0</v>
      </c>
      <c r="G358" s="4" t="s">
        <v>72</v>
      </c>
      <c r="H358" s="4" t="s">
        <v>73</v>
      </c>
      <c r="I358" s="4"/>
      <c r="J358" s="4"/>
      <c r="K358" s="4">
        <v>229</v>
      </c>
      <c r="L358" s="4">
        <v>10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>
        <v>0</v>
      </c>
      <c r="X358" s="4">
        <v>1</v>
      </c>
      <c r="Y358" s="4">
        <v>0</v>
      </c>
      <c r="Z358" s="4"/>
      <c r="AA358" s="4"/>
      <c r="AB358" s="4"/>
    </row>
    <row r="359" spans="1:28" x14ac:dyDescent="0.2">
      <c r="A359" s="4">
        <v>50</v>
      </c>
      <c r="B359" s="4">
        <v>0</v>
      </c>
      <c r="C359" s="4">
        <v>0</v>
      </c>
      <c r="D359" s="4">
        <v>1</v>
      </c>
      <c r="E359" s="4">
        <v>203</v>
      </c>
      <c r="F359" s="4">
        <f>ROUND(Source!Q347,O359)</f>
        <v>0</v>
      </c>
      <c r="G359" s="4" t="s">
        <v>74</v>
      </c>
      <c r="H359" s="4" t="s">
        <v>75</v>
      </c>
      <c r="I359" s="4"/>
      <c r="J359" s="4"/>
      <c r="K359" s="4">
        <v>203</v>
      </c>
      <c r="L359" s="4">
        <v>11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>
        <v>0</v>
      </c>
      <c r="X359" s="4">
        <v>1</v>
      </c>
      <c r="Y359" s="4">
        <v>0</v>
      </c>
      <c r="Z359" s="4"/>
      <c r="AA359" s="4"/>
      <c r="AB359" s="4"/>
    </row>
    <row r="360" spans="1:28" x14ac:dyDescent="0.2">
      <c r="A360" s="4">
        <v>50</v>
      </c>
      <c r="B360" s="4">
        <v>0</v>
      </c>
      <c r="C360" s="4">
        <v>0</v>
      </c>
      <c r="D360" s="4">
        <v>1</v>
      </c>
      <c r="E360" s="4">
        <v>231</v>
      </c>
      <c r="F360" s="4">
        <f>ROUND(Source!BB347,O360)</f>
        <v>0</v>
      </c>
      <c r="G360" s="4" t="s">
        <v>76</v>
      </c>
      <c r="H360" s="4" t="s">
        <v>77</v>
      </c>
      <c r="I360" s="4"/>
      <c r="J360" s="4"/>
      <c r="K360" s="4">
        <v>231</v>
      </c>
      <c r="L360" s="4">
        <v>12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>
        <v>0</v>
      </c>
      <c r="X360" s="4">
        <v>1</v>
      </c>
      <c r="Y360" s="4">
        <v>0</v>
      </c>
      <c r="Z360" s="4"/>
      <c r="AA360" s="4"/>
      <c r="AB360" s="4"/>
    </row>
    <row r="361" spans="1:28" x14ac:dyDescent="0.2">
      <c r="A361" s="4">
        <v>50</v>
      </c>
      <c r="B361" s="4">
        <v>0</v>
      </c>
      <c r="C361" s="4">
        <v>0</v>
      </c>
      <c r="D361" s="4">
        <v>1</v>
      </c>
      <c r="E361" s="4">
        <v>204</v>
      </c>
      <c r="F361" s="4">
        <f>ROUND(Source!R347,O361)</f>
        <v>0</v>
      </c>
      <c r="G361" s="4" t="s">
        <v>78</v>
      </c>
      <c r="H361" s="4" t="s">
        <v>79</v>
      </c>
      <c r="I361" s="4"/>
      <c r="J361" s="4"/>
      <c r="K361" s="4">
        <v>204</v>
      </c>
      <c r="L361" s="4">
        <v>13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>
        <v>0</v>
      </c>
      <c r="X361" s="4">
        <v>1</v>
      </c>
      <c r="Y361" s="4">
        <v>0</v>
      </c>
      <c r="Z361" s="4"/>
      <c r="AA361" s="4"/>
      <c r="AB361" s="4"/>
    </row>
    <row r="362" spans="1:28" x14ac:dyDescent="0.2">
      <c r="A362" s="4">
        <v>50</v>
      </c>
      <c r="B362" s="4">
        <v>0</v>
      </c>
      <c r="C362" s="4">
        <v>0</v>
      </c>
      <c r="D362" s="4">
        <v>1</v>
      </c>
      <c r="E362" s="4">
        <v>205</v>
      </c>
      <c r="F362" s="4">
        <f>ROUND(Source!S347,O362)</f>
        <v>189.75</v>
      </c>
      <c r="G362" s="4" t="s">
        <v>80</v>
      </c>
      <c r="H362" s="4" t="s">
        <v>81</v>
      </c>
      <c r="I362" s="4"/>
      <c r="J362" s="4"/>
      <c r="K362" s="4">
        <v>205</v>
      </c>
      <c r="L362" s="4">
        <v>14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>
        <v>189.75</v>
      </c>
      <c r="X362" s="4">
        <v>1</v>
      </c>
      <c r="Y362" s="4">
        <v>189.75</v>
      </c>
      <c r="Z362" s="4"/>
      <c r="AA362" s="4"/>
      <c r="AB362" s="4"/>
    </row>
    <row r="363" spans="1:28" x14ac:dyDescent="0.2">
      <c r="A363" s="4">
        <v>50</v>
      </c>
      <c r="B363" s="4">
        <v>0</v>
      </c>
      <c r="C363" s="4">
        <v>0</v>
      </c>
      <c r="D363" s="4">
        <v>1</v>
      </c>
      <c r="E363" s="4">
        <v>232</v>
      </c>
      <c r="F363" s="4">
        <f>ROUND(Source!BC347,O363)</f>
        <v>0</v>
      </c>
      <c r="G363" s="4" t="s">
        <v>82</v>
      </c>
      <c r="H363" s="4" t="s">
        <v>83</v>
      </c>
      <c r="I363" s="4"/>
      <c r="J363" s="4"/>
      <c r="K363" s="4">
        <v>232</v>
      </c>
      <c r="L363" s="4">
        <v>15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>
        <v>0</v>
      </c>
      <c r="X363" s="4">
        <v>1</v>
      </c>
      <c r="Y363" s="4">
        <v>0</v>
      </c>
      <c r="Z363" s="4"/>
      <c r="AA363" s="4"/>
      <c r="AB363" s="4"/>
    </row>
    <row r="364" spans="1:28" x14ac:dyDescent="0.2">
      <c r="A364" s="4">
        <v>50</v>
      </c>
      <c r="B364" s="4">
        <v>0</v>
      </c>
      <c r="C364" s="4">
        <v>0</v>
      </c>
      <c r="D364" s="4">
        <v>1</v>
      </c>
      <c r="E364" s="4">
        <v>214</v>
      </c>
      <c r="F364" s="4">
        <f>ROUND(Source!AS347,O364)</f>
        <v>407.74</v>
      </c>
      <c r="G364" s="4" t="s">
        <v>84</v>
      </c>
      <c r="H364" s="4" t="s">
        <v>85</v>
      </c>
      <c r="I364" s="4"/>
      <c r="J364" s="4"/>
      <c r="K364" s="4">
        <v>214</v>
      </c>
      <c r="L364" s="4">
        <v>16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>
        <v>407.74</v>
      </c>
      <c r="X364" s="4">
        <v>1</v>
      </c>
      <c r="Y364" s="4">
        <v>407.74</v>
      </c>
      <c r="Z364" s="4"/>
      <c r="AA364" s="4"/>
      <c r="AB364" s="4"/>
    </row>
    <row r="365" spans="1:28" x14ac:dyDescent="0.2">
      <c r="A365" s="4">
        <v>50</v>
      </c>
      <c r="B365" s="4">
        <v>0</v>
      </c>
      <c r="C365" s="4">
        <v>0</v>
      </c>
      <c r="D365" s="4">
        <v>1</v>
      </c>
      <c r="E365" s="4">
        <v>215</v>
      </c>
      <c r="F365" s="4">
        <f>ROUND(Source!AT347,O365)</f>
        <v>0</v>
      </c>
      <c r="G365" s="4" t="s">
        <v>86</v>
      </c>
      <c r="H365" s="4" t="s">
        <v>87</v>
      </c>
      <c r="I365" s="4"/>
      <c r="J365" s="4"/>
      <c r="K365" s="4">
        <v>215</v>
      </c>
      <c r="L365" s="4">
        <v>17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>
        <v>0</v>
      </c>
      <c r="X365" s="4">
        <v>1</v>
      </c>
      <c r="Y365" s="4">
        <v>0</v>
      </c>
      <c r="Z365" s="4"/>
      <c r="AA365" s="4"/>
      <c r="AB365" s="4"/>
    </row>
    <row r="366" spans="1:28" x14ac:dyDescent="0.2">
      <c r="A366" s="4">
        <v>50</v>
      </c>
      <c r="B366" s="4">
        <v>0</v>
      </c>
      <c r="C366" s="4">
        <v>0</v>
      </c>
      <c r="D366" s="4">
        <v>1</v>
      </c>
      <c r="E366" s="4">
        <v>217</v>
      </c>
      <c r="F366" s="4">
        <f>ROUND(Source!AU347,O366)</f>
        <v>0</v>
      </c>
      <c r="G366" s="4" t="s">
        <v>88</v>
      </c>
      <c r="H366" s="4" t="s">
        <v>89</v>
      </c>
      <c r="I366" s="4"/>
      <c r="J366" s="4"/>
      <c r="K366" s="4">
        <v>217</v>
      </c>
      <c r="L366" s="4">
        <v>18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>
        <v>0</v>
      </c>
      <c r="X366" s="4">
        <v>1</v>
      </c>
      <c r="Y366" s="4">
        <v>0</v>
      </c>
      <c r="Z366" s="4"/>
      <c r="AA366" s="4"/>
      <c r="AB366" s="4"/>
    </row>
    <row r="367" spans="1:28" x14ac:dyDescent="0.2">
      <c r="A367" s="4">
        <v>50</v>
      </c>
      <c r="B367" s="4">
        <v>0</v>
      </c>
      <c r="C367" s="4">
        <v>0</v>
      </c>
      <c r="D367" s="4">
        <v>1</v>
      </c>
      <c r="E367" s="4">
        <v>230</v>
      </c>
      <c r="F367" s="4">
        <f>ROUND(Source!BA347,O367)</f>
        <v>0</v>
      </c>
      <c r="G367" s="4" t="s">
        <v>90</v>
      </c>
      <c r="H367" s="4" t="s">
        <v>91</v>
      </c>
      <c r="I367" s="4"/>
      <c r="J367" s="4"/>
      <c r="K367" s="4">
        <v>230</v>
      </c>
      <c r="L367" s="4">
        <v>19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>
        <v>0</v>
      </c>
      <c r="X367" s="4">
        <v>1</v>
      </c>
      <c r="Y367" s="4">
        <v>0</v>
      </c>
      <c r="Z367" s="4"/>
      <c r="AA367" s="4"/>
      <c r="AB367" s="4"/>
    </row>
    <row r="368" spans="1:28" x14ac:dyDescent="0.2">
      <c r="A368" s="4">
        <v>50</v>
      </c>
      <c r="B368" s="4">
        <v>0</v>
      </c>
      <c r="C368" s="4">
        <v>0</v>
      </c>
      <c r="D368" s="4">
        <v>1</v>
      </c>
      <c r="E368" s="4">
        <v>206</v>
      </c>
      <c r="F368" s="4">
        <f>ROUND(Source!T347,O368)</f>
        <v>0</v>
      </c>
      <c r="G368" s="4" t="s">
        <v>92</v>
      </c>
      <c r="H368" s="4" t="s">
        <v>93</v>
      </c>
      <c r="I368" s="4"/>
      <c r="J368" s="4"/>
      <c r="K368" s="4">
        <v>206</v>
      </c>
      <c r="L368" s="4">
        <v>20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>
        <v>0</v>
      </c>
      <c r="X368" s="4">
        <v>1</v>
      </c>
      <c r="Y368" s="4">
        <v>0</v>
      </c>
      <c r="Z368" s="4"/>
      <c r="AA368" s="4"/>
      <c r="AB368" s="4"/>
    </row>
    <row r="369" spans="1:245" x14ac:dyDescent="0.2">
      <c r="A369" s="4">
        <v>50</v>
      </c>
      <c r="B369" s="4">
        <v>0</v>
      </c>
      <c r="C369" s="4">
        <v>0</v>
      </c>
      <c r="D369" s="4">
        <v>1</v>
      </c>
      <c r="E369" s="4">
        <v>207</v>
      </c>
      <c r="F369" s="4">
        <f>Source!U347</f>
        <v>0.68231900000000001</v>
      </c>
      <c r="G369" s="4" t="s">
        <v>94</v>
      </c>
      <c r="H369" s="4" t="s">
        <v>95</v>
      </c>
      <c r="I369" s="4"/>
      <c r="J369" s="4"/>
      <c r="K369" s="4">
        <v>207</v>
      </c>
      <c r="L369" s="4">
        <v>21</v>
      </c>
      <c r="M369" s="4">
        <v>3</v>
      </c>
      <c r="N369" s="4" t="s">
        <v>3</v>
      </c>
      <c r="O369" s="4">
        <v>-1</v>
      </c>
      <c r="P369" s="4"/>
      <c r="Q369" s="4"/>
      <c r="R369" s="4"/>
      <c r="S369" s="4"/>
      <c r="T369" s="4"/>
      <c r="U369" s="4"/>
      <c r="V369" s="4"/>
      <c r="W369" s="4">
        <v>0.6823189999999999</v>
      </c>
      <c r="X369" s="4">
        <v>1</v>
      </c>
      <c r="Y369" s="4">
        <v>0.6823189999999999</v>
      </c>
      <c r="Z369" s="4"/>
      <c r="AA369" s="4"/>
      <c r="AB369" s="4"/>
    </row>
    <row r="370" spans="1:245" x14ac:dyDescent="0.2">
      <c r="A370" s="4">
        <v>50</v>
      </c>
      <c r="B370" s="4">
        <v>0</v>
      </c>
      <c r="C370" s="4">
        <v>0</v>
      </c>
      <c r="D370" s="4">
        <v>1</v>
      </c>
      <c r="E370" s="4">
        <v>208</v>
      </c>
      <c r="F370" s="4">
        <f>Source!V347</f>
        <v>0</v>
      </c>
      <c r="G370" s="4" t="s">
        <v>96</v>
      </c>
      <c r="H370" s="4" t="s">
        <v>97</v>
      </c>
      <c r="I370" s="4"/>
      <c r="J370" s="4"/>
      <c r="K370" s="4">
        <v>208</v>
      </c>
      <c r="L370" s="4">
        <v>22</v>
      </c>
      <c r="M370" s="4">
        <v>3</v>
      </c>
      <c r="N370" s="4" t="s">
        <v>3</v>
      </c>
      <c r="O370" s="4">
        <v>-1</v>
      </c>
      <c r="P370" s="4"/>
      <c r="Q370" s="4"/>
      <c r="R370" s="4"/>
      <c r="S370" s="4"/>
      <c r="T370" s="4"/>
      <c r="U370" s="4"/>
      <c r="V370" s="4"/>
      <c r="W370" s="4">
        <v>0</v>
      </c>
      <c r="X370" s="4">
        <v>1</v>
      </c>
      <c r="Y370" s="4">
        <v>0</v>
      </c>
      <c r="Z370" s="4"/>
      <c r="AA370" s="4"/>
      <c r="AB370" s="4"/>
    </row>
    <row r="371" spans="1:245" x14ac:dyDescent="0.2">
      <c r="A371" s="4">
        <v>50</v>
      </c>
      <c r="B371" s="4">
        <v>0</v>
      </c>
      <c r="C371" s="4">
        <v>0</v>
      </c>
      <c r="D371" s="4">
        <v>1</v>
      </c>
      <c r="E371" s="4">
        <v>209</v>
      </c>
      <c r="F371" s="4">
        <f>ROUND(Source!W347,O371)</f>
        <v>0</v>
      </c>
      <c r="G371" s="4" t="s">
        <v>98</v>
      </c>
      <c r="H371" s="4" t="s">
        <v>99</v>
      </c>
      <c r="I371" s="4"/>
      <c r="J371" s="4"/>
      <c r="K371" s="4">
        <v>209</v>
      </c>
      <c r="L371" s="4">
        <v>23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>
        <v>0</v>
      </c>
      <c r="X371" s="4">
        <v>1</v>
      </c>
      <c r="Y371" s="4">
        <v>0</v>
      </c>
      <c r="Z371" s="4"/>
      <c r="AA371" s="4"/>
      <c r="AB371" s="4"/>
    </row>
    <row r="372" spans="1:245" x14ac:dyDescent="0.2">
      <c r="A372" s="4">
        <v>50</v>
      </c>
      <c r="B372" s="4">
        <v>0</v>
      </c>
      <c r="C372" s="4">
        <v>0</v>
      </c>
      <c r="D372" s="4">
        <v>1</v>
      </c>
      <c r="E372" s="4">
        <v>233</v>
      </c>
      <c r="F372" s="4">
        <f>ROUND(Source!BD347,O372)</f>
        <v>0</v>
      </c>
      <c r="G372" s="4" t="s">
        <v>100</v>
      </c>
      <c r="H372" s="4" t="s">
        <v>101</v>
      </c>
      <c r="I372" s="4"/>
      <c r="J372" s="4"/>
      <c r="K372" s="4">
        <v>233</v>
      </c>
      <c r="L372" s="4">
        <v>24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>
        <v>0</v>
      </c>
      <c r="X372" s="4">
        <v>1</v>
      </c>
      <c r="Y372" s="4">
        <v>0</v>
      </c>
      <c r="Z372" s="4"/>
      <c r="AA372" s="4"/>
      <c r="AB372" s="4"/>
    </row>
    <row r="373" spans="1:245" x14ac:dyDescent="0.2">
      <c r="A373" s="4">
        <v>50</v>
      </c>
      <c r="B373" s="4">
        <v>0</v>
      </c>
      <c r="C373" s="4">
        <v>0</v>
      </c>
      <c r="D373" s="4">
        <v>1</v>
      </c>
      <c r="E373" s="4">
        <v>210</v>
      </c>
      <c r="F373" s="4">
        <f>ROUND(Source!X347,O373)</f>
        <v>140.19999999999999</v>
      </c>
      <c r="G373" s="4" t="s">
        <v>102</v>
      </c>
      <c r="H373" s="4" t="s">
        <v>103</v>
      </c>
      <c r="I373" s="4"/>
      <c r="J373" s="4"/>
      <c r="K373" s="4">
        <v>210</v>
      </c>
      <c r="L373" s="4">
        <v>25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>
        <v>140.19999999999999</v>
      </c>
      <c r="X373" s="4">
        <v>1</v>
      </c>
      <c r="Y373" s="4">
        <v>140.19999999999999</v>
      </c>
      <c r="Z373" s="4"/>
      <c r="AA373" s="4"/>
      <c r="AB373" s="4"/>
    </row>
    <row r="374" spans="1:245" x14ac:dyDescent="0.2">
      <c r="A374" s="4">
        <v>50</v>
      </c>
      <c r="B374" s="4">
        <v>0</v>
      </c>
      <c r="C374" s="4">
        <v>0</v>
      </c>
      <c r="D374" s="4">
        <v>1</v>
      </c>
      <c r="E374" s="4">
        <v>211</v>
      </c>
      <c r="F374" s="4">
        <f>ROUND(Source!Y347,O374)</f>
        <v>77.790000000000006</v>
      </c>
      <c r="G374" s="4" t="s">
        <v>104</v>
      </c>
      <c r="H374" s="4" t="s">
        <v>105</v>
      </c>
      <c r="I374" s="4"/>
      <c r="J374" s="4"/>
      <c r="K374" s="4">
        <v>211</v>
      </c>
      <c r="L374" s="4">
        <v>26</v>
      </c>
      <c r="M374" s="4">
        <v>3</v>
      </c>
      <c r="N374" s="4" t="s">
        <v>3</v>
      </c>
      <c r="O374" s="4">
        <v>2</v>
      </c>
      <c r="P374" s="4"/>
      <c r="Q374" s="4"/>
      <c r="R374" s="4"/>
      <c r="S374" s="4"/>
      <c r="T374" s="4"/>
      <c r="U374" s="4"/>
      <c r="V374" s="4"/>
      <c r="W374" s="4">
        <v>77.790000000000006</v>
      </c>
      <c r="X374" s="4">
        <v>1</v>
      </c>
      <c r="Y374" s="4">
        <v>77.790000000000006</v>
      </c>
      <c r="Z374" s="4"/>
      <c r="AA374" s="4"/>
      <c r="AB374" s="4"/>
    </row>
    <row r="375" spans="1:245" x14ac:dyDescent="0.2">
      <c r="A375" s="4">
        <v>50</v>
      </c>
      <c r="B375" s="4">
        <v>0</v>
      </c>
      <c r="C375" s="4">
        <v>0</v>
      </c>
      <c r="D375" s="4">
        <v>1</v>
      </c>
      <c r="E375" s="4">
        <v>224</v>
      </c>
      <c r="F375" s="4">
        <f>ROUND(Source!AR347,O375)</f>
        <v>407.74</v>
      </c>
      <c r="G375" s="4" t="s">
        <v>106</v>
      </c>
      <c r="H375" s="4" t="s">
        <v>107</v>
      </c>
      <c r="I375" s="4"/>
      <c r="J375" s="4"/>
      <c r="K375" s="4">
        <v>224</v>
      </c>
      <c r="L375" s="4">
        <v>27</v>
      </c>
      <c r="M375" s="4">
        <v>3</v>
      </c>
      <c r="N375" s="4" t="s">
        <v>3</v>
      </c>
      <c r="O375" s="4">
        <v>2</v>
      </c>
      <c r="P375" s="4"/>
      <c r="Q375" s="4"/>
      <c r="R375" s="4"/>
      <c r="S375" s="4"/>
      <c r="T375" s="4"/>
      <c r="U375" s="4"/>
      <c r="V375" s="4"/>
      <c r="W375" s="4">
        <v>407.74</v>
      </c>
      <c r="X375" s="4">
        <v>1</v>
      </c>
      <c r="Y375" s="4">
        <v>407.74</v>
      </c>
      <c r="Z375" s="4"/>
      <c r="AA375" s="4"/>
      <c r="AB375" s="4"/>
    </row>
    <row r="377" spans="1:245" x14ac:dyDescent="0.2">
      <c r="A377" s="1">
        <v>5</v>
      </c>
      <c r="B377" s="1">
        <v>1</v>
      </c>
      <c r="C377" s="1"/>
      <c r="D377" s="1">
        <f>ROW(A396)</f>
        <v>396</v>
      </c>
      <c r="E377" s="1"/>
      <c r="F377" s="1" t="s">
        <v>17</v>
      </c>
      <c r="G377" s="1" t="s">
        <v>157</v>
      </c>
      <c r="H377" s="1" t="s">
        <v>3</v>
      </c>
      <c r="I377" s="1">
        <v>0</v>
      </c>
      <c r="J377" s="1"/>
      <c r="K377" s="1">
        <v>0</v>
      </c>
      <c r="L377" s="1"/>
      <c r="M377" s="1" t="s">
        <v>3</v>
      </c>
      <c r="N377" s="1"/>
      <c r="O377" s="1"/>
      <c r="P377" s="1"/>
      <c r="Q377" s="1"/>
      <c r="R377" s="1"/>
      <c r="S377" s="1">
        <v>0</v>
      </c>
      <c r="T377" s="1"/>
      <c r="U377" s="1" t="s">
        <v>3</v>
      </c>
      <c r="V377" s="1">
        <v>0</v>
      </c>
      <c r="W377" s="1"/>
      <c r="X377" s="1"/>
      <c r="Y377" s="1"/>
      <c r="Z377" s="1"/>
      <c r="AA377" s="1"/>
      <c r="AB377" s="1" t="s">
        <v>3</v>
      </c>
      <c r="AC377" s="1" t="s">
        <v>3</v>
      </c>
      <c r="AD377" s="1" t="s">
        <v>3</v>
      </c>
      <c r="AE377" s="1" t="s">
        <v>3</v>
      </c>
      <c r="AF377" s="1" t="s">
        <v>3</v>
      </c>
      <c r="AG377" s="1" t="s">
        <v>3</v>
      </c>
      <c r="AH377" s="1"/>
      <c r="AI377" s="1"/>
      <c r="AJ377" s="1"/>
      <c r="AK377" s="1"/>
      <c r="AL377" s="1"/>
      <c r="AM377" s="1"/>
      <c r="AN377" s="1"/>
      <c r="AO377" s="1"/>
      <c r="AP377" s="1" t="s">
        <v>3</v>
      </c>
      <c r="AQ377" s="1" t="s">
        <v>3</v>
      </c>
      <c r="AR377" s="1" t="s">
        <v>3</v>
      </c>
      <c r="AS377" s="1"/>
      <c r="AT377" s="1"/>
      <c r="AU377" s="1"/>
      <c r="AV377" s="1"/>
      <c r="AW377" s="1"/>
      <c r="AX377" s="1"/>
      <c r="AY377" s="1"/>
      <c r="AZ377" s="1" t="s">
        <v>3</v>
      </c>
      <c r="BA377" s="1"/>
      <c r="BB377" s="1" t="s">
        <v>3</v>
      </c>
      <c r="BC377" s="1" t="s">
        <v>3</v>
      </c>
      <c r="BD377" s="1" t="s">
        <v>3</v>
      </c>
      <c r="BE377" s="1" t="s">
        <v>3</v>
      </c>
      <c r="BF377" s="1" t="s">
        <v>3</v>
      </c>
      <c r="BG377" s="1" t="s">
        <v>3</v>
      </c>
      <c r="BH377" s="1" t="s">
        <v>3</v>
      </c>
      <c r="BI377" s="1" t="s">
        <v>3</v>
      </c>
      <c r="BJ377" s="1" t="s">
        <v>3</v>
      </c>
      <c r="BK377" s="1" t="s">
        <v>3</v>
      </c>
      <c r="BL377" s="1" t="s">
        <v>3</v>
      </c>
      <c r="BM377" s="1" t="s">
        <v>3</v>
      </c>
      <c r="BN377" s="1" t="s">
        <v>3</v>
      </c>
      <c r="BO377" s="1" t="s">
        <v>3</v>
      </c>
      <c r="BP377" s="1" t="s">
        <v>3</v>
      </c>
      <c r="BQ377" s="1"/>
      <c r="BR377" s="1"/>
      <c r="BS377" s="1"/>
      <c r="BT377" s="1"/>
      <c r="BU377" s="1"/>
      <c r="BV377" s="1"/>
      <c r="BW377" s="1"/>
      <c r="BX377" s="1">
        <v>0</v>
      </c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>
        <v>0</v>
      </c>
    </row>
    <row r="379" spans="1:245" x14ac:dyDescent="0.2">
      <c r="A379" s="2">
        <v>52</v>
      </c>
      <c r="B379" s="2">
        <f t="shared" ref="B379:G379" si="351">B396</f>
        <v>1</v>
      </c>
      <c r="C379" s="2">
        <f t="shared" si="351"/>
        <v>5</v>
      </c>
      <c r="D379" s="2">
        <f t="shared" si="351"/>
        <v>377</v>
      </c>
      <c r="E379" s="2">
        <f t="shared" si="351"/>
        <v>0</v>
      </c>
      <c r="F379" s="2" t="str">
        <f t="shared" si="351"/>
        <v>Новый подраздел</v>
      </c>
      <c r="G379" s="2" t="str">
        <f t="shared" si="351"/>
        <v>Монтажные (кровельные)работы</v>
      </c>
      <c r="H379" s="2"/>
      <c r="I379" s="2"/>
      <c r="J379" s="2"/>
      <c r="K379" s="2"/>
      <c r="L379" s="2"/>
      <c r="M379" s="2"/>
      <c r="N379" s="2"/>
      <c r="O379" s="2">
        <f t="shared" ref="O379:AT379" si="352">O396</f>
        <v>86243.68</v>
      </c>
      <c r="P379" s="2">
        <f t="shared" si="352"/>
        <v>60078.03</v>
      </c>
      <c r="Q379" s="2">
        <f t="shared" si="352"/>
        <v>3421.42</v>
      </c>
      <c r="R379" s="2">
        <f t="shared" si="352"/>
        <v>1972.13</v>
      </c>
      <c r="S379" s="2">
        <f t="shared" si="352"/>
        <v>22744.23</v>
      </c>
      <c r="T379" s="2">
        <f t="shared" si="352"/>
        <v>0</v>
      </c>
      <c r="U379" s="2">
        <f t="shared" si="352"/>
        <v>68.978076999999999</v>
      </c>
      <c r="V379" s="2">
        <f t="shared" si="352"/>
        <v>0</v>
      </c>
      <c r="W379" s="2">
        <f t="shared" si="352"/>
        <v>0</v>
      </c>
      <c r="X379" s="2">
        <f t="shared" si="352"/>
        <v>19009.46</v>
      </c>
      <c r="Y379" s="2">
        <f t="shared" si="352"/>
        <v>9325.1299999999992</v>
      </c>
      <c r="Z379" s="2">
        <f t="shared" si="352"/>
        <v>0</v>
      </c>
      <c r="AA379" s="2">
        <f t="shared" si="352"/>
        <v>0</v>
      </c>
      <c r="AB379" s="2">
        <f t="shared" si="352"/>
        <v>86243.68</v>
      </c>
      <c r="AC379" s="2">
        <f t="shared" si="352"/>
        <v>60078.03</v>
      </c>
      <c r="AD379" s="2">
        <f t="shared" si="352"/>
        <v>3421.42</v>
      </c>
      <c r="AE379" s="2">
        <f t="shared" si="352"/>
        <v>1972.13</v>
      </c>
      <c r="AF379" s="2">
        <f t="shared" si="352"/>
        <v>22744.23</v>
      </c>
      <c r="AG379" s="2">
        <f t="shared" si="352"/>
        <v>0</v>
      </c>
      <c r="AH379" s="2">
        <f t="shared" si="352"/>
        <v>68.978076999999999</v>
      </c>
      <c r="AI379" s="2">
        <f t="shared" si="352"/>
        <v>0</v>
      </c>
      <c r="AJ379" s="2">
        <f t="shared" si="352"/>
        <v>0</v>
      </c>
      <c r="AK379" s="2">
        <f t="shared" si="352"/>
        <v>19009.46</v>
      </c>
      <c r="AL379" s="2">
        <f t="shared" si="352"/>
        <v>9325.1299999999992</v>
      </c>
      <c r="AM379" s="2">
        <f t="shared" si="352"/>
        <v>0</v>
      </c>
      <c r="AN379" s="2">
        <f t="shared" si="352"/>
        <v>0</v>
      </c>
      <c r="AO379" s="2">
        <f t="shared" si="352"/>
        <v>0</v>
      </c>
      <c r="AP379" s="2">
        <f t="shared" si="352"/>
        <v>0</v>
      </c>
      <c r="AQ379" s="2">
        <f t="shared" si="352"/>
        <v>0</v>
      </c>
      <c r="AR379" s="2">
        <f t="shared" si="352"/>
        <v>117733.68</v>
      </c>
      <c r="AS379" s="2">
        <f t="shared" si="352"/>
        <v>117733.68</v>
      </c>
      <c r="AT379" s="2">
        <f t="shared" si="352"/>
        <v>0</v>
      </c>
      <c r="AU379" s="2">
        <f t="shared" ref="AU379:BZ379" si="353">AU396</f>
        <v>0</v>
      </c>
      <c r="AV379" s="2">
        <f t="shared" si="353"/>
        <v>60078.03</v>
      </c>
      <c r="AW379" s="2">
        <f t="shared" si="353"/>
        <v>60078.03</v>
      </c>
      <c r="AX379" s="2">
        <f t="shared" si="353"/>
        <v>0</v>
      </c>
      <c r="AY379" s="2">
        <f t="shared" si="353"/>
        <v>60078.03</v>
      </c>
      <c r="AZ379" s="2">
        <f t="shared" si="353"/>
        <v>0</v>
      </c>
      <c r="BA379" s="2">
        <f t="shared" si="353"/>
        <v>0</v>
      </c>
      <c r="BB379" s="2">
        <f t="shared" si="353"/>
        <v>0</v>
      </c>
      <c r="BC379" s="2">
        <f t="shared" si="353"/>
        <v>0</v>
      </c>
      <c r="BD379" s="2">
        <f t="shared" si="353"/>
        <v>0</v>
      </c>
      <c r="BE379" s="2">
        <f t="shared" si="353"/>
        <v>0</v>
      </c>
      <c r="BF379" s="2">
        <f t="shared" si="353"/>
        <v>0</v>
      </c>
      <c r="BG379" s="2">
        <f t="shared" si="353"/>
        <v>0</v>
      </c>
      <c r="BH379" s="2">
        <f t="shared" si="353"/>
        <v>0</v>
      </c>
      <c r="BI379" s="2">
        <f t="shared" si="353"/>
        <v>0</v>
      </c>
      <c r="BJ379" s="2">
        <f t="shared" si="353"/>
        <v>0</v>
      </c>
      <c r="BK379" s="2">
        <f t="shared" si="353"/>
        <v>0</v>
      </c>
      <c r="BL379" s="2">
        <f t="shared" si="353"/>
        <v>0</v>
      </c>
      <c r="BM379" s="2">
        <f t="shared" si="353"/>
        <v>0</v>
      </c>
      <c r="BN379" s="2">
        <f t="shared" si="353"/>
        <v>0</v>
      </c>
      <c r="BO379" s="2">
        <f t="shared" si="353"/>
        <v>0</v>
      </c>
      <c r="BP379" s="2">
        <f t="shared" si="353"/>
        <v>0</v>
      </c>
      <c r="BQ379" s="2">
        <f t="shared" si="353"/>
        <v>0</v>
      </c>
      <c r="BR379" s="2">
        <f t="shared" si="353"/>
        <v>0</v>
      </c>
      <c r="BS379" s="2">
        <f t="shared" si="353"/>
        <v>0</v>
      </c>
      <c r="BT379" s="2">
        <f t="shared" si="353"/>
        <v>0</v>
      </c>
      <c r="BU379" s="2">
        <f t="shared" si="353"/>
        <v>0</v>
      </c>
      <c r="BV379" s="2">
        <f t="shared" si="353"/>
        <v>0</v>
      </c>
      <c r="BW379" s="2">
        <f t="shared" si="353"/>
        <v>0</v>
      </c>
      <c r="BX379" s="2">
        <f t="shared" si="353"/>
        <v>0</v>
      </c>
      <c r="BY379" s="2">
        <f t="shared" si="353"/>
        <v>0</v>
      </c>
      <c r="BZ379" s="2">
        <f t="shared" si="353"/>
        <v>0</v>
      </c>
      <c r="CA379" s="2">
        <f t="shared" ref="CA379:DF379" si="354">CA396</f>
        <v>117733.68</v>
      </c>
      <c r="CB379" s="2">
        <f t="shared" si="354"/>
        <v>117733.68</v>
      </c>
      <c r="CC379" s="2">
        <f t="shared" si="354"/>
        <v>0</v>
      </c>
      <c r="CD379" s="2">
        <f t="shared" si="354"/>
        <v>0</v>
      </c>
      <c r="CE379" s="2">
        <f t="shared" si="354"/>
        <v>60078.03</v>
      </c>
      <c r="CF379" s="2">
        <f t="shared" si="354"/>
        <v>60078.03</v>
      </c>
      <c r="CG379" s="2">
        <f t="shared" si="354"/>
        <v>0</v>
      </c>
      <c r="CH379" s="2">
        <f t="shared" si="354"/>
        <v>60078.03</v>
      </c>
      <c r="CI379" s="2">
        <f t="shared" si="354"/>
        <v>0</v>
      </c>
      <c r="CJ379" s="2">
        <f t="shared" si="354"/>
        <v>0</v>
      </c>
      <c r="CK379" s="2">
        <f t="shared" si="354"/>
        <v>0</v>
      </c>
      <c r="CL379" s="2">
        <f t="shared" si="354"/>
        <v>0</v>
      </c>
      <c r="CM379" s="2">
        <f t="shared" si="354"/>
        <v>0</v>
      </c>
      <c r="CN379" s="2">
        <f t="shared" si="354"/>
        <v>0</v>
      </c>
      <c r="CO379" s="2">
        <f t="shared" si="354"/>
        <v>0</v>
      </c>
      <c r="CP379" s="2">
        <f t="shared" si="354"/>
        <v>0</v>
      </c>
      <c r="CQ379" s="2">
        <f t="shared" si="354"/>
        <v>0</v>
      </c>
      <c r="CR379" s="2">
        <f t="shared" si="354"/>
        <v>0</v>
      </c>
      <c r="CS379" s="2">
        <f t="shared" si="354"/>
        <v>0</v>
      </c>
      <c r="CT379" s="2">
        <f t="shared" si="354"/>
        <v>0</v>
      </c>
      <c r="CU379" s="2">
        <f t="shared" si="354"/>
        <v>0</v>
      </c>
      <c r="CV379" s="2">
        <f t="shared" si="354"/>
        <v>0</v>
      </c>
      <c r="CW379" s="2">
        <f t="shared" si="354"/>
        <v>0</v>
      </c>
      <c r="CX379" s="2">
        <f t="shared" si="354"/>
        <v>0</v>
      </c>
      <c r="CY379" s="2">
        <f t="shared" si="354"/>
        <v>0</v>
      </c>
      <c r="CZ379" s="2">
        <f t="shared" si="354"/>
        <v>0</v>
      </c>
      <c r="DA379" s="2">
        <f t="shared" si="354"/>
        <v>0</v>
      </c>
      <c r="DB379" s="2">
        <f t="shared" si="354"/>
        <v>0</v>
      </c>
      <c r="DC379" s="2">
        <f t="shared" si="354"/>
        <v>0</v>
      </c>
      <c r="DD379" s="2">
        <f t="shared" si="354"/>
        <v>0</v>
      </c>
      <c r="DE379" s="2">
        <f t="shared" si="354"/>
        <v>0</v>
      </c>
      <c r="DF379" s="2">
        <f t="shared" si="354"/>
        <v>0</v>
      </c>
      <c r="DG379" s="3">
        <f t="shared" ref="DG379:EL379" si="355">DG396</f>
        <v>0</v>
      </c>
      <c r="DH379" s="3">
        <f t="shared" si="355"/>
        <v>0</v>
      </c>
      <c r="DI379" s="3">
        <f t="shared" si="355"/>
        <v>0</v>
      </c>
      <c r="DJ379" s="3">
        <f t="shared" si="355"/>
        <v>0</v>
      </c>
      <c r="DK379" s="3">
        <f t="shared" si="355"/>
        <v>0</v>
      </c>
      <c r="DL379" s="3">
        <f t="shared" si="355"/>
        <v>0</v>
      </c>
      <c r="DM379" s="3">
        <f t="shared" si="355"/>
        <v>0</v>
      </c>
      <c r="DN379" s="3">
        <f t="shared" si="355"/>
        <v>0</v>
      </c>
      <c r="DO379" s="3">
        <f t="shared" si="355"/>
        <v>0</v>
      </c>
      <c r="DP379" s="3">
        <f t="shared" si="355"/>
        <v>0</v>
      </c>
      <c r="DQ379" s="3">
        <f t="shared" si="355"/>
        <v>0</v>
      </c>
      <c r="DR379" s="3">
        <f t="shared" si="355"/>
        <v>0</v>
      </c>
      <c r="DS379" s="3">
        <f t="shared" si="355"/>
        <v>0</v>
      </c>
      <c r="DT379" s="3">
        <f t="shared" si="355"/>
        <v>0</v>
      </c>
      <c r="DU379" s="3">
        <f t="shared" si="355"/>
        <v>0</v>
      </c>
      <c r="DV379" s="3">
        <f t="shared" si="355"/>
        <v>0</v>
      </c>
      <c r="DW379" s="3">
        <f t="shared" si="355"/>
        <v>0</v>
      </c>
      <c r="DX379" s="3">
        <f t="shared" si="355"/>
        <v>0</v>
      </c>
      <c r="DY379" s="3">
        <f t="shared" si="355"/>
        <v>0</v>
      </c>
      <c r="DZ379" s="3">
        <f t="shared" si="355"/>
        <v>0</v>
      </c>
      <c r="EA379" s="3">
        <f t="shared" si="355"/>
        <v>0</v>
      </c>
      <c r="EB379" s="3">
        <f t="shared" si="355"/>
        <v>0</v>
      </c>
      <c r="EC379" s="3">
        <f t="shared" si="355"/>
        <v>0</v>
      </c>
      <c r="ED379" s="3">
        <f t="shared" si="355"/>
        <v>0</v>
      </c>
      <c r="EE379" s="3">
        <f t="shared" si="355"/>
        <v>0</v>
      </c>
      <c r="EF379" s="3">
        <f t="shared" si="355"/>
        <v>0</v>
      </c>
      <c r="EG379" s="3">
        <f t="shared" si="355"/>
        <v>0</v>
      </c>
      <c r="EH379" s="3">
        <f t="shared" si="355"/>
        <v>0</v>
      </c>
      <c r="EI379" s="3">
        <f t="shared" si="355"/>
        <v>0</v>
      </c>
      <c r="EJ379" s="3">
        <f t="shared" si="355"/>
        <v>0</v>
      </c>
      <c r="EK379" s="3">
        <f t="shared" si="355"/>
        <v>0</v>
      </c>
      <c r="EL379" s="3">
        <f t="shared" si="355"/>
        <v>0</v>
      </c>
      <c r="EM379" s="3">
        <f t="shared" ref="EM379:FR379" si="356">EM396</f>
        <v>0</v>
      </c>
      <c r="EN379" s="3">
        <f t="shared" si="356"/>
        <v>0</v>
      </c>
      <c r="EO379" s="3">
        <f t="shared" si="356"/>
        <v>0</v>
      </c>
      <c r="EP379" s="3">
        <f t="shared" si="356"/>
        <v>0</v>
      </c>
      <c r="EQ379" s="3">
        <f t="shared" si="356"/>
        <v>0</v>
      </c>
      <c r="ER379" s="3">
        <f t="shared" si="356"/>
        <v>0</v>
      </c>
      <c r="ES379" s="3">
        <f t="shared" si="356"/>
        <v>0</v>
      </c>
      <c r="ET379" s="3">
        <f t="shared" si="356"/>
        <v>0</v>
      </c>
      <c r="EU379" s="3">
        <f t="shared" si="356"/>
        <v>0</v>
      </c>
      <c r="EV379" s="3">
        <f t="shared" si="356"/>
        <v>0</v>
      </c>
      <c r="EW379" s="3">
        <f t="shared" si="356"/>
        <v>0</v>
      </c>
      <c r="EX379" s="3">
        <f t="shared" si="356"/>
        <v>0</v>
      </c>
      <c r="EY379" s="3">
        <f t="shared" si="356"/>
        <v>0</v>
      </c>
      <c r="EZ379" s="3">
        <f t="shared" si="356"/>
        <v>0</v>
      </c>
      <c r="FA379" s="3">
        <f t="shared" si="356"/>
        <v>0</v>
      </c>
      <c r="FB379" s="3">
        <f t="shared" si="356"/>
        <v>0</v>
      </c>
      <c r="FC379" s="3">
        <f t="shared" si="356"/>
        <v>0</v>
      </c>
      <c r="FD379" s="3">
        <f t="shared" si="356"/>
        <v>0</v>
      </c>
      <c r="FE379" s="3">
        <f t="shared" si="356"/>
        <v>0</v>
      </c>
      <c r="FF379" s="3">
        <f t="shared" si="356"/>
        <v>0</v>
      </c>
      <c r="FG379" s="3">
        <f t="shared" si="356"/>
        <v>0</v>
      </c>
      <c r="FH379" s="3">
        <f t="shared" si="356"/>
        <v>0</v>
      </c>
      <c r="FI379" s="3">
        <f t="shared" si="356"/>
        <v>0</v>
      </c>
      <c r="FJ379" s="3">
        <f t="shared" si="356"/>
        <v>0</v>
      </c>
      <c r="FK379" s="3">
        <f t="shared" si="356"/>
        <v>0</v>
      </c>
      <c r="FL379" s="3">
        <f t="shared" si="356"/>
        <v>0</v>
      </c>
      <c r="FM379" s="3">
        <f t="shared" si="356"/>
        <v>0</v>
      </c>
      <c r="FN379" s="3">
        <f t="shared" si="356"/>
        <v>0</v>
      </c>
      <c r="FO379" s="3">
        <f t="shared" si="356"/>
        <v>0</v>
      </c>
      <c r="FP379" s="3">
        <f t="shared" si="356"/>
        <v>0</v>
      </c>
      <c r="FQ379" s="3">
        <f t="shared" si="356"/>
        <v>0</v>
      </c>
      <c r="FR379" s="3">
        <f t="shared" si="356"/>
        <v>0</v>
      </c>
      <c r="FS379" s="3">
        <f t="shared" ref="FS379:GX379" si="357">FS396</f>
        <v>0</v>
      </c>
      <c r="FT379" s="3">
        <f t="shared" si="357"/>
        <v>0</v>
      </c>
      <c r="FU379" s="3">
        <f t="shared" si="357"/>
        <v>0</v>
      </c>
      <c r="FV379" s="3">
        <f t="shared" si="357"/>
        <v>0</v>
      </c>
      <c r="FW379" s="3">
        <f t="shared" si="357"/>
        <v>0</v>
      </c>
      <c r="FX379" s="3">
        <f t="shared" si="357"/>
        <v>0</v>
      </c>
      <c r="FY379" s="3">
        <f t="shared" si="357"/>
        <v>0</v>
      </c>
      <c r="FZ379" s="3">
        <f t="shared" si="357"/>
        <v>0</v>
      </c>
      <c r="GA379" s="3">
        <f t="shared" si="357"/>
        <v>0</v>
      </c>
      <c r="GB379" s="3">
        <f t="shared" si="357"/>
        <v>0</v>
      </c>
      <c r="GC379" s="3">
        <f t="shared" si="357"/>
        <v>0</v>
      </c>
      <c r="GD379" s="3">
        <f t="shared" si="357"/>
        <v>0</v>
      </c>
      <c r="GE379" s="3">
        <f t="shared" si="357"/>
        <v>0</v>
      </c>
      <c r="GF379" s="3">
        <f t="shared" si="357"/>
        <v>0</v>
      </c>
      <c r="GG379" s="3">
        <f t="shared" si="357"/>
        <v>0</v>
      </c>
      <c r="GH379" s="3">
        <f t="shared" si="357"/>
        <v>0</v>
      </c>
      <c r="GI379" s="3">
        <f t="shared" si="357"/>
        <v>0</v>
      </c>
      <c r="GJ379" s="3">
        <f t="shared" si="357"/>
        <v>0</v>
      </c>
      <c r="GK379" s="3">
        <f t="shared" si="357"/>
        <v>0</v>
      </c>
      <c r="GL379" s="3">
        <f t="shared" si="357"/>
        <v>0</v>
      </c>
      <c r="GM379" s="3">
        <f t="shared" si="357"/>
        <v>0</v>
      </c>
      <c r="GN379" s="3">
        <f t="shared" si="357"/>
        <v>0</v>
      </c>
      <c r="GO379" s="3">
        <f t="shared" si="357"/>
        <v>0</v>
      </c>
      <c r="GP379" s="3">
        <f t="shared" si="357"/>
        <v>0</v>
      </c>
      <c r="GQ379" s="3">
        <f t="shared" si="357"/>
        <v>0</v>
      </c>
      <c r="GR379" s="3">
        <f t="shared" si="357"/>
        <v>0</v>
      </c>
      <c r="GS379" s="3">
        <f t="shared" si="357"/>
        <v>0</v>
      </c>
      <c r="GT379" s="3">
        <f t="shared" si="357"/>
        <v>0</v>
      </c>
      <c r="GU379" s="3">
        <f t="shared" si="357"/>
        <v>0</v>
      </c>
      <c r="GV379" s="3">
        <f t="shared" si="357"/>
        <v>0</v>
      </c>
      <c r="GW379" s="3">
        <f t="shared" si="357"/>
        <v>0</v>
      </c>
      <c r="GX379" s="3">
        <f t="shared" si="357"/>
        <v>0</v>
      </c>
    </row>
    <row r="381" spans="1:245" x14ac:dyDescent="0.2">
      <c r="A381">
        <v>17</v>
      </c>
      <c r="B381">
        <v>1</v>
      </c>
      <c r="C381">
        <f>ROW(SmtRes!A168)</f>
        <v>168</v>
      </c>
      <c r="D381">
        <f>ROW(EtalonRes!A179)</f>
        <v>179</v>
      </c>
      <c r="E381" t="s">
        <v>19</v>
      </c>
      <c r="F381" t="s">
        <v>109</v>
      </c>
      <c r="G381" t="s">
        <v>110</v>
      </c>
      <c r="H381" t="s">
        <v>111</v>
      </c>
      <c r="I381">
        <f>ROUND(1/100,9)</f>
        <v>0.01</v>
      </c>
      <c r="J381">
        <v>0</v>
      </c>
      <c r="K381">
        <f>ROUND(1/100,9)</f>
        <v>0.01</v>
      </c>
      <c r="O381">
        <f t="shared" ref="O381:O394" si="358">ROUND(CP381,2)</f>
        <v>432.97</v>
      </c>
      <c r="P381">
        <f t="shared" ref="P381:P394" si="359">ROUND((ROUND((AC381*AW381*I381),2)*BC381),2)</f>
        <v>80.680000000000007</v>
      </c>
      <c r="Q381">
        <f t="shared" ref="Q381:Q388" si="360">(ROUND((ROUND(((ET381)*AV381*I381),2)*BB381),2)+ROUND((ROUND(((AE381-(EU381))*AV381*I381),2)*BS381),2))</f>
        <v>6.05</v>
      </c>
      <c r="R381">
        <f t="shared" ref="R381:R394" si="361">ROUND((ROUND((AE381*AV381*I381),2)*BS381),2)</f>
        <v>3.96</v>
      </c>
      <c r="S381">
        <f t="shared" ref="S381:S394" si="362">ROUND((ROUND((AF381*AV381*I381),2)*BA381),2)</f>
        <v>346.24</v>
      </c>
      <c r="T381">
        <f t="shared" ref="T381:T394" si="363">ROUND(CU381*I381,2)</f>
        <v>0</v>
      </c>
      <c r="U381">
        <f t="shared" ref="U381:U394" si="364">CV381*I381</f>
        <v>1.1300000000000001</v>
      </c>
      <c r="V381">
        <f t="shared" ref="V381:V394" si="365">CW381*I381</f>
        <v>0</v>
      </c>
      <c r="W381">
        <f t="shared" ref="W381:W394" si="366">ROUND(CX381*I381,2)</f>
        <v>0</v>
      </c>
      <c r="X381">
        <f t="shared" ref="X381:X394" si="367">ROUND(CY381,2)</f>
        <v>301.23</v>
      </c>
      <c r="Y381">
        <f t="shared" ref="Y381:Y394" si="368">ROUND(CZ381,2)</f>
        <v>141.96</v>
      </c>
      <c r="AA381">
        <v>55282325</v>
      </c>
      <c r="AB381">
        <f t="shared" ref="AB381:AB394" si="369">ROUND((AC381+AD381+AF381),6)</f>
        <v>2325.44</v>
      </c>
      <c r="AC381">
        <f t="shared" ref="AC381:AC394" si="370">ROUND((ES381),6)</f>
        <v>972.06</v>
      </c>
      <c r="AD381">
        <f t="shared" ref="AD381:AD388" si="371">ROUND((((ET381)-(EU381))+AE381),6)</f>
        <v>41.45</v>
      </c>
      <c r="AE381">
        <f t="shared" ref="AE381:AF388" si="372">ROUND((EU381),6)</f>
        <v>15.08</v>
      </c>
      <c r="AF381">
        <f t="shared" si="372"/>
        <v>1311.93</v>
      </c>
      <c r="AG381">
        <f t="shared" ref="AG381:AG394" si="373">ROUND((AP381),6)</f>
        <v>0</v>
      </c>
      <c r="AH381">
        <f t="shared" ref="AH381:AI388" si="374">(EW381)</f>
        <v>113</v>
      </c>
      <c r="AI381">
        <f t="shared" si="374"/>
        <v>0</v>
      </c>
      <c r="AJ381">
        <f t="shared" ref="AJ381:AJ394" si="375">(AS381)</f>
        <v>0</v>
      </c>
      <c r="AK381">
        <v>2325.44</v>
      </c>
      <c r="AL381">
        <v>972.06</v>
      </c>
      <c r="AM381">
        <v>41.45</v>
      </c>
      <c r="AN381">
        <v>15.08</v>
      </c>
      <c r="AO381">
        <v>1311.93</v>
      </c>
      <c r="AP381">
        <v>0</v>
      </c>
      <c r="AQ381">
        <v>113</v>
      </c>
      <c r="AR381">
        <v>0</v>
      </c>
      <c r="AS381">
        <v>0</v>
      </c>
      <c r="AT381">
        <v>87</v>
      </c>
      <c r="AU381">
        <v>41</v>
      </c>
      <c r="AV381">
        <v>1</v>
      </c>
      <c r="AW381">
        <v>1</v>
      </c>
      <c r="AZ381">
        <v>1</v>
      </c>
      <c r="BA381">
        <v>26.39</v>
      </c>
      <c r="BB381">
        <v>14.75</v>
      </c>
      <c r="BC381">
        <v>8.3000000000000007</v>
      </c>
      <c r="BD381" t="s">
        <v>3</v>
      </c>
      <c r="BE381" t="s">
        <v>3</v>
      </c>
      <c r="BF381" t="s">
        <v>3</v>
      </c>
      <c r="BG381" t="s">
        <v>3</v>
      </c>
      <c r="BH381">
        <v>0</v>
      </c>
      <c r="BI381">
        <v>1</v>
      </c>
      <c r="BJ381" t="s">
        <v>112</v>
      </c>
      <c r="BM381">
        <v>442</v>
      </c>
      <c r="BN381">
        <v>0</v>
      </c>
      <c r="BO381" t="s">
        <v>109</v>
      </c>
      <c r="BP381">
        <v>1</v>
      </c>
      <c r="BQ381">
        <v>60</v>
      </c>
      <c r="BR381">
        <v>0</v>
      </c>
      <c r="BS381">
        <v>26.39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87</v>
      </c>
      <c r="CA381">
        <v>41</v>
      </c>
      <c r="CB381" t="s">
        <v>3</v>
      </c>
      <c r="CE381">
        <v>30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ref="CP381:CP394" si="376">(P381+Q381+S381)</f>
        <v>432.97</v>
      </c>
      <c r="CQ381">
        <f t="shared" ref="CQ381:CQ394" si="377">ROUND((ROUND((AC381*AW381*1),2)*BC381),2)</f>
        <v>8068.1</v>
      </c>
      <c r="CR381">
        <f t="shared" ref="CR381:CR388" si="378">(ROUND((ROUND(((ET381)*AV381*1),2)*BB381),2)+ROUND((ROUND(((AE381-(EU381))*AV381*1),2)*BS381),2))</f>
        <v>611.39</v>
      </c>
      <c r="CS381">
        <f t="shared" ref="CS381:CS394" si="379">ROUND((ROUND((AE381*AV381*1),2)*BS381),2)</f>
        <v>397.96</v>
      </c>
      <c r="CT381">
        <f t="shared" ref="CT381:CT394" si="380">ROUND((ROUND((AF381*AV381*1),2)*BA381),2)</f>
        <v>34621.83</v>
      </c>
      <c r="CU381">
        <f t="shared" ref="CU381:CU394" si="381">AG381</f>
        <v>0</v>
      </c>
      <c r="CV381">
        <f t="shared" ref="CV381:CV394" si="382">(AH381*AV381)</f>
        <v>113</v>
      </c>
      <c r="CW381">
        <f t="shared" ref="CW381:CW394" si="383">AI381</f>
        <v>0</v>
      </c>
      <c r="CX381">
        <f t="shared" ref="CX381:CX394" si="384">AJ381</f>
        <v>0</v>
      </c>
      <c r="CY381">
        <f t="shared" ref="CY381:CY394" si="385">S381*(BZ381/100)</f>
        <v>301.22879999999998</v>
      </c>
      <c r="CZ381">
        <f t="shared" ref="CZ381:CZ394" si="386">S381*(CA381/100)</f>
        <v>141.95839999999998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104</v>
      </c>
      <c r="DO381">
        <v>79</v>
      </c>
      <c r="DP381">
        <v>1.087</v>
      </c>
      <c r="DQ381">
        <v>1.0009999999999999</v>
      </c>
      <c r="DU381">
        <v>1013</v>
      </c>
      <c r="DV381" t="s">
        <v>111</v>
      </c>
      <c r="DW381" t="s">
        <v>111</v>
      </c>
      <c r="DX381">
        <v>1</v>
      </c>
      <c r="DZ381" t="s">
        <v>3</v>
      </c>
      <c r="EA381" t="s">
        <v>3</v>
      </c>
      <c r="EB381" t="s">
        <v>3</v>
      </c>
      <c r="EC381" t="s">
        <v>3</v>
      </c>
      <c r="EE381">
        <v>54687868</v>
      </c>
      <c r="EF381">
        <v>60</v>
      </c>
      <c r="EG381" t="s">
        <v>24</v>
      </c>
      <c r="EH381">
        <v>0</v>
      </c>
      <c r="EI381" t="s">
        <v>3</v>
      </c>
      <c r="EJ381">
        <v>1</v>
      </c>
      <c r="EK381">
        <v>442</v>
      </c>
      <c r="EL381" t="s">
        <v>113</v>
      </c>
      <c r="EM381" t="s">
        <v>114</v>
      </c>
      <c r="EO381" t="s">
        <v>3</v>
      </c>
      <c r="EQ381">
        <v>0</v>
      </c>
      <c r="ER381">
        <v>2325.44</v>
      </c>
      <c r="ES381">
        <v>972.06</v>
      </c>
      <c r="ET381">
        <v>41.45</v>
      </c>
      <c r="EU381">
        <v>15.08</v>
      </c>
      <c r="EV381">
        <v>1311.93</v>
      </c>
      <c r="EW381">
        <v>113</v>
      </c>
      <c r="EX381">
        <v>0</v>
      </c>
      <c r="EY381">
        <v>0</v>
      </c>
      <c r="FQ381">
        <v>0</v>
      </c>
      <c r="FR381">
        <f t="shared" ref="FR381:FR394" si="387">ROUND(IF(AND(BH381=3,BI381=3),P381,0),2)</f>
        <v>0</v>
      </c>
      <c r="FS381">
        <v>0</v>
      </c>
      <c r="FX381">
        <v>104</v>
      </c>
      <c r="FY381">
        <v>79</v>
      </c>
      <c r="GA381" t="s">
        <v>3</v>
      </c>
      <c r="GD381">
        <v>0</v>
      </c>
      <c r="GF381">
        <v>-1907283933</v>
      </c>
      <c r="GG381">
        <v>2</v>
      </c>
      <c r="GH381">
        <v>1</v>
      </c>
      <c r="GI381">
        <v>3</v>
      </c>
      <c r="GJ381">
        <v>0</v>
      </c>
      <c r="GK381">
        <f>ROUND(R381*(R12)/100,2)</f>
        <v>6.34</v>
      </c>
      <c r="GL381">
        <f t="shared" ref="GL381:GL394" si="388">ROUND(IF(AND(BH381=3,BI381=3,FS381&lt;&gt;0),P381,0),2)</f>
        <v>0</v>
      </c>
      <c r="GM381">
        <f t="shared" ref="GM381:GM394" si="389">ROUND(O381+X381+Y381+GK381,2)+GX381</f>
        <v>882.5</v>
      </c>
      <c r="GN381">
        <f t="shared" ref="GN381:GN394" si="390">IF(OR(BI381=0,BI381=1),ROUND(O381+X381+Y381+GK381,2),0)</f>
        <v>882.5</v>
      </c>
      <c r="GO381">
        <f t="shared" ref="GO381:GO394" si="391">IF(BI381=2,ROUND(O381+X381+Y381+GK381,2),0)</f>
        <v>0</v>
      </c>
      <c r="GP381">
        <f t="shared" ref="GP381:GP394" si="392">IF(BI381=4,ROUND(O381+X381+Y381+GK381,2)+GX381,0)</f>
        <v>0</v>
      </c>
      <c r="GR381">
        <v>0</v>
      </c>
      <c r="GS381">
        <v>3</v>
      </c>
      <c r="GT381">
        <v>0</v>
      </c>
      <c r="GU381" t="s">
        <v>3</v>
      </c>
      <c r="GV381">
        <f t="shared" ref="GV381:GV394" si="393">ROUND((GT381),6)</f>
        <v>0</v>
      </c>
      <c r="GW381">
        <v>1</v>
      </c>
      <c r="GX381">
        <f t="shared" ref="GX381:GX394" si="394">ROUND(HC381*I381,2)</f>
        <v>0</v>
      </c>
      <c r="HA381">
        <v>0</v>
      </c>
      <c r="HB381">
        <v>0</v>
      </c>
      <c r="HC381">
        <f t="shared" ref="HC381:HC394" si="395">GV381*GW381</f>
        <v>0</v>
      </c>
      <c r="HE381" t="s">
        <v>3</v>
      </c>
      <c r="HF381" t="s">
        <v>3</v>
      </c>
      <c r="HM381" t="s">
        <v>3</v>
      </c>
      <c r="HN381" t="s">
        <v>3</v>
      </c>
      <c r="HO381" t="s">
        <v>3</v>
      </c>
      <c r="HP381" t="s">
        <v>3</v>
      </c>
      <c r="HQ381" t="s">
        <v>3</v>
      </c>
      <c r="IK381">
        <v>0</v>
      </c>
    </row>
    <row r="382" spans="1:245" x14ac:dyDescent="0.2">
      <c r="A382">
        <v>18</v>
      </c>
      <c r="B382">
        <v>1</v>
      </c>
      <c r="C382">
        <v>168</v>
      </c>
      <c r="E382" t="s">
        <v>27</v>
      </c>
      <c r="F382" t="s">
        <v>28</v>
      </c>
      <c r="G382" t="s">
        <v>29</v>
      </c>
      <c r="H382" t="s">
        <v>30</v>
      </c>
      <c r="I382">
        <f>I381*J382</f>
        <v>-1.2800000000000001E-2</v>
      </c>
      <c r="J382">
        <v>-1.28</v>
      </c>
      <c r="K382">
        <v>-1.28</v>
      </c>
      <c r="O382">
        <f t="shared" si="358"/>
        <v>0</v>
      </c>
      <c r="P382">
        <f t="shared" si="359"/>
        <v>0</v>
      </c>
      <c r="Q382">
        <f t="shared" si="360"/>
        <v>0</v>
      </c>
      <c r="R382">
        <f t="shared" si="361"/>
        <v>0</v>
      </c>
      <c r="S382">
        <f t="shared" si="362"/>
        <v>0</v>
      </c>
      <c r="T382">
        <f t="shared" si="363"/>
        <v>0</v>
      </c>
      <c r="U382">
        <f t="shared" si="364"/>
        <v>0</v>
      </c>
      <c r="V382">
        <f t="shared" si="365"/>
        <v>0</v>
      </c>
      <c r="W382">
        <f t="shared" si="366"/>
        <v>0</v>
      </c>
      <c r="X382">
        <f t="shared" si="367"/>
        <v>0</v>
      </c>
      <c r="Y382">
        <f t="shared" si="368"/>
        <v>0</v>
      </c>
      <c r="AA382">
        <v>55282325</v>
      </c>
      <c r="AB382">
        <f t="shared" si="369"/>
        <v>0</v>
      </c>
      <c r="AC382">
        <f t="shared" si="370"/>
        <v>0</v>
      </c>
      <c r="AD382">
        <f t="shared" si="371"/>
        <v>0</v>
      </c>
      <c r="AE382">
        <f t="shared" si="372"/>
        <v>0</v>
      </c>
      <c r="AF382">
        <f t="shared" si="372"/>
        <v>0</v>
      </c>
      <c r="AG382">
        <f t="shared" si="373"/>
        <v>0</v>
      </c>
      <c r="AH382">
        <f t="shared" si="374"/>
        <v>0</v>
      </c>
      <c r="AI382">
        <f t="shared" si="374"/>
        <v>0</v>
      </c>
      <c r="AJ382">
        <f t="shared" si="375"/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v>1</v>
      </c>
      <c r="BD382" t="s">
        <v>3</v>
      </c>
      <c r="BE382" t="s">
        <v>3</v>
      </c>
      <c r="BF382" t="s">
        <v>3</v>
      </c>
      <c r="BG382" t="s">
        <v>3</v>
      </c>
      <c r="BH382">
        <v>3</v>
      </c>
      <c r="BI382">
        <v>1</v>
      </c>
      <c r="BJ382" t="s">
        <v>3</v>
      </c>
      <c r="BM382">
        <v>442</v>
      </c>
      <c r="BN382">
        <v>0</v>
      </c>
      <c r="BO382" t="s">
        <v>3</v>
      </c>
      <c r="BP382">
        <v>0</v>
      </c>
      <c r="BQ382">
        <v>60</v>
      </c>
      <c r="BR382">
        <v>1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0</v>
      </c>
      <c r="CA382">
        <v>0</v>
      </c>
      <c r="CB382" t="s">
        <v>3</v>
      </c>
      <c r="CE382">
        <v>30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376"/>
        <v>0</v>
      </c>
      <c r="CQ382">
        <f t="shared" si="377"/>
        <v>0</v>
      </c>
      <c r="CR382">
        <f t="shared" si="378"/>
        <v>0</v>
      </c>
      <c r="CS382">
        <f t="shared" si="379"/>
        <v>0</v>
      </c>
      <c r="CT382">
        <f t="shared" si="380"/>
        <v>0</v>
      </c>
      <c r="CU382">
        <f t="shared" si="381"/>
        <v>0</v>
      </c>
      <c r="CV382">
        <f t="shared" si="382"/>
        <v>0</v>
      </c>
      <c r="CW382">
        <f t="shared" si="383"/>
        <v>0</v>
      </c>
      <c r="CX382">
        <f t="shared" si="384"/>
        <v>0</v>
      </c>
      <c r="CY382">
        <f t="shared" si="385"/>
        <v>0</v>
      </c>
      <c r="CZ382">
        <f t="shared" si="386"/>
        <v>0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104</v>
      </c>
      <c r="DO382">
        <v>79</v>
      </c>
      <c r="DP382">
        <v>1.087</v>
      </c>
      <c r="DQ382">
        <v>1.0009999999999999</v>
      </c>
      <c r="DU382">
        <v>1009</v>
      </c>
      <c r="DV382" t="s">
        <v>30</v>
      </c>
      <c r="DW382" t="s">
        <v>30</v>
      </c>
      <c r="DX382">
        <v>1000</v>
      </c>
      <c r="DZ382" t="s">
        <v>3</v>
      </c>
      <c r="EA382" t="s">
        <v>3</v>
      </c>
      <c r="EB382" t="s">
        <v>3</v>
      </c>
      <c r="EC382" t="s">
        <v>3</v>
      </c>
      <c r="EE382">
        <v>54687868</v>
      </c>
      <c r="EF382">
        <v>60</v>
      </c>
      <c r="EG382" t="s">
        <v>24</v>
      </c>
      <c r="EH382">
        <v>0</v>
      </c>
      <c r="EI382" t="s">
        <v>3</v>
      </c>
      <c r="EJ382">
        <v>1</v>
      </c>
      <c r="EK382">
        <v>442</v>
      </c>
      <c r="EL382" t="s">
        <v>113</v>
      </c>
      <c r="EM382" t="s">
        <v>114</v>
      </c>
      <c r="EO382" t="s">
        <v>3</v>
      </c>
      <c r="EQ382">
        <v>32768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FQ382">
        <v>0</v>
      </c>
      <c r="FR382">
        <f t="shared" si="387"/>
        <v>0</v>
      </c>
      <c r="FS382">
        <v>0</v>
      </c>
      <c r="FX382">
        <v>104</v>
      </c>
      <c r="FY382">
        <v>79</v>
      </c>
      <c r="GA382" t="s">
        <v>3</v>
      </c>
      <c r="GD382">
        <v>0</v>
      </c>
      <c r="GF382">
        <v>1489638031</v>
      </c>
      <c r="GG382">
        <v>2</v>
      </c>
      <c r="GH382">
        <v>1</v>
      </c>
      <c r="GI382">
        <v>3</v>
      </c>
      <c r="GJ382">
        <v>0</v>
      </c>
      <c r="GK382">
        <f>ROUND(R382*(R12)/100,2)</f>
        <v>0</v>
      </c>
      <c r="GL382">
        <f t="shared" si="388"/>
        <v>0</v>
      </c>
      <c r="GM382">
        <f t="shared" si="389"/>
        <v>0</v>
      </c>
      <c r="GN382">
        <f t="shared" si="390"/>
        <v>0</v>
      </c>
      <c r="GO382">
        <f t="shared" si="391"/>
        <v>0</v>
      </c>
      <c r="GP382">
        <f t="shared" si="392"/>
        <v>0</v>
      </c>
      <c r="GR382">
        <v>0</v>
      </c>
      <c r="GS382">
        <v>3</v>
      </c>
      <c r="GT382">
        <v>0</v>
      </c>
      <c r="GU382" t="s">
        <v>3</v>
      </c>
      <c r="GV382">
        <f t="shared" si="393"/>
        <v>0</v>
      </c>
      <c r="GW382">
        <v>1</v>
      </c>
      <c r="GX382">
        <f t="shared" si="394"/>
        <v>0</v>
      </c>
      <c r="HA382">
        <v>0</v>
      </c>
      <c r="HB382">
        <v>0</v>
      </c>
      <c r="HC382">
        <f t="shared" si="395"/>
        <v>0</v>
      </c>
      <c r="HE382" t="s">
        <v>3</v>
      </c>
      <c r="HF382" t="s">
        <v>3</v>
      </c>
      <c r="HM382" t="s">
        <v>3</v>
      </c>
      <c r="HN382" t="s">
        <v>3</v>
      </c>
      <c r="HO382" t="s">
        <v>3</v>
      </c>
      <c r="HP382" t="s">
        <v>3</v>
      </c>
      <c r="HQ382" t="s">
        <v>3</v>
      </c>
      <c r="IK382">
        <v>0</v>
      </c>
    </row>
    <row r="383" spans="1:245" x14ac:dyDescent="0.2">
      <c r="A383">
        <v>17</v>
      </c>
      <c r="B383">
        <v>1</v>
      </c>
      <c r="C383">
        <f>ROW(SmtRes!A175)</f>
        <v>175</v>
      </c>
      <c r="D383">
        <f>ROW(EtalonRes!A186)</f>
        <v>186</v>
      </c>
      <c r="E383" t="s">
        <v>31</v>
      </c>
      <c r="F383" t="s">
        <v>115</v>
      </c>
      <c r="G383" t="s">
        <v>116</v>
      </c>
      <c r="H383" t="s">
        <v>111</v>
      </c>
      <c r="I383">
        <f>ROUND(2/100,9)</f>
        <v>0.02</v>
      </c>
      <c r="J383">
        <v>0</v>
      </c>
      <c r="K383">
        <f>ROUND(2/100,9)</f>
        <v>0.02</v>
      </c>
      <c r="O383">
        <f t="shared" si="358"/>
        <v>277.38</v>
      </c>
      <c r="P383">
        <f t="shared" si="359"/>
        <v>32.450000000000003</v>
      </c>
      <c r="Q383">
        <f t="shared" si="360"/>
        <v>2.93</v>
      </c>
      <c r="R383">
        <f t="shared" si="361"/>
        <v>1.85</v>
      </c>
      <c r="S383">
        <f t="shared" si="362"/>
        <v>242</v>
      </c>
      <c r="T383">
        <f t="shared" si="363"/>
        <v>0</v>
      </c>
      <c r="U383">
        <f t="shared" si="364"/>
        <v>0.79</v>
      </c>
      <c r="V383">
        <f t="shared" si="365"/>
        <v>0</v>
      </c>
      <c r="W383">
        <f t="shared" si="366"/>
        <v>0</v>
      </c>
      <c r="X383">
        <f t="shared" si="367"/>
        <v>210.54</v>
      </c>
      <c r="Y383">
        <f t="shared" si="368"/>
        <v>99.22</v>
      </c>
      <c r="AA383">
        <v>55282325</v>
      </c>
      <c r="AB383">
        <f t="shared" si="369"/>
        <v>663.71</v>
      </c>
      <c r="AC383">
        <f t="shared" si="370"/>
        <v>195.25</v>
      </c>
      <c r="AD383">
        <f t="shared" si="371"/>
        <v>9.8699999999999992</v>
      </c>
      <c r="AE383">
        <f t="shared" si="372"/>
        <v>3.55</v>
      </c>
      <c r="AF383">
        <f t="shared" si="372"/>
        <v>458.59</v>
      </c>
      <c r="AG383">
        <f t="shared" si="373"/>
        <v>0</v>
      </c>
      <c r="AH383">
        <f t="shared" si="374"/>
        <v>39.5</v>
      </c>
      <c r="AI383">
        <f t="shared" si="374"/>
        <v>0</v>
      </c>
      <c r="AJ383">
        <f t="shared" si="375"/>
        <v>0</v>
      </c>
      <c r="AK383">
        <v>663.71</v>
      </c>
      <c r="AL383">
        <v>195.25</v>
      </c>
      <c r="AM383">
        <v>9.8699999999999992</v>
      </c>
      <c r="AN383">
        <v>3.55</v>
      </c>
      <c r="AO383">
        <v>458.59</v>
      </c>
      <c r="AP383">
        <v>0</v>
      </c>
      <c r="AQ383">
        <v>39.5</v>
      </c>
      <c r="AR383">
        <v>0</v>
      </c>
      <c r="AS383">
        <v>0</v>
      </c>
      <c r="AT383">
        <v>87</v>
      </c>
      <c r="AU383">
        <v>41</v>
      </c>
      <c r="AV383">
        <v>1</v>
      </c>
      <c r="AW383">
        <v>1</v>
      </c>
      <c r="AZ383">
        <v>1</v>
      </c>
      <c r="BA383">
        <v>26.39</v>
      </c>
      <c r="BB383">
        <v>14.65</v>
      </c>
      <c r="BC383">
        <v>8.3000000000000007</v>
      </c>
      <c r="BD383" t="s">
        <v>3</v>
      </c>
      <c r="BE383" t="s">
        <v>3</v>
      </c>
      <c r="BF383" t="s">
        <v>3</v>
      </c>
      <c r="BG383" t="s">
        <v>3</v>
      </c>
      <c r="BH383">
        <v>0</v>
      </c>
      <c r="BI383">
        <v>1</v>
      </c>
      <c r="BJ383" t="s">
        <v>117</v>
      </c>
      <c r="BM383">
        <v>442</v>
      </c>
      <c r="BN383">
        <v>0</v>
      </c>
      <c r="BO383" t="s">
        <v>115</v>
      </c>
      <c r="BP383">
        <v>1</v>
      </c>
      <c r="BQ383">
        <v>60</v>
      </c>
      <c r="BR383">
        <v>0</v>
      </c>
      <c r="BS383">
        <v>26.39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87</v>
      </c>
      <c r="CA383">
        <v>41</v>
      </c>
      <c r="CB383" t="s">
        <v>3</v>
      </c>
      <c r="CE383">
        <v>30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76"/>
        <v>277.38</v>
      </c>
      <c r="CQ383">
        <f t="shared" si="377"/>
        <v>1620.58</v>
      </c>
      <c r="CR383">
        <f t="shared" si="378"/>
        <v>144.6</v>
      </c>
      <c r="CS383">
        <f t="shared" si="379"/>
        <v>93.68</v>
      </c>
      <c r="CT383">
        <f t="shared" si="380"/>
        <v>12102.19</v>
      </c>
      <c r="CU383">
        <f t="shared" si="381"/>
        <v>0</v>
      </c>
      <c r="CV383">
        <f t="shared" si="382"/>
        <v>39.5</v>
      </c>
      <c r="CW383">
        <f t="shared" si="383"/>
        <v>0</v>
      </c>
      <c r="CX383">
        <f t="shared" si="384"/>
        <v>0</v>
      </c>
      <c r="CY383">
        <f t="shared" si="385"/>
        <v>210.54</v>
      </c>
      <c r="CZ383">
        <f t="shared" si="386"/>
        <v>99.22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104</v>
      </c>
      <c r="DO383">
        <v>79</v>
      </c>
      <c r="DP383">
        <v>1.087</v>
      </c>
      <c r="DQ383">
        <v>1.0009999999999999</v>
      </c>
      <c r="DU383">
        <v>1013</v>
      </c>
      <c r="DV383" t="s">
        <v>111</v>
      </c>
      <c r="DW383" t="s">
        <v>111</v>
      </c>
      <c r="DX383">
        <v>1</v>
      </c>
      <c r="DZ383" t="s">
        <v>3</v>
      </c>
      <c r="EA383" t="s">
        <v>3</v>
      </c>
      <c r="EB383" t="s">
        <v>3</v>
      </c>
      <c r="EC383" t="s">
        <v>3</v>
      </c>
      <c r="EE383">
        <v>54687868</v>
      </c>
      <c r="EF383">
        <v>60</v>
      </c>
      <c r="EG383" t="s">
        <v>24</v>
      </c>
      <c r="EH383">
        <v>0</v>
      </c>
      <c r="EI383" t="s">
        <v>3</v>
      </c>
      <c r="EJ383">
        <v>1</v>
      </c>
      <c r="EK383">
        <v>442</v>
      </c>
      <c r="EL383" t="s">
        <v>113</v>
      </c>
      <c r="EM383" t="s">
        <v>114</v>
      </c>
      <c r="EO383" t="s">
        <v>3</v>
      </c>
      <c r="EQ383">
        <v>0</v>
      </c>
      <c r="ER383">
        <v>663.71</v>
      </c>
      <c r="ES383">
        <v>195.25</v>
      </c>
      <c r="ET383">
        <v>9.8699999999999992</v>
      </c>
      <c r="EU383">
        <v>3.55</v>
      </c>
      <c r="EV383">
        <v>458.59</v>
      </c>
      <c r="EW383">
        <v>39.5</v>
      </c>
      <c r="EX383">
        <v>0</v>
      </c>
      <c r="EY383">
        <v>0</v>
      </c>
      <c r="FQ383">
        <v>0</v>
      </c>
      <c r="FR383">
        <f t="shared" si="387"/>
        <v>0</v>
      </c>
      <c r="FS383">
        <v>0</v>
      </c>
      <c r="FX383">
        <v>104</v>
      </c>
      <c r="FY383">
        <v>79</v>
      </c>
      <c r="GA383" t="s">
        <v>3</v>
      </c>
      <c r="GD383">
        <v>0</v>
      </c>
      <c r="GF383">
        <v>1561038172</v>
      </c>
      <c r="GG383">
        <v>2</v>
      </c>
      <c r="GH383">
        <v>1</v>
      </c>
      <c r="GI383">
        <v>3</v>
      </c>
      <c r="GJ383">
        <v>0</v>
      </c>
      <c r="GK383">
        <f>ROUND(R383*(R12)/100,2)</f>
        <v>2.96</v>
      </c>
      <c r="GL383">
        <f t="shared" si="388"/>
        <v>0</v>
      </c>
      <c r="GM383">
        <f t="shared" si="389"/>
        <v>590.1</v>
      </c>
      <c r="GN383">
        <f t="shared" si="390"/>
        <v>590.1</v>
      </c>
      <c r="GO383">
        <f t="shared" si="391"/>
        <v>0</v>
      </c>
      <c r="GP383">
        <f t="shared" si="392"/>
        <v>0</v>
      </c>
      <c r="GR383">
        <v>0</v>
      </c>
      <c r="GS383">
        <v>3</v>
      </c>
      <c r="GT383">
        <v>0</v>
      </c>
      <c r="GU383" t="s">
        <v>3</v>
      </c>
      <c r="GV383">
        <f t="shared" si="393"/>
        <v>0</v>
      </c>
      <c r="GW383">
        <v>1</v>
      </c>
      <c r="GX383">
        <f t="shared" si="394"/>
        <v>0</v>
      </c>
      <c r="HA383">
        <v>0</v>
      </c>
      <c r="HB383">
        <v>0</v>
      </c>
      <c r="HC383">
        <f t="shared" si="395"/>
        <v>0</v>
      </c>
      <c r="HE383" t="s">
        <v>3</v>
      </c>
      <c r="HF383" t="s">
        <v>3</v>
      </c>
      <c r="HM383" t="s">
        <v>3</v>
      </c>
      <c r="HN383" t="s">
        <v>3</v>
      </c>
      <c r="HO383" t="s">
        <v>3</v>
      </c>
      <c r="HP383" t="s">
        <v>3</v>
      </c>
      <c r="HQ383" t="s">
        <v>3</v>
      </c>
      <c r="IK383">
        <v>0</v>
      </c>
    </row>
    <row r="384" spans="1:245" x14ac:dyDescent="0.2">
      <c r="A384">
        <v>18</v>
      </c>
      <c r="B384">
        <v>1</v>
      </c>
      <c r="C384">
        <v>175</v>
      </c>
      <c r="E384" t="s">
        <v>118</v>
      </c>
      <c r="F384" t="s">
        <v>28</v>
      </c>
      <c r="G384" t="s">
        <v>29</v>
      </c>
      <c r="H384" t="s">
        <v>30</v>
      </c>
      <c r="I384">
        <f>I383*J384</f>
        <v>-6.0000000000000001E-3</v>
      </c>
      <c r="J384">
        <v>-0.3</v>
      </c>
      <c r="K384">
        <v>-0.3</v>
      </c>
      <c r="O384">
        <f t="shared" si="358"/>
        <v>0</v>
      </c>
      <c r="P384">
        <f t="shared" si="359"/>
        <v>0</v>
      </c>
      <c r="Q384">
        <f t="shared" si="360"/>
        <v>0</v>
      </c>
      <c r="R384">
        <f t="shared" si="361"/>
        <v>0</v>
      </c>
      <c r="S384">
        <f t="shared" si="362"/>
        <v>0</v>
      </c>
      <c r="T384">
        <f t="shared" si="363"/>
        <v>0</v>
      </c>
      <c r="U384">
        <f t="shared" si="364"/>
        <v>0</v>
      </c>
      <c r="V384">
        <f t="shared" si="365"/>
        <v>0</v>
      </c>
      <c r="W384">
        <f t="shared" si="366"/>
        <v>0</v>
      </c>
      <c r="X384">
        <f t="shared" si="367"/>
        <v>0</v>
      </c>
      <c r="Y384">
        <f t="shared" si="368"/>
        <v>0</v>
      </c>
      <c r="AA384">
        <v>55282325</v>
      </c>
      <c r="AB384">
        <f t="shared" si="369"/>
        <v>0</v>
      </c>
      <c r="AC384">
        <f t="shared" si="370"/>
        <v>0</v>
      </c>
      <c r="AD384">
        <f t="shared" si="371"/>
        <v>0</v>
      </c>
      <c r="AE384">
        <f t="shared" si="372"/>
        <v>0</v>
      </c>
      <c r="AF384">
        <f t="shared" si="372"/>
        <v>0</v>
      </c>
      <c r="AG384">
        <f t="shared" si="373"/>
        <v>0</v>
      </c>
      <c r="AH384">
        <f t="shared" si="374"/>
        <v>0</v>
      </c>
      <c r="AI384">
        <f t="shared" si="374"/>
        <v>0</v>
      </c>
      <c r="AJ384">
        <f t="shared" si="375"/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v>1</v>
      </c>
      <c r="BD384" t="s">
        <v>3</v>
      </c>
      <c r="BE384" t="s">
        <v>3</v>
      </c>
      <c r="BF384" t="s">
        <v>3</v>
      </c>
      <c r="BG384" t="s">
        <v>3</v>
      </c>
      <c r="BH384">
        <v>3</v>
      </c>
      <c r="BI384">
        <v>1</v>
      </c>
      <c r="BJ384" t="s">
        <v>3</v>
      </c>
      <c r="BM384">
        <v>442</v>
      </c>
      <c r="BN384">
        <v>0</v>
      </c>
      <c r="BO384" t="s">
        <v>3</v>
      </c>
      <c r="BP384">
        <v>0</v>
      </c>
      <c r="BQ384">
        <v>60</v>
      </c>
      <c r="BR384">
        <v>1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0</v>
      </c>
      <c r="CA384">
        <v>0</v>
      </c>
      <c r="CB384" t="s">
        <v>3</v>
      </c>
      <c r="CE384">
        <v>30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376"/>
        <v>0</v>
      </c>
      <c r="CQ384">
        <f t="shared" si="377"/>
        <v>0</v>
      </c>
      <c r="CR384">
        <f t="shared" si="378"/>
        <v>0</v>
      </c>
      <c r="CS384">
        <f t="shared" si="379"/>
        <v>0</v>
      </c>
      <c r="CT384">
        <f t="shared" si="380"/>
        <v>0</v>
      </c>
      <c r="CU384">
        <f t="shared" si="381"/>
        <v>0</v>
      </c>
      <c r="CV384">
        <f t="shared" si="382"/>
        <v>0</v>
      </c>
      <c r="CW384">
        <f t="shared" si="383"/>
        <v>0</v>
      </c>
      <c r="CX384">
        <f t="shared" si="384"/>
        <v>0</v>
      </c>
      <c r="CY384">
        <f t="shared" si="385"/>
        <v>0</v>
      </c>
      <c r="CZ384">
        <f t="shared" si="386"/>
        <v>0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104</v>
      </c>
      <c r="DO384">
        <v>79</v>
      </c>
      <c r="DP384">
        <v>1.087</v>
      </c>
      <c r="DQ384">
        <v>1.0009999999999999</v>
      </c>
      <c r="DU384">
        <v>1009</v>
      </c>
      <c r="DV384" t="s">
        <v>30</v>
      </c>
      <c r="DW384" t="s">
        <v>30</v>
      </c>
      <c r="DX384">
        <v>1000</v>
      </c>
      <c r="DZ384" t="s">
        <v>3</v>
      </c>
      <c r="EA384" t="s">
        <v>3</v>
      </c>
      <c r="EB384" t="s">
        <v>3</v>
      </c>
      <c r="EC384" t="s">
        <v>3</v>
      </c>
      <c r="EE384">
        <v>54687868</v>
      </c>
      <c r="EF384">
        <v>60</v>
      </c>
      <c r="EG384" t="s">
        <v>24</v>
      </c>
      <c r="EH384">
        <v>0</v>
      </c>
      <c r="EI384" t="s">
        <v>3</v>
      </c>
      <c r="EJ384">
        <v>1</v>
      </c>
      <c r="EK384">
        <v>442</v>
      </c>
      <c r="EL384" t="s">
        <v>113</v>
      </c>
      <c r="EM384" t="s">
        <v>114</v>
      </c>
      <c r="EO384" t="s">
        <v>3</v>
      </c>
      <c r="EQ384">
        <v>32768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FQ384">
        <v>0</v>
      </c>
      <c r="FR384">
        <f t="shared" si="387"/>
        <v>0</v>
      </c>
      <c r="FS384">
        <v>0</v>
      </c>
      <c r="FX384">
        <v>104</v>
      </c>
      <c r="FY384">
        <v>79</v>
      </c>
      <c r="GA384" t="s">
        <v>3</v>
      </c>
      <c r="GD384">
        <v>0</v>
      </c>
      <c r="GF384">
        <v>1489638031</v>
      </c>
      <c r="GG384">
        <v>2</v>
      </c>
      <c r="GH384">
        <v>1</v>
      </c>
      <c r="GI384">
        <v>3</v>
      </c>
      <c r="GJ384">
        <v>0</v>
      </c>
      <c r="GK384">
        <f>ROUND(R384*(R12)/100,2)</f>
        <v>0</v>
      </c>
      <c r="GL384">
        <f t="shared" si="388"/>
        <v>0</v>
      </c>
      <c r="GM384">
        <f t="shared" si="389"/>
        <v>0</v>
      </c>
      <c r="GN384">
        <f t="shared" si="390"/>
        <v>0</v>
      </c>
      <c r="GO384">
        <f t="shared" si="391"/>
        <v>0</v>
      </c>
      <c r="GP384">
        <f t="shared" si="392"/>
        <v>0</v>
      </c>
      <c r="GR384">
        <v>0</v>
      </c>
      <c r="GS384">
        <v>3</v>
      </c>
      <c r="GT384">
        <v>0</v>
      </c>
      <c r="GU384" t="s">
        <v>3</v>
      </c>
      <c r="GV384">
        <f t="shared" si="393"/>
        <v>0</v>
      </c>
      <c r="GW384">
        <v>1</v>
      </c>
      <c r="GX384">
        <f t="shared" si="394"/>
        <v>0</v>
      </c>
      <c r="HA384">
        <v>0</v>
      </c>
      <c r="HB384">
        <v>0</v>
      </c>
      <c r="HC384">
        <f t="shared" si="395"/>
        <v>0</v>
      </c>
      <c r="HE384" t="s">
        <v>3</v>
      </c>
      <c r="HF384" t="s">
        <v>3</v>
      </c>
      <c r="HM384" t="s">
        <v>3</v>
      </c>
      <c r="HN384" t="s">
        <v>3</v>
      </c>
      <c r="HO384" t="s">
        <v>3</v>
      </c>
      <c r="HP384" t="s">
        <v>3</v>
      </c>
      <c r="HQ384" t="s">
        <v>3</v>
      </c>
      <c r="IK384">
        <v>0</v>
      </c>
    </row>
    <row r="385" spans="1:245" x14ac:dyDescent="0.2">
      <c r="A385">
        <v>17</v>
      </c>
      <c r="B385">
        <v>1</v>
      </c>
      <c r="C385">
        <f>ROW(SmtRes!A184)</f>
        <v>184</v>
      </c>
      <c r="D385">
        <f>ROW(EtalonRes!A196)</f>
        <v>196</v>
      </c>
      <c r="E385" t="s">
        <v>38</v>
      </c>
      <c r="F385" t="s">
        <v>119</v>
      </c>
      <c r="G385" t="s">
        <v>120</v>
      </c>
      <c r="H385" t="s">
        <v>121</v>
      </c>
      <c r="I385">
        <v>0.05</v>
      </c>
      <c r="J385">
        <v>0</v>
      </c>
      <c r="K385">
        <v>0.05</v>
      </c>
      <c r="O385">
        <f t="shared" si="358"/>
        <v>631.6</v>
      </c>
      <c r="P385">
        <f t="shared" si="359"/>
        <v>263.75</v>
      </c>
      <c r="Q385">
        <f t="shared" si="360"/>
        <v>11.06</v>
      </c>
      <c r="R385">
        <f t="shared" si="361"/>
        <v>6.07</v>
      </c>
      <c r="S385">
        <f t="shared" si="362"/>
        <v>356.79</v>
      </c>
      <c r="T385">
        <f t="shared" si="363"/>
        <v>0</v>
      </c>
      <c r="U385">
        <f t="shared" si="364"/>
        <v>1.2305000000000001</v>
      </c>
      <c r="V385">
        <f t="shared" si="365"/>
        <v>0</v>
      </c>
      <c r="W385">
        <f t="shared" si="366"/>
        <v>0</v>
      </c>
      <c r="X385">
        <f t="shared" si="367"/>
        <v>249.75</v>
      </c>
      <c r="Y385">
        <f t="shared" si="368"/>
        <v>146.28</v>
      </c>
      <c r="AA385">
        <v>55282325</v>
      </c>
      <c r="AB385">
        <f t="shared" si="369"/>
        <v>847.82</v>
      </c>
      <c r="AC385">
        <f t="shared" si="370"/>
        <v>558.79</v>
      </c>
      <c r="AD385">
        <f t="shared" si="371"/>
        <v>18.57</v>
      </c>
      <c r="AE385">
        <f t="shared" si="372"/>
        <v>4.66</v>
      </c>
      <c r="AF385">
        <f t="shared" si="372"/>
        <v>270.45999999999998</v>
      </c>
      <c r="AG385">
        <f t="shared" si="373"/>
        <v>0</v>
      </c>
      <c r="AH385">
        <f t="shared" si="374"/>
        <v>24.61</v>
      </c>
      <c r="AI385">
        <f t="shared" si="374"/>
        <v>0</v>
      </c>
      <c r="AJ385">
        <f t="shared" si="375"/>
        <v>0</v>
      </c>
      <c r="AK385">
        <v>847.82</v>
      </c>
      <c r="AL385">
        <v>558.79</v>
      </c>
      <c r="AM385">
        <v>18.57</v>
      </c>
      <c r="AN385">
        <v>4.66</v>
      </c>
      <c r="AO385">
        <v>270.45999999999998</v>
      </c>
      <c r="AP385">
        <v>0</v>
      </c>
      <c r="AQ385">
        <v>24.61</v>
      </c>
      <c r="AR385">
        <v>0</v>
      </c>
      <c r="AS385">
        <v>0</v>
      </c>
      <c r="AT385">
        <v>70</v>
      </c>
      <c r="AU385">
        <v>41</v>
      </c>
      <c r="AV385">
        <v>1</v>
      </c>
      <c r="AW385">
        <v>1</v>
      </c>
      <c r="AZ385">
        <v>1</v>
      </c>
      <c r="BA385">
        <v>26.39</v>
      </c>
      <c r="BB385">
        <v>11.89</v>
      </c>
      <c r="BC385">
        <v>9.44</v>
      </c>
      <c r="BD385" t="s">
        <v>3</v>
      </c>
      <c r="BE385" t="s">
        <v>3</v>
      </c>
      <c r="BF385" t="s">
        <v>3</v>
      </c>
      <c r="BG385" t="s">
        <v>3</v>
      </c>
      <c r="BH385">
        <v>0</v>
      </c>
      <c r="BI385">
        <v>1</v>
      </c>
      <c r="BJ385" t="s">
        <v>122</v>
      </c>
      <c r="BM385">
        <v>421</v>
      </c>
      <c r="BN385">
        <v>0</v>
      </c>
      <c r="BO385" t="s">
        <v>119</v>
      </c>
      <c r="BP385">
        <v>1</v>
      </c>
      <c r="BQ385">
        <v>60</v>
      </c>
      <c r="BR385">
        <v>0</v>
      </c>
      <c r="BS385">
        <v>26.39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70</v>
      </c>
      <c r="CA385">
        <v>41</v>
      </c>
      <c r="CB385" t="s">
        <v>3</v>
      </c>
      <c r="CE385">
        <v>30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376"/>
        <v>631.6</v>
      </c>
      <c r="CQ385">
        <f t="shared" si="377"/>
        <v>5274.98</v>
      </c>
      <c r="CR385">
        <f t="shared" si="378"/>
        <v>220.8</v>
      </c>
      <c r="CS385">
        <f t="shared" si="379"/>
        <v>122.98</v>
      </c>
      <c r="CT385">
        <f t="shared" si="380"/>
        <v>7137.44</v>
      </c>
      <c r="CU385">
        <f t="shared" si="381"/>
        <v>0</v>
      </c>
      <c r="CV385">
        <f t="shared" si="382"/>
        <v>24.61</v>
      </c>
      <c r="CW385">
        <f t="shared" si="383"/>
        <v>0</v>
      </c>
      <c r="CX385">
        <f t="shared" si="384"/>
        <v>0</v>
      </c>
      <c r="CY385">
        <f t="shared" si="385"/>
        <v>249.75299999999999</v>
      </c>
      <c r="CZ385">
        <f t="shared" si="386"/>
        <v>146.28389999999999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85</v>
      </c>
      <c r="DO385">
        <v>70</v>
      </c>
      <c r="DP385">
        <v>1.0469999999999999</v>
      </c>
      <c r="DQ385">
        <v>1.022</v>
      </c>
      <c r="DU385">
        <v>1013</v>
      </c>
      <c r="DV385" t="s">
        <v>121</v>
      </c>
      <c r="DW385" t="s">
        <v>121</v>
      </c>
      <c r="DX385">
        <v>1</v>
      </c>
      <c r="DZ385" t="s">
        <v>3</v>
      </c>
      <c r="EA385" t="s">
        <v>3</v>
      </c>
      <c r="EB385" t="s">
        <v>3</v>
      </c>
      <c r="EC385" t="s">
        <v>3</v>
      </c>
      <c r="EE385">
        <v>54687847</v>
      </c>
      <c r="EF385">
        <v>60</v>
      </c>
      <c r="EG385" t="s">
        <v>24</v>
      </c>
      <c r="EH385">
        <v>0</v>
      </c>
      <c r="EI385" t="s">
        <v>3</v>
      </c>
      <c r="EJ385">
        <v>1</v>
      </c>
      <c r="EK385">
        <v>421</v>
      </c>
      <c r="EL385" t="s">
        <v>123</v>
      </c>
      <c r="EM385" t="s">
        <v>124</v>
      </c>
      <c r="EO385" t="s">
        <v>3</v>
      </c>
      <c r="EQ385">
        <v>0</v>
      </c>
      <c r="ER385">
        <v>847.82</v>
      </c>
      <c r="ES385">
        <v>558.79</v>
      </c>
      <c r="ET385">
        <v>18.57</v>
      </c>
      <c r="EU385">
        <v>4.66</v>
      </c>
      <c r="EV385">
        <v>270.45999999999998</v>
      </c>
      <c r="EW385">
        <v>24.61</v>
      </c>
      <c r="EX385">
        <v>0</v>
      </c>
      <c r="EY385">
        <v>0</v>
      </c>
      <c r="FQ385">
        <v>0</v>
      </c>
      <c r="FR385">
        <f t="shared" si="387"/>
        <v>0</v>
      </c>
      <c r="FS385">
        <v>0</v>
      </c>
      <c r="FX385">
        <v>85</v>
      </c>
      <c r="FY385">
        <v>70</v>
      </c>
      <c r="GA385" t="s">
        <v>3</v>
      </c>
      <c r="GD385">
        <v>0</v>
      </c>
      <c r="GF385">
        <v>-820088805</v>
      </c>
      <c r="GG385">
        <v>2</v>
      </c>
      <c r="GH385">
        <v>1</v>
      </c>
      <c r="GI385">
        <v>3</v>
      </c>
      <c r="GJ385">
        <v>0</v>
      </c>
      <c r="GK385">
        <f>ROUND(R385*(R12)/100,2)</f>
        <v>9.7100000000000009</v>
      </c>
      <c r="GL385">
        <f t="shared" si="388"/>
        <v>0</v>
      </c>
      <c r="GM385">
        <f t="shared" si="389"/>
        <v>1037.3399999999999</v>
      </c>
      <c r="GN385">
        <f t="shared" si="390"/>
        <v>1037.3399999999999</v>
      </c>
      <c r="GO385">
        <f t="shared" si="391"/>
        <v>0</v>
      </c>
      <c r="GP385">
        <f t="shared" si="392"/>
        <v>0</v>
      </c>
      <c r="GR385">
        <v>0</v>
      </c>
      <c r="GS385">
        <v>3</v>
      </c>
      <c r="GT385">
        <v>0</v>
      </c>
      <c r="GU385" t="s">
        <v>3</v>
      </c>
      <c r="GV385">
        <f t="shared" si="393"/>
        <v>0</v>
      </c>
      <c r="GW385">
        <v>1</v>
      </c>
      <c r="GX385">
        <f t="shared" si="394"/>
        <v>0</v>
      </c>
      <c r="HA385">
        <v>0</v>
      </c>
      <c r="HB385">
        <v>0</v>
      </c>
      <c r="HC385">
        <f t="shared" si="395"/>
        <v>0</v>
      </c>
      <c r="HE385" t="s">
        <v>3</v>
      </c>
      <c r="HF385" t="s">
        <v>3</v>
      </c>
      <c r="HM385" t="s">
        <v>3</v>
      </c>
      <c r="HN385" t="s">
        <v>3</v>
      </c>
      <c r="HO385" t="s">
        <v>3</v>
      </c>
      <c r="HP385" t="s">
        <v>3</v>
      </c>
      <c r="HQ385" t="s">
        <v>3</v>
      </c>
      <c r="IK385">
        <v>0</v>
      </c>
    </row>
    <row r="386" spans="1:245" x14ac:dyDescent="0.2">
      <c r="A386">
        <v>18</v>
      </c>
      <c r="B386">
        <v>1</v>
      </c>
      <c r="C386">
        <v>182</v>
      </c>
      <c r="E386" t="s">
        <v>44</v>
      </c>
      <c r="F386" t="s">
        <v>126</v>
      </c>
      <c r="G386" t="s">
        <v>127</v>
      </c>
      <c r="H386" t="s">
        <v>128</v>
      </c>
      <c r="I386">
        <f>I385*J386</f>
        <v>5.099999999999999E-2</v>
      </c>
      <c r="J386">
        <v>1.0199999999999998</v>
      </c>
      <c r="K386">
        <v>1.02</v>
      </c>
      <c r="O386">
        <f t="shared" si="358"/>
        <v>190.55</v>
      </c>
      <c r="P386">
        <f t="shared" si="359"/>
        <v>190.55</v>
      </c>
      <c r="Q386">
        <f t="shared" si="360"/>
        <v>0</v>
      </c>
      <c r="R386">
        <f t="shared" si="361"/>
        <v>0</v>
      </c>
      <c r="S386">
        <f t="shared" si="362"/>
        <v>0</v>
      </c>
      <c r="T386">
        <f t="shared" si="363"/>
        <v>0</v>
      </c>
      <c r="U386">
        <f t="shared" si="364"/>
        <v>0</v>
      </c>
      <c r="V386">
        <f t="shared" si="365"/>
        <v>0</v>
      </c>
      <c r="W386">
        <f t="shared" si="366"/>
        <v>0</v>
      </c>
      <c r="X386">
        <f t="shared" si="367"/>
        <v>0</v>
      </c>
      <c r="Y386">
        <f t="shared" si="368"/>
        <v>0</v>
      </c>
      <c r="AA386">
        <v>55282325</v>
      </c>
      <c r="AB386">
        <f t="shared" si="369"/>
        <v>478.96</v>
      </c>
      <c r="AC386">
        <f t="shared" si="370"/>
        <v>478.96</v>
      </c>
      <c r="AD386">
        <f t="shared" si="371"/>
        <v>0</v>
      </c>
      <c r="AE386">
        <f t="shared" si="372"/>
        <v>0</v>
      </c>
      <c r="AF386">
        <f t="shared" si="372"/>
        <v>0</v>
      </c>
      <c r="AG386">
        <f t="shared" si="373"/>
        <v>0</v>
      </c>
      <c r="AH386">
        <f t="shared" si="374"/>
        <v>0</v>
      </c>
      <c r="AI386">
        <f t="shared" si="374"/>
        <v>0</v>
      </c>
      <c r="AJ386">
        <f t="shared" si="375"/>
        <v>0</v>
      </c>
      <c r="AK386">
        <v>478.96</v>
      </c>
      <c r="AL386">
        <v>478.96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1</v>
      </c>
      <c r="AW386">
        <v>1</v>
      </c>
      <c r="AZ386">
        <v>1</v>
      </c>
      <c r="BA386">
        <v>1</v>
      </c>
      <c r="BB386">
        <v>1</v>
      </c>
      <c r="BC386">
        <v>7.8</v>
      </c>
      <c r="BD386" t="s">
        <v>3</v>
      </c>
      <c r="BE386" t="s">
        <v>3</v>
      </c>
      <c r="BF386" t="s">
        <v>3</v>
      </c>
      <c r="BG386" t="s">
        <v>3</v>
      </c>
      <c r="BH386">
        <v>3</v>
      </c>
      <c r="BI386">
        <v>1</v>
      </c>
      <c r="BJ386" t="s">
        <v>129</v>
      </c>
      <c r="BM386">
        <v>421</v>
      </c>
      <c r="BN386">
        <v>0</v>
      </c>
      <c r="BO386" t="s">
        <v>126</v>
      </c>
      <c r="BP386">
        <v>1</v>
      </c>
      <c r="BQ386">
        <v>60</v>
      </c>
      <c r="BR386">
        <v>0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0</v>
      </c>
      <c r="CA386">
        <v>0</v>
      </c>
      <c r="CB386" t="s">
        <v>3</v>
      </c>
      <c r="CE386">
        <v>30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376"/>
        <v>190.55</v>
      </c>
      <c r="CQ386">
        <f t="shared" si="377"/>
        <v>3735.89</v>
      </c>
      <c r="CR386">
        <f t="shared" si="378"/>
        <v>0</v>
      </c>
      <c r="CS386">
        <f t="shared" si="379"/>
        <v>0</v>
      </c>
      <c r="CT386">
        <f t="shared" si="380"/>
        <v>0</v>
      </c>
      <c r="CU386">
        <f t="shared" si="381"/>
        <v>0</v>
      </c>
      <c r="CV386">
        <f t="shared" si="382"/>
        <v>0</v>
      </c>
      <c r="CW386">
        <f t="shared" si="383"/>
        <v>0</v>
      </c>
      <c r="CX386">
        <f t="shared" si="384"/>
        <v>0</v>
      </c>
      <c r="CY386">
        <f t="shared" si="385"/>
        <v>0</v>
      </c>
      <c r="CZ386">
        <f t="shared" si="386"/>
        <v>0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85</v>
      </c>
      <c r="DO386">
        <v>70</v>
      </c>
      <c r="DP386">
        <v>1.0469999999999999</v>
      </c>
      <c r="DQ386">
        <v>1.022</v>
      </c>
      <c r="DU386">
        <v>1007</v>
      </c>
      <c r="DV386" t="s">
        <v>128</v>
      </c>
      <c r="DW386" t="s">
        <v>128</v>
      </c>
      <c r="DX386">
        <v>1</v>
      </c>
      <c r="DZ386" t="s">
        <v>3</v>
      </c>
      <c r="EA386" t="s">
        <v>3</v>
      </c>
      <c r="EB386" t="s">
        <v>3</v>
      </c>
      <c r="EC386" t="s">
        <v>3</v>
      </c>
      <c r="EE386">
        <v>54687847</v>
      </c>
      <c r="EF386">
        <v>60</v>
      </c>
      <c r="EG386" t="s">
        <v>24</v>
      </c>
      <c r="EH386">
        <v>0</v>
      </c>
      <c r="EI386" t="s">
        <v>3</v>
      </c>
      <c r="EJ386">
        <v>1</v>
      </c>
      <c r="EK386">
        <v>421</v>
      </c>
      <c r="EL386" t="s">
        <v>123</v>
      </c>
      <c r="EM386" t="s">
        <v>124</v>
      </c>
      <c r="EO386" t="s">
        <v>3</v>
      </c>
      <c r="EQ386">
        <v>0</v>
      </c>
      <c r="ER386">
        <v>478.96</v>
      </c>
      <c r="ES386">
        <v>478.96</v>
      </c>
      <c r="ET386">
        <v>0</v>
      </c>
      <c r="EU386">
        <v>0</v>
      </c>
      <c r="EV386">
        <v>0</v>
      </c>
      <c r="EW386">
        <v>0</v>
      </c>
      <c r="EX386">
        <v>0</v>
      </c>
      <c r="FQ386">
        <v>0</v>
      </c>
      <c r="FR386">
        <f t="shared" si="387"/>
        <v>0</v>
      </c>
      <c r="FS386">
        <v>0</v>
      </c>
      <c r="FX386">
        <v>85</v>
      </c>
      <c r="FY386">
        <v>70</v>
      </c>
      <c r="GA386" t="s">
        <v>3</v>
      </c>
      <c r="GD386">
        <v>0</v>
      </c>
      <c r="GF386">
        <v>-1161195218</v>
      </c>
      <c r="GG386">
        <v>2</v>
      </c>
      <c r="GH386">
        <v>1</v>
      </c>
      <c r="GI386">
        <v>3</v>
      </c>
      <c r="GJ386">
        <v>0</v>
      </c>
      <c r="GK386">
        <f>ROUND(R386*(R12)/100,2)</f>
        <v>0</v>
      </c>
      <c r="GL386">
        <f t="shared" si="388"/>
        <v>0</v>
      </c>
      <c r="GM386">
        <f t="shared" si="389"/>
        <v>190.55</v>
      </c>
      <c r="GN386">
        <f t="shared" si="390"/>
        <v>190.55</v>
      </c>
      <c r="GO386">
        <f t="shared" si="391"/>
        <v>0</v>
      </c>
      <c r="GP386">
        <f t="shared" si="392"/>
        <v>0</v>
      </c>
      <c r="GR386">
        <v>0</v>
      </c>
      <c r="GS386">
        <v>3</v>
      </c>
      <c r="GT386">
        <v>0</v>
      </c>
      <c r="GU386" t="s">
        <v>3</v>
      </c>
      <c r="GV386">
        <f t="shared" si="393"/>
        <v>0</v>
      </c>
      <c r="GW386">
        <v>1</v>
      </c>
      <c r="GX386">
        <f t="shared" si="394"/>
        <v>0</v>
      </c>
      <c r="HA386">
        <v>0</v>
      </c>
      <c r="HB386">
        <v>0</v>
      </c>
      <c r="HC386">
        <f t="shared" si="395"/>
        <v>0</v>
      </c>
      <c r="HE386" t="s">
        <v>3</v>
      </c>
      <c r="HF386" t="s">
        <v>3</v>
      </c>
      <c r="HM386" t="s">
        <v>3</v>
      </c>
      <c r="HN386" t="s">
        <v>3</v>
      </c>
      <c r="HO386" t="s">
        <v>3</v>
      </c>
      <c r="HP386" t="s">
        <v>3</v>
      </c>
      <c r="HQ386" t="s">
        <v>3</v>
      </c>
      <c r="IK386">
        <v>0</v>
      </c>
    </row>
    <row r="387" spans="1:245" x14ac:dyDescent="0.2">
      <c r="A387">
        <v>17</v>
      </c>
      <c r="B387">
        <v>1</v>
      </c>
      <c r="C387">
        <f>ROW(SmtRes!A186)</f>
        <v>186</v>
      </c>
      <c r="D387">
        <f>ROW(EtalonRes!A198)</f>
        <v>198</v>
      </c>
      <c r="E387" t="s">
        <v>45</v>
      </c>
      <c r="F387" t="s">
        <v>39</v>
      </c>
      <c r="G387" t="s">
        <v>40</v>
      </c>
      <c r="H387" t="s">
        <v>22</v>
      </c>
      <c r="I387">
        <f>ROUND(83.57/100,9)</f>
        <v>0.8357</v>
      </c>
      <c r="J387">
        <v>0</v>
      </c>
      <c r="K387">
        <f>ROUND(83.57/100,9)</f>
        <v>0.8357</v>
      </c>
      <c r="O387">
        <f t="shared" si="358"/>
        <v>4219.76</v>
      </c>
      <c r="P387">
        <f t="shared" si="359"/>
        <v>0</v>
      </c>
      <c r="Q387">
        <f t="shared" si="360"/>
        <v>0</v>
      </c>
      <c r="R387">
        <f t="shared" si="361"/>
        <v>0</v>
      </c>
      <c r="S387">
        <f t="shared" si="362"/>
        <v>4219.76</v>
      </c>
      <c r="T387">
        <f t="shared" si="363"/>
        <v>0</v>
      </c>
      <c r="U387">
        <f t="shared" si="364"/>
        <v>14.549537000000001</v>
      </c>
      <c r="V387">
        <f t="shared" si="365"/>
        <v>0</v>
      </c>
      <c r="W387">
        <f t="shared" si="366"/>
        <v>0</v>
      </c>
      <c r="X387">
        <f t="shared" si="367"/>
        <v>2953.83</v>
      </c>
      <c r="Y387">
        <f t="shared" si="368"/>
        <v>1730.1</v>
      </c>
      <c r="AA387">
        <v>55282325</v>
      </c>
      <c r="AB387">
        <f t="shared" si="369"/>
        <v>191.34</v>
      </c>
      <c r="AC387">
        <f t="shared" si="370"/>
        <v>0</v>
      </c>
      <c r="AD387">
        <f t="shared" si="371"/>
        <v>0</v>
      </c>
      <c r="AE387">
        <f t="shared" si="372"/>
        <v>0</v>
      </c>
      <c r="AF387">
        <f t="shared" si="372"/>
        <v>191.34</v>
      </c>
      <c r="AG387">
        <f t="shared" si="373"/>
        <v>0</v>
      </c>
      <c r="AH387">
        <f t="shared" si="374"/>
        <v>17.41</v>
      </c>
      <c r="AI387">
        <f t="shared" si="374"/>
        <v>0</v>
      </c>
      <c r="AJ387">
        <f t="shared" si="375"/>
        <v>0</v>
      </c>
      <c r="AK387">
        <v>191.34</v>
      </c>
      <c r="AL387">
        <v>0</v>
      </c>
      <c r="AM387">
        <v>0</v>
      </c>
      <c r="AN387">
        <v>0</v>
      </c>
      <c r="AO387">
        <v>191.34</v>
      </c>
      <c r="AP387">
        <v>0</v>
      </c>
      <c r="AQ387">
        <v>17.41</v>
      </c>
      <c r="AR387">
        <v>0</v>
      </c>
      <c r="AS387">
        <v>0</v>
      </c>
      <c r="AT387">
        <v>70</v>
      </c>
      <c r="AU387">
        <v>41</v>
      </c>
      <c r="AV387">
        <v>1</v>
      </c>
      <c r="AW387">
        <v>1</v>
      </c>
      <c r="AZ387">
        <v>1</v>
      </c>
      <c r="BA387">
        <v>26.39</v>
      </c>
      <c r="BB387">
        <v>1</v>
      </c>
      <c r="BC387">
        <v>1</v>
      </c>
      <c r="BD387" t="s">
        <v>3</v>
      </c>
      <c r="BE387" t="s">
        <v>3</v>
      </c>
      <c r="BF387" t="s">
        <v>3</v>
      </c>
      <c r="BG387" t="s">
        <v>3</v>
      </c>
      <c r="BH387">
        <v>0</v>
      </c>
      <c r="BI387">
        <v>1</v>
      </c>
      <c r="BJ387" t="s">
        <v>41</v>
      </c>
      <c r="BM387">
        <v>441</v>
      </c>
      <c r="BN387">
        <v>0</v>
      </c>
      <c r="BO387" t="s">
        <v>39</v>
      </c>
      <c r="BP387">
        <v>1</v>
      </c>
      <c r="BQ387">
        <v>60</v>
      </c>
      <c r="BR387">
        <v>0</v>
      </c>
      <c r="BS387">
        <v>26.39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70</v>
      </c>
      <c r="CA387">
        <v>41</v>
      </c>
      <c r="CB387" t="s">
        <v>3</v>
      </c>
      <c r="CE387">
        <v>30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376"/>
        <v>4219.76</v>
      </c>
      <c r="CQ387">
        <f t="shared" si="377"/>
        <v>0</v>
      </c>
      <c r="CR387">
        <f t="shared" si="378"/>
        <v>0</v>
      </c>
      <c r="CS387">
        <f t="shared" si="379"/>
        <v>0</v>
      </c>
      <c r="CT387">
        <f t="shared" si="380"/>
        <v>5049.46</v>
      </c>
      <c r="CU387">
        <f t="shared" si="381"/>
        <v>0</v>
      </c>
      <c r="CV387">
        <f t="shared" si="382"/>
        <v>17.41</v>
      </c>
      <c r="CW387">
        <f t="shared" si="383"/>
        <v>0</v>
      </c>
      <c r="CX387">
        <f t="shared" si="384"/>
        <v>0</v>
      </c>
      <c r="CY387">
        <f t="shared" si="385"/>
        <v>2953.8319999999999</v>
      </c>
      <c r="CZ387">
        <f t="shared" si="386"/>
        <v>1730.1016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80</v>
      </c>
      <c r="DO387">
        <v>55</v>
      </c>
      <c r="DP387">
        <v>1.0469999999999999</v>
      </c>
      <c r="DQ387">
        <v>1</v>
      </c>
      <c r="DU387">
        <v>1005</v>
      </c>
      <c r="DV387" t="s">
        <v>22</v>
      </c>
      <c r="DW387" t="s">
        <v>22</v>
      </c>
      <c r="DX387">
        <v>100</v>
      </c>
      <c r="DZ387" t="s">
        <v>3</v>
      </c>
      <c r="EA387" t="s">
        <v>3</v>
      </c>
      <c r="EB387" t="s">
        <v>3</v>
      </c>
      <c r="EC387" t="s">
        <v>3</v>
      </c>
      <c r="EE387">
        <v>54687867</v>
      </c>
      <c r="EF387">
        <v>60</v>
      </c>
      <c r="EG387" t="s">
        <v>24</v>
      </c>
      <c r="EH387">
        <v>0</v>
      </c>
      <c r="EI387" t="s">
        <v>3</v>
      </c>
      <c r="EJ387">
        <v>1</v>
      </c>
      <c r="EK387">
        <v>441</v>
      </c>
      <c r="EL387" t="s">
        <v>42</v>
      </c>
      <c r="EM387" t="s">
        <v>43</v>
      </c>
      <c r="EO387" t="s">
        <v>3</v>
      </c>
      <c r="EQ387">
        <v>0</v>
      </c>
      <c r="ER387">
        <v>191.34</v>
      </c>
      <c r="ES387">
        <v>0</v>
      </c>
      <c r="ET387">
        <v>0</v>
      </c>
      <c r="EU387">
        <v>0</v>
      </c>
      <c r="EV387">
        <v>191.34</v>
      </c>
      <c r="EW387">
        <v>17.41</v>
      </c>
      <c r="EX387">
        <v>0</v>
      </c>
      <c r="EY387">
        <v>0</v>
      </c>
      <c r="FQ387">
        <v>0</v>
      </c>
      <c r="FR387">
        <f t="shared" si="387"/>
        <v>0</v>
      </c>
      <c r="FS387">
        <v>0</v>
      </c>
      <c r="FX387">
        <v>80</v>
      </c>
      <c r="FY387">
        <v>55</v>
      </c>
      <c r="GA387" t="s">
        <v>3</v>
      </c>
      <c r="GD387">
        <v>0</v>
      </c>
      <c r="GF387">
        <v>-839833208</v>
      </c>
      <c r="GG387">
        <v>2</v>
      </c>
      <c r="GH387">
        <v>1</v>
      </c>
      <c r="GI387">
        <v>3</v>
      </c>
      <c r="GJ387">
        <v>0</v>
      </c>
      <c r="GK387">
        <f>ROUND(R387*(R12)/100,2)</f>
        <v>0</v>
      </c>
      <c r="GL387">
        <f t="shared" si="388"/>
        <v>0</v>
      </c>
      <c r="GM387">
        <f t="shared" si="389"/>
        <v>8903.69</v>
      </c>
      <c r="GN387">
        <f t="shared" si="390"/>
        <v>8903.69</v>
      </c>
      <c r="GO387">
        <f t="shared" si="391"/>
        <v>0</v>
      </c>
      <c r="GP387">
        <f t="shared" si="392"/>
        <v>0</v>
      </c>
      <c r="GR387">
        <v>0</v>
      </c>
      <c r="GS387">
        <v>3</v>
      </c>
      <c r="GT387">
        <v>0</v>
      </c>
      <c r="GU387" t="s">
        <v>3</v>
      </c>
      <c r="GV387">
        <f t="shared" si="393"/>
        <v>0</v>
      </c>
      <c r="GW387">
        <v>1</v>
      </c>
      <c r="GX387">
        <f t="shared" si="394"/>
        <v>0</v>
      </c>
      <c r="HA387">
        <v>0</v>
      </c>
      <c r="HB387">
        <v>0</v>
      </c>
      <c r="HC387">
        <f t="shared" si="395"/>
        <v>0</v>
      </c>
      <c r="HE387" t="s">
        <v>3</v>
      </c>
      <c r="HF387" t="s">
        <v>3</v>
      </c>
      <c r="HM387" t="s">
        <v>3</v>
      </c>
      <c r="HN387" t="s">
        <v>3</v>
      </c>
      <c r="HO387" t="s">
        <v>3</v>
      </c>
      <c r="HP387" t="s">
        <v>3</v>
      </c>
      <c r="HQ387" t="s">
        <v>3</v>
      </c>
      <c r="IK387">
        <v>0</v>
      </c>
    </row>
    <row r="388" spans="1:245" x14ac:dyDescent="0.2">
      <c r="A388">
        <v>18</v>
      </c>
      <c r="B388">
        <v>1</v>
      </c>
      <c r="C388">
        <v>186</v>
      </c>
      <c r="E388" t="s">
        <v>130</v>
      </c>
      <c r="F388" t="s">
        <v>28</v>
      </c>
      <c r="G388" t="s">
        <v>29</v>
      </c>
      <c r="H388" t="s">
        <v>30</v>
      </c>
      <c r="I388">
        <f>I387*J388</f>
        <v>-0.85241400000000001</v>
      </c>
      <c r="J388">
        <v>-1.02</v>
      </c>
      <c r="K388">
        <v>-1.02</v>
      </c>
      <c r="O388">
        <f t="shared" si="358"/>
        <v>0</v>
      </c>
      <c r="P388">
        <f t="shared" si="359"/>
        <v>0</v>
      </c>
      <c r="Q388">
        <f t="shared" si="360"/>
        <v>0</v>
      </c>
      <c r="R388">
        <f t="shared" si="361"/>
        <v>0</v>
      </c>
      <c r="S388">
        <f t="shared" si="362"/>
        <v>0</v>
      </c>
      <c r="T388">
        <f t="shared" si="363"/>
        <v>0</v>
      </c>
      <c r="U388">
        <f t="shared" si="364"/>
        <v>0</v>
      </c>
      <c r="V388">
        <f t="shared" si="365"/>
        <v>0</v>
      </c>
      <c r="W388">
        <f t="shared" si="366"/>
        <v>0</v>
      </c>
      <c r="X388">
        <f t="shared" si="367"/>
        <v>0</v>
      </c>
      <c r="Y388">
        <f t="shared" si="368"/>
        <v>0</v>
      </c>
      <c r="AA388">
        <v>55282325</v>
      </c>
      <c r="AB388">
        <f t="shared" si="369"/>
        <v>0</v>
      </c>
      <c r="AC388">
        <f t="shared" si="370"/>
        <v>0</v>
      </c>
      <c r="AD388">
        <f t="shared" si="371"/>
        <v>0</v>
      </c>
      <c r="AE388">
        <f t="shared" si="372"/>
        <v>0</v>
      </c>
      <c r="AF388">
        <f t="shared" si="372"/>
        <v>0</v>
      </c>
      <c r="AG388">
        <f t="shared" si="373"/>
        <v>0</v>
      </c>
      <c r="AH388">
        <f t="shared" si="374"/>
        <v>0</v>
      </c>
      <c r="AI388">
        <f t="shared" si="374"/>
        <v>0</v>
      </c>
      <c r="AJ388">
        <f t="shared" si="375"/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1</v>
      </c>
      <c r="AW388">
        <v>1</v>
      </c>
      <c r="AZ388">
        <v>1</v>
      </c>
      <c r="BA388">
        <v>1</v>
      </c>
      <c r="BB388">
        <v>1</v>
      </c>
      <c r="BC388">
        <v>1</v>
      </c>
      <c r="BD388" t="s">
        <v>3</v>
      </c>
      <c r="BE388" t="s">
        <v>3</v>
      </c>
      <c r="BF388" t="s">
        <v>3</v>
      </c>
      <c r="BG388" t="s">
        <v>3</v>
      </c>
      <c r="BH388">
        <v>3</v>
      </c>
      <c r="BI388">
        <v>1</v>
      </c>
      <c r="BJ388" t="s">
        <v>3</v>
      </c>
      <c r="BM388">
        <v>441</v>
      </c>
      <c r="BN388">
        <v>0</v>
      </c>
      <c r="BO388" t="s">
        <v>3</v>
      </c>
      <c r="BP388">
        <v>0</v>
      </c>
      <c r="BQ388">
        <v>60</v>
      </c>
      <c r="BR388">
        <v>1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0</v>
      </c>
      <c r="CA388">
        <v>0</v>
      </c>
      <c r="CB388" t="s">
        <v>3</v>
      </c>
      <c r="CE388">
        <v>30</v>
      </c>
      <c r="CF388">
        <v>0</v>
      </c>
      <c r="CG388">
        <v>0</v>
      </c>
      <c r="CM388">
        <v>0</v>
      </c>
      <c r="CN388" t="s">
        <v>3</v>
      </c>
      <c r="CO388">
        <v>0</v>
      </c>
      <c r="CP388">
        <f t="shared" si="376"/>
        <v>0</v>
      </c>
      <c r="CQ388">
        <f t="shared" si="377"/>
        <v>0</v>
      </c>
      <c r="CR388">
        <f t="shared" si="378"/>
        <v>0</v>
      </c>
      <c r="CS388">
        <f t="shared" si="379"/>
        <v>0</v>
      </c>
      <c r="CT388">
        <f t="shared" si="380"/>
        <v>0</v>
      </c>
      <c r="CU388">
        <f t="shared" si="381"/>
        <v>0</v>
      </c>
      <c r="CV388">
        <f t="shared" si="382"/>
        <v>0</v>
      </c>
      <c r="CW388">
        <f t="shared" si="383"/>
        <v>0</v>
      </c>
      <c r="CX388">
        <f t="shared" si="384"/>
        <v>0</v>
      </c>
      <c r="CY388">
        <f t="shared" si="385"/>
        <v>0</v>
      </c>
      <c r="CZ388">
        <f t="shared" si="386"/>
        <v>0</v>
      </c>
      <c r="DC388" t="s">
        <v>3</v>
      </c>
      <c r="DD388" t="s">
        <v>3</v>
      </c>
      <c r="DE388" t="s">
        <v>3</v>
      </c>
      <c r="DF388" t="s">
        <v>3</v>
      </c>
      <c r="DG388" t="s">
        <v>3</v>
      </c>
      <c r="DH388" t="s">
        <v>3</v>
      </c>
      <c r="DI388" t="s">
        <v>3</v>
      </c>
      <c r="DJ388" t="s">
        <v>3</v>
      </c>
      <c r="DK388" t="s">
        <v>3</v>
      </c>
      <c r="DL388" t="s">
        <v>3</v>
      </c>
      <c r="DM388" t="s">
        <v>3</v>
      </c>
      <c r="DN388">
        <v>80</v>
      </c>
      <c r="DO388">
        <v>55</v>
      </c>
      <c r="DP388">
        <v>1.0469999999999999</v>
      </c>
      <c r="DQ388">
        <v>1</v>
      </c>
      <c r="DU388">
        <v>1009</v>
      </c>
      <c r="DV388" t="s">
        <v>30</v>
      </c>
      <c r="DW388" t="s">
        <v>30</v>
      </c>
      <c r="DX388">
        <v>1000</v>
      </c>
      <c r="DZ388" t="s">
        <v>3</v>
      </c>
      <c r="EA388" t="s">
        <v>3</v>
      </c>
      <c r="EB388" t="s">
        <v>3</v>
      </c>
      <c r="EC388" t="s">
        <v>3</v>
      </c>
      <c r="EE388">
        <v>54687867</v>
      </c>
      <c r="EF388">
        <v>60</v>
      </c>
      <c r="EG388" t="s">
        <v>24</v>
      </c>
      <c r="EH388">
        <v>0</v>
      </c>
      <c r="EI388" t="s">
        <v>3</v>
      </c>
      <c r="EJ388">
        <v>1</v>
      </c>
      <c r="EK388">
        <v>441</v>
      </c>
      <c r="EL388" t="s">
        <v>42</v>
      </c>
      <c r="EM388" t="s">
        <v>43</v>
      </c>
      <c r="EO388" t="s">
        <v>3</v>
      </c>
      <c r="EQ388">
        <v>32768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FQ388">
        <v>0</v>
      </c>
      <c r="FR388">
        <f t="shared" si="387"/>
        <v>0</v>
      </c>
      <c r="FS388">
        <v>0</v>
      </c>
      <c r="FX388">
        <v>80</v>
      </c>
      <c r="FY388">
        <v>55</v>
      </c>
      <c r="GA388" t="s">
        <v>3</v>
      </c>
      <c r="GD388">
        <v>0</v>
      </c>
      <c r="GF388">
        <v>1489638031</v>
      </c>
      <c r="GG388">
        <v>2</v>
      </c>
      <c r="GH388">
        <v>1</v>
      </c>
      <c r="GI388">
        <v>3</v>
      </c>
      <c r="GJ388">
        <v>0</v>
      </c>
      <c r="GK388">
        <f>ROUND(R388*(R12)/100,2)</f>
        <v>0</v>
      </c>
      <c r="GL388">
        <f t="shared" si="388"/>
        <v>0</v>
      </c>
      <c r="GM388">
        <f t="shared" si="389"/>
        <v>0</v>
      </c>
      <c r="GN388">
        <f t="shared" si="390"/>
        <v>0</v>
      </c>
      <c r="GO388">
        <f t="shared" si="391"/>
        <v>0</v>
      </c>
      <c r="GP388">
        <f t="shared" si="392"/>
        <v>0</v>
      </c>
      <c r="GR388">
        <v>0</v>
      </c>
      <c r="GS388">
        <v>3</v>
      </c>
      <c r="GT388">
        <v>0</v>
      </c>
      <c r="GU388" t="s">
        <v>3</v>
      </c>
      <c r="GV388">
        <f t="shared" si="393"/>
        <v>0</v>
      </c>
      <c r="GW388">
        <v>1</v>
      </c>
      <c r="GX388">
        <f t="shared" si="394"/>
        <v>0</v>
      </c>
      <c r="HA388">
        <v>0</v>
      </c>
      <c r="HB388">
        <v>0</v>
      </c>
      <c r="HC388">
        <f t="shared" si="395"/>
        <v>0</v>
      </c>
      <c r="HE388" t="s">
        <v>3</v>
      </c>
      <c r="HF388" t="s">
        <v>3</v>
      </c>
      <c r="HM388" t="s">
        <v>3</v>
      </c>
      <c r="HN388" t="s">
        <v>3</v>
      </c>
      <c r="HO388" t="s">
        <v>3</v>
      </c>
      <c r="HP388" t="s">
        <v>3</v>
      </c>
      <c r="HQ388" t="s">
        <v>3</v>
      </c>
      <c r="IK388">
        <v>0</v>
      </c>
    </row>
    <row r="389" spans="1:245" x14ac:dyDescent="0.2">
      <c r="A389">
        <v>17</v>
      </c>
      <c r="B389">
        <v>1</v>
      </c>
      <c r="C389">
        <f>ROW(SmtRes!A192)</f>
        <v>192</v>
      </c>
      <c r="D389">
        <f>ROW(EtalonRes!A204)</f>
        <v>204</v>
      </c>
      <c r="E389" t="s">
        <v>52</v>
      </c>
      <c r="F389" t="s">
        <v>131</v>
      </c>
      <c r="G389" t="s">
        <v>132</v>
      </c>
      <c r="H389" t="s">
        <v>22</v>
      </c>
      <c r="I389">
        <f>ROUND(I387,9)</f>
        <v>0.8357</v>
      </c>
      <c r="J389">
        <v>0</v>
      </c>
      <c r="K389">
        <f>ROUND(I387,9)</f>
        <v>0.8357</v>
      </c>
      <c r="O389">
        <f t="shared" si="358"/>
        <v>23054.36</v>
      </c>
      <c r="P389">
        <f t="shared" si="359"/>
        <v>2180.37</v>
      </c>
      <c r="Q389">
        <f>(ROUND((ROUND((((ET389*1.25))*AV389*I389),2)*BB389),2)+ROUND((ROUND(((AE389-((EU389*1.25)))*AV389*I389),2)*BS389),2))</f>
        <v>3399.32</v>
      </c>
      <c r="R389">
        <f t="shared" si="361"/>
        <v>1959.19</v>
      </c>
      <c r="S389">
        <f t="shared" si="362"/>
        <v>17474.669999999998</v>
      </c>
      <c r="T389">
        <f t="shared" si="363"/>
        <v>0</v>
      </c>
      <c r="U389">
        <f t="shared" si="364"/>
        <v>50.935914999999994</v>
      </c>
      <c r="V389">
        <f t="shared" si="365"/>
        <v>0</v>
      </c>
      <c r="W389">
        <f t="shared" si="366"/>
        <v>0</v>
      </c>
      <c r="X389">
        <f t="shared" si="367"/>
        <v>15202.96</v>
      </c>
      <c r="Y389">
        <f t="shared" si="368"/>
        <v>7164.61</v>
      </c>
      <c r="AA389">
        <v>55282325</v>
      </c>
      <c r="AB389">
        <f t="shared" si="369"/>
        <v>1831.4525000000001</v>
      </c>
      <c r="AC389">
        <f t="shared" si="370"/>
        <v>705.14</v>
      </c>
      <c r="AD389">
        <f>ROUND(((((ET389*1.25))-((EU389*1.25)))+AE389),6)</f>
        <v>333.96249999999998</v>
      </c>
      <c r="AE389">
        <f>ROUND(((EU389*1.25)),6)</f>
        <v>88.837500000000006</v>
      </c>
      <c r="AF389">
        <f>ROUND(((EV389*1.15)),6)</f>
        <v>792.35</v>
      </c>
      <c r="AG389">
        <f t="shared" si="373"/>
        <v>0</v>
      </c>
      <c r="AH389">
        <f>((EW389*1.15))</f>
        <v>60.949999999999996</v>
      </c>
      <c r="AI389">
        <f>((EX389*1.25))</f>
        <v>0</v>
      </c>
      <c r="AJ389">
        <f t="shared" si="375"/>
        <v>0</v>
      </c>
      <c r="AK389">
        <v>1661.31</v>
      </c>
      <c r="AL389">
        <v>705.14</v>
      </c>
      <c r="AM389">
        <v>267.17</v>
      </c>
      <c r="AN389">
        <v>71.069999999999993</v>
      </c>
      <c r="AO389">
        <v>689</v>
      </c>
      <c r="AP389">
        <v>0</v>
      </c>
      <c r="AQ389">
        <v>53</v>
      </c>
      <c r="AR389">
        <v>0</v>
      </c>
      <c r="AS389">
        <v>0</v>
      </c>
      <c r="AT389">
        <v>87</v>
      </c>
      <c r="AU389">
        <v>41</v>
      </c>
      <c r="AV389">
        <v>1</v>
      </c>
      <c r="AW389">
        <v>1</v>
      </c>
      <c r="AZ389">
        <v>1</v>
      </c>
      <c r="BA389">
        <v>26.39</v>
      </c>
      <c r="BB389">
        <v>12.18</v>
      </c>
      <c r="BC389">
        <v>3.7</v>
      </c>
      <c r="BD389" t="s">
        <v>3</v>
      </c>
      <c r="BE389" t="s">
        <v>3</v>
      </c>
      <c r="BF389" t="s">
        <v>3</v>
      </c>
      <c r="BG389" t="s">
        <v>3</v>
      </c>
      <c r="BH389">
        <v>0</v>
      </c>
      <c r="BI389">
        <v>1</v>
      </c>
      <c r="BJ389" t="s">
        <v>133</v>
      </c>
      <c r="BM389">
        <v>96</v>
      </c>
      <c r="BN389">
        <v>0</v>
      </c>
      <c r="BO389" t="s">
        <v>131</v>
      </c>
      <c r="BP389">
        <v>1</v>
      </c>
      <c r="BQ389">
        <v>30</v>
      </c>
      <c r="BR389">
        <v>0</v>
      </c>
      <c r="BS389">
        <v>26.39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87</v>
      </c>
      <c r="CA389">
        <v>41</v>
      </c>
      <c r="CB389" t="s">
        <v>3</v>
      </c>
      <c r="CE389">
        <v>30</v>
      </c>
      <c r="CF389">
        <v>0</v>
      </c>
      <c r="CG389">
        <v>0</v>
      </c>
      <c r="CM389">
        <v>0</v>
      </c>
      <c r="CN389" t="s">
        <v>134</v>
      </c>
      <c r="CO389">
        <v>0</v>
      </c>
      <c r="CP389">
        <f t="shared" si="376"/>
        <v>23054.36</v>
      </c>
      <c r="CQ389">
        <f t="shared" si="377"/>
        <v>2609.02</v>
      </c>
      <c r="CR389">
        <f>(ROUND((ROUND((((ET389*1.25))*AV389*1),2)*BB389),2)+ROUND((ROUND(((AE389-((EU389*1.25)))*AV389*1),2)*BS389),2))</f>
        <v>4067.63</v>
      </c>
      <c r="CS389">
        <f t="shared" si="379"/>
        <v>2344.4899999999998</v>
      </c>
      <c r="CT389">
        <f t="shared" si="380"/>
        <v>20910.12</v>
      </c>
      <c r="CU389">
        <f t="shared" si="381"/>
        <v>0</v>
      </c>
      <c r="CV389">
        <f t="shared" si="382"/>
        <v>60.949999999999996</v>
      </c>
      <c r="CW389">
        <f t="shared" si="383"/>
        <v>0</v>
      </c>
      <c r="CX389">
        <f t="shared" si="384"/>
        <v>0</v>
      </c>
      <c r="CY389">
        <f t="shared" si="385"/>
        <v>15202.962899999999</v>
      </c>
      <c r="CZ389">
        <f t="shared" si="386"/>
        <v>7164.6146999999992</v>
      </c>
      <c r="DC389" t="s">
        <v>3</v>
      </c>
      <c r="DD389" t="s">
        <v>3</v>
      </c>
      <c r="DE389" t="s">
        <v>135</v>
      </c>
      <c r="DF389" t="s">
        <v>135</v>
      </c>
      <c r="DG389" t="s">
        <v>136</v>
      </c>
      <c r="DH389" t="s">
        <v>3</v>
      </c>
      <c r="DI389" t="s">
        <v>136</v>
      </c>
      <c r="DJ389" t="s">
        <v>135</v>
      </c>
      <c r="DK389" t="s">
        <v>3</v>
      </c>
      <c r="DL389" t="s">
        <v>3</v>
      </c>
      <c r="DM389" t="s">
        <v>3</v>
      </c>
      <c r="DN389">
        <v>104</v>
      </c>
      <c r="DO389">
        <v>79</v>
      </c>
      <c r="DP389">
        <v>1.087</v>
      </c>
      <c r="DQ389">
        <v>1.0009999999999999</v>
      </c>
      <c r="DU389">
        <v>1005</v>
      </c>
      <c r="DV389" t="s">
        <v>22</v>
      </c>
      <c r="DW389" t="s">
        <v>22</v>
      </c>
      <c r="DX389">
        <v>100</v>
      </c>
      <c r="DZ389" t="s">
        <v>3</v>
      </c>
      <c r="EA389" t="s">
        <v>3</v>
      </c>
      <c r="EB389" t="s">
        <v>3</v>
      </c>
      <c r="EC389" t="s">
        <v>3</v>
      </c>
      <c r="EE389">
        <v>54687522</v>
      </c>
      <c r="EF389">
        <v>30</v>
      </c>
      <c r="EG389" t="s">
        <v>137</v>
      </c>
      <c r="EH389">
        <v>0</v>
      </c>
      <c r="EI389" t="s">
        <v>3</v>
      </c>
      <c r="EJ389">
        <v>1</v>
      </c>
      <c r="EK389">
        <v>96</v>
      </c>
      <c r="EL389" t="s">
        <v>138</v>
      </c>
      <c r="EM389" t="s">
        <v>139</v>
      </c>
      <c r="EO389" t="s">
        <v>140</v>
      </c>
      <c r="EQ389">
        <v>0</v>
      </c>
      <c r="ER389">
        <v>1661.31</v>
      </c>
      <c r="ES389">
        <v>705.14</v>
      </c>
      <c r="ET389">
        <v>267.17</v>
      </c>
      <c r="EU389">
        <v>71.069999999999993</v>
      </c>
      <c r="EV389">
        <v>689</v>
      </c>
      <c r="EW389">
        <v>53</v>
      </c>
      <c r="EX389">
        <v>0</v>
      </c>
      <c r="EY389">
        <v>0</v>
      </c>
      <c r="FQ389">
        <v>0</v>
      </c>
      <c r="FR389">
        <f t="shared" si="387"/>
        <v>0</v>
      </c>
      <c r="FS389">
        <v>0</v>
      </c>
      <c r="FX389">
        <v>104</v>
      </c>
      <c r="FY389">
        <v>79</v>
      </c>
      <c r="GA389" t="s">
        <v>3</v>
      </c>
      <c r="GD389">
        <v>0</v>
      </c>
      <c r="GF389">
        <v>1360606267</v>
      </c>
      <c r="GG389">
        <v>2</v>
      </c>
      <c r="GH389">
        <v>1</v>
      </c>
      <c r="GI389">
        <v>3</v>
      </c>
      <c r="GJ389">
        <v>0</v>
      </c>
      <c r="GK389">
        <f>ROUND(R389*(R12)/100,2)</f>
        <v>3134.7</v>
      </c>
      <c r="GL389">
        <f t="shared" si="388"/>
        <v>0</v>
      </c>
      <c r="GM389">
        <f t="shared" si="389"/>
        <v>48556.63</v>
      </c>
      <c r="GN389">
        <f t="shared" si="390"/>
        <v>48556.63</v>
      </c>
      <c r="GO389">
        <f t="shared" si="391"/>
        <v>0</v>
      </c>
      <c r="GP389">
        <f t="shared" si="392"/>
        <v>0</v>
      </c>
      <c r="GR389">
        <v>0</v>
      </c>
      <c r="GS389">
        <v>3</v>
      </c>
      <c r="GT389">
        <v>0</v>
      </c>
      <c r="GU389" t="s">
        <v>3</v>
      </c>
      <c r="GV389">
        <f t="shared" si="393"/>
        <v>0</v>
      </c>
      <c r="GW389">
        <v>1</v>
      </c>
      <c r="GX389">
        <f t="shared" si="394"/>
        <v>0</v>
      </c>
      <c r="HA389">
        <v>0</v>
      </c>
      <c r="HB389">
        <v>0</v>
      </c>
      <c r="HC389">
        <f t="shared" si="395"/>
        <v>0</v>
      </c>
      <c r="HE389" t="s">
        <v>3</v>
      </c>
      <c r="HF389" t="s">
        <v>3</v>
      </c>
      <c r="HM389" t="s">
        <v>3</v>
      </c>
      <c r="HN389" t="s">
        <v>3</v>
      </c>
      <c r="HO389" t="s">
        <v>3</v>
      </c>
      <c r="HP389" t="s">
        <v>3</v>
      </c>
      <c r="HQ389" t="s">
        <v>3</v>
      </c>
      <c r="IK389">
        <v>0</v>
      </c>
    </row>
    <row r="390" spans="1:245" x14ac:dyDescent="0.2">
      <c r="A390">
        <v>18</v>
      </c>
      <c r="B390">
        <v>1</v>
      </c>
      <c r="C390">
        <v>189</v>
      </c>
      <c r="E390" t="s">
        <v>141</v>
      </c>
      <c r="F390" t="s">
        <v>142</v>
      </c>
      <c r="G390" t="s">
        <v>282</v>
      </c>
      <c r="H390" t="s">
        <v>143</v>
      </c>
      <c r="I390">
        <f>I389*J390</f>
        <v>112.81950000000001</v>
      </c>
      <c r="J390">
        <v>135</v>
      </c>
      <c r="K390">
        <v>135</v>
      </c>
      <c r="O390">
        <f t="shared" si="358"/>
        <v>29721.72</v>
      </c>
      <c r="P390">
        <f t="shared" si="359"/>
        <v>29721.72</v>
      </c>
      <c r="Q390">
        <f>(ROUND((ROUND(((ET390)*AV390*I390),2)*BB390),2)+ROUND((ROUND(((AE390-(EU390))*AV390*I390),2)*BS390),2))</f>
        <v>0</v>
      </c>
      <c r="R390">
        <f t="shared" si="361"/>
        <v>0</v>
      </c>
      <c r="S390">
        <f t="shared" si="362"/>
        <v>0</v>
      </c>
      <c r="T390">
        <f t="shared" si="363"/>
        <v>0</v>
      </c>
      <c r="U390">
        <f t="shared" si="364"/>
        <v>0</v>
      </c>
      <c r="V390">
        <f t="shared" si="365"/>
        <v>0</v>
      </c>
      <c r="W390">
        <f t="shared" si="366"/>
        <v>0</v>
      </c>
      <c r="X390">
        <f t="shared" si="367"/>
        <v>0</v>
      </c>
      <c r="Y390">
        <f t="shared" si="368"/>
        <v>0</v>
      </c>
      <c r="AA390">
        <v>55282325</v>
      </c>
      <c r="AB390">
        <f t="shared" si="369"/>
        <v>25.09</v>
      </c>
      <c r="AC390">
        <f t="shared" si="370"/>
        <v>25.09</v>
      </c>
      <c r="AD390">
        <f>ROUND((((ET390)-(EU390))+AE390),6)</f>
        <v>0</v>
      </c>
      <c r="AE390">
        <f>ROUND((EU390),6)</f>
        <v>0</v>
      </c>
      <c r="AF390">
        <f>ROUND((EV390),6)</f>
        <v>0</v>
      </c>
      <c r="AG390">
        <f t="shared" si="373"/>
        <v>0</v>
      </c>
      <c r="AH390">
        <f>(EW390)</f>
        <v>0</v>
      </c>
      <c r="AI390">
        <f>(EX390)</f>
        <v>0</v>
      </c>
      <c r="AJ390">
        <f t="shared" si="375"/>
        <v>0</v>
      </c>
      <c r="AK390">
        <v>25.09</v>
      </c>
      <c r="AL390">
        <v>25.09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10.5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1</v>
      </c>
      <c r="BJ390" t="s">
        <v>144</v>
      </c>
      <c r="BM390">
        <v>96</v>
      </c>
      <c r="BN390">
        <v>0</v>
      </c>
      <c r="BO390" t="s">
        <v>142</v>
      </c>
      <c r="BP390">
        <v>1</v>
      </c>
      <c r="BQ390">
        <v>30</v>
      </c>
      <c r="BR390">
        <v>0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B390" t="s">
        <v>3</v>
      </c>
      <c r="CE390">
        <v>30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si="376"/>
        <v>29721.72</v>
      </c>
      <c r="CQ390">
        <f t="shared" si="377"/>
        <v>263.45</v>
      </c>
      <c r="CR390">
        <f>(ROUND((ROUND(((ET390)*AV390*1),2)*BB390),2)+ROUND((ROUND(((AE390-(EU390))*AV390*1),2)*BS390),2))</f>
        <v>0</v>
      </c>
      <c r="CS390">
        <f t="shared" si="379"/>
        <v>0</v>
      </c>
      <c r="CT390">
        <f t="shared" si="380"/>
        <v>0</v>
      </c>
      <c r="CU390">
        <f t="shared" si="381"/>
        <v>0</v>
      </c>
      <c r="CV390">
        <f t="shared" si="382"/>
        <v>0</v>
      </c>
      <c r="CW390">
        <f t="shared" si="383"/>
        <v>0</v>
      </c>
      <c r="CX390">
        <f t="shared" si="384"/>
        <v>0</v>
      </c>
      <c r="CY390">
        <f t="shared" si="385"/>
        <v>0</v>
      </c>
      <c r="CZ390">
        <f t="shared" si="386"/>
        <v>0</v>
      </c>
      <c r="DC390" t="s">
        <v>3</v>
      </c>
      <c r="DD390" t="s">
        <v>3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104</v>
      </c>
      <c r="DO390">
        <v>79</v>
      </c>
      <c r="DP390">
        <v>1.087</v>
      </c>
      <c r="DQ390">
        <v>1.0009999999999999</v>
      </c>
      <c r="DU390">
        <v>1005</v>
      </c>
      <c r="DV390" t="s">
        <v>143</v>
      </c>
      <c r="DW390" t="s">
        <v>143</v>
      </c>
      <c r="DX390">
        <v>1</v>
      </c>
      <c r="DZ390" t="s">
        <v>3</v>
      </c>
      <c r="EA390" t="s">
        <v>3</v>
      </c>
      <c r="EB390" t="s">
        <v>3</v>
      </c>
      <c r="EC390" t="s">
        <v>3</v>
      </c>
      <c r="EE390">
        <v>54687522</v>
      </c>
      <c r="EF390">
        <v>30</v>
      </c>
      <c r="EG390" t="s">
        <v>137</v>
      </c>
      <c r="EH390">
        <v>0</v>
      </c>
      <c r="EI390" t="s">
        <v>3</v>
      </c>
      <c r="EJ390">
        <v>1</v>
      </c>
      <c r="EK390">
        <v>96</v>
      </c>
      <c r="EL390" t="s">
        <v>138</v>
      </c>
      <c r="EM390" t="s">
        <v>139</v>
      </c>
      <c r="EO390" t="s">
        <v>3</v>
      </c>
      <c r="EQ390">
        <v>0</v>
      </c>
      <c r="ER390">
        <v>25.09</v>
      </c>
      <c r="ES390">
        <v>25.09</v>
      </c>
      <c r="ET390">
        <v>0</v>
      </c>
      <c r="EU390">
        <v>0</v>
      </c>
      <c r="EV390">
        <v>0</v>
      </c>
      <c r="EW390">
        <v>0</v>
      </c>
      <c r="EX390">
        <v>0</v>
      </c>
      <c r="FQ390">
        <v>0</v>
      </c>
      <c r="FR390">
        <f t="shared" si="387"/>
        <v>0</v>
      </c>
      <c r="FS390">
        <v>0</v>
      </c>
      <c r="FX390">
        <v>104</v>
      </c>
      <c r="FY390">
        <v>79</v>
      </c>
      <c r="GA390" t="s">
        <v>3</v>
      </c>
      <c r="GD390">
        <v>0</v>
      </c>
      <c r="GF390">
        <v>-1420146113</v>
      </c>
      <c r="GG390">
        <v>2</v>
      </c>
      <c r="GH390">
        <v>1</v>
      </c>
      <c r="GI390">
        <v>3</v>
      </c>
      <c r="GJ390">
        <v>0</v>
      </c>
      <c r="GK390">
        <f>ROUND(R390*(R12)/100,2)</f>
        <v>0</v>
      </c>
      <c r="GL390">
        <f t="shared" si="388"/>
        <v>0</v>
      </c>
      <c r="GM390">
        <f t="shared" si="389"/>
        <v>29721.72</v>
      </c>
      <c r="GN390">
        <f t="shared" si="390"/>
        <v>29721.72</v>
      </c>
      <c r="GO390">
        <f t="shared" si="391"/>
        <v>0</v>
      </c>
      <c r="GP390">
        <f t="shared" si="392"/>
        <v>0</v>
      </c>
      <c r="GR390">
        <v>0</v>
      </c>
      <c r="GS390">
        <v>3</v>
      </c>
      <c r="GT390">
        <v>0</v>
      </c>
      <c r="GU390" t="s">
        <v>3</v>
      </c>
      <c r="GV390">
        <f t="shared" si="393"/>
        <v>0</v>
      </c>
      <c r="GW390">
        <v>1</v>
      </c>
      <c r="GX390">
        <f t="shared" si="394"/>
        <v>0</v>
      </c>
      <c r="HA390">
        <v>0</v>
      </c>
      <c r="HB390">
        <v>0</v>
      </c>
      <c r="HC390">
        <f t="shared" si="395"/>
        <v>0</v>
      </c>
      <c r="HE390" t="s">
        <v>3</v>
      </c>
      <c r="HF390" t="s">
        <v>3</v>
      </c>
      <c r="HM390" t="s">
        <v>3</v>
      </c>
      <c r="HN390" t="s">
        <v>3</v>
      </c>
      <c r="HO390" t="s">
        <v>3</v>
      </c>
      <c r="HP390" t="s">
        <v>3</v>
      </c>
      <c r="HQ390" t="s">
        <v>3</v>
      </c>
      <c r="IK390">
        <v>0</v>
      </c>
    </row>
    <row r="391" spans="1:245" x14ac:dyDescent="0.2">
      <c r="A391">
        <v>18</v>
      </c>
      <c r="B391">
        <v>1</v>
      </c>
      <c r="C391">
        <v>190</v>
      </c>
      <c r="E391" t="s">
        <v>145</v>
      </c>
      <c r="F391" t="s">
        <v>146</v>
      </c>
      <c r="G391" t="s">
        <v>283</v>
      </c>
      <c r="H391" t="s">
        <v>143</v>
      </c>
      <c r="I391">
        <f>I389*J391</f>
        <v>110.56310999999998</v>
      </c>
      <c r="J391">
        <v>132.29999999999998</v>
      </c>
      <c r="K391">
        <v>132.30000000000001</v>
      </c>
      <c r="O391">
        <f t="shared" si="358"/>
        <v>27382.6</v>
      </c>
      <c r="P391">
        <f t="shared" si="359"/>
        <v>27382.6</v>
      </c>
      <c r="Q391">
        <f>(ROUND((ROUND(((ET391)*AV391*I391),2)*BB391),2)+ROUND((ROUND(((AE391-(EU391))*AV391*I391),2)*BS391),2))</f>
        <v>0</v>
      </c>
      <c r="R391">
        <f t="shared" si="361"/>
        <v>0</v>
      </c>
      <c r="S391">
        <f t="shared" si="362"/>
        <v>0</v>
      </c>
      <c r="T391">
        <f t="shared" si="363"/>
        <v>0</v>
      </c>
      <c r="U391">
        <f t="shared" si="364"/>
        <v>0</v>
      </c>
      <c r="V391">
        <f t="shared" si="365"/>
        <v>0</v>
      </c>
      <c r="W391">
        <f t="shared" si="366"/>
        <v>0</v>
      </c>
      <c r="X391">
        <f t="shared" si="367"/>
        <v>0</v>
      </c>
      <c r="Y391">
        <f t="shared" si="368"/>
        <v>0</v>
      </c>
      <c r="AA391">
        <v>55282325</v>
      </c>
      <c r="AB391">
        <f t="shared" si="369"/>
        <v>23.06</v>
      </c>
      <c r="AC391">
        <f t="shared" si="370"/>
        <v>23.06</v>
      </c>
      <c r="AD391">
        <f>ROUND((((ET391)-(EU391))+AE391),6)</f>
        <v>0</v>
      </c>
      <c r="AE391">
        <f>ROUND((EU391),6)</f>
        <v>0</v>
      </c>
      <c r="AF391">
        <f>ROUND((EV391),6)</f>
        <v>0</v>
      </c>
      <c r="AG391">
        <f t="shared" si="373"/>
        <v>0</v>
      </c>
      <c r="AH391">
        <f>(EW391)</f>
        <v>0</v>
      </c>
      <c r="AI391">
        <f>(EX391)</f>
        <v>0</v>
      </c>
      <c r="AJ391">
        <f t="shared" si="375"/>
        <v>0</v>
      </c>
      <c r="AK391">
        <v>23.06</v>
      </c>
      <c r="AL391">
        <v>23.06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10.74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1</v>
      </c>
      <c r="BJ391" t="s">
        <v>147</v>
      </c>
      <c r="BM391">
        <v>96</v>
      </c>
      <c r="BN391">
        <v>0</v>
      </c>
      <c r="BO391" t="s">
        <v>146</v>
      </c>
      <c r="BP391">
        <v>1</v>
      </c>
      <c r="BQ391">
        <v>30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B391" t="s">
        <v>3</v>
      </c>
      <c r="CE391">
        <v>30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76"/>
        <v>27382.6</v>
      </c>
      <c r="CQ391">
        <f t="shared" si="377"/>
        <v>247.66</v>
      </c>
      <c r="CR391">
        <f>(ROUND((ROUND(((ET391)*AV391*1),2)*BB391),2)+ROUND((ROUND(((AE391-(EU391))*AV391*1),2)*BS391),2))</f>
        <v>0</v>
      </c>
      <c r="CS391">
        <f t="shared" si="379"/>
        <v>0</v>
      </c>
      <c r="CT391">
        <f t="shared" si="380"/>
        <v>0</v>
      </c>
      <c r="CU391">
        <f t="shared" si="381"/>
        <v>0</v>
      </c>
      <c r="CV391">
        <f t="shared" si="382"/>
        <v>0</v>
      </c>
      <c r="CW391">
        <f t="shared" si="383"/>
        <v>0</v>
      </c>
      <c r="CX391">
        <f t="shared" si="384"/>
        <v>0</v>
      </c>
      <c r="CY391">
        <f t="shared" si="385"/>
        <v>0</v>
      </c>
      <c r="CZ391">
        <f t="shared" si="386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104</v>
      </c>
      <c r="DO391">
        <v>79</v>
      </c>
      <c r="DP391">
        <v>1.087</v>
      </c>
      <c r="DQ391">
        <v>1.0009999999999999</v>
      </c>
      <c r="DU391">
        <v>1005</v>
      </c>
      <c r="DV391" t="s">
        <v>143</v>
      </c>
      <c r="DW391" t="s">
        <v>143</v>
      </c>
      <c r="DX391">
        <v>1</v>
      </c>
      <c r="DZ391" t="s">
        <v>3</v>
      </c>
      <c r="EA391" t="s">
        <v>3</v>
      </c>
      <c r="EB391" t="s">
        <v>3</v>
      </c>
      <c r="EC391" t="s">
        <v>3</v>
      </c>
      <c r="EE391">
        <v>54687522</v>
      </c>
      <c r="EF391">
        <v>30</v>
      </c>
      <c r="EG391" t="s">
        <v>137</v>
      </c>
      <c r="EH391">
        <v>0</v>
      </c>
      <c r="EI391" t="s">
        <v>3</v>
      </c>
      <c r="EJ391">
        <v>1</v>
      </c>
      <c r="EK391">
        <v>96</v>
      </c>
      <c r="EL391" t="s">
        <v>138</v>
      </c>
      <c r="EM391" t="s">
        <v>139</v>
      </c>
      <c r="EO391" t="s">
        <v>3</v>
      </c>
      <c r="EQ391">
        <v>0</v>
      </c>
      <c r="ER391">
        <v>23.06</v>
      </c>
      <c r="ES391">
        <v>23.06</v>
      </c>
      <c r="ET391">
        <v>0</v>
      </c>
      <c r="EU391">
        <v>0</v>
      </c>
      <c r="EV391">
        <v>0</v>
      </c>
      <c r="EW391">
        <v>0</v>
      </c>
      <c r="EX391">
        <v>0</v>
      </c>
      <c r="FQ391">
        <v>0</v>
      </c>
      <c r="FR391">
        <f t="shared" si="387"/>
        <v>0</v>
      </c>
      <c r="FS391">
        <v>0</v>
      </c>
      <c r="FX391">
        <v>104</v>
      </c>
      <c r="FY391">
        <v>79</v>
      </c>
      <c r="GA391" t="s">
        <v>3</v>
      </c>
      <c r="GD391">
        <v>0</v>
      </c>
      <c r="GF391">
        <v>-1577770690</v>
      </c>
      <c r="GG391">
        <v>2</v>
      </c>
      <c r="GH391">
        <v>1</v>
      </c>
      <c r="GI391">
        <v>3</v>
      </c>
      <c r="GJ391">
        <v>0</v>
      </c>
      <c r="GK391">
        <f>ROUND(R391*(R12)/100,2)</f>
        <v>0</v>
      </c>
      <c r="GL391">
        <f t="shared" si="388"/>
        <v>0</v>
      </c>
      <c r="GM391">
        <f t="shared" si="389"/>
        <v>27382.6</v>
      </c>
      <c r="GN391">
        <f t="shared" si="390"/>
        <v>27382.6</v>
      </c>
      <c r="GO391">
        <f t="shared" si="391"/>
        <v>0</v>
      </c>
      <c r="GP391">
        <f t="shared" si="392"/>
        <v>0</v>
      </c>
      <c r="GR391">
        <v>0</v>
      </c>
      <c r="GS391">
        <v>3</v>
      </c>
      <c r="GT391">
        <v>0</v>
      </c>
      <c r="GU391" t="s">
        <v>3</v>
      </c>
      <c r="GV391">
        <f t="shared" si="393"/>
        <v>0</v>
      </c>
      <c r="GW391">
        <v>1</v>
      </c>
      <c r="GX391">
        <f t="shared" si="394"/>
        <v>0</v>
      </c>
      <c r="HA391">
        <v>0</v>
      </c>
      <c r="HB391">
        <v>0</v>
      </c>
      <c r="HC391">
        <f t="shared" si="395"/>
        <v>0</v>
      </c>
      <c r="HE391" t="s">
        <v>3</v>
      </c>
      <c r="HF391" t="s">
        <v>3</v>
      </c>
      <c r="HM391" t="s">
        <v>3</v>
      </c>
      <c r="HN391" t="s">
        <v>3</v>
      </c>
      <c r="HO391" t="s">
        <v>3</v>
      </c>
      <c r="HP391" t="s">
        <v>3</v>
      </c>
      <c r="HQ391" t="s">
        <v>3</v>
      </c>
      <c r="IK391">
        <v>0</v>
      </c>
    </row>
    <row r="392" spans="1:245" x14ac:dyDescent="0.2">
      <c r="A392">
        <v>17</v>
      </c>
      <c r="B392">
        <v>1</v>
      </c>
      <c r="C392">
        <f>ROW(SmtRes!A204)</f>
        <v>204</v>
      </c>
      <c r="D392">
        <f>ROW(EtalonRes!A216)</f>
        <v>216</v>
      </c>
      <c r="E392" t="s">
        <v>148</v>
      </c>
      <c r="F392" t="s">
        <v>149</v>
      </c>
      <c r="G392" t="s">
        <v>150</v>
      </c>
      <c r="H392" t="s">
        <v>22</v>
      </c>
      <c r="I392">
        <f>ROUND(0.35/100,9)</f>
        <v>3.5000000000000001E-3</v>
      </c>
      <c r="J392">
        <v>0</v>
      </c>
      <c r="K392">
        <f>ROUND(0.35/100,9)</f>
        <v>3.5000000000000001E-3</v>
      </c>
      <c r="O392">
        <f t="shared" si="358"/>
        <v>156.01</v>
      </c>
      <c r="P392">
        <f t="shared" si="359"/>
        <v>49.18</v>
      </c>
      <c r="Q392">
        <f>(ROUND((ROUND((((ET392*1.25))*AV392*I392),2)*BB392),2)+ROUND((ROUND(((AE392-((EU392*1.25)))*AV392*I392),2)*BS392),2))</f>
        <v>2.06</v>
      </c>
      <c r="R392">
        <f t="shared" si="361"/>
        <v>1.06</v>
      </c>
      <c r="S392">
        <f t="shared" si="362"/>
        <v>104.77</v>
      </c>
      <c r="T392">
        <f t="shared" si="363"/>
        <v>0</v>
      </c>
      <c r="U392">
        <f t="shared" si="364"/>
        <v>0.34212499999999996</v>
      </c>
      <c r="V392">
        <f t="shared" si="365"/>
        <v>0</v>
      </c>
      <c r="W392">
        <f t="shared" si="366"/>
        <v>0</v>
      </c>
      <c r="X392">
        <f t="shared" si="367"/>
        <v>91.15</v>
      </c>
      <c r="Y392">
        <f t="shared" si="368"/>
        <v>42.96</v>
      </c>
      <c r="AA392">
        <v>55282325</v>
      </c>
      <c r="AB392">
        <f t="shared" si="369"/>
        <v>8404.3474999999999</v>
      </c>
      <c r="AC392">
        <f t="shared" si="370"/>
        <v>7205.92</v>
      </c>
      <c r="AD392">
        <f>ROUND(((((ET392*1.25))-((EU392*1.25)))+AE392),6)</f>
        <v>63.55</v>
      </c>
      <c r="AE392">
        <f>ROUND(((EU392*1.25)),6)</f>
        <v>10.012499999999999</v>
      </c>
      <c r="AF392">
        <f>ROUND(((EV392*1.15)),6)</f>
        <v>1134.8775000000001</v>
      </c>
      <c r="AG392">
        <f t="shared" si="373"/>
        <v>0</v>
      </c>
      <c r="AH392">
        <f>((EW392*1.15))</f>
        <v>97.749999999999986</v>
      </c>
      <c r="AI392">
        <f>((EX392*1.25))</f>
        <v>0</v>
      </c>
      <c r="AJ392">
        <f t="shared" si="375"/>
        <v>0</v>
      </c>
      <c r="AK392">
        <v>8243.6200000000008</v>
      </c>
      <c r="AL392">
        <v>7205.92</v>
      </c>
      <c r="AM392">
        <v>50.84</v>
      </c>
      <c r="AN392">
        <v>8.01</v>
      </c>
      <c r="AO392">
        <v>986.85</v>
      </c>
      <c r="AP392">
        <v>0</v>
      </c>
      <c r="AQ392">
        <v>85</v>
      </c>
      <c r="AR392">
        <v>0</v>
      </c>
      <c r="AS392">
        <v>0</v>
      </c>
      <c r="AT392">
        <v>87</v>
      </c>
      <c r="AU392">
        <v>41</v>
      </c>
      <c r="AV392">
        <v>1</v>
      </c>
      <c r="AW392">
        <v>1</v>
      </c>
      <c r="AZ392">
        <v>1</v>
      </c>
      <c r="BA392">
        <v>26.39</v>
      </c>
      <c r="BB392">
        <v>9.3800000000000008</v>
      </c>
      <c r="BC392">
        <v>1.95</v>
      </c>
      <c r="BD392" t="s">
        <v>3</v>
      </c>
      <c r="BE392" t="s">
        <v>3</v>
      </c>
      <c r="BF392" t="s">
        <v>3</v>
      </c>
      <c r="BG392" t="s">
        <v>3</v>
      </c>
      <c r="BH392">
        <v>0</v>
      </c>
      <c r="BI392">
        <v>1</v>
      </c>
      <c r="BJ392" t="s">
        <v>151</v>
      </c>
      <c r="BM392">
        <v>96</v>
      </c>
      <c r="BN392">
        <v>0</v>
      </c>
      <c r="BO392" t="s">
        <v>149</v>
      </c>
      <c r="BP392">
        <v>1</v>
      </c>
      <c r="BQ392">
        <v>30</v>
      </c>
      <c r="BR392">
        <v>0</v>
      </c>
      <c r="BS392">
        <v>26.39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87</v>
      </c>
      <c r="CA392">
        <v>41</v>
      </c>
      <c r="CB392" t="s">
        <v>3</v>
      </c>
      <c r="CE392">
        <v>30</v>
      </c>
      <c r="CF392">
        <v>0</v>
      </c>
      <c r="CG392">
        <v>0</v>
      </c>
      <c r="CM392">
        <v>0</v>
      </c>
      <c r="CN392" t="s">
        <v>134</v>
      </c>
      <c r="CO392">
        <v>0</v>
      </c>
      <c r="CP392">
        <f t="shared" si="376"/>
        <v>156.01</v>
      </c>
      <c r="CQ392">
        <f t="shared" si="377"/>
        <v>14051.54</v>
      </c>
      <c r="CR392">
        <f>(ROUND((ROUND((((ET392*1.25))*AV392*1),2)*BB392),2)+ROUND((ROUND(((AE392-((EU392*1.25)))*AV392*1),2)*BS392),2))</f>
        <v>596.1</v>
      </c>
      <c r="CS392">
        <f t="shared" si="379"/>
        <v>264.16000000000003</v>
      </c>
      <c r="CT392">
        <f t="shared" si="380"/>
        <v>29949.48</v>
      </c>
      <c r="CU392">
        <f t="shared" si="381"/>
        <v>0</v>
      </c>
      <c r="CV392">
        <f t="shared" si="382"/>
        <v>97.749999999999986</v>
      </c>
      <c r="CW392">
        <f t="shared" si="383"/>
        <v>0</v>
      </c>
      <c r="CX392">
        <f t="shared" si="384"/>
        <v>0</v>
      </c>
      <c r="CY392">
        <f t="shared" si="385"/>
        <v>91.149900000000002</v>
      </c>
      <c r="CZ392">
        <f t="shared" si="386"/>
        <v>42.955699999999993</v>
      </c>
      <c r="DC392" t="s">
        <v>3</v>
      </c>
      <c r="DD392" t="s">
        <v>3</v>
      </c>
      <c r="DE392" t="s">
        <v>135</v>
      </c>
      <c r="DF392" t="s">
        <v>135</v>
      </c>
      <c r="DG392" t="s">
        <v>136</v>
      </c>
      <c r="DH392" t="s">
        <v>3</v>
      </c>
      <c r="DI392" t="s">
        <v>136</v>
      </c>
      <c r="DJ392" t="s">
        <v>135</v>
      </c>
      <c r="DK392" t="s">
        <v>3</v>
      </c>
      <c r="DL392" t="s">
        <v>3</v>
      </c>
      <c r="DM392" t="s">
        <v>3</v>
      </c>
      <c r="DN392">
        <v>104</v>
      </c>
      <c r="DO392">
        <v>79</v>
      </c>
      <c r="DP392">
        <v>1.087</v>
      </c>
      <c r="DQ392">
        <v>1.0009999999999999</v>
      </c>
      <c r="DU392">
        <v>1005</v>
      </c>
      <c r="DV392" t="s">
        <v>22</v>
      </c>
      <c r="DW392" t="s">
        <v>22</v>
      </c>
      <c r="DX392">
        <v>100</v>
      </c>
      <c r="DZ392" t="s">
        <v>3</v>
      </c>
      <c r="EA392" t="s">
        <v>3</v>
      </c>
      <c r="EB392" t="s">
        <v>3</v>
      </c>
      <c r="EC392" t="s">
        <v>3</v>
      </c>
      <c r="EE392">
        <v>54687522</v>
      </c>
      <c r="EF392">
        <v>30</v>
      </c>
      <c r="EG392" t="s">
        <v>137</v>
      </c>
      <c r="EH392">
        <v>0</v>
      </c>
      <c r="EI392" t="s">
        <v>3</v>
      </c>
      <c r="EJ392">
        <v>1</v>
      </c>
      <c r="EK392">
        <v>96</v>
      </c>
      <c r="EL392" t="s">
        <v>138</v>
      </c>
      <c r="EM392" t="s">
        <v>139</v>
      </c>
      <c r="EO392" t="s">
        <v>140</v>
      </c>
      <c r="EQ392">
        <v>0</v>
      </c>
      <c r="ER392">
        <v>8243.6200000000008</v>
      </c>
      <c r="ES392">
        <v>7205.92</v>
      </c>
      <c r="ET392">
        <v>50.84</v>
      </c>
      <c r="EU392">
        <v>8.01</v>
      </c>
      <c r="EV392">
        <v>986.85</v>
      </c>
      <c r="EW392">
        <v>85</v>
      </c>
      <c r="EX392">
        <v>0</v>
      </c>
      <c r="EY392">
        <v>0</v>
      </c>
      <c r="FQ392">
        <v>0</v>
      </c>
      <c r="FR392">
        <f t="shared" si="387"/>
        <v>0</v>
      </c>
      <c r="FS392">
        <v>0</v>
      </c>
      <c r="FX392">
        <v>104</v>
      </c>
      <c r="FY392">
        <v>79</v>
      </c>
      <c r="GA392" t="s">
        <v>3</v>
      </c>
      <c r="GD392">
        <v>0</v>
      </c>
      <c r="GF392">
        <v>-191319278</v>
      </c>
      <c r="GG392">
        <v>2</v>
      </c>
      <c r="GH392">
        <v>1</v>
      </c>
      <c r="GI392">
        <v>3</v>
      </c>
      <c r="GJ392">
        <v>0</v>
      </c>
      <c r="GK392">
        <f>ROUND(R392*(R12)/100,2)</f>
        <v>1.7</v>
      </c>
      <c r="GL392">
        <f t="shared" si="388"/>
        <v>0</v>
      </c>
      <c r="GM392">
        <f t="shared" si="389"/>
        <v>291.82</v>
      </c>
      <c r="GN392">
        <f t="shared" si="390"/>
        <v>291.82</v>
      </c>
      <c r="GO392">
        <f t="shared" si="391"/>
        <v>0</v>
      </c>
      <c r="GP392">
        <f t="shared" si="392"/>
        <v>0</v>
      </c>
      <c r="GR392">
        <v>0</v>
      </c>
      <c r="GS392">
        <v>3</v>
      </c>
      <c r="GT392">
        <v>0</v>
      </c>
      <c r="GU392" t="s">
        <v>3</v>
      </c>
      <c r="GV392">
        <f t="shared" si="393"/>
        <v>0</v>
      </c>
      <c r="GW392">
        <v>1</v>
      </c>
      <c r="GX392">
        <f t="shared" si="394"/>
        <v>0</v>
      </c>
      <c r="HA392">
        <v>0</v>
      </c>
      <c r="HB392">
        <v>0</v>
      </c>
      <c r="HC392">
        <f t="shared" si="395"/>
        <v>0</v>
      </c>
      <c r="HE392" t="s">
        <v>3</v>
      </c>
      <c r="HF392" t="s">
        <v>3</v>
      </c>
      <c r="HM392" t="s">
        <v>3</v>
      </c>
      <c r="HN392" t="s">
        <v>3</v>
      </c>
      <c r="HO392" t="s">
        <v>3</v>
      </c>
      <c r="HP392" t="s">
        <v>3</v>
      </c>
      <c r="HQ392" t="s">
        <v>3</v>
      </c>
      <c r="IK392">
        <v>0</v>
      </c>
    </row>
    <row r="393" spans="1:245" x14ac:dyDescent="0.2">
      <c r="A393">
        <v>18</v>
      </c>
      <c r="B393">
        <v>1</v>
      </c>
      <c r="C393">
        <v>199</v>
      </c>
      <c r="E393" t="s">
        <v>152</v>
      </c>
      <c r="F393" t="s">
        <v>142</v>
      </c>
      <c r="G393" t="s">
        <v>282</v>
      </c>
      <c r="H393" t="s">
        <v>143</v>
      </c>
      <c r="I393">
        <f>I392*J393</f>
        <v>0.472605</v>
      </c>
      <c r="J393">
        <v>135.03</v>
      </c>
      <c r="K393">
        <v>135.03</v>
      </c>
      <c r="O393">
        <f t="shared" si="358"/>
        <v>124.53</v>
      </c>
      <c r="P393">
        <f t="shared" si="359"/>
        <v>124.53</v>
      </c>
      <c r="Q393">
        <f>(ROUND((ROUND(((ET393)*AV393*I393),2)*BB393),2)+ROUND((ROUND(((AE393-(EU393))*AV393*I393),2)*BS393),2))</f>
        <v>0</v>
      </c>
      <c r="R393">
        <f t="shared" si="361"/>
        <v>0</v>
      </c>
      <c r="S393">
        <f t="shared" si="362"/>
        <v>0</v>
      </c>
      <c r="T393">
        <f t="shared" si="363"/>
        <v>0</v>
      </c>
      <c r="U393">
        <f t="shared" si="364"/>
        <v>0</v>
      </c>
      <c r="V393">
        <f t="shared" si="365"/>
        <v>0</v>
      </c>
      <c r="W393">
        <f t="shared" si="366"/>
        <v>0</v>
      </c>
      <c r="X393">
        <f t="shared" si="367"/>
        <v>0</v>
      </c>
      <c r="Y393">
        <f t="shared" si="368"/>
        <v>0</v>
      </c>
      <c r="AA393">
        <v>55282325</v>
      </c>
      <c r="AB393">
        <f t="shared" si="369"/>
        <v>25.09</v>
      </c>
      <c r="AC393">
        <f t="shared" si="370"/>
        <v>25.09</v>
      </c>
      <c r="AD393">
        <f>ROUND((((ET393)-(EU393))+AE393),6)</f>
        <v>0</v>
      </c>
      <c r="AE393">
        <f>ROUND((EU393),6)</f>
        <v>0</v>
      </c>
      <c r="AF393">
        <f>ROUND((EV393),6)</f>
        <v>0</v>
      </c>
      <c r="AG393">
        <f t="shared" si="373"/>
        <v>0</v>
      </c>
      <c r="AH393">
        <f>(EW393)</f>
        <v>0</v>
      </c>
      <c r="AI393">
        <f>(EX393)</f>
        <v>0</v>
      </c>
      <c r="AJ393">
        <f t="shared" si="375"/>
        <v>0</v>
      </c>
      <c r="AK393">
        <v>25.09</v>
      </c>
      <c r="AL393">
        <v>25.09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10.5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1</v>
      </c>
      <c r="BJ393" t="s">
        <v>144</v>
      </c>
      <c r="BM393">
        <v>96</v>
      </c>
      <c r="BN393">
        <v>0</v>
      </c>
      <c r="BO393" t="s">
        <v>142</v>
      </c>
      <c r="BP393">
        <v>1</v>
      </c>
      <c r="BQ393">
        <v>30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B393" t="s">
        <v>3</v>
      </c>
      <c r="CE393">
        <v>30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76"/>
        <v>124.53</v>
      </c>
      <c r="CQ393">
        <f t="shared" si="377"/>
        <v>263.45</v>
      </c>
      <c r="CR393">
        <f>(ROUND((ROUND(((ET393)*AV393*1),2)*BB393),2)+ROUND((ROUND(((AE393-(EU393))*AV393*1),2)*BS393),2))</f>
        <v>0</v>
      </c>
      <c r="CS393">
        <f t="shared" si="379"/>
        <v>0</v>
      </c>
      <c r="CT393">
        <f t="shared" si="380"/>
        <v>0</v>
      </c>
      <c r="CU393">
        <f t="shared" si="381"/>
        <v>0</v>
      </c>
      <c r="CV393">
        <f t="shared" si="382"/>
        <v>0</v>
      </c>
      <c r="CW393">
        <f t="shared" si="383"/>
        <v>0</v>
      </c>
      <c r="CX393">
        <f t="shared" si="384"/>
        <v>0</v>
      </c>
      <c r="CY393">
        <f t="shared" si="385"/>
        <v>0</v>
      </c>
      <c r="CZ393">
        <f t="shared" si="386"/>
        <v>0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104</v>
      </c>
      <c r="DO393">
        <v>79</v>
      </c>
      <c r="DP393">
        <v>1.087</v>
      </c>
      <c r="DQ393">
        <v>1.0009999999999999</v>
      </c>
      <c r="DU393">
        <v>1005</v>
      </c>
      <c r="DV393" t="s">
        <v>143</v>
      </c>
      <c r="DW393" t="s">
        <v>143</v>
      </c>
      <c r="DX393">
        <v>1</v>
      </c>
      <c r="DZ393" t="s">
        <v>3</v>
      </c>
      <c r="EA393" t="s">
        <v>3</v>
      </c>
      <c r="EB393" t="s">
        <v>3</v>
      </c>
      <c r="EC393" t="s">
        <v>3</v>
      </c>
      <c r="EE393">
        <v>54687522</v>
      </c>
      <c r="EF393">
        <v>30</v>
      </c>
      <c r="EG393" t="s">
        <v>137</v>
      </c>
      <c r="EH393">
        <v>0</v>
      </c>
      <c r="EI393" t="s">
        <v>3</v>
      </c>
      <c r="EJ393">
        <v>1</v>
      </c>
      <c r="EK393">
        <v>96</v>
      </c>
      <c r="EL393" t="s">
        <v>138</v>
      </c>
      <c r="EM393" t="s">
        <v>139</v>
      </c>
      <c r="EO393" t="s">
        <v>3</v>
      </c>
      <c r="EQ393">
        <v>0</v>
      </c>
      <c r="ER393">
        <v>25.09</v>
      </c>
      <c r="ES393">
        <v>25.09</v>
      </c>
      <c r="ET393">
        <v>0</v>
      </c>
      <c r="EU393">
        <v>0</v>
      </c>
      <c r="EV393">
        <v>0</v>
      </c>
      <c r="EW393">
        <v>0</v>
      </c>
      <c r="EX393">
        <v>0</v>
      </c>
      <c r="FQ393">
        <v>0</v>
      </c>
      <c r="FR393">
        <f t="shared" si="387"/>
        <v>0</v>
      </c>
      <c r="FS393">
        <v>0</v>
      </c>
      <c r="FX393">
        <v>104</v>
      </c>
      <c r="FY393">
        <v>79</v>
      </c>
      <c r="GA393" t="s">
        <v>3</v>
      </c>
      <c r="GD393">
        <v>0</v>
      </c>
      <c r="GF393">
        <v>-1420146113</v>
      </c>
      <c r="GG393">
        <v>2</v>
      </c>
      <c r="GH393">
        <v>1</v>
      </c>
      <c r="GI393">
        <v>3</v>
      </c>
      <c r="GJ393">
        <v>0</v>
      </c>
      <c r="GK393">
        <f>ROUND(R393*(R12)/100,2)</f>
        <v>0</v>
      </c>
      <c r="GL393">
        <f t="shared" si="388"/>
        <v>0</v>
      </c>
      <c r="GM393">
        <f t="shared" si="389"/>
        <v>124.53</v>
      </c>
      <c r="GN393">
        <f t="shared" si="390"/>
        <v>124.53</v>
      </c>
      <c r="GO393">
        <f t="shared" si="391"/>
        <v>0</v>
      </c>
      <c r="GP393">
        <f t="shared" si="392"/>
        <v>0</v>
      </c>
      <c r="GR393">
        <v>0</v>
      </c>
      <c r="GS393">
        <v>3</v>
      </c>
      <c r="GT393">
        <v>0</v>
      </c>
      <c r="GU393" t="s">
        <v>3</v>
      </c>
      <c r="GV393">
        <f t="shared" si="393"/>
        <v>0</v>
      </c>
      <c r="GW393">
        <v>1</v>
      </c>
      <c r="GX393">
        <f t="shared" si="394"/>
        <v>0</v>
      </c>
      <c r="HA393">
        <v>0</v>
      </c>
      <c r="HB393">
        <v>0</v>
      </c>
      <c r="HC393">
        <f t="shared" si="395"/>
        <v>0</v>
      </c>
      <c r="HE393" t="s">
        <v>3</v>
      </c>
      <c r="HF393" t="s">
        <v>3</v>
      </c>
      <c r="HM393" t="s">
        <v>3</v>
      </c>
      <c r="HN393" t="s">
        <v>3</v>
      </c>
      <c r="HO393" t="s">
        <v>3</v>
      </c>
      <c r="HP393" t="s">
        <v>3</v>
      </c>
      <c r="HQ393" t="s">
        <v>3</v>
      </c>
      <c r="IK393">
        <v>0</v>
      </c>
    </row>
    <row r="394" spans="1:245" x14ac:dyDescent="0.2">
      <c r="A394">
        <v>18</v>
      </c>
      <c r="B394">
        <v>1</v>
      </c>
      <c r="C394">
        <v>200</v>
      </c>
      <c r="E394" t="s">
        <v>153</v>
      </c>
      <c r="F394" t="s">
        <v>146</v>
      </c>
      <c r="G394" t="s">
        <v>283</v>
      </c>
      <c r="H394" t="s">
        <v>143</v>
      </c>
      <c r="I394">
        <f>I392*J394</f>
        <v>0.21094499999999999</v>
      </c>
      <c r="J394">
        <v>60.269999999999996</v>
      </c>
      <c r="K394">
        <v>60.27</v>
      </c>
      <c r="O394">
        <f t="shared" si="358"/>
        <v>52.2</v>
      </c>
      <c r="P394">
        <f t="shared" si="359"/>
        <v>52.2</v>
      </c>
      <c r="Q394">
        <f>(ROUND((ROUND(((ET394)*AV394*I394),2)*BB394),2)+ROUND((ROUND(((AE394-(EU394))*AV394*I394),2)*BS394),2))</f>
        <v>0</v>
      </c>
      <c r="R394">
        <f t="shared" si="361"/>
        <v>0</v>
      </c>
      <c r="S394">
        <f t="shared" si="362"/>
        <v>0</v>
      </c>
      <c r="T394">
        <f t="shared" si="363"/>
        <v>0</v>
      </c>
      <c r="U394">
        <f t="shared" si="364"/>
        <v>0</v>
      </c>
      <c r="V394">
        <f t="shared" si="365"/>
        <v>0</v>
      </c>
      <c r="W394">
        <f t="shared" si="366"/>
        <v>0</v>
      </c>
      <c r="X394">
        <f t="shared" si="367"/>
        <v>0</v>
      </c>
      <c r="Y394">
        <f t="shared" si="368"/>
        <v>0</v>
      </c>
      <c r="AA394">
        <v>55282325</v>
      </c>
      <c r="AB394">
        <f t="shared" si="369"/>
        <v>23.06</v>
      </c>
      <c r="AC394">
        <f t="shared" si="370"/>
        <v>23.06</v>
      </c>
      <c r="AD394">
        <f>ROUND((((ET394)-(EU394))+AE394),6)</f>
        <v>0</v>
      </c>
      <c r="AE394">
        <f>ROUND((EU394),6)</f>
        <v>0</v>
      </c>
      <c r="AF394">
        <f>ROUND((EV394),6)</f>
        <v>0</v>
      </c>
      <c r="AG394">
        <f t="shared" si="373"/>
        <v>0</v>
      </c>
      <c r="AH394">
        <f>(EW394)</f>
        <v>0</v>
      </c>
      <c r="AI394">
        <f>(EX394)</f>
        <v>0</v>
      </c>
      <c r="AJ394">
        <f t="shared" si="375"/>
        <v>0</v>
      </c>
      <c r="AK394">
        <v>23.06</v>
      </c>
      <c r="AL394">
        <v>23.06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1</v>
      </c>
      <c r="AZ394">
        <v>1</v>
      </c>
      <c r="BA394">
        <v>1</v>
      </c>
      <c r="BB394">
        <v>1</v>
      </c>
      <c r="BC394">
        <v>10.74</v>
      </c>
      <c r="BD394" t="s">
        <v>3</v>
      </c>
      <c r="BE394" t="s">
        <v>3</v>
      </c>
      <c r="BF394" t="s">
        <v>3</v>
      </c>
      <c r="BG394" t="s">
        <v>3</v>
      </c>
      <c r="BH394">
        <v>3</v>
      </c>
      <c r="BI394">
        <v>1</v>
      </c>
      <c r="BJ394" t="s">
        <v>147</v>
      </c>
      <c r="BM394">
        <v>96</v>
      </c>
      <c r="BN394">
        <v>0</v>
      </c>
      <c r="BO394" t="s">
        <v>146</v>
      </c>
      <c r="BP394">
        <v>1</v>
      </c>
      <c r="BQ394">
        <v>30</v>
      </c>
      <c r="BR394">
        <v>0</v>
      </c>
      <c r="BS394">
        <v>1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0</v>
      </c>
      <c r="CA394">
        <v>0</v>
      </c>
      <c r="CB394" t="s">
        <v>3</v>
      </c>
      <c r="CE394">
        <v>30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376"/>
        <v>52.2</v>
      </c>
      <c r="CQ394">
        <f t="shared" si="377"/>
        <v>247.66</v>
      </c>
      <c r="CR394">
        <f>(ROUND((ROUND(((ET394)*AV394*1),2)*BB394),2)+ROUND((ROUND(((AE394-(EU394))*AV394*1),2)*BS394),2))</f>
        <v>0</v>
      </c>
      <c r="CS394">
        <f t="shared" si="379"/>
        <v>0</v>
      </c>
      <c r="CT394">
        <f t="shared" si="380"/>
        <v>0</v>
      </c>
      <c r="CU394">
        <f t="shared" si="381"/>
        <v>0</v>
      </c>
      <c r="CV394">
        <f t="shared" si="382"/>
        <v>0</v>
      </c>
      <c r="CW394">
        <f t="shared" si="383"/>
        <v>0</v>
      </c>
      <c r="CX394">
        <f t="shared" si="384"/>
        <v>0</v>
      </c>
      <c r="CY394">
        <f t="shared" si="385"/>
        <v>0</v>
      </c>
      <c r="CZ394">
        <f t="shared" si="386"/>
        <v>0</v>
      </c>
      <c r="DC394" t="s">
        <v>3</v>
      </c>
      <c r="DD394" t="s">
        <v>3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104</v>
      </c>
      <c r="DO394">
        <v>79</v>
      </c>
      <c r="DP394">
        <v>1.087</v>
      </c>
      <c r="DQ394">
        <v>1.0009999999999999</v>
      </c>
      <c r="DU394">
        <v>1005</v>
      </c>
      <c r="DV394" t="s">
        <v>143</v>
      </c>
      <c r="DW394" t="s">
        <v>143</v>
      </c>
      <c r="DX394">
        <v>1</v>
      </c>
      <c r="DZ394" t="s">
        <v>3</v>
      </c>
      <c r="EA394" t="s">
        <v>3</v>
      </c>
      <c r="EB394" t="s">
        <v>3</v>
      </c>
      <c r="EC394" t="s">
        <v>3</v>
      </c>
      <c r="EE394">
        <v>54687522</v>
      </c>
      <c r="EF394">
        <v>30</v>
      </c>
      <c r="EG394" t="s">
        <v>137</v>
      </c>
      <c r="EH394">
        <v>0</v>
      </c>
      <c r="EI394" t="s">
        <v>3</v>
      </c>
      <c r="EJ394">
        <v>1</v>
      </c>
      <c r="EK394">
        <v>96</v>
      </c>
      <c r="EL394" t="s">
        <v>138</v>
      </c>
      <c r="EM394" t="s">
        <v>139</v>
      </c>
      <c r="EO394" t="s">
        <v>3</v>
      </c>
      <c r="EQ394">
        <v>0</v>
      </c>
      <c r="ER394">
        <v>23.06</v>
      </c>
      <c r="ES394">
        <v>23.06</v>
      </c>
      <c r="ET394">
        <v>0</v>
      </c>
      <c r="EU394">
        <v>0</v>
      </c>
      <c r="EV394">
        <v>0</v>
      </c>
      <c r="EW394">
        <v>0</v>
      </c>
      <c r="EX394">
        <v>0</v>
      </c>
      <c r="FQ394">
        <v>0</v>
      </c>
      <c r="FR394">
        <f t="shared" si="387"/>
        <v>0</v>
      </c>
      <c r="FS394">
        <v>0</v>
      </c>
      <c r="FX394">
        <v>104</v>
      </c>
      <c r="FY394">
        <v>79</v>
      </c>
      <c r="GA394" t="s">
        <v>3</v>
      </c>
      <c r="GD394">
        <v>0</v>
      </c>
      <c r="GF394">
        <v>-1577770690</v>
      </c>
      <c r="GG394">
        <v>2</v>
      </c>
      <c r="GH394">
        <v>1</v>
      </c>
      <c r="GI394">
        <v>3</v>
      </c>
      <c r="GJ394">
        <v>0</v>
      </c>
      <c r="GK394">
        <f>ROUND(R394*(R12)/100,2)</f>
        <v>0</v>
      </c>
      <c r="GL394">
        <f t="shared" si="388"/>
        <v>0</v>
      </c>
      <c r="GM394">
        <f t="shared" si="389"/>
        <v>52.2</v>
      </c>
      <c r="GN394">
        <f t="shared" si="390"/>
        <v>52.2</v>
      </c>
      <c r="GO394">
        <f t="shared" si="391"/>
        <v>0</v>
      </c>
      <c r="GP394">
        <f t="shared" si="392"/>
        <v>0</v>
      </c>
      <c r="GR394">
        <v>0</v>
      </c>
      <c r="GS394">
        <v>3</v>
      </c>
      <c r="GT394">
        <v>0</v>
      </c>
      <c r="GU394" t="s">
        <v>3</v>
      </c>
      <c r="GV394">
        <f t="shared" si="393"/>
        <v>0</v>
      </c>
      <c r="GW394">
        <v>1</v>
      </c>
      <c r="GX394">
        <f t="shared" si="394"/>
        <v>0</v>
      </c>
      <c r="HA394">
        <v>0</v>
      </c>
      <c r="HB394">
        <v>0</v>
      </c>
      <c r="HC394">
        <f t="shared" si="395"/>
        <v>0</v>
      </c>
      <c r="HE394" t="s">
        <v>3</v>
      </c>
      <c r="HF394" t="s">
        <v>3</v>
      </c>
      <c r="HM394" t="s">
        <v>3</v>
      </c>
      <c r="HN394" t="s">
        <v>3</v>
      </c>
      <c r="HO394" t="s">
        <v>3</v>
      </c>
      <c r="HP394" t="s">
        <v>3</v>
      </c>
      <c r="HQ394" t="s">
        <v>3</v>
      </c>
      <c r="IK394">
        <v>0</v>
      </c>
    </row>
    <row r="396" spans="1:245" x14ac:dyDescent="0.2">
      <c r="A396" s="2">
        <v>51</v>
      </c>
      <c r="B396" s="2">
        <f>B377</f>
        <v>1</v>
      </c>
      <c r="C396" s="2">
        <f>A377</f>
        <v>5</v>
      </c>
      <c r="D396" s="2">
        <f>ROW(A377)</f>
        <v>377</v>
      </c>
      <c r="E396" s="2"/>
      <c r="F396" s="2" t="str">
        <f>IF(F377&lt;&gt;"",F377,"")</f>
        <v>Новый подраздел</v>
      </c>
      <c r="G396" s="2" t="str">
        <f>IF(G377&lt;&gt;"",G377,"")</f>
        <v>Монтажные (кровельные)работы</v>
      </c>
      <c r="H396" s="2">
        <v>0</v>
      </c>
      <c r="I396" s="2"/>
      <c r="J396" s="2"/>
      <c r="K396" s="2"/>
      <c r="L396" s="2"/>
      <c r="M396" s="2"/>
      <c r="N396" s="2"/>
      <c r="O396" s="2">
        <f t="shared" ref="O396:T396" si="396">ROUND(AB396,2)</f>
        <v>86243.68</v>
      </c>
      <c r="P396" s="2">
        <f t="shared" si="396"/>
        <v>60078.03</v>
      </c>
      <c r="Q396" s="2">
        <f t="shared" si="396"/>
        <v>3421.42</v>
      </c>
      <c r="R396" s="2">
        <f t="shared" si="396"/>
        <v>1972.13</v>
      </c>
      <c r="S396" s="2">
        <f t="shared" si="396"/>
        <v>22744.23</v>
      </c>
      <c r="T396" s="2">
        <f t="shared" si="396"/>
        <v>0</v>
      </c>
      <c r="U396" s="2">
        <f>AH396</f>
        <v>68.978076999999999</v>
      </c>
      <c r="V396" s="2">
        <f>AI396</f>
        <v>0</v>
      </c>
      <c r="W396" s="2">
        <f>ROUND(AJ396,2)</f>
        <v>0</v>
      </c>
      <c r="X396" s="2">
        <f>ROUND(AK396,2)</f>
        <v>19009.46</v>
      </c>
      <c r="Y396" s="2">
        <f>ROUND(AL396,2)</f>
        <v>9325.1299999999992</v>
      </c>
      <c r="Z396" s="2"/>
      <c r="AA396" s="2"/>
      <c r="AB396" s="2">
        <f>ROUND(SUMIF(AA381:AA394,"=55282325",O381:O394),2)</f>
        <v>86243.68</v>
      </c>
      <c r="AC396" s="2">
        <f>ROUND(SUMIF(AA381:AA394,"=55282325",P381:P394),2)</f>
        <v>60078.03</v>
      </c>
      <c r="AD396" s="2">
        <f>ROUND(SUMIF(AA381:AA394,"=55282325",Q381:Q394),2)</f>
        <v>3421.42</v>
      </c>
      <c r="AE396" s="2">
        <f>ROUND(SUMIF(AA381:AA394,"=55282325",R381:R394),2)</f>
        <v>1972.13</v>
      </c>
      <c r="AF396" s="2">
        <f>ROUND(SUMIF(AA381:AA394,"=55282325",S381:S394),2)</f>
        <v>22744.23</v>
      </c>
      <c r="AG396" s="2">
        <f>ROUND(SUMIF(AA381:AA394,"=55282325",T381:T394),2)</f>
        <v>0</v>
      </c>
      <c r="AH396" s="2">
        <f>SUMIF(AA381:AA394,"=55282325",U381:U394)</f>
        <v>68.978076999999999</v>
      </c>
      <c r="AI396" s="2">
        <f>SUMIF(AA381:AA394,"=55282325",V381:V394)</f>
        <v>0</v>
      </c>
      <c r="AJ396" s="2">
        <f>ROUND(SUMIF(AA381:AA394,"=55282325",W381:W394),2)</f>
        <v>0</v>
      </c>
      <c r="AK396" s="2">
        <f>ROUND(SUMIF(AA381:AA394,"=55282325",X381:X394),2)</f>
        <v>19009.46</v>
      </c>
      <c r="AL396" s="2">
        <f>ROUND(SUMIF(AA381:AA394,"=55282325",Y381:Y394),2)</f>
        <v>9325.1299999999992</v>
      </c>
      <c r="AM396" s="2"/>
      <c r="AN396" s="2"/>
      <c r="AO396" s="2">
        <f t="shared" ref="AO396:BD396" si="397">ROUND(BX396,2)</f>
        <v>0</v>
      </c>
      <c r="AP396" s="2">
        <f t="shared" si="397"/>
        <v>0</v>
      </c>
      <c r="AQ396" s="2">
        <f t="shared" si="397"/>
        <v>0</v>
      </c>
      <c r="AR396" s="2">
        <f t="shared" si="397"/>
        <v>117733.68</v>
      </c>
      <c r="AS396" s="2">
        <f t="shared" si="397"/>
        <v>117733.68</v>
      </c>
      <c r="AT396" s="2">
        <f t="shared" si="397"/>
        <v>0</v>
      </c>
      <c r="AU396" s="2">
        <f t="shared" si="397"/>
        <v>0</v>
      </c>
      <c r="AV396" s="2">
        <f t="shared" si="397"/>
        <v>60078.03</v>
      </c>
      <c r="AW396" s="2">
        <f t="shared" si="397"/>
        <v>60078.03</v>
      </c>
      <c r="AX396" s="2">
        <f t="shared" si="397"/>
        <v>0</v>
      </c>
      <c r="AY396" s="2">
        <f t="shared" si="397"/>
        <v>60078.03</v>
      </c>
      <c r="AZ396" s="2">
        <f t="shared" si="397"/>
        <v>0</v>
      </c>
      <c r="BA396" s="2">
        <f t="shared" si="397"/>
        <v>0</v>
      </c>
      <c r="BB396" s="2">
        <f t="shared" si="397"/>
        <v>0</v>
      </c>
      <c r="BC396" s="2">
        <f t="shared" si="397"/>
        <v>0</v>
      </c>
      <c r="BD396" s="2">
        <f t="shared" si="397"/>
        <v>0</v>
      </c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>
        <f>ROUND(SUMIF(AA381:AA394,"=55282325",FQ381:FQ394),2)</f>
        <v>0</v>
      </c>
      <c r="BY396" s="2">
        <f>ROUND(SUMIF(AA381:AA394,"=55282325",FR381:FR394),2)</f>
        <v>0</v>
      </c>
      <c r="BZ396" s="2">
        <f>ROUND(SUMIF(AA381:AA394,"=55282325",GL381:GL394),2)</f>
        <v>0</v>
      </c>
      <c r="CA396" s="2">
        <f>ROUND(SUMIF(AA381:AA394,"=55282325",GM381:GM394),2)</f>
        <v>117733.68</v>
      </c>
      <c r="CB396" s="2">
        <f>ROUND(SUMIF(AA381:AA394,"=55282325",GN381:GN394),2)</f>
        <v>117733.68</v>
      </c>
      <c r="CC396" s="2">
        <f>ROUND(SUMIF(AA381:AA394,"=55282325",GO381:GO394),2)</f>
        <v>0</v>
      </c>
      <c r="CD396" s="2">
        <f>ROUND(SUMIF(AA381:AA394,"=55282325",GP381:GP394),2)</f>
        <v>0</v>
      </c>
      <c r="CE396" s="2">
        <f>AC396-BX396</f>
        <v>60078.03</v>
      </c>
      <c r="CF396" s="2">
        <f>AC396-BY396</f>
        <v>60078.03</v>
      </c>
      <c r="CG396" s="2">
        <f>BX396-BZ396</f>
        <v>0</v>
      </c>
      <c r="CH396" s="2">
        <f>AC396-BX396-BY396+BZ396</f>
        <v>60078.03</v>
      </c>
      <c r="CI396" s="2">
        <f>BY396-BZ396</f>
        <v>0</v>
      </c>
      <c r="CJ396" s="2">
        <f>ROUND(SUMIF(AA381:AA394,"=55282325",GX381:GX394),2)</f>
        <v>0</v>
      </c>
      <c r="CK396" s="2">
        <f>ROUND(SUMIF(AA381:AA394,"=55282325",GY381:GY394),2)</f>
        <v>0</v>
      </c>
      <c r="CL396" s="2">
        <f>ROUND(SUMIF(AA381:AA394,"=55282325",GZ381:GZ394),2)</f>
        <v>0</v>
      </c>
      <c r="CM396" s="2">
        <f>ROUND(SUMIF(AA381:AA394,"=55282325",HD381:HD394),2)</f>
        <v>0</v>
      </c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>
        <v>0</v>
      </c>
    </row>
    <row r="398" spans="1:245" x14ac:dyDescent="0.2">
      <c r="A398" s="4">
        <v>50</v>
      </c>
      <c r="B398" s="4">
        <v>0</v>
      </c>
      <c r="C398" s="4">
        <v>0</v>
      </c>
      <c r="D398" s="4">
        <v>1</v>
      </c>
      <c r="E398" s="4">
        <v>201</v>
      </c>
      <c r="F398" s="4">
        <f>ROUND(Source!O396,O398)</f>
        <v>86243.68</v>
      </c>
      <c r="G398" s="4" t="s">
        <v>54</v>
      </c>
      <c r="H398" s="4" t="s">
        <v>55</v>
      </c>
      <c r="I398" s="4"/>
      <c r="J398" s="4"/>
      <c r="K398" s="4">
        <v>201</v>
      </c>
      <c r="L398" s="4">
        <v>1</v>
      </c>
      <c r="M398" s="4">
        <v>3</v>
      </c>
      <c r="N398" s="4" t="s">
        <v>3</v>
      </c>
      <c r="O398" s="4">
        <v>2</v>
      </c>
      <c r="P398" s="4"/>
      <c r="Q398" s="4"/>
      <c r="R398" s="4"/>
      <c r="S398" s="4"/>
      <c r="T398" s="4"/>
      <c r="U398" s="4"/>
      <c r="V398" s="4"/>
      <c r="W398" s="4">
        <v>86243.68</v>
      </c>
      <c r="X398" s="4">
        <v>1</v>
      </c>
      <c r="Y398" s="4">
        <v>86243.68</v>
      </c>
      <c r="Z398" s="4"/>
      <c r="AA398" s="4"/>
      <c r="AB398" s="4"/>
    </row>
    <row r="399" spans="1:245" x14ac:dyDescent="0.2">
      <c r="A399" s="4">
        <v>50</v>
      </c>
      <c r="B399" s="4">
        <v>0</v>
      </c>
      <c r="C399" s="4">
        <v>0</v>
      </c>
      <c r="D399" s="4">
        <v>1</v>
      </c>
      <c r="E399" s="4">
        <v>202</v>
      </c>
      <c r="F399" s="4">
        <f>ROUND(Source!P396,O399)</f>
        <v>60078.03</v>
      </c>
      <c r="G399" s="4" t="s">
        <v>56</v>
      </c>
      <c r="H399" s="4" t="s">
        <v>57</v>
      </c>
      <c r="I399" s="4"/>
      <c r="J399" s="4"/>
      <c r="K399" s="4">
        <v>202</v>
      </c>
      <c r="L399" s="4">
        <v>2</v>
      </c>
      <c r="M399" s="4">
        <v>3</v>
      </c>
      <c r="N399" s="4" t="s">
        <v>3</v>
      </c>
      <c r="O399" s="4">
        <v>2</v>
      </c>
      <c r="P399" s="4"/>
      <c r="Q399" s="4"/>
      <c r="R399" s="4"/>
      <c r="S399" s="4"/>
      <c r="T399" s="4"/>
      <c r="U399" s="4"/>
      <c r="V399" s="4"/>
      <c r="W399" s="4">
        <v>60078.03</v>
      </c>
      <c r="X399" s="4">
        <v>1</v>
      </c>
      <c r="Y399" s="4">
        <v>60078.03</v>
      </c>
      <c r="Z399" s="4"/>
      <c r="AA399" s="4"/>
      <c r="AB399" s="4"/>
    </row>
    <row r="400" spans="1:245" x14ac:dyDescent="0.2">
      <c r="A400" s="4">
        <v>50</v>
      </c>
      <c r="B400" s="4">
        <v>0</v>
      </c>
      <c r="C400" s="4">
        <v>0</v>
      </c>
      <c r="D400" s="4">
        <v>1</v>
      </c>
      <c r="E400" s="4">
        <v>222</v>
      </c>
      <c r="F400" s="4">
        <f>ROUND(Source!AO396,O400)</f>
        <v>0</v>
      </c>
      <c r="G400" s="4" t="s">
        <v>58</v>
      </c>
      <c r="H400" s="4" t="s">
        <v>59</v>
      </c>
      <c r="I400" s="4"/>
      <c r="J400" s="4"/>
      <c r="K400" s="4">
        <v>222</v>
      </c>
      <c r="L400" s="4">
        <v>3</v>
      </c>
      <c r="M400" s="4">
        <v>3</v>
      </c>
      <c r="N400" s="4" t="s">
        <v>3</v>
      </c>
      <c r="O400" s="4">
        <v>2</v>
      </c>
      <c r="P400" s="4"/>
      <c r="Q400" s="4"/>
      <c r="R400" s="4"/>
      <c r="S400" s="4"/>
      <c r="T400" s="4"/>
      <c r="U400" s="4"/>
      <c r="V400" s="4"/>
      <c r="W400" s="4">
        <v>0</v>
      </c>
      <c r="X400" s="4">
        <v>1</v>
      </c>
      <c r="Y400" s="4">
        <v>0</v>
      </c>
      <c r="Z400" s="4"/>
      <c r="AA400" s="4"/>
      <c r="AB400" s="4"/>
    </row>
    <row r="401" spans="1:28" x14ac:dyDescent="0.2">
      <c r="A401" s="4">
        <v>50</v>
      </c>
      <c r="B401" s="4">
        <v>0</v>
      </c>
      <c r="C401" s="4">
        <v>0</v>
      </c>
      <c r="D401" s="4">
        <v>1</v>
      </c>
      <c r="E401" s="4">
        <v>225</v>
      </c>
      <c r="F401" s="4">
        <f>ROUND(Source!AV396,O401)</f>
        <v>60078.03</v>
      </c>
      <c r="G401" s="4" t="s">
        <v>60</v>
      </c>
      <c r="H401" s="4" t="s">
        <v>61</v>
      </c>
      <c r="I401" s="4"/>
      <c r="J401" s="4"/>
      <c r="K401" s="4">
        <v>225</v>
      </c>
      <c r="L401" s="4">
        <v>4</v>
      </c>
      <c r="M401" s="4">
        <v>3</v>
      </c>
      <c r="N401" s="4" t="s">
        <v>3</v>
      </c>
      <c r="O401" s="4">
        <v>2</v>
      </c>
      <c r="P401" s="4"/>
      <c r="Q401" s="4"/>
      <c r="R401" s="4"/>
      <c r="S401" s="4"/>
      <c r="T401" s="4"/>
      <c r="U401" s="4"/>
      <c r="V401" s="4"/>
      <c r="W401" s="4">
        <v>60078.03</v>
      </c>
      <c r="X401" s="4">
        <v>1</v>
      </c>
      <c r="Y401" s="4">
        <v>60078.03</v>
      </c>
      <c r="Z401" s="4"/>
      <c r="AA401" s="4"/>
      <c r="AB401" s="4"/>
    </row>
    <row r="402" spans="1:28" x14ac:dyDescent="0.2">
      <c r="A402" s="4">
        <v>50</v>
      </c>
      <c r="B402" s="4">
        <v>0</v>
      </c>
      <c r="C402" s="4">
        <v>0</v>
      </c>
      <c r="D402" s="4">
        <v>1</v>
      </c>
      <c r="E402" s="4">
        <v>226</v>
      </c>
      <c r="F402" s="4">
        <f>ROUND(Source!AW396,O402)</f>
        <v>60078.03</v>
      </c>
      <c r="G402" s="4" t="s">
        <v>62</v>
      </c>
      <c r="H402" s="4" t="s">
        <v>63</v>
      </c>
      <c r="I402" s="4"/>
      <c r="J402" s="4"/>
      <c r="K402" s="4">
        <v>226</v>
      </c>
      <c r="L402" s="4">
        <v>5</v>
      </c>
      <c r="M402" s="4">
        <v>3</v>
      </c>
      <c r="N402" s="4" t="s">
        <v>3</v>
      </c>
      <c r="O402" s="4">
        <v>2</v>
      </c>
      <c r="P402" s="4"/>
      <c r="Q402" s="4"/>
      <c r="R402" s="4"/>
      <c r="S402" s="4"/>
      <c r="T402" s="4"/>
      <c r="U402" s="4"/>
      <c r="V402" s="4"/>
      <c r="W402" s="4">
        <v>60078.03</v>
      </c>
      <c r="X402" s="4">
        <v>1</v>
      </c>
      <c r="Y402" s="4">
        <v>60078.03</v>
      </c>
      <c r="Z402" s="4"/>
      <c r="AA402" s="4"/>
      <c r="AB402" s="4"/>
    </row>
    <row r="403" spans="1:28" x14ac:dyDescent="0.2">
      <c r="A403" s="4">
        <v>50</v>
      </c>
      <c r="B403" s="4">
        <v>0</v>
      </c>
      <c r="C403" s="4">
        <v>0</v>
      </c>
      <c r="D403" s="4">
        <v>1</v>
      </c>
      <c r="E403" s="4">
        <v>227</v>
      </c>
      <c r="F403" s="4">
        <f>ROUND(Source!AX396,O403)</f>
        <v>0</v>
      </c>
      <c r="G403" s="4" t="s">
        <v>64</v>
      </c>
      <c r="H403" s="4" t="s">
        <v>65</v>
      </c>
      <c r="I403" s="4"/>
      <c r="J403" s="4"/>
      <c r="K403" s="4">
        <v>227</v>
      </c>
      <c r="L403" s="4">
        <v>6</v>
      </c>
      <c r="M403" s="4">
        <v>3</v>
      </c>
      <c r="N403" s="4" t="s">
        <v>3</v>
      </c>
      <c r="O403" s="4">
        <v>2</v>
      </c>
      <c r="P403" s="4"/>
      <c r="Q403" s="4"/>
      <c r="R403" s="4"/>
      <c r="S403" s="4"/>
      <c r="T403" s="4"/>
      <c r="U403" s="4"/>
      <c r="V403" s="4"/>
      <c r="W403" s="4">
        <v>0</v>
      </c>
      <c r="X403" s="4">
        <v>1</v>
      </c>
      <c r="Y403" s="4">
        <v>0</v>
      </c>
      <c r="Z403" s="4"/>
      <c r="AA403" s="4"/>
      <c r="AB403" s="4"/>
    </row>
    <row r="404" spans="1:28" x14ac:dyDescent="0.2">
      <c r="A404" s="4">
        <v>50</v>
      </c>
      <c r="B404" s="4">
        <v>0</v>
      </c>
      <c r="C404" s="4">
        <v>0</v>
      </c>
      <c r="D404" s="4">
        <v>1</v>
      </c>
      <c r="E404" s="4">
        <v>228</v>
      </c>
      <c r="F404" s="4">
        <f>ROUND(Source!AY396,O404)</f>
        <v>60078.03</v>
      </c>
      <c r="G404" s="4" t="s">
        <v>66</v>
      </c>
      <c r="H404" s="4" t="s">
        <v>67</v>
      </c>
      <c r="I404" s="4"/>
      <c r="J404" s="4"/>
      <c r="K404" s="4">
        <v>228</v>
      </c>
      <c r="L404" s="4">
        <v>7</v>
      </c>
      <c r="M404" s="4">
        <v>3</v>
      </c>
      <c r="N404" s="4" t="s">
        <v>3</v>
      </c>
      <c r="O404" s="4">
        <v>2</v>
      </c>
      <c r="P404" s="4"/>
      <c r="Q404" s="4"/>
      <c r="R404" s="4"/>
      <c r="S404" s="4"/>
      <c r="T404" s="4"/>
      <c r="U404" s="4"/>
      <c r="V404" s="4"/>
      <c r="W404" s="4">
        <v>60078.03</v>
      </c>
      <c r="X404" s="4">
        <v>1</v>
      </c>
      <c r="Y404" s="4">
        <v>60078.03</v>
      </c>
      <c r="Z404" s="4"/>
      <c r="AA404" s="4"/>
      <c r="AB404" s="4"/>
    </row>
    <row r="405" spans="1:28" x14ac:dyDescent="0.2">
      <c r="A405" s="4">
        <v>50</v>
      </c>
      <c r="B405" s="4">
        <v>0</v>
      </c>
      <c r="C405" s="4">
        <v>0</v>
      </c>
      <c r="D405" s="4">
        <v>1</v>
      </c>
      <c r="E405" s="4">
        <v>216</v>
      </c>
      <c r="F405" s="4">
        <f>ROUND(Source!AP396,O405)</f>
        <v>0</v>
      </c>
      <c r="G405" s="4" t="s">
        <v>68</v>
      </c>
      <c r="H405" s="4" t="s">
        <v>69</v>
      </c>
      <c r="I405" s="4"/>
      <c r="J405" s="4"/>
      <c r="K405" s="4">
        <v>216</v>
      </c>
      <c r="L405" s="4">
        <v>8</v>
      </c>
      <c r="M405" s="4">
        <v>3</v>
      </c>
      <c r="N405" s="4" t="s">
        <v>3</v>
      </c>
      <c r="O405" s="4">
        <v>2</v>
      </c>
      <c r="P405" s="4"/>
      <c r="Q405" s="4"/>
      <c r="R405" s="4"/>
      <c r="S405" s="4"/>
      <c r="T405" s="4"/>
      <c r="U405" s="4"/>
      <c r="V405" s="4"/>
      <c r="W405" s="4">
        <v>0</v>
      </c>
      <c r="X405" s="4">
        <v>1</v>
      </c>
      <c r="Y405" s="4">
        <v>0</v>
      </c>
      <c r="Z405" s="4"/>
      <c r="AA405" s="4"/>
      <c r="AB405" s="4"/>
    </row>
    <row r="406" spans="1:28" x14ac:dyDescent="0.2">
      <c r="A406" s="4">
        <v>50</v>
      </c>
      <c r="B406" s="4">
        <v>0</v>
      </c>
      <c r="C406" s="4">
        <v>0</v>
      </c>
      <c r="D406" s="4">
        <v>1</v>
      </c>
      <c r="E406" s="4">
        <v>223</v>
      </c>
      <c r="F406" s="4">
        <f>ROUND(Source!AQ396,O406)</f>
        <v>0</v>
      </c>
      <c r="G406" s="4" t="s">
        <v>70</v>
      </c>
      <c r="H406" s="4" t="s">
        <v>71</v>
      </c>
      <c r="I406" s="4"/>
      <c r="J406" s="4"/>
      <c r="K406" s="4">
        <v>223</v>
      </c>
      <c r="L406" s="4">
        <v>9</v>
      </c>
      <c r="M406" s="4">
        <v>3</v>
      </c>
      <c r="N406" s="4" t="s">
        <v>3</v>
      </c>
      <c r="O406" s="4">
        <v>2</v>
      </c>
      <c r="P406" s="4"/>
      <c r="Q406" s="4"/>
      <c r="R406" s="4"/>
      <c r="S406" s="4"/>
      <c r="T406" s="4"/>
      <c r="U406" s="4"/>
      <c r="V406" s="4"/>
      <c r="W406" s="4">
        <v>0</v>
      </c>
      <c r="X406" s="4">
        <v>1</v>
      </c>
      <c r="Y406" s="4">
        <v>0</v>
      </c>
      <c r="Z406" s="4"/>
      <c r="AA406" s="4"/>
      <c r="AB406" s="4"/>
    </row>
    <row r="407" spans="1:28" x14ac:dyDescent="0.2">
      <c r="A407" s="4">
        <v>50</v>
      </c>
      <c r="B407" s="4">
        <v>0</v>
      </c>
      <c r="C407" s="4">
        <v>0</v>
      </c>
      <c r="D407" s="4">
        <v>1</v>
      </c>
      <c r="E407" s="4">
        <v>229</v>
      </c>
      <c r="F407" s="4">
        <f>ROUND(Source!AZ396,O407)</f>
        <v>0</v>
      </c>
      <c r="G407" s="4" t="s">
        <v>72</v>
      </c>
      <c r="H407" s="4" t="s">
        <v>73</v>
      </c>
      <c r="I407" s="4"/>
      <c r="J407" s="4"/>
      <c r="K407" s="4">
        <v>229</v>
      </c>
      <c r="L407" s="4">
        <v>10</v>
      </c>
      <c r="M407" s="4">
        <v>3</v>
      </c>
      <c r="N407" s="4" t="s">
        <v>3</v>
      </c>
      <c r="O407" s="4">
        <v>2</v>
      </c>
      <c r="P407" s="4"/>
      <c r="Q407" s="4"/>
      <c r="R407" s="4"/>
      <c r="S407" s="4"/>
      <c r="T407" s="4"/>
      <c r="U407" s="4"/>
      <c r="V407" s="4"/>
      <c r="W407" s="4">
        <v>0</v>
      </c>
      <c r="X407" s="4">
        <v>1</v>
      </c>
      <c r="Y407" s="4">
        <v>0</v>
      </c>
      <c r="Z407" s="4"/>
      <c r="AA407" s="4"/>
      <c r="AB407" s="4"/>
    </row>
    <row r="408" spans="1:28" x14ac:dyDescent="0.2">
      <c r="A408" s="4">
        <v>50</v>
      </c>
      <c r="B408" s="4">
        <v>0</v>
      </c>
      <c r="C408" s="4">
        <v>0</v>
      </c>
      <c r="D408" s="4">
        <v>1</v>
      </c>
      <c r="E408" s="4">
        <v>203</v>
      </c>
      <c r="F408" s="4">
        <f>ROUND(Source!Q396,O408)</f>
        <v>3421.42</v>
      </c>
      <c r="G408" s="4" t="s">
        <v>74</v>
      </c>
      <c r="H408" s="4" t="s">
        <v>75</v>
      </c>
      <c r="I408" s="4"/>
      <c r="J408" s="4"/>
      <c r="K408" s="4">
        <v>203</v>
      </c>
      <c r="L408" s="4">
        <v>11</v>
      </c>
      <c r="M408" s="4">
        <v>3</v>
      </c>
      <c r="N408" s="4" t="s">
        <v>3</v>
      </c>
      <c r="O408" s="4">
        <v>2</v>
      </c>
      <c r="P408" s="4"/>
      <c r="Q408" s="4"/>
      <c r="R408" s="4"/>
      <c r="S408" s="4"/>
      <c r="T408" s="4"/>
      <c r="U408" s="4"/>
      <c r="V408" s="4"/>
      <c r="W408" s="4">
        <v>3421.42</v>
      </c>
      <c r="X408" s="4">
        <v>1</v>
      </c>
      <c r="Y408" s="4">
        <v>3421.42</v>
      </c>
      <c r="Z408" s="4"/>
      <c r="AA408" s="4"/>
      <c r="AB408" s="4"/>
    </row>
    <row r="409" spans="1:28" x14ac:dyDescent="0.2">
      <c r="A409" s="4">
        <v>50</v>
      </c>
      <c r="B409" s="4">
        <v>0</v>
      </c>
      <c r="C409" s="4">
        <v>0</v>
      </c>
      <c r="D409" s="4">
        <v>1</v>
      </c>
      <c r="E409" s="4">
        <v>231</v>
      </c>
      <c r="F409" s="4">
        <f>ROUND(Source!BB396,O409)</f>
        <v>0</v>
      </c>
      <c r="G409" s="4" t="s">
        <v>76</v>
      </c>
      <c r="H409" s="4" t="s">
        <v>77</v>
      </c>
      <c r="I409" s="4"/>
      <c r="J409" s="4"/>
      <c r="K409" s="4">
        <v>231</v>
      </c>
      <c r="L409" s="4">
        <v>12</v>
      </c>
      <c r="M409" s="4">
        <v>3</v>
      </c>
      <c r="N409" s="4" t="s">
        <v>3</v>
      </c>
      <c r="O409" s="4">
        <v>2</v>
      </c>
      <c r="P409" s="4"/>
      <c r="Q409" s="4"/>
      <c r="R409" s="4"/>
      <c r="S409" s="4"/>
      <c r="T409" s="4"/>
      <c r="U409" s="4"/>
      <c r="V409" s="4"/>
      <c r="W409" s="4">
        <v>0</v>
      </c>
      <c r="X409" s="4">
        <v>1</v>
      </c>
      <c r="Y409" s="4">
        <v>0</v>
      </c>
      <c r="Z409" s="4"/>
      <c r="AA409" s="4"/>
      <c r="AB409" s="4"/>
    </row>
    <row r="410" spans="1:28" x14ac:dyDescent="0.2">
      <c r="A410" s="4">
        <v>50</v>
      </c>
      <c r="B410" s="4">
        <v>0</v>
      </c>
      <c r="C410" s="4">
        <v>0</v>
      </c>
      <c r="D410" s="4">
        <v>1</v>
      </c>
      <c r="E410" s="4">
        <v>204</v>
      </c>
      <c r="F410" s="4">
        <f>ROUND(Source!R396,O410)</f>
        <v>1972.13</v>
      </c>
      <c r="G410" s="4" t="s">
        <v>78</v>
      </c>
      <c r="H410" s="4" t="s">
        <v>79</v>
      </c>
      <c r="I410" s="4"/>
      <c r="J410" s="4"/>
      <c r="K410" s="4">
        <v>204</v>
      </c>
      <c r="L410" s="4">
        <v>13</v>
      </c>
      <c r="M410" s="4">
        <v>3</v>
      </c>
      <c r="N410" s="4" t="s">
        <v>3</v>
      </c>
      <c r="O410" s="4">
        <v>2</v>
      </c>
      <c r="P410" s="4"/>
      <c r="Q410" s="4"/>
      <c r="R410" s="4"/>
      <c r="S410" s="4"/>
      <c r="T410" s="4"/>
      <c r="U410" s="4"/>
      <c r="V410" s="4"/>
      <c r="W410" s="4">
        <v>1972.13</v>
      </c>
      <c r="X410" s="4">
        <v>1</v>
      </c>
      <c r="Y410" s="4">
        <v>1972.13</v>
      </c>
      <c r="Z410" s="4"/>
      <c r="AA410" s="4"/>
      <c r="AB410" s="4"/>
    </row>
    <row r="411" spans="1:28" x14ac:dyDescent="0.2">
      <c r="A411" s="4">
        <v>50</v>
      </c>
      <c r="B411" s="4">
        <v>0</v>
      </c>
      <c r="C411" s="4">
        <v>0</v>
      </c>
      <c r="D411" s="4">
        <v>1</v>
      </c>
      <c r="E411" s="4">
        <v>205</v>
      </c>
      <c r="F411" s="4">
        <f>ROUND(Source!S396,O411)</f>
        <v>22744.23</v>
      </c>
      <c r="G411" s="4" t="s">
        <v>80</v>
      </c>
      <c r="H411" s="4" t="s">
        <v>81</v>
      </c>
      <c r="I411" s="4"/>
      <c r="J411" s="4"/>
      <c r="K411" s="4">
        <v>205</v>
      </c>
      <c r="L411" s="4">
        <v>14</v>
      </c>
      <c r="M411" s="4">
        <v>3</v>
      </c>
      <c r="N411" s="4" t="s">
        <v>3</v>
      </c>
      <c r="O411" s="4">
        <v>2</v>
      </c>
      <c r="P411" s="4"/>
      <c r="Q411" s="4"/>
      <c r="R411" s="4"/>
      <c r="S411" s="4"/>
      <c r="T411" s="4"/>
      <c r="U411" s="4"/>
      <c r="V411" s="4"/>
      <c r="W411" s="4">
        <v>22744.23</v>
      </c>
      <c r="X411" s="4">
        <v>1</v>
      </c>
      <c r="Y411" s="4">
        <v>22744.23</v>
      </c>
      <c r="Z411" s="4"/>
      <c r="AA411" s="4"/>
      <c r="AB411" s="4"/>
    </row>
    <row r="412" spans="1:28" x14ac:dyDescent="0.2">
      <c r="A412" s="4">
        <v>50</v>
      </c>
      <c r="B412" s="4">
        <v>0</v>
      </c>
      <c r="C412" s="4">
        <v>0</v>
      </c>
      <c r="D412" s="4">
        <v>1</v>
      </c>
      <c r="E412" s="4">
        <v>232</v>
      </c>
      <c r="F412" s="4">
        <f>ROUND(Source!BC396,O412)</f>
        <v>0</v>
      </c>
      <c r="G412" s="4" t="s">
        <v>82</v>
      </c>
      <c r="H412" s="4" t="s">
        <v>83</v>
      </c>
      <c r="I412" s="4"/>
      <c r="J412" s="4"/>
      <c r="K412" s="4">
        <v>232</v>
      </c>
      <c r="L412" s="4">
        <v>15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>
        <v>0</v>
      </c>
      <c r="X412" s="4">
        <v>1</v>
      </c>
      <c r="Y412" s="4">
        <v>0</v>
      </c>
      <c r="Z412" s="4"/>
      <c r="AA412" s="4"/>
      <c r="AB412" s="4"/>
    </row>
    <row r="413" spans="1:28" x14ac:dyDescent="0.2">
      <c r="A413" s="4">
        <v>50</v>
      </c>
      <c r="B413" s="4">
        <v>0</v>
      </c>
      <c r="C413" s="4">
        <v>0</v>
      </c>
      <c r="D413" s="4">
        <v>1</v>
      </c>
      <c r="E413" s="4">
        <v>214</v>
      </c>
      <c r="F413" s="4">
        <f>ROUND(Source!AS396,O413)</f>
        <v>117733.68</v>
      </c>
      <c r="G413" s="4" t="s">
        <v>84</v>
      </c>
      <c r="H413" s="4" t="s">
        <v>85</v>
      </c>
      <c r="I413" s="4"/>
      <c r="J413" s="4"/>
      <c r="K413" s="4">
        <v>214</v>
      </c>
      <c r="L413" s="4">
        <v>16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>
        <v>117733.68</v>
      </c>
      <c r="X413" s="4">
        <v>1</v>
      </c>
      <c r="Y413" s="4">
        <v>117733.68</v>
      </c>
      <c r="Z413" s="4"/>
      <c r="AA413" s="4"/>
      <c r="AB413" s="4"/>
    </row>
    <row r="414" spans="1:28" x14ac:dyDescent="0.2">
      <c r="A414" s="4">
        <v>50</v>
      </c>
      <c r="B414" s="4">
        <v>0</v>
      </c>
      <c r="C414" s="4">
        <v>0</v>
      </c>
      <c r="D414" s="4">
        <v>1</v>
      </c>
      <c r="E414" s="4">
        <v>215</v>
      </c>
      <c r="F414" s="4">
        <f>ROUND(Source!AT396,O414)</f>
        <v>0</v>
      </c>
      <c r="G414" s="4" t="s">
        <v>86</v>
      </c>
      <c r="H414" s="4" t="s">
        <v>87</v>
      </c>
      <c r="I414" s="4"/>
      <c r="J414" s="4"/>
      <c r="K414" s="4">
        <v>215</v>
      </c>
      <c r="L414" s="4">
        <v>17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>
        <v>0</v>
      </c>
      <c r="X414" s="4">
        <v>1</v>
      </c>
      <c r="Y414" s="4">
        <v>0</v>
      </c>
      <c r="Z414" s="4"/>
      <c r="AA414" s="4"/>
      <c r="AB414" s="4"/>
    </row>
    <row r="415" spans="1:28" x14ac:dyDescent="0.2">
      <c r="A415" s="4">
        <v>50</v>
      </c>
      <c r="B415" s="4">
        <v>0</v>
      </c>
      <c r="C415" s="4">
        <v>0</v>
      </c>
      <c r="D415" s="4">
        <v>1</v>
      </c>
      <c r="E415" s="4">
        <v>217</v>
      </c>
      <c r="F415" s="4">
        <f>ROUND(Source!AU396,O415)</f>
        <v>0</v>
      </c>
      <c r="G415" s="4" t="s">
        <v>88</v>
      </c>
      <c r="H415" s="4" t="s">
        <v>89</v>
      </c>
      <c r="I415" s="4"/>
      <c r="J415" s="4"/>
      <c r="K415" s="4">
        <v>217</v>
      </c>
      <c r="L415" s="4">
        <v>18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>
        <v>0</v>
      </c>
      <c r="X415" s="4">
        <v>1</v>
      </c>
      <c r="Y415" s="4">
        <v>0</v>
      </c>
      <c r="Z415" s="4"/>
      <c r="AA415" s="4"/>
      <c r="AB415" s="4"/>
    </row>
    <row r="416" spans="1:28" x14ac:dyDescent="0.2">
      <c r="A416" s="4">
        <v>50</v>
      </c>
      <c r="B416" s="4">
        <v>0</v>
      </c>
      <c r="C416" s="4">
        <v>0</v>
      </c>
      <c r="D416" s="4">
        <v>1</v>
      </c>
      <c r="E416" s="4">
        <v>230</v>
      </c>
      <c r="F416" s="4">
        <f>ROUND(Source!BA396,O416)</f>
        <v>0</v>
      </c>
      <c r="G416" s="4" t="s">
        <v>90</v>
      </c>
      <c r="H416" s="4" t="s">
        <v>91</v>
      </c>
      <c r="I416" s="4"/>
      <c r="J416" s="4"/>
      <c r="K416" s="4">
        <v>230</v>
      </c>
      <c r="L416" s="4">
        <v>19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>
        <v>0</v>
      </c>
      <c r="X416" s="4">
        <v>1</v>
      </c>
      <c r="Y416" s="4">
        <v>0</v>
      </c>
      <c r="Z416" s="4"/>
      <c r="AA416" s="4"/>
      <c r="AB416" s="4"/>
    </row>
    <row r="417" spans="1:206" x14ac:dyDescent="0.2">
      <c r="A417" s="4">
        <v>50</v>
      </c>
      <c r="B417" s="4">
        <v>0</v>
      </c>
      <c r="C417" s="4">
        <v>0</v>
      </c>
      <c r="D417" s="4">
        <v>1</v>
      </c>
      <c r="E417" s="4">
        <v>206</v>
      </c>
      <c r="F417" s="4">
        <f>ROUND(Source!T396,O417)</f>
        <v>0</v>
      </c>
      <c r="G417" s="4" t="s">
        <v>92</v>
      </c>
      <c r="H417" s="4" t="s">
        <v>93</v>
      </c>
      <c r="I417" s="4"/>
      <c r="J417" s="4"/>
      <c r="K417" s="4">
        <v>206</v>
      </c>
      <c r="L417" s="4">
        <v>20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>
        <v>0</v>
      </c>
      <c r="X417" s="4">
        <v>1</v>
      </c>
      <c r="Y417" s="4">
        <v>0</v>
      </c>
      <c r="Z417" s="4"/>
      <c r="AA417" s="4"/>
      <c r="AB417" s="4"/>
    </row>
    <row r="418" spans="1:206" x14ac:dyDescent="0.2">
      <c r="A418" s="4">
        <v>50</v>
      </c>
      <c r="B418" s="4">
        <v>0</v>
      </c>
      <c r="C418" s="4">
        <v>0</v>
      </c>
      <c r="D418" s="4">
        <v>1</v>
      </c>
      <c r="E418" s="4">
        <v>207</v>
      </c>
      <c r="F418" s="4">
        <f>Source!U396</f>
        <v>68.978076999999999</v>
      </c>
      <c r="G418" s="4" t="s">
        <v>94</v>
      </c>
      <c r="H418" s="4" t="s">
        <v>95</v>
      </c>
      <c r="I418" s="4"/>
      <c r="J418" s="4"/>
      <c r="K418" s="4">
        <v>207</v>
      </c>
      <c r="L418" s="4">
        <v>21</v>
      </c>
      <c r="M418" s="4">
        <v>3</v>
      </c>
      <c r="N418" s="4" t="s">
        <v>3</v>
      </c>
      <c r="O418" s="4">
        <v>-1</v>
      </c>
      <c r="P418" s="4"/>
      <c r="Q418" s="4"/>
      <c r="R418" s="4"/>
      <c r="S418" s="4"/>
      <c r="T418" s="4"/>
      <c r="U418" s="4"/>
      <c r="V418" s="4"/>
      <c r="W418" s="4">
        <v>68.978076999999999</v>
      </c>
      <c r="X418" s="4">
        <v>1</v>
      </c>
      <c r="Y418" s="4">
        <v>68.978076999999999</v>
      </c>
      <c r="Z418" s="4"/>
      <c r="AA418" s="4"/>
      <c r="AB418" s="4"/>
    </row>
    <row r="419" spans="1:206" x14ac:dyDescent="0.2">
      <c r="A419" s="4">
        <v>50</v>
      </c>
      <c r="B419" s="4">
        <v>0</v>
      </c>
      <c r="C419" s="4">
        <v>0</v>
      </c>
      <c r="D419" s="4">
        <v>1</v>
      </c>
      <c r="E419" s="4">
        <v>208</v>
      </c>
      <c r="F419" s="4">
        <f>Source!V396</f>
        <v>0</v>
      </c>
      <c r="G419" s="4" t="s">
        <v>96</v>
      </c>
      <c r="H419" s="4" t="s">
        <v>97</v>
      </c>
      <c r="I419" s="4"/>
      <c r="J419" s="4"/>
      <c r="K419" s="4">
        <v>208</v>
      </c>
      <c r="L419" s="4">
        <v>22</v>
      </c>
      <c r="M419" s="4">
        <v>3</v>
      </c>
      <c r="N419" s="4" t="s">
        <v>3</v>
      </c>
      <c r="O419" s="4">
        <v>-1</v>
      </c>
      <c r="P419" s="4"/>
      <c r="Q419" s="4"/>
      <c r="R419" s="4"/>
      <c r="S419" s="4"/>
      <c r="T419" s="4"/>
      <c r="U419" s="4"/>
      <c r="V419" s="4"/>
      <c r="W419" s="4">
        <v>0</v>
      </c>
      <c r="X419" s="4">
        <v>1</v>
      </c>
      <c r="Y419" s="4">
        <v>0</v>
      </c>
      <c r="Z419" s="4"/>
      <c r="AA419" s="4"/>
      <c r="AB419" s="4"/>
    </row>
    <row r="420" spans="1:206" x14ac:dyDescent="0.2">
      <c r="A420" s="4">
        <v>50</v>
      </c>
      <c r="B420" s="4">
        <v>0</v>
      </c>
      <c r="C420" s="4">
        <v>0</v>
      </c>
      <c r="D420" s="4">
        <v>1</v>
      </c>
      <c r="E420" s="4">
        <v>209</v>
      </c>
      <c r="F420" s="4">
        <f>ROUND(Source!W396,O420)</f>
        <v>0</v>
      </c>
      <c r="G420" s="4" t="s">
        <v>98</v>
      </c>
      <c r="H420" s="4" t="s">
        <v>99</v>
      </c>
      <c r="I420" s="4"/>
      <c r="J420" s="4"/>
      <c r="K420" s="4">
        <v>209</v>
      </c>
      <c r="L420" s="4">
        <v>23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>
        <v>0</v>
      </c>
      <c r="X420" s="4">
        <v>1</v>
      </c>
      <c r="Y420" s="4">
        <v>0</v>
      </c>
      <c r="Z420" s="4"/>
      <c r="AA420" s="4"/>
      <c r="AB420" s="4"/>
    </row>
    <row r="421" spans="1:206" x14ac:dyDescent="0.2">
      <c r="A421" s="4">
        <v>50</v>
      </c>
      <c r="B421" s="4">
        <v>0</v>
      </c>
      <c r="C421" s="4">
        <v>0</v>
      </c>
      <c r="D421" s="4">
        <v>1</v>
      </c>
      <c r="E421" s="4">
        <v>233</v>
      </c>
      <c r="F421" s="4">
        <f>ROUND(Source!BD396,O421)</f>
        <v>0</v>
      </c>
      <c r="G421" s="4" t="s">
        <v>100</v>
      </c>
      <c r="H421" s="4" t="s">
        <v>101</v>
      </c>
      <c r="I421" s="4"/>
      <c r="J421" s="4"/>
      <c r="K421" s="4">
        <v>233</v>
      </c>
      <c r="L421" s="4">
        <v>24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>
        <v>0</v>
      </c>
      <c r="X421" s="4">
        <v>1</v>
      </c>
      <c r="Y421" s="4">
        <v>0</v>
      </c>
      <c r="Z421" s="4"/>
      <c r="AA421" s="4"/>
      <c r="AB421" s="4"/>
    </row>
    <row r="422" spans="1:206" x14ac:dyDescent="0.2">
      <c r="A422" s="4">
        <v>50</v>
      </c>
      <c r="B422" s="4">
        <v>0</v>
      </c>
      <c r="C422" s="4">
        <v>0</v>
      </c>
      <c r="D422" s="4">
        <v>1</v>
      </c>
      <c r="E422" s="4">
        <v>210</v>
      </c>
      <c r="F422" s="4">
        <f>ROUND(Source!X396,O422)</f>
        <v>19009.46</v>
      </c>
      <c r="G422" s="4" t="s">
        <v>102</v>
      </c>
      <c r="H422" s="4" t="s">
        <v>103</v>
      </c>
      <c r="I422" s="4"/>
      <c r="J422" s="4"/>
      <c r="K422" s="4">
        <v>210</v>
      </c>
      <c r="L422" s="4">
        <v>25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>
        <v>19009.46</v>
      </c>
      <c r="X422" s="4">
        <v>1</v>
      </c>
      <c r="Y422" s="4">
        <v>19009.46</v>
      </c>
      <c r="Z422" s="4"/>
      <c r="AA422" s="4"/>
      <c r="AB422" s="4"/>
    </row>
    <row r="423" spans="1:206" x14ac:dyDescent="0.2">
      <c r="A423" s="4">
        <v>50</v>
      </c>
      <c r="B423" s="4">
        <v>0</v>
      </c>
      <c r="C423" s="4">
        <v>0</v>
      </c>
      <c r="D423" s="4">
        <v>1</v>
      </c>
      <c r="E423" s="4">
        <v>211</v>
      </c>
      <c r="F423" s="4">
        <f>ROUND(Source!Y396,O423)</f>
        <v>9325.1299999999992</v>
      </c>
      <c r="G423" s="4" t="s">
        <v>104</v>
      </c>
      <c r="H423" s="4" t="s">
        <v>105</v>
      </c>
      <c r="I423" s="4"/>
      <c r="J423" s="4"/>
      <c r="K423" s="4">
        <v>211</v>
      </c>
      <c r="L423" s="4">
        <v>26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>
        <v>9325.1299999999992</v>
      </c>
      <c r="X423" s="4">
        <v>1</v>
      </c>
      <c r="Y423" s="4">
        <v>9325.1299999999992</v>
      </c>
      <c r="Z423" s="4"/>
      <c r="AA423" s="4"/>
      <c r="AB423" s="4"/>
    </row>
    <row r="424" spans="1:206" x14ac:dyDescent="0.2">
      <c r="A424" s="4">
        <v>50</v>
      </c>
      <c r="B424" s="4">
        <v>0</v>
      </c>
      <c r="C424" s="4">
        <v>0</v>
      </c>
      <c r="D424" s="4">
        <v>1</v>
      </c>
      <c r="E424" s="4">
        <v>224</v>
      </c>
      <c r="F424" s="4">
        <f>ROUND(Source!AR396,O424)</f>
        <v>117733.68</v>
      </c>
      <c r="G424" s="4" t="s">
        <v>106</v>
      </c>
      <c r="H424" s="4" t="s">
        <v>107</v>
      </c>
      <c r="I424" s="4"/>
      <c r="J424" s="4"/>
      <c r="K424" s="4">
        <v>224</v>
      </c>
      <c r="L424" s="4">
        <v>27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>
        <v>117733.68</v>
      </c>
      <c r="X424" s="4">
        <v>1</v>
      </c>
      <c r="Y424" s="4">
        <v>117733.68</v>
      </c>
      <c r="Z424" s="4"/>
      <c r="AA424" s="4"/>
      <c r="AB424" s="4"/>
    </row>
    <row r="426" spans="1:206" x14ac:dyDescent="0.2">
      <c r="A426" s="2">
        <v>51</v>
      </c>
      <c r="B426" s="2">
        <f>B316</f>
        <v>1</v>
      </c>
      <c r="C426" s="2">
        <f>A316</f>
        <v>4</v>
      </c>
      <c r="D426" s="2">
        <f>ROW(A316)</f>
        <v>316</v>
      </c>
      <c r="E426" s="2"/>
      <c r="F426" s="2" t="str">
        <f>IF(F316&lt;&gt;"",F316,"")</f>
        <v>Новый раздел</v>
      </c>
      <c r="G426" s="2" t="str">
        <f>IF(G316&lt;&gt;"",G316,"")</f>
        <v>Монтажные (кровельные) работы</v>
      </c>
      <c r="H426" s="2">
        <v>0</v>
      </c>
      <c r="I426" s="2"/>
      <c r="J426" s="2"/>
      <c r="K426" s="2"/>
      <c r="L426" s="2"/>
      <c r="M426" s="2"/>
      <c r="N426" s="2"/>
      <c r="O426" s="2">
        <f t="shared" ref="O426:T426" si="398">ROUND(O347+O396+AB426,2)</f>
        <v>643581.30000000005</v>
      </c>
      <c r="P426" s="2">
        <f t="shared" si="398"/>
        <v>448508.38</v>
      </c>
      <c r="Q426" s="2">
        <f t="shared" si="398"/>
        <v>25333.22</v>
      </c>
      <c r="R426" s="2">
        <f t="shared" si="398"/>
        <v>14596.58</v>
      </c>
      <c r="S426" s="2">
        <f t="shared" si="398"/>
        <v>169739.7</v>
      </c>
      <c r="T426" s="2">
        <f t="shared" si="398"/>
        <v>0</v>
      </c>
      <c r="U426" s="2">
        <f>U347+U396+AH426</f>
        <v>516.2083889999999</v>
      </c>
      <c r="V426" s="2">
        <f>V347+V396+AI426</f>
        <v>0</v>
      </c>
      <c r="W426" s="2">
        <f>ROUND(W347+W396+AJ426,2)</f>
        <v>0</v>
      </c>
      <c r="X426" s="2">
        <f>ROUND(X347+X396+AK426,2)</f>
        <v>141085.15</v>
      </c>
      <c r="Y426" s="2">
        <f>ROUND(Y347+Y396+AL426,2)</f>
        <v>69593.259999999995</v>
      </c>
      <c r="Z426" s="2"/>
      <c r="AA426" s="2"/>
      <c r="AB426" s="2">
        <f>ROUND(SUMIF(AA320:AA333,"=55282325",O320:O333),2)</f>
        <v>557147.87</v>
      </c>
      <c r="AC426" s="2">
        <f>ROUND(SUMIF(AA320:AA333,"=55282325",P320:P333),2)</f>
        <v>388430.35</v>
      </c>
      <c r="AD426" s="2">
        <f>ROUND(SUMIF(AA320:AA333,"=55282325",Q320:Q333),2)</f>
        <v>21911.8</v>
      </c>
      <c r="AE426" s="2">
        <f>ROUND(SUMIF(AA320:AA333,"=55282325",R320:R333),2)</f>
        <v>12624.45</v>
      </c>
      <c r="AF426" s="2">
        <f>ROUND(SUMIF(AA320:AA333,"=55282325",S320:S333),2)</f>
        <v>146805.72</v>
      </c>
      <c r="AG426" s="2">
        <f>ROUND(SUMIF(AA320:AA333,"=55282325",T320:T333),2)</f>
        <v>0</v>
      </c>
      <c r="AH426" s="2">
        <f>SUMIF(AA320:AA333,"=55282325",U320:U333)</f>
        <v>446.54799299999991</v>
      </c>
      <c r="AI426" s="2">
        <f>SUMIF(AA320:AA333,"=55282325",V320:V333)</f>
        <v>0</v>
      </c>
      <c r="AJ426" s="2">
        <f>ROUND(SUMIF(AA320:AA333,"=55282325",W320:W333),2)</f>
        <v>0</v>
      </c>
      <c r="AK426" s="2">
        <f>ROUND(SUMIF(AA320:AA333,"=55282325",X320:X333),2)</f>
        <v>121935.49</v>
      </c>
      <c r="AL426" s="2">
        <f>ROUND(SUMIF(AA320:AA333,"=55282325",Y320:Y333),2)</f>
        <v>60190.34</v>
      </c>
      <c r="AM426" s="2"/>
      <c r="AN426" s="2"/>
      <c r="AO426" s="2">
        <f t="shared" ref="AO426:BD426" si="399">ROUND(AO347+AO396+BX426,2)</f>
        <v>0</v>
      </c>
      <c r="AP426" s="2">
        <f t="shared" si="399"/>
        <v>0</v>
      </c>
      <c r="AQ426" s="2">
        <f t="shared" si="399"/>
        <v>0</v>
      </c>
      <c r="AR426" s="2">
        <f t="shared" si="399"/>
        <v>877614.23</v>
      </c>
      <c r="AS426" s="2">
        <f t="shared" si="399"/>
        <v>877614.23</v>
      </c>
      <c r="AT426" s="2">
        <f t="shared" si="399"/>
        <v>0</v>
      </c>
      <c r="AU426" s="2">
        <f t="shared" si="399"/>
        <v>0</v>
      </c>
      <c r="AV426" s="2">
        <f t="shared" si="399"/>
        <v>448508.38</v>
      </c>
      <c r="AW426" s="2">
        <f t="shared" si="399"/>
        <v>448508.38</v>
      </c>
      <c r="AX426" s="2">
        <f t="shared" si="399"/>
        <v>0</v>
      </c>
      <c r="AY426" s="2">
        <f t="shared" si="399"/>
        <v>448508.38</v>
      </c>
      <c r="AZ426" s="2">
        <f t="shared" si="399"/>
        <v>0</v>
      </c>
      <c r="BA426" s="2">
        <f t="shared" si="399"/>
        <v>0</v>
      </c>
      <c r="BB426" s="2">
        <f t="shared" si="399"/>
        <v>0</v>
      </c>
      <c r="BC426" s="2">
        <f t="shared" si="399"/>
        <v>0</v>
      </c>
      <c r="BD426" s="2">
        <f t="shared" si="399"/>
        <v>0</v>
      </c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>
        <f>ROUND(SUMIF(AA320:AA333,"=55282325",FQ320:FQ333),2)</f>
        <v>0</v>
      </c>
      <c r="BY426" s="2">
        <f>ROUND(SUMIF(AA320:AA333,"=55282325",FR320:FR333),2)</f>
        <v>0</v>
      </c>
      <c r="BZ426" s="2">
        <f>ROUND(SUMIF(AA320:AA333,"=55282325",GL320:GL333),2)</f>
        <v>0</v>
      </c>
      <c r="CA426" s="2">
        <f>ROUND(SUMIF(AA320:AA333,"=55282325",GM320:GM333),2)</f>
        <v>759472.81</v>
      </c>
      <c r="CB426" s="2">
        <f>ROUND(SUMIF(AA320:AA333,"=55282325",GN320:GN333),2)</f>
        <v>759472.81</v>
      </c>
      <c r="CC426" s="2">
        <f>ROUND(SUMIF(AA320:AA333,"=55282325",GO320:GO333),2)</f>
        <v>0</v>
      </c>
      <c r="CD426" s="2">
        <f>ROUND(SUMIF(AA320:AA333,"=55282325",GP320:GP333),2)</f>
        <v>0</v>
      </c>
      <c r="CE426" s="2">
        <f>AC426-BX426</f>
        <v>388430.35</v>
      </c>
      <c r="CF426" s="2">
        <f>AC426-BY426</f>
        <v>388430.35</v>
      </c>
      <c r="CG426" s="2">
        <f>BX426-BZ426</f>
        <v>0</v>
      </c>
      <c r="CH426" s="2">
        <f>AC426-BX426-BY426+BZ426</f>
        <v>388430.35</v>
      </c>
      <c r="CI426" s="2">
        <f>BY426-BZ426</f>
        <v>0</v>
      </c>
      <c r="CJ426" s="2">
        <f>ROUND(SUMIF(AA320:AA333,"=55282325",GX320:GX333),2)</f>
        <v>0</v>
      </c>
      <c r="CK426" s="2">
        <f>ROUND(SUMIF(AA320:AA333,"=55282325",GY320:GY333),2)</f>
        <v>0</v>
      </c>
      <c r="CL426" s="2">
        <f>ROUND(SUMIF(AA320:AA333,"=55282325",GZ320:GZ333),2)</f>
        <v>0</v>
      </c>
      <c r="CM426" s="2">
        <f>ROUND(SUMIF(AA320:AA333,"=55282325",HD320:HD333),2)</f>
        <v>0</v>
      </c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>
        <v>0</v>
      </c>
    </row>
    <row r="428" spans="1:206" x14ac:dyDescent="0.2">
      <c r="A428" s="4">
        <v>50</v>
      </c>
      <c r="B428" s="4">
        <v>0</v>
      </c>
      <c r="C428" s="4">
        <v>0</v>
      </c>
      <c r="D428" s="4">
        <v>1</v>
      </c>
      <c r="E428" s="4">
        <v>201</v>
      </c>
      <c r="F428" s="4">
        <f>ROUND(Source!O426,O428)</f>
        <v>643581.30000000005</v>
      </c>
      <c r="G428" s="4" t="s">
        <v>54</v>
      </c>
      <c r="H428" s="4" t="s">
        <v>55</v>
      </c>
      <c r="I428" s="4"/>
      <c r="J428" s="4"/>
      <c r="K428" s="4">
        <v>201</v>
      </c>
      <c r="L428" s="4">
        <v>1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>
        <v>643581.30000000005</v>
      </c>
      <c r="X428" s="4">
        <v>1</v>
      </c>
      <c r="Y428" s="4">
        <v>643581.30000000005</v>
      </c>
      <c r="Z428" s="4"/>
      <c r="AA428" s="4"/>
      <c r="AB428" s="4"/>
    </row>
    <row r="429" spans="1:206" x14ac:dyDescent="0.2">
      <c r="A429" s="4">
        <v>50</v>
      </c>
      <c r="B429" s="4">
        <v>0</v>
      </c>
      <c r="C429" s="4">
        <v>0</v>
      </c>
      <c r="D429" s="4">
        <v>1</v>
      </c>
      <c r="E429" s="4">
        <v>202</v>
      </c>
      <c r="F429" s="4">
        <f>ROUND(Source!P426,O429)</f>
        <v>448508.38</v>
      </c>
      <c r="G429" s="4" t="s">
        <v>56</v>
      </c>
      <c r="H429" s="4" t="s">
        <v>57</v>
      </c>
      <c r="I429" s="4"/>
      <c r="J429" s="4"/>
      <c r="K429" s="4">
        <v>202</v>
      </c>
      <c r="L429" s="4">
        <v>2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>
        <v>448508.38</v>
      </c>
      <c r="X429" s="4">
        <v>1</v>
      </c>
      <c r="Y429" s="4">
        <v>448508.38</v>
      </c>
      <c r="Z429" s="4"/>
      <c r="AA429" s="4"/>
      <c r="AB429" s="4"/>
    </row>
    <row r="430" spans="1:206" x14ac:dyDescent="0.2">
      <c r="A430" s="4">
        <v>50</v>
      </c>
      <c r="B430" s="4">
        <v>0</v>
      </c>
      <c r="C430" s="4">
        <v>0</v>
      </c>
      <c r="D430" s="4">
        <v>1</v>
      </c>
      <c r="E430" s="4">
        <v>222</v>
      </c>
      <c r="F430" s="4">
        <f>ROUND(Source!AO426,O430)</f>
        <v>0</v>
      </c>
      <c r="G430" s="4" t="s">
        <v>58</v>
      </c>
      <c r="H430" s="4" t="s">
        <v>59</v>
      </c>
      <c r="I430" s="4"/>
      <c r="J430" s="4"/>
      <c r="K430" s="4">
        <v>222</v>
      </c>
      <c r="L430" s="4">
        <v>3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>
        <v>0</v>
      </c>
      <c r="X430" s="4">
        <v>1</v>
      </c>
      <c r="Y430" s="4">
        <v>0</v>
      </c>
      <c r="Z430" s="4"/>
      <c r="AA430" s="4"/>
      <c r="AB430" s="4"/>
    </row>
    <row r="431" spans="1:206" x14ac:dyDescent="0.2">
      <c r="A431" s="4">
        <v>50</v>
      </c>
      <c r="B431" s="4">
        <v>0</v>
      </c>
      <c r="C431" s="4">
        <v>0</v>
      </c>
      <c r="D431" s="4">
        <v>1</v>
      </c>
      <c r="E431" s="4">
        <v>225</v>
      </c>
      <c r="F431" s="4">
        <f>ROUND(Source!AV426,O431)</f>
        <v>448508.38</v>
      </c>
      <c r="G431" s="4" t="s">
        <v>60</v>
      </c>
      <c r="H431" s="4" t="s">
        <v>61</v>
      </c>
      <c r="I431" s="4"/>
      <c r="J431" s="4"/>
      <c r="K431" s="4">
        <v>225</v>
      </c>
      <c r="L431" s="4">
        <v>4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>
        <v>448508.38</v>
      </c>
      <c r="X431" s="4">
        <v>1</v>
      </c>
      <c r="Y431" s="4">
        <v>448508.38</v>
      </c>
      <c r="Z431" s="4"/>
      <c r="AA431" s="4"/>
      <c r="AB431" s="4"/>
    </row>
    <row r="432" spans="1:206" x14ac:dyDescent="0.2">
      <c r="A432" s="4">
        <v>50</v>
      </c>
      <c r="B432" s="4">
        <v>0</v>
      </c>
      <c r="C432" s="4">
        <v>0</v>
      </c>
      <c r="D432" s="4">
        <v>1</v>
      </c>
      <c r="E432" s="4">
        <v>226</v>
      </c>
      <c r="F432" s="4">
        <f>ROUND(Source!AW426,O432)</f>
        <v>448508.38</v>
      </c>
      <c r="G432" s="4" t="s">
        <v>62</v>
      </c>
      <c r="H432" s="4" t="s">
        <v>63</v>
      </c>
      <c r="I432" s="4"/>
      <c r="J432" s="4"/>
      <c r="K432" s="4">
        <v>226</v>
      </c>
      <c r="L432" s="4">
        <v>5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>
        <v>448508.38</v>
      </c>
      <c r="X432" s="4">
        <v>1</v>
      </c>
      <c r="Y432" s="4">
        <v>448508.38</v>
      </c>
      <c r="Z432" s="4"/>
      <c r="AA432" s="4"/>
      <c r="AB432" s="4"/>
    </row>
    <row r="433" spans="1:28" x14ac:dyDescent="0.2">
      <c r="A433" s="4">
        <v>50</v>
      </c>
      <c r="B433" s="4">
        <v>0</v>
      </c>
      <c r="C433" s="4">
        <v>0</v>
      </c>
      <c r="D433" s="4">
        <v>1</v>
      </c>
      <c r="E433" s="4">
        <v>227</v>
      </c>
      <c r="F433" s="4">
        <f>ROUND(Source!AX426,O433)</f>
        <v>0</v>
      </c>
      <c r="G433" s="4" t="s">
        <v>64</v>
      </c>
      <c r="H433" s="4" t="s">
        <v>65</v>
      </c>
      <c r="I433" s="4"/>
      <c r="J433" s="4"/>
      <c r="K433" s="4">
        <v>227</v>
      </c>
      <c r="L433" s="4">
        <v>6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>
        <v>0</v>
      </c>
      <c r="X433" s="4">
        <v>1</v>
      </c>
      <c r="Y433" s="4">
        <v>0</v>
      </c>
      <c r="Z433" s="4"/>
      <c r="AA433" s="4"/>
      <c r="AB433" s="4"/>
    </row>
    <row r="434" spans="1:28" x14ac:dyDescent="0.2">
      <c r="A434" s="4">
        <v>50</v>
      </c>
      <c r="B434" s="4">
        <v>0</v>
      </c>
      <c r="C434" s="4">
        <v>0</v>
      </c>
      <c r="D434" s="4">
        <v>1</v>
      </c>
      <c r="E434" s="4">
        <v>228</v>
      </c>
      <c r="F434" s="4">
        <f>ROUND(Source!AY426,O434)</f>
        <v>448508.38</v>
      </c>
      <c r="G434" s="4" t="s">
        <v>66</v>
      </c>
      <c r="H434" s="4" t="s">
        <v>67</v>
      </c>
      <c r="I434" s="4"/>
      <c r="J434" s="4"/>
      <c r="K434" s="4">
        <v>228</v>
      </c>
      <c r="L434" s="4">
        <v>7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>
        <v>448508.38</v>
      </c>
      <c r="X434" s="4">
        <v>1</v>
      </c>
      <c r="Y434" s="4">
        <v>448508.38</v>
      </c>
      <c r="Z434" s="4"/>
      <c r="AA434" s="4"/>
      <c r="AB434" s="4"/>
    </row>
    <row r="435" spans="1:28" x14ac:dyDescent="0.2">
      <c r="A435" s="4">
        <v>50</v>
      </c>
      <c r="B435" s="4">
        <v>0</v>
      </c>
      <c r="C435" s="4">
        <v>0</v>
      </c>
      <c r="D435" s="4">
        <v>1</v>
      </c>
      <c r="E435" s="4">
        <v>216</v>
      </c>
      <c r="F435" s="4">
        <f>ROUND(Source!AP426,O435)</f>
        <v>0</v>
      </c>
      <c r="G435" s="4" t="s">
        <v>68</v>
      </c>
      <c r="H435" s="4" t="s">
        <v>69</v>
      </c>
      <c r="I435" s="4"/>
      <c r="J435" s="4"/>
      <c r="K435" s="4">
        <v>216</v>
      </c>
      <c r="L435" s="4">
        <v>8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>
        <v>0</v>
      </c>
      <c r="X435" s="4">
        <v>1</v>
      </c>
      <c r="Y435" s="4">
        <v>0</v>
      </c>
      <c r="Z435" s="4"/>
      <c r="AA435" s="4"/>
      <c r="AB435" s="4"/>
    </row>
    <row r="436" spans="1:28" x14ac:dyDescent="0.2">
      <c r="A436" s="4">
        <v>50</v>
      </c>
      <c r="B436" s="4">
        <v>0</v>
      </c>
      <c r="C436" s="4">
        <v>0</v>
      </c>
      <c r="D436" s="4">
        <v>1</v>
      </c>
      <c r="E436" s="4">
        <v>223</v>
      </c>
      <c r="F436" s="4">
        <f>ROUND(Source!AQ426,O436)</f>
        <v>0</v>
      </c>
      <c r="G436" s="4" t="s">
        <v>70</v>
      </c>
      <c r="H436" s="4" t="s">
        <v>71</v>
      </c>
      <c r="I436" s="4"/>
      <c r="J436" s="4"/>
      <c r="K436" s="4">
        <v>223</v>
      </c>
      <c r="L436" s="4">
        <v>9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>
        <v>0</v>
      </c>
      <c r="X436" s="4">
        <v>1</v>
      </c>
      <c r="Y436" s="4">
        <v>0</v>
      </c>
      <c r="Z436" s="4"/>
      <c r="AA436" s="4"/>
      <c r="AB436" s="4"/>
    </row>
    <row r="437" spans="1:28" x14ac:dyDescent="0.2">
      <c r="A437" s="4">
        <v>50</v>
      </c>
      <c r="B437" s="4">
        <v>0</v>
      </c>
      <c r="C437" s="4">
        <v>0</v>
      </c>
      <c r="D437" s="4">
        <v>1</v>
      </c>
      <c r="E437" s="4">
        <v>229</v>
      </c>
      <c r="F437" s="4">
        <f>ROUND(Source!AZ426,O437)</f>
        <v>0</v>
      </c>
      <c r="G437" s="4" t="s">
        <v>72</v>
      </c>
      <c r="H437" s="4" t="s">
        <v>73</v>
      </c>
      <c r="I437" s="4"/>
      <c r="J437" s="4"/>
      <c r="K437" s="4">
        <v>229</v>
      </c>
      <c r="L437" s="4">
        <v>10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>
        <v>0</v>
      </c>
      <c r="X437" s="4">
        <v>1</v>
      </c>
      <c r="Y437" s="4">
        <v>0</v>
      </c>
      <c r="Z437" s="4"/>
      <c r="AA437" s="4"/>
      <c r="AB437" s="4"/>
    </row>
    <row r="438" spans="1:28" x14ac:dyDescent="0.2">
      <c r="A438" s="4">
        <v>50</v>
      </c>
      <c r="B438" s="4">
        <v>0</v>
      </c>
      <c r="C438" s="4">
        <v>0</v>
      </c>
      <c r="D438" s="4">
        <v>1</v>
      </c>
      <c r="E438" s="4">
        <v>203</v>
      </c>
      <c r="F438" s="4">
        <f>ROUND(Source!Q426,O438)</f>
        <v>25333.22</v>
      </c>
      <c r="G438" s="4" t="s">
        <v>74</v>
      </c>
      <c r="H438" s="4" t="s">
        <v>75</v>
      </c>
      <c r="I438" s="4"/>
      <c r="J438" s="4"/>
      <c r="K438" s="4">
        <v>203</v>
      </c>
      <c r="L438" s="4">
        <v>11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>
        <v>25333.22</v>
      </c>
      <c r="X438" s="4">
        <v>1</v>
      </c>
      <c r="Y438" s="4">
        <v>25333.22</v>
      </c>
      <c r="Z438" s="4"/>
      <c r="AA438" s="4"/>
      <c r="AB438" s="4"/>
    </row>
    <row r="439" spans="1:28" x14ac:dyDescent="0.2">
      <c r="A439" s="4">
        <v>50</v>
      </c>
      <c r="B439" s="4">
        <v>0</v>
      </c>
      <c r="C439" s="4">
        <v>0</v>
      </c>
      <c r="D439" s="4">
        <v>1</v>
      </c>
      <c r="E439" s="4">
        <v>231</v>
      </c>
      <c r="F439" s="4">
        <f>ROUND(Source!BB426,O439)</f>
        <v>0</v>
      </c>
      <c r="G439" s="4" t="s">
        <v>76</v>
      </c>
      <c r="H439" s="4" t="s">
        <v>77</v>
      </c>
      <c r="I439" s="4"/>
      <c r="J439" s="4"/>
      <c r="K439" s="4">
        <v>231</v>
      </c>
      <c r="L439" s="4">
        <v>12</v>
      </c>
      <c r="M439" s="4">
        <v>3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>
        <v>0</v>
      </c>
      <c r="X439" s="4">
        <v>1</v>
      </c>
      <c r="Y439" s="4">
        <v>0</v>
      </c>
      <c r="Z439" s="4"/>
      <c r="AA439" s="4"/>
      <c r="AB439" s="4"/>
    </row>
    <row r="440" spans="1:28" x14ac:dyDescent="0.2">
      <c r="A440" s="4">
        <v>50</v>
      </c>
      <c r="B440" s="4">
        <v>0</v>
      </c>
      <c r="C440" s="4">
        <v>0</v>
      </c>
      <c r="D440" s="4">
        <v>1</v>
      </c>
      <c r="E440" s="4">
        <v>204</v>
      </c>
      <c r="F440" s="4">
        <f>ROUND(Source!R426,O440)</f>
        <v>14596.58</v>
      </c>
      <c r="G440" s="4" t="s">
        <v>78</v>
      </c>
      <c r="H440" s="4" t="s">
        <v>79</v>
      </c>
      <c r="I440" s="4"/>
      <c r="J440" s="4"/>
      <c r="K440" s="4">
        <v>204</v>
      </c>
      <c r="L440" s="4">
        <v>13</v>
      </c>
      <c r="M440" s="4">
        <v>3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>
        <v>14596.58</v>
      </c>
      <c r="X440" s="4">
        <v>1</v>
      </c>
      <c r="Y440" s="4">
        <v>14596.58</v>
      </c>
      <c r="Z440" s="4"/>
      <c r="AA440" s="4"/>
      <c r="AB440" s="4"/>
    </row>
    <row r="441" spans="1:28" x14ac:dyDescent="0.2">
      <c r="A441" s="4">
        <v>50</v>
      </c>
      <c r="B441" s="4">
        <v>0</v>
      </c>
      <c r="C441" s="4">
        <v>0</v>
      </c>
      <c r="D441" s="4">
        <v>1</v>
      </c>
      <c r="E441" s="4">
        <v>205</v>
      </c>
      <c r="F441" s="4">
        <f>ROUND(Source!S426,O441)</f>
        <v>169739.7</v>
      </c>
      <c r="G441" s="4" t="s">
        <v>80</v>
      </c>
      <c r="H441" s="4" t="s">
        <v>81</v>
      </c>
      <c r="I441" s="4"/>
      <c r="J441" s="4"/>
      <c r="K441" s="4">
        <v>205</v>
      </c>
      <c r="L441" s="4">
        <v>14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>
        <v>169739.7</v>
      </c>
      <c r="X441" s="4">
        <v>1</v>
      </c>
      <c r="Y441" s="4">
        <v>169739.7</v>
      </c>
      <c r="Z441" s="4"/>
      <c r="AA441" s="4"/>
      <c r="AB441" s="4"/>
    </row>
    <row r="442" spans="1:28" x14ac:dyDescent="0.2">
      <c r="A442" s="4">
        <v>50</v>
      </c>
      <c r="B442" s="4">
        <v>0</v>
      </c>
      <c r="C442" s="4">
        <v>0</v>
      </c>
      <c r="D442" s="4">
        <v>1</v>
      </c>
      <c r="E442" s="4">
        <v>232</v>
      </c>
      <c r="F442" s="4">
        <f>ROUND(Source!BC426,O442)</f>
        <v>0</v>
      </c>
      <c r="G442" s="4" t="s">
        <v>82</v>
      </c>
      <c r="H442" s="4" t="s">
        <v>83</v>
      </c>
      <c r="I442" s="4"/>
      <c r="J442" s="4"/>
      <c r="K442" s="4">
        <v>232</v>
      </c>
      <c r="L442" s="4">
        <v>15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>
        <v>0</v>
      </c>
      <c r="X442" s="4">
        <v>1</v>
      </c>
      <c r="Y442" s="4">
        <v>0</v>
      </c>
      <c r="Z442" s="4"/>
      <c r="AA442" s="4"/>
      <c r="AB442" s="4"/>
    </row>
    <row r="443" spans="1:28" x14ac:dyDescent="0.2">
      <c r="A443" s="4">
        <v>50</v>
      </c>
      <c r="B443" s="4">
        <v>0</v>
      </c>
      <c r="C443" s="4">
        <v>0</v>
      </c>
      <c r="D443" s="4">
        <v>1</v>
      </c>
      <c r="E443" s="4">
        <v>214</v>
      </c>
      <c r="F443" s="4">
        <f>ROUND(Source!AS426,O443)</f>
        <v>877614.23</v>
      </c>
      <c r="G443" s="4" t="s">
        <v>84</v>
      </c>
      <c r="H443" s="4" t="s">
        <v>85</v>
      </c>
      <c r="I443" s="4"/>
      <c r="J443" s="4"/>
      <c r="K443" s="4">
        <v>214</v>
      </c>
      <c r="L443" s="4">
        <v>16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>
        <v>877614.23</v>
      </c>
      <c r="X443" s="4">
        <v>1</v>
      </c>
      <c r="Y443" s="4">
        <v>877614.23</v>
      </c>
      <c r="Z443" s="4"/>
      <c r="AA443" s="4"/>
      <c r="AB443" s="4"/>
    </row>
    <row r="444" spans="1:28" x14ac:dyDescent="0.2">
      <c r="A444" s="4">
        <v>50</v>
      </c>
      <c r="B444" s="4">
        <v>0</v>
      </c>
      <c r="C444" s="4">
        <v>0</v>
      </c>
      <c r="D444" s="4">
        <v>1</v>
      </c>
      <c r="E444" s="4">
        <v>215</v>
      </c>
      <c r="F444" s="4">
        <f>ROUND(Source!AT426,O444)</f>
        <v>0</v>
      </c>
      <c r="G444" s="4" t="s">
        <v>86</v>
      </c>
      <c r="H444" s="4" t="s">
        <v>87</v>
      </c>
      <c r="I444" s="4"/>
      <c r="J444" s="4"/>
      <c r="K444" s="4">
        <v>215</v>
      </c>
      <c r="L444" s="4">
        <v>17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>
        <v>0</v>
      </c>
      <c r="X444" s="4">
        <v>1</v>
      </c>
      <c r="Y444" s="4">
        <v>0</v>
      </c>
      <c r="Z444" s="4"/>
      <c r="AA444" s="4"/>
      <c r="AB444" s="4"/>
    </row>
    <row r="445" spans="1:28" x14ac:dyDescent="0.2">
      <c r="A445" s="4">
        <v>50</v>
      </c>
      <c r="B445" s="4">
        <v>0</v>
      </c>
      <c r="C445" s="4">
        <v>0</v>
      </c>
      <c r="D445" s="4">
        <v>1</v>
      </c>
      <c r="E445" s="4">
        <v>217</v>
      </c>
      <c r="F445" s="4">
        <f>ROUND(Source!AU426,O445)</f>
        <v>0</v>
      </c>
      <c r="G445" s="4" t="s">
        <v>88</v>
      </c>
      <c r="H445" s="4" t="s">
        <v>89</v>
      </c>
      <c r="I445" s="4"/>
      <c r="J445" s="4"/>
      <c r="K445" s="4">
        <v>217</v>
      </c>
      <c r="L445" s="4">
        <v>18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>
        <v>0</v>
      </c>
      <c r="X445" s="4">
        <v>1</v>
      </c>
      <c r="Y445" s="4">
        <v>0</v>
      </c>
      <c r="Z445" s="4"/>
      <c r="AA445" s="4"/>
      <c r="AB445" s="4"/>
    </row>
    <row r="446" spans="1:28" x14ac:dyDescent="0.2">
      <c r="A446" s="4">
        <v>50</v>
      </c>
      <c r="B446" s="4">
        <v>0</v>
      </c>
      <c r="C446" s="4">
        <v>0</v>
      </c>
      <c r="D446" s="4">
        <v>1</v>
      </c>
      <c r="E446" s="4">
        <v>230</v>
      </c>
      <c r="F446" s="4">
        <f>ROUND(Source!BA426,O446)</f>
        <v>0</v>
      </c>
      <c r="G446" s="4" t="s">
        <v>90</v>
      </c>
      <c r="H446" s="4" t="s">
        <v>91</v>
      </c>
      <c r="I446" s="4"/>
      <c r="J446" s="4"/>
      <c r="K446" s="4">
        <v>230</v>
      </c>
      <c r="L446" s="4">
        <v>19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>
        <v>0</v>
      </c>
      <c r="X446" s="4">
        <v>1</v>
      </c>
      <c r="Y446" s="4">
        <v>0</v>
      </c>
      <c r="Z446" s="4"/>
      <c r="AA446" s="4"/>
      <c r="AB446" s="4"/>
    </row>
    <row r="447" spans="1:28" x14ac:dyDescent="0.2">
      <c r="A447" s="4">
        <v>50</v>
      </c>
      <c r="B447" s="4">
        <v>0</v>
      </c>
      <c r="C447" s="4">
        <v>0</v>
      </c>
      <c r="D447" s="4">
        <v>1</v>
      </c>
      <c r="E447" s="4">
        <v>206</v>
      </c>
      <c r="F447" s="4">
        <f>ROUND(Source!T426,O447)</f>
        <v>0</v>
      </c>
      <c r="G447" s="4" t="s">
        <v>92</v>
      </c>
      <c r="H447" s="4" t="s">
        <v>93</v>
      </c>
      <c r="I447" s="4"/>
      <c r="J447" s="4"/>
      <c r="K447" s="4">
        <v>206</v>
      </c>
      <c r="L447" s="4">
        <v>20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>
        <v>0</v>
      </c>
      <c r="X447" s="4">
        <v>1</v>
      </c>
      <c r="Y447" s="4">
        <v>0</v>
      </c>
      <c r="Z447" s="4"/>
      <c r="AA447" s="4"/>
      <c r="AB447" s="4"/>
    </row>
    <row r="448" spans="1:28" x14ac:dyDescent="0.2">
      <c r="A448" s="4">
        <v>50</v>
      </c>
      <c r="B448" s="4">
        <v>0</v>
      </c>
      <c r="C448" s="4">
        <v>0</v>
      </c>
      <c r="D448" s="4">
        <v>1</v>
      </c>
      <c r="E448" s="4">
        <v>207</v>
      </c>
      <c r="F448" s="4">
        <f>Source!U426</f>
        <v>516.2083889999999</v>
      </c>
      <c r="G448" s="4" t="s">
        <v>94</v>
      </c>
      <c r="H448" s="4" t="s">
        <v>95</v>
      </c>
      <c r="I448" s="4"/>
      <c r="J448" s="4"/>
      <c r="K448" s="4">
        <v>207</v>
      </c>
      <c r="L448" s="4">
        <v>21</v>
      </c>
      <c r="M448" s="4">
        <v>3</v>
      </c>
      <c r="N448" s="4" t="s">
        <v>3</v>
      </c>
      <c r="O448" s="4">
        <v>-1</v>
      </c>
      <c r="P448" s="4"/>
      <c r="Q448" s="4"/>
      <c r="R448" s="4"/>
      <c r="S448" s="4"/>
      <c r="T448" s="4"/>
      <c r="U448" s="4"/>
      <c r="V448" s="4"/>
      <c r="W448" s="4">
        <v>516.20838900000001</v>
      </c>
      <c r="X448" s="4">
        <v>1</v>
      </c>
      <c r="Y448" s="4">
        <v>516.20838900000001</v>
      </c>
      <c r="Z448" s="4"/>
      <c r="AA448" s="4"/>
      <c r="AB448" s="4"/>
    </row>
    <row r="449" spans="1:245" x14ac:dyDescent="0.2">
      <c r="A449" s="4">
        <v>50</v>
      </c>
      <c r="B449" s="4">
        <v>0</v>
      </c>
      <c r="C449" s="4">
        <v>0</v>
      </c>
      <c r="D449" s="4">
        <v>1</v>
      </c>
      <c r="E449" s="4">
        <v>208</v>
      </c>
      <c r="F449" s="4">
        <f>Source!V426</f>
        <v>0</v>
      </c>
      <c r="G449" s="4" t="s">
        <v>96</v>
      </c>
      <c r="H449" s="4" t="s">
        <v>97</v>
      </c>
      <c r="I449" s="4"/>
      <c r="J449" s="4"/>
      <c r="K449" s="4">
        <v>208</v>
      </c>
      <c r="L449" s="4">
        <v>22</v>
      </c>
      <c r="M449" s="4">
        <v>3</v>
      </c>
      <c r="N449" s="4" t="s">
        <v>3</v>
      </c>
      <c r="O449" s="4">
        <v>-1</v>
      </c>
      <c r="P449" s="4"/>
      <c r="Q449" s="4"/>
      <c r="R449" s="4"/>
      <c r="S449" s="4"/>
      <c r="T449" s="4"/>
      <c r="U449" s="4"/>
      <c r="V449" s="4"/>
      <c r="W449" s="4">
        <v>0</v>
      </c>
      <c r="X449" s="4">
        <v>1</v>
      </c>
      <c r="Y449" s="4">
        <v>0</v>
      </c>
      <c r="Z449" s="4"/>
      <c r="AA449" s="4"/>
      <c r="AB449" s="4"/>
    </row>
    <row r="450" spans="1:245" x14ac:dyDescent="0.2">
      <c r="A450" s="4">
        <v>50</v>
      </c>
      <c r="B450" s="4">
        <v>0</v>
      </c>
      <c r="C450" s="4">
        <v>0</v>
      </c>
      <c r="D450" s="4">
        <v>1</v>
      </c>
      <c r="E450" s="4">
        <v>209</v>
      </c>
      <c r="F450" s="4">
        <f>ROUND(Source!W426,O450)</f>
        <v>0</v>
      </c>
      <c r="G450" s="4" t="s">
        <v>98</v>
      </c>
      <c r="H450" s="4" t="s">
        <v>99</v>
      </c>
      <c r="I450" s="4"/>
      <c r="J450" s="4"/>
      <c r="K450" s="4">
        <v>209</v>
      </c>
      <c r="L450" s="4">
        <v>23</v>
      </c>
      <c r="M450" s="4">
        <v>3</v>
      </c>
      <c r="N450" s="4" t="s">
        <v>3</v>
      </c>
      <c r="O450" s="4">
        <v>2</v>
      </c>
      <c r="P450" s="4"/>
      <c r="Q450" s="4"/>
      <c r="R450" s="4"/>
      <c r="S450" s="4"/>
      <c r="T450" s="4"/>
      <c r="U450" s="4"/>
      <c r="V450" s="4"/>
      <c r="W450" s="4">
        <v>0</v>
      </c>
      <c r="X450" s="4">
        <v>1</v>
      </c>
      <c r="Y450" s="4">
        <v>0</v>
      </c>
      <c r="Z450" s="4"/>
      <c r="AA450" s="4"/>
      <c r="AB450" s="4"/>
    </row>
    <row r="451" spans="1:245" x14ac:dyDescent="0.2">
      <c r="A451" s="4">
        <v>50</v>
      </c>
      <c r="B451" s="4">
        <v>0</v>
      </c>
      <c r="C451" s="4">
        <v>0</v>
      </c>
      <c r="D451" s="4">
        <v>1</v>
      </c>
      <c r="E451" s="4">
        <v>233</v>
      </c>
      <c r="F451" s="4">
        <f>ROUND(Source!BD426,O451)</f>
        <v>0</v>
      </c>
      <c r="G451" s="4" t="s">
        <v>100</v>
      </c>
      <c r="H451" s="4" t="s">
        <v>101</v>
      </c>
      <c r="I451" s="4"/>
      <c r="J451" s="4"/>
      <c r="K451" s="4">
        <v>233</v>
      </c>
      <c r="L451" s="4">
        <v>24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>
        <v>0</v>
      </c>
      <c r="X451" s="4">
        <v>1</v>
      </c>
      <c r="Y451" s="4">
        <v>0</v>
      </c>
      <c r="Z451" s="4"/>
      <c r="AA451" s="4"/>
      <c r="AB451" s="4"/>
    </row>
    <row r="452" spans="1:245" x14ac:dyDescent="0.2">
      <c r="A452" s="4">
        <v>50</v>
      </c>
      <c r="B452" s="4">
        <v>0</v>
      </c>
      <c r="C452" s="4">
        <v>0</v>
      </c>
      <c r="D452" s="4">
        <v>1</v>
      </c>
      <c r="E452" s="4">
        <v>210</v>
      </c>
      <c r="F452" s="4">
        <f>ROUND(Source!X426,O452)</f>
        <v>141085.15</v>
      </c>
      <c r="G452" s="4" t="s">
        <v>102</v>
      </c>
      <c r="H452" s="4" t="s">
        <v>103</v>
      </c>
      <c r="I452" s="4"/>
      <c r="J452" s="4"/>
      <c r="K452" s="4">
        <v>210</v>
      </c>
      <c r="L452" s="4">
        <v>25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>
        <v>141085.15</v>
      </c>
      <c r="X452" s="4">
        <v>1</v>
      </c>
      <c r="Y452" s="4">
        <v>141085.15</v>
      </c>
      <c r="Z452" s="4"/>
      <c r="AA452" s="4"/>
      <c r="AB452" s="4"/>
    </row>
    <row r="453" spans="1:245" x14ac:dyDescent="0.2">
      <c r="A453" s="4">
        <v>50</v>
      </c>
      <c r="B453" s="4">
        <v>0</v>
      </c>
      <c r="C453" s="4">
        <v>0</v>
      </c>
      <c r="D453" s="4">
        <v>1</v>
      </c>
      <c r="E453" s="4">
        <v>211</v>
      </c>
      <c r="F453" s="4">
        <f>ROUND(Source!Y426,O453)</f>
        <v>69593.259999999995</v>
      </c>
      <c r="G453" s="4" t="s">
        <v>104</v>
      </c>
      <c r="H453" s="4" t="s">
        <v>105</v>
      </c>
      <c r="I453" s="4"/>
      <c r="J453" s="4"/>
      <c r="K453" s="4">
        <v>211</v>
      </c>
      <c r="L453" s="4">
        <v>26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>
        <v>69593.259999999995</v>
      </c>
      <c r="X453" s="4">
        <v>1</v>
      </c>
      <c r="Y453" s="4">
        <v>69593.259999999995</v>
      </c>
      <c r="Z453" s="4"/>
      <c r="AA453" s="4"/>
      <c r="AB453" s="4"/>
    </row>
    <row r="454" spans="1:245" x14ac:dyDescent="0.2">
      <c r="A454" s="4">
        <v>50</v>
      </c>
      <c r="B454" s="4">
        <v>0</v>
      </c>
      <c r="C454" s="4">
        <v>0</v>
      </c>
      <c r="D454" s="4">
        <v>1</v>
      </c>
      <c r="E454" s="4">
        <v>224</v>
      </c>
      <c r="F454" s="4">
        <f>ROUND(Source!AR426,O454)</f>
        <v>877614.23</v>
      </c>
      <c r="G454" s="4" t="s">
        <v>106</v>
      </c>
      <c r="H454" s="4" t="s">
        <v>107</v>
      </c>
      <c r="I454" s="4"/>
      <c r="J454" s="4"/>
      <c r="K454" s="4">
        <v>224</v>
      </c>
      <c r="L454" s="4">
        <v>27</v>
      </c>
      <c r="M454" s="4">
        <v>3</v>
      </c>
      <c r="N454" s="4" t="s">
        <v>3</v>
      </c>
      <c r="O454" s="4">
        <v>2</v>
      </c>
      <c r="P454" s="4"/>
      <c r="Q454" s="4"/>
      <c r="R454" s="4"/>
      <c r="S454" s="4"/>
      <c r="T454" s="4"/>
      <c r="U454" s="4"/>
      <c r="V454" s="4"/>
      <c r="W454" s="4">
        <v>877614.23</v>
      </c>
      <c r="X454" s="4">
        <v>1</v>
      </c>
      <c r="Y454" s="4">
        <v>877614.23</v>
      </c>
      <c r="Z454" s="4"/>
      <c r="AA454" s="4"/>
      <c r="AB454" s="4"/>
    </row>
    <row r="456" spans="1:245" x14ac:dyDescent="0.2">
      <c r="A456" s="1">
        <v>4</v>
      </c>
      <c r="B456" s="1">
        <v>1</v>
      </c>
      <c r="C456" s="1"/>
      <c r="D456" s="1">
        <f>ROW(A502)</f>
        <v>502</v>
      </c>
      <c r="E456" s="1"/>
      <c r="F456" s="1" t="s">
        <v>15</v>
      </c>
      <c r="G456" s="1" t="s">
        <v>158</v>
      </c>
      <c r="H456" s="1" t="s">
        <v>3</v>
      </c>
      <c r="I456" s="1">
        <v>0</v>
      </c>
      <c r="J456" s="1"/>
      <c r="K456" s="1">
        <v>-1</v>
      </c>
      <c r="L456" s="1"/>
      <c r="M456" s="1" t="s">
        <v>3</v>
      </c>
      <c r="N456" s="1"/>
      <c r="O456" s="1"/>
      <c r="P456" s="1"/>
      <c r="Q456" s="1"/>
      <c r="R456" s="1"/>
      <c r="S456" s="1">
        <v>0</v>
      </c>
      <c r="T456" s="1"/>
      <c r="U456" s="1" t="s">
        <v>3</v>
      </c>
      <c r="V456" s="1">
        <v>0</v>
      </c>
      <c r="W456" s="1"/>
      <c r="X456" s="1"/>
      <c r="Y456" s="1"/>
      <c r="Z456" s="1"/>
      <c r="AA456" s="1"/>
      <c r="AB456" s="1" t="s">
        <v>3</v>
      </c>
      <c r="AC456" s="1" t="s">
        <v>3</v>
      </c>
      <c r="AD456" s="1" t="s">
        <v>3</v>
      </c>
      <c r="AE456" s="1" t="s">
        <v>3</v>
      </c>
      <c r="AF456" s="1" t="s">
        <v>3</v>
      </c>
      <c r="AG456" s="1" t="s">
        <v>3</v>
      </c>
      <c r="AH456" s="1"/>
      <c r="AI456" s="1"/>
      <c r="AJ456" s="1"/>
      <c r="AK456" s="1"/>
      <c r="AL456" s="1"/>
      <c r="AM456" s="1"/>
      <c r="AN456" s="1"/>
      <c r="AO456" s="1"/>
      <c r="AP456" s="1" t="s">
        <v>3</v>
      </c>
      <c r="AQ456" s="1" t="s">
        <v>3</v>
      </c>
      <c r="AR456" s="1" t="s">
        <v>3</v>
      </c>
      <c r="AS456" s="1"/>
      <c r="AT456" s="1"/>
      <c r="AU456" s="1"/>
      <c r="AV456" s="1"/>
      <c r="AW456" s="1"/>
      <c r="AX456" s="1"/>
      <c r="AY456" s="1"/>
      <c r="AZ456" s="1" t="s">
        <v>3</v>
      </c>
      <c r="BA456" s="1"/>
      <c r="BB456" s="1" t="s">
        <v>3</v>
      </c>
      <c r="BC456" s="1" t="s">
        <v>3</v>
      </c>
      <c r="BD456" s="1" t="s">
        <v>3</v>
      </c>
      <c r="BE456" s="1" t="s">
        <v>3</v>
      </c>
      <c r="BF456" s="1" t="s">
        <v>3</v>
      </c>
      <c r="BG456" s="1" t="s">
        <v>3</v>
      </c>
      <c r="BH456" s="1" t="s">
        <v>3</v>
      </c>
      <c r="BI456" s="1" t="s">
        <v>3</v>
      </c>
      <c r="BJ456" s="1" t="s">
        <v>3</v>
      </c>
      <c r="BK456" s="1" t="s">
        <v>3</v>
      </c>
      <c r="BL456" s="1" t="s">
        <v>3</v>
      </c>
      <c r="BM456" s="1" t="s">
        <v>3</v>
      </c>
      <c r="BN456" s="1" t="s">
        <v>3</v>
      </c>
      <c r="BO456" s="1" t="s">
        <v>3</v>
      </c>
      <c r="BP456" s="1" t="s">
        <v>3</v>
      </c>
      <c r="BQ456" s="1"/>
      <c r="BR456" s="1"/>
      <c r="BS456" s="1"/>
      <c r="BT456" s="1"/>
      <c r="BU456" s="1"/>
      <c r="BV456" s="1"/>
      <c r="BW456" s="1"/>
      <c r="BX456" s="1">
        <v>0</v>
      </c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>
        <v>0</v>
      </c>
    </row>
    <row r="458" spans="1:245" x14ac:dyDescent="0.2">
      <c r="A458" s="2">
        <v>52</v>
      </c>
      <c r="B458" s="2">
        <f t="shared" ref="B458:G458" si="400">B502</f>
        <v>1</v>
      </c>
      <c r="C458" s="2">
        <f t="shared" si="400"/>
        <v>4</v>
      </c>
      <c r="D458" s="2">
        <f t="shared" si="400"/>
        <v>456</v>
      </c>
      <c r="E458" s="2">
        <f t="shared" si="400"/>
        <v>0</v>
      </c>
      <c r="F458" s="2" t="str">
        <f t="shared" si="400"/>
        <v>Новый раздел</v>
      </c>
      <c r="G458" s="2" t="str">
        <f t="shared" si="400"/>
        <v>Секция в осях Г-Д (Подьезд№2)</v>
      </c>
      <c r="H458" s="2"/>
      <c r="I458" s="2"/>
      <c r="J458" s="2"/>
      <c r="K458" s="2"/>
      <c r="L458" s="2"/>
      <c r="M458" s="2"/>
      <c r="N458" s="2"/>
      <c r="O458" s="2">
        <f t="shared" ref="O458:AT458" si="401">O502</f>
        <v>4231.6400000000003</v>
      </c>
      <c r="P458" s="2">
        <f t="shared" si="401"/>
        <v>0</v>
      </c>
      <c r="Q458" s="2">
        <f t="shared" si="401"/>
        <v>0</v>
      </c>
      <c r="R458" s="2">
        <f t="shared" si="401"/>
        <v>0</v>
      </c>
      <c r="S458" s="2">
        <f t="shared" si="401"/>
        <v>4231.6400000000003</v>
      </c>
      <c r="T458" s="2">
        <f t="shared" si="401"/>
        <v>0</v>
      </c>
      <c r="U458" s="2">
        <f t="shared" si="401"/>
        <v>15.631262</v>
      </c>
      <c r="V458" s="2">
        <f t="shared" si="401"/>
        <v>0</v>
      </c>
      <c r="W458" s="2">
        <f t="shared" si="401"/>
        <v>0</v>
      </c>
      <c r="X458" s="2">
        <f t="shared" si="401"/>
        <v>3465.73</v>
      </c>
      <c r="Y458" s="2">
        <f t="shared" si="401"/>
        <v>1734.98</v>
      </c>
      <c r="Z458" s="2">
        <f t="shared" si="401"/>
        <v>0</v>
      </c>
      <c r="AA458" s="2">
        <f t="shared" si="401"/>
        <v>0</v>
      </c>
      <c r="AB458" s="2">
        <f t="shared" si="401"/>
        <v>0</v>
      </c>
      <c r="AC458" s="2">
        <f t="shared" si="401"/>
        <v>0</v>
      </c>
      <c r="AD458" s="2">
        <f t="shared" si="401"/>
        <v>0</v>
      </c>
      <c r="AE458" s="2">
        <f t="shared" si="401"/>
        <v>0</v>
      </c>
      <c r="AF458" s="2">
        <f t="shared" si="401"/>
        <v>0</v>
      </c>
      <c r="AG458" s="2">
        <f t="shared" si="401"/>
        <v>0</v>
      </c>
      <c r="AH458" s="2">
        <f t="shared" si="401"/>
        <v>0</v>
      </c>
      <c r="AI458" s="2">
        <f t="shared" si="401"/>
        <v>0</v>
      </c>
      <c r="AJ458" s="2">
        <f t="shared" si="401"/>
        <v>0</v>
      </c>
      <c r="AK458" s="2">
        <f t="shared" si="401"/>
        <v>0</v>
      </c>
      <c r="AL458" s="2">
        <f t="shared" si="401"/>
        <v>0</v>
      </c>
      <c r="AM458" s="2">
        <f t="shared" si="401"/>
        <v>0</v>
      </c>
      <c r="AN458" s="2">
        <f t="shared" si="401"/>
        <v>0</v>
      </c>
      <c r="AO458" s="2">
        <f t="shared" si="401"/>
        <v>0</v>
      </c>
      <c r="AP458" s="2">
        <f t="shared" si="401"/>
        <v>0</v>
      </c>
      <c r="AQ458" s="2">
        <f t="shared" si="401"/>
        <v>0</v>
      </c>
      <c r="AR458" s="2">
        <f t="shared" si="401"/>
        <v>9432.35</v>
      </c>
      <c r="AS458" s="2">
        <f t="shared" si="401"/>
        <v>9432.35</v>
      </c>
      <c r="AT458" s="2">
        <f t="shared" si="401"/>
        <v>0</v>
      </c>
      <c r="AU458" s="2">
        <f t="shared" ref="AU458:BZ458" si="402">AU502</f>
        <v>0</v>
      </c>
      <c r="AV458" s="2">
        <f t="shared" si="402"/>
        <v>0</v>
      </c>
      <c r="AW458" s="2">
        <f t="shared" si="402"/>
        <v>0</v>
      </c>
      <c r="AX458" s="2">
        <f t="shared" si="402"/>
        <v>0</v>
      </c>
      <c r="AY458" s="2">
        <f t="shared" si="402"/>
        <v>0</v>
      </c>
      <c r="AZ458" s="2">
        <f t="shared" si="402"/>
        <v>0</v>
      </c>
      <c r="BA458" s="2">
        <f t="shared" si="402"/>
        <v>0</v>
      </c>
      <c r="BB458" s="2">
        <f t="shared" si="402"/>
        <v>0</v>
      </c>
      <c r="BC458" s="2">
        <f t="shared" si="402"/>
        <v>0</v>
      </c>
      <c r="BD458" s="2">
        <f t="shared" si="402"/>
        <v>0</v>
      </c>
      <c r="BE458" s="2">
        <f t="shared" si="402"/>
        <v>0</v>
      </c>
      <c r="BF458" s="2">
        <f t="shared" si="402"/>
        <v>0</v>
      </c>
      <c r="BG458" s="2">
        <f t="shared" si="402"/>
        <v>0</v>
      </c>
      <c r="BH458" s="2">
        <f t="shared" si="402"/>
        <v>0</v>
      </c>
      <c r="BI458" s="2">
        <f t="shared" si="402"/>
        <v>0</v>
      </c>
      <c r="BJ458" s="2">
        <f t="shared" si="402"/>
        <v>0</v>
      </c>
      <c r="BK458" s="2">
        <f t="shared" si="402"/>
        <v>0</v>
      </c>
      <c r="BL458" s="2">
        <f t="shared" si="402"/>
        <v>0</v>
      </c>
      <c r="BM458" s="2">
        <f t="shared" si="402"/>
        <v>0</v>
      </c>
      <c r="BN458" s="2">
        <f t="shared" si="402"/>
        <v>0</v>
      </c>
      <c r="BO458" s="2">
        <f t="shared" si="402"/>
        <v>0</v>
      </c>
      <c r="BP458" s="2">
        <f t="shared" si="402"/>
        <v>0</v>
      </c>
      <c r="BQ458" s="2">
        <f t="shared" si="402"/>
        <v>0</v>
      </c>
      <c r="BR458" s="2">
        <f t="shared" si="402"/>
        <v>0</v>
      </c>
      <c r="BS458" s="2">
        <f t="shared" si="402"/>
        <v>0</v>
      </c>
      <c r="BT458" s="2">
        <f t="shared" si="402"/>
        <v>0</v>
      </c>
      <c r="BU458" s="2">
        <f t="shared" si="402"/>
        <v>0</v>
      </c>
      <c r="BV458" s="2">
        <f t="shared" si="402"/>
        <v>0</v>
      </c>
      <c r="BW458" s="2">
        <f t="shared" si="402"/>
        <v>0</v>
      </c>
      <c r="BX458" s="2">
        <f t="shared" si="402"/>
        <v>0</v>
      </c>
      <c r="BY458" s="2">
        <f t="shared" si="402"/>
        <v>0</v>
      </c>
      <c r="BZ458" s="2">
        <f t="shared" si="402"/>
        <v>0</v>
      </c>
      <c r="CA458" s="2">
        <f t="shared" ref="CA458:DF458" si="403">CA502</f>
        <v>0</v>
      </c>
      <c r="CB458" s="2">
        <f t="shared" si="403"/>
        <v>0</v>
      </c>
      <c r="CC458" s="2">
        <f t="shared" si="403"/>
        <v>0</v>
      </c>
      <c r="CD458" s="2">
        <f t="shared" si="403"/>
        <v>0</v>
      </c>
      <c r="CE458" s="2">
        <f t="shared" si="403"/>
        <v>0</v>
      </c>
      <c r="CF458" s="2">
        <f t="shared" si="403"/>
        <v>0</v>
      </c>
      <c r="CG458" s="2">
        <f t="shared" si="403"/>
        <v>0</v>
      </c>
      <c r="CH458" s="2">
        <f t="shared" si="403"/>
        <v>0</v>
      </c>
      <c r="CI458" s="2">
        <f t="shared" si="403"/>
        <v>0</v>
      </c>
      <c r="CJ458" s="2">
        <f t="shared" si="403"/>
        <v>0</v>
      </c>
      <c r="CK458" s="2">
        <f t="shared" si="403"/>
        <v>0</v>
      </c>
      <c r="CL458" s="2">
        <f t="shared" si="403"/>
        <v>0</v>
      </c>
      <c r="CM458" s="2">
        <f t="shared" si="403"/>
        <v>0</v>
      </c>
      <c r="CN458" s="2">
        <f t="shared" si="403"/>
        <v>0</v>
      </c>
      <c r="CO458" s="2">
        <f t="shared" si="403"/>
        <v>0</v>
      </c>
      <c r="CP458" s="2">
        <f t="shared" si="403"/>
        <v>0</v>
      </c>
      <c r="CQ458" s="2">
        <f t="shared" si="403"/>
        <v>0</v>
      </c>
      <c r="CR458" s="2">
        <f t="shared" si="403"/>
        <v>0</v>
      </c>
      <c r="CS458" s="2">
        <f t="shared" si="403"/>
        <v>0</v>
      </c>
      <c r="CT458" s="2">
        <f t="shared" si="403"/>
        <v>0</v>
      </c>
      <c r="CU458" s="2">
        <f t="shared" si="403"/>
        <v>0</v>
      </c>
      <c r="CV458" s="2">
        <f t="shared" si="403"/>
        <v>0</v>
      </c>
      <c r="CW458" s="2">
        <f t="shared" si="403"/>
        <v>0</v>
      </c>
      <c r="CX458" s="2">
        <f t="shared" si="403"/>
        <v>0</v>
      </c>
      <c r="CY458" s="2">
        <f t="shared" si="403"/>
        <v>0</v>
      </c>
      <c r="CZ458" s="2">
        <f t="shared" si="403"/>
        <v>0</v>
      </c>
      <c r="DA458" s="2">
        <f t="shared" si="403"/>
        <v>0</v>
      </c>
      <c r="DB458" s="2">
        <f t="shared" si="403"/>
        <v>0</v>
      </c>
      <c r="DC458" s="2">
        <f t="shared" si="403"/>
        <v>0</v>
      </c>
      <c r="DD458" s="2">
        <f t="shared" si="403"/>
        <v>0</v>
      </c>
      <c r="DE458" s="2">
        <f t="shared" si="403"/>
        <v>0</v>
      </c>
      <c r="DF458" s="2">
        <f t="shared" si="403"/>
        <v>0</v>
      </c>
      <c r="DG458" s="3">
        <f t="shared" ref="DG458:EL458" si="404">DG502</f>
        <v>0</v>
      </c>
      <c r="DH458" s="3">
        <f t="shared" si="404"/>
        <v>0</v>
      </c>
      <c r="DI458" s="3">
        <f t="shared" si="404"/>
        <v>0</v>
      </c>
      <c r="DJ458" s="3">
        <f t="shared" si="404"/>
        <v>0</v>
      </c>
      <c r="DK458" s="3">
        <f t="shared" si="404"/>
        <v>0</v>
      </c>
      <c r="DL458" s="3">
        <f t="shared" si="404"/>
        <v>0</v>
      </c>
      <c r="DM458" s="3">
        <f t="shared" si="404"/>
        <v>0</v>
      </c>
      <c r="DN458" s="3">
        <f t="shared" si="404"/>
        <v>0</v>
      </c>
      <c r="DO458" s="3">
        <f t="shared" si="404"/>
        <v>0</v>
      </c>
      <c r="DP458" s="3">
        <f t="shared" si="404"/>
        <v>0</v>
      </c>
      <c r="DQ458" s="3">
        <f t="shared" si="404"/>
        <v>0</v>
      </c>
      <c r="DR458" s="3">
        <f t="shared" si="404"/>
        <v>0</v>
      </c>
      <c r="DS458" s="3">
        <f t="shared" si="404"/>
        <v>0</v>
      </c>
      <c r="DT458" s="3">
        <f t="shared" si="404"/>
        <v>0</v>
      </c>
      <c r="DU458" s="3">
        <f t="shared" si="404"/>
        <v>0</v>
      </c>
      <c r="DV458" s="3">
        <f t="shared" si="404"/>
        <v>0</v>
      </c>
      <c r="DW458" s="3">
        <f t="shared" si="404"/>
        <v>0</v>
      </c>
      <c r="DX458" s="3">
        <f t="shared" si="404"/>
        <v>0</v>
      </c>
      <c r="DY458" s="3">
        <f t="shared" si="404"/>
        <v>0</v>
      </c>
      <c r="DZ458" s="3">
        <f t="shared" si="404"/>
        <v>0</v>
      </c>
      <c r="EA458" s="3">
        <f t="shared" si="404"/>
        <v>0</v>
      </c>
      <c r="EB458" s="3">
        <f t="shared" si="404"/>
        <v>0</v>
      </c>
      <c r="EC458" s="3">
        <f t="shared" si="404"/>
        <v>0</v>
      </c>
      <c r="ED458" s="3">
        <f t="shared" si="404"/>
        <v>0</v>
      </c>
      <c r="EE458" s="3">
        <f t="shared" si="404"/>
        <v>0</v>
      </c>
      <c r="EF458" s="3">
        <f t="shared" si="404"/>
        <v>0</v>
      </c>
      <c r="EG458" s="3">
        <f t="shared" si="404"/>
        <v>0</v>
      </c>
      <c r="EH458" s="3">
        <f t="shared" si="404"/>
        <v>0</v>
      </c>
      <c r="EI458" s="3">
        <f t="shared" si="404"/>
        <v>0</v>
      </c>
      <c r="EJ458" s="3">
        <f t="shared" si="404"/>
        <v>0</v>
      </c>
      <c r="EK458" s="3">
        <f t="shared" si="404"/>
        <v>0</v>
      </c>
      <c r="EL458" s="3">
        <f t="shared" si="404"/>
        <v>0</v>
      </c>
      <c r="EM458" s="3">
        <f t="shared" ref="EM458:FR458" si="405">EM502</f>
        <v>0</v>
      </c>
      <c r="EN458" s="3">
        <f t="shared" si="405"/>
        <v>0</v>
      </c>
      <c r="EO458" s="3">
        <f t="shared" si="405"/>
        <v>0</v>
      </c>
      <c r="EP458" s="3">
        <f t="shared" si="405"/>
        <v>0</v>
      </c>
      <c r="EQ458" s="3">
        <f t="shared" si="405"/>
        <v>0</v>
      </c>
      <c r="ER458" s="3">
        <f t="shared" si="405"/>
        <v>0</v>
      </c>
      <c r="ES458" s="3">
        <f t="shared" si="405"/>
        <v>0</v>
      </c>
      <c r="ET458" s="3">
        <f t="shared" si="405"/>
        <v>0</v>
      </c>
      <c r="EU458" s="3">
        <f t="shared" si="405"/>
        <v>0</v>
      </c>
      <c r="EV458" s="3">
        <f t="shared" si="405"/>
        <v>0</v>
      </c>
      <c r="EW458" s="3">
        <f t="shared" si="405"/>
        <v>0</v>
      </c>
      <c r="EX458" s="3">
        <f t="shared" si="405"/>
        <v>0</v>
      </c>
      <c r="EY458" s="3">
        <f t="shared" si="405"/>
        <v>0</v>
      </c>
      <c r="EZ458" s="3">
        <f t="shared" si="405"/>
        <v>0</v>
      </c>
      <c r="FA458" s="3">
        <f t="shared" si="405"/>
        <v>0</v>
      </c>
      <c r="FB458" s="3">
        <f t="shared" si="405"/>
        <v>0</v>
      </c>
      <c r="FC458" s="3">
        <f t="shared" si="405"/>
        <v>0</v>
      </c>
      <c r="FD458" s="3">
        <f t="shared" si="405"/>
        <v>0</v>
      </c>
      <c r="FE458" s="3">
        <f t="shared" si="405"/>
        <v>0</v>
      </c>
      <c r="FF458" s="3">
        <f t="shared" si="405"/>
        <v>0</v>
      </c>
      <c r="FG458" s="3">
        <f t="shared" si="405"/>
        <v>0</v>
      </c>
      <c r="FH458" s="3">
        <f t="shared" si="405"/>
        <v>0</v>
      </c>
      <c r="FI458" s="3">
        <f t="shared" si="405"/>
        <v>0</v>
      </c>
      <c r="FJ458" s="3">
        <f t="shared" si="405"/>
        <v>0</v>
      </c>
      <c r="FK458" s="3">
        <f t="shared" si="405"/>
        <v>0</v>
      </c>
      <c r="FL458" s="3">
        <f t="shared" si="405"/>
        <v>0</v>
      </c>
      <c r="FM458" s="3">
        <f t="shared" si="405"/>
        <v>0</v>
      </c>
      <c r="FN458" s="3">
        <f t="shared" si="405"/>
        <v>0</v>
      </c>
      <c r="FO458" s="3">
        <f t="shared" si="405"/>
        <v>0</v>
      </c>
      <c r="FP458" s="3">
        <f t="shared" si="405"/>
        <v>0</v>
      </c>
      <c r="FQ458" s="3">
        <f t="shared" si="405"/>
        <v>0</v>
      </c>
      <c r="FR458" s="3">
        <f t="shared" si="405"/>
        <v>0</v>
      </c>
      <c r="FS458" s="3">
        <f t="shared" ref="FS458:GX458" si="406">FS502</f>
        <v>0</v>
      </c>
      <c r="FT458" s="3">
        <f t="shared" si="406"/>
        <v>0</v>
      </c>
      <c r="FU458" s="3">
        <f t="shared" si="406"/>
        <v>0</v>
      </c>
      <c r="FV458" s="3">
        <f t="shared" si="406"/>
        <v>0</v>
      </c>
      <c r="FW458" s="3">
        <f t="shared" si="406"/>
        <v>0</v>
      </c>
      <c r="FX458" s="3">
        <f t="shared" si="406"/>
        <v>0</v>
      </c>
      <c r="FY458" s="3">
        <f t="shared" si="406"/>
        <v>0</v>
      </c>
      <c r="FZ458" s="3">
        <f t="shared" si="406"/>
        <v>0</v>
      </c>
      <c r="GA458" s="3">
        <f t="shared" si="406"/>
        <v>0</v>
      </c>
      <c r="GB458" s="3">
        <f t="shared" si="406"/>
        <v>0</v>
      </c>
      <c r="GC458" s="3">
        <f t="shared" si="406"/>
        <v>0</v>
      </c>
      <c r="GD458" s="3">
        <f t="shared" si="406"/>
        <v>0</v>
      </c>
      <c r="GE458" s="3">
        <f t="shared" si="406"/>
        <v>0</v>
      </c>
      <c r="GF458" s="3">
        <f t="shared" si="406"/>
        <v>0</v>
      </c>
      <c r="GG458" s="3">
        <f t="shared" si="406"/>
        <v>0</v>
      </c>
      <c r="GH458" s="3">
        <f t="shared" si="406"/>
        <v>0</v>
      </c>
      <c r="GI458" s="3">
        <f t="shared" si="406"/>
        <v>0</v>
      </c>
      <c r="GJ458" s="3">
        <f t="shared" si="406"/>
        <v>0</v>
      </c>
      <c r="GK458" s="3">
        <f t="shared" si="406"/>
        <v>0</v>
      </c>
      <c r="GL458" s="3">
        <f t="shared" si="406"/>
        <v>0</v>
      </c>
      <c r="GM458" s="3">
        <f t="shared" si="406"/>
        <v>0</v>
      </c>
      <c r="GN458" s="3">
        <f t="shared" si="406"/>
        <v>0</v>
      </c>
      <c r="GO458" s="3">
        <f t="shared" si="406"/>
        <v>0</v>
      </c>
      <c r="GP458" s="3">
        <f t="shared" si="406"/>
        <v>0</v>
      </c>
      <c r="GQ458" s="3">
        <f t="shared" si="406"/>
        <v>0</v>
      </c>
      <c r="GR458" s="3">
        <f t="shared" si="406"/>
        <v>0</v>
      </c>
      <c r="GS458" s="3">
        <f t="shared" si="406"/>
        <v>0</v>
      </c>
      <c r="GT458" s="3">
        <f t="shared" si="406"/>
        <v>0</v>
      </c>
      <c r="GU458" s="3">
        <f t="shared" si="406"/>
        <v>0</v>
      </c>
      <c r="GV458" s="3">
        <f t="shared" si="406"/>
        <v>0</v>
      </c>
      <c r="GW458" s="3">
        <f t="shared" si="406"/>
        <v>0</v>
      </c>
      <c r="GX458" s="3">
        <f t="shared" si="406"/>
        <v>0</v>
      </c>
    </row>
    <row r="460" spans="1:245" x14ac:dyDescent="0.2">
      <c r="A460" s="1">
        <v>5</v>
      </c>
      <c r="B460" s="1">
        <v>1</v>
      </c>
      <c r="C460" s="1"/>
      <c r="D460" s="1">
        <f>ROW(A472)</f>
        <v>472</v>
      </c>
      <c r="E460" s="1"/>
      <c r="F460" s="1" t="s">
        <v>17</v>
      </c>
      <c r="G460" s="1" t="s">
        <v>18</v>
      </c>
      <c r="H460" s="1" t="s">
        <v>3</v>
      </c>
      <c r="I460" s="1">
        <v>0</v>
      </c>
      <c r="J460" s="1"/>
      <c r="K460" s="1">
        <v>0</v>
      </c>
      <c r="L460" s="1"/>
      <c r="M460" s="1" t="s">
        <v>3</v>
      </c>
      <c r="N460" s="1"/>
      <c r="O460" s="1"/>
      <c r="P460" s="1"/>
      <c r="Q460" s="1"/>
      <c r="R460" s="1"/>
      <c r="S460" s="1">
        <v>0</v>
      </c>
      <c r="T460" s="1"/>
      <c r="U460" s="1" t="s">
        <v>3</v>
      </c>
      <c r="V460" s="1">
        <v>0</v>
      </c>
      <c r="W460" s="1"/>
      <c r="X460" s="1"/>
      <c r="Y460" s="1"/>
      <c r="Z460" s="1"/>
      <c r="AA460" s="1"/>
      <c r="AB460" s="1" t="s">
        <v>3</v>
      </c>
      <c r="AC460" s="1" t="s">
        <v>3</v>
      </c>
      <c r="AD460" s="1" t="s">
        <v>3</v>
      </c>
      <c r="AE460" s="1" t="s">
        <v>3</v>
      </c>
      <c r="AF460" s="1" t="s">
        <v>3</v>
      </c>
      <c r="AG460" s="1" t="s">
        <v>3</v>
      </c>
      <c r="AH460" s="1"/>
      <c r="AI460" s="1"/>
      <c r="AJ460" s="1"/>
      <c r="AK460" s="1"/>
      <c r="AL460" s="1"/>
      <c r="AM460" s="1"/>
      <c r="AN460" s="1"/>
      <c r="AO460" s="1"/>
      <c r="AP460" s="1" t="s">
        <v>3</v>
      </c>
      <c r="AQ460" s="1" t="s">
        <v>3</v>
      </c>
      <c r="AR460" s="1" t="s">
        <v>3</v>
      </c>
      <c r="AS460" s="1"/>
      <c r="AT460" s="1"/>
      <c r="AU460" s="1"/>
      <c r="AV460" s="1"/>
      <c r="AW460" s="1"/>
      <c r="AX460" s="1"/>
      <c r="AY460" s="1"/>
      <c r="AZ460" s="1" t="s">
        <v>3</v>
      </c>
      <c r="BA460" s="1"/>
      <c r="BB460" s="1" t="s">
        <v>3</v>
      </c>
      <c r="BC460" s="1" t="s">
        <v>3</v>
      </c>
      <c r="BD460" s="1" t="s">
        <v>3</v>
      </c>
      <c r="BE460" s="1" t="s">
        <v>3</v>
      </c>
      <c r="BF460" s="1" t="s">
        <v>3</v>
      </c>
      <c r="BG460" s="1" t="s">
        <v>3</v>
      </c>
      <c r="BH460" s="1" t="s">
        <v>3</v>
      </c>
      <c r="BI460" s="1" t="s">
        <v>3</v>
      </c>
      <c r="BJ460" s="1" t="s">
        <v>3</v>
      </c>
      <c r="BK460" s="1" t="s">
        <v>3</v>
      </c>
      <c r="BL460" s="1" t="s">
        <v>3</v>
      </c>
      <c r="BM460" s="1" t="s">
        <v>3</v>
      </c>
      <c r="BN460" s="1" t="s">
        <v>3</v>
      </c>
      <c r="BO460" s="1" t="s">
        <v>3</v>
      </c>
      <c r="BP460" s="1" t="s">
        <v>3</v>
      </c>
      <c r="BQ460" s="1"/>
      <c r="BR460" s="1"/>
      <c r="BS460" s="1"/>
      <c r="BT460" s="1"/>
      <c r="BU460" s="1"/>
      <c r="BV460" s="1"/>
      <c r="BW460" s="1"/>
      <c r="BX460" s="1">
        <v>0</v>
      </c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>
        <v>0</v>
      </c>
    </row>
    <row r="462" spans="1:245" x14ac:dyDescent="0.2">
      <c r="A462" s="2">
        <v>52</v>
      </c>
      <c r="B462" s="2">
        <f t="shared" ref="B462:G462" si="407">B472</f>
        <v>1</v>
      </c>
      <c r="C462" s="2">
        <f t="shared" si="407"/>
        <v>5</v>
      </c>
      <c r="D462" s="2">
        <f t="shared" si="407"/>
        <v>460</v>
      </c>
      <c r="E462" s="2">
        <f t="shared" si="407"/>
        <v>0</v>
      </c>
      <c r="F462" s="2" t="str">
        <f t="shared" si="407"/>
        <v>Новый подраздел</v>
      </c>
      <c r="G462" s="2" t="str">
        <f t="shared" si="407"/>
        <v>Демонтажные и подготовительные  работы</v>
      </c>
      <c r="H462" s="2"/>
      <c r="I462" s="2"/>
      <c r="J462" s="2"/>
      <c r="K462" s="2"/>
      <c r="L462" s="2"/>
      <c r="M462" s="2"/>
      <c r="N462" s="2"/>
      <c r="O462" s="2">
        <f t="shared" ref="O462:AT462" si="408">O472</f>
        <v>4231.6400000000003</v>
      </c>
      <c r="P462" s="2">
        <f t="shared" si="408"/>
        <v>0</v>
      </c>
      <c r="Q462" s="2">
        <f t="shared" si="408"/>
        <v>0</v>
      </c>
      <c r="R462" s="2">
        <f t="shared" si="408"/>
        <v>0</v>
      </c>
      <c r="S462" s="2">
        <f t="shared" si="408"/>
        <v>4231.6400000000003</v>
      </c>
      <c r="T462" s="2">
        <f t="shared" si="408"/>
        <v>0</v>
      </c>
      <c r="U462" s="2">
        <f t="shared" si="408"/>
        <v>15.631262</v>
      </c>
      <c r="V462" s="2">
        <f t="shared" si="408"/>
        <v>0</v>
      </c>
      <c r="W462" s="2">
        <f t="shared" si="408"/>
        <v>0</v>
      </c>
      <c r="X462" s="2">
        <f t="shared" si="408"/>
        <v>3465.73</v>
      </c>
      <c r="Y462" s="2">
        <f t="shared" si="408"/>
        <v>1734.98</v>
      </c>
      <c r="Z462" s="2">
        <f t="shared" si="408"/>
        <v>0</v>
      </c>
      <c r="AA462" s="2">
        <f t="shared" si="408"/>
        <v>0</v>
      </c>
      <c r="AB462" s="2">
        <f t="shared" si="408"/>
        <v>4231.6400000000003</v>
      </c>
      <c r="AC462" s="2">
        <f t="shared" si="408"/>
        <v>0</v>
      </c>
      <c r="AD462" s="2">
        <f t="shared" si="408"/>
        <v>0</v>
      </c>
      <c r="AE462" s="2">
        <f t="shared" si="408"/>
        <v>0</v>
      </c>
      <c r="AF462" s="2">
        <f t="shared" si="408"/>
        <v>4231.6400000000003</v>
      </c>
      <c r="AG462" s="2">
        <f t="shared" si="408"/>
        <v>0</v>
      </c>
      <c r="AH462" s="2">
        <f t="shared" si="408"/>
        <v>15.631262</v>
      </c>
      <c r="AI462" s="2">
        <f t="shared" si="408"/>
        <v>0</v>
      </c>
      <c r="AJ462" s="2">
        <f t="shared" si="408"/>
        <v>0</v>
      </c>
      <c r="AK462" s="2">
        <f t="shared" si="408"/>
        <v>3465.73</v>
      </c>
      <c r="AL462" s="2">
        <f t="shared" si="408"/>
        <v>1734.98</v>
      </c>
      <c r="AM462" s="2">
        <f t="shared" si="408"/>
        <v>0</v>
      </c>
      <c r="AN462" s="2">
        <f t="shared" si="408"/>
        <v>0</v>
      </c>
      <c r="AO462" s="2">
        <f t="shared" si="408"/>
        <v>0</v>
      </c>
      <c r="AP462" s="2">
        <f t="shared" si="408"/>
        <v>0</v>
      </c>
      <c r="AQ462" s="2">
        <f t="shared" si="408"/>
        <v>0</v>
      </c>
      <c r="AR462" s="2">
        <f t="shared" si="408"/>
        <v>9432.35</v>
      </c>
      <c r="AS462" s="2">
        <f t="shared" si="408"/>
        <v>9432.35</v>
      </c>
      <c r="AT462" s="2">
        <f t="shared" si="408"/>
        <v>0</v>
      </c>
      <c r="AU462" s="2">
        <f t="shared" ref="AU462:BZ462" si="409">AU472</f>
        <v>0</v>
      </c>
      <c r="AV462" s="2">
        <f t="shared" si="409"/>
        <v>0</v>
      </c>
      <c r="AW462" s="2">
        <f t="shared" si="409"/>
        <v>0</v>
      </c>
      <c r="AX462" s="2">
        <f t="shared" si="409"/>
        <v>0</v>
      </c>
      <c r="AY462" s="2">
        <f t="shared" si="409"/>
        <v>0</v>
      </c>
      <c r="AZ462" s="2">
        <f t="shared" si="409"/>
        <v>0</v>
      </c>
      <c r="BA462" s="2">
        <f t="shared" si="409"/>
        <v>0</v>
      </c>
      <c r="BB462" s="2">
        <f t="shared" si="409"/>
        <v>0</v>
      </c>
      <c r="BC462" s="2">
        <f t="shared" si="409"/>
        <v>0</v>
      </c>
      <c r="BD462" s="2">
        <f t="shared" si="409"/>
        <v>0</v>
      </c>
      <c r="BE462" s="2">
        <f t="shared" si="409"/>
        <v>0</v>
      </c>
      <c r="BF462" s="2">
        <f t="shared" si="409"/>
        <v>0</v>
      </c>
      <c r="BG462" s="2">
        <f t="shared" si="409"/>
        <v>0</v>
      </c>
      <c r="BH462" s="2">
        <f t="shared" si="409"/>
        <v>0</v>
      </c>
      <c r="BI462" s="2">
        <f t="shared" si="409"/>
        <v>0</v>
      </c>
      <c r="BJ462" s="2">
        <f t="shared" si="409"/>
        <v>0</v>
      </c>
      <c r="BK462" s="2">
        <f t="shared" si="409"/>
        <v>0</v>
      </c>
      <c r="BL462" s="2">
        <f t="shared" si="409"/>
        <v>0</v>
      </c>
      <c r="BM462" s="2">
        <f t="shared" si="409"/>
        <v>0</v>
      </c>
      <c r="BN462" s="2">
        <f t="shared" si="409"/>
        <v>0</v>
      </c>
      <c r="BO462" s="2">
        <f t="shared" si="409"/>
        <v>0</v>
      </c>
      <c r="BP462" s="2">
        <f t="shared" si="409"/>
        <v>0</v>
      </c>
      <c r="BQ462" s="2">
        <f t="shared" si="409"/>
        <v>0</v>
      </c>
      <c r="BR462" s="2">
        <f t="shared" si="409"/>
        <v>0</v>
      </c>
      <c r="BS462" s="2">
        <f t="shared" si="409"/>
        <v>0</v>
      </c>
      <c r="BT462" s="2">
        <f t="shared" si="409"/>
        <v>0</v>
      </c>
      <c r="BU462" s="2">
        <f t="shared" si="409"/>
        <v>0</v>
      </c>
      <c r="BV462" s="2">
        <f t="shared" si="409"/>
        <v>0</v>
      </c>
      <c r="BW462" s="2">
        <f t="shared" si="409"/>
        <v>0</v>
      </c>
      <c r="BX462" s="2">
        <f t="shared" si="409"/>
        <v>0</v>
      </c>
      <c r="BY462" s="2">
        <f t="shared" si="409"/>
        <v>0</v>
      </c>
      <c r="BZ462" s="2">
        <f t="shared" si="409"/>
        <v>0</v>
      </c>
      <c r="CA462" s="2">
        <f t="shared" ref="CA462:DF462" si="410">CA472</f>
        <v>9432.35</v>
      </c>
      <c r="CB462" s="2">
        <f t="shared" si="410"/>
        <v>9432.35</v>
      </c>
      <c r="CC462" s="2">
        <f t="shared" si="410"/>
        <v>0</v>
      </c>
      <c r="CD462" s="2">
        <f t="shared" si="410"/>
        <v>0</v>
      </c>
      <c r="CE462" s="2">
        <f t="shared" si="410"/>
        <v>0</v>
      </c>
      <c r="CF462" s="2">
        <f t="shared" si="410"/>
        <v>0</v>
      </c>
      <c r="CG462" s="2">
        <f t="shared" si="410"/>
        <v>0</v>
      </c>
      <c r="CH462" s="2">
        <f t="shared" si="410"/>
        <v>0</v>
      </c>
      <c r="CI462" s="2">
        <f t="shared" si="410"/>
        <v>0</v>
      </c>
      <c r="CJ462" s="2">
        <f t="shared" si="410"/>
        <v>0</v>
      </c>
      <c r="CK462" s="2">
        <f t="shared" si="410"/>
        <v>0</v>
      </c>
      <c r="CL462" s="2">
        <f t="shared" si="410"/>
        <v>0</v>
      </c>
      <c r="CM462" s="2">
        <f t="shared" si="410"/>
        <v>0</v>
      </c>
      <c r="CN462" s="2">
        <f t="shared" si="410"/>
        <v>0</v>
      </c>
      <c r="CO462" s="2">
        <f t="shared" si="410"/>
        <v>0</v>
      </c>
      <c r="CP462" s="2">
        <f t="shared" si="410"/>
        <v>0</v>
      </c>
      <c r="CQ462" s="2">
        <f t="shared" si="410"/>
        <v>0</v>
      </c>
      <c r="CR462" s="2">
        <f t="shared" si="410"/>
        <v>0</v>
      </c>
      <c r="CS462" s="2">
        <f t="shared" si="410"/>
        <v>0</v>
      </c>
      <c r="CT462" s="2">
        <f t="shared" si="410"/>
        <v>0</v>
      </c>
      <c r="CU462" s="2">
        <f t="shared" si="410"/>
        <v>0</v>
      </c>
      <c r="CV462" s="2">
        <f t="shared" si="410"/>
        <v>0</v>
      </c>
      <c r="CW462" s="2">
        <f t="shared" si="410"/>
        <v>0</v>
      </c>
      <c r="CX462" s="2">
        <f t="shared" si="410"/>
        <v>0</v>
      </c>
      <c r="CY462" s="2">
        <f t="shared" si="410"/>
        <v>0</v>
      </c>
      <c r="CZ462" s="2">
        <f t="shared" si="410"/>
        <v>0</v>
      </c>
      <c r="DA462" s="2">
        <f t="shared" si="410"/>
        <v>0</v>
      </c>
      <c r="DB462" s="2">
        <f t="shared" si="410"/>
        <v>0</v>
      </c>
      <c r="DC462" s="2">
        <f t="shared" si="410"/>
        <v>0</v>
      </c>
      <c r="DD462" s="2">
        <f t="shared" si="410"/>
        <v>0</v>
      </c>
      <c r="DE462" s="2">
        <f t="shared" si="410"/>
        <v>0</v>
      </c>
      <c r="DF462" s="2">
        <f t="shared" si="410"/>
        <v>0</v>
      </c>
      <c r="DG462" s="3">
        <f t="shared" ref="DG462:EL462" si="411">DG472</f>
        <v>0</v>
      </c>
      <c r="DH462" s="3">
        <f t="shared" si="411"/>
        <v>0</v>
      </c>
      <c r="DI462" s="3">
        <f t="shared" si="411"/>
        <v>0</v>
      </c>
      <c r="DJ462" s="3">
        <f t="shared" si="411"/>
        <v>0</v>
      </c>
      <c r="DK462" s="3">
        <f t="shared" si="411"/>
        <v>0</v>
      </c>
      <c r="DL462" s="3">
        <f t="shared" si="411"/>
        <v>0</v>
      </c>
      <c r="DM462" s="3">
        <f t="shared" si="411"/>
        <v>0</v>
      </c>
      <c r="DN462" s="3">
        <f t="shared" si="411"/>
        <v>0</v>
      </c>
      <c r="DO462" s="3">
        <f t="shared" si="411"/>
        <v>0</v>
      </c>
      <c r="DP462" s="3">
        <f t="shared" si="411"/>
        <v>0</v>
      </c>
      <c r="DQ462" s="3">
        <f t="shared" si="411"/>
        <v>0</v>
      </c>
      <c r="DR462" s="3">
        <f t="shared" si="411"/>
        <v>0</v>
      </c>
      <c r="DS462" s="3">
        <f t="shared" si="411"/>
        <v>0</v>
      </c>
      <c r="DT462" s="3">
        <f t="shared" si="411"/>
        <v>0</v>
      </c>
      <c r="DU462" s="3">
        <f t="shared" si="411"/>
        <v>0</v>
      </c>
      <c r="DV462" s="3">
        <f t="shared" si="411"/>
        <v>0</v>
      </c>
      <c r="DW462" s="3">
        <f t="shared" si="411"/>
        <v>0</v>
      </c>
      <c r="DX462" s="3">
        <f t="shared" si="411"/>
        <v>0</v>
      </c>
      <c r="DY462" s="3">
        <f t="shared" si="411"/>
        <v>0</v>
      </c>
      <c r="DZ462" s="3">
        <f t="shared" si="411"/>
        <v>0</v>
      </c>
      <c r="EA462" s="3">
        <f t="shared" si="411"/>
        <v>0</v>
      </c>
      <c r="EB462" s="3">
        <f t="shared" si="411"/>
        <v>0</v>
      </c>
      <c r="EC462" s="3">
        <f t="shared" si="411"/>
        <v>0</v>
      </c>
      <c r="ED462" s="3">
        <f t="shared" si="411"/>
        <v>0</v>
      </c>
      <c r="EE462" s="3">
        <f t="shared" si="411"/>
        <v>0</v>
      </c>
      <c r="EF462" s="3">
        <f t="shared" si="411"/>
        <v>0</v>
      </c>
      <c r="EG462" s="3">
        <f t="shared" si="411"/>
        <v>0</v>
      </c>
      <c r="EH462" s="3">
        <f t="shared" si="411"/>
        <v>0</v>
      </c>
      <c r="EI462" s="3">
        <f t="shared" si="411"/>
        <v>0</v>
      </c>
      <c r="EJ462" s="3">
        <f t="shared" si="411"/>
        <v>0</v>
      </c>
      <c r="EK462" s="3">
        <f t="shared" si="411"/>
        <v>0</v>
      </c>
      <c r="EL462" s="3">
        <f t="shared" si="411"/>
        <v>0</v>
      </c>
      <c r="EM462" s="3">
        <f t="shared" ref="EM462:FR462" si="412">EM472</f>
        <v>0</v>
      </c>
      <c r="EN462" s="3">
        <f t="shared" si="412"/>
        <v>0</v>
      </c>
      <c r="EO462" s="3">
        <f t="shared" si="412"/>
        <v>0</v>
      </c>
      <c r="EP462" s="3">
        <f t="shared" si="412"/>
        <v>0</v>
      </c>
      <c r="EQ462" s="3">
        <f t="shared" si="412"/>
        <v>0</v>
      </c>
      <c r="ER462" s="3">
        <f t="shared" si="412"/>
        <v>0</v>
      </c>
      <c r="ES462" s="3">
        <f t="shared" si="412"/>
        <v>0</v>
      </c>
      <c r="ET462" s="3">
        <f t="shared" si="412"/>
        <v>0</v>
      </c>
      <c r="EU462" s="3">
        <f t="shared" si="412"/>
        <v>0</v>
      </c>
      <c r="EV462" s="3">
        <f t="shared" si="412"/>
        <v>0</v>
      </c>
      <c r="EW462" s="3">
        <f t="shared" si="412"/>
        <v>0</v>
      </c>
      <c r="EX462" s="3">
        <f t="shared" si="412"/>
        <v>0</v>
      </c>
      <c r="EY462" s="3">
        <f t="shared" si="412"/>
        <v>0</v>
      </c>
      <c r="EZ462" s="3">
        <f t="shared" si="412"/>
        <v>0</v>
      </c>
      <c r="FA462" s="3">
        <f t="shared" si="412"/>
        <v>0</v>
      </c>
      <c r="FB462" s="3">
        <f t="shared" si="412"/>
        <v>0</v>
      </c>
      <c r="FC462" s="3">
        <f t="shared" si="412"/>
        <v>0</v>
      </c>
      <c r="FD462" s="3">
        <f t="shared" si="412"/>
        <v>0</v>
      </c>
      <c r="FE462" s="3">
        <f t="shared" si="412"/>
        <v>0</v>
      </c>
      <c r="FF462" s="3">
        <f t="shared" si="412"/>
        <v>0</v>
      </c>
      <c r="FG462" s="3">
        <f t="shared" si="412"/>
        <v>0</v>
      </c>
      <c r="FH462" s="3">
        <f t="shared" si="412"/>
        <v>0</v>
      </c>
      <c r="FI462" s="3">
        <f t="shared" si="412"/>
        <v>0</v>
      </c>
      <c r="FJ462" s="3">
        <f t="shared" si="412"/>
        <v>0</v>
      </c>
      <c r="FK462" s="3">
        <f t="shared" si="412"/>
        <v>0</v>
      </c>
      <c r="FL462" s="3">
        <f t="shared" si="412"/>
        <v>0</v>
      </c>
      <c r="FM462" s="3">
        <f t="shared" si="412"/>
        <v>0</v>
      </c>
      <c r="FN462" s="3">
        <f t="shared" si="412"/>
        <v>0</v>
      </c>
      <c r="FO462" s="3">
        <f t="shared" si="412"/>
        <v>0</v>
      </c>
      <c r="FP462" s="3">
        <f t="shared" si="412"/>
        <v>0</v>
      </c>
      <c r="FQ462" s="3">
        <f t="shared" si="412"/>
        <v>0</v>
      </c>
      <c r="FR462" s="3">
        <f t="shared" si="412"/>
        <v>0</v>
      </c>
      <c r="FS462" s="3">
        <f t="shared" ref="FS462:GX462" si="413">FS472</f>
        <v>0</v>
      </c>
      <c r="FT462" s="3">
        <f t="shared" si="413"/>
        <v>0</v>
      </c>
      <c r="FU462" s="3">
        <f t="shared" si="413"/>
        <v>0</v>
      </c>
      <c r="FV462" s="3">
        <f t="shared" si="413"/>
        <v>0</v>
      </c>
      <c r="FW462" s="3">
        <f t="shared" si="413"/>
        <v>0</v>
      </c>
      <c r="FX462" s="3">
        <f t="shared" si="413"/>
        <v>0</v>
      </c>
      <c r="FY462" s="3">
        <f t="shared" si="413"/>
        <v>0</v>
      </c>
      <c r="FZ462" s="3">
        <f t="shared" si="413"/>
        <v>0</v>
      </c>
      <c r="GA462" s="3">
        <f t="shared" si="413"/>
        <v>0</v>
      </c>
      <c r="GB462" s="3">
        <f t="shared" si="413"/>
        <v>0</v>
      </c>
      <c r="GC462" s="3">
        <f t="shared" si="413"/>
        <v>0</v>
      </c>
      <c r="GD462" s="3">
        <f t="shared" si="413"/>
        <v>0</v>
      </c>
      <c r="GE462" s="3">
        <f t="shared" si="413"/>
        <v>0</v>
      </c>
      <c r="GF462" s="3">
        <f t="shared" si="413"/>
        <v>0</v>
      </c>
      <c r="GG462" s="3">
        <f t="shared" si="413"/>
        <v>0</v>
      </c>
      <c r="GH462" s="3">
        <f t="shared" si="413"/>
        <v>0</v>
      </c>
      <c r="GI462" s="3">
        <f t="shared" si="413"/>
        <v>0</v>
      </c>
      <c r="GJ462" s="3">
        <f t="shared" si="413"/>
        <v>0</v>
      </c>
      <c r="GK462" s="3">
        <f t="shared" si="413"/>
        <v>0</v>
      </c>
      <c r="GL462" s="3">
        <f t="shared" si="413"/>
        <v>0</v>
      </c>
      <c r="GM462" s="3">
        <f t="shared" si="413"/>
        <v>0</v>
      </c>
      <c r="GN462" s="3">
        <f t="shared" si="413"/>
        <v>0</v>
      </c>
      <c r="GO462" s="3">
        <f t="shared" si="413"/>
        <v>0</v>
      </c>
      <c r="GP462" s="3">
        <f t="shared" si="413"/>
        <v>0</v>
      </c>
      <c r="GQ462" s="3">
        <f t="shared" si="413"/>
        <v>0</v>
      </c>
      <c r="GR462" s="3">
        <f t="shared" si="413"/>
        <v>0</v>
      </c>
      <c r="GS462" s="3">
        <f t="shared" si="413"/>
        <v>0</v>
      </c>
      <c r="GT462" s="3">
        <f t="shared" si="413"/>
        <v>0</v>
      </c>
      <c r="GU462" s="3">
        <f t="shared" si="413"/>
        <v>0</v>
      </c>
      <c r="GV462" s="3">
        <f t="shared" si="413"/>
        <v>0</v>
      </c>
      <c r="GW462" s="3">
        <f t="shared" si="413"/>
        <v>0</v>
      </c>
      <c r="GX462" s="3">
        <f t="shared" si="413"/>
        <v>0</v>
      </c>
    </row>
    <row r="464" spans="1:245" x14ac:dyDescent="0.2">
      <c r="A464">
        <v>17</v>
      </c>
      <c r="B464">
        <v>1</v>
      </c>
      <c r="C464">
        <f>ROW(SmtRes!A206)</f>
        <v>206</v>
      </c>
      <c r="D464">
        <f>ROW(EtalonRes!A218)</f>
        <v>218</v>
      </c>
      <c r="E464" t="s">
        <v>19</v>
      </c>
      <c r="F464" t="s">
        <v>20</v>
      </c>
      <c r="G464" t="s">
        <v>21</v>
      </c>
      <c r="H464" t="s">
        <v>22</v>
      </c>
      <c r="I464">
        <f>ROUND(1.97/100,9)</f>
        <v>1.9699999999999999E-2</v>
      </c>
      <c r="J464">
        <v>0</v>
      </c>
      <c r="K464">
        <f>ROUND(1.97/100,9)</f>
        <v>1.9699999999999999E-2</v>
      </c>
      <c r="O464">
        <f t="shared" ref="O464:O470" si="414">ROUND(CP464,2)</f>
        <v>305.60000000000002</v>
      </c>
      <c r="P464">
        <f t="shared" ref="P464:P470" si="415">ROUND((ROUND((AC464*AW464*I464),2)*BC464),2)</f>
        <v>0</v>
      </c>
      <c r="Q464">
        <f t="shared" ref="Q464:Q470" si="416">(ROUND((ROUND(((ET464)*AV464*I464),2)*BB464),2)+ROUND((ROUND(((AE464-(EU464))*AV464*I464),2)*BS464),2))</f>
        <v>0</v>
      </c>
      <c r="R464">
        <f t="shared" ref="R464:R470" si="417">ROUND((ROUND((AE464*AV464*I464),2)*BS464),2)</f>
        <v>0</v>
      </c>
      <c r="S464">
        <f t="shared" ref="S464:S470" si="418">ROUND((ROUND((AF464*AV464*I464),2)*BA464),2)</f>
        <v>305.60000000000002</v>
      </c>
      <c r="T464">
        <f t="shared" ref="T464:T470" si="419">ROUND(CU464*I464,2)</f>
        <v>0</v>
      </c>
      <c r="U464">
        <f t="shared" ref="U464:U470" si="420">CV464*I464</f>
        <v>1.1327499999999999</v>
      </c>
      <c r="V464">
        <f t="shared" ref="V464:V470" si="421">CW464*I464</f>
        <v>0</v>
      </c>
      <c r="W464">
        <f t="shared" ref="W464:W470" si="422">ROUND(CX464*I464,2)</f>
        <v>0</v>
      </c>
      <c r="X464">
        <f t="shared" ref="X464:Y470" si="423">ROUND(CY464,2)</f>
        <v>213.92</v>
      </c>
      <c r="Y464">
        <f t="shared" si="423"/>
        <v>125.3</v>
      </c>
      <c r="AA464">
        <v>55282325</v>
      </c>
      <c r="AB464">
        <f t="shared" ref="AB464:AB470" si="424">ROUND((AC464+AD464+AF464),6)</f>
        <v>587.65</v>
      </c>
      <c r="AC464">
        <f t="shared" ref="AC464:AC470" si="425">ROUND((ES464),6)</f>
        <v>0</v>
      </c>
      <c r="AD464">
        <f t="shared" ref="AD464:AD470" si="426">ROUND((((ET464)-(EU464))+AE464),6)</f>
        <v>0</v>
      </c>
      <c r="AE464">
        <f t="shared" ref="AE464:AF470" si="427">ROUND((EU464),6)</f>
        <v>0</v>
      </c>
      <c r="AF464">
        <f t="shared" si="427"/>
        <v>587.65</v>
      </c>
      <c r="AG464">
        <f t="shared" ref="AG464:AG470" si="428">ROUND((AP464),6)</f>
        <v>0</v>
      </c>
      <c r="AH464">
        <f t="shared" ref="AH464:AI470" si="429">(EW464)</f>
        <v>57.5</v>
      </c>
      <c r="AI464">
        <f t="shared" si="429"/>
        <v>0</v>
      </c>
      <c r="AJ464">
        <f t="shared" ref="AJ464:AJ470" si="430">(AS464)</f>
        <v>0</v>
      </c>
      <c r="AK464">
        <v>587.65</v>
      </c>
      <c r="AL464">
        <v>0</v>
      </c>
      <c r="AM464">
        <v>0</v>
      </c>
      <c r="AN464">
        <v>0</v>
      </c>
      <c r="AO464">
        <v>587.65</v>
      </c>
      <c r="AP464">
        <v>0</v>
      </c>
      <c r="AQ464">
        <v>57.5</v>
      </c>
      <c r="AR464">
        <v>0</v>
      </c>
      <c r="AS464">
        <v>0</v>
      </c>
      <c r="AT464">
        <v>70</v>
      </c>
      <c r="AU464">
        <v>41</v>
      </c>
      <c r="AV464">
        <v>1</v>
      </c>
      <c r="AW464">
        <v>1</v>
      </c>
      <c r="AZ464">
        <v>1</v>
      </c>
      <c r="BA464">
        <v>26.39</v>
      </c>
      <c r="BB464">
        <v>1</v>
      </c>
      <c r="BC464">
        <v>1</v>
      </c>
      <c r="BD464" t="s">
        <v>3</v>
      </c>
      <c r="BE464" t="s">
        <v>3</v>
      </c>
      <c r="BF464" t="s">
        <v>3</v>
      </c>
      <c r="BG464" t="s">
        <v>3</v>
      </c>
      <c r="BH464">
        <v>0</v>
      </c>
      <c r="BI464">
        <v>1</v>
      </c>
      <c r="BJ464" t="s">
        <v>23</v>
      </c>
      <c r="BM464">
        <v>456</v>
      </c>
      <c r="BN464">
        <v>0</v>
      </c>
      <c r="BO464" t="s">
        <v>20</v>
      </c>
      <c r="BP464">
        <v>1</v>
      </c>
      <c r="BQ464">
        <v>60</v>
      </c>
      <c r="BR464">
        <v>0</v>
      </c>
      <c r="BS464">
        <v>26.39</v>
      </c>
      <c r="BT464">
        <v>1</v>
      </c>
      <c r="BU464">
        <v>1</v>
      </c>
      <c r="BV464">
        <v>1</v>
      </c>
      <c r="BW464">
        <v>1</v>
      </c>
      <c r="BX464">
        <v>1</v>
      </c>
      <c r="BY464" t="s">
        <v>3</v>
      </c>
      <c r="BZ464">
        <v>70</v>
      </c>
      <c r="CA464">
        <v>41</v>
      </c>
      <c r="CB464" t="s">
        <v>3</v>
      </c>
      <c r="CE464">
        <v>30</v>
      </c>
      <c r="CF464">
        <v>0</v>
      </c>
      <c r="CG464">
        <v>0</v>
      </c>
      <c r="CM464">
        <v>0</v>
      </c>
      <c r="CN464" t="s">
        <v>3</v>
      </c>
      <c r="CO464">
        <v>0</v>
      </c>
      <c r="CP464">
        <f t="shared" ref="CP464:CP470" si="431">(P464+Q464+S464)</f>
        <v>305.60000000000002</v>
      </c>
      <c r="CQ464">
        <f t="shared" ref="CQ464:CQ470" si="432">ROUND((ROUND((AC464*AW464*1),2)*BC464),2)</f>
        <v>0</v>
      </c>
      <c r="CR464">
        <f t="shared" ref="CR464:CR470" si="433">(ROUND((ROUND(((ET464)*AV464*1),2)*BB464),2)+ROUND((ROUND(((AE464-(EU464))*AV464*1),2)*BS464),2))</f>
        <v>0</v>
      </c>
      <c r="CS464">
        <f t="shared" ref="CS464:CS470" si="434">ROUND((ROUND((AE464*AV464*1),2)*BS464),2)</f>
        <v>0</v>
      </c>
      <c r="CT464">
        <f t="shared" ref="CT464:CT470" si="435">ROUND((ROUND((AF464*AV464*1),2)*BA464),2)</f>
        <v>15508.08</v>
      </c>
      <c r="CU464">
        <f t="shared" ref="CU464:CU470" si="436">AG464</f>
        <v>0</v>
      </c>
      <c r="CV464">
        <f t="shared" ref="CV464:CV470" si="437">(AH464*AV464)</f>
        <v>57.5</v>
      </c>
      <c r="CW464">
        <f t="shared" ref="CW464:CX470" si="438">AI464</f>
        <v>0</v>
      </c>
      <c r="CX464">
        <f t="shared" si="438"/>
        <v>0</v>
      </c>
      <c r="CY464">
        <f t="shared" ref="CY464:CY470" si="439">S464*(BZ464/100)</f>
        <v>213.92000000000002</v>
      </c>
      <c r="CZ464">
        <f t="shared" ref="CZ464:CZ470" si="440">S464*(CA464/100)</f>
        <v>125.29600000000001</v>
      </c>
      <c r="DC464" t="s">
        <v>3</v>
      </c>
      <c r="DD464" t="s">
        <v>3</v>
      </c>
      <c r="DE464" t="s">
        <v>3</v>
      </c>
      <c r="DF464" t="s">
        <v>3</v>
      </c>
      <c r="DG464" t="s">
        <v>3</v>
      </c>
      <c r="DH464" t="s">
        <v>3</v>
      </c>
      <c r="DI464" t="s">
        <v>3</v>
      </c>
      <c r="DJ464" t="s">
        <v>3</v>
      </c>
      <c r="DK464" t="s">
        <v>3</v>
      </c>
      <c r="DL464" t="s">
        <v>3</v>
      </c>
      <c r="DM464" t="s">
        <v>3</v>
      </c>
      <c r="DN464">
        <v>80</v>
      </c>
      <c r="DO464">
        <v>55</v>
      </c>
      <c r="DP464">
        <v>1.0469999999999999</v>
      </c>
      <c r="DQ464">
        <v>1</v>
      </c>
      <c r="DU464">
        <v>1005</v>
      </c>
      <c r="DV464" t="s">
        <v>22</v>
      </c>
      <c r="DW464" t="s">
        <v>22</v>
      </c>
      <c r="DX464">
        <v>100</v>
      </c>
      <c r="DZ464" t="s">
        <v>3</v>
      </c>
      <c r="EA464" t="s">
        <v>3</v>
      </c>
      <c r="EB464" t="s">
        <v>3</v>
      </c>
      <c r="EC464" t="s">
        <v>3</v>
      </c>
      <c r="EE464">
        <v>54687882</v>
      </c>
      <c r="EF464">
        <v>60</v>
      </c>
      <c r="EG464" t="s">
        <v>24</v>
      </c>
      <c r="EH464">
        <v>0</v>
      </c>
      <c r="EI464" t="s">
        <v>3</v>
      </c>
      <c r="EJ464">
        <v>1</v>
      </c>
      <c r="EK464">
        <v>456</v>
      </c>
      <c r="EL464" t="s">
        <v>25</v>
      </c>
      <c r="EM464" t="s">
        <v>26</v>
      </c>
      <c r="EO464" t="s">
        <v>3</v>
      </c>
      <c r="EQ464">
        <v>0</v>
      </c>
      <c r="ER464">
        <v>587.65</v>
      </c>
      <c r="ES464">
        <v>0</v>
      </c>
      <c r="ET464">
        <v>0</v>
      </c>
      <c r="EU464">
        <v>0</v>
      </c>
      <c r="EV464">
        <v>587.65</v>
      </c>
      <c r="EW464">
        <v>57.5</v>
      </c>
      <c r="EX464">
        <v>0</v>
      </c>
      <c r="EY464">
        <v>0</v>
      </c>
      <c r="FQ464">
        <v>0</v>
      </c>
      <c r="FR464">
        <f t="shared" ref="FR464:FR470" si="441">ROUND(IF(AND(BH464=3,BI464=3),P464,0),2)</f>
        <v>0</v>
      </c>
      <c r="FS464">
        <v>0</v>
      </c>
      <c r="FX464">
        <v>80</v>
      </c>
      <c r="FY464">
        <v>55</v>
      </c>
      <c r="GA464" t="s">
        <v>3</v>
      </c>
      <c r="GD464">
        <v>0</v>
      </c>
      <c r="GF464">
        <v>-1681123399</v>
      </c>
      <c r="GG464">
        <v>2</v>
      </c>
      <c r="GH464">
        <v>1</v>
      </c>
      <c r="GI464">
        <v>3</v>
      </c>
      <c r="GJ464">
        <v>0</v>
      </c>
      <c r="GK464">
        <f>ROUND(R464*(R12)/100,2)</f>
        <v>0</v>
      </c>
      <c r="GL464">
        <f t="shared" ref="GL464:GL470" si="442">ROUND(IF(AND(BH464=3,BI464=3,FS464&lt;&gt;0),P464,0),2)</f>
        <v>0</v>
      </c>
      <c r="GM464">
        <f t="shared" ref="GM464:GM470" si="443">ROUND(O464+X464+Y464+GK464,2)+GX464</f>
        <v>644.82000000000005</v>
      </c>
      <c r="GN464">
        <f t="shared" ref="GN464:GN470" si="444">IF(OR(BI464=0,BI464=1),ROUND(O464+X464+Y464+GK464,2),0)</f>
        <v>644.82000000000005</v>
      </c>
      <c r="GO464">
        <f t="shared" ref="GO464:GO470" si="445">IF(BI464=2,ROUND(O464+X464+Y464+GK464,2),0)</f>
        <v>0</v>
      </c>
      <c r="GP464">
        <f t="shared" ref="GP464:GP470" si="446">IF(BI464=4,ROUND(O464+X464+Y464+GK464,2)+GX464,0)</f>
        <v>0</v>
      </c>
      <c r="GR464">
        <v>0</v>
      </c>
      <c r="GS464">
        <v>3</v>
      </c>
      <c r="GT464">
        <v>0</v>
      </c>
      <c r="GU464" t="s">
        <v>3</v>
      </c>
      <c r="GV464">
        <f t="shared" ref="GV464:GV470" si="447">ROUND((GT464),6)</f>
        <v>0</v>
      </c>
      <c r="GW464">
        <v>1</v>
      </c>
      <c r="GX464">
        <f t="shared" ref="GX464:GX470" si="448">ROUND(HC464*I464,2)</f>
        <v>0</v>
      </c>
      <c r="HA464">
        <v>0</v>
      </c>
      <c r="HB464">
        <v>0</v>
      </c>
      <c r="HC464">
        <f t="shared" ref="HC464:HC470" si="449">GV464*GW464</f>
        <v>0</v>
      </c>
      <c r="HE464" t="s">
        <v>3</v>
      </c>
      <c r="HF464" t="s">
        <v>3</v>
      </c>
      <c r="HM464" t="s">
        <v>3</v>
      </c>
      <c r="HN464" t="s">
        <v>3</v>
      </c>
      <c r="HO464" t="s">
        <v>3</v>
      </c>
      <c r="HP464" t="s">
        <v>3</v>
      </c>
      <c r="HQ464" t="s">
        <v>3</v>
      </c>
      <c r="IK464">
        <v>0</v>
      </c>
    </row>
    <row r="465" spans="1:245" x14ac:dyDescent="0.2">
      <c r="A465">
        <v>18</v>
      </c>
      <c r="B465">
        <v>1</v>
      </c>
      <c r="C465">
        <v>206</v>
      </c>
      <c r="E465" t="s">
        <v>27</v>
      </c>
      <c r="F465" t="s">
        <v>28</v>
      </c>
      <c r="G465" t="s">
        <v>29</v>
      </c>
      <c r="H465" t="s">
        <v>30</v>
      </c>
      <c r="I465">
        <f>I464*J465</f>
        <v>-9.0620000000000006E-2</v>
      </c>
      <c r="J465">
        <v>-4.6000000000000005</v>
      </c>
      <c r="K465">
        <v>-4.5999999999999996</v>
      </c>
      <c r="O465">
        <f t="shared" si="414"/>
        <v>0</v>
      </c>
      <c r="P465">
        <f t="shared" si="415"/>
        <v>0</v>
      </c>
      <c r="Q465">
        <f t="shared" si="416"/>
        <v>0</v>
      </c>
      <c r="R465">
        <f t="shared" si="417"/>
        <v>0</v>
      </c>
      <c r="S465">
        <f t="shared" si="418"/>
        <v>0</v>
      </c>
      <c r="T465">
        <f t="shared" si="419"/>
        <v>0</v>
      </c>
      <c r="U465">
        <f t="shared" si="420"/>
        <v>0</v>
      </c>
      <c r="V465">
        <f t="shared" si="421"/>
        <v>0</v>
      </c>
      <c r="W465">
        <f t="shared" si="422"/>
        <v>0</v>
      </c>
      <c r="X465">
        <f t="shared" si="423"/>
        <v>0</v>
      </c>
      <c r="Y465">
        <f t="shared" si="423"/>
        <v>0</v>
      </c>
      <c r="AA465">
        <v>55282325</v>
      </c>
      <c r="AB465">
        <f t="shared" si="424"/>
        <v>0</v>
      </c>
      <c r="AC465">
        <f t="shared" si="425"/>
        <v>0</v>
      </c>
      <c r="AD465">
        <f t="shared" si="426"/>
        <v>0</v>
      </c>
      <c r="AE465">
        <f t="shared" si="427"/>
        <v>0</v>
      </c>
      <c r="AF465">
        <f t="shared" si="427"/>
        <v>0</v>
      </c>
      <c r="AG465">
        <f t="shared" si="428"/>
        <v>0</v>
      </c>
      <c r="AH465">
        <f t="shared" si="429"/>
        <v>0</v>
      </c>
      <c r="AI465">
        <f t="shared" si="429"/>
        <v>0</v>
      </c>
      <c r="AJ465">
        <f t="shared" si="430"/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1</v>
      </c>
      <c r="AW465">
        <v>1</v>
      </c>
      <c r="AZ465">
        <v>1</v>
      </c>
      <c r="BA465">
        <v>1</v>
      </c>
      <c r="BB465">
        <v>1</v>
      </c>
      <c r="BC465">
        <v>1</v>
      </c>
      <c r="BD465" t="s">
        <v>3</v>
      </c>
      <c r="BE465" t="s">
        <v>3</v>
      </c>
      <c r="BF465" t="s">
        <v>3</v>
      </c>
      <c r="BG465" t="s">
        <v>3</v>
      </c>
      <c r="BH465">
        <v>3</v>
      </c>
      <c r="BI465">
        <v>1</v>
      </c>
      <c r="BJ465" t="s">
        <v>3</v>
      </c>
      <c r="BM465">
        <v>456</v>
      </c>
      <c r="BN465">
        <v>0</v>
      </c>
      <c r="BO465" t="s">
        <v>3</v>
      </c>
      <c r="BP465">
        <v>0</v>
      </c>
      <c r="BQ465">
        <v>60</v>
      </c>
      <c r="BR465">
        <v>1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1</v>
      </c>
      <c r="BY465" t="s">
        <v>3</v>
      </c>
      <c r="BZ465">
        <v>0</v>
      </c>
      <c r="CA465">
        <v>0</v>
      </c>
      <c r="CB465" t="s">
        <v>3</v>
      </c>
      <c r="CE465">
        <v>30</v>
      </c>
      <c r="CF465">
        <v>0</v>
      </c>
      <c r="CG465">
        <v>0</v>
      </c>
      <c r="CM465">
        <v>0</v>
      </c>
      <c r="CN465" t="s">
        <v>3</v>
      </c>
      <c r="CO465">
        <v>0</v>
      </c>
      <c r="CP465">
        <f t="shared" si="431"/>
        <v>0</v>
      </c>
      <c r="CQ465">
        <f t="shared" si="432"/>
        <v>0</v>
      </c>
      <c r="CR465">
        <f t="shared" si="433"/>
        <v>0</v>
      </c>
      <c r="CS465">
        <f t="shared" si="434"/>
        <v>0</v>
      </c>
      <c r="CT465">
        <f t="shared" si="435"/>
        <v>0</v>
      </c>
      <c r="CU465">
        <f t="shared" si="436"/>
        <v>0</v>
      </c>
      <c r="CV465">
        <f t="shared" si="437"/>
        <v>0</v>
      </c>
      <c r="CW465">
        <f t="shared" si="438"/>
        <v>0</v>
      </c>
      <c r="CX465">
        <f t="shared" si="438"/>
        <v>0</v>
      </c>
      <c r="CY465">
        <f t="shared" si="439"/>
        <v>0</v>
      </c>
      <c r="CZ465">
        <f t="shared" si="440"/>
        <v>0</v>
      </c>
      <c r="DC465" t="s">
        <v>3</v>
      </c>
      <c r="DD465" t="s">
        <v>3</v>
      </c>
      <c r="DE465" t="s">
        <v>3</v>
      </c>
      <c r="DF465" t="s">
        <v>3</v>
      </c>
      <c r="DG465" t="s">
        <v>3</v>
      </c>
      <c r="DH465" t="s">
        <v>3</v>
      </c>
      <c r="DI465" t="s">
        <v>3</v>
      </c>
      <c r="DJ465" t="s">
        <v>3</v>
      </c>
      <c r="DK465" t="s">
        <v>3</v>
      </c>
      <c r="DL465" t="s">
        <v>3</v>
      </c>
      <c r="DM465" t="s">
        <v>3</v>
      </c>
      <c r="DN465">
        <v>80</v>
      </c>
      <c r="DO465">
        <v>55</v>
      </c>
      <c r="DP465">
        <v>1.0469999999999999</v>
      </c>
      <c r="DQ465">
        <v>1</v>
      </c>
      <c r="DU465">
        <v>1009</v>
      </c>
      <c r="DV465" t="s">
        <v>30</v>
      </c>
      <c r="DW465" t="s">
        <v>30</v>
      </c>
      <c r="DX465">
        <v>1000</v>
      </c>
      <c r="DZ465" t="s">
        <v>3</v>
      </c>
      <c r="EA465" t="s">
        <v>3</v>
      </c>
      <c r="EB465" t="s">
        <v>3</v>
      </c>
      <c r="EC465" t="s">
        <v>3</v>
      </c>
      <c r="EE465">
        <v>54687882</v>
      </c>
      <c r="EF465">
        <v>60</v>
      </c>
      <c r="EG465" t="s">
        <v>24</v>
      </c>
      <c r="EH465">
        <v>0</v>
      </c>
      <c r="EI465" t="s">
        <v>3</v>
      </c>
      <c r="EJ465">
        <v>1</v>
      </c>
      <c r="EK465">
        <v>456</v>
      </c>
      <c r="EL465" t="s">
        <v>25</v>
      </c>
      <c r="EM465" t="s">
        <v>26</v>
      </c>
      <c r="EO465" t="s">
        <v>3</v>
      </c>
      <c r="EQ465">
        <v>32768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FQ465">
        <v>0</v>
      </c>
      <c r="FR465">
        <f t="shared" si="441"/>
        <v>0</v>
      </c>
      <c r="FS465">
        <v>0</v>
      </c>
      <c r="FX465">
        <v>80</v>
      </c>
      <c r="FY465">
        <v>55</v>
      </c>
      <c r="GA465" t="s">
        <v>3</v>
      </c>
      <c r="GD465">
        <v>0</v>
      </c>
      <c r="GF465">
        <v>1489638031</v>
      </c>
      <c r="GG465">
        <v>2</v>
      </c>
      <c r="GH465">
        <v>1</v>
      </c>
      <c r="GI465">
        <v>3</v>
      </c>
      <c r="GJ465">
        <v>0</v>
      </c>
      <c r="GK465">
        <f>ROUND(R465*(R12)/100,2)</f>
        <v>0</v>
      </c>
      <c r="GL465">
        <f t="shared" si="442"/>
        <v>0</v>
      </c>
      <c r="GM465">
        <f t="shared" si="443"/>
        <v>0</v>
      </c>
      <c r="GN465">
        <f t="shared" si="444"/>
        <v>0</v>
      </c>
      <c r="GO465">
        <f t="shared" si="445"/>
        <v>0</v>
      </c>
      <c r="GP465">
        <f t="shared" si="446"/>
        <v>0</v>
      </c>
      <c r="GR465">
        <v>0</v>
      </c>
      <c r="GS465">
        <v>3</v>
      </c>
      <c r="GT465">
        <v>0</v>
      </c>
      <c r="GU465" t="s">
        <v>3</v>
      </c>
      <c r="GV465">
        <f t="shared" si="447"/>
        <v>0</v>
      </c>
      <c r="GW465">
        <v>1</v>
      </c>
      <c r="GX465">
        <f t="shared" si="448"/>
        <v>0</v>
      </c>
      <c r="HA465">
        <v>0</v>
      </c>
      <c r="HB465">
        <v>0</v>
      </c>
      <c r="HC465">
        <f t="shared" si="449"/>
        <v>0</v>
      </c>
      <c r="HE465" t="s">
        <v>3</v>
      </c>
      <c r="HF465" t="s">
        <v>3</v>
      </c>
      <c r="HM465" t="s">
        <v>3</v>
      </c>
      <c r="HN465" t="s">
        <v>3</v>
      </c>
      <c r="HO465" t="s">
        <v>3</v>
      </c>
      <c r="HP465" t="s">
        <v>3</v>
      </c>
      <c r="HQ465" t="s">
        <v>3</v>
      </c>
      <c r="IK465">
        <v>0</v>
      </c>
    </row>
    <row r="466" spans="1:245" x14ac:dyDescent="0.2">
      <c r="A466">
        <v>17</v>
      </c>
      <c r="B466">
        <v>1</v>
      </c>
      <c r="C466">
        <f>ROW(SmtRes!A207)</f>
        <v>207</v>
      </c>
      <c r="D466">
        <f>ROW(EtalonRes!A219)</f>
        <v>219</v>
      </c>
      <c r="E466" t="s">
        <v>31</v>
      </c>
      <c r="F466" t="s">
        <v>32</v>
      </c>
      <c r="G466" t="s">
        <v>33</v>
      </c>
      <c r="H466" t="s">
        <v>34</v>
      </c>
      <c r="I466">
        <v>2.0499999999999998</v>
      </c>
      <c r="J466">
        <v>0</v>
      </c>
      <c r="K466">
        <v>2.0499999999999998</v>
      </c>
      <c r="O466">
        <f t="shared" si="414"/>
        <v>331.72</v>
      </c>
      <c r="P466">
        <f t="shared" si="415"/>
        <v>0</v>
      </c>
      <c r="Q466">
        <f t="shared" si="416"/>
        <v>0</v>
      </c>
      <c r="R466">
        <f t="shared" si="417"/>
        <v>0</v>
      </c>
      <c r="S466">
        <f t="shared" si="418"/>
        <v>331.72</v>
      </c>
      <c r="T466">
        <f t="shared" si="419"/>
        <v>0</v>
      </c>
      <c r="U466">
        <f t="shared" si="420"/>
        <v>1.2299999999999998</v>
      </c>
      <c r="V466">
        <f t="shared" si="421"/>
        <v>0</v>
      </c>
      <c r="W466">
        <f t="shared" si="422"/>
        <v>0</v>
      </c>
      <c r="X466">
        <f t="shared" si="423"/>
        <v>275.33</v>
      </c>
      <c r="Y466">
        <f t="shared" si="423"/>
        <v>136.01</v>
      </c>
      <c r="AA466">
        <v>55282325</v>
      </c>
      <c r="AB466">
        <f t="shared" si="424"/>
        <v>6.13</v>
      </c>
      <c r="AC466">
        <f t="shared" si="425"/>
        <v>0</v>
      </c>
      <c r="AD466">
        <f t="shared" si="426"/>
        <v>0</v>
      </c>
      <c r="AE466">
        <f t="shared" si="427"/>
        <v>0</v>
      </c>
      <c r="AF466">
        <f t="shared" si="427"/>
        <v>6.13</v>
      </c>
      <c r="AG466">
        <f t="shared" si="428"/>
        <v>0</v>
      </c>
      <c r="AH466">
        <f t="shared" si="429"/>
        <v>0.6</v>
      </c>
      <c r="AI466">
        <f t="shared" si="429"/>
        <v>0</v>
      </c>
      <c r="AJ466">
        <f t="shared" si="430"/>
        <v>0</v>
      </c>
      <c r="AK466">
        <v>6.13</v>
      </c>
      <c r="AL466">
        <v>0</v>
      </c>
      <c r="AM466">
        <v>0</v>
      </c>
      <c r="AN466">
        <v>0</v>
      </c>
      <c r="AO466">
        <v>6.13</v>
      </c>
      <c r="AP466">
        <v>0</v>
      </c>
      <c r="AQ466">
        <v>0.6</v>
      </c>
      <c r="AR466">
        <v>0</v>
      </c>
      <c r="AS466">
        <v>0</v>
      </c>
      <c r="AT466">
        <v>83</v>
      </c>
      <c r="AU466">
        <v>41</v>
      </c>
      <c r="AV466">
        <v>1</v>
      </c>
      <c r="AW466">
        <v>1</v>
      </c>
      <c r="AZ466">
        <v>1</v>
      </c>
      <c r="BA466">
        <v>26.39</v>
      </c>
      <c r="BB466">
        <v>1</v>
      </c>
      <c r="BC466">
        <v>1</v>
      </c>
      <c r="BD466" t="s">
        <v>3</v>
      </c>
      <c r="BE466" t="s">
        <v>3</v>
      </c>
      <c r="BF466" t="s">
        <v>3</v>
      </c>
      <c r="BG466" t="s">
        <v>3</v>
      </c>
      <c r="BH466">
        <v>0</v>
      </c>
      <c r="BI466">
        <v>1</v>
      </c>
      <c r="BJ466" t="s">
        <v>35</v>
      </c>
      <c r="BM466">
        <v>478</v>
      </c>
      <c r="BN466">
        <v>0</v>
      </c>
      <c r="BO466" t="s">
        <v>32</v>
      </c>
      <c r="BP466">
        <v>1</v>
      </c>
      <c r="BQ466">
        <v>60</v>
      </c>
      <c r="BR466">
        <v>0</v>
      </c>
      <c r="BS466">
        <v>26.39</v>
      </c>
      <c r="BT466">
        <v>1</v>
      </c>
      <c r="BU466">
        <v>1</v>
      </c>
      <c r="BV466">
        <v>1</v>
      </c>
      <c r="BW466">
        <v>1</v>
      </c>
      <c r="BX466">
        <v>1</v>
      </c>
      <c r="BY466" t="s">
        <v>3</v>
      </c>
      <c r="BZ466">
        <v>83</v>
      </c>
      <c r="CA466">
        <v>41</v>
      </c>
      <c r="CB466" t="s">
        <v>3</v>
      </c>
      <c r="CE466">
        <v>30</v>
      </c>
      <c r="CF466">
        <v>0</v>
      </c>
      <c r="CG466">
        <v>0</v>
      </c>
      <c r="CM466">
        <v>0</v>
      </c>
      <c r="CN466" t="s">
        <v>3</v>
      </c>
      <c r="CO466">
        <v>0</v>
      </c>
      <c r="CP466">
        <f t="shared" si="431"/>
        <v>331.72</v>
      </c>
      <c r="CQ466">
        <f t="shared" si="432"/>
        <v>0</v>
      </c>
      <c r="CR466">
        <f t="shared" si="433"/>
        <v>0</v>
      </c>
      <c r="CS466">
        <f t="shared" si="434"/>
        <v>0</v>
      </c>
      <c r="CT466">
        <f t="shared" si="435"/>
        <v>161.77000000000001</v>
      </c>
      <c r="CU466">
        <f t="shared" si="436"/>
        <v>0</v>
      </c>
      <c r="CV466">
        <f t="shared" si="437"/>
        <v>0.6</v>
      </c>
      <c r="CW466">
        <f t="shared" si="438"/>
        <v>0</v>
      </c>
      <c r="CX466">
        <f t="shared" si="438"/>
        <v>0</v>
      </c>
      <c r="CY466">
        <f t="shared" si="439"/>
        <v>275.32760000000002</v>
      </c>
      <c r="CZ466">
        <f t="shared" si="440"/>
        <v>136.0052</v>
      </c>
      <c r="DC466" t="s">
        <v>3</v>
      </c>
      <c r="DD466" t="s">
        <v>3</v>
      </c>
      <c r="DE466" t="s">
        <v>3</v>
      </c>
      <c r="DF466" t="s">
        <v>3</v>
      </c>
      <c r="DG466" t="s">
        <v>3</v>
      </c>
      <c r="DH466" t="s">
        <v>3</v>
      </c>
      <c r="DI466" t="s">
        <v>3</v>
      </c>
      <c r="DJ466" t="s">
        <v>3</v>
      </c>
      <c r="DK466" t="s">
        <v>3</v>
      </c>
      <c r="DL466" t="s">
        <v>3</v>
      </c>
      <c r="DM466" t="s">
        <v>3</v>
      </c>
      <c r="DN466">
        <v>100</v>
      </c>
      <c r="DO466">
        <v>64</v>
      </c>
      <c r="DP466">
        <v>1.0249999999999999</v>
      </c>
      <c r="DQ466">
        <v>1</v>
      </c>
      <c r="DU466">
        <v>1013</v>
      </c>
      <c r="DV466" t="s">
        <v>34</v>
      </c>
      <c r="DW466" t="s">
        <v>34</v>
      </c>
      <c r="DX466">
        <v>1</v>
      </c>
      <c r="DZ466" t="s">
        <v>3</v>
      </c>
      <c r="EA466" t="s">
        <v>3</v>
      </c>
      <c r="EB466" t="s">
        <v>3</v>
      </c>
      <c r="EC466" t="s">
        <v>3</v>
      </c>
      <c r="EE466">
        <v>54687904</v>
      </c>
      <c r="EF466">
        <v>60</v>
      </c>
      <c r="EG466" t="s">
        <v>24</v>
      </c>
      <c r="EH466">
        <v>0</v>
      </c>
      <c r="EI466" t="s">
        <v>3</v>
      </c>
      <c r="EJ466">
        <v>1</v>
      </c>
      <c r="EK466">
        <v>478</v>
      </c>
      <c r="EL466" t="s">
        <v>36</v>
      </c>
      <c r="EM466" t="s">
        <v>37</v>
      </c>
      <c r="EO466" t="s">
        <v>3</v>
      </c>
      <c r="EQ466">
        <v>0</v>
      </c>
      <c r="ER466">
        <v>6.13</v>
      </c>
      <c r="ES466">
        <v>0</v>
      </c>
      <c r="ET466">
        <v>0</v>
      </c>
      <c r="EU466">
        <v>0</v>
      </c>
      <c r="EV466">
        <v>6.13</v>
      </c>
      <c r="EW466">
        <v>0.6</v>
      </c>
      <c r="EX466">
        <v>0</v>
      </c>
      <c r="EY466">
        <v>0</v>
      </c>
      <c r="FQ466">
        <v>0</v>
      </c>
      <c r="FR466">
        <f t="shared" si="441"/>
        <v>0</v>
      </c>
      <c r="FS466">
        <v>0</v>
      </c>
      <c r="FX466">
        <v>100</v>
      </c>
      <c r="FY466">
        <v>64</v>
      </c>
      <c r="GA466" t="s">
        <v>3</v>
      </c>
      <c r="GD466">
        <v>0</v>
      </c>
      <c r="GF466">
        <v>-750453579</v>
      </c>
      <c r="GG466">
        <v>2</v>
      </c>
      <c r="GH466">
        <v>1</v>
      </c>
      <c r="GI466">
        <v>3</v>
      </c>
      <c r="GJ466">
        <v>0</v>
      </c>
      <c r="GK466">
        <f>ROUND(R466*(R12)/100,2)</f>
        <v>0</v>
      </c>
      <c r="GL466">
        <f t="shared" si="442"/>
        <v>0</v>
      </c>
      <c r="GM466">
        <f t="shared" si="443"/>
        <v>743.06</v>
      </c>
      <c r="GN466">
        <f t="shared" si="444"/>
        <v>743.06</v>
      </c>
      <c r="GO466">
        <f t="shared" si="445"/>
        <v>0</v>
      </c>
      <c r="GP466">
        <f t="shared" si="446"/>
        <v>0</v>
      </c>
      <c r="GR466">
        <v>0</v>
      </c>
      <c r="GS466">
        <v>3</v>
      </c>
      <c r="GT466">
        <v>0</v>
      </c>
      <c r="GU466" t="s">
        <v>3</v>
      </c>
      <c r="GV466">
        <f t="shared" si="447"/>
        <v>0</v>
      </c>
      <c r="GW466">
        <v>1</v>
      </c>
      <c r="GX466">
        <f t="shared" si="448"/>
        <v>0</v>
      </c>
      <c r="HA466">
        <v>0</v>
      </c>
      <c r="HB466">
        <v>0</v>
      </c>
      <c r="HC466">
        <f t="shared" si="449"/>
        <v>0</v>
      </c>
      <c r="HE466" t="s">
        <v>3</v>
      </c>
      <c r="HF466" t="s">
        <v>3</v>
      </c>
      <c r="HM466" t="s">
        <v>3</v>
      </c>
      <c r="HN466" t="s">
        <v>3</v>
      </c>
      <c r="HO466" t="s">
        <v>3</v>
      </c>
      <c r="HP466" t="s">
        <v>3</v>
      </c>
      <c r="HQ466" t="s">
        <v>3</v>
      </c>
      <c r="IK466">
        <v>0</v>
      </c>
    </row>
    <row r="467" spans="1:245" x14ac:dyDescent="0.2">
      <c r="A467">
        <v>17</v>
      </c>
      <c r="B467">
        <v>1</v>
      </c>
      <c r="C467">
        <f>ROW(SmtRes!A209)</f>
        <v>209</v>
      </c>
      <c r="D467">
        <f>ROW(EtalonRes!A221)</f>
        <v>221</v>
      </c>
      <c r="E467" t="s">
        <v>38</v>
      </c>
      <c r="F467" t="s">
        <v>39</v>
      </c>
      <c r="G467" t="s">
        <v>40</v>
      </c>
      <c r="H467" t="s">
        <v>22</v>
      </c>
      <c r="I467">
        <f>ROUND(2.32/100,9)</f>
        <v>2.3199999999999998E-2</v>
      </c>
      <c r="J467">
        <v>0</v>
      </c>
      <c r="K467">
        <f>ROUND(2.32/100,9)</f>
        <v>2.3199999999999998E-2</v>
      </c>
      <c r="O467">
        <f t="shared" si="414"/>
        <v>117.17</v>
      </c>
      <c r="P467">
        <f t="shared" si="415"/>
        <v>0</v>
      </c>
      <c r="Q467">
        <f t="shared" si="416"/>
        <v>0</v>
      </c>
      <c r="R467">
        <f t="shared" si="417"/>
        <v>0</v>
      </c>
      <c r="S467">
        <f t="shared" si="418"/>
        <v>117.17</v>
      </c>
      <c r="T467">
        <f t="shared" si="419"/>
        <v>0</v>
      </c>
      <c r="U467">
        <f t="shared" si="420"/>
        <v>0.40391199999999999</v>
      </c>
      <c r="V467">
        <f t="shared" si="421"/>
        <v>0</v>
      </c>
      <c r="W467">
        <f t="shared" si="422"/>
        <v>0</v>
      </c>
      <c r="X467">
        <f t="shared" si="423"/>
        <v>82.02</v>
      </c>
      <c r="Y467">
        <f t="shared" si="423"/>
        <v>48.04</v>
      </c>
      <c r="AA467">
        <v>55282325</v>
      </c>
      <c r="AB467">
        <f t="shared" si="424"/>
        <v>191.34</v>
      </c>
      <c r="AC467">
        <f t="shared" si="425"/>
        <v>0</v>
      </c>
      <c r="AD467">
        <f t="shared" si="426"/>
        <v>0</v>
      </c>
      <c r="AE467">
        <f t="shared" si="427"/>
        <v>0</v>
      </c>
      <c r="AF467">
        <f t="shared" si="427"/>
        <v>191.34</v>
      </c>
      <c r="AG467">
        <f t="shared" si="428"/>
        <v>0</v>
      </c>
      <c r="AH467">
        <f t="shared" si="429"/>
        <v>17.41</v>
      </c>
      <c r="AI467">
        <f t="shared" si="429"/>
        <v>0</v>
      </c>
      <c r="AJ467">
        <f t="shared" si="430"/>
        <v>0</v>
      </c>
      <c r="AK467">
        <v>191.34</v>
      </c>
      <c r="AL467">
        <v>0</v>
      </c>
      <c r="AM467">
        <v>0</v>
      </c>
      <c r="AN467">
        <v>0</v>
      </c>
      <c r="AO467">
        <v>191.34</v>
      </c>
      <c r="AP467">
        <v>0</v>
      </c>
      <c r="AQ467">
        <v>17.41</v>
      </c>
      <c r="AR467">
        <v>0</v>
      </c>
      <c r="AS467">
        <v>0</v>
      </c>
      <c r="AT467">
        <v>70</v>
      </c>
      <c r="AU467">
        <v>41</v>
      </c>
      <c r="AV467">
        <v>1</v>
      </c>
      <c r="AW467">
        <v>1</v>
      </c>
      <c r="AZ467">
        <v>1</v>
      </c>
      <c r="BA467">
        <v>26.39</v>
      </c>
      <c r="BB467">
        <v>1</v>
      </c>
      <c r="BC467">
        <v>1</v>
      </c>
      <c r="BD467" t="s">
        <v>3</v>
      </c>
      <c r="BE467" t="s">
        <v>3</v>
      </c>
      <c r="BF467" t="s">
        <v>3</v>
      </c>
      <c r="BG467" t="s">
        <v>3</v>
      </c>
      <c r="BH467">
        <v>0</v>
      </c>
      <c r="BI467">
        <v>1</v>
      </c>
      <c r="BJ467" t="s">
        <v>41</v>
      </c>
      <c r="BM467">
        <v>441</v>
      </c>
      <c r="BN467">
        <v>0</v>
      </c>
      <c r="BO467" t="s">
        <v>39</v>
      </c>
      <c r="BP467">
        <v>1</v>
      </c>
      <c r="BQ467">
        <v>60</v>
      </c>
      <c r="BR467">
        <v>0</v>
      </c>
      <c r="BS467">
        <v>26.39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70</v>
      </c>
      <c r="CA467">
        <v>41</v>
      </c>
      <c r="CB467" t="s">
        <v>3</v>
      </c>
      <c r="CE467">
        <v>30</v>
      </c>
      <c r="CF467">
        <v>0</v>
      </c>
      <c r="CG467">
        <v>0</v>
      </c>
      <c r="CM467">
        <v>0</v>
      </c>
      <c r="CN467" t="s">
        <v>3</v>
      </c>
      <c r="CO467">
        <v>0</v>
      </c>
      <c r="CP467">
        <f t="shared" si="431"/>
        <v>117.17</v>
      </c>
      <c r="CQ467">
        <f t="shared" si="432"/>
        <v>0</v>
      </c>
      <c r="CR467">
        <f t="shared" si="433"/>
        <v>0</v>
      </c>
      <c r="CS467">
        <f t="shared" si="434"/>
        <v>0</v>
      </c>
      <c r="CT467">
        <f t="shared" si="435"/>
        <v>5049.46</v>
      </c>
      <c r="CU467">
        <f t="shared" si="436"/>
        <v>0</v>
      </c>
      <c r="CV467">
        <f t="shared" si="437"/>
        <v>17.41</v>
      </c>
      <c r="CW467">
        <f t="shared" si="438"/>
        <v>0</v>
      </c>
      <c r="CX467">
        <f t="shared" si="438"/>
        <v>0</v>
      </c>
      <c r="CY467">
        <f t="shared" si="439"/>
        <v>82.018999999999991</v>
      </c>
      <c r="CZ467">
        <f t="shared" si="440"/>
        <v>48.039699999999996</v>
      </c>
      <c r="DC467" t="s">
        <v>3</v>
      </c>
      <c r="DD467" t="s">
        <v>3</v>
      </c>
      <c r="DE467" t="s">
        <v>3</v>
      </c>
      <c r="DF467" t="s">
        <v>3</v>
      </c>
      <c r="DG467" t="s">
        <v>3</v>
      </c>
      <c r="DH467" t="s">
        <v>3</v>
      </c>
      <c r="DI467" t="s">
        <v>3</v>
      </c>
      <c r="DJ467" t="s">
        <v>3</v>
      </c>
      <c r="DK467" t="s">
        <v>3</v>
      </c>
      <c r="DL467" t="s">
        <v>3</v>
      </c>
      <c r="DM467" t="s">
        <v>3</v>
      </c>
      <c r="DN467">
        <v>80</v>
      </c>
      <c r="DO467">
        <v>55</v>
      </c>
      <c r="DP467">
        <v>1.0469999999999999</v>
      </c>
      <c r="DQ467">
        <v>1</v>
      </c>
      <c r="DU467">
        <v>1005</v>
      </c>
      <c r="DV467" t="s">
        <v>22</v>
      </c>
      <c r="DW467" t="s">
        <v>22</v>
      </c>
      <c r="DX467">
        <v>100</v>
      </c>
      <c r="DZ467" t="s">
        <v>3</v>
      </c>
      <c r="EA467" t="s">
        <v>3</v>
      </c>
      <c r="EB467" t="s">
        <v>3</v>
      </c>
      <c r="EC467" t="s">
        <v>3</v>
      </c>
      <c r="EE467">
        <v>54687867</v>
      </c>
      <c r="EF467">
        <v>60</v>
      </c>
      <c r="EG467" t="s">
        <v>24</v>
      </c>
      <c r="EH467">
        <v>0</v>
      </c>
      <c r="EI467" t="s">
        <v>3</v>
      </c>
      <c r="EJ467">
        <v>1</v>
      </c>
      <c r="EK467">
        <v>441</v>
      </c>
      <c r="EL467" t="s">
        <v>42</v>
      </c>
      <c r="EM467" t="s">
        <v>43</v>
      </c>
      <c r="EO467" t="s">
        <v>3</v>
      </c>
      <c r="EQ467">
        <v>0</v>
      </c>
      <c r="ER467">
        <v>191.34</v>
      </c>
      <c r="ES467">
        <v>0</v>
      </c>
      <c r="ET467">
        <v>0</v>
      </c>
      <c r="EU467">
        <v>0</v>
      </c>
      <c r="EV467">
        <v>191.34</v>
      </c>
      <c r="EW467">
        <v>17.41</v>
      </c>
      <c r="EX467">
        <v>0</v>
      </c>
      <c r="EY467">
        <v>0</v>
      </c>
      <c r="FQ467">
        <v>0</v>
      </c>
      <c r="FR467">
        <f t="shared" si="441"/>
        <v>0</v>
      </c>
      <c r="FS467">
        <v>0</v>
      </c>
      <c r="FX467">
        <v>80</v>
      </c>
      <c r="FY467">
        <v>55</v>
      </c>
      <c r="GA467" t="s">
        <v>3</v>
      </c>
      <c r="GD467">
        <v>0</v>
      </c>
      <c r="GF467">
        <v>-839833208</v>
      </c>
      <c r="GG467">
        <v>2</v>
      </c>
      <c r="GH467">
        <v>1</v>
      </c>
      <c r="GI467">
        <v>3</v>
      </c>
      <c r="GJ467">
        <v>0</v>
      </c>
      <c r="GK467">
        <f>ROUND(R467*(R12)/100,2)</f>
        <v>0</v>
      </c>
      <c r="GL467">
        <f t="shared" si="442"/>
        <v>0</v>
      </c>
      <c r="GM467">
        <f t="shared" si="443"/>
        <v>247.23</v>
      </c>
      <c r="GN467">
        <f t="shared" si="444"/>
        <v>247.23</v>
      </c>
      <c r="GO467">
        <f t="shared" si="445"/>
        <v>0</v>
      </c>
      <c r="GP467">
        <f t="shared" si="446"/>
        <v>0</v>
      </c>
      <c r="GR467">
        <v>0</v>
      </c>
      <c r="GS467">
        <v>3</v>
      </c>
      <c r="GT467">
        <v>0</v>
      </c>
      <c r="GU467" t="s">
        <v>3</v>
      </c>
      <c r="GV467">
        <f t="shared" si="447"/>
        <v>0</v>
      </c>
      <c r="GW467">
        <v>1</v>
      </c>
      <c r="GX467">
        <f t="shared" si="448"/>
        <v>0</v>
      </c>
      <c r="HA467">
        <v>0</v>
      </c>
      <c r="HB467">
        <v>0</v>
      </c>
      <c r="HC467">
        <f t="shared" si="449"/>
        <v>0</v>
      </c>
      <c r="HE467" t="s">
        <v>3</v>
      </c>
      <c r="HF467" t="s">
        <v>3</v>
      </c>
      <c r="HM467" t="s">
        <v>3</v>
      </c>
      <c r="HN467" t="s">
        <v>3</v>
      </c>
      <c r="HO467" t="s">
        <v>3</v>
      </c>
      <c r="HP467" t="s">
        <v>3</v>
      </c>
      <c r="HQ467" t="s">
        <v>3</v>
      </c>
      <c r="IK467">
        <v>0</v>
      </c>
    </row>
    <row r="468" spans="1:245" x14ac:dyDescent="0.2">
      <c r="A468">
        <v>18</v>
      </c>
      <c r="B468">
        <v>1</v>
      </c>
      <c r="C468">
        <v>209</v>
      </c>
      <c r="E468" t="s">
        <v>44</v>
      </c>
      <c r="F468" t="s">
        <v>28</v>
      </c>
      <c r="G468" t="s">
        <v>29</v>
      </c>
      <c r="H468" t="s">
        <v>30</v>
      </c>
      <c r="I468">
        <f>I467*J468</f>
        <v>-2.3663999999999998E-2</v>
      </c>
      <c r="J468">
        <v>-1.02</v>
      </c>
      <c r="K468">
        <v>-1.02</v>
      </c>
      <c r="O468">
        <f t="shared" si="414"/>
        <v>0</v>
      </c>
      <c r="P468">
        <f t="shared" si="415"/>
        <v>0</v>
      </c>
      <c r="Q468">
        <f t="shared" si="416"/>
        <v>0</v>
      </c>
      <c r="R468">
        <f t="shared" si="417"/>
        <v>0</v>
      </c>
      <c r="S468">
        <f t="shared" si="418"/>
        <v>0</v>
      </c>
      <c r="T468">
        <f t="shared" si="419"/>
        <v>0</v>
      </c>
      <c r="U468">
        <f t="shared" si="420"/>
        <v>0</v>
      </c>
      <c r="V468">
        <f t="shared" si="421"/>
        <v>0</v>
      </c>
      <c r="W468">
        <f t="shared" si="422"/>
        <v>0</v>
      </c>
      <c r="X468">
        <f t="shared" si="423"/>
        <v>0</v>
      </c>
      <c r="Y468">
        <f t="shared" si="423"/>
        <v>0</v>
      </c>
      <c r="AA468">
        <v>55282325</v>
      </c>
      <c r="AB468">
        <f t="shared" si="424"/>
        <v>0</v>
      </c>
      <c r="AC468">
        <f t="shared" si="425"/>
        <v>0</v>
      </c>
      <c r="AD468">
        <f t="shared" si="426"/>
        <v>0</v>
      </c>
      <c r="AE468">
        <f t="shared" si="427"/>
        <v>0</v>
      </c>
      <c r="AF468">
        <f t="shared" si="427"/>
        <v>0</v>
      </c>
      <c r="AG468">
        <f t="shared" si="428"/>
        <v>0</v>
      </c>
      <c r="AH468">
        <f t="shared" si="429"/>
        <v>0</v>
      </c>
      <c r="AI468">
        <f t="shared" si="429"/>
        <v>0</v>
      </c>
      <c r="AJ468">
        <f t="shared" si="430"/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1</v>
      </c>
      <c r="AW468">
        <v>1</v>
      </c>
      <c r="AZ468">
        <v>1</v>
      </c>
      <c r="BA468">
        <v>1</v>
      </c>
      <c r="BB468">
        <v>1</v>
      </c>
      <c r="BC468">
        <v>1</v>
      </c>
      <c r="BD468" t="s">
        <v>3</v>
      </c>
      <c r="BE468" t="s">
        <v>3</v>
      </c>
      <c r="BF468" t="s">
        <v>3</v>
      </c>
      <c r="BG468" t="s">
        <v>3</v>
      </c>
      <c r="BH468">
        <v>3</v>
      </c>
      <c r="BI468">
        <v>1</v>
      </c>
      <c r="BJ468" t="s">
        <v>3</v>
      </c>
      <c r="BM468">
        <v>441</v>
      </c>
      <c r="BN468">
        <v>0</v>
      </c>
      <c r="BO468" t="s">
        <v>3</v>
      </c>
      <c r="BP468">
        <v>0</v>
      </c>
      <c r="BQ468">
        <v>60</v>
      </c>
      <c r="BR468">
        <v>1</v>
      </c>
      <c r="BS468">
        <v>1</v>
      </c>
      <c r="BT468">
        <v>1</v>
      </c>
      <c r="BU468">
        <v>1</v>
      </c>
      <c r="BV468">
        <v>1</v>
      </c>
      <c r="BW468">
        <v>1</v>
      </c>
      <c r="BX468">
        <v>1</v>
      </c>
      <c r="BY468" t="s">
        <v>3</v>
      </c>
      <c r="BZ468">
        <v>0</v>
      </c>
      <c r="CA468">
        <v>0</v>
      </c>
      <c r="CB468" t="s">
        <v>3</v>
      </c>
      <c r="CE468">
        <v>30</v>
      </c>
      <c r="CF468">
        <v>0</v>
      </c>
      <c r="CG468">
        <v>0</v>
      </c>
      <c r="CM468">
        <v>0</v>
      </c>
      <c r="CN468" t="s">
        <v>3</v>
      </c>
      <c r="CO468">
        <v>0</v>
      </c>
      <c r="CP468">
        <f t="shared" si="431"/>
        <v>0</v>
      </c>
      <c r="CQ468">
        <f t="shared" si="432"/>
        <v>0</v>
      </c>
      <c r="CR468">
        <f t="shared" si="433"/>
        <v>0</v>
      </c>
      <c r="CS468">
        <f t="shared" si="434"/>
        <v>0</v>
      </c>
      <c r="CT468">
        <f t="shared" si="435"/>
        <v>0</v>
      </c>
      <c r="CU468">
        <f t="shared" si="436"/>
        <v>0</v>
      </c>
      <c r="CV468">
        <f t="shared" si="437"/>
        <v>0</v>
      </c>
      <c r="CW468">
        <f t="shared" si="438"/>
        <v>0</v>
      </c>
      <c r="CX468">
        <f t="shared" si="438"/>
        <v>0</v>
      </c>
      <c r="CY468">
        <f t="shared" si="439"/>
        <v>0</v>
      </c>
      <c r="CZ468">
        <f t="shared" si="440"/>
        <v>0</v>
      </c>
      <c r="DC468" t="s">
        <v>3</v>
      </c>
      <c r="DD468" t="s">
        <v>3</v>
      </c>
      <c r="DE468" t="s">
        <v>3</v>
      </c>
      <c r="DF468" t="s">
        <v>3</v>
      </c>
      <c r="DG468" t="s">
        <v>3</v>
      </c>
      <c r="DH468" t="s">
        <v>3</v>
      </c>
      <c r="DI468" t="s">
        <v>3</v>
      </c>
      <c r="DJ468" t="s">
        <v>3</v>
      </c>
      <c r="DK468" t="s">
        <v>3</v>
      </c>
      <c r="DL468" t="s">
        <v>3</v>
      </c>
      <c r="DM468" t="s">
        <v>3</v>
      </c>
      <c r="DN468">
        <v>80</v>
      </c>
      <c r="DO468">
        <v>55</v>
      </c>
      <c r="DP468">
        <v>1.0469999999999999</v>
      </c>
      <c r="DQ468">
        <v>1</v>
      </c>
      <c r="DU468">
        <v>1009</v>
      </c>
      <c r="DV468" t="s">
        <v>30</v>
      </c>
      <c r="DW468" t="s">
        <v>30</v>
      </c>
      <c r="DX468">
        <v>1000</v>
      </c>
      <c r="DZ468" t="s">
        <v>3</v>
      </c>
      <c r="EA468" t="s">
        <v>3</v>
      </c>
      <c r="EB468" t="s">
        <v>3</v>
      </c>
      <c r="EC468" t="s">
        <v>3</v>
      </c>
      <c r="EE468">
        <v>54687867</v>
      </c>
      <c r="EF468">
        <v>60</v>
      </c>
      <c r="EG468" t="s">
        <v>24</v>
      </c>
      <c r="EH468">
        <v>0</v>
      </c>
      <c r="EI468" t="s">
        <v>3</v>
      </c>
      <c r="EJ468">
        <v>1</v>
      </c>
      <c r="EK468">
        <v>441</v>
      </c>
      <c r="EL468" t="s">
        <v>42</v>
      </c>
      <c r="EM468" t="s">
        <v>43</v>
      </c>
      <c r="EO468" t="s">
        <v>3</v>
      </c>
      <c r="EQ468">
        <v>32768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FQ468">
        <v>0</v>
      </c>
      <c r="FR468">
        <f t="shared" si="441"/>
        <v>0</v>
      </c>
      <c r="FS468">
        <v>0</v>
      </c>
      <c r="FX468">
        <v>80</v>
      </c>
      <c r="FY468">
        <v>55</v>
      </c>
      <c r="GA468" t="s">
        <v>3</v>
      </c>
      <c r="GD468">
        <v>0</v>
      </c>
      <c r="GF468">
        <v>1489638031</v>
      </c>
      <c r="GG468">
        <v>2</v>
      </c>
      <c r="GH468">
        <v>1</v>
      </c>
      <c r="GI468">
        <v>3</v>
      </c>
      <c r="GJ468">
        <v>0</v>
      </c>
      <c r="GK468">
        <f>ROUND(R468*(R12)/100,2)</f>
        <v>0</v>
      </c>
      <c r="GL468">
        <f t="shared" si="442"/>
        <v>0</v>
      </c>
      <c r="GM468">
        <f t="shared" si="443"/>
        <v>0</v>
      </c>
      <c r="GN468">
        <f t="shared" si="444"/>
        <v>0</v>
      </c>
      <c r="GO468">
        <f t="shared" si="445"/>
        <v>0</v>
      </c>
      <c r="GP468">
        <f t="shared" si="446"/>
        <v>0</v>
      </c>
      <c r="GR468">
        <v>0</v>
      </c>
      <c r="GS468">
        <v>3</v>
      </c>
      <c r="GT468">
        <v>0</v>
      </c>
      <c r="GU468" t="s">
        <v>3</v>
      </c>
      <c r="GV468">
        <f t="shared" si="447"/>
        <v>0</v>
      </c>
      <c r="GW468">
        <v>1</v>
      </c>
      <c r="GX468">
        <f t="shared" si="448"/>
        <v>0</v>
      </c>
      <c r="HA468">
        <v>0</v>
      </c>
      <c r="HB468">
        <v>0</v>
      </c>
      <c r="HC468">
        <f t="shared" si="449"/>
        <v>0</v>
      </c>
      <c r="HE468" t="s">
        <v>3</v>
      </c>
      <c r="HF468" t="s">
        <v>3</v>
      </c>
      <c r="HM468" t="s">
        <v>3</v>
      </c>
      <c r="HN468" t="s">
        <v>3</v>
      </c>
      <c r="HO468" t="s">
        <v>3</v>
      </c>
      <c r="HP468" t="s">
        <v>3</v>
      </c>
      <c r="HQ468" t="s">
        <v>3</v>
      </c>
      <c r="IK468">
        <v>0</v>
      </c>
    </row>
    <row r="469" spans="1:245" x14ac:dyDescent="0.2">
      <c r="A469">
        <v>17</v>
      </c>
      <c r="B469">
        <v>1</v>
      </c>
      <c r="C469">
        <f>ROW(SmtRes!A210)</f>
        <v>210</v>
      </c>
      <c r="D469">
        <f>ROW(EtalonRes!A224)</f>
        <v>224</v>
      </c>
      <c r="E469" t="s">
        <v>45</v>
      </c>
      <c r="F469" t="s">
        <v>46</v>
      </c>
      <c r="G469" t="s">
        <v>47</v>
      </c>
      <c r="H469" t="s">
        <v>48</v>
      </c>
      <c r="I469">
        <f>ROUND(2/100,9)</f>
        <v>0.02</v>
      </c>
      <c r="J469">
        <v>0</v>
      </c>
      <c r="K469">
        <f>ROUND(2/100,9)</f>
        <v>0.02</v>
      </c>
      <c r="O469">
        <f t="shared" si="414"/>
        <v>120.34</v>
      </c>
      <c r="P469">
        <f t="shared" si="415"/>
        <v>0</v>
      </c>
      <c r="Q469">
        <f t="shared" si="416"/>
        <v>0</v>
      </c>
      <c r="R469">
        <f t="shared" si="417"/>
        <v>0</v>
      </c>
      <c r="S469">
        <f t="shared" si="418"/>
        <v>120.34</v>
      </c>
      <c r="T469">
        <f t="shared" si="419"/>
        <v>0</v>
      </c>
      <c r="U469">
        <f t="shared" si="420"/>
        <v>0.41460000000000002</v>
      </c>
      <c r="V469">
        <f t="shared" si="421"/>
        <v>0</v>
      </c>
      <c r="W469">
        <f t="shared" si="422"/>
        <v>0</v>
      </c>
      <c r="X469">
        <f t="shared" si="423"/>
        <v>108.31</v>
      </c>
      <c r="Y469">
        <f t="shared" si="423"/>
        <v>49.34</v>
      </c>
      <c r="AA469">
        <v>55282325</v>
      </c>
      <c r="AB469">
        <f t="shared" si="424"/>
        <v>227.82</v>
      </c>
      <c r="AC469">
        <f t="shared" si="425"/>
        <v>0</v>
      </c>
      <c r="AD469">
        <f t="shared" si="426"/>
        <v>0</v>
      </c>
      <c r="AE469">
        <f t="shared" si="427"/>
        <v>0</v>
      </c>
      <c r="AF469">
        <f t="shared" si="427"/>
        <v>227.82</v>
      </c>
      <c r="AG469">
        <f t="shared" si="428"/>
        <v>0</v>
      </c>
      <c r="AH469">
        <f t="shared" si="429"/>
        <v>20.73</v>
      </c>
      <c r="AI469">
        <f t="shared" si="429"/>
        <v>0</v>
      </c>
      <c r="AJ469">
        <f t="shared" si="430"/>
        <v>0</v>
      </c>
      <c r="AK469">
        <v>227.82</v>
      </c>
      <c r="AL469">
        <v>0</v>
      </c>
      <c r="AM469">
        <v>0</v>
      </c>
      <c r="AN469">
        <v>0</v>
      </c>
      <c r="AO469">
        <v>227.82</v>
      </c>
      <c r="AP469">
        <v>0</v>
      </c>
      <c r="AQ469">
        <v>20.73</v>
      </c>
      <c r="AR469">
        <v>0</v>
      </c>
      <c r="AS469">
        <v>0</v>
      </c>
      <c r="AT469">
        <v>90</v>
      </c>
      <c r="AU469">
        <v>41</v>
      </c>
      <c r="AV469">
        <v>1</v>
      </c>
      <c r="AW469">
        <v>1</v>
      </c>
      <c r="AZ469">
        <v>1</v>
      </c>
      <c r="BA469">
        <v>26.39</v>
      </c>
      <c r="BB469">
        <v>1</v>
      </c>
      <c r="BC469">
        <v>1</v>
      </c>
      <c r="BD469" t="s">
        <v>3</v>
      </c>
      <c r="BE469" t="s">
        <v>3</v>
      </c>
      <c r="BF469" t="s">
        <v>3</v>
      </c>
      <c r="BG469" t="s">
        <v>3</v>
      </c>
      <c r="BH469">
        <v>0</v>
      </c>
      <c r="BI469">
        <v>1</v>
      </c>
      <c r="BJ469" t="s">
        <v>49</v>
      </c>
      <c r="BM469">
        <v>621</v>
      </c>
      <c r="BN469">
        <v>0</v>
      </c>
      <c r="BO469" t="s">
        <v>46</v>
      </c>
      <c r="BP469">
        <v>1</v>
      </c>
      <c r="BQ469">
        <v>60</v>
      </c>
      <c r="BR469">
        <v>0</v>
      </c>
      <c r="BS469">
        <v>26.39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3</v>
      </c>
      <c r="BZ469">
        <v>90</v>
      </c>
      <c r="CA469">
        <v>41</v>
      </c>
      <c r="CB469" t="s">
        <v>3</v>
      </c>
      <c r="CE469">
        <v>30</v>
      </c>
      <c r="CF469">
        <v>0</v>
      </c>
      <c r="CG469">
        <v>0</v>
      </c>
      <c r="CM469">
        <v>0</v>
      </c>
      <c r="CN469" t="s">
        <v>3</v>
      </c>
      <c r="CO469">
        <v>0</v>
      </c>
      <c r="CP469">
        <f t="shared" si="431"/>
        <v>120.34</v>
      </c>
      <c r="CQ469">
        <f t="shared" si="432"/>
        <v>0</v>
      </c>
      <c r="CR469">
        <f t="shared" si="433"/>
        <v>0</v>
      </c>
      <c r="CS469">
        <f t="shared" si="434"/>
        <v>0</v>
      </c>
      <c r="CT469">
        <f t="shared" si="435"/>
        <v>6012.17</v>
      </c>
      <c r="CU469">
        <f t="shared" si="436"/>
        <v>0</v>
      </c>
      <c r="CV469">
        <f t="shared" si="437"/>
        <v>20.73</v>
      </c>
      <c r="CW469">
        <f t="shared" si="438"/>
        <v>0</v>
      </c>
      <c r="CX469">
        <f t="shared" si="438"/>
        <v>0</v>
      </c>
      <c r="CY469">
        <f t="shared" si="439"/>
        <v>108.30600000000001</v>
      </c>
      <c r="CZ469">
        <f t="shared" si="440"/>
        <v>49.339399999999998</v>
      </c>
      <c r="DC469" t="s">
        <v>3</v>
      </c>
      <c r="DD469" t="s">
        <v>3</v>
      </c>
      <c r="DE469" t="s">
        <v>3</v>
      </c>
      <c r="DF469" t="s">
        <v>3</v>
      </c>
      <c r="DG469" t="s">
        <v>3</v>
      </c>
      <c r="DH469" t="s">
        <v>3</v>
      </c>
      <c r="DI469" t="s">
        <v>3</v>
      </c>
      <c r="DJ469" t="s">
        <v>3</v>
      </c>
      <c r="DK469" t="s">
        <v>3</v>
      </c>
      <c r="DL469" t="s">
        <v>3</v>
      </c>
      <c r="DM469" t="s">
        <v>3</v>
      </c>
      <c r="DN469">
        <v>110</v>
      </c>
      <c r="DO469">
        <v>74</v>
      </c>
      <c r="DP469">
        <v>1.0669999999999999</v>
      </c>
      <c r="DQ469">
        <v>1</v>
      </c>
      <c r="DU469">
        <v>1003</v>
      </c>
      <c r="DV469" t="s">
        <v>48</v>
      </c>
      <c r="DW469" t="s">
        <v>48</v>
      </c>
      <c r="DX469">
        <v>100</v>
      </c>
      <c r="DZ469" t="s">
        <v>3</v>
      </c>
      <c r="EA469" t="s">
        <v>3</v>
      </c>
      <c r="EB469" t="s">
        <v>3</v>
      </c>
      <c r="EC469" t="s">
        <v>3</v>
      </c>
      <c r="EE469">
        <v>54688047</v>
      </c>
      <c r="EF469">
        <v>60</v>
      </c>
      <c r="EG469" t="s">
        <v>24</v>
      </c>
      <c r="EH469">
        <v>0</v>
      </c>
      <c r="EI469" t="s">
        <v>3</v>
      </c>
      <c r="EJ469">
        <v>1</v>
      </c>
      <c r="EK469">
        <v>621</v>
      </c>
      <c r="EL469" t="s">
        <v>50</v>
      </c>
      <c r="EM469" t="s">
        <v>51</v>
      </c>
      <c r="EO469" t="s">
        <v>3</v>
      </c>
      <c r="EQ469">
        <v>0</v>
      </c>
      <c r="ER469">
        <v>227.82</v>
      </c>
      <c r="ES469">
        <v>0</v>
      </c>
      <c r="ET469">
        <v>0</v>
      </c>
      <c r="EU469">
        <v>0</v>
      </c>
      <c r="EV469">
        <v>227.82</v>
      </c>
      <c r="EW469">
        <v>20.73</v>
      </c>
      <c r="EX469">
        <v>0</v>
      </c>
      <c r="EY469">
        <v>0</v>
      </c>
      <c r="FQ469">
        <v>0</v>
      </c>
      <c r="FR469">
        <f t="shared" si="441"/>
        <v>0</v>
      </c>
      <c r="FS469">
        <v>0</v>
      </c>
      <c r="FX469">
        <v>110</v>
      </c>
      <c r="FY469">
        <v>74</v>
      </c>
      <c r="GA469" t="s">
        <v>3</v>
      </c>
      <c r="GD469">
        <v>0</v>
      </c>
      <c r="GF469">
        <v>1675235809</v>
      </c>
      <c r="GG469">
        <v>2</v>
      </c>
      <c r="GH469">
        <v>1</v>
      </c>
      <c r="GI469">
        <v>3</v>
      </c>
      <c r="GJ469">
        <v>0</v>
      </c>
      <c r="GK469">
        <f>ROUND(R469*(R12)/100,2)</f>
        <v>0</v>
      </c>
      <c r="GL469">
        <f t="shared" si="442"/>
        <v>0</v>
      </c>
      <c r="GM469">
        <f t="shared" si="443"/>
        <v>277.99</v>
      </c>
      <c r="GN469">
        <f t="shared" si="444"/>
        <v>277.99</v>
      </c>
      <c r="GO469">
        <f t="shared" si="445"/>
        <v>0</v>
      </c>
      <c r="GP469">
        <f t="shared" si="446"/>
        <v>0</v>
      </c>
      <c r="GR469">
        <v>0</v>
      </c>
      <c r="GS469">
        <v>3</v>
      </c>
      <c r="GT469">
        <v>0</v>
      </c>
      <c r="GU469" t="s">
        <v>3</v>
      </c>
      <c r="GV469">
        <f t="shared" si="447"/>
        <v>0</v>
      </c>
      <c r="GW469">
        <v>1</v>
      </c>
      <c r="GX469">
        <f t="shared" si="448"/>
        <v>0</v>
      </c>
      <c r="HA469">
        <v>0</v>
      </c>
      <c r="HB469">
        <v>0</v>
      </c>
      <c r="HC469">
        <f t="shared" si="449"/>
        <v>0</v>
      </c>
      <c r="HE469" t="s">
        <v>3</v>
      </c>
      <c r="HF469" t="s">
        <v>3</v>
      </c>
      <c r="HM469" t="s">
        <v>3</v>
      </c>
      <c r="HN469" t="s">
        <v>3</v>
      </c>
      <c r="HO469" t="s">
        <v>3</v>
      </c>
      <c r="HP469" t="s">
        <v>3</v>
      </c>
      <c r="HQ469" t="s">
        <v>3</v>
      </c>
      <c r="IK469">
        <v>0</v>
      </c>
    </row>
    <row r="470" spans="1:245" x14ac:dyDescent="0.2">
      <c r="A470">
        <v>17</v>
      </c>
      <c r="B470">
        <v>1</v>
      </c>
      <c r="C470">
        <f>ROW(SmtRes!A211)</f>
        <v>211</v>
      </c>
      <c r="D470">
        <f>ROW(EtalonRes!A225)</f>
        <v>225</v>
      </c>
      <c r="E470" t="s">
        <v>52</v>
      </c>
      <c r="F470" t="s">
        <v>32</v>
      </c>
      <c r="G470" t="s">
        <v>53</v>
      </c>
      <c r="H470" t="s">
        <v>34</v>
      </c>
      <c r="I470">
        <v>20.75</v>
      </c>
      <c r="J470">
        <v>0</v>
      </c>
      <c r="K470">
        <v>20.75</v>
      </c>
      <c r="O470">
        <f t="shared" si="414"/>
        <v>3356.81</v>
      </c>
      <c r="P470">
        <f t="shared" si="415"/>
        <v>0</v>
      </c>
      <c r="Q470">
        <f t="shared" si="416"/>
        <v>0</v>
      </c>
      <c r="R470">
        <f t="shared" si="417"/>
        <v>0</v>
      </c>
      <c r="S470">
        <f t="shared" si="418"/>
        <v>3356.81</v>
      </c>
      <c r="T470">
        <f t="shared" si="419"/>
        <v>0</v>
      </c>
      <c r="U470">
        <f t="shared" si="420"/>
        <v>12.45</v>
      </c>
      <c r="V470">
        <f t="shared" si="421"/>
        <v>0</v>
      </c>
      <c r="W470">
        <f t="shared" si="422"/>
        <v>0</v>
      </c>
      <c r="X470">
        <f t="shared" si="423"/>
        <v>2786.15</v>
      </c>
      <c r="Y470">
        <f t="shared" si="423"/>
        <v>1376.29</v>
      </c>
      <c r="AA470">
        <v>55282325</v>
      </c>
      <c r="AB470">
        <f t="shared" si="424"/>
        <v>6.13</v>
      </c>
      <c r="AC470">
        <f t="shared" si="425"/>
        <v>0</v>
      </c>
      <c r="AD470">
        <f t="shared" si="426"/>
        <v>0</v>
      </c>
      <c r="AE470">
        <f t="shared" si="427"/>
        <v>0</v>
      </c>
      <c r="AF470">
        <f t="shared" si="427"/>
        <v>6.13</v>
      </c>
      <c r="AG470">
        <f t="shared" si="428"/>
        <v>0</v>
      </c>
      <c r="AH470">
        <f t="shared" si="429"/>
        <v>0.6</v>
      </c>
      <c r="AI470">
        <f t="shared" si="429"/>
        <v>0</v>
      </c>
      <c r="AJ470">
        <f t="shared" si="430"/>
        <v>0</v>
      </c>
      <c r="AK470">
        <v>6.13</v>
      </c>
      <c r="AL470">
        <v>0</v>
      </c>
      <c r="AM470">
        <v>0</v>
      </c>
      <c r="AN470">
        <v>0</v>
      </c>
      <c r="AO470">
        <v>6.13</v>
      </c>
      <c r="AP470">
        <v>0</v>
      </c>
      <c r="AQ470">
        <v>0.6</v>
      </c>
      <c r="AR470">
        <v>0</v>
      </c>
      <c r="AS470">
        <v>0</v>
      </c>
      <c r="AT470">
        <v>83</v>
      </c>
      <c r="AU470">
        <v>41</v>
      </c>
      <c r="AV470">
        <v>1</v>
      </c>
      <c r="AW470">
        <v>1</v>
      </c>
      <c r="AZ470">
        <v>1</v>
      </c>
      <c r="BA470">
        <v>26.39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0</v>
      </c>
      <c r="BI470">
        <v>1</v>
      </c>
      <c r="BJ470" t="s">
        <v>35</v>
      </c>
      <c r="BM470">
        <v>478</v>
      </c>
      <c r="BN470">
        <v>0</v>
      </c>
      <c r="BO470" t="s">
        <v>32</v>
      </c>
      <c r="BP470">
        <v>1</v>
      </c>
      <c r="BQ470">
        <v>60</v>
      </c>
      <c r="BR470">
        <v>0</v>
      </c>
      <c r="BS470">
        <v>26.39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83</v>
      </c>
      <c r="CA470">
        <v>41</v>
      </c>
      <c r="CB470" t="s">
        <v>3</v>
      </c>
      <c r="CE470">
        <v>30</v>
      </c>
      <c r="CF470">
        <v>0</v>
      </c>
      <c r="CG470">
        <v>0</v>
      </c>
      <c r="CM470">
        <v>0</v>
      </c>
      <c r="CN470" t="s">
        <v>3</v>
      </c>
      <c r="CO470">
        <v>0</v>
      </c>
      <c r="CP470">
        <f t="shared" si="431"/>
        <v>3356.81</v>
      </c>
      <c r="CQ470">
        <f t="shared" si="432"/>
        <v>0</v>
      </c>
      <c r="CR470">
        <f t="shared" si="433"/>
        <v>0</v>
      </c>
      <c r="CS470">
        <f t="shared" si="434"/>
        <v>0</v>
      </c>
      <c r="CT470">
        <f t="shared" si="435"/>
        <v>161.77000000000001</v>
      </c>
      <c r="CU470">
        <f t="shared" si="436"/>
        <v>0</v>
      </c>
      <c r="CV470">
        <f t="shared" si="437"/>
        <v>0.6</v>
      </c>
      <c r="CW470">
        <f t="shared" si="438"/>
        <v>0</v>
      </c>
      <c r="CX470">
        <f t="shared" si="438"/>
        <v>0</v>
      </c>
      <c r="CY470">
        <f t="shared" si="439"/>
        <v>2786.1522999999997</v>
      </c>
      <c r="CZ470">
        <f t="shared" si="440"/>
        <v>1376.2920999999999</v>
      </c>
      <c r="DC470" t="s">
        <v>3</v>
      </c>
      <c r="DD470" t="s">
        <v>3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100</v>
      </c>
      <c r="DO470">
        <v>64</v>
      </c>
      <c r="DP470">
        <v>1.0249999999999999</v>
      </c>
      <c r="DQ470">
        <v>1</v>
      </c>
      <c r="DU470">
        <v>1013</v>
      </c>
      <c r="DV470" t="s">
        <v>34</v>
      </c>
      <c r="DW470" t="s">
        <v>34</v>
      </c>
      <c r="DX470">
        <v>1</v>
      </c>
      <c r="DZ470" t="s">
        <v>3</v>
      </c>
      <c r="EA470" t="s">
        <v>3</v>
      </c>
      <c r="EB470" t="s">
        <v>3</v>
      </c>
      <c r="EC470" t="s">
        <v>3</v>
      </c>
      <c r="EE470">
        <v>54687904</v>
      </c>
      <c r="EF470">
        <v>60</v>
      </c>
      <c r="EG470" t="s">
        <v>24</v>
      </c>
      <c r="EH470">
        <v>0</v>
      </c>
      <c r="EI470" t="s">
        <v>3</v>
      </c>
      <c r="EJ470">
        <v>1</v>
      </c>
      <c r="EK470">
        <v>478</v>
      </c>
      <c r="EL470" t="s">
        <v>36</v>
      </c>
      <c r="EM470" t="s">
        <v>37</v>
      </c>
      <c r="EO470" t="s">
        <v>3</v>
      </c>
      <c r="EQ470">
        <v>0</v>
      </c>
      <c r="ER470">
        <v>6.13</v>
      </c>
      <c r="ES470">
        <v>0</v>
      </c>
      <c r="ET470">
        <v>0</v>
      </c>
      <c r="EU470">
        <v>0</v>
      </c>
      <c r="EV470">
        <v>6.13</v>
      </c>
      <c r="EW470">
        <v>0.6</v>
      </c>
      <c r="EX470">
        <v>0</v>
      </c>
      <c r="EY470">
        <v>0</v>
      </c>
      <c r="FQ470">
        <v>0</v>
      </c>
      <c r="FR470">
        <f t="shared" si="441"/>
        <v>0</v>
      </c>
      <c r="FS470">
        <v>0</v>
      </c>
      <c r="FX470">
        <v>100</v>
      </c>
      <c r="FY470">
        <v>64</v>
      </c>
      <c r="GA470" t="s">
        <v>3</v>
      </c>
      <c r="GD470">
        <v>0</v>
      </c>
      <c r="GF470">
        <v>1828295077</v>
      </c>
      <c r="GG470">
        <v>2</v>
      </c>
      <c r="GH470">
        <v>1</v>
      </c>
      <c r="GI470">
        <v>3</v>
      </c>
      <c r="GJ470">
        <v>0</v>
      </c>
      <c r="GK470">
        <f>ROUND(R470*(R12)/100,2)</f>
        <v>0</v>
      </c>
      <c r="GL470">
        <f t="shared" si="442"/>
        <v>0</v>
      </c>
      <c r="GM470">
        <f t="shared" si="443"/>
        <v>7519.25</v>
      </c>
      <c r="GN470">
        <f t="shared" si="444"/>
        <v>7519.25</v>
      </c>
      <c r="GO470">
        <f t="shared" si="445"/>
        <v>0</v>
      </c>
      <c r="GP470">
        <f t="shared" si="446"/>
        <v>0</v>
      </c>
      <c r="GR470">
        <v>0</v>
      </c>
      <c r="GS470">
        <v>3</v>
      </c>
      <c r="GT470">
        <v>0</v>
      </c>
      <c r="GU470" t="s">
        <v>3</v>
      </c>
      <c r="GV470">
        <f t="shared" si="447"/>
        <v>0</v>
      </c>
      <c r="GW470">
        <v>1</v>
      </c>
      <c r="GX470">
        <f t="shared" si="448"/>
        <v>0</v>
      </c>
      <c r="HA470">
        <v>0</v>
      </c>
      <c r="HB470">
        <v>0</v>
      </c>
      <c r="HC470">
        <f t="shared" si="449"/>
        <v>0</v>
      </c>
      <c r="HE470" t="s">
        <v>3</v>
      </c>
      <c r="HF470" t="s">
        <v>3</v>
      </c>
      <c r="HM470" t="s">
        <v>3</v>
      </c>
      <c r="HN470" t="s">
        <v>3</v>
      </c>
      <c r="HO470" t="s">
        <v>3</v>
      </c>
      <c r="HP470" t="s">
        <v>3</v>
      </c>
      <c r="HQ470" t="s">
        <v>3</v>
      </c>
      <c r="IK470">
        <v>0</v>
      </c>
    </row>
    <row r="472" spans="1:245" x14ac:dyDescent="0.2">
      <c r="A472" s="2">
        <v>51</v>
      </c>
      <c r="B472" s="2">
        <f>B460</f>
        <v>1</v>
      </c>
      <c r="C472" s="2">
        <f>A460</f>
        <v>5</v>
      </c>
      <c r="D472" s="2">
        <f>ROW(A460)</f>
        <v>460</v>
      </c>
      <c r="E472" s="2"/>
      <c r="F472" s="2" t="str">
        <f>IF(F460&lt;&gt;"",F460,"")</f>
        <v>Новый подраздел</v>
      </c>
      <c r="G472" s="2" t="str">
        <f>IF(G460&lt;&gt;"",G460,"")</f>
        <v>Демонтажные и подготовительные  работы</v>
      </c>
      <c r="H472" s="2">
        <v>0</v>
      </c>
      <c r="I472" s="2"/>
      <c r="J472" s="2"/>
      <c r="K472" s="2"/>
      <c r="L472" s="2"/>
      <c r="M472" s="2"/>
      <c r="N472" s="2"/>
      <c r="O472" s="2">
        <f t="shared" ref="O472:T472" si="450">ROUND(AB472,2)</f>
        <v>4231.6400000000003</v>
      </c>
      <c r="P472" s="2">
        <f t="shared" si="450"/>
        <v>0</v>
      </c>
      <c r="Q472" s="2">
        <f t="shared" si="450"/>
        <v>0</v>
      </c>
      <c r="R472" s="2">
        <f t="shared" si="450"/>
        <v>0</v>
      </c>
      <c r="S472" s="2">
        <f t="shared" si="450"/>
        <v>4231.6400000000003</v>
      </c>
      <c r="T472" s="2">
        <f t="shared" si="450"/>
        <v>0</v>
      </c>
      <c r="U472" s="2">
        <f>AH472</f>
        <v>15.631262</v>
      </c>
      <c r="V472" s="2">
        <f>AI472</f>
        <v>0</v>
      </c>
      <c r="W472" s="2">
        <f>ROUND(AJ472,2)</f>
        <v>0</v>
      </c>
      <c r="X472" s="2">
        <f>ROUND(AK472,2)</f>
        <v>3465.73</v>
      </c>
      <c r="Y472" s="2">
        <f>ROUND(AL472,2)</f>
        <v>1734.98</v>
      </c>
      <c r="Z472" s="2"/>
      <c r="AA472" s="2"/>
      <c r="AB472" s="2">
        <f>ROUND(SUMIF(AA464:AA470,"=55282325",O464:O470),2)</f>
        <v>4231.6400000000003</v>
      </c>
      <c r="AC472" s="2">
        <f>ROUND(SUMIF(AA464:AA470,"=55282325",P464:P470),2)</f>
        <v>0</v>
      </c>
      <c r="AD472" s="2">
        <f>ROUND(SUMIF(AA464:AA470,"=55282325",Q464:Q470),2)</f>
        <v>0</v>
      </c>
      <c r="AE472" s="2">
        <f>ROUND(SUMIF(AA464:AA470,"=55282325",R464:R470),2)</f>
        <v>0</v>
      </c>
      <c r="AF472" s="2">
        <f>ROUND(SUMIF(AA464:AA470,"=55282325",S464:S470),2)</f>
        <v>4231.6400000000003</v>
      </c>
      <c r="AG472" s="2">
        <f>ROUND(SUMIF(AA464:AA470,"=55282325",T464:T470),2)</f>
        <v>0</v>
      </c>
      <c r="AH472" s="2">
        <f>SUMIF(AA464:AA470,"=55282325",U464:U470)</f>
        <v>15.631262</v>
      </c>
      <c r="AI472" s="2">
        <f>SUMIF(AA464:AA470,"=55282325",V464:V470)</f>
        <v>0</v>
      </c>
      <c r="AJ472" s="2">
        <f>ROUND(SUMIF(AA464:AA470,"=55282325",W464:W470),2)</f>
        <v>0</v>
      </c>
      <c r="AK472" s="2">
        <f>ROUND(SUMIF(AA464:AA470,"=55282325",X464:X470),2)</f>
        <v>3465.73</v>
      </c>
      <c r="AL472" s="2">
        <f>ROUND(SUMIF(AA464:AA470,"=55282325",Y464:Y470),2)</f>
        <v>1734.98</v>
      </c>
      <c r="AM472" s="2"/>
      <c r="AN472" s="2"/>
      <c r="AO472" s="2">
        <f t="shared" ref="AO472:BD472" si="451">ROUND(BX472,2)</f>
        <v>0</v>
      </c>
      <c r="AP472" s="2">
        <f t="shared" si="451"/>
        <v>0</v>
      </c>
      <c r="AQ472" s="2">
        <f t="shared" si="451"/>
        <v>0</v>
      </c>
      <c r="AR472" s="2">
        <f t="shared" si="451"/>
        <v>9432.35</v>
      </c>
      <c r="AS472" s="2">
        <f t="shared" si="451"/>
        <v>9432.35</v>
      </c>
      <c r="AT472" s="2">
        <f t="shared" si="451"/>
        <v>0</v>
      </c>
      <c r="AU472" s="2">
        <f t="shared" si="451"/>
        <v>0</v>
      </c>
      <c r="AV472" s="2">
        <f t="shared" si="451"/>
        <v>0</v>
      </c>
      <c r="AW472" s="2">
        <f t="shared" si="451"/>
        <v>0</v>
      </c>
      <c r="AX472" s="2">
        <f t="shared" si="451"/>
        <v>0</v>
      </c>
      <c r="AY472" s="2">
        <f t="shared" si="451"/>
        <v>0</v>
      </c>
      <c r="AZ472" s="2">
        <f t="shared" si="451"/>
        <v>0</v>
      </c>
      <c r="BA472" s="2">
        <f t="shared" si="451"/>
        <v>0</v>
      </c>
      <c r="BB472" s="2">
        <f t="shared" si="451"/>
        <v>0</v>
      </c>
      <c r="BC472" s="2">
        <f t="shared" si="451"/>
        <v>0</v>
      </c>
      <c r="BD472" s="2">
        <f t="shared" si="451"/>
        <v>0</v>
      </c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>
        <f>ROUND(SUMIF(AA464:AA470,"=55282325",FQ464:FQ470),2)</f>
        <v>0</v>
      </c>
      <c r="BY472" s="2">
        <f>ROUND(SUMIF(AA464:AA470,"=55282325",FR464:FR470),2)</f>
        <v>0</v>
      </c>
      <c r="BZ472" s="2">
        <f>ROUND(SUMIF(AA464:AA470,"=55282325",GL464:GL470),2)</f>
        <v>0</v>
      </c>
      <c r="CA472" s="2">
        <f>ROUND(SUMIF(AA464:AA470,"=55282325",GM464:GM470),2)</f>
        <v>9432.35</v>
      </c>
      <c r="CB472" s="2">
        <f>ROUND(SUMIF(AA464:AA470,"=55282325",GN464:GN470),2)</f>
        <v>9432.35</v>
      </c>
      <c r="CC472" s="2">
        <f>ROUND(SUMIF(AA464:AA470,"=55282325",GO464:GO470),2)</f>
        <v>0</v>
      </c>
      <c r="CD472" s="2">
        <f>ROUND(SUMIF(AA464:AA470,"=55282325",GP464:GP470),2)</f>
        <v>0</v>
      </c>
      <c r="CE472" s="2">
        <f>AC472-BX472</f>
        <v>0</v>
      </c>
      <c r="CF472" s="2">
        <f>AC472-BY472</f>
        <v>0</v>
      </c>
      <c r="CG472" s="2">
        <f>BX472-BZ472</f>
        <v>0</v>
      </c>
      <c r="CH472" s="2">
        <f>AC472-BX472-BY472+BZ472</f>
        <v>0</v>
      </c>
      <c r="CI472" s="2">
        <f>BY472-BZ472</f>
        <v>0</v>
      </c>
      <c r="CJ472" s="2">
        <f>ROUND(SUMIF(AA464:AA470,"=55282325",GX464:GX470),2)</f>
        <v>0</v>
      </c>
      <c r="CK472" s="2">
        <f>ROUND(SUMIF(AA464:AA470,"=55282325",GY464:GY470),2)</f>
        <v>0</v>
      </c>
      <c r="CL472" s="2">
        <f>ROUND(SUMIF(AA464:AA470,"=55282325",GZ464:GZ470),2)</f>
        <v>0</v>
      </c>
      <c r="CM472" s="2">
        <f>ROUND(SUMIF(AA464:AA470,"=55282325",HD464:HD470),2)</f>
        <v>0</v>
      </c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>
        <v>0</v>
      </c>
    </row>
    <row r="474" spans="1:245" x14ac:dyDescent="0.2">
      <c r="A474" s="4">
        <v>50</v>
      </c>
      <c r="B474" s="4">
        <v>0</v>
      </c>
      <c r="C474" s="4">
        <v>0</v>
      </c>
      <c r="D474" s="4">
        <v>1</v>
      </c>
      <c r="E474" s="4">
        <v>201</v>
      </c>
      <c r="F474" s="4">
        <f>ROUND(Source!O472,O474)</f>
        <v>4231.6400000000003</v>
      </c>
      <c r="G474" s="4" t="s">
        <v>54</v>
      </c>
      <c r="H474" s="4" t="s">
        <v>55</v>
      </c>
      <c r="I474" s="4"/>
      <c r="J474" s="4"/>
      <c r="K474" s="4">
        <v>201</v>
      </c>
      <c r="L474" s="4">
        <v>1</v>
      </c>
      <c r="M474" s="4">
        <v>3</v>
      </c>
      <c r="N474" s="4" t="s">
        <v>3</v>
      </c>
      <c r="O474" s="4">
        <v>2</v>
      </c>
      <c r="P474" s="4"/>
      <c r="Q474" s="4"/>
      <c r="R474" s="4"/>
      <c r="S474" s="4"/>
      <c r="T474" s="4"/>
      <c r="U474" s="4"/>
      <c r="V474" s="4"/>
      <c r="W474" s="4">
        <v>4231.6400000000003</v>
      </c>
      <c r="X474" s="4">
        <v>1</v>
      </c>
      <c r="Y474" s="4">
        <v>4231.6400000000003</v>
      </c>
      <c r="Z474" s="4"/>
      <c r="AA474" s="4"/>
      <c r="AB474" s="4"/>
    </row>
    <row r="475" spans="1:245" x14ac:dyDescent="0.2">
      <c r="A475" s="4">
        <v>50</v>
      </c>
      <c r="B475" s="4">
        <v>0</v>
      </c>
      <c r="C475" s="4">
        <v>0</v>
      </c>
      <c r="D475" s="4">
        <v>1</v>
      </c>
      <c r="E475" s="4">
        <v>202</v>
      </c>
      <c r="F475" s="4">
        <f>ROUND(Source!P472,O475)</f>
        <v>0</v>
      </c>
      <c r="G475" s="4" t="s">
        <v>56</v>
      </c>
      <c r="H475" s="4" t="s">
        <v>57</v>
      </c>
      <c r="I475" s="4"/>
      <c r="J475" s="4"/>
      <c r="K475" s="4">
        <v>202</v>
      </c>
      <c r="L475" s="4">
        <v>2</v>
      </c>
      <c r="M475" s="4">
        <v>3</v>
      </c>
      <c r="N475" s="4" t="s">
        <v>3</v>
      </c>
      <c r="O475" s="4">
        <v>2</v>
      </c>
      <c r="P475" s="4"/>
      <c r="Q475" s="4"/>
      <c r="R475" s="4"/>
      <c r="S475" s="4"/>
      <c r="T475" s="4"/>
      <c r="U475" s="4"/>
      <c r="V475" s="4"/>
      <c r="W475" s="4">
        <v>0</v>
      </c>
      <c r="X475" s="4">
        <v>1</v>
      </c>
      <c r="Y475" s="4">
        <v>0</v>
      </c>
      <c r="Z475" s="4"/>
      <c r="AA475" s="4"/>
      <c r="AB475" s="4"/>
    </row>
    <row r="476" spans="1:245" x14ac:dyDescent="0.2">
      <c r="A476" s="4">
        <v>50</v>
      </c>
      <c r="B476" s="4">
        <v>0</v>
      </c>
      <c r="C476" s="4">
        <v>0</v>
      </c>
      <c r="D476" s="4">
        <v>1</v>
      </c>
      <c r="E476" s="4">
        <v>222</v>
      </c>
      <c r="F476" s="4">
        <f>ROUND(Source!AO472,O476)</f>
        <v>0</v>
      </c>
      <c r="G476" s="4" t="s">
        <v>58</v>
      </c>
      <c r="H476" s="4" t="s">
        <v>59</v>
      </c>
      <c r="I476" s="4"/>
      <c r="J476" s="4"/>
      <c r="K476" s="4">
        <v>222</v>
      </c>
      <c r="L476" s="4">
        <v>3</v>
      </c>
      <c r="M476" s="4">
        <v>3</v>
      </c>
      <c r="N476" s="4" t="s">
        <v>3</v>
      </c>
      <c r="O476" s="4">
        <v>2</v>
      </c>
      <c r="P476" s="4"/>
      <c r="Q476" s="4"/>
      <c r="R476" s="4"/>
      <c r="S476" s="4"/>
      <c r="T476" s="4"/>
      <c r="U476" s="4"/>
      <c r="V476" s="4"/>
      <c r="W476" s="4">
        <v>0</v>
      </c>
      <c r="X476" s="4">
        <v>1</v>
      </c>
      <c r="Y476" s="4">
        <v>0</v>
      </c>
      <c r="Z476" s="4"/>
      <c r="AA476" s="4"/>
      <c r="AB476" s="4"/>
    </row>
    <row r="477" spans="1:245" x14ac:dyDescent="0.2">
      <c r="A477" s="4">
        <v>50</v>
      </c>
      <c r="B477" s="4">
        <v>0</v>
      </c>
      <c r="C477" s="4">
        <v>0</v>
      </c>
      <c r="D477" s="4">
        <v>1</v>
      </c>
      <c r="E477" s="4">
        <v>225</v>
      </c>
      <c r="F477" s="4">
        <f>ROUND(Source!AV472,O477)</f>
        <v>0</v>
      </c>
      <c r="G477" s="4" t="s">
        <v>60</v>
      </c>
      <c r="H477" s="4" t="s">
        <v>61</v>
      </c>
      <c r="I477" s="4"/>
      <c r="J477" s="4"/>
      <c r="K477" s="4">
        <v>225</v>
      </c>
      <c r="L477" s="4">
        <v>4</v>
      </c>
      <c r="M477" s="4">
        <v>3</v>
      </c>
      <c r="N477" s="4" t="s">
        <v>3</v>
      </c>
      <c r="O477" s="4">
        <v>2</v>
      </c>
      <c r="P477" s="4"/>
      <c r="Q477" s="4"/>
      <c r="R477" s="4"/>
      <c r="S477" s="4"/>
      <c r="T477" s="4"/>
      <c r="U477" s="4"/>
      <c r="V477" s="4"/>
      <c r="W477" s="4">
        <v>0</v>
      </c>
      <c r="X477" s="4">
        <v>1</v>
      </c>
      <c r="Y477" s="4">
        <v>0</v>
      </c>
      <c r="Z477" s="4"/>
      <c r="AA477" s="4"/>
      <c r="AB477" s="4"/>
    </row>
    <row r="478" spans="1:245" x14ac:dyDescent="0.2">
      <c r="A478" s="4">
        <v>50</v>
      </c>
      <c r="B478" s="4">
        <v>0</v>
      </c>
      <c r="C478" s="4">
        <v>0</v>
      </c>
      <c r="D478" s="4">
        <v>1</v>
      </c>
      <c r="E478" s="4">
        <v>226</v>
      </c>
      <c r="F478" s="4">
        <f>ROUND(Source!AW472,O478)</f>
        <v>0</v>
      </c>
      <c r="G478" s="4" t="s">
        <v>62</v>
      </c>
      <c r="H478" s="4" t="s">
        <v>63</v>
      </c>
      <c r="I478" s="4"/>
      <c r="J478" s="4"/>
      <c r="K478" s="4">
        <v>226</v>
      </c>
      <c r="L478" s="4">
        <v>5</v>
      </c>
      <c r="M478" s="4">
        <v>3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>
        <v>0</v>
      </c>
      <c r="X478" s="4">
        <v>1</v>
      </c>
      <c r="Y478" s="4">
        <v>0</v>
      </c>
      <c r="Z478" s="4"/>
      <c r="AA478" s="4"/>
      <c r="AB478" s="4"/>
    </row>
    <row r="479" spans="1:245" x14ac:dyDescent="0.2">
      <c r="A479" s="4">
        <v>50</v>
      </c>
      <c r="B479" s="4">
        <v>0</v>
      </c>
      <c r="C479" s="4">
        <v>0</v>
      </c>
      <c r="D479" s="4">
        <v>1</v>
      </c>
      <c r="E479" s="4">
        <v>227</v>
      </c>
      <c r="F479" s="4">
        <f>ROUND(Source!AX472,O479)</f>
        <v>0</v>
      </c>
      <c r="G479" s="4" t="s">
        <v>64</v>
      </c>
      <c r="H479" s="4" t="s">
        <v>65</v>
      </c>
      <c r="I479" s="4"/>
      <c r="J479" s="4"/>
      <c r="K479" s="4">
        <v>227</v>
      </c>
      <c r="L479" s="4">
        <v>6</v>
      </c>
      <c r="M479" s="4">
        <v>3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>
        <v>0</v>
      </c>
      <c r="X479" s="4">
        <v>1</v>
      </c>
      <c r="Y479" s="4">
        <v>0</v>
      </c>
      <c r="Z479" s="4"/>
      <c r="AA479" s="4"/>
      <c r="AB479" s="4"/>
    </row>
    <row r="480" spans="1:245" x14ac:dyDescent="0.2">
      <c r="A480" s="4">
        <v>50</v>
      </c>
      <c r="B480" s="4">
        <v>0</v>
      </c>
      <c r="C480" s="4">
        <v>0</v>
      </c>
      <c r="D480" s="4">
        <v>1</v>
      </c>
      <c r="E480" s="4">
        <v>228</v>
      </c>
      <c r="F480" s="4">
        <f>ROUND(Source!AY472,O480)</f>
        <v>0</v>
      </c>
      <c r="G480" s="4" t="s">
        <v>66</v>
      </c>
      <c r="H480" s="4" t="s">
        <v>67</v>
      </c>
      <c r="I480" s="4"/>
      <c r="J480" s="4"/>
      <c r="K480" s="4">
        <v>228</v>
      </c>
      <c r="L480" s="4">
        <v>7</v>
      </c>
      <c r="M480" s="4">
        <v>3</v>
      </c>
      <c r="N480" s="4" t="s">
        <v>3</v>
      </c>
      <c r="O480" s="4">
        <v>2</v>
      </c>
      <c r="P480" s="4"/>
      <c r="Q480" s="4"/>
      <c r="R480" s="4"/>
      <c r="S480" s="4"/>
      <c r="T480" s="4"/>
      <c r="U480" s="4"/>
      <c r="V480" s="4"/>
      <c r="W480" s="4">
        <v>0</v>
      </c>
      <c r="X480" s="4">
        <v>1</v>
      </c>
      <c r="Y480" s="4">
        <v>0</v>
      </c>
      <c r="Z480" s="4"/>
      <c r="AA480" s="4"/>
      <c r="AB480" s="4"/>
    </row>
    <row r="481" spans="1:28" x14ac:dyDescent="0.2">
      <c r="A481" s="4">
        <v>50</v>
      </c>
      <c r="B481" s="4">
        <v>0</v>
      </c>
      <c r="C481" s="4">
        <v>0</v>
      </c>
      <c r="D481" s="4">
        <v>1</v>
      </c>
      <c r="E481" s="4">
        <v>216</v>
      </c>
      <c r="F481" s="4">
        <f>ROUND(Source!AP472,O481)</f>
        <v>0</v>
      </c>
      <c r="G481" s="4" t="s">
        <v>68</v>
      </c>
      <c r="H481" s="4" t="s">
        <v>69</v>
      </c>
      <c r="I481" s="4"/>
      <c r="J481" s="4"/>
      <c r="K481" s="4">
        <v>216</v>
      </c>
      <c r="L481" s="4">
        <v>8</v>
      </c>
      <c r="M481" s="4">
        <v>3</v>
      </c>
      <c r="N481" s="4" t="s">
        <v>3</v>
      </c>
      <c r="O481" s="4">
        <v>2</v>
      </c>
      <c r="P481" s="4"/>
      <c r="Q481" s="4"/>
      <c r="R481" s="4"/>
      <c r="S481" s="4"/>
      <c r="T481" s="4"/>
      <c r="U481" s="4"/>
      <c r="V481" s="4"/>
      <c r="W481" s="4">
        <v>0</v>
      </c>
      <c r="X481" s="4">
        <v>1</v>
      </c>
      <c r="Y481" s="4">
        <v>0</v>
      </c>
      <c r="Z481" s="4"/>
      <c r="AA481" s="4"/>
      <c r="AB481" s="4"/>
    </row>
    <row r="482" spans="1:28" x14ac:dyDescent="0.2">
      <c r="A482" s="4">
        <v>50</v>
      </c>
      <c r="B482" s="4">
        <v>0</v>
      </c>
      <c r="C482" s="4">
        <v>0</v>
      </c>
      <c r="D482" s="4">
        <v>1</v>
      </c>
      <c r="E482" s="4">
        <v>223</v>
      </c>
      <c r="F482" s="4">
        <f>ROUND(Source!AQ472,O482)</f>
        <v>0</v>
      </c>
      <c r="G482" s="4" t="s">
        <v>70</v>
      </c>
      <c r="H482" s="4" t="s">
        <v>71</v>
      </c>
      <c r="I482" s="4"/>
      <c r="J482" s="4"/>
      <c r="K482" s="4">
        <v>223</v>
      </c>
      <c r="L482" s="4">
        <v>9</v>
      </c>
      <c r="M482" s="4">
        <v>3</v>
      </c>
      <c r="N482" s="4" t="s">
        <v>3</v>
      </c>
      <c r="O482" s="4">
        <v>2</v>
      </c>
      <c r="P482" s="4"/>
      <c r="Q482" s="4"/>
      <c r="R482" s="4"/>
      <c r="S482" s="4"/>
      <c r="T482" s="4"/>
      <c r="U482" s="4"/>
      <c r="V482" s="4"/>
      <c r="W482" s="4">
        <v>0</v>
      </c>
      <c r="X482" s="4">
        <v>1</v>
      </c>
      <c r="Y482" s="4">
        <v>0</v>
      </c>
      <c r="Z482" s="4"/>
      <c r="AA482" s="4"/>
      <c r="AB482" s="4"/>
    </row>
    <row r="483" spans="1:28" x14ac:dyDescent="0.2">
      <c r="A483" s="4">
        <v>50</v>
      </c>
      <c r="B483" s="4">
        <v>0</v>
      </c>
      <c r="C483" s="4">
        <v>0</v>
      </c>
      <c r="D483" s="4">
        <v>1</v>
      </c>
      <c r="E483" s="4">
        <v>229</v>
      </c>
      <c r="F483" s="4">
        <f>ROUND(Source!AZ472,O483)</f>
        <v>0</v>
      </c>
      <c r="G483" s="4" t="s">
        <v>72</v>
      </c>
      <c r="H483" s="4" t="s">
        <v>73</v>
      </c>
      <c r="I483" s="4"/>
      <c r="J483" s="4"/>
      <c r="K483" s="4">
        <v>229</v>
      </c>
      <c r="L483" s="4">
        <v>10</v>
      </c>
      <c r="M483" s="4">
        <v>3</v>
      </c>
      <c r="N483" s="4" t="s">
        <v>3</v>
      </c>
      <c r="O483" s="4">
        <v>2</v>
      </c>
      <c r="P483" s="4"/>
      <c r="Q483" s="4"/>
      <c r="R483" s="4"/>
      <c r="S483" s="4"/>
      <c r="T483" s="4"/>
      <c r="U483" s="4"/>
      <c r="V483" s="4"/>
      <c r="W483" s="4">
        <v>0</v>
      </c>
      <c r="X483" s="4">
        <v>1</v>
      </c>
      <c r="Y483" s="4">
        <v>0</v>
      </c>
      <c r="Z483" s="4"/>
      <c r="AA483" s="4"/>
      <c r="AB483" s="4"/>
    </row>
    <row r="484" spans="1:28" x14ac:dyDescent="0.2">
      <c r="A484" s="4">
        <v>50</v>
      </c>
      <c r="B484" s="4">
        <v>0</v>
      </c>
      <c r="C484" s="4">
        <v>0</v>
      </c>
      <c r="D484" s="4">
        <v>1</v>
      </c>
      <c r="E484" s="4">
        <v>203</v>
      </c>
      <c r="F484" s="4">
        <f>ROUND(Source!Q472,O484)</f>
        <v>0</v>
      </c>
      <c r="G484" s="4" t="s">
        <v>74</v>
      </c>
      <c r="H484" s="4" t="s">
        <v>75</v>
      </c>
      <c r="I484" s="4"/>
      <c r="J484" s="4"/>
      <c r="K484" s="4">
        <v>203</v>
      </c>
      <c r="L484" s="4">
        <v>11</v>
      </c>
      <c r="M484" s="4">
        <v>3</v>
      </c>
      <c r="N484" s="4" t="s">
        <v>3</v>
      </c>
      <c r="O484" s="4">
        <v>2</v>
      </c>
      <c r="P484" s="4"/>
      <c r="Q484" s="4"/>
      <c r="R484" s="4"/>
      <c r="S484" s="4"/>
      <c r="T484" s="4"/>
      <c r="U484" s="4"/>
      <c r="V484" s="4"/>
      <c r="W484" s="4">
        <v>0</v>
      </c>
      <c r="X484" s="4">
        <v>1</v>
      </c>
      <c r="Y484" s="4">
        <v>0</v>
      </c>
      <c r="Z484" s="4"/>
      <c r="AA484" s="4"/>
      <c r="AB484" s="4"/>
    </row>
    <row r="485" spans="1:28" x14ac:dyDescent="0.2">
      <c r="A485" s="4">
        <v>50</v>
      </c>
      <c r="B485" s="4">
        <v>0</v>
      </c>
      <c r="C485" s="4">
        <v>0</v>
      </c>
      <c r="D485" s="4">
        <v>1</v>
      </c>
      <c r="E485" s="4">
        <v>231</v>
      </c>
      <c r="F485" s="4">
        <f>ROUND(Source!BB472,O485)</f>
        <v>0</v>
      </c>
      <c r="G485" s="4" t="s">
        <v>76</v>
      </c>
      <c r="H485" s="4" t="s">
        <v>77</v>
      </c>
      <c r="I485" s="4"/>
      <c r="J485" s="4"/>
      <c r="K485" s="4">
        <v>231</v>
      </c>
      <c r="L485" s="4">
        <v>12</v>
      </c>
      <c r="M485" s="4">
        <v>3</v>
      </c>
      <c r="N485" s="4" t="s">
        <v>3</v>
      </c>
      <c r="O485" s="4">
        <v>2</v>
      </c>
      <c r="P485" s="4"/>
      <c r="Q485" s="4"/>
      <c r="R485" s="4"/>
      <c r="S485" s="4"/>
      <c r="T485" s="4"/>
      <c r="U485" s="4"/>
      <c r="V485" s="4"/>
      <c r="W485" s="4">
        <v>0</v>
      </c>
      <c r="X485" s="4">
        <v>1</v>
      </c>
      <c r="Y485" s="4">
        <v>0</v>
      </c>
      <c r="Z485" s="4"/>
      <c r="AA485" s="4"/>
      <c r="AB485" s="4"/>
    </row>
    <row r="486" spans="1:28" x14ac:dyDescent="0.2">
      <c r="A486" s="4">
        <v>50</v>
      </c>
      <c r="B486" s="4">
        <v>0</v>
      </c>
      <c r="C486" s="4">
        <v>0</v>
      </c>
      <c r="D486" s="4">
        <v>1</v>
      </c>
      <c r="E486" s="4">
        <v>204</v>
      </c>
      <c r="F486" s="4">
        <f>ROUND(Source!R472,O486)</f>
        <v>0</v>
      </c>
      <c r="G486" s="4" t="s">
        <v>78</v>
      </c>
      <c r="H486" s="4" t="s">
        <v>79</v>
      </c>
      <c r="I486" s="4"/>
      <c r="J486" s="4"/>
      <c r="K486" s="4">
        <v>204</v>
      </c>
      <c r="L486" s="4">
        <v>13</v>
      </c>
      <c r="M486" s="4">
        <v>3</v>
      </c>
      <c r="N486" s="4" t="s">
        <v>3</v>
      </c>
      <c r="O486" s="4">
        <v>2</v>
      </c>
      <c r="P486" s="4"/>
      <c r="Q486" s="4"/>
      <c r="R486" s="4"/>
      <c r="S486" s="4"/>
      <c r="T486" s="4"/>
      <c r="U486" s="4"/>
      <c r="V486" s="4"/>
      <c r="W486" s="4">
        <v>0</v>
      </c>
      <c r="X486" s="4">
        <v>1</v>
      </c>
      <c r="Y486" s="4">
        <v>0</v>
      </c>
      <c r="Z486" s="4"/>
      <c r="AA486" s="4"/>
      <c r="AB486" s="4"/>
    </row>
    <row r="487" spans="1:28" x14ac:dyDescent="0.2">
      <c r="A487" s="4">
        <v>50</v>
      </c>
      <c r="B487" s="4">
        <v>0</v>
      </c>
      <c r="C487" s="4">
        <v>0</v>
      </c>
      <c r="D487" s="4">
        <v>1</v>
      </c>
      <c r="E487" s="4">
        <v>205</v>
      </c>
      <c r="F487" s="4">
        <f>ROUND(Source!S472,O487)</f>
        <v>4231.6400000000003</v>
      </c>
      <c r="G487" s="4" t="s">
        <v>80</v>
      </c>
      <c r="H487" s="4" t="s">
        <v>81</v>
      </c>
      <c r="I487" s="4"/>
      <c r="J487" s="4"/>
      <c r="K487" s="4">
        <v>205</v>
      </c>
      <c r="L487" s="4">
        <v>14</v>
      </c>
      <c r="M487" s="4">
        <v>3</v>
      </c>
      <c r="N487" s="4" t="s">
        <v>3</v>
      </c>
      <c r="O487" s="4">
        <v>2</v>
      </c>
      <c r="P487" s="4"/>
      <c r="Q487" s="4"/>
      <c r="R487" s="4"/>
      <c r="S487" s="4"/>
      <c r="T487" s="4"/>
      <c r="U487" s="4"/>
      <c r="V487" s="4"/>
      <c r="W487" s="4">
        <v>4231.6400000000003</v>
      </c>
      <c r="X487" s="4">
        <v>1</v>
      </c>
      <c r="Y487" s="4">
        <v>4231.6400000000003</v>
      </c>
      <c r="Z487" s="4"/>
      <c r="AA487" s="4"/>
      <c r="AB487" s="4"/>
    </row>
    <row r="488" spans="1:28" x14ac:dyDescent="0.2">
      <c r="A488" s="4">
        <v>50</v>
      </c>
      <c r="B488" s="4">
        <v>0</v>
      </c>
      <c r="C488" s="4">
        <v>0</v>
      </c>
      <c r="D488" s="4">
        <v>1</v>
      </c>
      <c r="E488" s="4">
        <v>232</v>
      </c>
      <c r="F488" s="4">
        <f>ROUND(Source!BC472,O488)</f>
        <v>0</v>
      </c>
      <c r="G488" s="4" t="s">
        <v>82</v>
      </c>
      <c r="H488" s="4" t="s">
        <v>83</v>
      </c>
      <c r="I488" s="4"/>
      <c r="J488" s="4"/>
      <c r="K488" s="4">
        <v>232</v>
      </c>
      <c r="L488" s="4">
        <v>15</v>
      </c>
      <c r="M488" s="4">
        <v>3</v>
      </c>
      <c r="N488" s="4" t="s">
        <v>3</v>
      </c>
      <c r="O488" s="4">
        <v>2</v>
      </c>
      <c r="P488" s="4"/>
      <c r="Q488" s="4"/>
      <c r="R488" s="4"/>
      <c r="S488" s="4"/>
      <c r="T488" s="4"/>
      <c r="U488" s="4"/>
      <c r="V488" s="4"/>
      <c r="W488" s="4">
        <v>0</v>
      </c>
      <c r="X488" s="4">
        <v>1</v>
      </c>
      <c r="Y488" s="4">
        <v>0</v>
      </c>
      <c r="Z488" s="4"/>
      <c r="AA488" s="4"/>
      <c r="AB488" s="4"/>
    </row>
    <row r="489" spans="1:28" x14ac:dyDescent="0.2">
      <c r="A489" s="4">
        <v>50</v>
      </c>
      <c r="B489" s="4">
        <v>0</v>
      </c>
      <c r="C489" s="4">
        <v>0</v>
      </c>
      <c r="D489" s="4">
        <v>1</v>
      </c>
      <c r="E489" s="4">
        <v>214</v>
      </c>
      <c r="F489" s="4">
        <f>ROUND(Source!AS472,O489)</f>
        <v>9432.35</v>
      </c>
      <c r="G489" s="4" t="s">
        <v>84</v>
      </c>
      <c r="H489" s="4" t="s">
        <v>85</v>
      </c>
      <c r="I489" s="4"/>
      <c r="J489" s="4"/>
      <c r="K489" s="4">
        <v>214</v>
      </c>
      <c r="L489" s="4">
        <v>16</v>
      </c>
      <c r="M489" s="4">
        <v>3</v>
      </c>
      <c r="N489" s="4" t="s">
        <v>3</v>
      </c>
      <c r="O489" s="4">
        <v>2</v>
      </c>
      <c r="P489" s="4"/>
      <c r="Q489" s="4"/>
      <c r="R489" s="4"/>
      <c r="S489" s="4"/>
      <c r="T489" s="4"/>
      <c r="U489" s="4"/>
      <c r="V489" s="4"/>
      <c r="W489" s="4">
        <v>9432.35</v>
      </c>
      <c r="X489" s="4">
        <v>1</v>
      </c>
      <c r="Y489" s="4">
        <v>9432.35</v>
      </c>
      <c r="Z489" s="4"/>
      <c r="AA489" s="4"/>
      <c r="AB489" s="4"/>
    </row>
    <row r="490" spans="1:28" x14ac:dyDescent="0.2">
      <c r="A490" s="4">
        <v>50</v>
      </c>
      <c r="B490" s="4">
        <v>0</v>
      </c>
      <c r="C490" s="4">
        <v>0</v>
      </c>
      <c r="D490" s="4">
        <v>1</v>
      </c>
      <c r="E490" s="4">
        <v>215</v>
      </c>
      <c r="F490" s="4">
        <f>ROUND(Source!AT472,O490)</f>
        <v>0</v>
      </c>
      <c r="G490" s="4" t="s">
        <v>86</v>
      </c>
      <c r="H490" s="4" t="s">
        <v>87</v>
      </c>
      <c r="I490" s="4"/>
      <c r="J490" s="4"/>
      <c r="K490" s="4">
        <v>215</v>
      </c>
      <c r="L490" s="4">
        <v>17</v>
      </c>
      <c r="M490" s="4">
        <v>3</v>
      </c>
      <c r="N490" s="4" t="s">
        <v>3</v>
      </c>
      <c r="O490" s="4">
        <v>2</v>
      </c>
      <c r="P490" s="4"/>
      <c r="Q490" s="4"/>
      <c r="R490" s="4"/>
      <c r="S490" s="4"/>
      <c r="T490" s="4"/>
      <c r="U490" s="4"/>
      <c r="V490" s="4"/>
      <c r="W490" s="4">
        <v>0</v>
      </c>
      <c r="X490" s="4">
        <v>1</v>
      </c>
      <c r="Y490" s="4">
        <v>0</v>
      </c>
      <c r="Z490" s="4"/>
      <c r="AA490" s="4"/>
      <c r="AB490" s="4"/>
    </row>
    <row r="491" spans="1:28" x14ac:dyDescent="0.2">
      <c r="A491" s="4">
        <v>50</v>
      </c>
      <c r="B491" s="4">
        <v>0</v>
      </c>
      <c r="C491" s="4">
        <v>0</v>
      </c>
      <c r="D491" s="4">
        <v>1</v>
      </c>
      <c r="E491" s="4">
        <v>217</v>
      </c>
      <c r="F491" s="4">
        <f>ROUND(Source!AU472,O491)</f>
        <v>0</v>
      </c>
      <c r="G491" s="4" t="s">
        <v>88</v>
      </c>
      <c r="H491" s="4" t="s">
        <v>89</v>
      </c>
      <c r="I491" s="4"/>
      <c r="J491" s="4"/>
      <c r="K491" s="4">
        <v>217</v>
      </c>
      <c r="L491" s="4">
        <v>18</v>
      </c>
      <c r="M491" s="4">
        <v>3</v>
      </c>
      <c r="N491" s="4" t="s">
        <v>3</v>
      </c>
      <c r="O491" s="4">
        <v>2</v>
      </c>
      <c r="P491" s="4"/>
      <c r="Q491" s="4"/>
      <c r="R491" s="4"/>
      <c r="S491" s="4"/>
      <c r="T491" s="4"/>
      <c r="U491" s="4"/>
      <c r="V491" s="4"/>
      <c r="W491" s="4">
        <v>0</v>
      </c>
      <c r="X491" s="4">
        <v>1</v>
      </c>
      <c r="Y491" s="4">
        <v>0</v>
      </c>
      <c r="Z491" s="4"/>
      <c r="AA491" s="4"/>
      <c r="AB491" s="4"/>
    </row>
    <row r="492" spans="1:28" x14ac:dyDescent="0.2">
      <c r="A492" s="4">
        <v>50</v>
      </c>
      <c r="B492" s="4">
        <v>0</v>
      </c>
      <c r="C492" s="4">
        <v>0</v>
      </c>
      <c r="D492" s="4">
        <v>1</v>
      </c>
      <c r="E492" s="4">
        <v>230</v>
      </c>
      <c r="F492" s="4">
        <f>ROUND(Source!BA472,O492)</f>
        <v>0</v>
      </c>
      <c r="G492" s="4" t="s">
        <v>90</v>
      </c>
      <c r="H492" s="4" t="s">
        <v>91</v>
      </c>
      <c r="I492" s="4"/>
      <c r="J492" s="4"/>
      <c r="K492" s="4">
        <v>230</v>
      </c>
      <c r="L492" s="4">
        <v>19</v>
      </c>
      <c r="M492" s="4">
        <v>3</v>
      </c>
      <c r="N492" s="4" t="s">
        <v>3</v>
      </c>
      <c r="O492" s="4">
        <v>2</v>
      </c>
      <c r="P492" s="4"/>
      <c r="Q492" s="4"/>
      <c r="R492" s="4"/>
      <c r="S492" s="4"/>
      <c r="T492" s="4"/>
      <c r="U492" s="4"/>
      <c r="V492" s="4"/>
      <c r="W492" s="4">
        <v>0</v>
      </c>
      <c r="X492" s="4">
        <v>1</v>
      </c>
      <c r="Y492" s="4">
        <v>0</v>
      </c>
      <c r="Z492" s="4"/>
      <c r="AA492" s="4"/>
      <c r="AB492" s="4"/>
    </row>
    <row r="493" spans="1:28" x14ac:dyDescent="0.2">
      <c r="A493" s="4">
        <v>50</v>
      </c>
      <c r="B493" s="4">
        <v>0</v>
      </c>
      <c r="C493" s="4">
        <v>0</v>
      </c>
      <c r="D493" s="4">
        <v>1</v>
      </c>
      <c r="E493" s="4">
        <v>206</v>
      </c>
      <c r="F493" s="4">
        <f>ROUND(Source!T472,O493)</f>
        <v>0</v>
      </c>
      <c r="G493" s="4" t="s">
        <v>92</v>
      </c>
      <c r="H493" s="4" t="s">
        <v>93</v>
      </c>
      <c r="I493" s="4"/>
      <c r="J493" s="4"/>
      <c r="K493" s="4">
        <v>206</v>
      </c>
      <c r="L493" s="4">
        <v>20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>
        <v>0</v>
      </c>
      <c r="X493" s="4">
        <v>1</v>
      </c>
      <c r="Y493" s="4">
        <v>0</v>
      </c>
      <c r="Z493" s="4"/>
      <c r="AA493" s="4"/>
      <c r="AB493" s="4"/>
    </row>
    <row r="494" spans="1:28" x14ac:dyDescent="0.2">
      <c r="A494" s="4">
        <v>50</v>
      </c>
      <c r="B494" s="4">
        <v>0</v>
      </c>
      <c r="C494" s="4">
        <v>0</v>
      </c>
      <c r="D494" s="4">
        <v>1</v>
      </c>
      <c r="E494" s="4">
        <v>207</v>
      </c>
      <c r="F494" s="4">
        <f>Source!U472</f>
        <v>15.631262</v>
      </c>
      <c r="G494" s="4" t="s">
        <v>94</v>
      </c>
      <c r="H494" s="4" t="s">
        <v>95</v>
      </c>
      <c r="I494" s="4"/>
      <c r="J494" s="4"/>
      <c r="K494" s="4">
        <v>207</v>
      </c>
      <c r="L494" s="4">
        <v>21</v>
      </c>
      <c r="M494" s="4">
        <v>3</v>
      </c>
      <c r="N494" s="4" t="s">
        <v>3</v>
      </c>
      <c r="O494" s="4">
        <v>-1</v>
      </c>
      <c r="P494" s="4"/>
      <c r="Q494" s="4"/>
      <c r="R494" s="4"/>
      <c r="S494" s="4"/>
      <c r="T494" s="4"/>
      <c r="U494" s="4"/>
      <c r="V494" s="4"/>
      <c r="W494" s="4">
        <v>15.631262</v>
      </c>
      <c r="X494" s="4">
        <v>1</v>
      </c>
      <c r="Y494" s="4">
        <v>15.631262</v>
      </c>
      <c r="Z494" s="4"/>
      <c r="AA494" s="4"/>
      <c r="AB494" s="4"/>
    </row>
    <row r="495" spans="1:28" x14ac:dyDescent="0.2">
      <c r="A495" s="4">
        <v>50</v>
      </c>
      <c r="B495" s="4">
        <v>0</v>
      </c>
      <c r="C495" s="4">
        <v>0</v>
      </c>
      <c r="D495" s="4">
        <v>1</v>
      </c>
      <c r="E495" s="4">
        <v>208</v>
      </c>
      <c r="F495" s="4">
        <f>Source!V472</f>
        <v>0</v>
      </c>
      <c r="G495" s="4" t="s">
        <v>96</v>
      </c>
      <c r="H495" s="4" t="s">
        <v>97</v>
      </c>
      <c r="I495" s="4"/>
      <c r="J495" s="4"/>
      <c r="K495" s="4">
        <v>208</v>
      </c>
      <c r="L495" s="4">
        <v>22</v>
      </c>
      <c r="M495" s="4">
        <v>3</v>
      </c>
      <c r="N495" s="4" t="s">
        <v>3</v>
      </c>
      <c r="O495" s="4">
        <v>-1</v>
      </c>
      <c r="P495" s="4"/>
      <c r="Q495" s="4"/>
      <c r="R495" s="4"/>
      <c r="S495" s="4"/>
      <c r="T495" s="4"/>
      <c r="U495" s="4"/>
      <c r="V495" s="4"/>
      <c r="W495" s="4">
        <v>0</v>
      </c>
      <c r="X495" s="4">
        <v>1</v>
      </c>
      <c r="Y495" s="4">
        <v>0</v>
      </c>
      <c r="Z495" s="4"/>
      <c r="AA495" s="4"/>
      <c r="AB495" s="4"/>
    </row>
    <row r="496" spans="1:28" x14ac:dyDescent="0.2">
      <c r="A496" s="4">
        <v>50</v>
      </c>
      <c r="B496" s="4">
        <v>0</v>
      </c>
      <c r="C496" s="4">
        <v>0</v>
      </c>
      <c r="D496" s="4">
        <v>1</v>
      </c>
      <c r="E496" s="4">
        <v>209</v>
      </c>
      <c r="F496" s="4">
        <f>ROUND(Source!W472,O496)</f>
        <v>0</v>
      </c>
      <c r="G496" s="4" t="s">
        <v>98</v>
      </c>
      <c r="H496" s="4" t="s">
        <v>99</v>
      </c>
      <c r="I496" s="4"/>
      <c r="J496" s="4"/>
      <c r="K496" s="4">
        <v>209</v>
      </c>
      <c r="L496" s="4">
        <v>23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>
        <v>0</v>
      </c>
      <c r="X496" s="4">
        <v>1</v>
      </c>
      <c r="Y496" s="4">
        <v>0</v>
      </c>
      <c r="Z496" s="4"/>
      <c r="AA496" s="4"/>
      <c r="AB496" s="4"/>
    </row>
    <row r="497" spans="1:206" x14ac:dyDescent="0.2">
      <c r="A497" s="4">
        <v>50</v>
      </c>
      <c r="B497" s="4">
        <v>0</v>
      </c>
      <c r="C497" s="4">
        <v>0</v>
      </c>
      <c r="D497" s="4">
        <v>1</v>
      </c>
      <c r="E497" s="4">
        <v>233</v>
      </c>
      <c r="F497" s="4">
        <f>ROUND(Source!BD472,O497)</f>
        <v>0</v>
      </c>
      <c r="G497" s="4" t="s">
        <v>100</v>
      </c>
      <c r="H497" s="4" t="s">
        <v>101</v>
      </c>
      <c r="I497" s="4"/>
      <c r="J497" s="4"/>
      <c r="K497" s="4">
        <v>233</v>
      </c>
      <c r="L497" s="4">
        <v>24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>
        <v>0</v>
      </c>
      <c r="X497" s="4">
        <v>1</v>
      </c>
      <c r="Y497" s="4">
        <v>0</v>
      </c>
      <c r="Z497" s="4"/>
      <c r="AA497" s="4"/>
      <c r="AB497" s="4"/>
    </row>
    <row r="498" spans="1:206" x14ac:dyDescent="0.2">
      <c r="A498" s="4">
        <v>50</v>
      </c>
      <c r="B498" s="4">
        <v>0</v>
      </c>
      <c r="C498" s="4">
        <v>0</v>
      </c>
      <c r="D498" s="4">
        <v>1</v>
      </c>
      <c r="E498" s="4">
        <v>210</v>
      </c>
      <c r="F498" s="4">
        <f>ROUND(Source!X472,O498)</f>
        <v>3465.73</v>
      </c>
      <c r="G498" s="4" t="s">
        <v>102</v>
      </c>
      <c r="H498" s="4" t="s">
        <v>103</v>
      </c>
      <c r="I498" s="4"/>
      <c r="J498" s="4"/>
      <c r="K498" s="4">
        <v>210</v>
      </c>
      <c r="L498" s="4">
        <v>25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>
        <v>3465.73</v>
      </c>
      <c r="X498" s="4">
        <v>1</v>
      </c>
      <c r="Y498" s="4">
        <v>3465.73</v>
      </c>
      <c r="Z498" s="4"/>
      <c r="AA498" s="4"/>
      <c r="AB498" s="4"/>
    </row>
    <row r="499" spans="1:206" x14ac:dyDescent="0.2">
      <c r="A499" s="4">
        <v>50</v>
      </c>
      <c r="B499" s="4">
        <v>0</v>
      </c>
      <c r="C499" s="4">
        <v>0</v>
      </c>
      <c r="D499" s="4">
        <v>1</v>
      </c>
      <c r="E499" s="4">
        <v>211</v>
      </c>
      <c r="F499" s="4">
        <f>ROUND(Source!Y472,O499)</f>
        <v>1734.98</v>
      </c>
      <c r="G499" s="4" t="s">
        <v>104</v>
      </c>
      <c r="H499" s="4" t="s">
        <v>105</v>
      </c>
      <c r="I499" s="4"/>
      <c r="J499" s="4"/>
      <c r="K499" s="4">
        <v>211</v>
      </c>
      <c r="L499" s="4">
        <v>26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>
        <v>1734.98</v>
      </c>
      <c r="X499" s="4">
        <v>1</v>
      </c>
      <c r="Y499" s="4">
        <v>1734.98</v>
      </c>
      <c r="Z499" s="4"/>
      <c r="AA499" s="4"/>
      <c r="AB499" s="4"/>
    </row>
    <row r="500" spans="1:206" x14ac:dyDescent="0.2">
      <c r="A500" s="4">
        <v>50</v>
      </c>
      <c r="B500" s="4">
        <v>0</v>
      </c>
      <c r="C500" s="4">
        <v>0</v>
      </c>
      <c r="D500" s="4">
        <v>1</v>
      </c>
      <c r="E500" s="4">
        <v>224</v>
      </c>
      <c r="F500" s="4">
        <f>ROUND(Source!AR472,O500)</f>
        <v>9432.35</v>
      </c>
      <c r="G500" s="4" t="s">
        <v>106</v>
      </c>
      <c r="H500" s="4" t="s">
        <v>107</v>
      </c>
      <c r="I500" s="4"/>
      <c r="J500" s="4"/>
      <c r="K500" s="4">
        <v>224</v>
      </c>
      <c r="L500" s="4">
        <v>27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>
        <v>9432.35</v>
      </c>
      <c r="X500" s="4">
        <v>1</v>
      </c>
      <c r="Y500" s="4">
        <v>9432.35</v>
      </c>
      <c r="Z500" s="4"/>
      <c r="AA500" s="4"/>
      <c r="AB500" s="4"/>
    </row>
    <row r="502" spans="1:206" x14ac:dyDescent="0.2">
      <c r="A502" s="2">
        <v>51</v>
      </c>
      <c r="B502" s="2">
        <f>B456</f>
        <v>1</v>
      </c>
      <c r="C502" s="2">
        <f>A456</f>
        <v>4</v>
      </c>
      <c r="D502" s="2">
        <f>ROW(A456)</f>
        <v>456</v>
      </c>
      <c r="E502" s="2"/>
      <c r="F502" s="2" t="str">
        <f>IF(F456&lt;&gt;"",F456,"")</f>
        <v>Новый раздел</v>
      </c>
      <c r="G502" s="2" t="str">
        <f>IF(G456&lt;&gt;"",G456,"")</f>
        <v>Секция в осях Г-Д (Подьезд№2)</v>
      </c>
      <c r="H502" s="2">
        <v>0</v>
      </c>
      <c r="I502" s="2"/>
      <c r="J502" s="2"/>
      <c r="K502" s="2"/>
      <c r="L502" s="2"/>
      <c r="M502" s="2"/>
      <c r="N502" s="2"/>
      <c r="O502" s="2">
        <f t="shared" ref="O502:T502" si="452">ROUND(O472+AB502,2)</f>
        <v>4231.6400000000003</v>
      </c>
      <c r="P502" s="2">
        <f t="shared" si="452"/>
        <v>0</v>
      </c>
      <c r="Q502" s="2">
        <f t="shared" si="452"/>
        <v>0</v>
      </c>
      <c r="R502" s="2">
        <f t="shared" si="452"/>
        <v>0</v>
      </c>
      <c r="S502" s="2">
        <f t="shared" si="452"/>
        <v>4231.6400000000003</v>
      </c>
      <c r="T502" s="2">
        <f t="shared" si="452"/>
        <v>0</v>
      </c>
      <c r="U502" s="2">
        <f>U472+AH502</f>
        <v>15.631262</v>
      </c>
      <c r="V502" s="2">
        <f>V472+AI502</f>
        <v>0</v>
      </c>
      <c r="W502" s="2">
        <f>ROUND(W472+AJ502,2)</f>
        <v>0</v>
      </c>
      <c r="X502" s="2">
        <f>ROUND(X472+AK502,2)</f>
        <v>3465.73</v>
      </c>
      <c r="Y502" s="2">
        <f>ROUND(Y472+AL502,2)</f>
        <v>1734.98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>
        <f t="shared" ref="AO502:BD502" si="453">ROUND(AO472+BX502,2)</f>
        <v>0</v>
      </c>
      <c r="AP502" s="2">
        <f t="shared" si="453"/>
        <v>0</v>
      </c>
      <c r="AQ502" s="2">
        <f t="shared" si="453"/>
        <v>0</v>
      </c>
      <c r="AR502" s="2">
        <f t="shared" si="453"/>
        <v>9432.35</v>
      </c>
      <c r="AS502" s="2">
        <f t="shared" si="453"/>
        <v>9432.35</v>
      </c>
      <c r="AT502" s="2">
        <f t="shared" si="453"/>
        <v>0</v>
      </c>
      <c r="AU502" s="2">
        <f t="shared" si="453"/>
        <v>0</v>
      </c>
      <c r="AV502" s="2">
        <f t="shared" si="453"/>
        <v>0</v>
      </c>
      <c r="AW502" s="2">
        <f t="shared" si="453"/>
        <v>0</v>
      </c>
      <c r="AX502" s="2">
        <f t="shared" si="453"/>
        <v>0</v>
      </c>
      <c r="AY502" s="2">
        <f t="shared" si="453"/>
        <v>0</v>
      </c>
      <c r="AZ502" s="2">
        <f t="shared" si="453"/>
        <v>0</v>
      </c>
      <c r="BA502" s="2">
        <f t="shared" si="453"/>
        <v>0</v>
      </c>
      <c r="BB502" s="2">
        <f t="shared" si="453"/>
        <v>0</v>
      </c>
      <c r="BC502" s="2">
        <f t="shared" si="453"/>
        <v>0</v>
      </c>
      <c r="BD502" s="2">
        <f t="shared" si="453"/>
        <v>0</v>
      </c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>
        <v>0</v>
      </c>
    </row>
    <row r="504" spans="1:206" x14ac:dyDescent="0.2">
      <c r="A504" s="4">
        <v>50</v>
      </c>
      <c r="B504" s="4">
        <v>0</v>
      </c>
      <c r="C504" s="4">
        <v>0</v>
      </c>
      <c r="D504" s="4">
        <v>1</v>
      </c>
      <c r="E504" s="4">
        <v>201</v>
      </c>
      <c r="F504" s="4">
        <f>ROUND(Source!O502,O504)</f>
        <v>4231.6400000000003</v>
      </c>
      <c r="G504" s="4" t="s">
        <v>54</v>
      </c>
      <c r="H504" s="4" t="s">
        <v>55</v>
      </c>
      <c r="I504" s="4"/>
      <c r="J504" s="4"/>
      <c r="K504" s="4">
        <v>201</v>
      </c>
      <c r="L504" s="4">
        <v>1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>
        <v>4231.6400000000003</v>
      </c>
      <c r="X504" s="4">
        <v>1</v>
      </c>
      <c r="Y504" s="4">
        <v>4231.6400000000003</v>
      </c>
      <c r="Z504" s="4"/>
      <c r="AA504" s="4"/>
      <c r="AB504" s="4"/>
    </row>
    <row r="505" spans="1:206" x14ac:dyDescent="0.2">
      <c r="A505" s="4">
        <v>50</v>
      </c>
      <c r="B505" s="4">
        <v>0</v>
      </c>
      <c r="C505" s="4">
        <v>0</v>
      </c>
      <c r="D505" s="4">
        <v>1</v>
      </c>
      <c r="E505" s="4">
        <v>202</v>
      </c>
      <c r="F505" s="4">
        <f>ROUND(Source!P502,O505)</f>
        <v>0</v>
      </c>
      <c r="G505" s="4" t="s">
        <v>56</v>
      </c>
      <c r="H505" s="4" t="s">
        <v>57</v>
      </c>
      <c r="I505" s="4"/>
      <c r="J505" s="4"/>
      <c r="K505" s="4">
        <v>202</v>
      </c>
      <c r="L505" s="4">
        <v>2</v>
      </c>
      <c r="M505" s="4">
        <v>3</v>
      </c>
      <c r="N505" s="4" t="s">
        <v>3</v>
      </c>
      <c r="O505" s="4">
        <v>2</v>
      </c>
      <c r="P505" s="4"/>
      <c r="Q505" s="4"/>
      <c r="R505" s="4"/>
      <c r="S505" s="4"/>
      <c r="T505" s="4"/>
      <c r="U505" s="4"/>
      <c r="V505" s="4"/>
      <c r="W505" s="4">
        <v>0</v>
      </c>
      <c r="X505" s="4">
        <v>1</v>
      </c>
      <c r="Y505" s="4">
        <v>0</v>
      </c>
      <c r="Z505" s="4"/>
      <c r="AA505" s="4"/>
      <c r="AB505" s="4"/>
    </row>
    <row r="506" spans="1:206" x14ac:dyDescent="0.2">
      <c r="A506" s="4">
        <v>50</v>
      </c>
      <c r="B506" s="4">
        <v>0</v>
      </c>
      <c r="C506" s="4">
        <v>0</v>
      </c>
      <c r="D506" s="4">
        <v>1</v>
      </c>
      <c r="E506" s="4">
        <v>222</v>
      </c>
      <c r="F506" s="4">
        <f>ROUND(Source!AO502,O506)</f>
        <v>0</v>
      </c>
      <c r="G506" s="4" t="s">
        <v>58</v>
      </c>
      <c r="H506" s="4" t="s">
        <v>59</v>
      </c>
      <c r="I506" s="4"/>
      <c r="J506" s="4"/>
      <c r="K506" s="4">
        <v>222</v>
      </c>
      <c r="L506" s="4">
        <v>3</v>
      </c>
      <c r="M506" s="4">
        <v>3</v>
      </c>
      <c r="N506" s="4" t="s">
        <v>3</v>
      </c>
      <c r="O506" s="4">
        <v>2</v>
      </c>
      <c r="P506" s="4"/>
      <c r="Q506" s="4"/>
      <c r="R506" s="4"/>
      <c r="S506" s="4"/>
      <c r="T506" s="4"/>
      <c r="U506" s="4"/>
      <c r="V506" s="4"/>
      <c r="W506" s="4">
        <v>0</v>
      </c>
      <c r="X506" s="4">
        <v>1</v>
      </c>
      <c r="Y506" s="4">
        <v>0</v>
      </c>
      <c r="Z506" s="4"/>
      <c r="AA506" s="4"/>
      <c r="AB506" s="4"/>
    </row>
    <row r="507" spans="1:206" x14ac:dyDescent="0.2">
      <c r="A507" s="4">
        <v>50</v>
      </c>
      <c r="B507" s="4">
        <v>0</v>
      </c>
      <c r="C507" s="4">
        <v>0</v>
      </c>
      <c r="D507" s="4">
        <v>1</v>
      </c>
      <c r="E507" s="4">
        <v>225</v>
      </c>
      <c r="F507" s="4">
        <f>ROUND(Source!AV502,O507)</f>
        <v>0</v>
      </c>
      <c r="G507" s="4" t="s">
        <v>60</v>
      </c>
      <c r="H507" s="4" t="s">
        <v>61</v>
      </c>
      <c r="I507" s="4"/>
      <c r="J507" s="4"/>
      <c r="K507" s="4">
        <v>225</v>
      </c>
      <c r="L507" s="4">
        <v>4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>
        <v>0</v>
      </c>
      <c r="X507" s="4">
        <v>1</v>
      </c>
      <c r="Y507" s="4">
        <v>0</v>
      </c>
      <c r="Z507" s="4"/>
      <c r="AA507" s="4"/>
      <c r="AB507" s="4"/>
    </row>
    <row r="508" spans="1:206" x14ac:dyDescent="0.2">
      <c r="A508" s="4">
        <v>50</v>
      </c>
      <c r="B508" s="4">
        <v>0</v>
      </c>
      <c r="C508" s="4">
        <v>0</v>
      </c>
      <c r="D508" s="4">
        <v>1</v>
      </c>
      <c r="E508" s="4">
        <v>226</v>
      </c>
      <c r="F508" s="4">
        <f>ROUND(Source!AW502,O508)</f>
        <v>0</v>
      </c>
      <c r="G508" s="4" t="s">
        <v>62</v>
      </c>
      <c r="H508" s="4" t="s">
        <v>63</v>
      </c>
      <c r="I508" s="4"/>
      <c r="J508" s="4"/>
      <c r="K508" s="4">
        <v>226</v>
      </c>
      <c r="L508" s="4">
        <v>5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>
        <v>0</v>
      </c>
      <c r="X508" s="4">
        <v>1</v>
      </c>
      <c r="Y508" s="4">
        <v>0</v>
      </c>
      <c r="Z508" s="4"/>
      <c r="AA508" s="4"/>
      <c r="AB508" s="4"/>
    </row>
    <row r="509" spans="1:206" x14ac:dyDescent="0.2">
      <c r="A509" s="4">
        <v>50</v>
      </c>
      <c r="B509" s="4">
        <v>0</v>
      </c>
      <c r="C509" s="4">
        <v>0</v>
      </c>
      <c r="D509" s="4">
        <v>1</v>
      </c>
      <c r="E509" s="4">
        <v>227</v>
      </c>
      <c r="F509" s="4">
        <f>ROUND(Source!AX502,O509)</f>
        <v>0</v>
      </c>
      <c r="G509" s="4" t="s">
        <v>64</v>
      </c>
      <c r="H509" s="4" t="s">
        <v>65</v>
      </c>
      <c r="I509" s="4"/>
      <c r="J509" s="4"/>
      <c r="K509" s="4">
        <v>227</v>
      </c>
      <c r="L509" s="4">
        <v>6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>
        <v>0</v>
      </c>
      <c r="X509" s="4">
        <v>1</v>
      </c>
      <c r="Y509" s="4">
        <v>0</v>
      </c>
      <c r="Z509" s="4"/>
      <c r="AA509" s="4"/>
      <c r="AB509" s="4"/>
    </row>
    <row r="510" spans="1:206" x14ac:dyDescent="0.2">
      <c r="A510" s="4">
        <v>50</v>
      </c>
      <c r="B510" s="4">
        <v>0</v>
      </c>
      <c r="C510" s="4">
        <v>0</v>
      </c>
      <c r="D510" s="4">
        <v>1</v>
      </c>
      <c r="E510" s="4">
        <v>228</v>
      </c>
      <c r="F510" s="4">
        <f>ROUND(Source!AY502,O510)</f>
        <v>0</v>
      </c>
      <c r="G510" s="4" t="s">
        <v>66</v>
      </c>
      <c r="H510" s="4" t="s">
        <v>67</v>
      </c>
      <c r="I510" s="4"/>
      <c r="J510" s="4"/>
      <c r="K510" s="4">
        <v>228</v>
      </c>
      <c r="L510" s="4">
        <v>7</v>
      </c>
      <c r="M510" s="4">
        <v>3</v>
      </c>
      <c r="N510" s="4" t="s">
        <v>3</v>
      </c>
      <c r="O510" s="4">
        <v>2</v>
      </c>
      <c r="P510" s="4"/>
      <c r="Q510" s="4"/>
      <c r="R510" s="4"/>
      <c r="S510" s="4"/>
      <c r="T510" s="4"/>
      <c r="U510" s="4"/>
      <c r="V510" s="4"/>
      <c r="W510" s="4">
        <v>0</v>
      </c>
      <c r="X510" s="4">
        <v>1</v>
      </c>
      <c r="Y510" s="4">
        <v>0</v>
      </c>
      <c r="Z510" s="4"/>
      <c r="AA510" s="4"/>
      <c r="AB510" s="4"/>
    </row>
    <row r="511" spans="1:206" x14ac:dyDescent="0.2">
      <c r="A511" s="4">
        <v>50</v>
      </c>
      <c r="B511" s="4">
        <v>0</v>
      </c>
      <c r="C511" s="4">
        <v>0</v>
      </c>
      <c r="D511" s="4">
        <v>1</v>
      </c>
      <c r="E511" s="4">
        <v>216</v>
      </c>
      <c r="F511" s="4">
        <f>ROUND(Source!AP502,O511)</f>
        <v>0</v>
      </c>
      <c r="G511" s="4" t="s">
        <v>68</v>
      </c>
      <c r="H511" s="4" t="s">
        <v>69</v>
      </c>
      <c r="I511" s="4"/>
      <c r="J511" s="4"/>
      <c r="K511" s="4">
        <v>216</v>
      </c>
      <c r="L511" s="4">
        <v>8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>
        <v>0</v>
      </c>
      <c r="X511" s="4">
        <v>1</v>
      </c>
      <c r="Y511" s="4">
        <v>0</v>
      </c>
      <c r="Z511" s="4"/>
      <c r="AA511" s="4"/>
      <c r="AB511" s="4"/>
    </row>
    <row r="512" spans="1:206" x14ac:dyDescent="0.2">
      <c r="A512" s="4">
        <v>50</v>
      </c>
      <c r="B512" s="4">
        <v>0</v>
      </c>
      <c r="C512" s="4">
        <v>0</v>
      </c>
      <c r="D512" s="4">
        <v>1</v>
      </c>
      <c r="E512" s="4">
        <v>223</v>
      </c>
      <c r="F512" s="4">
        <f>ROUND(Source!AQ502,O512)</f>
        <v>0</v>
      </c>
      <c r="G512" s="4" t="s">
        <v>70</v>
      </c>
      <c r="H512" s="4" t="s">
        <v>71</v>
      </c>
      <c r="I512" s="4"/>
      <c r="J512" s="4"/>
      <c r="K512" s="4">
        <v>223</v>
      </c>
      <c r="L512" s="4">
        <v>9</v>
      </c>
      <c r="M512" s="4">
        <v>3</v>
      </c>
      <c r="N512" s="4" t="s">
        <v>3</v>
      </c>
      <c r="O512" s="4">
        <v>2</v>
      </c>
      <c r="P512" s="4"/>
      <c r="Q512" s="4"/>
      <c r="R512" s="4"/>
      <c r="S512" s="4"/>
      <c r="T512" s="4"/>
      <c r="U512" s="4"/>
      <c r="V512" s="4"/>
      <c r="W512" s="4">
        <v>0</v>
      </c>
      <c r="X512" s="4">
        <v>1</v>
      </c>
      <c r="Y512" s="4">
        <v>0</v>
      </c>
      <c r="Z512" s="4"/>
      <c r="AA512" s="4"/>
      <c r="AB512" s="4"/>
    </row>
    <row r="513" spans="1:28" x14ac:dyDescent="0.2">
      <c r="A513" s="4">
        <v>50</v>
      </c>
      <c r="B513" s="4">
        <v>0</v>
      </c>
      <c r="C513" s="4">
        <v>0</v>
      </c>
      <c r="D513" s="4">
        <v>1</v>
      </c>
      <c r="E513" s="4">
        <v>229</v>
      </c>
      <c r="F513" s="4">
        <f>ROUND(Source!AZ502,O513)</f>
        <v>0</v>
      </c>
      <c r="G513" s="4" t="s">
        <v>72</v>
      </c>
      <c r="H513" s="4" t="s">
        <v>73</v>
      </c>
      <c r="I513" s="4"/>
      <c r="J513" s="4"/>
      <c r="K513" s="4">
        <v>229</v>
      </c>
      <c r="L513" s="4">
        <v>10</v>
      </c>
      <c r="M513" s="4">
        <v>3</v>
      </c>
      <c r="N513" s="4" t="s">
        <v>3</v>
      </c>
      <c r="O513" s="4">
        <v>2</v>
      </c>
      <c r="P513" s="4"/>
      <c r="Q513" s="4"/>
      <c r="R513" s="4"/>
      <c r="S513" s="4"/>
      <c r="T513" s="4"/>
      <c r="U513" s="4"/>
      <c r="V513" s="4"/>
      <c r="W513" s="4">
        <v>0</v>
      </c>
      <c r="X513" s="4">
        <v>1</v>
      </c>
      <c r="Y513" s="4">
        <v>0</v>
      </c>
      <c r="Z513" s="4"/>
      <c r="AA513" s="4"/>
      <c r="AB513" s="4"/>
    </row>
    <row r="514" spans="1:28" x14ac:dyDescent="0.2">
      <c r="A514" s="4">
        <v>50</v>
      </c>
      <c r="B514" s="4">
        <v>0</v>
      </c>
      <c r="C514" s="4">
        <v>0</v>
      </c>
      <c r="D514" s="4">
        <v>1</v>
      </c>
      <c r="E514" s="4">
        <v>203</v>
      </c>
      <c r="F514" s="4">
        <f>ROUND(Source!Q502,O514)</f>
        <v>0</v>
      </c>
      <c r="G514" s="4" t="s">
        <v>74</v>
      </c>
      <c r="H514" s="4" t="s">
        <v>75</v>
      </c>
      <c r="I514" s="4"/>
      <c r="J514" s="4"/>
      <c r="K514" s="4">
        <v>203</v>
      </c>
      <c r="L514" s="4">
        <v>11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>
        <v>0</v>
      </c>
      <c r="X514" s="4">
        <v>1</v>
      </c>
      <c r="Y514" s="4">
        <v>0</v>
      </c>
      <c r="Z514" s="4"/>
      <c r="AA514" s="4"/>
      <c r="AB514" s="4"/>
    </row>
    <row r="515" spans="1:28" x14ac:dyDescent="0.2">
      <c r="A515" s="4">
        <v>50</v>
      </c>
      <c r="B515" s="4">
        <v>0</v>
      </c>
      <c r="C515" s="4">
        <v>0</v>
      </c>
      <c r="D515" s="4">
        <v>1</v>
      </c>
      <c r="E515" s="4">
        <v>231</v>
      </c>
      <c r="F515" s="4">
        <f>ROUND(Source!BB502,O515)</f>
        <v>0</v>
      </c>
      <c r="G515" s="4" t="s">
        <v>76</v>
      </c>
      <c r="H515" s="4" t="s">
        <v>77</v>
      </c>
      <c r="I515" s="4"/>
      <c r="J515" s="4"/>
      <c r="K515" s="4">
        <v>231</v>
      </c>
      <c r="L515" s="4">
        <v>12</v>
      </c>
      <c r="M515" s="4">
        <v>3</v>
      </c>
      <c r="N515" s="4" t="s">
        <v>3</v>
      </c>
      <c r="O515" s="4">
        <v>2</v>
      </c>
      <c r="P515" s="4"/>
      <c r="Q515" s="4"/>
      <c r="R515" s="4"/>
      <c r="S515" s="4"/>
      <c r="T515" s="4"/>
      <c r="U515" s="4"/>
      <c r="V515" s="4"/>
      <c r="W515" s="4">
        <v>0</v>
      </c>
      <c r="X515" s="4">
        <v>1</v>
      </c>
      <c r="Y515" s="4">
        <v>0</v>
      </c>
      <c r="Z515" s="4"/>
      <c r="AA515" s="4"/>
      <c r="AB515" s="4"/>
    </row>
    <row r="516" spans="1:28" x14ac:dyDescent="0.2">
      <c r="A516" s="4">
        <v>50</v>
      </c>
      <c r="B516" s="4">
        <v>0</v>
      </c>
      <c r="C516" s="4">
        <v>0</v>
      </c>
      <c r="D516" s="4">
        <v>1</v>
      </c>
      <c r="E516" s="4">
        <v>204</v>
      </c>
      <c r="F516" s="4">
        <f>ROUND(Source!R502,O516)</f>
        <v>0</v>
      </c>
      <c r="G516" s="4" t="s">
        <v>78</v>
      </c>
      <c r="H516" s="4" t="s">
        <v>79</v>
      </c>
      <c r="I516" s="4"/>
      <c r="J516" s="4"/>
      <c r="K516" s="4">
        <v>204</v>
      </c>
      <c r="L516" s="4">
        <v>13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>
        <v>0</v>
      </c>
      <c r="X516" s="4">
        <v>1</v>
      </c>
      <c r="Y516" s="4">
        <v>0</v>
      </c>
      <c r="Z516" s="4"/>
      <c r="AA516" s="4"/>
      <c r="AB516" s="4"/>
    </row>
    <row r="517" spans="1:28" x14ac:dyDescent="0.2">
      <c r="A517" s="4">
        <v>50</v>
      </c>
      <c r="B517" s="4">
        <v>0</v>
      </c>
      <c r="C517" s="4">
        <v>0</v>
      </c>
      <c r="D517" s="4">
        <v>1</v>
      </c>
      <c r="E517" s="4">
        <v>205</v>
      </c>
      <c r="F517" s="4">
        <f>ROUND(Source!S502,O517)</f>
        <v>4231.6400000000003</v>
      </c>
      <c r="G517" s="4" t="s">
        <v>80</v>
      </c>
      <c r="H517" s="4" t="s">
        <v>81</v>
      </c>
      <c r="I517" s="4"/>
      <c r="J517" s="4"/>
      <c r="K517" s="4">
        <v>205</v>
      </c>
      <c r="L517" s="4">
        <v>14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>
        <v>4231.6400000000003</v>
      </c>
      <c r="X517" s="4">
        <v>1</v>
      </c>
      <c r="Y517" s="4">
        <v>4231.6400000000003</v>
      </c>
      <c r="Z517" s="4"/>
      <c r="AA517" s="4"/>
      <c r="AB517" s="4"/>
    </row>
    <row r="518" spans="1:28" x14ac:dyDescent="0.2">
      <c r="A518" s="4">
        <v>50</v>
      </c>
      <c r="B518" s="4">
        <v>0</v>
      </c>
      <c r="C518" s="4">
        <v>0</v>
      </c>
      <c r="D518" s="4">
        <v>1</v>
      </c>
      <c r="E518" s="4">
        <v>232</v>
      </c>
      <c r="F518" s="4">
        <f>ROUND(Source!BC502,O518)</f>
        <v>0</v>
      </c>
      <c r="G518" s="4" t="s">
        <v>82</v>
      </c>
      <c r="H518" s="4" t="s">
        <v>83</v>
      </c>
      <c r="I518" s="4"/>
      <c r="J518" s="4"/>
      <c r="K518" s="4">
        <v>232</v>
      </c>
      <c r="L518" s="4">
        <v>15</v>
      </c>
      <c r="M518" s="4">
        <v>3</v>
      </c>
      <c r="N518" s="4" t="s">
        <v>3</v>
      </c>
      <c r="O518" s="4">
        <v>2</v>
      </c>
      <c r="P518" s="4"/>
      <c r="Q518" s="4"/>
      <c r="R518" s="4"/>
      <c r="S518" s="4"/>
      <c r="T518" s="4"/>
      <c r="U518" s="4"/>
      <c r="V518" s="4"/>
      <c r="W518" s="4">
        <v>0</v>
      </c>
      <c r="X518" s="4">
        <v>1</v>
      </c>
      <c r="Y518" s="4">
        <v>0</v>
      </c>
      <c r="Z518" s="4"/>
      <c r="AA518" s="4"/>
      <c r="AB518" s="4"/>
    </row>
    <row r="519" spans="1:28" x14ac:dyDescent="0.2">
      <c r="A519" s="4">
        <v>50</v>
      </c>
      <c r="B519" s="4">
        <v>0</v>
      </c>
      <c r="C519" s="4">
        <v>0</v>
      </c>
      <c r="D519" s="4">
        <v>1</v>
      </c>
      <c r="E519" s="4">
        <v>214</v>
      </c>
      <c r="F519" s="4">
        <f>ROUND(Source!AS502,O519)</f>
        <v>9432.35</v>
      </c>
      <c r="G519" s="4" t="s">
        <v>84</v>
      </c>
      <c r="H519" s="4" t="s">
        <v>85</v>
      </c>
      <c r="I519" s="4"/>
      <c r="J519" s="4"/>
      <c r="K519" s="4">
        <v>214</v>
      </c>
      <c r="L519" s="4">
        <v>16</v>
      </c>
      <c r="M519" s="4">
        <v>3</v>
      </c>
      <c r="N519" s="4" t="s">
        <v>3</v>
      </c>
      <c r="O519" s="4">
        <v>2</v>
      </c>
      <c r="P519" s="4"/>
      <c r="Q519" s="4"/>
      <c r="R519" s="4"/>
      <c r="S519" s="4"/>
      <c r="T519" s="4"/>
      <c r="U519" s="4"/>
      <c r="V519" s="4"/>
      <c r="W519" s="4">
        <v>9432.35</v>
      </c>
      <c r="X519" s="4">
        <v>1</v>
      </c>
      <c r="Y519" s="4">
        <v>9432.35</v>
      </c>
      <c r="Z519" s="4"/>
      <c r="AA519" s="4"/>
      <c r="AB519" s="4"/>
    </row>
    <row r="520" spans="1:28" x14ac:dyDescent="0.2">
      <c r="A520" s="4">
        <v>50</v>
      </c>
      <c r="B520" s="4">
        <v>0</v>
      </c>
      <c r="C520" s="4">
        <v>0</v>
      </c>
      <c r="D520" s="4">
        <v>1</v>
      </c>
      <c r="E520" s="4">
        <v>215</v>
      </c>
      <c r="F520" s="4">
        <f>ROUND(Source!AT502,O520)</f>
        <v>0</v>
      </c>
      <c r="G520" s="4" t="s">
        <v>86</v>
      </c>
      <c r="H520" s="4" t="s">
        <v>87</v>
      </c>
      <c r="I520" s="4"/>
      <c r="J520" s="4"/>
      <c r="K520" s="4">
        <v>215</v>
      </c>
      <c r="L520" s="4">
        <v>17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>
        <v>0</v>
      </c>
      <c r="X520" s="4">
        <v>1</v>
      </c>
      <c r="Y520" s="4">
        <v>0</v>
      </c>
      <c r="Z520" s="4"/>
      <c r="AA520" s="4"/>
      <c r="AB520" s="4"/>
    </row>
    <row r="521" spans="1:28" x14ac:dyDescent="0.2">
      <c r="A521" s="4">
        <v>50</v>
      </c>
      <c r="B521" s="4">
        <v>0</v>
      </c>
      <c r="C521" s="4">
        <v>0</v>
      </c>
      <c r="D521" s="4">
        <v>1</v>
      </c>
      <c r="E521" s="4">
        <v>217</v>
      </c>
      <c r="F521" s="4">
        <f>ROUND(Source!AU502,O521)</f>
        <v>0</v>
      </c>
      <c r="G521" s="4" t="s">
        <v>88</v>
      </c>
      <c r="H521" s="4" t="s">
        <v>89</v>
      </c>
      <c r="I521" s="4"/>
      <c r="J521" s="4"/>
      <c r="K521" s="4">
        <v>217</v>
      </c>
      <c r="L521" s="4">
        <v>18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>
        <v>0</v>
      </c>
      <c r="X521" s="4">
        <v>1</v>
      </c>
      <c r="Y521" s="4">
        <v>0</v>
      </c>
      <c r="Z521" s="4"/>
      <c r="AA521" s="4"/>
      <c r="AB521" s="4"/>
    </row>
    <row r="522" spans="1:28" x14ac:dyDescent="0.2">
      <c r="A522" s="4">
        <v>50</v>
      </c>
      <c r="B522" s="4">
        <v>0</v>
      </c>
      <c r="C522" s="4">
        <v>0</v>
      </c>
      <c r="D522" s="4">
        <v>1</v>
      </c>
      <c r="E522" s="4">
        <v>230</v>
      </c>
      <c r="F522" s="4">
        <f>ROUND(Source!BA502,O522)</f>
        <v>0</v>
      </c>
      <c r="G522" s="4" t="s">
        <v>90</v>
      </c>
      <c r="H522" s="4" t="s">
        <v>91</v>
      </c>
      <c r="I522" s="4"/>
      <c r="J522" s="4"/>
      <c r="K522" s="4">
        <v>230</v>
      </c>
      <c r="L522" s="4">
        <v>19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>
        <v>0</v>
      </c>
      <c r="X522" s="4">
        <v>1</v>
      </c>
      <c r="Y522" s="4">
        <v>0</v>
      </c>
      <c r="Z522" s="4"/>
      <c r="AA522" s="4"/>
      <c r="AB522" s="4"/>
    </row>
    <row r="523" spans="1:28" x14ac:dyDescent="0.2">
      <c r="A523" s="4">
        <v>50</v>
      </c>
      <c r="B523" s="4">
        <v>0</v>
      </c>
      <c r="C523" s="4">
        <v>0</v>
      </c>
      <c r="D523" s="4">
        <v>1</v>
      </c>
      <c r="E523" s="4">
        <v>206</v>
      </c>
      <c r="F523" s="4">
        <f>ROUND(Source!T502,O523)</f>
        <v>0</v>
      </c>
      <c r="G523" s="4" t="s">
        <v>92</v>
      </c>
      <c r="H523" s="4" t="s">
        <v>93</v>
      </c>
      <c r="I523" s="4"/>
      <c r="J523" s="4"/>
      <c r="K523" s="4">
        <v>206</v>
      </c>
      <c r="L523" s="4">
        <v>20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>
        <v>0</v>
      </c>
      <c r="X523" s="4">
        <v>1</v>
      </c>
      <c r="Y523" s="4">
        <v>0</v>
      </c>
      <c r="Z523" s="4"/>
      <c r="AA523" s="4"/>
      <c r="AB523" s="4"/>
    </row>
    <row r="524" spans="1:28" x14ac:dyDescent="0.2">
      <c r="A524" s="4">
        <v>50</v>
      </c>
      <c r="B524" s="4">
        <v>0</v>
      </c>
      <c r="C524" s="4">
        <v>0</v>
      </c>
      <c r="D524" s="4">
        <v>1</v>
      </c>
      <c r="E524" s="4">
        <v>207</v>
      </c>
      <c r="F524" s="4">
        <f>Source!U502</f>
        <v>15.631262</v>
      </c>
      <c r="G524" s="4" t="s">
        <v>94</v>
      </c>
      <c r="H524" s="4" t="s">
        <v>95</v>
      </c>
      <c r="I524" s="4"/>
      <c r="J524" s="4"/>
      <c r="K524" s="4">
        <v>207</v>
      </c>
      <c r="L524" s="4">
        <v>21</v>
      </c>
      <c r="M524" s="4">
        <v>3</v>
      </c>
      <c r="N524" s="4" t="s">
        <v>3</v>
      </c>
      <c r="O524" s="4">
        <v>-1</v>
      </c>
      <c r="P524" s="4"/>
      <c r="Q524" s="4"/>
      <c r="R524" s="4"/>
      <c r="S524" s="4"/>
      <c r="T524" s="4"/>
      <c r="U524" s="4"/>
      <c r="V524" s="4"/>
      <c r="W524" s="4">
        <v>15.631262</v>
      </c>
      <c r="X524" s="4">
        <v>1</v>
      </c>
      <c r="Y524" s="4">
        <v>15.631262</v>
      </c>
      <c r="Z524" s="4"/>
      <c r="AA524" s="4"/>
      <c r="AB524" s="4"/>
    </row>
    <row r="525" spans="1:28" x14ac:dyDescent="0.2">
      <c r="A525" s="4">
        <v>50</v>
      </c>
      <c r="B525" s="4">
        <v>0</v>
      </c>
      <c r="C525" s="4">
        <v>0</v>
      </c>
      <c r="D525" s="4">
        <v>1</v>
      </c>
      <c r="E525" s="4">
        <v>208</v>
      </c>
      <c r="F525" s="4">
        <f>Source!V502</f>
        <v>0</v>
      </c>
      <c r="G525" s="4" t="s">
        <v>96</v>
      </c>
      <c r="H525" s="4" t="s">
        <v>97</v>
      </c>
      <c r="I525" s="4"/>
      <c r="J525" s="4"/>
      <c r="K525" s="4">
        <v>208</v>
      </c>
      <c r="L525" s="4">
        <v>22</v>
      </c>
      <c r="M525" s="4">
        <v>3</v>
      </c>
      <c r="N525" s="4" t="s">
        <v>3</v>
      </c>
      <c r="O525" s="4">
        <v>-1</v>
      </c>
      <c r="P525" s="4"/>
      <c r="Q525" s="4"/>
      <c r="R525" s="4"/>
      <c r="S525" s="4"/>
      <c r="T525" s="4"/>
      <c r="U525" s="4"/>
      <c r="V525" s="4"/>
      <c r="W525" s="4">
        <v>0</v>
      </c>
      <c r="X525" s="4">
        <v>1</v>
      </c>
      <c r="Y525" s="4">
        <v>0</v>
      </c>
      <c r="Z525" s="4"/>
      <c r="AA525" s="4"/>
      <c r="AB525" s="4"/>
    </row>
    <row r="526" spans="1:28" x14ac:dyDescent="0.2">
      <c r="A526" s="4">
        <v>50</v>
      </c>
      <c r="B526" s="4">
        <v>0</v>
      </c>
      <c r="C526" s="4">
        <v>0</v>
      </c>
      <c r="D526" s="4">
        <v>1</v>
      </c>
      <c r="E526" s="4">
        <v>209</v>
      </c>
      <c r="F526" s="4">
        <f>ROUND(Source!W502,O526)</f>
        <v>0</v>
      </c>
      <c r="G526" s="4" t="s">
        <v>98</v>
      </c>
      <c r="H526" s="4" t="s">
        <v>99</v>
      </c>
      <c r="I526" s="4"/>
      <c r="J526" s="4"/>
      <c r="K526" s="4">
        <v>209</v>
      </c>
      <c r="L526" s="4">
        <v>23</v>
      </c>
      <c r="M526" s="4">
        <v>3</v>
      </c>
      <c r="N526" s="4" t="s">
        <v>3</v>
      </c>
      <c r="O526" s="4">
        <v>2</v>
      </c>
      <c r="P526" s="4"/>
      <c r="Q526" s="4"/>
      <c r="R526" s="4"/>
      <c r="S526" s="4"/>
      <c r="T526" s="4"/>
      <c r="U526" s="4"/>
      <c r="V526" s="4"/>
      <c r="W526" s="4">
        <v>0</v>
      </c>
      <c r="X526" s="4">
        <v>1</v>
      </c>
      <c r="Y526" s="4">
        <v>0</v>
      </c>
      <c r="Z526" s="4"/>
      <c r="AA526" s="4"/>
      <c r="AB526" s="4"/>
    </row>
    <row r="527" spans="1:28" x14ac:dyDescent="0.2">
      <c r="A527" s="4">
        <v>50</v>
      </c>
      <c r="B527" s="4">
        <v>0</v>
      </c>
      <c r="C527" s="4">
        <v>0</v>
      </c>
      <c r="D527" s="4">
        <v>1</v>
      </c>
      <c r="E527" s="4">
        <v>233</v>
      </c>
      <c r="F527" s="4">
        <f>ROUND(Source!BD502,O527)</f>
        <v>0</v>
      </c>
      <c r="G527" s="4" t="s">
        <v>100</v>
      </c>
      <c r="H527" s="4" t="s">
        <v>101</v>
      </c>
      <c r="I527" s="4"/>
      <c r="J527" s="4"/>
      <c r="K527" s="4">
        <v>233</v>
      </c>
      <c r="L527" s="4">
        <v>24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>
        <v>0</v>
      </c>
      <c r="X527" s="4">
        <v>1</v>
      </c>
      <c r="Y527" s="4">
        <v>0</v>
      </c>
      <c r="Z527" s="4"/>
      <c r="AA527" s="4"/>
      <c r="AB527" s="4"/>
    </row>
    <row r="528" spans="1:28" x14ac:dyDescent="0.2">
      <c r="A528" s="4">
        <v>50</v>
      </c>
      <c r="B528" s="4">
        <v>0</v>
      </c>
      <c r="C528" s="4">
        <v>0</v>
      </c>
      <c r="D528" s="4">
        <v>1</v>
      </c>
      <c r="E528" s="4">
        <v>210</v>
      </c>
      <c r="F528" s="4">
        <f>ROUND(Source!X502,O528)</f>
        <v>3465.73</v>
      </c>
      <c r="G528" s="4" t="s">
        <v>102</v>
      </c>
      <c r="H528" s="4" t="s">
        <v>103</v>
      </c>
      <c r="I528" s="4"/>
      <c r="J528" s="4"/>
      <c r="K528" s="4">
        <v>210</v>
      </c>
      <c r="L528" s="4">
        <v>25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>
        <v>3465.73</v>
      </c>
      <c r="X528" s="4">
        <v>1</v>
      </c>
      <c r="Y528" s="4">
        <v>3465.73</v>
      </c>
      <c r="Z528" s="4"/>
      <c r="AA528" s="4"/>
      <c r="AB528" s="4"/>
    </row>
    <row r="529" spans="1:245" x14ac:dyDescent="0.2">
      <c r="A529" s="4">
        <v>50</v>
      </c>
      <c r="B529" s="4">
        <v>0</v>
      </c>
      <c r="C529" s="4">
        <v>0</v>
      </c>
      <c r="D529" s="4">
        <v>1</v>
      </c>
      <c r="E529" s="4">
        <v>211</v>
      </c>
      <c r="F529" s="4">
        <f>ROUND(Source!Y502,O529)</f>
        <v>1734.98</v>
      </c>
      <c r="G529" s="4" t="s">
        <v>104</v>
      </c>
      <c r="H529" s="4" t="s">
        <v>105</v>
      </c>
      <c r="I529" s="4"/>
      <c r="J529" s="4"/>
      <c r="K529" s="4">
        <v>211</v>
      </c>
      <c r="L529" s="4">
        <v>26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>
        <v>1734.98</v>
      </c>
      <c r="X529" s="4">
        <v>1</v>
      </c>
      <c r="Y529" s="4">
        <v>1734.98</v>
      </c>
      <c r="Z529" s="4"/>
      <c r="AA529" s="4"/>
      <c r="AB529" s="4"/>
    </row>
    <row r="530" spans="1:245" x14ac:dyDescent="0.2">
      <c r="A530" s="4">
        <v>50</v>
      </c>
      <c r="B530" s="4">
        <v>0</v>
      </c>
      <c r="C530" s="4">
        <v>0</v>
      </c>
      <c r="D530" s="4">
        <v>1</v>
      </c>
      <c r="E530" s="4">
        <v>224</v>
      </c>
      <c r="F530" s="4">
        <f>ROUND(Source!AR502,O530)</f>
        <v>9432.35</v>
      </c>
      <c r="G530" s="4" t="s">
        <v>106</v>
      </c>
      <c r="H530" s="4" t="s">
        <v>107</v>
      </c>
      <c r="I530" s="4"/>
      <c r="J530" s="4"/>
      <c r="K530" s="4">
        <v>224</v>
      </c>
      <c r="L530" s="4">
        <v>27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>
        <v>9432.35</v>
      </c>
      <c r="X530" s="4">
        <v>1</v>
      </c>
      <c r="Y530" s="4">
        <v>9432.35</v>
      </c>
      <c r="Z530" s="4"/>
      <c r="AA530" s="4"/>
      <c r="AB530" s="4"/>
    </row>
    <row r="532" spans="1:245" x14ac:dyDescent="0.2">
      <c r="A532" s="1">
        <v>4</v>
      </c>
      <c r="B532" s="1">
        <v>1</v>
      </c>
      <c r="C532" s="1"/>
      <c r="D532" s="1">
        <f>ROW(A642)</f>
        <v>642</v>
      </c>
      <c r="E532" s="1"/>
      <c r="F532" s="1" t="s">
        <v>15</v>
      </c>
      <c r="G532" s="1" t="s">
        <v>108</v>
      </c>
      <c r="H532" s="1" t="s">
        <v>3</v>
      </c>
      <c r="I532" s="1">
        <v>0</v>
      </c>
      <c r="J532" s="1"/>
      <c r="K532" s="1">
        <v>0</v>
      </c>
      <c r="L532" s="1"/>
      <c r="M532" s="1" t="s">
        <v>3</v>
      </c>
      <c r="N532" s="1"/>
      <c r="O532" s="1"/>
      <c r="P532" s="1"/>
      <c r="Q532" s="1"/>
      <c r="R532" s="1"/>
      <c r="S532" s="1">
        <v>0</v>
      </c>
      <c r="T532" s="1"/>
      <c r="U532" s="1" t="s">
        <v>3</v>
      </c>
      <c r="V532" s="1">
        <v>0</v>
      </c>
      <c r="W532" s="1"/>
      <c r="X532" s="1"/>
      <c r="Y532" s="1"/>
      <c r="Z532" s="1"/>
      <c r="AA532" s="1"/>
      <c r="AB532" s="1" t="s">
        <v>3</v>
      </c>
      <c r="AC532" s="1" t="s">
        <v>3</v>
      </c>
      <c r="AD532" s="1" t="s">
        <v>3</v>
      </c>
      <c r="AE532" s="1" t="s">
        <v>3</v>
      </c>
      <c r="AF532" s="1" t="s">
        <v>3</v>
      </c>
      <c r="AG532" s="1" t="s">
        <v>3</v>
      </c>
      <c r="AH532" s="1"/>
      <c r="AI532" s="1"/>
      <c r="AJ532" s="1"/>
      <c r="AK532" s="1"/>
      <c r="AL532" s="1"/>
      <c r="AM532" s="1"/>
      <c r="AN532" s="1"/>
      <c r="AO532" s="1"/>
      <c r="AP532" s="1" t="s">
        <v>3</v>
      </c>
      <c r="AQ532" s="1" t="s">
        <v>3</v>
      </c>
      <c r="AR532" s="1" t="s">
        <v>3</v>
      </c>
      <c r="AS532" s="1"/>
      <c r="AT532" s="1"/>
      <c r="AU532" s="1"/>
      <c r="AV532" s="1"/>
      <c r="AW532" s="1"/>
      <c r="AX532" s="1"/>
      <c r="AY532" s="1"/>
      <c r="AZ532" s="1" t="s">
        <v>3</v>
      </c>
      <c r="BA532" s="1"/>
      <c r="BB532" s="1" t="s">
        <v>3</v>
      </c>
      <c r="BC532" s="1" t="s">
        <v>3</v>
      </c>
      <c r="BD532" s="1" t="s">
        <v>3</v>
      </c>
      <c r="BE532" s="1" t="s">
        <v>3</v>
      </c>
      <c r="BF532" s="1" t="s">
        <v>3</v>
      </c>
      <c r="BG532" s="1" t="s">
        <v>3</v>
      </c>
      <c r="BH532" s="1" t="s">
        <v>3</v>
      </c>
      <c r="BI532" s="1" t="s">
        <v>3</v>
      </c>
      <c r="BJ532" s="1" t="s">
        <v>3</v>
      </c>
      <c r="BK532" s="1" t="s">
        <v>3</v>
      </c>
      <c r="BL532" s="1" t="s">
        <v>3</v>
      </c>
      <c r="BM532" s="1" t="s">
        <v>3</v>
      </c>
      <c r="BN532" s="1" t="s">
        <v>3</v>
      </c>
      <c r="BO532" s="1" t="s">
        <v>3</v>
      </c>
      <c r="BP532" s="1" t="s">
        <v>3</v>
      </c>
      <c r="BQ532" s="1"/>
      <c r="BR532" s="1"/>
      <c r="BS532" s="1"/>
      <c r="BT532" s="1"/>
      <c r="BU532" s="1"/>
      <c r="BV532" s="1"/>
      <c r="BW532" s="1"/>
      <c r="BX532" s="1">
        <v>0</v>
      </c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>
        <v>0</v>
      </c>
    </row>
    <row r="534" spans="1:245" x14ac:dyDescent="0.2">
      <c r="A534" s="2">
        <v>52</v>
      </c>
      <c r="B534" s="2">
        <f t="shared" ref="B534:G534" si="454">B642</f>
        <v>1</v>
      </c>
      <c r="C534" s="2">
        <f t="shared" si="454"/>
        <v>4</v>
      </c>
      <c r="D534" s="2">
        <f t="shared" si="454"/>
        <v>532</v>
      </c>
      <c r="E534" s="2">
        <f t="shared" si="454"/>
        <v>0</v>
      </c>
      <c r="F534" s="2" t="str">
        <f t="shared" si="454"/>
        <v>Новый раздел</v>
      </c>
      <c r="G534" s="2" t="str">
        <f t="shared" si="454"/>
        <v>Монтажные (кровельные) работы</v>
      </c>
      <c r="H534" s="2"/>
      <c r="I534" s="2"/>
      <c r="J534" s="2"/>
      <c r="K534" s="2"/>
      <c r="L534" s="2"/>
      <c r="M534" s="2"/>
      <c r="N534" s="2"/>
      <c r="O534" s="2">
        <f t="shared" ref="O534:AT534" si="455">O642</f>
        <v>645041.22</v>
      </c>
      <c r="P534" s="2">
        <f t="shared" si="455"/>
        <v>448688.6</v>
      </c>
      <c r="Q534" s="2">
        <f t="shared" si="455"/>
        <v>25285.78</v>
      </c>
      <c r="R534" s="2">
        <f t="shared" si="455"/>
        <v>14568.61</v>
      </c>
      <c r="S534" s="2">
        <f t="shared" si="455"/>
        <v>171066.84</v>
      </c>
      <c r="T534" s="2">
        <f t="shared" si="455"/>
        <v>0</v>
      </c>
      <c r="U534" s="2">
        <f t="shared" si="455"/>
        <v>520.97866799999997</v>
      </c>
      <c r="V534" s="2">
        <f t="shared" si="455"/>
        <v>0</v>
      </c>
      <c r="W534" s="2">
        <f t="shared" si="455"/>
        <v>0</v>
      </c>
      <c r="X534" s="2">
        <f t="shared" si="455"/>
        <v>142011.15</v>
      </c>
      <c r="Y534" s="2">
        <f t="shared" si="455"/>
        <v>70137.39</v>
      </c>
      <c r="Z534" s="2">
        <f t="shared" si="455"/>
        <v>0</v>
      </c>
      <c r="AA534" s="2">
        <f t="shared" si="455"/>
        <v>0</v>
      </c>
      <c r="AB534" s="2">
        <f t="shared" si="455"/>
        <v>557417.07999999996</v>
      </c>
      <c r="AC534" s="2">
        <f t="shared" si="455"/>
        <v>388026.24</v>
      </c>
      <c r="AD534" s="2">
        <f t="shared" si="455"/>
        <v>21829.31</v>
      </c>
      <c r="AE534" s="2">
        <f t="shared" si="455"/>
        <v>12575.89</v>
      </c>
      <c r="AF534" s="2">
        <f t="shared" si="455"/>
        <v>147561.53</v>
      </c>
      <c r="AG534" s="2">
        <f t="shared" si="455"/>
        <v>0</v>
      </c>
      <c r="AH534" s="2">
        <f t="shared" si="455"/>
        <v>449.47856699999994</v>
      </c>
      <c r="AI534" s="2">
        <f t="shared" si="455"/>
        <v>0</v>
      </c>
      <c r="AJ534" s="2">
        <f t="shared" si="455"/>
        <v>0</v>
      </c>
      <c r="AK534" s="2">
        <f t="shared" si="455"/>
        <v>122377.48</v>
      </c>
      <c r="AL534" s="2">
        <f t="shared" si="455"/>
        <v>60500.22</v>
      </c>
      <c r="AM534" s="2">
        <f t="shared" si="455"/>
        <v>0</v>
      </c>
      <c r="AN534" s="2">
        <f t="shared" si="455"/>
        <v>0</v>
      </c>
      <c r="AO534" s="2">
        <f t="shared" si="455"/>
        <v>0</v>
      </c>
      <c r="AP534" s="2">
        <f t="shared" si="455"/>
        <v>0</v>
      </c>
      <c r="AQ534" s="2">
        <f t="shared" si="455"/>
        <v>0</v>
      </c>
      <c r="AR534" s="2">
        <f t="shared" si="455"/>
        <v>880499.53</v>
      </c>
      <c r="AS534" s="2">
        <f t="shared" si="455"/>
        <v>880499.53</v>
      </c>
      <c r="AT534" s="2">
        <f t="shared" si="455"/>
        <v>0</v>
      </c>
      <c r="AU534" s="2">
        <f t="shared" ref="AU534:BZ534" si="456">AU642</f>
        <v>0</v>
      </c>
      <c r="AV534" s="2">
        <f t="shared" si="456"/>
        <v>448688.6</v>
      </c>
      <c r="AW534" s="2">
        <f t="shared" si="456"/>
        <v>448688.6</v>
      </c>
      <c r="AX534" s="2">
        <f t="shared" si="456"/>
        <v>0</v>
      </c>
      <c r="AY534" s="2">
        <f t="shared" si="456"/>
        <v>448688.6</v>
      </c>
      <c r="AZ534" s="2">
        <f t="shared" si="456"/>
        <v>0</v>
      </c>
      <c r="BA534" s="2">
        <f t="shared" si="456"/>
        <v>0</v>
      </c>
      <c r="BB534" s="2">
        <f t="shared" si="456"/>
        <v>0</v>
      </c>
      <c r="BC534" s="2">
        <f t="shared" si="456"/>
        <v>0</v>
      </c>
      <c r="BD534" s="2">
        <f t="shared" si="456"/>
        <v>0</v>
      </c>
      <c r="BE534" s="2">
        <f t="shared" si="456"/>
        <v>0</v>
      </c>
      <c r="BF534" s="2">
        <f t="shared" si="456"/>
        <v>0</v>
      </c>
      <c r="BG534" s="2">
        <f t="shared" si="456"/>
        <v>0</v>
      </c>
      <c r="BH534" s="2">
        <f t="shared" si="456"/>
        <v>0</v>
      </c>
      <c r="BI534" s="2">
        <f t="shared" si="456"/>
        <v>0</v>
      </c>
      <c r="BJ534" s="2">
        <f t="shared" si="456"/>
        <v>0</v>
      </c>
      <c r="BK534" s="2">
        <f t="shared" si="456"/>
        <v>0</v>
      </c>
      <c r="BL534" s="2">
        <f t="shared" si="456"/>
        <v>0</v>
      </c>
      <c r="BM534" s="2">
        <f t="shared" si="456"/>
        <v>0</v>
      </c>
      <c r="BN534" s="2">
        <f t="shared" si="456"/>
        <v>0</v>
      </c>
      <c r="BO534" s="2">
        <f t="shared" si="456"/>
        <v>0</v>
      </c>
      <c r="BP534" s="2">
        <f t="shared" si="456"/>
        <v>0</v>
      </c>
      <c r="BQ534" s="2">
        <f t="shared" si="456"/>
        <v>0</v>
      </c>
      <c r="BR534" s="2">
        <f t="shared" si="456"/>
        <v>0</v>
      </c>
      <c r="BS534" s="2">
        <f t="shared" si="456"/>
        <v>0</v>
      </c>
      <c r="BT534" s="2">
        <f t="shared" si="456"/>
        <v>0</v>
      </c>
      <c r="BU534" s="2">
        <f t="shared" si="456"/>
        <v>0</v>
      </c>
      <c r="BV534" s="2">
        <f t="shared" si="456"/>
        <v>0</v>
      </c>
      <c r="BW534" s="2">
        <f t="shared" si="456"/>
        <v>0</v>
      </c>
      <c r="BX534" s="2">
        <f t="shared" si="456"/>
        <v>0</v>
      </c>
      <c r="BY534" s="2">
        <f t="shared" si="456"/>
        <v>0</v>
      </c>
      <c r="BZ534" s="2">
        <f t="shared" si="456"/>
        <v>0</v>
      </c>
      <c r="CA534" s="2">
        <f t="shared" ref="CA534:DF534" si="457">CA642</f>
        <v>760416.2</v>
      </c>
      <c r="CB534" s="2">
        <f t="shared" si="457"/>
        <v>760416.2</v>
      </c>
      <c r="CC534" s="2">
        <f t="shared" si="457"/>
        <v>0</v>
      </c>
      <c r="CD534" s="2">
        <f t="shared" si="457"/>
        <v>0</v>
      </c>
      <c r="CE534" s="2">
        <f t="shared" si="457"/>
        <v>388026.24</v>
      </c>
      <c r="CF534" s="2">
        <f t="shared" si="457"/>
        <v>388026.24</v>
      </c>
      <c r="CG534" s="2">
        <f t="shared" si="457"/>
        <v>0</v>
      </c>
      <c r="CH534" s="2">
        <f t="shared" si="457"/>
        <v>388026.24</v>
      </c>
      <c r="CI534" s="2">
        <f t="shared" si="457"/>
        <v>0</v>
      </c>
      <c r="CJ534" s="2">
        <f t="shared" si="457"/>
        <v>0</v>
      </c>
      <c r="CK534" s="2">
        <f t="shared" si="457"/>
        <v>0</v>
      </c>
      <c r="CL534" s="2">
        <f t="shared" si="457"/>
        <v>0</v>
      </c>
      <c r="CM534" s="2">
        <f t="shared" si="457"/>
        <v>0</v>
      </c>
      <c r="CN534" s="2">
        <f t="shared" si="457"/>
        <v>0</v>
      </c>
      <c r="CO534" s="2">
        <f t="shared" si="457"/>
        <v>0</v>
      </c>
      <c r="CP534" s="2">
        <f t="shared" si="457"/>
        <v>0</v>
      </c>
      <c r="CQ534" s="2">
        <f t="shared" si="457"/>
        <v>0</v>
      </c>
      <c r="CR534" s="2">
        <f t="shared" si="457"/>
        <v>0</v>
      </c>
      <c r="CS534" s="2">
        <f t="shared" si="457"/>
        <v>0</v>
      </c>
      <c r="CT534" s="2">
        <f t="shared" si="457"/>
        <v>0</v>
      </c>
      <c r="CU534" s="2">
        <f t="shared" si="457"/>
        <v>0</v>
      </c>
      <c r="CV534" s="2">
        <f t="shared" si="457"/>
        <v>0</v>
      </c>
      <c r="CW534" s="2">
        <f t="shared" si="457"/>
        <v>0</v>
      </c>
      <c r="CX534" s="2">
        <f t="shared" si="457"/>
        <v>0</v>
      </c>
      <c r="CY534" s="2">
        <f t="shared" si="457"/>
        <v>0</v>
      </c>
      <c r="CZ534" s="2">
        <f t="shared" si="457"/>
        <v>0</v>
      </c>
      <c r="DA534" s="2">
        <f t="shared" si="457"/>
        <v>0</v>
      </c>
      <c r="DB534" s="2">
        <f t="shared" si="457"/>
        <v>0</v>
      </c>
      <c r="DC534" s="2">
        <f t="shared" si="457"/>
        <v>0</v>
      </c>
      <c r="DD534" s="2">
        <f t="shared" si="457"/>
        <v>0</v>
      </c>
      <c r="DE534" s="2">
        <f t="shared" si="457"/>
        <v>0</v>
      </c>
      <c r="DF534" s="2">
        <f t="shared" si="457"/>
        <v>0</v>
      </c>
      <c r="DG534" s="3">
        <f t="shared" ref="DG534:EL534" si="458">DG642</f>
        <v>0</v>
      </c>
      <c r="DH534" s="3">
        <f t="shared" si="458"/>
        <v>0</v>
      </c>
      <c r="DI534" s="3">
        <f t="shared" si="458"/>
        <v>0</v>
      </c>
      <c r="DJ534" s="3">
        <f t="shared" si="458"/>
        <v>0</v>
      </c>
      <c r="DK534" s="3">
        <f t="shared" si="458"/>
        <v>0</v>
      </c>
      <c r="DL534" s="3">
        <f t="shared" si="458"/>
        <v>0</v>
      </c>
      <c r="DM534" s="3">
        <f t="shared" si="458"/>
        <v>0</v>
      </c>
      <c r="DN534" s="3">
        <f t="shared" si="458"/>
        <v>0</v>
      </c>
      <c r="DO534" s="3">
        <f t="shared" si="458"/>
        <v>0</v>
      </c>
      <c r="DP534" s="3">
        <f t="shared" si="458"/>
        <v>0</v>
      </c>
      <c r="DQ534" s="3">
        <f t="shared" si="458"/>
        <v>0</v>
      </c>
      <c r="DR534" s="3">
        <f t="shared" si="458"/>
        <v>0</v>
      </c>
      <c r="DS534" s="3">
        <f t="shared" si="458"/>
        <v>0</v>
      </c>
      <c r="DT534" s="3">
        <f t="shared" si="458"/>
        <v>0</v>
      </c>
      <c r="DU534" s="3">
        <f t="shared" si="458"/>
        <v>0</v>
      </c>
      <c r="DV534" s="3">
        <f t="shared" si="458"/>
        <v>0</v>
      </c>
      <c r="DW534" s="3">
        <f t="shared" si="458"/>
        <v>0</v>
      </c>
      <c r="DX534" s="3">
        <f t="shared" si="458"/>
        <v>0</v>
      </c>
      <c r="DY534" s="3">
        <f t="shared" si="458"/>
        <v>0</v>
      </c>
      <c r="DZ534" s="3">
        <f t="shared" si="458"/>
        <v>0</v>
      </c>
      <c r="EA534" s="3">
        <f t="shared" si="458"/>
        <v>0</v>
      </c>
      <c r="EB534" s="3">
        <f t="shared" si="458"/>
        <v>0</v>
      </c>
      <c r="EC534" s="3">
        <f t="shared" si="458"/>
        <v>0</v>
      </c>
      <c r="ED534" s="3">
        <f t="shared" si="458"/>
        <v>0</v>
      </c>
      <c r="EE534" s="3">
        <f t="shared" si="458"/>
        <v>0</v>
      </c>
      <c r="EF534" s="3">
        <f t="shared" si="458"/>
        <v>0</v>
      </c>
      <c r="EG534" s="3">
        <f t="shared" si="458"/>
        <v>0</v>
      </c>
      <c r="EH534" s="3">
        <f t="shared" si="458"/>
        <v>0</v>
      </c>
      <c r="EI534" s="3">
        <f t="shared" si="458"/>
        <v>0</v>
      </c>
      <c r="EJ534" s="3">
        <f t="shared" si="458"/>
        <v>0</v>
      </c>
      <c r="EK534" s="3">
        <f t="shared" si="458"/>
        <v>0</v>
      </c>
      <c r="EL534" s="3">
        <f t="shared" si="458"/>
        <v>0</v>
      </c>
      <c r="EM534" s="3">
        <f t="shared" ref="EM534:FR534" si="459">EM642</f>
        <v>0</v>
      </c>
      <c r="EN534" s="3">
        <f t="shared" si="459"/>
        <v>0</v>
      </c>
      <c r="EO534" s="3">
        <f t="shared" si="459"/>
        <v>0</v>
      </c>
      <c r="EP534" s="3">
        <f t="shared" si="459"/>
        <v>0</v>
      </c>
      <c r="EQ534" s="3">
        <f t="shared" si="459"/>
        <v>0</v>
      </c>
      <c r="ER534" s="3">
        <f t="shared" si="459"/>
        <v>0</v>
      </c>
      <c r="ES534" s="3">
        <f t="shared" si="459"/>
        <v>0</v>
      </c>
      <c r="ET534" s="3">
        <f t="shared" si="459"/>
        <v>0</v>
      </c>
      <c r="EU534" s="3">
        <f t="shared" si="459"/>
        <v>0</v>
      </c>
      <c r="EV534" s="3">
        <f t="shared" si="459"/>
        <v>0</v>
      </c>
      <c r="EW534" s="3">
        <f t="shared" si="459"/>
        <v>0</v>
      </c>
      <c r="EX534" s="3">
        <f t="shared" si="459"/>
        <v>0</v>
      </c>
      <c r="EY534" s="3">
        <f t="shared" si="459"/>
        <v>0</v>
      </c>
      <c r="EZ534" s="3">
        <f t="shared" si="459"/>
        <v>0</v>
      </c>
      <c r="FA534" s="3">
        <f t="shared" si="459"/>
        <v>0</v>
      </c>
      <c r="FB534" s="3">
        <f t="shared" si="459"/>
        <v>0</v>
      </c>
      <c r="FC534" s="3">
        <f t="shared" si="459"/>
        <v>0</v>
      </c>
      <c r="FD534" s="3">
        <f t="shared" si="459"/>
        <v>0</v>
      </c>
      <c r="FE534" s="3">
        <f t="shared" si="459"/>
        <v>0</v>
      </c>
      <c r="FF534" s="3">
        <f t="shared" si="459"/>
        <v>0</v>
      </c>
      <c r="FG534" s="3">
        <f t="shared" si="459"/>
        <v>0</v>
      </c>
      <c r="FH534" s="3">
        <f t="shared" si="459"/>
        <v>0</v>
      </c>
      <c r="FI534" s="3">
        <f t="shared" si="459"/>
        <v>0</v>
      </c>
      <c r="FJ534" s="3">
        <f t="shared" si="459"/>
        <v>0</v>
      </c>
      <c r="FK534" s="3">
        <f t="shared" si="459"/>
        <v>0</v>
      </c>
      <c r="FL534" s="3">
        <f t="shared" si="459"/>
        <v>0</v>
      </c>
      <c r="FM534" s="3">
        <f t="shared" si="459"/>
        <v>0</v>
      </c>
      <c r="FN534" s="3">
        <f t="shared" si="459"/>
        <v>0</v>
      </c>
      <c r="FO534" s="3">
        <f t="shared" si="459"/>
        <v>0</v>
      </c>
      <c r="FP534" s="3">
        <f t="shared" si="459"/>
        <v>0</v>
      </c>
      <c r="FQ534" s="3">
        <f t="shared" si="459"/>
        <v>0</v>
      </c>
      <c r="FR534" s="3">
        <f t="shared" si="459"/>
        <v>0</v>
      </c>
      <c r="FS534" s="3">
        <f t="shared" ref="FS534:GX534" si="460">FS642</f>
        <v>0</v>
      </c>
      <c r="FT534" s="3">
        <f t="shared" si="460"/>
        <v>0</v>
      </c>
      <c r="FU534" s="3">
        <f t="shared" si="460"/>
        <v>0</v>
      </c>
      <c r="FV534" s="3">
        <f t="shared" si="460"/>
        <v>0</v>
      </c>
      <c r="FW534" s="3">
        <f t="shared" si="460"/>
        <v>0</v>
      </c>
      <c r="FX534" s="3">
        <f t="shared" si="460"/>
        <v>0</v>
      </c>
      <c r="FY534" s="3">
        <f t="shared" si="460"/>
        <v>0</v>
      </c>
      <c r="FZ534" s="3">
        <f t="shared" si="460"/>
        <v>0</v>
      </c>
      <c r="GA534" s="3">
        <f t="shared" si="460"/>
        <v>0</v>
      </c>
      <c r="GB534" s="3">
        <f t="shared" si="460"/>
        <v>0</v>
      </c>
      <c r="GC534" s="3">
        <f t="shared" si="460"/>
        <v>0</v>
      </c>
      <c r="GD534" s="3">
        <f t="shared" si="460"/>
        <v>0</v>
      </c>
      <c r="GE534" s="3">
        <f t="shared" si="460"/>
        <v>0</v>
      </c>
      <c r="GF534" s="3">
        <f t="shared" si="460"/>
        <v>0</v>
      </c>
      <c r="GG534" s="3">
        <f t="shared" si="460"/>
        <v>0</v>
      </c>
      <c r="GH534" s="3">
        <f t="shared" si="460"/>
        <v>0</v>
      </c>
      <c r="GI534" s="3">
        <f t="shared" si="460"/>
        <v>0</v>
      </c>
      <c r="GJ534" s="3">
        <f t="shared" si="460"/>
        <v>0</v>
      </c>
      <c r="GK534" s="3">
        <f t="shared" si="460"/>
        <v>0</v>
      </c>
      <c r="GL534" s="3">
        <f t="shared" si="460"/>
        <v>0</v>
      </c>
      <c r="GM534" s="3">
        <f t="shared" si="460"/>
        <v>0</v>
      </c>
      <c r="GN534" s="3">
        <f t="shared" si="460"/>
        <v>0</v>
      </c>
      <c r="GO534" s="3">
        <f t="shared" si="460"/>
        <v>0</v>
      </c>
      <c r="GP534" s="3">
        <f t="shared" si="460"/>
        <v>0</v>
      </c>
      <c r="GQ534" s="3">
        <f t="shared" si="460"/>
        <v>0</v>
      </c>
      <c r="GR534" s="3">
        <f t="shared" si="460"/>
        <v>0</v>
      </c>
      <c r="GS534" s="3">
        <f t="shared" si="460"/>
        <v>0</v>
      </c>
      <c r="GT534" s="3">
        <f t="shared" si="460"/>
        <v>0</v>
      </c>
      <c r="GU534" s="3">
        <f t="shared" si="460"/>
        <v>0</v>
      </c>
      <c r="GV534" s="3">
        <f t="shared" si="460"/>
        <v>0</v>
      </c>
      <c r="GW534" s="3">
        <f t="shared" si="460"/>
        <v>0</v>
      </c>
      <c r="GX534" s="3">
        <f t="shared" si="460"/>
        <v>0</v>
      </c>
    </row>
    <row r="536" spans="1:245" x14ac:dyDescent="0.2">
      <c r="A536">
        <v>17</v>
      </c>
      <c r="B536">
        <v>1</v>
      </c>
      <c r="C536">
        <f>ROW(SmtRes!A219)</f>
        <v>219</v>
      </c>
      <c r="D536">
        <f>ROW(EtalonRes!A233)</f>
        <v>233</v>
      </c>
      <c r="E536" t="s">
        <v>19</v>
      </c>
      <c r="F536" t="s">
        <v>109</v>
      </c>
      <c r="G536" t="s">
        <v>110</v>
      </c>
      <c r="H536" t="s">
        <v>111</v>
      </c>
      <c r="I536">
        <f>ROUND(2/100,9)</f>
        <v>0.02</v>
      </c>
      <c r="J536">
        <v>0</v>
      </c>
      <c r="K536">
        <f>ROUND(2/100,9)</f>
        <v>0.02</v>
      </c>
      <c r="O536">
        <f t="shared" ref="O536:O549" si="461">ROUND(CP536,2)</f>
        <v>866.06</v>
      </c>
      <c r="P536">
        <f t="shared" ref="P536:P549" si="462">ROUND((ROUND((AC536*AW536*I536),2)*BC536),2)</f>
        <v>161.35</v>
      </c>
      <c r="Q536">
        <f t="shared" ref="Q536:Q543" si="463">(ROUND((ROUND(((ET536)*AV536*I536),2)*BB536),2)+ROUND((ROUND(((AE536-(EU536))*AV536*I536),2)*BS536),2))</f>
        <v>12.24</v>
      </c>
      <c r="R536">
        <f t="shared" ref="R536:R549" si="464">ROUND((ROUND((AE536*AV536*I536),2)*BS536),2)</f>
        <v>7.92</v>
      </c>
      <c r="S536">
        <f t="shared" ref="S536:S549" si="465">ROUND((ROUND((AF536*AV536*I536),2)*BA536),2)</f>
        <v>692.47</v>
      </c>
      <c r="T536">
        <f t="shared" ref="T536:T549" si="466">ROUND(CU536*I536,2)</f>
        <v>0</v>
      </c>
      <c r="U536">
        <f t="shared" ref="U536:U549" si="467">CV536*I536</f>
        <v>2.2600000000000002</v>
      </c>
      <c r="V536">
        <f t="shared" ref="V536:V549" si="468">CW536*I536</f>
        <v>0</v>
      </c>
      <c r="W536">
        <f t="shared" ref="W536:W549" si="469">ROUND(CX536*I536,2)</f>
        <v>0</v>
      </c>
      <c r="X536">
        <f t="shared" ref="X536:X549" si="470">ROUND(CY536,2)</f>
        <v>602.45000000000005</v>
      </c>
      <c r="Y536">
        <f t="shared" ref="Y536:Y549" si="471">ROUND(CZ536,2)</f>
        <v>283.91000000000003</v>
      </c>
      <c r="AA536">
        <v>55282325</v>
      </c>
      <c r="AB536">
        <f t="shared" ref="AB536:AB549" si="472">ROUND((AC536+AD536+AF536),6)</f>
        <v>2325.44</v>
      </c>
      <c r="AC536">
        <f t="shared" ref="AC536:AC549" si="473">ROUND((ES536),6)</f>
        <v>972.06</v>
      </c>
      <c r="AD536">
        <f t="shared" ref="AD536:AD543" si="474">ROUND((((ET536)-(EU536))+AE536),6)</f>
        <v>41.45</v>
      </c>
      <c r="AE536">
        <f t="shared" ref="AE536:AF543" si="475">ROUND((EU536),6)</f>
        <v>15.08</v>
      </c>
      <c r="AF536">
        <f t="shared" si="475"/>
        <v>1311.93</v>
      </c>
      <c r="AG536">
        <f t="shared" ref="AG536:AG549" si="476">ROUND((AP536),6)</f>
        <v>0</v>
      </c>
      <c r="AH536">
        <f t="shared" ref="AH536:AI543" si="477">(EW536)</f>
        <v>113</v>
      </c>
      <c r="AI536">
        <f t="shared" si="477"/>
        <v>0</v>
      </c>
      <c r="AJ536">
        <f t="shared" ref="AJ536:AJ549" si="478">(AS536)</f>
        <v>0</v>
      </c>
      <c r="AK536">
        <v>2325.44</v>
      </c>
      <c r="AL536">
        <v>972.06</v>
      </c>
      <c r="AM536">
        <v>41.45</v>
      </c>
      <c r="AN536">
        <v>15.08</v>
      </c>
      <c r="AO536">
        <v>1311.93</v>
      </c>
      <c r="AP536">
        <v>0</v>
      </c>
      <c r="AQ536">
        <v>113</v>
      </c>
      <c r="AR536">
        <v>0</v>
      </c>
      <c r="AS536">
        <v>0</v>
      </c>
      <c r="AT536">
        <v>87</v>
      </c>
      <c r="AU536">
        <v>41</v>
      </c>
      <c r="AV536">
        <v>1</v>
      </c>
      <c r="AW536">
        <v>1</v>
      </c>
      <c r="AZ536">
        <v>1</v>
      </c>
      <c r="BA536">
        <v>26.39</v>
      </c>
      <c r="BB536">
        <v>14.75</v>
      </c>
      <c r="BC536">
        <v>8.3000000000000007</v>
      </c>
      <c r="BD536" t="s">
        <v>3</v>
      </c>
      <c r="BE536" t="s">
        <v>3</v>
      </c>
      <c r="BF536" t="s">
        <v>3</v>
      </c>
      <c r="BG536" t="s">
        <v>3</v>
      </c>
      <c r="BH536">
        <v>0</v>
      </c>
      <c r="BI536">
        <v>1</v>
      </c>
      <c r="BJ536" t="s">
        <v>112</v>
      </c>
      <c r="BM536">
        <v>442</v>
      </c>
      <c r="BN536">
        <v>0</v>
      </c>
      <c r="BO536" t="s">
        <v>109</v>
      </c>
      <c r="BP536">
        <v>1</v>
      </c>
      <c r="BQ536">
        <v>60</v>
      </c>
      <c r="BR536">
        <v>0</v>
      </c>
      <c r="BS536">
        <v>26.39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3</v>
      </c>
      <c r="BZ536">
        <v>87</v>
      </c>
      <c r="CA536">
        <v>41</v>
      </c>
      <c r="CB536" t="s">
        <v>3</v>
      </c>
      <c r="CE536">
        <v>30</v>
      </c>
      <c r="CF536">
        <v>0</v>
      </c>
      <c r="CG536">
        <v>0</v>
      </c>
      <c r="CM536">
        <v>0</v>
      </c>
      <c r="CN536" t="s">
        <v>3</v>
      </c>
      <c r="CO536">
        <v>0</v>
      </c>
      <c r="CP536">
        <f t="shared" ref="CP536:CP549" si="479">(P536+Q536+S536)</f>
        <v>866.06000000000006</v>
      </c>
      <c r="CQ536">
        <f t="shared" ref="CQ536:CQ549" si="480">ROUND((ROUND((AC536*AW536*1),2)*BC536),2)</f>
        <v>8068.1</v>
      </c>
      <c r="CR536">
        <f t="shared" ref="CR536:CR543" si="481">(ROUND((ROUND(((ET536)*AV536*1),2)*BB536),2)+ROUND((ROUND(((AE536-(EU536))*AV536*1),2)*BS536),2))</f>
        <v>611.39</v>
      </c>
      <c r="CS536">
        <f t="shared" ref="CS536:CS549" si="482">ROUND((ROUND((AE536*AV536*1),2)*BS536),2)</f>
        <v>397.96</v>
      </c>
      <c r="CT536">
        <f t="shared" ref="CT536:CT549" si="483">ROUND((ROUND((AF536*AV536*1),2)*BA536),2)</f>
        <v>34621.83</v>
      </c>
      <c r="CU536">
        <f t="shared" ref="CU536:CU549" si="484">AG536</f>
        <v>0</v>
      </c>
      <c r="CV536">
        <f t="shared" ref="CV536:CV549" si="485">(AH536*AV536)</f>
        <v>113</v>
      </c>
      <c r="CW536">
        <f t="shared" ref="CW536:CW549" si="486">AI536</f>
        <v>0</v>
      </c>
      <c r="CX536">
        <f t="shared" ref="CX536:CX549" si="487">AJ536</f>
        <v>0</v>
      </c>
      <c r="CY536">
        <f t="shared" ref="CY536:CY549" si="488">S536*(BZ536/100)</f>
        <v>602.44889999999998</v>
      </c>
      <c r="CZ536">
        <f t="shared" ref="CZ536:CZ549" si="489">S536*(CA536/100)</f>
        <v>283.91269999999997</v>
      </c>
      <c r="DC536" t="s">
        <v>3</v>
      </c>
      <c r="DD536" t="s">
        <v>3</v>
      </c>
      <c r="DE536" t="s">
        <v>3</v>
      </c>
      <c r="DF536" t="s">
        <v>3</v>
      </c>
      <c r="DG536" t="s">
        <v>3</v>
      </c>
      <c r="DH536" t="s">
        <v>3</v>
      </c>
      <c r="DI536" t="s">
        <v>3</v>
      </c>
      <c r="DJ536" t="s">
        <v>3</v>
      </c>
      <c r="DK536" t="s">
        <v>3</v>
      </c>
      <c r="DL536" t="s">
        <v>3</v>
      </c>
      <c r="DM536" t="s">
        <v>3</v>
      </c>
      <c r="DN536">
        <v>104</v>
      </c>
      <c r="DO536">
        <v>79</v>
      </c>
      <c r="DP536">
        <v>1.087</v>
      </c>
      <c r="DQ536">
        <v>1.0009999999999999</v>
      </c>
      <c r="DU536">
        <v>1013</v>
      </c>
      <c r="DV536" t="s">
        <v>111</v>
      </c>
      <c r="DW536" t="s">
        <v>111</v>
      </c>
      <c r="DX536">
        <v>1</v>
      </c>
      <c r="DZ536" t="s">
        <v>3</v>
      </c>
      <c r="EA536" t="s">
        <v>3</v>
      </c>
      <c r="EB536" t="s">
        <v>3</v>
      </c>
      <c r="EC536" t="s">
        <v>3</v>
      </c>
      <c r="EE536">
        <v>54687868</v>
      </c>
      <c r="EF536">
        <v>60</v>
      </c>
      <c r="EG536" t="s">
        <v>24</v>
      </c>
      <c r="EH536">
        <v>0</v>
      </c>
      <c r="EI536" t="s">
        <v>3</v>
      </c>
      <c r="EJ536">
        <v>1</v>
      </c>
      <c r="EK536">
        <v>442</v>
      </c>
      <c r="EL536" t="s">
        <v>113</v>
      </c>
      <c r="EM536" t="s">
        <v>114</v>
      </c>
      <c r="EO536" t="s">
        <v>3</v>
      </c>
      <c r="EQ536">
        <v>0</v>
      </c>
      <c r="ER536">
        <v>2325.44</v>
      </c>
      <c r="ES536">
        <v>972.06</v>
      </c>
      <c r="ET536">
        <v>41.45</v>
      </c>
      <c r="EU536">
        <v>15.08</v>
      </c>
      <c r="EV536">
        <v>1311.93</v>
      </c>
      <c r="EW536">
        <v>113</v>
      </c>
      <c r="EX536">
        <v>0</v>
      </c>
      <c r="EY536">
        <v>0</v>
      </c>
      <c r="FQ536">
        <v>0</v>
      </c>
      <c r="FR536">
        <f t="shared" ref="FR536:FR549" si="490">ROUND(IF(AND(BH536=3,BI536=3),P536,0),2)</f>
        <v>0</v>
      </c>
      <c r="FS536">
        <v>0</v>
      </c>
      <c r="FX536">
        <v>104</v>
      </c>
      <c r="FY536">
        <v>79</v>
      </c>
      <c r="GA536" t="s">
        <v>3</v>
      </c>
      <c r="GD536">
        <v>0</v>
      </c>
      <c r="GF536">
        <v>-1907283933</v>
      </c>
      <c r="GG536">
        <v>2</v>
      </c>
      <c r="GH536">
        <v>1</v>
      </c>
      <c r="GI536">
        <v>3</v>
      </c>
      <c r="GJ536">
        <v>0</v>
      </c>
      <c r="GK536">
        <f>ROUND(R536*(R12)/100,2)</f>
        <v>12.67</v>
      </c>
      <c r="GL536">
        <f t="shared" ref="GL536:GL549" si="491">ROUND(IF(AND(BH536=3,BI536=3,FS536&lt;&gt;0),P536,0),2)</f>
        <v>0</v>
      </c>
      <c r="GM536">
        <f t="shared" ref="GM536:GM549" si="492">ROUND(O536+X536+Y536+GK536,2)+GX536</f>
        <v>1765.09</v>
      </c>
      <c r="GN536">
        <f t="shared" ref="GN536:GN549" si="493">IF(OR(BI536=0,BI536=1),ROUND(O536+X536+Y536+GK536,2),0)</f>
        <v>1765.09</v>
      </c>
      <c r="GO536">
        <f t="shared" ref="GO536:GO549" si="494">IF(BI536=2,ROUND(O536+X536+Y536+GK536,2),0)</f>
        <v>0</v>
      </c>
      <c r="GP536">
        <f t="shared" ref="GP536:GP549" si="495">IF(BI536=4,ROUND(O536+X536+Y536+GK536,2)+GX536,0)</f>
        <v>0</v>
      </c>
      <c r="GR536">
        <v>0</v>
      </c>
      <c r="GS536">
        <v>3</v>
      </c>
      <c r="GT536">
        <v>0</v>
      </c>
      <c r="GU536" t="s">
        <v>3</v>
      </c>
      <c r="GV536">
        <f t="shared" ref="GV536:GV549" si="496">ROUND((GT536),6)</f>
        <v>0</v>
      </c>
      <c r="GW536">
        <v>1</v>
      </c>
      <c r="GX536">
        <f t="shared" ref="GX536:GX549" si="497">ROUND(HC536*I536,2)</f>
        <v>0</v>
      </c>
      <c r="HA536">
        <v>0</v>
      </c>
      <c r="HB536">
        <v>0</v>
      </c>
      <c r="HC536">
        <f t="shared" ref="HC536:HC549" si="498">GV536*GW536</f>
        <v>0</v>
      </c>
      <c r="HE536" t="s">
        <v>3</v>
      </c>
      <c r="HF536" t="s">
        <v>3</v>
      </c>
      <c r="HM536" t="s">
        <v>3</v>
      </c>
      <c r="HN536" t="s">
        <v>3</v>
      </c>
      <c r="HO536" t="s">
        <v>3</v>
      </c>
      <c r="HP536" t="s">
        <v>3</v>
      </c>
      <c r="HQ536" t="s">
        <v>3</v>
      </c>
      <c r="IK536">
        <v>0</v>
      </c>
    </row>
    <row r="537" spans="1:245" x14ac:dyDescent="0.2">
      <c r="A537">
        <v>18</v>
      </c>
      <c r="B537">
        <v>1</v>
      </c>
      <c r="C537">
        <v>219</v>
      </c>
      <c r="E537" t="s">
        <v>27</v>
      </c>
      <c r="F537" t="s">
        <v>28</v>
      </c>
      <c r="G537" t="s">
        <v>29</v>
      </c>
      <c r="H537" t="s">
        <v>30</v>
      </c>
      <c r="I537">
        <f>I536*J537</f>
        <v>-2.5600000000000001E-2</v>
      </c>
      <c r="J537">
        <v>-1.28</v>
      </c>
      <c r="K537">
        <v>-1.28</v>
      </c>
      <c r="O537">
        <f t="shared" si="461"/>
        <v>0</v>
      </c>
      <c r="P537">
        <f t="shared" si="462"/>
        <v>0</v>
      </c>
      <c r="Q537">
        <f t="shared" si="463"/>
        <v>0</v>
      </c>
      <c r="R537">
        <f t="shared" si="464"/>
        <v>0</v>
      </c>
      <c r="S537">
        <f t="shared" si="465"/>
        <v>0</v>
      </c>
      <c r="T537">
        <f t="shared" si="466"/>
        <v>0</v>
      </c>
      <c r="U537">
        <f t="shared" si="467"/>
        <v>0</v>
      </c>
      <c r="V537">
        <f t="shared" si="468"/>
        <v>0</v>
      </c>
      <c r="W537">
        <f t="shared" si="469"/>
        <v>0</v>
      </c>
      <c r="X537">
        <f t="shared" si="470"/>
        <v>0</v>
      </c>
      <c r="Y537">
        <f t="shared" si="471"/>
        <v>0</v>
      </c>
      <c r="AA537">
        <v>55282325</v>
      </c>
      <c r="AB537">
        <f t="shared" si="472"/>
        <v>0</v>
      </c>
      <c r="AC537">
        <f t="shared" si="473"/>
        <v>0</v>
      </c>
      <c r="AD537">
        <f t="shared" si="474"/>
        <v>0</v>
      </c>
      <c r="AE537">
        <f t="shared" si="475"/>
        <v>0</v>
      </c>
      <c r="AF537">
        <f t="shared" si="475"/>
        <v>0</v>
      </c>
      <c r="AG537">
        <f t="shared" si="476"/>
        <v>0</v>
      </c>
      <c r="AH537">
        <f t="shared" si="477"/>
        <v>0</v>
      </c>
      <c r="AI537">
        <f t="shared" si="477"/>
        <v>0</v>
      </c>
      <c r="AJ537">
        <f t="shared" si="478"/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1</v>
      </c>
      <c r="BD537" t="s">
        <v>3</v>
      </c>
      <c r="BE537" t="s">
        <v>3</v>
      </c>
      <c r="BF537" t="s">
        <v>3</v>
      </c>
      <c r="BG537" t="s">
        <v>3</v>
      </c>
      <c r="BH537">
        <v>3</v>
      </c>
      <c r="BI537">
        <v>1</v>
      </c>
      <c r="BJ537" t="s">
        <v>3</v>
      </c>
      <c r="BM537">
        <v>442</v>
      </c>
      <c r="BN537">
        <v>0</v>
      </c>
      <c r="BO537" t="s">
        <v>3</v>
      </c>
      <c r="BP537">
        <v>0</v>
      </c>
      <c r="BQ537">
        <v>60</v>
      </c>
      <c r="BR537">
        <v>1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3</v>
      </c>
      <c r="BZ537">
        <v>0</v>
      </c>
      <c r="CA537">
        <v>0</v>
      </c>
      <c r="CB537" t="s">
        <v>3</v>
      </c>
      <c r="CE537">
        <v>30</v>
      </c>
      <c r="CF537">
        <v>0</v>
      </c>
      <c r="CG537">
        <v>0</v>
      </c>
      <c r="CM537">
        <v>0</v>
      </c>
      <c r="CN537" t="s">
        <v>3</v>
      </c>
      <c r="CO537">
        <v>0</v>
      </c>
      <c r="CP537">
        <f t="shared" si="479"/>
        <v>0</v>
      </c>
      <c r="CQ537">
        <f t="shared" si="480"/>
        <v>0</v>
      </c>
      <c r="CR537">
        <f t="shared" si="481"/>
        <v>0</v>
      </c>
      <c r="CS537">
        <f t="shared" si="482"/>
        <v>0</v>
      </c>
      <c r="CT537">
        <f t="shared" si="483"/>
        <v>0</v>
      </c>
      <c r="CU537">
        <f t="shared" si="484"/>
        <v>0</v>
      </c>
      <c r="CV537">
        <f t="shared" si="485"/>
        <v>0</v>
      </c>
      <c r="CW537">
        <f t="shared" si="486"/>
        <v>0</v>
      </c>
      <c r="CX537">
        <f t="shared" si="487"/>
        <v>0</v>
      </c>
      <c r="CY537">
        <f t="shared" si="488"/>
        <v>0</v>
      </c>
      <c r="CZ537">
        <f t="shared" si="489"/>
        <v>0</v>
      </c>
      <c r="DC537" t="s">
        <v>3</v>
      </c>
      <c r="DD537" t="s">
        <v>3</v>
      </c>
      <c r="DE537" t="s">
        <v>3</v>
      </c>
      <c r="DF537" t="s">
        <v>3</v>
      </c>
      <c r="DG537" t="s">
        <v>3</v>
      </c>
      <c r="DH537" t="s">
        <v>3</v>
      </c>
      <c r="DI537" t="s">
        <v>3</v>
      </c>
      <c r="DJ537" t="s">
        <v>3</v>
      </c>
      <c r="DK537" t="s">
        <v>3</v>
      </c>
      <c r="DL537" t="s">
        <v>3</v>
      </c>
      <c r="DM537" t="s">
        <v>3</v>
      </c>
      <c r="DN537">
        <v>104</v>
      </c>
      <c r="DO537">
        <v>79</v>
      </c>
      <c r="DP537">
        <v>1.087</v>
      </c>
      <c r="DQ537">
        <v>1.0009999999999999</v>
      </c>
      <c r="DU537">
        <v>1009</v>
      </c>
      <c r="DV537" t="s">
        <v>30</v>
      </c>
      <c r="DW537" t="s">
        <v>30</v>
      </c>
      <c r="DX537">
        <v>1000</v>
      </c>
      <c r="DZ537" t="s">
        <v>3</v>
      </c>
      <c r="EA537" t="s">
        <v>3</v>
      </c>
      <c r="EB537" t="s">
        <v>3</v>
      </c>
      <c r="EC537" t="s">
        <v>3</v>
      </c>
      <c r="EE537">
        <v>54687868</v>
      </c>
      <c r="EF537">
        <v>60</v>
      </c>
      <c r="EG537" t="s">
        <v>24</v>
      </c>
      <c r="EH537">
        <v>0</v>
      </c>
      <c r="EI537" t="s">
        <v>3</v>
      </c>
      <c r="EJ537">
        <v>1</v>
      </c>
      <c r="EK537">
        <v>442</v>
      </c>
      <c r="EL537" t="s">
        <v>113</v>
      </c>
      <c r="EM537" t="s">
        <v>114</v>
      </c>
      <c r="EO537" t="s">
        <v>3</v>
      </c>
      <c r="EQ537">
        <v>32768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FQ537">
        <v>0</v>
      </c>
      <c r="FR537">
        <f t="shared" si="490"/>
        <v>0</v>
      </c>
      <c r="FS537">
        <v>0</v>
      </c>
      <c r="FX537">
        <v>104</v>
      </c>
      <c r="FY537">
        <v>79</v>
      </c>
      <c r="GA537" t="s">
        <v>3</v>
      </c>
      <c r="GD537">
        <v>0</v>
      </c>
      <c r="GF537">
        <v>1489638031</v>
      </c>
      <c r="GG537">
        <v>2</v>
      </c>
      <c r="GH537">
        <v>1</v>
      </c>
      <c r="GI537">
        <v>3</v>
      </c>
      <c r="GJ537">
        <v>0</v>
      </c>
      <c r="GK537">
        <f>ROUND(R537*(R12)/100,2)</f>
        <v>0</v>
      </c>
      <c r="GL537">
        <f t="shared" si="491"/>
        <v>0</v>
      </c>
      <c r="GM537">
        <f t="shared" si="492"/>
        <v>0</v>
      </c>
      <c r="GN537">
        <f t="shared" si="493"/>
        <v>0</v>
      </c>
      <c r="GO537">
        <f t="shared" si="494"/>
        <v>0</v>
      </c>
      <c r="GP537">
        <f t="shared" si="495"/>
        <v>0</v>
      </c>
      <c r="GR537">
        <v>0</v>
      </c>
      <c r="GS537">
        <v>3</v>
      </c>
      <c r="GT537">
        <v>0</v>
      </c>
      <c r="GU537" t="s">
        <v>3</v>
      </c>
      <c r="GV537">
        <f t="shared" si="496"/>
        <v>0</v>
      </c>
      <c r="GW537">
        <v>1</v>
      </c>
      <c r="GX537">
        <f t="shared" si="497"/>
        <v>0</v>
      </c>
      <c r="HA537">
        <v>0</v>
      </c>
      <c r="HB537">
        <v>0</v>
      </c>
      <c r="HC537">
        <f t="shared" si="498"/>
        <v>0</v>
      </c>
      <c r="HE537" t="s">
        <v>3</v>
      </c>
      <c r="HF537" t="s">
        <v>3</v>
      </c>
      <c r="HM537" t="s">
        <v>3</v>
      </c>
      <c r="HN537" t="s">
        <v>3</v>
      </c>
      <c r="HO537" t="s">
        <v>3</v>
      </c>
      <c r="HP537" t="s">
        <v>3</v>
      </c>
      <c r="HQ537" t="s">
        <v>3</v>
      </c>
      <c r="IK537">
        <v>0</v>
      </c>
    </row>
    <row r="538" spans="1:245" x14ac:dyDescent="0.2">
      <c r="A538">
        <v>17</v>
      </c>
      <c r="B538">
        <v>1</v>
      </c>
      <c r="C538">
        <f>ROW(SmtRes!A226)</f>
        <v>226</v>
      </c>
      <c r="D538">
        <f>ROW(EtalonRes!A240)</f>
        <v>240</v>
      </c>
      <c r="E538" t="s">
        <v>31</v>
      </c>
      <c r="F538" t="s">
        <v>115</v>
      </c>
      <c r="G538" t="s">
        <v>116</v>
      </c>
      <c r="H538" t="s">
        <v>111</v>
      </c>
      <c r="I538">
        <f>ROUND(2/100,9)</f>
        <v>0.02</v>
      </c>
      <c r="J538">
        <v>0</v>
      </c>
      <c r="K538">
        <f>ROUND(2/100,9)</f>
        <v>0.02</v>
      </c>
      <c r="O538">
        <f t="shared" si="461"/>
        <v>277.38</v>
      </c>
      <c r="P538">
        <f t="shared" si="462"/>
        <v>32.450000000000003</v>
      </c>
      <c r="Q538">
        <f t="shared" si="463"/>
        <v>2.93</v>
      </c>
      <c r="R538">
        <f t="shared" si="464"/>
        <v>1.85</v>
      </c>
      <c r="S538">
        <f t="shared" si="465"/>
        <v>242</v>
      </c>
      <c r="T538">
        <f t="shared" si="466"/>
        <v>0</v>
      </c>
      <c r="U538">
        <f t="shared" si="467"/>
        <v>0.79</v>
      </c>
      <c r="V538">
        <f t="shared" si="468"/>
        <v>0</v>
      </c>
      <c r="W538">
        <f t="shared" si="469"/>
        <v>0</v>
      </c>
      <c r="X538">
        <f t="shared" si="470"/>
        <v>210.54</v>
      </c>
      <c r="Y538">
        <f t="shared" si="471"/>
        <v>99.22</v>
      </c>
      <c r="AA538">
        <v>55282325</v>
      </c>
      <c r="AB538">
        <f t="shared" si="472"/>
        <v>663.71</v>
      </c>
      <c r="AC538">
        <f t="shared" si="473"/>
        <v>195.25</v>
      </c>
      <c r="AD538">
        <f t="shared" si="474"/>
        <v>9.8699999999999992</v>
      </c>
      <c r="AE538">
        <f t="shared" si="475"/>
        <v>3.55</v>
      </c>
      <c r="AF538">
        <f t="shared" si="475"/>
        <v>458.59</v>
      </c>
      <c r="AG538">
        <f t="shared" si="476"/>
        <v>0</v>
      </c>
      <c r="AH538">
        <f t="shared" si="477"/>
        <v>39.5</v>
      </c>
      <c r="AI538">
        <f t="shared" si="477"/>
        <v>0</v>
      </c>
      <c r="AJ538">
        <f t="shared" si="478"/>
        <v>0</v>
      </c>
      <c r="AK538">
        <v>663.71</v>
      </c>
      <c r="AL538">
        <v>195.25</v>
      </c>
      <c r="AM538">
        <v>9.8699999999999992</v>
      </c>
      <c r="AN538">
        <v>3.55</v>
      </c>
      <c r="AO538">
        <v>458.59</v>
      </c>
      <c r="AP538">
        <v>0</v>
      </c>
      <c r="AQ538">
        <v>39.5</v>
      </c>
      <c r="AR538">
        <v>0</v>
      </c>
      <c r="AS538">
        <v>0</v>
      </c>
      <c r="AT538">
        <v>87</v>
      </c>
      <c r="AU538">
        <v>41</v>
      </c>
      <c r="AV538">
        <v>1</v>
      </c>
      <c r="AW538">
        <v>1</v>
      </c>
      <c r="AZ538">
        <v>1</v>
      </c>
      <c r="BA538">
        <v>26.39</v>
      </c>
      <c r="BB538">
        <v>14.65</v>
      </c>
      <c r="BC538">
        <v>8.3000000000000007</v>
      </c>
      <c r="BD538" t="s">
        <v>3</v>
      </c>
      <c r="BE538" t="s">
        <v>3</v>
      </c>
      <c r="BF538" t="s">
        <v>3</v>
      </c>
      <c r="BG538" t="s">
        <v>3</v>
      </c>
      <c r="BH538">
        <v>0</v>
      </c>
      <c r="BI538">
        <v>1</v>
      </c>
      <c r="BJ538" t="s">
        <v>117</v>
      </c>
      <c r="BM538">
        <v>442</v>
      </c>
      <c r="BN538">
        <v>0</v>
      </c>
      <c r="BO538" t="s">
        <v>115</v>
      </c>
      <c r="BP538">
        <v>1</v>
      </c>
      <c r="BQ538">
        <v>60</v>
      </c>
      <c r="BR538">
        <v>0</v>
      </c>
      <c r="BS538">
        <v>26.39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3</v>
      </c>
      <c r="BZ538">
        <v>87</v>
      </c>
      <c r="CA538">
        <v>41</v>
      </c>
      <c r="CB538" t="s">
        <v>3</v>
      </c>
      <c r="CE538">
        <v>30</v>
      </c>
      <c r="CF538">
        <v>0</v>
      </c>
      <c r="CG538">
        <v>0</v>
      </c>
      <c r="CM538">
        <v>0</v>
      </c>
      <c r="CN538" t="s">
        <v>3</v>
      </c>
      <c r="CO538">
        <v>0</v>
      </c>
      <c r="CP538">
        <f t="shared" si="479"/>
        <v>277.38</v>
      </c>
      <c r="CQ538">
        <f t="shared" si="480"/>
        <v>1620.58</v>
      </c>
      <c r="CR538">
        <f t="shared" si="481"/>
        <v>144.6</v>
      </c>
      <c r="CS538">
        <f t="shared" si="482"/>
        <v>93.68</v>
      </c>
      <c r="CT538">
        <f t="shared" si="483"/>
        <v>12102.19</v>
      </c>
      <c r="CU538">
        <f t="shared" si="484"/>
        <v>0</v>
      </c>
      <c r="CV538">
        <f t="shared" si="485"/>
        <v>39.5</v>
      </c>
      <c r="CW538">
        <f t="shared" si="486"/>
        <v>0</v>
      </c>
      <c r="CX538">
        <f t="shared" si="487"/>
        <v>0</v>
      </c>
      <c r="CY538">
        <f t="shared" si="488"/>
        <v>210.54</v>
      </c>
      <c r="CZ538">
        <f t="shared" si="489"/>
        <v>99.22</v>
      </c>
      <c r="DC538" t="s">
        <v>3</v>
      </c>
      <c r="DD538" t="s">
        <v>3</v>
      </c>
      <c r="DE538" t="s">
        <v>3</v>
      </c>
      <c r="DF538" t="s">
        <v>3</v>
      </c>
      <c r="DG538" t="s">
        <v>3</v>
      </c>
      <c r="DH538" t="s">
        <v>3</v>
      </c>
      <c r="DI538" t="s">
        <v>3</v>
      </c>
      <c r="DJ538" t="s">
        <v>3</v>
      </c>
      <c r="DK538" t="s">
        <v>3</v>
      </c>
      <c r="DL538" t="s">
        <v>3</v>
      </c>
      <c r="DM538" t="s">
        <v>3</v>
      </c>
      <c r="DN538">
        <v>104</v>
      </c>
      <c r="DO538">
        <v>79</v>
      </c>
      <c r="DP538">
        <v>1.087</v>
      </c>
      <c r="DQ538">
        <v>1.0009999999999999</v>
      </c>
      <c r="DU538">
        <v>1013</v>
      </c>
      <c r="DV538" t="s">
        <v>111</v>
      </c>
      <c r="DW538" t="s">
        <v>111</v>
      </c>
      <c r="DX538">
        <v>1</v>
      </c>
      <c r="DZ538" t="s">
        <v>3</v>
      </c>
      <c r="EA538" t="s">
        <v>3</v>
      </c>
      <c r="EB538" t="s">
        <v>3</v>
      </c>
      <c r="EC538" t="s">
        <v>3</v>
      </c>
      <c r="EE538">
        <v>54687868</v>
      </c>
      <c r="EF538">
        <v>60</v>
      </c>
      <c r="EG538" t="s">
        <v>24</v>
      </c>
      <c r="EH538">
        <v>0</v>
      </c>
      <c r="EI538" t="s">
        <v>3</v>
      </c>
      <c r="EJ538">
        <v>1</v>
      </c>
      <c r="EK538">
        <v>442</v>
      </c>
      <c r="EL538" t="s">
        <v>113</v>
      </c>
      <c r="EM538" t="s">
        <v>114</v>
      </c>
      <c r="EO538" t="s">
        <v>3</v>
      </c>
      <c r="EQ538">
        <v>0</v>
      </c>
      <c r="ER538">
        <v>663.71</v>
      </c>
      <c r="ES538">
        <v>195.25</v>
      </c>
      <c r="ET538">
        <v>9.8699999999999992</v>
      </c>
      <c r="EU538">
        <v>3.55</v>
      </c>
      <c r="EV538">
        <v>458.59</v>
      </c>
      <c r="EW538">
        <v>39.5</v>
      </c>
      <c r="EX538">
        <v>0</v>
      </c>
      <c r="EY538">
        <v>0</v>
      </c>
      <c r="FQ538">
        <v>0</v>
      </c>
      <c r="FR538">
        <f t="shared" si="490"/>
        <v>0</v>
      </c>
      <c r="FS538">
        <v>0</v>
      </c>
      <c r="FX538">
        <v>104</v>
      </c>
      <c r="FY538">
        <v>79</v>
      </c>
      <c r="GA538" t="s">
        <v>3</v>
      </c>
      <c r="GD538">
        <v>0</v>
      </c>
      <c r="GF538">
        <v>1561038172</v>
      </c>
      <c r="GG538">
        <v>2</v>
      </c>
      <c r="GH538">
        <v>1</v>
      </c>
      <c r="GI538">
        <v>3</v>
      </c>
      <c r="GJ538">
        <v>0</v>
      </c>
      <c r="GK538">
        <f>ROUND(R538*(R12)/100,2)</f>
        <v>2.96</v>
      </c>
      <c r="GL538">
        <f t="shared" si="491"/>
        <v>0</v>
      </c>
      <c r="GM538">
        <f t="shared" si="492"/>
        <v>590.1</v>
      </c>
      <c r="GN538">
        <f t="shared" si="493"/>
        <v>590.1</v>
      </c>
      <c r="GO538">
        <f t="shared" si="494"/>
        <v>0</v>
      </c>
      <c r="GP538">
        <f t="shared" si="495"/>
        <v>0</v>
      </c>
      <c r="GR538">
        <v>0</v>
      </c>
      <c r="GS538">
        <v>3</v>
      </c>
      <c r="GT538">
        <v>0</v>
      </c>
      <c r="GU538" t="s">
        <v>3</v>
      </c>
      <c r="GV538">
        <f t="shared" si="496"/>
        <v>0</v>
      </c>
      <c r="GW538">
        <v>1</v>
      </c>
      <c r="GX538">
        <f t="shared" si="497"/>
        <v>0</v>
      </c>
      <c r="HA538">
        <v>0</v>
      </c>
      <c r="HB538">
        <v>0</v>
      </c>
      <c r="HC538">
        <f t="shared" si="498"/>
        <v>0</v>
      </c>
      <c r="HE538" t="s">
        <v>3</v>
      </c>
      <c r="HF538" t="s">
        <v>3</v>
      </c>
      <c r="HM538" t="s">
        <v>3</v>
      </c>
      <c r="HN538" t="s">
        <v>3</v>
      </c>
      <c r="HO538" t="s">
        <v>3</v>
      </c>
      <c r="HP538" t="s">
        <v>3</v>
      </c>
      <c r="HQ538" t="s">
        <v>3</v>
      </c>
      <c r="IK538">
        <v>0</v>
      </c>
    </row>
    <row r="539" spans="1:245" x14ac:dyDescent="0.2">
      <c r="A539">
        <v>18</v>
      </c>
      <c r="B539">
        <v>1</v>
      </c>
      <c r="C539">
        <v>226</v>
      </c>
      <c r="E539" t="s">
        <v>118</v>
      </c>
      <c r="F539" t="s">
        <v>28</v>
      </c>
      <c r="G539" t="s">
        <v>29</v>
      </c>
      <c r="H539" t="s">
        <v>30</v>
      </c>
      <c r="I539">
        <f>I538*J539</f>
        <v>-6.0000000000000001E-3</v>
      </c>
      <c r="J539">
        <v>-0.3</v>
      </c>
      <c r="K539">
        <v>-0.3</v>
      </c>
      <c r="O539">
        <f t="shared" si="461"/>
        <v>0</v>
      </c>
      <c r="P539">
        <f t="shared" si="462"/>
        <v>0</v>
      </c>
      <c r="Q539">
        <f t="shared" si="463"/>
        <v>0</v>
      </c>
      <c r="R539">
        <f t="shared" si="464"/>
        <v>0</v>
      </c>
      <c r="S539">
        <f t="shared" si="465"/>
        <v>0</v>
      </c>
      <c r="T539">
        <f t="shared" si="466"/>
        <v>0</v>
      </c>
      <c r="U539">
        <f t="shared" si="467"/>
        <v>0</v>
      </c>
      <c r="V539">
        <f t="shared" si="468"/>
        <v>0</v>
      </c>
      <c r="W539">
        <f t="shared" si="469"/>
        <v>0</v>
      </c>
      <c r="X539">
        <f t="shared" si="470"/>
        <v>0</v>
      </c>
      <c r="Y539">
        <f t="shared" si="471"/>
        <v>0</v>
      </c>
      <c r="AA539">
        <v>55282325</v>
      </c>
      <c r="AB539">
        <f t="shared" si="472"/>
        <v>0</v>
      </c>
      <c r="AC539">
        <f t="shared" si="473"/>
        <v>0</v>
      </c>
      <c r="AD539">
        <f t="shared" si="474"/>
        <v>0</v>
      </c>
      <c r="AE539">
        <f t="shared" si="475"/>
        <v>0</v>
      </c>
      <c r="AF539">
        <f t="shared" si="475"/>
        <v>0</v>
      </c>
      <c r="AG539">
        <f t="shared" si="476"/>
        <v>0</v>
      </c>
      <c r="AH539">
        <f t="shared" si="477"/>
        <v>0</v>
      </c>
      <c r="AI539">
        <f t="shared" si="477"/>
        <v>0</v>
      </c>
      <c r="AJ539">
        <f t="shared" si="478"/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1</v>
      </c>
      <c r="AW539">
        <v>1</v>
      </c>
      <c r="AZ539">
        <v>1</v>
      </c>
      <c r="BA539">
        <v>1</v>
      </c>
      <c r="BB539">
        <v>1</v>
      </c>
      <c r="BC539">
        <v>1</v>
      </c>
      <c r="BD539" t="s">
        <v>3</v>
      </c>
      <c r="BE539" t="s">
        <v>3</v>
      </c>
      <c r="BF539" t="s">
        <v>3</v>
      </c>
      <c r="BG539" t="s">
        <v>3</v>
      </c>
      <c r="BH539">
        <v>3</v>
      </c>
      <c r="BI539">
        <v>1</v>
      </c>
      <c r="BJ539" t="s">
        <v>3</v>
      </c>
      <c r="BM539">
        <v>442</v>
      </c>
      <c r="BN539">
        <v>0</v>
      </c>
      <c r="BO539" t="s">
        <v>3</v>
      </c>
      <c r="BP539">
        <v>0</v>
      </c>
      <c r="BQ539">
        <v>60</v>
      </c>
      <c r="BR539">
        <v>1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3</v>
      </c>
      <c r="BZ539">
        <v>0</v>
      </c>
      <c r="CA539">
        <v>0</v>
      </c>
      <c r="CB539" t="s">
        <v>3</v>
      </c>
      <c r="CE539">
        <v>30</v>
      </c>
      <c r="CF539">
        <v>0</v>
      </c>
      <c r="CG539">
        <v>0</v>
      </c>
      <c r="CM539">
        <v>0</v>
      </c>
      <c r="CN539" t="s">
        <v>3</v>
      </c>
      <c r="CO539">
        <v>0</v>
      </c>
      <c r="CP539">
        <f t="shared" si="479"/>
        <v>0</v>
      </c>
      <c r="CQ539">
        <f t="shared" si="480"/>
        <v>0</v>
      </c>
      <c r="CR539">
        <f t="shared" si="481"/>
        <v>0</v>
      </c>
      <c r="CS539">
        <f t="shared" si="482"/>
        <v>0</v>
      </c>
      <c r="CT539">
        <f t="shared" si="483"/>
        <v>0</v>
      </c>
      <c r="CU539">
        <f t="shared" si="484"/>
        <v>0</v>
      </c>
      <c r="CV539">
        <f t="shared" si="485"/>
        <v>0</v>
      </c>
      <c r="CW539">
        <f t="shared" si="486"/>
        <v>0</v>
      </c>
      <c r="CX539">
        <f t="shared" si="487"/>
        <v>0</v>
      </c>
      <c r="CY539">
        <f t="shared" si="488"/>
        <v>0</v>
      </c>
      <c r="CZ539">
        <f t="shared" si="489"/>
        <v>0</v>
      </c>
      <c r="DC539" t="s">
        <v>3</v>
      </c>
      <c r="DD539" t="s">
        <v>3</v>
      </c>
      <c r="DE539" t="s">
        <v>3</v>
      </c>
      <c r="DF539" t="s">
        <v>3</v>
      </c>
      <c r="DG539" t="s">
        <v>3</v>
      </c>
      <c r="DH539" t="s">
        <v>3</v>
      </c>
      <c r="DI539" t="s">
        <v>3</v>
      </c>
      <c r="DJ539" t="s">
        <v>3</v>
      </c>
      <c r="DK539" t="s">
        <v>3</v>
      </c>
      <c r="DL539" t="s">
        <v>3</v>
      </c>
      <c r="DM539" t="s">
        <v>3</v>
      </c>
      <c r="DN539">
        <v>104</v>
      </c>
      <c r="DO539">
        <v>79</v>
      </c>
      <c r="DP539">
        <v>1.087</v>
      </c>
      <c r="DQ539">
        <v>1.0009999999999999</v>
      </c>
      <c r="DU539">
        <v>1009</v>
      </c>
      <c r="DV539" t="s">
        <v>30</v>
      </c>
      <c r="DW539" t="s">
        <v>30</v>
      </c>
      <c r="DX539">
        <v>1000</v>
      </c>
      <c r="DZ539" t="s">
        <v>3</v>
      </c>
      <c r="EA539" t="s">
        <v>3</v>
      </c>
      <c r="EB539" t="s">
        <v>3</v>
      </c>
      <c r="EC539" t="s">
        <v>3</v>
      </c>
      <c r="EE539">
        <v>54687868</v>
      </c>
      <c r="EF539">
        <v>60</v>
      </c>
      <c r="EG539" t="s">
        <v>24</v>
      </c>
      <c r="EH539">
        <v>0</v>
      </c>
      <c r="EI539" t="s">
        <v>3</v>
      </c>
      <c r="EJ539">
        <v>1</v>
      </c>
      <c r="EK539">
        <v>442</v>
      </c>
      <c r="EL539" t="s">
        <v>113</v>
      </c>
      <c r="EM539" t="s">
        <v>114</v>
      </c>
      <c r="EO539" t="s">
        <v>3</v>
      </c>
      <c r="EQ539">
        <v>32768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FQ539">
        <v>0</v>
      </c>
      <c r="FR539">
        <f t="shared" si="490"/>
        <v>0</v>
      </c>
      <c r="FS539">
        <v>0</v>
      </c>
      <c r="FX539">
        <v>104</v>
      </c>
      <c r="FY539">
        <v>79</v>
      </c>
      <c r="GA539" t="s">
        <v>3</v>
      </c>
      <c r="GD539">
        <v>0</v>
      </c>
      <c r="GF539">
        <v>1489638031</v>
      </c>
      <c r="GG539">
        <v>2</v>
      </c>
      <c r="GH539">
        <v>1</v>
      </c>
      <c r="GI539">
        <v>3</v>
      </c>
      <c r="GJ539">
        <v>0</v>
      </c>
      <c r="GK539">
        <f>ROUND(R539*(R12)/100,2)</f>
        <v>0</v>
      </c>
      <c r="GL539">
        <f t="shared" si="491"/>
        <v>0</v>
      </c>
      <c r="GM539">
        <f t="shared" si="492"/>
        <v>0</v>
      </c>
      <c r="GN539">
        <f t="shared" si="493"/>
        <v>0</v>
      </c>
      <c r="GO539">
        <f t="shared" si="494"/>
        <v>0</v>
      </c>
      <c r="GP539">
        <f t="shared" si="495"/>
        <v>0</v>
      </c>
      <c r="GR539">
        <v>0</v>
      </c>
      <c r="GS539">
        <v>3</v>
      </c>
      <c r="GT539">
        <v>0</v>
      </c>
      <c r="GU539" t="s">
        <v>3</v>
      </c>
      <c r="GV539">
        <f t="shared" si="496"/>
        <v>0</v>
      </c>
      <c r="GW539">
        <v>1</v>
      </c>
      <c r="GX539">
        <f t="shared" si="497"/>
        <v>0</v>
      </c>
      <c r="HA539">
        <v>0</v>
      </c>
      <c r="HB539">
        <v>0</v>
      </c>
      <c r="HC539">
        <f t="shared" si="498"/>
        <v>0</v>
      </c>
      <c r="HE539" t="s">
        <v>3</v>
      </c>
      <c r="HF539" t="s">
        <v>3</v>
      </c>
      <c r="HM539" t="s">
        <v>3</v>
      </c>
      <c r="HN539" t="s">
        <v>3</v>
      </c>
      <c r="HO539" t="s">
        <v>3</v>
      </c>
      <c r="HP539" t="s">
        <v>3</v>
      </c>
      <c r="HQ539" t="s">
        <v>3</v>
      </c>
      <c r="IK539">
        <v>0</v>
      </c>
    </row>
    <row r="540" spans="1:245" x14ac:dyDescent="0.2">
      <c r="A540">
        <v>17</v>
      </c>
      <c r="B540">
        <v>1</v>
      </c>
      <c r="C540">
        <f>ROW(SmtRes!A235)</f>
        <v>235</v>
      </c>
      <c r="D540">
        <f>ROW(EtalonRes!A250)</f>
        <v>250</v>
      </c>
      <c r="E540" t="s">
        <v>38</v>
      </c>
      <c r="F540" t="s">
        <v>119</v>
      </c>
      <c r="G540" t="s">
        <v>120</v>
      </c>
      <c r="H540" t="s">
        <v>121</v>
      </c>
      <c r="I540">
        <v>1.2</v>
      </c>
      <c r="J540">
        <v>0</v>
      </c>
      <c r="K540">
        <v>1.2</v>
      </c>
      <c r="O540">
        <f t="shared" si="461"/>
        <v>15159.77</v>
      </c>
      <c r="P540">
        <f t="shared" si="462"/>
        <v>6329.99</v>
      </c>
      <c r="Q540">
        <f t="shared" si="463"/>
        <v>264.91000000000003</v>
      </c>
      <c r="R540">
        <f t="shared" si="464"/>
        <v>147.52000000000001</v>
      </c>
      <c r="S540">
        <f t="shared" si="465"/>
        <v>8564.8700000000008</v>
      </c>
      <c r="T540">
        <f t="shared" si="466"/>
        <v>0</v>
      </c>
      <c r="U540">
        <f t="shared" si="467"/>
        <v>29.531999999999996</v>
      </c>
      <c r="V540">
        <f t="shared" si="468"/>
        <v>0</v>
      </c>
      <c r="W540">
        <f t="shared" si="469"/>
        <v>0</v>
      </c>
      <c r="X540">
        <f t="shared" si="470"/>
        <v>5995.41</v>
      </c>
      <c r="Y540">
        <f t="shared" si="471"/>
        <v>3511.6</v>
      </c>
      <c r="AA540">
        <v>55282325</v>
      </c>
      <c r="AB540">
        <f t="shared" si="472"/>
        <v>847.82</v>
      </c>
      <c r="AC540">
        <f t="shared" si="473"/>
        <v>558.79</v>
      </c>
      <c r="AD540">
        <f t="shared" si="474"/>
        <v>18.57</v>
      </c>
      <c r="AE540">
        <f t="shared" si="475"/>
        <v>4.66</v>
      </c>
      <c r="AF540">
        <f t="shared" si="475"/>
        <v>270.45999999999998</v>
      </c>
      <c r="AG540">
        <f t="shared" si="476"/>
        <v>0</v>
      </c>
      <c r="AH540">
        <f t="shared" si="477"/>
        <v>24.61</v>
      </c>
      <c r="AI540">
        <f t="shared" si="477"/>
        <v>0</v>
      </c>
      <c r="AJ540">
        <f t="shared" si="478"/>
        <v>0</v>
      </c>
      <c r="AK540">
        <v>847.82</v>
      </c>
      <c r="AL540">
        <v>558.79</v>
      </c>
      <c r="AM540">
        <v>18.57</v>
      </c>
      <c r="AN540">
        <v>4.66</v>
      </c>
      <c r="AO540">
        <v>270.45999999999998</v>
      </c>
      <c r="AP540">
        <v>0</v>
      </c>
      <c r="AQ540">
        <v>24.61</v>
      </c>
      <c r="AR540">
        <v>0</v>
      </c>
      <c r="AS540">
        <v>0</v>
      </c>
      <c r="AT540">
        <v>70</v>
      </c>
      <c r="AU540">
        <v>41</v>
      </c>
      <c r="AV540">
        <v>1</v>
      </c>
      <c r="AW540">
        <v>1</v>
      </c>
      <c r="AZ540">
        <v>1</v>
      </c>
      <c r="BA540">
        <v>26.39</v>
      </c>
      <c r="BB540">
        <v>11.89</v>
      </c>
      <c r="BC540">
        <v>9.44</v>
      </c>
      <c r="BD540" t="s">
        <v>3</v>
      </c>
      <c r="BE540" t="s">
        <v>3</v>
      </c>
      <c r="BF540" t="s">
        <v>3</v>
      </c>
      <c r="BG540" t="s">
        <v>3</v>
      </c>
      <c r="BH540">
        <v>0</v>
      </c>
      <c r="BI540">
        <v>1</v>
      </c>
      <c r="BJ540" t="s">
        <v>122</v>
      </c>
      <c r="BM540">
        <v>421</v>
      </c>
      <c r="BN540">
        <v>0</v>
      </c>
      <c r="BO540" t="s">
        <v>119</v>
      </c>
      <c r="BP540">
        <v>1</v>
      </c>
      <c r="BQ540">
        <v>60</v>
      </c>
      <c r="BR540">
        <v>0</v>
      </c>
      <c r="BS540">
        <v>26.39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3</v>
      </c>
      <c r="BZ540">
        <v>70</v>
      </c>
      <c r="CA540">
        <v>41</v>
      </c>
      <c r="CB540" t="s">
        <v>3</v>
      </c>
      <c r="CE540">
        <v>30</v>
      </c>
      <c r="CF540">
        <v>0</v>
      </c>
      <c r="CG540">
        <v>0</v>
      </c>
      <c r="CM540">
        <v>0</v>
      </c>
      <c r="CN540" t="s">
        <v>3</v>
      </c>
      <c r="CO540">
        <v>0</v>
      </c>
      <c r="CP540">
        <f t="shared" si="479"/>
        <v>15159.77</v>
      </c>
      <c r="CQ540">
        <f t="shared" si="480"/>
        <v>5274.98</v>
      </c>
      <c r="CR540">
        <f t="shared" si="481"/>
        <v>220.8</v>
      </c>
      <c r="CS540">
        <f t="shared" si="482"/>
        <v>122.98</v>
      </c>
      <c r="CT540">
        <f t="shared" si="483"/>
        <v>7137.44</v>
      </c>
      <c r="CU540">
        <f t="shared" si="484"/>
        <v>0</v>
      </c>
      <c r="CV540">
        <f t="shared" si="485"/>
        <v>24.61</v>
      </c>
      <c r="CW540">
        <f t="shared" si="486"/>
        <v>0</v>
      </c>
      <c r="CX540">
        <f t="shared" si="487"/>
        <v>0</v>
      </c>
      <c r="CY540">
        <f t="shared" si="488"/>
        <v>5995.4090000000006</v>
      </c>
      <c r="CZ540">
        <f t="shared" si="489"/>
        <v>3511.5967000000001</v>
      </c>
      <c r="DC540" t="s">
        <v>3</v>
      </c>
      <c r="DD540" t="s">
        <v>3</v>
      </c>
      <c r="DE540" t="s">
        <v>3</v>
      </c>
      <c r="DF540" t="s">
        <v>3</v>
      </c>
      <c r="DG540" t="s">
        <v>3</v>
      </c>
      <c r="DH540" t="s">
        <v>3</v>
      </c>
      <c r="DI540" t="s">
        <v>3</v>
      </c>
      <c r="DJ540" t="s">
        <v>3</v>
      </c>
      <c r="DK540" t="s">
        <v>3</v>
      </c>
      <c r="DL540" t="s">
        <v>3</v>
      </c>
      <c r="DM540" t="s">
        <v>3</v>
      </c>
      <c r="DN540">
        <v>85</v>
      </c>
      <c r="DO540">
        <v>70</v>
      </c>
      <c r="DP540">
        <v>1.0469999999999999</v>
      </c>
      <c r="DQ540">
        <v>1.022</v>
      </c>
      <c r="DU540">
        <v>1013</v>
      </c>
      <c r="DV540" t="s">
        <v>121</v>
      </c>
      <c r="DW540" t="s">
        <v>121</v>
      </c>
      <c r="DX540">
        <v>1</v>
      </c>
      <c r="DZ540" t="s">
        <v>3</v>
      </c>
      <c r="EA540" t="s">
        <v>3</v>
      </c>
      <c r="EB540" t="s">
        <v>3</v>
      </c>
      <c r="EC540" t="s">
        <v>3</v>
      </c>
      <c r="EE540">
        <v>54687847</v>
      </c>
      <c r="EF540">
        <v>60</v>
      </c>
      <c r="EG540" t="s">
        <v>24</v>
      </c>
      <c r="EH540">
        <v>0</v>
      </c>
      <c r="EI540" t="s">
        <v>3</v>
      </c>
      <c r="EJ540">
        <v>1</v>
      </c>
      <c r="EK540">
        <v>421</v>
      </c>
      <c r="EL540" t="s">
        <v>123</v>
      </c>
      <c r="EM540" t="s">
        <v>124</v>
      </c>
      <c r="EO540" t="s">
        <v>3</v>
      </c>
      <c r="EQ540">
        <v>0</v>
      </c>
      <c r="ER540">
        <v>847.82</v>
      </c>
      <c r="ES540">
        <v>558.79</v>
      </c>
      <c r="ET540">
        <v>18.57</v>
      </c>
      <c r="EU540">
        <v>4.66</v>
      </c>
      <c r="EV540">
        <v>270.45999999999998</v>
      </c>
      <c r="EW540">
        <v>24.61</v>
      </c>
      <c r="EX540">
        <v>0</v>
      </c>
      <c r="EY540">
        <v>0</v>
      </c>
      <c r="FQ540">
        <v>0</v>
      </c>
      <c r="FR540">
        <f t="shared" si="490"/>
        <v>0</v>
      </c>
      <c r="FS540">
        <v>0</v>
      </c>
      <c r="FX540">
        <v>85</v>
      </c>
      <c r="FY540">
        <v>70</v>
      </c>
      <c r="GA540" t="s">
        <v>3</v>
      </c>
      <c r="GD540">
        <v>0</v>
      </c>
      <c r="GF540">
        <v>-820088805</v>
      </c>
      <c r="GG540">
        <v>2</v>
      </c>
      <c r="GH540">
        <v>1</v>
      </c>
      <c r="GI540">
        <v>3</v>
      </c>
      <c r="GJ540">
        <v>0</v>
      </c>
      <c r="GK540">
        <f>ROUND(R540*(R12)/100,2)</f>
        <v>236.03</v>
      </c>
      <c r="GL540">
        <f t="shared" si="491"/>
        <v>0</v>
      </c>
      <c r="GM540">
        <f t="shared" si="492"/>
        <v>24902.81</v>
      </c>
      <c r="GN540">
        <f t="shared" si="493"/>
        <v>24902.81</v>
      </c>
      <c r="GO540">
        <f t="shared" si="494"/>
        <v>0</v>
      </c>
      <c r="GP540">
        <f t="shared" si="495"/>
        <v>0</v>
      </c>
      <c r="GR540">
        <v>0</v>
      </c>
      <c r="GS540">
        <v>3</v>
      </c>
      <c r="GT540">
        <v>0</v>
      </c>
      <c r="GU540" t="s">
        <v>3</v>
      </c>
      <c r="GV540">
        <f t="shared" si="496"/>
        <v>0</v>
      </c>
      <c r="GW540">
        <v>1</v>
      </c>
      <c r="GX540">
        <f t="shared" si="497"/>
        <v>0</v>
      </c>
      <c r="HA540">
        <v>0</v>
      </c>
      <c r="HB540">
        <v>0</v>
      </c>
      <c r="HC540">
        <f t="shared" si="498"/>
        <v>0</v>
      </c>
      <c r="HE540" t="s">
        <v>3</v>
      </c>
      <c r="HF540" t="s">
        <v>3</v>
      </c>
      <c r="HM540" t="s">
        <v>3</v>
      </c>
      <c r="HN540" t="s">
        <v>3</v>
      </c>
      <c r="HO540" t="s">
        <v>3</v>
      </c>
      <c r="HP540" t="s">
        <v>3</v>
      </c>
      <c r="HQ540" t="s">
        <v>3</v>
      </c>
      <c r="IK540">
        <v>0</v>
      </c>
    </row>
    <row r="541" spans="1:245" x14ac:dyDescent="0.2">
      <c r="A541">
        <v>18</v>
      </c>
      <c r="B541">
        <v>1</v>
      </c>
      <c r="C541">
        <v>233</v>
      </c>
      <c r="E541" t="s">
        <v>44</v>
      </c>
      <c r="F541" t="s">
        <v>126</v>
      </c>
      <c r="G541" t="s">
        <v>127</v>
      </c>
      <c r="H541" t="s">
        <v>128</v>
      </c>
      <c r="I541">
        <f>I540*J541</f>
        <v>1.224</v>
      </c>
      <c r="J541">
        <v>1.02</v>
      </c>
      <c r="K541">
        <v>1.02</v>
      </c>
      <c r="O541">
        <f t="shared" si="461"/>
        <v>4572.75</v>
      </c>
      <c r="P541">
        <f t="shared" si="462"/>
        <v>4572.75</v>
      </c>
      <c r="Q541">
        <f t="shared" si="463"/>
        <v>0</v>
      </c>
      <c r="R541">
        <f t="shared" si="464"/>
        <v>0</v>
      </c>
      <c r="S541">
        <f t="shared" si="465"/>
        <v>0</v>
      </c>
      <c r="T541">
        <f t="shared" si="466"/>
        <v>0</v>
      </c>
      <c r="U541">
        <f t="shared" si="467"/>
        <v>0</v>
      </c>
      <c r="V541">
        <f t="shared" si="468"/>
        <v>0</v>
      </c>
      <c r="W541">
        <f t="shared" si="469"/>
        <v>0</v>
      </c>
      <c r="X541">
        <f t="shared" si="470"/>
        <v>0</v>
      </c>
      <c r="Y541">
        <f t="shared" si="471"/>
        <v>0</v>
      </c>
      <c r="AA541">
        <v>55282325</v>
      </c>
      <c r="AB541">
        <f t="shared" si="472"/>
        <v>478.96</v>
      </c>
      <c r="AC541">
        <f t="shared" si="473"/>
        <v>478.96</v>
      </c>
      <c r="AD541">
        <f t="shared" si="474"/>
        <v>0</v>
      </c>
      <c r="AE541">
        <f t="shared" si="475"/>
        <v>0</v>
      </c>
      <c r="AF541">
        <f t="shared" si="475"/>
        <v>0</v>
      </c>
      <c r="AG541">
        <f t="shared" si="476"/>
        <v>0</v>
      </c>
      <c r="AH541">
        <f t="shared" si="477"/>
        <v>0</v>
      </c>
      <c r="AI541">
        <f t="shared" si="477"/>
        <v>0</v>
      </c>
      <c r="AJ541">
        <f t="shared" si="478"/>
        <v>0</v>
      </c>
      <c r="AK541">
        <v>478.96</v>
      </c>
      <c r="AL541">
        <v>478.96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1</v>
      </c>
      <c r="AW541">
        <v>1</v>
      </c>
      <c r="AZ541">
        <v>1</v>
      </c>
      <c r="BA541">
        <v>1</v>
      </c>
      <c r="BB541">
        <v>1</v>
      </c>
      <c r="BC541">
        <v>7.8</v>
      </c>
      <c r="BD541" t="s">
        <v>3</v>
      </c>
      <c r="BE541" t="s">
        <v>3</v>
      </c>
      <c r="BF541" t="s">
        <v>3</v>
      </c>
      <c r="BG541" t="s">
        <v>3</v>
      </c>
      <c r="BH541">
        <v>3</v>
      </c>
      <c r="BI541">
        <v>1</v>
      </c>
      <c r="BJ541" t="s">
        <v>129</v>
      </c>
      <c r="BM541">
        <v>421</v>
      </c>
      <c r="BN541">
        <v>0</v>
      </c>
      <c r="BO541" t="s">
        <v>126</v>
      </c>
      <c r="BP541">
        <v>1</v>
      </c>
      <c r="BQ541">
        <v>60</v>
      </c>
      <c r="BR541">
        <v>0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3</v>
      </c>
      <c r="BZ541">
        <v>0</v>
      </c>
      <c r="CA541">
        <v>0</v>
      </c>
      <c r="CB541" t="s">
        <v>3</v>
      </c>
      <c r="CE541">
        <v>30</v>
      </c>
      <c r="CF541">
        <v>0</v>
      </c>
      <c r="CG541">
        <v>0</v>
      </c>
      <c r="CM541">
        <v>0</v>
      </c>
      <c r="CN541" t="s">
        <v>3</v>
      </c>
      <c r="CO541">
        <v>0</v>
      </c>
      <c r="CP541">
        <f t="shared" si="479"/>
        <v>4572.75</v>
      </c>
      <c r="CQ541">
        <f t="shared" si="480"/>
        <v>3735.89</v>
      </c>
      <c r="CR541">
        <f t="shared" si="481"/>
        <v>0</v>
      </c>
      <c r="CS541">
        <f t="shared" si="482"/>
        <v>0</v>
      </c>
      <c r="CT541">
        <f t="shared" si="483"/>
        <v>0</v>
      </c>
      <c r="CU541">
        <f t="shared" si="484"/>
        <v>0</v>
      </c>
      <c r="CV541">
        <f t="shared" si="485"/>
        <v>0</v>
      </c>
      <c r="CW541">
        <f t="shared" si="486"/>
        <v>0</v>
      </c>
      <c r="CX541">
        <f t="shared" si="487"/>
        <v>0</v>
      </c>
      <c r="CY541">
        <f t="shared" si="488"/>
        <v>0</v>
      </c>
      <c r="CZ541">
        <f t="shared" si="489"/>
        <v>0</v>
      </c>
      <c r="DC541" t="s">
        <v>3</v>
      </c>
      <c r="DD541" t="s">
        <v>3</v>
      </c>
      <c r="DE541" t="s">
        <v>3</v>
      </c>
      <c r="DF541" t="s">
        <v>3</v>
      </c>
      <c r="DG541" t="s">
        <v>3</v>
      </c>
      <c r="DH541" t="s">
        <v>3</v>
      </c>
      <c r="DI541" t="s">
        <v>3</v>
      </c>
      <c r="DJ541" t="s">
        <v>3</v>
      </c>
      <c r="DK541" t="s">
        <v>3</v>
      </c>
      <c r="DL541" t="s">
        <v>3</v>
      </c>
      <c r="DM541" t="s">
        <v>3</v>
      </c>
      <c r="DN541">
        <v>85</v>
      </c>
      <c r="DO541">
        <v>70</v>
      </c>
      <c r="DP541">
        <v>1.0469999999999999</v>
      </c>
      <c r="DQ541">
        <v>1.022</v>
      </c>
      <c r="DU541">
        <v>1007</v>
      </c>
      <c r="DV541" t="s">
        <v>128</v>
      </c>
      <c r="DW541" t="s">
        <v>128</v>
      </c>
      <c r="DX541">
        <v>1</v>
      </c>
      <c r="DZ541" t="s">
        <v>3</v>
      </c>
      <c r="EA541" t="s">
        <v>3</v>
      </c>
      <c r="EB541" t="s">
        <v>3</v>
      </c>
      <c r="EC541" t="s">
        <v>3</v>
      </c>
      <c r="EE541">
        <v>54687847</v>
      </c>
      <c r="EF541">
        <v>60</v>
      </c>
      <c r="EG541" t="s">
        <v>24</v>
      </c>
      <c r="EH541">
        <v>0</v>
      </c>
      <c r="EI541" t="s">
        <v>3</v>
      </c>
      <c r="EJ541">
        <v>1</v>
      </c>
      <c r="EK541">
        <v>421</v>
      </c>
      <c r="EL541" t="s">
        <v>123</v>
      </c>
      <c r="EM541" t="s">
        <v>124</v>
      </c>
      <c r="EO541" t="s">
        <v>3</v>
      </c>
      <c r="EQ541">
        <v>0</v>
      </c>
      <c r="ER541">
        <v>478.96</v>
      </c>
      <c r="ES541">
        <v>478.96</v>
      </c>
      <c r="ET541">
        <v>0</v>
      </c>
      <c r="EU541">
        <v>0</v>
      </c>
      <c r="EV541">
        <v>0</v>
      </c>
      <c r="EW541">
        <v>0</v>
      </c>
      <c r="EX541">
        <v>0</v>
      </c>
      <c r="FQ541">
        <v>0</v>
      </c>
      <c r="FR541">
        <f t="shared" si="490"/>
        <v>0</v>
      </c>
      <c r="FS541">
        <v>0</v>
      </c>
      <c r="FX541">
        <v>85</v>
      </c>
      <c r="FY541">
        <v>70</v>
      </c>
      <c r="GA541" t="s">
        <v>3</v>
      </c>
      <c r="GD541">
        <v>0</v>
      </c>
      <c r="GF541">
        <v>-1161195218</v>
      </c>
      <c r="GG541">
        <v>2</v>
      </c>
      <c r="GH541">
        <v>1</v>
      </c>
      <c r="GI541">
        <v>3</v>
      </c>
      <c r="GJ541">
        <v>0</v>
      </c>
      <c r="GK541">
        <f>ROUND(R541*(R12)/100,2)</f>
        <v>0</v>
      </c>
      <c r="GL541">
        <f t="shared" si="491"/>
        <v>0</v>
      </c>
      <c r="GM541">
        <f t="shared" si="492"/>
        <v>4572.75</v>
      </c>
      <c r="GN541">
        <f t="shared" si="493"/>
        <v>4572.75</v>
      </c>
      <c r="GO541">
        <f t="shared" si="494"/>
        <v>0</v>
      </c>
      <c r="GP541">
        <f t="shared" si="495"/>
        <v>0</v>
      </c>
      <c r="GR541">
        <v>0</v>
      </c>
      <c r="GS541">
        <v>3</v>
      </c>
      <c r="GT541">
        <v>0</v>
      </c>
      <c r="GU541" t="s">
        <v>3</v>
      </c>
      <c r="GV541">
        <f t="shared" si="496"/>
        <v>0</v>
      </c>
      <c r="GW541">
        <v>1</v>
      </c>
      <c r="GX541">
        <f t="shared" si="497"/>
        <v>0</v>
      </c>
      <c r="HA541">
        <v>0</v>
      </c>
      <c r="HB541">
        <v>0</v>
      </c>
      <c r="HC541">
        <f t="shared" si="498"/>
        <v>0</v>
      </c>
      <c r="HE541" t="s">
        <v>3</v>
      </c>
      <c r="HF541" t="s">
        <v>3</v>
      </c>
      <c r="HM541" t="s">
        <v>3</v>
      </c>
      <c r="HN541" t="s">
        <v>3</v>
      </c>
      <c r="HO541" t="s">
        <v>3</v>
      </c>
      <c r="HP541" t="s">
        <v>3</v>
      </c>
      <c r="HQ541" t="s">
        <v>3</v>
      </c>
      <c r="IK541">
        <v>0</v>
      </c>
    </row>
    <row r="542" spans="1:245" x14ac:dyDescent="0.2">
      <c r="A542">
        <v>17</v>
      </c>
      <c r="B542">
        <v>1</v>
      </c>
      <c r="C542">
        <f>ROW(SmtRes!A237)</f>
        <v>237</v>
      </c>
      <c r="D542">
        <f>ROW(EtalonRes!A252)</f>
        <v>252</v>
      </c>
      <c r="E542" t="s">
        <v>45</v>
      </c>
      <c r="F542" t="s">
        <v>39</v>
      </c>
      <c r="G542" t="s">
        <v>40</v>
      </c>
      <c r="H542" t="s">
        <v>22</v>
      </c>
      <c r="I542">
        <f>ROUND(529.47/100,9)</f>
        <v>5.2946999999999997</v>
      </c>
      <c r="J542">
        <v>0</v>
      </c>
      <c r="K542">
        <f>ROUND(529.47/100,9)</f>
        <v>5.2946999999999997</v>
      </c>
      <c r="O542">
        <f t="shared" si="461"/>
        <v>26735.45</v>
      </c>
      <c r="P542">
        <f t="shared" si="462"/>
        <v>0</v>
      </c>
      <c r="Q542">
        <f t="shared" si="463"/>
        <v>0</v>
      </c>
      <c r="R542">
        <f t="shared" si="464"/>
        <v>0</v>
      </c>
      <c r="S542">
        <f t="shared" si="465"/>
        <v>26735.45</v>
      </c>
      <c r="T542">
        <f t="shared" si="466"/>
        <v>0</v>
      </c>
      <c r="U542">
        <f t="shared" si="467"/>
        <v>92.18072699999999</v>
      </c>
      <c r="V542">
        <f t="shared" si="468"/>
        <v>0</v>
      </c>
      <c r="W542">
        <f t="shared" si="469"/>
        <v>0</v>
      </c>
      <c r="X542">
        <f t="shared" si="470"/>
        <v>18714.82</v>
      </c>
      <c r="Y542">
        <f t="shared" si="471"/>
        <v>10961.53</v>
      </c>
      <c r="AA542">
        <v>55282325</v>
      </c>
      <c r="AB542">
        <f t="shared" si="472"/>
        <v>191.34</v>
      </c>
      <c r="AC542">
        <f t="shared" si="473"/>
        <v>0</v>
      </c>
      <c r="AD542">
        <f t="shared" si="474"/>
        <v>0</v>
      </c>
      <c r="AE542">
        <f t="shared" si="475"/>
        <v>0</v>
      </c>
      <c r="AF542">
        <f t="shared" si="475"/>
        <v>191.34</v>
      </c>
      <c r="AG542">
        <f t="shared" si="476"/>
        <v>0</v>
      </c>
      <c r="AH542">
        <f t="shared" si="477"/>
        <v>17.41</v>
      </c>
      <c r="AI542">
        <f t="shared" si="477"/>
        <v>0</v>
      </c>
      <c r="AJ542">
        <f t="shared" si="478"/>
        <v>0</v>
      </c>
      <c r="AK542">
        <v>191.34</v>
      </c>
      <c r="AL542">
        <v>0</v>
      </c>
      <c r="AM542">
        <v>0</v>
      </c>
      <c r="AN542">
        <v>0</v>
      </c>
      <c r="AO542">
        <v>191.34</v>
      </c>
      <c r="AP542">
        <v>0</v>
      </c>
      <c r="AQ542">
        <v>17.41</v>
      </c>
      <c r="AR542">
        <v>0</v>
      </c>
      <c r="AS542">
        <v>0</v>
      </c>
      <c r="AT542">
        <v>70</v>
      </c>
      <c r="AU542">
        <v>41</v>
      </c>
      <c r="AV542">
        <v>1</v>
      </c>
      <c r="AW542">
        <v>1</v>
      </c>
      <c r="AZ542">
        <v>1</v>
      </c>
      <c r="BA542">
        <v>26.39</v>
      </c>
      <c r="BB542">
        <v>1</v>
      </c>
      <c r="BC542">
        <v>1</v>
      </c>
      <c r="BD542" t="s">
        <v>3</v>
      </c>
      <c r="BE542" t="s">
        <v>3</v>
      </c>
      <c r="BF542" t="s">
        <v>3</v>
      </c>
      <c r="BG542" t="s">
        <v>3</v>
      </c>
      <c r="BH542">
        <v>0</v>
      </c>
      <c r="BI542">
        <v>1</v>
      </c>
      <c r="BJ542" t="s">
        <v>41</v>
      </c>
      <c r="BM542">
        <v>441</v>
      </c>
      <c r="BN542">
        <v>0</v>
      </c>
      <c r="BO542" t="s">
        <v>39</v>
      </c>
      <c r="BP542">
        <v>1</v>
      </c>
      <c r="BQ542">
        <v>60</v>
      </c>
      <c r="BR542">
        <v>0</v>
      </c>
      <c r="BS542">
        <v>26.39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3</v>
      </c>
      <c r="BZ542">
        <v>70</v>
      </c>
      <c r="CA542">
        <v>41</v>
      </c>
      <c r="CB542" t="s">
        <v>3</v>
      </c>
      <c r="CE542">
        <v>30</v>
      </c>
      <c r="CF542">
        <v>0</v>
      </c>
      <c r="CG542">
        <v>0</v>
      </c>
      <c r="CM542">
        <v>0</v>
      </c>
      <c r="CN542" t="s">
        <v>3</v>
      </c>
      <c r="CO542">
        <v>0</v>
      </c>
      <c r="CP542">
        <f t="shared" si="479"/>
        <v>26735.45</v>
      </c>
      <c r="CQ542">
        <f t="shared" si="480"/>
        <v>0</v>
      </c>
      <c r="CR542">
        <f t="shared" si="481"/>
        <v>0</v>
      </c>
      <c r="CS542">
        <f t="shared" si="482"/>
        <v>0</v>
      </c>
      <c r="CT542">
        <f t="shared" si="483"/>
        <v>5049.46</v>
      </c>
      <c r="CU542">
        <f t="shared" si="484"/>
        <v>0</v>
      </c>
      <c r="CV542">
        <f t="shared" si="485"/>
        <v>17.41</v>
      </c>
      <c r="CW542">
        <f t="shared" si="486"/>
        <v>0</v>
      </c>
      <c r="CX542">
        <f t="shared" si="487"/>
        <v>0</v>
      </c>
      <c r="CY542">
        <f t="shared" si="488"/>
        <v>18714.814999999999</v>
      </c>
      <c r="CZ542">
        <f t="shared" si="489"/>
        <v>10961.5345</v>
      </c>
      <c r="DC542" t="s">
        <v>3</v>
      </c>
      <c r="DD542" t="s">
        <v>3</v>
      </c>
      <c r="DE542" t="s">
        <v>3</v>
      </c>
      <c r="DF542" t="s">
        <v>3</v>
      </c>
      <c r="DG542" t="s">
        <v>3</v>
      </c>
      <c r="DH542" t="s">
        <v>3</v>
      </c>
      <c r="DI542" t="s">
        <v>3</v>
      </c>
      <c r="DJ542" t="s">
        <v>3</v>
      </c>
      <c r="DK542" t="s">
        <v>3</v>
      </c>
      <c r="DL542" t="s">
        <v>3</v>
      </c>
      <c r="DM542" t="s">
        <v>3</v>
      </c>
      <c r="DN542">
        <v>80</v>
      </c>
      <c r="DO542">
        <v>55</v>
      </c>
      <c r="DP542">
        <v>1.0469999999999999</v>
      </c>
      <c r="DQ542">
        <v>1</v>
      </c>
      <c r="DU542">
        <v>1005</v>
      </c>
      <c r="DV542" t="s">
        <v>22</v>
      </c>
      <c r="DW542" t="s">
        <v>22</v>
      </c>
      <c r="DX542">
        <v>100</v>
      </c>
      <c r="DZ542" t="s">
        <v>3</v>
      </c>
      <c r="EA542" t="s">
        <v>3</v>
      </c>
      <c r="EB542" t="s">
        <v>3</v>
      </c>
      <c r="EC542" t="s">
        <v>3</v>
      </c>
      <c r="EE542">
        <v>54687867</v>
      </c>
      <c r="EF542">
        <v>60</v>
      </c>
      <c r="EG542" t="s">
        <v>24</v>
      </c>
      <c r="EH542">
        <v>0</v>
      </c>
      <c r="EI542" t="s">
        <v>3</v>
      </c>
      <c r="EJ542">
        <v>1</v>
      </c>
      <c r="EK542">
        <v>441</v>
      </c>
      <c r="EL542" t="s">
        <v>42</v>
      </c>
      <c r="EM542" t="s">
        <v>43</v>
      </c>
      <c r="EO542" t="s">
        <v>3</v>
      </c>
      <c r="EQ542">
        <v>0</v>
      </c>
      <c r="ER542">
        <v>191.34</v>
      </c>
      <c r="ES542">
        <v>0</v>
      </c>
      <c r="ET542">
        <v>0</v>
      </c>
      <c r="EU542">
        <v>0</v>
      </c>
      <c r="EV542">
        <v>191.34</v>
      </c>
      <c r="EW542">
        <v>17.41</v>
      </c>
      <c r="EX542">
        <v>0</v>
      </c>
      <c r="EY542">
        <v>0</v>
      </c>
      <c r="FQ542">
        <v>0</v>
      </c>
      <c r="FR542">
        <f t="shared" si="490"/>
        <v>0</v>
      </c>
      <c r="FS542">
        <v>0</v>
      </c>
      <c r="FX542">
        <v>80</v>
      </c>
      <c r="FY542">
        <v>55</v>
      </c>
      <c r="GA542" t="s">
        <v>3</v>
      </c>
      <c r="GD542">
        <v>0</v>
      </c>
      <c r="GF542">
        <v>-839833208</v>
      </c>
      <c r="GG542">
        <v>2</v>
      </c>
      <c r="GH542">
        <v>1</v>
      </c>
      <c r="GI542">
        <v>3</v>
      </c>
      <c r="GJ542">
        <v>0</v>
      </c>
      <c r="GK542">
        <f>ROUND(R542*(R12)/100,2)</f>
        <v>0</v>
      </c>
      <c r="GL542">
        <f t="shared" si="491"/>
        <v>0</v>
      </c>
      <c r="GM542">
        <f t="shared" si="492"/>
        <v>56411.8</v>
      </c>
      <c r="GN542">
        <f t="shared" si="493"/>
        <v>56411.8</v>
      </c>
      <c r="GO542">
        <f t="shared" si="494"/>
        <v>0</v>
      </c>
      <c r="GP542">
        <f t="shared" si="495"/>
        <v>0</v>
      </c>
      <c r="GR542">
        <v>0</v>
      </c>
      <c r="GS542">
        <v>3</v>
      </c>
      <c r="GT542">
        <v>0</v>
      </c>
      <c r="GU542" t="s">
        <v>3</v>
      </c>
      <c r="GV542">
        <f t="shared" si="496"/>
        <v>0</v>
      </c>
      <c r="GW542">
        <v>1</v>
      </c>
      <c r="GX542">
        <f t="shared" si="497"/>
        <v>0</v>
      </c>
      <c r="HA542">
        <v>0</v>
      </c>
      <c r="HB542">
        <v>0</v>
      </c>
      <c r="HC542">
        <f t="shared" si="498"/>
        <v>0</v>
      </c>
      <c r="HE542" t="s">
        <v>3</v>
      </c>
      <c r="HF542" t="s">
        <v>3</v>
      </c>
      <c r="HM542" t="s">
        <v>3</v>
      </c>
      <c r="HN542" t="s">
        <v>3</v>
      </c>
      <c r="HO542" t="s">
        <v>3</v>
      </c>
      <c r="HP542" t="s">
        <v>3</v>
      </c>
      <c r="HQ542" t="s">
        <v>3</v>
      </c>
      <c r="IK542">
        <v>0</v>
      </c>
    </row>
    <row r="543" spans="1:245" x14ac:dyDescent="0.2">
      <c r="A543">
        <v>18</v>
      </c>
      <c r="B543">
        <v>1</v>
      </c>
      <c r="C543">
        <v>237</v>
      </c>
      <c r="E543" t="s">
        <v>130</v>
      </c>
      <c r="F543" t="s">
        <v>28</v>
      </c>
      <c r="G543" t="s">
        <v>29</v>
      </c>
      <c r="H543" t="s">
        <v>30</v>
      </c>
      <c r="I543">
        <f>I542*J543</f>
        <v>-5.4005939999999999</v>
      </c>
      <c r="J543">
        <v>-1.02</v>
      </c>
      <c r="K543">
        <v>-1.02</v>
      </c>
      <c r="O543">
        <f t="shared" si="461"/>
        <v>0</v>
      </c>
      <c r="P543">
        <f t="shared" si="462"/>
        <v>0</v>
      </c>
      <c r="Q543">
        <f t="shared" si="463"/>
        <v>0</v>
      </c>
      <c r="R543">
        <f t="shared" si="464"/>
        <v>0</v>
      </c>
      <c r="S543">
        <f t="shared" si="465"/>
        <v>0</v>
      </c>
      <c r="T543">
        <f t="shared" si="466"/>
        <v>0</v>
      </c>
      <c r="U543">
        <f t="shared" si="467"/>
        <v>0</v>
      </c>
      <c r="V543">
        <f t="shared" si="468"/>
        <v>0</v>
      </c>
      <c r="W543">
        <f t="shared" si="469"/>
        <v>0</v>
      </c>
      <c r="X543">
        <f t="shared" si="470"/>
        <v>0</v>
      </c>
      <c r="Y543">
        <f t="shared" si="471"/>
        <v>0</v>
      </c>
      <c r="AA543">
        <v>55282325</v>
      </c>
      <c r="AB543">
        <f t="shared" si="472"/>
        <v>0</v>
      </c>
      <c r="AC543">
        <f t="shared" si="473"/>
        <v>0</v>
      </c>
      <c r="AD543">
        <f t="shared" si="474"/>
        <v>0</v>
      </c>
      <c r="AE543">
        <f t="shared" si="475"/>
        <v>0</v>
      </c>
      <c r="AF543">
        <f t="shared" si="475"/>
        <v>0</v>
      </c>
      <c r="AG543">
        <f t="shared" si="476"/>
        <v>0</v>
      </c>
      <c r="AH543">
        <f t="shared" si="477"/>
        <v>0</v>
      </c>
      <c r="AI543">
        <f t="shared" si="477"/>
        <v>0</v>
      </c>
      <c r="AJ543">
        <f t="shared" si="478"/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1</v>
      </c>
      <c r="AW543">
        <v>1</v>
      </c>
      <c r="AZ543">
        <v>1</v>
      </c>
      <c r="BA543">
        <v>1</v>
      </c>
      <c r="BB543">
        <v>1</v>
      </c>
      <c r="BC543">
        <v>1</v>
      </c>
      <c r="BD543" t="s">
        <v>3</v>
      </c>
      <c r="BE543" t="s">
        <v>3</v>
      </c>
      <c r="BF543" t="s">
        <v>3</v>
      </c>
      <c r="BG543" t="s">
        <v>3</v>
      </c>
      <c r="BH543">
        <v>3</v>
      </c>
      <c r="BI543">
        <v>1</v>
      </c>
      <c r="BJ543" t="s">
        <v>3</v>
      </c>
      <c r="BM543">
        <v>441</v>
      </c>
      <c r="BN543">
        <v>0</v>
      </c>
      <c r="BO543" t="s">
        <v>3</v>
      </c>
      <c r="BP543">
        <v>0</v>
      </c>
      <c r="BQ543">
        <v>60</v>
      </c>
      <c r="BR543">
        <v>1</v>
      </c>
      <c r="BS543">
        <v>1</v>
      </c>
      <c r="BT543">
        <v>1</v>
      </c>
      <c r="BU543">
        <v>1</v>
      </c>
      <c r="BV543">
        <v>1</v>
      </c>
      <c r="BW543">
        <v>1</v>
      </c>
      <c r="BX543">
        <v>1</v>
      </c>
      <c r="BY543" t="s">
        <v>3</v>
      </c>
      <c r="BZ543">
        <v>0</v>
      </c>
      <c r="CA543">
        <v>0</v>
      </c>
      <c r="CB543" t="s">
        <v>3</v>
      </c>
      <c r="CE543">
        <v>30</v>
      </c>
      <c r="CF543">
        <v>0</v>
      </c>
      <c r="CG543">
        <v>0</v>
      </c>
      <c r="CM543">
        <v>0</v>
      </c>
      <c r="CN543" t="s">
        <v>3</v>
      </c>
      <c r="CO543">
        <v>0</v>
      </c>
      <c r="CP543">
        <f t="shared" si="479"/>
        <v>0</v>
      </c>
      <c r="CQ543">
        <f t="shared" si="480"/>
        <v>0</v>
      </c>
      <c r="CR543">
        <f t="shared" si="481"/>
        <v>0</v>
      </c>
      <c r="CS543">
        <f t="shared" si="482"/>
        <v>0</v>
      </c>
      <c r="CT543">
        <f t="shared" si="483"/>
        <v>0</v>
      </c>
      <c r="CU543">
        <f t="shared" si="484"/>
        <v>0</v>
      </c>
      <c r="CV543">
        <f t="shared" si="485"/>
        <v>0</v>
      </c>
      <c r="CW543">
        <f t="shared" si="486"/>
        <v>0</v>
      </c>
      <c r="CX543">
        <f t="shared" si="487"/>
        <v>0</v>
      </c>
      <c r="CY543">
        <f t="shared" si="488"/>
        <v>0</v>
      </c>
      <c r="CZ543">
        <f t="shared" si="489"/>
        <v>0</v>
      </c>
      <c r="DC543" t="s">
        <v>3</v>
      </c>
      <c r="DD543" t="s">
        <v>3</v>
      </c>
      <c r="DE543" t="s">
        <v>3</v>
      </c>
      <c r="DF543" t="s">
        <v>3</v>
      </c>
      <c r="DG543" t="s">
        <v>3</v>
      </c>
      <c r="DH543" t="s">
        <v>3</v>
      </c>
      <c r="DI543" t="s">
        <v>3</v>
      </c>
      <c r="DJ543" t="s">
        <v>3</v>
      </c>
      <c r="DK543" t="s">
        <v>3</v>
      </c>
      <c r="DL543" t="s">
        <v>3</v>
      </c>
      <c r="DM543" t="s">
        <v>3</v>
      </c>
      <c r="DN543">
        <v>80</v>
      </c>
      <c r="DO543">
        <v>55</v>
      </c>
      <c r="DP543">
        <v>1.0469999999999999</v>
      </c>
      <c r="DQ543">
        <v>1</v>
      </c>
      <c r="DU543">
        <v>1009</v>
      </c>
      <c r="DV543" t="s">
        <v>30</v>
      </c>
      <c r="DW543" t="s">
        <v>30</v>
      </c>
      <c r="DX543">
        <v>1000</v>
      </c>
      <c r="DZ543" t="s">
        <v>3</v>
      </c>
      <c r="EA543" t="s">
        <v>3</v>
      </c>
      <c r="EB543" t="s">
        <v>3</v>
      </c>
      <c r="EC543" t="s">
        <v>3</v>
      </c>
      <c r="EE543">
        <v>54687867</v>
      </c>
      <c r="EF543">
        <v>60</v>
      </c>
      <c r="EG543" t="s">
        <v>24</v>
      </c>
      <c r="EH543">
        <v>0</v>
      </c>
      <c r="EI543" t="s">
        <v>3</v>
      </c>
      <c r="EJ543">
        <v>1</v>
      </c>
      <c r="EK543">
        <v>441</v>
      </c>
      <c r="EL543" t="s">
        <v>42</v>
      </c>
      <c r="EM543" t="s">
        <v>43</v>
      </c>
      <c r="EO543" t="s">
        <v>3</v>
      </c>
      <c r="EQ543">
        <v>32768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FQ543">
        <v>0</v>
      </c>
      <c r="FR543">
        <f t="shared" si="490"/>
        <v>0</v>
      </c>
      <c r="FS543">
        <v>0</v>
      </c>
      <c r="FX543">
        <v>80</v>
      </c>
      <c r="FY543">
        <v>55</v>
      </c>
      <c r="GA543" t="s">
        <v>3</v>
      </c>
      <c r="GD543">
        <v>0</v>
      </c>
      <c r="GF543">
        <v>1489638031</v>
      </c>
      <c r="GG543">
        <v>2</v>
      </c>
      <c r="GH543">
        <v>1</v>
      </c>
      <c r="GI543">
        <v>3</v>
      </c>
      <c r="GJ543">
        <v>0</v>
      </c>
      <c r="GK543">
        <f>ROUND(R543*(R12)/100,2)</f>
        <v>0</v>
      </c>
      <c r="GL543">
        <f t="shared" si="491"/>
        <v>0</v>
      </c>
      <c r="GM543">
        <f t="shared" si="492"/>
        <v>0</v>
      </c>
      <c r="GN543">
        <f t="shared" si="493"/>
        <v>0</v>
      </c>
      <c r="GO543">
        <f t="shared" si="494"/>
        <v>0</v>
      </c>
      <c r="GP543">
        <f t="shared" si="495"/>
        <v>0</v>
      </c>
      <c r="GR543">
        <v>0</v>
      </c>
      <c r="GS543">
        <v>3</v>
      </c>
      <c r="GT543">
        <v>0</v>
      </c>
      <c r="GU543" t="s">
        <v>3</v>
      </c>
      <c r="GV543">
        <f t="shared" si="496"/>
        <v>0</v>
      </c>
      <c r="GW543">
        <v>1</v>
      </c>
      <c r="GX543">
        <f t="shared" si="497"/>
        <v>0</v>
      </c>
      <c r="HA543">
        <v>0</v>
      </c>
      <c r="HB543">
        <v>0</v>
      </c>
      <c r="HC543">
        <f t="shared" si="498"/>
        <v>0</v>
      </c>
      <c r="HE543" t="s">
        <v>3</v>
      </c>
      <c r="HF543" t="s">
        <v>3</v>
      </c>
      <c r="HM543" t="s">
        <v>3</v>
      </c>
      <c r="HN543" t="s">
        <v>3</v>
      </c>
      <c r="HO543" t="s">
        <v>3</v>
      </c>
      <c r="HP543" t="s">
        <v>3</v>
      </c>
      <c r="HQ543" t="s">
        <v>3</v>
      </c>
      <c r="IK543">
        <v>0</v>
      </c>
    </row>
    <row r="544" spans="1:245" x14ac:dyDescent="0.2">
      <c r="A544">
        <v>17</v>
      </c>
      <c r="B544">
        <v>1</v>
      </c>
      <c r="C544">
        <f>ROW(SmtRes!A243)</f>
        <v>243</v>
      </c>
      <c r="D544">
        <f>ROW(EtalonRes!A258)</f>
        <v>258</v>
      </c>
      <c r="E544" t="s">
        <v>52</v>
      </c>
      <c r="F544" t="s">
        <v>131</v>
      </c>
      <c r="G544" t="s">
        <v>132</v>
      </c>
      <c r="H544" t="s">
        <v>22</v>
      </c>
      <c r="I544">
        <f>ROUND(529.47/100,9)</f>
        <v>5.2946999999999997</v>
      </c>
      <c r="J544">
        <v>0</v>
      </c>
      <c r="K544">
        <f>ROUND(529.47/100,9)</f>
        <v>5.2946999999999997</v>
      </c>
      <c r="O544">
        <f t="shared" si="461"/>
        <v>146063.9</v>
      </c>
      <c r="P544">
        <f t="shared" si="462"/>
        <v>13813.95</v>
      </c>
      <c r="Q544">
        <f>(ROUND((ROUND((((ET544*1.25))*AV544*I544),2)*BB544),2)+ROUND((ROUND(((AE544-((EU544*1.25)))*AV544*I544),2)*BS544),2))</f>
        <v>21537.040000000001</v>
      </c>
      <c r="R544">
        <f t="shared" si="464"/>
        <v>12413.06</v>
      </c>
      <c r="S544">
        <f t="shared" si="465"/>
        <v>110712.91</v>
      </c>
      <c r="T544">
        <f t="shared" si="466"/>
        <v>0</v>
      </c>
      <c r="U544">
        <f t="shared" si="467"/>
        <v>322.71196499999996</v>
      </c>
      <c r="V544">
        <f t="shared" si="468"/>
        <v>0</v>
      </c>
      <c r="W544">
        <f t="shared" si="469"/>
        <v>0</v>
      </c>
      <c r="X544">
        <f t="shared" si="470"/>
        <v>96320.23</v>
      </c>
      <c r="Y544">
        <f t="shared" si="471"/>
        <v>45392.29</v>
      </c>
      <c r="AA544">
        <v>55282325</v>
      </c>
      <c r="AB544">
        <f t="shared" si="472"/>
        <v>1831.4525000000001</v>
      </c>
      <c r="AC544">
        <f t="shared" si="473"/>
        <v>705.14</v>
      </c>
      <c r="AD544">
        <f>ROUND(((((ET544*1.25))-((EU544*1.25)))+AE544),6)</f>
        <v>333.96249999999998</v>
      </c>
      <c r="AE544">
        <f>ROUND(((EU544*1.25)),6)</f>
        <v>88.837500000000006</v>
      </c>
      <c r="AF544">
        <f>ROUND(((EV544*1.15)),6)</f>
        <v>792.35</v>
      </c>
      <c r="AG544">
        <f t="shared" si="476"/>
        <v>0</v>
      </c>
      <c r="AH544">
        <f>((EW544*1.15))</f>
        <v>60.949999999999996</v>
      </c>
      <c r="AI544">
        <f>((EX544*1.25))</f>
        <v>0</v>
      </c>
      <c r="AJ544">
        <f t="shared" si="478"/>
        <v>0</v>
      </c>
      <c r="AK544">
        <v>1661.31</v>
      </c>
      <c r="AL544">
        <v>705.14</v>
      </c>
      <c r="AM544">
        <v>267.17</v>
      </c>
      <c r="AN544">
        <v>71.069999999999993</v>
      </c>
      <c r="AO544">
        <v>689</v>
      </c>
      <c r="AP544">
        <v>0</v>
      </c>
      <c r="AQ544">
        <v>53</v>
      </c>
      <c r="AR544">
        <v>0</v>
      </c>
      <c r="AS544">
        <v>0</v>
      </c>
      <c r="AT544">
        <v>87</v>
      </c>
      <c r="AU544">
        <v>41</v>
      </c>
      <c r="AV544">
        <v>1</v>
      </c>
      <c r="AW544">
        <v>1</v>
      </c>
      <c r="AZ544">
        <v>1</v>
      </c>
      <c r="BA544">
        <v>26.39</v>
      </c>
      <c r="BB544">
        <v>12.18</v>
      </c>
      <c r="BC544">
        <v>3.7</v>
      </c>
      <c r="BD544" t="s">
        <v>3</v>
      </c>
      <c r="BE544" t="s">
        <v>3</v>
      </c>
      <c r="BF544" t="s">
        <v>3</v>
      </c>
      <c r="BG544" t="s">
        <v>3</v>
      </c>
      <c r="BH544">
        <v>0</v>
      </c>
      <c r="BI544">
        <v>1</v>
      </c>
      <c r="BJ544" t="s">
        <v>133</v>
      </c>
      <c r="BM544">
        <v>96</v>
      </c>
      <c r="BN544">
        <v>0</v>
      </c>
      <c r="BO544" t="s">
        <v>131</v>
      </c>
      <c r="BP544">
        <v>1</v>
      </c>
      <c r="BQ544">
        <v>30</v>
      </c>
      <c r="BR544">
        <v>0</v>
      </c>
      <c r="BS544">
        <v>26.39</v>
      </c>
      <c r="BT544">
        <v>1</v>
      </c>
      <c r="BU544">
        <v>1</v>
      </c>
      <c r="BV544">
        <v>1</v>
      </c>
      <c r="BW544">
        <v>1</v>
      </c>
      <c r="BX544">
        <v>1</v>
      </c>
      <c r="BY544" t="s">
        <v>3</v>
      </c>
      <c r="BZ544">
        <v>87</v>
      </c>
      <c r="CA544">
        <v>41</v>
      </c>
      <c r="CB544" t="s">
        <v>3</v>
      </c>
      <c r="CE544">
        <v>30</v>
      </c>
      <c r="CF544">
        <v>0</v>
      </c>
      <c r="CG544">
        <v>0</v>
      </c>
      <c r="CM544">
        <v>0</v>
      </c>
      <c r="CN544" t="s">
        <v>134</v>
      </c>
      <c r="CO544">
        <v>0</v>
      </c>
      <c r="CP544">
        <f t="shared" si="479"/>
        <v>146063.90000000002</v>
      </c>
      <c r="CQ544">
        <f t="shared" si="480"/>
        <v>2609.02</v>
      </c>
      <c r="CR544">
        <f>(ROUND((ROUND((((ET544*1.25))*AV544*1),2)*BB544),2)+ROUND((ROUND(((AE544-((EU544*1.25)))*AV544*1),2)*BS544),2))</f>
        <v>4067.63</v>
      </c>
      <c r="CS544">
        <f t="shared" si="482"/>
        <v>2344.4899999999998</v>
      </c>
      <c r="CT544">
        <f t="shared" si="483"/>
        <v>20910.12</v>
      </c>
      <c r="CU544">
        <f t="shared" si="484"/>
        <v>0</v>
      </c>
      <c r="CV544">
        <f t="shared" si="485"/>
        <v>60.949999999999996</v>
      </c>
      <c r="CW544">
        <f t="shared" si="486"/>
        <v>0</v>
      </c>
      <c r="CX544">
        <f t="shared" si="487"/>
        <v>0</v>
      </c>
      <c r="CY544">
        <f t="shared" si="488"/>
        <v>96320.231700000004</v>
      </c>
      <c r="CZ544">
        <f t="shared" si="489"/>
        <v>45392.293099999995</v>
      </c>
      <c r="DC544" t="s">
        <v>3</v>
      </c>
      <c r="DD544" t="s">
        <v>3</v>
      </c>
      <c r="DE544" t="s">
        <v>135</v>
      </c>
      <c r="DF544" t="s">
        <v>135</v>
      </c>
      <c r="DG544" t="s">
        <v>136</v>
      </c>
      <c r="DH544" t="s">
        <v>3</v>
      </c>
      <c r="DI544" t="s">
        <v>136</v>
      </c>
      <c r="DJ544" t="s">
        <v>135</v>
      </c>
      <c r="DK544" t="s">
        <v>3</v>
      </c>
      <c r="DL544" t="s">
        <v>3</v>
      </c>
      <c r="DM544" t="s">
        <v>3</v>
      </c>
      <c r="DN544">
        <v>104</v>
      </c>
      <c r="DO544">
        <v>79</v>
      </c>
      <c r="DP544">
        <v>1.087</v>
      </c>
      <c r="DQ544">
        <v>1.0009999999999999</v>
      </c>
      <c r="DU544">
        <v>1005</v>
      </c>
      <c r="DV544" t="s">
        <v>22</v>
      </c>
      <c r="DW544" t="s">
        <v>22</v>
      </c>
      <c r="DX544">
        <v>100</v>
      </c>
      <c r="DZ544" t="s">
        <v>3</v>
      </c>
      <c r="EA544" t="s">
        <v>3</v>
      </c>
      <c r="EB544" t="s">
        <v>3</v>
      </c>
      <c r="EC544" t="s">
        <v>3</v>
      </c>
      <c r="EE544">
        <v>54687522</v>
      </c>
      <c r="EF544">
        <v>30</v>
      </c>
      <c r="EG544" t="s">
        <v>137</v>
      </c>
      <c r="EH544">
        <v>0</v>
      </c>
      <c r="EI544" t="s">
        <v>3</v>
      </c>
      <c r="EJ544">
        <v>1</v>
      </c>
      <c r="EK544">
        <v>96</v>
      </c>
      <c r="EL544" t="s">
        <v>138</v>
      </c>
      <c r="EM544" t="s">
        <v>139</v>
      </c>
      <c r="EO544" t="s">
        <v>140</v>
      </c>
      <c r="EQ544">
        <v>0</v>
      </c>
      <c r="ER544">
        <v>1661.31</v>
      </c>
      <c r="ES544">
        <v>705.14</v>
      </c>
      <c r="ET544">
        <v>267.17</v>
      </c>
      <c r="EU544">
        <v>71.069999999999993</v>
      </c>
      <c r="EV544">
        <v>689</v>
      </c>
      <c r="EW544">
        <v>53</v>
      </c>
      <c r="EX544">
        <v>0</v>
      </c>
      <c r="EY544">
        <v>0</v>
      </c>
      <c r="FQ544">
        <v>0</v>
      </c>
      <c r="FR544">
        <f t="shared" si="490"/>
        <v>0</v>
      </c>
      <c r="FS544">
        <v>0</v>
      </c>
      <c r="FX544">
        <v>104</v>
      </c>
      <c r="FY544">
        <v>79</v>
      </c>
      <c r="GA544" t="s">
        <v>3</v>
      </c>
      <c r="GD544">
        <v>0</v>
      </c>
      <c r="GF544">
        <v>1360606267</v>
      </c>
      <c r="GG544">
        <v>2</v>
      </c>
      <c r="GH544">
        <v>1</v>
      </c>
      <c r="GI544">
        <v>3</v>
      </c>
      <c r="GJ544">
        <v>0</v>
      </c>
      <c r="GK544">
        <f>ROUND(R544*(R12)/100,2)</f>
        <v>19860.900000000001</v>
      </c>
      <c r="GL544">
        <f t="shared" si="491"/>
        <v>0</v>
      </c>
      <c r="GM544">
        <f t="shared" si="492"/>
        <v>307637.32</v>
      </c>
      <c r="GN544">
        <f t="shared" si="493"/>
        <v>307637.32</v>
      </c>
      <c r="GO544">
        <f t="shared" si="494"/>
        <v>0</v>
      </c>
      <c r="GP544">
        <f t="shared" si="495"/>
        <v>0</v>
      </c>
      <c r="GR544">
        <v>0</v>
      </c>
      <c r="GS544">
        <v>3</v>
      </c>
      <c r="GT544">
        <v>0</v>
      </c>
      <c r="GU544" t="s">
        <v>3</v>
      </c>
      <c r="GV544">
        <f t="shared" si="496"/>
        <v>0</v>
      </c>
      <c r="GW544">
        <v>1</v>
      </c>
      <c r="GX544">
        <f t="shared" si="497"/>
        <v>0</v>
      </c>
      <c r="HA544">
        <v>0</v>
      </c>
      <c r="HB544">
        <v>0</v>
      </c>
      <c r="HC544">
        <f t="shared" si="498"/>
        <v>0</v>
      </c>
      <c r="HE544" t="s">
        <v>3</v>
      </c>
      <c r="HF544" t="s">
        <v>3</v>
      </c>
      <c r="HM544" t="s">
        <v>3</v>
      </c>
      <c r="HN544" t="s">
        <v>3</v>
      </c>
      <c r="HO544" t="s">
        <v>3</v>
      </c>
      <c r="HP544" t="s">
        <v>3</v>
      </c>
      <c r="HQ544" t="s">
        <v>3</v>
      </c>
      <c r="IK544">
        <v>0</v>
      </c>
    </row>
    <row r="545" spans="1:245" x14ac:dyDescent="0.2">
      <c r="A545">
        <v>18</v>
      </c>
      <c r="B545">
        <v>1</v>
      </c>
      <c r="C545">
        <v>240</v>
      </c>
      <c r="E545" t="s">
        <v>141</v>
      </c>
      <c r="F545" t="s">
        <v>142</v>
      </c>
      <c r="G545" t="s">
        <v>282</v>
      </c>
      <c r="H545" t="s">
        <v>143</v>
      </c>
      <c r="I545">
        <f>I544*J545</f>
        <v>714.78449999999998</v>
      </c>
      <c r="J545">
        <v>135</v>
      </c>
      <c r="K545">
        <v>135</v>
      </c>
      <c r="O545">
        <f t="shared" si="461"/>
        <v>188306.37</v>
      </c>
      <c r="P545">
        <f t="shared" si="462"/>
        <v>188306.37</v>
      </c>
      <c r="Q545">
        <f>(ROUND((ROUND(((ET545)*AV545*I545),2)*BB545),2)+ROUND((ROUND(((AE545-(EU545))*AV545*I545),2)*BS545),2))</f>
        <v>0</v>
      </c>
      <c r="R545">
        <f t="shared" si="464"/>
        <v>0</v>
      </c>
      <c r="S545">
        <f t="shared" si="465"/>
        <v>0</v>
      </c>
      <c r="T545">
        <f t="shared" si="466"/>
        <v>0</v>
      </c>
      <c r="U545">
        <f t="shared" si="467"/>
        <v>0</v>
      </c>
      <c r="V545">
        <f t="shared" si="468"/>
        <v>0</v>
      </c>
      <c r="W545">
        <f t="shared" si="469"/>
        <v>0</v>
      </c>
      <c r="X545">
        <f t="shared" si="470"/>
        <v>0</v>
      </c>
      <c r="Y545">
        <f t="shared" si="471"/>
        <v>0</v>
      </c>
      <c r="AA545">
        <v>55282325</v>
      </c>
      <c r="AB545">
        <f t="shared" si="472"/>
        <v>25.09</v>
      </c>
      <c r="AC545">
        <f t="shared" si="473"/>
        <v>25.09</v>
      </c>
      <c r="AD545">
        <f>ROUND((((ET545)-(EU545))+AE545),6)</f>
        <v>0</v>
      </c>
      <c r="AE545">
        <f>ROUND((EU545),6)</f>
        <v>0</v>
      </c>
      <c r="AF545">
        <f>ROUND((EV545),6)</f>
        <v>0</v>
      </c>
      <c r="AG545">
        <f t="shared" si="476"/>
        <v>0</v>
      </c>
      <c r="AH545">
        <f>(EW545)</f>
        <v>0</v>
      </c>
      <c r="AI545">
        <f>(EX545)</f>
        <v>0</v>
      </c>
      <c r="AJ545">
        <f t="shared" si="478"/>
        <v>0</v>
      </c>
      <c r="AK545">
        <v>25.09</v>
      </c>
      <c r="AL545">
        <v>25.09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1</v>
      </c>
      <c r="AW545">
        <v>1</v>
      </c>
      <c r="AZ545">
        <v>1</v>
      </c>
      <c r="BA545">
        <v>1</v>
      </c>
      <c r="BB545">
        <v>1</v>
      </c>
      <c r="BC545">
        <v>10.5</v>
      </c>
      <c r="BD545" t="s">
        <v>3</v>
      </c>
      <c r="BE545" t="s">
        <v>3</v>
      </c>
      <c r="BF545" t="s">
        <v>3</v>
      </c>
      <c r="BG545" t="s">
        <v>3</v>
      </c>
      <c r="BH545">
        <v>3</v>
      </c>
      <c r="BI545">
        <v>1</v>
      </c>
      <c r="BJ545" t="s">
        <v>144</v>
      </c>
      <c r="BM545">
        <v>96</v>
      </c>
      <c r="BN545">
        <v>0</v>
      </c>
      <c r="BO545" t="s">
        <v>142</v>
      </c>
      <c r="BP545">
        <v>1</v>
      </c>
      <c r="BQ545">
        <v>30</v>
      </c>
      <c r="BR545">
        <v>0</v>
      </c>
      <c r="BS545">
        <v>1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3</v>
      </c>
      <c r="BZ545">
        <v>0</v>
      </c>
      <c r="CA545">
        <v>0</v>
      </c>
      <c r="CB545" t="s">
        <v>3</v>
      </c>
      <c r="CE545">
        <v>30</v>
      </c>
      <c r="CF545">
        <v>0</v>
      </c>
      <c r="CG545">
        <v>0</v>
      </c>
      <c r="CM545">
        <v>0</v>
      </c>
      <c r="CN545" t="s">
        <v>3</v>
      </c>
      <c r="CO545">
        <v>0</v>
      </c>
      <c r="CP545">
        <f t="shared" si="479"/>
        <v>188306.37</v>
      </c>
      <c r="CQ545">
        <f t="shared" si="480"/>
        <v>263.45</v>
      </c>
      <c r="CR545">
        <f>(ROUND((ROUND(((ET545)*AV545*1),2)*BB545),2)+ROUND((ROUND(((AE545-(EU545))*AV545*1),2)*BS545),2))</f>
        <v>0</v>
      </c>
      <c r="CS545">
        <f t="shared" si="482"/>
        <v>0</v>
      </c>
      <c r="CT545">
        <f t="shared" si="483"/>
        <v>0</v>
      </c>
      <c r="CU545">
        <f t="shared" si="484"/>
        <v>0</v>
      </c>
      <c r="CV545">
        <f t="shared" si="485"/>
        <v>0</v>
      </c>
      <c r="CW545">
        <f t="shared" si="486"/>
        <v>0</v>
      </c>
      <c r="CX545">
        <f t="shared" si="487"/>
        <v>0</v>
      </c>
      <c r="CY545">
        <f t="shared" si="488"/>
        <v>0</v>
      </c>
      <c r="CZ545">
        <f t="shared" si="489"/>
        <v>0</v>
      </c>
      <c r="DC545" t="s">
        <v>3</v>
      </c>
      <c r="DD545" t="s">
        <v>3</v>
      </c>
      <c r="DE545" t="s">
        <v>3</v>
      </c>
      <c r="DF545" t="s">
        <v>3</v>
      </c>
      <c r="DG545" t="s">
        <v>3</v>
      </c>
      <c r="DH545" t="s">
        <v>3</v>
      </c>
      <c r="DI545" t="s">
        <v>3</v>
      </c>
      <c r="DJ545" t="s">
        <v>3</v>
      </c>
      <c r="DK545" t="s">
        <v>3</v>
      </c>
      <c r="DL545" t="s">
        <v>3</v>
      </c>
      <c r="DM545" t="s">
        <v>3</v>
      </c>
      <c r="DN545">
        <v>104</v>
      </c>
      <c r="DO545">
        <v>79</v>
      </c>
      <c r="DP545">
        <v>1.087</v>
      </c>
      <c r="DQ545">
        <v>1.0009999999999999</v>
      </c>
      <c r="DU545">
        <v>1005</v>
      </c>
      <c r="DV545" t="s">
        <v>143</v>
      </c>
      <c r="DW545" t="s">
        <v>143</v>
      </c>
      <c r="DX545">
        <v>1</v>
      </c>
      <c r="DZ545" t="s">
        <v>3</v>
      </c>
      <c r="EA545" t="s">
        <v>3</v>
      </c>
      <c r="EB545" t="s">
        <v>3</v>
      </c>
      <c r="EC545" t="s">
        <v>3</v>
      </c>
      <c r="EE545">
        <v>54687522</v>
      </c>
      <c r="EF545">
        <v>30</v>
      </c>
      <c r="EG545" t="s">
        <v>137</v>
      </c>
      <c r="EH545">
        <v>0</v>
      </c>
      <c r="EI545" t="s">
        <v>3</v>
      </c>
      <c r="EJ545">
        <v>1</v>
      </c>
      <c r="EK545">
        <v>96</v>
      </c>
      <c r="EL545" t="s">
        <v>138</v>
      </c>
      <c r="EM545" t="s">
        <v>139</v>
      </c>
      <c r="EO545" t="s">
        <v>3</v>
      </c>
      <c r="EQ545">
        <v>0</v>
      </c>
      <c r="ER545">
        <v>25.09</v>
      </c>
      <c r="ES545">
        <v>25.09</v>
      </c>
      <c r="ET545">
        <v>0</v>
      </c>
      <c r="EU545">
        <v>0</v>
      </c>
      <c r="EV545">
        <v>0</v>
      </c>
      <c r="EW545">
        <v>0</v>
      </c>
      <c r="EX545">
        <v>0</v>
      </c>
      <c r="FQ545">
        <v>0</v>
      </c>
      <c r="FR545">
        <f t="shared" si="490"/>
        <v>0</v>
      </c>
      <c r="FS545">
        <v>0</v>
      </c>
      <c r="FX545">
        <v>104</v>
      </c>
      <c r="FY545">
        <v>79</v>
      </c>
      <c r="GA545" t="s">
        <v>3</v>
      </c>
      <c r="GD545">
        <v>0</v>
      </c>
      <c r="GF545">
        <v>-1420146113</v>
      </c>
      <c r="GG545">
        <v>2</v>
      </c>
      <c r="GH545">
        <v>1</v>
      </c>
      <c r="GI545">
        <v>3</v>
      </c>
      <c r="GJ545">
        <v>0</v>
      </c>
      <c r="GK545">
        <f>ROUND(R545*(R12)/100,2)</f>
        <v>0</v>
      </c>
      <c r="GL545">
        <f t="shared" si="491"/>
        <v>0</v>
      </c>
      <c r="GM545">
        <f t="shared" si="492"/>
        <v>188306.37</v>
      </c>
      <c r="GN545">
        <f t="shared" si="493"/>
        <v>188306.37</v>
      </c>
      <c r="GO545">
        <f t="shared" si="494"/>
        <v>0</v>
      </c>
      <c r="GP545">
        <f t="shared" si="495"/>
        <v>0</v>
      </c>
      <c r="GR545">
        <v>0</v>
      </c>
      <c r="GS545">
        <v>3</v>
      </c>
      <c r="GT545">
        <v>0</v>
      </c>
      <c r="GU545" t="s">
        <v>3</v>
      </c>
      <c r="GV545">
        <f t="shared" si="496"/>
        <v>0</v>
      </c>
      <c r="GW545">
        <v>1</v>
      </c>
      <c r="GX545">
        <f t="shared" si="497"/>
        <v>0</v>
      </c>
      <c r="HA545">
        <v>0</v>
      </c>
      <c r="HB545">
        <v>0</v>
      </c>
      <c r="HC545">
        <f t="shared" si="498"/>
        <v>0</v>
      </c>
      <c r="HE545" t="s">
        <v>3</v>
      </c>
      <c r="HF545" t="s">
        <v>3</v>
      </c>
      <c r="HM545" t="s">
        <v>3</v>
      </c>
      <c r="HN545" t="s">
        <v>3</v>
      </c>
      <c r="HO545" t="s">
        <v>3</v>
      </c>
      <c r="HP545" t="s">
        <v>3</v>
      </c>
      <c r="HQ545" t="s">
        <v>3</v>
      </c>
      <c r="IK545">
        <v>0</v>
      </c>
    </row>
    <row r="546" spans="1:245" x14ac:dyDescent="0.2">
      <c r="A546">
        <v>18</v>
      </c>
      <c r="B546">
        <v>1</v>
      </c>
      <c r="C546">
        <v>241</v>
      </c>
      <c r="E546" t="s">
        <v>145</v>
      </c>
      <c r="F546" t="s">
        <v>146</v>
      </c>
      <c r="G546" t="s">
        <v>283</v>
      </c>
      <c r="H546" t="s">
        <v>143</v>
      </c>
      <c r="I546">
        <f>I544*J546</f>
        <v>700.48880999999983</v>
      </c>
      <c r="J546">
        <v>132.29999999999998</v>
      </c>
      <c r="K546">
        <v>132.30000000000001</v>
      </c>
      <c r="O546">
        <f t="shared" si="461"/>
        <v>173486.12</v>
      </c>
      <c r="P546">
        <f t="shared" si="462"/>
        <v>173486.12</v>
      </c>
      <c r="Q546">
        <f>(ROUND((ROUND(((ET546)*AV546*I546),2)*BB546),2)+ROUND((ROUND(((AE546-(EU546))*AV546*I546),2)*BS546),2))</f>
        <v>0</v>
      </c>
      <c r="R546">
        <f t="shared" si="464"/>
        <v>0</v>
      </c>
      <c r="S546">
        <f t="shared" si="465"/>
        <v>0</v>
      </c>
      <c r="T546">
        <f t="shared" si="466"/>
        <v>0</v>
      </c>
      <c r="U546">
        <f t="shared" si="467"/>
        <v>0</v>
      </c>
      <c r="V546">
        <f t="shared" si="468"/>
        <v>0</v>
      </c>
      <c r="W546">
        <f t="shared" si="469"/>
        <v>0</v>
      </c>
      <c r="X546">
        <f t="shared" si="470"/>
        <v>0</v>
      </c>
      <c r="Y546">
        <f t="shared" si="471"/>
        <v>0</v>
      </c>
      <c r="AA546">
        <v>55282325</v>
      </c>
      <c r="AB546">
        <f t="shared" si="472"/>
        <v>23.06</v>
      </c>
      <c r="AC546">
        <f t="shared" si="473"/>
        <v>23.06</v>
      </c>
      <c r="AD546">
        <f>ROUND((((ET546)-(EU546))+AE546),6)</f>
        <v>0</v>
      </c>
      <c r="AE546">
        <f>ROUND((EU546),6)</f>
        <v>0</v>
      </c>
      <c r="AF546">
        <f>ROUND((EV546),6)</f>
        <v>0</v>
      </c>
      <c r="AG546">
        <f t="shared" si="476"/>
        <v>0</v>
      </c>
      <c r="AH546">
        <f>(EW546)</f>
        <v>0</v>
      </c>
      <c r="AI546">
        <f>(EX546)</f>
        <v>0</v>
      </c>
      <c r="AJ546">
        <f t="shared" si="478"/>
        <v>0</v>
      </c>
      <c r="AK546">
        <v>23.06</v>
      </c>
      <c r="AL546">
        <v>23.06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1</v>
      </c>
      <c r="AW546">
        <v>1</v>
      </c>
      <c r="AZ546">
        <v>1</v>
      </c>
      <c r="BA546">
        <v>1</v>
      </c>
      <c r="BB546">
        <v>1</v>
      </c>
      <c r="BC546">
        <v>10.74</v>
      </c>
      <c r="BD546" t="s">
        <v>3</v>
      </c>
      <c r="BE546" t="s">
        <v>3</v>
      </c>
      <c r="BF546" t="s">
        <v>3</v>
      </c>
      <c r="BG546" t="s">
        <v>3</v>
      </c>
      <c r="BH546">
        <v>3</v>
      </c>
      <c r="BI546">
        <v>1</v>
      </c>
      <c r="BJ546" t="s">
        <v>147</v>
      </c>
      <c r="BM546">
        <v>96</v>
      </c>
      <c r="BN546">
        <v>0</v>
      </c>
      <c r="BO546" t="s">
        <v>146</v>
      </c>
      <c r="BP546">
        <v>1</v>
      </c>
      <c r="BQ546">
        <v>30</v>
      </c>
      <c r="BR546">
        <v>0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3</v>
      </c>
      <c r="BZ546">
        <v>0</v>
      </c>
      <c r="CA546">
        <v>0</v>
      </c>
      <c r="CB546" t="s">
        <v>3</v>
      </c>
      <c r="CE546">
        <v>30</v>
      </c>
      <c r="CF546">
        <v>0</v>
      </c>
      <c r="CG546">
        <v>0</v>
      </c>
      <c r="CM546">
        <v>0</v>
      </c>
      <c r="CN546" t="s">
        <v>3</v>
      </c>
      <c r="CO546">
        <v>0</v>
      </c>
      <c r="CP546">
        <f t="shared" si="479"/>
        <v>173486.12</v>
      </c>
      <c r="CQ546">
        <f t="shared" si="480"/>
        <v>247.66</v>
      </c>
      <c r="CR546">
        <f>(ROUND((ROUND(((ET546)*AV546*1),2)*BB546),2)+ROUND((ROUND(((AE546-(EU546))*AV546*1),2)*BS546),2))</f>
        <v>0</v>
      </c>
      <c r="CS546">
        <f t="shared" si="482"/>
        <v>0</v>
      </c>
      <c r="CT546">
        <f t="shared" si="483"/>
        <v>0</v>
      </c>
      <c r="CU546">
        <f t="shared" si="484"/>
        <v>0</v>
      </c>
      <c r="CV546">
        <f t="shared" si="485"/>
        <v>0</v>
      </c>
      <c r="CW546">
        <f t="shared" si="486"/>
        <v>0</v>
      </c>
      <c r="CX546">
        <f t="shared" si="487"/>
        <v>0</v>
      </c>
      <c r="CY546">
        <f t="shared" si="488"/>
        <v>0</v>
      </c>
      <c r="CZ546">
        <f t="shared" si="489"/>
        <v>0</v>
      </c>
      <c r="DC546" t="s">
        <v>3</v>
      </c>
      <c r="DD546" t="s">
        <v>3</v>
      </c>
      <c r="DE546" t="s">
        <v>3</v>
      </c>
      <c r="DF546" t="s">
        <v>3</v>
      </c>
      <c r="DG546" t="s">
        <v>3</v>
      </c>
      <c r="DH546" t="s">
        <v>3</v>
      </c>
      <c r="DI546" t="s">
        <v>3</v>
      </c>
      <c r="DJ546" t="s">
        <v>3</v>
      </c>
      <c r="DK546" t="s">
        <v>3</v>
      </c>
      <c r="DL546" t="s">
        <v>3</v>
      </c>
      <c r="DM546" t="s">
        <v>3</v>
      </c>
      <c r="DN546">
        <v>104</v>
      </c>
      <c r="DO546">
        <v>79</v>
      </c>
      <c r="DP546">
        <v>1.087</v>
      </c>
      <c r="DQ546">
        <v>1.0009999999999999</v>
      </c>
      <c r="DU546">
        <v>1005</v>
      </c>
      <c r="DV546" t="s">
        <v>143</v>
      </c>
      <c r="DW546" t="s">
        <v>143</v>
      </c>
      <c r="DX546">
        <v>1</v>
      </c>
      <c r="DZ546" t="s">
        <v>3</v>
      </c>
      <c r="EA546" t="s">
        <v>3</v>
      </c>
      <c r="EB546" t="s">
        <v>3</v>
      </c>
      <c r="EC546" t="s">
        <v>3</v>
      </c>
      <c r="EE546">
        <v>54687522</v>
      </c>
      <c r="EF546">
        <v>30</v>
      </c>
      <c r="EG546" t="s">
        <v>137</v>
      </c>
      <c r="EH546">
        <v>0</v>
      </c>
      <c r="EI546" t="s">
        <v>3</v>
      </c>
      <c r="EJ546">
        <v>1</v>
      </c>
      <c r="EK546">
        <v>96</v>
      </c>
      <c r="EL546" t="s">
        <v>138</v>
      </c>
      <c r="EM546" t="s">
        <v>139</v>
      </c>
      <c r="EO546" t="s">
        <v>3</v>
      </c>
      <c r="EQ546">
        <v>0</v>
      </c>
      <c r="ER546">
        <v>23.06</v>
      </c>
      <c r="ES546">
        <v>23.06</v>
      </c>
      <c r="ET546">
        <v>0</v>
      </c>
      <c r="EU546">
        <v>0</v>
      </c>
      <c r="EV546">
        <v>0</v>
      </c>
      <c r="EW546">
        <v>0</v>
      </c>
      <c r="EX546">
        <v>0</v>
      </c>
      <c r="FQ546">
        <v>0</v>
      </c>
      <c r="FR546">
        <f t="shared" si="490"/>
        <v>0</v>
      </c>
      <c r="FS546">
        <v>0</v>
      </c>
      <c r="FX546">
        <v>104</v>
      </c>
      <c r="FY546">
        <v>79</v>
      </c>
      <c r="GA546" t="s">
        <v>3</v>
      </c>
      <c r="GD546">
        <v>0</v>
      </c>
      <c r="GF546">
        <v>-1577770690</v>
      </c>
      <c r="GG546">
        <v>2</v>
      </c>
      <c r="GH546">
        <v>1</v>
      </c>
      <c r="GI546">
        <v>3</v>
      </c>
      <c r="GJ546">
        <v>0</v>
      </c>
      <c r="GK546">
        <f>ROUND(R546*(R12)/100,2)</f>
        <v>0</v>
      </c>
      <c r="GL546">
        <f t="shared" si="491"/>
        <v>0</v>
      </c>
      <c r="GM546">
        <f t="shared" si="492"/>
        <v>173486.12</v>
      </c>
      <c r="GN546">
        <f t="shared" si="493"/>
        <v>173486.12</v>
      </c>
      <c r="GO546">
        <f t="shared" si="494"/>
        <v>0</v>
      </c>
      <c r="GP546">
        <f t="shared" si="495"/>
        <v>0</v>
      </c>
      <c r="GR546">
        <v>0</v>
      </c>
      <c r="GS546">
        <v>3</v>
      </c>
      <c r="GT546">
        <v>0</v>
      </c>
      <c r="GU546" t="s">
        <v>3</v>
      </c>
      <c r="GV546">
        <f t="shared" si="496"/>
        <v>0</v>
      </c>
      <c r="GW546">
        <v>1</v>
      </c>
      <c r="GX546">
        <f t="shared" si="497"/>
        <v>0</v>
      </c>
      <c r="HA546">
        <v>0</v>
      </c>
      <c r="HB546">
        <v>0</v>
      </c>
      <c r="HC546">
        <f t="shared" si="498"/>
        <v>0</v>
      </c>
      <c r="HE546" t="s">
        <v>3</v>
      </c>
      <c r="HF546" t="s">
        <v>3</v>
      </c>
      <c r="HM546" t="s">
        <v>3</v>
      </c>
      <c r="HN546" t="s">
        <v>3</v>
      </c>
      <c r="HO546" t="s">
        <v>3</v>
      </c>
      <c r="HP546" t="s">
        <v>3</v>
      </c>
      <c r="HQ546" t="s">
        <v>3</v>
      </c>
      <c r="IK546">
        <v>0</v>
      </c>
    </row>
    <row r="547" spans="1:245" x14ac:dyDescent="0.2">
      <c r="A547">
        <v>17</v>
      </c>
      <c r="B547">
        <v>1</v>
      </c>
      <c r="C547">
        <f>ROW(SmtRes!A255)</f>
        <v>255</v>
      </c>
      <c r="D547">
        <f>ROW(EtalonRes!A270)</f>
        <v>270</v>
      </c>
      <c r="E547" t="s">
        <v>148</v>
      </c>
      <c r="F547" t="s">
        <v>149</v>
      </c>
      <c r="G547" t="s">
        <v>150</v>
      </c>
      <c r="H547" t="s">
        <v>22</v>
      </c>
      <c r="I547">
        <f>ROUND(2.05/100,9)</f>
        <v>2.0500000000000001E-2</v>
      </c>
      <c r="J547">
        <v>0</v>
      </c>
      <c r="K547">
        <f>ROUND(2.05/100,9)</f>
        <v>2.0500000000000001E-2</v>
      </c>
      <c r="O547">
        <f t="shared" si="461"/>
        <v>914.07</v>
      </c>
      <c r="P547">
        <f t="shared" si="462"/>
        <v>288.05</v>
      </c>
      <c r="Q547">
        <f>(ROUND((ROUND((((ET547*1.25))*AV547*I547),2)*BB547),2)+ROUND((ROUND(((AE547-((EU547*1.25)))*AV547*I547),2)*BS547),2))</f>
        <v>12.19</v>
      </c>
      <c r="R547">
        <f t="shared" si="464"/>
        <v>5.54</v>
      </c>
      <c r="S547">
        <f t="shared" si="465"/>
        <v>613.83000000000004</v>
      </c>
      <c r="T547">
        <f t="shared" si="466"/>
        <v>0</v>
      </c>
      <c r="U547">
        <f t="shared" si="467"/>
        <v>2.0038749999999999</v>
      </c>
      <c r="V547">
        <f t="shared" si="468"/>
        <v>0</v>
      </c>
      <c r="W547">
        <f t="shared" si="469"/>
        <v>0</v>
      </c>
      <c r="X547">
        <f t="shared" si="470"/>
        <v>534.03</v>
      </c>
      <c r="Y547">
        <f t="shared" si="471"/>
        <v>251.67</v>
      </c>
      <c r="AA547">
        <v>55282325</v>
      </c>
      <c r="AB547">
        <f t="shared" si="472"/>
        <v>8404.3474999999999</v>
      </c>
      <c r="AC547">
        <f t="shared" si="473"/>
        <v>7205.92</v>
      </c>
      <c r="AD547">
        <f>ROUND(((((ET547*1.25))-((EU547*1.25)))+AE547),6)</f>
        <v>63.55</v>
      </c>
      <c r="AE547">
        <f>ROUND(((EU547*1.25)),6)</f>
        <v>10.012499999999999</v>
      </c>
      <c r="AF547">
        <f>ROUND(((EV547*1.15)),6)</f>
        <v>1134.8775000000001</v>
      </c>
      <c r="AG547">
        <f t="shared" si="476"/>
        <v>0</v>
      </c>
      <c r="AH547">
        <f>((EW547*1.15))</f>
        <v>97.749999999999986</v>
      </c>
      <c r="AI547">
        <f>((EX547*1.25))</f>
        <v>0</v>
      </c>
      <c r="AJ547">
        <f t="shared" si="478"/>
        <v>0</v>
      </c>
      <c r="AK547">
        <v>8243.6200000000008</v>
      </c>
      <c r="AL547">
        <v>7205.92</v>
      </c>
      <c r="AM547">
        <v>50.84</v>
      </c>
      <c r="AN547">
        <v>8.01</v>
      </c>
      <c r="AO547">
        <v>986.85</v>
      </c>
      <c r="AP547">
        <v>0</v>
      </c>
      <c r="AQ547">
        <v>85</v>
      </c>
      <c r="AR547">
        <v>0</v>
      </c>
      <c r="AS547">
        <v>0</v>
      </c>
      <c r="AT547">
        <v>87</v>
      </c>
      <c r="AU547">
        <v>41</v>
      </c>
      <c r="AV547">
        <v>1</v>
      </c>
      <c r="AW547">
        <v>1</v>
      </c>
      <c r="AZ547">
        <v>1</v>
      </c>
      <c r="BA547">
        <v>26.39</v>
      </c>
      <c r="BB547">
        <v>9.3800000000000008</v>
      </c>
      <c r="BC547">
        <v>1.95</v>
      </c>
      <c r="BD547" t="s">
        <v>3</v>
      </c>
      <c r="BE547" t="s">
        <v>3</v>
      </c>
      <c r="BF547" t="s">
        <v>3</v>
      </c>
      <c r="BG547" t="s">
        <v>3</v>
      </c>
      <c r="BH547">
        <v>0</v>
      </c>
      <c r="BI547">
        <v>1</v>
      </c>
      <c r="BJ547" t="s">
        <v>151</v>
      </c>
      <c r="BM547">
        <v>96</v>
      </c>
      <c r="BN547">
        <v>0</v>
      </c>
      <c r="BO547" t="s">
        <v>149</v>
      </c>
      <c r="BP547">
        <v>1</v>
      </c>
      <c r="BQ547">
        <v>30</v>
      </c>
      <c r="BR547">
        <v>0</v>
      </c>
      <c r="BS547">
        <v>26.39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3</v>
      </c>
      <c r="BZ547">
        <v>87</v>
      </c>
      <c r="CA547">
        <v>41</v>
      </c>
      <c r="CB547" t="s">
        <v>3</v>
      </c>
      <c r="CE547">
        <v>30</v>
      </c>
      <c r="CF547">
        <v>0</v>
      </c>
      <c r="CG547">
        <v>0</v>
      </c>
      <c r="CM547">
        <v>0</v>
      </c>
      <c r="CN547" t="s">
        <v>134</v>
      </c>
      <c r="CO547">
        <v>0</v>
      </c>
      <c r="CP547">
        <f t="shared" si="479"/>
        <v>914.07</v>
      </c>
      <c r="CQ547">
        <f t="shared" si="480"/>
        <v>14051.54</v>
      </c>
      <c r="CR547">
        <f>(ROUND((ROUND((((ET547*1.25))*AV547*1),2)*BB547),2)+ROUND((ROUND(((AE547-((EU547*1.25)))*AV547*1),2)*BS547),2))</f>
        <v>596.1</v>
      </c>
      <c r="CS547">
        <f t="shared" si="482"/>
        <v>264.16000000000003</v>
      </c>
      <c r="CT547">
        <f t="shared" si="483"/>
        <v>29949.48</v>
      </c>
      <c r="CU547">
        <f t="shared" si="484"/>
        <v>0</v>
      </c>
      <c r="CV547">
        <f t="shared" si="485"/>
        <v>97.749999999999986</v>
      </c>
      <c r="CW547">
        <f t="shared" si="486"/>
        <v>0</v>
      </c>
      <c r="CX547">
        <f t="shared" si="487"/>
        <v>0</v>
      </c>
      <c r="CY547">
        <f t="shared" si="488"/>
        <v>534.03210000000001</v>
      </c>
      <c r="CZ547">
        <f t="shared" si="489"/>
        <v>251.6703</v>
      </c>
      <c r="DC547" t="s">
        <v>3</v>
      </c>
      <c r="DD547" t="s">
        <v>3</v>
      </c>
      <c r="DE547" t="s">
        <v>135</v>
      </c>
      <c r="DF547" t="s">
        <v>135</v>
      </c>
      <c r="DG547" t="s">
        <v>136</v>
      </c>
      <c r="DH547" t="s">
        <v>3</v>
      </c>
      <c r="DI547" t="s">
        <v>136</v>
      </c>
      <c r="DJ547" t="s">
        <v>135</v>
      </c>
      <c r="DK547" t="s">
        <v>3</v>
      </c>
      <c r="DL547" t="s">
        <v>3</v>
      </c>
      <c r="DM547" t="s">
        <v>3</v>
      </c>
      <c r="DN547">
        <v>104</v>
      </c>
      <c r="DO547">
        <v>79</v>
      </c>
      <c r="DP547">
        <v>1.087</v>
      </c>
      <c r="DQ547">
        <v>1.0009999999999999</v>
      </c>
      <c r="DU547">
        <v>1005</v>
      </c>
      <c r="DV547" t="s">
        <v>22</v>
      </c>
      <c r="DW547" t="s">
        <v>22</v>
      </c>
      <c r="DX547">
        <v>100</v>
      </c>
      <c r="DZ547" t="s">
        <v>3</v>
      </c>
      <c r="EA547" t="s">
        <v>3</v>
      </c>
      <c r="EB547" t="s">
        <v>3</v>
      </c>
      <c r="EC547" t="s">
        <v>3</v>
      </c>
      <c r="EE547">
        <v>54687522</v>
      </c>
      <c r="EF547">
        <v>30</v>
      </c>
      <c r="EG547" t="s">
        <v>137</v>
      </c>
      <c r="EH547">
        <v>0</v>
      </c>
      <c r="EI547" t="s">
        <v>3</v>
      </c>
      <c r="EJ547">
        <v>1</v>
      </c>
      <c r="EK547">
        <v>96</v>
      </c>
      <c r="EL547" t="s">
        <v>138</v>
      </c>
      <c r="EM547" t="s">
        <v>139</v>
      </c>
      <c r="EO547" t="s">
        <v>140</v>
      </c>
      <c r="EQ547">
        <v>0</v>
      </c>
      <c r="ER547">
        <v>8243.6200000000008</v>
      </c>
      <c r="ES547">
        <v>7205.92</v>
      </c>
      <c r="ET547">
        <v>50.84</v>
      </c>
      <c r="EU547">
        <v>8.01</v>
      </c>
      <c r="EV547">
        <v>986.85</v>
      </c>
      <c r="EW547">
        <v>85</v>
      </c>
      <c r="EX547">
        <v>0</v>
      </c>
      <c r="EY547">
        <v>0</v>
      </c>
      <c r="FQ547">
        <v>0</v>
      </c>
      <c r="FR547">
        <f t="shared" si="490"/>
        <v>0</v>
      </c>
      <c r="FS547">
        <v>0</v>
      </c>
      <c r="FX547">
        <v>104</v>
      </c>
      <c r="FY547">
        <v>79</v>
      </c>
      <c r="GA547" t="s">
        <v>3</v>
      </c>
      <c r="GD547">
        <v>0</v>
      </c>
      <c r="GF547">
        <v>-191319278</v>
      </c>
      <c r="GG547">
        <v>2</v>
      </c>
      <c r="GH547">
        <v>1</v>
      </c>
      <c r="GI547">
        <v>3</v>
      </c>
      <c r="GJ547">
        <v>0</v>
      </c>
      <c r="GK547">
        <f>ROUND(R547*(R12)/100,2)</f>
        <v>8.86</v>
      </c>
      <c r="GL547">
        <f t="shared" si="491"/>
        <v>0</v>
      </c>
      <c r="GM547">
        <f t="shared" si="492"/>
        <v>1708.63</v>
      </c>
      <c r="GN547">
        <f t="shared" si="493"/>
        <v>1708.63</v>
      </c>
      <c r="GO547">
        <f t="shared" si="494"/>
        <v>0</v>
      </c>
      <c r="GP547">
        <f t="shared" si="495"/>
        <v>0</v>
      </c>
      <c r="GR547">
        <v>0</v>
      </c>
      <c r="GS547">
        <v>3</v>
      </c>
      <c r="GT547">
        <v>0</v>
      </c>
      <c r="GU547" t="s">
        <v>3</v>
      </c>
      <c r="GV547">
        <f t="shared" si="496"/>
        <v>0</v>
      </c>
      <c r="GW547">
        <v>1</v>
      </c>
      <c r="GX547">
        <f t="shared" si="497"/>
        <v>0</v>
      </c>
      <c r="HA547">
        <v>0</v>
      </c>
      <c r="HB547">
        <v>0</v>
      </c>
      <c r="HC547">
        <f t="shared" si="498"/>
        <v>0</v>
      </c>
      <c r="HE547" t="s">
        <v>3</v>
      </c>
      <c r="HF547" t="s">
        <v>3</v>
      </c>
      <c r="HM547" t="s">
        <v>3</v>
      </c>
      <c r="HN547" t="s">
        <v>3</v>
      </c>
      <c r="HO547" t="s">
        <v>3</v>
      </c>
      <c r="HP547" t="s">
        <v>3</v>
      </c>
      <c r="HQ547" t="s">
        <v>3</v>
      </c>
      <c r="IK547">
        <v>0</v>
      </c>
    </row>
    <row r="548" spans="1:245" x14ac:dyDescent="0.2">
      <c r="A548">
        <v>18</v>
      </c>
      <c r="B548">
        <v>1</v>
      </c>
      <c r="C548">
        <v>250</v>
      </c>
      <c r="E548" t="s">
        <v>152</v>
      </c>
      <c r="F548" t="s">
        <v>142</v>
      </c>
      <c r="G548" t="s">
        <v>282</v>
      </c>
      <c r="H548" t="s">
        <v>143</v>
      </c>
      <c r="I548">
        <f>I547*J548</f>
        <v>2.7681150000000003</v>
      </c>
      <c r="J548">
        <v>135.03</v>
      </c>
      <c r="K548">
        <v>135.03</v>
      </c>
      <c r="O548">
        <f t="shared" si="461"/>
        <v>729.23</v>
      </c>
      <c r="P548">
        <f t="shared" si="462"/>
        <v>729.23</v>
      </c>
      <c r="Q548">
        <f>(ROUND((ROUND(((ET548)*AV548*I548),2)*BB548),2)+ROUND((ROUND(((AE548-(EU548))*AV548*I548),2)*BS548),2))</f>
        <v>0</v>
      </c>
      <c r="R548">
        <f t="shared" si="464"/>
        <v>0</v>
      </c>
      <c r="S548">
        <f t="shared" si="465"/>
        <v>0</v>
      </c>
      <c r="T548">
        <f t="shared" si="466"/>
        <v>0</v>
      </c>
      <c r="U548">
        <f t="shared" si="467"/>
        <v>0</v>
      </c>
      <c r="V548">
        <f t="shared" si="468"/>
        <v>0</v>
      </c>
      <c r="W548">
        <f t="shared" si="469"/>
        <v>0</v>
      </c>
      <c r="X548">
        <f t="shared" si="470"/>
        <v>0</v>
      </c>
      <c r="Y548">
        <f t="shared" si="471"/>
        <v>0</v>
      </c>
      <c r="AA548">
        <v>55282325</v>
      </c>
      <c r="AB548">
        <f t="shared" si="472"/>
        <v>25.09</v>
      </c>
      <c r="AC548">
        <f t="shared" si="473"/>
        <v>25.09</v>
      </c>
      <c r="AD548">
        <f>ROUND((((ET548)-(EU548))+AE548),6)</f>
        <v>0</v>
      </c>
      <c r="AE548">
        <f>ROUND((EU548),6)</f>
        <v>0</v>
      </c>
      <c r="AF548">
        <f>ROUND((EV548),6)</f>
        <v>0</v>
      </c>
      <c r="AG548">
        <f t="shared" si="476"/>
        <v>0</v>
      </c>
      <c r="AH548">
        <f>(EW548)</f>
        <v>0</v>
      </c>
      <c r="AI548">
        <f>(EX548)</f>
        <v>0</v>
      </c>
      <c r="AJ548">
        <f t="shared" si="478"/>
        <v>0</v>
      </c>
      <c r="AK548">
        <v>25.09</v>
      </c>
      <c r="AL548">
        <v>25.09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1</v>
      </c>
      <c r="AW548">
        <v>1</v>
      </c>
      <c r="AZ548">
        <v>1</v>
      </c>
      <c r="BA548">
        <v>1</v>
      </c>
      <c r="BB548">
        <v>1</v>
      </c>
      <c r="BC548">
        <v>10.5</v>
      </c>
      <c r="BD548" t="s">
        <v>3</v>
      </c>
      <c r="BE548" t="s">
        <v>3</v>
      </c>
      <c r="BF548" t="s">
        <v>3</v>
      </c>
      <c r="BG548" t="s">
        <v>3</v>
      </c>
      <c r="BH548">
        <v>3</v>
      </c>
      <c r="BI548">
        <v>1</v>
      </c>
      <c r="BJ548" t="s">
        <v>144</v>
      </c>
      <c r="BM548">
        <v>96</v>
      </c>
      <c r="BN548">
        <v>0</v>
      </c>
      <c r="BO548" t="s">
        <v>142</v>
      </c>
      <c r="BP548">
        <v>1</v>
      </c>
      <c r="BQ548">
        <v>30</v>
      </c>
      <c r="BR548">
        <v>0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3</v>
      </c>
      <c r="BZ548">
        <v>0</v>
      </c>
      <c r="CA548">
        <v>0</v>
      </c>
      <c r="CB548" t="s">
        <v>3</v>
      </c>
      <c r="CE548">
        <v>30</v>
      </c>
      <c r="CF548">
        <v>0</v>
      </c>
      <c r="CG548">
        <v>0</v>
      </c>
      <c r="CM548">
        <v>0</v>
      </c>
      <c r="CN548" t="s">
        <v>3</v>
      </c>
      <c r="CO548">
        <v>0</v>
      </c>
      <c r="CP548">
        <f t="shared" si="479"/>
        <v>729.23</v>
      </c>
      <c r="CQ548">
        <f t="shared" si="480"/>
        <v>263.45</v>
      </c>
      <c r="CR548">
        <f>(ROUND((ROUND(((ET548)*AV548*1),2)*BB548),2)+ROUND((ROUND(((AE548-(EU548))*AV548*1),2)*BS548),2))</f>
        <v>0</v>
      </c>
      <c r="CS548">
        <f t="shared" si="482"/>
        <v>0</v>
      </c>
      <c r="CT548">
        <f t="shared" si="483"/>
        <v>0</v>
      </c>
      <c r="CU548">
        <f t="shared" si="484"/>
        <v>0</v>
      </c>
      <c r="CV548">
        <f t="shared" si="485"/>
        <v>0</v>
      </c>
      <c r="CW548">
        <f t="shared" si="486"/>
        <v>0</v>
      </c>
      <c r="CX548">
        <f t="shared" si="487"/>
        <v>0</v>
      </c>
      <c r="CY548">
        <f t="shared" si="488"/>
        <v>0</v>
      </c>
      <c r="CZ548">
        <f t="shared" si="489"/>
        <v>0</v>
      </c>
      <c r="DC548" t="s">
        <v>3</v>
      </c>
      <c r="DD548" t="s">
        <v>3</v>
      </c>
      <c r="DE548" t="s">
        <v>3</v>
      </c>
      <c r="DF548" t="s">
        <v>3</v>
      </c>
      <c r="DG548" t="s">
        <v>3</v>
      </c>
      <c r="DH548" t="s">
        <v>3</v>
      </c>
      <c r="DI548" t="s">
        <v>3</v>
      </c>
      <c r="DJ548" t="s">
        <v>3</v>
      </c>
      <c r="DK548" t="s">
        <v>3</v>
      </c>
      <c r="DL548" t="s">
        <v>3</v>
      </c>
      <c r="DM548" t="s">
        <v>3</v>
      </c>
      <c r="DN548">
        <v>104</v>
      </c>
      <c r="DO548">
        <v>79</v>
      </c>
      <c r="DP548">
        <v>1.087</v>
      </c>
      <c r="DQ548">
        <v>1.0009999999999999</v>
      </c>
      <c r="DU548">
        <v>1005</v>
      </c>
      <c r="DV548" t="s">
        <v>143</v>
      </c>
      <c r="DW548" t="s">
        <v>143</v>
      </c>
      <c r="DX548">
        <v>1</v>
      </c>
      <c r="DZ548" t="s">
        <v>3</v>
      </c>
      <c r="EA548" t="s">
        <v>3</v>
      </c>
      <c r="EB548" t="s">
        <v>3</v>
      </c>
      <c r="EC548" t="s">
        <v>3</v>
      </c>
      <c r="EE548">
        <v>54687522</v>
      </c>
      <c r="EF548">
        <v>30</v>
      </c>
      <c r="EG548" t="s">
        <v>137</v>
      </c>
      <c r="EH548">
        <v>0</v>
      </c>
      <c r="EI548" t="s">
        <v>3</v>
      </c>
      <c r="EJ548">
        <v>1</v>
      </c>
      <c r="EK548">
        <v>96</v>
      </c>
      <c r="EL548" t="s">
        <v>138</v>
      </c>
      <c r="EM548" t="s">
        <v>139</v>
      </c>
      <c r="EO548" t="s">
        <v>3</v>
      </c>
      <c r="EQ548">
        <v>0</v>
      </c>
      <c r="ER548">
        <v>25.09</v>
      </c>
      <c r="ES548">
        <v>25.09</v>
      </c>
      <c r="ET548">
        <v>0</v>
      </c>
      <c r="EU548">
        <v>0</v>
      </c>
      <c r="EV548">
        <v>0</v>
      </c>
      <c r="EW548">
        <v>0</v>
      </c>
      <c r="EX548">
        <v>0</v>
      </c>
      <c r="FQ548">
        <v>0</v>
      </c>
      <c r="FR548">
        <f t="shared" si="490"/>
        <v>0</v>
      </c>
      <c r="FS548">
        <v>0</v>
      </c>
      <c r="FX548">
        <v>104</v>
      </c>
      <c r="FY548">
        <v>79</v>
      </c>
      <c r="GA548" t="s">
        <v>3</v>
      </c>
      <c r="GD548">
        <v>0</v>
      </c>
      <c r="GF548">
        <v>-1420146113</v>
      </c>
      <c r="GG548">
        <v>2</v>
      </c>
      <c r="GH548">
        <v>1</v>
      </c>
      <c r="GI548">
        <v>3</v>
      </c>
      <c r="GJ548">
        <v>0</v>
      </c>
      <c r="GK548">
        <f>ROUND(R548*(R12)/100,2)</f>
        <v>0</v>
      </c>
      <c r="GL548">
        <f t="shared" si="491"/>
        <v>0</v>
      </c>
      <c r="GM548">
        <f t="shared" si="492"/>
        <v>729.23</v>
      </c>
      <c r="GN548">
        <f t="shared" si="493"/>
        <v>729.23</v>
      </c>
      <c r="GO548">
        <f t="shared" si="494"/>
        <v>0</v>
      </c>
      <c r="GP548">
        <f t="shared" si="495"/>
        <v>0</v>
      </c>
      <c r="GR548">
        <v>0</v>
      </c>
      <c r="GS548">
        <v>3</v>
      </c>
      <c r="GT548">
        <v>0</v>
      </c>
      <c r="GU548" t="s">
        <v>3</v>
      </c>
      <c r="GV548">
        <f t="shared" si="496"/>
        <v>0</v>
      </c>
      <c r="GW548">
        <v>1</v>
      </c>
      <c r="GX548">
        <f t="shared" si="497"/>
        <v>0</v>
      </c>
      <c r="HA548">
        <v>0</v>
      </c>
      <c r="HB548">
        <v>0</v>
      </c>
      <c r="HC548">
        <f t="shared" si="498"/>
        <v>0</v>
      </c>
      <c r="HE548" t="s">
        <v>3</v>
      </c>
      <c r="HF548" t="s">
        <v>3</v>
      </c>
      <c r="HM548" t="s">
        <v>3</v>
      </c>
      <c r="HN548" t="s">
        <v>3</v>
      </c>
      <c r="HO548" t="s">
        <v>3</v>
      </c>
      <c r="HP548" t="s">
        <v>3</v>
      </c>
      <c r="HQ548" t="s">
        <v>3</v>
      </c>
      <c r="IK548">
        <v>0</v>
      </c>
    </row>
    <row r="549" spans="1:245" x14ac:dyDescent="0.2">
      <c r="A549">
        <v>18</v>
      </c>
      <c r="B549">
        <v>1</v>
      </c>
      <c r="C549">
        <v>251</v>
      </c>
      <c r="E549" t="s">
        <v>153</v>
      </c>
      <c r="F549" t="s">
        <v>146</v>
      </c>
      <c r="G549" t="s">
        <v>283</v>
      </c>
      <c r="H549" t="s">
        <v>143</v>
      </c>
      <c r="I549">
        <f>I547*J549</f>
        <v>1.235535</v>
      </c>
      <c r="J549">
        <v>60.27</v>
      </c>
      <c r="K549">
        <v>60.27</v>
      </c>
      <c r="O549">
        <f t="shared" si="461"/>
        <v>305.98</v>
      </c>
      <c r="P549">
        <f t="shared" si="462"/>
        <v>305.98</v>
      </c>
      <c r="Q549">
        <f>(ROUND((ROUND(((ET549)*AV549*I549),2)*BB549),2)+ROUND((ROUND(((AE549-(EU549))*AV549*I549),2)*BS549),2))</f>
        <v>0</v>
      </c>
      <c r="R549">
        <f t="shared" si="464"/>
        <v>0</v>
      </c>
      <c r="S549">
        <f t="shared" si="465"/>
        <v>0</v>
      </c>
      <c r="T549">
        <f t="shared" si="466"/>
        <v>0</v>
      </c>
      <c r="U549">
        <f t="shared" si="467"/>
        <v>0</v>
      </c>
      <c r="V549">
        <f t="shared" si="468"/>
        <v>0</v>
      </c>
      <c r="W549">
        <f t="shared" si="469"/>
        <v>0</v>
      </c>
      <c r="X549">
        <f t="shared" si="470"/>
        <v>0</v>
      </c>
      <c r="Y549">
        <f t="shared" si="471"/>
        <v>0</v>
      </c>
      <c r="AA549">
        <v>55282325</v>
      </c>
      <c r="AB549">
        <f t="shared" si="472"/>
        <v>23.06</v>
      </c>
      <c r="AC549">
        <f t="shared" si="473"/>
        <v>23.06</v>
      </c>
      <c r="AD549">
        <f>ROUND((((ET549)-(EU549))+AE549),6)</f>
        <v>0</v>
      </c>
      <c r="AE549">
        <f>ROUND((EU549),6)</f>
        <v>0</v>
      </c>
      <c r="AF549">
        <f>ROUND((EV549),6)</f>
        <v>0</v>
      </c>
      <c r="AG549">
        <f t="shared" si="476"/>
        <v>0</v>
      </c>
      <c r="AH549">
        <f>(EW549)</f>
        <v>0</v>
      </c>
      <c r="AI549">
        <f>(EX549)</f>
        <v>0</v>
      </c>
      <c r="AJ549">
        <f t="shared" si="478"/>
        <v>0</v>
      </c>
      <c r="AK549">
        <v>23.06</v>
      </c>
      <c r="AL549">
        <v>23.06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1</v>
      </c>
      <c r="AW549">
        <v>1</v>
      </c>
      <c r="AZ549">
        <v>1</v>
      </c>
      <c r="BA549">
        <v>1</v>
      </c>
      <c r="BB549">
        <v>1</v>
      </c>
      <c r="BC549">
        <v>10.74</v>
      </c>
      <c r="BD549" t="s">
        <v>3</v>
      </c>
      <c r="BE549" t="s">
        <v>3</v>
      </c>
      <c r="BF549" t="s">
        <v>3</v>
      </c>
      <c r="BG549" t="s">
        <v>3</v>
      </c>
      <c r="BH549">
        <v>3</v>
      </c>
      <c r="BI549">
        <v>1</v>
      </c>
      <c r="BJ549" t="s">
        <v>147</v>
      </c>
      <c r="BM549">
        <v>96</v>
      </c>
      <c r="BN549">
        <v>0</v>
      </c>
      <c r="BO549" t="s">
        <v>146</v>
      </c>
      <c r="BP549">
        <v>1</v>
      </c>
      <c r="BQ549">
        <v>30</v>
      </c>
      <c r="BR549">
        <v>0</v>
      </c>
      <c r="BS549">
        <v>1</v>
      </c>
      <c r="BT549">
        <v>1</v>
      </c>
      <c r="BU549">
        <v>1</v>
      </c>
      <c r="BV549">
        <v>1</v>
      </c>
      <c r="BW549">
        <v>1</v>
      </c>
      <c r="BX549">
        <v>1</v>
      </c>
      <c r="BY549" t="s">
        <v>3</v>
      </c>
      <c r="BZ549">
        <v>0</v>
      </c>
      <c r="CA549">
        <v>0</v>
      </c>
      <c r="CB549" t="s">
        <v>3</v>
      </c>
      <c r="CE549">
        <v>30</v>
      </c>
      <c r="CF549">
        <v>0</v>
      </c>
      <c r="CG549">
        <v>0</v>
      </c>
      <c r="CM549">
        <v>0</v>
      </c>
      <c r="CN549" t="s">
        <v>3</v>
      </c>
      <c r="CO549">
        <v>0</v>
      </c>
      <c r="CP549">
        <f t="shared" si="479"/>
        <v>305.98</v>
      </c>
      <c r="CQ549">
        <f t="shared" si="480"/>
        <v>247.66</v>
      </c>
      <c r="CR549">
        <f>(ROUND((ROUND(((ET549)*AV549*1),2)*BB549),2)+ROUND((ROUND(((AE549-(EU549))*AV549*1),2)*BS549),2))</f>
        <v>0</v>
      </c>
      <c r="CS549">
        <f t="shared" si="482"/>
        <v>0</v>
      </c>
      <c r="CT549">
        <f t="shared" si="483"/>
        <v>0</v>
      </c>
      <c r="CU549">
        <f t="shared" si="484"/>
        <v>0</v>
      </c>
      <c r="CV549">
        <f t="shared" si="485"/>
        <v>0</v>
      </c>
      <c r="CW549">
        <f t="shared" si="486"/>
        <v>0</v>
      </c>
      <c r="CX549">
        <f t="shared" si="487"/>
        <v>0</v>
      </c>
      <c r="CY549">
        <f t="shared" si="488"/>
        <v>0</v>
      </c>
      <c r="CZ549">
        <f t="shared" si="489"/>
        <v>0</v>
      </c>
      <c r="DC549" t="s">
        <v>3</v>
      </c>
      <c r="DD549" t="s">
        <v>3</v>
      </c>
      <c r="DE549" t="s">
        <v>3</v>
      </c>
      <c r="DF549" t="s">
        <v>3</v>
      </c>
      <c r="DG549" t="s">
        <v>3</v>
      </c>
      <c r="DH549" t="s">
        <v>3</v>
      </c>
      <c r="DI549" t="s">
        <v>3</v>
      </c>
      <c r="DJ549" t="s">
        <v>3</v>
      </c>
      <c r="DK549" t="s">
        <v>3</v>
      </c>
      <c r="DL549" t="s">
        <v>3</v>
      </c>
      <c r="DM549" t="s">
        <v>3</v>
      </c>
      <c r="DN549">
        <v>104</v>
      </c>
      <c r="DO549">
        <v>79</v>
      </c>
      <c r="DP549">
        <v>1.087</v>
      </c>
      <c r="DQ549">
        <v>1.0009999999999999</v>
      </c>
      <c r="DU549">
        <v>1005</v>
      </c>
      <c r="DV549" t="s">
        <v>143</v>
      </c>
      <c r="DW549" t="s">
        <v>143</v>
      </c>
      <c r="DX549">
        <v>1</v>
      </c>
      <c r="DZ549" t="s">
        <v>3</v>
      </c>
      <c r="EA549" t="s">
        <v>3</v>
      </c>
      <c r="EB549" t="s">
        <v>3</v>
      </c>
      <c r="EC549" t="s">
        <v>3</v>
      </c>
      <c r="EE549">
        <v>54687522</v>
      </c>
      <c r="EF549">
        <v>30</v>
      </c>
      <c r="EG549" t="s">
        <v>137</v>
      </c>
      <c r="EH549">
        <v>0</v>
      </c>
      <c r="EI549" t="s">
        <v>3</v>
      </c>
      <c r="EJ549">
        <v>1</v>
      </c>
      <c r="EK549">
        <v>96</v>
      </c>
      <c r="EL549" t="s">
        <v>138</v>
      </c>
      <c r="EM549" t="s">
        <v>139</v>
      </c>
      <c r="EO549" t="s">
        <v>3</v>
      </c>
      <c r="EQ549">
        <v>0</v>
      </c>
      <c r="ER549">
        <v>23.06</v>
      </c>
      <c r="ES549">
        <v>23.06</v>
      </c>
      <c r="ET549">
        <v>0</v>
      </c>
      <c r="EU549">
        <v>0</v>
      </c>
      <c r="EV549">
        <v>0</v>
      </c>
      <c r="EW549">
        <v>0</v>
      </c>
      <c r="EX549">
        <v>0</v>
      </c>
      <c r="FQ549">
        <v>0</v>
      </c>
      <c r="FR549">
        <f t="shared" si="490"/>
        <v>0</v>
      </c>
      <c r="FS549">
        <v>0</v>
      </c>
      <c r="FX549">
        <v>104</v>
      </c>
      <c r="FY549">
        <v>79</v>
      </c>
      <c r="GA549" t="s">
        <v>3</v>
      </c>
      <c r="GD549">
        <v>0</v>
      </c>
      <c r="GF549">
        <v>-1577770690</v>
      </c>
      <c r="GG549">
        <v>2</v>
      </c>
      <c r="GH549">
        <v>1</v>
      </c>
      <c r="GI549">
        <v>3</v>
      </c>
      <c r="GJ549">
        <v>0</v>
      </c>
      <c r="GK549">
        <f>ROUND(R549*(R12)/100,2)</f>
        <v>0</v>
      </c>
      <c r="GL549">
        <f t="shared" si="491"/>
        <v>0</v>
      </c>
      <c r="GM549">
        <f t="shared" si="492"/>
        <v>305.98</v>
      </c>
      <c r="GN549">
        <f t="shared" si="493"/>
        <v>305.98</v>
      </c>
      <c r="GO549">
        <f t="shared" si="494"/>
        <v>0</v>
      </c>
      <c r="GP549">
        <f t="shared" si="495"/>
        <v>0</v>
      </c>
      <c r="GR549">
        <v>0</v>
      </c>
      <c r="GS549">
        <v>3</v>
      </c>
      <c r="GT549">
        <v>0</v>
      </c>
      <c r="GU549" t="s">
        <v>3</v>
      </c>
      <c r="GV549">
        <f t="shared" si="496"/>
        <v>0</v>
      </c>
      <c r="GW549">
        <v>1</v>
      </c>
      <c r="GX549">
        <f t="shared" si="497"/>
        <v>0</v>
      </c>
      <c r="HA549">
        <v>0</v>
      </c>
      <c r="HB549">
        <v>0</v>
      </c>
      <c r="HC549">
        <f t="shared" si="498"/>
        <v>0</v>
      </c>
      <c r="HE549" t="s">
        <v>3</v>
      </c>
      <c r="HF549" t="s">
        <v>3</v>
      </c>
      <c r="HM549" t="s">
        <v>3</v>
      </c>
      <c r="HN549" t="s">
        <v>3</v>
      </c>
      <c r="HO549" t="s">
        <v>3</v>
      </c>
      <c r="HP549" t="s">
        <v>3</v>
      </c>
      <c r="HQ549" t="s">
        <v>3</v>
      </c>
      <c r="IK549">
        <v>0</v>
      </c>
    </row>
    <row r="551" spans="1:245" x14ac:dyDescent="0.2">
      <c r="A551" s="1">
        <v>5</v>
      </c>
      <c r="B551" s="1">
        <v>1</v>
      </c>
      <c r="C551" s="1"/>
      <c r="D551" s="1">
        <f>ROW(A563)</f>
        <v>563</v>
      </c>
      <c r="E551" s="1"/>
      <c r="F551" s="1" t="s">
        <v>17</v>
      </c>
      <c r="G551" s="1" t="s">
        <v>154</v>
      </c>
      <c r="H551" s="1" t="s">
        <v>3</v>
      </c>
      <c r="I551" s="1">
        <v>0</v>
      </c>
      <c r="J551" s="1"/>
      <c r="K551" s="1">
        <v>-1</v>
      </c>
      <c r="L551" s="1"/>
      <c r="M551" s="1" t="s">
        <v>3</v>
      </c>
      <c r="N551" s="1"/>
      <c r="O551" s="1"/>
      <c r="P551" s="1"/>
      <c r="Q551" s="1"/>
      <c r="R551" s="1"/>
      <c r="S551" s="1">
        <v>0</v>
      </c>
      <c r="T551" s="1"/>
      <c r="U551" s="1" t="s">
        <v>3</v>
      </c>
      <c r="V551" s="1">
        <v>0</v>
      </c>
      <c r="W551" s="1"/>
      <c r="X551" s="1"/>
      <c r="Y551" s="1"/>
      <c r="Z551" s="1"/>
      <c r="AA551" s="1"/>
      <c r="AB551" s="1" t="s">
        <v>3</v>
      </c>
      <c r="AC551" s="1" t="s">
        <v>3</v>
      </c>
      <c r="AD551" s="1" t="s">
        <v>3</v>
      </c>
      <c r="AE551" s="1" t="s">
        <v>3</v>
      </c>
      <c r="AF551" s="1" t="s">
        <v>3</v>
      </c>
      <c r="AG551" s="1" t="s">
        <v>3</v>
      </c>
      <c r="AH551" s="1"/>
      <c r="AI551" s="1"/>
      <c r="AJ551" s="1"/>
      <c r="AK551" s="1"/>
      <c r="AL551" s="1"/>
      <c r="AM551" s="1"/>
      <c r="AN551" s="1"/>
      <c r="AO551" s="1"/>
      <c r="AP551" s="1" t="s">
        <v>3</v>
      </c>
      <c r="AQ551" s="1" t="s">
        <v>3</v>
      </c>
      <c r="AR551" s="1" t="s">
        <v>3</v>
      </c>
      <c r="AS551" s="1"/>
      <c r="AT551" s="1"/>
      <c r="AU551" s="1"/>
      <c r="AV551" s="1"/>
      <c r="AW551" s="1"/>
      <c r="AX551" s="1"/>
      <c r="AY551" s="1"/>
      <c r="AZ551" s="1" t="s">
        <v>3</v>
      </c>
      <c r="BA551" s="1"/>
      <c r="BB551" s="1" t="s">
        <v>3</v>
      </c>
      <c r="BC551" s="1" t="s">
        <v>3</v>
      </c>
      <c r="BD551" s="1" t="s">
        <v>3</v>
      </c>
      <c r="BE551" s="1" t="s">
        <v>3</v>
      </c>
      <c r="BF551" s="1" t="s">
        <v>3</v>
      </c>
      <c r="BG551" s="1" t="s">
        <v>3</v>
      </c>
      <c r="BH551" s="1" t="s">
        <v>3</v>
      </c>
      <c r="BI551" s="1" t="s">
        <v>3</v>
      </c>
      <c r="BJ551" s="1" t="s">
        <v>3</v>
      </c>
      <c r="BK551" s="1" t="s">
        <v>3</v>
      </c>
      <c r="BL551" s="1" t="s">
        <v>3</v>
      </c>
      <c r="BM551" s="1" t="s">
        <v>3</v>
      </c>
      <c r="BN551" s="1" t="s">
        <v>3</v>
      </c>
      <c r="BO551" s="1" t="s">
        <v>3</v>
      </c>
      <c r="BP551" s="1" t="s">
        <v>3</v>
      </c>
      <c r="BQ551" s="1"/>
      <c r="BR551" s="1"/>
      <c r="BS551" s="1"/>
      <c r="BT551" s="1"/>
      <c r="BU551" s="1"/>
      <c r="BV551" s="1"/>
      <c r="BW551" s="1"/>
      <c r="BX551" s="1">
        <v>0</v>
      </c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>
        <v>0</v>
      </c>
    </row>
    <row r="553" spans="1:245" x14ac:dyDescent="0.2">
      <c r="A553" s="2">
        <v>52</v>
      </c>
      <c r="B553" s="2">
        <f t="shared" ref="B553:G553" si="499">B563</f>
        <v>1</v>
      </c>
      <c r="C553" s="2">
        <f t="shared" si="499"/>
        <v>5</v>
      </c>
      <c r="D553" s="2">
        <f t="shared" si="499"/>
        <v>551</v>
      </c>
      <c r="E553" s="2">
        <f t="shared" si="499"/>
        <v>0</v>
      </c>
      <c r="F553" s="2" t="str">
        <f t="shared" si="499"/>
        <v>Новый подраздел</v>
      </c>
      <c r="G553" s="2" t="str">
        <f t="shared" si="499"/>
        <v>Кровля тех. этажа в/о В/5-9</v>
      </c>
      <c r="H553" s="2"/>
      <c r="I553" s="2"/>
      <c r="J553" s="2"/>
      <c r="K553" s="2"/>
      <c r="L553" s="2"/>
      <c r="M553" s="2"/>
      <c r="N553" s="2"/>
      <c r="O553" s="2">
        <f t="shared" ref="O553:AT553" si="500">O563</f>
        <v>230.65</v>
      </c>
      <c r="P553" s="2">
        <f t="shared" si="500"/>
        <v>0</v>
      </c>
      <c r="Q553" s="2">
        <f t="shared" si="500"/>
        <v>0</v>
      </c>
      <c r="R553" s="2">
        <f t="shared" si="500"/>
        <v>0</v>
      </c>
      <c r="S553" s="2">
        <f t="shared" si="500"/>
        <v>230.65</v>
      </c>
      <c r="T553" s="2">
        <f t="shared" si="500"/>
        <v>0</v>
      </c>
      <c r="U553" s="2">
        <f t="shared" si="500"/>
        <v>0.83566799999999997</v>
      </c>
      <c r="V553" s="2">
        <f t="shared" si="500"/>
        <v>0</v>
      </c>
      <c r="W553" s="2">
        <f t="shared" si="500"/>
        <v>0</v>
      </c>
      <c r="X553" s="2">
        <f t="shared" si="500"/>
        <v>168.83</v>
      </c>
      <c r="Y553" s="2">
        <f t="shared" si="500"/>
        <v>94.56</v>
      </c>
      <c r="Z553" s="2">
        <f t="shared" si="500"/>
        <v>0</v>
      </c>
      <c r="AA553" s="2">
        <f t="shared" si="500"/>
        <v>0</v>
      </c>
      <c r="AB553" s="2">
        <f t="shared" si="500"/>
        <v>230.65</v>
      </c>
      <c r="AC553" s="2">
        <f t="shared" si="500"/>
        <v>0</v>
      </c>
      <c r="AD553" s="2">
        <f t="shared" si="500"/>
        <v>0</v>
      </c>
      <c r="AE553" s="2">
        <f t="shared" si="500"/>
        <v>0</v>
      </c>
      <c r="AF553" s="2">
        <f t="shared" si="500"/>
        <v>230.65</v>
      </c>
      <c r="AG553" s="2">
        <f t="shared" si="500"/>
        <v>0</v>
      </c>
      <c r="AH553" s="2">
        <f t="shared" si="500"/>
        <v>0.83566799999999997</v>
      </c>
      <c r="AI553" s="2">
        <f t="shared" si="500"/>
        <v>0</v>
      </c>
      <c r="AJ553" s="2">
        <f t="shared" si="500"/>
        <v>0</v>
      </c>
      <c r="AK553" s="2">
        <f t="shared" si="500"/>
        <v>168.83</v>
      </c>
      <c r="AL553" s="2">
        <f t="shared" si="500"/>
        <v>94.56</v>
      </c>
      <c r="AM553" s="2">
        <f t="shared" si="500"/>
        <v>0</v>
      </c>
      <c r="AN553" s="2">
        <f t="shared" si="500"/>
        <v>0</v>
      </c>
      <c r="AO553" s="2">
        <f t="shared" si="500"/>
        <v>0</v>
      </c>
      <c r="AP553" s="2">
        <f t="shared" si="500"/>
        <v>0</v>
      </c>
      <c r="AQ553" s="2">
        <f t="shared" si="500"/>
        <v>0</v>
      </c>
      <c r="AR553" s="2">
        <f t="shared" si="500"/>
        <v>494.04</v>
      </c>
      <c r="AS553" s="2">
        <f t="shared" si="500"/>
        <v>494.04</v>
      </c>
      <c r="AT553" s="2">
        <f t="shared" si="500"/>
        <v>0</v>
      </c>
      <c r="AU553" s="2">
        <f t="shared" ref="AU553:BZ553" si="501">AU563</f>
        <v>0</v>
      </c>
      <c r="AV553" s="2">
        <f t="shared" si="501"/>
        <v>0</v>
      </c>
      <c r="AW553" s="2">
        <f t="shared" si="501"/>
        <v>0</v>
      </c>
      <c r="AX553" s="2">
        <f t="shared" si="501"/>
        <v>0</v>
      </c>
      <c r="AY553" s="2">
        <f t="shared" si="501"/>
        <v>0</v>
      </c>
      <c r="AZ553" s="2">
        <f t="shared" si="501"/>
        <v>0</v>
      </c>
      <c r="BA553" s="2">
        <f t="shared" si="501"/>
        <v>0</v>
      </c>
      <c r="BB553" s="2">
        <f t="shared" si="501"/>
        <v>0</v>
      </c>
      <c r="BC553" s="2">
        <f t="shared" si="501"/>
        <v>0</v>
      </c>
      <c r="BD553" s="2">
        <f t="shared" si="501"/>
        <v>0</v>
      </c>
      <c r="BE553" s="2">
        <f t="shared" si="501"/>
        <v>0</v>
      </c>
      <c r="BF553" s="2">
        <f t="shared" si="501"/>
        <v>0</v>
      </c>
      <c r="BG553" s="2">
        <f t="shared" si="501"/>
        <v>0</v>
      </c>
      <c r="BH553" s="2">
        <f t="shared" si="501"/>
        <v>0</v>
      </c>
      <c r="BI553" s="2">
        <f t="shared" si="501"/>
        <v>0</v>
      </c>
      <c r="BJ553" s="2">
        <f t="shared" si="501"/>
        <v>0</v>
      </c>
      <c r="BK553" s="2">
        <f t="shared" si="501"/>
        <v>0</v>
      </c>
      <c r="BL553" s="2">
        <f t="shared" si="501"/>
        <v>0</v>
      </c>
      <c r="BM553" s="2">
        <f t="shared" si="501"/>
        <v>0</v>
      </c>
      <c r="BN553" s="2">
        <f t="shared" si="501"/>
        <v>0</v>
      </c>
      <c r="BO553" s="2">
        <f t="shared" si="501"/>
        <v>0</v>
      </c>
      <c r="BP553" s="2">
        <f t="shared" si="501"/>
        <v>0</v>
      </c>
      <c r="BQ553" s="2">
        <f t="shared" si="501"/>
        <v>0</v>
      </c>
      <c r="BR553" s="2">
        <f t="shared" si="501"/>
        <v>0</v>
      </c>
      <c r="BS553" s="2">
        <f t="shared" si="501"/>
        <v>0</v>
      </c>
      <c r="BT553" s="2">
        <f t="shared" si="501"/>
        <v>0</v>
      </c>
      <c r="BU553" s="2">
        <f t="shared" si="501"/>
        <v>0</v>
      </c>
      <c r="BV553" s="2">
        <f t="shared" si="501"/>
        <v>0</v>
      </c>
      <c r="BW553" s="2">
        <f t="shared" si="501"/>
        <v>0</v>
      </c>
      <c r="BX553" s="2">
        <f t="shared" si="501"/>
        <v>0</v>
      </c>
      <c r="BY553" s="2">
        <f t="shared" si="501"/>
        <v>0</v>
      </c>
      <c r="BZ553" s="2">
        <f t="shared" si="501"/>
        <v>0</v>
      </c>
      <c r="CA553" s="2">
        <f t="shared" ref="CA553:DF553" si="502">CA563</f>
        <v>494.04</v>
      </c>
      <c r="CB553" s="2">
        <f t="shared" si="502"/>
        <v>494.04</v>
      </c>
      <c r="CC553" s="2">
        <f t="shared" si="502"/>
        <v>0</v>
      </c>
      <c r="CD553" s="2">
        <f t="shared" si="502"/>
        <v>0</v>
      </c>
      <c r="CE553" s="2">
        <f t="shared" si="502"/>
        <v>0</v>
      </c>
      <c r="CF553" s="2">
        <f t="shared" si="502"/>
        <v>0</v>
      </c>
      <c r="CG553" s="2">
        <f t="shared" si="502"/>
        <v>0</v>
      </c>
      <c r="CH553" s="2">
        <f t="shared" si="502"/>
        <v>0</v>
      </c>
      <c r="CI553" s="2">
        <f t="shared" si="502"/>
        <v>0</v>
      </c>
      <c r="CJ553" s="2">
        <f t="shared" si="502"/>
        <v>0</v>
      </c>
      <c r="CK553" s="2">
        <f t="shared" si="502"/>
        <v>0</v>
      </c>
      <c r="CL553" s="2">
        <f t="shared" si="502"/>
        <v>0</v>
      </c>
      <c r="CM553" s="2">
        <f t="shared" si="502"/>
        <v>0</v>
      </c>
      <c r="CN553" s="2">
        <f t="shared" si="502"/>
        <v>0</v>
      </c>
      <c r="CO553" s="2">
        <f t="shared" si="502"/>
        <v>0</v>
      </c>
      <c r="CP553" s="2">
        <f t="shared" si="502"/>
        <v>0</v>
      </c>
      <c r="CQ553" s="2">
        <f t="shared" si="502"/>
        <v>0</v>
      </c>
      <c r="CR553" s="2">
        <f t="shared" si="502"/>
        <v>0</v>
      </c>
      <c r="CS553" s="2">
        <f t="shared" si="502"/>
        <v>0</v>
      </c>
      <c r="CT553" s="2">
        <f t="shared" si="502"/>
        <v>0</v>
      </c>
      <c r="CU553" s="2">
        <f t="shared" si="502"/>
        <v>0</v>
      </c>
      <c r="CV553" s="2">
        <f t="shared" si="502"/>
        <v>0</v>
      </c>
      <c r="CW553" s="2">
        <f t="shared" si="502"/>
        <v>0</v>
      </c>
      <c r="CX553" s="2">
        <f t="shared" si="502"/>
        <v>0</v>
      </c>
      <c r="CY553" s="2">
        <f t="shared" si="502"/>
        <v>0</v>
      </c>
      <c r="CZ553" s="2">
        <f t="shared" si="502"/>
        <v>0</v>
      </c>
      <c r="DA553" s="2">
        <f t="shared" si="502"/>
        <v>0</v>
      </c>
      <c r="DB553" s="2">
        <f t="shared" si="502"/>
        <v>0</v>
      </c>
      <c r="DC553" s="2">
        <f t="shared" si="502"/>
        <v>0</v>
      </c>
      <c r="DD553" s="2">
        <f t="shared" si="502"/>
        <v>0</v>
      </c>
      <c r="DE553" s="2">
        <f t="shared" si="502"/>
        <v>0</v>
      </c>
      <c r="DF553" s="2">
        <f t="shared" si="502"/>
        <v>0</v>
      </c>
      <c r="DG553" s="3">
        <f t="shared" ref="DG553:EL553" si="503">DG563</f>
        <v>0</v>
      </c>
      <c r="DH553" s="3">
        <f t="shared" si="503"/>
        <v>0</v>
      </c>
      <c r="DI553" s="3">
        <f t="shared" si="503"/>
        <v>0</v>
      </c>
      <c r="DJ553" s="3">
        <f t="shared" si="503"/>
        <v>0</v>
      </c>
      <c r="DK553" s="3">
        <f t="shared" si="503"/>
        <v>0</v>
      </c>
      <c r="DL553" s="3">
        <f t="shared" si="503"/>
        <v>0</v>
      </c>
      <c r="DM553" s="3">
        <f t="shared" si="503"/>
        <v>0</v>
      </c>
      <c r="DN553" s="3">
        <f t="shared" si="503"/>
        <v>0</v>
      </c>
      <c r="DO553" s="3">
        <f t="shared" si="503"/>
        <v>0</v>
      </c>
      <c r="DP553" s="3">
        <f t="shared" si="503"/>
        <v>0</v>
      </c>
      <c r="DQ553" s="3">
        <f t="shared" si="503"/>
        <v>0</v>
      </c>
      <c r="DR553" s="3">
        <f t="shared" si="503"/>
        <v>0</v>
      </c>
      <c r="DS553" s="3">
        <f t="shared" si="503"/>
        <v>0</v>
      </c>
      <c r="DT553" s="3">
        <f t="shared" si="503"/>
        <v>0</v>
      </c>
      <c r="DU553" s="3">
        <f t="shared" si="503"/>
        <v>0</v>
      </c>
      <c r="DV553" s="3">
        <f t="shared" si="503"/>
        <v>0</v>
      </c>
      <c r="DW553" s="3">
        <f t="shared" si="503"/>
        <v>0</v>
      </c>
      <c r="DX553" s="3">
        <f t="shared" si="503"/>
        <v>0</v>
      </c>
      <c r="DY553" s="3">
        <f t="shared" si="503"/>
        <v>0</v>
      </c>
      <c r="DZ553" s="3">
        <f t="shared" si="503"/>
        <v>0</v>
      </c>
      <c r="EA553" s="3">
        <f t="shared" si="503"/>
        <v>0</v>
      </c>
      <c r="EB553" s="3">
        <f t="shared" si="503"/>
        <v>0</v>
      </c>
      <c r="EC553" s="3">
        <f t="shared" si="503"/>
        <v>0</v>
      </c>
      <c r="ED553" s="3">
        <f t="shared" si="503"/>
        <v>0</v>
      </c>
      <c r="EE553" s="3">
        <f t="shared" si="503"/>
        <v>0</v>
      </c>
      <c r="EF553" s="3">
        <f t="shared" si="503"/>
        <v>0</v>
      </c>
      <c r="EG553" s="3">
        <f t="shared" si="503"/>
        <v>0</v>
      </c>
      <c r="EH553" s="3">
        <f t="shared" si="503"/>
        <v>0</v>
      </c>
      <c r="EI553" s="3">
        <f t="shared" si="503"/>
        <v>0</v>
      </c>
      <c r="EJ553" s="3">
        <f t="shared" si="503"/>
        <v>0</v>
      </c>
      <c r="EK553" s="3">
        <f t="shared" si="503"/>
        <v>0</v>
      </c>
      <c r="EL553" s="3">
        <f t="shared" si="503"/>
        <v>0</v>
      </c>
      <c r="EM553" s="3">
        <f t="shared" ref="EM553:FR553" si="504">EM563</f>
        <v>0</v>
      </c>
      <c r="EN553" s="3">
        <f t="shared" si="504"/>
        <v>0</v>
      </c>
      <c r="EO553" s="3">
        <f t="shared" si="504"/>
        <v>0</v>
      </c>
      <c r="EP553" s="3">
        <f t="shared" si="504"/>
        <v>0</v>
      </c>
      <c r="EQ553" s="3">
        <f t="shared" si="504"/>
        <v>0</v>
      </c>
      <c r="ER553" s="3">
        <f t="shared" si="504"/>
        <v>0</v>
      </c>
      <c r="ES553" s="3">
        <f t="shared" si="504"/>
        <v>0</v>
      </c>
      <c r="ET553" s="3">
        <f t="shared" si="504"/>
        <v>0</v>
      </c>
      <c r="EU553" s="3">
        <f t="shared" si="504"/>
        <v>0</v>
      </c>
      <c r="EV553" s="3">
        <f t="shared" si="504"/>
        <v>0</v>
      </c>
      <c r="EW553" s="3">
        <f t="shared" si="504"/>
        <v>0</v>
      </c>
      <c r="EX553" s="3">
        <f t="shared" si="504"/>
        <v>0</v>
      </c>
      <c r="EY553" s="3">
        <f t="shared" si="504"/>
        <v>0</v>
      </c>
      <c r="EZ553" s="3">
        <f t="shared" si="504"/>
        <v>0</v>
      </c>
      <c r="FA553" s="3">
        <f t="shared" si="504"/>
        <v>0</v>
      </c>
      <c r="FB553" s="3">
        <f t="shared" si="504"/>
        <v>0</v>
      </c>
      <c r="FC553" s="3">
        <f t="shared" si="504"/>
        <v>0</v>
      </c>
      <c r="FD553" s="3">
        <f t="shared" si="504"/>
        <v>0</v>
      </c>
      <c r="FE553" s="3">
        <f t="shared" si="504"/>
        <v>0</v>
      </c>
      <c r="FF553" s="3">
        <f t="shared" si="504"/>
        <v>0</v>
      </c>
      <c r="FG553" s="3">
        <f t="shared" si="504"/>
        <v>0</v>
      </c>
      <c r="FH553" s="3">
        <f t="shared" si="504"/>
        <v>0</v>
      </c>
      <c r="FI553" s="3">
        <f t="shared" si="504"/>
        <v>0</v>
      </c>
      <c r="FJ553" s="3">
        <f t="shared" si="504"/>
        <v>0</v>
      </c>
      <c r="FK553" s="3">
        <f t="shared" si="504"/>
        <v>0</v>
      </c>
      <c r="FL553" s="3">
        <f t="shared" si="504"/>
        <v>0</v>
      </c>
      <c r="FM553" s="3">
        <f t="shared" si="504"/>
        <v>0</v>
      </c>
      <c r="FN553" s="3">
        <f t="shared" si="504"/>
        <v>0</v>
      </c>
      <c r="FO553" s="3">
        <f t="shared" si="504"/>
        <v>0</v>
      </c>
      <c r="FP553" s="3">
        <f t="shared" si="504"/>
        <v>0</v>
      </c>
      <c r="FQ553" s="3">
        <f t="shared" si="504"/>
        <v>0</v>
      </c>
      <c r="FR553" s="3">
        <f t="shared" si="504"/>
        <v>0</v>
      </c>
      <c r="FS553" s="3">
        <f t="shared" ref="FS553:GX553" si="505">FS563</f>
        <v>0</v>
      </c>
      <c r="FT553" s="3">
        <f t="shared" si="505"/>
        <v>0</v>
      </c>
      <c r="FU553" s="3">
        <f t="shared" si="505"/>
        <v>0</v>
      </c>
      <c r="FV553" s="3">
        <f t="shared" si="505"/>
        <v>0</v>
      </c>
      <c r="FW553" s="3">
        <f t="shared" si="505"/>
        <v>0</v>
      </c>
      <c r="FX553" s="3">
        <f t="shared" si="505"/>
        <v>0</v>
      </c>
      <c r="FY553" s="3">
        <f t="shared" si="505"/>
        <v>0</v>
      </c>
      <c r="FZ553" s="3">
        <f t="shared" si="505"/>
        <v>0</v>
      </c>
      <c r="GA553" s="3">
        <f t="shared" si="505"/>
        <v>0</v>
      </c>
      <c r="GB553" s="3">
        <f t="shared" si="505"/>
        <v>0</v>
      </c>
      <c r="GC553" s="3">
        <f t="shared" si="505"/>
        <v>0</v>
      </c>
      <c r="GD553" s="3">
        <f t="shared" si="505"/>
        <v>0</v>
      </c>
      <c r="GE553" s="3">
        <f t="shared" si="505"/>
        <v>0</v>
      </c>
      <c r="GF553" s="3">
        <f t="shared" si="505"/>
        <v>0</v>
      </c>
      <c r="GG553" s="3">
        <f t="shared" si="505"/>
        <v>0</v>
      </c>
      <c r="GH553" s="3">
        <f t="shared" si="505"/>
        <v>0</v>
      </c>
      <c r="GI553" s="3">
        <f t="shared" si="505"/>
        <v>0</v>
      </c>
      <c r="GJ553" s="3">
        <f t="shared" si="505"/>
        <v>0</v>
      </c>
      <c r="GK553" s="3">
        <f t="shared" si="505"/>
        <v>0</v>
      </c>
      <c r="GL553" s="3">
        <f t="shared" si="505"/>
        <v>0</v>
      </c>
      <c r="GM553" s="3">
        <f t="shared" si="505"/>
        <v>0</v>
      </c>
      <c r="GN553" s="3">
        <f t="shared" si="505"/>
        <v>0</v>
      </c>
      <c r="GO553" s="3">
        <f t="shared" si="505"/>
        <v>0</v>
      </c>
      <c r="GP553" s="3">
        <f t="shared" si="505"/>
        <v>0</v>
      </c>
      <c r="GQ553" s="3">
        <f t="shared" si="505"/>
        <v>0</v>
      </c>
      <c r="GR553" s="3">
        <f t="shared" si="505"/>
        <v>0</v>
      </c>
      <c r="GS553" s="3">
        <f t="shared" si="505"/>
        <v>0</v>
      </c>
      <c r="GT553" s="3">
        <f t="shared" si="505"/>
        <v>0</v>
      </c>
      <c r="GU553" s="3">
        <f t="shared" si="505"/>
        <v>0</v>
      </c>
      <c r="GV553" s="3">
        <f t="shared" si="505"/>
        <v>0</v>
      </c>
      <c r="GW553" s="3">
        <f t="shared" si="505"/>
        <v>0</v>
      </c>
      <c r="GX553" s="3">
        <f t="shared" si="505"/>
        <v>0</v>
      </c>
    </row>
    <row r="555" spans="1:245" x14ac:dyDescent="0.2">
      <c r="A555">
        <v>17</v>
      </c>
      <c r="B555">
        <v>1</v>
      </c>
      <c r="C555">
        <f>ROW(SmtRes!A257)</f>
        <v>257</v>
      </c>
      <c r="D555">
        <f>ROW(EtalonRes!A272)</f>
        <v>272</v>
      </c>
      <c r="E555" t="s">
        <v>19</v>
      </c>
      <c r="F555" t="s">
        <v>20</v>
      </c>
      <c r="G555" t="s">
        <v>21</v>
      </c>
      <c r="H555" t="s">
        <v>22</v>
      </c>
      <c r="I555">
        <f>ROUND(0.64/100,9)</f>
        <v>6.4000000000000003E-3</v>
      </c>
      <c r="J555">
        <v>0</v>
      </c>
      <c r="K555">
        <f>ROUND(0.64/100,9)</f>
        <v>6.4000000000000003E-3</v>
      </c>
      <c r="O555">
        <f t="shared" ref="O555:O561" si="506">ROUND(CP555,2)</f>
        <v>99.23</v>
      </c>
      <c r="P555">
        <f t="shared" ref="P555:P561" si="507">ROUND((ROUND((AC555*AW555*I555),2)*BC555),2)</f>
        <v>0</v>
      </c>
      <c r="Q555">
        <f t="shared" ref="Q555:Q561" si="508">(ROUND((ROUND(((ET555)*AV555*I555),2)*BB555),2)+ROUND((ROUND(((AE555-(EU555))*AV555*I555),2)*BS555),2))</f>
        <v>0</v>
      </c>
      <c r="R555">
        <f t="shared" ref="R555:R561" si="509">ROUND((ROUND((AE555*AV555*I555),2)*BS555),2)</f>
        <v>0</v>
      </c>
      <c r="S555">
        <f t="shared" ref="S555:S561" si="510">ROUND((ROUND((AF555*AV555*I555),2)*BA555),2)</f>
        <v>99.23</v>
      </c>
      <c r="T555">
        <f t="shared" ref="T555:T561" si="511">ROUND(CU555*I555,2)</f>
        <v>0</v>
      </c>
      <c r="U555">
        <f t="shared" ref="U555:U561" si="512">CV555*I555</f>
        <v>0.36799999999999999</v>
      </c>
      <c r="V555">
        <f t="shared" ref="V555:V561" si="513">CW555*I555</f>
        <v>0</v>
      </c>
      <c r="W555">
        <f t="shared" ref="W555:W561" si="514">ROUND(CX555*I555,2)</f>
        <v>0</v>
      </c>
      <c r="X555">
        <f t="shared" ref="X555:Y561" si="515">ROUND(CY555,2)</f>
        <v>69.459999999999994</v>
      </c>
      <c r="Y555">
        <f t="shared" si="515"/>
        <v>40.68</v>
      </c>
      <c r="AA555">
        <v>55282325</v>
      </c>
      <c r="AB555">
        <f t="shared" ref="AB555:AB561" si="516">ROUND((AC555+AD555+AF555),6)</f>
        <v>587.65</v>
      </c>
      <c r="AC555">
        <f t="shared" ref="AC555:AC561" si="517">ROUND((ES555),6)</f>
        <v>0</v>
      </c>
      <c r="AD555">
        <f t="shared" ref="AD555:AD561" si="518">ROUND((((ET555)-(EU555))+AE555),6)</f>
        <v>0</v>
      </c>
      <c r="AE555">
        <f t="shared" ref="AE555:AF561" si="519">ROUND((EU555),6)</f>
        <v>0</v>
      </c>
      <c r="AF555">
        <f t="shared" si="519"/>
        <v>587.65</v>
      </c>
      <c r="AG555">
        <f t="shared" ref="AG555:AG561" si="520">ROUND((AP555),6)</f>
        <v>0</v>
      </c>
      <c r="AH555">
        <f t="shared" ref="AH555:AI561" si="521">(EW555)</f>
        <v>57.5</v>
      </c>
      <c r="AI555">
        <f t="shared" si="521"/>
        <v>0</v>
      </c>
      <c r="AJ555">
        <f t="shared" ref="AJ555:AJ561" si="522">(AS555)</f>
        <v>0</v>
      </c>
      <c r="AK555">
        <v>587.65</v>
      </c>
      <c r="AL555">
        <v>0</v>
      </c>
      <c r="AM555">
        <v>0</v>
      </c>
      <c r="AN555">
        <v>0</v>
      </c>
      <c r="AO555">
        <v>587.65</v>
      </c>
      <c r="AP555">
        <v>0</v>
      </c>
      <c r="AQ555">
        <v>57.5</v>
      </c>
      <c r="AR555">
        <v>0</v>
      </c>
      <c r="AS555">
        <v>0</v>
      </c>
      <c r="AT555">
        <v>70</v>
      </c>
      <c r="AU555">
        <v>41</v>
      </c>
      <c r="AV555">
        <v>1</v>
      </c>
      <c r="AW555">
        <v>1</v>
      </c>
      <c r="AZ555">
        <v>1</v>
      </c>
      <c r="BA555">
        <v>26.39</v>
      </c>
      <c r="BB555">
        <v>1</v>
      </c>
      <c r="BC555">
        <v>1</v>
      </c>
      <c r="BD555" t="s">
        <v>3</v>
      </c>
      <c r="BE555" t="s">
        <v>3</v>
      </c>
      <c r="BF555" t="s">
        <v>3</v>
      </c>
      <c r="BG555" t="s">
        <v>3</v>
      </c>
      <c r="BH555">
        <v>0</v>
      </c>
      <c r="BI555">
        <v>1</v>
      </c>
      <c r="BJ555" t="s">
        <v>23</v>
      </c>
      <c r="BM555">
        <v>456</v>
      </c>
      <c r="BN555">
        <v>0</v>
      </c>
      <c r="BO555" t="s">
        <v>20</v>
      </c>
      <c r="BP555">
        <v>1</v>
      </c>
      <c r="BQ555">
        <v>60</v>
      </c>
      <c r="BR555">
        <v>0</v>
      </c>
      <c r="BS555">
        <v>26.39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70</v>
      </c>
      <c r="CA555">
        <v>41</v>
      </c>
      <c r="CB555" t="s">
        <v>3</v>
      </c>
      <c r="CE555">
        <v>30</v>
      </c>
      <c r="CF555">
        <v>0</v>
      </c>
      <c r="CG555">
        <v>0</v>
      </c>
      <c r="CM555">
        <v>0</v>
      </c>
      <c r="CN555" t="s">
        <v>3</v>
      </c>
      <c r="CO555">
        <v>0</v>
      </c>
      <c r="CP555">
        <f t="shared" ref="CP555:CP561" si="523">(P555+Q555+S555)</f>
        <v>99.23</v>
      </c>
      <c r="CQ555">
        <f t="shared" ref="CQ555:CQ561" si="524">ROUND((ROUND((AC555*AW555*1),2)*BC555),2)</f>
        <v>0</v>
      </c>
      <c r="CR555">
        <f t="shared" ref="CR555:CR561" si="525">(ROUND((ROUND(((ET555)*AV555*1),2)*BB555),2)+ROUND((ROUND(((AE555-(EU555))*AV555*1),2)*BS555),2))</f>
        <v>0</v>
      </c>
      <c r="CS555">
        <f t="shared" ref="CS555:CS561" si="526">ROUND((ROUND((AE555*AV555*1),2)*BS555),2)</f>
        <v>0</v>
      </c>
      <c r="CT555">
        <f t="shared" ref="CT555:CT561" si="527">ROUND((ROUND((AF555*AV555*1),2)*BA555),2)</f>
        <v>15508.08</v>
      </c>
      <c r="CU555">
        <f t="shared" ref="CU555:CU561" si="528">AG555</f>
        <v>0</v>
      </c>
      <c r="CV555">
        <f t="shared" ref="CV555:CV561" si="529">(AH555*AV555)</f>
        <v>57.5</v>
      </c>
      <c r="CW555">
        <f t="shared" ref="CW555:CX561" si="530">AI555</f>
        <v>0</v>
      </c>
      <c r="CX555">
        <f t="shared" si="530"/>
        <v>0</v>
      </c>
      <c r="CY555">
        <f t="shared" ref="CY555:CY561" si="531">S555*(BZ555/100)</f>
        <v>69.460999999999999</v>
      </c>
      <c r="CZ555">
        <f t="shared" ref="CZ555:CZ561" si="532">S555*(CA555/100)</f>
        <v>40.6843</v>
      </c>
      <c r="DC555" t="s">
        <v>3</v>
      </c>
      <c r="DD555" t="s">
        <v>3</v>
      </c>
      <c r="DE555" t="s">
        <v>3</v>
      </c>
      <c r="DF555" t="s">
        <v>3</v>
      </c>
      <c r="DG555" t="s">
        <v>3</v>
      </c>
      <c r="DH555" t="s">
        <v>3</v>
      </c>
      <c r="DI555" t="s">
        <v>3</v>
      </c>
      <c r="DJ555" t="s">
        <v>3</v>
      </c>
      <c r="DK555" t="s">
        <v>3</v>
      </c>
      <c r="DL555" t="s">
        <v>3</v>
      </c>
      <c r="DM555" t="s">
        <v>3</v>
      </c>
      <c r="DN555">
        <v>80</v>
      </c>
      <c r="DO555">
        <v>55</v>
      </c>
      <c r="DP555">
        <v>1.0469999999999999</v>
      </c>
      <c r="DQ555">
        <v>1</v>
      </c>
      <c r="DU555">
        <v>1005</v>
      </c>
      <c r="DV555" t="s">
        <v>22</v>
      </c>
      <c r="DW555" t="s">
        <v>22</v>
      </c>
      <c r="DX555">
        <v>100</v>
      </c>
      <c r="DZ555" t="s">
        <v>3</v>
      </c>
      <c r="EA555" t="s">
        <v>3</v>
      </c>
      <c r="EB555" t="s">
        <v>3</v>
      </c>
      <c r="EC555" t="s">
        <v>3</v>
      </c>
      <c r="EE555">
        <v>54687882</v>
      </c>
      <c r="EF555">
        <v>60</v>
      </c>
      <c r="EG555" t="s">
        <v>24</v>
      </c>
      <c r="EH555">
        <v>0</v>
      </c>
      <c r="EI555" t="s">
        <v>3</v>
      </c>
      <c r="EJ555">
        <v>1</v>
      </c>
      <c r="EK555">
        <v>456</v>
      </c>
      <c r="EL555" t="s">
        <v>25</v>
      </c>
      <c r="EM555" t="s">
        <v>26</v>
      </c>
      <c r="EO555" t="s">
        <v>3</v>
      </c>
      <c r="EQ555">
        <v>0</v>
      </c>
      <c r="ER555">
        <v>587.65</v>
      </c>
      <c r="ES555">
        <v>0</v>
      </c>
      <c r="ET555">
        <v>0</v>
      </c>
      <c r="EU555">
        <v>0</v>
      </c>
      <c r="EV555">
        <v>587.65</v>
      </c>
      <c r="EW555">
        <v>57.5</v>
      </c>
      <c r="EX555">
        <v>0</v>
      </c>
      <c r="EY555">
        <v>0</v>
      </c>
      <c r="FQ555">
        <v>0</v>
      </c>
      <c r="FR555">
        <f t="shared" ref="FR555:FR561" si="533">ROUND(IF(AND(BH555=3,BI555=3),P555,0),2)</f>
        <v>0</v>
      </c>
      <c r="FS555">
        <v>0</v>
      </c>
      <c r="FX555">
        <v>80</v>
      </c>
      <c r="FY555">
        <v>55</v>
      </c>
      <c r="GA555" t="s">
        <v>3</v>
      </c>
      <c r="GD555">
        <v>0</v>
      </c>
      <c r="GF555">
        <v>-1681123399</v>
      </c>
      <c r="GG555">
        <v>2</v>
      </c>
      <c r="GH555">
        <v>1</v>
      </c>
      <c r="GI555">
        <v>3</v>
      </c>
      <c r="GJ555">
        <v>0</v>
      </c>
      <c r="GK555">
        <f>ROUND(R555*(R12)/100,2)</f>
        <v>0</v>
      </c>
      <c r="GL555">
        <f t="shared" ref="GL555:GL561" si="534">ROUND(IF(AND(BH555=3,BI555=3,FS555&lt;&gt;0),P555,0),2)</f>
        <v>0</v>
      </c>
      <c r="GM555">
        <f t="shared" ref="GM555:GM561" si="535">ROUND(O555+X555+Y555+GK555,2)+GX555</f>
        <v>209.37</v>
      </c>
      <c r="GN555">
        <f t="shared" ref="GN555:GN561" si="536">IF(OR(BI555=0,BI555=1),ROUND(O555+X555+Y555+GK555,2),0)</f>
        <v>209.37</v>
      </c>
      <c r="GO555">
        <f t="shared" ref="GO555:GO561" si="537">IF(BI555=2,ROUND(O555+X555+Y555+GK555,2),0)</f>
        <v>0</v>
      </c>
      <c r="GP555">
        <f t="shared" ref="GP555:GP561" si="538">IF(BI555=4,ROUND(O555+X555+Y555+GK555,2)+GX555,0)</f>
        <v>0</v>
      </c>
      <c r="GR555">
        <v>0</v>
      </c>
      <c r="GS555">
        <v>3</v>
      </c>
      <c r="GT555">
        <v>0</v>
      </c>
      <c r="GU555" t="s">
        <v>3</v>
      </c>
      <c r="GV555">
        <f t="shared" ref="GV555:GV561" si="539">ROUND((GT555),6)</f>
        <v>0</v>
      </c>
      <c r="GW555">
        <v>1</v>
      </c>
      <c r="GX555">
        <f t="shared" ref="GX555:GX561" si="540">ROUND(HC555*I555,2)</f>
        <v>0</v>
      </c>
      <c r="HA555">
        <v>0</v>
      </c>
      <c r="HB555">
        <v>0</v>
      </c>
      <c r="HC555">
        <f t="shared" ref="HC555:HC561" si="541">GV555*GW555</f>
        <v>0</v>
      </c>
      <c r="HE555" t="s">
        <v>3</v>
      </c>
      <c r="HF555" t="s">
        <v>3</v>
      </c>
      <c r="HM555" t="s">
        <v>3</v>
      </c>
      <c r="HN555" t="s">
        <v>3</v>
      </c>
      <c r="HO555" t="s">
        <v>3</v>
      </c>
      <c r="HP555" t="s">
        <v>3</v>
      </c>
      <c r="HQ555" t="s">
        <v>3</v>
      </c>
      <c r="IK555">
        <v>0</v>
      </c>
    </row>
    <row r="556" spans="1:245" x14ac:dyDescent="0.2">
      <c r="A556">
        <v>18</v>
      </c>
      <c r="B556">
        <v>1</v>
      </c>
      <c r="C556">
        <v>257</v>
      </c>
      <c r="E556" t="s">
        <v>27</v>
      </c>
      <c r="F556" t="s">
        <v>28</v>
      </c>
      <c r="G556" t="s">
        <v>29</v>
      </c>
      <c r="H556" t="s">
        <v>30</v>
      </c>
      <c r="I556">
        <f>I555*J556</f>
        <v>-2.9439999999999997E-2</v>
      </c>
      <c r="J556">
        <v>-4.5999999999999996</v>
      </c>
      <c r="K556">
        <v>-4.5999999999999996</v>
      </c>
      <c r="O556">
        <f t="shared" si="506"/>
        <v>0</v>
      </c>
      <c r="P556">
        <f t="shared" si="507"/>
        <v>0</v>
      </c>
      <c r="Q556">
        <f t="shared" si="508"/>
        <v>0</v>
      </c>
      <c r="R556">
        <f t="shared" si="509"/>
        <v>0</v>
      </c>
      <c r="S556">
        <f t="shared" si="510"/>
        <v>0</v>
      </c>
      <c r="T556">
        <f t="shared" si="511"/>
        <v>0</v>
      </c>
      <c r="U556">
        <f t="shared" si="512"/>
        <v>0</v>
      </c>
      <c r="V556">
        <f t="shared" si="513"/>
        <v>0</v>
      </c>
      <c r="W556">
        <f t="shared" si="514"/>
        <v>0</v>
      </c>
      <c r="X556">
        <f t="shared" si="515"/>
        <v>0</v>
      </c>
      <c r="Y556">
        <f t="shared" si="515"/>
        <v>0</v>
      </c>
      <c r="AA556">
        <v>55282325</v>
      </c>
      <c r="AB556">
        <f t="shared" si="516"/>
        <v>0</v>
      </c>
      <c r="AC556">
        <f t="shared" si="517"/>
        <v>0</v>
      </c>
      <c r="AD556">
        <f t="shared" si="518"/>
        <v>0</v>
      </c>
      <c r="AE556">
        <f t="shared" si="519"/>
        <v>0</v>
      </c>
      <c r="AF556">
        <f t="shared" si="519"/>
        <v>0</v>
      </c>
      <c r="AG556">
        <f t="shared" si="520"/>
        <v>0</v>
      </c>
      <c r="AH556">
        <f t="shared" si="521"/>
        <v>0</v>
      </c>
      <c r="AI556">
        <f t="shared" si="521"/>
        <v>0</v>
      </c>
      <c r="AJ556">
        <f t="shared" si="522"/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1</v>
      </c>
      <c r="AW556">
        <v>1</v>
      </c>
      <c r="AZ556">
        <v>1</v>
      </c>
      <c r="BA556">
        <v>1</v>
      </c>
      <c r="BB556">
        <v>1</v>
      </c>
      <c r="BC556">
        <v>1</v>
      </c>
      <c r="BD556" t="s">
        <v>3</v>
      </c>
      <c r="BE556" t="s">
        <v>3</v>
      </c>
      <c r="BF556" t="s">
        <v>3</v>
      </c>
      <c r="BG556" t="s">
        <v>3</v>
      </c>
      <c r="BH556">
        <v>3</v>
      </c>
      <c r="BI556">
        <v>1</v>
      </c>
      <c r="BJ556" t="s">
        <v>3</v>
      </c>
      <c r="BM556">
        <v>456</v>
      </c>
      <c r="BN556">
        <v>0</v>
      </c>
      <c r="BO556" t="s">
        <v>3</v>
      </c>
      <c r="BP556">
        <v>0</v>
      </c>
      <c r="BQ556">
        <v>60</v>
      </c>
      <c r="BR556">
        <v>1</v>
      </c>
      <c r="BS556">
        <v>1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0</v>
      </c>
      <c r="CA556">
        <v>0</v>
      </c>
      <c r="CB556" t="s">
        <v>3</v>
      </c>
      <c r="CE556">
        <v>30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523"/>
        <v>0</v>
      </c>
      <c r="CQ556">
        <f t="shared" si="524"/>
        <v>0</v>
      </c>
      <c r="CR556">
        <f t="shared" si="525"/>
        <v>0</v>
      </c>
      <c r="CS556">
        <f t="shared" si="526"/>
        <v>0</v>
      </c>
      <c r="CT556">
        <f t="shared" si="527"/>
        <v>0</v>
      </c>
      <c r="CU556">
        <f t="shared" si="528"/>
        <v>0</v>
      </c>
      <c r="CV556">
        <f t="shared" si="529"/>
        <v>0</v>
      </c>
      <c r="CW556">
        <f t="shared" si="530"/>
        <v>0</v>
      </c>
      <c r="CX556">
        <f t="shared" si="530"/>
        <v>0</v>
      </c>
      <c r="CY556">
        <f t="shared" si="531"/>
        <v>0</v>
      </c>
      <c r="CZ556">
        <f t="shared" si="532"/>
        <v>0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80</v>
      </c>
      <c r="DO556">
        <v>55</v>
      </c>
      <c r="DP556">
        <v>1.0469999999999999</v>
      </c>
      <c r="DQ556">
        <v>1</v>
      </c>
      <c r="DU556">
        <v>1009</v>
      </c>
      <c r="DV556" t="s">
        <v>30</v>
      </c>
      <c r="DW556" t="s">
        <v>30</v>
      </c>
      <c r="DX556">
        <v>1000</v>
      </c>
      <c r="DZ556" t="s">
        <v>3</v>
      </c>
      <c r="EA556" t="s">
        <v>3</v>
      </c>
      <c r="EB556" t="s">
        <v>3</v>
      </c>
      <c r="EC556" t="s">
        <v>3</v>
      </c>
      <c r="EE556">
        <v>54687882</v>
      </c>
      <c r="EF556">
        <v>60</v>
      </c>
      <c r="EG556" t="s">
        <v>24</v>
      </c>
      <c r="EH556">
        <v>0</v>
      </c>
      <c r="EI556" t="s">
        <v>3</v>
      </c>
      <c r="EJ556">
        <v>1</v>
      </c>
      <c r="EK556">
        <v>456</v>
      </c>
      <c r="EL556" t="s">
        <v>25</v>
      </c>
      <c r="EM556" t="s">
        <v>26</v>
      </c>
      <c r="EO556" t="s">
        <v>3</v>
      </c>
      <c r="EQ556">
        <v>32768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FQ556">
        <v>0</v>
      </c>
      <c r="FR556">
        <f t="shared" si="533"/>
        <v>0</v>
      </c>
      <c r="FS556">
        <v>0</v>
      </c>
      <c r="FX556">
        <v>80</v>
      </c>
      <c r="FY556">
        <v>55</v>
      </c>
      <c r="GA556" t="s">
        <v>3</v>
      </c>
      <c r="GD556">
        <v>0</v>
      </c>
      <c r="GF556">
        <v>1489638031</v>
      </c>
      <c r="GG556">
        <v>2</v>
      </c>
      <c r="GH556">
        <v>1</v>
      </c>
      <c r="GI556">
        <v>3</v>
      </c>
      <c r="GJ556">
        <v>0</v>
      </c>
      <c r="GK556">
        <f>ROUND(R556*(R12)/100,2)</f>
        <v>0</v>
      </c>
      <c r="GL556">
        <f t="shared" si="534"/>
        <v>0</v>
      </c>
      <c r="GM556">
        <f t="shared" si="535"/>
        <v>0</v>
      </c>
      <c r="GN556">
        <f t="shared" si="536"/>
        <v>0</v>
      </c>
      <c r="GO556">
        <f t="shared" si="537"/>
        <v>0</v>
      </c>
      <c r="GP556">
        <f t="shared" si="538"/>
        <v>0</v>
      </c>
      <c r="GR556">
        <v>0</v>
      </c>
      <c r="GS556">
        <v>3</v>
      </c>
      <c r="GT556">
        <v>0</v>
      </c>
      <c r="GU556" t="s">
        <v>3</v>
      </c>
      <c r="GV556">
        <f t="shared" si="539"/>
        <v>0</v>
      </c>
      <c r="GW556">
        <v>1</v>
      </c>
      <c r="GX556">
        <f t="shared" si="540"/>
        <v>0</v>
      </c>
      <c r="HA556">
        <v>0</v>
      </c>
      <c r="HB556">
        <v>0</v>
      </c>
      <c r="HC556">
        <f t="shared" si="541"/>
        <v>0</v>
      </c>
      <c r="HE556" t="s">
        <v>3</v>
      </c>
      <c r="HF556" t="s">
        <v>3</v>
      </c>
      <c r="HM556" t="s">
        <v>3</v>
      </c>
      <c r="HN556" t="s">
        <v>3</v>
      </c>
      <c r="HO556" t="s">
        <v>3</v>
      </c>
      <c r="HP556" t="s">
        <v>3</v>
      </c>
      <c r="HQ556" t="s">
        <v>3</v>
      </c>
      <c r="IK556">
        <v>0</v>
      </c>
    </row>
    <row r="557" spans="1:245" x14ac:dyDescent="0.2">
      <c r="A557">
        <v>17</v>
      </c>
      <c r="B557">
        <v>1</v>
      </c>
      <c r="C557">
        <f>ROW(SmtRes!A258)</f>
        <v>258</v>
      </c>
      <c r="D557">
        <f>ROW(EtalonRes!A273)</f>
        <v>273</v>
      </c>
      <c r="E557" t="s">
        <v>31</v>
      </c>
      <c r="F557" t="s">
        <v>32</v>
      </c>
      <c r="G557" t="s">
        <v>33</v>
      </c>
      <c r="H557" t="s">
        <v>34</v>
      </c>
      <c r="I557">
        <v>0.35</v>
      </c>
      <c r="J557">
        <v>0</v>
      </c>
      <c r="K557">
        <v>0.35</v>
      </c>
      <c r="O557">
        <f t="shared" si="506"/>
        <v>56.74</v>
      </c>
      <c r="P557">
        <f t="shared" si="507"/>
        <v>0</v>
      </c>
      <c r="Q557">
        <f t="shared" si="508"/>
        <v>0</v>
      </c>
      <c r="R557">
        <f t="shared" si="509"/>
        <v>0</v>
      </c>
      <c r="S557">
        <f t="shared" si="510"/>
        <v>56.74</v>
      </c>
      <c r="T557">
        <f t="shared" si="511"/>
        <v>0</v>
      </c>
      <c r="U557">
        <f t="shared" si="512"/>
        <v>0.21</v>
      </c>
      <c r="V557">
        <f t="shared" si="513"/>
        <v>0</v>
      </c>
      <c r="W557">
        <f t="shared" si="514"/>
        <v>0</v>
      </c>
      <c r="X557">
        <f t="shared" si="515"/>
        <v>47.09</v>
      </c>
      <c r="Y557">
        <f t="shared" si="515"/>
        <v>23.26</v>
      </c>
      <c r="AA557">
        <v>55282325</v>
      </c>
      <c r="AB557">
        <f t="shared" si="516"/>
        <v>6.13</v>
      </c>
      <c r="AC557">
        <f t="shared" si="517"/>
        <v>0</v>
      </c>
      <c r="AD557">
        <f t="shared" si="518"/>
        <v>0</v>
      </c>
      <c r="AE557">
        <f t="shared" si="519"/>
        <v>0</v>
      </c>
      <c r="AF557">
        <f t="shared" si="519"/>
        <v>6.13</v>
      </c>
      <c r="AG557">
        <f t="shared" si="520"/>
        <v>0</v>
      </c>
      <c r="AH557">
        <f t="shared" si="521"/>
        <v>0.6</v>
      </c>
      <c r="AI557">
        <f t="shared" si="521"/>
        <v>0</v>
      </c>
      <c r="AJ557">
        <f t="shared" si="522"/>
        <v>0</v>
      </c>
      <c r="AK557">
        <v>6.13</v>
      </c>
      <c r="AL557">
        <v>0</v>
      </c>
      <c r="AM557">
        <v>0</v>
      </c>
      <c r="AN557">
        <v>0</v>
      </c>
      <c r="AO557">
        <v>6.13</v>
      </c>
      <c r="AP557">
        <v>0</v>
      </c>
      <c r="AQ557">
        <v>0.6</v>
      </c>
      <c r="AR557">
        <v>0</v>
      </c>
      <c r="AS557">
        <v>0</v>
      </c>
      <c r="AT557">
        <v>83</v>
      </c>
      <c r="AU557">
        <v>41</v>
      </c>
      <c r="AV557">
        <v>1</v>
      </c>
      <c r="AW557">
        <v>1</v>
      </c>
      <c r="AZ557">
        <v>1</v>
      </c>
      <c r="BA557">
        <v>26.39</v>
      </c>
      <c r="BB557">
        <v>1</v>
      </c>
      <c r="BC557">
        <v>1</v>
      </c>
      <c r="BD557" t="s">
        <v>3</v>
      </c>
      <c r="BE557" t="s">
        <v>3</v>
      </c>
      <c r="BF557" t="s">
        <v>3</v>
      </c>
      <c r="BG557" t="s">
        <v>3</v>
      </c>
      <c r="BH557">
        <v>0</v>
      </c>
      <c r="BI557">
        <v>1</v>
      </c>
      <c r="BJ557" t="s">
        <v>35</v>
      </c>
      <c r="BM557">
        <v>478</v>
      </c>
      <c r="BN557">
        <v>0</v>
      </c>
      <c r="BO557" t="s">
        <v>32</v>
      </c>
      <c r="BP557">
        <v>1</v>
      </c>
      <c r="BQ557">
        <v>60</v>
      </c>
      <c r="BR557">
        <v>0</v>
      </c>
      <c r="BS557">
        <v>26.39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83</v>
      </c>
      <c r="CA557">
        <v>41</v>
      </c>
      <c r="CB557" t="s">
        <v>3</v>
      </c>
      <c r="CE557">
        <v>30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523"/>
        <v>56.74</v>
      </c>
      <c r="CQ557">
        <f t="shared" si="524"/>
        <v>0</v>
      </c>
      <c r="CR557">
        <f t="shared" si="525"/>
        <v>0</v>
      </c>
      <c r="CS557">
        <f t="shared" si="526"/>
        <v>0</v>
      </c>
      <c r="CT557">
        <f t="shared" si="527"/>
        <v>161.77000000000001</v>
      </c>
      <c r="CU557">
        <f t="shared" si="528"/>
        <v>0</v>
      </c>
      <c r="CV557">
        <f t="shared" si="529"/>
        <v>0.6</v>
      </c>
      <c r="CW557">
        <f t="shared" si="530"/>
        <v>0</v>
      </c>
      <c r="CX557">
        <f t="shared" si="530"/>
        <v>0</v>
      </c>
      <c r="CY557">
        <f t="shared" si="531"/>
        <v>47.094200000000001</v>
      </c>
      <c r="CZ557">
        <f t="shared" si="532"/>
        <v>23.263400000000001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100</v>
      </c>
      <c r="DO557">
        <v>64</v>
      </c>
      <c r="DP557">
        <v>1.0249999999999999</v>
      </c>
      <c r="DQ557">
        <v>1</v>
      </c>
      <c r="DU557">
        <v>1013</v>
      </c>
      <c r="DV557" t="s">
        <v>34</v>
      </c>
      <c r="DW557" t="s">
        <v>34</v>
      </c>
      <c r="DX557">
        <v>1</v>
      </c>
      <c r="DZ557" t="s">
        <v>3</v>
      </c>
      <c r="EA557" t="s">
        <v>3</v>
      </c>
      <c r="EB557" t="s">
        <v>3</v>
      </c>
      <c r="EC557" t="s">
        <v>3</v>
      </c>
      <c r="EE557">
        <v>54687904</v>
      </c>
      <c r="EF557">
        <v>60</v>
      </c>
      <c r="EG557" t="s">
        <v>24</v>
      </c>
      <c r="EH557">
        <v>0</v>
      </c>
      <c r="EI557" t="s">
        <v>3</v>
      </c>
      <c r="EJ557">
        <v>1</v>
      </c>
      <c r="EK557">
        <v>478</v>
      </c>
      <c r="EL557" t="s">
        <v>36</v>
      </c>
      <c r="EM557" t="s">
        <v>37</v>
      </c>
      <c r="EO557" t="s">
        <v>3</v>
      </c>
      <c r="EQ557">
        <v>0</v>
      </c>
      <c r="ER557">
        <v>6.13</v>
      </c>
      <c r="ES557">
        <v>0</v>
      </c>
      <c r="ET557">
        <v>0</v>
      </c>
      <c r="EU557">
        <v>0</v>
      </c>
      <c r="EV557">
        <v>6.13</v>
      </c>
      <c r="EW557">
        <v>0.6</v>
      </c>
      <c r="EX557">
        <v>0</v>
      </c>
      <c r="EY557">
        <v>0</v>
      </c>
      <c r="FQ557">
        <v>0</v>
      </c>
      <c r="FR557">
        <f t="shared" si="533"/>
        <v>0</v>
      </c>
      <c r="FS557">
        <v>0</v>
      </c>
      <c r="FX557">
        <v>100</v>
      </c>
      <c r="FY557">
        <v>64</v>
      </c>
      <c r="GA557" t="s">
        <v>3</v>
      </c>
      <c r="GD557">
        <v>0</v>
      </c>
      <c r="GF557">
        <v>-750453579</v>
      </c>
      <c r="GG557">
        <v>2</v>
      </c>
      <c r="GH557">
        <v>1</v>
      </c>
      <c r="GI557">
        <v>3</v>
      </c>
      <c r="GJ557">
        <v>0</v>
      </c>
      <c r="GK557">
        <f>ROUND(R557*(R12)/100,2)</f>
        <v>0</v>
      </c>
      <c r="GL557">
        <f t="shared" si="534"/>
        <v>0</v>
      </c>
      <c r="GM557">
        <f t="shared" si="535"/>
        <v>127.09</v>
      </c>
      <c r="GN557">
        <f t="shared" si="536"/>
        <v>127.09</v>
      </c>
      <c r="GO557">
        <f t="shared" si="537"/>
        <v>0</v>
      </c>
      <c r="GP557">
        <f t="shared" si="538"/>
        <v>0</v>
      </c>
      <c r="GR557">
        <v>0</v>
      </c>
      <c r="GS557">
        <v>3</v>
      </c>
      <c r="GT557">
        <v>0</v>
      </c>
      <c r="GU557" t="s">
        <v>3</v>
      </c>
      <c r="GV557">
        <f t="shared" si="539"/>
        <v>0</v>
      </c>
      <c r="GW557">
        <v>1</v>
      </c>
      <c r="GX557">
        <f t="shared" si="540"/>
        <v>0</v>
      </c>
      <c r="HA557">
        <v>0</v>
      </c>
      <c r="HB557">
        <v>0</v>
      </c>
      <c r="HC557">
        <f t="shared" si="541"/>
        <v>0</v>
      </c>
      <c r="HE557" t="s">
        <v>3</v>
      </c>
      <c r="HF557" t="s">
        <v>3</v>
      </c>
      <c r="HM557" t="s">
        <v>3</v>
      </c>
      <c r="HN557" t="s">
        <v>3</v>
      </c>
      <c r="HO557" t="s">
        <v>3</v>
      </c>
      <c r="HP557" t="s">
        <v>3</v>
      </c>
      <c r="HQ557" t="s">
        <v>3</v>
      </c>
      <c r="IK557">
        <v>0</v>
      </c>
    </row>
    <row r="558" spans="1:245" x14ac:dyDescent="0.2">
      <c r="A558">
        <v>17</v>
      </c>
      <c r="B558">
        <v>1</v>
      </c>
      <c r="C558">
        <f>ROW(SmtRes!A260)</f>
        <v>260</v>
      </c>
      <c r="D558">
        <f>ROW(EtalonRes!A275)</f>
        <v>275</v>
      </c>
      <c r="E558" t="s">
        <v>38</v>
      </c>
      <c r="F558" t="s">
        <v>39</v>
      </c>
      <c r="G558" t="s">
        <v>40</v>
      </c>
      <c r="H558" t="s">
        <v>22</v>
      </c>
      <c r="I558">
        <f>ROUND(1.48/100,9)</f>
        <v>1.4800000000000001E-2</v>
      </c>
      <c r="J558">
        <v>0</v>
      </c>
      <c r="K558">
        <f>ROUND(1.48/100,9)</f>
        <v>1.4800000000000001E-2</v>
      </c>
      <c r="O558">
        <f t="shared" si="506"/>
        <v>74.680000000000007</v>
      </c>
      <c r="P558">
        <f t="shared" si="507"/>
        <v>0</v>
      </c>
      <c r="Q558">
        <f t="shared" si="508"/>
        <v>0</v>
      </c>
      <c r="R558">
        <f t="shared" si="509"/>
        <v>0</v>
      </c>
      <c r="S558">
        <f t="shared" si="510"/>
        <v>74.680000000000007</v>
      </c>
      <c r="T558">
        <f t="shared" si="511"/>
        <v>0</v>
      </c>
      <c r="U558">
        <f t="shared" si="512"/>
        <v>0.25766800000000001</v>
      </c>
      <c r="V558">
        <f t="shared" si="513"/>
        <v>0</v>
      </c>
      <c r="W558">
        <f t="shared" si="514"/>
        <v>0</v>
      </c>
      <c r="X558">
        <f t="shared" si="515"/>
        <v>52.28</v>
      </c>
      <c r="Y558">
        <f t="shared" si="515"/>
        <v>30.62</v>
      </c>
      <c r="AA558">
        <v>55282325</v>
      </c>
      <c r="AB558">
        <f t="shared" si="516"/>
        <v>191.34</v>
      </c>
      <c r="AC558">
        <f t="shared" si="517"/>
        <v>0</v>
      </c>
      <c r="AD558">
        <f t="shared" si="518"/>
        <v>0</v>
      </c>
      <c r="AE558">
        <f t="shared" si="519"/>
        <v>0</v>
      </c>
      <c r="AF558">
        <f t="shared" si="519"/>
        <v>191.34</v>
      </c>
      <c r="AG558">
        <f t="shared" si="520"/>
        <v>0</v>
      </c>
      <c r="AH558">
        <f t="shared" si="521"/>
        <v>17.41</v>
      </c>
      <c r="AI558">
        <f t="shared" si="521"/>
        <v>0</v>
      </c>
      <c r="AJ558">
        <f t="shared" si="522"/>
        <v>0</v>
      </c>
      <c r="AK558">
        <v>191.34</v>
      </c>
      <c r="AL558">
        <v>0</v>
      </c>
      <c r="AM558">
        <v>0</v>
      </c>
      <c r="AN558">
        <v>0</v>
      </c>
      <c r="AO558">
        <v>191.34</v>
      </c>
      <c r="AP558">
        <v>0</v>
      </c>
      <c r="AQ558">
        <v>17.41</v>
      </c>
      <c r="AR558">
        <v>0</v>
      </c>
      <c r="AS558">
        <v>0</v>
      </c>
      <c r="AT558">
        <v>70</v>
      </c>
      <c r="AU558">
        <v>41</v>
      </c>
      <c r="AV558">
        <v>1</v>
      </c>
      <c r="AW558">
        <v>1</v>
      </c>
      <c r="AZ558">
        <v>1</v>
      </c>
      <c r="BA558">
        <v>26.39</v>
      </c>
      <c r="BB558">
        <v>1</v>
      </c>
      <c r="BC558">
        <v>1</v>
      </c>
      <c r="BD558" t="s">
        <v>3</v>
      </c>
      <c r="BE558" t="s">
        <v>3</v>
      </c>
      <c r="BF558" t="s">
        <v>3</v>
      </c>
      <c r="BG558" t="s">
        <v>3</v>
      </c>
      <c r="BH558">
        <v>0</v>
      </c>
      <c r="BI558">
        <v>1</v>
      </c>
      <c r="BJ558" t="s">
        <v>41</v>
      </c>
      <c r="BM558">
        <v>441</v>
      </c>
      <c r="BN558">
        <v>0</v>
      </c>
      <c r="BO558" t="s">
        <v>39</v>
      </c>
      <c r="BP558">
        <v>1</v>
      </c>
      <c r="BQ558">
        <v>60</v>
      </c>
      <c r="BR558">
        <v>0</v>
      </c>
      <c r="BS558">
        <v>26.39</v>
      </c>
      <c r="BT558">
        <v>1</v>
      </c>
      <c r="BU558">
        <v>1</v>
      </c>
      <c r="BV558">
        <v>1</v>
      </c>
      <c r="BW558">
        <v>1</v>
      </c>
      <c r="BX558">
        <v>1</v>
      </c>
      <c r="BY558" t="s">
        <v>3</v>
      </c>
      <c r="BZ558">
        <v>70</v>
      </c>
      <c r="CA558">
        <v>41</v>
      </c>
      <c r="CB558" t="s">
        <v>3</v>
      </c>
      <c r="CE558">
        <v>30</v>
      </c>
      <c r="CF558">
        <v>0</v>
      </c>
      <c r="CG558">
        <v>0</v>
      </c>
      <c r="CM558">
        <v>0</v>
      </c>
      <c r="CN558" t="s">
        <v>3</v>
      </c>
      <c r="CO558">
        <v>0</v>
      </c>
      <c r="CP558">
        <f t="shared" si="523"/>
        <v>74.680000000000007</v>
      </c>
      <c r="CQ558">
        <f t="shared" si="524"/>
        <v>0</v>
      </c>
      <c r="CR558">
        <f t="shared" si="525"/>
        <v>0</v>
      </c>
      <c r="CS558">
        <f t="shared" si="526"/>
        <v>0</v>
      </c>
      <c r="CT558">
        <f t="shared" si="527"/>
        <v>5049.46</v>
      </c>
      <c r="CU558">
        <f t="shared" si="528"/>
        <v>0</v>
      </c>
      <c r="CV558">
        <f t="shared" si="529"/>
        <v>17.41</v>
      </c>
      <c r="CW558">
        <f t="shared" si="530"/>
        <v>0</v>
      </c>
      <c r="CX558">
        <f t="shared" si="530"/>
        <v>0</v>
      </c>
      <c r="CY558">
        <f t="shared" si="531"/>
        <v>52.276000000000003</v>
      </c>
      <c r="CZ558">
        <f t="shared" si="532"/>
        <v>30.6188</v>
      </c>
      <c r="DC558" t="s">
        <v>3</v>
      </c>
      <c r="DD558" t="s">
        <v>3</v>
      </c>
      <c r="DE558" t="s">
        <v>3</v>
      </c>
      <c r="DF558" t="s">
        <v>3</v>
      </c>
      <c r="DG558" t="s">
        <v>3</v>
      </c>
      <c r="DH558" t="s">
        <v>3</v>
      </c>
      <c r="DI558" t="s">
        <v>3</v>
      </c>
      <c r="DJ558" t="s">
        <v>3</v>
      </c>
      <c r="DK558" t="s">
        <v>3</v>
      </c>
      <c r="DL558" t="s">
        <v>3</v>
      </c>
      <c r="DM558" t="s">
        <v>3</v>
      </c>
      <c r="DN558">
        <v>80</v>
      </c>
      <c r="DO558">
        <v>55</v>
      </c>
      <c r="DP558">
        <v>1.0469999999999999</v>
      </c>
      <c r="DQ558">
        <v>1</v>
      </c>
      <c r="DU558">
        <v>1005</v>
      </c>
      <c r="DV558" t="s">
        <v>22</v>
      </c>
      <c r="DW558" t="s">
        <v>22</v>
      </c>
      <c r="DX558">
        <v>100</v>
      </c>
      <c r="DZ558" t="s">
        <v>3</v>
      </c>
      <c r="EA558" t="s">
        <v>3</v>
      </c>
      <c r="EB558" t="s">
        <v>3</v>
      </c>
      <c r="EC558" t="s">
        <v>3</v>
      </c>
      <c r="EE558">
        <v>54687867</v>
      </c>
      <c r="EF558">
        <v>60</v>
      </c>
      <c r="EG558" t="s">
        <v>24</v>
      </c>
      <c r="EH558">
        <v>0</v>
      </c>
      <c r="EI558" t="s">
        <v>3</v>
      </c>
      <c r="EJ558">
        <v>1</v>
      </c>
      <c r="EK558">
        <v>441</v>
      </c>
      <c r="EL558" t="s">
        <v>42</v>
      </c>
      <c r="EM558" t="s">
        <v>43</v>
      </c>
      <c r="EO558" t="s">
        <v>3</v>
      </c>
      <c r="EQ558">
        <v>0</v>
      </c>
      <c r="ER558">
        <v>191.34</v>
      </c>
      <c r="ES558">
        <v>0</v>
      </c>
      <c r="ET558">
        <v>0</v>
      </c>
      <c r="EU558">
        <v>0</v>
      </c>
      <c r="EV558">
        <v>191.34</v>
      </c>
      <c r="EW558">
        <v>17.41</v>
      </c>
      <c r="EX558">
        <v>0</v>
      </c>
      <c r="EY558">
        <v>0</v>
      </c>
      <c r="FQ558">
        <v>0</v>
      </c>
      <c r="FR558">
        <f t="shared" si="533"/>
        <v>0</v>
      </c>
      <c r="FS558">
        <v>0</v>
      </c>
      <c r="FX558">
        <v>80</v>
      </c>
      <c r="FY558">
        <v>55</v>
      </c>
      <c r="GA558" t="s">
        <v>3</v>
      </c>
      <c r="GD558">
        <v>0</v>
      </c>
      <c r="GF558">
        <v>-839833208</v>
      </c>
      <c r="GG558">
        <v>2</v>
      </c>
      <c r="GH558">
        <v>1</v>
      </c>
      <c r="GI558">
        <v>3</v>
      </c>
      <c r="GJ558">
        <v>0</v>
      </c>
      <c r="GK558">
        <f>ROUND(R558*(R12)/100,2)</f>
        <v>0</v>
      </c>
      <c r="GL558">
        <f t="shared" si="534"/>
        <v>0</v>
      </c>
      <c r="GM558">
        <f t="shared" si="535"/>
        <v>157.58000000000001</v>
      </c>
      <c r="GN558">
        <f t="shared" si="536"/>
        <v>157.58000000000001</v>
      </c>
      <c r="GO558">
        <f t="shared" si="537"/>
        <v>0</v>
      </c>
      <c r="GP558">
        <f t="shared" si="538"/>
        <v>0</v>
      </c>
      <c r="GR558">
        <v>0</v>
      </c>
      <c r="GS558">
        <v>3</v>
      </c>
      <c r="GT558">
        <v>0</v>
      </c>
      <c r="GU558" t="s">
        <v>3</v>
      </c>
      <c r="GV558">
        <f t="shared" si="539"/>
        <v>0</v>
      </c>
      <c r="GW558">
        <v>1</v>
      </c>
      <c r="GX558">
        <f t="shared" si="540"/>
        <v>0</v>
      </c>
      <c r="HA558">
        <v>0</v>
      </c>
      <c r="HB558">
        <v>0</v>
      </c>
      <c r="HC558">
        <f t="shared" si="541"/>
        <v>0</v>
      </c>
      <c r="HE558" t="s">
        <v>3</v>
      </c>
      <c r="HF558" t="s">
        <v>3</v>
      </c>
      <c r="HM558" t="s">
        <v>3</v>
      </c>
      <c r="HN558" t="s">
        <v>3</v>
      </c>
      <c r="HO558" t="s">
        <v>3</v>
      </c>
      <c r="HP558" t="s">
        <v>3</v>
      </c>
      <c r="HQ558" t="s">
        <v>3</v>
      </c>
      <c r="IK558">
        <v>0</v>
      </c>
    </row>
    <row r="559" spans="1:245" x14ac:dyDescent="0.2">
      <c r="A559">
        <v>18</v>
      </c>
      <c r="B559">
        <v>1</v>
      </c>
      <c r="C559">
        <v>260</v>
      </c>
      <c r="E559" t="s">
        <v>44</v>
      </c>
      <c r="F559" t="s">
        <v>28</v>
      </c>
      <c r="G559" t="s">
        <v>29</v>
      </c>
      <c r="H559" t="s">
        <v>30</v>
      </c>
      <c r="I559">
        <f>I558*J559</f>
        <v>-1.5096000000000002E-2</v>
      </c>
      <c r="J559">
        <v>-1.02</v>
      </c>
      <c r="K559">
        <v>-1.02</v>
      </c>
      <c r="O559">
        <f t="shared" si="506"/>
        <v>0</v>
      </c>
      <c r="P559">
        <f t="shared" si="507"/>
        <v>0</v>
      </c>
      <c r="Q559">
        <f t="shared" si="508"/>
        <v>0</v>
      </c>
      <c r="R559">
        <f t="shared" si="509"/>
        <v>0</v>
      </c>
      <c r="S559">
        <f t="shared" si="510"/>
        <v>0</v>
      </c>
      <c r="T559">
        <f t="shared" si="511"/>
        <v>0</v>
      </c>
      <c r="U559">
        <f t="shared" si="512"/>
        <v>0</v>
      </c>
      <c r="V559">
        <f t="shared" si="513"/>
        <v>0</v>
      </c>
      <c r="W559">
        <f t="shared" si="514"/>
        <v>0</v>
      </c>
      <c r="X559">
        <f t="shared" si="515"/>
        <v>0</v>
      </c>
      <c r="Y559">
        <f t="shared" si="515"/>
        <v>0</v>
      </c>
      <c r="AA559">
        <v>55282325</v>
      </c>
      <c r="AB559">
        <f t="shared" si="516"/>
        <v>0</v>
      </c>
      <c r="AC559">
        <f t="shared" si="517"/>
        <v>0</v>
      </c>
      <c r="AD559">
        <f t="shared" si="518"/>
        <v>0</v>
      </c>
      <c r="AE559">
        <f t="shared" si="519"/>
        <v>0</v>
      </c>
      <c r="AF559">
        <f t="shared" si="519"/>
        <v>0</v>
      </c>
      <c r="AG559">
        <f t="shared" si="520"/>
        <v>0</v>
      </c>
      <c r="AH559">
        <f t="shared" si="521"/>
        <v>0</v>
      </c>
      <c r="AI559">
        <f t="shared" si="521"/>
        <v>0</v>
      </c>
      <c r="AJ559">
        <f t="shared" si="522"/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1</v>
      </c>
      <c r="AW559">
        <v>1</v>
      </c>
      <c r="AZ559">
        <v>1</v>
      </c>
      <c r="BA559">
        <v>1</v>
      </c>
      <c r="BB559">
        <v>1</v>
      </c>
      <c r="BC559">
        <v>1</v>
      </c>
      <c r="BD559" t="s">
        <v>3</v>
      </c>
      <c r="BE559" t="s">
        <v>3</v>
      </c>
      <c r="BF559" t="s">
        <v>3</v>
      </c>
      <c r="BG559" t="s">
        <v>3</v>
      </c>
      <c r="BH559">
        <v>3</v>
      </c>
      <c r="BI559">
        <v>1</v>
      </c>
      <c r="BJ559" t="s">
        <v>3</v>
      </c>
      <c r="BM559">
        <v>441</v>
      </c>
      <c r="BN559">
        <v>0</v>
      </c>
      <c r="BO559" t="s">
        <v>3</v>
      </c>
      <c r="BP559">
        <v>0</v>
      </c>
      <c r="BQ559">
        <v>60</v>
      </c>
      <c r="BR559">
        <v>1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0</v>
      </c>
      <c r="CA559">
        <v>0</v>
      </c>
      <c r="CB559" t="s">
        <v>3</v>
      </c>
      <c r="CE559">
        <v>30</v>
      </c>
      <c r="CF559">
        <v>0</v>
      </c>
      <c r="CG559">
        <v>0</v>
      </c>
      <c r="CM559">
        <v>0</v>
      </c>
      <c r="CN559" t="s">
        <v>3</v>
      </c>
      <c r="CO559">
        <v>0</v>
      </c>
      <c r="CP559">
        <f t="shared" si="523"/>
        <v>0</v>
      </c>
      <c r="CQ559">
        <f t="shared" si="524"/>
        <v>0</v>
      </c>
      <c r="CR559">
        <f t="shared" si="525"/>
        <v>0</v>
      </c>
      <c r="CS559">
        <f t="shared" si="526"/>
        <v>0</v>
      </c>
      <c r="CT559">
        <f t="shared" si="527"/>
        <v>0</v>
      </c>
      <c r="CU559">
        <f t="shared" si="528"/>
        <v>0</v>
      </c>
      <c r="CV559">
        <f t="shared" si="529"/>
        <v>0</v>
      </c>
      <c r="CW559">
        <f t="shared" si="530"/>
        <v>0</v>
      </c>
      <c r="CX559">
        <f t="shared" si="530"/>
        <v>0</v>
      </c>
      <c r="CY559">
        <f t="shared" si="531"/>
        <v>0</v>
      </c>
      <c r="CZ559">
        <f t="shared" si="532"/>
        <v>0</v>
      </c>
      <c r="DC559" t="s">
        <v>3</v>
      </c>
      <c r="DD559" t="s">
        <v>3</v>
      </c>
      <c r="DE559" t="s">
        <v>3</v>
      </c>
      <c r="DF559" t="s">
        <v>3</v>
      </c>
      <c r="DG559" t="s">
        <v>3</v>
      </c>
      <c r="DH559" t="s">
        <v>3</v>
      </c>
      <c r="DI559" t="s">
        <v>3</v>
      </c>
      <c r="DJ559" t="s">
        <v>3</v>
      </c>
      <c r="DK559" t="s">
        <v>3</v>
      </c>
      <c r="DL559" t="s">
        <v>3</v>
      </c>
      <c r="DM559" t="s">
        <v>3</v>
      </c>
      <c r="DN559">
        <v>80</v>
      </c>
      <c r="DO559">
        <v>55</v>
      </c>
      <c r="DP559">
        <v>1.0469999999999999</v>
      </c>
      <c r="DQ559">
        <v>1</v>
      </c>
      <c r="DU559">
        <v>1009</v>
      </c>
      <c r="DV559" t="s">
        <v>30</v>
      </c>
      <c r="DW559" t="s">
        <v>30</v>
      </c>
      <c r="DX559">
        <v>1000</v>
      </c>
      <c r="DZ559" t="s">
        <v>3</v>
      </c>
      <c r="EA559" t="s">
        <v>3</v>
      </c>
      <c r="EB559" t="s">
        <v>3</v>
      </c>
      <c r="EC559" t="s">
        <v>3</v>
      </c>
      <c r="EE559">
        <v>54687867</v>
      </c>
      <c r="EF559">
        <v>60</v>
      </c>
      <c r="EG559" t="s">
        <v>24</v>
      </c>
      <c r="EH559">
        <v>0</v>
      </c>
      <c r="EI559" t="s">
        <v>3</v>
      </c>
      <c r="EJ559">
        <v>1</v>
      </c>
      <c r="EK559">
        <v>441</v>
      </c>
      <c r="EL559" t="s">
        <v>42</v>
      </c>
      <c r="EM559" t="s">
        <v>43</v>
      </c>
      <c r="EO559" t="s">
        <v>3</v>
      </c>
      <c r="EQ559">
        <v>32768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FQ559">
        <v>0</v>
      </c>
      <c r="FR559">
        <f t="shared" si="533"/>
        <v>0</v>
      </c>
      <c r="FS559">
        <v>0</v>
      </c>
      <c r="FX559">
        <v>80</v>
      </c>
      <c r="FY559">
        <v>55</v>
      </c>
      <c r="GA559" t="s">
        <v>3</v>
      </c>
      <c r="GD559">
        <v>0</v>
      </c>
      <c r="GF559">
        <v>1489638031</v>
      </c>
      <c r="GG559">
        <v>2</v>
      </c>
      <c r="GH559">
        <v>1</v>
      </c>
      <c r="GI559">
        <v>3</v>
      </c>
      <c r="GJ559">
        <v>0</v>
      </c>
      <c r="GK559">
        <f>ROUND(R559*(R12)/100,2)</f>
        <v>0</v>
      </c>
      <c r="GL559">
        <f t="shared" si="534"/>
        <v>0</v>
      </c>
      <c r="GM559">
        <f t="shared" si="535"/>
        <v>0</v>
      </c>
      <c r="GN559">
        <f t="shared" si="536"/>
        <v>0</v>
      </c>
      <c r="GO559">
        <f t="shared" si="537"/>
        <v>0</v>
      </c>
      <c r="GP559">
        <f t="shared" si="538"/>
        <v>0</v>
      </c>
      <c r="GR559">
        <v>0</v>
      </c>
      <c r="GS559">
        <v>3</v>
      </c>
      <c r="GT559">
        <v>0</v>
      </c>
      <c r="GU559" t="s">
        <v>3</v>
      </c>
      <c r="GV559">
        <f t="shared" si="539"/>
        <v>0</v>
      </c>
      <c r="GW559">
        <v>1</v>
      </c>
      <c r="GX559">
        <f t="shared" si="540"/>
        <v>0</v>
      </c>
      <c r="HA559">
        <v>0</v>
      </c>
      <c r="HB559">
        <v>0</v>
      </c>
      <c r="HC559">
        <f t="shared" si="541"/>
        <v>0</v>
      </c>
      <c r="HE559" t="s">
        <v>3</v>
      </c>
      <c r="HF559" t="s">
        <v>3</v>
      </c>
      <c r="HM559" t="s">
        <v>3</v>
      </c>
      <c r="HN559" t="s">
        <v>3</v>
      </c>
      <c r="HO559" t="s">
        <v>3</v>
      </c>
      <c r="HP559" t="s">
        <v>3</v>
      </c>
      <c r="HQ559" t="s">
        <v>3</v>
      </c>
      <c r="IK559">
        <v>0</v>
      </c>
    </row>
    <row r="560" spans="1:245" x14ac:dyDescent="0.2">
      <c r="A560">
        <v>17</v>
      </c>
      <c r="B560">
        <v>1</v>
      </c>
      <c r="C560">
        <f>ROW(SmtRes!A261)</f>
        <v>261</v>
      </c>
      <c r="D560">
        <f>ROW(EtalonRes!A278)</f>
        <v>278</v>
      </c>
      <c r="E560" t="s">
        <v>3</v>
      </c>
      <c r="F560" t="s">
        <v>46</v>
      </c>
      <c r="G560" t="s">
        <v>47</v>
      </c>
      <c r="H560" t="s">
        <v>48</v>
      </c>
      <c r="I560">
        <f>ROUND(2/100,9)</f>
        <v>0.02</v>
      </c>
      <c r="J560">
        <v>0</v>
      </c>
      <c r="K560">
        <f>ROUND(2/100,9)</f>
        <v>0.02</v>
      </c>
      <c r="O560">
        <f t="shared" si="506"/>
        <v>120.34</v>
      </c>
      <c r="P560">
        <f t="shared" si="507"/>
        <v>0</v>
      </c>
      <c r="Q560">
        <f t="shared" si="508"/>
        <v>0</v>
      </c>
      <c r="R560">
        <f t="shared" si="509"/>
        <v>0</v>
      </c>
      <c r="S560">
        <f t="shared" si="510"/>
        <v>120.34</v>
      </c>
      <c r="T560">
        <f t="shared" si="511"/>
        <v>0</v>
      </c>
      <c r="U560">
        <f t="shared" si="512"/>
        <v>0.41460000000000002</v>
      </c>
      <c r="V560">
        <f t="shared" si="513"/>
        <v>0</v>
      </c>
      <c r="W560">
        <f t="shared" si="514"/>
        <v>0</v>
      </c>
      <c r="X560">
        <f t="shared" si="515"/>
        <v>108.31</v>
      </c>
      <c r="Y560">
        <f t="shared" si="515"/>
        <v>49.34</v>
      </c>
      <c r="AA560">
        <v>-1</v>
      </c>
      <c r="AB560">
        <f t="shared" si="516"/>
        <v>227.82</v>
      </c>
      <c r="AC560">
        <f t="shared" si="517"/>
        <v>0</v>
      </c>
      <c r="AD560">
        <f t="shared" si="518"/>
        <v>0</v>
      </c>
      <c r="AE560">
        <f t="shared" si="519"/>
        <v>0</v>
      </c>
      <c r="AF560">
        <f t="shared" si="519"/>
        <v>227.82</v>
      </c>
      <c r="AG560">
        <f t="shared" si="520"/>
        <v>0</v>
      </c>
      <c r="AH560">
        <f t="shared" si="521"/>
        <v>20.73</v>
      </c>
      <c r="AI560">
        <f t="shared" si="521"/>
        <v>0</v>
      </c>
      <c r="AJ560">
        <f t="shared" si="522"/>
        <v>0</v>
      </c>
      <c r="AK560">
        <v>227.82</v>
      </c>
      <c r="AL560">
        <v>0</v>
      </c>
      <c r="AM560">
        <v>0</v>
      </c>
      <c r="AN560">
        <v>0</v>
      </c>
      <c r="AO560">
        <v>227.82</v>
      </c>
      <c r="AP560">
        <v>0</v>
      </c>
      <c r="AQ560">
        <v>20.73</v>
      </c>
      <c r="AR560">
        <v>0</v>
      </c>
      <c r="AS560">
        <v>0</v>
      </c>
      <c r="AT560">
        <v>90</v>
      </c>
      <c r="AU560">
        <v>41</v>
      </c>
      <c r="AV560">
        <v>1</v>
      </c>
      <c r="AW560">
        <v>1</v>
      </c>
      <c r="AZ560">
        <v>1</v>
      </c>
      <c r="BA560">
        <v>26.39</v>
      </c>
      <c r="BB560">
        <v>1</v>
      </c>
      <c r="BC560">
        <v>1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1</v>
      </c>
      <c r="BJ560" t="s">
        <v>49</v>
      </c>
      <c r="BM560">
        <v>621</v>
      </c>
      <c r="BN560">
        <v>0</v>
      </c>
      <c r="BO560" t="s">
        <v>46</v>
      </c>
      <c r="BP560">
        <v>1</v>
      </c>
      <c r="BQ560">
        <v>60</v>
      </c>
      <c r="BR560">
        <v>0</v>
      </c>
      <c r="BS560">
        <v>26.39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90</v>
      </c>
      <c r="CA560">
        <v>41</v>
      </c>
      <c r="CB560" t="s">
        <v>3</v>
      </c>
      <c r="CE560">
        <v>30</v>
      </c>
      <c r="CF560">
        <v>0</v>
      </c>
      <c r="CG560">
        <v>0</v>
      </c>
      <c r="CM560">
        <v>0</v>
      </c>
      <c r="CN560" t="s">
        <v>3</v>
      </c>
      <c r="CO560">
        <v>0</v>
      </c>
      <c r="CP560">
        <f t="shared" si="523"/>
        <v>120.34</v>
      </c>
      <c r="CQ560">
        <f t="shared" si="524"/>
        <v>0</v>
      </c>
      <c r="CR560">
        <f t="shared" si="525"/>
        <v>0</v>
      </c>
      <c r="CS560">
        <f t="shared" si="526"/>
        <v>0</v>
      </c>
      <c r="CT560">
        <f t="shared" si="527"/>
        <v>6012.17</v>
      </c>
      <c r="CU560">
        <f t="shared" si="528"/>
        <v>0</v>
      </c>
      <c r="CV560">
        <f t="shared" si="529"/>
        <v>20.73</v>
      </c>
      <c r="CW560">
        <f t="shared" si="530"/>
        <v>0</v>
      </c>
      <c r="CX560">
        <f t="shared" si="530"/>
        <v>0</v>
      </c>
      <c r="CY560">
        <f t="shared" si="531"/>
        <v>108.30600000000001</v>
      </c>
      <c r="CZ560">
        <f t="shared" si="532"/>
        <v>49.339399999999998</v>
      </c>
      <c r="DC560" t="s">
        <v>3</v>
      </c>
      <c r="DD560" t="s">
        <v>3</v>
      </c>
      <c r="DE560" t="s">
        <v>3</v>
      </c>
      <c r="DF560" t="s">
        <v>3</v>
      </c>
      <c r="DG560" t="s">
        <v>3</v>
      </c>
      <c r="DH560" t="s">
        <v>3</v>
      </c>
      <c r="DI560" t="s">
        <v>3</v>
      </c>
      <c r="DJ560" t="s">
        <v>3</v>
      </c>
      <c r="DK560" t="s">
        <v>3</v>
      </c>
      <c r="DL560" t="s">
        <v>3</v>
      </c>
      <c r="DM560" t="s">
        <v>3</v>
      </c>
      <c r="DN560">
        <v>110</v>
      </c>
      <c r="DO560">
        <v>74</v>
      </c>
      <c r="DP560">
        <v>1.0669999999999999</v>
      </c>
      <c r="DQ560">
        <v>1</v>
      </c>
      <c r="DU560">
        <v>1003</v>
      </c>
      <c r="DV560" t="s">
        <v>48</v>
      </c>
      <c r="DW560" t="s">
        <v>48</v>
      </c>
      <c r="DX560">
        <v>100</v>
      </c>
      <c r="DZ560" t="s">
        <v>3</v>
      </c>
      <c r="EA560" t="s">
        <v>3</v>
      </c>
      <c r="EB560" t="s">
        <v>3</v>
      </c>
      <c r="EC560" t="s">
        <v>3</v>
      </c>
      <c r="EE560">
        <v>54688047</v>
      </c>
      <c r="EF560">
        <v>60</v>
      </c>
      <c r="EG560" t="s">
        <v>24</v>
      </c>
      <c r="EH560">
        <v>0</v>
      </c>
      <c r="EI560" t="s">
        <v>3</v>
      </c>
      <c r="EJ560">
        <v>1</v>
      </c>
      <c r="EK560">
        <v>621</v>
      </c>
      <c r="EL560" t="s">
        <v>50</v>
      </c>
      <c r="EM560" t="s">
        <v>51</v>
      </c>
      <c r="EO560" t="s">
        <v>3</v>
      </c>
      <c r="EQ560">
        <v>1024</v>
      </c>
      <c r="ER560">
        <v>227.82</v>
      </c>
      <c r="ES560">
        <v>0</v>
      </c>
      <c r="ET560">
        <v>0</v>
      </c>
      <c r="EU560">
        <v>0</v>
      </c>
      <c r="EV560">
        <v>227.82</v>
      </c>
      <c r="EW560">
        <v>20.73</v>
      </c>
      <c r="EX560">
        <v>0</v>
      </c>
      <c r="EY560">
        <v>0</v>
      </c>
      <c r="FQ560">
        <v>0</v>
      </c>
      <c r="FR560">
        <f t="shared" si="533"/>
        <v>0</v>
      </c>
      <c r="FS560">
        <v>0</v>
      </c>
      <c r="FX560">
        <v>110</v>
      </c>
      <c r="FY560">
        <v>74</v>
      </c>
      <c r="GA560" t="s">
        <v>3</v>
      </c>
      <c r="GD560">
        <v>0</v>
      </c>
      <c r="GF560">
        <v>1675235809</v>
      </c>
      <c r="GG560">
        <v>2</v>
      </c>
      <c r="GH560">
        <v>1</v>
      </c>
      <c r="GI560">
        <v>3</v>
      </c>
      <c r="GJ560">
        <v>0</v>
      </c>
      <c r="GK560">
        <f>ROUND(R560*(R12)/100,2)</f>
        <v>0</v>
      </c>
      <c r="GL560">
        <f t="shared" si="534"/>
        <v>0</v>
      </c>
      <c r="GM560">
        <f t="shared" si="535"/>
        <v>277.99</v>
      </c>
      <c r="GN560">
        <f t="shared" si="536"/>
        <v>277.99</v>
      </c>
      <c r="GO560">
        <f t="shared" si="537"/>
        <v>0</v>
      </c>
      <c r="GP560">
        <f t="shared" si="538"/>
        <v>0</v>
      </c>
      <c r="GR560">
        <v>0</v>
      </c>
      <c r="GS560">
        <v>3</v>
      </c>
      <c r="GT560">
        <v>0</v>
      </c>
      <c r="GU560" t="s">
        <v>3</v>
      </c>
      <c r="GV560">
        <f t="shared" si="539"/>
        <v>0</v>
      </c>
      <c r="GW560">
        <v>1</v>
      </c>
      <c r="GX560">
        <f t="shared" si="540"/>
        <v>0</v>
      </c>
      <c r="HA560">
        <v>0</v>
      </c>
      <c r="HB560">
        <v>0</v>
      </c>
      <c r="HC560">
        <f t="shared" si="541"/>
        <v>0</v>
      </c>
      <c r="HE560" t="s">
        <v>3</v>
      </c>
      <c r="HF560" t="s">
        <v>3</v>
      </c>
      <c r="HM560" t="s">
        <v>3</v>
      </c>
      <c r="HN560" t="s">
        <v>3</v>
      </c>
      <c r="HO560" t="s">
        <v>3</v>
      </c>
      <c r="HP560" t="s">
        <v>3</v>
      </c>
      <c r="HQ560" t="s">
        <v>3</v>
      </c>
      <c r="IK560">
        <v>0</v>
      </c>
    </row>
    <row r="561" spans="1:245" x14ac:dyDescent="0.2">
      <c r="A561">
        <v>17</v>
      </c>
      <c r="B561">
        <v>1</v>
      </c>
      <c r="C561">
        <f>ROW(SmtRes!A262)</f>
        <v>262</v>
      </c>
      <c r="D561">
        <f>ROW(EtalonRes!A279)</f>
        <v>279</v>
      </c>
      <c r="E561" t="s">
        <v>3</v>
      </c>
      <c r="F561" t="s">
        <v>32</v>
      </c>
      <c r="G561" t="s">
        <v>53</v>
      </c>
      <c r="H561" t="s">
        <v>34</v>
      </c>
      <c r="I561">
        <v>20.75</v>
      </c>
      <c r="J561">
        <v>0</v>
      </c>
      <c r="K561">
        <v>20.75</v>
      </c>
      <c r="O561">
        <f t="shared" si="506"/>
        <v>3356.81</v>
      </c>
      <c r="P561">
        <f t="shared" si="507"/>
        <v>0</v>
      </c>
      <c r="Q561">
        <f t="shared" si="508"/>
        <v>0</v>
      </c>
      <c r="R561">
        <f t="shared" si="509"/>
        <v>0</v>
      </c>
      <c r="S561">
        <f t="shared" si="510"/>
        <v>3356.81</v>
      </c>
      <c r="T561">
        <f t="shared" si="511"/>
        <v>0</v>
      </c>
      <c r="U561">
        <f t="shared" si="512"/>
        <v>12.45</v>
      </c>
      <c r="V561">
        <f t="shared" si="513"/>
        <v>0</v>
      </c>
      <c r="W561">
        <f t="shared" si="514"/>
        <v>0</v>
      </c>
      <c r="X561">
        <f t="shared" si="515"/>
        <v>2786.15</v>
      </c>
      <c r="Y561">
        <f t="shared" si="515"/>
        <v>1376.29</v>
      </c>
      <c r="AA561">
        <v>-1</v>
      </c>
      <c r="AB561">
        <f t="shared" si="516"/>
        <v>6.13</v>
      </c>
      <c r="AC561">
        <f t="shared" si="517"/>
        <v>0</v>
      </c>
      <c r="AD561">
        <f t="shared" si="518"/>
        <v>0</v>
      </c>
      <c r="AE561">
        <f t="shared" si="519"/>
        <v>0</v>
      </c>
      <c r="AF561">
        <f t="shared" si="519"/>
        <v>6.13</v>
      </c>
      <c r="AG561">
        <f t="shared" si="520"/>
        <v>0</v>
      </c>
      <c r="AH561">
        <f t="shared" si="521"/>
        <v>0.6</v>
      </c>
      <c r="AI561">
        <f t="shared" si="521"/>
        <v>0</v>
      </c>
      <c r="AJ561">
        <f t="shared" si="522"/>
        <v>0</v>
      </c>
      <c r="AK561">
        <v>6.13</v>
      </c>
      <c r="AL561">
        <v>0</v>
      </c>
      <c r="AM561">
        <v>0</v>
      </c>
      <c r="AN561">
        <v>0</v>
      </c>
      <c r="AO561">
        <v>6.13</v>
      </c>
      <c r="AP561">
        <v>0</v>
      </c>
      <c r="AQ561">
        <v>0.6</v>
      </c>
      <c r="AR561">
        <v>0</v>
      </c>
      <c r="AS561">
        <v>0</v>
      </c>
      <c r="AT561">
        <v>83</v>
      </c>
      <c r="AU561">
        <v>41</v>
      </c>
      <c r="AV561">
        <v>1</v>
      </c>
      <c r="AW561">
        <v>1</v>
      </c>
      <c r="AZ561">
        <v>1</v>
      </c>
      <c r="BA561">
        <v>26.39</v>
      </c>
      <c r="BB561">
        <v>1</v>
      </c>
      <c r="BC561">
        <v>1</v>
      </c>
      <c r="BD561" t="s">
        <v>3</v>
      </c>
      <c r="BE561" t="s">
        <v>3</v>
      </c>
      <c r="BF561" t="s">
        <v>3</v>
      </c>
      <c r="BG561" t="s">
        <v>3</v>
      </c>
      <c r="BH561">
        <v>0</v>
      </c>
      <c r="BI561">
        <v>1</v>
      </c>
      <c r="BJ561" t="s">
        <v>35</v>
      </c>
      <c r="BM561">
        <v>478</v>
      </c>
      <c r="BN561">
        <v>0</v>
      </c>
      <c r="BO561" t="s">
        <v>32</v>
      </c>
      <c r="BP561">
        <v>1</v>
      </c>
      <c r="BQ561">
        <v>60</v>
      </c>
      <c r="BR561">
        <v>0</v>
      </c>
      <c r="BS561">
        <v>26.39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83</v>
      </c>
      <c r="CA561">
        <v>41</v>
      </c>
      <c r="CB561" t="s">
        <v>3</v>
      </c>
      <c r="CE561">
        <v>30</v>
      </c>
      <c r="CF561">
        <v>0</v>
      </c>
      <c r="CG561">
        <v>0</v>
      </c>
      <c r="CM561">
        <v>0</v>
      </c>
      <c r="CN561" t="s">
        <v>3</v>
      </c>
      <c r="CO561">
        <v>0</v>
      </c>
      <c r="CP561">
        <f t="shared" si="523"/>
        <v>3356.81</v>
      </c>
      <c r="CQ561">
        <f t="shared" si="524"/>
        <v>0</v>
      </c>
      <c r="CR561">
        <f t="shared" si="525"/>
        <v>0</v>
      </c>
      <c r="CS561">
        <f t="shared" si="526"/>
        <v>0</v>
      </c>
      <c r="CT561">
        <f t="shared" si="527"/>
        <v>161.77000000000001</v>
      </c>
      <c r="CU561">
        <f t="shared" si="528"/>
        <v>0</v>
      </c>
      <c r="CV561">
        <f t="shared" si="529"/>
        <v>0.6</v>
      </c>
      <c r="CW561">
        <f t="shared" si="530"/>
        <v>0</v>
      </c>
      <c r="CX561">
        <f t="shared" si="530"/>
        <v>0</v>
      </c>
      <c r="CY561">
        <f t="shared" si="531"/>
        <v>2786.1522999999997</v>
      </c>
      <c r="CZ561">
        <f t="shared" si="532"/>
        <v>1376.2920999999999</v>
      </c>
      <c r="DC561" t="s">
        <v>3</v>
      </c>
      <c r="DD561" t="s">
        <v>3</v>
      </c>
      <c r="DE561" t="s">
        <v>3</v>
      </c>
      <c r="DF561" t="s">
        <v>3</v>
      </c>
      <c r="DG561" t="s">
        <v>3</v>
      </c>
      <c r="DH561" t="s">
        <v>3</v>
      </c>
      <c r="DI561" t="s">
        <v>3</v>
      </c>
      <c r="DJ561" t="s">
        <v>3</v>
      </c>
      <c r="DK561" t="s">
        <v>3</v>
      </c>
      <c r="DL561" t="s">
        <v>3</v>
      </c>
      <c r="DM561" t="s">
        <v>3</v>
      </c>
      <c r="DN561">
        <v>100</v>
      </c>
      <c r="DO561">
        <v>64</v>
      </c>
      <c r="DP561">
        <v>1.0249999999999999</v>
      </c>
      <c r="DQ561">
        <v>1</v>
      </c>
      <c r="DU561">
        <v>1013</v>
      </c>
      <c r="DV561" t="s">
        <v>34</v>
      </c>
      <c r="DW561" t="s">
        <v>34</v>
      </c>
      <c r="DX561">
        <v>1</v>
      </c>
      <c r="DZ561" t="s">
        <v>3</v>
      </c>
      <c r="EA561" t="s">
        <v>3</v>
      </c>
      <c r="EB561" t="s">
        <v>3</v>
      </c>
      <c r="EC561" t="s">
        <v>3</v>
      </c>
      <c r="EE561">
        <v>54687904</v>
      </c>
      <c r="EF561">
        <v>60</v>
      </c>
      <c r="EG561" t="s">
        <v>24</v>
      </c>
      <c r="EH561">
        <v>0</v>
      </c>
      <c r="EI561" t="s">
        <v>3</v>
      </c>
      <c r="EJ561">
        <v>1</v>
      </c>
      <c r="EK561">
        <v>478</v>
      </c>
      <c r="EL561" t="s">
        <v>36</v>
      </c>
      <c r="EM561" t="s">
        <v>37</v>
      </c>
      <c r="EO561" t="s">
        <v>3</v>
      </c>
      <c r="EQ561">
        <v>1024</v>
      </c>
      <c r="ER561">
        <v>6.13</v>
      </c>
      <c r="ES561">
        <v>0</v>
      </c>
      <c r="ET561">
        <v>0</v>
      </c>
      <c r="EU561">
        <v>0</v>
      </c>
      <c r="EV561">
        <v>6.13</v>
      </c>
      <c r="EW561">
        <v>0.6</v>
      </c>
      <c r="EX561">
        <v>0</v>
      </c>
      <c r="EY561">
        <v>0</v>
      </c>
      <c r="FQ561">
        <v>0</v>
      </c>
      <c r="FR561">
        <f t="shared" si="533"/>
        <v>0</v>
      </c>
      <c r="FS561">
        <v>0</v>
      </c>
      <c r="FX561">
        <v>100</v>
      </c>
      <c r="FY561">
        <v>64</v>
      </c>
      <c r="GA561" t="s">
        <v>3</v>
      </c>
      <c r="GD561">
        <v>0</v>
      </c>
      <c r="GF561">
        <v>1828295077</v>
      </c>
      <c r="GG561">
        <v>2</v>
      </c>
      <c r="GH561">
        <v>1</v>
      </c>
      <c r="GI561">
        <v>3</v>
      </c>
      <c r="GJ561">
        <v>0</v>
      </c>
      <c r="GK561">
        <f>ROUND(R561*(R12)/100,2)</f>
        <v>0</v>
      </c>
      <c r="GL561">
        <f t="shared" si="534"/>
        <v>0</v>
      </c>
      <c r="GM561">
        <f t="shared" si="535"/>
        <v>7519.25</v>
      </c>
      <c r="GN561">
        <f t="shared" si="536"/>
        <v>7519.25</v>
      </c>
      <c r="GO561">
        <f t="shared" si="537"/>
        <v>0</v>
      </c>
      <c r="GP561">
        <f t="shared" si="538"/>
        <v>0</v>
      </c>
      <c r="GR561">
        <v>0</v>
      </c>
      <c r="GS561">
        <v>3</v>
      </c>
      <c r="GT561">
        <v>0</v>
      </c>
      <c r="GU561" t="s">
        <v>3</v>
      </c>
      <c r="GV561">
        <f t="shared" si="539"/>
        <v>0</v>
      </c>
      <c r="GW561">
        <v>1</v>
      </c>
      <c r="GX561">
        <f t="shared" si="540"/>
        <v>0</v>
      </c>
      <c r="HA561">
        <v>0</v>
      </c>
      <c r="HB561">
        <v>0</v>
      </c>
      <c r="HC561">
        <f t="shared" si="541"/>
        <v>0</v>
      </c>
      <c r="HE561" t="s">
        <v>3</v>
      </c>
      <c r="HF561" t="s">
        <v>3</v>
      </c>
      <c r="HM561" t="s">
        <v>3</v>
      </c>
      <c r="HN561" t="s">
        <v>3</v>
      </c>
      <c r="HO561" t="s">
        <v>3</v>
      </c>
      <c r="HP561" t="s">
        <v>3</v>
      </c>
      <c r="HQ561" t="s">
        <v>3</v>
      </c>
      <c r="IK561">
        <v>0</v>
      </c>
    </row>
    <row r="563" spans="1:245" x14ac:dyDescent="0.2">
      <c r="A563" s="2">
        <v>51</v>
      </c>
      <c r="B563" s="2">
        <f>B551</f>
        <v>1</v>
      </c>
      <c r="C563" s="2">
        <f>A551</f>
        <v>5</v>
      </c>
      <c r="D563" s="2">
        <f>ROW(A551)</f>
        <v>551</v>
      </c>
      <c r="E563" s="2"/>
      <c r="F563" s="2" t="str">
        <f>IF(F551&lt;&gt;"",F551,"")</f>
        <v>Новый подраздел</v>
      </c>
      <c r="G563" s="2" t="str">
        <f>IF(G551&lt;&gt;"",G551,"")</f>
        <v>Кровля тех. этажа в/о В/5-9</v>
      </c>
      <c r="H563" s="2">
        <v>0</v>
      </c>
      <c r="I563" s="2"/>
      <c r="J563" s="2"/>
      <c r="K563" s="2"/>
      <c r="L563" s="2"/>
      <c r="M563" s="2"/>
      <c r="N563" s="2"/>
      <c r="O563" s="2">
        <f t="shared" ref="O563:T563" si="542">ROUND(AB563,2)</f>
        <v>230.65</v>
      </c>
      <c r="P563" s="2">
        <f t="shared" si="542"/>
        <v>0</v>
      </c>
      <c r="Q563" s="2">
        <f t="shared" si="542"/>
        <v>0</v>
      </c>
      <c r="R563" s="2">
        <f t="shared" si="542"/>
        <v>0</v>
      </c>
      <c r="S563" s="2">
        <f t="shared" si="542"/>
        <v>230.65</v>
      </c>
      <c r="T563" s="2">
        <f t="shared" si="542"/>
        <v>0</v>
      </c>
      <c r="U563" s="2">
        <f>AH563</f>
        <v>0.83566799999999997</v>
      </c>
      <c r="V563" s="2">
        <f>AI563</f>
        <v>0</v>
      </c>
      <c r="W563" s="2">
        <f>ROUND(AJ563,2)</f>
        <v>0</v>
      </c>
      <c r="X563" s="2">
        <f>ROUND(AK563,2)</f>
        <v>168.83</v>
      </c>
      <c r="Y563" s="2">
        <f>ROUND(AL563,2)</f>
        <v>94.56</v>
      </c>
      <c r="Z563" s="2"/>
      <c r="AA563" s="2"/>
      <c r="AB563" s="2">
        <f>ROUND(SUMIF(AA555:AA561,"=55282325",O555:O561),2)</f>
        <v>230.65</v>
      </c>
      <c r="AC563" s="2">
        <f>ROUND(SUMIF(AA555:AA561,"=55282325",P555:P561),2)</f>
        <v>0</v>
      </c>
      <c r="AD563" s="2">
        <f>ROUND(SUMIF(AA555:AA561,"=55282325",Q555:Q561),2)</f>
        <v>0</v>
      </c>
      <c r="AE563" s="2">
        <f>ROUND(SUMIF(AA555:AA561,"=55282325",R555:R561),2)</f>
        <v>0</v>
      </c>
      <c r="AF563" s="2">
        <f>ROUND(SUMIF(AA555:AA561,"=55282325",S555:S561),2)</f>
        <v>230.65</v>
      </c>
      <c r="AG563" s="2">
        <f>ROUND(SUMIF(AA555:AA561,"=55282325",T555:T561),2)</f>
        <v>0</v>
      </c>
      <c r="AH563" s="2">
        <f>SUMIF(AA555:AA561,"=55282325",U555:U561)</f>
        <v>0.83566799999999997</v>
      </c>
      <c r="AI563" s="2">
        <f>SUMIF(AA555:AA561,"=55282325",V555:V561)</f>
        <v>0</v>
      </c>
      <c r="AJ563" s="2">
        <f>ROUND(SUMIF(AA555:AA561,"=55282325",W555:W561),2)</f>
        <v>0</v>
      </c>
      <c r="AK563" s="2">
        <f>ROUND(SUMIF(AA555:AA561,"=55282325",X555:X561),2)</f>
        <v>168.83</v>
      </c>
      <c r="AL563" s="2">
        <f>ROUND(SUMIF(AA555:AA561,"=55282325",Y555:Y561),2)</f>
        <v>94.56</v>
      </c>
      <c r="AM563" s="2"/>
      <c r="AN563" s="2"/>
      <c r="AO563" s="2">
        <f t="shared" ref="AO563:BD563" si="543">ROUND(BX563,2)</f>
        <v>0</v>
      </c>
      <c r="AP563" s="2">
        <f t="shared" si="543"/>
        <v>0</v>
      </c>
      <c r="AQ563" s="2">
        <f t="shared" si="543"/>
        <v>0</v>
      </c>
      <c r="AR563" s="2">
        <f t="shared" si="543"/>
        <v>494.04</v>
      </c>
      <c r="AS563" s="2">
        <f t="shared" si="543"/>
        <v>494.04</v>
      </c>
      <c r="AT563" s="2">
        <f t="shared" si="543"/>
        <v>0</v>
      </c>
      <c r="AU563" s="2">
        <f t="shared" si="543"/>
        <v>0</v>
      </c>
      <c r="AV563" s="2">
        <f t="shared" si="543"/>
        <v>0</v>
      </c>
      <c r="AW563" s="2">
        <f t="shared" si="543"/>
        <v>0</v>
      </c>
      <c r="AX563" s="2">
        <f t="shared" si="543"/>
        <v>0</v>
      </c>
      <c r="AY563" s="2">
        <f t="shared" si="543"/>
        <v>0</v>
      </c>
      <c r="AZ563" s="2">
        <f t="shared" si="543"/>
        <v>0</v>
      </c>
      <c r="BA563" s="2">
        <f t="shared" si="543"/>
        <v>0</v>
      </c>
      <c r="BB563" s="2">
        <f t="shared" si="543"/>
        <v>0</v>
      </c>
      <c r="BC563" s="2">
        <f t="shared" si="543"/>
        <v>0</v>
      </c>
      <c r="BD563" s="2">
        <f t="shared" si="543"/>
        <v>0</v>
      </c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>
        <f>ROUND(SUMIF(AA555:AA561,"=55282325",FQ555:FQ561),2)</f>
        <v>0</v>
      </c>
      <c r="BY563" s="2">
        <f>ROUND(SUMIF(AA555:AA561,"=55282325",FR555:FR561),2)</f>
        <v>0</v>
      </c>
      <c r="BZ563" s="2">
        <f>ROUND(SUMIF(AA555:AA561,"=55282325",GL555:GL561),2)</f>
        <v>0</v>
      </c>
      <c r="CA563" s="2">
        <f>ROUND(SUMIF(AA555:AA561,"=55282325",GM555:GM561),2)</f>
        <v>494.04</v>
      </c>
      <c r="CB563" s="2">
        <f>ROUND(SUMIF(AA555:AA561,"=55282325",GN555:GN561),2)</f>
        <v>494.04</v>
      </c>
      <c r="CC563" s="2">
        <f>ROUND(SUMIF(AA555:AA561,"=55282325",GO555:GO561),2)</f>
        <v>0</v>
      </c>
      <c r="CD563" s="2">
        <f>ROUND(SUMIF(AA555:AA561,"=55282325",GP555:GP561),2)</f>
        <v>0</v>
      </c>
      <c r="CE563" s="2">
        <f>AC563-BX563</f>
        <v>0</v>
      </c>
      <c r="CF563" s="2">
        <f>AC563-BY563</f>
        <v>0</v>
      </c>
      <c r="CG563" s="2">
        <f>BX563-BZ563</f>
        <v>0</v>
      </c>
      <c r="CH563" s="2">
        <f>AC563-BX563-BY563+BZ563</f>
        <v>0</v>
      </c>
      <c r="CI563" s="2">
        <f>BY563-BZ563</f>
        <v>0</v>
      </c>
      <c r="CJ563" s="2">
        <f>ROUND(SUMIF(AA555:AA561,"=55282325",GX555:GX561),2)</f>
        <v>0</v>
      </c>
      <c r="CK563" s="2">
        <f>ROUND(SUMIF(AA555:AA561,"=55282325",GY555:GY561),2)</f>
        <v>0</v>
      </c>
      <c r="CL563" s="2">
        <f>ROUND(SUMIF(AA555:AA561,"=55282325",GZ555:GZ561),2)</f>
        <v>0</v>
      </c>
      <c r="CM563" s="2">
        <f>ROUND(SUMIF(AA555:AA561,"=55282325",HD555:HD561),2)</f>
        <v>0</v>
      </c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>
        <v>0</v>
      </c>
    </row>
    <row r="565" spans="1:245" x14ac:dyDescent="0.2">
      <c r="A565" s="4">
        <v>50</v>
      </c>
      <c r="B565" s="4">
        <v>0</v>
      </c>
      <c r="C565" s="4">
        <v>0</v>
      </c>
      <c r="D565" s="4">
        <v>1</v>
      </c>
      <c r="E565" s="4">
        <v>201</v>
      </c>
      <c r="F565" s="4">
        <f>ROUND(Source!O563,O565)</f>
        <v>230.65</v>
      </c>
      <c r="G565" s="4" t="s">
        <v>54</v>
      </c>
      <c r="H565" s="4" t="s">
        <v>55</v>
      </c>
      <c r="I565" s="4"/>
      <c r="J565" s="4"/>
      <c r="K565" s="4">
        <v>201</v>
      </c>
      <c r="L565" s="4">
        <v>1</v>
      </c>
      <c r="M565" s="4">
        <v>3</v>
      </c>
      <c r="N565" s="4" t="s">
        <v>3</v>
      </c>
      <c r="O565" s="4">
        <v>2</v>
      </c>
      <c r="P565" s="4"/>
      <c r="Q565" s="4"/>
      <c r="R565" s="4"/>
      <c r="S565" s="4"/>
      <c r="T565" s="4"/>
      <c r="U565" s="4"/>
      <c r="V565" s="4"/>
      <c r="W565" s="4">
        <v>230.65</v>
      </c>
      <c r="X565" s="4">
        <v>1</v>
      </c>
      <c r="Y565" s="4">
        <v>230.65</v>
      </c>
      <c r="Z565" s="4"/>
      <c r="AA565" s="4"/>
      <c r="AB565" s="4"/>
    </row>
    <row r="566" spans="1:245" x14ac:dyDescent="0.2">
      <c r="A566" s="4">
        <v>50</v>
      </c>
      <c r="B566" s="4">
        <v>0</v>
      </c>
      <c r="C566" s="4">
        <v>0</v>
      </c>
      <c r="D566" s="4">
        <v>1</v>
      </c>
      <c r="E566" s="4">
        <v>202</v>
      </c>
      <c r="F566" s="4">
        <f>ROUND(Source!P563,O566)</f>
        <v>0</v>
      </c>
      <c r="G566" s="4" t="s">
        <v>56</v>
      </c>
      <c r="H566" s="4" t="s">
        <v>57</v>
      </c>
      <c r="I566" s="4"/>
      <c r="J566" s="4"/>
      <c r="K566" s="4">
        <v>202</v>
      </c>
      <c r="L566" s="4">
        <v>2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>
        <v>0</v>
      </c>
      <c r="X566" s="4">
        <v>1</v>
      </c>
      <c r="Y566" s="4">
        <v>0</v>
      </c>
      <c r="Z566" s="4"/>
      <c r="AA566" s="4"/>
      <c r="AB566" s="4"/>
    </row>
    <row r="567" spans="1:245" x14ac:dyDescent="0.2">
      <c r="A567" s="4">
        <v>50</v>
      </c>
      <c r="B567" s="4">
        <v>0</v>
      </c>
      <c r="C567" s="4">
        <v>0</v>
      </c>
      <c r="D567" s="4">
        <v>1</v>
      </c>
      <c r="E567" s="4">
        <v>222</v>
      </c>
      <c r="F567" s="4">
        <f>ROUND(Source!AO563,O567)</f>
        <v>0</v>
      </c>
      <c r="G567" s="4" t="s">
        <v>58</v>
      </c>
      <c r="H567" s="4" t="s">
        <v>59</v>
      </c>
      <c r="I567" s="4"/>
      <c r="J567" s="4"/>
      <c r="K567" s="4">
        <v>222</v>
      </c>
      <c r="L567" s="4">
        <v>3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>
        <v>0</v>
      </c>
      <c r="X567" s="4">
        <v>1</v>
      </c>
      <c r="Y567" s="4">
        <v>0</v>
      </c>
      <c r="Z567" s="4"/>
      <c r="AA567" s="4"/>
      <c r="AB567" s="4"/>
    </row>
    <row r="568" spans="1:245" x14ac:dyDescent="0.2">
      <c r="A568" s="4">
        <v>50</v>
      </c>
      <c r="B568" s="4">
        <v>0</v>
      </c>
      <c r="C568" s="4">
        <v>0</v>
      </c>
      <c r="D568" s="4">
        <v>1</v>
      </c>
      <c r="E568" s="4">
        <v>225</v>
      </c>
      <c r="F568" s="4">
        <f>ROUND(Source!AV563,O568)</f>
        <v>0</v>
      </c>
      <c r="G568" s="4" t="s">
        <v>60</v>
      </c>
      <c r="H568" s="4" t="s">
        <v>61</v>
      </c>
      <c r="I568" s="4"/>
      <c r="J568" s="4"/>
      <c r="K568" s="4">
        <v>225</v>
      </c>
      <c r="L568" s="4">
        <v>4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>
        <v>0</v>
      </c>
      <c r="X568" s="4">
        <v>1</v>
      </c>
      <c r="Y568" s="4">
        <v>0</v>
      </c>
      <c r="Z568" s="4"/>
      <c r="AA568" s="4"/>
      <c r="AB568" s="4"/>
    </row>
    <row r="569" spans="1:245" x14ac:dyDescent="0.2">
      <c r="A569" s="4">
        <v>50</v>
      </c>
      <c r="B569" s="4">
        <v>0</v>
      </c>
      <c r="C569" s="4">
        <v>0</v>
      </c>
      <c r="D569" s="4">
        <v>1</v>
      </c>
      <c r="E569" s="4">
        <v>226</v>
      </c>
      <c r="F569" s="4">
        <f>ROUND(Source!AW563,O569)</f>
        <v>0</v>
      </c>
      <c r="G569" s="4" t="s">
        <v>62</v>
      </c>
      <c r="H569" s="4" t="s">
        <v>63</v>
      </c>
      <c r="I569" s="4"/>
      <c r="J569" s="4"/>
      <c r="K569" s="4">
        <v>226</v>
      </c>
      <c r="L569" s="4">
        <v>5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>
        <v>0</v>
      </c>
      <c r="X569" s="4">
        <v>1</v>
      </c>
      <c r="Y569" s="4">
        <v>0</v>
      </c>
      <c r="Z569" s="4"/>
      <c r="AA569" s="4"/>
      <c r="AB569" s="4"/>
    </row>
    <row r="570" spans="1:245" x14ac:dyDescent="0.2">
      <c r="A570" s="4">
        <v>50</v>
      </c>
      <c r="B570" s="4">
        <v>0</v>
      </c>
      <c r="C570" s="4">
        <v>0</v>
      </c>
      <c r="D570" s="4">
        <v>1</v>
      </c>
      <c r="E570" s="4">
        <v>227</v>
      </c>
      <c r="F570" s="4">
        <f>ROUND(Source!AX563,O570)</f>
        <v>0</v>
      </c>
      <c r="G570" s="4" t="s">
        <v>64</v>
      </c>
      <c r="H570" s="4" t="s">
        <v>65</v>
      </c>
      <c r="I570" s="4"/>
      <c r="J570" s="4"/>
      <c r="K570" s="4">
        <v>227</v>
      </c>
      <c r="L570" s="4">
        <v>6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>
        <v>0</v>
      </c>
      <c r="X570" s="4">
        <v>1</v>
      </c>
      <c r="Y570" s="4">
        <v>0</v>
      </c>
      <c r="Z570" s="4"/>
      <c r="AA570" s="4"/>
      <c r="AB570" s="4"/>
    </row>
    <row r="571" spans="1:245" x14ac:dyDescent="0.2">
      <c r="A571" s="4">
        <v>50</v>
      </c>
      <c r="B571" s="4">
        <v>0</v>
      </c>
      <c r="C571" s="4">
        <v>0</v>
      </c>
      <c r="D571" s="4">
        <v>1</v>
      </c>
      <c r="E571" s="4">
        <v>228</v>
      </c>
      <c r="F571" s="4">
        <f>ROUND(Source!AY563,O571)</f>
        <v>0</v>
      </c>
      <c r="G571" s="4" t="s">
        <v>66</v>
      </c>
      <c r="H571" s="4" t="s">
        <v>67</v>
      </c>
      <c r="I571" s="4"/>
      <c r="J571" s="4"/>
      <c r="K571" s="4">
        <v>228</v>
      </c>
      <c r="L571" s="4">
        <v>7</v>
      </c>
      <c r="M571" s="4">
        <v>3</v>
      </c>
      <c r="N571" s="4" t="s">
        <v>3</v>
      </c>
      <c r="O571" s="4">
        <v>2</v>
      </c>
      <c r="P571" s="4"/>
      <c r="Q571" s="4"/>
      <c r="R571" s="4"/>
      <c r="S571" s="4"/>
      <c r="T571" s="4"/>
      <c r="U571" s="4"/>
      <c r="V571" s="4"/>
      <c r="W571" s="4">
        <v>0</v>
      </c>
      <c r="X571" s="4">
        <v>1</v>
      </c>
      <c r="Y571" s="4">
        <v>0</v>
      </c>
      <c r="Z571" s="4"/>
      <c r="AA571" s="4"/>
      <c r="AB571" s="4"/>
    </row>
    <row r="572" spans="1:245" x14ac:dyDescent="0.2">
      <c r="A572" s="4">
        <v>50</v>
      </c>
      <c r="B572" s="4">
        <v>0</v>
      </c>
      <c r="C572" s="4">
        <v>0</v>
      </c>
      <c r="D572" s="4">
        <v>1</v>
      </c>
      <c r="E572" s="4">
        <v>216</v>
      </c>
      <c r="F572" s="4">
        <f>ROUND(Source!AP563,O572)</f>
        <v>0</v>
      </c>
      <c r="G572" s="4" t="s">
        <v>68</v>
      </c>
      <c r="H572" s="4" t="s">
        <v>69</v>
      </c>
      <c r="I572" s="4"/>
      <c r="J572" s="4"/>
      <c r="K572" s="4">
        <v>216</v>
      </c>
      <c r="L572" s="4">
        <v>8</v>
      </c>
      <c r="M572" s="4">
        <v>3</v>
      </c>
      <c r="N572" s="4" t="s">
        <v>3</v>
      </c>
      <c r="O572" s="4">
        <v>2</v>
      </c>
      <c r="P572" s="4"/>
      <c r="Q572" s="4"/>
      <c r="R572" s="4"/>
      <c r="S572" s="4"/>
      <c r="T572" s="4"/>
      <c r="U572" s="4"/>
      <c r="V572" s="4"/>
      <c r="W572" s="4">
        <v>0</v>
      </c>
      <c r="X572" s="4">
        <v>1</v>
      </c>
      <c r="Y572" s="4">
        <v>0</v>
      </c>
      <c r="Z572" s="4"/>
      <c r="AA572" s="4"/>
      <c r="AB572" s="4"/>
    </row>
    <row r="573" spans="1:245" x14ac:dyDescent="0.2">
      <c r="A573" s="4">
        <v>50</v>
      </c>
      <c r="B573" s="4">
        <v>0</v>
      </c>
      <c r="C573" s="4">
        <v>0</v>
      </c>
      <c r="D573" s="4">
        <v>1</v>
      </c>
      <c r="E573" s="4">
        <v>223</v>
      </c>
      <c r="F573" s="4">
        <f>ROUND(Source!AQ563,O573)</f>
        <v>0</v>
      </c>
      <c r="G573" s="4" t="s">
        <v>70</v>
      </c>
      <c r="H573" s="4" t="s">
        <v>71</v>
      </c>
      <c r="I573" s="4"/>
      <c r="J573" s="4"/>
      <c r="K573" s="4">
        <v>223</v>
      </c>
      <c r="L573" s="4">
        <v>9</v>
      </c>
      <c r="M573" s="4">
        <v>3</v>
      </c>
      <c r="N573" s="4" t="s">
        <v>3</v>
      </c>
      <c r="O573" s="4">
        <v>2</v>
      </c>
      <c r="P573" s="4"/>
      <c r="Q573" s="4"/>
      <c r="R573" s="4"/>
      <c r="S573" s="4"/>
      <c r="T573" s="4"/>
      <c r="U573" s="4"/>
      <c r="V573" s="4"/>
      <c r="W573" s="4">
        <v>0</v>
      </c>
      <c r="X573" s="4">
        <v>1</v>
      </c>
      <c r="Y573" s="4">
        <v>0</v>
      </c>
      <c r="Z573" s="4"/>
      <c r="AA573" s="4"/>
      <c r="AB573" s="4"/>
    </row>
    <row r="574" spans="1:245" x14ac:dyDescent="0.2">
      <c r="A574" s="4">
        <v>50</v>
      </c>
      <c r="B574" s="4">
        <v>0</v>
      </c>
      <c r="C574" s="4">
        <v>0</v>
      </c>
      <c r="D574" s="4">
        <v>1</v>
      </c>
      <c r="E574" s="4">
        <v>229</v>
      </c>
      <c r="F574" s="4">
        <f>ROUND(Source!AZ563,O574)</f>
        <v>0</v>
      </c>
      <c r="G574" s="4" t="s">
        <v>72</v>
      </c>
      <c r="H574" s="4" t="s">
        <v>73</v>
      </c>
      <c r="I574" s="4"/>
      <c r="J574" s="4"/>
      <c r="K574" s="4">
        <v>229</v>
      </c>
      <c r="L574" s="4">
        <v>10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>
        <v>0</v>
      </c>
      <c r="X574" s="4">
        <v>1</v>
      </c>
      <c r="Y574" s="4">
        <v>0</v>
      </c>
      <c r="Z574" s="4"/>
      <c r="AA574" s="4"/>
      <c r="AB574" s="4"/>
    </row>
    <row r="575" spans="1:245" x14ac:dyDescent="0.2">
      <c r="A575" s="4">
        <v>50</v>
      </c>
      <c r="B575" s="4">
        <v>0</v>
      </c>
      <c r="C575" s="4">
        <v>0</v>
      </c>
      <c r="D575" s="4">
        <v>1</v>
      </c>
      <c r="E575" s="4">
        <v>203</v>
      </c>
      <c r="F575" s="4">
        <f>ROUND(Source!Q563,O575)</f>
        <v>0</v>
      </c>
      <c r="G575" s="4" t="s">
        <v>74</v>
      </c>
      <c r="H575" s="4" t="s">
        <v>75</v>
      </c>
      <c r="I575" s="4"/>
      <c r="J575" s="4"/>
      <c r="K575" s="4">
        <v>203</v>
      </c>
      <c r="L575" s="4">
        <v>11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>
        <v>0</v>
      </c>
      <c r="X575" s="4">
        <v>1</v>
      </c>
      <c r="Y575" s="4">
        <v>0</v>
      </c>
      <c r="Z575" s="4"/>
      <c r="AA575" s="4"/>
      <c r="AB575" s="4"/>
    </row>
    <row r="576" spans="1:245" x14ac:dyDescent="0.2">
      <c r="A576" s="4">
        <v>50</v>
      </c>
      <c r="B576" s="4">
        <v>0</v>
      </c>
      <c r="C576" s="4">
        <v>0</v>
      </c>
      <c r="D576" s="4">
        <v>1</v>
      </c>
      <c r="E576" s="4">
        <v>231</v>
      </c>
      <c r="F576" s="4">
        <f>ROUND(Source!BB563,O576)</f>
        <v>0</v>
      </c>
      <c r="G576" s="4" t="s">
        <v>76</v>
      </c>
      <c r="H576" s="4" t="s">
        <v>77</v>
      </c>
      <c r="I576" s="4"/>
      <c r="J576" s="4"/>
      <c r="K576" s="4">
        <v>231</v>
      </c>
      <c r="L576" s="4">
        <v>12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>
        <v>0</v>
      </c>
      <c r="X576" s="4">
        <v>1</v>
      </c>
      <c r="Y576" s="4">
        <v>0</v>
      </c>
      <c r="Z576" s="4"/>
      <c r="AA576" s="4"/>
      <c r="AB576" s="4"/>
    </row>
    <row r="577" spans="1:28" x14ac:dyDescent="0.2">
      <c r="A577" s="4">
        <v>50</v>
      </c>
      <c r="B577" s="4">
        <v>0</v>
      </c>
      <c r="C577" s="4">
        <v>0</v>
      </c>
      <c r="D577" s="4">
        <v>1</v>
      </c>
      <c r="E577" s="4">
        <v>204</v>
      </c>
      <c r="F577" s="4">
        <f>ROUND(Source!R563,O577)</f>
        <v>0</v>
      </c>
      <c r="G577" s="4" t="s">
        <v>78</v>
      </c>
      <c r="H577" s="4" t="s">
        <v>79</v>
      </c>
      <c r="I577" s="4"/>
      <c r="J577" s="4"/>
      <c r="K577" s="4">
        <v>204</v>
      </c>
      <c r="L577" s="4">
        <v>13</v>
      </c>
      <c r="M577" s="4">
        <v>3</v>
      </c>
      <c r="N577" s="4" t="s">
        <v>3</v>
      </c>
      <c r="O577" s="4">
        <v>2</v>
      </c>
      <c r="P577" s="4"/>
      <c r="Q577" s="4"/>
      <c r="R577" s="4"/>
      <c r="S577" s="4"/>
      <c r="T577" s="4"/>
      <c r="U577" s="4"/>
      <c r="V577" s="4"/>
      <c r="W577" s="4">
        <v>0</v>
      </c>
      <c r="X577" s="4">
        <v>1</v>
      </c>
      <c r="Y577" s="4">
        <v>0</v>
      </c>
      <c r="Z577" s="4"/>
      <c r="AA577" s="4"/>
      <c r="AB577" s="4"/>
    </row>
    <row r="578" spans="1:28" x14ac:dyDescent="0.2">
      <c r="A578" s="4">
        <v>50</v>
      </c>
      <c r="B578" s="4">
        <v>0</v>
      </c>
      <c r="C578" s="4">
        <v>0</v>
      </c>
      <c r="D578" s="4">
        <v>1</v>
      </c>
      <c r="E578" s="4">
        <v>205</v>
      </c>
      <c r="F578" s="4">
        <f>ROUND(Source!S563,O578)</f>
        <v>230.65</v>
      </c>
      <c r="G578" s="4" t="s">
        <v>80</v>
      </c>
      <c r="H578" s="4" t="s">
        <v>81</v>
      </c>
      <c r="I578" s="4"/>
      <c r="J578" s="4"/>
      <c r="K578" s="4">
        <v>205</v>
      </c>
      <c r="L578" s="4">
        <v>14</v>
      </c>
      <c r="M578" s="4">
        <v>3</v>
      </c>
      <c r="N578" s="4" t="s">
        <v>3</v>
      </c>
      <c r="O578" s="4">
        <v>2</v>
      </c>
      <c r="P578" s="4"/>
      <c r="Q578" s="4"/>
      <c r="R578" s="4"/>
      <c r="S578" s="4"/>
      <c r="T578" s="4"/>
      <c r="U578" s="4"/>
      <c r="V578" s="4"/>
      <c r="W578" s="4">
        <v>230.65</v>
      </c>
      <c r="X578" s="4">
        <v>1</v>
      </c>
      <c r="Y578" s="4">
        <v>230.65</v>
      </c>
      <c r="Z578" s="4"/>
      <c r="AA578" s="4"/>
      <c r="AB578" s="4"/>
    </row>
    <row r="579" spans="1:28" x14ac:dyDescent="0.2">
      <c r="A579" s="4">
        <v>50</v>
      </c>
      <c r="B579" s="4">
        <v>0</v>
      </c>
      <c r="C579" s="4">
        <v>0</v>
      </c>
      <c r="D579" s="4">
        <v>1</v>
      </c>
      <c r="E579" s="4">
        <v>232</v>
      </c>
      <c r="F579" s="4">
        <f>ROUND(Source!BC563,O579)</f>
        <v>0</v>
      </c>
      <c r="G579" s="4" t="s">
        <v>82</v>
      </c>
      <c r="H579" s="4" t="s">
        <v>83</v>
      </c>
      <c r="I579" s="4"/>
      <c r="J579" s="4"/>
      <c r="K579" s="4">
        <v>232</v>
      </c>
      <c r="L579" s="4">
        <v>15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>
        <v>0</v>
      </c>
      <c r="X579" s="4">
        <v>1</v>
      </c>
      <c r="Y579" s="4">
        <v>0</v>
      </c>
      <c r="Z579" s="4"/>
      <c r="AA579" s="4"/>
      <c r="AB579" s="4"/>
    </row>
    <row r="580" spans="1:28" x14ac:dyDescent="0.2">
      <c r="A580" s="4">
        <v>50</v>
      </c>
      <c r="B580" s="4">
        <v>0</v>
      </c>
      <c r="C580" s="4">
        <v>0</v>
      </c>
      <c r="D580" s="4">
        <v>1</v>
      </c>
      <c r="E580" s="4">
        <v>214</v>
      </c>
      <c r="F580" s="4">
        <f>ROUND(Source!AS563,O580)</f>
        <v>494.04</v>
      </c>
      <c r="G580" s="4" t="s">
        <v>84</v>
      </c>
      <c r="H580" s="4" t="s">
        <v>85</v>
      </c>
      <c r="I580" s="4"/>
      <c r="J580" s="4"/>
      <c r="K580" s="4">
        <v>214</v>
      </c>
      <c r="L580" s="4">
        <v>16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>
        <v>494.04</v>
      </c>
      <c r="X580" s="4">
        <v>1</v>
      </c>
      <c r="Y580" s="4">
        <v>494.04</v>
      </c>
      <c r="Z580" s="4"/>
      <c r="AA580" s="4"/>
      <c r="AB580" s="4"/>
    </row>
    <row r="581" spans="1:28" x14ac:dyDescent="0.2">
      <c r="A581" s="4">
        <v>50</v>
      </c>
      <c r="B581" s="4">
        <v>0</v>
      </c>
      <c r="C581" s="4">
        <v>0</v>
      </c>
      <c r="D581" s="4">
        <v>1</v>
      </c>
      <c r="E581" s="4">
        <v>215</v>
      </c>
      <c r="F581" s="4">
        <f>ROUND(Source!AT563,O581)</f>
        <v>0</v>
      </c>
      <c r="G581" s="4" t="s">
        <v>86</v>
      </c>
      <c r="H581" s="4" t="s">
        <v>87</v>
      </c>
      <c r="I581" s="4"/>
      <c r="J581" s="4"/>
      <c r="K581" s="4">
        <v>215</v>
      </c>
      <c r="L581" s="4">
        <v>17</v>
      </c>
      <c r="M581" s="4">
        <v>3</v>
      </c>
      <c r="N581" s="4" t="s">
        <v>3</v>
      </c>
      <c r="O581" s="4">
        <v>2</v>
      </c>
      <c r="P581" s="4"/>
      <c r="Q581" s="4"/>
      <c r="R581" s="4"/>
      <c r="S581" s="4"/>
      <c r="T581" s="4"/>
      <c r="U581" s="4"/>
      <c r="V581" s="4"/>
      <c r="W581" s="4">
        <v>0</v>
      </c>
      <c r="X581" s="4">
        <v>1</v>
      </c>
      <c r="Y581" s="4">
        <v>0</v>
      </c>
      <c r="Z581" s="4"/>
      <c r="AA581" s="4"/>
      <c r="AB581" s="4"/>
    </row>
    <row r="582" spans="1:28" x14ac:dyDescent="0.2">
      <c r="A582" s="4">
        <v>50</v>
      </c>
      <c r="B582" s="4">
        <v>0</v>
      </c>
      <c r="C582" s="4">
        <v>0</v>
      </c>
      <c r="D582" s="4">
        <v>1</v>
      </c>
      <c r="E582" s="4">
        <v>217</v>
      </c>
      <c r="F582" s="4">
        <f>ROUND(Source!AU563,O582)</f>
        <v>0</v>
      </c>
      <c r="G582" s="4" t="s">
        <v>88</v>
      </c>
      <c r="H582" s="4" t="s">
        <v>89</v>
      </c>
      <c r="I582" s="4"/>
      <c r="J582" s="4"/>
      <c r="K582" s="4">
        <v>217</v>
      </c>
      <c r="L582" s="4">
        <v>18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>
        <v>0</v>
      </c>
      <c r="X582" s="4">
        <v>1</v>
      </c>
      <c r="Y582" s="4">
        <v>0</v>
      </c>
      <c r="Z582" s="4"/>
      <c r="AA582" s="4"/>
      <c r="AB582" s="4"/>
    </row>
    <row r="583" spans="1:28" x14ac:dyDescent="0.2">
      <c r="A583" s="4">
        <v>50</v>
      </c>
      <c r="B583" s="4">
        <v>0</v>
      </c>
      <c r="C583" s="4">
        <v>0</v>
      </c>
      <c r="D583" s="4">
        <v>1</v>
      </c>
      <c r="E583" s="4">
        <v>230</v>
      </c>
      <c r="F583" s="4">
        <f>ROUND(Source!BA563,O583)</f>
        <v>0</v>
      </c>
      <c r="G583" s="4" t="s">
        <v>90</v>
      </c>
      <c r="H583" s="4" t="s">
        <v>91</v>
      </c>
      <c r="I583" s="4"/>
      <c r="J583" s="4"/>
      <c r="K583" s="4">
        <v>230</v>
      </c>
      <c r="L583" s="4">
        <v>19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>
        <v>0</v>
      </c>
      <c r="X583" s="4">
        <v>1</v>
      </c>
      <c r="Y583" s="4">
        <v>0</v>
      </c>
      <c r="Z583" s="4"/>
      <c r="AA583" s="4"/>
      <c r="AB583" s="4"/>
    </row>
    <row r="584" spans="1:28" x14ac:dyDescent="0.2">
      <c r="A584" s="4">
        <v>50</v>
      </c>
      <c r="B584" s="4">
        <v>0</v>
      </c>
      <c r="C584" s="4">
        <v>0</v>
      </c>
      <c r="D584" s="4">
        <v>1</v>
      </c>
      <c r="E584" s="4">
        <v>206</v>
      </c>
      <c r="F584" s="4">
        <f>ROUND(Source!T563,O584)</f>
        <v>0</v>
      </c>
      <c r="G584" s="4" t="s">
        <v>92</v>
      </c>
      <c r="H584" s="4" t="s">
        <v>93</v>
      </c>
      <c r="I584" s="4"/>
      <c r="J584" s="4"/>
      <c r="K584" s="4">
        <v>206</v>
      </c>
      <c r="L584" s="4">
        <v>20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>
        <v>0</v>
      </c>
      <c r="X584" s="4">
        <v>1</v>
      </c>
      <c r="Y584" s="4">
        <v>0</v>
      </c>
      <c r="Z584" s="4"/>
      <c r="AA584" s="4"/>
      <c r="AB584" s="4"/>
    </row>
    <row r="585" spans="1:28" x14ac:dyDescent="0.2">
      <c r="A585" s="4">
        <v>50</v>
      </c>
      <c r="B585" s="4">
        <v>0</v>
      </c>
      <c r="C585" s="4">
        <v>0</v>
      </c>
      <c r="D585" s="4">
        <v>1</v>
      </c>
      <c r="E585" s="4">
        <v>207</v>
      </c>
      <c r="F585" s="4">
        <f>Source!U563</f>
        <v>0.83566799999999997</v>
      </c>
      <c r="G585" s="4" t="s">
        <v>94</v>
      </c>
      <c r="H585" s="4" t="s">
        <v>95</v>
      </c>
      <c r="I585" s="4"/>
      <c r="J585" s="4"/>
      <c r="K585" s="4">
        <v>207</v>
      </c>
      <c r="L585" s="4">
        <v>21</v>
      </c>
      <c r="M585" s="4">
        <v>3</v>
      </c>
      <c r="N585" s="4" t="s">
        <v>3</v>
      </c>
      <c r="O585" s="4">
        <v>-1</v>
      </c>
      <c r="P585" s="4"/>
      <c r="Q585" s="4"/>
      <c r="R585" s="4"/>
      <c r="S585" s="4"/>
      <c r="T585" s="4"/>
      <c r="U585" s="4"/>
      <c r="V585" s="4"/>
      <c r="W585" s="4">
        <v>0.83566799999999997</v>
      </c>
      <c r="X585" s="4">
        <v>1</v>
      </c>
      <c r="Y585" s="4">
        <v>0.83566799999999997</v>
      </c>
      <c r="Z585" s="4"/>
      <c r="AA585" s="4"/>
      <c r="AB585" s="4"/>
    </row>
    <row r="586" spans="1:28" x14ac:dyDescent="0.2">
      <c r="A586" s="4">
        <v>50</v>
      </c>
      <c r="B586" s="4">
        <v>0</v>
      </c>
      <c r="C586" s="4">
        <v>0</v>
      </c>
      <c r="D586" s="4">
        <v>1</v>
      </c>
      <c r="E586" s="4">
        <v>208</v>
      </c>
      <c r="F586" s="4">
        <f>Source!V563</f>
        <v>0</v>
      </c>
      <c r="G586" s="4" t="s">
        <v>96</v>
      </c>
      <c r="H586" s="4" t="s">
        <v>97</v>
      </c>
      <c r="I586" s="4"/>
      <c r="J586" s="4"/>
      <c r="K586" s="4">
        <v>208</v>
      </c>
      <c r="L586" s="4">
        <v>22</v>
      </c>
      <c r="M586" s="4">
        <v>3</v>
      </c>
      <c r="N586" s="4" t="s">
        <v>3</v>
      </c>
      <c r="O586" s="4">
        <v>-1</v>
      </c>
      <c r="P586" s="4"/>
      <c r="Q586" s="4"/>
      <c r="R586" s="4"/>
      <c r="S586" s="4"/>
      <c r="T586" s="4"/>
      <c r="U586" s="4"/>
      <c r="V586" s="4"/>
      <c r="W586" s="4">
        <v>0</v>
      </c>
      <c r="X586" s="4">
        <v>1</v>
      </c>
      <c r="Y586" s="4">
        <v>0</v>
      </c>
      <c r="Z586" s="4"/>
      <c r="AA586" s="4"/>
      <c r="AB586" s="4"/>
    </row>
    <row r="587" spans="1:28" x14ac:dyDescent="0.2">
      <c r="A587" s="4">
        <v>50</v>
      </c>
      <c r="B587" s="4">
        <v>0</v>
      </c>
      <c r="C587" s="4">
        <v>0</v>
      </c>
      <c r="D587" s="4">
        <v>1</v>
      </c>
      <c r="E587" s="4">
        <v>209</v>
      </c>
      <c r="F587" s="4">
        <f>ROUND(Source!W563,O587)</f>
        <v>0</v>
      </c>
      <c r="G587" s="4" t="s">
        <v>98</v>
      </c>
      <c r="H587" s="4" t="s">
        <v>99</v>
      </c>
      <c r="I587" s="4"/>
      <c r="J587" s="4"/>
      <c r="K587" s="4">
        <v>209</v>
      </c>
      <c r="L587" s="4">
        <v>23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>
        <v>0</v>
      </c>
      <c r="X587" s="4">
        <v>1</v>
      </c>
      <c r="Y587" s="4">
        <v>0</v>
      </c>
      <c r="Z587" s="4"/>
      <c r="AA587" s="4"/>
      <c r="AB587" s="4"/>
    </row>
    <row r="588" spans="1:28" x14ac:dyDescent="0.2">
      <c r="A588" s="4">
        <v>50</v>
      </c>
      <c r="B588" s="4">
        <v>0</v>
      </c>
      <c r="C588" s="4">
        <v>0</v>
      </c>
      <c r="D588" s="4">
        <v>1</v>
      </c>
      <c r="E588" s="4">
        <v>233</v>
      </c>
      <c r="F588" s="4">
        <f>ROUND(Source!BD563,O588)</f>
        <v>0</v>
      </c>
      <c r="G588" s="4" t="s">
        <v>100</v>
      </c>
      <c r="H588" s="4" t="s">
        <v>101</v>
      </c>
      <c r="I588" s="4"/>
      <c r="J588" s="4"/>
      <c r="K588" s="4">
        <v>233</v>
      </c>
      <c r="L588" s="4">
        <v>24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>
        <v>0</v>
      </c>
      <c r="X588" s="4">
        <v>1</v>
      </c>
      <c r="Y588" s="4">
        <v>0</v>
      </c>
      <c r="Z588" s="4"/>
      <c r="AA588" s="4"/>
      <c r="AB588" s="4"/>
    </row>
    <row r="589" spans="1:28" x14ac:dyDescent="0.2">
      <c r="A589" s="4">
        <v>50</v>
      </c>
      <c r="B589" s="4">
        <v>0</v>
      </c>
      <c r="C589" s="4">
        <v>0</v>
      </c>
      <c r="D589" s="4">
        <v>1</v>
      </c>
      <c r="E589" s="4">
        <v>210</v>
      </c>
      <c r="F589" s="4">
        <f>ROUND(Source!X563,O589)</f>
        <v>168.83</v>
      </c>
      <c r="G589" s="4" t="s">
        <v>102</v>
      </c>
      <c r="H589" s="4" t="s">
        <v>103</v>
      </c>
      <c r="I589" s="4"/>
      <c r="J589" s="4"/>
      <c r="K589" s="4">
        <v>210</v>
      </c>
      <c r="L589" s="4">
        <v>25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>
        <v>168.83</v>
      </c>
      <c r="X589" s="4">
        <v>1</v>
      </c>
      <c r="Y589" s="4">
        <v>168.83</v>
      </c>
      <c r="Z589" s="4"/>
      <c r="AA589" s="4"/>
      <c r="AB589" s="4"/>
    </row>
    <row r="590" spans="1:28" x14ac:dyDescent="0.2">
      <c r="A590" s="4">
        <v>50</v>
      </c>
      <c r="B590" s="4">
        <v>0</v>
      </c>
      <c r="C590" s="4">
        <v>0</v>
      </c>
      <c r="D590" s="4">
        <v>1</v>
      </c>
      <c r="E590" s="4">
        <v>211</v>
      </c>
      <c r="F590" s="4">
        <f>ROUND(Source!Y563,O590)</f>
        <v>94.56</v>
      </c>
      <c r="G590" s="4" t="s">
        <v>104</v>
      </c>
      <c r="H590" s="4" t="s">
        <v>105</v>
      </c>
      <c r="I590" s="4"/>
      <c r="J590" s="4"/>
      <c r="K590" s="4">
        <v>211</v>
      </c>
      <c r="L590" s="4">
        <v>26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>
        <v>94.56</v>
      </c>
      <c r="X590" s="4">
        <v>1</v>
      </c>
      <c r="Y590" s="4">
        <v>94.56</v>
      </c>
      <c r="Z590" s="4"/>
      <c r="AA590" s="4"/>
      <c r="AB590" s="4"/>
    </row>
    <row r="591" spans="1:28" x14ac:dyDescent="0.2">
      <c r="A591" s="4">
        <v>50</v>
      </c>
      <c r="B591" s="4">
        <v>0</v>
      </c>
      <c r="C591" s="4">
        <v>0</v>
      </c>
      <c r="D591" s="4">
        <v>1</v>
      </c>
      <c r="E591" s="4">
        <v>224</v>
      </c>
      <c r="F591" s="4">
        <f>ROUND(Source!AR563,O591)</f>
        <v>494.04</v>
      </c>
      <c r="G591" s="4" t="s">
        <v>106</v>
      </c>
      <c r="H591" s="4" t="s">
        <v>107</v>
      </c>
      <c r="I591" s="4"/>
      <c r="J591" s="4"/>
      <c r="K591" s="4">
        <v>224</v>
      </c>
      <c r="L591" s="4">
        <v>27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>
        <v>494.04</v>
      </c>
      <c r="X591" s="4">
        <v>1</v>
      </c>
      <c r="Y591" s="4">
        <v>494.04</v>
      </c>
      <c r="Z591" s="4"/>
      <c r="AA591" s="4"/>
      <c r="AB591" s="4"/>
    </row>
    <row r="593" spans="1:245" x14ac:dyDescent="0.2">
      <c r="A593" s="1">
        <v>5</v>
      </c>
      <c r="B593" s="1">
        <v>1</v>
      </c>
      <c r="C593" s="1"/>
      <c r="D593" s="1">
        <f>ROW(A612)</f>
        <v>612</v>
      </c>
      <c r="E593" s="1"/>
      <c r="F593" s="1" t="s">
        <v>17</v>
      </c>
      <c r="G593" s="1" t="s">
        <v>157</v>
      </c>
      <c r="H593" s="1" t="s">
        <v>3</v>
      </c>
      <c r="I593" s="1">
        <v>0</v>
      </c>
      <c r="J593" s="1"/>
      <c r="K593" s="1">
        <v>0</v>
      </c>
      <c r="L593" s="1"/>
      <c r="M593" s="1" t="s">
        <v>3</v>
      </c>
      <c r="N593" s="1"/>
      <c r="O593" s="1"/>
      <c r="P593" s="1"/>
      <c r="Q593" s="1"/>
      <c r="R593" s="1"/>
      <c r="S593" s="1">
        <v>0</v>
      </c>
      <c r="T593" s="1"/>
      <c r="U593" s="1" t="s">
        <v>3</v>
      </c>
      <c r="V593" s="1">
        <v>0</v>
      </c>
      <c r="W593" s="1"/>
      <c r="X593" s="1"/>
      <c r="Y593" s="1"/>
      <c r="Z593" s="1"/>
      <c r="AA593" s="1"/>
      <c r="AB593" s="1" t="s">
        <v>3</v>
      </c>
      <c r="AC593" s="1" t="s">
        <v>3</v>
      </c>
      <c r="AD593" s="1" t="s">
        <v>3</v>
      </c>
      <c r="AE593" s="1" t="s">
        <v>3</v>
      </c>
      <c r="AF593" s="1" t="s">
        <v>3</v>
      </c>
      <c r="AG593" s="1" t="s">
        <v>3</v>
      </c>
      <c r="AH593" s="1"/>
      <c r="AI593" s="1"/>
      <c r="AJ593" s="1"/>
      <c r="AK593" s="1"/>
      <c r="AL593" s="1"/>
      <c r="AM593" s="1"/>
      <c r="AN593" s="1"/>
      <c r="AO593" s="1"/>
      <c r="AP593" s="1" t="s">
        <v>3</v>
      </c>
      <c r="AQ593" s="1" t="s">
        <v>3</v>
      </c>
      <c r="AR593" s="1" t="s">
        <v>3</v>
      </c>
      <c r="AS593" s="1"/>
      <c r="AT593" s="1"/>
      <c r="AU593" s="1"/>
      <c r="AV593" s="1"/>
      <c r="AW593" s="1"/>
      <c r="AX593" s="1"/>
      <c r="AY593" s="1"/>
      <c r="AZ593" s="1" t="s">
        <v>3</v>
      </c>
      <c r="BA593" s="1"/>
      <c r="BB593" s="1" t="s">
        <v>3</v>
      </c>
      <c r="BC593" s="1" t="s">
        <v>3</v>
      </c>
      <c r="BD593" s="1" t="s">
        <v>3</v>
      </c>
      <c r="BE593" s="1" t="s">
        <v>3</v>
      </c>
      <c r="BF593" s="1" t="s">
        <v>3</v>
      </c>
      <c r="BG593" s="1" t="s">
        <v>3</v>
      </c>
      <c r="BH593" s="1" t="s">
        <v>3</v>
      </c>
      <c r="BI593" s="1" t="s">
        <v>3</v>
      </c>
      <c r="BJ593" s="1" t="s">
        <v>3</v>
      </c>
      <c r="BK593" s="1" t="s">
        <v>3</v>
      </c>
      <c r="BL593" s="1" t="s">
        <v>3</v>
      </c>
      <c r="BM593" s="1" t="s">
        <v>3</v>
      </c>
      <c r="BN593" s="1" t="s">
        <v>3</v>
      </c>
      <c r="BO593" s="1" t="s">
        <v>3</v>
      </c>
      <c r="BP593" s="1" t="s">
        <v>3</v>
      </c>
      <c r="BQ593" s="1"/>
      <c r="BR593" s="1"/>
      <c r="BS593" s="1"/>
      <c r="BT593" s="1"/>
      <c r="BU593" s="1"/>
      <c r="BV593" s="1"/>
      <c r="BW593" s="1"/>
      <c r="BX593" s="1">
        <v>0</v>
      </c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>
        <v>0</v>
      </c>
    </row>
    <row r="595" spans="1:245" x14ac:dyDescent="0.2">
      <c r="A595" s="2">
        <v>52</v>
      </c>
      <c r="B595" s="2">
        <f t="shared" ref="B595:G595" si="544">B612</f>
        <v>1</v>
      </c>
      <c r="C595" s="2">
        <f t="shared" si="544"/>
        <v>5</v>
      </c>
      <c r="D595" s="2">
        <f t="shared" si="544"/>
        <v>593</v>
      </c>
      <c r="E595" s="2">
        <f t="shared" si="544"/>
        <v>0</v>
      </c>
      <c r="F595" s="2" t="str">
        <f t="shared" si="544"/>
        <v>Новый подраздел</v>
      </c>
      <c r="G595" s="2" t="str">
        <f t="shared" si="544"/>
        <v>Монтажные (кровельные)работы</v>
      </c>
      <c r="H595" s="2"/>
      <c r="I595" s="2"/>
      <c r="J595" s="2"/>
      <c r="K595" s="2"/>
      <c r="L595" s="2"/>
      <c r="M595" s="2"/>
      <c r="N595" s="2"/>
      <c r="O595" s="2">
        <f t="shared" ref="O595:AT595" si="545">O612</f>
        <v>87393.49</v>
      </c>
      <c r="P595" s="2">
        <f t="shared" si="545"/>
        <v>60662.36</v>
      </c>
      <c r="Q595" s="2">
        <f t="shared" si="545"/>
        <v>3456.47</v>
      </c>
      <c r="R595" s="2">
        <f t="shared" si="545"/>
        <v>1992.72</v>
      </c>
      <c r="S595" s="2">
        <f t="shared" si="545"/>
        <v>23274.66</v>
      </c>
      <c r="T595" s="2">
        <f t="shared" si="545"/>
        <v>0</v>
      </c>
      <c r="U595" s="2">
        <f t="shared" si="545"/>
        <v>70.664432999999988</v>
      </c>
      <c r="V595" s="2">
        <f t="shared" si="545"/>
        <v>0</v>
      </c>
      <c r="W595" s="2">
        <f t="shared" si="545"/>
        <v>0</v>
      </c>
      <c r="X595" s="2">
        <f t="shared" si="545"/>
        <v>19464.84</v>
      </c>
      <c r="Y595" s="2">
        <f t="shared" si="545"/>
        <v>9542.61</v>
      </c>
      <c r="Z595" s="2">
        <f t="shared" si="545"/>
        <v>0</v>
      </c>
      <c r="AA595" s="2">
        <f t="shared" si="545"/>
        <v>0</v>
      </c>
      <c r="AB595" s="2">
        <f t="shared" si="545"/>
        <v>87393.49</v>
      </c>
      <c r="AC595" s="2">
        <f t="shared" si="545"/>
        <v>60662.36</v>
      </c>
      <c r="AD595" s="2">
        <f t="shared" si="545"/>
        <v>3456.47</v>
      </c>
      <c r="AE595" s="2">
        <f t="shared" si="545"/>
        <v>1992.72</v>
      </c>
      <c r="AF595" s="2">
        <f t="shared" si="545"/>
        <v>23274.66</v>
      </c>
      <c r="AG595" s="2">
        <f t="shared" si="545"/>
        <v>0</v>
      </c>
      <c r="AH595" s="2">
        <f t="shared" si="545"/>
        <v>70.664432999999988</v>
      </c>
      <c r="AI595" s="2">
        <f t="shared" si="545"/>
        <v>0</v>
      </c>
      <c r="AJ595" s="2">
        <f t="shared" si="545"/>
        <v>0</v>
      </c>
      <c r="AK595" s="2">
        <f t="shared" si="545"/>
        <v>19464.84</v>
      </c>
      <c r="AL595" s="2">
        <f t="shared" si="545"/>
        <v>9542.61</v>
      </c>
      <c r="AM595" s="2">
        <f t="shared" si="545"/>
        <v>0</v>
      </c>
      <c r="AN595" s="2">
        <f t="shared" si="545"/>
        <v>0</v>
      </c>
      <c r="AO595" s="2">
        <f t="shared" si="545"/>
        <v>0</v>
      </c>
      <c r="AP595" s="2">
        <f t="shared" si="545"/>
        <v>0</v>
      </c>
      <c r="AQ595" s="2">
        <f t="shared" si="545"/>
        <v>0</v>
      </c>
      <c r="AR595" s="2">
        <f t="shared" si="545"/>
        <v>119589.29</v>
      </c>
      <c r="AS595" s="2">
        <f t="shared" si="545"/>
        <v>119589.29</v>
      </c>
      <c r="AT595" s="2">
        <f t="shared" si="545"/>
        <v>0</v>
      </c>
      <c r="AU595" s="2">
        <f t="shared" ref="AU595:BZ595" si="546">AU612</f>
        <v>0</v>
      </c>
      <c r="AV595" s="2">
        <f t="shared" si="546"/>
        <v>60662.36</v>
      </c>
      <c r="AW595" s="2">
        <f t="shared" si="546"/>
        <v>60662.36</v>
      </c>
      <c r="AX595" s="2">
        <f t="shared" si="546"/>
        <v>0</v>
      </c>
      <c r="AY595" s="2">
        <f t="shared" si="546"/>
        <v>60662.36</v>
      </c>
      <c r="AZ595" s="2">
        <f t="shared" si="546"/>
        <v>0</v>
      </c>
      <c r="BA595" s="2">
        <f t="shared" si="546"/>
        <v>0</v>
      </c>
      <c r="BB595" s="2">
        <f t="shared" si="546"/>
        <v>0</v>
      </c>
      <c r="BC595" s="2">
        <f t="shared" si="546"/>
        <v>0</v>
      </c>
      <c r="BD595" s="2">
        <f t="shared" si="546"/>
        <v>0</v>
      </c>
      <c r="BE595" s="2">
        <f t="shared" si="546"/>
        <v>0</v>
      </c>
      <c r="BF595" s="2">
        <f t="shared" si="546"/>
        <v>0</v>
      </c>
      <c r="BG595" s="2">
        <f t="shared" si="546"/>
        <v>0</v>
      </c>
      <c r="BH595" s="2">
        <f t="shared" si="546"/>
        <v>0</v>
      </c>
      <c r="BI595" s="2">
        <f t="shared" si="546"/>
        <v>0</v>
      </c>
      <c r="BJ595" s="2">
        <f t="shared" si="546"/>
        <v>0</v>
      </c>
      <c r="BK595" s="2">
        <f t="shared" si="546"/>
        <v>0</v>
      </c>
      <c r="BL595" s="2">
        <f t="shared" si="546"/>
        <v>0</v>
      </c>
      <c r="BM595" s="2">
        <f t="shared" si="546"/>
        <v>0</v>
      </c>
      <c r="BN595" s="2">
        <f t="shared" si="546"/>
        <v>0</v>
      </c>
      <c r="BO595" s="2">
        <f t="shared" si="546"/>
        <v>0</v>
      </c>
      <c r="BP595" s="2">
        <f t="shared" si="546"/>
        <v>0</v>
      </c>
      <c r="BQ595" s="2">
        <f t="shared" si="546"/>
        <v>0</v>
      </c>
      <c r="BR595" s="2">
        <f t="shared" si="546"/>
        <v>0</v>
      </c>
      <c r="BS595" s="2">
        <f t="shared" si="546"/>
        <v>0</v>
      </c>
      <c r="BT595" s="2">
        <f t="shared" si="546"/>
        <v>0</v>
      </c>
      <c r="BU595" s="2">
        <f t="shared" si="546"/>
        <v>0</v>
      </c>
      <c r="BV595" s="2">
        <f t="shared" si="546"/>
        <v>0</v>
      </c>
      <c r="BW595" s="2">
        <f t="shared" si="546"/>
        <v>0</v>
      </c>
      <c r="BX595" s="2">
        <f t="shared" si="546"/>
        <v>0</v>
      </c>
      <c r="BY595" s="2">
        <f t="shared" si="546"/>
        <v>0</v>
      </c>
      <c r="BZ595" s="2">
        <f t="shared" si="546"/>
        <v>0</v>
      </c>
      <c r="CA595" s="2">
        <f t="shared" ref="CA595:DF595" si="547">CA612</f>
        <v>119589.29</v>
      </c>
      <c r="CB595" s="2">
        <f t="shared" si="547"/>
        <v>119589.29</v>
      </c>
      <c r="CC595" s="2">
        <f t="shared" si="547"/>
        <v>0</v>
      </c>
      <c r="CD595" s="2">
        <f t="shared" si="547"/>
        <v>0</v>
      </c>
      <c r="CE595" s="2">
        <f t="shared" si="547"/>
        <v>60662.36</v>
      </c>
      <c r="CF595" s="2">
        <f t="shared" si="547"/>
        <v>60662.36</v>
      </c>
      <c r="CG595" s="2">
        <f t="shared" si="547"/>
        <v>0</v>
      </c>
      <c r="CH595" s="2">
        <f t="shared" si="547"/>
        <v>60662.36</v>
      </c>
      <c r="CI595" s="2">
        <f t="shared" si="547"/>
        <v>0</v>
      </c>
      <c r="CJ595" s="2">
        <f t="shared" si="547"/>
        <v>0</v>
      </c>
      <c r="CK595" s="2">
        <f t="shared" si="547"/>
        <v>0</v>
      </c>
      <c r="CL595" s="2">
        <f t="shared" si="547"/>
        <v>0</v>
      </c>
      <c r="CM595" s="2">
        <f t="shared" si="547"/>
        <v>0</v>
      </c>
      <c r="CN595" s="2">
        <f t="shared" si="547"/>
        <v>0</v>
      </c>
      <c r="CO595" s="2">
        <f t="shared" si="547"/>
        <v>0</v>
      </c>
      <c r="CP595" s="2">
        <f t="shared" si="547"/>
        <v>0</v>
      </c>
      <c r="CQ595" s="2">
        <f t="shared" si="547"/>
        <v>0</v>
      </c>
      <c r="CR595" s="2">
        <f t="shared" si="547"/>
        <v>0</v>
      </c>
      <c r="CS595" s="2">
        <f t="shared" si="547"/>
        <v>0</v>
      </c>
      <c r="CT595" s="2">
        <f t="shared" si="547"/>
        <v>0</v>
      </c>
      <c r="CU595" s="2">
        <f t="shared" si="547"/>
        <v>0</v>
      </c>
      <c r="CV595" s="2">
        <f t="shared" si="547"/>
        <v>0</v>
      </c>
      <c r="CW595" s="2">
        <f t="shared" si="547"/>
        <v>0</v>
      </c>
      <c r="CX595" s="2">
        <f t="shared" si="547"/>
        <v>0</v>
      </c>
      <c r="CY595" s="2">
        <f t="shared" si="547"/>
        <v>0</v>
      </c>
      <c r="CZ595" s="2">
        <f t="shared" si="547"/>
        <v>0</v>
      </c>
      <c r="DA595" s="2">
        <f t="shared" si="547"/>
        <v>0</v>
      </c>
      <c r="DB595" s="2">
        <f t="shared" si="547"/>
        <v>0</v>
      </c>
      <c r="DC595" s="2">
        <f t="shared" si="547"/>
        <v>0</v>
      </c>
      <c r="DD595" s="2">
        <f t="shared" si="547"/>
        <v>0</v>
      </c>
      <c r="DE595" s="2">
        <f t="shared" si="547"/>
        <v>0</v>
      </c>
      <c r="DF595" s="2">
        <f t="shared" si="547"/>
        <v>0</v>
      </c>
      <c r="DG595" s="3">
        <f t="shared" ref="DG595:EL595" si="548">DG612</f>
        <v>0</v>
      </c>
      <c r="DH595" s="3">
        <f t="shared" si="548"/>
        <v>0</v>
      </c>
      <c r="DI595" s="3">
        <f t="shared" si="548"/>
        <v>0</v>
      </c>
      <c r="DJ595" s="3">
        <f t="shared" si="548"/>
        <v>0</v>
      </c>
      <c r="DK595" s="3">
        <f t="shared" si="548"/>
        <v>0</v>
      </c>
      <c r="DL595" s="3">
        <f t="shared" si="548"/>
        <v>0</v>
      </c>
      <c r="DM595" s="3">
        <f t="shared" si="548"/>
        <v>0</v>
      </c>
      <c r="DN595" s="3">
        <f t="shared" si="548"/>
        <v>0</v>
      </c>
      <c r="DO595" s="3">
        <f t="shared" si="548"/>
        <v>0</v>
      </c>
      <c r="DP595" s="3">
        <f t="shared" si="548"/>
        <v>0</v>
      </c>
      <c r="DQ595" s="3">
        <f t="shared" si="548"/>
        <v>0</v>
      </c>
      <c r="DR595" s="3">
        <f t="shared" si="548"/>
        <v>0</v>
      </c>
      <c r="DS595" s="3">
        <f t="shared" si="548"/>
        <v>0</v>
      </c>
      <c r="DT595" s="3">
        <f t="shared" si="548"/>
        <v>0</v>
      </c>
      <c r="DU595" s="3">
        <f t="shared" si="548"/>
        <v>0</v>
      </c>
      <c r="DV595" s="3">
        <f t="shared" si="548"/>
        <v>0</v>
      </c>
      <c r="DW595" s="3">
        <f t="shared" si="548"/>
        <v>0</v>
      </c>
      <c r="DX595" s="3">
        <f t="shared" si="548"/>
        <v>0</v>
      </c>
      <c r="DY595" s="3">
        <f t="shared" si="548"/>
        <v>0</v>
      </c>
      <c r="DZ595" s="3">
        <f t="shared" si="548"/>
        <v>0</v>
      </c>
      <c r="EA595" s="3">
        <f t="shared" si="548"/>
        <v>0</v>
      </c>
      <c r="EB595" s="3">
        <f t="shared" si="548"/>
        <v>0</v>
      </c>
      <c r="EC595" s="3">
        <f t="shared" si="548"/>
        <v>0</v>
      </c>
      <c r="ED595" s="3">
        <f t="shared" si="548"/>
        <v>0</v>
      </c>
      <c r="EE595" s="3">
        <f t="shared" si="548"/>
        <v>0</v>
      </c>
      <c r="EF595" s="3">
        <f t="shared" si="548"/>
        <v>0</v>
      </c>
      <c r="EG595" s="3">
        <f t="shared" si="548"/>
        <v>0</v>
      </c>
      <c r="EH595" s="3">
        <f t="shared" si="548"/>
        <v>0</v>
      </c>
      <c r="EI595" s="3">
        <f t="shared" si="548"/>
        <v>0</v>
      </c>
      <c r="EJ595" s="3">
        <f t="shared" si="548"/>
        <v>0</v>
      </c>
      <c r="EK595" s="3">
        <f t="shared" si="548"/>
        <v>0</v>
      </c>
      <c r="EL595" s="3">
        <f t="shared" si="548"/>
        <v>0</v>
      </c>
      <c r="EM595" s="3">
        <f t="shared" ref="EM595:FR595" si="549">EM612</f>
        <v>0</v>
      </c>
      <c r="EN595" s="3">
        <f t="shared" si="549"/>
        <v>0</v>
      </c>
      <c r="EO595" s="3">
        <f t="shared" si="549"/>
        <v>0</v>
      </c>
      <c r="EP595" s="3">
        <f t="shared" si="549"/>
        <v>0</v>
      </c>
      <c r="EQ595" s="3">
        <f t="shared" si="549"/>
        <v>0</v>
      </c>
      <c r="ER595" s="3">
        <f t="shared" si="549"/>
        <v>0</v>
      </c>
      <c r="ES595" s="3">
        <f t="shared" si="549"/>
        <v>0</v>
      </c>
      <c r="ET595" s="3">
        <f t="shared" si="549"/>
        <v>0</v>
      </c>
      <c r="EU595" s="3">
        <f t="shared" si="549"/>
        <v>0</v>
      </c>
      <c r="EV595" s="3">
        <f t="shared" si="549"/>
        <v>0</v>
      </c>
      <c r="EW595" s="3">
        <f t="shared" si="549"/>
        <v>0</v>
      </c>
      <c r="EX595" s="3">
        <f t="shared" si="549"/>
        <v>0</v>
      </c>
      <c r="EY595" s="3">
        <f t="shared" si="549"/>
        <v>0</v>
      </c>
      <c r="EZ595" s="3">
        <f t="shared" si="549"/>
        <v>0</v>
      </c>
      <c r="FA595" s="3">
        <f t="shared" si="549"/>
        <v>0</v>
      </c>
      <c r="FB595" s="3">
        <f t="shared" si="549"/>
        <v>0</v>
      </c>
      <c r="FC595" s="3">
        <f t="shared" si="549"/>
        <v>0</v>
      </c>
      <c r="FD595" s="3">
        <f t="shared" si="549"/>
        <v>0</v>
      </c>
      <c r="FE595" s="3">
        <f t="shared" si="549"/>
        <v>0</v>
      </c>
      <c r="FF595" s="3">
        <f t="shared" si="549"/>
        <v>0</v>
      </c>
      <c r="FG595" s="3">
        <f t="shared" si="549"/>
        <v>0</v>
      </c>
      <c r="FH595" s="3">
        <f t="shared" si="549"/>
        <v>0</v>
      </c>
      <c r="FI595" s="3">
        <f t="shared" si="549"/>
        <v>0</v>
      </c>
      <c r="FJ595" s="3">
        <f t="shared" si="549"/>
        <v>0</v>
      </c>
      <c r="FK595" s="3">
        <f t="shared" si="549"/>
        <v>0</v>
      </c>
      <c r="FL595" s="3">
        <f t="shared" si="549"/>
        <v>0</v>
      </c>
      <c r="FM595" s="3">
        <f t="shared" si="549"/>
        <v>0</v>
      </c>
      <c r="FN595" s="3">
        <f t="shared" si="549"/>
        <v>0</v>
      </c>
      <c r="FO595" s="3">
        <f t="shared" si="549"/>
        <v>0</v>
      </c>
      <c r="FP595" s="3">
        <f t="shared" si="549"/>
        <v>0</v>
      </c>
      <c r="FQ595" s="3">
        <f t="shared" si="549"/>
        <v>0</v>
      </c>
      <c r="FR595" s="3">
        <f t="shared" si="549"/>
        <v>0</v>
      </c>
      <c r="FS595" s="3">
        <f t="shared" ref="FS595:GX595" si="550">FS612</f>
        <v>0</v>
      </c>
      <c r="FT595" s="3">
        <f t="shared" si="550"/>
        <v>0</v>
      </c>
      <c r="FU595" s="3">
        <f t="shared" si="550"/>
        <v>0</v>
      </c>
      <c r="FV595" s="3">
        <f t="shared" si="550"/>
        <v>0</v>
      </c>
      <c r="FW595" s="3">
        <f t="shared" si="550"/>
        <v>0</v>
      </c>
      <c r="FX595" s="3">
        <f t="shared" si="550"/>
        <v>0</v>
      </c>
      <c r="FY595" s="3">
        <f t="shared" si="550"/>
        <v>0</v>
      </c>
      <c r="FZ595" s="3">
        <f t="shared" si="550"/>
        <v>0</v>
      </c>
      <c r="GA595" s="3">
        <f t="shared" si="550"/>
        <v>0</v>
      </c>
      <c r="GB595" s="3">
        <f t="shared" si="550"/>
        <v>0</v>
      </c>
      <c r="GC595" s="3">
        <f t="shared" si="550"/>
        <v>0</v>
      </c>
      <c r="GD595" s="3">
        <f t="shared" si="550"/>
        <v>0</v>
      </c>
      <c r="GE595" s="3">
        <f t="shared" si="550"/>
        <v>0</v>
      </c>
      <c r="GF595" s="3">
        <f t="shared" si="550"/>
        <v>0</v>
      </c>
      <c r="GG595" s="3">
        <f t="shared" si="550"/>
        <v>0</v>
      </c>
      <c r="GH595" s="3">
        <f t="shared" si="550"/>
        <v>0</v>
      </c>
      <c r="GI595" s="3">
        <f t="shared" si="550"/>
        <v>0</v>
      </c>
      <c r="GJ595" s="3">
        <f t="shared" si="550"/>
        <v>0</v>
      </c>
      <c r="GK595" s="3">
        <f t="shared" si="550"/>
        <v>0</v>
      </c>
      <c r="GL595" s="3">
        <f t="shared" si="550"/>
        <v>0</v>
      </c>
      <c r="GM595" s="3">
        <f t="shared" si="550"/>
        <v>0</v>
      </c>
      <c r="GN595" s="3">
        <f t="shared" si="550"/>
        <v>0</v>
      </c>
      <c r="GO595" s="3">
        <f t="shared" si="550"/>
        <v>0</v>
      </c>
      <c r="GP595" s="3">
        <f t="shared" si="550"/>
        <v>0</v>
      </c>
      <c r="GQ595" s="3">
        <f t="shared" si="550"/>
        <v>0</v>
      </c>
      <c r="GR595" s="3">
        <f t="shared" si="550"/>
        <v>0</v>
      </c>
      <c r="GS595" s="3">
        <f t="shared" si="550"/>
        <v>0</v>
      </c>
      <c r="GT595" s="3">
        <f t="shared" si="550"/>
        <v>0</v>
      </c>
      <c r="GU595" s="3">
        <f t="shared" si="550"/>
        <v>0</v>
      </c>
      <c r="GV595" s="3">
        <f t="shared" si="550"/>
        <v>0</v>
      </c>
      <c r="GW595" s="3">
        <f t="shared" si="550"/>
        <v>0</v>
      </c>
      <c r="GX595" s="3">
        <f t="shared" si="550"/>
        <v>0</v>
      </c>
    </row>
    <row r="597" spans="1:245" x14ac:dyDescent="0.2">
      <c r="A597">
        <v>17</v>
      </c>
      <c r="B597">
        <v>1</v>
      </c>
      <c r="C597">
        <f>ROW(SmtRes!A270)</f>
        <v>270</v>
      </c>
      <c r="D597">
        <f>ROW(EtalonRes!A287)</f>
        <v>287</v>
      </c>
      <c r="E597" t="s">
        <v>19</v>
      </c>
      <c r="F597" t="s">
        <v>109</v>
      </c>
      <c r="G597" t="s">
        <v>110</v>
      </c>
      <c r="H597" t="s">
        <v>111</v>
      </c>
      <c r="I597">
        <f>ROUND(2/100,9)</f>
        <v>0.02</v>
      </c>
      <c r="J597">
        <v>0</v>
      </c>
      <c r="K597">
        <f>ROUND(2/100,9)</f>
        <v>0.02</v>
      </c>
      <c r="O597">
        <f t="shared" ref="O597:O610" si="551">ROUND(CP597,2)</f>
        <v>866.06</v>
      </c>
      <c r="P597">
        <f t="shared" ref="P597:P610" si="552">ROUND((ROUND((AC597*AW597*I597),2)*BC597),2)</f>
        <v>161.35</v>
      </c>
      <c r="Q597">
        <f t="shared" ref="Q597:Q604" si="553">(ROUND((ROUND(((ET597)*AV597*I597),2)*BB597),2)+ROUND((ROUND(((AE597-(EU597))*AV597*I597),2)*BS597),2))</f>
        <v>12.24</v>
      </c>
      <c r="R597">
        <f t="shared" ref="R597:R610" si="554">ROUND((ROUND((AE597*AV597*I597),2)*BS597),2)</f>
        <v>7.92</v>
      </c>
      <c r="S597">
        <f t="shared" ref="S597:S610" si="555">ROUND((ROUND((AF597*AV597*I597),2)*BA597),2)</f>
        <v>692.47</v>
      </c>
      <c r="T597">
        <f t="shared" ref="T597:T610" si="556">ROUND(CU597*I597,2)</f>
        <v>0</v>
      </c>
      <c r="U597">
        <f t="shared" ref="U597:U610" si="557">CV597*I597</f>
        <v>2.2600000000000002</v>
      </c>
      <c r="V597">
        <f t="shared" ref="V597:V610" si="558">CW597*I597</f>
        <v>0</v>
      </c>
      <c r="W597">
        <f t="shared" ref="W597:W610" si="559">ROUND(CX597*I597,2)</f>
        <v>0</v>
      </c>
      <c r="X597">
        <f t="shared" ref="X597:X610" si="560">ROUND(CY597,2)</f>
        <v>602.45000000000005</v>
      </c>
      <c r="Y597">
        <f t="shared" ref="Y597:Y610" si="561">ROUND(CZ597,2)</f>
        <v>283.91000000000003</v>
      </c>
      <c r="AA597">
        <v>55282325</v>
      </c>
      <c r="AB597">
        <f t="shared" ref="AB597:AB610" si="562">ROUND((AC597+AD597+AF597),6)</f>
        <v>2325.44</v>
      </c>
      <c r="AC597">
        <f t="shared" ref="AC597:AC610" si="563">ROUND((ES597),6)</f>
        <v>972.06</v>
      </c>
      <c r="AD597">
        <f t="shared" ref="AD597:AD604" si="564">ROUND((((ET597)-(EU597))+AE597),6)</f>
        <v>41.45</v>
      </c>
      <c r="AE597">
        <f t="shared" ref="AE597:AF604" si="565">ROUND((EU597),6)</f>
        <v>15.08</v>
      </c>
      <c r="AF597">
        <f t="shared" si="565"/>
        <v>1311.93</v>
      </c>
      <c r="AG597">
        <f t="shared" ref="AG597:AG610" si="566">ROUND((AP597),6)</f>
        <v>0</v>
      </c>
      <c r="AH597">
        <f t="shared" ref="AH597:AI604" si="567">(EW597)</f>
        <v>113</v>
      </c>
      <c r="AI597">
        <f t="shared" si="567"/>
        <v>0</v>
      </c>
      <c r="AJ597">
        <f t="shared" ref="AJ597:AJ610" si="568">(AS597)</f>
        <v>0</v>
      </c>
      <c r="AK597">
        <v>2325.44</v>
      </c>
      <c r="AL597">
        <v>972.06</v>
      </c>
      <c r="AM597">
        <v>41.45</v>
      </c>
      <c r="AN597">
        <v>15.08</v>
      </c>
      <c r="AO597">
        <v>1311.93</v>
      </c>
      <c r="AP597">
        <v>0</v>
      </c>
      <c r="AQ597">
        <v>113</v>
      </c>
      <c r="AR597">
        <v>0</v>
      </c>
      <c r="AS597">
        <v>0</v>
      </c>
      <c r="AT597">
        <v>87</v>
      </c>
      <c r="AU597">
        <v>41</v>
      </c>
      <c r="AV597">
        <v>1</v>
      </c>
      <c r="AW597">
        <v>1</v>
      </c>
      <c r="AZ597">
        <v>1</v>
      </c>
      <c r="BA597">
        <v>26.39</v>
      </c>
      <c r="BB597">
        <v>14.75</v>
      </c>
      <c r="BC597">
        <v>8.3000000000000007</v>
      </c>
      <c r="BD597" t="s">
        <v>3</v>
      </c>
      <c r="BE597" t="s">
        <v>3</v>
      </c>
      <c r="BF597" t="s">
        <v>3</v>
      </c>
      <c r="BG597" t="s">
        <v>3</v>
      </c>
      <c r="BH597">
        <v>0</v>
      </c>
      <c r="BI597">
        <v>1</v>
      </c>
      <c r="BJ597" t="s">
        <v>112</v>
      </c>
      <c r="BM597">
        <v>442</v>
      </c>
      <c r="BN597">
        <v>0</v>
      </c>
      <c r="BO597" t="s">
        <v>109</v>
      </c>
      <c r="BP597">
        <v>1</v>
      </c>
      <c r="BQ597">
        <v>60</v>
      </c>
      <c r="BR597">
        <v>0</v>
      </c>
      <c r="BS597">
        <v>26.39</v>
      </c>
      <c r="BT597">
        <v>1</v>
      </c>
      <c r="BU597">
        <v>1</v>
      </c>
      <c r="BV597">
        <v>1</v>
      </c>
      <c r="BW597">
        <v>1</v>
      </c>
      <c r="BX597">
        <v>1</v>
      </c>
      <c r="BY597" t="s">
        <v>3</v>
      </c>
      <c r="BZ597">
        <v>87</v>
      </c>
      <c r="CA597">
        <v>41</v>
      </c>
      <c r="CB597" t="s">
        <v>3</v>
      </c>
      <c r="CE597">
        <v>30</v>
      </c>
      <c r="CF597">
        <v>0</v>
      </c>
      <c r="CG597">
        <v>0</v>
      </c>
      <c r="CM597">
        <v>0</v>
      </c>
      <c r="CN597" t="s">
        <v>3</v>
      </c>
      <c r="CO597">
        <v>0</v>
      </c>
      <c r="CP597">
        <f t="shared" ref="CP597:CP610" si="569">(P597+Q597+S597)</f>
        <v>866.06000000000006</v>
      </c>
      <c r="CQ597">
        <f t="shared" ref="CQ597:CQ610" si="570">ROUND((ROUND((AC597*AW597*1),2)*BC597),2)</f>
        <v>8068.1</v>
      </c>
      <c r="CR597">
        <f t="shared" ref="CR597:CR604" si="571">(ROUND((ROUND(((ET597)*AV597*1),2)*BB597),2)+ROUND((ROUND(((AE597-(EU597))*AV597*1),2)*BS597),2))</f>
        <v>611.39</v>
      </c>
      <c r="CS597">
        <f t="shared" ref="CS597:CS610" si="572">ROUND((ROUND((AE597*AV597*1),2)*BS597),2)</f>
        <v>397.96</v>
      </c>
      <c r="CT597">
        <f t="shared" ref="CT597:CT610" si="573">ROUND((ROUND((AF597*AV597*1),2)*BA597),2)</f>
        <v>34621.83</v>
      </c>
      <c r="CU597">
        <f t="shared" ref="CU597:CU610" si="574">AG597</f>
        <v>0</v>
      </c>
      <c r="CV597">
        <f t="shared" ref="CV597:CV610" si="575">(AH597*AV597)</f>
        <v>113</v>
      </c>
      <c r="CW597">
        <f t="shared" ref="CW597:CW610" si="576">AI597</f>
        <v>0</v>
      </c>
      <c r="CX597">
        <f t="shared" ref="CX597:CX610" si="577">AJ597</f>
        <v>0</v>
      </c>
      <c r="CY597">
        <f t="shared" ref="CY597:CY610" si="578">S597*(BZ597/100)</f>
        <v>602.44889999999998</v>
      </c>
      <c r="CZ597">
        <f t="shared" ref="CZ597:CZ610" si="579">S597*(CA597/100)</f>
        <v>283.91269999999997</v>
      </c>
      <c r="DC597" t="s">
        <v>3</v>
      </c>
      <c r="DD597" t="s">
        <v>3</v>
      </c>
      <c r="DE597" t="s">
        <v>3</v>
      </c>
      <c r="DF597" t="s">
        <v>3</v>
      </c>
      <c r="DG597" t="s">
        <v>3</v>
      </c>
      <c r="DH597" t="s">
        <v>3</v>
      </c>
      <c r="DI597" t="s">
        <v>3</v>
      </c>
      <c r="DJ597" t="s">
        <v>3</v>
      </c>
      <c r="DK597" t="s">
        <v>3</v>
      </c>
      <c r="DL597" t="s">
        <v>3</v>
      </c>
      <c r="DM597" t="s">
        <v>3</v>
      </c>
      <c r="DN597">
        <v>104</v>
      </c>
      <c r="DO597">
        <v>79</v>
      </c>
      <c r="DP597">
        <v>1.087</v>
      </c>
      <c r="DQ597">
        <v>1.0009999999999999</v>
      </c>
      <c r="DU597">
        <v>1013</v>
      </c>
      <c r="DV597" t="s">
        <v>111</v>
      </c>
      <c r="DW597" t="s">
        <v>111</v>
      </c>
      <c r="DX597">
        <v>1</v>
      </c>
      <c r="DZ597" t="s">
        <v>3</v>
      </c>
      <c r="EA597" t="s">
        <v>3</v>
      </c>
      <c r="EB597" t="s">
        <v>3</v>
      </c>
      <c r="EC597" t="s">
        <v>3</v>
      </c>
      <c r="EE597">
        <v>54687868</v>
      </c>
      <c r="EF597">
        <v>60</v>
      </c>
      <c r="EG597" t="s">
        <v>24</v>
      </c>
      <c r="EH597">
        <v>0</v>
      </c>
      <c r="EI597" t="s">
        <v>3</v>
      </c>
      <c r="EJ597">
        <v>1</v>
      </c>
      <c r="EK597">
        <v>442</v>
      </c>
      <c r="EL597" t="s">
        <v>113</v>
      </c>
      <c r="EM597" t="s">
        <v>114</v>
      </c>
      <c r="EO597" t="s">
        <v>3</v>
      </c>
      <c r="EQ597">
        <v>0</v>
      </c>
      <c r="ER597">
        <v>2325.44</v>
      </c>
      <c r="ES597">
        <v>972.06</v>
      </c>
      <c r="ET597">
        <v>41.45</v>
      </c>
      <c r="EU597">
        <v>15.08</v>
      </c>
      <c r="EV597">
        <v>1311.93</v>
      </c>
      <c r="EW597">
        <v>113</v>
      </c>
      <c r="EX597">
        <v>0</v>
      </c>
      <c r="EY597">
        <v>0</v>
      </c>
      <c r="FQ597">
        <v>0</v>
      </c>
      <c r="FR597">
        <f t="shared" ref="FR597:FR610" si="580">ROUND(IF(AND(BH597=3,BI597=3),P597,0),2)</f>
        <v>0</v>
      </c>
      <c r="FS597">
        <v>0</v>
      </c>
      <c r="FX597">
        <v>104</v>
      </c>
      <c r="FY597">
        <v>79</v>
      </c>
      <c r="GA597" t="s">
        <v>3</v>
      </c>
      <c r="GD597">
        <v>0</v>
      </c>
      <c r="GF597">
        <v>-1907283933</v>
      </c>
      <c r="GG597">
        <v>2</v>
      </c>
      <c r="GH597">
        <v>1</v>
      </c>
      <c r="GI597">
        <v>3</v>
      </c>
      <c r="GJ597">
        <v>0</v>
      </c>
      <c r="GK597">
        <f>ROUND(R597*(R12)/100,2)</f>
        <v>12.67</v>
      </c>
      <c r="GL597">
        <f t="shared" ref="GL597:GL610" si="581">ROUND(IF(AND(BH597=3,BI597=3,FS597&lt;&gt;0),P597,0),2)</f>
        <v>0</v>
      </c>
      <c r="GM597">
        <f t="shared" ref="GM597:GM610" si="582">ROUND(O597+X597+Y597+GK597,2)+GX597</f>
        <v>1765.09</v>
      </c>
      <c r="GN597">
        <f t="shared" ref="GN597:GN610" si="583">IF(OR(BI597=0,BI597=1),ROUND(O597+X597+Y597+GK597,2),0)</f>
        <v>1765.09</v>
      </c>
      <c r="GO597">
        <f t="shared" ref="GO597:GO610" si="584">IF(BI597=2,ROUND(O597+X597+Y597+GK597,2),0)</f>
        <v>0</v>
      </c>
      <c r="GP597">
        <f t="shared" ref="GP597:GP610" si="585">IF(BI597=4,ROUND(O597+X597+Y597+GK597,2)+GX597,0)</f>
        <v>0</v>
      </c>
      <c r="GR597">
        <v>0</v>
      </c>
      <c r="GS597">
        <v>3</v>
      </c>
      <c r="GT597">
        <v>0</v>
      </c>
      <c r="GU597" t="s">
        <v>3</v>
      </c>
      <c r="GV597">
        <f t="shared" ref="GV597:GV610" si="586">ROUND((GT597),6)</f>
        <v>0</v>
      </c>
      <c r="GW597">
        <v>1</v>
      </c>
      <c r="GX597">
        <f t="shared" ref="GX597:GX610" si="587">ROUND(HC597*I597,2)</f>
        <v>0</v>
      </c>
      <c r="HA597">
        <v>0</v>
      </c>
      <c r="HB597">
        <v>0</v>
      </c>
      <c r="HC597">
        <f t="shared" ref="HC597:HC610" si="588">GV597*GW597</f>
        <v>0</v>
      </c>
      <c r="HE597" t="s">
        <v>3</v>
      </c>
      <c r="HF597" t="s">
        <v>3</v>
      </c>
      <c r="HM597" t="s">
        <v>3</v>
      </c>
      <c r="HN597" t="s">
        <v>3</v>
      </c>
      <c r="HO597" t="s">
        <v>3</v>
      </c>
      <c r="HP597" t="s">
        <v>3</v>
      </c>
      <c r="HQ597" t="s">
        <v>3</v>
      </c>
      <c r="IK597">
        <v>0</v>
      </c>
    </row>
    <row r="598" spans="1:245" x14ac:dyDescent="0.2">
      <c r="A598">
        <v>18</v>
      </c>
      <c r="B598">
        <v>1</v>
      </c>
      <c r="C598">
        <v>270</v>
      </c>
      <c r="E598" t="s">
        <v>27</v>
      </c>
      <c r="F598" t="s">
        <v>28</v>
      </c>
      <c r="G598" t="s">
        <v>29</v>
      </c>
      <c r="H598" t="s">
        <v>30</v>
      </c>
      <c r="I598">
        <f>I597*J598</f>
        <v>-2.5600000000000001E-2</v>
      </c>
      <c r="J598">
        <v>-1.28</v>
      </c>
      <c r="K598">
        <v>-1.28</v>
      </c>
      <c r="O598">
        <f t="shared" si="551"/>
        <v>0</v>
      </c>
      <c r="P598">
        <f t="shared" si="552"/>
        <v>0</v>
      </c>
      <c r="Q598">
        <f t="shared" si="553"/>
        <v>0</v>
      </c>
      <c r="R598">
        <f t="shared" si="554"/>
        <v>0</v>
      </c>
      <c r="S598">
        <f t="shared" si="555"/>
        <v>0</v>
      </c>
      <c r="T598">
        <f t="shared" si="556"/>
        <v>0</v>
      </c>
      <c r="U598">
        <f t="shared" si="557"/>
        <v>0</v>
      </c>
      <c r="V598">
        <f t="shared" si="558"/>
        <v>0</v>
      </c>
      <c r="W598">
        <f t="shared" si="559"/>
        <v>0</v>
      </c>
      <c r="X598">
        <f t="shared" si="560"/>
        <v>0</v>
      </c>
      <c r="Y598">
        <f t="shared" si="561"/>
        <v>0</v>
      </c>
      <c r="AA598">
        <v>55282325</v>
      </c>
      <c r="AB598">
        <f t="shared" si="562"/>
        <v>0</v>
      </c>
      <c r="AC598">
        <f t="shared" si="563"/>
        <v>0</v>
      </c>
      <c r="AD598">
        <f t="shared" si="564"/>
        <v>0</v>
      </c>
      <c r="AE598">
        <f t="shared" si="565"/>
        <v>0</v>
      </c>
      <c r="AF598">
        <f t="shared" si="565"/>
        <v>0</v>
      </c>
      <c r="AG598">
        <f t="shared" si="566"/>
        <v>0</v>
      </c>
      <c r="AH598">
        <f t="shared" si="567"/>
        <v>0</v>
      </c>
      <c r="AI598">
        <f t="shared" si="567"/>
        <v>0</v>
      </c>
      <c r="AJ598">
        <f t="shared" si="568"/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</v>
      </c>
      <c r="AW598">
        <v>1</v>
      </c>
      <c r="AZ598">
        <v>1</v>
      </c>
      <c r="BA598">
        <v>1</v>
      </c>
      <c r="BB598">
        <v>1</v>
      </c>
      <c r="BC598">
        <v>1</v>
      </c>
      <c r="BD598" t="s">
        <v>3</v>
      </c>
      <c r="BE598" t="s">
        <v>3</v>
      </c>
      <c r="BF598" t="s">
        <v>3</v>
      </c>
      <c r="BG598" t="s">
        <v>3</v>
      </c>
      <c r="BH598">
        <v>3</v>
      </c>
      <c r="BI598">
        <v>1</v>
      </c>
      <c r="BJ598" t="s">
        <v>3</v>
      </c>
      <c r="BM598">
        <v>442</v>
      </c>
      <c r="BN598">
        <v>0</v>
      </c>
      <c r="BO598" t="s">
        <v>3</v>
      </c>
      <c r="BP598">
        <v>0</v>
      </c>
      <c r="BQ598">
        <v>60</v>
      </c>
      <c r="BR598">
        <v>1</v>
      </c>
      <c r="BS598">
        <v>1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0</v>
      </c>
      <c r="CA598">
        <v>0</v>
      </c>
      <c r="CB598" t="s">
        <v>3</v>
      </c>
      <c r="CE598">
        <v>30</v>
      </c>
      <c r="CF598">
        <v>0</v>
      </c>
      <c r="CG598">
        <v>0</v>
      </c>
      <c r="CM598">
        <v>0</v>
      </c>
      <c r="CN598" t="s">
        <v>3</v>
      </c>
      <c r="CO598">
        <v>0</v>
      </c>
      <c r="CP598">
        <f t="shared" si="569"/>
        <v>0</v>
      </c>
      <c r="CQ598">
        <f t="shared" si="570"/>
        <v>0</v>
      </c>
      <c r="CR598">
        <f t="shared" si="571"/>
        <v>0</v>
      </c>
      <c r="CS598">
        <f t="shared" si="572"/>
        <v>0</v>
      </c>
      <c r="CT598">
        <f t="shared" si="573"/>
        <v>0</v>
      </c>
      <c r="CU598">
        <f t="shared" si="574"/>
        <v>0</v>
      </c>
      <c r="CV598">
        <f t="shared" si="575"/>
        <v>0</v>
      </c>
      <c r="CW598">
        <f t="shared" si="576"/>
        <v>0</v>
      </c>
      <c r="CX598">
        <f t="shared" si="577"/>
        <v>0</v>
      </c>
      <c r="CY598">
        <f t="shared" si="578"/>
        <v>0</v>
      </c>
      <c r="CZ598">
        <f t="shared" si="579"/>
        <v>0</v>
      </c>
      <c r="DC598" t="s">
        <v>3</v>
      </c>
      <c r="DD598" t="s">
        <v>3</v>
      </c>
      <c r="DE598" t="s">
        <v>3</v>
      </c>
      <c r="DF598" t="s">
        <v>3</v>
      </c>
      <c r="DG598" t="s">
        <v>3</v>
      </c>
      <c r="DH598" t="s">
        <v>3</v>
      </c>
      <c r="DI598" t="s">
        <v>3</v>
      </c>
      <c r="DJ598" t="s">
        <v>3</v>
      </c>
      <c r="DK598" t="s">
        <v>3</v>
      </c>
      <c r="DL598" t="s">
        <v>3</v>
      </c>
      <c r="DM598" t="s">
        <v>3</v>
      </c>
      <c r="DN598">
        <v>104</v>
      </c>
      <c r="DO598">
        <v>79</v>
      </c>
      <c r="DP598">
        <v>1.087</v>
      </c>
      <c r="DQ598">
        <v>1.0009999999999999</v>
      </c>
      <c r="DU598">
        <v>1009</v>
      </c>
      <c r="DV598" t="s">
        <v>30</v>
      </c>
      <c r="DW598" t="s">
        <v>30</v>
      </c>
      <c r="DX598">
        <v>1000</v>
      </c>
      <c r="DZ598" t="s">
        <v>3</v>
      </c>
      <c r="EA598" t="s">
        <v>3</v>
      </c>
      <c r="EB598" t="s">
        <v>3</v>
      </c>
      <c r="EC598" t="s">
        <v>3</v>
      </c>
      <c r="EE598">
        <v>54687868</v>
      </c>
      <c r="EF598">
        <v>60</v>
      </c>
      <c r="EG598" t="s">
        <v>24</v>
      </c>
      <c r="EH598">
        <v>0</v>
      </c>
      <c r="EI598" t="s">
        <v>3</v>
      </c>
      <c r="EJ598">
        <v>1</v>
      </c>
      <c r="EK598">
        <v>442</v>
      </c>
      <c r="EL598" t="s">
        <v>113</v>
      </c>
      <c r="EM598" t="s">
        <v>114</v>
      </c>
      <c r="EO598" t="s">
        <v>3</v>
      </c>
      <c r="EQ598">
        <v>32768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FQ598">
        <v>0</v>
      </c>
      <c r="FR598">
        <f t="shared" si="580"/>
        <v>0</v>
      </c>
      <c r="FS598">
        <v>0</v>
      </c>
      <c r="FX598">
        <v>104</v>
      </c>
      <c r="FY598">
        <v>79</v>
      </c>
      <c r="GA598" t="s">
        <v>3</v>
      </c>
      <c r="GD598">
        <v>0</v>
      </c>
      <c r="GF598">
        <v>1489638031</v>
      </c>
      <c r="GG598">
        <v>2</v>
      </c>
      <c r="GH598">
        <v>1</v>
      </c>
      <c r="GI598">
        <v>3</v>
      </c>
      <c r="GJ598">
        <v>0</v>
      </c>
      <c r="GK598">
        <f>ROUND(R598*(R12)/100,2)</f>
        <v>0</v>
      </c>
      <c r="GL598">
        <f t="shared" si="581"/>
        <v>0</v>
      </c>
      <c r="GM598">
        <f t="shared" si="582"/>
        <v>0</v>
      </c>
      <c r="GN598">
        <f t="shared" si="583"/>
        <v>0</v>
      </c>
      <c r="GO598">
        <f t="shared" si="584"/>
        <v>0</v>
      </c>
      <c r="GP598">
        <f t="shared" si="585"/>
        <v>0</v>
      </c>
      <c r="GR598">
        <v>0</v>
      </c>
      <c r="GS598">
        <v>3</v>
      </c>
      <c r="GT598">
        <v>0</v>
      </c>
      <c r="GU598" t="s">
        <v>3</v>
      </c>
      <c r="GV598">
        <f t="shared" si="586"/>
        <v>0</v>
      </c>
      <c r="GW598">
        <v>1</v>
      </c>
      <c r="GX598">
        <f t="shared" si="587"/>
        <v>0</v>
      </c>
      <c r="HA598">
        <v>0</v>
      </c>
      <c r="HB598">
        <v>0</v>
      </c>
      <c r="HC598">
        <f t="shared" si="588"/>
        <v>0</v>
      </c>
      <c r="HE598" t="s">
        <v>3</v>
      </c>
      <c r="HF598" t="s">
        <v>3</v>
      </c>
      <c r="HM598" t="s">
        <v>3</v>
      </c>
      <c r="HN598" t="s">
        <v>3</v>
      </c>
      <c r="HO598" t="s">
        <v>3</v>
      </c>
      <c r="HP598" t="s">
        <v>3</v>
      </c>
      <c r="HQ598" t="s">
        <v>3</v>
      </c>
      <c r="IK598">
        <v>0</v>
      </c>
    </row>
    <row r="599" spans="1:245" x14ac:dyDescent="0.2">
      <c r="A599">
        <v>17</v>
      </c>
      <c r="B599">
        <v>1</v>
      </c>
      <c r="C599">
        <f>ROW(SmtRes!A277)</f>
        <v>277</v>
      </c>
      <c r="D599">
        <f>ROW(EtalonRes!A294)</f>
        <v>294</v>
      </c>
      <c r="E599" t="s">
        <v>31</v>
      </c>
      <c r="F599" t="s">
        <v>115</v>
      </c>
      <c r="G599" t="s">
        <v>116</v>
      </c>
      <c r="H599" t="s">
        <v>111</v>
      </c>
      <c r="I599">
        <f>ROUND(2/100,9)</f>
        <v>0.02</v>
      </c>
      <c r="J599">
        <v>0</v>
      </c>
      <c r="K599">
        <f>ROUND(2/100,9)</f>
        <v>0.02</v>
      </c>
      <c r="O599">
        <f t="shared" si="551"/>
        <v>277.38</v>
      </c>
      <c r="P599">
        <f t="shared" si="552"/>
        <v>32.450000000000003</v>
      </c>
      <c r="Q599">
        <f t="shared" si="553"/>
        <v>2.93</v>
      </c>
      <c r="R599">
        <f t="shared" si="554"/>
        <v>1.85</v>
      </c>
      <c r="S599">
        <f t="shared" si="555"/>
        <v>242</v>
      </c>
      <c r="T599">
        <f t="shared" si="556"/>
        <v>0</v>
      </c>
      <c r="U599">
        <f t="shared" si="557"/>
        <v>0.79</v>
      </c>
      <c r="V599">
        <f t="shared" si="558"/>
        <v>0</v>
      </c>
      <c r="W599">
        <f t="shared" si="559"/>
        <v>0</v>
      </c>
      <c r="X599">
        <f t="shared" si="560"/>
        <v>210.54</v>
      </c>
      <c r="Y599">
        <f t="shared" si="561"/>
        <v>99.22</v>
      </c>
      <c r="AA599">
        <v>55282325</v>
      </c>
      <c r="AB599">
        <f t="shared" si="562"/>
        <v>663.71</v>
      </c>
      <c r="AC599">
        <f t="shared" si="563"/>
        <v>195.25</v>
      </c>
      <c r="AD599">
        <f t="shared" si="564"/>
        <v>9.8699999999999992</v>
      </c>
      <c r="AE599">
        <f t="shared" si="565"/>
        <v>3.55</v>
      </c>
      <c r="AF599">
        <f t="shared" si="565"/>
        <v>458.59</v>
      </c>
      <c r="AG599">
        <f t="shared" si="566"/>
        <v>0</v>
      </c>
      <c r="AH599">
        <f t="shared" si="567"/>
        <v>39.5</v>
      </c>
      <c r="AI599">
        <f t="shared" si="567"/>
        <v>0</v>
      </c>
      <c r="AJ599">
        <f t="shared" si="568"/>
        <v>0</v>
      </c>
      <c r="AK599">
        <v>663.71</v>
      </c>
      <c r="AL599">
        <v>195.25</v>
      </c>
      <c r="AM599">
        <v>9.8699999999999992</v>
      </c>
      <c r="AN599">
        <v>3.55</v>
      </c>
      <c r="AO599">
        <v>458.59</v>
      </c>
      <c r="AP599">
        <v>0</v>
      </c>
      <c r="AQ599">
        <v>39.5</v>
      </c>
      <c r="AR599">
        <v>0</v>
      </c>
      <c r="AS599">
        <v>0</v>
      </c>
      <c r="AT599">
        <v>87</v>
      </c>
      <c r="AU599">
        <v>41</v>
      </c>
      <c r="AV599">
        <v>1</v>
      </c>
      <c r="AW599">
        <v>1</v>
      </c>
      <c r="AZ599">
        <v>1</v>
      </c>
      <c r="BA599">
        <v>26.39</v>
      </c>
      <c r="BB599">
        <v>14.65</v>
      </c>
      <c r="BC599">
        <v>8.3000000000000007</v>
      </c>
      <c r="BD599" t="s">
        <v>3</v>
      </c>
      <c r="BE599" t="s">
        <v>3</v>
      </c>
      <c r="BF599" t="s">
        <v>3</v>
      </c>
      <c r="BG599" t="s">
        <v>3</v>
      </c>
      <c r="BH599">
        <v>0</v>
      </c>
      <c r="BI599">
        <v>1</v>
      </c>
      <c r="BJ599" t="s">
        <v>117</v>
      </c>
      <c r="BM599">
        <v>442</v>
      </c>
      <c r="BN599">
        <v>0</v>
      </c>
      <c r="BO599" t="s">
        <v>115</v>
      </c>
      <c r="BP599">
        <v>1</v>
      </c>
      <c r="BQ599">
        <v>60</v>
      </c>
      <c r="BR599">
        <v>0</v>
      </c>
      <c r="BS599">
        <v>26.39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87</v>
      </c>
      <c r="CA599">
        <v>41</v>
      </c>
      <c r="CB599" t="s">
        <v>3</v>
      </c>
      <c r="CE599">
        <v>30</v>
      </c>
      <c r="CF599">
        <v>0</v>
      </c>
      <c r="CG599">
        <v>0</v>
      </c>
      <c r="CM599">
        <v>0</v>
      </c>
      <c r="CN599" t="s">
        <v>3</v>
      </c>
      <c r="CO599">
        <v>0</v>
      </c>
      <c r="CP599">
        <f t="shared" si="569"/>
        <v>277.38</v>
      </c>
      <c r="CQ599">
        <f t="shared" si="570"/>
        <v>1620.58</v>
      </c>
      <c r="CR599">
        <f t="shared" si="571"/>
        <v>144.6</v>
      </c>
      <c r="CS599">
        <f t="shared" si="572"/>
        <v>93.68</v>
      </c>
      <c r="CT599">
        <f t="shared" si="573"/>
        <v>12102.19</v>
      </c>
      <c r="CU599">
        <f t="shared" si="574"/>
        <v>0</v>
      </c>
      <c r="CV599">
        <f t="shared" si="575"/>
        <v>39.5</v>
      </c>
      <c r="CW599">
        <f t="shared" si="576"/>
        <v>0</v>
      </c>
      <c r="CX599">
        <f t="shared" si="577"/>
        <v>0</v>
      </c>
      <c r="CY599">
        <f t="shared" si="578"/>
        <v>210.54</v>
      </c>
      <c r="CZ599">
        <f t="shared" si="579"/>
        <v>99.22</v>
      </c>
      <c r="DC599" t="s">
        <v>3</v>
      </c>
      <c r="DD599" t="s">
        <v>3</v>
      </c>
      <c r="DE599" t="s">
        <v>3</v>
      </c>
      <c r="DF599" t="s">
        <v>3</v>
      </c>
      <c r="DG599" t="s">
        <v>3</v>
      </c>
      <c r="DH599" t="s">
        <v>3</v>
      </c>
      <c r="DI599" t="s">
        <v>3</v>
      </c>
      <c r="DJ599" t="s">
        <v>3</v>
      </c>
      <c r="DK599" t="s">
        <v>3</v>
      </c>
      <c r="DL599" t="s">
        <v>3</v>
      </c>
      <c r="DM599" t="s">
        <v>3</v>
      </c>
      <c r="DN599">
        <v>104</v>
      </c>
      <c r="DO599">
        <v>79</v>
      </c>
      <c r="DP599">
        <v>1.087</v>
      </c>
      <c r="DQ599">
        <v>1.0009999999999999</v>
      </c>
      <c r="DU599">
        <v>1013</v>
      </c>
      <c r="DV599" t="s">
        <v>111</v>
      </c>
      <c r="DW599" t="s">
        <v>111</v>
      </c>
      <c r="DX599">
        <v>1</v>
      </c>
      <c r="DZ599" t="s">
        <v>3</v>
      </c>
      <c r="EA599" t="s">
        <v>3</v>
      </c>
      <c r="EB599" t="s">
        <v>3</v>
      </c>
      <c r="EC599" t="s">
        <v>3</v>
      </c>
      <c r="EE599">
        <v>54687868</v>
      </c>
      <c r="EF599">
        <v>60</v>
      </c>
      <c r="EG599" t="s">
        <v>24</v>
      </c>
      <c r="EH599">
        <v>0</v>
      </c>
      <c r="EI599" t="s">
        <v>3</v>
      </c>
      <c r="EJ599">
        <v>1</v>
      </c>
      <c r="EK599">
        <v>442</v>
      </c>
      <c r="EL599" t="s">
        <v>113</v>
      </c>
      <c r="EM599" t="s">
        <v>114</v>
      </c>
      <c r="EO599" t="s">
        <v>3</v>
      </c>
      <c r="EQ599">
        <v>0</v>
      </c>
      <c r="ER599">
        <v>663.71</v>
      </c>
      <c r="ES599">
        <v>195.25</v>
      </c>
      <c r="ET599">
        <v>9.8699999999999992</v>
      </c>
      <c r="EU599">
        <v>3.55</v>
      </c>
      <c r="EV599">
        <v>458.59</v>
      </c>
      <c r="EW599">
        <v>39.5</v>
      </c>
      <c r="EX599">
        <v>0</v>
      </c>
      <c r="EY599">
        <v>0</v>
      </c>
      <c r="FQ599">
        <v>0</v>
      </c>
      <c r="FR599">
        <f t="shared" si="580"/>
        <v>0</v>
      </c>
      <c r="FS599">
        <v>0</v>
      </c>
      <c r="FX599">
        <v>104</v>
      </c>
      <c r="FY599">
        <v>79</v>
      </c>
      <c r="GA599" t="s">
        <v>3</v>
      </c>
      <c r="GD599">
        <v>0</v>
      </c>
      <c r="GF599">
        <v>1561038172</v>
      </c>
      <c r="GG599">
        <v>2</v>
      </c>
      <c r="GH599">
        <v>1</v>
      </c>
      <c r="GI599">
        <v>3</v>
      </c>
      <c r="GJ599">
        <v>0</v>
      </c>
      <c r="GK599">
        <f>ROUND(R599*(R12)/100,2)</f>
        <v>2.96</v>
      </c>
      <c r="GL599">
        <f t="shared" si="581"/>
        <v>0</v>
      </c>
      <c r="GM599">
        <f t="shared" si="582"/>
        <v>590.1</v>
      </c>
      <c r="GN599">
        <f t="shared" si="583"/>
        <v>590.1</v>
      </c>
      <c r="GO599">
        <f t="shared" si="584"/>
        <v>0</v>
      </c>
      <c r="GP599">
        <f t="shared" si="585"/>
        <v>0</v>
      </c>
      <c r="GR599">
        <v>0</v>
      </c>
      <c r="GS599">
        <v>3</v>
      </c>
      <c r="GT599">
        <v>0</v>
      </c>
      <c r="GU599" t="s">
        <v>3</v>
      </c>
      <c r="GV599">
        <f t="shared" si="586"/>
        <v>0</v>
      </c>
      <c r="GW599">
        <v>1</v>
      </c>
      <c r="GX599">
        <f t="shared" si="587"/>
        <v>0</v>
      </c>
      <c r="HA599">
        <v>0</v>
      </c>
      <c r="HB599">
        <v>0</v>
      </c>
      <c r="HC599">
        <f t="shared" si="588"/>
        <v>0</v>
      </c>
      <c r="HE599" t="s">
        <v>3</v>
      </c>
      <c r="HF599" t="s">
        <v>3</v>
      </c>
      <c r="HM599" t="s">
        <v>3</v>
      </c>
      <c r="HN599" t="s">
        <v>3</v>
      </c>
      <c r="HO599" t="s">
        <v>3</v>
      </c>
      <c r="HP599" t="s">
        <v>3</v>
      </c>
      <c r="HQ599" t="s">
        <v>3</v>
      </c>
      <c r="IK599">
        <v>0</v>
      </c>
    </row>
    <row r="600" spans="1:245" x14ac:dyDescent="0.2">
      <c r="A600">
        <v>18</v>
      </c>
      <c r="B600">
        <v>1</v>
      </c>
      <c r="C600">
        <v>277</v>
      </c>
      <c r="E600" t="s">
        <v>118</v>
      </c>
      <c r="F600" t="s">
        <v>28</v>
      </c>
      <c r="G600" t="s">
        <v>29</v>
      </c>
      <c r="H600" t="s">
        <v>30</v>
      </c>
      <c r="I600">
        <f>I599*J600</f>
        <v>-6.0000000000000001E-3</v>
      </c>
      <c r="J600">
        <v>-0.3</v>
      </c>
      <c r="K600">
        <v>-0.3</v>
      </c>
      <c r="O600">
        <f t="shared" si="551"/>
        <v>0</v>
      </c>
      <c r="P600">
        <f t="shared" si="552"/>
        <v>0</v>
      </c>
      <c r="Q600">
        <f t="shared" si="553"/>
        <v>0</v>
      </c>
      <c r="R600">
        <f t="shared" si="554"/>
        <v>0</v>
      </c>
      <c r="S600">
        <f t="shared" si="555"/>
        <v>0</v>
      </c>
      <c r="T600">
        <f t="shared" si="556"/>
        <v>0</v>
      </c>
      <c r="U600">
        <f t="shared" si="557"/>
        <v>0</v>
      </c>
      <c r="V600">
        <f t="shared" si="558"/>
        <v>0</v>
      </c>
      <c r="W600">
        <f t="shared" si="559"/>
        <v>0</v>
      </c>
      <c r="X600">
        <f t="shared" si="560"/>
        <v>0</v>
      </c>
      <c r="Y600">
        <f t="shared" si="561"/>
        <v>0</v>
      </c>
      <c r="AA600">
        <v>55282325</v>
      </c>
      <c r="AB600">
        <f t="shared" si="562"/>
        <v>0</v>
      </c>
      <c r="AC600">
        <f t="shared" si="563"/>
        <v>0</v>
      </c>
      <c r="AD600">
        <f t="shared" si="564"/>
        <v>0</v>
      </c>
      <c r="AE600">
        <f t="shared" si="565"/>
        <v>0</v>
      </c>
      <c r="AF600">
        <f t="shared" si="565"/>
        <v>0</v>
      </c>
      <c r="AG600">
        <f t="shared" si="566"/>
        <v>0</v>
      </c>
      <c r="AH600">
        <f t="shared" si="567"/>
        <v>0</v>
      </c>
      <c r="AI600">
        <f t="shared" si="567"/>
        <v>0</v>
      </c>
      <c r="AJ600">
        <f t="shared" si="568"/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3</v>
      </c>
      <c r="BE600" t="s">
        <v>3</v>
      </c>
      <c r="BF600" t="s">
        <v>3</v>
      </c>
      <c r="BG600" t="s">
        <v>3</v>
      </c>
      <c r="BH600">
        <v>3</v>
      </c>
      <c r="BI600">
        <v>1</v>
      </c>
      <c r="BJ600" t="s">
        <v>3</v>
      </c>
      <c r="BM600">
        <v>442</v>
      </c>
      <c r="BN600">
        <v>0</v>
      </c>
      <c r="BO600" t="s">
        <v>3</v>
      </c>
      <c r="BP600">
        <v>0</v>
      </c>
      <c r="BQ600">
        <v>60</v>
      </c>
      <c r="BR600">
        <v>1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0</v>
      </c>
      <c r="CA600">
        <v>0</v>
      </c>
      <c r="CB600" t="s">
        <v>3</v>
      </c>
      <c r="CE600">
        <v>30</v>
      </c>
      <c r="CF600">
        <v>0</v>
      </c>
      <c r="CG600">
        <v>0</v>
      </c>
      <c r="CM600">
        <v>0</v>
      </c>
      <c r="CN600" t="s">
        <v>3</v>
      </c>
      <c r="CO600">
        <v>0</v>
      </c>
      <c r="CP600">
        <f t="shared" si="569"/>
        <v>0</v>
      </c>
      <c r="CQ600">
        <f t="shared" si="570"/>
        <v>0</v>
      </c>
      <c r="CR600">
        <f t="shared" si="571"/>
        <v>0</v>
      </c>
      <c r="CS600">
        <f t="shared" si="572"/>
        <v>0</v>
      </c>
      <c r="CT600">
        <f t="shared" si="573"/>
        <v>0</v>
      </c>
      <c r="CU600">
        <f t="shared" si="574"/>
        <v>0</v>
      </c>
      <c r="CV600">
        <f t="shared" si="575"/>
        <v>0</v>
      </c>
      <c r="CW600">
        <f t="shared" si="576"/>
        <v>0</v>
      </c>
      <c r="CX600">
        <f t="shared" si="577"/>
        <v>0</v>
      </c>
      <c r="CY600">
        <f t="shared" si="578"/>
        <v>0</v>
      </c>
      <c r="CZ600">
        <f t="shared" si="579"/>
        <v>0</v>
      </c>
      <c r="DC600" t="s">
        <v>3</v>
      </c>
      <c r="DD600" t="s">
        <v>3</v>
      </c>
      <c r="DE600" t="s">
        <v>3</v>
      </c>
      <c r="DF600" t="s">
        <v>3</v>
      </c>
      <c r="DG600" t="s">
        <v>3</v>
      </c>
      <c r="DH600" t="s">
        <v>3</v>
      </c>
      <c r="DI600" t="s">
        <v>3</v>
      </c>
      <c r="DJ600" t="s">
        <v>3</v>
      </c>
      <c r="DK600" t="s">
        <v>3</v>
      </c>
      <c r="DL600" t="s">
        <v>3</v>
      </c>
      <c r="DM600" t="s">
        <v>3</v>
      </c>
      <c r="DN600">
        <v>104</v>
      </c>
      <c r="DO600">
        <v>79</v>
      </c>
      <c r="DP600">
        <v>1.087</v>
      </c>
      <c r="DQ600">
        <v>1.0009999999999999</v>
      </c>
      <c r="DU600">
        <v>1009</v>
      </c>
      <c r="DV600" t="s">
        <v>30</v>
      </c>
      <c r="DW600" t="s">
        <v>30</v>
      </c>
      <c r="DX600">
        <v>1000</v>
      </c>
      <c r="DZ600" t="s">
        <v>3</v>
      </c>
      <c r="EA600" t="s">
        <v>3</v>
      </c>
      <c r="EB600" t="s">
        <v>3</v>
      </c>
      <c r="EC600" t="s">
        <v>3</v>
      </c>
      <c r="EE600">
        <v>54687868</v>
      </c>
      <c r="EF600">
        <v>60</v>
      </c>
      <c r="EG600" t="s">
        <v>24</v>
      </c>
      <c r="EH600">
        <v>0</v>
      </c>
      <c r="EI600" t="s">
        <v>3</v>
      </c>
      <c r="EJ600">
        <v>1</v>
      </c>
      <c r="EK600">
        <v>442</v>
      </c>
      <c r="EL600" t="s">
        <v>113</v>
      </c>
      <c r="EM600" t="s">
        <v>114</v>
      </c>
      <c r="EO600" t="s">
        <v>3</v>
      </c>
      <c r="EQ600">
        <v>32768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FQ600">
        <v>0</v>
      </c>
      <c r="FR600">
        <f t="shared" si="580"/>
        <v>0</v>
      </c>
      <c r="FS600">
        <v>0</v>
      </c>
      <c r="FX600">
        <v>104</v>
      </c>
      <c r="FY600">
        <v>79</v>
      </c>
      <c r="GA600" t="s">
        <v>3</v>
      </c>
      <c r="GD600">
        <v>0</v>
      </c>
      <c r="GF600">
        <v>1489638031</v>
      </c>
      <c r="GG600">
        <v>2</v>
      </c>
      <c r="GH600">
        <v>1</v>
      </c>
      <c r="GI600">
        <v>3</v>
      </c>
      <c r="GJ600">
        <v>0</v>
      </c>
      <c r="GK600">
        <f>ROUND(R600*(R12)/100,2)</f>
        <v>0</v>
      </c>
      <c r="GL600">
        <f t="shared" si="581"/>
        <v>0</v>
      </c>
      <c r="GM600">
        <f t="shared" si="582"/>
        <v>0</v>
      </c>
      <c r="GN600">
        <f t="shared" si="583"/>
        <v>0</v>
      </c>
      <c r="GO600">
        <f t="shared" si="584"/>
        <v>0</v>
      </c>
      <c r="GP600">
        <f t="shared" si="585"/>
        <v>0</v>
      </c>
      <c r="GR600">
        <v>0</v>
      </c>
      <c r="GS600">
        <v>3</v>
      </c>
      <c r="GT600">
        <v>0</v>
      </c>
      <c r="GU600" t="s">
        <v>3</v>
      </c>
      <c r="GV600">
        <f t="shared" si="586"/>
        <v>0</v>
      </c>
      <c r="GW600">
        <v>1</v>
      </c>
      <c r="GX600">
        <f t="shared" si="587"/>
        <v>0</v>
      </c>
      <c r="HA600">
        <v>0</v>
      </c>
      <c r="HB600">
        <v>0</v>
      </c>
      <c r="HC600">
        <f t="shared" si="588"/>
        <v>0</v>
      </c>
      <c r="HE600" t="s">
        <v>3</v>
      </c>
      <c r="HF600" t="s">
        <v>3</v>
      </c>
      <c r="HM600" t="s">
        <v>3</v>
      </c>
      <c r="HN600" t="s">
        <v>3</v>
      </c>
      <c r="HO600" t="s">
        <v>3</v>
      </c>
      <c r="HP600" t="s">
        <v>3</v>
      </c>
      <c r="HQ600" t="s">
        <v>3</v>
      </c>
      <c r="IK600">
        <v>0</v>
      </c>
    </row>
    <row r="601" spans="1:245" x14ac:dyDescent="0.2">
      <c r="A601">
        <v>17</v>
      </c>
      <c r="B601">
        <v>1</v>
      </c>
      <c r="C601">
        <f>ROW(SmtRes!A286)</f>
        <v>286</v>
      </c>
      <c r="D601">
        <f>ROW(EtalonRes!A304)</f>
        <v>304</v>
      </c>
      <c r="E601" t="s">
        <v>38</v>
      </c>
      <c r="F601" t="s">
        <v>119</v>
      </c>
      <c r="G601" t="s">
        <v>120</v>
      </c>
      <c r="H601" t="s">
        <v>121</v>
      </c>
      <c r="I601">
        <v>0.05</v>
      </c>
      <c r="J601">
        <v>0</v>
      </c>
      <c r="K601">
        <v>0.05</v>
      </c>
      <c r="O601">
        <f t="shared" si="551"/>
        <v>631.6</v>
      </c>
      <c r="P601">
        <f t="shared" si="552"/>
        <v>263.75</v>
      </c>
      <c r="Q601">
        <f t="shared" si="553"/>
        <v>11.06</v>
      </c>
      <c r="R601">
        <f t="shared" si="554"/>
        <v>6.07</v>
      </c>
      <c r="S601">
        <f t="shared" si="555"/>
        <v>356.79</v>
      </c>
      <c r="T601">
        <f t="shared" si="556"/>
        <v>0</v>
      </c>
      <c r="U601">
        <f t="shared" si="557"/>
        <v>1.2305000000000001</v>
      </c>
      <c r="V601">
        <f t="shared" si="558"/>
        <v>0</v>
      </c>
      <c r="W601">
        <f t="shared" si="559"/>
        <v>0</v>
      </c>
      <c r="X601">
        <f t="shared" si="560"/>
        <v>249.75</v>
      </c>
      <c r="Y601">
        <f t="shared" si="561"/>
        <v>146.28</v>
      </c>
      <c r="AA601">
        <v>55282325</v>
      </c>
      <c r="AB601">
        <f t="shared" si="562"/>
        <v>847.82</v>
      </c>
      <c r="AC601">
        <f t="shared" si="563"/>
        <v>558.79</v>
      </c>
      <c r="AD601">
        <f t="shared" si="564"/>
        <v>18.57</v>
      </c>
      <c r="AE601">
        <f t="shared" si="565"/>
        <v>4.66</v>
      </c>
      <c r="AF601">
        <f t="shared" si="565"/>
        <v>270.45999999999998</v>
      </c>
      <c r="AG601">
        <f t="shared" si="566"/>
        <v>0</v>
      </c>
      <c r="AH601">
        <f t="shared" si="567"/>
        <v>24.61</v>
      </c>
      <c r="AI601">
        <f t="shared" si="567"/>
        <v>0</v>
      </c>
      <c r="AJ601">
        <f t="shared" si="568"/>
        <v>0</v>
      </c>
      <c r="AK601">
        <v>847.82</v>
      </c>
      <c r="AL601">
        <v>558.79</v>
      </c>
      <c r="AM601">
        <v>18.57</v>
      </c>
      <c r="AN601">
        <v>4.66</v>
      </c>
      <c r="AO601">
        <v>270.45999999999998</v>
      </c>
      <c r="AP601">
        <v>0</v>
      </c>
      <c r="AQ601">
        <v>24.61</v>
      </c>
      <c r="AR601">
        <v>0</v>
      </c>
      <c r="AS601">
        <v>0</v>
      </c>
      <c r="AT601">
        <v>70</v>
      </c>
      <c r="AU601">
        <v>41</v>
      </c>
      <c r="AV601">
        <v>1</v>
      </c>
      <c r="AW601">
        <v>1</v>
      </c>
      <c r="AZ601">
        <v>1</v>
      </c>
      <c r="BA601">
        <v>26.39</v>
      </c>
      <c r="BB601">
        <v>11.89</v>
      </c>
      <c r="BC601">
        <v>9.44</v>
      </c>
      <c r="BD601" t="s">
        <v>3</v>
      </c>
      <c r="BE601" t="s">
        <v>3</v>
      </c>
      <c r="BF601" t="s">
        <v>3</v>
      </c>
      <c r="BG601" t="s">
        <v>3</v>
      </c>
      <c r="BH601">
        <v>0</v>
      </c>
      <c r="BI601">
        <v>1</v>
      </c>
      <c r="BJ601" t="s">
        <v>122</v>
      </c>
      <c r="BM601">
        <v>421</v>
      </c>
      <c r="BN601">
        <v>0</v>
      </c>
      <c r="BO601" t="s">
        <v>119</v>
      </c>
      <c r="BP601">
        <v>1</v>
      </c>
      <c r="BQ601">
        <v>60</v>
      </c>
      <c r="BR601">
        <v>0</v>
      </c>
      <c r="BS601">
        <v>26.39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70</v>
      </c>
      <c r="CA601">
        <v>41</v>
      </c>
      <c r="CB601" t="s">
        <v>3</v>
      </c>
      <c r="CE601">
        <v>30</v>
      </c>
      <c r="CF601">
        <v>0</v>
      </c>
      <c r="CG601">
        <v>0</v>
      </c>
      <c r="CM601">
        <v>0</v>
      </c>
      <c r="CN601" t="s">
        <v>3</v>
      </c>
      <c r="CO601">
        <v>0</v>
      </c>
      <c r="CP601">
        <f t="shared" si="569"/>
        <v>631.6</v>
      </c>
      <c r="CQ601">
        <f t="shared" si="570"/>
        <v>5274.98</v>
      </c>
      <c r="CR601">
        <f t="shared" si="571"/>
        <v>220.8</v>
      </c>
      <c r="CS601">
        <f t="shared" si="572"/>
        <v>122.98</v>
      </c>
      <c r="CT601">
        <f t="shared" si="573"/>
        <v>7137.44</v>
      </c>
      <c r="CU601">
        <f t="shared" si="574"/>
        <v>0</v>
      </c>
      <c r="CV601">
        <f t="shared" si="575"/>
        <v>24.61</v>
      </c>
      <c r="CW601">
        <f t="shared" si="576"/>
        <v>0</v>
      </c>
      <c r="CX601">
        <f t="shared" si="577"/>
        <v>0</v>
      </c>
      <c r="CY601">
        <f t="shared" si="578"/>
        <v>249.75299999999999</v>
      </c>
      <c r="CZ601">
        <f t="shared" si="579"/>
        <v>146.28389999999999</v>
      </c>
      <c r="DC601" t="s">
        <v>3</v>
      </c>
      <c r="DD601" t="s">
        <v>3</v>
      </c>
      <c r="DE601" t="s">
        <v>3</v>
      </c>
      <c r="DF601" t="s">
        <v>3</v>
      </c>
      <c r="DG601" t="s">
        <v>3</v>
      </c>
      <c r="DH601" t="s">
        <v>3</v>
      </c>
      <c r="DI601" t="s">
        <v>3</v>
      </c>
      <c r="DJ601" t="s">
        <v>3</v>
      </c>
      <c r="DK601" t="s">
        <v>3</v>
      </c>
      <c r="DL601" t="s">
        <v>3</v>
      </c>
      <c r="DM601" t="s">
        <v>3</v>
      </c>
      <c r="DN601">
        <v>85</v>
      </c>
      <c r="DO601">
        <v>70</v>
      </c>
      <c r="DP601">
        <v>1.0469999999999999</v>
      </c>
      <c r="DQ601">
        <v>1.022</v>
      </c>
      <c r="DU601">
        <v>1013</v>
      </c>
      <c r="DV601" t="s">
        <v>121</v>
      </c>
      <c r="DW601" t="s">
        <v>121</v>
      </c>
      <c r="DX601">
        <v>1</v>
      </c>
      <c r="DZ601" t="s">
        <v>3</v>
      </c>
      <c r="EA601" t="s">
        <v>3</v>
      </c>
      <c r="EB601" t="s">
        <v>3</v>
      </c>
      <c r="EC601" t="s">
        <v>3</v>
      </c>
      <c r="EE601">
        <v>54687847</v>
      </c>
      <c r="EF601">
        <v>60</v>
      </c>
      <c r="EG601" t="s">
        <v>24</v>
      </c>
      <c r="EH601">
        <v>0</v>
      </c>
      <c r="EI601" t="s">
        <v>3</v>
      </c>
      <c r="EJ601">
        <v>1</v>
      </c>
      <c r="EK601">
        <v>421</v>
      </c>
      <c r="EL601" t="s">
        <v>123</v>
      </c>
      <c r="EM601" t="s">
        <v>124</v>
      </c>
      <c r="EO601" t="s">
        <v>3</v>
      </c>
      <c r="EQ601">
        <v>0</v>
      </c>
      <c r="ER601">
        <v>847.82</v>
      </c>
      <c r="ES601">
        <v>558.79</v>
      </c>
      <c r="ET601">
        <v>18.57</v>
      </c>
      <c r="EU601">
        <v>4.66</v>
      </c>
      <c r="EV601">
        <v>270.45999999999998</v>
      </c>
      <c r="EW601">
        <v>24.61</v>
      </c>
      <c r="EX601">
        <v>0</v>
      </c>
      <c r="EY601">
        <v>0</v>
      </c>
      <c r="FQ601">
        <v>0</v>
      </c>
      <c r="FR601">
        <f t="shared" si="580"/>
        <v>0</v>
      </c>
      <c r="FS601">
        <v>0</v>
      </c>
      <c r="FX601">
        <v>85</v>
      </c>
      <c r="FY601">
        <v>70</v>
      </c>
      <c r="GA601" t="s">
        <v>3</v>
      </c>
      <c r="GD601">
        <v>0</v>
      </c>
      <c r="GF601">
        <v>-820088805</v>
      </c>
      <c r="GG601">
        <v>2</v>
      </c>
      <c r="GH601">
        <v>1</v>
      </c>
      <c r="GI601">
        <v>3</v>
      </c>
      <c r="GJ601">
        <v>0</v>
      </c>
      <c r="GK601">
        <f>ROUND(R601*(R12)/100,2)</f>
        <v>9.7100000000000009</v>
      </c>
      <c r="GL601">
        <f t="shared" si="581"/>
        <v>0</v>
      </c>
      <c r="GM601">
        <f t="shared" si="582"/>
        <v>1037.3399999999999</v>
      </c>
      <c r="GN601">
        <f t="shared" si="583"/>
        <v>1037.3399999999999</v>
      </c>
      <c r="GO601">
        <f t="shared" si="584"/>
        <v>0</v>
      </c>
      <c r="GP601">
        <f t="shared" si="585"/>
        <v>0</v>
      </c>
      <c r="GR601">
        <v>0</v>
      </c>
      <c r="GS601">
        <v>3</v>
      </c>
      <c r="GT601">
        <v>0</v>
      </c>
      <c r="GU601" t="s">
        <v>3</v>
      </c>
      <c r="GV601">
        <f t="shared" si="586"/>
        <v>0</v>
      </c>
      <c r="GW601">
        <v>1</v>
      </c>
      <c r="GX601">
        <f t="shared" si="587"/>
        <v>0</v>
      </c>
      <c r="HA601">
        <v>0</v>
      </c>
      <c r="HB601">
        <v>0</v>
      </c>
      <c r="HC601">
        <f t="shared" si="588"/>
        <v>0</v>
      </c>
      <c r="HE601" t="s">
        <v>3</v>
      </c>
      <c r="HF601" t="s">
        <v>3</v>
      </c>
      <c r="HM601" t="s">
        <v>3</v>
      </c>
      <c r="HN601" t="s">
        <v>3</v>
      </c>
      <c r="HO601" t="s">
        <v>3</v>
      </c>
      <c r="HP601" t="s">
        <v>3</v>
      </c>
      <c r="HQ601" t="s">
        <v>3</v>
      </c>
      <c r="IK601">
        <v>0</v>
      </c>
    </row>
    <row r="602" spans="1:245" x14ac:dyDescent="0.2">
      <c r="A602">
        <v>18</v>
      </c>
      <c r="B602">
        <v>1</v>
      </c>
      <c r="C602">
        <v>284</v>
      </c>
      <c r="E602" t="s">
        <v>44</v>
      </c>
      <c r="F602" t="s">
        <v>126</v>
      </c>
      <c r="G602" t="s">
        <v>127</v>
      </c>
      <c r="H602" t="s">
        <v>128</v>
      </c>
      <c r="I602">
        <f>I601*J602</f>
        <v>5.099999999999999E-2</v>
      </c>
      <c r="J602">
        <v>1.0199999999999998</v>
      </c>
      <c r="K602">
        <v>1.02</v>
      </c>
      <c r="O602">
        <f t="shared" si="551"/>
        <v>190.55</v>
      </c>
      <c r="P602">
        <f t="shared" si="552"/>
        <v>190.55</v>
      </c>
      <c r="Q602">
        <f t="shared" si="553"/>
        <v>0</v>
      </c>
      <c r="R602">
        <f t="shared" si="554"/>
        <v>0</v>
      </c>
      <c r="S602">
        <f t="shared" si="555"/>
        <v>0</v>
      </c>
      <c r="T602">
        <f t="shared" si="556"/>
        <v>0</v>
      </c>
      <c r="U602">
        <f t="shared" si="557"/>
        <v>0</v>
      </c>
      <c r="V602">
        <f t="shared" si="558"/>
        <v>0</v>
      </c>
      <c r="W602">
        <f t="shared" si="559"/>
        <v>0</v>
      </c>
      <c r="X602">
        <f t="shared" si="560"/>
        <v>0</v>
      </c>
      <c r="Y602">
        <f t="shared" si="561"/>
        <v>0</v>
      </c>
      <c r="AA602">
        <v>55282325</v>
      </c>
      <c r="AB602">
        <f t="shared" si="562"/>
        <v>478.96</v>
      </c>
      <c r="AC602">
        <f t="shared" si="563"/>
        <v>478.96</v>
      </c>
      <c r="AD602">
        <f t="shared" si="564"/>
        <v>0</v>
      </c>
      <c r="AE602">
        <f t="shared" si="565"/>
        <v>0</v>
      </c>
      <c r="AF602">
        <f t="shared" si="565"/>
        <v>0</v>
      </c>
      <c r="AG602">
        <f t="shared" si="566"/>
        <v>0</v>
      </c>
      <c r="AH602">
        <f t="shared" si="567"/>
        <v>0</v>
      </c>
      <c r="AI602">
        <f t="shared" si="567"/>
        <v>0</v>
      </c>
      <c r="AJ602">
        <f t="shared" si="568"/>
        <v>0</v>
      </c>
      <c r="AK602">
        <v>478.96</v>
      </c>
      <c r="AL602">
        <v>478.96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1</v>
      </c>
      <c r="AW602">
        <v>1</v>
      </c>
      <c r="AZ602">
        <v>1</v>
      </c>
      <c r="BA602">
        <v>1</v>
      </c>
      <c r="BB602">
        <v>1</v>
      </c>
      <c r="BC602">
        <v>7.8</v>
      </c>
      <c r="BD602" t="s">
        <v>3</v>
      </c>
      <c r="BE602" t="s">
        <v>3</v>
      </c>
      <c r="BF602" t="s">
        <v>3</v>
      </c>
      <c r="BG602" t="s">
        <v>3</v>
      </c>
      <c r="BH602">
        <v>3</v>
      </c>
      <c r="BI602">
        <v>1</v>
      </c>
      <c r="BJ602" t="s">
        <v>129</v>
      </c>
      <c r="BM602">
        <v>421</v>
      </c>
      <c r="BN602">
        <v>0</v>
      </c>
      <c r="BO602" t="s">
        <v>126</v>
      </c>
      <c r="BP602">
        <v>1</v>
      </c>
      <c r="BQ602">
        <v>60</v>
      </c>
      <c r="BR602">
        <v>0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0</v>
      </c>
      <c r="CA602">
        <v>0</v>
      </c>
      <c r="CB602" t="s">
        <v>3</v>
      </c>
      <c r="CE602">
        <v>30</v>
      </c>
      <c r="CF602">
        <v>0</v>
      </c>
      <c r="CG602">
        <v>0</v>
      </c>
      <c r="CM602">
        <v>0</v>
      </c>
      <c r="CN602" t="s">
        <v>3</v>
      </c>
      <c r="CO602">
        <v>0</v>
      </c>
      <c r="CP602">
        <f t="shared" si="569"/>
        <v>190.55</v>
      </c>
      <c r="CQ602">
        <f t="shared" si="570"/>
        <v>3735.89</v>
      </c>
      <c r="CR602">
        <f t="shared" si="571"/>
        <v>0</v>
      </c>
      <c r="CS602">
        <f t="shared" si="572"/>
        <v>0</v>
      </c>
      <c r="CT602">
        <f t="shared" si="573"/>
        <v>0</v>
      </c>
      <c r="CU602">
        <f t="shared" si="574"/>
        <v>0</v>
      </c>
      <c r="CV602">
        <f t="shared" si="575"/>
        <v>0</v>
      </c>
      <c r="CW602">
        <f t="shared" si="576"/>
        <v>0</v>
      </c>
      <c r="CX602">
        <f t="shared" si="577"/>
        <v>0</v>
      </c>
      <c r="CY602">
        <f t="shared" si="578"/>
        <v>0</v>
      </c>
      <c r="CZ602">
        <f t="shared" si="579"/>
        <v>0</v>
      </c>
      <c r="DC602" t="s">
        <v>3</v>
      </c>
      <c r="DD602" t="s">
        <v>3</v>
      </c>
      <c r="DE602" t="s">
        <v>3</v>
      </c>
      <c r="DF602" t="s">
        <v>3</v>
      </c>
      <c r="DG602" t="s">
        <v>3</v>
      </c>
      <c r="DH602" t="s">
        <v>3</v>
      </c>
      <c r="DI602" t="s">
        <v>3</v>
      </c>
      <c r="DJ602" t="s">
        <v>3</v>
      </c>
      <c r="DK602" t="s">
        <v>3</v>
      </c>
      <c r="DL602" t="s">
        <v>3</v>
      </c>
      <c r="DM602" t="s">
        <v>3</v>
      </c>
      <c r="DN602">
        <v>85</v>
      </c>
      <c r="DO602">
        <v>70</v>
      </c>
      <c r="DP602">
        <v>1.0469999999999999</v>
      </c>
      <c r="DQ602">
        <v>1.022</v>
      </c>
      <c r="DU602">
        <v>1007</v>
      </c>
      <c r="DV602" t="s">
        <v>128</v>
      </c>
      <c r="DW602" t="s">
        <v>128</v>
      </c>
      <c r="DX602">
        <v>1</v>
      </c>
      <c r="DZ602" t="s">
        <v>3</v>
      </c>
      <c r="EA602" t="s">
        <v>3</v>
      </c>
      <c r="EB602" t="s">
        <v>3</v>
      </c>
      <c r="EC602" t="s">
        <v>3</v>
      </c>
      <c r="EE602">
        <v>54687847</v>
      </c>
      <c r="EF602">
        <v>60</v>
      </c>
      <c r="EG602" t="s">
        <v>24</v>
      </c>
      <c r="EH602">
        <v>0</v>
      </c>
      <c r="EI602" t="s">
        <v>3</v>
      </c>
      <c r="EJ602">
        <v>1</v>
      </c>
      <c r="EK602">
        <v>421</v>
      </c>
      <c r="EL602" t="s">
        <v>123</v>
      </c>
      <c r="EM602" t="s">
        <v>124</v>
      </c>
      <c r="EO602" t="s">
        <v>3</v>
      </c>
      <c r="EQ602">
        <v>0</v>
      </c>
      <c r="ER602">
        <v>478.96</v>
      </c>
      <c r="ES602">
        <v>478.96</v>
      </c>
      <c r="ET602">
        <v>0</v>
      </c>
      <c r="EU602">
        <v>0</v>
      </c>
      <c r="EV602">
        <v>0</v>
      </c>
      <c r="EW602">
        <v>0</v>
      </c>
      <c r="EX602">
        <v>0</v>
      </c>
      <c r="FQ602">
        <v>0</v>
      </c>
      <c r="FR602">
        <f t="shared" si="580"/>
        <v>0</v>
      </c>
      <c r="FS602">
        <v>0</v>
      </c>
      <c r="FX602">
        <v>85</v>
      </c>
      <c r="FY602">
        <v>70</v>
      </c>
      <c r="GA602" t="s">
        <v>3</v>
      </c>
      <c r="GD602">
        <v>0</v>
      </c>
      <c r="GF602">
        <v>-1161195218</v>
      </c>
      <c r="GG602">
        <v>2</v>
      </c>
      <c r="GH602">
        <v>1</v>
      </c>
      <c r="GI602">
        <v>3</v>
      </c>
      <c r="GJ602">
        <v>0</v>
      </c>
      <c r="GK602">
        <f>ROUND(R602*(R12)/100,2)</f>
        <v>0</v>
      </c>
      <c r="GL602">
        <f t="shared" si="581"/>
        <v>0</v>
      </c>
      <c r="GM602">
        <f t="shared" si="582"/>
        <v>190.55</v>
      </c>
      <c r="GN602">
        <f t="shared" si="583"/>
        <v>190.55</v>
      </c>
      <c r="GO602">
        <f t="shared" si="584"/>
        <v>0</v>
      </c>
      <c r="GP602">
        <f t="shared" si="585"/>
        <v>0</v>
      </c>
      <c r="GR602">
        <v>0</v>
      </c>
      <c r="GS602">
        <v>3</v>
      </c>
      <c r="GT602">
        <v>0</v>
      </c>
      <c r="GU602" t="s">
        <v>3</v>
      </c>
      <c r="GV602">
        <f t="shared" si="586"/>
        <v>0</v>
      </c>
      <c r="GW602">
        <v>1</v>
      </c>
      <c r="GX602">
        <f t="shared" si="587"/>
        <v>0</v>
      </c>
      <c r="HA602">
        <v>0</v>
      </c>
      <c r="HB602">
        <v>0</v>
      </c>
      <c r="HC602">
        <f t="shared" si="588"/>
        <v>0</v>
      </c>
      <c r="HE602" t="s">
        <v>3</v>
      </c>
      <c r="HF602" t="s">
        <v>3</v>
      </c>
      <c r="HM602" t="s">
        <v>3</v>
      </c>
      <c r="HN602" t="s">
        <v>3</v>
      </c>
      <c r="HO602" t="s">
        <v>3</v>
      </c>
      <c r="HP602" t="s">
        <v>3</v>
      </c>
      <c r="HQ602" t="s">
        <v>3</v>
      </c>
      <c r="IK602">
        <v>0</v>
      </c>
    </row>
    <row r="603" spans="1:245" x14ac:dyDescent="0.2">
      <c r="A603">
        <v>17</v>
      </c>
      <c r="B603">
        <v>1</v>
      </c>
      <c r="C603">
        <f>ROW(SmtRes!A288)</f>
        <v>288</v>
      </c>
      <c r="D603">
        <f>ROW(EtalonRes!A306)</f>
        <v>306</v>
      </c>
      <c r="E603" t="s">
        <v>45</v>
      </c>
      <c r="F603" t="s">
        <v>39</v>
      </c>
      <c r="G603" t="s">
        <v>40</v>
      </c>
      <c r="H603" t="s">
        <v>22</v>
      </c>
      <c r="I603">
        <f>ROUND(84.28/100,9)</f>
        <v>0.84279999999999999</v>
      </c>
      <c r="J603">
        <v>0</v>
      </c>
      <c r="K603">
        <f>ROUND(84.28/100,9)</f>
        <v>0.84279999999999999</v>
      </c>
      <c r="O603">
        <f t="shared" si="551"/>
        <v>4255.6499999999996</v>
      </c>
      <c r="P603">
        <f t="shared" si="552"/>
        <v>0</v>
      </c>
      <c r="Q603">
        <f t="shared" si="553"/>
        <v>0</v>
      </c>
      <c r="R603">
        <f t="shared" si="554"/>
        <v>0</v>
      </c>
      <c r="S603">
        <f t="shared" si="555"/>
        <v>4255.6499999999996</v>
      </c>
      <c r="T603">
        <f t="shared" si="556"/>
        <v>0</v>
      </c>
      <c r="U603">
        <f t="shared" si="557"/>
        <v>14.673147999999999</v>
      </c>
      <c r="V603">
        <f t="shared" si="558"/>
        <v>0</v>
      </c>
      <c r="W603">
        <f t="shared" si="559"/>
        <v>0</v>
      </c>
      <c r="X603">
        <f t="shared" si="560"/>
        <v>2978.96</v>
      </c>
      <c r="Y603">
        <f t="shared" si="561"/>
        <v>1744.82</v>
      </c>
      <c r="AA603">
        <v>55282325</v>
      </c>
      <c r="AB603">
        <f t="shared" si="562"/>
        <v>191.34</v>
      </c>
      <c r="AC603">
        <f t="shared" si="563"/>
        <v>0</v>
      </c>
      <c r="AD603">
        <f t="shared" si="564"/>
        <v>0</v>
      </c>
      <c r="AE603">
        <f t="shared" si="565"/>
        <v>0</v>
      </c>
      <c r="AF603">
        <f t="shared" si="565"/>
        <v>191.34</v>
      </c>
      <c r="AG603">
        <f t="shared" si="566"/>
        <v>0</v>
      </c>
      <c r="AH603">
        <f t="shared" si="567"/>
        <v>17.41</v>
      </c>
      <c r="AI603">
        <f t="shared" si="567"/>
        <v>0</v>
      </c>
      <c r="AJ603">
        <f t="shared" si="568"/>
        <v>0</v>
      </c>
      <c r="AK603">
        <v>191.34</v>
      </c>
      <c r="AL603">
        <v>0</v>
      </c>
      <c r="AM603">
        <v>0</v>
      </c>
      <c r="AN603">
        <v>0</v>
      </c>
      <c r="AO603">
        <v>191.34</v>
      </c>
      <c r="AP603">
        <v>0</v>
      </c>
      <c r="AQ603">
        <v>17.41</v>
      </c>
      <c r="AR603">
        <v>0</v>
      </c>
      <c r="AS603">
        <v>0</v>
      </c>
      <c r="AT603">
        <v>70</v>
      </c>
      <c r="AU603">
        <v>41</v>
      </c>
      <c r="AV603">
        <v>1</v>
      </c>
      <c r="AW603">
        <v>1</v>
      </c>
      <c r="AZ603">
        <v>1</v>
      </c>
      <c r="BA603">
        <v>26.39</v>
      </c>
      <c r="BB603">
        <v>1</v>
      </c>
      <c r="BC603">
        <v>1</v>
      </c>
      <c r="BD603" t="s">
        <v>3</v>
      </c>
      <c r="BE603" t="s">
        <v>3</v>
      </c>
      <c r="BF603" t="s">
        <v>3</v>
      </c>
      <c r="BG603" t="s">
        <v>3</v>
      </c>
      <c r="BH603">
        <v>0</v>
      </c>
      <c r="BI603">
        <v>1</v>
      </c>
      <c r="BJ603" t="s">
        <v>41</v>
      </c>
      <c r="BM603">
        <v>441</v>
      </c>
      <c r="BN603">
        <v>0</v>
      </c>
      <c r="BO603" t="s">
        <v>39</v>
      </c>
      <c r="BP603">
        <v>1</v>
      </c>
      <c r="BQ603">
        <v>60</v>
      </c>
      <c r="BR603">
        <v>0</v>
      </c>
      <c r="BS603">
        <v>26.39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70</v>
      </c>
      <c r="CA603">
        <v>41</v>
      </c>
      <c r="CB603" t="s">
        <v>3</v>
      </c>
      <c r="CE603">
        <v>30</v>
      </c>
      <c r="CF603">
        <v>0</v>
      </c>
      <c r="CG603">
        <v>0</v>
      </c>
      <c r="CM603">
        <v>0</v>
      </c>
      <c r="CN603" t="s">
        <v>3</v>
      </c>
      <c r="CO603">
        <v>0</v>
      </c>
      <c r="CP603">
        <f t="shared" si="569"/>
        <v>4255.6499999999996</v>
      </c>
      <c r="CQ603">
        <f t="shared" si="570"/>
        <v>0</v>
      </c>
      <c r="CR603">
        <f t="shared" si="571"/>
        <v>0</v>
      </c>
      <c r="CS603">
        <f t="shared" si="572"/>
        <v>0</v>
      </c>
      <c r="CT603">
        <f t="shared" si="573"/>
        <v>5049.46</v>
      </c>
      <c r="CU603">
        <f t="shared" si="574"/>
        <v>0</v>
      </c>
      <c r="CV603">
        <f t="shared" si="575"/>
        <v>17.41</v>
      </c>
      <c r="CW603">
        <f t="shared" si="576"/>
        <v>0</v>
      </c>
      <c r="CX603">
        <f t="shared" si="577"/>
        <v>0</v>
      </c>
      <c r="CY603">
        <f t="shared" si="578"/>
        <v>2978.9549999999995</v>
      </c>
      <c r="CZ603">
        <f t="shared" si="579"/>
        <v>1744.8164999999997</v>
      </c>
      <c r="DC603" t="s">
        <v>3</v>
      </c>
      <c r="DD603" t="s">
        <v>3</v>
      </c>
      <c r="DE603" t="s">
        <v>3</v>
      </c>
      <c r="DF603" t="s">
        <v>3</v>
      </c>
      <c r="DG603" t="s">
        <v>3</v>
      </c>
      <c r="DH603" t="s">
        <v>3</v>
      </c>
      <c r="DI603" t="s">
        <v>3</v>
      </c>
      <c r="DJ603" t="s">
        <v>3</v>
      </c>
      <c r="DK603" t="s">
        <v>3</v>
      </c>
      <c r="DL603" t="s">
        <v>3</v>
      </c>
      <c r="DM603" t="s">
        <v>3</v>
      </c>
      <c r="DN603">
        <v>80</v>
      </c>
      <c r="DO603">
        <v>55</v>
      </c>
      <c r="DP603">
        <v>1.0469999999999999</v>
      </c>
      <c r="DQ603">
        <v>1</v>
      </c>
      <c r="DU603">
        <v>1005</v>
      </c>
      <c r="DV603" t="s">
        <v>22</v>
      </c>
      <c r="DW603" t="s">
        <v>22</v>
      </c>
      <c r="DX603">
        <v>100</v>
      </c>
      <c r="DZ603" t="s">
        <v>3</v>
      </c>
      <c r="EA603" t="s">
        <v>3</v>
      </c>
      <c r="EB603" t="s">
        <v>3</v>
      </c>
      <c r="EC603" t="s">
        <v>3</v>
      </c>
      <c r="EE603">
        <v>54687867</v>
      </c>
      <c r="EF603">
        <v>60</v>
      </c>
      <c r="EG603" t="s">
        <v>24</v>
      </c>
      <c r="EH603">
        <v>0</v>
      </c>
      <c r="EI603" t="s">
        <v>3</v>
      </c>
      <c r="EJ603">
        <v>1</v>
      </c>
      <c r="EK603">
        <v>441</v>
      </c>
      <c r="EL603" t="s">
        <v>42</v>
      </c>
      <c r="EM603" t="s">
        <v>43</v>
      </c>
      <c r="EO603" t="s">
        <v>3</v>
      </c>
      <c r="EQ603">
        <v>0</v>
      </c>
      <c r="ER603">
        <v>191.34</v>
      </c>
      <c r="ES603">
        <v>0</v>
      </c>
      <c r="ET603">
        <v>0</v>
      </c>
      <c r="EU603">
        <v>0</v>
      </c>
      <c r="EV603">
        <v>191.34</v>
      </c>
      <c r="EW603">
        <v>17.41</v>
      </c>
      <c r="EX603">
        <v>0</v>
      </c>
      <c r="EY603">
        <v>0</v>
      </c>
      <c r="FQ603">
        <v>0</v>
      </c>
      <c r="FR603">
        <f t="shared" si="580"/>
        <v>0</v>
      </c>
      <c r="FS603">
        <v>0</v>
      </c>
      <c r="FX603">
        <v>80</v>
      </c>
      <c r="FY603">
        <v>55</v>
      </c>
      <c r="GA603" t="s">
        <v>3</v>
      </c>
      <c r="GD603">
        <v>0</v>
      </c>
      <c r="GF603">
        <v>-839833208</v>
      </c>
      <c r="GG603">
        <v>2</v>
      </c>
      <c r="GH603">
        <v>1</v>
      </c>
      <c r="GI603">
        <v>3</v>
      </c>
      <c r="GJ603">
        <v>0</v>
      </c>
      <c r="GK603">
        <f>ROUND(R603*(R12)/100,2)</f>
        <v>0</v>
      </c>
      <c r="GL603">
        <f t="shared" si="581"/>
        <v>0</v>
      </c>
      <c r="GM603">
        <f t="shared" si="582"/>
        <v>8979.43</v>
      </c>
      <c r="GN603">
        <f t="shared" si="583"/>
        <v>8979.43</v>
      </c>
      <c r="GO603">
        <f t="shared" si="584"/>
        <v>0</v>
      </c>
      <c r="GP603">
        <f t="shared" si="585"/>
        <v>0</v>
      </c>
      <c r="GR603">
        <v>0</v>
      </c>
      <c r="GS603">
        <v>3</v>
      </c>
      <c r="GT603">
        <v>0</v>
      </c>
      <c r="GU603" t="s">
        <v>3</v>
      </c>
      <c r="GV603">
        <f t="shared" si="586"/>
        <v>0</v>
      </c>
      <c r="GW603">
        <v>1</v>
      </c>
      <c r="GX603">
        <f t="shared" si="587"/>
        <v>0</v>
      </c>
      <c r="HA603">
        <v>0</v>
      </c>
      <c r="HB603">
        <v>0</v>
      </c>
      <c r="HC603">
        <f t="shared" si="588"/>
        <v>0</v>
      </c>
      <c r="HE603" t="s">
        <v>3</v>
      </c>
      <c r="HF603" t="s">
        <v>3</v>
      </c>
      <c r="HM603" t="s">
        <v>3</v>
      </c>
      <c r="HN603" t="s">
        <v>3</v>
      </c>
      <c r="HO603" t="s">
        <v>3</v>
      </c>
      <c r="HP603" t="s">
        <v>3</v>
      </c>
      <c r="HQ603" t="s">
        <v>3</v>
      </c>
      <c r="IK603">
        <v>0</v>
      </c>
    </row>
    <row r="604" spans="1:245" x14ac:dyDescent="0.2">
      <c r="A604">
        <v>18</v>
      </c>
      <c r="B604">
        <v>1</v>
      </c>
      <c r="C604">
        <v>288</v>
      </c>
      <c r="E604" t="s">
        <v>130</v>
      </c>
      <c r="F604" t="s">
        <v>28</v>
      </c>
      <c r="G604" t="s">
        <v>29</v>
      </c>
      <c r="H604" t="s">
        <v>30</v>
      </c>
      <c r="I604">
        <f>I603*J604</f>
        <v>-0.85965599999999998</v>
      </c>
      <c r="J604">
        <v>-1.02</v>
      </c>
      <c r="K604">
        <v>-1.02</v>
      </c>
      <c r="O604">
        <f t="shared" si="551"/>
        <v>0</v>
      </c>
      <c r="P604">
        <f t="shared" si="552"/>
        <v>0</v>
      </c>
      <c r="Q604">
        <f t="shared" si="553"/>
        <v>0</v>
      </c>
      <c r="R604">
        <f t="shared" si="554"/>
        <v>0</v>
      </c>
      <c r="S604">
        <f t="shared" si="555"/>
        <v>0</v>
      </c>
      <c r="T604">
        <f t="shared" si="556"/>
        <v>0</v>
      </c>
      <c r="U604">
        <f t="shared" si="557"/>
        <v>0</v>
      </c>
      <c r="V604">
        <f t="shared" si="558"/>
        <v>0</v>
      </c>
      <c r="W604">
        <f t="shared" si="559"/>
        <v>0</v>
      </c>
      <c r="X604">
        <f t="shared" si="560"/>
        <v>0</v>
      </c>
      <c r="Y604">
        <f t="shared" si="561"/>
        <v>0</v>
      </c>
      <c r="AA604">
        <v>55282325</v>
      </c>
      <c r="AB604">
        <f t="shared" si="562"/>
        <v>0</v>
      </c>
      <c r="AC604">
        <f t="shared" si="563"/>
        <v>0</v>
      </c>
      <c r="AD604">
        <f t="shared" si="564"/>
        <v>0</v>
      </c>
      <c r="AE604">
        <f t="shared" si="565"/>
        <v>0</v>
      </c>
      <c r="AF604">
        <f t="shared" si="565"/>
        <v>0</v>
      </c>
      <c r="AG604">
        <f t="shared" si="566"/>
        <v>0</v>
      </c>
      <c r="AH604">
        <f t="shared" si="567"/>
        <v>0</v>
      </c>
      <c r="AI604">
        <f t="shared" si="567"/>
        <v>0</v>
      </c>
      <c r="AJ604">
        <f t="shared" si="568"/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1</v>
      </c>
      <c r="AW604">
        <v>1</v>
      </c>
      <c r="AZ604">
        <v>1</v>
      </c>
      <c r="BA604">
        <v>1</v>
      </c>
      <c r="BB604">
        <v>1</v>
      </c>
      <c r="BC604">
        <v>1</v>
      </c>
      <c r="BD604" t="s">
        <v>3</v>
      </c>
      <c r="BE604" t="s">
        <v>3</v>
      </c>
      <c r="BF604" t="s">
        <v>3</v>
      </c>
      <c r="BG604" t="s">
        <v>3</v>
      </c>
      <c r="BH604">
        <v>3</v>
      </c>
      <c r="BI604">
        <v>1</v>
      </c>
      <c r="BJ604" t="s">
        <v>3</v>
      </c>
      <c r="BM604">
        <v>441</v>
      </c>
      <c r="BN604">
        <v>0</v>
      </c>
      <c r="BO604" t="s">
        <v>3</v>
      </c>
      <c r="BP604">
        <v>0</v>
      </c>
      <c r="BQ604">
        <v>60</v>
      </c>
      <c r="BR604">
        <v>1</v>
      </c>
      <c r="BS604">
        <v>1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0</v>
      </c>
      <c r="CA604">
        <v>0</v>
      </c>
      <c r="CB604" t="s">
        <v>3</v>
      </c>
      <c r="CE604">
        <v>30</v>
      </c>
      <c r="CF604">
        <v>0</v>
      </c>
      <c r="CG604">
        <v>0</v>
      </c>
      <c r="CM604">
        <v>0</v>
      </c>
      <c r="CN604" t="s">
        <v>3</v>
      </c>
      <c r="CO604">
        <v>0</v>
      </c>
      <c r="CP604">
        <f t="shared" si="569"/>
        <v>0</v>
      </c>
      <c r="CQ604">
        <f t="shared" si="570"/>
        <v>0</v>
      </c>
      <c r="CR604">
        <f t="shared" si="571"/>
        <v>0</v>
      </c>
      <c r="CS604">
        <f t="shared" si="572"/>
        <v>0</v>
      </c>
      <c r="CT604">
        <f t="shared" si="573"/>
        <v>0</v>
      </c>
      <c r="CU604">
        <f t="shared" si="574"/>
        <v>0</v>
      </c>
      <c r="CV604">
        <f t="shared" si="575"/>
        <v>0</v>
      </c>
      <c r="CW604">
        <f t="shared" si="576"/>
        <v>0</v>
      </c>
      <c r="CX604">
        <f t="shared" si="577"/>
        <v>0</v>
      </c>
      <c r="CY604">
        <f t="shared" si="578"/>
        <v>0</v>
      </c>
      <c r="CZ604">
        <f t="shared" si="579"/>
        <v>0</v>
      </c>
      <c r="DC604" t="s">
        <v>3</v>
      </c>
      <c r="DD604" t="s">
        <v>3</v>
      </c>
      <c r="DE604" t="s">
        <v>3</v>
      </c>
      <c r="DF604" t="s">
        <v>3</v>
      </c>
      <c r="DG604" t="s">
        <v>3</v>
      </c>
      <c r="DH604" t="s">
        <v>3</v>
      </c>
      <c r="DI604" t="s">
        <v>3</v>
      </c>
      <c r="DJ604" t="s">
        <v>3</v>
      </c>
      <c r="DK604" t="s">
        <v>3</v>
      </c>
      <c r="DL604" t="s">
        <v>3</v>
      </c>
      <c r="DM604" t="s">
        <v>3</v>
      </c>
      <c r="DN604">
        <v>80</v>
      </c>
      <c r="DO604">
        <v>55</v>
      </c>
      <c r="DP604">
        <v>1.0469999999999999</v>
      </c>
      <c r="DQ604">
        <v>1</v>
      </c>
      <c r="DU604">
        <v>1009</v>
      </c>
      <c r="DV604" t="s">
        <v>30</v>
      </c>
      <c r="DW604" t="s">
        <v>30</v>
      </c>
      <c r="DX604">
        <v>1000</v>
      </c>
      <c r="DZ604" t="s">
        <v>3</v>
      </c>
      <c r="EA604" t="s">
        <v>3</v>
      </c>
      <c r="EB604" t="s">
        <v>3</v>
      </c>
      <c r="EC604" t="s">
        <v>3</v>
      </c>
      <c r="EE604">
        <v>54687867</v>
      </c>
      <c r="EF604">
        <v>60</v>
      </c>
      <c r="EG604" t="s">
        <v>24</v>
      </c>
      <c r="EH604">
        <v>0</v>
      </c>
      <c r="EI604" t="s">
        <v>3</v>
      </c>
      <c r="EJ604">
        <v>1</v>
      </c>
      <c r="EK604">
        <v>441</v>
      </c>
      <c r="EL604" t="s">
        <v>42</v>
      </c>
      <c r="EM604" t="s">
        <v>43</v>
      </c>
      <c r="EO604" t="s">
        <v>3</v>
      </c>
      <c r="EQ604">
        <v>32768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FQ604">
        <v>0</v>
      </c>
      <c r="FR604">
        <f t="shared" si="580"/>
        <v>0</v>
      </c>
      <c r="FS604">
        <v>0</v>
      </c>
      <c r="FX604">
        <v>80</v>
      </c>
      <c r="FY604">
        <v>55</v>
      </c>
      <c r="GA604" t="s">
        <v>3</v>
      </c>
      <c r="GD604">
        <v>0</v>
      </c>
      <c r="GF604">
        <v>1489638031</v>
      </c>
      <c r="GG604">
        <v>2</v>
      </c>
      <c r="GH604">
        <v>1</v>
      </c>
      <c r="GI604">
        <v>3</v>
      </c>
      <c r="GJ604">
        <v>0</v>
      </c>
      <c r="GK604">
        <f>ROUND(R604*(R12)/100,2)</f>
        <v>0</v>
      </c>
      <c r="GL604">
        <f t="shared" si="581"/>
        <v>0</v>
      </c>
      <c r="GM604">
        <f t="shared" si="582"/>
        <v>0</v>
      </c>
      <c r="GN604">
        <f t="shared" si="583"/>
        <v>0</v>
      </c>
      <c r="GO604">
        <f t="shared" si="584"/>
        <v>0</v>
      </c>
      <c r="GP604">
        <f t="shared" si="585"/>
        <v>0</v>
      </c>
      <c r="GR604">
        <v>0</v>
      </c>
      <c r="GS604">
        <v>3</v>
      </c>
      <c r="GT604">
        <v>0</v>
      </c>
      <c r="GU604" t="s">
        <v>3</v>
      </c>
      <c r="GV604">
        <f t="shared" si="586"/>
        <v>0</v>
      </c>
      <c r="GW604">
        <v>1</v>
      </c>
      <c r="GX604">
        <f t="shared" si="587"/>
        <v>0</v>
      </c>
      <c r="HA604">
        <v>0</v>
      </c>
      <c r="HB604">
        <v>0</v>
      </c>
      <c r="HC604">
        <f t="shared" si="588"/>
        <v>0</v>
      </c>
      <c r="HE604" t="s">
        <v>3</v>
      </c>
      <c r="HF604" t="s">
        <v>3</v>
      </c>
      <c r="HM604" t="s">
        <v>3</v>
      </c>
      <c r="HN604" t="s">
        <v>3</v>
      </c>
      <c r="HO604" t="s">
        <v>3</v>
      </c>
      <c r="HP604" t="s">
        <v>3</v>
      </c>
      <c r="HQ604" t="s">
        <v>3</v>
      </c>
      <c r="IK604">
        <v>0</v>
      </c>
    </row>
    <row r="605" spans="1:245" x14ac:dyDescent="0.2">
      <c r="A605">
        <v>17</v>
      </c>
      <c r="B605">
        <v>1</v>
      </c>
      <c r="C605">
        <f>ROW(SmtRes!A294)</f>
        <v>294</v>
      </c>
      <c r="D605">
        <f>ROW(EtalonRes!A312)</f>
        <v>312</v>
      </c>
      <c r="E605" t="s">
        <v>52</v>
      </c>
      <c r="F605" t="s">
        <v>131</v>
      </c>
      <c r="G605" t="s">
        <v>132</v>
      </c>
      <c r="H605" t="s">
        <v>22</v>
      </c>
      <c r="I605">
        <f>ROUND(84.28/100,9)</f>
        <v>0.84279999999999999</v>
      </c>
      <c r="J605">
        <v>0</v>
      </c>
      <c r="K605">
        <f>ROUND(84.28/100,9)</f>
        <v>0.84279999999999999</v>
      </c>
      <c r="O605">
        <f t="shared" si="551"/>
        <v>23250.03</v>
      </c>
      <c r="P605">
        <f t="shared" si="552"/>
        <v>2198.87</v>
      </c>
      <c r="Q605">
        <f>(ROUND((ROUND((((ET605*1.25))*AV605*I605),2)*BB605),2)+ROUND((ROUND(((AE605-((EU605*1.25)))*AV605*I605),2)*BS605),2))</f>
        <v>3428.18</v>
      </c>
      <c r="R605">
        <f t="shared" si="554"/>
        <v>1975.82</v>
      </c>
      <c r="S605">
        <f t="shared" si="555"/>
        <v>17622.98</v>
      </c>
      <c r="T605">
        <f t="shared" si="556"/>
        <v>0</v>
      </c>
      <c r="U605">
        <f t="shared" si="557"/>
        <v>51.368659999999998</v>
      </c>
      <c r="V605">
        <f t="shared" si="558"/>
        <v>0</v>
      </c>
      <c r="W605">
        <f t="shared" si="559"/>
        <v>0</v>
      </c>
      <c r="X605">
        <f t="shared" si="560"/>
        <v>15331.99</v>
      </c>
      <c r="Y605">
        <f t="shared" si="561"/>
        <v>7225.42</v>
      </c>
      <c r="AA605">
        <v>55282325</v>
      </c>
      <c r="AB605">
        <f t="shared" si="562"/>
        <v>1831.4525000000001</v>
      </c>
      <c r="AC605">
        <f t="shared" si="563"/>
        <v>705.14</v>
      </c>
      <c r="AD605">
        <f>ROUND(((((ET605*1.25))-((EU605*1.25)))+AE605),6)</f>
        <v>333.96249999999998</v>
      </c>
      <c r="AE605">
        <f>ROUND(((EU605*1.25)),6)</f>
        <v>88.837500000000006</v>
      </c>
      <c r="AF605">
        <f>ROUND(((EV605*1.15)),6)</f>
        <v>792.35</v>
      </c>
      <c r="AG605">
        <f t="shared" si="566"/>
        <v>0</v>
      </c>
      <c r="AH605">
        <f>((EW605*1.15))</f>
        <v>60.949999999999996</v>
      </c>
      <c r="AI605">
        <f>((EX605*1.25))</f>
        <v>0</v>
      </c>
      <c r="AJ605">
        <f t="shared" si="568"/>
        <v>0</v>
      </c>
      <c r="AK605">
        <v>1661.31</v>
      </c>
      <c r="AL605">
        <v>705.14</v>
      </c>
      <c r="AM605">
        <v>267.17</v>
      </c>
      <c r="AN605">
        <v>71.069999999999993</v>
      </c>
      <c r="AO605">
        <v>689</v>
      </c>
      <c r="AP605">
        <v>0</v>
      </c>
      <c r="AQ605">
        <v>53</v>
      </c>
      <c r="AR605">
        <v>0</v>
      </c>
      <c r="AS605">
        <v>0</v>
      </c>
      <c r="AT605">
        <v>87</v>
      </c>
      <c r="AU605">
        <v>41</v>
      </c>
      <c r="AV605">
        <v>1</v>
      </c>
      <c r="AW605">
        <v>1</v>
      </c>
      <c r="AZ605">
        <v>1</v>
      </c>
      <c r="BA605">
        <v>26.39</v>
      </c>
      <c r="BB605">
        <v>12.18</v>
      </c>
      <c r="BC605">
        <v>3.7</v>
      </c>
      <c r="BD605" t="s">
        <v>3</v>
      </c>
      <c r="BE605" t="s">
        <v>3</v>
      </c>
      <c r="BF605" t="s">
        <v>3</v>
      </c>
      <c r="BG605" t="s">
        <v>3</v>
      </c>
      <c r="BH605">
        <v>0</v>
      </c>
      <c r="BI605">
        <v>1</v>
      </c>
      <c r="BJ605" t="s">
        <v>133</v>
      </c>
      <c r="BM605">
        <v>96</v>
      </c>
      <c r="BN605">
        <v>0</v>
      </c>
      <c r="BO605" t="s">
        <v>131</v>
      </c>
      <c r="BP605">
        <v>1</v>
      </c>
      <c r="BQ605">
        <v>30</v>
      </c>
      <c r="BR605">
        <v>0</v>
      </c>
      <c r="BS605">
        <v>26.39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87</v>
      </c>
      <c r="CA605">
        <v>41</v>
      </c>
      <c r="CB605" t="s">
        <v>3</v>
      </c>
      <c r="CE605">
        <v>30</v>
      </c>
      <c r="CF605">
        <v>0</v>
      </c>
      <c r="CG605">
        <v>0</v>
      </c>
      <c r="CM605">
        <v>0</v>
      </c>
      <c r="CN605" t="s">
        <v>134</v>
      </c>
      <c r="CO605">
        <v>0</v>
      </c>
      <c r="CP605">
        <f t="shared" si="569"/>
        <v>23250.03</v>
      </c>
      <c r="CQ605">
        <f t="shared" si="570"/>
        <v>2609.02</v>
      </c>
      <c r="CR605">
        <f>(ROUND((ROUND((((ET605*1.25))*AV605*1),2)*BB605),2)+ROUND((ROUND(((AE605-((EU605*1.25)))*AV605*1),2)*BS605),2))</f>
        <v>4067.63</v>
      </c>
      <c r="CS605">
        <f t="shared" si="572"/>
        <v>2344.4899999999998</v>
      </c>
      <c r="CT605">
        <f t="shared" si="573"/>
        <v>20910.12</v>
      </c>
      <c r="CU605">
        <f t="shared" si="574"/>
        <v>0</v>
      </c>
      <c r="CV605">
        <f t="shared" si="575"/>
        <v>60.949999999999996</v>
      </c>
      <c r="CW605">
        <f t="shared" si="576"/>
        <v>0</v>
      </c>
      <c r="CX605">
        <f t="shared" si="577"/>
        <v>0</v>
      </c>
      <c r="CY605">
        <f t="shared" si="578"/>
        <v>15331.9926</v>
      </c>
      <c r="CZ605">
        <f t="shared" si="579"/>
        <v>7225.4217999999992</v>
      </c>
      <c r="DC605" t="s">
        <v>3</v>
      </c>
      <c r="DD605" t="s">
        <v>3</v>
      </c>
      <c r="DE605" t="s">
        <v>135</v>
      </c>
      <c r="DF605" t="s">
        <v>135</v>
      </c>
      <c r="DG605" t="s">
        <v>136</v>
      </c>
      <c r="DH605" t="s">
        <v>3</v>
      </c>
      <c r="DI605" t="s">
        <v>136</v>
      </c>
      <c r="DJ605" t="s">
        <v>135</v>
      </c>
      <c r="DK605" t="s">
        <v>3</v>
      </c>
      <c r="DL605" t="s">
        <v>3</v>
      </c>
      <c r="DM605" t="s">
        <v>3</v>
      </c>
      <c r="DN605">
        <v>104</v>
      </c>
      <c r="DO605">
        <v>79</v>
      </c>
      <c r="DP605">
        <v>1.087</v>
      </c>
      <c r="DQ605">
        <v>1.0009999999999999</v>
      </c>
      <c r="DU605">
        <v>1005</v>
      </c>
      <c r="DV605" t="s">
        <v>22</v>
      </c>
      <c r="DW605" t="s">
        <v>22</v>
      </c>
      <c r="DX605">
        <v>100</v>
      </c>
      <c r="DZ605" t="s">
        <v>3</v>
      </c>
      <c r="EA605" t="s">
        <v>3</v>
      </c>
      <c r="EB605" t="s">
        <v>3</v>
      </c>
      <c r="EC605" t="s">
        <v>3</v>
      </c>
      <c r="EE605">
        <v>54687522</v>
      </c>
      <c r="EF605">
        <v>30</v>
      </c>
      <c r="EG605" t="s">
        <v>137</v>
      </c>
      <c r="EH605">
        <v>0</v>
      </c>
      <c r="EI605" t="s">
        <v>3</v>
      </c>
      <c r="EJ605">
        <v>1</v>
      </c>
      <c r="EK605">
        <v>96</v>
      </c>
      <c r="EL605" t="s">
        <v>138</v>
      </c>
      <c r="EM605" t="s">
        <v>139</v>
      </c>
      <c r="EO605" t="s">
        <v>140</v>
      </c>
      <c r="EQ605">
        <v>0</v>
      </c>
      <c r="ER605">
        <v>1661.31</v>
      </c>
      <c r="ES605">
        <v>705.14</v>
      </c>
      <c r="ET605">
        <v>267.17</v>
      </c>
      <c r="EU605">
        <v>71.069999999999993</v>
      </c>
      <c r="EV605">
        <v>689</v>
      </c>
      <c r="EW605">
        <v>53</v>
      </c>
      <c r="EX605">
        <v>0</v>
      </c>
      <c r="EY605">
        <v>0</v>
      </c>
      <c r="FQ605">
        <v>0</v>
      </c>
      <c r="FR605">
        <f t="shared" si="580"/>
        <v>0</v>
      </c>
      <c r="FS605">
        <v>0</v>
      </c>
      <c r="FX605">
        <v>104</v>
      </c>
      <c r="FY605">
        <v>79</v>
      </c>
      <c r="GA605" t="s">
        <v>3</v>
      </c>
      <c r="GD605">
        <v>0</v>
      </c>
      <c r="GF605">
        <v>1360606267</v>
      </c>
      <c r="GG605">
        <v>2</v>
      </c>
      <c r="GH605">
        <v>1</v>
      </c>
      <c r="GI605">
        <v>3</v>
      </c>
      <c r="GJ605">
        <v>0</v>
      </c>
      <c r="GK605">
        <f>ROUND(R605*(R12)/100,2)</f>
        <v>3161.31</v>
      </c>
      <c r="GL605">
        <f t="shared" si="581"/>
        <v>0</v>
      </c>
      <c r="GM605">
        <f t="shared" si="582"/>
        <v>48968.75</v>
      </c>
      <c r="GN605">
        <f t="shared" si="583"/>
        <v>48968.75</v>
      </c>
      <c r="GO605">
        <f t="shared" si="584"/>
        <v>0</v>
      </c>
      <c r="GP605">
        <f t="shared" si="585"/>
        <v>0</v>
      </c>
      <c r="GR605">
        <v>0</v>
      </c>
      <c r="GS605">
        <v>3</v>
      </c>
      <c r="GT605">
        <v>0</v>
      </c>
      <c r="GU605" t="s">
        <v>3</v>
      </c>
      <c r="GV605">
        <f t="shared" si="586"/>
        <v>0</v>
      </c>
      <c r="GW605">
        <v>1</v>
      </c>
      <c r="GX605">
        <f t="shared" si="587"/>
        <v>0</v>
      </c>
      <c r="HA605">
        <v>0</v>
      </c>
      <c r="HB605">
        <v>0</v>
      </c>
      <c r="HC605">
        <f t="shared" si="588"/>
        <v>0</v>
      </c>
      <c r="HE605" t="s">
        <v>3</v>
      </c>
      <c r="HF605" t="s">
        <v>3</v>
      </c>
      <c r="HM605" t="s">
        <v>3</v>
      </c>
      <c r="HN605" t="s">
        <v>3</v>
      </c>
      <c r="HO605" t="s">
        <v>3</v>
      </c>
      <c r="HP605" t="s">
        <v>3</v>
      </c>
      <c r="HQ605" t="s">
        <v>3</v>
      </c>
      <c r="IK605">
        <v>0</v>
      </c>
    </row>
    <row r="606" spans="1:245" x14ac:dyDescent="0.2">
      <c r="A606">
        <v>18</v>
      </c>
      <c r="B606">
        <v>1</v>
      </c>
      <c r="C606">
        <v>291</v>
      </c>
      <c r="E606" t="s">
        <v>141</v>
      </c>
      <c r="F606" t="s">
        <v>142</v>
      </c>
      <c r="G606" t="s">
        <v>282</v>
      </c>
      <c r="H606" t="s">
        <v>143</v>
      </c>
      <c r="I606">
        <f>I605*J606</f>
        <v>113.77800000000001</v>
      </c>
      <c r="J606">
        <v>135</v>
      </c>
      <c r="K606">
        <v>135</v>
      </c>
      <c r="O606">
        <f t="shared" si="551"/>
        <v>29974.25</v>
      </c>
      <c r="P606">
        <f t="shared" si="552"/>
        <v>29974.25</v>
      </c>
      <c r="Q606">
        <f>(ROUND((ROUND(((ET606)*AV606*I606),2)*BB606),2)+ROUND((ROUND(((AE606-(EU606))*AV606*I606),2)*BS606),2))</f>
        <v>0</v>
      </c>
      <c r="R606">
        <f t="shared" si="554"/>
        <v>0</v>
      </c>
      <c r="S606">
        <f t="shared" si="555"/>
        <v>0</v>
      </c>
      <c r="T606">
        <f t="shared" si="556"/>
        <v>0</v>
      </c>
      <c r="U606">
        <f t="shared" si="557"/>
        <v>0</v>
      </c>
      <c r="V606">
        <f t="shared" si="558"/>
        <v>0</v>
      </c>
      <c r="W606">
        <f t="shared" si="559"/>
        <v>0</v>
      </c>
      <c r="X606">
        <f t="shared" si="560"/>
        <v>0</v>
      </c>
      <c r="Y606">
        <f t="shared" si="561"/>
        <v>0</v>
      </c>
      <c r="AA606">
        <v>55282325</v>
      </c>
      <c r="AB606">
        <f t="shared" si="562"/>
        <v>25.09</v>
      </c>
      <c r="AC606">
        <f t="shared" si="563"/>
        <v>25.09</v>
      </c>
      <c r="AD606">
        <f>ROUND((((ET606)-(EU606))+AE606),6)</f>
        <v>0</v>
      </c>
      <c r="AE606">
        <f>ROUND((EU606),6)</f>
        <v>0</v>
      </c>
      <c r="AF606">
        <f>ROUND((EV606),6)</f>
        <v>0</v>
      </c>
      <c r="AG606">
        <f t="shared" si="566"/>
        <v>0</v>
      </c>
      <c r="AH606">
        <f>(EW606)</f>
        <v>0</v>
      </c>
      <c r="AI606">
        <f>(EX606)</f>
        <v>0</v>
      </c>
      <c r="AJ606">
        <f t="shared" si="568"/>
        <v>0</v>
      </c>
      <c r="AK606">
        <v>25.09</v>
      </c>
      <c r="AL606">
        <v>25.09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1</v>
      </c>
      <c r="AZ606">
        <v>1</v>
      </c>
      <c r="BA606">
        <v>1</v>
      </c>
      <c r="BB606">
        <v>1</v>
      </c>
      <c r="BC606">
        <v>10.5</v>
      </c>
      <c r="BD606" t="s">
        <v>3</v>
      </c>
      <c r="BE606" t="s">
        <v>3</v>
      </c>
      <c r="BF606" t="s">
        <v>3</v>
      </c>
      <c r="BG606" t="s">
        <v>3</v>
      </c>
      <c r="BH606">
        <v>3</v>
      </c>
      <c r="BI606">
        <v>1</v>
      </c>
      <c r="BJ606" t="s">
        <v>144</v>
      </c>
      <c r="BM606">
        <v>96</v>
      </c>
      <c r="BN606">
        <v>0</v>
      </c>
      <c r="BO606" t="s">
        <v>142</v>
      </c>
      <c r="BP606">
        <v>1</v>
      </c>
      <c r="BQ606">
        <v>30</v>
      </c>
      <c r="BR606">
        <v>0</v>
      </c>
      <c r="BS606">
        <v>1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0</v>
      </c>
      <c r="CA606">
        <v>0</v>
      </c>
      <c r="CB606" t="s">
        <v>3</v>
      </c>
      <c r="CE606">
        <v>30</v>
      </c>
      <c r="CF606">
        <v>0</v>
      </c>
      <c r="CG606">
        <v>0</v>
      </c>
      <c r="CM606">
        <v>0</v>
      </c>
      <c r="CN606" t="s">
        <v>3</v>
      </c>
      <c r="CO606">
        <v>0</v>
      </c>
      <c r="CP606">
        <f t="shared" si="569"/>
        <v>29974.25</v>
      </c>
      <c r="CQ606">
        <f t="shared" si="570"/>
        <v>263.45</v>
      </c>
      <c r="CR606">
        <f>(ROUND((ROUND(((ET606)*AV606*1),2)*BB606),2)+ROUND((ROUND(((AE606-(EU606))*AV606*1),2)*BS606),2))</f>
        <v>0</v>
      </c>
      <c r="CS606">
        <f t="shared" si="572"/>
        <v>0</v>
      </c>
      <c r="CT606">
        <f t="shared" si="573"/>
        <v>0</v>
      </c>
      <c r="CU606">
        <f t="shared" si="574"/>
        <v>0</v>
      </c>
      <c r="CV606">
        <f t="shared" si="575"/>
        <v>0</v>
      </c>
      <c r="CW606">
        <f t="shared" si="576"/>
        <v>0</v>
      </c>
      <c r="CX606">
        <f t="shared" si="577"/>
        <v>0</v>
      </c>
      <c r="CY606">
        <f t="shared" si="578"/>
        <v>0</v>
      </c>
      <c r="CZ606">
        <f t="shared" si="579"/>
        <v>0</v>
      </c>
      <c r="DC606" t="s">
        <v>3</v>
      </c>
      <c r="DD606" t="s">
        <v>3</v>
      </c>
      <c r="DE606" t="s">
        <v>3</v>
      </c>
      <c r="DF606" t="s">
        <v>3</v>
      </c>
      <c r="DG606" t="s">
        <v>3</v>
      </c>
      <c r="DH606" t="s">
        <v>3</v>
      </c>
      <c r="DI606" t="s">
        <v>3</v>
      </c>
      <c r="DJ606" t="s">
        <v>3</v>
      </c>
      <c r="DK606" t="s">
        <v>3</v>
      </c>
      <c r="DL606" t="s">
        <v>3</v>
      </c>
      <c r="DM606" t="s">
        <v>3</v>
      </c>
      <c r="DN606">
        <v>104</v>
      </c>
      <c r="DO606">
        <v>79</v>
      </c>
      <c r="DP606">
        <v>1.087</v>
      </c>
      <c r="DQ606">
        <v>1.0009999999999999</v>
      </c>
      <c r="DU606">
        <v>1005</v>
      </c>
      <c r="DV606" t="s">
        <v>143</v>
      </c>
      <c r="DW606" t="s">
        <v>143</v>
      </c>
      <c r="DX606">
        <v>1</v>
      </c>
      <c r="DZ606" t="s">
        <v>3</v>
      </c>
      <c r="EA606" t="s">
        <v>3</v>
      </c>
      <c r="EB606" t="s">
        <v>3</v>
      </c>
      <c r="EC606" t="s">
        <v>3</v>
      </c>
      <c r="EE606">
        <v>54687522</v>
      </c>
      <c r="EF606">
        <v>30</v>
      </c>
      <c r="EG606" t="s">
        <v>137</v>
      </c>
      <c r="EH606">
        <v>0</v>
      </c>
      <c r="EI606" t="s">
        <v>3</v>
      </c>
      <c r="EJ606">
        <v>1</v>
      </c>
      <c r="EK606">
        <v>96</v>
      </c>
      <c r="EL606" t="s">
        <v>138</v>
      </c>
      <c r="EM606" t="s">
        <v>139</v>
      </c>
      <c r="EO606" t="s">
        <v>3</v>
      </c>
      <c r="EQ606">
        <v>0</v>
      </c>
      <c r="ER606">
        <v>25.09</v>
      </c>
      <c r="ES606">
        <v>25.09</v>
      </c>
      <c r="ET606">
        <v>0</v>
      </c>
      <c r="EU606">
        <v>0</v>
      </c>
      <c r="EV606">
        <v>0</v>
      </c>
      <c r="EW606">
        <v>0</v>
      </c>
      <c r="EX606">
        <v>0</v>
      </c>
      <c r="FQ606">
        <v>0</v>
      </c>
      <c r="FR606">
        <f t="shared" si="580"/>
        <v>0</v>
      </c>
      <c r="FS606">
        <v>0</v>
      </c>
      <c r="FX606">
        <v>104</v>
      </c>
      <c r="FY606">
        <v>79</v>
      </c>
      <c r="GA606" t="s">
        <v>3</v>
      </c>
      <c r="GD606">
        <v>0</v>
      </c>
      <c r="GF606">
        <v>-1420146113</v>
      </c>
      <c r="GG606">
        <v>2</v>
      </c>
      <c r="GH606">
        <v>1</v>
      </c>
      <c r="GI606">
        <v>3</v>
      </c>
      <c r="GJ606">
        <v>0</v>
      </c>
      <c r="GK606">
        <f>ROUND(R606*(R12)/100,2)</f>
        <v>0</v>
      </c>
      <c r="GL606">
        <f t="shared" si="581"/>
        <v>0</v>
      </c>
      <c r="GM606">
        <f t="shared" si="582"/>
        <v>29974.25</v>
      </c>
      <c r="GN606">
        <f t="shared" si="583"/>
        <v>29974.25</v>
      </c>
      <c r="GO606">
        <f t="shared" si="584"/>
        <v>0</v>
      </c>
      <c r="GP606">
        <f t="shared" si="585"/>
        <v>0</v>
      </c>
      <c r="GR606">
        <v>0</v>
      </c>
      <c r="GS606">
        <v>3</v>
      </c>
      <c r="GT606">
        <v>0</v>
      </c>
      <c r="GU606" t="s">
        <v>3</v>
      </c>
      <c r="GV606">
        <f t="shared" si="586"/>
        <v>0</v>
      </c>
      <c r="GW606">
        <v>1</v>
      </c>
      <c r="GX606">
        <f t="shared" si="587"/>
        <v>0</v>
      </c>
      <c r="HA606">
        <v>0</v>
      </c>
      <c r="HB606">
        <v>0</v>
      </c>
      <c r="HC606">
        <f t="shared" si="588"/>
        <v>0</v>
      </c>
      <c r="HE606" t="s">
        <v>3</v>
      </c>
      <c r="HF606" t="s">
        <v>3</v>
      </c>
      <c r="HM606" t="s">
        <v>3</v>
      </c>
      <c r="HN606" t="s">
        <v>3</v>
      </c>
      <c r="HO606" t="s">
        <v>3</v>
      </c>
      <c r="HP606" t="s">
        <v>3</v>
      </c>
      <c r="HQ606" t="s">
        <v>3</v>
      </c>
      <c r="IK606">
        <v>0</v>
      </c>
    </row>
    <row r="607" spans="1:245" x14ac:dyDescent="0.2">
      <c r="A607">
        <v>18</v>
      </c>
      <c r="B607">
        <v>1</v>
      </c>
      <c r="C607">
        <v>292</v>
      </c>
      <c r="E607" t="s">
        <v>145</v>
      </c>
      <c r="F607" t="s">
        <v>146</v>
      </c>
      <c r="G607" t="s">
        <v>283</v>
      </c>
      <c r="H607" t="s">
        <v>143</v>
      </c>
      <c r="I607">
        <f>I605*J607</f>
        <v>111.50244000000001</v>
      </c>
      <c r="J607">
        <v>132.30000000000001</v>
      </c>
      <c r="K607">
        <v>132.30000000000001</v>
      </c>
      <c r="O607">
        <f t="shared" si="551"/>
        <v>27615.23</v>
      </c>
      <c r="P607">
        <f t="shared" si="552"/>
        <v>27615.23</v>
      </c>
      <c r="Q607">
        <f>(ROUND((ROUND(((ET607)*AV607*I607),2)*BB607),2)+ROUND((ROUND(((AE607-(EU607))*AV607*I607),2)*BS607),2))</f>
        <v>0</v>
      </c>
      <c r="R607">
        <f t="shared" si="554"/>
        <v>0</v>
      </c>
      <c r="S607">
        <f t="shared" si="555"/>
        <v>0</v>
      </c>
      <c r="T607">
        <f t="shared" si="556"/>
        <v>0</v>
      </c>
      <c r="U607">
        <f t="shared" si="557"/>
        <v>0</v>
      </c>
      <c r="V607">
        <f t="shared" si="558"/>
        <v>0</v>
      </c>
      <c r="W607">
        <f t="shared" si="559"/>
        <v>0</v>
      </c>
      <c r="X607">
        <f t="shared" si="560"/>
        <v>0</v>
      </c>
      <c r="Y607">
        <f t="shared" si="561"/>
        <v>0</v>
      </c>
      <c r="AA607">
        <v>55282325</v>
      </c>
      <c r="AB607">
        <f t="shared" si="562"/>
        <v>23.06</v>
      </c>
      <c r="AC607">
        <f t="shared" si="563"/>
        <v>23.06</v>
      </c>
      <c r="AD607">
        <f>ROUND((((ET607)-(EU607))+AE607),6)</f>
        <v>0</v>
      </c>
      <c r="AE607">
        <f>ROUND((EU607),6)</f>
        <v>0</v>
      </c>
      <c r="AF607">
        <f>ROUND((EV607),6)</f>
        <v>0</v>
      </c>
      <c r="AG607">
        <f t="shared" si="566"/>
        <v>0</v>
      </c>
      <c r="AH607">
        <f>(EW607)</f>
        <v>0</v>
      </c>
      <c r="AI607">
        <f>(EX607)</f>
        <v>0</v>
      </c>
      <c r="AJ607">
        <f t="shared" si="568"/>
        <v>0</v>
      </c>
      <c r="AK607">
        <v>23.06</v>
      </c>
      <c r="AL607">
        <v>23.06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10.74</v>
      </c>
      <c r="BD607" t="s">
        <v>3</v>
      </c>
      <c r="BE607" t="s">
        <v>3</v>
      </c>
      <c r="BF607" t="s">
        <v>3</v>
      </c>
      <c r="BG607" t="s">
        <v>3</v>
      </c>
      <c r="BH607">
        <v>3</v>
      </c>
      <c r="BI607">
        <v>1</v>
      </c>
      <c r="BJ607" t="s">
        <v>147</v>
      </c>
      <c r="BM607">
        <v>96</v>
      </c>
      <c r="BN607">
        <v>0</v>
      </c>
      <c r="BO607" t="s">
        <v>146</v>
      </c>
      <c r="BP607">
        <v>1</v>
      </c>
      <c r="BQ607">
        <v>30</v>
      </c>
      <c r="BR607">
        <v>0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0</v>
      </c>
      <c r="CA607">
        <v>0</v>
      </c>
      <c r="CB607" t="s">
        <v>3</v>
      </c>
      <c r="CE607">
        <v>30</v>
      </c>
      <c r="CF607">
        <v>0</v>
      </c>
      <c r="CG607">
        <v>0</v>
      </c>
      <c r="CM607">
        <v>0</v>
      </c>
      <c r="CN607" t="s">
        <v>3</v>
      </c>
      <c r="CO607">
        <v>0</v>
      </c>
      <c r="CP607">
        <f t="shared" si="569"/>
        <v>27615.23</v>
      </c>
      <c r="CQ607">
        <f t="shared" si="570"/>
        <v>247.66</v>
      </c>
      <c r="CR607">
        <f>(ROUND((ROUND(((ET607)*AV607*1),2)*BB607),2)+ROUND((ROUND(((AE607-(EU607))*AV607*1),2)*BS607),2))</f>
        <v>0</v>
      </c>
      <c r="CS607">
        <f t="shared" si="572"/>
        <v>0</v>
      </c>
      <c r="CT607">
        <f t="shared" si="573"/>
        <v>0</v>
      </c>
      <c r="CU607">
        <f t="shared" si="574"/>
        <v>0</v>
      </c>
      <c r="CV607">
        <f t="shared" si="575"/>
        <v>0</v>
      </c>
      <c r="CW607">
        <f t="shared" si="576"/>
        <v>0</v>
      </c>
      <c r="CX607">
        <f t="shared" si="577"/>
        <v>0</v>
      </c>
      <c r="CY607">
        <f t="shared" si="578"/>
        <v>0</v>
      </c>
      <c r="CZ607">
        <f t="shared" si="579"/>
        <v>0</v>
      </c>
      <c r="DC607" t="s">
        <v>3</v>
      </c>
      <c r="DD607" t="s">
        <v>3</v>
      </c>
      <c r="DE607" t="s">
        <v>3</v>
      </c>
      <c r="DF607" t="s">
        <v>3</v>
      </c>
      <c r="DG607" t="s">
        <v>3</v>
      </c>
      <c r="DH607" t="s">
        <v>3</v>
      </c>
      <c r="DI607" t="s">
        <v>3</v>
      </c>
      <c r="DJ607" t="s">
        <v>3</v>
      </c>
      <c r="DK607" t="s">
        <v>3</v>
      </c>
      <c r="DL607" t="s">
        <v>3</v>
      </c>
      <c r="DM607" t="s">
        <v>3</v>
      </c>
      <c r="DN607">
        <v>104</v>
      </c>
      <c r="DO607">
        <v>79</v>
      </c>
      <c r="DP607">
        <v>1.087</v>
      </c>
      <c r="DQ607">
        <v>1.0009999999999999</v>
      </c>
      <c r="DU607">
        <v>1005</v>
      </c>
      <c r="DV607" t="s">
        <v>143</v>
      </c>
      <c r="DW607" t="s">
        <v>143</v>
      </c>
      <c r="DX607">
        <v>1</v>
      </c>
      <c r="DZ607" t="s">
        <v>3</v>
      </c>
      <c r="EA607" t="s">
        <v>3</v>
      </c>
      <c r="EB607" t="s">
        <v>3</v>
      </c>
      <c r="EC607" t="s">
        <v>3</v>
      </c>
      <c r="EE607">
        <v>54687522</v>
      </c>
      <c r="EF607">
        <v>30</v>
      </c>
      <c r="EG607" t="s">
        <v>137</v>
      </c>
      <c r="EH607">
        <v>0</v>
      </c>
      <c r="EI607" t="s">
        <v>3</v>
      </c>
      <c r="EJ607">
        <v>1</v>
      </c>
      <c r="EK607">
        <v>96</v>
      </c>
      <c r="EL607" t="s">
        <v>138</v>
      </c>
      <c r="EM607" t="s">
        <v>139</v>
      </c>
      <c r="EO607" t="s">
        <v>3</v>
      </c>
      <c r="EQ607">
        <v>0</v>
      </c>
      <c r="ER607">
        <v>23.06</v>
      </c>
      <c r="ES607">
        <v>23.06</v>
      </c>
      <c r="ET607">
        <v>0</v>
      </c>
      <c r="EU607">
        <v>0</v>
      </c>
      <c r="EV607">
        <v>0</v>
      </c>
      <c r="EW607">
        <v>0</v>
      </c>
      <c r="EX607">
        <v>0</v>
      </c>
      <c r="FQ607">
        <v>0</v>
      </c>
      <c r="FR607">
        <f t="shared" si="580"/>
        <v>0</v>
      </c>
      <c r="FS607">
        <v>0</v>
      </c>
      <c r="FX607">
        <v>104</v>
      </c>
      <c r="FY607">
        <v>79</v>
      </c>
      <c r="GA607" t="s">
        <v>3</v>
      </c>
      <c r="GD607">
        <v>0</v>
      </c>
      <c r="GF607">
        <v>-1577770690</v>
      </c>
      <c r="GG607">
        <v>2</v>
      </c>
      <c r="GH607">
        <v>1</v>
      </c>
      <c r="GI607">
        <v>3</v>
      </c>
      <c r="GJ607">
        <v>0</v>
      </c>
      <c r="GK607">
        <f>ROUND(R607*(R12)/100,2)</f>
        <v>0</v>
      </c>
      <c r="GL607">
        <f t="shared" si="581"/>
        <v>0</v>
      </c>
      <c r="GM607">
        <f t="shared" si="582"/>
        <v>27615.23</v>
      </c>
      <c r="GN607">
        <f t="shared" si="583"/>
        <v>27615.23</v>
      </c>
      <c r="GO607">
        <f t="shared" si="584"/>
        <v>0</v>
      </c>
      <c r="GP607">
        <f t="shared" si="585"/>
        <v>0</v>
      </c>
      <c r="GR607">
        <v>0</v>
      </c>
      <c r="GS607">
        <v>3</v>
      </c>
      <c r="GT607">
        <v>0</v>
      </c>
      <c r="GU607" t="s">
        <v>3</v>
      </c>
      <c r="GV607">
        <f t="shared" si="586"/>
        <v>0</v>
      </c>
      <c r="GW607">
        <v>1</v>
      </c>
      <c r="GX607">
        <f t="shared" si="587"/>
        <v>0</v>
      </c>
      <c r="HA607">
        <v>0</v>
      </c>
      <c r="HB607">
        <v>0</v>
      </c>
      <c r="HC607">
        <f t="shared" si="588"/>
        <v>0</v>
      </c>
      <c r="HE607" t="s">
        <v>3</v>
      </c>
      <c r="HF607" t="s">
        <v>3</v>
      </c>
      <c r="HM607" t="s">
        <v>3</v>
      </c>
      <c r="HN607" t="s">
        <v>3</v>
      </c>
      <c r="HO607" t="s">
        <v>3</v>
      </c>
      <c r="HP607" t="s">
        <v>3</v>
      </c>
      <c r="HQ607" t="s">
        <v>3</v>
      </c>
      <c r="IK607">
        <v>0</v>
      </c>
    </row>
    <row r="608" spans="1:245" x14ac:dyDescent="0.2">
      <c r="A608">
        <v>17</v>
      </c>
      <c r="B608">
        <v>1</v>
      </c>
      <c r="C608">
        <f>ROW(SmtRes!A306)</f>
        <v>306</v>
      </c>
      <c r="D608">
        <f>ROW(EtalonRes!A324)</f>
        <v>324</v>
      </c>
      <c r="E608" t="s">
        <v>148</v>
      </c>
      <c r="F608" t="s">
        <v>149</v>
      </c>
      <c r="G608" t="s">
        <v>150</v>
      </c>
      <c r="H608" t="s">
        <v>22</v>
      </c>
      <c r="I608">
        <f>ROUND(0.35/100,9)</f>
        <v>3.5000000000000001E-3</v>
      </c>
      <c r="J608">
        <v>0</v>
      </c>
      <c r="K608">
        <f>ROUND(0.35/100,9)</f>
        <v>3.5000000000000001E-3</v>
      </c>
      <c r="O608">
        <f t="shared" si="551"/>
        <v>156.01</v>
      </c>
      <c r="P608">
        <f t="shared" si="552"/>
        <v>49.18</v>
      </c>
      <c r="Q608">
        <f>(ROUND((ROUND((((ET608*1.25))*AV608*I608),2)*BB608),2)+ROUND((ROUND(((AE608-((EU608*1.25)))*AV608*I608),2)*BS608),2))</f>
        <v>2.06</v>
      </c>
      <c r="R608">
        <f t="shared" si="554"/>
        <v>1.06</v>
      </c>
      <c r="S608">
        <f t="shared" si="555"/>
        <v>104.77</v>
      </c>
      <c r="T608">
        <f t="shared" si="556"/>
        <v>0</v>
      </c>
      <c r="U608">
        <f t="shared" si="557"/>
        <v>0.34212499999999996</v>
      </c>
      <c r="V608">
        <f t="shared" si="558"/>
        <v>0</v>
      </c>
      <c r="W608">
        <f t="shared" si="559"/>
        <v>0</v>
      </c>
      <c r="X608">
        <f t="shared" si="560"/>
        <v>91.15</v>
      </c>
      <c r="Y608">
        <f t="shared" si="561"/>
        <v>42.96</v>
      </c>
      <c r="AA608">
        <v>55282325</v>
      </c>
      <c r="AB608">
        <f t="shared" si="562"/>
        <v>8404.3474999999999</v>
      </c>
      <c r="AC608">
        <f t="shared" si="563"/>
        <v>7205.92</v>
      </c>
      <c r="AD608">
        <f>ROUND(((((ET608*1.25))-((EU608*1.25)))+AE608),6)</f>
        <v>63.55</v>
      </c>
      <c r="AE608">
        <f>ROUND(((EU608*1.25)),6)</f>
        <v>10.012499999999999</v>
      </c>
      <c r="AF608">
        <f>ROUND(((EV608*1.15)),6)</f>
        <v>1134.8775000000001</v>
      </c>
      <c r="AG608">
        <f t="shared" si="566"/>
        <v>0</v>
      </c>
      <c r="AH608">
        <f>((EW608*1.15))</f>
        <v>97.749999999999986</v>
      </c>
      <c r="AI608">
        <f>((EX608*1.25))</f>
        <v>0</v>
      </c>
      <c r="AJ608">
        <f t="shared" si="568"/>
        <v>0</v>
      </c>
      <c r="AK608">
        <v>8243.6200000000008</v>
      </c>
      <c r="AL608">
        <v>7205.92</v>
      </c>
      <c r="AM608">
        <v>50.84</v>
      </c>
      <c r="AN608">
        <v>8.01</v>
      </c>
      <c r="AO608">
        <v>986.85</v>
      </c>
      <c r="AP608">
        <v>0</v>
      </c>
      <c r="AQ608">
        <v>85</v>
      </c>
      <c r="AR608">
        <v>0</v>
      </c>
      <c r="AS608">
        <v>0</v>
      </c>
      <c r="AT608">
        <v>87</v>
      </c>
      <c r="AU608">
        <v>41</v>
      </c>
      <c r="AV608">
        <v>1</v>
      </c>
      <c r="AW608">
        <v>1</v>
      </c>
      <c r="AZ608">
        <v>1</v>
      </c>
      <c r="BA608">
        <v>26.39</v>
      </c>
      <c r="BB608">
        <v>9.3800000000000008</v>
      </c>
      <c r="BC608">
        <v>1.95</v>
      </c>
      <c r="BD608" t="s">
        <v>3</v>
      </c>
      <c r="BE608" t="s">
        <v>3</v>
      </c>
      <c r="BF608" t="s">
        <v>3</v>
      </c>
      <c r="BG608" t="s">
        <v>3</v>
      </c>
      <c r="BH608">
        <v>0</v>
      </c>
      <c r="BI608">
        <v>1</v>
      </c>
      <c r="BJ608" t="s">
        <v>151</v>
      </c>
      <c r="BM608">
        <v>96</v>
      </c>
      <c r="BN608">
        <v>0</v>
      </c>
      <c r="BO608" t="s">
        <v>149</v>
      </c>
      <c r="BP608">
        <v>1</v>
      </c>
      <c r="BQ608">
        <v>30</v>
      </c>
      <c r="BR608">
        <v>0</v>
      </c>
      <c r="BS608">
        <v>26.39</v>
      </c>
      <c r="BT608">
        <v>1</v>
      </c>
      <c r="BU608">
        <v>1</v>
      </c>
      <c r="BV608">
        <v>1</v>
      </c>
      <c r="BW608">
        <v>1</v>
      </c>
      <c r="BX608">
        <v>1</v>
      </c>
      <c r="BY608" t="s">
        <v>3</v>
      </c>
      <c r="BZ608">
        <v>87</v>
      </c>
      <c r="CA608">
        <v>41</v>
      </c>
      <c r="CB608" t="s">
        <v>3</v>
      </c>
      <c r="CE608">
        <v>30</v>
      </c>
      <c r="CF608">
        <v>0</v>
      </c>
      <c r="CG608">
        <v>0</v>
      </c>
      <c r="CM608">
        <v>0</v>
      </c>
      <c r="CN608" t="s">
        <v>134</v>
      </c>
      <c r="CO608">
        <v>0</v>
      </c>
      <c r="CP608">
        <f t="shared" si="569"/>
        <v>156.01</v>
      </c>
      <c r="CQ608">
        <f t="shared" si="570"/>
        <v>14051.54</v>
      </c>
      <c r="CR608">
        <f>(ROUND((ROUND((((ET608*1.25))*AV608*1),2)*BB608),2)+ROUND((ROUND(((AE608-((EU608*1.25)))*AV608*1),2)*BS608),2))</f>
        <v>596.1</v>
      </c>
      <c r="CS608">
        <f t="shared" si="572"/>
        <v>264.16000000000003</v>
      </c>
      <c r="CT608">
        <f t="shared" si="573"/>
        <v>29949.48</v>
      </c>
      <c r="CU608">
        <f t="shared" si="574"/>
        <v>0</v>
      </c>
      <c r="CV608">
        <f t="shared" si="575"/>
        <v>97.749999999999986</v>
      </c>
      <c r="CW608">
        <f t="shared" si="576"/>
        <v>0</v>
      </c>
      <c r="CX608">
        <f t="shared" si="577"/>
        <v>0</v>
      </c>
      <c r="CY608">
        <f t="shared" si="578"/>
        <v>91.149900000000002</v>
      </c>
      <c r="CZ608">
        <f t="shared" si="579"/>
        <v>42.955699999999993</v>
      </c>
      <c r="DC608" t="s">
        <v>3</v>
      </c>
      <c r="DD608" t="s">
        <v>3</v>
      </c>
      <c r="DE608" t="s">
        <v>135</v>
      </c>
      <c r="DF608" t="s">
        <v>135</v>
      </c>
      <c r="DG608" t="s">
        <v>136</v>
      </c>
      <c r="DH608" t="s">
        <v>3</v>
      </c>
      <c r="DI608" t="s">
        <v>136</v>
      </c>
      <c r="DJ608" t="s">
        <v>135</v>
      </c>
      <c r="DK608" t="s">
        <v>3</v>
      </c>
      <c r="DL608" t="s">
        <v>3</v>
      </c>
      <c r="DM608" t="s">
        <v>3</v>
      </c>
      <c r="DN608">
        <v>104</v>
      </c>
      <c r="DO608">
        <v>79</v>
      </c>
      <c r="DP608">
        <v>1.087</v>
      </c>
      <c r="DQ608">
        <v>1.0009999999999999</v>
      </c>
      <c r="DU608">
        <v>1005</v>
      </c>
      <c r="DV608" t="s">
        <v>22</v>
      </c>
      <c r="DW608" t="s">
        <v>22</v>
      </c>
      <c r="DX608">
        <v>100</v>
      </c>
      <c r="DZ608" t="s">
        <v>3</v>
      </c>
      <c r="EA608" t="s">
        <v>3</v>
      </c>
      <c r="EB608" t="s">
        <v>3</v>
      </c>
      <c r="EC608" t="s">
        <v>3</v>
      </c>
      <c r="EE608">
        <v>54687522</v>
      </c>
      <c r="EF608">
        <v>30</v>
      </c>
      <c r="EG608" t="s">
        <v>137</v>
      </c>
      <c r="EH608">
        <v>0</v>
      </c>
      <c r="EI608" t="s">
        <v>3</v>
      </c>
      <c r="EJ608">
        <v>1</v>
      </c>
      <c r="EK608">
        <v>96</v>
      </c>
      <c r="EL608" t="s">
        <v>138</v>
      </c>
      <c r="EM608" t="s">
        <v>139</v>
      </c>
      <c r="EO608" t="s">
        <v>140</v>
      </c>
      <c r="EQ608">
        <v>0</v>
      </c>
      <c r="ER608">
        <v>8243.6200000000008</v>
      </c>
      <c r="ES608">
        <v>7205.92</v>
      </c>
      <c r="ET608">
        <v>50.84</v>
      </c>
      <c r="EU608">
        <v>8.01</v>
      </c>
      <c r="EV608">
        <v>986.85</v>
      </c>
      <c r="EW608">
        <v>85</v>
      </c>
      <c r="EX608">
        <v>0</v>
      </c>
      <c r="EY608">
        <v>0</v>
      </c>
      <c r="FQ608">
        <v>0</v>
      </c>
      <c r="FR608">
        <f t="shared" si="580"/>
        <v>0</v>
      </c>
      <c r="FS608">
        <v>0</v>
      </c>
      <c r="FX608">
        <v>104</v>
      </c>
      <c r="FY608">
        <v>79</v>
      </c>
      <c r="GA608" t="s">
        <v>3</v>
      </c>
      <c r="GD608">
        <v>0</v>
      </c>
      <c r="GF608">
        <v>-191319278</v>
      </c>
      <c r="GG608">
        <v>2</v>
      </c>
      <c r="GH608">
        <v>1</v>
      </c>
      <c r="GI608">
        <v>3</v>
      </c>
      <c r="GJ608">
        <v>0</v>
      </c>
      <c r="GK608">
        <f>ROUND(R608*(R12)/100,2)</f>
        <v>1.7</v>
      </c>
      <c r="GL608">
        <f t="shared" si="581"/>
        <v>0</v>
      </c>
      <c r="GM608">
        <f t="shared" si="582"/>
        <v>291.82</v>
      </c>
      <c r="GN608">
        <f t="shared" si="583"/>
        <v>291.82</v>
      </c>
      <c r="GO608">
        <f t="shared" si="584"/>
        <v>0</v>
      </c>
      <c r="GP608">
        <f t="shared" si="585"/>
        <v>0</v>
      </c>
      <c r="GR608">
        <v>0</v>
      </c>
      <c r="GS608">
        <v>3</v>
      </c>
      <c r="GT608">
        <v>0</v>
      </c>
      <c r="GU608" t="s">
        <v>3</v>
      </c>
      <c r="GV608">
        <f t="shared" si="586"/>
        <v>0</v>
      </c>
      <c r="GW608">
        <v>1</v>
      </c>
      <c r="GX608">
        <f t="shared" si="587"/>
        <v>0</v>
      </c>
      <c r="HA608">
        <v>0</v>
      </c>
      <c r="HB608">
        <v>0</v>
      </c>
      <c r="HC608">
        <f t="shared" si="588"/>
        <v>0</v>
      </c>
      <c r="HE608" t="s">
        <v>3</v>
      </c>
      <c r="HF608" t="s">
        <v>3</v>
      </c>
      <c r="HM608" t="s">
        <v>3</v>
      </c>
      <c r="HN608" t="s">
        <v>3</v>
      </c>
      <c r="HO608" t="s">
        <v>3</v>
      </c>
      <c r="HP608" t="s">
        <v>3</v>
      </c>
      <c r="HQ608" t="s">
        <v>3</v>
      </c>
      <c r="IK608">
        <v>0</v>
      </c>
    </row>
    <row r="609" spans="1:245" x14ac:dyDescent="0.2">
      <c r="A609">
        <v>18</v>
      </c>
      <c r="B609">
        <v>1</v>
      </c>
      <c r="C609">
        <v>301</v>
      </c>
      <c r="E609" t="s">
        <v>152</v>
      </c>
      <c r="F609" t="s">
        <v>142</v>
      </c>
      <c r="G609" t="s">
        <v>282</v>
      </c>
      <c r="H609" t="s">
        <v>143</v>
      </c>
      <c r="I609">
        <f>I608*J609</f>
        <v>0.472605</v>
      </c>
      <c r="J609">
        <v>135.03</v>
      </c>
      <c r="K609">
        <v>135.03</v>
      </c>
      <c r="O609">
        <f t="shared" si="551"/>
        <v>124.53</v>
      </c>
      <c r="P609">
        <f t="shared" si="552"/>
        <v>124.53</v>
      </c>
      <c r="Q609">
        <f>(ROUND((ROUND(((ET609)*AV609*I609),2)*BB609),2)+ROUND((ROUND(((AE609-(EU609))*AV609*I609),2)*BS609),2))</f>
        <v>0</v>
      </c>
      <c r="R609">
        <f t="shared" si="554"/>
        <v>0</v>
      </c>
      <c r="S609">
        <f t="shared" si="555"/>
        <v>0</v>
      </c>
      <c r="T609">
        <f t="shared" si="556"/>
        <v>0</v>
      </c>
      <c r="U609">
        <f t="shared" si="557"/>
        <v>0</v>
      </c>
      <c r="V609">
        <f t="shared" si="558"/>
        <v>0</v>
      </c>
      <c r="W609">
        <f t="shared" si="559"/>
        <v>0</v>
      </c>
      <c r="X609">
        <f t="shared" si="560"/>
        <v>0</v>
      </c>
      <c r="Y609">
        <f t="shared" si="561"/>
        <v>0</v>
      </c>
      <c r="AA609">
        <v>55282325</v>
      </c>
      <c r="AB609">
        <f t="shared" si="562"/>
        <v>25.09</v>
      </c>
      <c r="AC609">
        <f t="shared" si="563"/>
        <v>25.09</v>
      </c>
      <c r="AD609">
        <f>ROUND((((ET609)-(EU609))+AE609),6)</f>
        <v>0</v>
      </c>
      <c r="AE609">
        <f>ROUND((EU609),6)</f>
        <v>0</v>
      </c>
      <c r="AF609">
        <f>ROUND((EV609),6)</f>
        <v>0</v>
      </c>
      <c r="AG609">
        <f t="shared" si="566"/>
        <v>0</v>
      </c>
      <c r="AH609">
        <f>(EW609)</f>
        <v>0</v>
      </c>
      <c r="AI609">
        <f>(EX609)</f>
        <v>0</v>
      </c>
      <c r="AJ609">
        <f t="shared" si="568"/>
        <v>0</v>
      </c>
      <c r="AK609">
        <v>25.09</v>
      </c>
      <c r="AL609">
        <v>25.09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1</v>
      </c>
      <c r="AW609">
        <v>1</v>
      </c>
      <c r="AZ609">
        <v>1</v>
      </c>
      <c r="BA609">
        <v>1</v>
      </c>
      <c r="BB609">
        <v>1</v>
      </c>
      <c r="BC609">
        <v>10.5</v>
      </c>
      <c r="BD609" t="s">
        <v>3</v>
      </c>
      <c r="BE609" t="s">
        <v>3</v>
      </c>
      <c r="BF609" t="s">
        <v>3</v>
      </c>
      <c r="BG609" t="s">
        <v>3</v>
      </c>
      <c r="BH609">
        <v>3</v>
      </c>
      <c r="BI609">
        <v>1</v>
      </c>
      <c r="BJ609" t="s">
        <v>144</v>
      </c>
      <c r="BM609">
        <v>96</v>
      </c>
      <c r="BN609">
        <v>0</v>
      </c>
      <c r="BO609" t="s">
        <v>142</v>
      </c>
      <c r="BP609">
        <v>1</v>
      </c>
      <c r="BQ609">
        <v>30</v>
      </c>
      <c r="BR609">
        <v>0</v>
      </c>
      <c r="BS609">
        <v>1</v>
      </c>
      <c r="BT609">
        <v>1</v>
      </c>
      <c r="BU609">
        <v>1</v>
      </c>
      <c r="BV609">
        <v>1</v>
      </c>
      <c r="BW609">
        <v>1</v>
      </c>
      <c r="BX609">
        <v>1</v>
      </c>
      <c r="BY609" t="s">
        <v>3</v>
      </c>
      <c r="BZ609">
        <v>0</v>
      </c>
      <c r="CA609">
        <v>0</v>
      </c>
      <c r="CB609" t="s">
        <v>3</v>
      </c>
      <c r="CE609">
        <v>30</v>
      </c>
      <c r="CF609">
        <v>0</v>
      </c>
      <c r="CG609">
        <v>0</v>
      </c>
      <c r="CM609">
        <v>0</v>
      </c>
      <c r="CN609" t="s">
        <v>3</v>
      </c>
      <c r="CO609">
        <v>0</v>
      </c>
      <c r="CP609">
        <f t="shared" si="569"/>
        <v>124.53</v>
      </c>
      <c r="CQ609">
        <f t="shared" si="570"/>
        <v>263.45</v>
      </c>
      <c r="CR609">
        <f>(ROUND((ROUND(((ET609)*AV609*1),2)*BB609),2)+ROUND((ROUND(((AE609-(EU609))*AV609*1),2)*BS609),2))</f>
        <v>0</v>
      </c>
      <c r="CS609">
        <f t="shared" si="572"/>
        <v>0</v>
      </c>
      <c r="CT609">
        <f t="shared" si="573"/>
        <v>0</v>
      </c>
      <c r="CU609">
        <f t="shared" si="574"/>
        <v>0</v>
      </c>
      <c r="CV609">
        <f t="shared" si="575"/>
        <v>0</v>
      </c>
      <c r="CW609">
        <f t="shared" si="576"/>
        <v>0</v>
      </c>
      <c r="CX609">
        <f t="shared" si="577"/>
        <v>0</v>
      </c>
      <c r="CY609">
        <f t="shared" si="578"/>
        <v>0</v>
      </c>
      <c r="CZ609">
        <f t="shared" si="579"/>
        <v>0</v>
      </c>
      <c r="DC609" t="s">
        <v>3</v>
      </c>
      <c r="DD609" t="s">
        <v>3</v>
      </c>
      <c r="DE609" t="s">
        <v>3</v>
      </c>
      <c r="DF609" t="s">
        <v>3</v>
      </c>
      <c r="DG609" t="s">
        <v>3</v>
      </c>
      <c r="DH609" t="s">
        <v>3</v>
      </c>
      <c r="DI609" t="s">
        <v>3</v>
      </c>
      <c r="DJ609" t="s">
        <v>3</v>
      </c>
      <c r="DK609" t="s">
        <v>3</v>
      </c>
      <c r="DL609" t="s">
        <v>3</v>
      </c>
      <c r="DM609" t="s">
        <v>3</v>
      </c>
      <c r="DN609">
        <v>104</v>
      </c>
      <c r="DO609">
        <v>79</v>
      </c>
      <c r="DP609">
        <v>1.087</v>
      </c>
      <c r="DQ609">
        <v>1.0009999999999999</v>
      </c>
      <c r="DU609">
        <v>1005</v>
      </c>
      <c r="DV609" t="s">
        <v>143</v>
      </c>
      <c r="DW609" t="s">
        <v>143</v>
      </c>
      <c r="DX609">
        <v>1</v>
      </c>
      <c r="DZ609" t="s">
        <v>3</v>
      </c>
      <c r="EA609" t="s">
        <v>3</v>
      </c>
      <c r="EB609" t="s">
        <v>3</v>
      </c>
      <c r="EC609" t="s">
        <v>3</v>
      </c>
      <c r="EE609">
        <v>54687522</v>
      </c>
      <c r="EF609">
        <v>30</v>
      </c>
      <c r="EG609" t="s">
        <v>137</v>
      </c>
      <c r="EH609">
        <v>0</v>
      </c>
      <c r="EI609" t="s">
        <v>3</v>
      </c>
      <c r="EJ609">
        <v>1</v>
      </c>
      <c r="EK609">
        <v>96</v>
      </c>
      <c r="EL609" t="s">
        <v>138</v>
      </c>
      <c r="EM609" t="s">
        <v>139</v>
      </c>
      <c r="EO609" t="s">
        <v>3</v>
      </c>
      <c r="EQ609">
        <v>0</v>
      </c>
      <c r="ER609">
        <v>25.09</v>
      </c>
      <c r="ES609">
        <v>25.09</v>
      </c>
      <c r="ET609">
        <v>0</v>
      </c>
      <c r="EU609">
        <v>0</v>
      </c>
      <c r="EV609">
        <v>0</v>
      </c>
      <c r="EW609">
        <v>0</v>
      </c>
      <c r="EX609">
        <v>0</v>
      </c>
      <c r="FQ609">
        <v>0</v>
      </c>
      <c r="FR609">
        <f t="shared" si="580"/>
        <v>0</v>
      </c>
      <c r="FS609">
        <v>0</v>
      </c>
      <c r="FX609">
        <v>104</v>
      </c>
      <c r="FY609">
        <v>79</v>
      </c>
      <c r="GA609" t="s">
        <v>3</v>
      </c>
      <c r="GD609">
        <v>0</v>
      </c>
      <c r="GF609">
        <v>-1420146113</v>
      </c>
      <c r="GG609">
        <v>2</v>
      </c>
      <c r="GH609">
        <v>1</v>
      </c>
      <c r="GI609">
        <v>3</v>
      </c>
      <c r="GJ609">
        <v>0</v>
      </c>
      <c r="GK609">
        <f>ROUND(R609*(R12)/100,2)</f>
        <v>0</v>
      </c>
      <c r="GL609">
        <f t="shared" si="581"/>
        <v>0</v>
      </c>
      <c r="GM609">
        <f t="shared" si="582"/>
        <v>124.53</v>
      </c>
      <c r="GN609">
        <f t="shared" si="583"/>
        <v>124.53</v>
      </c>
      <c r="GO609">
        <f t="shared" si="584"/>
        <v>0</v>
      </c>
      <c r="GP609">
        <f t="shared" si="585"/>
        <v>0</v>
      </c>
      <c r="GR609">
        <v>0</v>
      </c>
      <c r="GS609">
        <v>3</v>
      </c>
      <c r="GT609">
        <v>0</v>
      </c>
      <c r="GU609" t="s">
        <v>3</v>
      </c>
      <c r="GV609">
        <f t="shared" si="586"/>
        <v>0</v>
      </c>
      <c r="GW609">
        <v>1</v>
      </c>
      <c r="GX609">
        <f t="shared" si="587"/>
        <v>0</v>
      </c>
      <c r="HA609">
        <v>0</v>
      </c>
      <c r="HB609">
        <v>0</v>
      </c>
      <c r="HC609">
        <f t="shared" si="588"/>
        <v>0</v>
      </c>
      <c r="HE609" t="s">
        <v>3</v>
      </c>
      <c r="HF609" t="s">
        <v>3</v>
      </c>
      <c r="HM609" t="s">
        <v>3</v>
      </c>
      <c r="HN609" t="s">
        <v>3</v>
      </c>
      <c r="HO609" t="s">
        <v>3</v>
      </c>
      <c r="HP609" t="s">
        <v>3</v>
      </c>
      <c r="HQ609" t="s">
        <v>3</v>
      </c>
      <c r="IK609">
        <v>0</v>
      </c>
    </row>
    <row r="610" spans="1:245" x14ac:dyDescent="0.2">
      <c r="A610">
        <v>18</v>
      </c>
      <c r="B610">
        <v>1</v>
      </c>
      <c r="C610">
        <v>302</v>
      </c>
      <c r="E610" t="s">
        <v>153</v>
      </c>
      <c r="F610" t="s">
        <v>146</v>
      </c>
      <c r="G610" t="s">
        <v>283</v>
      </c>
      <c r="H610" t="s">
        <v>143</v>
      </c>
      <c r="I610">
        <f>I608*J610</f>
        <v>0.21094499999999999</v>
      </c>
      <c r="J610">
        <v>60.269999999999996</v>
      </c>
      <c r="K610">
        <v>60.27</v>
      </c>
      <c r="O610">
        <f t="shared" si="551"/>
        <v>52.2</v>
      </c>
      <c r="P610">
        <f t="shared" si="552"/>
        <v>52.2</v>
      </c>
      <c r="Q610">
        <f>(ROUND((ROUND(((ET610)*AV610*I610),2)*BB610),2)+ROUND((ROUND(((AE610-(EU610))*AV610*I610),2)*BS610),2))</f>
        <v>0</v>
      </c>
      <c r="R610">
        <f t="shared" si="554"/>
        <v>0</v>
      </c>
      <c r="S610">
        <f t="shared" si="555"/>
        <v>0</v>
      </c>
      <c r="T610">
        <f t="shared" si="556"/>
        <v>0</v>
      </c>
      <c r="U610">
        <f t="shared" si="557"/>
        <v>0</v>
      </c>
      <c r="V610">
        <f t="shared" si="558"/>
        <v>0</v>
      </c>
      <c r="W610">
        <f t="shared" si="559"/>
        <v>0</v>
      </c>
      <c r="X610">
        <f t="shared" si="560"/>
        <v>0</v>
      </c>
      <c r="Y610">
        <f t="shared" si="561"/>
        <v>0</v>
      </c>
      <c r="AA610">
        <v>55282325</v>
      </c>
      <c r="AB610">
        <f t="shared" si="562"/>
        <v>23.06</v>
      </c>
      <c r="AC610">
        <f t="shared" si="563"/>
        <v>23.06</v>
      </c>
      <c r="AD610">
        <f>ROUND((((ET610)-(EU610))+AE610),6)</f>
        <v>0</v>
      </c>
      <c r="AE610">
        <f>ROUND((EU610),6)</f>
        <v>0</v>
      </c>
      <c r="AF610">
        <f>ROUND((EV610),6)</f>
        <v>0</v>
      </c>
      <c r="AG610">
        <f t="shared" si="566"/>
        <v>0</v>
      </c>
      <c r="AH610">
        <f>(EW610)</f>
        <v>0</v>
      </c>
      <c r="AI610">
        <f>(EX610)</f>
        <v>0</v>
      </c>
      <c r="AJ610">
        <f t="shared" si="568"/>
        <v>0</v>
      </c>
      <c r="AK610">
        <v>23.06</v>
      </c>
      <c r="AL610">
        <v>23.06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1</v>
      </c>
      <c r="AW610">
        <v>1</v>
      </c>
      <c r="AZ610">
        <v>1</v>
      </c>
      <c r="BA610">
        <v>1</v>
      </c>
      <c r="BB610">
        <v>1</v>
      </c>
      <c r="BC610">
        <v>10.74</v>
      </c>
      <c r="BD610" t="s">
        <v>3</v>
      </c>
      <c r="BE610" t="s">
        <v>3</v>
      </c>
      <c r="BF610" t="s">
        <v>3</v>
      </c>
      <c r="BG610" t="s">
        <v>3</v>
      </c>
      <c r="BH610">
        <v>3</v>
      </c>
      <c r="BI610">
        <v>1</v>
      </c>
      <c r="BJ610" t="s">
        <v>147</v>
      </c>
      <c r="BM610">
        <v>96</v>
      </c>
      <c r="BN610">
        <v>0</v>
      </c>
      <c r="BO610" t="s">
        <v>146</v>
      </c>
      <c r="BP610">
        <v>1</v>
      </c>
      <c r="BQ610">
        <v>30</v>
      </c>
      <c r="BR610">
        <v>0</v>
      </c>
      <c r="BS610">
        <v>1</v>
      </c>
      <c r="BT610">
        <v>1</v>
      </c>
      <c r="BU610">
        <v>1</v>
      </c>
      <c r="BV610">
        <v>1</v>
      </c>
      <c r="BW610">
        <v>1</v>
      </c>
      <c r="BX610">
        <v>1</v>
      </c>
      <c r="BY610" t="s">
        <v>3</v>
      </c>
      <c r="BZ610">
        <v>0</v>
      </c>
      <c r="CA610">
        <v>0</v>
      </c>
      <c r="CB610" t="s">
        <v>3</v>
      </c>
      <c r="CE610">
        <v>30</v>
      </c>
      <c r="CF610">
        <v>0</v>
      </c>
      <c r="CG610">
        <v>0</v>
      </c>
      <c r="CM610">
        <v>0</v>
      </c>
      <c r="CN610" t="s">
        <v>3</v>
      </c>
      <c r="CO610">
        <v>0</v>
      </c>
      <c r="CP610">
        <f t="shared" si="569"/>
        <v>52.2</v>
      </c>
      <c r="CQ610">
        <f t="shared" si="570"/>
        <v>247.66</v>
      </c>
      <c r="CR610">
        <f>(ROUND((ROUND(((ET610)*AV610*1),2)*BB610),2)+ROUND((ROUND(((AE610-(EU610))*AV610*1),2)*BS610),2))</f>
        <v>0</v>
      </c>
      <c r="CS610">
        <f t="shared" si="572"/>
        <v>0</v>
      </c>
      <c r="CT610">
        <f t="shared" si="573"/>
        <v>0</v>
      </c>
      <c r="CU610">
        <f t="shared" si="574"/>
        <v>0</v>
      </c>
      <c r="CV610">
        <f t="shared" si="575"/>
        <v>0</v>
      </c>
      <c r="CW610">
        <f t="shared" si="576"/>
        <v>0</v>
      </c>
      <c r="CX610">
        <f t="shared" si="577"/>
        <v>0</v>
      </c>
      <c r="CY610">
        <f t="shared" si="578"/>
        <v>0</v>
      </c>
      <c r="CZ610">
        <f t="shared" si="579"/>
        <v>0</v>
      </c>
      <c r="DC610" t="s">
        <v>3</v>
      </c>
      <c r="DD610" t="s">
        <v>3</v>
      </c>
      <c r="DE610" t="s">
        <v>3</v>
      </c>
      <c r="DF610" t="s">
        <v>3</v>
      </c>
      <c r="DG610" t="s">
        <v>3</v>
      </c>
      <c r="DH610" t="s">
        <v>3</v>
      </c>
      <c r="DI610" t="s">
        <v>3</v>
      </c>
      <c r="DJ610" t="s">
        <v>3</v>
      </c>
      <c r="DK610" t="s">
        <v>3</v>
      </c>
      <c r="DL610" t="s">
        <v>3</v>
      </c>
      <c r="DM610" t="s">
        <v>3</v>
      </c>
      <c r="DN610">
        <v>104</v>
      </c>
      <c r="DO610">
        <v>79</v>
      </c>
      <c r="DP610">
        <v>1.087</v>
      </c>
      <c r="DQ610">
        <v>1.0009999999999999</v>
      </c>
      <c r="DU610">
        <v>1005</v>
      </c>
      <c r="DV610" t="s">
        <v>143</v>
      </c>
      <c r="DW610" t="s">
        <v>143</v>
      </c>
      <c r="DX610">
        <v>1</v>
      </c>
      <c r="DZ610" t="s">
        <v>3</v>
      </c>
      <c r="EA610" t="s">
        <v>3</v>
      </c>
      <c r="EB610" t="s">
        <v>3</v>
      </c>
      <c r="EC610" t="s">
        <v>3</v>
      </c>
      <c r="EE610">
        <v>54687522</v>
      </c>
      <c r="EF610">
        <v>30</v>
      </c>
      <c r="EG610" t="s">
        <v>137</v>
      </c>
      <c r="EH610">
        <v>0</v>
      </c>
      <c r="EI610" t="s">
        <v>3</v>
      </c>
      <c r="EJ610">
        <v>1</v>
      </c>
      <c r="EK610">
        <v>96</v>
      </c>
      <c r="EL610" t="s">
        <v>138</v>
      </c>
      <c r="EM610" t="s">
        <v>139</v>
      </c>
      <c r="EO610" t="s">
        <v>3</v>
      </c>
      <c r="EQ610">
        <v>0</v>
      </c>
      <c r="ER610">
        <v>23.06</v>
      </c>
      <c r="ES610">
        <v>23.06</v>
      </c>
      <c r="ET610">
        <v>0</v>
      </c>
      <c r="EU610">
        <v>0</v>
      </c>
      <c r="EV610">
        <v>0</v>
      </c>
      <c r="EW610">
        <v>0</v>
      </c>
      <c r="EX610">
        <v>0</v>
      </c>
      <c r="FQ610">
        <v>0</v>
      </c>
      <c r="FR610">
        <f t="shared" si="580"/>
        <v>0</v>
      </c>
      <c r="FS610">
        <v>0</v>
      </c>
      <c r="FX610">
        <v>104</v>
      </c>
      <c r="FY610">
        <v>79</v>
      </c>
      <c r="GA610" t="s">
        <v>3</v>
      </c>
      <c r="GD610">
        <v>0</v>
      </c>
      <c r="GF610">
        <v>-1577770690</v>
      </c>
      <c r="GG610">
        <v>2</v>
      </c>
      <c r="GH610">
        <v>1</v>
      </c>
      <c r="GI610">
        <v>3</v>
      </c>
      <c r="GJ610">
        <v>0</v>
      </c>
      <c r="GK610">
        <f>ROUND(R610*(R12)/100,2)</f>
        <v>0</v>
      </c>
      <c r="GL610">
        <f t="shared" si="581"/>
        <v>0</v>
      </c>
      <c r="GM610">
        <f t="shared" si="582"/>
        <v>52.2</v>
      </c>
      <c r="GN610">
        <f t="shared" si="583"/>
        <v>52.2</v>
      </c>
      <c r="GO610">
        <f t="shared" si="584"/>
        <v>0</v>
      </c>
      <c r="GP610">
        <f t="shared" si="585"/>
        <v>0</v>
      </c>
      <c r="GR610">
        <v>0</v>
      </c>
      <c r="GS610">
        <v>3</v>
      </c>
      <c r="GT610">
        <v>0</v>
      </c>
      <c r="GU610" t="s">
        <v>3</v>
      </c>
      <c r="GV610">
        <f t="shared" si="586"/>
        <v>0</v>
      </c>
      <c r="GW610">
        <v>1</v>
      </c>
      <c r="GX610">
        <f t="shared" si="587"/>
        <v>0</v>
      </c>
      <c r="HA610">
        <v>0</v>
      </c>
      <c r="HB610">
        <v>0</v>
      </c>
      <c r="HC610">
        <f t="shared" si="588"/>
        <v>0</v>
      </c>
      <c r="HE610" t="s">
        <v>3</v>
      </c>
      <c r="HF610" t="s">
        <v>3</v>
      </c>
      <c r="HM610" t="s">
        <v>3</v>
      </c>
      <c r="HN610" t="s">
        <v>3</v>
      </c>
      <c r="HO610" t="s">
        <v>3</v>
      </c>
      <c r="HP610" t="s">
        <v>3</v>
      </c>
      <c r="HQ610" t="s">
        <v>3</v>
      </c>
      <c r="IK610">
        <v>0</v>
      </c>
    </row>
    <row r="612" spans="1:245" x14ac:dyDescent="0.2">
      <c r="A612" s="2">
        <v>51</v>
      </c>
      <c r="B612" s="2">
        <f>B593</f>
        <v>1</v>
      </c>
      <c r="C612" s="2">
        <f>A593</f>
        <v>5</v>
      </c>
      <c r="D612" s="2">
        <f>ROW(A593)</f>
        <v>593</v>
      </c>
      <c r="E612" s="2"/>
      <c r="F612" s="2" t="str">
        <f>IF(F593&lt;&gt;"",F593,"")</f>
        <v>Новый подраздел</v>
      </c>
      <c r="G612" s="2" t="str">
        <f>IF(G593&lt;&gt;"",G593,"")</f>
        <v>Монтажные (кровельные)работы</v>
      </c>
      <c r="H612" s="2">
        <v>0</v>
      </c>
      <c r="I612" s="2"/>
      <c r="J612" s="2"/>
      <c r="K612" s="2"/>
      <c r="L612" s="2"/>
      <c r="M612" s="2"/>
      <c r="N612" s="2"/>
      <c r="O612" s="2">
        <f t="shared" ref="O612:T612" si="589">ROUND(AB612,2)</f>
        <v>87393.49</v>
      </c>
      <c r="P612" s="2">
        <f t="shared" si="589"/>
        <v>60662.36</v>
      </c>
      <c r="Q612" s="2">
        <f t="shared" si="589"/>
        <v>3456.47</v>
      </c>
      <c r="R612" s="2">
        <f t="shared" si="589"/>
        <v>1992.72</v>
      </c>
      <c r="S612" s="2">
        <f t="shared" si="589"/>
        <v>23274.66</v>
      </c>
      <c r="T612" s="2">
        <f t="shared" si="589"/>
        <v>0</v>
      </c>
      <c r="U612" s="2">
        <f>AH612</f>
        <v>70.664432999999988</v>
      </c>
      <c r="V612" s="2">
        <f>AI612</f>
        <v>0</v>
      </c>
      <c r="W612" s="2">
        <f>ROUND(AJ612,2)</f>
        <v>0</v>
      </c>
      <c r="X612" s="2">
        <f>ROUND(AK612,2)</f>
        <v>19464.84</v>
      </c>
      <c r="Y612" s="2">
        <f>ROUND(AL612,2)</f>
        <v>9542.61</v>
      </c>
      <c r="Z612" s="2"/>
      <c r="AA612" s="2"/>
      <c r="AB612" s="2">
        <f>ROUND(SUMIF(AA597:AA610,"=55282325",O597:O610),2)</f>
        <v>87393.49</v>
      </c>
      <c r="AC612" s="2">
        <f>ROUND(SUMIF(AA597:AA610,"=55282325",P597:P610),2)</f>
        <v>60662.36</v>
      </c>
      <c r="AD612" s="2">
        <f>ROUND(SUMIF(AA597:AA610,"=55282325",Q597:Q610),2)</f>
        <v>3456.47</v>
      </c>
      <c r="AE612" s="2">
        <f>ROUND(SUMIF(AA597:AA610,"=55282325",R597:R610),2)</f>
        <v>1992.72</v>
      </c>
      <c r="AF612" s="2">
        <f>ROUND(SUMIF(AA597:AA610,"=55282325",S597:S610),2)</f>
        <v>23274.66</v>
      </c>
      <c r="AG612" s="2">
        <f>ROUND(SUMIF(AA597:AA610,"=55282325",T597:T610),2)</f>
        <v>0</v>
      </c>
      <c r="AH612" s="2">
        <f>SUMIF(AA597:AA610,"=55282325",U597:U610)</f>
        <v>70.664432999999988</v>
      </c>
      <c r="AI612" s="2">
        <f>SUMIF(AA597:AA610,"=55282325",V597:V610)</f>
        <v>0</v>
      </c>
      <c r="AJ612" s="2">
        <f>ROUND(SUMIF(AA597:AA610,"=55282325",W597:W610),2)</f>
        <v>0</v>
      </c>
      <c r="AK612" s="2">
        <f>ROUND(SUMIF(AA597:AA610,"=55282325",X597:X610),2)</f>
        <v>19464.84</v>
      </c>
      <c r="AL612" s="2">
        <f>ROUND(SUMIF(AA597:AA610,"=55282325",Y597:Y610),2)</f>
        <v>9542.61</v>
      </c>
      <c r="AM612" s="2"/>
      <c r="AN612" s="2"/>
      <c r="AO612" s="2">
        <f t="shared" ref="AO612:BD612" si="590">ROUND(BX612,2)</f>
        <v>0</v>
      </c>
      <c r="AP612" s="2">
        <f t="shared" si="590"/>
        <v>0</v>
      </c>
      <c r="AQ612" s="2">
        <f t="shared" si="590"/>
        <v>0</v>
      </c>
      <c r="AR612" s="2">
        <f t="shared" si="590"/>
        <v>119589.29</v>
      </c>
      <c r="AS612" s="2">
        <f t="shared" si="590"/>
        <v>119589.29</v>
      </c>
      <c r="AT612" s="2">
        <f t="shared" si="590"/>
        <v>0</v>
      </c>
      <c r="AU612" s="2">
        <f t="shared" si="590"/>
        <v>0</v>
      </c>
      <c r="AV612" s="2">
        <f t="shared" si="590"/>
        <v>60662.36</v>
      </c>
      <c r="AW612" s="2">
        <f t="shared" si="590"/>
        <v>60662.36</v>
      </c>
      <c r="AX612" s="2">
        <f t="shared" si="590"/>
        <v>0</v>
      </c>
      <c r="AY612" s="2">
        <f t="shared" si="590"/>
        <v>60662.36</v>
      </c>
      <c r="AZ612" s="2">
        <f t="shared" si="590"/>
        <v>0</v>
      </c>
      <c r="BA612" s="2">
        <f t="shared" si="590"/>
        <v>0</v>
      </c>
      <c r="BB612" s="2">
        <f t="shared" si="590"/>
        <v>0</v>
      </c>
      <c r="BC612" s="2">
        <f t="shared" si="590"/>
        <v>0</v>
      </c>
      <c r="BD612" s="2">
        <f t="shared" si="590"/>
        <v>0</v>
      </c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>
        <f>ROUND(SUMIF(AA597:AA610,"=55282325",FQ597:FQ610),2)</f>
        <v>0</v>
      </c>
      <c r="BY612" s="2">
        <f>ROUND(SUMIF(AA597:AA610,"=55282325",FR597:FR610),2)</f>
        <v>0</v>
      </c>
      <c r="BZ612" s="2">
        <f>ROUND(SUMIF(AA597:AA610,"=55282325",GL597:GL610),2)</f>
        <v>0</v>
      </c>
      <c r="CA612" s="2">
        <f>ROUND(SUMIF(AA597:AA610,"=55282325",GM597:GM610),2)</f>
        <v>119589.29</v>
      </c>
      <c r="CB612" s="2">
        <f>ROUND(SUMIF(AA597:AA610,"=55282325",GN597:GN610),2)</f>
        <v>119589.29</v>
      </c>
      <c r="CC612" s="2">
        <f>ROUND(SUMIF(AA597:AA610,"=55282325",GO597:GO610),2)</f>
        <v>0</v>
      </c>
      <c r="CD612" s="2">
        <f>ROUND(SUMIF(AA597:AA610,"=55282325",GP597:GP610),2)</f>
        <v>0</v>
      </c>
      <c r="CE612" s="2">
        <f>AC612-BX612</f>
        <v>60662.36</v>
      </c>
      <c r="CF612" s="2">
        <f>AC612-BY612</f>
        <v>60662.36</v>
      </c>
      <c r="CG612" s="2">
        <f>BX612-BZ612</f>
        <v>0</v>
      </c>
      <c r="CH612" s="2">
        <f>AC612-BX612-BY612+BZ612</f>
        <v>60662.36</v>
      </c>
      <c r="CI612" s="2">
        <f>BY612-BZ612</f>
        <v>0</v>
      </c>
      <c r="CJ612" s="2">
        <f>ROUND(SUMIF(AA597:AA610,"=55282325",GX597:GX610),2)</f>
        <v>0</v>
      </c>
      <c r="CK612" s="2">
        <f>ROUND(SUMIF(AA597:AA610,"=55282325",GY597:GY610),2)</f>
        <v>0</v>
      </c>
      <c r="CL612" s="2">
        <f>ROUND(SUMIF(AA597:AA610,"=55282325",GZ597:GZ610),2)</f>
        <v>0</v>
      </c>
      <c r="CM612" s="2">
        <f>ROUND(SUMIF(AA597:AA610,"=55282325",HD597:HD610),2)</f>
        <v>0</v>
      </c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>
        <v>0</v>
      </c>
    </row>
    <row r="614" spans="1:245" x14ac:dyDescent="0.2">
      <c r="A614" s="4">
        <v>50</v>
      </c>
      <c r="B614" s="4">
        <v>0</v>
      </c>
      <c r="C614" s="4">
        <v>0</v>
      </c>
      <c r="D614" s="4">
        <v>1</v>
      </c>
      <c r="E614" s="4">
        <v>201</v>
      </c>
      <c r="F614" s="4">
        <f>ROUND(Source!O612,O614)</f>
        <v>87393.49</v>
      </c>
      <c r="G614" s="4" t="s">
        <v>54</v>
      </c>
      <c r="H614" s="4" t="s">
        <v>55</v>
      </c>
      <c r="I614" s="4"/>
      <c r="J614" s="4"/>
      <c r="K614" s="4">
        <v>201</v>
      </c>
      <c r="L614" s="4">
        <v>1</v>
      </c>
      <c r="M614" s="4">
        <v>3</v>
      </c>
      <c r="N614" s="4" t="s">
        <v>3</v>
      </c>
      <c r="O614" s="4">
        <v>2</v>
      </c>
      <c r="P614" s="4"/>
      <c r="Q614" s="4"/>
      <c r="R614" s="4"/>
      <c r="S614" s="4"/>
      <c r="T614" s="4"/>
      <c r="U614" s="4"/>
      <c r="V614" s="4"/>
      <c r="W614" s="4">
        <v>87393.49</v>
      </c>
      <c r="X614" s="4">
        <v>1</v>
      </c>
      <c r="Y614" s="4">
        <v>87393.49</v>
      </c>
      <c r="Z614" s="4"/>
      <c r="AA614" s="4"/>
      <c r="AB614" s="4"/>
    </row>
    <row r="615" spans="1:245" x14ac:dyDescent="0.2">
      <c r="A615" s="4">
        <v>50</v>
      </c>
      <c r="B615" s="4">
        <v>0</v>
      </c>
      <c r="C615" s="4">
        <v>0</v>
      </c>
      <c r="D615" s="4">
        <v>1</v>
      </c>
      <c r="E615" s="4">
        <v>202</v>
      </c>
      <c r="F615" s="4">
        <f>ROUND(Source!P612,O615)</f>
        <v>60662.36</v>
      </c>
      <c r="G615" s="4" t="s">
        <v>56</v>
      </c>
      <c r="H615" s="4" t="s">
        <v>57</v>
      </c>
      <c r="I615" s="4"/>
      <c r="J615" s="4"/>
      <c r="K615" s="4">
        <v>202</v>
      </c>
      <c r="L615" s="4">
        <v>2</v>
      </c>
      <c r="M615" s="4">
        <v>3</v>
      </c>
      <c r="N615" s="4" t="s">
        <v>3</v>
      </c>
      <c r="O615" s="4">
        <v>2</v>
      </c>
      <c r="P615" s="4"/>
      <c r="Q615" s="4"/>
      <c r="R615" s="4"/>
      <c r="S615" s="4"/>
      <c r="T615" s="4"/>
      <c r="U615" s="4"/>
      <c r="V615" s="4"/>
      <c r="W615" s="4">
        <v>60662.36</v>
      </c>
      <c r="X615" s="4">
        <v>1</v>
      </c>
      <c r="Y615" s="4">
        <v>60662.36</v>
      </c>
      <c r="Z615" s="4"/>
      <c r="AA615" s="4"/>
      <c r="AB615" s="4"/>
    </row>
    <row r="616" spans="1:245" x14ac:dyDescent="0.2">
      <c r="A616" s="4">
        <v>50</v>
      </c>
      <c r="B616" s="4">
        <v>0</v>
      </c>
      <c r="C616" s="4">
        <v>0</v>
      </c>
      <c r="D616" s="4">
        <v>1</v>
      </c>
      <c r="E616" s="4">
        <v>222</v>
      </c>
      <c r="F616" s="4">
        <f>ROUND(Source!AO612,O616)</f>
        <v>0</v>
      </c>
      <c r="G616" s="4" t="s">
        <v>58</v>
      </c>
      <c r="H616" s="4" t="s">
        <v>59</v>
      </c>
      <c r="I616" s="4"/>
      <c r="J616" s="4"/>
      <c r="K616" s="4">
        <v>222</v>
      </c>
      <c r="L616" s="4">
        <v>3</v>
      </c>
      <c r="M616" s="4">
        <v>3</v>
      </c>
      <c r="N616" s="4" t="s">
        <v>3</v>
      </c>
      <c r="O616" s="4">
        <v>2</v>
      </c>
      <c r="P616" s="4"/>
      <c r="Q616" s="4"/>
      <c r="R616" s="4"/>
      <c r="S616" s="4"/>
      <c r="T616" s="4"/>
      <c r="U616" s="4"/>
      <c r="V616" s="4"/>
      <c r="W616" s="4">
        <v>0</v>
      </c>
      <c r="X616" s="4">
        <v>1</v>
      </c>
      <c r="Y616" s="4">
        <v>0</v>
      </c>
      <c r="Z616" s="4"/>
      <c r="AA616" s="4"/>
      <c r="AB616" s="4"/>
    </row>
    <row r="617" spans="1:245" x14ac:dyDescent="0.2">
      <c r="A617" s="4">
        <v>50</v>
      </c>
      <c r="B617" s="4">
        <v>0</v>
      </c>
      <c r="C617" s="4">
        <v>0</v>
      </c>
      <c r="D617" s="4">
        <v>1</v>
      </c>
      <c r="E617" s="4">
        <v>225</v>
      </c>
      <c r="F617" s="4">
        <f>ROUND(Source!AV612,O617)</f>
        <v>60662.36</v>
      </c>
      <c r="G617" s="4" t="s">
        <v>60</v>
      </c>
      <c r="H617" s="4" t="s">
        <v>61</v>
      </c>
      <c r="I617" s="4"/>
      <c r="J617" s="4"/>
      <c r="K617" s="4">
        <v>225</v>
      </c>
      <c r="L617" s="4">
        <v>4</v>
      </c>
      <c r="M617" s="4">
        <v>3</v>
      </c>
      <c r="N617" s="4" t="s">
        <v>3</v>
      </c>
      <c r="O617" s="4">
        <v>2</v>
      </c>
      <c r="P617" s="4"/>
      <c r="Q617" s="4"/>
      <c r="R617" s="4"/>
      <c r="S617" s="4"/>
      <c r="T617" s="4"/>
      <c r="U617" s="4"/>
      <c r="V617" s="4"/>
      <c r="W617" s="4">
        <v>60662.36</v>
      </c>
      <c r="X617" s="4">
        <v>1</v>
      </c>
      <c r="Y617" s="4">
        <v>60662.36</v>
      </c>
      <c r="Z617" s="4"/>
      <c r="AA617" s="4"/>
      <c r="AB617" s="4"/>
    </row>
    <row r="618" spans="1:245" x14ac:dyDescent="0.2">
      <c r="A618" s="4">
        <v>50</v>
      </c>
      <c r="B618" s="4">
        <v>0</v>
      </c>
      <c r="C618" s="4">
        <v>0</v>
      </c>
      <c r="D618" s="4">
        <v>1</v>
      </c>
      <c r="E618" s="4">
        <v>226</v>
      </c>
      <c r="F618" s="4">
        <f>ROUND(Source!AW612,O618)</f>
        <v>60662.36</v>
      </c>
      <c r="G618" s="4" t="s">
        <v>62</v>
      </c>
      <c r="H618" s="4" t="s">
        <v>63</v>
      </c>
      <c r="I618" s="4"/>
      <c r="J618" s="4"/>
      <c r="K618" s="4">
        <v>226</v>
      </c>
      <c r="L618" s="4">
        <v>5</v>
      </c>
      <c r="M618" s="4">
        <v>3</v>
      </c>
      <c r="N618" s="4" t="s">
        <v>3</v>
      </c>
      <c r="O618" s="4">
        <v>2</v>
      </c>
      <c r="P618" s="4"/>
      <c r="Q618" s="4"/>
      <c r="R618" s="4"/>
      <c r="S618" s="4"/>
      <c r="T618" s="4"/>
      <c r="U618" s="4"/>
      <c r="V618" s="4"/>
      <c r="W618" s="4">
        <v>60662.36</v>
      </c>
      <c r="X618" s="4">
        <v>1</v>
      </c>
      <c r="Y618" s="4">
        <v>60662.36</v>
      </c>
      <c r="Z618" s="4"/>
      <c r="AA618" s="4"/>
      <c r="AB618" s="4"/>
    </row>
    <row r="619" spans="1:245" x14ac:dyDescent="0.2">
      <c r="A619" s="4">
        <v>50</v>
      </c>
      <c r="B619" s="4">
        <v>0</v>
      </c>
      <c r="C619" s="4">
        <v>0</v>
      </c>
      <c r="D619" s="4">
        <v>1</v>
      </c>
      <c r="E619" s="4">
        <v>227</v>
      </c>
      <c r="F619" s="4">
        <f>ROUND(Source!AX612,O619)</f>
        <v>0</v>
      </c>
      <c r="G619" s="4" t="s">
        <v>64</v>
      </c>
      <c r="H619" s="4" t="s">
        <v>65</v>
      </c>
      <c r="I619" s="4"/>
      <c r="J619" s="4"/>
      <c r="K619" s="4">
        <v>227</v>
      </c>
      <c r="L619" s="4">
        <v>6</v>
      </c>
      <c r="M619" s="4">
        <v>3</v>
      </c>
      <c r="N619" s="4" t="s">
        <v>3</v>
      </c>
      <c r="O619" s="4">
        <v>2</v>
      </c>
      <c r="P619" s="4"/>
      <c r="Q619" s="4"/>
      <c r="R619" s="4"/>
      <c r="S619" s="4"/>
      <c r="T619" s="4"/>
      <c r="U619" s="4"/>
      <c r="V619" s="4"/>
      <c r="W619" s="4">
        <v>0</v>
      </c>
      <c r="X619" s="4">
        <v>1</v>
      </c>
      <c r="Y619" s="4">
        <v>0</v>
      </c>
      <c r="Z619" s="4"/>
      <c r="AA619" s="4"/>
      <c r="AB619" s="4"/>
    </row>
    <row r="620" spans="1:245" x14ac:dyDescent="0.2">
      <c r="A620" s="4">
        <v>50</v>
      </c>
      <c r="B620" s="4">
        <v>0</v>
      </c>
      <c r="C620" s="4">
        <v>0</v>
      </c>
      <c r="D620" s="4">
        <v>1</v>
      </c>
      <c r="E620" s="4">
        <v>228</v>
      </c>
      <c r="F620" s="4">
        <f>ROUND(Source!AY612,O620)</f>
        <v>60662.36</v>
      </c>
      <c r="G620" s="4" t="s">
        <v>66</v>
      </c>
      <c r="H620" s="4" t="s">
        <v>67</v>
      </c>
      <c r="I620" s="4"/>
      <c r="J620" s="4"/>
      <c r="K620" s="4">
        <v>228</v>
      </c>
      <c r="L620" s="4">
        <v>7</v>
      </c>
      <c r="M620" s="4">
        <v>3</v>
      </c>
      <c r="N620" s="4" t="s">
        <v>3</v>
      </c>
      <c r="O620" s="4">
        <v>2</v>
      </c>
      <c r="P620" s="4"/>
      <c r="Q620" s="4"/>
      <c r="R620" s="4"/>
      <c r="S620" s="4"/>
      <c r="T620" s="4"/>
      <c r="U620" s="4"/>
      <c r="V620" s="4"/>
      <c r="W620" s="4">
        <v>60662.36</v>
      </c>
      <c r="X620" s="4">
        <v>1</v>
      </c>
      <c r="Y620" s="4">
        <v>60662.36</v>
      </c>
      <c r="Z620" s="4"/>
      <c r="AA620" s="4"/>
      <c r="AB620" s="4"/>
    </row>
    <row r="621" spans="1:245" x14ac:dyDescent="0.2">
      <c r="A621" s="4">
        <v>50</v>
      </c>
      <c r="B621" s="4">
        <v>0</v>
      </c>
      <c r="C621" s="4">
        <v>0</v>
      </c>
      <c r="D621" s="4">
        <v>1</v>
      </c>
      <c r="E621" s="4">
        <v>216</v>
      </c>
      <c r="F621" s="4">
        <f>ROUND(Source!AP612,O621)</f>
        <v>0</v>
      </c>
      <c r="G621" s="4" t="s">
        <v>68</v>
      </c>
      <c r="H621" s="4" t="s">
        <v>69</v>
      </c>
      <c r="I621" s="4"/>
      <c r="J621" s="4"/>
      <c r="K621" s="4">
        <v>216</v>
      </c>
      <c r="L621" s="4">
        <v>8</v>
      </c>
      <c r="M621" s="4">
        <v>3</v>
      </c>
      <c r="N621" s="4" t="s">
        <v>3</v>
      </c>
      <c r="O621" s="4">
        <v>2</v>
      </c>
      <c r="P621" s="4"/>
      <c r="Q621" s="4"/>
      <c r="R621" s="4"/>
      <c r="S621" s="4"/>
      <c r="T621" s="4"/>
      <c r="U621" s="4"/>
      <c r="V621" s="4"/>
      <c r="W621" s="4">
        <v>0</v>
      </c>
      <c r="X621" s="4">
        <v>1</v>
      </c>
      <c r="Y621" s="4">
        <v>0</v>
      </c>
      <c r="Z621" s="4"/>
      <c r="AA621" s="4"/>
      <c r="AB621" s="4"/>
    </row>
    <row r="622" spans="1:245" x14ac:dyDescent="0.2">
      <c r="A622" s="4">
        <v>50</v>
      </c>
      <c r="B622" s="4">
        <v>0</v>
      </c>
      <c r="C622" s="4">
        <v>0</v>
      </c>
      <c r="D622" s="4">
        <v>1</v>
      </c>
      <c r="E622" s="4">
        <v>223</v>
      </c>
      <c r="F622" s="4">
        <f>ROUND(Source!AQ612,O622)</f>
        <v>0</v>
      </c>
      <c r="G622" s="4" t="s">
        <v>70</v>
      </c>
      <c r="H622" s="4" t="s">
        <v>71</v>
      </c>
      <c r="I622" s="4"/>
      <c r="J622" s="4"/>
      <c r="K622" s="4">
        <v>223</v>
      </c>
      <c r="L622" s="4">
        <v>9</v>
      </c>
      <c r="M622" s="4">
        <v>3</v>
      </c>
      <c r="N622" s="4" t="s">
        <v>3</v>
      </c>
      <c r="O622" s="4">
        <v>2</v>
      </c>
      <c r="P622" s="4"/>
      <c r="Q622" s="4"/>
      <c r="R622" s="4"/>
      <c r="S622" s="4"/>
      <c r="T622" s="4"/>
      <c r="U622" s="4"/>
      <c r="V622" s="4"/>
      <c r="W622" s="4">
        <v>0</v>
      </c>
      <c r="X622" s="4">
        <v>1</v>
      </c>
      <c r="Y622" s="4">
        <v>0</v>
      </c>
      <c r="Z622" s="4"/>
      <c r="AA622" s="4"/>
      <c r="AB622" s="4"/>
    </row>
    <row r="623" spans="1:245" x14ac:dyDescent="0.2">
      <c r="A623" s="4">
        <v>50</v>
      </c>
      <c r="B623" s="4">
        <v>0</v>
      </c>
      <c r="C623" s="4">
        <v>0</v>
      </c>
      <c r="D623" s="4">
        <v>1</v>
      </c>
      <c r="E623" s="4">
        <v>229</v>
      </c>
      <c r="F623" s="4">
        <f>ROUND(Source!AZ612,O623)</f>
        <v>0</v>
      </c>
      <c r="G623" s="4" t="s">
        <v>72</v>
      </c>
      <c r="H623" s="4" t="s">
        <v>73</v>
      </c>
      <c r="I623" s="4"/>
      <c r="J623" s="4"/>
      <c r="K623" s="4">
        <v>229</v>
      </c>
      <c r="L623" s="4">
        <v>10</v>
      </c>
      <c r="M623" s="4">
        <v>3</v>
      </c>
      <c r="N623" s="4" t="s">
        <v>3</v>
      </c>
      <c r="O623" s="4">
        <v>2</v>
      </c>
      <c r="P623" s="4"/>
      <c r="Q623" s="4"/>
      <c r="R623" s="4"/>
      <c r="S623" s="4"/>
      <c r="T623" s="4"/>
      <c r="U623" s="4"/>
      <c r="V623" s="4"/>
      <c r="W623" s="4">
        <v>0</v>
      </c>
      <c r="X623" s="4">
        <v>1</v>
      </c>
      <c r="Y623" s="4">
        <v>0</v>
      </c>
      <c r="Z623" s="4"/>
      <c r="AA623" s="4"/>
      <c r="AB623" s="4"/>
    </row>
    <row r="624" spans="1:245" x14ac:dyDescent="0.2">
      <c r="A624" s="4">
        <v>50</v>
      </c>
      <c r="B624" s="4">
        <v>0</v>
      </c>
      <c r="C624" s="4">
        <v>0</v>
      </c>
      <c r="D624" s="4">
        <v>1</v>
      </c>
      <c r="E624" s="4">
        <v>203</v>
      </c>
      <c r="F624" s="4">
        <f>ROUND(Source!Q612,O624)</f>
        <v>3456.47</v>
      </c>
      <c r="G624" s="4" t="s">
        <v>74</v>
      </c>
      <c r="H624" s="4" t="s">
        <v>75</v>
      </c>
      <c r="I624" s="4"/>
      <c r="J624" s="4"/>
      <c r="K624" s="4">
        <v>203</v>
      </c>
      <c r="L624" s="4">
        <v>11</v>
      </c>
      <c r="M624" s="4">
        <v>3</v>
      </c>
      <c r="N624" s="4" t="s">
        <v>3</v>
      </c>
      <c r="O624" s="4">
        <v>2</v>
      </c>
      <c r="P624" s="4"/>
      <c r="Q624" s="4"/>
      <c r="R624" s="4"/>
      <c r="S624" s="4"/>
      <c r="T624" s="4"/>
      <c r="U624" s="4"/>
      <c r="V624" s="4"/>
      <c r="W624" s="4">
        <v>3456.47</v>
      </c>
      <c r="X624" s="4">
        <v>1</v>
      </c>
      <c r="Y624" s="4">
        <v>3456.47</v>
      </c>
      <c r="Z624" s="4"/>
      <c r="AA624" s="4"/>
      <c r="AB624" s="4"/>
    </row>
    <row r="625" spans="1:28" x14ac:dyDescent="0.2">
      <c r="A625" s="4">
        <v>50</v>
      </c>
      <c r="B625" s="4">
        <v>0</v>
      </c>
      <c r="C625" s="4">
        <v>0</v>
      </c>
      <c r="D625" s="4">
        <v>1</v>
      </c>
      <c r="E625" s="4">
        <v>231</v>
      </c>
      <c r="F625" s="4">
        <f>ROUND(Source!BB612,O625)</f>
        <v>0</v>
      </c>
      <c r="G625" s="4" t="s">
        <v>76</v>
      </c>
      <c r="H625" s="4" t="s">
        <v>77</v>
      </c>
      <c r="I625" s="4"/>
      <c r="J625" s="4"/>
      <c r="K625" s="4">
        <v>231</v>
      </c>
      <c r="L625" s="4">
        <v>12</v>
      </c>
      <c r="M625" s="4">
        <v>3</v>
      </c>
      <c r="N625" s="4" t="s">
        <v>3</v>
      </c>
      <c r="O625" s="4">
        <v>2</v>
      </c>
      <c r="P625" s="4"/>
      <c r="Q625" s="4"/>
      <c r="R625" s="4"/>
      <c r="S625" s="4"/>
      <c r="T625" s="4"/>
      <c r="U625" s="4"/>
      <c r="V625" s="4"/>
      <c r="W625" s="4">
        <v>0</v>
      </c>
      <c r="X625" s="4">
        <v>1</v>
      </c>
      <c r="Y625" s="4">
        <v>0</v>
      </c>
      <c r="Z625" s="4"/>
      <c r="AA625" s="4"/>
      <c r="AB625" s="4"/>
    </row>
    <row r="626" spans="1:28" x14ac:dyDescent="0.2">
      <c r="A626" s="4">
        <v>50</v>
      </c>
      <c r="B626" s="4">
        <v>0</v>
      </c>
      <c r="C626" s="4">
        <v>0</v>
      </c>
      <c r="D626" s="4">
        <v>1</v>
      </c>
      <c r="E626" s="4">
        <v>204</v>
      </c>
      <c r="F626" s="4">
        <f>ROUND(Source!R612,O626)</f>
        <v>1992.72</v>
      </c>
      <c r="G626" s="4" t="s">
        <v>78</v>
      </c>
      <c r="H626" s="4" t="s">
        <v>79</v>
      </c>
      <c r="I626" s="4"/>
      <c r="J626" s="4"/>
      <c r="K626" s="4">
        <v>204</v>
      </c>
      <c r="L626" s="4">
        <v>13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>
        <v>1992.72</v>
      </c>
      <c r="X626" s="4">
        <v>1</v>
      </c>
      <c r="Y626" s="4">
        <v>1992.72</v>
      </c>
      <c r="Z626" s="4"/>
      <c r="AA626" s="4"/>
      <c r="AB626" s="4"/>
    </row>
    <row r="627" spans="1:28" x14ac:dyDescent="0.2">
      <c r="A627" s="4">
        <v>50</v>
      </c>
      <c r="B627" s="4">
        <v>0</v>
      </c>
      <c r="C627" s="4">
        <v>0</v>
      </c>
      <c r="D627" s="4">
        <v>1</v>
      </c>
      <c r="E627" s="4">
        <v>205</v>
      </c>
      <c r="F627" s="4">
        <f>ROUND(Source!S612,O627)</f>
        <v>23274.66</v>
      </c>
      <c r="G627" s="4" t="s">
        <v>80</v>
      </c>
      <c r="H627" s="4" t="s">
        <v>81</v>
      </c>
      <c r="I627" s="4"/>
      <c r="J627" s="4"/>
      <c r="K627" s="4">
        <v>205</v>
      </c>
      <c r="L627" s="4">
        <v>14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>
        <v>23274.66</v>
      </c>
      <c r="X627" s="4">
        <v>1</v>
      </c>
      <c r="Y627" s="4">
        <v>23274.66</v>
      </c>
      <c r="Z627" s="4"/>
      <c r="AA627" s="4"/>
      <c r="AB627" s="4"/>
    </row>
    <row r="628" spans="1:28" x14ac:dyDescent="0.2">
      <c r="A628" s="4">
        <v>50</v>
      </c>
      <c r="B628" s="4">
        <v>0</v>
      </c>
      <c r="C628" s="4">
        <v>0</v>
      </c>
      <c r="D628" s="4">
        <v>1</v>
      </c>
      <c r="E628" s="4">
        <v>232</v>
      </c>
      <c r="F628" s="4">
        <f>ROUND(Source!BC612,O628)</f>
        <v>0</v>
      </c>
      <c r="G628" s="4" t="s">
        <v>82</v>
      </c>
      <c r="H628" s="4" t="s">
        <v>83</v>
      </c>
      <c r="I628" s="4"/>
      <c r="J628" s="4"/>
      <c r="K628" s="4">
        <v>232</v>
      </c>
      <c r="L628" s="4">
        <v>15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>
        <v>0</v>
      </c>
      <c r="X628" s="4">
        <v>1</v>
      </c>
      <c r="Y628" s="4">
        <v>0</v>
      </c>
      <c r="Z628" s="4"/>
      <c r="AA628" s="4"/>
      <c r="AB628" s="4"/>
    </row>
    <row r="629" spans="1:28" x14ac:dyDescent="0.2">
      <c r="A629" s="4">
        <v>50</v>
      </c>
      <c r="B629" s="4">
        <v>0</v>
      </c>
      <c r="C629" s="4">
        <v>0</v>
      </c>
      <c r="D629" s="4">
        <v>1</v>
      </c>
      <c r="E629" s="4">
        <v>214</v>
      </c>
      <c r="F629" s="4">
        <f>ROUND(Source!AS612,O629)</f>
        <v>119589.29</v>
      </c>
      <c r="G629" s="4" t="s">
        <v>84</v>
      </c>
      <c r="H629" s="4" t="s">
        <v>85</v>
      </c>
      <c r="I629" s="4"/>
      <c r="J629" s="4"/>
      <c r="K629" s="4">
        <v>214</v>
      </c>
      <c r="L629" s="4">
        <v>16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>
        <v>119589.29</v>
      </c>
      <c r="X629" s="4">
        <v>1</v>
      </c>
      <c r="Y629" s="4">
        <v>119589.29</v>
      </c>
      <c r="Z629" s="4"/>
      <c r="AA629" s="4"/>
      <c r="AB629" s="4"/>
    </row>
    <row r="630" spans="1:28" x14ac:dyDescent="0.2">
      <c r="A630" s="4">
        <v>50</v>
      </c>
      <c r="B630" s="4">
        <v>0</v>
      </c>
      <c r="C630" s="4">
        <v>0</v>
      </c>
      <c r="D630" s="4">
        <v>1</v>
      </c>
      <c r="E630" s="4">
        <v>215</v>
      </c>
      <c r="F630" s="4">
        <f>ROUND(Source!AT612,O630)</f>
        <v>0</v>
      </c>
      <c r="G630" s="4" t="s">
        <v>86</v>
      </c>
      <c r="H630" s="4" t="s">
        <v>87</v>
      </c>
      <c r="I630" s="4"/>
      <c r="J630" s="4"/>
      <c r="K630" s="4">
        <v>215</v>
      </c>
      <c r="L630" s="4">
        <v>17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>
        <v>0</v>
      </c>
      <c r="X630" s="4">
        <v>1</v>
      </c>
      <c r="Y630" s="4">
        <v>0</v>
      </c>
      <c r="Z630" s="4"/>
      <c r="AA630" s="4"/>
      <c r="AB630" s="4"/>
    </row>
    <row r="631" spans="1:28" x14ac:dyDescent="0.2">
      <c r="A631" s="4">
        <v>50</v>
      </c>
      <c r="B631" s="4">
        <v>0</v>
      </c>
      <c r="C631" s="4">
        <v>0</v>
      </c>
      <c r="D631" s="4">
        <v>1</v>
      </c>
      <c r="E631" s="4">
        <v>217</v>
      </c>
      <c r="F631" s="4">
        <f>ROUND(Source!AU612,O631)</f>
        <v>0</v>
      </c>
      <c r="G631" s="4" t="s">
        <v>88</v>
      </c>
      <c r="H631" s="4" t="s">
        <v>89</v>
      </c>
      <c r="I631" s="4"/>
      <c r="J631" s="4"/>
      <c r="K631" s="4">
        <v>217</v>
      </c>
      <c r="L631" s="4">
        <v>18</v>
      </c>
      <c r="M631" s="4">
        <v>3</v>
      </c>
      <c r="N631" s="4" t="s">
        <v>3</v>
      </c>
      <c r="O631" s="4">
        <v>2</v>
      </c>
      <c r="P631" s="4"/>
      <c r="Q631" s="4"/>
      <c r="R631" s="4"/>
      <c r="S631" s="4"/>
      <c r="T631" s="4"/>
      <c r="U631" s="4"/>
      <c r="V631" s="4"/>
      <c r="W631" s="4">
        <v>0</v>
      </c>
      <c r="X631" s="4">
        <v>1</v>
      </c>
      <c r="Y631" s="4">
        <v>0</v>
      </c>
      <c r="Z631" s="4"/>
      <c r="AA631" s="4"/>
      <c r="AB631" s="4"/>
    </row>
    <row r="632" spans="1:28" x14ac:dyDescent="0.2">
      <c r="A632" s="4">
        <v>50</v>
      </c>
      <c r="B632" s="4">
        <v>0</v>
      </c>
      <c r="C632" s="4">
        <v>0</v>
      </c>
      <c r="D632" s="4">
        <v>1</v>
      </c>
      <c r="E632" s="4">
        <v>230</v>
      </c>
      <c r="F632" s="4">
        <f>ROUND(Source!BA612,O632)</f>
        <v>0</v>
      </c>
      <c r="G632" s="4" t="s">
        <v>90</v>
      </c>
      <c r="H632" s="4" t="s">
        <v>91</v>
      </c>
      <c r="I632" s="4"/>
      <c r="J632" s="4"/>
      <c r="K632" s="4">
        <v>230</v>
      </c>
      <c r="L632" s="4">
        <v>19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>
        <v>0</v>
      </c>
      <c r="X632" s="4">
        <v>1</v>
      </c>
      <c r="Y632" s="4">
        <v>0</v>
      </c>
      <c r="Z632" s="4"/>
      <c r="AA632" s="4"/>
      <c r="AB632" s="4"/>
    </row>
    <row r="633" spans="1:28" x14ac:dyDescent="0.2">
      <c r="A633" s="4">
        <v>50</v>
      </c>
      <c r="B633" s="4">
        <v>0</v>
      </c>
      <c r="C633" s="4">
        <v>0</v>
      </c>
      <c r="D633" s="4">
        <v>1</v>
      </c>
      <c r="E633" s="4">
        <v>206</v>
      </c>
      <c r="F633" s="4">
        <f>ROUND(Source!T612,O633)</f>
        <v>0</v>
      </c>
      <c r="G633" s="4" t="s">
        <v>92</v>
      </c>
      <c r="H633" s="4" t="s">
        <v>93</v>
      </c>
      <c r="I633" s="4"/>
      <c r="J633" s="4"/>
      <c r="K633" s="4">
        <v>206</v>
      </c>
      <c r="L633" s="4">
        <v>20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>
        <v>0</v>
      </c>
      <c r="X633" s="4">
        <v>1</v>
      </c>
      <c r="Y633" s="4">
        <v>0</v>
      </c>
      <c r="Z633" s="4"/>
      <c r="AA633" s="4"/>
      <c r="AB633" s="4"/>
    </row>
    <row r="634" spans="1:28" x14ac:dyDescent="0.2">
      <c r="A634" s="4">
        <v>50</v>
      </c>
      <c r="B634" s="4">
        <v>0</v>
      </c>
      <c r="C634" s="4">
        <v>0</v>
      </c>
      <c r="D634" s="4">
        <v>1</v>
      </c>
      <c r="E634" s="4">
        <v>207</v>
      </c>
      <c r="F634" s="4">
        <f>Source!U612</f>
        <v>70.664432999999988</v>
      </c>
      <c r="G634" s="4" t="s">
        <v>94</v>
      </c>
      <c r="H634" s="4" t="s">
        <v>95</v>
      </c>
      <c r="I634" s="4"/>
      <c r="J634" s="4"/>
      <c r="K634" s="4">
        <v>207</v>
      </c>
      <c r="L634" s="4">
        <v>21</v>
      </c>
      <c r="M634" s="4">
        <v>3</v>
      </c>
      <c r="N634" s="4" t="s">
        <v>3</v>
      </c>
      <c r="O634" s="4">
        <v>-1</v>
      </c>
      <c r="P634" s="4"/>
      <c r="Q634" s="4"/>
      <c r="R634" s="4"/>
      <c r="S634" s="4"/>
      <c r="T634" s="4"/>
      <c r="U634" s="4"/>
      <c r="V634" s="4"/>
      <c r="W634" s="4">
        <v>70.664432999999988</v>
      </c>
      <c r="X634" s="4">
        <v>1</v>
      </c>
      <c r="Y634" s="4">
        <v>70.664432999999988</v>
      </c>
      <c r="Z634" s="4"/>
      <c r="AA634" s="4"/>
      <c r="AB634" s="4"/>
    </row>
    <row r="635" spans="1:28" x14ac:dyDescent="0.2">
      <c r="A635" s="4">
        <v>50</v>
      </c>
      <c r="B635" s="4">
        <v>0</v>
      </c>
      <c r="C635" s="4">
        <v>0</v>
      </c>
      <c r="D635" s="4">
        <v>1</v>
      </c>
      <c r="E635" s="4">
        <v>208</v>
      </c>
      <c r="F635" s="4">
        <f>Source!V612</f>
        <v>0</v>
      </c>
      <c r="G635" s="4" t="s">
        <v>96</v>
      </c>
      <c r="H635" s="4" t="s">
        <v>97</v>
      </c>
      <c r="I635" s="4"/>
      <c r="J635" s="4"/>
      <c r="K635" s="4">
        <v>208</v>
      </c>
      <c r="L635" s="4">
        <v>22</v>
      </c>
      <c r="M635" s="4">
        <v>3</v>
      </c>
      <c r="N635" s="4" t="s">
        <v>3</v>
      </c>
      <c r="O635" s="4">
        <v>-1</v>
      </c>
      <c r="P635" s="4"/>
      <c r="Q635" s="4"/>
      <c r="R635" s="4"/>
      <c r="S635" s="4"/>
      <c r="T635" s="4"/>
      <c r="U635" s="4"/>
      <c r="V635" s="4"/>
      <c r="W635" s="4">
        <v>0</v>
      </c>
      <c r="X635" s="4">
        <v>1</v>
      </c>
      <c r="Y635" s="4">
        <v>0</v>
      </c>
      <c r="Z635" s="4"/>
      <c r="AA635" s="4"/>
      <c r="AB635" s="4"/>
    </row>
    <row r="636" spans="1:28" x14ac:dyDescent="0.2">
      <c r="A636" s="4">
        <v>50</v>
      </c>
      <c r="B636" s="4">
        <v>0</v>
      </c>
      <c r="C636" s="4">
        <v>0</v>
      </c>
      <c r="D636" s="4">
        <v>1</v>
      </c>
      <c r="E636" s="4">
        <v>209</v>
      </c>
      <c r="F636" s="4">
        <f>ROUND(Source!W612,O636)</f>
        <v>0</v>
      </c>
      <c r="G636" s="4" t="s">
        <v>98</v>
      </c>
      <c r="H636" s="4" t="s">
        <v>99</v>
      </c>
      <c r="I636" s="4"/>
      <c r="J636" s="4"/>
      <c r="K636" s="4">
        <v>209</v>
      </c>
      <c r="L636" s="4">
        <v>23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>
        <v>0</v>
      </c>
      <c r="X636" s="4">
        <v>1</v>
      </c>
      <c r="Y636" s="4">
        <v>0</v>
      </c>
      <c r="Z636" s="4"/>
      <c r="AA636" s="4"/>
      <c r="AB636" s="4"/>
    </row>
    <row r="637" spans="1:28" x14ac:dyDescent="0.2">
      <c r="A637" s="4">
        <v>50</v>
      </c>
      <c r="B637" s="4">
        <v>0</v>
      </c>
      <c r="C637" s="4">
        <v>0</v>
      </c>
      <c r="D637" s="4">
        <v>1</v>
      </c>
      <c r="E637" s="4">
        <v>233</v>
      </c>
      <c r="F637" s="4">
        <f>ROUND(Source!BD612,O637)</f>
        <v>0</v>
      </c>
      <c r="G637" s="4" t="s">
        <v>100</v>
      </c>
      <c r="H637" s="4" t="s">
        <v>101</v>
      </c>
      <c r="I637" s="4"/>
      <c r="J637" s="4"/>
      <c r="K637" s="4">
        <v>233</v>
      </c>
      <c r="L637" s="4">
        <v>24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>
        <v>0</v>
      </c>
      <c r="X637" s="4">
        <v>1</v>
      </c>
      <c r="Y637" s="4">
        <v>0</v>
      </c>
      <c r="Z637" s="4"/>
      <c r="AA637" s="4"/>
      <c r="AB637" s="4"/>
    </row>
    <row r="638" spans="1:28" x14ac:dyDescent="0.2">
      <c r="A638" s="4">
        <v>50</v>
      </c>
      <c r="B638" s="4">
        <v>0</v>
      </c>
      <c r="C638" s="4">
        <v>0</v>
      </c>
      <c r="D638" s="4">
        <v>1</v>
      </c>
      <c r="E638" s="4">
        <v>210</v>
      </c>
      <c r="F638" s="4">
        <f>ROUND(Source!X612,O638)</f>
        <v>19464.84</v>
      </c>
      <c r="G638" s="4" t="s">
        <v>102</v>
      </c>
      <c r="H638" s="4" t="s">
        <v>103</v>
      </c>
      <c r="I638" s="4"/>
      <c r="J638" s="4"/>
      <c r="K638" s="4">
        <v>210</v>
      </c>
      <c r="L638" s="4">
        <v>25</v>
      </c>
      <c r="M638" s="4">
        <v>3</v>
      </c>
      <c r="N638" s="4" t="s">
        <v>3</v>
      </c>
      <c r="O638" s="4">
        <v>2</v>
      </c>
      <c r="P638" s="4"/>
      <c r="Q638" s="4"/>
      <c r="R638" s="4"/>
      <c r="S638" s="4"/>
      <c r="T638" s="4"/>
      <c r="U638" s="4"/>
      <c r="V638" s="4"/>
      <c r="W638" s="4">
        <v>19464.84</v>
      </c>
      <c r="X638" s="4">
        <v>1</v>
      </c>
      <c r="Y638" s="4">
        <v>19464.84</v>
      </c>
      <c r="Z638" s="4"/>
      <c r="AA638" s="4"/>
      <c r="AB638" s="4"/>
    </row>
    <row r="639" spans="1:28" x14ac:dyDescent="0.2">
      <c r="A639" s="4">
        <v>50</v>
      </c>
      <c r="B639" s="4">
        <v>0</v>
      </c>
      <c r="C639" s="4">
        <v>0</v>
      </c>
      <c r="D639" s="4">
        <v>1</v>
      </c>
      <c r="E639" s="4">
        <v>211</v>
      </c>
      <c r="F639" s="4">
        <f>ROUND(Source!Y612,O639)</f>
        <v>9542.61</v>
      </c>
      <c r="G639" s="4" t="s">
        <v>104</v>
      </c>
      <c r="H639" s="4" t="s">
        <v>105</v>
      </c>
      <c r="I639" s="4"/>
      <c r="J639" s="4"/>
      <c r="K639" s="4">
        <v>211</v>
      </c>
      <c r="L639" s="4">
        <v>26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>
        <v>9542.61</v>
      </c>
      <c r="X639" s="4">
        <v>1</v>
      </c>
      <c r="Y639" s="4">
        <v>9542.61</v>
      </c>
      <c r="Z639" s="4"/>
      <c r="AA639" s="4"/>
      <c r="AB639" s="4"/>
    </row>
    <row r="640" spans="1:28" x14ac:dyDescent="0.2">
      <c r="A640" s="4">
        <v>50</v>
      </c>
      <c r="B640" s="4">
        <v>0</v>
      </c>
      <c r="C640" s="4">
        <v>0</v>
      </c>
      <c r="D640" s="4">
        <v>1</v>
      </c>
      <c r="E640" s="4">
        <v>224</v>
      </c>
      <c r="F640" s="4">
        <f>ROUND(Source!AR612,O640)</f>
        <v>119589.29</v>
      </c>
      <c r="G640" s="4" t="s">
        <v>106</v>
      </c>
      <c r="H640" s="4" t="s">
        <v>107</v>
      </c>
      <c r="I640" s="4"/>
      <c r="J640" s="4"/>
      <c r="K640" s="4">
        <v>224</v>
      </c>
      <c r="L640" s="4">
        <v>27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>
        <v>119589.29</v>
      </c>
      <c r="X640" s="4">
        <v>1</v>
      </c>
      <c r="Y640" s="4">
        <v>119589.29</v>
      </c>
      <c r="Z640" s="4"/>
      <c r="AA640" s="4"/>
      <c r="AB640" s="4"/>
    </row>
    <row r="642" spans="1:206" x14ac:dyDescent="0.2">
      <c r="A642" s="2">
        <v>51</v>
      </c>
      <c r="B642" s="2">
        <f>B532</f>
        <v>1</v>
      </c>
      <c r="C642" s="2">
        <f>A532</f>
        <v>4</v>
      </c>
      <c r="D642" s="2">
        <f>ROW(A532)</f>
        <v>532</v>
      </c>
      <c r="E642" s="2"/>
      <c r="F642" s="2" t="str">
        <f>IF(F532&lt;&gt;"",F532,"")</f>
        <v>Новый раздел</v>
      </c>
      <c r="G642" s="2" t="str">
        <f>IF(G532&lt;&gt;"",G532,"")</f>
        <v>Монтажные (кровельные) работы</v>
      </c>
      <c r="H642" s="2">
        <v>0</v>
      </c>
      <c r="I642" s="2"/>
      <c r="J642" s="2"/>
      <c r="K642" s="2"/>
      <c r="L642" s="2"/>
      <c r="M642" s="2"/>
      <c r="N642" s="2"/>
      <c r="O642" s="2">
        <f t="shared" ref="O642:T642" si="591">ROUND(O563+O612+AB642,2)</f>
        <v>645041.22</v>
      </c>
      <c r="P642" s="2">
        <f t="shared" si="591"/>
        <v>448688.6</v>
      </c>
      <c r="Q642" s="2">
        <f t="shared" si="591"/>
        <v>25285.78</v>
      </c>
      <c r="R642" s="2">
        <f t="shared" si="591"/>
        <v>14568.61</v>
      </c>
      <c r="S642" s="2">
        <f t="shared" si="591"/>
        <v>171066.84</v>
      </c>
      <c r="T642" s="2">
        <f t="shared" si="591"/>
        <v>0</v>
      </c>
      <c r="U642" s="2">
        <f>U563+U612+AH642</f>
        <v>520.97866799999997</v>
      </c>
      <c r="V642" s="2">
        <f>V563+V612+AI642</f>
        <v>0</v>
      </c>
      <c r="W642" s="2">
        <f>ROUND(W563+W612+AJ642,2)</f>
        <v>0</v>
      </c>
      <c r="X642" s="2">
        <f>ROUND(X563+X612+AK642,2)</f>
        <v>142011.15</v>
      </c>
      <c r="Y642" s="2">
        <f>ROUND(Y563+Y612+AL642,2)</f>
        <v>70137.39</v>
      </c>
      <c r="Z642" s="2"/>
      <c r="AA642" s="2"/>
      <c r="AB642" s="2">
        <f>ROUND(SUMIF(AA536:AA549,"=55282325",O536:O549),2)</f>
        <v>557417.07999999996</v>
      </c>
      <c r="AC642" s="2">
        <f>ROUND(SUMIF(AA536:AA549,"=55282325",P536:P549),2)</f>
        <v>388026.24</v>
      </c>
      <c r="AD642" s="2">
        <f>ROUND(SUMIF(AA536:AA549,"=55282325",Q536:Q549),2)</f>
        <v>21829.31</v>
      </c>
      <c r="AE642" s="2">
        <f>ROUND(SUMIF(AA536:AA549,"=55282325",R536:R549),2)</f>
        <v>12575.89</v>
      </c>
      <c r="AF642" s="2">
        <f>ROUND(SUMIF(AA536:AA549,"=55282325",S536:S549),2)</f>
        <v>147561.53</v>
      </c>
      <c r="AG642" s="2">
        <f>ROUND(SUMIF(AA536:AA549,"=55282325",T536:T549),2)</f>
        <v>0</v>
      </c>
      <c r="AH642" s="2">
        <f>SUMIF(AA536:AA549,"=55282325",U536:U549)</f>
        <v>449.47856699999994</v>
      </c>
      <c r="AI642" s="2">
        <f>SUMIF(AA536:AA549,"=55282325",V536:V549)</f>
        <v>0</v>
      </c>
      <c r="AJ642" s="2">
        <f>ROUND(SUMIF(AA536:AA549,"=55282325",W536:W549),2)</f>
        <v>0</v>
      </c>
      <c r="AK642" s="2">
        <f>ROUND(SUMIF(AA536:AA549,"=55282325",X536:X549),2)</f>
        <v>122377.48</v>
      </c>
      <c r="AL642" s="2">
        <f>ROUND(SUMIF(AA536:AA549,"=55282325",Y536:Y549),2)</f>
        <v>60500.22</v>
      </c>
      <c r="AM642" s="2"/>
      <c r="AN642" s="2"/>
      <c r="AO642" s="2">
        <f t="shared" ref="AO642:BD642" si="592">ROUND(AO563+AO612+BX642,2)</f>
        <v>0</v>
      </c>
      <c r="AP642" s="2">
        <f t="shared" si="592"/>
        <v>0</v>
      </c>
      <c r="AQ642" s="2">
        <f t="shared" si="592"/>
        <v>0</v>
      </c>
      <c r="AR642" s="2">
        <f t="shared" si="592"/>
        <v>880499.53</v>
      </c>
      <c r="AS642" s="2">
        <f t="shared" si="592"/>
        <v>880499.53</v>
      </c>
      <c r="AT642" s="2">
        <f t="shared" si="592"/>
        <v>0</v>
      </c>
      <c r="AU642" s="2">
        <f t="shared" si="592"/>
        <v>0</v>
      </c>
      <c r="AV642" s="2">
        <f t="shared" si="592"/>
        <v>448688.6</v>
      </c>
      <c r="AW642" s="2">
        <f t="shared" si="592"/>
        <v>448688.6</v>
      </c>
      <c r="AX642" s="2">
        <f t="shared" si="592"/>
        <v>0</v>
      </c>
      <c r="AY642" s="2">
        <f t="shared" si="592"/>
        <v>448688.6</v>
      </c>
      <c r="AZ642" s="2">
        <f t="shared" si="592"/>
        <v>0</v>
      </c>
      <c r="BA642" s="2">
        <f t="shared" si="592"/>
        <v>0</v>
      </c>
      <c r="BB642" s="2">
        <f t="shared" si="592"/>
        <v>0</v>
      </c>
      <c r="BC642" s="2">
        <f t="shared" si="592"/>
        <v>0</v>
      </c>
      <c r="BD642" s="2">
        <f t="shared" si="592"/>
        <v>0</v>
      </c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>
        <f>ROUND(SUMIF(AA536:AA549,"=55282325",FQ536:FQ549),2)</f>
        <v>0</v>
      </c>
      <c r="BY642" s="2">
        <f>ROUND(SUMIF(AA536:AA549,"=55282325",FR536:FR549),2)</f>
        <v>0</v>
      </c>
      <c r="BZ642" s="2">
        <f>ROUND(SUMIF(AA536:AA549,"=55282325",GL536:GL549),2)</f>
        <v>0</v>
      </c>
      <c r="CA642" s="2">
        <f>ROUND(SUMIF(AA536:AA549,"=55282325",GM536:GM549),2)</f>
        <v>760416.2</v>
      </c>
      <c r="CB642" s="2">
        <f>ROUND(SUMIF(AA536:AA549,"=55282325",GN536:GN549),2)</f>
        <v>760416.2</v>
      </c>
      <c r="CC642" s="2">
        <f>ROUND(SUMIF(AA536:AA549,"=55282325",GO536:GO549),2)</f>
        <v>0</v>
      </c>
      <c r="CD642" s="2">
        <f>ROUND(SUMIF(AA536:AA549,"=55282325",GP536:GP549),2)</f>
        <v>0</v>
      </c>
      <c r="CE642" s="2">
        <f>AC642-BX642</f>
        <v>388026.24</v>
      </c>
      <c r="CF642" s="2">
        <f>AC642-BY642</f>
        <v>388026.24</v>
      </c>
      <c r="CG642" s="2">
        <f>BX642-BZ642</f>
        <v>0</v>
      </c>
      <c r="CH642" s="2">
        <f>AC642-BX642-BY642+BZ642</f>
        <v>388026.24</v>
      </c>
      <c r="CI642" s="2">
        <f>BY642-BZ642</f>
        <v>0</v>
      </c>
      <c r="CJ642" s="2">
        <f>ROUND(SUMIF(AA536:AA549,"=55282325",GX536:GX549),2)</f>
        <v>0</v>
      </c>
      <c r="CK642" s="2">
        <f>ROUND(SUMIF(AA536:AA549,"=55282325",GY536:GY549),2)</f>
        <v>0</v>
      </c>
      <c r="CL642" s="2">
        <f>ROUND(SUMIF(AA536:AA549,"=55282325",GZ536:GZ549),2)</f>
        <v>0</v>
      </c>
      <c r="CM642" s="2">
        <f>ROUND(SUMIF(AA536:AA549,"=55282325",HD536:HD549),2)</f>
        <v>0</v>
      </c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>
        <v>0</v>
      </c>
    </row>
    <row r="644" spans="1:206" x14ac:dyDescent="0.2">
      <c r="A644" s="4">
        <v>50</v>
      </c>
      <c r="B644" s="4">
        <v>0</v>
      </c>
      <c r="C644" s="4">
        <v>0</v>
      </c>
      <c r="D644" s="4">
        <v>1</v>
      </c>
      <c r="E644" s="4">
        <v>201</v>
      </c>
      <c r="F644" s="4">
        <f>ROUND(Source!O642,O644)</f>
        <v>645041.22</v>
      </c>
      <c r="G644" s="4" t="s">
        <v>54</v>
      </c>
      <c r="H644" s="4" t="s">
        <v>55</v>
      </c>
      <c r="I644" s="4"/>
      <c r="J644" s="4"/>
      <c r="K644" s="4">
        <v>201</v>
      </c>
      <c r="L644" s="4">
        <v>1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>
        <v>645041.22</v>
      </c>
      <c r="X644" s="4">
        <v>1</v>
      </c>
      <c r="Y644" s="4">
        <v>645041.22</v>
      </c>
      <c r="Z644" s="4"/>
      <c r="AA644" s="4"/>
      <c r="AB644" s="4"/>
    </row>
    <row r="645" spans="1:206" x14ac:dyDescent="0.2">
      <c r="A645" s="4">
        <v>50</v>
      </c>
      <c r="B645" s="4">
        <v>0</v>
      </c>
      <c r="C645" s="4">
        <v>0</v>
      </c>
      <c r="D645" s="4">
        <v>1</v>
      </c>
      <c r="E645" s="4">
        <v>202</v>
      </c>
      <c r="F645" s="4">
        <f>ROUND(Source!P642,O645)</f>
        <v>448688.6</v>
      </c>
      <c r="G645" s="4" t="s">
        <v>56</v>
      </c>
      <c r="H645" s="4" t="s">
        <v>57</v>
      </c>
      <c r="I645" s="4"/>
      <c r="J645" s="4"/>
      <c r="K645" s="4">
        <v>202</v>
      </c>
      <c r="L645" s="4">
        <v>2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>
        <v>448688.6</v>
      </c>
      <c r="X645" s="4">
        <v>1</v>
      </c>
      <c r="Y645" s="4">
        <v>448688.6</v>
      </c>
      <c r="Z645" s="4"/>
      <c r="AA645" s="4"/>
      <c r="AB645" s="4"/>
    </row>
    <row r="646" spans="1:206" x14ac:dyDescent="0.2">
      <c r="A646" s="4">
        <v>50</v>
      </c>
      <c r="B646" s="4">
        <v>0</v>
      </c>
      <c r="C646" s="4">
        <v>0</v>
      </c>
      <c r="D646" s="4">
        <v>1</v>
      </c>
      <c r="E646" s="4">
        <v>222</v>
      </c>
      <c r="F646" s="4">
        <f>ROUND(Source!AO642,O646)</f>
        <v>0</v>
      </c>
      <c r="G646" s="4" t="s">
        <v>58</v>
      </c>
      <c r="H646" s="4" t="s">
        <v>59</v>
      </c>
      <c r="I646" s="4"/>
      <c r="J646" s="4"/>
      <c r="K646" s="4">
        <v>222</v>
      </c>
      <c r="L646" s="4">
        <v>3</v>
      </c>
      <c r="M646" s="4">
        <v>3</v>
      </c>
      <c r="N646" s="4" t="s">
        <v>3</v>
      </c>
      <c r="O646" s="4">
        <v>2</v>
      </c>
      <c r="P646" s="4"/>
      <c r="Q646" s="4"/>
      <c r="R646" s="4"/>
      <c r="S646" s="4"/>
      <c r="T646" s="4"/>
      <c r="U646" s="4"/>
      <c r="V646" s="4"/>
      <c r="W646" s="4">
        <v>0</v>
      </c>
      <c r="X646" s="4">
        <v>1</v>
      </c>
      <c r="Y646" s="4">
        <v>0</v>
      </c>
      <c r="Z646" s="4"/>
      <c r="AA646" s="4"/>
      <c r="AB646" s="4"/>
    </row>
    <row r="647" spans="1:206" x14ac:dyDescent="0.2">
      <c r="A647" s="4">
        <v>50</v>
      </c>
      <c r="B647" s="4">
        <v>0</v>
      </c>
      <c r="C647" s="4">
        <v>0</v>
      </c>
      <c r="D647" s="4">
        <v>1</v>
      </c>
      <c r="E647" s="4">
        <v>225</v>
      </c>
      <c r="F647" s="4">
        <f>ROUND(Source!AV642,O647)</f>
        <v>448688.6</v>
      </c>
      <c r="G647" s="4" t="s">
        <v>60</v>
      </c>
      <c r="H647" s="4" t="s">
        <v>61</v>
      </c>
      <c r="I647" s="4"/>
      <c r="J647" s="4"/>
      <c r="K647" s="4">
        <v>225</v>
      </c>
      <c r="L647" s="4">
        <v>4</v>
      </c>
      <c r="M647" s="4">
        <v>3</v>
      </c>
      <c r="N647" s="4" t="s">
        <v>3</v>
      </c>
      <c r="O647" s="4">
        <v>2</v>
      </c>
      <c r="P647" s="4"/>
      <c r="Q647" s="4"/>
      <c r="R647" s="4"/>
      <c r="S647" s="4"/>
      <c r="T647" s="4"/>
      <c r="U647" s="4"/>
      <c r="V647" s="4"/>
      <c r="W647" s="4">
        <v>448688.6</v>
      </c>
      <c r="X647" s="4">
        <v>1</v>
      </c>
      <c r="Y647" s="4">
        <v>448688.6</v>
      </c>
      <c r="Z647" s="4"/>
      <c r="AA647" s="4"/>
      <c r="AB647" s="4"/>
    </row>
    <row r="648" spans="1:206" x14ac:dyDescent="0.2">
      <c r="A648" s="4">
        <v>50</v>
      </c>
      <c r="B648" s="4">
        <v>0</v>
      </c>
      <c r="C648" s="4">
        <v>0</v>
      </c>
      <c r="D648" s="4">
        <v>1</v>
      </c>
      <c r="E648" s="4">
        <v>226</v>
      </c>
      <c r="F648" s="4">
        <f>ROUND(Source!AW642,O648)</f>
        <v>448688.6</v>
      </c>
      <c r="G648" s="4" t="s">
        <v>62</v>
      </c>
      <c r="H648" s="4" t="s">
        <v>63</v>
      </c>
      <c r="I648" s="4"/>
      <c r="J648" s="4"/>
      <c r="K648" s="4">
        <v>226</v>
      </c>
      <c r="L648" s="4">
        <v>5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>
        <v>448688.6</v>
      </c>
      <c r="X648" s="4">
        <v>1</v>
      </c>
      <c r="Y648" s="4">
        <v>448688.6</v>
      </c>
      <c r="Z648" s="4"/>
      <c r="AA648" s="4"/>
      <c r="AB648" s="4"/>
    </row>
    <row r="649" spans="1:206" x14ac:dyDescent="0.2">
      <c r="A649" s="4">
        <v>50</v>
      </c>
      <c r="B649" s="4">
        <v>0</v>
      </c>
      <c r="C649" s="4">
        <v>0</v>
      </c>
      <c r="D649" s="4">
        <v>1</v>
      </c>
      <c r="E649" s="4">
        <v>227</v>
      </c>
      <c r="F649" s="4">
        <f>ROUND(Source!AX642,O649)</f>
        <v>0</v>
      </c>
      <c r="G649" s="4" t="s">
        <v>64</v>
      </c>
      <c r="H649" s="4" t="s">
        <v>65</v>
      </c>
      <c r="I649" s="4"/>
      <c r="J649" s="4"/>
      <c r="K649" s="4">
        <v>227</v>
      </c>
      <c r="L649" s="4">
        <v>6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>
        <v>0</v>
      </c>
      <c r="X649" s="4">
        <v>1</v>
      </c>
      <c r="Y649" s="4">
        <v>0</v>
      </c>
      <c r="Z649" s="4"/>
      <c r="AA649" s="4"/>
      <c r="AB649" s="4"/>
    </row>
    <row r="650" spans="1:206" x14ac:dyDescent="0.2">
      <c r="A650" s="4">
        <v>50</v>
      </c>
      <c r="B650" s="4">
        <v>0</v>
      </c>
      <c r="C650" s="4">
        <v>0</v>
      </c>
      <c r="D650" s="4">
        <v>1</v>
      </c>
      <c r="E650" s="4">
        <v>228</v>
      </c>
      <c r="F650" s="4">
        <f>ROUND(Source!AY642,O650)</f>
        <v>448688.6</v>
      </c>
      <c r="G650" s="4" t="s">
        <v>66</v>
      </c>
      <c r="H650" s="4" t="s">
        <v>67</v>
      </c>
      <c r="I650" s="4"/>
      <c r="J650" s="4"/>
      <c r="K650" s="4">
        <v>228</v>
      </c>
      <c r="L650" s="4">
        <v>7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>
        <v>448688.6</v>
      </c>
      <c r="X650" s="4">
        <v>1</v>
      </c>
      <c r="Y650" s="4">
        <v>448688.6</v>
      </c>
      <c r="Z650" s="4"/>
      <c r="AA650" s="4"/>
      <c r="AB650" s="4"/>
    </row>
    <row r="651" spans="1:206" x14ac:dyDescent="0.2">
      <c r="A651" s="4">
        <v>50</v>
      </c>
      <c r="B651" s="4">
        <v>0</v>
      </c>
      <c r="C651" s="4">
        <v>0</v>
      </c>
      <c r="D651" s="4">
        <v>1</v>
      </c>
      <c r="E651" s="4">
        <v>216</v>
      </c>
      <c r="F651" s="4">
        <f>ROUND(Source!AP642,O651)</f>
        <v>0</v>
      </c>
      <c r="G651" s="4" t="s">
        <v>68</v>
      </c>
      <c r="H651" s="4" t="s">
        <v>69</v>
      </c>
      <c r="I651" s="4"/>
      <c r="J651" s="4"/>
      <c r="K651" s="4">
        <v>216</v>
      </c>
      <c r="L651" s="4">
        <v>8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>
        <v>0</v>
      </c>
      <c r="X651" s="4">
        <v>1</v>
      </c>
      <c r="Y651" s="4">
        <v>0</v>
      </c>
      <c r="Z651" s="4"/>
      <c r="AA651" s="4"/>
      <c r="AB651" s="4"/>
    </row>
    <row r="652" spans="1:206" x14ac:dyDescent="0.2">
      <c r="A652" s="4">
        <v>50</v>
      </c>
      <c r="B652" s="4">
        <v>0</v>
      </c>
      <c r="C652" s="4">
        <v>0</v>
      </c>
      <c r="D652" s="4">
        <v>1</v>
      </c>
      <c r="E652" s="4">
        <v>223</v>
      </c>
      <c r="F652" s="4">
        <f>ROUND(Source!AQ642,O652)</f>
        <v>0</v>
      </c>
      <c r="G652" s="4" t="s">
        <v>70</v>
      </c>
      <c r="H652" s="4" t="s">
        <v>71</v>
      </c>
      <c r="I652" s="4"/>
      <c r="J652" s="4"/>
      <c r="K652" s="4">
        <v>223</v>
      </c>
      <c r="L652" s="4">
        <v>9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>
        <v>0</v>
      </c>
      <c r="X652" s="4">
        <v>1</v>
      </c>
      <c r="Y652" s="4">
        <v>0</v>
      </c>
      <c r="Z652" s="4"/>
      <c r="AA652" s="4"/>
      <c r="AB652" s="4"/>
    </row>
    <row r="653" spans="1:206" x14ac:dyDescent="0.2">
      <c r="A653" s="4">
        <v>50</v>
      </c>
      <c r="B653" s="4">
        <v>0</v>
      </c>
      <c r="C653" s="4">
        <v>0</v>
      </c>
      <c r="D653" s="4">
        <v>1</v>
      </c>
      <c r="E653" s="4">
        <v>229</v>
      </c>
      <c r="F653" s="4">
        <f>ROUND(Source!AZ642,O653)</f>
        <v>0</v>
      </c>
      <c r="G653" s="4" t="s">
        <v>72</v>
      </c>
      <c r="H653" s="4" t="s">
        <v>73</v>
      </c>
      <c r="I653" s="4"/>
      <c r="J653" s="4"/>
      <c r="K653" s="4">
        <v>229</v>
      </c>
      <c r="L653" s="4">
        <v>10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>
        <v>0</v>
      </c>
      <c r="X653" s="4">
        <v>1</v>
      </c>
      <c r="Y653" s="4">
        <v>0</v>
      </c>
      <c r="Z653" s="4"/>
      <c r="AA653" s="4"/>
      <c r="AB653" s="4"/>
    </row>
    <row r="654" spans="1:206" x14ac:dyDescent="0.2">
      <c r="A654" s="4">
        <v>50</v>
      </c>
      <c r="B654" s="4">
        <v>0</v>
      </c>
      <c r="C654" s="4">
        <v>0</v>
      </c>
      <c r="D654" s="4">
        <v>1</v>
      </c>
      <c r="E654" s="4">
        <v>203</v>
      </c>
      <c r="F654" s="4">
        <f>ROUND(Source!Q642,O654)</f>
        <v>25285.78</v>
      </c>
      <c r="G654" s="4" t="s">
        <v>74</v>
      </c>
      <c r="H654" s="4" t="s">
        <v>75</v>
      </c>
      <c r="I654" s="4"/>
      <c r="J654" s="4"/>
      <c r="K654" s="4">
        <v>203</v>
      </c>
      <c r="L654" s="4">
        <v>11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>
        <v>25285.78</v>
      </c>
      <c r="X654" s="4">
        <v>1</v>
      </c>
      <c r="Y654" s="4">
        <v>25285.78</v>
      </c>
      <c r="Z654" s="4"/>
      <c r="AA654" s="4"/>
      <c r="AB654" s="4"/>
    </row>
    <row r="655" spans="1:206" x14ac:dyDescent="0.2">
      <c r="A655" s="4">
        <v>50</v>
      </c>
      <c r="B655" s="4">
        <v>0</v>
      </c>
      <c r="C655" s="4">
        <v>0</v>
      </c>
      <c r="D655" s="4">
        <v>1</v>
      </c>
      <c r="E655" s="4">
        <v>231</v>
      </c>
      <c r="F655" s="4">
        <f>ROUND(Source!BB642,O655)</f>
        <v>0</v>
      </c>
      <c r="G655" s="4" t="s">
        <v>76</v>
      </c>
      <c r="H655" s="4" t="s">
        <v>77</v>
      </c>
      <c r="I655" s="4"/>
      <c r="J655" s="4"/>
      <c r="K655" s="4">
        <v>231</v>
      </c>
      <c r="L655" s="4">
        <v>12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>
        <v>0</v>
      </c>
      <c r="X655" s="4">
        <v>1</v>
      </c>
      <c r="Y655" s="4">
        <v>0</v>
      </c>
      <c r="Z655" s="4"/>
      <c r="AA655" s="4"/>
      <c r="AB655" s="4"/>
    </row>
    <row r="656" spans="1:206" x14ac:dyDescent="0.2">
      <c r="A656" s="4">
        <v>50</v>
      </c>
      <c r="B656" s="4">
        <v>0</v>
      </c>
      <c r="C656" s="4">
        <v>0</v>
      </c>
      <c r="D656" s="4">
        <v>1</v>
      </c>
      <c r="E656" s="4">
        <v>204</v>
      </c>
      <c r="F656" s="4">
        <f>ROUND(Source!R642,O656)</f>
        <v>14568.61</v>
      </c>
      <c r="G656" s="4" t="s">
        <v>78</v>
      </c>
      <c r="H656" s="4" t="s">
        <v>79</v>
      </c>
      <c r="I656" s="4"/>
      <c r="J656" s="4"/>
      <c r="K656" s="4">
        <v>204</v>
      </c>
      <c r="L656" s="4">
        <v>13</v>
      </c>
      <c r="M656" s="4">
        <v>3</v>
      </c>
      <c r="N656" s="4" t="s">
        <v>3</v>
      </c>
      <c r="O656" s="4">
        <v>2</v>
      </c>
      <c r="P656" s="4"/>
      <c r="Q656" s="4"/>
      <c r="R656" s="4"/>
      <c r="S656" s="4"/>
      <c r="T656" s="4"/>
      <c r="U656" s="4"/>
      <c r="V656" s="4"/>
      <c r="W656" s="4">
        <v>14568.61</v>
      </c>
      <c r="X656" s="4">
        <v>1</v>
      </c>
      <c r="Y656" s="4">
        <v>14568.61</v>
      </c>
      <c r="Z656" s="4"/>
      <c r="AA656" s="4"/>
      <c r="AB656" s="4"/>
    </row>
    <row r="657" spans="1:88" x14ac:dyDescent="0.2">
      <c r="A657" s="4">
        <v>50</v>
      </c>
      <c r="B657" s="4">
        <v>0</v>
      </c>
      <c r="C657" s="4">
        <v>0</v>
      </c>
      <c r="D657" s="4">
        <v>1</v>
      </c>
      <c r="E657" s="4">
        <v>205</v>
      </c>
      <c r="F657" s="4">
        <f>ROUND(Source!S642,O657)</f>
        <v>171066.84</v>
      </c>
      <c r="G657" s="4" t="s">
        <v>80</v>
      </c>
      <c r="H657" s="4" t="s">
        <v>81</v>
      </c>
      <c r="I657" s="4"/>
      <c r="J657" s="4"/>
      <c r="K657" s="4">
        <v>205</v>
      </c>
      <c r="L657" s="4">
        <v>14</v>
      </c>
      <c r="M657" s="4">
        <v>3</v>
      </c>
      <c r="N657" s="4" t="s">
        <v>3</v>
      </c>
      <c r="O657" s="4">
        <v>2</v>
      </c>
      <c r="P657" s="4"/>
      <c r="Q657" s="4"/>
      <c r="R657" s="4"/>
      <c r="S657" s="4"/>
      <c r="T657" s="4"/>
      <c r="U657" s="4"/>
      <c r="V657" s="4"/>
      <c r="W657" s="4">
        <v>171066.84</v>
      </c>
      <c r="X657" s="4">
        <v>1</v>
      </c>
      <c r="Y657" s="4">
        <v>171066.84</v>
      </c>
      <c r="Z657" s="4"/>
      <c r="AA657" s="4"/>
      <c r="AB657" s="4"/>
    </row>
    <row r="658" spans="1:88" x14ac:dyDescent="0.2">
      <c r="A658" s="4">
        <v>50</v>
      </c>
      <c r="B658" s="4">
        <v>0</v>
      </c>
      <c r="C658" s="4">
        <v>0</v>
      </c>
      <c r="D658" s="4">
        <v>1</v>
      </c>
      <c r="E658" s="4">
        <v>232</v>
      </c>
      <c r="F658" s="4">
        <f>ROUND(Source!BC642,O658)</f>
        <v>0</v>
      </c>
      <c r="G658" s="4" t="s">
        <v>82</v>
      </c>
      <c r="H658" s="4" t="s">
        <v>83</v>
      </c>
      <c r="I658" s="4"/>
      <c r="J658" s="4"/>
      <c r="K658" s="4">
        <v>232</v>
      </c>
      <c r="L658" s="4">
        <v>15</v>
      </c>
      <c r="M658" s="4">
        <v>3</v>
      </c>
      <c r="N658" s="4" t="s">
        <v>3</v>
      </c>
      <c r="O658" s="4">
        <v>2</v>
      </c>
      <c r="P658" s="4"/>
      <c r="Q658" s="4"/>
      <c r="R658" s="4"/>
      <c r="S658" s="4"/>
      <c r="T658" s="4"/>
      <c r="U658" s="4"/>
      <c r="V658" s="4"/>
      <c r="W658" s="4">
        <v>0</v>
      </c>
      <c r="X658" s="4">
        <v>1</v>
      </c>
      <c r="Y658" s="4">
        <v>0</v>
      </c>
      <c r="Z658" s="4"/>
      <c r="AA658" s="4"/>
      <c r="AB658" s="4"/>
    </row>
    <row r="659" spans="1:88" x14ac:dyDescent="0.2">
      <c r="A659" s="4">
        <v>50</v>
      </c>
      <c r="B659" s="4">
        <v>0</v>
      </c>
      <c r="C659" s="4">
        <v>0</v>
      </c>
      <c r="D659" s="4">
        <v>1</v>
      </c>
      <c r="E659" s="4">
        <v>214</v>
      </c>
      <c r="F659" s="4">
        <f>ROUND(Source!AS642,O659)</f>
        <v>880499.53</v>
      </c>
      <c r="G659" s="4" t="s">
        <v>84</v>
      </c>
      <c r="H659" s="4" t="s">
        <v>85</v>
      </c>
      <c r="I659" s="4"/>
      <c r="J659" s="4"/>
      <c r="K659" s="4">
        <v>214</v>
      </c>
      <c r="L659" s="4">
        <v>16</v>
      </c>
      <c r="M659" s="4">
        <v>3</v>
      </c>
      <c r="N659" s="4" t="s">
        <v>3</v>
      </c>
      <c r="O659" s="4">
        <v>2</v>
      </c>
      <c r="P659" s="4"/>
      <c r="Q659" s="4"/>
      <c r="R659" s="4"/>
      <c r="S659" s="4"/>
      <c r="T659" s="4"/>
      <c r="U659" s="4"/>
      <c r="V659" s="4"/>
      <c r="W659" s="4">
        <v>880499.53</v>
      </c>
      <c r="X659" s="4">
        <v>1</v>
      </c>
      <c r="Y659" s="4">
        <v>880499.53</v>
      </c>
      <c r="Z659" s="4"/>
      <c r="AA659" s="4"/>
      <c r="AB659" s="4"/>
    </row>
    <row r="660" spans="1:88" x14ac:dyDescent="0.2">
      <c r="A660" s="4">
        <v>50</v>
      </c>
      <c r="B660" s="4">
        <v>0</v>
      </c>
      <c r="C660" s="4">
        <v>0</v>
      </c>
      <c r="D660" s="4">
        <v>1</v>
      </c>
      <c r="E660" s="4">
        <v>215</v>
      </c>
      <c r="F660" s="4">
        <f>ROUND(Source!AT642,O660)</f>
        <v>0</v>
      </c>
      <c r="G660" s="4" t="s">
        <v>86</v>
      </c>
      <c r="H660" s="4" t="s">
        <v>87</v>
      </c>
      <c r="I660" s="4"/>
      <c r="J660" s="4"/>
      <c r="K660" s="4">
        <v>215</v>
      </c>
      <c r="L660" s="4">
        <v>17</v>
      </c>
      <c r="M660" s="4">
        <v>3</v>
      </c>
      <c r="N660" s="4" t="s">
        <v>3</v>
      </c>
      <c r="O660" s="4">
        <v>2</v>
      </c>
      <c r="P660" s="4"/>
      <c r="Q660" s="4"/>
      <c r="R660" s="4"/>
      <c r="S660" s="4"/>
      <c r="T660" s="4"/>
      <c r="U660" s="4"/>
      <c r="V660" s="4"/>
      <c r="W660" s="4">
        <v>0</v>
      </c>
      <c r="X660" s="4">
        <v>1</v>
      </c>
      <c r="Y660" s="4">
        <v>0</v>
      </c>
      <c r="Z660" s="4"/>
      <c r="AA660" s="4"/>
      <c r="AB660" s="4"/>
    </row>
    <row r="661" spans="1:88" x14ac:dyDescent="0.2">
      <c r="A661" s="4">
        <v>50</v>
      </c>
      <c r="B661" s="4">
        <v>0</v>
      </c>
      <c r="C661" s="4">
        <v>0</v>
      </c>
      <c r="D661" s="4">
        <v>1</v>
      </c>
      <c r="E661" s="4">
        <v>217</v>
      </c>
      <c r="F661" s="4">
        <f>ROUND(Source!AU642,O661)</f>
        <v>0</v>
      </c>
      <c r="G661" s="4" t="s">
        <v>88</v>
      </c>
      <c r="H661" s="4" t="s">
        <v>89</v>
      </c>
      <c r="I661" s="4"/>
      <c r="J661" s="4"/>
      <c r="K661" s="4">
        <v>217</v>
      </c>
      <c r="L661" s="4">
        <v>18</v>
      </c>
      <c r="M661" s="4">
        <v>3</v>
      </c>
      <c r="N661" s="4" t="s">
        <v>3</v>
      </c>
      <c r="O661" s="4">
        <v>2</v>
      </c>
      <c r="P661" s="4"/>
      <c r="Q661" s="4"/>
      <c r="R661" s="4"/>
      <c r="S661" s="4"/>
      <c r="T661" s="4"/>
      <c r="U661" s="4"/>
      <c r="V661" s="4"/>
      <c r="W661" s="4">
        <v>0</v>
      </c>
      <c r="X661" s="4">
        <v>1</v>
      </c>
      <c r="Y661" s="4">
        <v>0</v>
      </c>
      <c r="Z661" s="4"/>
      <c r="AA661" s="4"/>
      <c r="AB661" s="4"/>
    </row>
    <row r="662" spans="1:88" x14ac:dyDescent="0.2">
      <c r="A662" s="4">
        <v>50</v>
      </c>
      <c r="B662" s="4">
        <v>0</v>
      </c>
      <c r="C662" s="4">
        <v>0</v>
      </c>
      <c r="D662" s="4">
        <v>1</v>
      </c>
      <c r="E662" s="4">
        <v>230</v>
      </c>
      <c r="F662" s="4">
        <f>ROUND(Source!BA642,O662)</f>
        <v>0</v>
      </c>
      <c r="G662" s="4" t="s">
        <v>90</v>
      </c>
      <c r="H662" s="4" t="s">
        <v>91</v>
      </c>
      <c r="I662" s="4"/>
      <c r="J662" s="4"/>
      <c r="K662" s="4">
        <v>230</v>
      </c>
      <c r="L662" s="4">
        <v>19</v>
      </c>
      <c r="M662" s="4">
        <v>3</v>
      </c>
      <c r="N662" s="4" t="s">
        <v>3</v>
      </c>
      <c r="O662" s="4">
        <v>2</v>
      </c>
      <c r="P662" s="4"/>
      <c r="Q662" s="4"/>
      <c r="R662" s="4"/>
      <c r="S662" s="4"/>
      <c r="T662" s="4"/>
      <c r="U662" s="4"/>
      <c r="V662" s="4"/>
      <c r="W662" s="4">
        <v>0</v>
      </c>
      <c r="X662" s="4">
        <v>1</v>
      </c>
      <c r="Y662" s="4">
        <v>0</v>
      </c>
      <c r="Z662" s="4"/>
      <c r="AA662" s="4"/>
      <c r="AB662" s="4"/>
    </row>
    <row r="663" spans="1:88" x14ac:dyDescent="0.2">
      <c r="A663" s="4">
        <v>50</v>
      </c>
      <c r="B663" s="4">
        <v>0</v>
      </c>
      <c r="C663" s="4">
        <v>0</v>
      </c>
      <c r="D663" s="4">
        <v>1</v>
      </c>
      <c r="E663" s="4">
        <v>206</v>
      </c>
      <c r="F663" s="4">
        <f>ROUND(Source!T642,O663)</f>
        <v>0</v>
      </c>
      <c r="G663" s="4" t="s">
        <v>92</v>
      </c>
      <c r="H663" s="4" t="s">
        <v>93</v>
      </c>
      <c r="I663" s="4"/>
      <c r="J663" s="4"/>
      <c r="K663" s="4">
        <v>206</v>
      </c>
      <c r="L663" s="4">
        <v>20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>
        <v>0</v>
      </c>
      <c r="X663" s="4">
        <v>1</v>
      </c>
      <c r="Y663" s="4">
        <v>0</v>
      </c>
      <c r="Z663" s="4"/>
      <c r="AA663" s="4"/>
      <c r="AB663" s="4"/>
    </row>
    <row r="664" spans="1:88" x14ac:dyDescent="0.2">
      <c r="A664" s="4">
        <v>50</v>
      </c>
      <c r="B664" s="4">
        <v>0</v>
      </c>
      <c r="C664" s="4">
        <v>0</v>
      </c>
      <c r="D664" s="4">
        <v>1</v>
      </c>
      <c r="E664" s="4">
        <v>207</v>
      </c>
      <c r="F664" s="4">
        <f>Source!U642</f>
        <v>520.97866799999997</v>
      </c>
      <c r="G664" s="4" t="s">
        <v>94</v>
      </c>
      <c r="H664" s="4" t="s">
        <v>95</v>
      </c>
      <c r="I664" s="4"/>
      <c r="J664" s="4"/>
      <c r="K664" s="4">
        <v>207</v>
      </c>
      <c r="L664" s="4">
        <v>21</v>
      </c>
      <c r="M664" s="4">
        <v>3</v>
      </c>
      <c r="N664" s="4" t="s">
        <v>3</v>
      </c>
      <c r="O664" s="4">
        <v>-1</v>
      </c>
      <c r="P664" s="4"/>
      <c r="Q664" s="4"/>
      <c r="R664" s="4"/>
      <c r="S664" s="4"/>
      <c r="T664" s="4"/>
      <c r="U664" s="4"/>
      <c r="V664" s="4"/>
      <c r="W664" s="4">
        <v>520.97866800000008</v>
      </c>
      <c r="X664" s="4">
        <v>1</v>
      </c>
      <c r="Y664" s="4">
        <v>520.97866800000008</v>
      </c>
      <c r="Z664" s="4"/>
      <c r="AA664" s="4"/>
      <c r="AB664" s="4"/>
    </row>
    <row r="665" spans="1:88" x14ac:dyDescent="0.2">
      <c r="A665" s="4">
        <v>50</v>
      </c>
      <c r="B665" s="4">
        <v>0</v>
      </c>
      <c r="C665" s="4">
        <v>0</v>
      </c>
      <c r="D665" s="4">
        <v>1</v>
      </c>
      <c r="E665" s="4">
        <v>208</v>
      </c>
      <c r="F665" s="4">
        <f>Source!V642</f>
        <v>0</v>
      </c>
      <c r="G665" s="4" t="s">
        <v>96</v>
      </c>
      <c r="H665" s="4" t="s">
        <v>97</v>
      </c>
      <c r="I665" s="4"/>
      <c r="J665" s="4"/>
      <c r="K665" s="4">
        <v>208</v>
      </c>
      <c r="L665" s="4">
        <v>22</v>
      </c>
      <c r="M665" s="4">
        <v>3</v>
      </c>
      <c r="N665" s="4" t="s">
        <v>3</v>
      </c>
      <c r="O665" s="4">
        <v>-1</v>
      </c>
      <c r="P665" s="4"/>
      <c r="Q665" s="4"/>
      <c r="R665" s="4"/>
      <c r="S665" s="4"/>
      <c r="T665" s="4"/>
      <c r="U665" s="4"/>
      <c r="V665" s="4"/>
      <c r="W665" s="4">
        <v>0</v>
      </c>
      <c r="X665" s="4">
        <v>1</v>
      </c>
      <c r="Y665" s="4">
        <v>0</v>
      </c>
      <c r="Z665" s="4"/>
      <c r="AA665" s="4"/>
      <c r="AB665" s="4"/>
    </row>
    <row r="666" spans="1:88" x14ac:dyDescent="0.2">
      <c r="A666" s="4">
        <v>50</v>
      </c>
      <c r="B666" s="4">
        <v>0</v>
      </c>
      <c r="C666" s="4">
        <v>0</v>
      </c>
      <c r="D666" s="4">
        <v>1</v>
      </c>
      <c r="E666" s="4">
        <v>209</v>
      </c>
      <c r="F666" s="4">
        <f>ROUND(Source!W642,O666)</f>
        <v>0</v>
      </c>
      <c r="G666" s="4" t="s">
        <v>98</v>
      </c>
      <c r="H666" s="4" t="s">
        <v>99</v>
      </c>
      <c r="I666" s="4"/>
      <c r="J666" s="4"/>
      <c r="K666" s="4">
        <v>209</v>
      </c>
      <c r="L666" s="4">
        <v>23</v>
      </c>
      <c r="M666" s="4">
        <v>3</v>
      </c>
      <c r="N666" s="4" t="s">
        <v>3</v>
      </c>
      <c r="O666" s="4">
        <v>2</v>
      </c>
      <c r="P666" s="4"/>
      <c r="Q666" s="4"/>
      <c r="R666" s="4"/>
      <c r="S666" s="4"/>
      <c r="T666" s="4"/>
      <c r="U666" s="4"/>
      <c r="V666" s="4"/>
      <c r="W666" s="4">
        <v>0</v>
      </c>
      <c r="X666" s="4">
        <v>1</v>
      </c>
      <c r="Y666" s="4">
        <v>0</v>
      </c>
      <c r="Z666" s="4"/>
      <c r="AA666" s="4"/>
      <c r="AB666" s="4"/>
    </row>
    <row r="667" spans="1:88" x14ac:dyDescent="0.2">
      <c r="A667" s="4">
        <v>50</v>
      </c>
      <c r="B667" s="4">
        <v>0</v>
      </c>
      <c r="C667" s="4">
        <v>0</v>
      </c>
      <c r="D667" s="4">
        <v>1</v>
      </c>
      <c r="E667" s="4">
        <v>233</v>
      </c>
      <c r="F667" s="4">
        <f>ROUND(Source!BD642,O667)</f>
        <v>0</v>
      </c>
      <c r="G667" s="4" t="s">
        <v>100</v>
      </c>
      <c r="H667" s="4" t="s">
        <v>101</v>
      </c>
      <c r="I667" s="4"/>
      <c r="J667" s="4"/>
      <c r="K667" s="4">
        <v>233</v>
      </c>
      <c r="L667" s="4">
        <v>24</v>
      </c>
      <c r="M667" s="4">
        <v>3</v>
      </c>
      <c r="N667" s="4" t="s">
        <v>3</v>
      </c>
      <c r="O667" s="4">
        <v>2</v>
      </c>
      <c r="P667" s="4"/>
      <c r="Q667" s="4"/>
      <c r="R667" s="4"/>
      <c r="S667" s="4"/>
      <c r="T667" s="4"/>
      <c r="U667" s="4"/>
      <c r="V667" s="4"/>
      <c r="W667" s="4">
        <v>0</v>
      </c>
      <c r="X667" s="4">
        <v>1</v>
      </c>
      <c r="Y667" s="4">
        <v>0</v>
      </c>
      <c r="Z667" s="4"/>
      <c r="AA667" s="4"/>
      <c r="AB667" s="4"/>
    </row>
    <row r="668" spans="1:88" x14ac:dyDescent="0.2">
      <c r="A668" s="4">
        <v>50</v>
      </c>
      <c r="B668" s="4">
        <v>0</v>
      </c>
      <c r="C668" s="4">
        <v>0</v>
      </c>
      <c r="D668" s="4">
        <v>1</v>
      </c>
      <c r="E668" s="4">
        <v>210</v>
      </c>
      <c r="F668" s="4">
        <f>ROUND(Source!X642,O668)</f>
        <v>142011.15</v>
      </c>
      <c r="G668" s="4" t="s">
        <v>102</v>
      </c>
      <c r="H668" s="4" t="s">
        <v>103</v>
      </c>
      <c r="I668" s="4"/>
      <c r="J668" s="4"/>
      <c r="K668" s="4">
        <v>210</v>
      </c>
      <c r="L668" s="4">
        <v>25</v>
      </c>
      <c r="M668" s="4">
        <v>3</v>
      </c>
      <c r="N668" s="4" t="s">
        <v>3</v>
      </c>
      <c r="O668" s="4">
        <v>2</v>
      </c>
      <c r="P668" s="4"/>
      <c r="Q668" s="4"/>
      <c r="R668" s="4"/>
      <c r="S668" s="4"/>
      <c r="T668" s="4"/>
      <c r="U668" s="4"/>
      <c r="V668" s="4"/>
      <c r="W668" s="4">
        <v>142011.15</v>
      </c>
      <c r="X668" s="4">
        <v>1</v>
      </c>
      <c r="Y668" s="4">
        <v>142011.15</v>
      </c>
      <c r="Z668" s="4"/>
      <c r="AA668" s="4"/>
      <c r="AB668" s="4"/>
    </row>
    <row r="669" spans="1:88" x14ac:dyDescent="0.2">
      <c r="A669" s="4">
        <v>50</v>
      </c>
      <c r="B669" s="4">
        <v>0</v>
      </c>
      <c r="C669" s="4">
        <v>0</v>
      </c>
      <c r="D669" s="4">
        <v>1</v>
      </c>
      <c r="E669" s="4">
        <v>211</v>
      </c>
      <c r="F669" s="4">
        <f>ROUND(Source!Y642,O669)</f>
        <v>70137.39</v>
      </c>
      <c r="G669" s="4" t="s">
        <v>104</v>
      </c>
      <c r="H669" s="4" t="s">
        <v>105</v>
      </c>
      <c r="I669" s="4"/>
      <c r="J669" s="4"/>
      <c r="K669" s="4">
        <v>211</v>
      </c>
      <c r="L669" s="4">
        <v>26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>
        <v>70137.39</v>
      </c>
      <c r="X669" s="4">
        <v>1</v>
      </c>
      <c r="Y669" s="4">
        <v>70137.39</v>
      </c>
      <c r="Z669" s="4"/>
      <c r="AA669" s="4"/>
      <c r="AB669" s="4"/>
    </row>
    <row r="670" spans="1:88" x14ac:dyDescent="0.2">
      <c r="A670" s="4">
        <v>50</v>
      </c>
      <c r="B670" s="4">
        <v>0</v>
      </c>
      <c r="C670" s="4">
        <v>0</v>
      </c>
      <c r="D670" s="4">
        <v>1</v>
      </c>
      <c r="E670" s="4">
        <v>224</v>
      </c>
      <c r="F670" s="4">
        <f>ROUND(Source!AR642,O670)</f>
        <v>880499.53</v>
      </c>
      <c r="G670" s="4" t="s">
        <v>106</v>
      </c>
      <c r="H670" s="4" t="s">
        <v>107</v>
      </c>
      <c r="I670" s="4"/>
      <c r="J670" s="4"/>
      <c r="K670" s="4">
        <v>224</v>
      </c>
      <c r="L670" s="4">
        <v>27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>
        <v>880499.53</v>
      </c>
      <c r="X670" s="4">
        <v>1</v>
      </c>
      <c r="Y670" s="4">
        <v>880499.53</v>
      </c>
      <c r="Z670" s="4"/>
      <c r="AA670" s="4"/>
      <c r="AB670" s="4"/>
    </row>
    <row r="672" spans="1:88" x14ac:dyDescent="0.2">
      <c r="A672" s="1">
        <v>4</v>
      </c>
      <c r="B672" s="1">
        <v>1</v>
      </c>
      <c r="C672" s="1"/>
      <c r="D672" s="1">
        <f>ROW(A718)</f>
        <v>718</v>
      </c>
      <c r="E672" s="1"/>
      <c r="F672" s="1" t="s">
        <v>15</v>
      </c>
      <c r="G672" s="1" t="s">
        <v>159</v>
      </c>
      <c r="H672" s="1" t="s">
        <v>3</v>
      </c>
      <c r="I672" s="1">
        <v>0</v>
      </c>
      <c r="J672" s="1"/>
      <c r="K672" s="1">
        <v>0</v>
      </c>
      <c r="L672" s="1"/>
      <c r="M672" s="1" t="s">
        <v>3</v>
      </c>
      <c r="N672" s="1"/>
      <c r="O672" s="1"/>
      <c r="P672" s="1"/>
      <c r="Q672" s="1"/>
      <c r="R672" s="1"/>
      <c r="S672" s="1">
        <v>0</v>
      </c>
      <c r="T672" s="1"/>
      <c r="U672" s="1" t="s">
        <v>3</v>
      </c>
      <c r="V672" s="1">
        <v>0</v>
      </c>
      <c r="W672" s="1"/>
      <c r="X672" s="1"/>
      <c r="Y672" s="1"/>
      <c r="Z672" s="1"/>
      <c r="AA672" s="1"/>
      <c r="AB672" s="1" t="s">
        <v>3</v>
      </c>
      <c r="AC672" s="1" t="s">
        <v>3</v>
      </c>
      <c r="AD672" s="1" t="s">
        <v>3</v>
      </c>
      <c r="AE672" s="1" t="s">
        <v>3</v>
      </c>
      <c r="AF672" s="1" t="s">
        <v>3</v>
      </c>
      <c r="AG672" s="1" t="s">
        <v>3</v>
      </c>
      <c r="AH672" s="1"/>
      <c r="AI672" s="1"/>
      <c r="AJ672" s="1"/>
      <c r="AK672" s="1"/>
      <c r="AL672" s="1"/>
      <c r="AM672" s="1"/>
      <c r="AN672" s="1"/>
      <c r="AO672" s="1"/>
      <c r="AP672" s="1" t="s">
        <v>3</v>
      </c>
      <c r="AQ672" s="1" t="s">
        <v>3</v>
      </c>
      <c r="AR672" s="1" t="s">
        <v>3</v>
      </c>
      <c r="AS672" s="1"/>
      <c r="AT672" s="1"/>
      <c r="AU672" s="1"/>
      <c r="AV672" s="1"/>
      <c r="AW672" s="1"/>
      <c r="AX672" s="1"/>
      <c r="AY672" s="1"/>
      <c r="AZ672" s="1" t="s">
        <v>3</v>
      </c>
      <c r="BA672" s="1"/>
      <c r="BB672" s="1" t="s">
        <v>3</v>
      </c>
      <c r="BC672" s="1" t="s">
        <v>3</v>
      </c>
      <c r="BD672" s="1" t="s">
        <v>3</v>
      </c>
      <c r="BE672" s="1" t="s">
        <v>3</v>
      </c>
      <c r="BF672" s="1" t="s">
        <v>3</v>
      </c>
      <c r="BG672" s="1" t="s">
        <v>3</v>
      </c>
      <c r="BH672" s="1" t="s">
        <v>3</v>
      </c>
      <c r="BI672" s="1" t="s">
        <v>3</v>
      </c>
      <c r="BJ672" s="1" t="s">
        <v>3</v>
      </c>
      <c r="BK672" s="1" t="s">
        <v>3</v>
      </c>
      <c r="BL672" s="1" t="s">
        <v>3</v>
      </c>
      <c r="BM672" s="1" t="s">
        <v>3</v>
      </c>
      <c r="BN672" s="1" t="s">
        <v>3</v>
      </c>
      <c r="BO672" s="1" t="s">
        <v>3</v>
      </c>
      <c r="BP672" s="1" t="s">
        <v>3</v>
      </c>
      <c r="BQ672" s="1"/>
      <c r="BR672" s="1"/>
      <c r="BS672" s="1"/>
      <c r="BT672" s="1"/>
      <c r="BU672" s="1"/>
      <c r="BV672" s="1"/>
      <c r="BW672" s="1"/>
      <c r="BX672" s="1">
        <v>0</v>
      </c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>
        <v>0</v>
      </c>
    </row>
    <row r="674" spans="1:245" x14ac:dyDescent="0.2">
      <c r="A674" s="2">
        <v>52</v>
      </c>
      <c r="B674" s="2">
        <f t="shared" ref="B674:G674" si="593">B718</f>
        <v>1</v>
      </c>
      <c r="C674" s="2">
        <f t="shared" si="593"/>
        <v>4</v>
      </c>
      <c r="D674" s="2">
        <f t="shared" si="593"/>
        <v>672</v>
      </c>
      <c r="E674" s="2">
        <f t="shared" si="593"/>
        <v>0</v>
      </c>
      <c r="F674" s="2" t="str">
        <f t="shared" si="593"/>
        <v>Новый раздел</v>
      </c>
      <c r="G674" s="2" t="str">
        <f t="shared" si="593"/>
        <v>Секция в осях Д-Е (Подъезд №1)</v>
      </c>
      <c r="H674" s="2"/>
      <c r="I674" s="2"/>
      <c r="J674" s="2"/>
      <c r="K674" s="2"/>
      <c r="L674" s="2"/>
      <c r="M674" s="2"/>
      <c r="N674" s="2"/>
      <c r="O674" s="2">
        <f t="shared" ref="O674:AT674" si="594">O718</f>
        <v>4185.72</v>
      </c>
      <c r="P674" s="2">
        <f t="shared" si="594"/>
        <v>0</v>
      </c>
      <c r="Q674" s="2">
        <f t="shared" si="594"/>
        <v>0</v>
      </c>
      <c r="R674" s="2">
        <f t="shared" si="594"/>
        <v>0</v>
      </c>
      <c r="S674" s="2">
        <f t="shared" si="594"/>
        <v>4185.72</v>
      </c>
      <c r="T674" s="2">
        <f t="shared" si="594"/>
        <v>0</v>
      </c>
      <c r="U674" s="2">
        <f t="shared" si="594"/>
        <v>15.466666999999999</v>
      </c>
      <c r="V674" s="2">
        <f t="shared" si="594"/>
        <v>0</v>
      </c>
      <c r="W674" s="2">
        <f t="shared" si="594"/>
        <v>0</v>
      </c>
      <c r="X674" s="2">
        <f t="shared" si="594"/>
        <v>3433.59</v>
      </c>
      <c r="Y674" s="2">
        <f t="shared" si="594"/>
        <v>1716.15</v>
      </c>
      <c r="Z674" s="2">
        <f t="shared" si="594"/>
        <v>0</v>
      </c>
      <c r="AA674" s="2">
        <f t="shared" si="594"/>
        <v>0</v>
      </c>
      <c r="AB674" s="2">
        <f t="shared" si="594"/>
        <v>0</v>
      </c>
      <c r="AC674" s="2">
        <f t="shared" si="594"/>
        <v>0</v>
      </c>
      <c r="AD674" s="2">
        <f t="shared" si="594"/>
        <v>0</v>
      </c>
      <c r="AE674" s="2">
        <f t="shared" si="594"/>
        <v>0</v>
      </c>
      <c r="AF674" s="2">
        <f t="shared" si="594"/>
        <v>0</v>
      </c>
      <c r="AG674" s="2">
        <f t="shared" si="594"/>
        <v>0</v>
      </c>
      <c r="AH674" s="2">
        <f t="shared" si="594"/>
        <v>0</v>
      </c>
      <c r="AI674" s="2">
        <f t="shared" si="594"/>
        <v>0</v>
      </c>
      <c r="AJ674" s="2">
        <f t="shared" si="594"/>
        <v>0</v>
      </c>
      <c r="AK674" s="2">
        <f t="shared" si="594"/>
        <v>0</v>
      </c>
      <c r="AL674" s="2">
        <f t="shared" si="594"/>
        <v>0</v>
      </c>
      <c r="AM674" s="2">
        <f t="shared" si="594"/>
        <v>0</v>
      </c>
      <c r="AN674" s="2">
        <f t="shared" si="594"/>
        <v>0</v>
      </c>
      <c r="AO674" s="2">
        <f t="shared" si="594"/>
        <v>0</v>
      </c>
      <c r="AP674" s="2">
        <f t="shared" si="594"/>
        <v>0</v>
      </c>
      <c r="AQ674" s="2">
        <f t="shared" si="594"/>
        <v>0</v>
      </c>
      <c r="AR674" s="2">
        <f t="shared" si="594"/>
        <v>9335.4599999999991</v>
      </c>
      <c r="AS674" s="2">
        <f t="shared" si="594"/>
        <v>9335.4599999999991</v>
      </c>
      <c r="AT674" s="2">
        <f t="shared" si="594"/>
        <v>0</v>
      </c>
      <c r="AU674" s="2">
        <f t="shared" ref="AU674:BZ674" si="595">AU718</f>
        <v>0</v>
      </c>
      <c r="AV674" s="2">
        <f t="shared" si="595"/>
        <v>0</v>
      </c>
      <c r="AW674" s="2">
        <f t="shared" si="595"/>
        <v>0</v>
      </c>
      <c r="AX674" s="2">
        <f t="shared" si="595"/>
        <v>0</v>
      </c>
      <c r="AY674" s="2">
        <f t="shared" si="595"/>
        <v>0</v>
      </c>
      <c r="AZ674" s="2">
        <f t="shared" si="595"/>
        <v>0</v>
      </c>
      <c r="BA674" s="2">
        <f t="shared" si="595"/>
        <v>0</v>
      </c>
      <c r="BB674" s="2">
        <f t="shared" si="595"/>
        <v>0</v>
      </c>
      <c r="BC674" s="2">
        <f t="shared" si="595"/>
        <v>0</v>
      </c>
      <c r="BD674" s="2">
        <f t="shared" si="595"/>
        <v>0</v>
      </c>
      <c r="BE674" s="2">
        <f t="shared" si="595"/>
        <v>0</v>
      </c>
      <c r="BF674" s="2">
        <f t="shared" si="595"/>
        <v>0</v>
      </c>
      <c r="BG674" s="2">
        <f t="shared" si="595"/>
        <v>0</v>
      </c>
      <c r="BH674" s="2">
        <f t="shared" si="595"/>
        <v>0</v>
      </c>
      <c r="BI674" s="2">
        <f t="shared" si="595"/>
        <v>0</v>
      </c>
      <c r="BJ674" s="2">
        <f t="shared" si="595"/>
        <v>0</v>
      </c>
      <c r="BK674" s="2">
        <f t="shared" si="595"/>
        <v>0</v>
      </c>
      <c r="BL674" s="2">
        <f t="shared" si="595"/>
        <v>0</v>
      </c>
      <c r="BM674" s="2">
        <f t="shared" si="595"/>
        <v>0</v>
      </c>
      <c r="BN674" s="2">
        <f t="shared" si="595"/>
        <v>0</v>
      </c>
      <c r="BO674" s="2">
        <f t="shared" si="595"/>
        <v>0</v>
      </c>
      <c r="BP674" s="2">
        <f t="shared" si="595"/>
        <v>0</v>
      </c>
      <c r="BQ674" s="2">
        <f t="shared" si="595"/>
        <v>0</v>
      </c>
      <c r="BR674" s="2">
        <f t="shared" si="595"/>
        <v>0</v>
      </c>
      <c r="BS674" s="2">
        <f t="shared" si="595"/>
        <v>0</v>
      </c>
      <c r="BT674" s="2">
        <f t="shared" si="595"/>
        <v>0</v>
      </c>
      <c r="BU674" s="2">
        <f t="shared" si="595"/>
        <v>0</v>
      </c>
      <c r="BV674" s="2">
        <f t="shared" si="595"/>
        <v>0</v>
      </c>
      <c r="BW674" s="2">
        <f t="shared" si="595"/>
        <v>0</v>
      </c>
      <c r="BX674" s="2">
        <f t="shared" si="595"/>
        <v>0</v>
      </c>
      <c r="BY674" s="2">
        <f t="shared" si="595"/>
        <v>0</v>
      </c>
      <c r="BZ674" s="2">
        <f t="shared" si="595"/>
        <v>0</v>
      </c>
      <c r="CA674" s="2">
        <f t="shared" ref="CA674:DF674" si="596">CA718</f>
        <v>0</v>
      </c>
      <c r="CB674" s="2">
        <f t="shared" si="596"/>
        <v>0</v>
      </c>
      <c r="CC674" s="2">
        <f t="shared" si="596"/>
        <v>0</v>
      </c>
      <c r="CD674" s="2">
        <f t="shared" si="596"/>
        <v>0</v>
      </c>
      <c r="CE674" s="2">
        <f t="shared" si="596"/>
        <v>0</v>
      </c>
      <c r="CF674" s="2">
        <f t="shared" si="596"/>
        <v>0</v>
      </c>
      <c r="CG674" s="2">
        <f t="shared" si="596"/>
        <v>0</v>
      </c>
      <c r="CH674" s="2">
        <f t="shared" si="596"/>
        <v>0</v>
      </c>
      <c r="CI674" s="2">
        <f t="shared" si="596"/>
        <v>0</v>
      </c>
      <c r="CJ674" s="2">
        <f t="shared" si="596"/>
        <v>0</v>
      </c>
      <c r="CK674" s="2">
        <f t="shared" si="596"/>
        <v>0</v>
      </c>
      <c r="CL674" s="2">
        <f t="shared" si="596"/>
        <v>0</v>
      </c>
      <c r="CM674" s="2">
        <f t="shared" si="596"/>
        <v>0</v>
      </c>
      <c r="CN674" s="2">
        <f t="shared" si="596"/>
        <v>0</v>
      </c>
      <c r="CO674" s="2">
        <f t="shared" si="596"/>
        <v>0</v>
      </c>
      <c r="CP674" s="2">
        <f t="shared" si="596"/>
        <v>0</v>
      </c>
      <c r="CQ674" s="2">
        <f t="shared" si="596"/>
        <v>0</v>
      </c>
      <c r="CR674" s="2">
        <f t="shared" si="596"/>
        <v>0</v>
      </c>
      <c r="CS674" s="2">
        <f t="shared" si="596"/>
        <v>0</v>
      </c>
      <c r="CT674" s="2">
        <f t="shared" si="596"/>
        <v>0</v>
      </c>
      <c r="CU674" s="2">
        <f t="shared" si="596"/>
        <v>0</v>
      </c>
      <c r="CV674" s="2">
        <f t="shared" si="596"/>
        <v>0</v>
      </c>
      <c r="CW674" s="2">
        <f t="shared" si="596"/>
        <v>0</v>
      </c>
      <c r="CX674" s="2">
        <f t="shared" si="596"/>
        <v>0</v>
      </c>
      <c r="CY674" s="2">
        <f t="shared" si="596"/>
        <v>0</v>
      </c>
      <c r="CZ674" s="2">
        <f t="shared" si="596"/>
        <v>0</v>
      </c>
      <c r="DA674" s="2">
        <f t="shared" si="596"/>
        <v>0</v>
      </c>
      <c r="DB674" s="2">
        <f t="shared" si="596"/>
        <v>0</v>
      </c>
      <c r="DC674" s="2">
        <f t="shared" si="596"/>
        <v>0</v>
      </c>
      <c r="DD674" s="2">
        <f t="shared" si="596"/>
        <v>0</v>
      </c>
      <c r="DE674" s="2">
        <f t="shared" si="596"/>
        <v>0</v>
      </c>
      <c r="DF674" s="2">
        <f t="shared" si="596"/>
        <v>0</v>
      </c>
      <c r="DG674" s="3">
        <f t="shared" ref="DG674:EL674" si="597">DG718</f>
        <v>0</v>
      </c>
      <c r="DH674" s="3">
        <f t="shared" si="597"/>
        <v>0</v>
      </c>
      <c r="DI674" s="3">
        <f t="shared" si="597"/>
        <v>0</v>
      </c>
      <c r="DJ674" s="3">
        <f t="shared" si="597"/>
        <v>0</v>
      </c>
      <c r="DK674" s="3">
        <f t="shared" si="597"/>
        <v>0</v>
      </c>
      <c r="DL674" s="3">
        <f t="shared" si="597"/>
        <v>0</v>
      </c>
      <c r="DM674" s="3">
        <f t="shared" si="597"/>
        <v>0</v>
      </c>
      <c r="DN674" s="3">
        <f t="shared" si="597"/>
        <v>0</v>
      </c>
      <c r="DO674" s="3">
        <f t="shared" si="597"/>
        <v>0</v>
      </c>
      <c r="DP674" s="3">
        <f t="shared" si="597"/>
        <v>0</v>
      </c>
      <c r="DQ674" s="3">
        <f t="shared" si="597"/>
        <v>0</v>
      </c>
      <c r="DR674" s="3">
        <f t="shared" si="597"/>
        <v>0</v>
      </c>
      <c r="DS674" s="3">
        <f t="shared" si="597"/>
        <v>0</v>
      </c>
      <c r="DT674" s="3">
        <f t="shared" si="597"/>
        <v>0</v>
      </c>
      <c r="DU674" s="3">
        <f t="shared" si="597"/>
        <v>0</v>
      </c>
      <c r="DV674" s="3">
        <f t="shared" si="597"/>
        <v>0</v>
      </c>
      <c r="DW674" s="3">
        <f t="shared" si="597"/>
        <v>0</v>
      </c>
      <c r="DX674" s="3">
        <f t="shared" si="597"/>
        <v>0</v>
      </c>
      <c r="DY674" s="3">
        <f t="shared" si="597"/>
        <v>0</v>
      </c>
      <c r="DZ674" s="3">
        <f t="shared" si="597"/>
        <v>0</v>
      </c>
      <c r="EA674" s="3">
        <f t="shared" si="597"/>
        <v>0</v>
      </c>
      <c r="EB674" s="3">
        <f t="shared" si="597"/>
        <v>0</v>
      </c>
      <c r="EC674" s="3">
        <f t="shared" si="597"/>
        <v>0</v>
      </c>
      <c r="ED674" s="3">
        <f t="shared" si="597"/>
        <v>0</v>
      </c>
      <c r="EE674" s="3">
        <f t="shared" si="597"/>
        <v>0</v>
      </c>
      <c r="EF674" s="3">
        <f t="shared" si="597"/>
        <v>0</v>
      </c>
      <c r="EG674" s="3">
        <f t="shared" si="597"/>
        <v>0</v>
      </c>
      <c r="EH674" s="3">
        <f t="shared" si="597"/>
        <v>0</v>
      </c>
      <c r="EI674" s="3">
        <f t="shared" si="597"/>
        <v>0</v>
      </c>
      <c r="EJ674" s="3">
        <f t="shared" si="597"/>
        <v>0</v>
      </c>
      <c r="EK674" s="3">
        <f t="shared" si="597"/>
        <v>0</v>
      </c>
      <c r="EL674" s="3">
        <f t="shared" si="597"/>
        <v>0</v>
      </c>
      <c r="EM674" s="3">
        <f t="shared" ref="EM674:FR674" si="598">EM718</f>
        <v>0</v>
      </c>
      <c r="EN674" s="3">
        <f t="shared" si="598"/>
        <v>0</v>
      </c>
      <c r="EO674" s="3">
        <f t="shared" si="598"/>
        <v>0</v>
      </c>
      <c r="EP674" s="3">
        <f t="shared" si="598"/>
        <v>0</v>
      </c>
      <c r="EQ674" s="3">
        <f t="shared" si="598"/>
        <v>0</v>
      </c>
      <c r="ER674" s="3">
        <f t="shared" si="598"/>
        <v>0</v>
      </c>
      <c r="ES674" s="3">
        <f t="shared" si="598"/>
        <v>0</v>
      </c>
      <c r="ET674" s="3">
        <f t="shared" si="598"/>
        <v>0</v>
      </c>
      <c r="EU674" s="3">
        <f t="shared" si="598"/>
        <v>0</v>
      </c>
      <c r="EV674" s="3">
        <f t="shared" si="598"/>
        <v>0</v>
      </c>
      <c r="EW674" s="3">
        <f t="shared" si="598"/>
        <v>0</v>
      </c>
      <c r="EX674" s="3">
        <f t="shared" si="598"/>
        <v>0</v>
      </c>
      <c r="EY674" s="3">
        <f t="shared" si="598"/>
        <v>0</v>
      </c>
      <c r="EZ674" s="3">
        <f t="shared" si="598"/>
        <v>0</v>
      </c>
      <c r="FA674" s="3">
        <f t="shared" si="598"/>
        <v>0</v>
      </c>
      <c r="FB674" s="3">
        <f t="shared" si="598"/>
        <v>0</v>
      </c>
      <c r="FC674" s="3">
        <f t="shared" si="598"/>
        <v>0</v>
      </c>
      <c r="FD674" s="3">
        <f t="shared" si="598"/>
        <v>0</v>
      </c>
      <c r="FE674" s="3">
        <f t="shared" si="598"/>
        <v>0</v>
      </c>
      <c r="FF674" s="3">
        <f t="shared" si="598"/>
        <v>0</v>
      </c>
      <c r="FG674" s="3">
        <f t="shared" si="598"/>
        <v>0</v>
      </c>
      <c r="FH674" s="3">
        <f t="shared" si="598"/>
        <v>0</v>
      </c>
      <c r="FI674" s="3">
        <f t="shared" si="598"/>
        <v>0</v>
      </c>
      <c r="FJ674" s="3">
        <f t="shared" si="598"/>
        <v>0</v>
      </c>
      <c r="FK674" s="3">
        <f t="shared" si="598"/>
        <v>0</v>
      </c>
      <c r="FL674" s="3">
        <f t="shared" si="598"/>
        <v>0</v>
      </c>
      <c r="FM674" s="3">
        <f t="shared" si="598"/>
        <v>0</v>
      </c>
      <c r="FN674" s="3">
        <f t="shared" si="598"/>
        <v>0</v>
      </c>
      <c r="FO674" s="3">
        <f t="shared" si="598"/>
        <v>0</v>
      </c>
      <c r="FP674" s="3">
        <f t="shared" si="598"/>
        <v>0</v>
      </c>
      <c r="FQ674" s="3">
        <f t="shared" si="598"/>
        <v>0</v>
      </c>
      <c r="FR674" s="3">
        <f t="shared" si="598"/>
        <v>0</v>
      </c>
      <c r="FS674" s="3">
        <f t="shared" ref="FS674:GX674" si="599">FS718</f>
        <v>0</v>
      </c>
      <c r="FT674" s="3">
        <f t="shared" si="599"/>
        <v>0</v>
      </c>
      <c r="FU674" s="3">
        <f t="shared" si="599"/>
        <v>0</v>
      </c>
      <c r="FV674" s="3">
        <f t="shared" si="599"/>
        <v>0</v>
      </c>
      <c r="FW674" s="3">
        <f t="shared" si="599"/>
        <v>0</v>
      </c>
      <c r="FX674" s="3">
        <f t="shared" si="599"/>
        <v>0</v>
      </c>
      <c r="FY674" s="3">
        <f t="shared" si="599"/>
        <v>0</v>
      </c>
      <c r="FZ674" s="3">
        <f t="shared" si="599"/>
        <v>0</v>
      </c>
      <c r="GA674" s="3">
        <f t="shared" si="599"/>
        <v>0</v>
      </c>
      <c r="GB674" s="3">
        <f t="shared" si="599"/>
        <v>0</v>
      </c>
      <c r="GC674" s="3">
        <f t="shared" si="599"/>
        <v>0</v>
      </c>
      <c r="GD674" s="3">
        <f t="shared" si="599"/>
        <v>0</v>
      </c>
      <c r="GE674" s="3">
        <f t="shared" si="599"/>
        <v>0</v>
      </c>
      <c r="GF674" s="3">
        <f t="shared" si="599"/>
        <v>0</v>
      </c>
      <c r="GG674" s="3">
        <f t="shared" si="599"/>
        <v>0</v>
      </c>
      <c r="GH674" s="3">
        <f t="shared" si="599"/>
        <v>0</v>
      </c>
      <c r="GI674" s="3">
        <f t="shared" si="599"/>
        <v>0</v>
      </c>
      <c r="GJ674" s="3">
        <f t="shared" si="599"/>
        <v>0</v>
      </c>
      <c r="GK674" s="3">
        <f t="shared" si="599"/>
        <v>0</v>
      </c>
      <c r="GL674" s="3">
        <f t="shared" si="599"/>
        <v>0</v>
      </c>
      <c r="GM674" s="3">
        <f t="shared" si="599"/>
        <v>0</v>
      </c>
      <c r="GN674" s="3">
        <f t="shared" si="599"/>
        <v>0</v>
      </c>
      <c r="GO674" s="3">
        <f t="shared" si="599"/>
        <v>0</v>
      </c>
      <c r="GP674" s="3">
        <f t="shared" si="599"/>
        <v>0</v>
      </c>
      <c r="GQ674" s="3">
        <f t="shared" si="599"/>
        <v>0</v>
      </c>
      <c r="GR674" s="3">
        <f t="shared" si="599"/>
        <v>0</v>
      </c>
      <c r="GS674" s="3">
        <f t="shared" si="599"/>
        <v>0</v>
      </c>
      <c r="GT674" s="3">
        <f t="shared" si="599"/>
        <v>0</v>
      </c>
      <c r="GU674" s="3">
        <f t="shared" si="599"/>
        <v>0</v>
      </c>
      <c r="GV674" s="3">
        <f t="shared" si="599"/>
        <v>0</v>
      </c>
      <c r="GW674" s="3">
        <f t="shared" si="599"/>
        <v>0</v>
      </c>
      <c r="GX674" s="3">
        <f t="shared" si="599"/>
        <v>0</v>
      </c>
    </row>
    <row r="676" spans="1:245" x14ac:dyDescent="0.2">
      <c r="A676" s="1">
        <v>5</v>
      </c>
      <c r="B676" s="1">
        <v>1</v>
      </c>
      <c r="C676" s="1"/>
      <c r="D676" s="1">
        <f>ROW(A688)</f>
        <v>688</v>
      </c>
      <c r="E676" s="1"/>
      <c r="F676" s="1" t="s">
        <v>17</v>
      </c>
      <c r="G676" s="1" t="s">
        <v>18</v>
      </c>
      <c r="H676" s="1" t="s">
        <v>3</v>
      </c>
      <c r="I676" s="1">
        <v>0</v>
      </c>
      <c r="J676" s="1"/>
      <c r="K676" s="1">
        <v>0</v>
      </c>
      <c r="L676" s="1"/>
      <c r="M676" s="1" t="s">
        <v>3</v>
      </c>
      <c r="N676" s="1"/>
      <c r="O676" s="1"/>
      <c r="P676" s="1"/>
      <c r="Q676" s="1"/>
      <c r="R676" s="1"/>
      <c r="S676" s="1">
        <v>0</v>
      </c>
      <c r="T676" s="1"/>
      <c r="U676" s="1" t="s">
        <v>3</v>
      </c>
      <c r="V676" s="1">
        <v>0</v>
      </c>
      <c r="W676" s="1"/>
      <c r="X676" s="1"/>
      <c r="Y676" s="1"/>
      <c r="Z676" s="1"/>
      <c r="AA676" s="1"/>
      <c r="AB676" s="1" t="s">
        <v>3</v>
      </c>
      <c r="AC676" s="1" t="s">
        <v>3</v>
      </c>
      <c r="AD676" s="1" t="s">
        <v>3</v>
      </c>
      <c r="AE676" s="1" t="s">
        <v>3</v>
      </c>
      <c r="AF676" s="1" t="s">
        <v>3</v>
      </c>
      <c r="AG676" s="1" t="s">
        <v>3</v>
      </c>
      <c r="AH676" s="1"/>
      <c r="AI676" s="1"/>
      <c r="AJ676" s="1"/>
      <c r="AK676" s="1"/>
      <c r="AL676" s="1"/>
      <c r="AM676" s="1"/>
      <c r="AN676" s="1"/>
      <c r="AO676" s="1"/>
      <c r="AP676" s="1" t="s">
        <v>3</v>
      </c>
      <c r="AQ676" s="1" t="s">
        <v>3</v>
      </c>
      <c r="AR676" s="1" t="s">
        <v>3</v>
      </c>
      <c r="AS676" s="1"/>
      <c r="AT676" s="1"/>
      <c r="AU676" s="1"/>
      <c r="AV676" s="1"/>
      <c r="AW676" s="1"/>
      <c r="AX676" s="1"/>
      <c r="AY676" s="1"/>
      <c r="AZ676" s="1" t="s">
        <v>3</v>
      </c>
      <c r="BA676" s="1"/>
      <c r="BB676" s="1" t="s">
        <v>3</v>
      </c>
      <c r="BC676" s="1" t="s">
        <v>3</v>
      </c>
      <c r="BD676" s="1" t="s">
        <v>3</v>
      </c>
      <c r="BE676" s="1" t="s">
        <v>3</v>
      </c>
      <c r="BF676" s="1" t="s">
        <v>3</v>
      </c>
      <c r="BG676" s="1" t="s">
        <v>3</v>
      </c>
      <c r="BH676" s="1" t="s">
        <v>3</v>
      </c>
      <c r="BI676" s="1" t="s">
        <v>3</v>
      </c>
      <c r="BJ676" s="1" t="s">
        <v>3</v>
      </c>
      <c r="BK676" s="1" t="s">
        <v>3</v>
      </c>
      <c r="BL676" s="1" t="s">
        <v>3</v>
      </c>
      <c r="BM676" s="1" t="s">
        <v>3</v>
      </c>
      <c r="BN676" s="1" t="s">
        <v>3</v>
      </c>
      <c r="BO676" s="1" t="s">
        <v>3</v>
      </c>
      <c r="BP676" s="1" t="s">
        <v>3</v>
      </c>
      <c r="BQ676" s="1"/>
      <c r="BR676" s="1"/>
      <c r="BS676" s="1"/>
      <c r="BT676" s="1"/>
      <c r="BU676" s="1"/>
      <c r="BV676" s="1"/>
      <c r="BW676" s="1"/>
      <c r="BX676" s="1">
        <v>0</v>
      </c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>
        <v>0</v>
      </c>
    </row>
    <row r="678" spans="1:245" x14ac:dyDescent="0.2">
      <c r="A678" s="2">
        <v>52</v>
      </c>
      <c r="B678" s="2">
        <f t="shared" ref="B678:G678" si="600">B688</f>
        <v>1</v>
      </c>
      <c r="C678" s="2">
        <f t="shared" si="600"/>
        <v>5</v>
      </c>
      <c r="D678" s="2">
        <f t="shared" si="600"/>
        <v>676</v>
      </c>
      <c r="E678" s="2">
        <f t="shared" si="600"/>
        <v>0</v>
      </c>
      <c r="F678" s="2" t="str">
        <f t="shared" si="600"/>
        <v>Новый подраздел</v>
      </c>
      <c r="G678" s="2" t="str">
        <f t="shared" si="600"/>
        <v>Демонтажные и подготовительные  работы</v>
      </c>
      <c r="H678" s="2"/>
      <c r="I678" s="2"/>
      <c r="J678" s="2"/>
      <c r="K678" s="2"/>
      <c r="L678" s="2"/>
      <c r="M678" s="2"/>
      <c r="N678" s="2"/>
      <c r="O678" s="2">
        <f t="shared" ref="O678:AT678" si="601">O688</f>
        <v>4185.72</v>
      </c>
      <c r="P678" s="2">
        <f t="shared" si="601"/>
        <v>0</v>
      </c>
      <c r="Q678" s="2">
        <f t="shared" si="601"/>
        <v>0</v>
      </c>
      <c r="R678" s="2">
        <f t="shared" si="601"/>
        <v>0</v>
      </c>
      <c r="S678" s="2">
        <f t="shared" si="601"/>
        <v>4185.72</v>
      </c>
      <c r="T678" s="2">
        <f t="shared" si="601"/>
        <v>0</v>
      </c>
      <c r="U678" s="2">
        <f t="shared" si="601"/>
        <v>15.466666999999999</v>
      </c>
      <c r="V678" s="2">
        <f t="shared" si="601"/>
        <v>0</v>
      </c>
      <c r="W678" s="2">
        <f t="shared" si="601"/>
        <v>0</v>
      </c>
      <c r="X678" s="2">
        <f t="shared" si="601"/>
        <v>3433.59</v>
      </c>
      <c r="Y678" s="2">
        <f t="shared" si="601"/>
        <v>1716.15</v>
      </c>
      <c r="Z678" s="2">
        <f t="shared" si="601"/>
        <v>0</v>
      </c>
      <c r="AA678" s="2">
        <f t="shared" si="601"/>
        <v>0</v>
      </c>
      <c r="AB678" s="2">
        <f t="shared" si="601"/>
        <v>4185.72</v>
      </c>
      <c r="AC678" s="2">
        <f t="shared" si="601"/>
        <v>0</v>
      </c>
      <c r="AD678" s="2">
        <f t="shared" si="601"/>
        <v>0</v>
      </c>
      <c r="AE678" s="2">
        <f t="shared" si="601"/>
        <v>0</v>
      </c>
      <c r="AF678" s="2">
        <f t="shared" si="601"/>
        <v>4185.72</v>
      </c>
      <c r="AG678" s="2">
        <f t="shared" si="601"/>
        <v>0</v>
      </c>
      <c r="AH678" s="2">
        <f t="shared" si="601"/>
        <v>15.466666999999999</v>
      </c>
      <c r="AI678" s="2">
        <f t="shared" si="601"/>
        <v>0</v>
      </c>
      <c r="AJ678" s="2">
        <f t="shared" si="601"/>
        <v>0</v>
      </c>
      <c r="AK678" s="2">
        <f t="shared" si="601"/>
        <v>3433.59</v>
      </c>
      <c r="AL678" s="2">
        <f t="shared" si="601"/>
        <v>1716.15</v>
      </c>
      <c r="AM678" s="2">
        <f t="shared" si="601"/>
        <v>0</v>
      </c>
      <c r="AN678" s="2">
        <f t="shared" si="601"/>
        <v>0</v>
      </c>
      <c r="AO678" s="2">
        <f t="shared" si="601"/>
        <v>0</v>
      </c>
      <c r="AP678" s="2">
        <f t="shared" si="601"/>
        <v>0</v>
      </c>
      <c r="AQ678" s="2">
        <f t="shared" si="601"/>
        <v>0</v>
      </c>
      <c r="AR678" s="2">
        <f t="shared" si="601"/>
        <v>9335.4599999999991</v>
      </c>
      <c r="AS678" s="2">
        <f t="shared" si="601"/>
        <v>9335.4599999999991</v>
      </c>
      <c r="AT678" s="2">
        <f t="shared" si="601"/>
        <v>0</v>
      </c>
      <c r="AU678" s="2">
        <f t="shared" ref="AU678:BZ678" si="602">AU688</f>
        <v>0</v>
      </c>
      <c r="AV678" s="2">
        <f t="shared" si="602"/>
        <v>0</v>
      </c>
      <c r="AW678" s="2">
        <f t="shared" si="602"/>
        <v>0</v>
      </c>
      <c r="AX678" s="2">
        <f t="shared" si="602"/>
        <v>0</v>
      </c>
      <c r="AY678" s="2">
        <f t="shared" si="602"/>
        <v>0</v>
      </c>
      <c r="AZ678" s="2">
        <f t="shared" si="602"/>
        <v>0</v>
      </c>
      <c r="BA678" s="2">
        <f t="shared" si="602"/>
        <v>0</v>
      </c>
      <c r="BB678" s="2">
        <f t="shared" si="602"/>
        <v>0</v>
      </c>
      <c r="BC678" s="2">
        <f t="shared" si="602"/>
        <v>0</v>
      </c>
      <c r="BD678" s="2">
        <f t="shared" si="602"/>
        <v>0</v>
      </c>
      <c r="BE678" s="2">
        <f t="shared" si="602"/>
        <v>0</v>
      </c>
      <c r="BF678" s="2">
        <f t="shared" si="602"/>
        <v>0</v>
      </c>
      <c r="BG678" s="2">
        <f t="shared" si="602"/>
        <v>0</v>
      </c>
      <c r="BH678" s="2">
        <f t="shared" si="602"/>
        <v>0</v>
      </c>
      <c r="BI678" s="2">
        <f t="shared" si="602"/>
        <v>0</v>
      </c>
      <c r="BJ678" s="2">
        <f t="shared" si="602"/>
        <v>0</v>
      </c>
      <c r="BK678" s="2">
        <f t="shared" si="602"/>
        <v>0</v>
      </c>
      <c r="BL678" s="2">
        <f t="shared" si="602"/>
        <v>0</v>
      </c>
      <c r="BM678" s="2">
        <f t="shared" si="602"/>
        <v>0</v>
      </c>
      <c r="BN678" s="2">
        <f t="shared" si="602"/>
        <v>0</v>
      </c>
      <c r="BO678" s="2">
        <f t="shared" si="602"/>
        <v>0</v>
      </c>
      <c r="BP678" s="2">
        <f t="shared" si="602"/>
        <v>0</v>
      </c>
      <c r="BQ678" s="2">
        <f t="shared" si="602"/>
        <v>0</v>
      </c>
      <c r="BR678" s="2">
        <f t="shared" si="602"/>
        <v>0</v>
      </c>
      <c r="BS678" s="2">
        <f t="shared" si="602"/>
        <v>0</v>
      </c>
      <c r="BT678" s="2">
        <f t="shared" si="602"/>
        <v>0</v>
      </c>
      <c r="BU678" s="2">
        <f t="shared" si="602"/>
        <v>0</v>
      </c>
      <c r="BV678" s="2">
        <f t="shared" si="602"/>
        <v>0</v>
      </c>
      <c r="BW678" s="2">
        <f t="shared" si="602"/>
        <v>0</v>
      </c>
      <c r="BX678" s="2">
        <f t="shared" si="602"/>
        <v>0</v>
      </c>
      <c r="BY678" s="2">
        <f t="shared" si="602"/>
        <v>0</v>
      </c>
      <c r="BZ678" s="2">
        <f t="shared" si="602"/>
        <v>0</v>
      </c>
      <c r="CA678" s="2">
        <f t="shared" ref="CA678:DF678" si="603">CA688</f>
        <v>9335.4599999999991</v>
      </c>
      <c r="CB678" s="2">
        <f t="shared" si="603"/>
        <v>9335.4599999999991</v>
      </c>
      <c r="CC678" s="2">
        <f t="shared" si="603"/>
        <v>0</v>
      </c>
      <c r="CD678" s="2">
        <f t="shared" si="603"/>
        <v>0</v>
      </c>
      <c r="CE678" s="2">
        <f t="shared" si="603"/>
        <v>0</v>
      </c>
      <c r="CF678" s="2">
        <f t="shared" si="603"/>
        <v>0</v>
      </c>
      <c r="CG678" s="2">
        <f t="shared" si="603"/>
        <v>0</v>
      </c>
      <c r="CH678" s="2">
        <f t="shared" si="603"/>
        <v>0</v>
      </c>
      <c r="CI678" s="2">
        <f t="shared" si="603"/>
        <v>0</v>
      </c>
      <c r="CJ678" s="2">
        <f t="shared" si="603"/>
        <v>0</v>
      </c>
      <c r="CK678" s="2">
        <f t="shared" si="603"/>
        <v>0</v>
      </c>
      <c r="CL678" s="2">
        <f t="shared" si="603"/>
        <v>0</v>
      </c>
      <c r="CM678" s="2">
        <f t="shared" si="603"/>
        <v>0</v>
      </c>
      <c r="CN678" s="2">
        <f t="shared" si="603"/>
        <v>0</v>
      </c>
      <c r="CO678" s="2">
        <f t="shared" si="603"/>
        <v>0</v>
      </c>
      <c r="CP678" s="2">
        <f t="shared" si="603"/>
        <v>0</v>
      </c>
      <c r="CQ678" s="2">
        <f t="shared" si="603"/>
        <v>0</v>
      </c>
      <c r="CR678" s="2">
        <f t="shared" si="603"/>
        <v>0</v>
      </c>
      <c r="CS678" s="2">
        <f t="shared" si="603"/>
        <v>0</v>
      </c>
      <c r="CT678" s="2">
        <f t="shared" si="603"/>
        <v>0</v>
      </c>
      <c r="CU678" s="2">
        <f t="shared" si="603"/>
        <v>0</v>
      </c>
      <c r="CV678" s="2">
        <f t="shared" si="603"/>
        <v>0</v>
      </c>
      <c r="CW678" s="2">
        <f t="shared" si="603"/>
        <v>0</v>
      </c>
      <c r="CX678" s="2">
        <f t="shared" si="603"/>
        <v>0</v>
      </c>
      <c r="CY678" s="2">
        <f t="shared" si="603"/>
        <v>0</v>
      </c>
      <c r="CZ678" s="2">
        <f t="shared" si="603"/>
        <v>0</v>
      </c>
      <c r="DA678" s="2">
        <f t="shared" si="603"/>
        <v>0</v>
      </c>
      <c r="DB678" s="2">
        <f t="shared" si="603"/>
        <v>0</v>
      </c>
      <c r="DC678" s="2">
        <f t="shared" si="603"/>
        <v>0</v>
      </c>
      <c r="DD678" s="2">
        <f t="shared" si="603"/>
        <v>0</v>
      </c>
      <c r="DE678" s="2">
        <f t="shared" si="603"/>
        <v>0</v>
      </c>
      <c r="DF678" s="2">
        <f t="shared" si="603"/>
        <v>0</v>
      </c>
      <c r="DG678" s="3">
        <f t="shared" ref="DG678:EL678" si="604">DG688</f>
        <v>0</v>
      </c>
      <c r="DH678" s="3">
        <f t="shared" si="604"/>
        <v>0</v>
      </c>
      <c r="DI678" s="3">
        <f t="shared" si="604"/>
        <v>0</v>
      </c>
      <c r="DJ678" s="3">
        <f t="shared" si="604"/>
        <v>0</v>
      </c>
      <c r="DK678" s="3">
        <f t="shared" si="604"/>
        <v>0</v>
      </c>
      <c r="DL678" s="3">
        <f t="shared" si="604"/>
        <v>0</v>
      </c>
      <c r="DM678" s="3">
        <f t="shared" si="604"/>
        <v>0</v>
      </c>
      <c r="DN678" s="3">
        <f t="shared" si="604"/>
        <v>0</v>
      </c>
      <c r="DO678" s="3">
        <f t="shared" si="604"/>
        <v>0</v>
      </c>
      <c r="DP678" s="3">
        <f t="shared" si="604"/>
        <v>0</v>
      </c>
      <c r="DQ678" s="3">
        <f t="shared" si="604"/>
        <v>0</v>
      </c>
      <c r="DR678" s="3">
        <f t="shared" si="604"/>
        <v>0</v>
      </c>
      <c r="DS678" s="3">
        <f t="shared" si="604"/>
        <v>0</v>
      </c>
      <c r="DT678" s="3">
        <f t="shared" si="604"/>
        <v>0</v>
      </c>
      <c r="DU678" s="3">
        <f t="shared" si="604"/>
        <v>0</v>
      </c>
      <c r="DV678" s="3">
        <f t="shared" si="604"/>
        <v>0</v>
      </c>
      <c r="DW678" s="3">
        <f t="shared" si="604"/>
        <v>0</v>
      </c>
      <c r="DX678" s="3">
        <f t="shared" si="604"/>
        <v>0</v>
      </c>
      <c r="DY678" s="3">
        <f t="shared" si="604"/>
        <v>0</v>
      </c>
      <c r="DZ678" s="3">
        <f t="shared" si="604"/>
        <v>0</v>
      </c>
      <c r="EA678" s="3">
        <f t="shared" si="604"/>
        <v>0</v>
      </c>
      <c r="EB678" s="3">
        <f t="shared" si="604"/>
        <v>0</v>
      </c>
      <c r="EC678" s="3">
        <f t="shared" si="604"/>
        <v>0</v>
      </c>
      <c r="ED678" s="3">
        <f t="shared" si="604"/>
        <v>0</v>
      </c>
      <c r="EE678" s="3">
        <f t="shared" si="604"/>
        <v>0</v>
      </c>
      <c r="EF678" s="3">
        <f t="shared" si="604"/>
        <v>0</v>
      </c>
      <c r="EG678" s="3">
        <f t="shared" si="604"/>
        <v>0</v>
      </c>
      <c r="EH678" s="3">
        <f t="shared" si="604"/>
        <v>0</v>
      </c>
      <c r="EI678" s="3">
        <f t="shared" si="604"/>
        <v>0</v>
      </c>
      <c r="EJ678" s="3">
        <f t="shared" si="604"/>
        <v>0</v>
      </c>
      <c r="EK678" s="3">
        <f t="shared" si="604"/>
        <v>0</v>
      </c>
      <c r="EL678" s="3">
        <f t="shared" si="604"/>
        <v>0</v>
      </c>
      <c r="EM678" s="3">
        <f t="shared" ref="EM678:FR678" si="605">EM688</f>
        <v>0</v>
      </c>
      <c r="EN678" s="3">
        <f t="shared" si="605"/>
        <v>0</v>
      </c>
      <c r="EO678" s="3">
        <f t="shared" si="605"/>
        <v>0</v>
      </c>
      <c r="EP678" s="3">
        <f t="shared" si="605"/>
        <v>0</v>
      </c>
      <c r="EQ678" s="3">
        <f t="shared" si="605"/>
        <v>0</v>
      </c>
      <c r="ER678" s="3">
        <f t="shared" si="605"/>
        <v>0</v>
      </c>
      <c r="ES678" s="3">
        <f t="shared" si="605"/>
        <v>0</v>
      </c>
      <c r="ET678" s="3">
        <f t="shared" si="605"/>
        <v>0</v>
      </c>
      <c r="EU678" s="3">
        <f t="shared" si="605"/>
        <v>0</v>
      </c>
      <c r="EV678" s="3">
        <f t="shared" si="605"/>
        <v>0</v>
      </c>
      <c r="EW678" s="3">
        <f t="shared" si="605"/>
        <v>0</v>
      </c>
      <c r="EX678" s="3">
        <f t="shared" si="605"/>
        <v>0</v>
      </c>
      <c r="EY678" s="3">
        <f t="shared" si="605"/>
        <v>0</v>
      </c>
      <c r="EZ678" s="3">
        <f t="shared" si="605"/>
        <v>0</v>
      </c>
      <c r="FA678" s="3">
        <f t="shared" si="605"/>
        <v>0</v>
      </c>
      <c r="FB678" s="3">
        <f t="shared" si="605"/>
        <v>0</v>
      </c>
      <c r="FC678" s="3">
        <f t="shared" si="605"/>
        <v>0</v>
      </c>
      <c r="FD678" s="3">
        <f t="shared" si="605"/>
        <v>0</v>
      </c>
      <c r="FE678" s="3">
        <f t="shared" si="605"/>
        <v>0</v>
      </c>
      <c r="FF678" s="3">
        <f t="shared" si="605"/>
        <v>0</v>
      </c>
      <c r="FG678" s="3">
        <f t="shared" si="605"/>
        <v>0</v>
      </c>
      <c r="FH678" s="3">
        <f t="shared" si="605"/>
        <v>0</v>
      </c>
      <c r="FI678" s="3">
        <f t="shared" si="605"/>
        <v>0</v>
      </c>
      <c r="FJ678" s="3">
        <f t="shared" si="605"/>
        <v>0</v>
      </c>
      <c r="FK678" s="3">
        <f t="shared" si="605"/>
        <v>0</v>
      </c>
      <c r="FL678" s="3">
        <f t="shared" si="605"/>
        <v>0</v>
      </c>
      <c r="FM678" s="3">
        <f t="shared" si="605"/>
        <v>0</v>
      </c>
      <c r="FN678" s="3">
        <f t="shared" si="605"/>
        <v>0</v>
      </c>
      <c r="FO678" s="3">
        <f t="shared" si="605"/>
        <v>0</v>
      </c>
      <c r="FP678" s="3">
        <f t="shared" si="605"/>
        <v>0</v>
      </c>
      <c r="FQ678" s="3">
        <f t="shared" si="605"/>
        <v>0</v>
      </c>
      <c r="FR678" s="3">
        <f t="shared" si="605"/>
        <v>0</v>
      </c>
      <c r="FS678" s="3">
        <f t="shared" ref="FS678:GX678" si="606">FS688</f>
        <v>0</v>
      </c>
      <c r="FT678" s="3">
        <f t="shared" si="606"/>
        <v>0</v>
      </c>
      <c r="FU678" s="3">
        <f t="shared" si="606"/>
        <v>0</v>
      </c>
      <c r="FV678" s="3">
        <f t="shared" si="606"/>
        <v>0</v>
      </c>
      <c r="FW678" s="3">
        <f t="shared" si="606"/>
        <v>0</v>
      </c>
      <c r="FX678" s="3">
        <f t="shared" si="606"/>
        <v>0</v>
      </c>
      <c r="FY678" s="3">
        <f t="shared" si="606"/>
        <v>0</v>
      </c>
      <c r="FZ678" s="3">
        <f t="shared" si="606"/>
        <v>0</v>
      </c>
      <c r="GA678" s="3">
        <f t="shared" si="606"/>
        <v>0</v>
      </c>
      <c r="GB678" s="3">
        <f t="shared" si="606"/>
        <v>0</v>
      </c>
      <c r="GC678" s="3">
        <f t="shared" si="606"/>
        <v>0</v>
      </c>
      <c r="GD678" s="3">
        <f t="shared" si="606"/>
        <v>0</v>
      </c>
      <c r="GE678" s="3">
        <f t="shared" si="606"/>
        <v>0</v>
      </c>
      <c r="GF678" s="3">
        <f t="shared" si="606"/>
        <v>0</v>
      </c>
      <c r="GG678" s="3">
        <f t="shared" si="606"/>
        <v>0</v>
      </c>
      <c r="GH678" s="3">
        <f t="shared" si="606"/>
        <v>0</v>
      </c>
      <c r="GI678" s="3">
        <f t="shared" si="606"/>
        <v>0</v>
      </c>
      <c r="GJ678" s="3">
        <f t="shared" si="606"/>
        <v>0</v>
      </c>
      <c r="GK678" s="3">
        <f t="shared" si="606"/>
        <v>0</v>
      </c>
      <c r="GL678" s="3">
        <f t="shared" si="606"/>
        <v>0</v>
      </c>
      <c r="GM678" s="3">
        <f t="shared" si="606"/>
        <v>0</v>
      </c>
      <c r="GN678" s="3">
        <f t="shared" si="606"/>
        <v>0</v>
      </c>
      <c r="GO678" s="3">
        <f t="shared" si="606"/>
        <v>0</v>
      </c>
      <c r="GP678" s="3">
        <f t="shared" si="606"/>
        <v>0</v>
      </c>
      <c r="GQ678" s="3">
        <f t="shared" si="606"/>
        <v>0</v>
      </c>
      <c r="GR678" s="3">
        <f t="shared" si="606"/>
        <v>0</v>
      </c>
      <c r="GS678" s="3">
        <f t="shared" si="606"/>
        <v>0</v>
      </c>
      <c r="GT678" s="3">
        <f t="shared" si="606"/>
        <v>0</v>
      </c>
      <c r="GU678" s="3">
        <f t="shared" si="606"/>
        <v>0</v>
      </c>
      <c r="GV678" s="3">
        <f t="shared" si="606"/>
        <v>0</v>
      </c>
      <c r="GW678" s="3">
        <f t="shared" si="606"/>
        <v>0</v>
      </c>
      <c r="GX678" s="3">
        <f t="shared" si="606"/>
        <v>0</v>
      </c>
    </row>
    <row r="680" spans="1:245" x14ac:dyDescent="0.2">
      <c r="A680">
        <v>17</v>
      </c>
      <c r="B680">
        <v>1</v>
      </c>
      <c r="C680">
        <f>ROW(SmtRes!A308)</f>
        <v>308</v>
      </c>
      <c r="D680">
        <f>ROW(EtalonRes!A326)</f>
        <v>326</v>
      </c>
      <c r="E680" t="s">
        <v>19</v>
      </c>
      <c r="F680" t="s">
        <v>20</v>
      </c>
      <c r="G680" t="s">
        <v>21</v>
      </c>
      <c r="H680" t="s">
        <v>22</v>
      </c>
      <c r="I680">
        <f>ROUND(1.82/100,9)</f>
        <v>1.8200000000000001E-2</v>
      </c>
      <c r="J680">
        <v>0</v>
      </c>
      <c r="K680">
        <f>ROUND(1.82/100,9)</f>
        <v>1.8200000000000001E-2</v>
      </c>
      <c r="O680">
        <f t="shared" ref="O680:O686" si="607">ROUND(CP680,2)</f>
        <v>282.37</v>
      </c>
      <c r="P680">
        <f t="shared" ref="P680:P686" si="608">ROUND((ROUND((AC680*AW680*I680),2)*BC680),2)</f>
        <v>0</v>
      </c>
      <c r="Q680">
        <f t="shared" ref="Q680:Q686" si="609">(ROUND((ROUND(((ET680)*AV680*I680),2)*BB680),2)+ROUND((ROUND(((AE680-(EU680))*AV680*I680),2)*BS680),2))</f>
        <v>0</v>
      </c>
      <c r="R680">
        <f t="shared" ref="R680:R686" si="610">ROUND((ROUND((AE680*AV680*I680),2)*BS680),2)</f>
        <v>0</v>
      </c>
      <c r="S680">
        <f t="shared" ref="S680:S686" si="611">ROUND((ROUND((AF680*AV680*I680),2)*BA680),2)</f>
        <v>282.37</v>
      </c>
      <c r="T680">
        <f t="shared" ref="T680:T686" si="612">ROUND(CU680*I680,2)</f>
        <v>0</v>
      </c>
      <c r="U680">
        <f t="shared" ref="U680:U686" si="613">CV680*I680</f>
        <v>1.0465</v>
      </c>
      <c r="V680">
        <f t="shared" ref="V680:V686" si="614">CW680*I680</f>
        <v>0</v>
      </c>
      <c r="W680">
        <f t="shared" ref="W680:W686" si="615">ROUND(CX680*I680,2)</f>
        <v>0</v>
      </c>
      <c r="X680">
        <f t="shared" ref="X680:Y686" si="616">ROUND(CY680,2)</f>
        <v>197.66</v>
      </c>
      <c r="Y680">
        <f t="shared" si="616"/>
        <v>115.77</v>
      </c>
      <c r="AA680">
        <v>55282325</v>
      </c>
      <c r="AB680">
        <f t="shared" ref="AB680:AB686" si="617">ROUND((AC680+AD680+AF680),6)</f>
        <v>587.65</v>
      </c>
      <c r="AC680">
        <f t="shared" ref="AC680:AC686" si="618">ROUND((ES680),6)</f>
        <v>0</v>
      </c>
      <c r="AD680">
        <f t="shared" ref="AD680:AD686" si="619">ROUND((((ET680)-(EU680))+AE680),6)</f>
        <v>0</v>
      </c>
      <c r="AE680">
        <f t="shared" ref="AE680:AF686" si="620">ROUND((EU680),6)</f>
        <v>0</v>
      </c>
      <c r="AF680">
        <f t="shared" si="620"/>
        <v>587.65</v>
      </c>
      <c r="AG680">
        <f t="shared" ref="AG680:AG686" si="621">ROUND((AP680),6)</f>
        <v>0</v>
      </c>
      <c r="AH680">
        <f t="shared" ref="AH680:AI686" si="622">(EW680)</f>
        <v>57.5</v>
      </c>
      <c r="AI680">
        <f t="shared" si="622"/>
        <v>0</v>
      </c>
      <c r="AJ680">
        <f t="shared" ref="AJ680:AJ686" si="623">(AS680)</f>
        <v>0</v>
      </c>
      <c r="AK680">
        <v>587.65</v>
      </c>
      <c r="AL680">
        <v>0</v>
      </c>
      <c r="AM680">
        <v>0</v>
      </c>
      <c r="AN680">
        <v>0</v>
      </c>
      <c r="AO680">
        <v>587.65</v>
      </c>
      <c r="AP680">
        <v>0</v>
      </c>
      <c r="AQ680">
        <v>57.5</v>
      </c>
      <c r="AR680">
        <v>0</v>
      </c>
      <c r="AS680">
        <v>0</v>
      </c>
      <c r="AT680">
        <v>70</v>
      </c>
      <c r="AU680">
        <v>41</v>
      </c>
      <c r="AV680">
        <v>1</v>
      </c>
      <c r="AW680">
        <v>1</v>
      </c>
      <c r="AZ680">
        <v>1</v>
      </c>
      <c r="BA680">
        <v>26.39</v>
      </c>
      <c r="BB680">
        <v>1</v>
      </c>
      <c r="BC680">
        <v>1</v>
      </c>
      <c r="BD680" t="s">
        <v>3</v>
      </c>
      <c r="BE680" t="s">
        <v>3</v>
      </c>
      <c r="BF680" t="s">
        <v>3</v>
      </c>
      <c r="BG680" t="s">
        <v>3</v>
      </c>
      <c r="BH680">
        <v>0</v>
      </c>
      <c r="BI680">
        <v>1</v>
      </c>
      <c r="BJ680" t="s">
        <v>23</v>
      </c>
      <c r="BM680">
        <v>456</v>
      </c>
      <c r="BN680">
        <v>0</v>
      </c>
      <c r="BO680" t="s">
        <v>20</v>
      </c>
      <c r="BP680">
        <v>1</v>
      </c>
      <c r="BQ680">
        <v>60</v>
      </c>
      <c r="BR680">
        <v>0</v>
      </c>
      <c r="BS680">
        <v>26.39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70</v>
      </c>
      <c r="CA680">
        <v>41</v>
      </c>
      <c r="CB680" t="s">
        <v>3</v>
      </c>
      <c r="CE680">
        <v>30</v>
      </c>
      <c r="CF680">
        <v>0</v>
      </c>
      <c r="CG680">
        <v>0</v>
      </c>
      <c r="CM680">
        <v>0</v>
      </c>
      <c r="CN680" t="s">
        <v>3</v>
      </c>
      <c r="CO680">
        <v>0</v>
      </c>
      <c r="CP680">
        <f t="shared" ref="CP680:CP686" si="624">(P680+Q680+S680)</f>
        <v>282.37</v>
      </c>
      <c r="CQ680">
        <f t="shared" ref="CQ680:CQ686" si="625">ROUND((ROUND((AC680*AW680*1),2)*BC680),2)</f>
        <v>0</v>
      </c>
      <c r="CR680">
        <f t="shared" ref="CR680:CR686" si="626">(ROUND((ROUND(((ET680)*AV680*1),2)*BB680),2)+ROUND((ROUND(((AE680-(EU680))*AV680*1),2)*BS680),2))</f>
        <v>0</v>
      </c>
      <c r="CS680">
        <f t="shared" ref="CS680:CS686" si="627">ROUND((ROUND((AE680*AV680*1),2)*BS680),2)</f>
        <v>0</v>
      </c>
      <c r="CT680">
        <f t="shared" ref="CT680:CT686" si="628">ROUND((ROUND((AF680*AV680*1),2)*BA680),2)</f>
        <v>15508.08</v>
      </c>
      <c r="CU680">
        <f t="shared" ref="CU680:CU686" si="629">AG680</f>
        <v>0</v>
      </c>
      <c r="CV680">
        <f t="shared" ref="CV680:CV686" si="630">(AH680*AV680)</f>
        <v>57.5</v>
      </c>
      <c r="CW680">
        <f t="shared" ref="CW680:CX686" si="631">AI680</f>
        <v>0</v>
      </c>
      <c r="CX680">
        <f t="shared" si="631"/>
        <v>0</v>
      </c>
      <c r="CY680">
        <f t="shared" ref="CY680:CY686" si="632">S680*(BZ680/100)</f>
        <v>197.65899999999999</v>
      </c>
      <c r="CZ680">
        <f t="shared" ref="CZ680:CZ686" si="633">S680*(CA680/100)</f>
        <v>115.7717</v>
      </c>
      <c r="DC680" t="s">
        <v>3</v>
      </c>
      <c r="DD680" t="s">
        <v>3</v>
      </c>
      <c r="DE680" t="s">
        <v>3</v>
      </c>
      <c r="DF680" t="s">
        <v>3</v>
      </c>
      <c r="DG680" t="s">
        <v>3</v>
      </c>
      <c r="DH680" t="s">
        <v>3</v>
      </c>
      <c r="DI680" t="s">
        <v>3</v>
      </c>
      <c r="DJ680" t="s">
        <v>3</v>
      </c>
      <c r="DK680" t="s">
        <v>3</v>
      </c>
      <c r="DL680" t="s">
        <v>3</v>
      </c>
      <c r="DM680" t="s">
        <v>3</v>
      </c>
      <c r="DN680">
        <v>80</v>
      </c>
      <c r="DO680">
        <v>55</v>
      </c>
      <c r="DP680">
        <v>1.0469999999999999</v>
      </c>
      <c r="DQ680">
        <v>1</v>
      </c>
      <c r="DU680">
        <v>1005</v>
      </c>
      <c r="DV680" t="s">
        <v>22</v>
      </c>
      <c r="DW680" t="s">
        <v>22</v>
      </c>
      <c r="DX680">
        <v>100</v>
      </c>
      <c r="DZ680" t="s">
        <v>3</v>
      </c>
      <c r="EA680" t="s">
        <v>3</v>
      </c>
      <c r="EB680" t="s">
        <v>3</v>
      </c>
      <c r="EC680" t="s">
        <v>3</v>
      </c>
      <c r="EE680">
        <v>54687882</v>
      </c>
      <c r="EF680">
        <v>60</v>
      </c>
      <c r="EG680" t="s">
        <v>24</v>
      </c>
      <c r="EH680">
        <v>0</v>
      </c>
      <c r="EI680" t="s">
        <v>3</v>
      </c>
      <c r="EJ680">
        <v>1</v>
      </c>
      <c r="EK680">
        <v>456</v>
      </c>
      <c r="EL680" t="s">
        <v>25</v>
      </c>
      <c r="EM680" t="s">
        <v>26</v>
      </c>
      <c r="EO680" t="s">
        <v>3</v>
      </c>
      <c r="EQ680">
        <v>0</v>
      </c>
      <c r="ER680">
        <v>587.65</v>
      </c>
      <c r="ES680">
        <v>0</v>
      </c>
      <c r="ET680">
        <v>0</v>
      </c>
      <c r="EU680">
        <v>0</v>
      </c>
      <c r="EV680">
        <v>587.65</v>
      </c>
      <c r="EW680">
        <v>57.5</v>
      </c>
      <c r="EX680">
        <v>0</v>
      </c>
      <c r="EY680">
        <v>0</v>
      </c>
      <c r="FQ680">
        <v>0</v>
      </c>
      <c r="FR680">
        <f t="shared" ref="FR680:FR686" si="634">ROUND(IF(AND(BH680=3,BI680=3),P680,0),2)</f>
        <v>0</v>
      </c>
      <c r="FS680">
        <v>0</v>
      </c>
      <c r="FX680">
        <v>80</v>
      </c>
      <c r="FY680">
        <v>55</v>
      </c>
      <c r="GA680" t="s">
        <v>3</v>
      </c>
      <c r="GD680">
        <v>0</v>
      </c>
      <c r="GF680">
        <v>-1681123399</v>
      </c>
      <c r="GG680">
        <v>2</v>
      </c>
      <c r="GH680">
        <v>1</v>
      </c>
      <c r="GI680">
        <v>3</v>
      </c>
      <c r="GJ680">
        <v>0</v>
      </c>
      <c r="GK680">
        <f>ROUND(R680*(R12)/100,2)</f>
        <v>0</v>
      </c>
      <c r="GL680">
        <f t="shared" ref="GL680:GL686" si="635">ROUND(IF(AND(BH680=3,BI680=3,FS680&lt;&gt;0),P680,0),2)</f>
        <v>0</v>
      </c>
      <c r="GM680">
        <f t="shared" ref="GM680:GM686" si="636">ROUND(O680+X680+Y680+GK680,2)+GX680</f>
        <v>595.79999999999995</v>
      </c>
      <c r="GN680">
        <f t="shared" ref="GN680:GN686" si="637">IF(OR(BI680=0,BI680=1),ROUND(O680+X680+Y680+GK680,2),0)</f>
        <v>595.79999999999995</v>
      </c>
      <c r="GO680">
        <f t="shared" ref="GO680:GO686" si="638">IF(BI680=2,ROUND(O680+X680+Y680+GK680,2),0)</f>
        <v>0</v>
      </c>
      <c r="GP680">
        <f t="shared" ref="GP680:GP686" si="639">IF(BI680=4,ROUND(O680+X680+Y680+GK680,2)+GX680,0)</f>
        <v>0</v>
      </c>
      <c r="GR680">
        <v>0</v>
      </c>
      <c r="GS680">
        <v>3</v>
      </c>
      <c r="GT680">
        <v>0</v>
      </c>
      <c r="GU680" t="s">
        <v>3</v>
      </c>
      <c r="GV680">
        <f t="shared" ref="GV680:GV686" si="640">ROUND((GT680),6)</f>
        <v>0</v>
      </c>
      <c r="GW680">
        <v>1</v>
      </c>
      <c r="GX680">
        <f t="shared" ref="GX680:GX686" si="641">ROUND(HC680*I680,2)</f>
        <v>0</v>
      </c>
      <c r="HA680">
        <v>0</v>
      </c>
      <c r="HB680">
        <v>0</v>
      </c>
      <c r="HC680">
        <f t="shared" ref="HC680:HC686" si="642">GV680*GW680</f>
        <v>0</v>
      </c>
      <c r="HE680" t="s">
        <v>3</v>
      </c>
      <c r="HF680" t="s">
        <v>3</v>
      </c>
      <c r="HM680" t="s">
        <v>3</v>
      </c>
      <c r="HN680" t="s">
        <v>3</v>
      </c>
      <c r="HO680" t="s">
        <v>3</v>
      </c>
      <c r="HP680" t="s">
        <v>3</v>
      </c>
      <c r="HQ680" t="s">
        <v>3</v>
      </c>
      <c r="IK680">
        <v>0</v>
      </c>
    </row>
    <row r="681" spans="1:245" x14ac:dyDescent="0.2">
      <c r="A681">
        <v>18</v>
      </c>
      <c r="B681">
        <v>1</v>
      </c>
      <c r="C681">
        <v>308</v>
      </c>
      <c r="E681" t="s">
        <v>27</v>
      </c>
      <c r="F681" t="s">
        <v>28</v>
      </c>
      <c r="G681" t="s">
        <v>29</v>
      </c>
      <c r="H681" t="s">
        <v>30</v>
      </c>
      <c r="I681">
        <f>I680*J681</f>
        <v>-8.3720000000000003E-2</v>
      </c>
      <c r="J681">
        <v>-4.5999999999999996</v>
      </c>
      <c r="K681">
        <v>-4.5999999999999996</v>
      </c>
      <c r="O681">
        <f t="shared" si="607"/>
        <v>0</v>
      </c>
      <c r="P681">
        <f t="shared" si="608"/>
        <v>0</v>
      </c>
      <c r="Q681">
        <f t="shared" si="609"/>
        <v>0</v>
      </c>
      <c r="R681">
        <f t="shared" si="610"/>
        <v>0</v>
      </c>
      <c r="S681">
        <f t="shared" si="611"/>
        <v>0</v>
      </c>
      <c r="T681">
        <f t="shared" si="612"/>
        <v>0</v>
      </c>
      <c r="U681">
        <f t="shared" si="613"/>
        <v>0</v>
      </c>
      <c r="V681">
        <f t="shared" si="614"/>
        <v>0</v>
      </c>
      <c r="W681">
        <f t="shared" si="615"/>
        <v>0</v>
      </c>
      <c r="X681">
        <f t="shared" si="616"/>
        <v>0</v>
      </c>
      <c r="Y681">
        <f t="shared" si="616"/>
        <v>0</v>
      </c>
      <c r="AA681">
        <v>55282325</v>
      </c>
      <c r="AB681">
        <f t="shared" si="617"/>
        <v>0</v>
      </c>
      <c r="AC681">
        <f t="shared" si="618"/>
        <v>0</v>
      </c>
      <c r="AD681">
        <f t="shared" si="619"/>
        <v>0</v>
      </c>
      <c r="AE681">
        <f t="shared" si="620"/>
        <v>0</v>
      </c>
      <c r="AF681">
        <f t="shared" si="620"/>
        <v>0</v>
      </c>
      <c r="AG681">
        <f t="shared" si="621"/>
        <v>0</v>
      </c>
      <c r="AH681">
        <f t="shared" si="622"/>
        <v>0</v>
      </c>
      <c r="AI681">
        <f t="shared" si="622"/>
        <v>0</v>
      </c>
      <c r="AJ681">
        <f t="shared" si="623"/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1</v>
      </c>
      <c r="AW681">
        <v>1</v>
      </c>
      <c r="AZ681">
        <v>1</v>
      </c>
      <c r="BA681">
        <v>1</v>
      </c>
      <c r="BB681">
        <v>1</v>
      </c>
      <c r="BC681">
        <v>1</v>
      </c>
      <c r="BD681" t="s">
        <v>3</v>
      </c>
      <c r="BE681" t="s">
        <v>3</v>
      </c>
      <c r="BF681" t="s">
        <v>3</v>
      </c>
      <c r="BG681" t="s">
        <v>3</v>
      </c>
      <c r="BH681">
        <v>3</v>
      </c>
      <c r="BI681">
        <v>1</v>
      </c>
      <c r="BJ681" t="s">
        <v>3</v>
      </c>
      <c r="BM681">
        <v>456</v>
      </c>
      <c r="BN681">
        <v>0</v>
      </c>
      <c r="BO681" t="s">
        <v>3</v>
      </c>
      <c r="BP681">
        <v>0</v>
      </c>
      <c r="BQ681">
        <v>60</v>
      </c>
      <c r="BR681">
        <v>1</v>
      </c>
      <c r="BS681">
        <v>1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3</v>
      </c>
      <c r="BZ681">
        <v>0</v>
      </c>
      <c r="CA681">
        <v>0</v>
      </c>
      <c r="CB681" t="s">
        <v>3</v>
      </c>
      <c r="CE681">
        <v>30</v>
      </c>
      <c r="CF681">
        <v>0</v>
      </c>
      <c r="CG681">
        <v>0</v>
      </c>
      <c r="CM681">
        <v>0</v>
      </c>
      <c r="CN681" t="s">
        <v>3</v>
      </c>
      <c r="CO681">
        <v>0</v>
      </c>
      <c r="CP681">
        <f t="shared" si="624"/>
        <v>0</v>
      </c>
      <c r="CQ681">
        <f t="shared" si="625"/>
        <v>0</v>
      </c>
      <c r="CR681">
        <f t="shared" si="626"/>
        <v>0</v>
      </c>
      <c r="CS681">
        <f t="shared" si="627"/>
        <v>0</v>
      </c>
      <c r="CT681">
        <f t="shared" si="628"/>
        <v>0</v>
      </c>
      <c r="CU681">
        <f t="shared" si="629"/>
        <v>0</v>
      </c>
      <c r="CV681">
        <f t="shared" si="630"/>
        <v>0</v>
      </c>
      <c r="CW681">
        <f t="shared" si="631"/>
        <v>0</v>
      </c>
      <c r="CX681">
        <f t="shared" si="631"/>
        <v>0</v>
      </c>
      <c r="CY681">
        <f t="shared" si="632"/>
        <v>0</v>
      </c>
      <c r="CZ681">
        <f t="shared" si="633"/>
        <v>0</v>
      </c>
      <c r="DC681" t="s">
        <v>3</v>
      </c>
      <c r="DD681" t="s">
        <v>3</v>
      </c>
      <c r="DE681" t="s">
        <v>3</v>
      </c>
      <c r="DF681" t="s">
        <v>3</v>
      </c>
      <c r="DG681" t="s">
        <v>3</v>
      </c>
      <c r="DH681" t="s">
        <v>3</v>
      </c>
      <c r="DI681" t="s">
        <v>3</v>
      </c>
      <c r="DJ681" t="s">
        <v>3</v>
      </c>
      <c r="DK681" t="s">
        <v>3</v>
      </c>
      <c r="DL681" t="s">
        <v>3</v>
      </c>
      <c r="DM681" t="s">
        <v>3</v>
      </c>
      <c r="DN681">
        <v>80</v>
      </c>
      <c r="DO681">
        <v>55</v>
      </c>
      <c r="DP681">
        <v>1.0469999999999999</v>
      </c>
      <c r="DQ681">
        <v>1</v>
      </c>
      <c r="DU681">
        <v>1009</v>
      </c>
      <c r="DV681" t="s">
        <v>30</v>
      </c>
      <c r="DW681" t="s">
        <v>30</v>
      </c>
      <c r="DX681">
        <v>1000</v>
      </c>
      <c r="DZ681" t="s">
        <v>3</v>
      </c>
      <c r="EA681" t="s">
        <v>3</v>
      </c>
      <c r="EB681" t="s">
        <v>3</v>
      </c>
      <c r="EC681" t="s">
        <v>3</v>
      </c>
      <c r="EE681">
        <v>54687882</v>
      </c>
      <c r="EF681">
        <v>60</v>
      </c>
      <c r="EG681" t="s">
        <v>24</v>
      </c>
      <c r="EH681">
        <v>0</v>
      </c>
      <c r="EI681" t="s">
        <v>3</v>
      </c>
      <c r="EJ681">
        <v>1</v>
      </c>
      <c r="EK681">
        <v>456</v>
      </c>
      <c r="EL681" t="s">
        <v>25</v>
      </c>
      <c r="EM681" t="s">
        <v>26</v>
      </c>
      <c r="EO681" t="s">
        <v>3</v>
      </c>
      <c r="EQ681">
        <v>32768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FQ681">
        <v>0</v>
      </c>
      <c r="FR681">
        <f t="shared" si="634"/>
        <v>0</v>
      </c>
      <c r="FS681">
        <v>0</v>
      </c>
      <c r="FX681">
        <v>80</v>
      </c>
      <c r="FY681">
        <v>55</v>
      </c>
      <c r="GA681" t="s">
        <v>3</v>
      </c>
      <c r="GD681">
        <v>0</v>
      </c>
      <c r="GF681">
        <v>1489638031</v>
      </c>
      <c r="GG681">
        <v>2</v>
      </c>
      <c r="GH681">
        <v>1</v>
      </c>
      <c r="GI681">
        <v>3</v>
      </c>
      <c r="GJ681">
        <v>0</v>
      </c>
      <c r="GK681">
        <f>ROUND(R681*(R12)/100,2)</f>
        <v>0</v>
      </c>
      <c r="GL681">
        <f t="shared" si="635"/>
        <v>0</v>
      </c>
      <c r="GM681">
        <f t="shared" si="636"/>
        <v>0</v>
      </c>
      <c r="GN681">
        <f t="shared" si="637"/>
        <v>0</v>
      </c>
      <c r="GO681">
        <f t="shared" si="638"/>
        <v>0</v>
      </c>
      <c r="GP681">
        <f t="shared" si="639"/>
        <v>0</v>
      </c>
      <c r="GR681">
        <v>0</v>
      </c>
      <c r="GS681">
        <v>3</v>
      </c>
      <c r="GT681">
        <v>0</v>
      </c>
      <c r="GU681" t="s">
        <v>3</v>
      </c>
      <c r="GV681">
        <f t="shared" si="640"/>
        <v>0</v>
      </c>
      <c r="GW681">
        <v>1</v>
      </c>
      <c r="GX681">
        <f t="shared" si="641"/>
        <v>0</v>
      </c>
      <c r="HA681">
        <v>0</v>
      </c>
      <c r="HB681">
        <v>0</v>
      </c>
      <c r="HC681">
        <f t="shared" si="642"/>
        <v>0</v>
      </c>
      <c r="HE681" t="s">
        <v>3</v>
      </c>
      <c r="HF681" t="s">
        <v>3</v>
      </c>
      <c r="HM681" t="s">
        <v>3</v>
      </c>
      <c r="HN681" t="s">
        <v>3</v>
      </c>
      <c r="HO681" t="s">
        <v>3</v>
      </c>
      <c r="HP681" t="s">
        <v>3</v>
      </c>
      <c r="HQ681" t="s">
        <v>3</v>
      </c>
      <c r="IK681">
        <v>0</v>
      </c>
    </row>
    <row r="682" spans="1:245" x14ac:dyDescent="0.2">
      <c r="A682">
        <v>17</v>
      </c>
      <c r="B682">
        <v>1</v>
      </c>
      <c r="C682">
        <f>ROW(SmtRes!A309)</f>
        <v>309</v>
      </c>
      <c r="D682">
        <f>ROW(EtalonRes!A327)</f>
        <v>327</v>
      </c>
      <c r="E682" t="s">
        <v>31</v>
      </c>
      <c r="F682" t="s">
        <v>32</v>
      </c>
      <c r="G682" t="s">
        <v>33</v>
      </c>
      <c r="H682" t="s">
        <v>34</v>
      </c>
      <c r="I682">
        <v>2.0499999999999998</v>
      </c>
      <c r="J682">
        <v>0</v>
      </c>
      <c r="K682">
        <v>2.0499999999999998</v>
      </c>
      <c r="O682">
        <f t="shared" si="607"/>
        <v>331.72</v>
      </c>
      <c r="P682">
        <f t="shared" si="608"/>
        <v>0</v>
      </c>
      <c r="Q682">
        <f t="shared" si="609"/>
        <v>0</v>
      </c>
      <c r="R682">
        <f t="shared" si="610"/>
        <v>0</v>
      </c>
      <c r="S682">
        <f t="shared" si="611"/>
        <v>331.72</v>
      </c>
      <c r="T682">
        <f t="shared" si="612"/>
        <v>0</v>
      </c>
      <c r="U682">
        <f t="shared" si="613"/>
        <v>1.2299999999999998</v>
      </c>
      <c r="V682">
        <f t="shared" si="614"/>
        <v>0</v>
      </c>
      <c r="W682">
        <f t="shared" si="615"/>
        <v>0</v>
      </c>
      <c r="X682">
        <f t="shared" si="616"/>
        <v>275.33</v>
      </c>
      <c r="Y682">
        <f t="shared" si="616"/>
        <v>136.01</v>
      </c>
      <c r="AA682">
        <v>55282325</v>
      </c>
      <c r="AB682">
        <f t="shared" si="617"/>
        <v>6.13</v>
      </c>
      <c r="AC682">
        <f t="shared" si="618"/>
        <v>0</v>
      </c>
      <c r="AD682">
        <f t="shared" si="619"/>
        <v>0</v>
      </c>
      <c r="AE682">
        <f t="shared" si="620"/>
        <v>0</v>
      </c>
      <c r="AF682">
        <f t="shared" si="620"/>
        <v>6.13</v>
      </c>
      <c r="AG682">
        <f t="shared" si="621"/>
        <v>0</v>
      </c>
      <c r="AH682">
        <f t="shared" si="622"/>
        <v>0.6</v>
      </c>
      <c r="AI682">
        <f t="shared" si="622"/>
        <v>0</v>
      </c>
      <c r="AJ682">
        <f t="shared" si="623"/>
        <v>0</v>
      </c>
      <c r="AK682">
        <v>6.13</v>
      </c>
      <c r="AL682">
        <v>0</v>
      </c>
      <c r="AM682">
        <v>0</v>
      </c>
      <c r="AN682">
        <v>0</v>
      </c>
      <c r="AO682">
        <v>6.13</v>
      </c>
      <c r="AP682">
        <v>0</v>
      </c>
      <c r="AQ682">
        <v>0.6</v>
      </c>
      <c r="AR682">
        <v>0</v>
      </c>
      <c r="AS682">
        <v>0</v>
      </c>
      <c r="AT682">
        <v>83</v>
      </c>
      <c r="AU682">
        <v>41</v>
      </c>
      <c r="AV682">
        <v>1</v>
      </c>
      <c r="AW682">
        <v>1</v>
      </c>
      <c r="AZ682">
        <v>1</v>
      </c>
      <c r="BA682">
        <v>26.39</v>
      </c>
      <c r="BB682">
        <v>1</v>
      </c>
      <c r="BC682">
        <v>1</v>
      </c>
      <c r="BD682" t="s">
        <v>3</v>
      </c>
      <c r="BE682" t="s">
        <v>3</v>
      </c>
      <c r="BF682" t="s">
        <v>3</v>
      </c>
      <c r="BG682" t="s">
        <v>3</v>
      </c>
      <c r="BH682">
        <v>0</v>
      </c>
      <c r="BI682">
        <v>1</v>
      </c>
      <c r="BJ682" t="s">
        <v>35</v>
      </c>
      <c r="BM682">
        <v>478</v>
      </c>
      <c r="BN682">
        <v>0</v>
      </c>
      <c r="BO682" t="s">
        <v>32</v>
      </c>
      <c r="BP682">
        <v>1</v>
      </c>
      <c r="BQ682">
        <v>60</v>
      </c>
      <c r="BR682">
        <v>0</v>
      </c>
      <c r="BS682">
        <v>26.39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83</v>
      </c>
      <c r="CA682">
        <v>41</v>
      </c>
      <c r="CB682" t="s">
        <v>3</v>
      </c>
      <c r="CE682">
        <v>30</v>
      </c>
      <c r="CF682">
        <v>0</v>
      </c>
      <c r="CG682">
        <v>0</v>
      </c>
      <c r="CM682">
        <v>0</v>
      </c>
      <c r="CN682" t="s">
        <v>3</v>
      </c>
      <c r="CO682">
        <v>0</v>
      </c>
      <c r="CP682">
        <f t="shared" si="624"/>
        <v>331.72</v>
      </c>
      <c r="CQ682">
        <f t="shared" si="625"/>
        <v>0</v>
      </c>
      <c r="CR682">
        <f t="shared" si="626"/>
        <v>0</v>
      </c>
      <c r="CS682">
        <f t="shared" si="627"/>
        <v>0</v>
      </c>
      <c r="CT682">
        <f t="shared" si="628"/>
        <v>161.77000000000001</v>
      </c>
      <c r="CU682">
        <f t="shared" si="629"/>
        <v>0</v>
      </c>
      <c r="CV682">
        <f t="shared" si="630"/>
        <v>0.6</v>
      </c>
      <c r="CW682">
        <f t="shared" si="631"/>
        <v>0</v>
      </c>
      <c r="CX682">
        <f t="shared" si="631"/>
        <v>0</v>
      </c>
      <c r="CY682">
        <f t="shared" si="632"/>
        <v>275.32760000000002</v>
      </c>
      <c r="CZ682">
        <f t="shared" si="633"/>
        <v>136.0052</v>
      </c>
      <c r="DC682" t="s">
        <v>3</v>
      </c>
      <c r="DD682" t="s">
        <v>3</v>
      </c>
      <c r="DE682" t="s">
        <v>3</v>
      </c>
      <c r="DF682" t="s">
        <v>3</v>
      </c>
      <c r="DG682" t="s">
        <v>3</v>
      </c>
      <c r="DH682" t="s">
        <v>3</v>
      </c>
      <c r="DI682" t="s">
        <v>3</v>
      </c>
      <c r="DJ682" t="s">
        <v>3</v>
      </c>
      <c r="DK682" t="s">
        <v>3</v>
      </c>
      <c r="DL682" t="s">
        <v>3</v>
      </c>
      <c r="DM682" t="s">
        <v>3</v>
      </c>
      <c r="DN682">
        <v>100</v>
      </c>
      <c r="DO682">
        <v>64</v>
      </c>
      <c r="DP682">
        <v>1.0249999999999999</v>
      </c>
      <c r="DQ682">
        <v>1</v>
      </c>
      <c r="DU682">
        <v>1013</v>
      </c>
      <c r="DV682" t="s">
        <v>34</v>
      </c>
      <c r="DW682" t="s">
        <v>34</v>
      </c>
      <c r="DX682">
        <v>1</v>
      </c>
      <c r="DZ682" t="s">
        <v>3</v>
      </c>
      <c r="EA682" t="s">
        <v>3</v>
      </c>
      <c r="EB682" t="s">
        <v>3</v>
      </c>
      <c r="EC682" t="s">
        <v>3</v>
      </c>
      <c r="EE682">
        <v>54687904</v>
      </c>
      <c r="EF682">
        <v>60</v>
      </c>
      <c r="EG682" t="s">
        <v>24</v>
      </c>
      <c r="EH682">
        <v>0</v>
      </c>
      <c r="EI682" t="s">
        <v>3</v>
      </c>
      <c r="EJ682">
        <v>1</v>
      </c>
      <c r="EK682">
        <v>478</v>
      </c>
      <c r="EL682" t="s">
        <v>36</v>
      </c>
      <c r="EM682" t="s">
        <v>37</v>
      </c>
      <c r="EO682" t="s">
        <v>3</v>
      </c>
      <c r="EQ682">
        <v>0</v>
      </c>
      <c r="ER682">
        <v>6.13</v>
      </c>
      <c r="ES682">
        <v>0</v>
      </c>
      <c r="ET682">
        <v>0</v>
      </c>
      <c r="EU682">
        <v>0</v>
      </c>
      <c r="EV682">
        <v>6.13</v>
      </c>
      <c r="EW682">
        <v>0.6</v>
      </c>
      <c r="EX682">
        <v>0</v>
      </c>
      <c r="EY682">
        <v>0</v>
      </c>
      <c r="FQ682">
        <v>0</v>
      </c>
      <c r="FR682">
        <f t="shared" si="634"/>
        <v>0</v>
      </c>
      <c r="FS682">
        <v>0</v>
      </c>
      <c r="FX682">
        <v>100</v>
      </c>
      <c r="FY682">
        <v>64</v>
      </c>
      <c r="GA682" t="s">
        <v>3</v>
      </c>
      <c r="GD682">
        <v>0</v>
      </c>
      <c r="GF682">
        <v>-750453579</v>
      </c>
      <c r="GG682">
        <v>2</v>
      </c>
      <c r="GH682">
        <v>1</v>
      </c>
      <c r="GI682">
        <v>3</v>
      </c>
      <c r="GJ682">
        <v>0</v>
      </c>
      <c r="GK682">
        <f>ROUND(R682*(R12)/100,2)</f>
        <v>0</v>
      </c>
      <c r="GL682">
        <f t="shared" si="635"/>
        <v>0</v>
      </c>
      <c r="GM682">
        <f t="shared" si="636"/>
        <v>743.06</v>
      </c>
      <c r="GN682">
        <f t="shared" si="637"/>
        <v>743.06</v>
      </c>
      <c r="GO682">
        <f t="shared" si="638"/>
        <v>0</v>
      </c>
      <c r="GP682">
        <f t="shared" si="639"/>
        <v>0</v>
      </c>
      <c r="GR682">
        <v>0</v>
      </c>
      <c r="GS682">
        <v>3</v>
      </c>
      <c r="GT682">
        <v>0</v>
      </c>
      <c r="GU682" t="s">
        <v>3</v>
      </c>
      <c r="GV682">
        <f t="shared" si="640"/>
        <v>0</v>
      </c>
      <c r="GW682">
        <v>1</v>
      </c>
      <c r="GX682">
        <f t="shared" si="641"/>
        <v>0</v>
      </c>
      <c r="HA682">
        <v>0</v>
      </c>
      <c r="HB682">
        <v>0</v>
      </c>
      <c r="HC682">
        <f t="shared" si="642"/>
        <v>0</v>
      </c>
      <c r="HE682" t="s">
        <v>3</v>
      </c>
      <c r="HF682" t="s">
        <v>3</v>
      </c>
      <c r="HM682" t="s">
        <v>3</v>
      </c>
      <c r="HN682" t="s">
        <v>3</v>
      </c>
      <c r="HO682" t="s">
        <v>3</v>
      </c>
      <c r="HP682" t="s">
        <v>3</v>
      </c>
      <c r="HQ682" t="s">
        <v>3</v>
      </c>
      <c r="IK682">
        <v>0</v>
      </c>
    </row>
    <row r="683" spans="1:245" x14ac:dyDescent="0.2">
      <c r="A683">
        <v>17</v>
      </c>
      <c r="B683">
        <v>1</v>
      </c>
      <c r="C683">
        <f>ROW(SmtRes!A311)</f>
        <v>311</v>
      </c>
      <c r="D683">
        <f>ROW(EtalonRes!A329)</f>
        <v>329</v>
      </c>
      <c r="E683" t="s">
        <v>38</v>
      </c>
      <c r="F683" t="s">
        <v>39</v>
      </c>
      <c r="G683" t="s">
        <v>40</v>
      </c>
      <c r="H683" t="s">
        <v>22</v>
      </c>
      <c r="I683">
        <f>ROUND(1.87/100,9)</f>
        <v>1.8700000000000001E-2</v>
      </c>
      <c r="J683">
        <v>0</v>
      </c>
      <c r="K683">
        <f>ROUND(1.87/100,9)</f>
        <v>1.8700000000000001E-2</v>
      </c>
      <c r="O683">
        <f t="shared" si="607"/>
        <v>94.48</v>
      </c>
      <c r="P683">
        <f t="shared" si="608"/>
        <v>0</v>
      </c>
      <c r="Q683">
        <f t="shared" si="609"/>
        <v>0</v>
      </c>
      <c r="R683">
        <f t="shared" si="610"/>
        <v>0</v>
      </c>
      <c r="S683">
        <f t="shared" si="611"/>
        <v>94.48</v>
      </c>
      <c r="T683">
        <f t="shared" si="612"/>
        <v>0</v>
      </c>
      <c r="U683">
        <f t="shared" si="613"/>
        <v>0.32556700000000005</v>
      </c>
      <c r="V683">
        <f t="shared" si="614"/>
        <v>0</v>
      </c>
      <c r="W683">
        <f t="shared" si="615"/>
        <v>0</v>
      </c>
      <c r="X683">
        <f t="shared" si="616"/>
        <v>66.14</v>
      </c>
      <c r="Y683">
        <f t="shared" si="616"/>
        <v>38.74</v>
      </c>
      <c r="AA683">
        <v>55282325</v>
      </c>
      <c r="AB683">
        <f t="shared" si="617"/>
        <v>191.34</v>
      </c>
      <c r="AC683">
        <f t="shared" si="618"/>
        <v>0</v>
      </c>
      <c r="AD683">
        <f t="shared" si="619"/>
        <v>0</v>
      </c>
      <c r="AE683">
        <f t="shared" si="620"/>
        <v>0</v>
      </c>
      <c r="AF683">
        <f t="shared" si="620"/>
        <v>191.34</v>
      </c>
      <c r="AG683">
        <f t="shared" si="621"/>
        <v>0</v>
      </c>
      <c r="AH683">
        <f t="shared" si="622"/>
        <v>17.41</v>
      </c>
      <c r="AI683">
        <f t="shared" si="622"/>
        <v>0</v>
      </c>
      <c r="AJ683">
        <f t="shared" si="623"/>
        <v>0</v>
      </c>
      <c r="AK683">
        <v>191.34</v>
      </c>
      <c r="AL683">
        <v>0</v>
      </c>
      <c r="AM683">
        <v>0</v>
      </c>
      <c r="AN683">
        <v>0</v>
      </c>
      <c r="AO683">
        <v>191.34</v>
      </c>
      <c r="AP683">
        <v>0</v>
      </c>
      <c r="AQ683">
        <v>17.41</v>
      </c>
      <c r="AR683">
        <v>0</v>
      </c>
      <c r="AS683">
        <v>0</v>
      </c>
      <c r="AT683">
        <v>70</v>
      </c>
      <c r="AU683">
        <v>41</v>
      </c>
      <c r="AV683">
        <v>1</v>
      </c>
      <c r="AW683">
        <v>1</v>
      </c>
      <c r="AZ683">
        <v>1</v>
      </c>
      <c r="BA683">
        <v>26.39</v>
      </c>
      <c r="BB683">
        <v>1</v>
      </c>
      <c r="BC683">
        <v>1</v>
      </c>
      <c r="BD683" t="s">
        <v>3</v>
      </c>
      <c r="BE683" t="s">
        <v>3</v>
      </c>
      <c r="BF683" t="s">
        <v>3</v>
      </c>
      <c r="BG683" t="s">
        <v>3</v>
      </c>
      <c r="BH683">
        <v>0</v>
      </c>
      <c r="BI683">
        <v>1</v>
      </c>
      <c r="BJ683" t="s">
        <v>41</v>
      </c>
      <c r="BM683">
        <v>441</v>
      </c>
      <c r="BN683">
        <v>0</v>
      </c>
      <c r="BO683" t="s">
        <v>39</v>
      </c>
      <c r="BP683">
        <v>1</v>
      </c>
      <c r="BQ683">
        <v>60</v>
      </c>
      <c r="BR683">
        <v>0</v>
      </c>
      <c r="BS683">
        <v>26.39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70</v>
      </c>
      <c r="CA683">
        <v>41</v>
      </c>
      <c r="CB683" t="s">
        <v>3</v>
      </c>
      <c r="CE683">
        <v>30</v>
      </c>
      <c r="CF683">
        <v>0</v>
      </c>
      <c r="CG683">
        <v>0</v>
      </c>
      <c r="CM683">
        <v>0</v>
      </c>
      <c r="CN683" t="s">
        <v>3</v>
      </c>
      <c r="CO683">
        <v>0</v>
      </c>
      <c r="CP683">
        <f t="shared" si="624"/>
        <v>94.48</v>
      </c>
      <c r="CQ683">
        <f t="shared" si="625"/>
        <v>0</v>
      </c>
      <c r="CR683">
        <f t="shared" si="626"/>
        <v>0</v>
      </c>
      <c r="CS683">
        <f t="shared" si="627"/>
        <v>0</v>
      </c>
      <c r="CT683">
        <f t="shared" si="628"/>
        <v>5049.46</v>
      </c>
      <c r="CU683">
        <f t="shared" si="629"/>
        <v>0</v>
      </c>
      <c r="CV683">
        <f t="shared" si="630"/>
        <v>17.41</v>
      </c>
      <c r="CW683">
        <f t="shared" si="631"/>
        <v>0</v>
      </c>
      <c r="CX683">
        <f t="shared" si="631"/>
        <v>0</v>
      </c>
      <c r="CY683">
        <f t="shared" si="632"/>
        <v>66.135999999999996</v>
      </c>
      <c r="CZ683">
        <f t="shared" si="633"/>
        <v>38.736800000000002</v>
      </c>
      <c r="DC683" t="s">
        <v>3</v>
      </c>
      <c r="DD683" t="s">
        <v>3</v>
      </c>
      <c r="DE683" t="s">
        <v>3</v>
      </c>
      <c r="DF683" t="s">
        <v>3</v>
      </c>
      <c r="DG683" t="s">
        <v>3</v>
      </c>
      <c r="DH683" t="s">
        <v>3</v>
      </c>
      <c r="DI683" t="s">
        <v>3</v>
      </c>
      <c r="DJ683" t="s">
        <v>3</v>
      </c>
      <c r="DK683" t="s">
        <v>3</v>
      </c>
      <c r="DL683" t="s">
        <v>3</v>
      </c>
      <c r="DM683" t="s">
        <v>3</v>
      </c>
      <c r="DN683">
        <v>80</v>
      </c>
      <c r="DO683">
        <v>55</v>
      </c>
      <c r="DP683">
        <v>1.0469999999999999</v>
      </c>
      <c r="DQ683">
        <v>1</v>
      </c>
      <c r="DU683">
        <v>1005</v>
      </c>
      <c r="DV683" t="s">
        <v>22</v>
      </c>
      <c r="DW683" t="s">
        <v>22</v>
      </c>
      <c r="DX683">
        <v>100</v>
      </c>
      <c r="DZ683" t="s">
        <v>3</v>
      </c>
      <c r="EA683" t="s">
        <v>3</v>
      </c>
      <c r="EB683" t="s">
        <v>3</v>
      </c>
      <c r="EC683" t="s">
        <v>3</v>
      </c>
      <c r="EE683">
        <v>54687867</v>
      </c>
      <c r="EF683">
        <v>60</v>
      </c>
      <c r="EG683" t="s">
        <v>24</v>
      </c>
      <c r="EH683">
        <v>0</v>
      </c>
      <c r="EI683" t="s">
        <v>3</v>
      </c>
      <c r="EJ683">
        <v>1</v>
      </c>
      <c r="EK683">
        <v>441</v>
      </c>
      <c r="EL683" t="s">
        <v>42</v>
      </c>
      <c r="EM683" t="s">
        <v>43</v>
      </c>
      <c r="EO683" t="s">
        <v>3</v>
      </c>
      <c r="EQ683">
        <v>0</v>
      </c>
      <c r="ER683">
        <v>191.34</v>
      </c>
      <c r="ES683">
        <v>0</v>
      </c>
      <c r="ET683">
        <v>0</v>
      </c>
      <c r="EU683">
        <v>0</v>
      </c>
      <c r="EV683">
        <v>191.34</v>
      </c>
      <c r="EW683">
        <v>17.41</v>
      </c>
      <c r="EX683">
        <v>0</v>
      </c>
      <c r="EY683">
        <v>0</v>
      </c>
      <c r="FQ683">
        <v>0</v>
      </c>
      <c r="FR683">
        <f t="shared" si="634"/>
        <v>0</v>
      </c>
      <c r="FS683">
        <v>0</v>
      </c>
      <c r="FX683">
        <v>80</v>
      </c>
      <c r="FY683">
        <v>55</v>
      </c>
      <c r="GA683" t="s">
        <v>3</v>
      </c>
      <c r="GD683">
        <v>0</v>
      </c>
      <c r="GF683">
        <v>-839833208</v>
      </c>
      <c r="GG683">
        <v>2</v>
      </c>
      <c r="GH683">
        <v>1</v>
      </c>
      <c r="GI683">
        <v>3</v>
      </c>
      <c r="GJ683">
        <v>0</v>
      </c>
      <c r="GK683">
        <f>ROUND(R683*(R12)/100,2)</f>
        <v>0</v>
      </c>
      <c r="GL683">
        <f t="shared" si="635"/>
        <v>0</v>
      </c>
      <c r="GM683">
        <f t="shared" si="636"/>
        <v>199.36</v>
      </c>
      <c r="GN683">
        <f t="shared" si="637"/>
        <v>199.36</v>
      </c>
      <c r="GO683">
        <f t="shared" si="638"/>
        <v>0</v>
      </c>
      <c r="GP683">
        <f t="shared" si="639"/>
        <v>0</v>
      </c>
      <c r="GR683">
        <v>0</v>
      </c>
      <c r="GS683">
        <v>3</v>
      </c>
      <c r="GT683">
        <v>0</v>
      </c>
      <c r="GU683" t="s">
        <v>3</v>
      </c>
      <c r="GV683">
        <f t="shared" si="640"/>
        <v>0</v>
      </c>
      <c r="GW683">
        <v>1</v>
      </c>
      <c r="GX683">
        <f t="shared" si="641"/>
        <v>0</v>
      </c>
      <c r="HA683">
        <v>0</v>
      </c>
      <c r="HB683">
        <v>0</v>
      </c>
      <c r="HC683">
        <f t="shared" si="642"/>
        <v>0</v>
      </c>
      <c r="HE683" t="s">
        <v>3</v>
      </c>
      <c r="HF683" t="s">
        <v>3</v>
      </c>
      <c r="HM683" t="s">
        <v>3</v>
      </c>
      <c r="HN683" t="s">
        <v>3</v>
      </c>
      <c r="HO683" t="s">
        <v>3</v>
      </c>
      <c r="HP683" t="s">
        <v>3</v>
      </c>
      <c r="HQ683" t="s">
        <v>3</v>
      </c>
      <c r="IK683">
        <v>0</v>
      </c>
    </row>
    <row r="684" spans="1:245" x14ac:dyDescent="0.2">
      <c r="A684">
        <v>18</v>
      </c>
      <c r="B684">
        <v>1</v>
      </c>
      <c r="C684">
        <v>311</v>
      </c>
      <c r="E684" t="s">
        <v>44</v>
      </c>
      <c r="F684" t="s">
        <v>28</v>
      </c>
      <c r="G684" t="s">
        <v>29</v>
      </c>
      <c r="H684" t="s">
        <v>30</v>
      </c>
      <c r="I684">
        <f>I683*J684</f>
        <v>-1.9074000000000001E-2</v>
      </c>
      <c r="J684">
        <v>-1.02</v>
      </c>
      <c r="K684">
        <v>-1.02</v>
      </c>
      <c r="O684">
        <f t="shared" si="607"/>
        <v>0</v>
      </c>
      <c r="P684">
        <f t="shared" si="608"/>
        <v>0</v>
      </c>
      <c r="Q684">
        <f t="shared" si="609"/>
        <v>0</v>
      </c>
      <c r="R684">
        <f t="shared" si="610"/>
        <v>0</v>
      </c>
      <c r="S684">
        <f t="shared" si="611"/>
        <v>0</v>
      </c>
      <c r="T684">
        <f t="shared" si="612"/>
        <v>0</v>
      </c>
      <c r="U684">
        <f t="shared" si="613"/>
        <v>0</v>
      </c>
      <c r="V684">
        <f t="shared" si="614"/>
        <v>0</v>
      </c>
      <c r="W684">
        <f t="shared" si="615"/>
        <v>0</v>
      </c>
      <c r="X684">
        <f t="shared" si="616"/>
        <v>0</v>
      </c>
      <c r="Y684">
        <f t="shared" si="616"/>
        <v>0</v>
      </c>
      <c r="AA684">
        <v>55282325</v>
      </c>
      <c r="AB684">
        <f t="shared" si="617"/>
        <v>0</v>
      </c>
      <c r="AC684">
        <f t="shared" si="618"/>
        <v>0</v>
      </c>
      <c r="AD684">
        <f t="shared" si="619"/>
        <v>0</v>
      </c>
      <c r="AE684">
        <f t="shared" si="620"/>
        <v>0</v>
      </c>
      <c r="AF684">
        <f t="shared" si="620"/>
        <v>0</v>
      </c>
      <c r="AG684">
        <f t="shared" si="621"/>
        <v>0</v>
      </c>
      <c r="AH684">
        <f t="shared" si="622"/>
        <v>0</v>
      </c>
      <c r="AI684">
        <f t="shared" si="622"/>
        <v>0</v>
      </c>
      <c r="AJ684">
        <f t="shared" si="623"/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1</v>
      </c>
      <c r="AW684">
        <v>1</v>
      </c>
      <c r="AZ684">
        <v>1</v>
      </c>
      <c r="BA684">
        <v>1</v>
      </c>
      <c r="BB684">
        <v>1</v>
      </c>
      <c r="BC684">
        <v>1</v>
      </c>
      <c r="BD684" t="s">
        <v>3</v>
      </c>
      <c r="BE684" t="s">
        <v>3</v>
      </c>
      <c r="BF684" t="s">
        <v>3</v>
      </c>
      <c r="BG684" t="s">
        <v>3</v>
      </c>
      <c r="BH684">
        <v>3</v>
      </c>
      <c r="BI684">
        <v>1</v>
      </c>
      <c r="BJ684" t="s">
        <v>3</v>
      </c>
      <c r="BM684">
        <v>441</v>
      </c>
      <c r="BN684">
        <v>0</v>
      </c>
      <c r="BO684" t="s">
        <v>3</v>
      </c>
      <c r="BP684">
        <v>0</v>
      </c>
      <c r="BQ684">
        <v>60</v>
      </c>
      <c r="BR684">
        <v>1</v>
      </c>
      <c r="BS684">
        <v>1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3</v>
      </c>
      <c r="BZ684">
        <v>0</v>
      </c>
      <c r="CA684">
        <v>0</v>
      </c>
      <c r="CB684" t="s">
        <v>3</v>
      </c>
      <c r="CE684">
        <v>30</v>
      </c>
      <c r="CF684">
        <v>0</v>
      </c>
      <c r="CG684">
        <v>0</v>
      </c>
      <c r="CM684">
        <v>0</v>
      </c>
      <c r="CN684" t="s">
        <v>3</v>
      </c>
      <c r="CO684">
        <v>0</v>
      </c>
      <c r="CP684">
        <f t="shared" si="624"/>
        <v>0</v>
      </c>
      <c r="CQ684">
        <f t="shared" si="625"/>
        <v>0</v>
      </c>
      <c r="CR684">
        <f t="shared" si="626"/>
        <v>0</v>
      </c>
      <c r="CS684">
        <f t="shared" si="627"/>
        <v>0</v>
      </c>
      <c r="CT684">
        <f t="shared" si="628"/>
        <v>0</v>
      </c>
      <c r="CU684">
        <f t="shared" si="629"/>
        <v>0</v>
      </c>
      <c r="CV684">
        <f t="shared" si="630"/>
        <v>0</v>
      </c>
      <c r="CW684">
        <f t="shared" si="631"/>
        <v>0</v>
      </c>
      <c r="CX684">
        <f t="shared" si="631"/>
        <v>0</v>
      </c>
      <c r="CY684">
        <f t="shared" si="632"/>
        <v>0</v>
      </c>
      <c r="CZ684">
        <f t="shared" si="633"/>
        <v>0</v>
      </c>
      <c r="DC684" t="s">
        <v>3</v>
      </c>
      <c r="DD684" t="s">
        <v>3</v>
      </c>
      <c r="DE684" t="s">
        <v>3</v>
      </c>
      <c r="DF684" t="s">
        <v>3</v>
      </c>
      <c r="DG684" t="s">
        <v>3</v>
      </c>
      <c r="DH684" t="s">
        <v>3</v>
      </c>
      <c r="DI684" t="s">
        <v>3</v>
      </c>
      <c r="DJ684" t="s">
        <v>3</v>
      </c>
      <c r="DK684" t="s">
        <v>3</v>
      </c>
      <c r="DL684" t="s">
        <v>3</v>
      </c>
      <c r="DM684" t="s">
        <v>3</v>
      </c>
      <c r="DN684">
        <v>80</v>
      </c>
      <c r="DO684">
        <v>55</v>
      </c>
      <c r="DP684">
        <v>1.0469999999999999</v>
      </c>
      <c r="DQ684">
        <v>1</v>
      </c>
      <c r="DU684">
        <v>1009</v>
      </c>
      <c r="DV684" t="s">
        <v>30</v>
      </c>
      <c r="DW684" t="s">
        <v>30</v>
      </c>
      <c r="DX684">
        <v>1000</v>
      </c>
      <c r="DZ684" t="s">
        <v>3</v>
      </c>
      <c r="EA684" t="s">
        <v>3</v>
      </c>
      <c r="EB684" t="s">
        <v>3</v>
      </c>
      <c r="EC684" t="s">
        <v>3</v>
      </c>
      <c r="EE684">
        <v>54687867</v>
      </c>
      <c r="EF684">
        <v>60</v>
      </c>
      <c r="EG684" t="s">
        <v>24</v>
      </c>
      <c r="EH684">
        <v>0</v>
      </c>
      <c r="EI684" t="s">
        <v>3</v>
      </c>
      <c r="EJ684">
        <v>1</v>
      </c>
      <c r="EK684">
        <v>441</v>
      </c>
      <c r="EL684" t="s">
        <v>42</v>
      </c>
      <c r="EM684" t="s">
        <v>43</v>
      </c>
      <c r="EO684" t="s">
        <v>3</v>
      </c>
      <c r="EQ684">
        <v>32768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FQ684">
        <v>0</v>
      </c>
      <c r="FR684">
        <f t="shared" si="634"/>
        <v>0</v>
      </c>
      <c r="FS684">
        <v>0</v>
      </c>
      <c r="FX684">
        <v>80</v>
      </c>
      <c r="FY684">
        <v>55</v>
      </c>
      <c r="GA684" t="s">
        <v>3</v>
      </c>
      <c r="GD684">
        <v>0</v>
      </c>
      <c r="GF684">
        <v>1489638031</v>
      </c>
      <c r="GG684">
        <v>2</v>
      </c>
      <c r="GH684">
        <v>1</v>
      </c>
      <c r="GI684">
        <v>3</v>
      </c>
      <c r="GJ684">
        <v>0</v>
      </c>
      <c r="GK684">
        <f>ROUND(R684*(R12)/100,2)</f>
        <v>0</v>
      </c>
      <c r="GL684">
        <f t="shared" si="635"/>
        <v>0</v>
      </c>
      <c r="GM684">
        <f t="shared" si="636"/>
        <v>0</v>
      </c>
      <c r="GN684">
        <f t="shared" si="637"/>
        <v>0</v>
      </c>
      <c r="GO684">
        <f t="shared" si="638"/>
        <v>0</v>
      </c>
      <c r="GP684">
        <f t="shared" si="639"/>
        <v>0</v>
      </c>
      <c r="GR684">
        <v>0</v>
      </c>
      <c r="GS684">
        <v>3</v>
      </c>
      <c r="GT684">
        <v>0</v>
      </c>
      <c r="GU684" t="s">
        <v>3</v>
      </c>
      <c r="GV684">
        <f t="shared" si="640"/>
        <v>0</v>
      </c>
      <c r="GW684">
        <v>1</v>
      </c>
      <c r="GX684">
        <f t="shared" si="641"/>
        <v>0</v>
      </c>
      <c r="HA684">
        <v>0</v>
      </c>
      <c r="HB684">
        <v>0</v>
      </c>
      <c r="HC684">
        <f t="shared" si="642"/>
        <v>0</v>
      </c>
      <c r="HE684" t="s">
        <v>3</v>
      </c>
      <c r="HF684" t="s">
        <v>3</v>
      </c>
      <c r="HM684" t="s">
        <v>3</v>
      </c>
      <c r="HN684" t="s">
        <v>3</v>
      </c>
      <c r="HO684" t="s">
        <v>3</v>
      </c>
      <c r="HP684" t="s">
        <v>3</v>
      </c>
      <c r="HQ684" t="s">
        <v>3</v>
      </c>
      <c r="IK684">
        <v>0</v>
      </c>
    </row>
    <row r="685" spans="1:245" x14ac:dyDescent="0.2">
      <c r="A685">
        <v>17</v>
      </c>
      <c r="B685">
        <v>1</v>
      </c>
      <c r="C685">
        <f>ROW(SmtRes!A312)</f>
        <v>312</v>
      </c>
      <c r="D685">
        <f>ROW(EtalonRes!A332)</f>
        <v>332</v>
      </c>
      <c r="E685" t="s">
        <v>45</v>
      </c>
      <c r="F685" t="s">
        <v>46</v>
      </c>
      <c r="G685" t="s">
        <v>47</v>
      </c>
      <c r="H685" t="s">
        <v>48</v>
      </c>
      <c r="I685">
        <f>ROUND(2/100,9)</f>
        <v>0.02</v>
      </c>
      <c r="J685">
        <v>0</v>
      </c>
      <c r="K685">
        <f>ROUND(2/100,9)</f>
        <v>0.02</v>
      </c>
      <c r="O685">
        <f t="shared" si="607"/>
        <v>120.34</v>
      </c>
      <c r="P685">
        <f t="shared" si="608"/>
        <v>0</v>
      </c>
      <c r="Q685">
        <f t="shared" si="609"/>
        <v>0</v>
      </c>
      <c r="R685">
        <f t="shared" si="610"/>
        <v>0</v>
      </c>
      <c r="S685">
        <f t="shared" si="611"/>
        <v>120.34</v>
      </c>
      <c r="T685">
        <f t="shared" si="612"/>
        <v>0</v>
      </c>
      <c r="U685">
        <f t="shared" si="613"/>
        <v>0.41460000000000002</v>
      </c>
      <c r="V685">
        <f t="shared" si="614"/>
        <v>0</v>
      </c>
      <c r="W685">
        <f t="shared" si="615"/>
        <v>0</v>
      </c>
      <c r="X685">
        <f t="shared" si="616"/>
        <v>108.31</v>
      </c>
      <c r="Y685">
        <f t="shared" si="616"/>
        <v>49.34</v>
      </c>
      <c r="AA685">
        <v>55282325</v>
      </c>
      <c r="AB685">
        <f t="shared" si="617"/>
        <v>227.82</v>
      </c>
      <c r="AC685">
        <f t="shared" si="618"/>
        <v>0</v>
      </c>
      <c r="AD685">
        <f t="shared" si="619"/>
        <v>0</v>
      </c>
      <c r="AE685">
        <f t="shared" si="620"/>
        <v>0</v>
      </c>
      <c r="AF685">
        <f t="shared" si="620"/>
        <v>227.82</v>
      </c>
      <c r="AG685">
        <f t="shared" si="621"/>
        <v>0</v>
      </c>
      <c r="AH685">
        <f t="shared" si="622"/>
        <v>20.73</v>
      </c>
      <c r="AI685">
        <f t="shared" si="622"/>
        <v>0</v>
      </c>
      <c r="AJ685">
        <f t="shared" si="623"/>
        <v>0</v>
      </c>
      <c r="AK685">
        <v>227.82</v>
      </c>
      <c r="AL685">
        <v>0</v>
      </c>
      <c r="AM685">
        <v>0</v>
      </c>
      <c r="AN685">
        <v>0</v>
      </c>
      <c r="AO685">
        <v>227.82</v>
      </c>
      <c r="AP685">
        <v>0</v>
      </c>
      <c r="AQ685">
        <v>20.73</v>
      </c>
      <c r="AR685">
        <v>0</v>
      </c>
      <c r="AS685">
        <v>0</v>
      </c>
      <c r="AT685">
        <v>90</v>
      </c>
      <c r="AU685">
        <v>41</v>
      </c>
      <c r="AV685">
        <v>1</v>
      </c>
      <c r="AW685">
        <v>1</v>
      </c>
      <c r="AZ685">
        <v>1</v>
      </c>
      <c r="BA685">
        <v>26.39</v>
      </c>
      <c r="BB685">
        <v>1</v>
      </c>
      <c r="BC685">
        <v>1</v>
      </c>
      <c r="BD685" t="s">
        <v>3</v>
      </c>
      <c r="BE685" t="s">
        <v>3</v>
      </c>
      <c r="BF685" t="s">
        <v>3</v>
      </c>
      <c r="BG685" t="s">
        <v>3</v>
      </c>
      <c r="BH685">
        <v>0</v>
      </c>
      <c r="BI685">
        <v>1</v>
      </c>
      <c r="BJ685" t="s">
        <v>49</v>
      </c>
      <c r="BM685">
        <v>621</v>
      </c>
      <c r="BN685">
        <v>0</v>
      </c>
      <c r="BO685" t="s">
        <v>46</v>
      </c>
      <c r="BP685">
        <v>1</v>
      </c>
      <c r="BQ685">
        <v>60</v>
      </c>
      <c r="BR685">
        <v>0</v>
      </c>
      <c r="BS685">
        <v>26.39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90</v>
      </c>
      <c r="CA685">
        <v>41</v>
      </c>
      <c r="CB685" t="s">
        <v>3</v>
      </c>
      <c r="CE685">
        <v>30</v>
      </c>
      <c r="CF685">
        <v>0</v>
      </c>
      <c r="CG685">
        <v>0</v>
      </c>
      <c r="CM685">
        <v>0</v>
      </c>
      <c r="CN685" t="s">
        <v>3</v>
      </c>
      <c r="CO685">
        <v>0</v>
      </c>
      <c r="CP685">
        <f t="shared" si="624"/>
        <v>120.34</v>
      </c>
      <c r="CQ685">
        <f t="shared" si="625"/>
        <v>0</v>
      </c>
      <c r="CR685">
        <f t="shared" si="626"/>
        <v>0</v>
      </c>
      <c r="CS685">
        <f t="shared" si="627"/>
        <v>0</v>
      </c>
      <c r="CT685">
        <f t="shared" si="628"/>
        <v>6012.17</v>
      </c>
      <c r="CU685">
        <f t="shared" si="629"/>
        <v>0</v>
      </c>
      <c r="CV685">
        <f t="shared" si="630"/>
        <v>20.73</v>
      </c>
      <c r="CW685">
        <f t="shared" si="631"/>
        <v>0</v>
      </c>
      <c r="CX685">
        <f t="shared" si="631"/>
        <v>0</v>
      </c>
      <c r="CY685">
        <f t="shared" si="632"/>
        <v>108.30600000000001</v>
      </c>
      <c r="CZ685">
        <f t="shared" si="633"/>
        <v>49.339399999999998</v>
      </c>
      <c r="DC685" t="s">
        <v>3</v>
      </c>
      <c r="DD685" t="s">
        <v>3</v>
      </c>
      <c r="DE685" t="s">
        <v>3</v>
      </c>
      <c r="DF685" t="s">
        <v>3</v>
      </c>
      <c r="DG685" t="s">
        <v>3</v>
      </c>
      <c r="DH685" t="s">
        <v>3</v>
      </c>
      <c r="DI685" t="s">
        <v>3</v>
      </c>
      <c r="DJ685" t="s">
        <v>3</v>
      </c>
      <c r="DK685" t="s">
        <v>3</v>
      </c>
      <c r="DL685" t="s">
        <v>3</v>
      </c>
      <c r="DM685" t="s">
        <v>3</v>
      </c>
      <c r="DN685">
        <v>110</v>
      </c>
      <c r="DO685">
        <v>74</v>
      </c>
      <c r="DP685">
        <v>1.0669999999999999</v>
      </c>
      <c r="DQ685">
        <v>1</v>
      </c>
      <c r="DU685">
        <v>1003</v>
      </c>
      <c r="DV685" t="s">
        <v>48</v>
      </c>
      <c r="DW685" t="s">
        <v>48</v>
      </c>
      <c r="DX685">
        <v>100</v>
      </c>
      <c r="DZ685" t="s">
        <v>3</v>
      </c>
      <c r="EA685" t="s">
        <v>3</v>
      </c>
      <c r="EB685" t="s">
        <v>3</v>
      </c>
      <c r="EC685" t="s">
        <v>3</v>
      </c>
      <c r="EE685">
        <v>54688047</v>
      </c>
      <c r="EF685">
        <v>60</v>
      </c>
      <c r="EG685" t="s">
        <v>24</v>
      </c>
      <c r="EH685">
        <v>0</v>
      </c>
      <c r="EI685" t="s">
        <v>3</v>
      </c>
      <c r="EJ685">
        <v>1</v>
      </c>
      <c r="EK685">
        <v>621</v>
      </c>
      <c r="EL685" t="s">
        <v>50</v>
      </c>
      <c r="EM685" t="s">
        <v>51</v>
      </c>
      <c r="EO685" t="s">
        <v>3</v>
      </c>
      <c r="EQ685">
        <v>0</v>
      </c>
      <c r="ER685">
        <v>227.82</v>
      </c>
      <c r="ES685">
        <v>0</v>
      </c>
      <c r="ET685">
        <v>0</v>
      </c>
      <c r="EU685">
        <v>0</v>
      </c>
      <c r="EV685">
        <v>227.82</v>
      </c>
      <c r="EW685">
        <v>20.73</v>
      </c>
      <c r="EX685">
        <v>0</v>
      </c>
      <c r="EY685">
        <v>0</v>
      </c>
      <c r="FQ685">
        <v>0</v>
      </c>
      <c r="FR685">
        <f t="shared" si="634"/>
        <v>0</v>
      </c>
      <c r="FS685">
        <v>0</v>
      </c>
      <c r="FX685">
        <v>110</v>
      </c>
      <c r="FY685">
        <v>74</v>
      </c>
      <c r="GA685" t="s">
        <v>3</v>
      </c>
      <c r="GD685">
        <v>0</v>
      </c>
      <c r="GF685">
        <v>1675235809</v>
      </c>
      <c r="GG685">
        <v>2</v>
      </c>
      <c r="GH685">
        <v>1</v>
      </c>
      <c r="GI685">
        <v>3</v>
      </c>
      <c r="GJ685">
        <v>0</v>
      </c>
      <c r="GK685">
        <f>ROUND(R685*(R12)/100,2)</f>
        <v>0</v>
      </c>
      <c r="GL685">
        <f t="shared" si="635"/>
        <v>0</v>
      </c>
      <c r="GM685">
        <f t="shared" si="636"/>
        <v>277.99</v>
      </c>
      <c r="GN685">
        <f t="shared" si="637"/>
        <v>277.99</v>
      </c>
      <c r="GO685">
        <f t="shared" si="638"/>
        <v>0</v>
      </c>
      <c r="GP685">
        <f t="shared" si="639"/>
        <v>0</v>
      </c>
      <c r="GR685">
        <v>0</v>
      </c>
      <c r="GS685">
        <v>3</v>
      </c>
      <c r="GT685">
        <v>0</v>
      </c>
      <c r="GU685" t="s">
        <v>3</v>
      </c>
      <c r="GV685">
        <f t="shared" si="640"/>
        <v>0</v>
      </c>
      <c r="GW685">
        <v>1</v>
      </c>
      <c r="GX685">
        <f t="shared" si="641"/>
        <v>0</v>
      </c>
      <c r="HA685">
        <v>0</v>
      </c>
      <c r="HB685">
        <v>0</v>
      </c>
      <c r="HC685">
        <f t="shared" si="642"/>
        <v>0</v>
      </c>
      <c r="HE685" t="s">
        <v>3</v>
      </c>
      <c r="HF685" t="s">
        <v>3</v>
      </c>
      <c r="HM685" t="s">
        <v>3</v>
      </c>
      <c r="HN685" t="s">
        <v>3</v>
      </c>
      <c r="HO685" t="s">
        <v>3</v>
      </c>
      <c r="HP685" t="s">
        <v>3</v>
      </c>
      <c r="HQ685" t="s">
        <v>3</v>
      </c>
      <c r="IK685">
        <v>0</v>
      </c>
    </row>
    <row r="686" spans="1:245" x14ac:dyDescent="0.2">
      <c r="A686">
        <v>17</v>
      </c>
      <c r="B686">
        <v>1</v>
      </c>
      <c r="C686">
        <f>ROW(SmtRes!A313)</f>
        <v>313</v>
      </c>
      <c r="D686">
        <f>ROW(EtalonRes!A333)</f>
        <v>333</v>
      </c>
      <c r="E686" t="s">
        <v>52</v>
      </c>
      <c r="F686" t="s">
        <v>32</v>
      </c>
      <c r="G686" t="s">
        <v>53</v>
      </c>
      <c r="H686" t="s">
        <v>34</v>
      </c>
      <c r="I686">
        <v>20.75</v>
      </c>
      <c r="J686">
        <v>0</v>
      </c>
      <c r="K686">
        <v>20.75</v>
      </c>
      <c r="O686">
        <f t="shared" si="607"/>
        <v>3356.81</v>
      </c>
      <c r="P686">
        <f t="shared" si="608"/>
        <v>0</v>
      </c>
      <c r="Q686">
        <f t="shared" si="609"/>
        <v>0</v>
      </c>
      <c r="R686">
        <f t="shared" si="610"/>
        <v>0</v>
      </c>
      <c r="S686">
        <f t="shared" si="611"/>
        <v>3356.81</v>
      </c>
      <c r="T686">
        <f t="shared" si="612"/>
        <v>0</v>
      </c>
      <c r="U686">
        <f t="shared" si="613"/>
        <v>12.45</v>
      </c>
      <c r="V686">
        <f t="shared" si="614"/>
        <v>0</v>
      </c>
      <c r="W686">
        <f t="shared" si="615"/>
        <v>0</v>
      </c>
      <c r="X686">
        <f t="shared" si="616"/>
        <v>2786.15</v>
      </c>
      <c r="Y686">
        <f t="shared" si="616"/>
        <v>1376.29</v>
      </c>
      <c r="AA686">
        <v>55282325</v>
      </c>
      <c r="AB686">
        <f t="shared" si="617"/>
        <v>6.13</v>
      </c>
      <c r="AC686">
        <f t="shared" si="618"/>
        <v>0</v>
      </c>
      <c r="AD686">
        <f t="shared" si="619"/>
        <v>0</v>
      </c>
      <c r="AE686">
        <f t="shared" si="620"/>
        <v>0</v>
      </c>
      <c r="AF686">
        <f t="shared" si="620"/>
        <v>6.13</v>
      </c>
      <c r="AG686">
        <f t="shared" si="621"/>
        <v>0</v>
      </c>
      <c r="AH686">
        <f t="shared" si="622"/>
        <v>0.6</v>
      </c>
      <c r="AI686">
        <f t="shared" si="622"/>
        <v>0</v>
      </c>
      <c r="AJ686">
        <f t="shared" si="623"/>
        <v>0</v>
      </c>
      <c r="AK686">
        <v>6.13</v>
      </c>
      <c r="AL686">
        <v>0</v>
      </c>
      <c r="AM686">
        <v>0</v>
      </c>
      <c r="AN686">
        <v>0</v>
      </c>
      <c r="AO686">
        <v>6.13</v>
      </c>
      <c r="AP686">
        <v>0</v>
      </c>
      <c r="AQ686">
        <v>0.6</v>
      </c>
      <c r="AR686">
        <v>0</v>
      </c>
      <c r="AS686">
        <v>0</v>
      </c>
      <c r="AT686">
        <v>83</v>
      </c>
      <c r="AU686">
        <v>41</v>
      </c>
      <c r="AV686">
        <v>1</v>
      </c>
      <c r="AW686">
        <v>1</v>
      </c>
      <c r="AZ686">
        <v>1</v>
      </c>
      <c r="BA686">
        <v>26.39</v>
      </c>
      <c r="BB686">
        <v>1</v>
      </c>
      <c r="BC686">
        <v>1</v>
      </c>
      <c r="BD686" t="s">
        <v>3</v>
      </c>
      <c r="BE686" t="s">
        <v>3</v>
      </c>
      <c r="BF686" t="s">
        <v>3</v>
      </c>
      <c r="BG686" t="s">
        <v>3</v>
      </c>
      <c r="BH686">
        <v>0</v>
      </c>
      <c r="BI686">
        <v>1</v>
      </c>
      <c r="BJ686" t="s">
        <v>35</v>
      </c>
      <c r="BM686">
        <v>478</v>
      </c>
      <c r="BN686">
        <v>0</v>
      </c>
      <c r="BO686" t="s">
        <v>32</v>
      </c>
      <c r="BP686">
        <v>1</v>
      </c>
      <c r="BQ686">
        <v>60</v>
      </c>
      <c r="BR686">
        <v>0</v>
      </c>
      <c r="BS686">
        <v>26.39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3</v>
      </c>
      <c r="BZ686">
        <v>83</v>
      </c>
      <c r="CA686">
        <v>41</v>
      </c>
      <c r="CB686" t="s">
        <v>3</v>
      </c>
      <c r="CE686">
        <v>30</v>
      </c>
      <c r="CF686">
        <v>0</v>
      </c>
      <c r="CG686">
        <v>0</v>
      </c>
      <c r="CM686">
        <v>0</v>
      </c>
      <c r="CN686" t="s">
        <v>3</v>
      </c>
      <c r="CO686">
        <v>0</v>
      </c>
      <c r="CP686">
        <f t="shared" si="624"/>
        <v>3356.81</v>
      </c>
      <c r="CQ686">
        <f t="shared" si="625"/>
        <v>0</v>
      </c>
      <c r="CR686">
        <f t="shared" si="626"/>
        <v>0</v>
      </c>
      <c r="CS686">
        <f t="shared" si="627"/>
        <v>0</v>
      </c>
      <c r="CT686">
        <f t="shared" si="628"/>
        <v>161.77000000000001</v>
      </c>
      <c r="CU686">
        <f t="shared" si="629"/>
        <v>0</v>
      </c>
      <c r="CV686">
        <f t="shared" si="630"/>
        <v>0.6</v>
      </c>
      <c r="CW686">
        <f t="shared" si="631"/>
        <v>0</v>
      </c>
      <c r="CX686">
        <f t="shared" si="631"/>
        <v>0</v>
      </c>
      <c r="CY686">
        <f t="shared" si="632"/>
        <v>2786.1522999999997</v>
      </c>
      <c r="CZ686">
        <f t="shared" si="633"/>
        <v>1376.2920999999999</v>
      </c>
      <c r="DC686" t="s">
        <v>3</v>
      </c>
      <c r="DD686" t="s">
        <v>3</v>
      </c>
      <c r="DE686" t="s">
        <v>3</v>
      </c>
      <c r="DF686" t="s">
        <v>3</v>
      </c>
      <c r="DG686" t="s">
        <v>3</v>
      </c>
      <c r="DH686" t="s">
        <v>3</v>
      </c>
      <c r="DI686" t="s">
        <v>3</v>
      </c>
      <c r="DJ686" t="s">
        <v>3</v>
      </c>
      <c r="DK686" t="s">
        <v>3</v>
      </c>
      <c r="DL686" t="s">
        <v>3</v>
      </c>
      <c r="DM686" t="s">
        <v>3</v>
      </c>
      <c r="DN686">
        <v>100</v>
      </c>
      <c r="DO686">
        <v>64</v>
      </c>
      <c r="DP686">
        <v>1.0249999999999999</v>
      </c>
      <c r="DQ686">
        <v>1</v>
      </c>
      <c r="DU686">
        <v>1013</v>
      </c>
      <c r="DV686" t="s">
        <v>34</v>
      </c>
      <c r="DW686" t="s">
        <v>34</v>
      </c>
      <c r="DX686">
        <v>1</v>
      </c>
      <c r="DZ686" t="s">
        <v>3</v>
      </c>
      <c r="EA686" t="s">
        <v>3</v>
      </c>
      <c r="EB686" t="s">
        <v>3</v>
      </c>
      <c r="EC686" t="s">
        <v>3</v>
      </c>
      <c r="EE686">
        <v>54687904</v>
      </c>
      <c r="EF686">
        <v>60</v>
      </c>
      <c r="EG686" t="s">
        <v>24</v>
      </c>
      <c r="EH686">
        <v>0</v>
      </c>
      <c r="EI686" t="s">
        <v>3</v>
      </c>
      <c r="EJ686">
        <v>1</v>
      </c>
      <c r="EK686">
        <v>478</v>
      </c>
      <c r="EL686" t="s">
        <v>36</v>
      </c>
      <c r="EM686" t="s">
        <v>37</v>
      </c>
      <c r="EO686" t="s">
        <v>3</v>
      </c>
      <c r="EQ686">
        <v>0</v>
      </c>
      <c r="ER686">
        <v>6.13</v>
      </c>
      <c r="ES686">
        <v>0</v>
      </c>
      <c r="ET686">
        <v>0</v>
      </c>
      <c r="EU686">
        <v>0</v>
      </c>
      <c r="EV686">
        <v>6.13</v>
      </c>
      <c r="EW686">
        <v>0.6</v>
      </c>
      <c r="EX686">
        <v>0</v>
      </c>
      <c r="EY686">
        <v>0</v>
      </c>
      <c r="FQ686">
        <v>0</v>
      </c>
      <c r="FR686">
        <f t="shared" si="634"/>
        <v>0</v>
      </c>
      <c r="FS686">
        <v>0</v>
      </c>
      <c r="FX686">
        <v>100</v>
      </c>
      <c r="FY686">
        <v>64</v>
      </c>
      <c r="GA686" t="s">
        <v>3</v>
      </c>
      <c r="GD686">
        <v>0</v>
      </c>
      <c r="GF686">
        <v>1828295077</v>
      </c>
      <c r="GG686">
        <v>2</v>
      </c>
      <c r="GH686">
        <v>1</v>
      </c>
      <c r="GI686">
        <v>3</v>
      </c>
      <c r="GJ686">
        <v>0</v>
      </c>
      <c r="GK686">
        <f>ROUND(R686*(R12)/100,2)</f>
        <v>0</v>
      </c>
      <c r="GL686">
        <f t="shared" si="635"/>
        <v>0</v>
      </c>
      <c r="GM686">
        <f t="shared" si="636"/>
        <v>7519.25</v>
      </c>
      <c r="GN686">
        <f t="shared" si="637"/>
        <v>7519.25</v>
      </c>
      <c r="GO686">
        <f t="shared" si="638"/>
        <v>0</v>
      </c>
      <c r="GP686">
        <f t="shared" si="639"/>
        <v>0</v>
      </c>
      <c r="GR686">
        <v>0</v>
      </c>
      <c r="GS686">
        <v>3</v>
      </c>
      <c r="GT686">
        <v>0</v>
      </c>
      <c r="GU686" t="s">
        <v>3</v>
      </c>
      <c r="GV686">
        <f t="shared" si="640"/>
        <v>0</v>
      </c>
      <c r="GW686">
        <v>1</v>
      </c>
      <c r="GX686">
        <f t="shared" si="641"/>
        <v>0</v>
      </c>
      <c r="HA686">
        <v>0</v>
      </c>
      <c r="HB686">
        <v>0</v>
      </c>
      <c r="HC686">
        <f t="shared" si="642"/>
        <v>0</v>
      </c>
      <c r="HE686" t="s">
        <v>3</v>
      </c>
      <c r="HF686" t="s">
        <v>3</v>
      </c>
      <c r="HM686" t="s">
        <v>3</v>
      </c>
      <c r="HN686" t="s">
        <v>3</v>
      </c>
      <c r="HO686" t="s">
        <v>3</v>
      </c>
      <c r="HP686" t="s">
        <v>3</v>
      </c>
      <c r="HQ686" t="s">
        <v>3</v>
      </c>
      <c r="IK686">
        <v>0</v>
      </c>
    </row>
    <row r="688" spans="1:245" x14ac:dyDescent="0.2">
      <c r="A688" s="2">
        <v>51</v>
      </c>
      <c r="B688" s="2">
        <f>B676</f>
        <v>1</v>
      </c>
      <c r="C688" s="2">
        <f>A676</f>
        <v>5</v>
      </c>
      <c r="D688" s="2">
        <f>ROW(A676)</f>
        <v>676</v>
      </c>
      <c r="E688" s="2"/>
      <c r="F688" s="2" t="str">
        <f>IF(F676&lt;&gt;"",F676,"")</f>
        <v>Новый подраздел</v>
      </c>
      <c r="G688" s="2" t="str">
        <f>IF(G676&lt;&gt;"",G676,"")</f>
        <v>Демонтажные и подготовительные  работы</v>
      </c>
      <c r="H688" s="2">
        <v>0</v>
      </c>
      <c r="I688" s="2"/>
      <c r="J688" s="2"/>
      <c r="K688" s="2"/>
      <c r="L688" s="2"/>
      <c r="M688" s="2"/>
      <c r="N688" s="2"/>
      <c r="O688" s="2">
        <f t="shared" ref="O688:T688" si="643">ROUND(AB688,2)</f>
        <v>4185.72</v>
      </c>
      <c r="P688" s="2">
        <f t="shared" si="643"/>
        <v>0</v>
      </c>
      <c r="Q688" s="2">
        <f t="shared" si="643"/>
        <v>0</v>
      </c>
      <c r="R688" s="2">
        <f t="shared" si="643"/>
        <v>0</v>
      </c>
      <c r="S688" s="2">
        <f t="shared" si="643"/>
        <v>4185.72</v>
      </c>
      <c r="T688" s="2">
        <f t="shared" si="643"/>
        <v>0</v>
      </c>
      <c r="U688" s="2">
        <f>AH688</f>
        <v>15.466666999999999</v>
      </c>
      <c r="V688" s="2">
        <f>AI688</f>
        <v>0</v>
      </c>
      <c r="W688" s="2">
        <f>ROUND(AJ688,2)</f>
        <v>0</v>
      </c>
      <c r="X688" s="2">
        <f>ROUND(AK688,2)</f>
        <v>3433.59</v>
      </c>
      <c r="Y688" s="2">
        <f>ROUND(AL688,2)</f>
        <v>1716.15</v>
      </c>
      <c r="Z688" s="2"/>
      <c r="AA688" s="2"/>
      <c r="AB688" s="2">
        <f>ROUND(SUMIF(AA680:AA686,"=55282325",O680:O686),2)</f>
        <v>4185.72</v>
      </c>
      <c r="AC688" s="2">
        <f>ROUND(SUMIF(AA680:AA686,"=55282325",P680:P686),2)</f>
        <v>0</v>
      </c>
      <c r="AD688" s="2">
        <f>ROUND(SUMIF(AA680:AA686,"=55282325",Q680:Q686),2)</f>
        <v>0</v>
      </c>
      <c r="AE688" s="2">
        <f>ROUND(SUMIF(AA680:AA686,"=55282325",R680:R686),2)</f>
        <v>0</v>
      </c>
      <c r="AF688" s="2">
        <f>ROUND(SUMIF(AA680:AA686,"=55282325",S680:S686),2)</f>
        <v>4185.72</v>
      </c>
      <c r="AG688" s="2">
        <f>ROUND(SUMIF(AA680:AA686,"=55282325",T680:T686),2)</f>
        <v>0</v>
      </c>
      <c r="AH688" s="2">
        <f>SUMIF(AA680:AA686,"=55282325",U680:U686)</f>
        <v>15.466666999999999</v>
      </c>
      <c r="AI688" s="2">
        <f>SUMIF(AA680:AA686,"=55282325",V680:V686)</f>
        <v>0</v>
      </c>
      <c r="AJ688" s="2">
        <f>ROUND(SUMIF(AA680:AA686,"=55282325",W680:W686),2)</f>
        <v>0</v>
      </c>
      <c r="AK688" s="2">
        <f>ROUND(SUMIF(AA680:AA686,"=55282325",X680:X686),2)</f>
        <v>3433.59</v>
      </c>
      <c r="AL688" s="2">
        <f>ROUND(SUMIF(AA680:AA686,"=55282325",Y680:Y686),2)</f>
        <v>1716.15</v>
      </c>
      <c r="AM688" s="2"/>
      <c r="AN688" s="2"/>
      <c r="AO688" s="2">
        <f t="shared" ref="AO688:BD688" si="644">ROUND(BX688,2)</f>
        <v>0</v>
      </c>
      <c r="AP688" s="2">
        <f t="shared" si="644"/>
        <v>0</v>
      </c>
      <c r="AQ688" s="2">
        <f t="shared" si="644"/>
        <v>0</v>
      </c>
      <c r="AR688" s="2">
        <f t="shared" si="644"/>
        <v>9335.4599999999991</v>
      </c>
      <c r="AS688" s="2">
        <f t="shared" si="644"/>
        <v>9335.4599999999991</v>
      </c>
      <c r="AT688" s="2">
        <f t="shared" si="644"/>
        <v>0</v>
      </c>
      <c r="AU688" s="2">
        <f t="shared" si="644"/>
        <v>0</v>
      </c>
      <c r="AV688" s="2">
        <f t="shared" si="644"/>
        <v>0</v>
      </c>
      <c r="AW688" s="2">
        <f t="shared" si="644"/>
        <v>0</v>
      </c>
      <c r="AX688" s="2">
        <f t="shared" si="644"/>
        <v>0</v>
      </c>
      <c r="AY688" s="2">
        <f t="shared" si="644"/>
        <v>0</v>
      </c>
      <c r="AZ688" s="2">
        <f t="shared" si="644"/>
        <v>0</v>
      </c>
      <c r="BA688" s="2">
        <f t="shared" si="644"/>
        <v>0</v>
      </c>
      <c r="BB688" s="2">
        <f t="shared" si="644"/>
        <v>0</v>
      </c>
      <c r="BC688" s="2">
        <f t="shared" si="644"/>
        <v>0</v>
      </c>
      <c r="BD688" s="2">
        <f t="shared" si="644"/>
        <v>0</v>
      </c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>
        <f>ROUND(SUMIF(AA680:AA686,"=55282325",FQ680:FQ686),2)</f>
        <v>0</v>
      </c>
      <c r="BY688" s="2">
        <f>ROUND(SUMIF(AA680:AA686,"=55282325",FR680:FR686),2)</f>
        <v>0</v>
      </c>
      <c r="BZ688" s="2">
        <f>ROUND(SUMIF(AA680:AA686,"=55282325",GL680:GL686),2)</f>
        <v>0</v>
      </c>
      <c r="CA688" s="2">
        <f>ROUND(SUMIF(AA680:AA686,"=55282325",GM680:GM686),2)</f>
        <v>9335.4599999999991</v>
      </c>
      <c r="CB688" s="2">
        <f>ROUND(SUMIF(AA680:AA686,"=55282325",GN680:GN686),2)</f>
        <v>9335.4599999999991</v>
      </c>
      <c r="CC688" s="2">
        <f>ROUND(SUMIF(AA680:AA686,"=55282325",GO680:GO686),2)</f>
        <v>0</v>
      </c>
      <c r="CD688" s="2">
        <f>ROUND(SUMIF(AA680:AA686,"=55282325",GP680:GP686),2)</f>
        <v>0</v>
      </c>
      <c r="CE688" s="2">
        <f>AC688-BX688</f>
        <v>0</v>
      </c>
      <c r="CF688" s="2">
        <f>AC688-BY688</f>
        <v>0</v>
      </c>
      <c r="CG688" s="2">
        <f>BX688-BZ688</f>
        <v>0</v>
      </c>
      <c r="CH688" s="2">
        <f>AC688-BX688-BY688+BZ688</f>
        <v>0</v>
      </c>
      <c r="CI688" s="2">
        <f>BY688-BZ688</f>
        <v>0</v>
      </c>
      <c r="CJ688" s="2">
        <f>ROUND(SUMIF(AA680:AA686,"=55282325",GX680:GX686),2)</f>
        <v>0</v>
      </c>
      <c r="CK688" s="2">
        <f>ROUND(SUMIF(AA680:AA686,"=55282325",GY680:GY686),2)</f>
        <v>0</v>
      </c>
      <c r="CL688" s="2">
        <f>ROUND(SUMIF(AA680:AA686,"=55282325",GZ680:GZ686),2)</f>
        <v>0</v>
      </c>
      <c r="CM688" s="2">
        <f>ROUND(SUMIF(AA680:AA686,"=55282325",HD680:HD686),2)</f>
        <v>0</v>
      </c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>
        <v>0</v>
      </c>
    </row>
    <row r="690" spans="1:28" x14ac:dyDescent="0.2">
      <c r="A690" s="4">
        <v>50</v>
      </c>
      <c r="B690" s="4">
        <v>0</v>
      </c>
      <c r="C690" s="4">
        <v>0</v>
      </c>
      <c r="D690" s="4">
        <v>1</v>
      </c>
      <c r="E690" s="4">
        <v>201</v>
      </c>
      <c r="F690" s="4">
        <f>ROUND(Source!O688,O690)</f>
        <v>4185.72</v>
      </c>
      <c r="G690" s="4" t="s">
        <v>54</v>
      </c>
      <c r="H690" s="4" t="s">
        <v>55</v>
      </c>
      <c r="I690" s="4"/>
      <c r="J690" s="4"/>
      <c r="K690" s="4">
        <v>201</v>
      </c>
      <c r="L690" s="4">
        <v>1</v>
      </c>
      <c r="M690" s="4">
        <v>3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>
        <v>4185.72</v>
      </c>
      <c r="X690" s="4">
        <v>1</v>
      </c>
      <c r="Y690" s="4">
        <v>4185.72</v>
      </c>
      <c r="Z690" s="4"/>
      <c r="AA690" s="4"/>
      <c r="AB690" s="4"/>
    </row>
    <row r="691" spans="1:28" x14ac:dyDescent="0.2">
      <c r="A691" s="4">
        <v>50</v>
      </c>
      <c r="B691" s="4">
        <v>0</v>
      </c>
      <c r="C691" s="4">
        <v>0</v>
      </c>
      <c r="D691" s="4">
        <v>1</v>
      </c>
      <c r="E691" s="4">
        <v>202</v>
      </c>
      <c r="F691" s="4">
        <f>ROUND(Source!P688,O691)</f>
        <v>0</v>
      </c>
      <c r="G691" s="4" t="s">
        <v>56</v>
      </c>
      <c r="H691" s="4" t="s">
        <v>57</v>
      </c>
      <c r="I691" s="4"/>
      <c r="J691" s="4"/>
      <c r="K691" s="4">
        <v>202</v>
      </c>
      <c r="L691" s="4">
        <v>2</v>
      </c>
      <c r="M691" s="4">
        <v>3</v>
      </c>
      <c r="N691" s="4" t="s">
        <v>3</v>
      </c>
      <c r="O691" s="4">
        <v>2</v>
      </c>
      <c r="P691" s="4"/>
      <c r="Q691" s="4"/>
      <c r="R691" s="4"/>
      <c r="S691" s="4"/>
      <c r="T691" s="4"/>
      <c r="U691" s="4"/>
      <c r="V691" s="4"/>
      <c r="W691" s="4">
        <v>0</v>
      </c>
      <c r="X691" s="4">
        <v>1</v>
      </c>
      <c r="Y691" s="4">
        <v>0</v>
      </c>
      <c r="Z691" s="4"/>
      <c r="AA691" s="4"/>
      <c r="AB691" s="4"/>
    </row>
    <row r="692" spans="1:28" x14ac:dyDescent="0.2">
      <c r="A692" s="4">
        <v>50</v>
      </c>
      <c r="B692" s="4">
        <v>0</v>
      </c>
      <c r="C692" s="4">
        <v>0</v>
      </c>
      <c r="D692" s="4">
        <v>1</v>
      </c>
      <c r="E692" s="4">
        <v>222</v>
      </c>
      <c r="F692" s="4">
        <f>ROUND(Source!AO688,O692)</f>
        <v>0</v>
      </c>
      <c r="G692" s="4" t="s">
        <v>58</v>
      </c>
      <c r="H692" s="4" t="s">
        <v>59</v>
      </c>
      <c r="I692" s="4"/>
      <c r="J692" s="4"/>
      <c r="K692" s="4">
        <v>222</v>
      </c>
      <c r="L692" s="4">
        <v>3</v>
      </c>
      <c r="M692" s="4">
        <v>3</v>
      </c>
      <c r="N692" s="4" t="s">
        <v>3</v>
      </c>
      <c r="O692" s="4">
        <v>2</v>
      </c>
      <c r="P692" s="4"/>
      <c r="Q692" s="4"/>
      <c r="R692" s="4"/>
      <c r="S692" s="4"/>
      <c r="T692" s="4"/>
      <c r="U692" s="4"/>
      <c r="V692" s="4"/>
      <c r="W692" s="4">
        <v>0</v>
      </c>
      <c r="X692" s="4">
        <v>1</v>
      </c>
      <c r="Y692" s="4">
        <v>0</v>
      </c>
      <c r="Z692" s="4"/>
      <c r="AA692" s="4"/>
      <c r="AB692" s="4"/>
    </row>
    <row r="693" spans="1:28" x14ac:dyDescent="0.2">
      <c r="A693" s="4">
        <v>50</v>
      </c>
      <c r="B693" s="4">
        <v>0</v>
      </c>
      <c r="C693" s="4">
        <v>0</v>
      </c>
      <c r="D693" s="4">
        <v>1</v>
      </c>
      <c r="E693" s="4">
        <v>225</v>
      </c>
      <c r="F693" s="4">
        <f>ROUND(Source!AV688,O693)</f>
        <v>0</v>
      </c>
      <c r="G693" s="4" t="s">
        <v>60</v>
      </c>
      <c r="H693" s="4" t="s">
        <v>61</v>
      </c>
      <c r="I693" s="4"/>
      <c r="J693" s="4"/>
      <c r="K693" s="4">
        <v>225</v>
      </c>
      <c r="L693" s="4">
        <v>4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>
        <v>0</v>
      </c>
      <c r="X693" s="4">
        <v>1</v>
      </c>
      <c r="Y693" s="4">
        <v>0</v>
      </c>
      <c r="Z693" s="4"/>
      <c r="AA693" s="4"/>
      <c r="AB693" s="4"/>
    </row>
    <row r="694" spans="1:28" x14ac:dyDescent="0.2">
      <c r="A694" s="4">
        <v>50</v>
      </c>
      <c r="B694" s="4">
        <v>0</v>
      </c>
      <c r="C694" s="4">
        <v>0</v>
      </c>
      <c r="D694" s="4">
        <v>1</v>
      </c>
      <c r="E694" s="4">
        <v>226</v>
      </c>
      <c r="F694" s="4">
        <f>ROUND(Source!AW688,O694)</f>
        <v>0</v>
      </c>
      <c r="G694" s="4" t="s">
        <v>62</v>
      </c>
      <c r="H694" s="4" t="s">
        <v>63</v>
      </c>
      <c r="I694" s="4"/>
      <c r="J694" s="4"/>
      <c r="K694" s="4">
        <v>226</v>
      </c>
      <c r="L694" s="4">
        <v>5</v>
      </c>
      <c r="M694" s="4">
        <v>3</v>
      </c>
      <c r="N694" s="4" t="s">
        <v>3</v>
      </c>
      <c r="O694" s="4">
        <v>2</v>
      </c>
      <c r="P694" s="4"/>
      <c r="Q694" s="4"/>
      <c r="R694" s="4"/>
      <c r="S694" s="4"/>
      <c r="T694" s="4"/>
      <c r="U694" s="4"/>
      <c r="V694" s="4"/>
      <c r="W694" s="4">
        <v>0</v>
      </c>
      <c r="X694" s="4">
        <v>1</v>
      </c>
      <c r="Y694" s="4">
        <v>0</v>
      </c>
      <c r="Z694" s="4"/>
      <c r="AA694" s="4"/>
      <c r="AB694" s="4"/>
    </row>
    <row r="695" spans="1:28" x14ac:dyDescent="0.2">
      <c r="A695" s="4">
        <v>50</v>
      </c>
      <c r="B695" s="4">
        <v>0</v>
      </c>
      <c r="C695" s="4">
        <v>0</v>
      </c>
      <c r="D695" s="4">
        <v>1</v>
      </c>
      <c r="E695" s="4">
        <v>227</v>
      </c>
      <c r="F695" s="4">
        <f>ROUND(Source!AX688,O695)</f>
        <v>0</v>
      </c>
      <c r="G695" s="4" t="s">
        <v>64</v>
      </c>
      <c r="H695" s="4" t="s">
        <v>65</v>
      </c>
      <c r="I695" s="4"/>
      <c r="J695" s="4"/>
      <c r="K695" s="4">
        <v>227</v>
      </c>
      <c r="L695" s="4">
        <v>6</v>
      </c>
      <c r="M695" s="4">
        <v>3</v>
      </c>
      <c r="N695" s="4" t="s">
        <v>3</v>
      </c>
      <c r="O695" s="4">
        <v>2</v>
      </c>
      <c r="P695" s="4"/>
      <c r="Q695" s="4"/>
      <c r="R695" s="4"/>
      <c r="S695" s="4"/>
      <c r="T695" s="4"/>
      <c r="U695" s="4"/>
      <c r="V695" s="4"/>
      <c r="W695" s="4">
        <v>0</v>
      </c>
      <c r="X695" s="4">
        <v>1</v>
      </c>
      <c r="Y695" s="4">
        <v>0</v>
      </c>
      <c r="Z695" s="4"/>
      <c r="AA695" s="4"/>
      <c r="AB695" s="4"/>
    </row>
    <row r="696" spans="1:28" x14ac:dyDescent="0.2">
      <c r="A696" s="4">
        <v>50</v>
      </c>
      <c r="B696" s="4">
        <v>0</v>
      </c>
      <c r="C696" s="4">
        <v>0</v>
      </c>
      <c r="D696" s="4">
        <v>1</v>
      </c>
      <c r="E696" s="4">
        <v>228</v>
      </c>
      <c r="F696" s="4">
        <f>ROUND(Source!AY688,O696)</f>
        <v>0</v>
      </c>
      <c r="G696" s="4" t="s">
        <v>66</v>
      </c>
      <c r="H696" s="4" t="s">
        <v>67</v>
      </c>
      <c r="I696" s="4"/>
      <c r="J696" s="4"/>
      <c r="K696" s="4">
        <v>228</v>
      </c>
      <c r="L696" s="4">
        <v>7</v>
      </c>
      <c r="M696" s="4">
        <v>3</v>
      </c>
      <c r="N696" s="4" t="s">
        <v>3</v>
      </c>
      <c r="O696" s="4">
        <v>2</v>
      </c>
      <c r="P696" s="4"/>
      <c r="Q696" s="4"/>
      <c r="R696" s="4"/>
      <c r="S696" s="4"/>
      <c r="T696" s="4"/>
      <c r="U696" s="4"/>
      <c r="V696" s="4"/>
      <c r="W696" s="4">
        <v>0</v>
      </c>
      <c r="X696" s="4">
        <v>1</v>
      </c>
      <c r="Y696" s="4">
        <v>0</v>
      </c>
      <c r="Z696" s="4"/>
      <c r="AA696" s="4"/>
      <c r="AB696" s="4"/>
    </row>
    <row r="697" spans="1:28" x14ac:dyDescent="0.2">
      <c r="A697" s="4">
        <v>50</v>
      </c>
      <c r="B697" s="4">
        <v>0</v>
      </c>
      <c r="C697" s="4">
        <v>0</v>
      </c>
      <c r="D697" s="4">
        <v>1</v>
      </c>
      <c r="E697" s="4">
        <v>216</v>
      </c>
      <c r="F697" s="4">
        <f>ROUND(Source!AP688,O697)</f>
        <v>0</v>
      </c>
      <c r="G697" s="4" t="s">
        <v>68</v>
      </c>
      <c r="H697" s="4" t="s">
        <v>69</v>
      </c>
      <c r="I697" s="4"/>
      <c r="J697" s="4"/>
      <c r="K697" s="4">
        <v>216</v>
      </c>
      <c r="L697" s="4">
        <v>8</v>
      </c>
      <c r="M697" s="4">
        <v>3</v>
      </c>
      <c r="N697" s="4" t="s">
        <v>3</v>
      </c>
      <c r="O697" s="4">
        <v>2</v>
      </c>
      <c r="P697" s="4"/>
      <c r="Q697" s="4"/>
      <c r="R697" s="4"/>
      <c r="S697" s="4"/>
      <c r="T697" s="4"/>
      <c r="U697" s="4"/>
      <c r="V697" s="4"/>
      <c r="W697" s="4">
        <v>0</v>
      </c>
      <c r="X697" s="4">
        <v>1</v>
      </c>
      <c r="Y697" s="4">
        <v>0</v>
      </c>
      <c r="Z697" s="4"/>
      <c r="AA697" s="4"/>
      <c r="AB697" s="4"/>
    </row>
    <row r="698" spans="1:28" x14ac:dyDescent="0.2">
      <c r="A698" s="4">
        <v>50</v>
      </c>
      <c r="B698" s="4">
        <v>0</v>
      </c>
      <c r="C698" s="4">
        <v>0</v>
      </c>
      <c r="D698" s="4">
        <v>1</v>
      </c>
      <c r="E698" s="4">
        <v>223</v>
      </c>
      <c r="F698" s="4">
        <f>ROUND(Source!AQ688,O698)</f>
        <v>0</v>
      </c>
      <c r="G698" s="4" t="s">
        <v>70</v>
      </c>
      <c r="H698" s="4" t="s">
        <v>71</v>
      </c>
      <c r="I698" s="4"/>
      <c r="J698" s="4"/>
      <c r="K698" s="4">
        <v>223</v>
      </c>
      <c r="L698" s="4">
        <v>9</v>
      </c>
      <c r="M698" s="4">
        <v>3</v>
      </c>
      <c r="N698" s="4" t="s">
        <v>3</v>
      </c>
      <c r="O698" s="4">
        <v>2</v>
      </c>
      <c r="P698" s="4"/>
      <c r="Q698" s="4"/>
      <c r="R698" s="4"/>
      <c r="S698" s="4"/>
      <c r="T698" s="4"/>
      <c r="U698" s="4"/>
      <c r="V698" s="4"/>
      <c r="W698" s="4">
        <v>0</v>
      </c>
      <c r="X698" s="4">
        <v>1</v>
      </c>
      <c r="Y698" s="4">
        <v>0</v>
      </c>
      <c r="Z698" s="4"/>
      <c r="AA698" s="4"/>
      <c r="AB698" s="4"/>
    </row>
    <row r="699" spans="1:28" x14ac:dyDescent="0.2">
      <c r="A699" s="4">
        <v>50</v>
      </c>
      <c r="B699" s="4">
        <v>0</v>
      </c>
      <c r="C699" s="4">
        <v>0</v>
      </c>
      <c r="D699" s="4">
        <v>1</v>
      </c>
      <c r="E699" s="4">
        <v>229</v>
      </c>
      <c r="F699" s="4">
        <f>ROUND(Source!AZ688,O699)</f>
        <v>0</v>
      </c>
      <c r="G699" s="4" t="s">
        <v>72</v>
      </c>
      <c r="H699" s="4" t="s">
        <v>73</v>
      </c>
      <c r="I699" s="4"/>
      <c r="J699" s="4"/>
      <c r="K699" s="4">
        <v>229</v>
      </c>
      <c r="L699" s="4">
        <v>10</v>
      </c>
      <c r="M699" s="4">
        <v>3</v>
      </c>
      <c r="N699" s="4" t="s">
        <v>3</v>
      </c>
      <c r="O699" s="4">
        <v>2</v>
      </c>
      <c r="P699" s="4"/>
      <c r="Q699" s="4"/>
      <c r="R699" s="4"/>
      <c r="S699" s="4"/>
      <c r="T699" s="4"/>
      <c r="U699" s="4"/>
      <c r="V699" s="4"/>
      <c r="W699" s="4">
        <v>0</v>
      </c>
      <c r="X699" s="4">
        <v>1</v>
      </c>
      <c r="Y699" s="4">
        <v>0</v>
      </c>
      <c r="Z699" s="4"/>
      <c r="AA699" s="4"/>
      <c r="AB699" s="4"/>
    </row>
    <row r="700" spans="1:28" x14ac:dyDescent="0.2">
      <c r="A700" s="4">
        <v>50</v>
      </c>
      <c r="B700" s="4">
        <v>0</v>
      </c>
      <c r="C700" s="4">
        <v>0</v>
      </c>
      <c r="D700" s="4">
        <v>1</v>
      </c>
      <c r="E700" s="4">
        <v>203</v>
      </c>
      <c r="F700" s="4">
        <f>ROUND(Source!Q688,O700)</f>
        <v>0</v>
      </c>
      <c r="G700" s="4" t="s">
        <v>74</v>
      </c>
      <c r="H700" s="4" t="s">
        <v>75</v>
      </c>
      <c r="I700" s="4"/>
      <c r="J700" s="4"/>
      <c r="K700" s="4">
        <v>203</v>
      </c>
      <c r="L700" s="4">
        <v>11</v>
      </c>
      <c r="M700" s="4">
        <v>3</v>
      </c>
      <c r="N700" s="4" t="s">
        <v>3</v>
      </c>
      <c r="O700" s="4">
        <v>2</v>
      </c>
      <c r="P700" s="4"/>
      <c r="Q700" s="4"/>
      <c r="R700" s="4"/>
      <c r="S700" s="4"/>
      <c r="T700" s="4"/>
      <c r="U700" s="4"/>
      <c r="V700" s="4"/>
      <c r="W700" s="4">
        <v>0</v>
      </c>
      <c r="X700" s="4">
        <v>1</v>
      </c>
      <c r="Y700" s="4">
        <v>0</v>
      </c>
      <c r="Z700" s="4"/>
      <c r="AA700" s="4"/>
      <c r="AB700" s="4"/>
    </row>
    <row r="701" spans="1:28" x14ac:dyDescent="0.2">
      <c r="A701" s="4">
        <v>50</v>
      </c>
      <c r="B701" s="4">
        <v>0</v>
      </c>
      <c r="C701" s="4">
        <v>0</v>
      </c>
      <c r="D701" s="4">
        <v>1</v>
      </c>
      <c r="E701" s="4">
        <v>231</v>
      </c>
      <c r="F701" s="4">
        <f>ROUND(Source!BB688,O701)</f>
        <v>0</v>
      </c>
      <c r="G701" s="4" t="s">
        <v>76</v>
      </c>
      <c r="H701" s="4" t="s">
        <v>77</v>
      </c>
      <c r="I701" s="4"/>
      <c r="J701" s="4"/>
      <c r="K701" s="4">
        <v>231</v>
      </c>
      <c r="L701" s="4">
        <v>12</v>
      </c>
      <c r="M701" s="4">
        <v>3</v>
      </c>
      <c r="N701" s="4" t="s">
        <v>3</v>
      </c>
      <c r="O701" s="4">
        <v>2</v>
      </c>
      <c r="P701" s="4"/>
      <c r="Q701" s="4"/>
      <c r="R701" s="4"/>
      <c r="S701" s="4"/>
      <c r="T701" s="4"/>
      <c r="U701" s="4"/>
      <c r="V701" s="4"/>
      <c r="W701" s="4">
        <v>0</v>
      </c>
      <c r="X701" s="4">
        <v>1</v>
      </c>
      <c r="Y701" s="4">
        <v>0</v>
      </c>
      <c r="Z701" s="4"/>
      <c r="AA701" s="4"/>
      <c r="AB701" s="4"/>
    </row>
    <row r="702" spans="1:28" x14ac:dyDescent="0.2">
      <c r="A702" s="4">
        <v>50</v>
      </c>
      <c r="B702" s="4">
        <v>0</v>
      </c>
      <c r="C702" s="4">
        <v>0</v>
      </c>
      <c r="D702" s="4">
        <v>1</v>
      </c>
      <c r="E702" s="4">
        <v>204</v>
      </c>
      <c r="F702" s="4">
        <f>ROUND(Source!R688,O702)</f>
        <v>0</v>
      </c>
      <c r="G702" s="4" t="s">
        <v>78</v>
      </c>
      <c r="H702" s="4" t="s">
        <v>79</v>
      </c>
      <c r="I702" s="4"/>
      <c r="J702" s="4"/>
      <c r="K702" s="4">
        <v>204</v>
      </c>
      <c r="L702" s="4">
        <v>13</v>
      </c>
      <c r="M702" s="4">
        <v>3</v>
      </c>
      <c r="N702" s="4" t="s">
        <v>3</v>
      </c>
      <c r="O702" s="4">
        <v>2</v>
      </c>
      <c r="P702" s="4"/>
      <c r="Q702" s="4"/>
      <c r="R702" s="4"/>
      <c r="S702" s="4"/>
      <c r="T702" s="4"/>
      <c r="U702" s="4"/>
      <c r="V702" s="4"/>
      <c r="W702" s="4">
        <v>0</v>
      </c>
      <c r="X702" s="4">
        <v>1</v>
      </c>
      <c r="Y702" s="4">
        <v>0</v>
      </c>
      <c r="Z702" s="4"/>
      <c r="AA702" s="4"/>
      <c r="AB702" s="4"/>
    </row>
    <row r="703" spans="1:28" x14ac:dyDescent="0.2">
      <c r="A703" s="4">
        <v>50</v>
      </c>
      <c r="B703" s="4">
        <v>0</v>
      </c>
      <c r="C703" s="4">
        <v>0</v>
      </c>
      <c r="D703" s="4">
        <v>1</v>
      </c>
      <c r="E703" s="4">
        <v>205</v>
      </c>
      <c r="F703" s="4">
        <f>ROUND(Source!S688,O703)</f>
        <v>4185.72</v>
      </c>
      <c r="G703" s="4" t="s">
        <v>80</v>
      </c>
      <c r="H703" s="4" t="s">
        <v>81</v>
      </c>
      <c r="I703" s="4"/>
      <c r="J703" s="4"/>
      <c r="K703" s="4">
        <v>205</v>
      </c>
      <c r="L703" s="4">
        <v>14</v>
      </c>
      <c r="M703" s="4">
        <v>3</v>
      </c>
      <c r="N703" s="4" t="s">
        <v>3</v>
      </c>
      <c r="O703" s="4">
        <v>2</v>
      </c>
      <c r="P703" s="4"/>
      <c r="Q703" s="4"/>
      <c r="R703" s="4"/>
      <c r="S703" s="4"/>
      <c r="T703" s="4"/>
      <c r="U703" s="4"/>
      <c r="V703" s="4"/>
      <c r="W703" s="4">
        <v>4185.72</v>
      </c>
      <c r="X703" s="4">
        <v>1</v>
      </c>
      <c r="Y703" s="4">
        <v>4185.72</v>
      </c>
      <c r="Z703" s="4"/>
      <c r="AA703" s="4"/>
      <c r="AB703" s="4"/>
    </row>
    <row r="704" spans="1:28" x14ac:dyDescent="0.2">
      <c r="A704" s="4">
        <v>50</v>
      </c>
      <c r="B704" s="4">
        <v>0</v>
      </c>
      <c r="C704" s="4">
        <v>0</v>
      </c>
      <c r="D704" s="4">
        <v>1</v>
      </c>
      <c r="E704" s="4">
        <v>232</v>
      </c>
      <c r="F704" s="4">
        <f>ROUND(Source!BC688,O704)</f>
        <v>0</v>
      </c>
      <c r="G704" s="4" t="s">
        <v>82</v>
      </c>
      <c r="H704" s="4" t="s">
        <v>83</v>
      </c>
      <c r="I704" s="4"/>
      <c r="J704" s="4"/>
      <c r="K704" s="4">
        <v>232</v>
      </c>
      <c r="L704" s="4">
        <v>15</v>
      </c>
      <c r="M704" s="4">
        <v>3</v>
      </c>
      <c r="N704" s="4" t="s">
        <v>3</v>
      </c>
      <c r="O704" s="4">
        <v>2</v>
      </c>
      <c r="P704" s="4"/>
      <c r="Q704" s="4"/>
      <c r="R704" s="4"/>
      <c r="S704" s="4"/>
      <c r="T704" s="4"/>
      <c r="U704" s="4"/>
      <c r="V704" s="4"/>
      <c r="W704" s="4">
        <v>0</v>
      </c>
      <c r="X704" s="4">
        <v>1</v>
      </c>
      <c r="Y704" s="4">
        <v>0</v>
      </c>
      <c r="Z704" s="4"/>
      <c r="AA704" s="4"/>
      <c r="AB704" s="4"/>
    </row>
    <row r="705" spans="1:206" x14ac:dyDescent="0.2">
      <c r="A705" s="4">
        <v>50</v>
      </c>
      <c r="B705" s="4">
        <v>0</v>
      </c>
      <c r="C705" s="4">
        <v>0</v>
      </c>
      <c r="D705" s="4">
        <v>1</v>
      </c>
      <c r="E705" s="4">
        <v>214</v>
      </c>
      <c r="F705" s="4">
        <f>ROUND(Source!AS688,O705)</f>
        <v>9335.4599999999991</v>
      </c>
      <c r="G705" s="4" t="s">
        <v>84</v>
      </c>
      <c r="H705" s="4" t="s">
        <v>85</v>
      </c>
      <c r="I705" s="4"/>
      <c r="J705" s="4"/>
      <c r="K705" s="4">
        <v>214</v>
      </c>
      <c r="L705" s="4">
        <v>16</v>
      </c>
      <c r="M705" s="4">
        <v>3</v>
      </c>
      <c r="N705" s="4" t="s">
        <v>3</v>
      </c>
      <c r="O705" s="4">
        <v>2</v>
      </c>
      <c r="P705" s="4"/>
      <c r="Q705" s="4"/>
      <c r="R705" s="4"/>
      <c r="S705" s="4"/>
      <c r="T705" s="4"/>
      <c r="U705" s="4"/>
      <c r="V705" s="4"/>
      <c r="W705" s="4">
        <v>9335.4599999999991</v>
      </c>
      <c r="X705" s="4">
        <v>1</v>
      </c>
      <c r="Y705" s="4">
        <v>9335.4599999999991</v>
      </c>
      <c r="Z705" s="4"/>
      <c r="AA705" s="4"/>
      <c r="AB705" s="4"/>
    </row>
    <row r="706" spans="1:206" x14ac:dyDescent="0.2">
      <c r="A706" s="4">
        <v>50</v>
      </c>
      <c r="B706" s="4">
        <v>0</v>
      </c>
      <c r="C706" s="4">
        <v>0</v>
      </c>
      <c r="D706" s="4">
        <v>1</v>
      </c>
      <c r="E706" s="4">
        <v>215</v>
      </c>
      <c r="F706" s="4">
        <f>ROUND(Source!AT688,O706)</f>
        <v>0</v>
      </c>
      <c r="G706" s="4" t="s">
        <v>86</v>
      </c>
      <c r="H706" s="4" t="s">
        <v>87</v>
      </c>
      <c r="I706" s="4"/>
      <c r="J706" s="4"/>
      <c r="K706" s="4">
        <v>215</v>
      </c>
      <c r="L706" s="4">
        <v>17</v>
      </c>
      <c r="M706" s="4">
        <v>3</v>
      </c>
      <c r="N706" s="4" t="s">
        <v>3</v>
      </c>
      <c r="O706" s="4">
        <v>2</v>
      </c>
      <c r="P706" s="4"/>
      <c r="Q706" s="4"/>
      <c r="R706" s="4"/>
      <c r="S706" s="4"/>
      <c r="T706" s="4"/>
      <c r="U706" s="4"/>
      <c r="V706" s="4"/>
      <c r="W706" s="4">
        <v>0</v>
      </c>
      <c r="X706" s="4">
        <v>1</v>
      </c>
      <c r="Y706" s="4">
        <v>0</v>
      </c>
      <c r="Z706" s="4"/>
      <c r="AA706" s="4"/>
      <c r="AB706" s="4"/>
    </row>
    <row r="707" spans="1:206" x14ac:dyDescent="0.2">
      <c r="A707" s="4">
        <v>50</v>
      </c>
      <c r="B707" s="4">
        <v>0</v>
      </c>
      <c r="C707" s="4">
        <v>0</v>
      </c>
      <c r="D707" s="4">
        <v>1</v>
      </c>
      <c r="E707" s="4">
        <v>217</v>
      </c>
      <c r="F707" s="4">
        <f>ROUND(Source!AU688,O707)</f>
        <v>0</v>
      </c>
      <c r="G707" s="4" t="s">
        <v>88</v>
      </c>
      <c r="H707" s="4" t="s">
        <v>89</v>
      </c>
      <c r="I707" s="4"/>
      <c r="J707" s="4"/>
      <c r="K707" s="4">
        <v>217</v>
      </c>
      <c r="L707" s="4">
        <v>18</v>
      </c>
      <c r="M707" s="4">
        <v>3</v>
      </c>
      <c r="N707" s="4" t="s">
        <v>3</v>
      </c>
      <c r="O707" s="4">
        <v>2</v>
      </c>
      <c r="P707" s="4"/>
      <c r="Q707" s="4"/>
      <c r="R707" s="4"/>
      <c r="S707" s="4"/>
      <c r="T707" s="4"/>
      <c r="U707" s="4"/>
      <c r="V707" s="4"/>
      <c r="W707" s="4">
        <v>0</v>
      </c>
      <c r="X707" s="4">
        <v>1</v>
      </c>
      <c r="Y707" s="4">
        <v>0</v>
      </c>
      <c r="Z707" s="4"/>
      <c r="AA707" s="4"/>
      <c r="AB707" s="4"/>
    </row>
    <row r="708" spans="1:206" x14ac:dyDescent="0.2">
      <c r="A708" s="4">
        <v>50</v>
      </c>
      <c r="B708" s="4">
        <v>0</v>
      </c>
      <c r="C708" s="4">
        <v>0</v>
      </c>
      <c r="D708" s="4">
        <v>1</v>
      </c>
      <c r="E708" s="4">
        <v>230</v>
      </c>
      <c r="F708" s="4">
        <f>ROUND(Source!BA688,O708)</f>
        <v>0</v>
      </c>
      <c r="G708" s="4" t="s">
        <v>90</v>
      </c>
      <c r="H708" s="4" t="s">
        <v>91</v>
      </c>
      <c r="I708" s="4"/>
      <c r="J708" s="4"/>
      <c r="K708" s="4">
        <v>230</v>
      </c>
      <c r="L708" s="4">
        <v>19</v>
      </c>
      <c r="M708" s="4">
        <v>3</v>
      </c>
      <c r="N708" s="4" t="s">
        <v>3</v>
      </c>
      <c r="O708" s="4">
        <v>2</v>
      </c>
      <c r="P708" s="4"/>
      <c r="Q708" s="4"/>
      <c r="R708" s="4"/>
      <c r="S708" s="4"/>
      <c r="T708" s="4"/>
      <c r="U708" s="4"/>
      <c r="V708" s="4"/>
      <c r="W708" s="4">
        <v>0</v>
      </c>
      <c r="X708" s="4">
        <v>1</v>
      </c>
      <c r="Y708" s="4">
        <v>0</v>
      </c>
      <c r="Z708" s="4"/>
      <c r="AA708" s="4"/>
      <c r="AB708" s="4"/>
    </row>
    <row r="709" spans="1:206" x14ac:dyDescent="0.2">
      <c r="A709" s="4">
        <v>50</v>
      </c>
      <c r="B709" s="4">
        <v>0</v>
      </c>
      <c r="C709" s="4">
        <v>0</v>
      </c>
      <c r="D709" s="4">
        <v>1</v>
      </c>
      <c r="E709" s="4">
        <v>206</v>
      </c>
      <c r="F709" s="4">
        <f>ROUND(Source!T688,O709)</f>
        <v>0</v>
      </c>
      <c r="G709" s="4" t="s">
        <v>92</v>
      </c>
      <c r="H709" s="4" t="s">
        <v>93</v>
      </c>
      <c r="I709" s="4"/>
      <c r="J709" s="4"/>
      <c r="K709" s="4">
        <v>206</v>
      </c>
      <c r="L709" s="4">
        <v>20</v>
      </c>
      <c r="M709" s="4">
        <v>3</v>
      </c>
      <c r="N709" s="4" t="s">
        <v>3</v>
      </c>
      <c r="O709" s="4">
        <v>2</v>
      </c>
      <c r="P709" s="4"/>
      <c r="Q709" s="4"/>
      <c r="R709" s="4"/>
      <c r="S709" s="4"/>
      <c r="T709" s="4"/>
      <c r="U709" s="4"/>
      <c r="V709" s="4"/>
      <c r="W709" s="4">
        <v>0</v>
      </c>
      <c r="X709" s="4">
        <v>1</v>
      </c>
      <c r="Y709" s="4">
        <v>0</v>
      </c>
      <c r="Z709" s="4"/>
      <c r="AA709" s="4"/>
      <c r="AB709" s="4"/>
    </row>
    <row r="710" spans="1:206" x14ac:dyDescent="0.2">
      <c r="A710" s="4">
        <v>50</v>
      </c>
      <c r="B710" s="4">
        <v>0</v>
      </c>
      <c r="C710" s="4">
        <v>0</v>
      </c>
      <c r="D710" s="4">
        <v>1</v>
      </c>
      <c r="E710" s="4">
        <v>207</v>
      </c>
      <c r="F710" s="4">
        <f>Source!U688</f>
        <v>15.466666999999999</v>
      </c>
      <c r="G710" s="4" t="s">
        <v>94</v>
      </c>
      <c r="H710" s="4" t="s">
        <v>95</v>
      </c>
      <c r="I710" s="4"/>
      <c r="J710" s="4"/>
      <c r="K710" s="4">
        <v>207</v>
      </c>
      <c r="L710" s="4">
        <v>21</v>
      </c>
      <c r="M710" s="4">
        <v>3</v>
      </c>
      <c r="N710" s="4" t="s">
        <v>3</v>
      </c>
      <c r="O710" s="4">
        <v>-1</v>
      </c>
      <c r="P710" s="4"/>
      <c r="Q710" s="4"/>
      <c r="R710" s="4"/>
      <c r="S710" s="4"/>
      <c r="T710" s="4"/>
      <c r="U710" s="4"/>
      <c r="V710" s="4"/>
      <c r="W710" s="4">
        <v>15.466666999999999</v>
      </c>
      <c r="X710" s="4">
        <v>1</v>
      </c>
      <c r="Y710" s="4">
        <v>15.466666999999999</v>
      </c>
      <c r="Z710" s="4"/>
      <c r="AA710" s="4"/>
      <c r="AB710" s="4"/>
    </row>
    <row r="711" spans="1:206" x14ac:dyDescent="0.2">
      <c r="A711" s="4">
        <v>50</v>
      </c>
      <c r="B711" s="4">
        <v>0</v>
      </c>
      <c r="C711" s="4">
        <v>0</v>
      </c>
      <c r="D711" s="4">
        <v>1</v>
      </c>
      <c r="E711" s="4">
        <v>208</v>
      </c>
      <c r="F711" s="4">
        <f>Source!V688</f>
        <v>0</v>
      </c>
      <c r="G711" s="4" t="s">
        <v>96</v>
      </c>
      <c r="H711" s="4" t="s">
        <v>97</v>
      </c>
      <c r="I711" s="4"/>
      <c r="J711" s="4"/>
      <c r="K711" s="4">
        <v>208</v>
      </c>
      <c r="L711" s="4">
        <v>22</v>
      </c>
      <c r="M711" s="4">
        <v>3</v>
      </c>
      <c r="N711" s="4" t="s">
        <v>3</v>
      </c>
      <c r="O711" s="4">
        <v>-1</v>
      </c>
      <c r="P711" s="4"/>
      <c r="Q711" s="4"/>
      <c r="R711" s="4"/>
      <c r="S711" s="4"/>
      <c r="T711" s="4"/>
      <c r="U711" s="4"/>
      <c r="V711" s="4"/>
      <c r="W711" s="4">
        <v>0</v>
      </c>
      <c r="X711" s="4">
        <v>1</v>
      </c>
      <c r="Y711" s="4">
        <v>0</v>
      </c>
      <c r="Z711" s="4"/>
      <c r="AA711" s="4"/>
      <c r="AB711" s="4"/>
    </row>
    <row r="712" spans="1:206" x14ac:dyDescent="0.2">
      <c r="A712" s="4">
        <v>50</v>
      </c>
      <c r="B712" s="4">
        <v>0</v>
      </c>
      <c r="C712" s="4">
        <v>0</v>
      </c>
      <c r="D712" s="4">
        <v>1</v>
      </c>
      <c r="E712" s="4">
        <v>209</v>
      </c>
      <c r="F712" s="4">
        <f>ROUND(Source!W688,O712)</f>
        <v>0</v>
      </c>
      <c r="G712" s="4" t="s">
        <v>98</v>
      </c>
      <c r="H712" s="4" t="s">
        <v>99</v>
      </c>
      <c r="I712" s="4"/>
      <c r="J712" s="4"/>
      <c r="K712" s="4">
        <v>209</v>
      </c>
      <c r="L712" s="4">
        <v>23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>
        <v>0</v>
      </c>
      <c r="X712" s="4">
        <v>1</v>
      </c>
      <c r="Y712" s="4">
        <v>0</v>
      </c>
      <c r="Z712" s="4"/>
      <c r="AA712" s="4"/>
      <c r="AB712" s="4"/>
    </row>
    <row r="713" spans="1:206" x14ac:dyDescent="0.2">
      <c r="A713" s="4">
        <v>50</v>
      </c>
      <c r="B713" s="4">
        <v>0</v>
      </c>
      <c r="C713" s="4">
        <v>0</v>
      </c>
      <c r="D713" s="4">
        <v>1</v>
      </c>
      <c r="E713" s="4">
        <v>233</v>
      </c>
      <c r="F713" s="4">
        <f>ROUND(Source!BD688,O713)</f>
        <v>0</v>
      </c>
      <c r="G713" s="4" t="s">
        <v>100</v>
      </c>
      <c r="H713" s="4" t="s">
        <v>101</v>
      </c>
      <c r="I713" s="4"/>
      <c r="J713" s="4"/>
      <c r="K713" s="4">
        <v>233</v>
      </c>
      <c r="L713" s="4">
        <v>24</v>
      </c>
      <c r="M713" s="4">
        <v>3</v>
      </c>
      <c r="N713" s="4" t="s">
        <v>3</v>
      </c>
      <c r="O713" s="4">
        <v>2</v>
      </c>
      <c r="P713" s="4"/>
      <c r="Q713" s="4"/>
      <c r="R713" s="4"/>
      <c r="S713" s="4"/>
      <c r="T713" s="4"/>
      <c r="U713" s="4"/>
      <c r="V713" s="4"/>
      <c r="W713" s="4">
        <v>0</v>
      </c>
      <c r="X713" s="4">
        <v>1</v>
      </c>
      <c r="Y713" s="4">
        <v>0</v>
      </c>
      <c r="Z713" s="4"/>
      <c r="AA713" s="4"/>
      <c r="AB713" s="4"/>
    </row>
    <row r="714" spans="1:206" x14ac:dyDescent="0.2">
      <c r="A714" s="4">
        <v>50</v>
      </c>
      <c r="B714" s="4">
        <v>0</v>
      </c>
      <c r="C714" s="4">
        <v>0</v>
      </c>
      <c r="D714" s="4">
        <v>1</v>
      </c>
      <c r="E714" s="4">
        <v>210</v>
      </c>
      <c r="F714" s="4">
        <f>ROUND(Source!X688,O714)</f>
        <v>3433.59</v>
      </c>
      <c r="G714" s="4" t="s">
        <v>102</v>
      </c>
      <c r="H714" s="4" t="s">
        <v>103</v>
      </c>
      <c r="I714" s="4"/>
      <c r="J714" s="4"/>
      <c r="K714" s="4">
        <v>210</v>
      </c>
      <c r="L714" s="4">
        <v>25</v>
      </c>
      <c r="M714" s="4">
        <v>3</v>
      </c>
      <c r="N714" s="4" t="s">
        <v>3</v>
      </c>
      <c r="O714" s="4">
        <v>2</v>
      </c>
      <c r="P714" s="4"/>
      <c r="Q714" s="4"/>
      <c r="R714" s="4"/>
      <c r="S714" s="4"/>
      <c r="T714" s="4"/>
      <c r="U714" s="4"/>
      <c r="V714" s="4"/>
      <c r="W714" s="4">
        <v>3433.59</v>
      </c>
      <c r="X714" s="4">
        <v>1</v>
      </c>
      <c r="Y714" s="4">
        <v>3433.59</v>
      </c>
      <c r="Z714" s="4"/>
      <c r="AA714" s="4"/>
      <c r="AB714" s="4"/>
    </row>
    <row r="715" spans="1:206" x14ac:dyDescent="0.2">
      <c r="A715" s="4">
        <v>50</v>
      </c>
      <c r="B715" s="4">
        <v>0</v>
      </c>
      <c r="C715" s="4">
        <v>0</v>
      </c>
      <c r="D715" s="4">
        <v>1</v>
      </c>
      <c r="E715" s="4">
        <v>211</v>
      </c>
      <c r="F715" s="4">
        <f>ROUND(Source!Y688,O715)</f>
        <v>1716.15</v>
      </c>
      <c r="G715" s="4" t="s">
        <v>104</v>
      </c>
      <c r="H715" s="4" t="s">
        <v>105</v>
      </c>
      <c r="I715" s="4"/>
      <c r="J715" s="4"/>
      <c r="K715" s="4">
        <v>211</v>
      </c>
      <c r="L715" s="4">
        <v>26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>
        <v>1716.15</v>
      </c>
      <c r="X715" s="4">
        <v>1</v>
      </c>
      <c r="Y715" s="4">
        <v>1716.15</v>
      </c>
      <c r="Z715" s="4"/>
      <c r="AA715" s="4"/>
      <c r="AB715" s="4"/>
    </row>
    <row r="716" spans="1:206" x14ac:dyDescent="0.2">
      <c r="A716" s="4">
        <v>50</v>
      </c>
      <c r="B716" s="4">
        <v>0</v>
      </c>
      <c r="C716" s="4">
        <v>0</v>
      </c>
      <c r="D716" s="4">
        <v>1</v>
      </c>
      <c r="E716" s="4">
        <v>224</v>
      </c>
      <c r="F716" s="4">
        <f>ROUND(Source!AR688,O716)</f>
        <v>9335.4599999999991</v>
      </c>
      <c r="G716" s="4" t="s">
        <v>106</v>
      </c>
      <c r="H716" s="4" t="s">
        <v>107</v>
      </c>
      <c r="I716" s="4"/>
      <c r="J716" s="4"/>
      <c r="K716" s="4">
        <v>224</v>
      </c>
      <c r="L716" s="4">
        <v>27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>
        <v>9335.4599999999991</v>
      </c>
      <c r="X716" s="4">
        <v>1</v>
      </c>
      <c r="Y716" s="4">
        <v>9335.4599999999991</v>
      </c>
      <c r="Z716" s="4"/>
      <c r="AA716" s="4"/>
      <c r="AB716" s="4"/>
    </row>
    <row r="718" spans="1:206" x14ac:dyDescent="0.2">
      <c r="A718" s="2">
        <v>51</v>
      </c>
      <c r="B718" s="2">
        <f>B672</f>
        <v>1</v>
      </c>
      <c r="C718" s="2">
        <f>A672</f>
        <v>4</v>
      </c>
      <c r="D718" s="2">
        <f>ROW(A672)</f>
        <v>672</v>
      </c>
      <c r="E718" s="2"/>
      <c r="F718" s="2" t="str">
        <f>IF(F672&lt;&gt;"",F672,"")</f>
        <v>Новый раздел</v>
      </c>
      <c r="G718" s="2" t="str">
        <f>IF(G672&lt;&gt;"",G672,"")</f>
        <v>Секция в осях Д-Е (Подъезд №1)</v>
      </c>
      <c r="H718" s="2">
        <v>0</v>
      </c>
      <c r="I718" s="2"/>
      <c r="J718" s="2"/>
      <c r="K718" s="2"/>
      <c r="L718" s="2"/>
      <c r="M718" s="2"/>
      <c r="N718" s="2"/>
      <c r="O718" s="2">
        <f t="shared" ref="O718:T718" si="645">ROUND(O688+AB718,2)</f>
        <v>4185.72</v>
      </c>
      <c r="P718" s="2">
        <f t="shared" si="645"/>
        <v>0</v>
      </c>
      <c r="Q718" s="2">
        <f t="shared" si="645"/>
        <v>0</v>
      </c>
      <c r="R718" s="2">
        <f t="shared" si="645"/>
        <v>0</v>
      </c>
      <c r="S718" s="2">
        <f t="shared" si="645"/>
        <v>4185.72</v>
      </c>
      <c r="T718" s="2">
        <f t="shared" si="645"/>
        <v>0</v>
      </c>
      <c r="U718" s="2">
        <f>U688+AH718</f>
        <v>15.466666999999999</v>
      </c>
      <c r="V718" s="2">
        <f>V688+AI718</f>
        <v>0</v>
      </c>
      <c r="W718" s="2">
        <f>ROUND(W688+AJ718,2)</f>
        <v>0</v>
      </c>
      <c r="X718" s="2">
        <f>ROUND(X688+AK718,2)</f>
        <v>3433.59</v>
      </c>
      <c r="Y718" s="2">
        <f>ROUND(Y688+AL718,2)</f>
        <v>1716.15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>
        <f t="shared" ref="AO718:BD718" si="646">ROUND(AO688+BX718,2)</f>
        <v>0</v>
      </c>
      <c r="AP718" s="2">
        <f t="shared" si="646"/>
        <v>0</v>
      </c>
      <c r="AQ718" s="2">
        <f t="shared" si="646"/>
        <v>0</v>
      </c>
      <c r="AR718" s="2">
        <f t="shared" si="646"/>
        <v>9335.4599999999991</v>
      </c>
      <c r="AS718" s="2">
        <f t="shared" si="646"/>
        <v>9335.4599999999991</v>
      </c>
      <c r="AT718" s="2">
        <f t="shared" si="646"/>
        <v>0</v>
      </c>
      <c r="AU718" s="2">
        <f t="shared" si="646"/>
        <v>0</v>
      </c>
      <c r="AV718" s="2">
        <f t="shared" si="646"/>
        <v>0</v>
      </c>
      <c r="AW718" s="2">
        <f t="shared" si="646"/>
        <v>0</v>
      </c>
      <c r="AX718" s="2">
        <f t="shared" si="646"/>
        <v>0</v>
      </c>
      <c r="AY718" s="2">
        <f t="shared" si="646"/>
        <v>0</v>
      </c>
      <c r="AZ718" s="2">
        <f t="shared" si="646"/>
        <v>0</v>
      </c>
      <c r="BA718" s="2">
        <f t="shared" si="646"/>
        <v>0</v>
      </c>
      <c r="BB718" s="2">
        <f t="shared" si="646"/>
        <v>0</v>
      </c>
      <c r="BC718" s="2">
        <f t="shared" si="646"/>
        <v>0</v>
      </c>
      <c r="BD718" s="2">
        <f t="shared" si="646"/>
        <v>0</v>
      </c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>
        <v>0</v>
      </c>
    </row>
    <row r="720" spans="1:206" x14ac:dyDescent="0.2">
      <c r="A720" s="4">
        <v>50</v>
      </c>
      <c r="B720" s="4">
        <v>0</v>
      </c>
      <c r="C720" s="4">
        <v>0</v>
      </c>
      <c r="D720" s="4">
        <v>1</v>
      </c>
      <c r="E720" s="4">
        <v>201</v>
      </c>
      <c r="F720" s="4">
        <f>ROUND(Source!O718,O720)</f>
        <v>4185.72</v>
      </c>
      <c r="G720" s="4" t="s">
        <v>54</v>
      </c>
      <c r="H720" s="4" t="s">
        <v>55</v>
      </c>
      <c r="I720" s="4"/>
      <c r="J720" s="4"/>
      <c r="K720" s="4">
        <v>201</v>
      </c>
      <c r="L720" s="4">
        <v>1</v>
      </c>
      <c r="M720" s="4">
        <v>3</v>
      </c>
      <c r="N720" s="4" t="s">
        <v>3</v>
      </c>
      <c r="O720" s="4">
        <v>2</v>
      </c>
      <c r="P720" s="4"/>
      <c r="Q720" s="4"/>
      <c r="R720" s="4"/>
      <c r="S720" s="4"/>
      <c r="T720" s="4"/>
      <c r="U720" s="4"/>
      <c r="V720" s="4"/>
      <c r="W720" s="4">
        <v>4185.72</v>
      </c>
      <c r="X720" s="4">
        <v>1</v>
      </c>
      <c r="Y720" s="4">
        <v>4185.72</v>
      </c>
      <c r="Z720" s="4"/>
      <c r="AA720" s="4"/>
      <c r="AB720" s="4"/>
    </row>
    <row r="721" spans="1:28" x14ac:dyDescent="0.2">
      <c r="A721" s="4">
        <v>50</v>
      </c>
      <c r="B721" s="4">
        <v>0</v>
      </c>
      <c r="C721" s="4">
        <v>0</v>
      </c>
      <c r="D721" s="4">
        <v>1</v>
      </c>
      <c r="E721" s="4">
        <v>202</v>
      </c>
      <c r="F721" s="4">
        <f>ROUND(Source!P718,O721)</f>
        <v>0</v>
      </c>
      <c r="G721" s="4" t="s">
        <v>56</v>
      </c>
      <c r="H721" s="4" t="s">
        <v>57</v>
      </c>
      <c r="I721" s="4"/>
      <c r="J721" s="4"/>
      <c r="K721" s="4">
        <v>202</v>
      </c>
      <c r="L721" s="4">
        <v>2</v>
      </c>
      <c r="M721" s="4">
        <v>3</v>
      </c>
      <c r="N721" s="4" t="s">
        <v>3</v>
      </c>
      <c r="O721" s="4">
        <v>2</v>
      </c>
      <c r="P721" s="4"/>
      <c r="Q721" s="4"/>
      <c r="R721" s="4"/>
      <c r="S721" s="4"/>
      <c r="T721" s="4"/>
      <c r="U721" s="4"/>
      <c r="V721" s="4"/>
      <c r="W721" s="4">
        <v>0</v>
      </c>
      <c r="X721" s="4">
        <v>1</v>
      </c>
      <c r="Y721" s="4">
        <v>0</v>
      </c>
      <c r="Z721" s="4"/>
      <c r="AA721" s="4"/>
      <c r="AB721" s="4"/>
    </row>
    <row r="722" spans="1:28" x14ac:dyDescent="0.2">
      <c r="A722" s="4">
        <v>50</v>
      </c>
      <c r="B722" s="4">
        <v>0</v>
      </c>
      <c r="C722" s="4">
        <v>0</v>
      </c>
      <c r="D722" s="4">
        <v>1</v>
      </c>
      <c r="E722" s="4">
        <v>222</v>
      </c>
      <c r="F722" s="4">
        <f>ROUND(Source!AO718,O722)</f>
        <v>0</v>
      </c>
      <c r="G722" s="4" t="s">
        <v>58</v>
      </c>
      <c r="H722" s="4" t="s">
        <v>59</v>
      </c>
      <c r="I722" s="4"/>
      <c r="J722" s="4"/>
      <c r="K722" s="4">
        <v>222</v>
      </c>
      <c r="L722" s="4">
        <v>3</v>
      </c>
      <c r="M722" s="4">
        <v>3</v>
      </c>
      <c r="N722" s="4" t="s">
        <v>3</v>
      </c>
      <c r="O722" s="4">
        <v>2</v>
      </c>
      <c r="P722" s="4"/>
      <c r="Q722" s="4"/>
      <c r="R722" s="4"/>
      <c r="S722" s="4"/>
      <c r="T722" s="4"/>
      <c r="U722" s="4"/>
      <c r="V722" s="4"/>
      <c r="W722" s="4">
        <v>0</v>
      </c>
      <c r="X722" s="4">
        <v>1</v>
      </c>
      <c r="Y722" s="4">
        <v>0</v>
      </c>
      <c r="Z722" s="4"/>
      <c r="AA722" s="4"/>
      <c r="AB722" s="4"/>
    </row>
    <row r="723" spans="1:28" x14ac:dyDescent="0.2">
      <c r="A723" s="4">
        <v>50</v>
      </c>
      <c r="B723" s="4">
        <v>0</v>
      </c>
      <c r="C723" s="4">
        <v>0</v>
      </c>
      <c r="D723" s="4">
        <v>1</v>
      </c>
      <c r="E723" s="4">
        <v>225</v>
      </c>
      <c r="F723" s="4">
        <f>ROUND(Source!AV718,O723)</f>
        <v>0</v>
      </c>
      <c r="G723" s="4" t="s">
        <v>60</v>
      </c>
      <c r="H723" s="4" t="s">
        <v>61</v>
      </c>
      <c r="I723" s="4"/>
      <c r="J723" s="4"/>
      <c r="K723" s="4">
        <v>225</v>
      </c>
      <c r="L723" s="4">
        <v>4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>
        <v>0</v>
      </c>
      <c r="X723" s="4">
        <v>1</v>
      </c>
      <c r="Y723" s="4">
        <v>0</v>
      </c>
      <c r="Z723" s="4"/>
      <c r="AA723" s="4"/>
      <c r="AB723" s="4"/>
    </row>
    <row r="724" spans="1:28" x14ac:dyDescent="0.2">
      <c r="A724" s="4">
        <v>50</v>
      </c>
      <c r="B724" s="4">
        <v>0</v>
      </c>
      <c r="C724" s="4">
        <v>0</v>
      </c>
      <c r="D724" s="4">
        <v>1</v>
      </c>
      <c r="E724" s="4">
        <v>226</v>
      </c>
      <c r="F724" s="4">
        <f>ROUND(Source!AW718,O724)</f>
        <v>0</v>
      </c>
      <c r="G724" s="4" t="s">
        <v>62</v>
      </c>
      <c r="H724" s="4" t="s">
        <v>63</v>
      </c>
      <c r="I724" s="4"/>
      <c r="J724" s="4"/>
      <c r="K724" s="4">
        <v>226</v>
      </c>
      <c r="L724" s="4">
        <v>5</v>
      </c>
      <c r="M724" s="4">
        <v>3</v>
      </c>
      <c r="N724" s="4" t="s">
        <v>3</v>
      </c>
      <c r="O724" s="4">
        <v>2</v>
      </c>
      <c r="P724" s="4"/>
      <c r="Q724" s="4"/>
      <c r="R724" s="4"/>
      <c r="S724" s="4"/>
      <c r="T724" s="4"/>
      <c r="U724" s="4"/>
      <c r="V724" s="4"/>
      <c r="W724" s="4">
        <v>0</v>
      </c>
      <c r="X724" s="4">
        <v>1</v>
      </c>
      <c r="Y724" s="4">
        <v>0</v>
      </c>
      <c r="Z724" s="4"/>
      <c r="AA724" s="4"/>
      <c r="AB724" s="4"/>
    </row>
    <row r="725" spans="1:28" x14ac:dyDescent="0.2">
      <c r="A725" s="4">
        <v>50</v>
      </c>
      <c r="B725" s="4">
        <v>0</v>
      </c>
      <c r="C725" s="4">
        <v>0</v>
      </c>
      <c r="D725" s="4">
        <v>1</v>
      </c>
      <c r="E725" s="4">
        <v>227</v>
      </c>
      <c r="F725" s="4">
        <f>ROUND(Source!AX718,O725)</f>
        <v>0</v>
      </c>
      <c r="G725" s="4" t="s">
        <v>64</v>
      </c>
      <c r="H725" s="4" t="s">
        <v>65</v>
      </c>
      <c r="I725" s="4"/>
      <c r="J725" s="4"/>
      <c r="K725" s="4">
        <v>227</v>
      </c>
      <c r="L725" s="4">
        <v>6</v>
      </c>
      <c r="M725" s="4">
        <v>3</v>
      </c>
      <c r="N725" s="4" t="s">
        <v>3</v>
      </c>
      <c r="O725" s="4">
        <v>2</v>
      </c>
      <c r="P725" s="4"/>
      <c r="Q725" s="4"/>
      <c r="R725" s="4"/>
      <c r="S725" s="4"/>
      <c r="T725" s="4"/>
      <c r="U725" s="4"/>
      <c r="V725" s="4"/>
      <c r="W725" s="4">
        <v>0</v>
      </c>
      <c r="X725" s="4">
        <v>1</v>
      </c>
      <c r="Y725" s="4">
        <v>0</v>
      </c>
      <c r="Z725" s="4"/>
      <c r="AA725" s="4"/>
      <c r="AB725" s="4"/>
    </row>
    <row r="726" spans="1:28" x14ac:dyDescent="0.2">
      <c r="A726" s="4">
        <v>50</v>
      </c>
      <c r="B726" s="4">
        <v>0</v>
      </c>
      <c r="C726" s="4">
        <v>0</v>
      </c>
      <c r="D726" s="4">
        <v>1</v>
      </c>
      <c r="E726" s="4">
        <v>228</v>
      </c>
      <c r="F726" s="4">
        <f>ROUND(Source!AY718,O726)</f>
        <v>0</v>
      </c>
      <c r="G726" s="4" t="s">
        <v>66</v>
      </c>
      <c r="H726" s="4" t="s">
        <v>67</v>
      </c>
      <c r="I726" s="4"/>
      <c r="J726" s="4"/>
      <c r="K726" s="4">
        <v>228</v>
      </c>
      <c r="L726" s="4">
        <v>7</v>
      </c>
      <c r="M726" s="4">
        <v>3</v>
      </c>
      <c r="N726" s="4" t="s">
        <v>3</v>
      </c>
      <c r="O726" s="4">
        <v>2</v>
      </c>
      <c r="P726" s="4"/>
      <c r="Q726" s="4"/>
      <c r="R726" s="4"/>
      <c r="S726" s="4"/>
      <c r="T726" s="4"/>
      <c r="U726" s="4"/>
      <c r="V726" s="4"/>
      <c r="W726" s="4">
        <v>0</v>
      </c>
      <c r="X726" s="4">
        <v>1</v>
      </c>
      <c r="Y726" s="4">
        <v>0</v>
      </c>
      <c r="Z726" s="4"/>
      <c r="AA726" s="4"/>
      <c r="AB726" s="4"/>
    </row>
    <row r="727" spans="1:28" x14ac:dyDescent="0.2">
      <c r="A727" s="4">
        <v>50</v>
      </c>
      <c r="B727" s="4">
        <v>0</v>
      </c>
      <c r="C727" s="4">
        <v>0</v>
      </c>
      <c r="D727" s="4">
        <v>1</v>
      </c>
      <c r="E727" s="4">
        <v>216</v>
      </c>
      <c r="F727" s="4">
        <f>ROUND(Source!AP718,O727)</f>
        <v>0</v>
      </c>
      <c r="G727" s="4" t="s">
        <v>68</v>
      </c>
      <c r="H727" s="4" t="s">
        <v>69</v>
      </c>
      <c r="I727" s="4"/>
      <c r="J727" s="4"/>
      <c r="K727" s="4">
        <v>216</v>
      </c>
      <c r="L727" s="4">
        <v>8</v>
      </c>
      <c r="M727" s="4">
        <v>3</v>
      </c>
      <c r="N727" s="4" t="s">
        <v>3</v>
      </c>
      <c r="O727" s="4">
        <v>2</v>
      </c>
      <c r="P727" s="4"/>
      <c r="Q727" s="4"/>
      <c r="R727" s="4"/>
      <c r="S727" s="4"/>
      <c r="T727" s="4"/>
      <c r="U727" s="4"/>
      <c r="V727" s="4"/>
      <c r="W727" s="4">
        <v>0</v>
      </c>
      <c r="X727" s="4">
        <v>1</v>
      </c>
      <c r="Y727" s="4">
        <v>0</v>
      </c>
      <c r="Z727" s="4"/>
      <c r="AA727" s="4"/>
      <c r="AB727" s="4"/>
    </row>
    <row r="728" spans="1:28" x14ac:dyDescent="0.2">
      <c r="A728" s="4">
        <v>50</v>
      </c>
      <c r="B728" s="4">
        <v>0</v>
      </c>
      <c r="C728" s="4">
        <v>0</v>
      </c>
      <c r="D728" s="4">
        <v>1</v>
      </c>
      <c r="E728" s="4">
        <v>223</v>
      </c>
      <c r="F728" s="4">
        <f>ROUND(Source!AQ718,O728)</f>
        <v>0</v>
      </c>
      <c r="G728" s="4" t="s">
        <v>70</v>
      </c>
      <c r="H728" s="4" t="s">
        <v>71</v>
      </c>
      <c r="I728" s="4"/>
      <c r="J728" s="4"/>
      <c r="K728" s="4">
        <v>223</v>
      </c>
      <c r="L728" s="4">
        <v>9</v>
      </c>
      <c r="M728" s="4">
        <v>3</v>
      </c>
      <c r="N728" s="4" t="s">
        <v>3</v>
      </c>
      <c r="O728" s="4">
        <v>2</v>
      </c>
      <c r="P728" s="4"/>
      <c r="Q728" s="4"/>
      <c r="R728" s="4"/>
      <c r="S728" s="4"/>
      <c r="T728" s="4"/>
      <c r="U728" s="4"/>
      <c r="V728" s="4"/>
      <c r="W728" s="4">
        <v>0</v>
      </c>
      <c r="X728" s="4">
        <v>1</v>
      </c>
      <c r="Y728" s="4">
        <v>0</v>
      </c>
      <c r="Z728" s="4"/>
      <c r="AA728" s="4"/>
      <c r="AB728" s="4"/>
    </row>
    <row r="729" spans="1:28" x14ac:dyDescent="0.2">
      <c r="A729" s="4">
        <v>50</v>
      </c>
      <c r="B729" s="4">
        <v>0</v>
      </c>
      <c r="C729" s="4">
        <v>0</v>
      </c>
      <c r="D729" s="4">
        <v>1</v>
      </c>
      <c r="E729" s="4">
        <v>229</v>
      </c>
      <c r="F729" s="4">
        <f>ROUND(Source!AZ718,O729)</f>
        <v>0</v>
      </c>
      <c r="G729" s="4" t="s">
        <v>72</v>
      </c>
      <c r="H729" s="4" t="s">
        <v>73</v>
      </c>
      <c r="I729" s="4"/>
      <c r="J729" s="4"/>
      <c r="K729" s="4">
        <v>229</v>
      </c>
      <c r="L729" s="4">
        <v>10</v>
      </c>
      <c r="M729" s="4">
        <v>3</v>
      </c>
      <c r="N729" s="4" t="s">
        <v>3</v>
      </c>
      <c r="O729" s="4">
        <v>2</v>
      </c>
      <c r="P729" s="4"/>
      <c r="Q729" s="4"/>
      <c r="R729" s="4"/>
      <c r="S729" s="4"/>
      <c r="T729" s="4"/>
      <c r="U729" s="4"/>
      <c r="V729" s="4"/>
      <c r="W729" s="4">
        <v>0</v>
      </c>
      <c r="X729" s="4">
        <v>1</v>
      </c>
      <c r="Y729" s="4">
        <v>0</v>
      </c>
      <c r="Z729" s="4"/>
      <c r="AA729" s="4"/>
      <c r="AB729" s="4"/>
    </row>
    <row r="730" spans="1:28" x14ac:dyDescent="0.2">
      <c r="A730" s="4">
        <v>50</v>
      </c>
      <c r="B730" s="4">
        <v>0</v>
      </c>
      <c r="C730" s="4">
        <v>0</v>
      </c>
      <c r="D730" s="4">
        <v>1</v>
      </c>
      <c r="E730" s="4">
        <v>203</v>
      </c>
      <c r="F730" s="4">
        <f>ROUND(Source!Q718,O730)</f>
        <v>0</v>
      </c>
      <c r="G730" s="4" t="s">
        <v>74</v>
      </c>
      <c r="H730" s="4" t="s">
        <v>75</v>
      </c>
      <c r="I730" s="4"/>
      <c r="J730" s="4"/>
      <c r="K730" s="4">
        <v>203</v>
      </c>
      <c r="L730" s="4">
        <v>11</v>
      </c>
      <c r="M730" s="4">
        <v>3</v>
      </c>
      <c r="N730" s="4" t="s">
        <v>3</v>
      </c>
      <c r="O730" s="4">
        <v>2</v>
      </c>
      <c r="P730" s="4"/>
      <c r="Q730" s="4"/>
      <c r="R730" s="4"/>
      <c r="S730" s="4"/>
      <c r="T730" s="4"/>
      <c r="U730" s="4"/>
      <c r="V730" s="4"/>
      <c r="W730" s="4">
        <v>0</v>
      </c>
      <c r="X730" s="4">
        <v>1</v>
      </c>
      <c r="Y730" s="4">
        <v>0</v>
      </c>
      <c r="Z730" s="4"/>
      <c r="AA730" s="4"/>
      <c r="AB730" s="4"/>
    </row>
    <row r="731" spans="1:28" x14ac:dyDescent="0.2">
      <c r="A731" s="4">
        <v>50</v>
      </c>
      <c r="B731" s="4">
        <v>0</v>
      </c>
      <c r="C731" s="4">
        <v>0</v>
      </c>
      <c r="D731" s="4">
        <v>1</v>
      </c>
      <c r="E731" s="4">
        <v>231</v>
      </c>
      <c r="F731" s="4">
        <f>ROUND(Source!BB718,O731)</f>
        <v>0</v>
      </c>
      <c r="G731" s="4" t="s">
        <v>76</v>
      </c>
      <c r="H731" s="4" t="s">
        <v>77</v>
      </c>
      <c r="I731" s="4"/>
      <c r="J731" s="4"/>
      <c r="K731" s="4">
        <v>231</v>
      </c>
      <c r="L731" s="4">
        <v>12</v>
      </c>
      <c r="M731" s="4">
        <v>3</v>
      </c>
      <c r="N731" s="4" t="s">
        <v>3</v>
      </c>
      <c r="O731" s="4">
        <v>2</v>
      </c>
      <c r="P731" s="4"/>
      <c r="Q731" s="4"/>
      <c r="R731" s="4"/>
      <c r="S731" s="4"/>
      <c r="T731" s="4"/>
      <c r="U731" s="4"/>
      <c r="V731" s="4"/>
      <c r="W731" s="4">
        <v>0</v>
      </c>
      <c r="X731" s="4">
        <v>1</v>
      </c>
      <c r="Y731" s="4">
        <v>0</v>
      </c>
      <c r="Z731" s="4"/>
      <c r="AA731" s="4"/>
      <c r="AB731" s="4"/>
    </row>
    <row r="732" spans="1:28" x14ac:dyDescent="0.2">
      <c r="A732" s="4">
        <v>50</v>
      </c>
      <c r="B732" s="4">
        <v>0</v>
      </c>
      <c r="C732" s="4">
        <v>0</v>
      </c>
      <c r="D732" s="4">
        <v>1</v>
      </c>
      <c r="E732" s="4">
        <v>204</v>
      </c>
      <c r="F732" s="4">
        <f>ROUND(Source!R718,O732)</f>
        <v>0</v>
      </c>
      <c r="G732" s="4" t="s">
        <v>78</v>
      </c>
      <c r="H732" s="4" t="s">
        <v>79</v>
      </c>
      <c r="I732" s="4"/>
      <c r="J732" s="4"/>
      <c r="K732" s="4">
        <v>204</v>
      </c>
      <c r="L732" s="4">
        <v>13</v>
      </c>
      <c r="M732" s="4">
        <v>3</v>
      </c>
      <c r="N732" s="4" t="s">
        <v>3</v>
      </c>
      <c r="O732" s="4">
        <v>2</v>
      </c>
      <c r="P732" s="4"/>
      <c r="Q732" s="4"/>
      <c r="R732" s="4"/>
      <c r="S732" s="4"/>
      <c r="T732" s="4"/>
      <c r="U732" s="4"/>
      <c r="V732" s="4"/>
      <c r="W732" s="4">
        <v>0</v>
      </c>
      <c r="X732" s="4">
        <v>1</v>
      </c>
      <c r="Y732" s="4">
        <v>0</v>
      </c>
      <c r="Z732" s="4"/>
      <c r="AA732" s="4"/>
      <c r="AB732" s="4"/>
    </row>
    <row r="733" spans="1:28" x14ac:dyDescent="0.2">
      <c r="A733" s="4">
        <v>50</v>
      </c>
      <c r="B733" s="4">
        <v>0</v>
      </c>
      <c r="C733" s="4">
        <v>0</v>
      </c>
      <c r="D733" s="4">
        <v>1</v>
      </c>
      <c r="E733" s="4">
        <v>205</v>
      </c>
      <c r="F733" s="4">
        <f>ROUND(Source!S718,O733)</f>
        <v>4185.72</v>
      </c>
      <c r="G733" s="4" t="s">
        <v>80</v>
      </c>
      <c r="H733" s="4" t="s">
        <v>81</v>
      </c>
      <c r="I733" s="4"/>
      <c r="J733" s="4"/>
      <c r="K733" s="4">
        <v>205</v>
      </c>
      <c r="L733" s="4">
        <v>14</v>
      </c>
      <c r="M733" s="4">
        <v>3</v>
      </c>
      <c r="N733" s="4" t="s">
        <v>3</v>
      </c>
      <c r="O733" s="4">
        <v>2</v>
      </c>
      <c r="P733" s="4"/>
      <c r="Q733" s="4"/>
      <c r="R733" s="4"/>
      <c r="S733" s="4"/>
      <c r="T733" s="4"/>
      <c r="U733" s="4"/>
      <c r="V733" s="4"/>
      <c r="W733" s="4">
        <v>4185.72</v>
      </c>
      <c r="X733" s="4">
        <v>1</v>
      </c>
      <c r="Y733" s="4">
        <v>4185.72</v>
      </c>
      <c r="Z733" s="4"/>
      <c r="AA733" s="4"/>
      <c r="AB733" s="4"/>
    </row>
    <row r="734" spans="1:28" x14ac:dyDescent="0.2">
      <c r="A734" s="4">
        <v>50</v>
      </c>
      <c r="B734" s="4">
        <v>0</v>
      </c>
      <c r="C734" s="4">
        <v>0</v>
      </c>
      <c r="D734" s="4">
        <v>1</v>
      </c>
      <c r="E734" s="4">
        <v>232</v>
      </c>
      <c r="F734" s="4">
        <f>ROUND(Source!BC718,O734)</f>
        <v>0</v>
      </c>
      <c r="G734" s="4" t="s">
        <v>82</v>
      </c>
      <c r="H734" s="4" t="s">
        <v>83</v>
      </c>
      <c r="I734" s="4"/>
      <c r="J734" s="4"/>
      <c r="K734" s="4">
        <v>232</v>
      </c>
      <c r="L734" s="4">
        <v>15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>
        <v>0</v>
      </c>
      <c r="X734" s="4">
        <v>1</v>
      </c>
      <c r="Y734" s="4">
        <v>0</v>
      </c>
      <c r="Z734" s="4"/>
      <c r="AA734" s="4"/>
      <c r="AB734" s="4"/>
    </row>
    <row r="735" spans="1:28" x14ac:dyDescent="0.2">
      <c r="A735" s="4">
        <v>50</v>
      </c>
      <c r="B735" s="4">
        <v>0</v>
      </c>
      <c r="C735" s="4">
        <v>0</v>
      </c>
      <c r="D735" s="4">
        <v>1</v>
      </c>
      <c r="E735" s="4">
        <v>214</v>
      </c>
      <c r="F735" s="4">
        <f>ROUND(Source!AS718,O735)</f>
        <v>9335.4599999999991</v>
      </c>
      <c r="G735" s="4" t="s">
        <v>84</v>
      </c>
      <c r="H735" s="4" t="s">
        <v>85</v>
      </c>
      <c r="I735" s="4"/>
      <c r="J735" s="4"/>
      <c r="K735" s="4">
        <v>214</v>
      </c>
      <c r="L735" s="4">
        <v>16</v>
      </c>
      <c r="M735" s="4">
        <v>3</v>
      </c>
      <c r="N735" s="4" t="s">
        <v>3</v>
      </c>
      <c r="O735" s="4">
        <v>2</v>
      </c>
      <c r="P735" s="4"/>
      <c r="Q735" s="4"/>
      <c r="R735" s="4"/>
      <c r="S735" s="4"/>
      <c r="T735" s="4"/>
      <c r="U735" s="4"/>
      <c r="V735" s="4"/>
      <c r="W735" s="4">
        <v>9335.4599999999991</v>
      </c>
      <c r="X735" s="4">
        <v>1</v>
      </c>
      <c r="Y735" s="4">
        <v>9335.4599999999991</v>
      </c>
      <c r="Z735" s="4"/>
      <c r="AA735" s="4"/>
      <c r="AB735" s="4"/>
    </row>
    <row r="736" spans="1:28" x14ac:dyDescent="0.2">
      <c r="A736" s="4">
        <v>50</v>
      </c>
      <c r="B736" s="4">
        <v>0</v>
      </c>
      <c r="C736" s="4">
        <v>0</v>
      </c>
      <c r="D736" s="4">
        <v>1</v>
      </c>
      <c r="E736" s="4">
        <v>215</v>
      </c>
      <c r="F736" s="4">
        <f>ROUND(Source!AT718,O736)</f>
        <v>0</v>
      </c>
      <c r="G736" s="4" t="s">
        <v>86</v>
      </c>
      <c r="H736" s="4" t="s">
        <v>87</v>
      </c>
      <c r="I736" s="4"/>
      <c r="J736" s="4"/>
      <c r="K736" s="4">
        <v>215</v>
      </c>
      <c r="L736" s="4">
        <v>17</v>
      </c>
      <c r="M736" s="4">
        <v>3</v>
      </c>
      <c r="N736" s="4" t="s">
        <v>3</v>
      </c>
      <c r="O736" s="4">
        <v>2</v>
      </c>
      <c r="P736" s="4"/>
      <c r="Q736" s="4"/>
      <c r="R736" s="4"/>
      <c r="S736" s="4"/>
      <c r="T736" s="4"/>
      <c r="U736" s="4"/>
      <c r="V736" s="4"/>
      <c r="W736" s="4">
        <v>0</v>
      </c>
      <c r="X736" s="4">
        <v>1</v>
      </c>
      <c r="Y736" s="4">
        <v>0</v>
      </c>
      <c r="Z736" s="4"/>
      <c r="AA736" s="4"/>
      <c r="AB736" s="4"/>
    </row>
    <row r="737" spans="1:245" x14ac:dyDescent="0.2">
      <c r="A737" s="4">
        <v>50</v>
      </c>
      <c r="B737" s="4">
        <v>0</v>
      </c>
      <c r="C737" s="4">
        <v>0</v>
      </c>
      <c r="D737" s="4">
        <v>1</v>
      </c>
      <c r="E737" s="4">
        <v>217</v>
      </c>
      <c r="F737" s="4">
        <f>ROUND(Source!AU718,O737)</f>
        <v>0</v>
      </c>
      <c r="G737" s="4" t="s">
        <v>88</v>
      </c>
      <c r="H737" s="4" t="s">
        <v>89</v>
      </c>
      <c r="I737" s="4"/>
      <c r="J737" s="4"/>
      <c r="K737" s="4">
        <v>217</v>
      </c>
      <c r="L737" s="4">
        <v>18</v>
      </c>
      <c r="M737" s="4">
        <v>3</v>
      </c>
      <c r="N737" s="4" t="s">
        <v>3</v>
      </c>
      <c r="O737" s="4">
        <v>2</v>
      </c>
      <c r="P737" s="4"/>
      <c r="Q737" s="4"/>
      <c r="R737" s="4"/>
      <c r="S737" s="4"/>
      <c r="T737" s="4"/>
      <c r="U737" s="4"/>
      <c r="V737" s="4"/>
      <c r="W737" s="4">
        <v>0</v>
      </c>
      <c r="X737" s="4">
        <v>1</v>
      </c>
      <c r="Y737" s="4">
        <v>0</v>
      </c>
      <c r="Z737" s="4"/>
      <c r="AA737" s="4"/>
      <c r="AB737" s="4"/>
    </row>
    <row r="738" spans="1:245" x14ac:dyDescent="0.2">
      <c r="A738" s="4">
        <v>50</v>
      </c>
      <c r="B738" s="4">
        <v>0</v>
      </c>
      <c r="C738" s="4">
        <v>0</v>
      </c>
      <c r="D738" s="4">
        <v>1</v>
      </c>
      <c r="E738" s="4">
        <v>230</v>
      </c>
      <c r="F738" s="4">
        <f>ROUND(Source!BA718,O738)</f>
        <v>0</v>
      </c>
      <c r="G738" s="4" t="s">
        <v>90</v>
      </c>
      <c r="H738" s="4" t="s">
        <v>91</v>
      </c>
      <c r="I738" s="4"/>
      <c r="J738" s="4"/>
      <c r="K738" s="4">
        <v>230</v>
      </c>
      <c r="L738" s="4">
        <v>19</v>
      </c>
      <c r="M738" s="4">
        <v>3</v>
      </c>
      <c r="N738" s="4" t="s">
        <v>3</v>
      </c>
      <c r="O738" s="4">
        <v>2</v>
      </c>
      <c r="P738" s="4"/>
      <c r="Q738" s="4"/>
      <c r="R738" s="4"/>
      <c r="S738" s="4"/>
      <c r="T738" s="4"/>
      <c r="U738" s="4"/>
      <c r="V738" s="4"/>
      <c r="W738" s="4">
        <v>0</v>
      </c>
      <c r="X738" s="4">
        <v>1</v>
      </c>
      <c r="Y738" s="4">
        <v>0</v>
      </c>
      <c r="Z738" s="4"/>
      <c r="AA738" s="4"/>
      <c r="AB738" s="4"/>
    </row>
    <row r="739" spans="1:245" x14ac:dyDescent="0.2">
      <c r="A739" s="4">
        <v>50</v>
      </c>
      <c r="B739" s="4">
        <v>0</v>
      </c>
      <c r="C739" s="4">
        <v>0</v>
      </c>
      <c r="D739" s="4">
        <v>1</v>
      </c>
      <c r="E739" s="4">
        <v>206</v>
      </c>
      <c r="F739" s="4">
        <f>ROUND(Source!T718,O739)</f>
        <v>0</v>
      </c>
      <c r="G739" s="4" t="s">
        <v>92</v>
      </c>
      <c r="H739" s="4" t="s">
        <v>93</v>
      </c>
      <c r="I739" s="4"/>
      <c r="J739" s="4"/>
      <c r="K739" s="4">
        <v>206</v>
      </c>
      <c r="L739" s="4">
        <v>20</v>
      </c>
      <c r="M739" s="4">
        <v>3</v>
      </c>
      <c r="N739" s="4" t="s">
        <v>3</v>
      </c>
      <c r="O739" s="4">
        <v>2</v>
      </c>
      <c r="P739" s="4"/>
      <c r="Q739" s="4"/>
      <c r="R739" s="4"/>
      <c r="S739" s="4"/>
      <c r="T739" s="4"/>
      <c r="U739" s="4"/>
      <c r="V739" s="4"/>
      <c r="W739" s="4">
        <v>0</v>
      </c>
      <c r="X739" s="4">
        <v>1</v>
      </c>
      <c r="Y739" s="4">
        <v>0</v>
      </c>
      <c r="Z739" s="4"/>
      <c r="AA739" s="4"/>
      <c r="AB739" s="4"/>
    </row>
    <row r="740" spans="1:245" x14ac:dyDescent="0.2">
      <c r="A740" s="4">
        <v>50</v>
      </c>
      <c r="B740" s="4">
        <v>0</v>
      </c>
      <c r="C740" s="4">
        <v>0</v>
      </c>
      <c r="D740" s="4">
        <v>1</v>
      </c>
      <c r="E740" s="4">
        <v>207</v>
      </c>
      <c r="F740" s="4">
        <f>Source!U718</f>
        <v>15.466666999999999</v>
      </c>
      <c r="G740" s="4" t="s">
        <v>94</v>
      </c>
      <c r="H740" s="4" t="s">
        <v>95</v>
      </c>
      <c r="I740" s="4"/>
      <c r="J740" s="4"/>
      <c r="K740" s="4">
        <v>207</v>
      </c>
      <c r="L740" s="4">
        <v>21</v>
      </c>
      <c r="M740" s="4">
        <v>3</v>
      </c>
      <c r="N740" s="4" t="s">
        <v>3</v>
      </c>
      <c r="O740" s="4">
        <v>-1</v>
      </c>
      <c r="P740" s="4"/>
      <c r="Q740" s="4"/>
      <c r="R740" s="4"/>
      <c r="S740" s="4"/>
      <c r="T740" s="4"/>
      <c r="U740" s="4"/>
      <c r="V740" s="4"/>
      <c r="W740" s="4">
        <v>15.466666999999999</v>
      </c>
      <c r="X740" s="4">
        <v>1</v>
      </c>
      <c r="Y740" s="4">
        <v>15.466666999999999</v>
      </c>
      <c r="Z740" s="4"/>
      <c r="AA740" s="4"/>
      <c r="AB740" s="4"/>
    </row>
    <row r="741" spans="1:245" x14ac:dyDescent="0.2">
      <c r="A741" s="4">
        <v>50</v>
      </c>
      <c r="B741" s="4">
        <v>0</v>
      </c>
      <c r="C741" s="4">
        <v>0</v>
      </c>
      <c r="D741" s="4">
        <v>1</v>
      </c>
      <c r="E741" s="4">
        <v>208</v>
      </c>
      <c r="F741" s="4">
        <f>Source!V718</f>
        <v>0</v>
      </c>
      <c r="G741" s="4" t="s">
        <v>96</v>
      </c>
      <c r="H741" s="4" t="s">
        <v>97</v>
      </c>
      <c r="I741" s="4"/>
      <c r="J741" s="4"/>
      <c r="K741" s="4">
        <v>208</v>
      </c>
      <c r="L741" s="4">
        <v>22</v>
      </c>
      <c r="M741" s="4">
        <v>3</v>
      </c>
      <c r="N741" s="4" t="s">
        <v>3</v>
      </c>
      <c r="O741" s="4">
        <v>-1</v>
      </c>
      <c r="P741" s="4"/>
      <c r="Q741" s="4"/>
      <c r="R741" s="4"/>
      <c r="S741" s="4"/>
      <c r="T741" s="4"/>
      <c r="U741" s="4"/>
      <c r="V741" s="4"/>
      <c r="W741" s="4">
        <v>0</v>
      </c>
      <c r="X741" s="4">
        <v>1</v>
      </c>
      <c r="Y741" s="4">
        <v>0</v>
      </c>
      <c r="Z741" s="4"/>
      <c r="AA741" s="4"/>
      <c r="AB741" s="4"/>
    </row>
    <row r="742" spans="1:245" x14ac:dyDescent="0.2">
      <c r="A742" s="4">
        <v>50</v>
      </c>
      <c r="B742" s="4">
        <v>0</v>
      </c>
      <c r="C742" s="4">
        <v>0</v>
      </c>
      <c r="D742" s="4">
        <v>1</v>
      </c>
      <c r="E742" s="4">
        <v>209</v>
      </c>
      <c r="F742" s="4">
        <f>ROUND(Source!W718,O742)</f>
        <v>0</v>
      </c>
      <c r="G742" s="4" t="s">
        <v>98</v>
      </c>
      <c r="H742" s="4" t="s">
        <v>99</v>
      </c>
      <c r="I742" s="4"/>
      <c r="J742" s="4"/>
      <c r="K742" s="4">
        <v>209</v>
      </c>
      <c r="L742" s="4">
        <v>23</v>
      </c>
      <c r="M742" s="4">
        <v>3</v>
      </c>
      <c r="N742" s="4" t="s">
        <v>3</v>
      </c>
      <c r="O742" s="4">
        <v>2</v>
      </c>
      <c r="P742" s="4"/>
      <c r="Q742" s="4"/>
      <c r="R742" s="4"/>
      <c r="S742" s="4"/>
      <c r="T742" s="4"/>
      <c r="U742" s="4"/>
      <c r="V742" s="4"/>
      <c r="W742" s="4">
        <v>0</v>
      </c>
      <c r="X742" s="4">
        <v>1</v>
      </c>
      <c r="Y742" s="4">
        <v>0</v>
      </c>
      <c r="Z742" s="4"/>
      <c r="AA742" s="4"/>
      <c r="AB742" s="4"/>
    </row>
    <row r="743" spans="1:245" x14ac:dyDescent="0.2">
      <c r="A743" s="4">
        <v>50</v>
      </c>
      <c r="B743" s="4">
        <v>0</v>
      </c>
      <c r="C743" s="4">
        <v>0</v>
      </c>
      <c r="D743" s="4">
        <v>1</v>
      </c>
      <c r="E743" s="4">
        <v>233</v>
      </c>
      <c r="F743" s="4">
        <f>ROUND(Source!BD718,O743)</f>
        <v>0</v>
      </c>
      <c r="G743" s="4" t="s">
        <v>100</v>
      </c>
      <c r="H743" s="4" t="s">
        <v>101</v>
      </c>
      <c r="I743" s="4"/>
      <c r="J743" s="4"/>
      <c r="K743" s="4">
        <v>233</v>
      </c>
      <c r="L743" s="4">
        <v>24</v>
      </c>
      <c r="M743" s="4">
        <v>3</v>
      </c>
      <c r="N743" s="4" t="s">
        <v>3</v>
      </c>
      <c r="O743" s="4">
        <v>2</v>
      </c>
      <c r="P743" s="4"/>
      <c r="Q743" s="4"/>
      <c r="R743" s="4"/>
      <c r="S743" s="4"/>
      <c r="T743" s="4"/>
      <c r="U743" s="4"/>
      <c r="V743" s="4"/>
      <c r="W743" s="4">
        <v>0</v>
      </c>
      <c r="X743" s="4">
        <v>1</v>
      </c>
      <c r="Y743" s="4">
        <v>0</v>
      </c>
      <c r="Z743" s="4"/>
      <c r="AA743" s="4"/>
      <c r="AB743" s="4"/>
    </row>
    <row r="744" spans="1:245" x14ac:dyDescent="0.2">
      <c r="A744" s="4">
        <v>50</v>
      </c>
      <c r="B744" s="4">
        <v>0</v>
      </c>
      <c r="C744" s="4">
        <v>0</v>
      </c>
      <c r="D744" s="4">
        <v>1</v>
      </c>
      <c r="E744" s="4">
        <v>210</v>
      </c>
      <c r="F744" s="4">
        <f>ROUND(Source!X718,O744)</f>
        <v>3433.59</v>
      </c>
      <c r="G744" s="4" t="s">
        <v>102</v>
      </c>
      <c r="H744" s="4" t="s">
        <v>103</v>
      </c>
      <c r="I744" s="4"/>
      <c r="J744" s="4"/>
      <c r="K744" s="4">
        <v>210</v>
      </c>
      <c r="L744" s="4">
        <v>25</v>
      </c>
      <c r="M744" s="4">
        <v>3</v>
      </c>
      <c r="N744" s="4" t="s">
        <v>3</v>
      </c>
      <c r="O744" s="4">
        <v>2</v>
      </c>
      <c r="P744" s="4"/>
      <c r="Q744" s="4"/>
      <c r="R744" s="4"/>
      <c r="S744" s="4"/>
      <c r="T744" s="4"/>
      <c r="U744" s="4"/>
      <c r="V744" s="4"/>
      <c r="W744" s="4">
        <v>3433.59</v>
      </c>
      <c r="X744" s="4">
        <v>1</v>
      </c>
      <c r="Y744" s="4">
        <v>3433.59</v>
      </c>
      <c r="Z744" s="4"/>
      <c r="AA744" s="4"/>
      <c r="AB744" s="4"/>
    </row>
    <row r="745" spans="1:245" x14ac:dyDescent="0.2">
      <c r="A745" s="4">
        <v>50</v>
      </c>
      <c r="B745" s="4">
        <v>0</v>
      </c>
      <c r="C745" s="4">
        <v>0</v>
      </c>
      <c r="D745" s="4">
        <v>1</v>
      </c>
      <c r="E745" s="4">
        <v>211</v>
      </c>
      <c r="F745" s="4">
        <f>ROUND(Source!Y718,O745)</f>
        <v>1716.15</v>
      </c>
      <c r="G745" s="4" t="s">
        <v>104</v>
      </c>
      <c r="H745" s="4" t="s">
        <v>105</v>
      </c>
      <c r="I745" s="4"/>
      <c r="J745" s="4"/>
      <c r="K745" s="4">
        <v>211</v>
      </c>
      <c r="L745" s="4">
        <v>26</v>
      </c>
      <c r="M745" s="4">
        <v>3</v>
      </c>
      <c r="N745" s="4" t="s">
        <v>3</v>
      </c>
      <c r="O745" s="4">
        <v>2</v>
      </c>
      <c r="P745" s="4"/>
      <c r="Q745" s="4"/>
      <c r="R745" s="4"/>
      <c r="S745" s="4"/>
      <c r="T745" s="4"/>
      <c r="U745" s="4"/>
      <c r="V745" s="4"/>
      <c r="W745" s="4">
        <v>1716.15</v>
      </c>
      <c r="X745" s="4">
        <v>1</v>
      </c>
      <c r="Y745" s="4">
        <v>1716.15</v>
      </c>
      <c r="Z745" s="4"/>
      <c r="AA745" s="4"/>
      <c r="AB745" s="4"/>
    </row>
    <row r="746" spans="1:245" x14ac:dyDescent="0.2">
      <c r="A746" s="4">
        <v>50</v>
      </c>
      <c r="B746" s="4">
        <v>0</v>
      </c>
      <c r="C746" s="4">
        <v>0</v>
      </c>
      <c r="D746" s="4">
        <v>1</v>
      </c>
      <c r="E746" s="4">
        <v>224</v>
      </c>
      <c r="F746" s="4">
        <f>ROUND(Source!AR718,O746)</f>
        <v>9335.4599999999991</v>
      </c>
      <c r="G746" s="4" t="s">
        <v>106</v>
      </c>
      <c r="H746" s="4" t="s">
        <v>107</v>
      </c>
      <c r="I746" s="4"/>
      <c r="J746" s="4"/>
      <c r="K746" s="4">
        <v>224</v>
      </c>
      <c r="L746" s="4">
        <v>27</v>
      </c>
      <c r="M746" s="4">
        <v>3</v>
      </c>
      <c r="N746" s="4" t="s">
        <v>3</v>
      </c>
      <c r="O746" s="4">
        <v>2</v>
      </c>
      <c r="P746" s="4"/>
      <c r="Q746" s="4"/>
      <c r="R746" s="4"/>
      <c r="S746" s="4"/>
      <c r="T746" s="4"/>
      <c r="U746" s="4"/>
      <c r="V746" s="4"/>
      <c r="W746" s="4">
        <v>9335.4599999999991</v>
      </c>
      <c r="X746" s="4">
        <v>1</v>
      </c>
      <c r="Y746" s="4">
        <v>9335.4599999999991</v>
      </c>
      <c r="Z746" s="4"/>
      <c r="AA746" s="4"/>
      <c r="AB746" s="4"/>
    </row>
    <row r="748" spans="1:245" x14ac:dyDescent="0.2">
      <c r="A748" s="1">
        <v>4</v>
      </c>
      <c r="B748" s="1">
        <v>1</v>
      </c>
      <c r="C748" s="1"/>
      <c r="D748" s="1">
        <f>ROW(A858)</f>
        <v>858</v>
      </c>
      <c r="E748" s="1"/>
      <c r="F748" s="1" t="s">
        <v>15</v>
      </c>
      <c r="G748" s="1" t="s">
        <v>108</v>
      </c>
      <c r="H748" s="1" t="s">
        <v>3</v>
      </c>
      <c r="I748" s="1">
        <v>0</v>
      </c>
      <c r="J748" s="1"/>
      <c r="K748" s="1">
        <v>0</v>
      </c>
      <c r="L748" s="1"/>
      <c r="M748" s="1" t="s">
        <v>3</v>
      </c>
      <c r="N748" s="1"/>
      <c r="O748" s="1"/>
      <c r="P748" s="1"/>
      <c r="Q748" s="1"/>
      <c r="R748" s="1"/>
      <c r="S748" s="1">
        <v>0</v>
      </c>
      <c r="T748" s="1"/>
      <c r="U748" s="1" t="s">
        <v>3</v>
      </c>
      <c r="V748" s="1">
        <v>0</v>
      </c>
      <c r="W748" s="1"/>
      <c r="X748" s="1"/>
      <c r="Y748" s="1"/>
      <c r="Z748" s="1"/>
      <c r="AA748" s="1"/>
      <c r="AB748" s="1" t="s">
        <v>3</v>
      </c>
      <c r="AC748" s="1" t="s">
        <v>3</v>
      </c>
      <c r="AD748" s="1" t="s">
        <v>3</v>
      </c>
      <c r="AE748" s="1" t="s">
        <v>3</v>
      </c>
      <c r="AF748" s="1" t="s">
        <v>3</v>
      </c>
      <c r="AG748" s="1" t="s">
        <v>3</v>
      </c>
      <c r="AH748" s="1"/>
      <c r="AI748" s="1"/>
      <c r="AJ748" s="1"/>
      <c r="AK748" s="1"/>
      <c r="AL748" s="1"/>
      <c r="AM748" s="1"/>
      <c r="AN748" s="1"/>
      <c r="AO748" s="1"/>
      <c r="AP748" s="1" t="s">
        <v>3</v>
      </c>
      <c r="AQ748" s="1" t="s">
        <v>3</v>
      </c>
      <c r="AR748" s="1" t="s">
        <v>3</v>
      </c>
      <c r="AS748" s="1"/>
      <c r="AT748" s="1"/>
      <c r="AU748" s="1"/>
      <c r="AV748" s="1"/>
      <c r="AW748" s="1"/>
      <c r="AX748" s="1"/>
      <c r="AY748" s="1"/>
      <c r="AZ748" s="1" t="s">
        <v>3</v>
      </c>
      <c r="BA748" s="1"/>
      <c r="BB748" s="1" t="s">
        <v>3</v>
      </c>
      <c r="BC748" s="1" t="s">
        <v>3</v>
      </c>
      <c r="BD748" s="1" t="s">
        <v>3</v>
      </c>
      <c r="BE748" s="1" t="s">
        <v>3</v>
      </c>
      <c r="BF748" s="1" t="s">
        <v>3</v>
      </c>
      <c r="BG748" s="1" t="s">
        <v>3</v>
      </c>
      <c r="BH748" s="1" t="s">
        <v>3</v>
      </c>
      <c r="BI748" s="1" t="s">
        <v>3</v>
      </c>
      <c r="BJ748" s="1" t="s">
        <v>3</v>
      </c>
      <c r="BK748" s="1" t="s">
        <v>3</v>
      </c>
      <c r="BL748" s="1" t="s">
        <v>3</v>
      </c>
      <c r="BM748" s="1" t="s">
        <v>3</v>
      </c>
      <c r="BN748" s="1" t="s">
        <v>3</v>
      </c>
      <c r="BO748" s="1" t="s">
        <v>3</v>
      </c>
      <c r="BP748" s="1" t="s">
        <v>3</v>
      </c>
      <c r="BQ748" s="1"/>
      <c r="BR748" s="1"/>
      <c r="BS748" s="1"/>
      <c r="BT748" s="1"/>
      <c r="BU748" s="1"/>
      <c r="BV748" s="1"/>
      <c r="BW748" s="1"/>
      <c r="BX748" s="1">
        <v>0</v>
      </c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>
        <v>0</v>
      </c>
    </row>
    <row r="750" spans="1:245" x14ac:dyDescent="0.2">
      <c r="A750" s="2">
        <v>52</v>
      </c>
      <c r="B750" s="2">
        <f t="shared" ref="B750:G750" si="647">B858</f>
        <v>1</v>
      </c>
      <c r="C750" s="2">
        <f t="shared" si="647"/>
        <v>4</v>
      </c>
      <c r="D750" s="2">
        <f t="shared" si="647"/>
        <v>748</v>
      </c>
      <c r="E750" s="2">
        <f t="shared" si="647"/>
        <v>0</v>
      </c>
      <c r="F750" s="2" t="str">
        <f t="shared" si="647"/>
        <v>Новый раздел</v>
      </c>
      <c r="G750" s="2" t="str">
        <f t="shared" si="647"/>
        <v>Монтажные (кровельные) работы</v>
      </c>
      <c r="H750" s="2"/>
      <c r="I750" s="2"/>
      <c r="J750" s="2"/>
      <c r="K750" s="2"/>
      <c r="L750" s="2"/>
      <c r="M750" s="2"/>
      <c r="N750" s="2"/>
      <c r="O750" s="2">
        <f t="shared" ref="O750:AT750" si="648">O858</f>
        <v>589584.93999999994</v>
      </c>
      <c r="P750" s="2">
        <f t="shared" si="648"/>
        <v>409051.39</v>
      </c>
      <c r="Q750" s="2">
        <f t="shared" si="648"/>
        <v>22963.33</v>
      </c>
      <c r="R750" s="2">
        <f t="shared" si="648"/>
        <v>13230.11</v>
      </c>
      <c r="S750" s="2">
        <f t="shared" si="648"/>
        <v>157570.22</v>
      </c>
      <c r="T750" s="2">
        <f t="shared" si="648"/>
        <v>0</v>
      </c>
      <c r="U750" s="2">
        <f t="shared" si="648"/>
        <v>480.85749999999996</v>
      </c>
      <c r="V750" s="2">
        <f t="shared" si="648"/>
        <v>0</v>
      </c>
      <c r="W750" s="2">
        <f t="shared" si="648"/>
        <v>0</v>
      </c>
      <c r="X750" s="2">
        <f t="shared" si="648"/>
        <v>130559.25</v>
      </c>
      <c r="Y750" s="2">
        <f t="shared" si="648"/>
        <v>64603.78</v>
      </c>
      <c r="Z750" s="2">
        <f t="shared" si="648"/>
        <v>0</v>
      </c>
      <c r="AA750" s="2">
        <f t="shared" si="648"/>
        <v>0</v>
      </c>
      <c r="AB750" s="2">
        <f t="shared" si="648"/>
        <v>455403.5</v>
      </c>
      <c r="AC750" s="2">
        <f t="shared" si="648"/>
        <v>315513.71999999997</v>
      </c>
      <c r="AD750" s="2">
        <f t="shared" si="648"/>
        <v>17629.39</v>
      </c>
      <c r="AE750" s="2">
        <f t="shared" si="648"/>
        <v>10155.4</v>
      </c>
      <c r="AF750" s="2">
        <f t="shared" si="648"/>
        <v>122260.39</v>
      </c>
      <c r="AG750" s="2">
        <f t="shared" si="648"/>
        <v>0</v>
      </c>
      <c r="AH750" s="2">
        <f t="shared" si="648"/>
        <v>373.739915</v>
      </c>
      <c r="AI750" s="2">
        <f t="shared" si="648"/>
        <v>0</v>
      </c>
      <c r="AJ750" s="2">
        <f t="shared" si="648"/>
        <v>0</v>
      </c>
      <c r="AK750" s="2">
        <f t="shared" si="648"/>
        <v>101078.98</v>
      </c>
      <c r="AL750" s="2">
        <f t="shared" si="648"/>
        <v>50126.75</v>
      </c>
      <c r="AM750" s="2">
        <f t="shared" si="648"/>
        <v>0</v>
      </c>
      <c r="AN750" s="2">
        <f t="shared" si="648"/>
        <v>0</v>
      </c>
      <c r="AO750" s="2">
        <f t="shared" si="648"/>
        <v>0</v>
      </c>
      <c r="AP750" s="2">
        <f t="shared" si="648"/>
        <v>0</v>
      </c>
      <c r="AQ750" s="2">
        <f t="shared" si="648"/>
        <v>0</v>
      </c>
      <c r="AR750" s="2">
        <f t="shared" si="648"/>
        <v>805916.15</v>
      </c>
      <c r="AS750" s="2">
        <f t="shared" si="648"/>
        <v>805916.15</v>
      </c>
      <c r="AT750" s="2">
        <f t="shared" si="648"/>
        <v>0</v>
      </c>
      <c r="AU750" s="2">
        <f t="shared" ref="AU750:BZ750" si="649">AU858</f>
        <v>0</v>
      </c>
      <c r="AV750" s="2">
        <f t="shared" si="649"/>
        <v>409051.39</v>
      </c>
      <c r="AW750" s="2">
        <f t="shared" si="649"/>
        <v>409051.39</v>
      </c>
      <c r="AX750" s="2">
        <f t="shared" si="649"/>
        <v>0</v>
      </c>
      <c r="AY750" s="2">
        <f t="shared" si="649"/>
        <v>409051.39</v>
      </c>
      <c r="AZ750" s="2">
        <f t="shared" si="649"/>
        <v>0</v>
      </c>
      <c r="BA750" s="2">
        <f t="shared" si="649"/>
        <v>0</v>
      </c>
      <c r="BB750" s="2">
        <f t="shared" si="649"/>
        <v>0</v>
      </c>
      <c r="BC750" s="2">
        <f t="shared" si="649"/>
        <v>0</v>
      </c>
      <c r="BD750" s="2">
        <f t="shared" si="649"/>
        <v>0</v>
      </c>
      <c r="BE750" s="2">
        <f t="shared" si="649"/>
        <v>0</v>
      </c>
      <c r="BF750" s="2">
        <f t="shared" si="649"/>
        <v>0</v>
      </c>
      <c r="BG750" s="2">
        <f t="shared" si="649"/>
        <v>0</v>
      </c>
      <c r="BH750" s="2">
        <f t="shared" si="649"/>
        <v>0</v>
      </c>
      <c r="BI750" s="2">
        <f t="shared" si="649"/>
        <v>0</v>
      </c>
      <c r="BJ750" s="2">
        <f t="shared" si="649"/>
        <v>0</v>
      </c>
      <c r="BK750" s="2">
        <f t="shared" si="649"/>
        <v>0</v>
      </c>
      <c r="BL750" s="2">
        <f t="shared" si="649"/>
        <v>0</v>
      </c>
      <c r="BM750" s="2">
        <f t="shared" si="649"/>
        <v>0</v>
      </c>
      <c r="BN750" s="2">
        <f t="shared" si="649"/>
        <v>0</v>
      </c>
      <c r="BO750" s="2">
        <f t="shared" si="649"/>
        <v>0</v>
      </c>
      <c r="BP750" s="2">
        <f t="shared" si="649"/>
        <v>0</v>
      </c>
      <c r="BQ750" s="2">
        <f t="shared" si="649"/>
        <v>0</v>
      </c>
      <c r="BR750" s="2">
        <f t="shared" si="649"/>
        <v>0</v>
      </c>
      <c r="BS750" s="2">
        <f t="shared" si="649"/>
        <v>0</v>
      </c>
      <c r="BT750" s="2">
        <f t="shared" si="649"/>
        <v>0</v>
      </c>
      <c r="BU750" s="2">
        <f t="shared" si="649"/>
        <v>0</v>
      </c>
      <c r="BV750" s="2">
        <f t="shared" si="649"/>
        <v>0</v>
      </c>
      <c r="BW750" s="2">
        <f t="shared" si="649"/>
        <v>0</v>
      </c>
      <c r="BX750" s="2">
        <f t="shared" si="649"/>
        <v>0</v>
      </c>
      <c r="BY750" s="2">
        <f t="shared" si="649"/>
        <v>0</v>
      </c>
      <c r="BZ750" s="2">
        <f t="shared" si="649"/>
        <v>0</v>
      </c>
      <c r="CA750" s="2">
        <f t="shared" ref="CA750:DF750" si="650">CA858</f>
        <v>622857.86</v>
      </c>
      <c r="CB750" s="2">
        <f t="shared" si="650"/>
        <v>622857.86</v>
      </c>
      <c r="CC750" s="2">
        <f t="shared" si="650"/>
        <v>0</v>
      </c>
      <c r="CD750" s="2">
        <f t="shared" si="650"/>
        <v>0</v>
      </c>
      <c r="CE750" s="2">
        <f t="shared" si="650"/>
        <v>315513.71999999997</v>
      </c>
      <c r="CF750" s="2">
        <f t="shared" si="650"/>
        <v>315513.71999999997</v>
      </c>
      <c r="CG750" s="2">
        <f t="shared" si="650"/>
        <v>0</v>
      </c>
      <c r="CH750" s="2">
        <f t="shared" si="650"/>
        <v>315513.71999999997</v>
      </c>
      <c r="CI750" s="2">
        <f t="shared" si="650"/>
        <v>0</v>
      </c>
      <c r="CJ750" s="2">
        <f t="shared" si="650"/>
        <v>0</v>
      </c>
      <c r="CK750" s="2">
        <f t="shared" si="650"/>
        <v>0</v>
      </c>
      <c r="CL750" s="2">
        <f t="shared" si="650"/>
        <v>0</v>
      </c>
      <c r="CM750" s="2">
        <f t="shared" si="650"/>
        <v>0</v>
      </c>
      <c r="CN750" s="2">
        <f t="shared" si="650"/>
        <v>0</v>
      </c>
      <c r="CO750" s="2">
        <f t="shared" si="650"/>
        <v>0</v>
      </c>
      <c r="CP750" s="2">
        <f t="shared" si="650"/>
        <v>0</v>
      </c>
      <c r="CQ750" s="2">
        <f t="shared" si="650"/>
        <v>0</v>
      </c>
      <c r="CR750" s="2">
        <f t="shared" si="650"/>
        <v>0</v>
      </c>
      <c r="CS750" s="2">
        <f t="shared" si="650"/>
        <v>0</v>
      </c>
      <c r="CT750" s="2">
        <f t="shared" si="650"/>
        <v>0</v>
      </c>
      <c r="CU750" s="2">
        <f t="shared" si="650"/>
        <v>0</v>
      </c>
      <c r="CV750" s="2">
        <f t="shared" si="650"/>
        <v>0</v>
      </c>
      <c r="CW750" s="2">
        <f t="shared" si="650"/>
        <v>0</v>
      </c>
      <c r="CX750" s="2">
        <f t="shared" si="650"/>
        <v>0</v>
      </c>
      <c r="CY750" s="2">
        <f t="shared" si="650"/>
        <v>0</v>
      </c>
      <c r="CZ750" s="2">
        <f t="shared" si="650"/>
        <v>0</v>
      </c>
      <c r="DA750" s="2">
        <f t="shared" si="650"/>
        <v>0</v>
      </c>
      <c r="DB750" s="2">
        <f t="shared" si="650"/>
        <v>0</v>
      </c>
      <c r="DC750" s="2">
        <f t="shared" si="650"/>
        <v>0</v>
      </c>
      <c r="DD750" s="2">
        <f t="shared" si="650"/>
        <v>0</v>
      </c>
      <c r="DE750" s="2">
        <f t="shared" si="650"/>
        <v>0</v>
      </c>
      <c r="DF750" s="2">
        <f t="shared" si="650"/>
        <v>0</v>
      </c>
      <c r="DG750" s="3">
        <f t="shared" ref="DG750:EL750" si="651">DG858</f>
        <v>0</v>
      </c>
      <c r="DH750" s="3">
        <f t="shared" si="651"/>
        <v>0</v>
      </c>
      <c r="DI750" s="3">
        <f t="shared" si="651"/>
        <v>0</v>
      </c>
      <c r="DJ750" s="3">
        <f t="shared" si="651"/>
        <v>0</v>
      </c>
      <c r="DK750" s="3">
        <f t="shared" si="651"/>
        <v>0</v>
      </c>
      <c r="DL750" s="3">
        <f t="shared" si="651"/>
        <v>0</v>
      </c>
      <c r="DM750" s="3">
        <f t="shared" si="651"/>
        <v>0</v>
      </c>
      <c r="DN750" s="3">
        <f t="shared" si="651"/>
        <v>0</v>
      </c>
      <c r="DO750" s="3">
        <f t="shared" si="651"/>
        <v>0</v>
      </c>
      <c r="DP750" s="3">
        <f t="shared" si="651"/>
        <v>0</v>
      </c>
      <c r="DQ750" s="3">
        <f t="shared" si="651"/>
        <v>0</v>
      </c>
      <c r="DR750" s="3">
        <f t="shared" si="651"/>
        <v>0</v>
      </c>
      <c r="DS750" s="3">
        <f t="shared" si="651"/>
        <v>0</v>
      </c>
      <c r="DT750" s="3">
        <f t="shared" si="651"/>
        <v>0</v>
      </c>
      <c r="DU750" s="3">
        <f t="shared" si="651"/>
        <v>0</v>
      </c>
      <c r="DV750" s="3">
        <f t="shared" si="651"/>
        <v>0</v>
      </c>
      <c r="DW750" s="3">
        <f t="shared" si="651"/>
        <v>0</v>
      </c>
      <c r="DX750" s="3">
        <f t="shared" si="651"/>
        <v>0</v>
      </c>
      <c r="DY750" s="3">
        <f t="shared" si="651"/>
        <v>0</v>
      </c>
      <c r="DZ750" s="3">
        <f t="shared" si="651"/>
        <v>0</v>
      </c>
      <c r="EA750" s="3">
        <f t="shared" si="651"/>
        <v>0</v>
      </c>
      <c r="EB750" s="3">
        <f t="shared" si="651"/>
        <v>0</v>
      </c>
      <c r="EC750" s="3">
        <f t="shared" si="651"/>
        <v>0</v>
      </c>
      <c r="ED750" s="3">
        <f t="shared" si="651"/>
        <v>0</v>
      </c>
      <c r="EE750" s="3">
        <f t="shared" si="651"/>
        <v>0</v>
      </c>
      <c r="EF750" s="3">
        <f t="shared" si="651"/>
        <v>0</v>
      </c>
      <c r="EG750" s="3">
        <f t="shared" si="651"/>
        <v>0</v>
      </c>
      <c r="EH750" s="3">
        <f t="shared" si="651"/>
        <v>0</v>
      </c>
      <c r="EI750" s="3">
        <f t="shared" si="651"/>
        <v>0</v>
      </c>
      <c r="EJ750" s="3">
        <f t="shared" si="651"/>
        <v>0</v>
      </c>
      <c r="EK750" s="3">
        <f t="shared" si="651"/>
        <v>0</v>
      </c>
      <c r="EL750" s="3">
        <f t="shared" si="651"/>
        <v>0</v>
      </c>
      <c r="EM750" s="3">
        <f t="shared" ref="EM750:FR750" si="652">EM858</f>
        <v>0</v>
      </c>
      <c r="EN750" s="3">
        <f t="shared" si="652"/>
        <v>0</v>
      </c>
      <c r="EO750" s="3">
        <f t="shared" si="652"/>
        <v>0</v>
      </c>
      <c r="EP750" s="3">
        <f t="shared" si="652"/>
        <v>0</v>
      </c>
      <c r="EQ750" s="3">
        <f t="shared" si="652"/>
        <v>0</v>
      </c>
      <c r="ER750" s="3">
        <f t="shared" si="652"/>
        <v>0</v>
      </c>
      <c r="ES750" s="3">
        <f t="shared" si="652"/>
        <v>0</v>
      </c>
      <c r="ET750" s="3">
        <f t="shared" si="652"/>
        <v>0</v>
      </c>
      <c r="EU750" s="3">
        <f t="shared" si="652"/>
        <v>0</v>
      </c>
      <c r="EV750" s="3">
        <f t="shared" si="652"/>
        <v>0</v>
      </c>
      <c r="EW750" s="3">
        <f t="shared" si="652"/>
        <v>0</v>
      </c>
      <c r="EX750" s="3">
        <f t="shared" si="652"/>
        <v>0</v>
      </c>
      <c r="EY750" s="3">
        <f t="shared" si="652"/>
        <v>0</v>
      </c>
      <c r="EZ750" s="3">
        <f t="shared" si="652"/>
        <v>0</v>
      </c>
      <c r="FA750" s="3">
        <f t="shared" si="652"/>
        <v>0</v>
      </c>
      <c r="FB750" s="3">
        <f t="shared" si="652"/>
        <v>0</v>
      </c>
      <c r="FC750" s="3">
        <f t="shared" si="652"/>
        <v>0</v>
      </c>
      <c r="FD750" s="3">
        <f t="shared" si="652"/>
        <v>0</v>
      </c>
      <c r="FE750" s="3">
        <f t="shared" si="652"/>
        <v>0</v>
      </c>
      <c r="FF750" s="3">
        <f t="shared" si="652"/>
        <v>0</v>
      </c>
      <c r="FG750" s="3">
        <f t="shared" si="652"/>
        <v>0</v>
      </c>
      <c r="FH750" s="3">
        <f t="shared" si="652"/>
        <v>0</v>
      </c>
      <c r="FI750" s="3">
        <f t="shared" si="652"/>
        <v>0</v>
      </c>
      <c r="FJ750" s="3">
        <f t="shared" si="652"/>
        <v>0</v>
      </c>
      <c r="FK750" s="3">
        <f t="shared" si="652"/>
        <v>0</v>
      </c>
      <c r="FL750" s="3">
        <f t="shared" si="652"/>
        <v>0</v>
      </c>
      <c r="FM750" s="3">
        <f t="shared" si="652"/>
        <v>0</v>
      </c>
      <c r="FN750" s="3">
        <f t="shared" si="652"/>
        <v>0</v>
      </c>
      <c r="FO750" s="3">
        <f t="shared" si="652"/>
        <v>0</v>
      </c>
      <c r="FP750" s="3">
        <f t="shared" si="652"/>
        <v>0</v>
      </c>
      <c r="FQ750" s="3">
        <f t="shared" si="652"/>
        <v>0</v>
      </c>
      <c r="FR750" s="3">
        <f t="shared" si="652"/>
        <v>0</v>
      </c>
      <c r="FS750" s="3">
        <f t="shared" ref="FS750:GX750" si="653">FS858</f>
        <v>0</v>
      </c>
      <c r="FT750" s="3">
        <f t="shared" si="653"/>
        <v>0</v>
      </c>
      <c r="FU750" s="3">
        <f t="shared" si="653"/>
        <v>0</v>
      </c>
      <c r="FV750" s="3">
        <f t="shared" si="653"/>
        <v>0</v>
      </c>
      <c r="FW750" s="3">
        <f t="shared" si="653"/>
        <v>0</v>
      </c>
      <c r="FX750" s="3">
        <f t="shared" si="653"/>
        <v>0</v>
      </c>
      <c r="FY750" s="3">
        <f t="shared" si="653"/>
        <v>0</v>
      </c>
      <c r="FZ750" s="3">
        <f t="shared" si="653"/>
        <v>0</v>
      </c>
      <c r="GA750" s="3">
        <f t="shared" si="653"/>
        <v>0</v>
      </c>
      <c r="GB750" s="3">
        <f t="shared" si="653"/>
        <v>0</v>
      </c>
      <c r="GC750" s="3">
        <f t="shared" si="653"/>
        <v>0</v>
      </c>
      <c r="GD750" s="3">
        <f t="shared" si="653"/>
        <v>0</v>
      </c>
      <c r="GE750" s="3">
        <f t="shared" si="653"/>
        <v>0</v>
      </c>
      <c r="GF750" s="3">
        <f t="shared" si="653"/>
        <v>0</v>
      </c>
      <c r="GG750" s="3">
        <f t="shared" si="653"/>
        <v>0</v>
      </c>
      <c r="GH750" s="3">
        <f t="shared" si="653"/>
        <v>0</v>
      </c>
      <c r="GI750" s="3">
        <f t="shared" si="653"/>
        <v>0</v>
      </c>
      <c r="GJ750" s="3">
        <f t="shared" si="653"/>
        <v>0</v>
      </c>
      <c r="GK750" s="3">
        <f t="shared" si="653"/>
        <v>0</v>
      </c>
      <c r="GL750" s="3">
        <f t="shared" si="653"/>
        <v>0</v>
      </c>
      <c r="GM750" s="3">
        <f t="shared" si="653"/>
        <v>0</v>
      </c>
      <c r="GN750" s="3">
        <f t="shared" si="653"/>
        <v>0</v>
      </c>
      <c r="GO750" s="3">
        <f t="shared" si="653"/>
        <v>0</v>
      </c>
      <c r="GP750" s="3">
        <f t="shared" si="653"/>
        <v>0</v>
      </c>
      <c r="GQ750" s="3">
        <f t="shared" si="653"/>
        <v>0</v>
      </c>
      <c r="GR750" s="3">
        <f t="shared" si="653"/>
        <v>0</v>
      </c>
      <c r="GS750" s="3">
        <f t="shared" si="653"/>
        <v>0</v>
      </c>
      <c r="GT750" s="3">
        <f t="shared" si="653"/>
        <v>0</v>
      </c>
      <c r="GU750" s="3">
        <f t="shared" si="653"/>
        <v>0</v>
      </c>
      <c r="GV750" s="3">
        <f t="shared" si="653"/>
        <v>0</v>
      </c>
      <c r="GW750" s="3">
        <f t="shared" si="653"/>
        <v>0</v>
      </c>
      <c r="GX750" s="3">
        <f t="shared" si="653"/>
        <v>0</v>
      </c>
    </row>
    <row r="752" spans="1:245" x14ac:dyDescent="0.2">
      <c r="A752">
        <v>17</v>
      </c>
      <c r="B752">
        <v>1</v>
      </c>
      <c r="C752">
        <f>ROW(SmtRes!A321)</f>
        <v>321</v>
      </c>
      <c r="D752">
        <f>ROW(EtalonRes!A341)</f>
        <v>341</v>
      </c>
      <c r="E752" t="s">
        <v>19</v>
      </c>
      <c r="F752" t="s">
        <v>109</v>
      </c>
      <c r="G752" t="s">
        <v>110</v>
      </c>
      <c r="H752" t="s">
        <v>111</v>
      </c>
      <c r="I752">
        <f>ROUND(3/100,9)</f>
        <v>0.03</v>
      </c>
      <c r="J752">
        <v>0</v>
      </c>
      <c r="K752">
        <f>ROUND(3/100,9)</f>
        <v>0.03</v>
      </c>
      <c r="O752">
        <f t="shared" ref="O752:O765" si="654">ROUND(CP752,2)</f>
        <v>1299.03</v>
      </c>
      <c r="P752">
        <f t="shared" ref="P752:P765" si="655">ROUND((ROUND((AC752*AW752*I752),2)*BC752),2)</f>
        <v>242.03</v>
      </c>
      <c r="Q752">
        <f t="shared" ref="Q752:Q759" si="656">(ROUND((ROUND(((ET752)*AV752*I752),2)*BB752),2)+ROUND((ROUND(((AE752-(EU752))*AV752*I752),2)*BS752),2))</f>
        <v>18.29</v>
      </c>
      <c r="R752">
        <f t="shared" ref="R752:R765" si="657">ROUND((ROUND((AE752*AV752*I752),2)*BS752),2)</f>
        <v>11.88</v>
      </c>
      <c r="S752">
        <f t="shared" ref="S752:S765" si="658">ROUND((ROUND((AF752*AV752*I752),2)*BA752),2)</f>
        <v>1038.71</v>
      </c>
      <c r="T752">
        <f t="shared" ref="T752:T765" si="659">ROUND(CU752*I752,2)</f>
        <v>0</v>
      </c>
      <c r="U752">
        <f t="shared" ref="U752:U765" si="660">CV752*I752</f>
        <v>3.3899999999999997</v>
      </c>
      <c r="V752">
        <f t="shared" ref="V752:V765" si="661">CW752*I752</f>
        <v>0</v>
      </c>
      <c r="W752">
        <f t="shared" ref="W752:W765" si="662">ROUND(CX752*I752,2)</f>
        <v>0</v>
      </c>
      <c r="X752">
        <f t="shared" ref="X752:X765" si="663">ROUND(CY752,2)</f>
        <v>903.68</v>
      </c>
      <c r="Y752">
        <f t="shared" ref="Y752:Y765" si="664">ROUND(CZ752,2)</f>
        <v>425.87</v>
      </c>
      <c r="AA752">
        <v>55282325</v>
      </c>
      <c r="AB752">
        <f t="shared" ref="AB752:AB765" si="665">ROUND((AC752+AD752+AF752),6)</f>
        <v>2325.44</v>
      </c>
      <c r="AC752">
        <f t="shared" ref="AC752:AC765" si="666">ROUND((ES752),6)</f>
        <v>972.06</v>
      </c>
      <c r="AD752">
        <f t="shared" ref="AD752:AD759" si="667">ROUND((((ET752)-(EU752))+AE752),6)</f>
        <v>41.45</v>
      </c>
      <c r="AE752">
        <f t="shared" ref="AE752:AF759" si="668">ROUND((EU752),6)</f>
        <v>15.08</v>
      </c>
      <c r="AF752">
        <f t="shared" si="668"/>
        <v>1311.93</v>
      </c>
      <c r="AG752">
        <f t="shared" ref="AG752:AG765" si="669">ROUND((AP752),6)</f>
        <v>0</v>
      </c>
      <c r="AH752">
        <f t="shared" ref="AH752:AI759" si="670">(EW752)</f>
        <v>113</v>
      </c>
      <c r="AI752">
        <f t="shared" si="670"/>
        <v>0</v>
      </c>
      <c r="AJ752">
        <f t="shared" ref="AJ752:AJ765" si="671">(AS752)</f>
        <v>0</v>
      </c>
      <c r="AK752">
        <v>2325.44</v>
      </c>
      <c r="AL752">
        <v>972.06</v>
      </c>
      <c r="AM752">
        <v>41.45</v>
      </c>
      <c r="AN752">
        <v>15.08</v>
      </c>
      <c r="AO752">
        <v>1311.93</v>
      </c>
      <c r="AP752">
        <v>0</v>
      </c>
      <c r="AQ752">
        <v>113</v>
      </c>
      <c r="AR752">
        <v>0</v>
      </c>
      <c r="AS752">
        <v>0</v>
      </c>
      <c r="AT752">
        <v>87</v>
      </c>
      <c r="AU752">
        <v>41</v>
      </c>
      <c r="AV752">
        <v>1</v>
      </c>
      <c r="AW752">
        <v>1</v>
      </c>
      <c r="AZ752">
        <v>1</v>
      </c>
      <c r="BA752">
        <v>26.39</v>
      </c>
      <c r="BB752">
        <v>14.75</v>
      </c>
      <c r="BC752">
        <v>8.3000000000000007</v>
      </c>
      <c r="BD752" t="s">
        <v>3</v>
      </c>
      <c r="BE752" t="s">
        <v>3</v>
      </c>
      <c r="BF752" t="s">
        <v>3</v>
      </c>
      <c r="BG752" t="s">
        <v>3</v>
      </c>
      <c r="BH752">
        <v>0</v>
      </c>
      <c r="BI752">
        <v>1</v>
      </c>
      <c r="BJ752" t="s">
        <v>112</v>
      </c>
      <c r="BM752">
        <v>442</v>
      </c>
      <c r="BN752">
        <v>0</v>
      </c>
      <c r="BO752" t="s">
        <v>109</v>
      </c>
      <c r="BP752">
        <v>1</v>
      </c>
      <c r="BQ752">
        <v>60</v>
      </c>
      <c r="BR752">
        <v>0</v>
      </c>
      <c r="BS752">
        <v>26.39</v>
      </c>
      <c r="BT752">
        <v>1</v>
      </c>
      <c r="BU752">
        <v>1</v>
      </c>
      <c r="BV752">
        <v>1</v>
      </c>
      <c r="BW752">
        <v>1</v>
      </c>
      <c r="BX752">
        <v>1</v>
      </c>
      <c r="BY752" t="s">
        <v>3</v>
      </c>
      <c r="BZ752">
        <v>87</v>
      </c>
      <c r="CA752">
        <v>41</v>
      </c>
      <c r="CB752" t="s">
        <v>3</v>
      </c>
      <c r="CE752">
        <v>30</v>
      </c>
      <c r="CF752">
        <v>0</v>
      </c>
      <c r="CG752">
        <v>0</v>
      </c>
      <c r="CM752">
        <v>0</v>
      </c>
      <c r="CN752" t="s">
        <v>3</v>
      </c>
      <c r="CO752">
        <v>0</v>
      </c>
      <c r="CP752">
        <f t="shared" ref="CP752:CP765" si="672">(P752+Q752+S752)</f>
        <v>1299.03</v>
      </c>
      <c r="CQ752">
        <f t="shared" ref="CQ752:CQ765" si="673">ROUND((ROUND((AC752*AW752*1),2)*BC752),2)</f>
        <v>8068.1</v>
      </c>
      <c r="CR752">
        <f t="shared" ref="CR752:CR759" si="674">(ROUND((ROUND(((ET752)*AV752*1),2)*BB752),2)+ROUND((ROUND(((AE752-(EU752))*AV752*1),2)*BS752),2))</f>
        <v>611.39</v>
      </c>
      <c r="CS752">
        <f t="shared" ref="CS752:CS765" si="675">ROUND((ROUND((AE752*AV752*1),2)*BS752),2)</f>
        <v>397.96</v>
      </c>
      <c r="CT752">
        <f t="shared" ref="CT752:CT765" si="676">ROUND((ROUND((AF752*AV752*1),2)*BA752),2)</f>
        <v>34621.83</v>
      </c>
      <c r="CU752">
        <f t="shared" ref="CU752:CU765" si="677">AG752</f>
        <v>0</v>
      </c>
      <c r="CV752">
        <f t="shared" ref="CV752:CV765" si="678">(AH752*AV752)</f>
        <v>113</v>
      </c>
      <c r="CW752">
        <f t="shared" ref="CW752:CW765" si="679">AI752</f>
        <v>0</v>
      </c>
      <c r="CX752">
        <f t="shared" ref="CX752:CX765" si="680">AJ752</f>
        <v>0</v>
      </c>
      <c r="CY752">
        <f t="shared" ref="CY752:CY765" si="681">S752*(BZ752/100)</f>
        <v>903.67770000000007</v>
      </c>
      <c r="CZ752">
        <f t="shared" ref="CZ752:CZ765" si="682">S752*(CA752/100)</f>
        <v>425.87110000000001</v>
      </c>
      <c r="DC752" t="s">
        <v>3</v>
      </c>
      <c r="DD752" t="s">
        <v>3</v>
      </c>
      <c r="DE752" t="s">
        <v>3</v>
      </c>
      <c r="DF752" t="s">
        <v>3</v>
      </c>
      <c r="DG752" t="s">
        <v>3</v>
      </c>
      <c r="DH752" t="s">
        <v>3</v>
      </c>
      <c r="DI752" t="s">
        <v>3</v>
      </c>
      <c r="DJ752" t="s">
        <v>3</v>
      </c>
      <c r="DK752" t="s">
        <v>3</v>
      </c>
      <c r="DL752" t="s">
        <v>3</v>
      </c>
      <c r="DM752" t="s">
        <v>3</v>
      </c>
      <c r="DN752">
        <v>104</v>
      </c>
      <c r="DO752">
        <v>79</v>
      </c>
      <c r="DP752">
        <v>1.087</v>
      </c>
      <c r="DQ752">
        <v>1.0009999999999999</v>
      </c>
      <c r="DU752">
        <v>1013</v>
      </c>
      <c r="DV752" t="s">
        <v>111</v>
      </c>
      <c r="DW752" t="s">
        <v>111</v>
      </c>
      <c r="DX752">
        <v>1</v>
      </c>
      <c r="DZ752" t="s">
        <v>3</v>
      </c>
      <c r="EA752" t="s">
        <v>3</v>
      </c>
      <c r="EB752" t="s">
        <v>3</v>
      </c>
      <c r="EC752" t="s">
        <v>3</v>
      </c>
      <c r="EE752">
        <v>54687868</v>
      </c>
      <c r="EF752">
        <v>60</v>
      </c>
      <c r="EG752" t="s">
        <v>24</v>
      </c>
      <c r="EH752">
        <v>0</v>
      </c>
      <c r="EI752" t="s">
        <v>3</v>
      </c>
      <c r="EJ752">
        <v>1</v>
      </c>
      <c r="EK752">
        <v>442</v>
      </c>
      <c r="EL752" t="s">
        <v>113</v>
      </c>
      <c r="EM752" t="s">
        <v>114</v>
      </c>
      <c r="EO752" t="s">
        <v>3</v>
      </c>
      <c r="EQ752">
        <v>0</v>
      </c>
      <c r="ER752">
        <v>2325.44</v>
      </c>
      <c r="ES752">
        <v>972.06</v>
      </c>
      <c r="ET752">
        <v>41.45</v>
      </c>
      <c r="EU752">
        <v>15.08</v>
      </c>
      <c r="EV752">
        <v>1311.93</v>
      </c>
      <c r="EW752">
        <v>113</v>
      </c>
      <c r="EX752">
        <v>0</v>
      </c>
      <c r="EY752">
        <v>0</v>
      </c>
      <c r="FQ752">
        <v>0</v>
      </c>
      <c r="FR752">
        <f t="shared" ref="FR752:FR765" si="683">ROUND(IF(AND(BH752=3,BI752=3),P752,0),2)</f>
        <v>0</v>
      </c>
      <c r="FS752">
        <v>0</v>
      </c>
      <c r="FX752">
        <v>104</v>
      </c>
      <c r="FY752">
        <v>79</v>
      </c>
      <c r="GA752" t="s">
        <v>3</v>
      </c>
      <c r="GD752">
        <v>0</v>
      </c>
      <c r="GF752">
        <v>-1907283933</v>
      </c>
      <c r="GG752">
        <v>2</v>
      </c>
      <c r="GH752">
        <v>1</v>
      </c>
      <c r="GI752">
        <v>3</v>
      </c>
      <c r="GJ752">
        <v>0</v>
      </c>
      <c r="GK752">
        <f>ROUND(R752*(R12)/100,2)</f>
        <v>19.010000000000002</v>
      </c>
      <c r="GL752">
        <f t="shared" ref="GL752:GL765" si="684">ROUND(IF(AND(BH752=3,BI752=3,FS752&lt;&gt;0),P752,0),2)</f>
        <v>0</v>
      </c>
      <c r="GM752">
        <f t="shared" ref="GM752:GM765" si="685">ROUND(O752+X752+Y752+GK752,2)+GX752</f>
        <v>2647.59</v>
      </c>
      <c r="GN752">
        <f t="shared" ref="GN752:GN765" si="686">IF(OR(BI752=0,BI752=1),ROUND(O752+X752+Y752+GK752,2),0)</f>
        <v>2647.59</v>
      </c>
      <c r="GO752">
        <f t="shared" ref="GO752:GO765" si="687">IF(BI752=2,ROUND(O752+X752+Y752+GK752,2),0)</f>
        <v>0</v>
      </c>
      <c r="GP752">
        <f t="shared" ref="GP752:GP765" si="688">IF(BI752=4,ROUND(O752+X752+Y752+GK752,2)+GX752,0)</f>
        <v>0</v>
      </c>
      <c r="GR752">
        <v>0</v>
      </c>
      <c r="GS752">
        <v>3</v>
      </c>
      <c r="GT752">
        <v>0</v>
      </c>
      <c r="GU752" t="s">
        <v>3</v>
      </c>
      <c r="GV752">
        <f t="shared" ref="GV752:GV765" si="689">ROUND((GT752),6)</f>
        <v>0</v>
      </c>
      <c r="GW752">
        <v>1</v>
      </c>
      <c r="GX752">
        <f t="shared" ref="GX752:GX765" si="690">ROUND(HC752*I752,2)</f>
        <v>0</v>
      </c>
      <c r="HA752">
        <v>0</v>
      </c>
      <c r="HB752">
        <v>0</v>
      </c>
      <c r="HC752">
        <f t="shared" ref="HC752:HC765" si="691">GV752*GW752</f>
        <v>0</v>
      </c>
      <c r="HE752" t="s">
        <v>3</v>
      </c>
      <c r="HF752" t="s">
        <v>3</v>
      </c>
      <c r="HM752" t="s">
        <v>3</v>
      </c>
      <c r="HN752" t="s">
        <v>3</v>
      </c>
      <c r="HO752" t="s">
        <v>3</v>
      </c>
      <c r="HP752" t="s">
        <v>3</v>
      </c>
      <c r="HQ752" t="s">
        <v>3</v>
      </c>
      <c r="IK752">
        <v>0</v>
      </c>
    </row>
    <row r="753" spans="1:245" x14ac:dyDescent="0.2">
      <c r="A753">
        <v>18</v>
      </c>
      <c r="B753">
        <v>1</v>
      </c>
      <c r="C753">
        <v>321</v>
      </c>
      <c r="E753" t="s">
        <v>27</v>
      </c>
      <c r="F753" t="s">
        <v>28</v>
      </c>
      <c r="G753" t="s">
        <v>29</v>
      </c>
      <c r="H753" t="s">
        <v>30</v>
      </c>
      <c r="I753">
        <f>I752*J753</f>
        <v>-3.8399999999999997E-2</v>
      </c>
      <c r="J753">
        <v>-1.28</v>
      </c>
      <c r="K753">
        <v>-1.28</v>
      </c>
      <c r="O753">
        <f t="shared" si="654"/>
        <v>0</v>
      </c>
      <c r="P753">
        <f t="shared" si="655"/>
        <v>0</v>
      </c>
      <c r="Q753">
        <f t="shared" si="656"/>
        <v>0</v>
      </c>
      <c r="R753">
        <f t="shared" si="657"/>
        <v>0</v>
      </c>
      <c r="S753">
        <f t="shared" si="658"/>
        <v>0</v>
      </c>
      <c r="T753">
        <f t="shared" si="659"/>
        <v>0</v>
      </c>
      <c r="U753">
        <f t="shared" si="660"/>
        <v>0</v>
      </c>
      <c r="V753">
        <f t="shared" si="661"/>
        <v>0</v>
      </c>
      <c r="W753">
        <f t="shared" si="662"/>
        <v>0</v>
      </c>
      <c r="X753">
        <f t="shared" si="663"/>
        <v>0</v>
      </c>
      <c r="Y753">
        <f t="shared" si="664"/>
        <v>0</v>
      </c>
      <c r="AA753">
        <v>55282325</v>
      </c>
      <c r="AB753">
        <f t="shared" si="665"/>
        <v>0</v>
      </c>
      <c r="AC753">
        <f t="shared" si="666"/>
        <v>0</v>
      </c>
      <c r="AD753">
        <f t="shared" si="667"/>
        <v>0</v>
      </c>
      <c r="AE753">
        <f t="shared" si="668"/>
        <v>0</v>
      </c>
      <c r="AF753">
        <f t="shared" si="668"/>
        <v>0</v>
      </c>
      <c r="AG753">
        <f t="shared" si="669"/>
        <v>0</v>
      </c>
      <c r="AH753">
        <f t="shared" si="670"/>
        <v>0</v>
      </c>
      <c r="AI753">
        <f t="shared" si="670"/>
        <v>0</v>
      </c>
      <c r="AJ753">
        <f t="shared" si="671"/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1</v>
      </c>
      <c r="AW753">
        <v>1</v>
      </c>
      <c r="AZ753">
        <v>1</v>
      </c>
      <c r="BA753">
        <v>1</v>
      </c>
      <c r="BB753">
        <v>1</v>
      </c>
      <c r="BC753">
        <v>1</v>
      </c>
      <c r="BD753" t="s">
        <v>3</v>
      </c>
      <c r="BE753" t="s">
        <v>3</v>
      </c>
      <c r="BF753" t="s">
        <v>3</v>
      </c>
      <c r="BG753" t="s">
        <v>3</v>
      </c>
      <c r="BH753">
        <v>3</v>
      </c>
      <c r="BI753">
        <v>1</v>
      </c>
      <c r="BJ753" t="s">
        <v>3</v>
      </c>
      <c r="BM753">
        <v>442</v>
      </c>
      <c r="BN753">
        <v>0</v>
      </c>
      <c r="BO753" t="s">
        <v>3</v>
      </c>
      <c r="BP753">
        <v>0</v>
      </c>
      <c r="BQ753">
        <v>60</v>
      </c>
      <c r="BR753">
        <v>1</v>
      </c>
      <c r="BS753">
        <v>1</v>
      </c>
      <c r="BT753">
        <v>1</v>
      </c>
      <c r="BU753">
        <v>1</v>
      </c>
      <c r="BV753">
        <v>1</v>
      </c>
      <c r="BW753">
        <v>1</v>
      </c>
      <c r="BX753">
        <v>1</v>
      </c>
      <c r="BY753" t="s">
        <v>3</v>
      </c>
      <c r="BZ753">
        <v>0</v>
      </c>
      <c r="CA753">
        <v>0</v>
      </c>
      <c r="CB753" t="s">
        <v>3</v>
      </c>
      <c r="CE753">
        <v>30</v>
      </c>
      <c r="CF753">
        <v>0</v>
      </c>
      <c r="CG753">
        <v>0</v>
      </c>
      <c r="CM753">
        <v>0</v>
      </c>
      <c r="CN753" t="s">
        <v>3</v>
      </c>
      <c r="CO753">
        <v>0</v>
      </c>
      <c r="CP753">
        <f t="shared" si="672"/>
        <v>0</v>
      </c>
      <c r="CQ753">
        <f t="shared" si="673"/>
        <v>0</v>
      </c>
      <c r="CR753">
        <f t="shared" si="674"/>
        <v>0</v>
      </c>
      <c r="CS753">
        <f t="shared" si="675"/>
        <v>0</v>
      </c>
      <c r="CT753">
        <f t="shared" si="676"/>
        <v>0</v>
      </c>
      <c r="CU753">
        <f t="shared" si="677"/>
        <v>0</v>
      </c>
      <c r="CV753">
        <f t="shared" si="678"/>
        <v>0</v>
      </c>
      <c r="CW753">
        <f t="shared" si="679"/>
        <v>0</v>
      </c>
      <c r="CX753">
        <f t="shared" si="680"/>
        <v>0</v>
      </c>
      <c r="CY753">
        <f t="shared" si="681"/>
        <v>0</v>
      </c>
      <c r="CZ753">
        <f t="shared" si="682"/>
        <v>0</v>
      </c>
      <c r="DC753" t="s">
        <v>3</v>
      </c>
      <c r="DD753" t="s">
        <v>3</v>
      </c>
      <c r="DE753" t="s">
        <v>3</v>
      </c>
      <c r="DF753" t="s">
        <v>3</v>
      </c>
      <c r="DG753" t="s">
        <v>3</v>
      </c>
      <c r="DH753" t="s">
        <v>3</v>
      </c>
      <c r="DI753" t="s">
        <v>3</v>
      </c>
      <c r="DJ753" t="s">
        <v>3</v>
      </c>
      <c r="DK753" t="s">
        <v>3</v>
      </c>
      <c r="DL753" t="s">
        <v>3</v>
      </c>
      <c r="DM753" t="s">
        <v>3</v>
      </c>
      <c r="DN753">
        <v>104</v>
      </c>
      <c r="DO753">
        <v>79</v>
      </c>
      <c r="DP753">
        <v>1.087</v>
      </c>
      <c r="DQ753">
        <v>1.0009999999999999</v>
      </c>
      <c r="DU753">
        <v>1009</v>
      </c>
      <c r="DV753" t="s">
        <v>30</v>
      </c>
      <c r="DW753" t="s">
        <v>30</v>
      </c>
      <c r="DX753">
        <v>1000</v>
      </c>
      <c r="DZ753" t="s">
        <v>3</v>
      </c>
      <c r="EA753" t="s">
        <v>3</v>
      </c>
      <c r="EB753" t="s">
        <v>3</v>
      </c>
      <c r="EC753" t="s">
        <v>3</v>
      </c>
      <c r="EE753">
        <v>54687868</v>
      </c>
      <c r="EF753">
        <v>60</v>
      </c>
      <c r="EG753" t="s">
        <v>24</v>
      </c>
      <c r="EH753">
        <v>0</v>
      </c>
      <c r="EI753" t="s">
        <v>3</v>
      </c>
      <c r="EJ753">
        <v>1</v>
      </c>
      <c r="EK753">
        <v>442</v>
      </c>
      <c r="EL753" t="s">
        <v>113</v>
      </c>
      <c r="EM753" t="s">
        <v>114</v>
      </c>
      <c r="EO753" t="s">
        <v>3</v>
      </c>
      <c r="EQ753">
        <v>32768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FQ753">
        <v>0</v>
      </c>
      <c r="FR753">
        <f t="shared" si="683"/>
        <v>0</v>
      </c>
      <c r="FS753">
        <v>0</v>
      </c>
      <c r="FX753">
        <v>104</v>
      </c>
      <c r="FY753">
        <v>79</v>
      </c>
      <c r="GA753" t="s">
        <v>3</v>
      </c>
      <c r="GD753">
        <v>0</v>
      </c>
      <c r="GF753">
        <v>1489638031</v>
      </c>
      <c r="GG753">
        <v>2</v>
      </c>
      <c r="GH753">
        <v>1</v>
      </c>
      <c r="GI753">
        <v>3</v>
      </c>
      <c r="GJ753">
        <v>0</v>
      </c>
      <c r="GK753">
        <f>ROUND(R753*(R12)/100,2)</f>
        <v>0</v>
      </c>
      <c r="GL753">
        <f t="shared" si="684"/>
        <v>0</v>
      </c>
      <c r="GM753">
        <f t="shared" si="685"/>
        <v>0</v>
      </c>
      <c r="GN753">
        <f t="shared" si="686"/>
        <v>0</v>
      </c>
      <c r="GO753">
        <f t="shared" si="687"/>
        <v>0</v>
      </c>
      <c r="GP753">
        <f t="shared" si="688"/>
        <v>0</v>
      </c>
      <c r="GR753">
        <v>0</v>
      </c>
      <c r="GS753">
        <v>3</v>
      </c>
      <c r="GT753">
        <v>0</v>
      </c>
      <c r="GU753" t="s">
        <v>3</v>
      </c>
      <c r="GV753">
        <f t="shared" si="689"/>
        <v>0</v>
      </c>
      <c r="GW753">
        <v>1</v>
      </c>
      <c r="GX753">
        <f t="shared" si="690"/>
        <v>0</v>
      </c>
      <c r="HA753">
        <v>0</v>
      </c>
      <c r="HB753">
        <v>0</v>
      </c>
      <c r="HC753">
        <f t="shared" si="691"/>
        <v>0</v>
      </c>
      <c r="HE753" t="s">
        <v>3</v>
      </c>
      <c r="HF753" t="s">
        <v>3</v>
      </c>
      <c r="HM753" t="s">
        <v>3</v>
      </c>
      <c r="HN753" t="s">
        <v>3</v>
      </c>
      <c r="HO753" t="s">
        <v>3</v>
      </c>
      <c r="HP753" t="s">
        <v>3</v>
      </c>
      <c r="HQ753" t="s">
        <v>3</v>
      </c>
      <c r="IK753">
        <v>0</v>
      </c>
    </row>
    <row r="754" spans="1:245" x14ac:dyDescent="0.2">
      <c r="A754">
        <v>17</v>
      </c>
      <c r="B754">
        <v>1</v>
      </c>
      <c r="C754">
        <f>ROW(SmtRes!A328)</f>
        <v>328</v>
      </c>
      <c r="D754">
        <f>ROW(EtalonRes!A348)</f>
        <v>348</v>
      </c>
      <c r="E754" t="s">
        <v>31</v>
      </c>
      <c r="F754" t="s">
        <v>115</v>
      </c>
      <c r="G754" t="s">
        <v>116</v>
      </c>
      <c r="H754" t="s">
        <v>111</v>
      </c>
      <c r="I754">
        <f>ROUND(5/100,9)</f>
        <v>0.05</v>
      </c>
      <c r="J754">
        <v>0</v>
      </c>
      <c r="K754">
        <f>ROUND(5/100,9)</f>
        <v>0.05</v>
      </c>
      <c r="O754">
        <f t="shared" si="654"/>
        <v>693.31</v>
      </c>
      <c r="P754">
        <f t="shared" si="655"/>
        <v>81.010000000000005</v>
      </c>
      <c r="Q754">
        <f t="shared" si="656"/>
        <v>7.18</v>
      </c>
      <c r="R754">
        <f t="shared" si="657"/>
        <v>4.75</v>
      </c>
      <c r="S754">
        <f t="shared" si="658"/>
        <v>605.12</v>
      </c>
      <c r="T754">
        <f t="shared" si="659"/>
        <v>0</v>
      </c>
      <c r="U754">
        <f t="shared" si="660"/>
        <v>1.9750000000000001</v>
      </c>
      <c r="V754">
        <f t="shared" si="661"/>
        <v>0</v>
      </c>
      <c r="W754">
        <f t="shared" si="662"/>
        <v>0</v>
      </c>
      <c r="X754">
        <f t="shared" si="663"/>
        <v>526.45000000000005</v>
      </c>
      <c r="Y754">
        <f t="shared" si="664"/>
        <v>248.1</v>
      </c>
      <c r="AA754">
        <v>55282325</v>
      </c>
      <c r="AB754">
        <f t="shared" si="665"/>
        <v>663.71</v>
      </c>
      <c r="AC754">
        <f t="shared" si="666"/>
        <v>195.25</v>
      </c>
      <c r="AD754">
        <f t="shared" si="667"/>
        <v>9.8699999999999992</v>
      </c>
      <c r="AE754">
        <f t="shared" si="668"/>
        <v>3.55</v>
      </c>
      <c r="AF754">
        <f t="shared" si="668"/>
        <v>458.59</v>
      </c>
      <c r="AG754">
        <f t="shared" si="669"/>
        <v>0</v>
      </c>
      <c r="AH754">
        <f t="shared" si="670"/>
        <v>39.5</v>
      </c>
      <c r="AI754">
        <f t="shared" si="670"/>
        <v>0</v>
      </c>
      <c r="AJ754">
        <f t="shared" si="671"/>
        <v>0</v>
      </c>
      <c r="AK754">
        <v>663.71</v>
      </c>
      <c r="AL754">
        <v>195.25</v>
      </c>
      <c r="AM754">
        <v>9.8699999999999992</v>
      </c>
      <c r="AN754">
        <v>3.55</v>
      </c>
      <c r="AO754">
        <v>458.59</v>
      </c>
      <c r="AP754">
        <v>0</v>
      </c>
      <c r="AQ754">
        <v>39.5</v>
      </c>
      <c r="AR754">
        <v>0</v>
      </c>
      <c r="AS754">
        <v>0</v>
      </c>
      <c r="AT754">
        <v>87</v>
      </c>
      <c r="AU754">
        <v>41</v>
      </c>
      <c r="AV754">
        <v>1</v>
      </c>
      <c r="AW754">
        <v>1</v>
      </c>
      <c r="AZ754">
        <v>1</v>
      </c>
      <c r="BA754">
        <v>26.39</v>
      </c>
      <c r="BB754">
        <v>14.65</v>
      </c>
      <c r="BC754">
        <v>8.3000000000000007</v>
      </c>
      <c r="BD754" t="s">
        <v>3</v>
      </c>
      <c r="BE754" t="s">
        <v>3</v>
      </c>
      <c r="BF754" t="s">
        <v>3</v>
      </c>
      <c r="BG754" t="s">
        <v>3</v>
      </c>
      <c r="BH754">
        <v>0</v>
      </c>
      <c r="BI754">
        <v>1</v>
      </c>
      <c r="BJ754" t="s">
        <v>117</v>
      </c>
      <c r="BM754">
        <v>442</v>
      </c>
      <c r="BN754">
        <v>0</v>
      </c>
      <c r="BO754" t="s">
        <v>115</v>
      </c>
      <c r="BP754">
        <v>1</v>
      </c>
      <c r="BQ754">
        <v>60</v>
      </c>
      <c r="BR754">
        <v>0</v>
      </c>
      <c r="BS754">
        <v>26.39</v>
      </c>
      <c r="BT754">
        <v>1</v>
      </c>
      <c r="BU754">
        <v>1</v>
      </c>
      <c r="BV754">
        <v>1</v>
      </c>
      <c r="BW754">
        <v>1</v>
      </c>
      <c r="BX754">
        <v>1</v>
      </c>
      <c r="BY754" t="s">
        <v>3</v>
      </c>
      <c r="BZ754">
        <v>87</v>
      </c>
      <c r="CA754">
        <v>41</v>
      </c>
      <c r="CB754" t="s">
        <v>3</v>
      </c>
      <c r="CE754">
        <v>30</v>
      </c>
      <c r="CF754">
        <v>0</v>
      </c>
      <c r="CG754">
        <v>0</v>
      </c>
      <c r="CM754">
        <v>0</v>
      </c>
      <c r="CN754" t="s">
        <v>3</v>
      </c>
      <c r="CO754">
        <v>0</v>
      </c>
      <c r="CP754">
        <f t="shared" si="672"/>
        <v>693.31</v>
      </c>
      <c r="CQ754">
        <f t="shared" si="673"/>
        <v>1620.58</v>
      </c>
      <c r="CR754">
        <f t="shared" si="674"/>
        <v>144.6</v>
      </c>
      <c r="CS754">
        <f t="shared" si="675"/>
        <v>93.68</v>
      </c>
      <c r="CT754">
        <f t="shared" si="676"/>
        <v>12102.19</v>
      </c>
      <c r="CU754">
        <f t="shared" si="677"/>
        <v>0</v>
      </c>
      <c r="CV754">
        <f t="shared" si="678"/>
        <v>39.5</v>
      </c>
      <c r="CW754">
        <f t="shared" si="679"/>
        <v>0</v>
      </c>
      <c r="CX754">
        <f t="shared" si="680"/>
        <v>0</v>
      </c>
      <c r="CY754">
        <f t="shared" si="681"/>
        <v>526.45439999999996</v>
      </c>
      <c r="CZ754">
        <f t="shared" si="682"/>
        <v>248.0992</v>
      </c>
      <c r="DC754" t="s">
        <v>3</v>
      </c>
      <c r="DD754" t="s">
        <v>3</v>
      </c>
      <c r="DE754" t="s">
        <v>3</v>
      </c>
      <c r="DF754" t="s">
        <v>3</v>
      </c>
      <c r="DG754" t="s">
        <v>3</v>
      </c>
      <c r="DH754" t="s">
        <v>3</v>
      </c>
      <c r="DI754" t="s">
        <v>3</v>
      </c>
      <c r="DJ754" t="s">
        <v>3</v>
      </c>
      <c r="DK754" t="s">
        <v>3</v>
      </c>
      <c r="DL754" t="s">
        <v>3</v>
      </c>
      <c r="DM754" t="s">
        <v>3</v>
      </c>
      <c r="DN754">
        <v>104</v>
      </c>
      <c r="DO754">
        <v>79</v>
      </c>
      <c r="DP754">
        <v>1.087</v>
      </c>
      <c r="DQ754">
        <v>1.0009999999999999</v>
      </c>
      <c r="DU754">
        <v>1013</v>
      </c>
      <c r="DV754" t="s">
        <v>111</v>
      </c>
      <c r="DW754" t="s">
        <v>111</v>
      </c>
      <c r="DX754">
        <v>1</v>
      </c>
      <c r="DZ754" t="s">
        <v>3</v>
      </c>
      <c r="EA754" t="s">
        <v>3</v>
      </c>
      <c r="EB754" t="s">
        <v>3</v>
      </c>
      <c r="EC754" t="s">
        <v>3</v>
      </c>
      <c r="EE754">
        <v>54687868</v>
      </c>
      <c r="EF754">
        <v>60</v>
      </c>
      <c r="EG754" t="s">
        <v>24</v>
      </c>
      <c r="EH754">
        <v>0</v>
      </c>
      <c r="EI754" t="s">
        <v>3</v>
      </c>
      <c r="EJ754">
        <v>1</v>
      </c>
      <c r="EK754">
        <v>442</v>
      </c>
      <c r="EL754" t="s">
        <v>113</v>
      </c>
      <c r="EM754" t="s">
        <v>114</v>
      </c>
      <c r="EO754" t="s">
        <v>3</v>
      </c>
      <c r="EQ754">
        <v>0</v>
      </c>
      <c r="ER754">
        <v>663.71</v>
      </c>
      <c r="ES754">
        <v>195.25</v>
      </c>
      <c r="ET754">
        <v>9.8699999999999992</v>
      </c>
      <c r="EU754">
        <v>3.55</v>
      </c>
      <c r="EV754">
        <v>458.59</v>
      </c>
      <c r="EW754">
        <v>39.5</v>
      </c>
      <c r="EX754">
        <v>0</v>
      </c>
      <c r="EY754">
        <v>0</v>
      </c>
      <c r="FQ754">
        <v>0</v>
      </c>
      <c r="FR754">
        <f t="shared" si="683"/>
        <v>0</v>
      </c>
      <c r="FS754">
        <v>0</v>
      </c>
      <c r="FX754">
        <v>104</v>
      </c>
      <c r="FY754">
        <v>79</v>
      </c>
      <c r="GA754" t="s">
        <v>3</v>
      </c>
      <c r="GD754">
        <v>0</v>
      </c>
      <c r="GF754">
        <v>1561038172</v>
      </c>
      <c r="GG754">
        <v>2</v>
      </c>
      <c r="GH754">
        <v>1</v>
      </c>
      <c r="GI754">
        <v>3</v>
      </c>
      <c r="GJ754">
        <v>0</v>
      </c>
      <c r="GK754">
        <f>ROUND(R754*(R12)/100,2)</f>
        <v>7.6</v>
      </c>
      <c r="GL754">
        <f t="shared" si="684"/>
        <v>0</v>
      </c>
      <c r="GM754">
        <f t="shared" si="685"/>
        <v>1475.46</v>
      </c>
      <c r="GN754">
        <f t="shared" si="686"/>
        <v>1475.46</v>
      </c>
      <c r="GO754">
        <f t="shared" si="687"/>
        <v>0</v>
      </c>
      <c r="GP754">
        <f t="shared" si="688"/>
        <v>0</v>
      </c>
      <c r="GR754">
        <v>0</v>
      </c>
      <c r="GS754">
        <v>3</v>
      </c>
      <c r="GT754">
        <v>0</v>
      </c>
      <c r="GU754" t="s">
        <v>3</v>
      </c>
      <c r="GV754">
        <f t="shared" si="689"/>
        <v>0</v>
      </c>
      <c r="GW754">
        <v>1</v>
      </c>
      <c r="GX754">
        <f t="shared" si="690"/>
        <v>0</v>
      </c>
      <c r="HA754">
        <v>0</v>
      </c>
      <c r="HB754">
        <v>0</v>
      </c>
      <c r="HC754">
        <f t="shared" si="691"/>
        <v>0</v>
      </c>
      <c r="HE754" t="s">
        <v>3</v>
      </c>
      <c r="HF754" t="s">
        <v>3</v>
      </c>
      <c r="HM754" t="s">
        <v>3</v>
      </c>
      <c r="HN754" t="s">
        <v>3</v>
      </c>
      <c r="HO754" t="s">
        <v>3</v>
      </c>
      <c r="HP754" t="s">
        <v>3</v>
      </c>
      <c r="HQ754" t="s">
        <v>3</v>
      </c>
      <c r="IK754">
        <v>0</v>
      </c>
    </row>
    <row r="755" spans="1:245" x14ac:dyDescent="0.2">
      <c r="A755">
        <v>18</v>
      </c>
      <c r="B755">
        <v>1</v>
      </c>
      <c r="C755">
        <v>328</v>
      </c>
      <c r="E755" t="s">
        <v>118</v>
      </c>
      <c r="F755" t="s">
        <v>28</v>
      </c>
      <c r="G755" t="s">
        <v>29</v>
      </c>
      <c r="H755" t="s">
        <v>30</v>
      </c>
      <c r="I755">
        <f>I754*J755</f>
        <v>-1.4999999999999999E-2</v>
      </c>
      <c r="J755">
        <v>-0.3</v>
      </c>
      <c r="K755">
        <v>-0.3</v>
      </c>
      <c r="O755">
        <f t="shared" si="654"/>
        <v>0</v>
      </c>
      <c r="P755">
        <f t="shared" si="655"/>
        <v>0</v>
      </c>
      <c r="Q755">
        <f t="shared" si="656"/>
        <v>0</v>
      </c>
      <c r="R755">
        <f t="shared" si="657"/>
        <v>0</v>
      </c>
      <c r="S755">
        <f t="shared" si="658"/>
        <v>0</v>
      </c>
      <c r="T755">
        <f t="shared" si="659"/>
        <v>0</v>
      </c>
      <c r="U755">
        <f t="shared" si="660"/>
        <v>0</v>
      </c>
      <c r="V755">
        <f t="shared" si="661"/>
        <v>0</v>
      </c>
      <c r="W755">
        <f t="shared" si="662"/>
        <v>0</v>
      </c>
      <c r="X755">
        <f t="shared" si="663"/>
        <v>0</v>
      </c>
      <c r="Y755">
        <f t="shared" si="664"/>
        <v>0</v>
      </c>
      <c r="AA755">
        <v>55282325</v>
      </c>
      <c r="AB755">
        <f t="shared" si="665"/>
        <v>0</v>
      </c>
      <c r="AC755">
        <f t="shared" si="666"/>
        <v>0</v>
      </c>
      <c r="AD755">
        <f t="shared" si="667"/>
        <v>0</v>
      </c>
      <c r="AE755">
        <f t="shared" si="668"/>
        <v>0</v>
      </c>
      <c r="AF755">
        <f t="shared" si="668"/>
        <v>0</v>
      </c>
      <c r="AG755">
        <f t="shared" si="669"/>
        <v>0</v>
      </c>
      <c r="AH755">
        <f t="shared" si="670"/>
        <v>0</v>
      </c>
      <c r="AI755">
        <f t="shared" si="670"/>
        <v>0</v>
      </c>
      <c r="AJ755">
        <f t="shared" si="671"/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1</v>
      </c>
      <c r="AW755">
        <v>1</v>
      </c>
      <c r="AZ755">
        <v>1</v>
      </c>
      <c r="BA755">
        <v>1</v>
      </c>
      <c r="BB755">
        <v>1</v>
      </c>
      <c r="BC755">
        <v>1</v>
      </c>
      <c r="BD755" t="s">
        <v>3</v>
      </c>
      <c r="BE755" t="s">
        <v>3</v>
      </c>
      <c r="BF755" t="s">
        <v>3</v>
      </c>
      <c r="BG755" t="s">
        <v>3</v>
      </c>
      <c r="BH755">
        <v>3</v>
      </c>
      <c r="BI755">
        <v>1</v>
      </c>
      <c r="BJ755" t="s">
        <v>3</v>
      </c>
      <c r="BM755">
        <v>442</v>
      </c>
      <c r="BN755">
        <v>0</v>
      </c>
      <c r="BO755" t="s">
        <v>3</v>
      </c>
      <c r="BP755">
        <v>0</v>
      </c>
      <c r="BQ755">
        <v>60</v>
      </c>
      <c r="BR755">
        <v>1</v>
      </c>
      <c r="BS755">
        <v>1</v>
      </c>
      <c r="BT755">
        <v>1</v>
      </c>
      <c r="BU755">
        <v>1</v>
      </c>
      <c r="BV755">
        <v>1</v>
      </c>
      <c r="BW755">
        <v>1</v>
      </c>
      <c r="BX755">
        <v>1</v>
      </c>
      <c r="BY755" t="s">
        <v>3</v>
      </c>
      <c r="BZ755">
        <v>0</v>
      </c>
      <c r="CA755">
        <v>0</v>
      </c>
      <c r="CB755" t="s">
        <v>3</v>
      </c>
      <c r="CE755">
        <v>30</v>
      </c>
      <c r="CF755">
        <v>0</v>
      </c>
      <c r="CG755">
        <v>0</v>
      </c>
      <c r="CM755">
        <v>0</v>
      </c>
      <c r="CN755" t="s">
        <v>3</v>
      </c>
      <c r="CO755">
        <v>0</v>
      </c>
      <c r="CP755">
        <f t="shared" si="672"/>
        <v>0</v>
      </c>
      <c r="CQ755">
        <f t="shared" si="673"/>
        <v>0</v>
      </c>
      <c r="CR755">
        <f t="shared" si="674"/>
        <v>0</v>
      </c>
      <c r="CS755">
        <f t="shared" si="675"/>
        <v>0</v>
      </c>
      <c r="CT755">
        <f t="shared" si="676"/>
        <v>0</v>
      </c>
      <c r="CU755">
        <f t="shared" si="677"/>
        <v>0</v>
      </c>
      <c r="CV755">
        <f t="shared" si="678"/>
        <v>0</v>
      </c>
      <c r="CW755">
        <f t="shared" si="679"/>
        <v>0</v>
      </c>
      <c r="CX755">
        <f t="shared" si="680"/>
        <v>0</v>
      </c>
      <c r="CY755">
        <f t="shared" si="681"/>
        <v>0</v>
      </c>
      <c r="CZ755">
        <f t="shared" si="682"/>
        <v>0</v>
      </c>
      <c r="DC755" t="s">
        <v>3</v>
      </c>
      <c r="DD755" t="s">
        <v>3</v>
      </c>
      <c r="DE755" t="s">
        <v>3</v>
      </c>
      <c r="DF755" t="s">
        <v>3</v>
      </c>
      <c r="DG755" t="s">
        <v>3</v>
      </c>
      <c r="DH755" t="s">
        <v>3</v>
      </c>
      <c r="DI755" t="s">
        <v>3</v>
      </c>
      <c r="DJ755" t="s">
        <v>3</v>
      </c>
      <c r="DK755" t="s">
        <v>3</v>
      </c>
      <c r="DL755" t="s">
        <v>3</v>
      </c>
      <c r="DM755" t="s">
        <v>3</v>
      </c>
      <c r="DN755">
        <v>104</v>
      </c>
      <c r="DO755">
        <v>79</v>
      </c>
      <c r="DP755">
        <v>1.087</v>
      </c>
      <c r="DQ755">
        <v>1.0009999999999999</v>
      </c>
      <c r="DU755">
        <v>1009</v>
      </c>
      <c r="DV755" t="s">
        <v>30</v>
      </c>
      <c r="DW755" t="s">
        <v>30</v>
      </c>
      <c r="DX755">
        <v>1000</v>
      </c>
      <c r="DZ755" t="s">
        <v>3</v>
      </c>
      <c r="EA755" t="s">
        <v>3</v>
      </c>
      <c r="EB755" t="s">
        <v>3</v>
      </c>
      <c r="EC755" t="s">
        <v>3</v>
      </c>
      <c r="EE755">
        <v>54687868</v>
      </c>
      <c r="EF755">
        <v>60</v>
      </c>
      <c r="EG755" t="s">
        <v>24</v>
      </c>
      <c r="EH755">
        <v>0</v>
      </c>
      <c r="EI755" t="s">
        <v>3</v>
      </c>
      <c r="EJ755">
        <v>1</v>
      </c>
      <c r="EK755">
        <v>442</v>
      </c>
      <c r="EL755" t="s">
        <v>113</v>
      </c>
      <c r="EM755" t="s">
        <v>114</v>
      </c>
      <c r="EO755" t="s">
        <v>3</v>
      </c>
      <c r="EQ755">
        <v>32768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FQ755">
        <v>0</v>
      </c>
      <c r="FR755">
        <f t="shared" si="683"/>
        <v>0</v>
      </c>
      <c r="FS755">
        <v>0</v>
      </c>
      <c r="FX755">
        <v>104</v>
      </c>
      <c r="FY755">
        <v>79</v>
      </c>
      <c r="GA755" t="s">
        <v>3</v>
      </c>
      <c r="GD755">
        <v>0</v>
      </c>
      <c r="GF755">
        <v>1489638031</v>
      </c>
      <c r="GG755">
        <v>2</v>
      </c>
      <c r="GH755">
        <v>1</v>
      </c>
      <c r="GI755">
        <v>3</v>
      </c>
      <c r="GJ755">
        <v>0</v>
      </c>
      <c r="GK755">
        <f>ROUND(R755*(R12)/100,2)</f>
        <v>0</v>
      </c>
      <c r="GL755">
        <f t="shared" si="684"/>
        <v>0</v>
      </c>
      <c r="GM755">
        <f t="shared" si="685"/>
        <v>0</v>
      </c>
      <c r="GN755">
        <f t="shared" si="686"/>
        <v>0</v>
      </c>
      <c r="GO755">
        <f t="shared" si="687"/>
        <v>0</v>
      </c>
      <c r="GP755">
        <f t="shared" si="688"/>
        <v>0</v>
      </c>
      <c r="GR755">
        <v>0</v>
      </c>
      <c r="GS755">
        <v>3</v>
      </c>
      <c r="GT755">
        <v>0</v>
      </c>
      <c r="GU755" t="s">
        <v>3</v>
      </c>
      <c r="GV755">
        <f t="shared" si="689"/>
        <v>0</v>
      </c>
      <c r="GW755">
        <v>1</v>
      </c>
      <c r="GX755">
        <f t="shared" si="690"/>
        <v>0</v>
      </c>
      <c r="HA755">
        <v>0</v>
      </c>
      <c r="HB755">
        <v>0</v>
      </c>
      <c r="HC755">
        <f t="shared" si="691"/>
        <v>0</v>
      </c>
      <c r="HE755" t="s">
        <v>3</v>
      </c>
      <c r="HF755" t="s">
        <v>3</v>
      </c>
      <c r="HM755" t="s">
        <v>3</v>
      </c>
      <c r="HN755" t="s">
        <v>3</v>
      </c>
      <c r="HO755" t="s">
        <v>3</v>
      </c>
      <c r="HP755" t="s">
        <v>3</v>
      </c>
      <c r="HQ755" t="s">
        <v>3</v>
      </c>
      <c r="IK755">
        <v>0</v>
      </c>
    </row>
    <row r="756" spans="1:245" x14ac:dyDescent="0.2">
      <c r="A756">
        <v>17</v>
      </c>
      <c r="B756">
        <v>1</v>
      </c>
      <c r="C756">
        <f>ROW(SmtRes!A337)</f>
        <v>337</v>
      </c>
      <c r="D756">
        <f>ROW(EtalonRes!A358)</f>
        <v>358</v>
      </c>
      <c r="E756" t="s">
        <v>38</v>
      </c>
      <c r="F756" t="s">
        <v>119</v>
      </c>
      <c r="G756" t="s">
        <v>120</v>
      </c>
      <c r="H756" t="s">
        <v>121</v>
      </c>
      <c r="I756">
        <v>1.35</v>
      </c>
      <c r="J756">
        <v>0</v>
      </c>
      <c r="K756">
        <v>1.35</v>
      </c>
      <c r="O756">
        <f t="shared" si="654"/>
        <v>17054.849999999999</v>
      </c>
      <c r="P756">
        <f t="shared" si="655"/>
        <v>7121.25</v>
      </c>
      <c r="Q756">
        <f t="shared" si="656"/>
        <v>298.08</v>
      </c>
      <c r="R756">
        <f t="shared" si="657"/>
        <v>165.99</v>
      </c>
      <c r="S756">
        <f t="shared" si="658"/>
        <v>9635.52</v>
      </c>
      <c r="T756">
        <f t="shared" si="659"/>
        <v>0</v>
      </c>
      <c r="U756">
        <f t="shared" si="660"/>
        <v>33.223500000000001</v>
      </c>
      <c r="V756">
        <f t="shared" si="661"/>
        <v>0</v>
      </c>
      <c r="W756">
        <f t="shared" si="662"/>
        <v>0</v>
      </c>
      <c r="X756">
        <f t="shared" si="663"/>
        <v>6744.86</v>
      </c>
      <c r="Y756">
        <f t="shared" si="664"/>
        <v>3950.56</v>
      </c>
      <c r="AA756">
        <v>55282325</v>
      </c>
      <c r="AB756">
        <f t="shared" si="665"/>
        <v>847.82</v>
      </c>
      <c r="AC756">
        <f t="shared" si="666"/>
        <v>558.79</v>
      </c>
      <c r="AD756">
        <f t="shared" si="667"/>
        <v>18.57</v>
      </c>
      <c r="AE756">
        <f t="shared" si="668"/>
        <v>4.66</v>
      </c>
      <c r="AF756">
        <f t="shared" si="668"/>
        <v>270.45999999999998</v>
      </c>
      <c r="AG756">
        <f t="shared" si="669"/>
        <v>0</v>
      </c>
      <c r="AH756">
        <f t="shared" si="670"/>
        <v>24.61</v>
      </c>
      <c r="AI756">
        <f t="shared" si="670"/>
        <v>0</v>
      </c>
      <c r="AJ756">
        <f t="shared" si="671"/>
        <v>0</v>
      </c>
      <c r="AK756">
        <v>847.82</v>
      </c>
      <c r="AL756">
        <v>558.79</v>
      </c>
      <c r="AM756">
        <v>18.57</v>
      </c>
      <c r="AN756">
        <v>4.66</v>
      </c>
      <c r="AO756">
        <v>270.45999999999998</v>
      </c>
      <c r="AP756">
        <v>0</v>
      </c>
      <c r="AQ756">
        <v>24.61</v>
      </c>
      <c r="AR756">
        <v>0</v>
      </c>
      <c r="AS756">
        <v>0</v>
      </c>
      <c r="AT756">
        <v>70</v>
      </c>
      <c r="AU756">
        <v>41</v>
      </c>
      <c r="AV756">
        <v>1</v>
      </c>
      <c r="AW756">
        <v>1</v>
      </c>
      <c r="AZ756">
        <v>1</v>
      </c>
      <c r="BA756">
        <v>26.39</v>
      </c>
      <c r="BB756">
        <v>11.89</v>
      </c>
      <c r="BC756">
        <v>9.44</v>
      </c>
      <c r="BD756" t="s">
        <v>3</v>
      </c>
      <c r="BE756" t="s">
        <v>3</v>
      </c>
      <c r="BF756" t="s">
        <v>3</v>
      </c>
      <c r="BG756" t="s">
        <v>3</v>
      </c>
      <c r="BH756">
        <v>0</v>
      </c>
      <c r="BI756">
        <v>1</v>
      </c>
      <c r="BJ756" t="s">
        <v>122</v>
      </c>
      <c r="BM756">
        <v>421</v>
      </c>
      <c r="BN756">
        <v>0</v>
      </c>
      <c r="BO756" t="s">
        <v>119</v>
      </c>
      <c r="BP756">
        <v>1</v>
      </c>
      <c r="BQ756">
        <v>60</v>
      </c>
      <c r="BR756">
        <v>0</v>
      </c>
      <c r="BS756">
        <v>26.39</v>
      </c>
      <c r="BT756">
        <v>1</v>
      </c>
      <c r="BU756">
        <v>1</v>
      </c>
      <c r="BV756">
        <v>1</v>
      </c>
      <c r="BW756">
        <v>1</v>
      </c>
      <c r="BX756">
        <v>1</v>
      </c>
      <c r="BY756" t="s">
        <v>3</v>
      </c>
      <c r="BZ756">
        <v>70</v>
      </c>
      <c r="CA756">
        <v>41</v>
      </c>
      <c r="CB756" t="s">
        <v>3</v>
      </c>
      <c r="CE756">
        <v>30</v>
      </c>
      <c r="CF756">
        <v>0</v>
      </c>
      <c r="CG756">
        <v>0</v>
      </c>
      <c r="CM756">
        <v>0</v>
      </c>
      <c r="CN756" t="s">
        <v>3</v>
      </c>
      <c r="CO756">
        <v>0</v>
      </c>
      <c r="CP756">
        <f t="shared" si="672"/>
        <v>17054.849999999999</v>
      </c>
      <c r="CQ756">
        <f t="shared" si="673"/>
        <v>5274.98</v>
      </c>
      <c r="CR756">
        <f t="shared" si="674"/>
        <v>220.8</v>
      </c>
      <c r="CS756">
        <f t="shared" si="675"/>
        <v>122.98</v>
      </c>
      <c r="CT756">
        <f t="shared" si="676"/>
        <v>7137.44</v>
      </c>
      <c r="CU756">
        <f t="shared" si="677"/>
        <v>0</v>
      </c>
      <c r="CV756">
        <f t="shared" si="678"/>
        <v>24.61</v>
      </c>
      <c r="CW756">
        <f t="shared" si="679"/>
        <v>0</v>
      </c>
      <c r="CX756">
        <f t="shared" si="680"/>
        <v>0</v>
      </c>
      <c r="CY756">
        <f t="shared" si="681"/>
        <v>6744.8639999999996</v>
      </c>
      <c r="CZ756">
        <f t="shared" si="682"/>
        <v>3950.5632000000001</v>
      </c>
      <c r="DC756" t="s">
        <v>3</v>
      </c>
      <c r="DD756" t="s">
        <v>3</v>
      </c>
      <c r="DE756" t="s">
        <v>3</v>
      </c>
      <c r="DF756" t="s">
        <v>3</v>
      </c>
      <c r="DG756" t="s">
        <v>3</v>
      </c>
      <c r="DH756" t="s">
        <v>3</v>
      </c>
      <c r="DI756" t="s">
        <v>3</v>
      </c>
      <c r="DJ756" t="s">
        <v>3</v>
      </c>
      <c r="DK756" t="s">
        <v>3</v>
      </c>
      <c r="DL756" t="s">
        <v>3</v>
      </c>
      <c r="DM756" t="s">
        <v>3</v>
      </c>
      <c r="DN756">
        <v>85</v>
      </c>
      <c r="DO756">
        <v>70</v>
      </c>
      <c r="DP756">
        <v>1.0469999999999999</v>
      </c>
      <c r="DQ756">
        <v>1.022</v>
      </c>
      <c r="DU756">
        <v>1013</v>
      </c>
      <c r="DV756" t="s">
        <v>121</v>
      </c>
      <c r="DW756" t="s">
        <v>121</v>
      </c>
      <c r="DX756">
        <v>1</v>
      </c>
      <c r="DZ756" t="s">
        <v>3</v>
      </c>
      <c r="EA756" t="s">
        <v>3</v>
      </c>
      <c r="EB756" t="s">
        <v>3</v>
      </c>
      <c r="EC756" t="s">
        <v>3</v>
      </c>
      <c r="EE756">
        <v>54687847</v>
      </c>
      <c r="EF756">
        <v>60</v>
      </c>
      <c r="EG756" t="s">
        <v>24</v>
      </c>
      <c r="EH756">
        <v>0</v>
      </c>
      <c r="EI756" t="s">
        <v>3</v>
      </c>
      <c r="EJ756">
        <v>1</v>
      </c>
      <c r="EK756">
        <v>421</v>
      </c>
      <c r="EL756" t="s">
        <v>123</v>
      </c>
      <c r="EM756" t="s">
        <v>124</v>
      </c>
      <c r="EO756" t="s">
        <v>3</v>
      </c>
      <c r="EQ756">
        <v>0</v>
      </c>
      <c r="ER756">
        <v>847.82</v>
      </c>
      <c r="ES756">
        <v>558.79</v>
      </c>
      <c r="ET756">
        <v>18.57</v>
      </c>
      <c r="EU756">
        <v>4.66</v>
      </c>
      <c r="EV756">
        <v>270.45999999999998</v>
      </c>
      <c r="EW756">
        <v>24.61</v>
      </c>
      <c r="EX756">
        <v>0</v>
      </c>
      <c r="EY756">
        <v>0</v>
      </c>
      <c r="FQ756">
        <v>0</v>
      </c>
      <c r="FR756">
        <f t="shared" si="683"/>
        <v>0</v>
      </c>
      <c r="FS756">
        <v>0</v>
      </c>
      <c r="FX756">
        <v>85</v>
      </c>
      <c r="FY756">
        <v>70</v>
      </c>
      <c r="GA756" t="s">
        <v>3</v>
      </c>
      <c r="GD756">
        <v>0</v>
      </c>
      <c r="GF756">
        <v>-820088805</v>
      </c>
      <c r="GG756">
        <v>2</v>
      </c>
      <c r="GH756">
        <v>1</v>
      </c>
      <c r="GI756">
        <v>3</v>
      </c>
      <c r="GJ756">
        <v>0</v>
      </c>
      <c r="GK756">
        <f>ROUND(R756*(R12)/100,2)</f>
        <v>265.58</v>
      </c>
      <c r="GL756">
        <f t="shared" si="684"/>
        <v>0</v>
      </c>
      <c r="GM756">
        <f t="shared" si="685"/>
        <v>28015.85</v>
      </c>
      <c r="GN756">
        <f t="shared" si="686"/>
        <v>28015.85</v>
      </c>
      <c r="GO756">
        <f t="shared" si="687"/>
        <v>0</v>
      </c>
      <c r="GP756">
        <f t="shared" si="688"/>
        <v>0</v>
      </c>
      <c r="GR756">
        <v>0</v>
      </c>
      <c r="GS756">
        <v>3</v>
      </c>
      <c r="GT756">
        <v>0</v>
      </c>
      <c r="GU756" t="s">
        <v>3</v>
      </c>
      <c r="GV756">
        <f t="shared" si="689"/>
        <v>0</v>
      </c>
      <c r="GW756">
        <v>1</v>
      </c>
      <c r="GX756">
        <f t="shared" si="690"/>
        <v>0</v>
      </c>
      <c r="HA756">
        <v>0</v>
      </c>
      <c r="HB756">
        <v>0</v>
      </c>
      <c r="HC756">
        <f t="shared" si="691"/>
        <v>0</v>
      </c>
      <c r="HE756" t="s">
        <v>3</v>
      </c>
      <c r="HF756" t="s">
        <v>3</v>
      </c>
      <c r="HM756" t="s">
        <v>3</v>
      </c>
      <c r="HN756" t="s">
        <v>3</v>
      </c>
      <c r="HO756" t="s">
        <v>3</v>
      </c>
      <c r="HP756" t="s">
        <v>3</v>
      </c>
      <c r="HQ756" t="s">
        <v>3</v>
      </c>
      <c r="IK756">
        <v>0</v>
      </c>
    </row>
    <row r="757" spans="1:245" x14ac:dyDescent="0.2">
      <c r="A757">
        <v>18</v>
      </c>
      <c r="B757">
        <v>1</v>
      </c>
      <c r="C757">
        <v>335</v>
      </c>
      <c r="E757" t="s">
        <v>44</v>
      </c>
      <c r="F757" t="s">
        <v>126</v>
      </c>
      <c r="G757" t="s">
        <v>127</v>
      </c>
      <c r="H757" t="s">
        <v>128</v>
      </c>
      <c r="I757">
        <f>I756*J757</f>
        <v>1.3770000000000002</v>
      </c>
      <c r="J757">
        <v>1.02</v>
      </c>
      <c r="K757">
        <v>1.02</v>
      </c>
      <c r="O757">
        <f t="shared" si="654"/>
        <v>5144.33</v>
      </c>
      <c r="P757">
        <f t="shared" si="655"/>
        <v>5144.33</v>
      </c>
      <c r="Q757">
        <f t="shared" si="656"/>
        <v>0</v>
      </c>
      <c r="R757">
        <f t="shared" si="657"/>
        <v>0</v>
      </c>
      <c r="S757">
        <f t="shared" si="658"/>
        <v>0</v>
      </c>
      <c r="T757">
        <f t="shared" si="659"/>
        <v>0</v>
      </c>
      <c r="U757">
        <f t="shared" si="660"/>
        <v>0</v>
      </c>
      <c r="V757">
        <f t="shared" si="661"/>
        <v>0</v>
      </c>
      <c r="W757">
        <f t="shared" si="662"/>
        <v>0</v>
      </c>
      <c r="X757">
        <f t="shared" si="663"/>
        <v>0</v>
      </c>
      <c r="Y757">
        <f t="shared" si="664"/>
        <v>0</v>
      </c>
      <c r="AA757">
        <v>55282325</v>
      </c>
      <c r="AB757">
        <f t="shared" si="665"/>
        <v>478.96</v>
      </c>
      <c r="AC757">
        <f t="shared" si="666"/>
        <v>478.96</v>
      </c>
      <c r="AD757">
        <f t="shared" si="667"/>
        <v>0</v>
      </c>
      <c r="AE757">
        <f t="shared" si="668"/>
        <v>0</v>
      </c>
      <c r="AF757">
        <f t="shared" si="668"/>
        <v>0</v>
      </c>
      <c r="AG757">
        <f t="shared" si="669"/>
        <v>0</v>
      </c>
      <c r="AH757">
        <f t="shared" si="670"/>
        <v>0</v>
      </c>
      <c r="AI757">
        <f t="shared" si="670"/>
        <v>0</v>
      </c>
      <c r="AJ757">
        <f t="shared" si="671"/>
        <v>0</v>
      </c>
      <c r="AK757">
        <v>478.96</v>
      </c>
      <c r="AL757">
        <v>478.96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1</v>
      </c>
      <c r="AW757">
        <v>1</v>
      </c>
      <c r="AZ757">
        <v>1</v>
      </c>
      <c r="BA757">
        <v>1</v>
      </c>
      <c r="BB757">
        <v>1</v>
      </c>
      <c r="BC757">
        <v>7.8</v>
      </c>
      <c r="BD757" t="s">
        <v>3</v>
      </c>
      <c r="BE757" t="s">
        <v>3</v>
      </c>
      <c r="BF757" t="s">
        <v>3</v>
      </c>
      <c r="BG757" t="s">
        <v>3</v>
      </c>
      <c r="BH757">
        <v>3</v>
      </c>
      <c r="BI757">
        <v>1</v>
      </c>
      <c r="BJ757" t="s">
        <v>129</v>
      </c>
      <c r="BM757">
        <v>421</v>
      </c>
      <c r="BN757">
        <v>0</v>
      </c>
      <c r="BO757" t="s">
        <v>126</v>
      </c>
      <c r="BP757">
        <v>1</v>
      </c>
      <c r="BQ757">
        <v>60</v>
      </c>
      <c r="BR757">
        <v>0</v>
      </c>
      <c r="BS757">
        <v>1</v>
      </c>
      <c r="BT757">
        <v>1</v>
      </c>
      <c r="BU757">
        <v>1</v>
      </c>
      <c r="BV757">
        <v>1</v>
      </c>
      <c r="BW757">
        <v>1</v>
      </c>
      <c r="BX757">
        <v>1</v>
      </c>
      <c r="BY757" t="s">
        <v>3</v>
      </c>
      <c r="BZ757">
        <v>0</v>
      </c>
      <c r="CA757">
        <v>0</v>
      </c>
      <c r="CB757" t="s">
        <v>3</v>
      </c>
      <c r="CE757">
        <v>30</v>
      </c>
      <c r="CF757">
        <v>0</v>
      </c>
      <c r="CG757">
        <v>0</v>
      </c>
      <c r="CM757">
        <v>0</v>
      </c>
      <c r="CN757" t="s">
        <v>3</v>
      </c>
      <c r="CO757">
        <v>0</v>
      </c>
      <c r="CP757">
        <f t="shared" si="672"/>
        <v>5144.33</v>
      </c>
      <c r="CQ757">
        <f t="shared" si="673"/>
        <v>3735.89</v>
      </c>
      <c r="CR757">
        <f t="shared" si="674"/>
        <v>0</v>
      </c>
      <c r="CS757">
        <f t="shared" si="675"/>
        <v>0</v>
      </c>
      <c r="CT757">
        <f t="shared" si="676"/>
        <v>0</v>
      </c>
      <c r="CU757">
        <f t="shared" si="677"/>
        <v>0</v>
      </c>
      <c r="CV757">
        <f t="shared" si="678"/>
        <v>0</v>
      </c>
      <c r="CW757">
        <f t="shared" si="679"/>
        <v>0</v>
      </c>
      <c r="CX757">
        <f t="shared" si="680"/>
        <v>0</v>
      </c>
      <c r="CY757">
        <f t="shared" si="681"/>
        <v>0</v>
      </c>
      <c r="CZ757">
        <f t="shared" si="682"/>
        <v>0</v>
      </c>
      <c r="DC757" t="s">
        <v>3</v>
      </c>
      <c r="DD757" t="s">
        <v>3</v>
      </c>
      <c r="DE757" t="s">
        <v>3</v>
      </c>
      <c r="DF757" t="s">
        <v>3</v>
      </c>
      <c r="DG757" t="s">
        <v>3</v>
      </c>
      <c r="DH757" t="s">
        <v>3</v>
      </c>
      <c r="DI757" t="s">
        <v>3</v>
      </c>
      <c r="DJ757" t="s">
        <v>3</v>
      </c>
      <c r="DK757" t="s">
        <v>3</v>
      </c>
      <c r="DL757" t="s">
        <v>3</v>
      </c>
      <c r="DM757" t="s">
        <v>3</v>
      </c>
      <c r="DN757">
        <v>85</v>
      </c>
      <c r="DO757">
        <v>70</v>
      </c>
      <c r="DP757">
        <v>1.0469999999999999</v>
      </c>
      <c r="DQ757">
        <v>1.022</v>
      </c>
      <c r="DU757">
        <v>1007</v>
      </c>
      <c r="DV757" t="s">
        <v>128</v>
      </c>
      <c r="DW757" t="s">
        <v>128</v>
      </c>
      <c r="DX757">
        <v>1</v>
      </c>
      <c r="DZ757" t="s">
        <v>3</v>
      </c>
      <c r="EA757" t="s">
        <v>3</v>
      </c>
      <c r="EB757" t="s">
        <v>3</v>
      </c>
      <c r="EC757" t="s">
        <v>3</v>
      </c>
      <c r="EE757">
        <v>54687847</v>
      </c>
      <c r="EF757">
        <v>60</v>
      </c>
      <c r="EG757" t="s">
        <v>24</v>
      </c>
      <c r="EH757">
        <v>0</v>
      </c>
      <c r="EI757" t="s">
        <v>3</v>
      </c>
      <c r="EJ757">
        <v>1</v>
      </c>
      <c r="EK757">
        <v>421</v>
      </c>
      <c r="EL757" t="s">
        <v>123</v>
      </c>
      <c r="EM757" t="s">
        <v>124</v>
      </c>
      <c r="EO757" t="s">
        <v>3</v>
      </c>
      <c r="EQ757">
        <v>0</v>
      </c>
      <c r="ER757">
        <v>478.96</v>
      </c>
      <c r="ES757">
        <v>478.96</v>
      </c>
      <c r="ET757">
        <v>0</v>
      </c>
      <c r="EU757">
        <v>0</v>
      </c>
      <c r="EV757">
        <v>0</v>
      </c>
      <c r="EW757">
        <v>0</v>
      </c>
      <c r="EX757">
        <v>0</v>
      </c>
      <c r="FQ757">
        <v>0</v>
      </c>
      <c r="FR757">
        <f t="shared" si="683"/>
        <v>0</v>
      </c>
      <c r="FS757">
        <v>0</v>
      </c>
      <c r="FX757">
        <v>85</v>
      </c>
      <c r="FY757">
        <v>70</v>
      </c>
      <c r="GA757" t="s">
        <v>3</v>
      </c>
      <c r="GD757">
        <v>0</v>
      </c>
      <c r="GF757">
        <v>-1161195218</v>
      </c>
      <c r="GG757">
        <v>2</v>
      </c>
      <c r="GH757">
        <v>1</v>
      </c>
      <c r="GI757">
        <v>3</v>
      </c>
      <c r="GJ757">
        <v>0</v>
      </c>
      <c r="GK757">
        <f>ROUND(R757*(R12)/100,2)</f>
        <v>0</v>
      </c>
      <c r="GL757">
        <f t="shared" si="684"/>
        <v>0</v>
      </c>
      <c r="GM757">
        <f t="shared" si="685"/>
        <v>5144.33</v>
      </c>
      <c r="GN757">
        <f t="shared" si="686"/>
        <v>5144.33</v>
      </c>
      <c r="GO757">
        <f t="shared" si="687"/>
        <v>0</v>
      </c>
      <c r="GP757">
        <f t="shared" si="688"/>
        <v>0</v>
      </c>
      <c r="GR757">
        <v>0</v>
      </c>
      <c r="GS757">
        <v>3</v>
      </c>
      <c r="GT757">
        <v>0</v>
      </c>
      <c r="GU757" t="s">
        <v>3</v>
      </c>
      <c r="GV757">
        <f t="shared" si="689"/>
        <v>0</v>
      </c>
      <c r="GW757">
        <v>1</v>
      </c>
      <c r="GX757">
        <f t="shared" si="690"/>
        <v>0</v>
      </c>
      <c r="HA757">
        <v>0</v>
      </c>
      <c r="HB757">
        <v>0</v>
      </c>
      <c r="HC757">
        <f t="shared" si="691"/>
        <v>0</v>
      </c>
      <c r="HE757" t="s">
        <v>3</v>
      </c>
      <c r="HF757" t="s">
        <v>3</v>
      </c>
      <c r="HM757" t="s">
        <v>3</v>
      </c>
      <c r="HN757" t="s">
        <v>3</v>
      </c>
      <c r="HO757" t="s">
        <v>3</v>
      </c>
      <c r="HP757" t="s">
        <v>3</v>
      </c>
      <c r="HQ757" t="s">
        <v>3</v>
      </c>
      <c r="IK757">
        <v>0</v>
      </c>
    </row>
    <row r="758" spans="1:245" x14ac:dyDescent="0.2">
      <c r="A758">
        <v>17</v>
      </c>
      <c r="B758">
        <v>1</v>
      </c>
      <c r="C758">
        <f>ROW(SmtRes!A339)</f>
        <v>339</v>
      </c>
      <c r="D758">
        <f>ROW(EtalonRes!A360)</f>
        <v>360</v>
      </c>
      <c r="E758" t="s">
        <v>45</v>
      </c>
      <c r="F758" t="s">
        <v>39</v>
      </c>
      <c r="G758" t="s">
        <v>40</v>
      </c>
      <c r="H758" t="s">
        <v>22</v>
      </c>
      <c r="I758">
        <f>ROUND(425.15/100,9)</f>
        <v>4.2515000000000001</v>
      </c>
      <c r="J758">
        <v>0</v>
      </c>
      <c r="K758">
        <f>ROUND(425.15/100,9)</f>
        <v>4.2515000000000001</v>
      </c>
      <c r="O758">
        <f t="shared" si="654"/>
        <v>21467.74</v>
      </c>
      <c r="P758">
        <f t="shared" si="655"/>
        <v>0</v>
      </c>
      <c r="Q758">
        <f t="shared" si="656"/>
        <v>0</v>
      </c>
      <c r="R758">
        <f t="shared" si="657"/>
        <v>0</v>
      </c>
      <c r="S758">
        <f t="shared" si="658"/>
        <v>21467.74</v>
      </c>
      <c r="T758">
        <f t="shared" si="659"/>
        <v>0</v>
      </c>
      <c r="U758">
        <f t="shared" si="660"/>
        <v>74.018614999999997</v>
      </c>
      <c r="V758">
        <f t="shared" si="661"/>
        <v>0</v>
      </c>
      <c r="W758">
        <f t="shared" si="662"/>
        <v>0</v>
      </c>
      <c r="X758">
        <f t="shared" si="663"/>
        <v>15027.42</v>
      </c>
      <c r="Y758">
        <f t="shared" si="664"/>
        <v>8801.77</v>
      </c>
      <c r="AA758">
        <v>55282325</v>
      </c>
      <c r="AB758">
        <f t="shared" si="665"/>
        <v>191.34</v>
      </c>
      <c r="AC758">
        <f t="shared" si="666"/>
        <v>0</v>
      </c>
      <c r="AD758">
        <f t="shared" si="667"/>
        <v>0</v>
      </c>
      <c r="AE758">
        <f t="shared" si="668"/>
        <v>0</v>
      </c>
      <c r="AF758">
        <f t="shared" si="668"/>
        <v>191.34</v>
      </c>
      <c r="AG758">
        <f t="shared" si="669"/>
        <v>0</v>
      </c>
      <c r="AH758">
        <f t="shared" si="670"/>
        <v>17.41</v>
      </c>
      <c r="AI758">
        <f t="shared" si="670"/>
        <v>0</v>
      </c>
      <c r="AJ758">
        <f t="shared" si="671"/>
        <v>0</v>
      </c>
      <c r="AK758">
        <v>191.34</v>
      </c>
      <c r="AL758">
        <v>0</v>
      </c>
      <c r="AM758">
        <v>0</v>
      </c>
      <c r="AN758">
        <v>0</v>
      </c>
      <c r="AO758">
        <v>191.34</v>
      </c>
      <c r="AP758">
        <v>0</v>
      </c>
      <c r="AQ758">
        <v>17.41</v>
      </c>
      <c r="AR758">
        <v>0</v>
      </c>
      <c r="AS758">
        <v>0</v>
      </c>
      <c r="AT758">
        <v>70</v>
      </c>
      <c r="AU758">
        <v>41</v>
      </c>
      <c r="AV758">
        <v>1</v>
      </c>
      <c r="AW758">
        <v>1</v>
      </c>
      <c r="AZ758">
        <v>1</v>
      </c>
      <c r="BA758">
        <v>26.39</v>
      </c>
      <c r="BB758">
        <v>1</v>
      </c>
      <c r="BC758">
        <v>1</v>
      </c>
      <c r="BD758" t="s">
        <v>3</v>
      </c>
      <c r="BE758" t="s">
        <v>3</v>
      </c>
      <c r="BF758" t="s">
        <v>3</v>
      </c>
      <c r="BG758" t="s">
        <v>3</v>
      </c>
      <c r="BH758">
        <v>0</v>
      </c>
      <c r="BI758">
        <v>1</v>
      </c>
      <c r="BJ758" t="s">
        <v>41</v>
      </c>
      <c r="BM758">
        <v>441</v>
      </c>
      <c r="BN758">
        <v>0</v>
      </c>
      <c r="BO758" t="s">
        <v>39</v>
      </c>
      <c r="BP758">
        <v>1</v>
      </c>
      <c r="BQ758">
        <v>60</v>
      </c>
      <c r="BR758">
        <v>0</v>
      </c>
      <c r="BS758">
        <v>26.39</v>
      </c>
      <c r="BT758">
        <v>1</v>
      </c>
      <c r="BU758">
        <v>1</v>
      </c>
      <c r="BV758">
        <v>1</v>
      </c>
      <c r="BW758">
        <v>1</v>
      </c>
      <c r="BX758">
        <v>1</v>
      </c>
      <c r="BY758" t="s">
        <v>3</v>
      </c>
      <c r="BZ758">
        <v>70</v>
      </c>
      <c r="CA758">
        <v>41</v>
      </c>
      <c r="CB758" t="s">
        <v>3</v>
      </c>
      <c r="CE758">
        <v>30</v>
      </c>
      <c r="CF758">
        <v>0</v>
      </c>
      <c r="CG758">
        <v>0</v>
      </c>
      <c r="CM758">
        <v>0</v>
      </c>
      <c r="CN758" t="s">
        <v>3</v>
      </c>
      <c r="CO758">
        <v>0</v>
      </c>
      <c r="CP758">
        <f t="shared" si="672"/>
        <v>21467.74</v>
      </c>
      <c r="CQ758">
        <f t="shared" si="673"/>
        <v>0</v>
      </c>
      <c r="CR758">
        <f t="shared" si="674"/>
        <v>0</v>
      </c>
      <c r="CS758">
        <f t="shared" si="675"/>
        <v>0</v>
      </c>
      <c r="CT758">
        <f t="shared" si="676"/>
        <v>5049.46</v>
      </c>
      <c r="CU758">
        <f t="shared" si="677"/>
        <v>0</v>
      </c>
      <c r="CV758">
        <f t="shared" si="678"/>
        <v>17.41</v>
      </c>
      <c r="CW758">
        <f t="shared" si="679"/>
        <v>0</v>
      </c>
      <c r="CX758">
        <f t="shared" si="680"/>
        <v>0</v>
      </c>
      <c r="CY758">
        <f t="shared" si="681"/>
        <v>15027.418</v>
      </c>
      <c r="CZ758">
        <f t="shared" si="682"/>
        <v>8801.7734</v>
      </c>
      <c r="DC758" t="s">
        <v>3</v>
      </c>
      <c r="DD758" t="s">
        <v>3</v>
      </c>
      <c r="DE758" t="s">
        <v>3</v>
      </c>
      <c r="DF758" t="s">
        <v>3</v>
      </c>
      <c r="DG758" t="s">
        <v>3</v>
      </c>
      <c r="DH758" t="s">
        <v>3</v>
      </c>
      <c r="DI758" t="s">
        <v>3</v>
      </c>
      <c r="DJ758" t="s">
        <v>3</v>
      </c>
      <c r="DK758" t="s">
        <v>3</v>
      </c>
      <c r="DL758" t="s">
        <v>3</v>
      </c>
      <c r="DM758" t="s">
        <v>3</v>
      </c>
      <c r="DN758">
        <v>80</v>
      </c>
      <c r="DO758">
        <v>55</v>
      </c>
      <c r="DP758">
        <v>1.0469999999999999</v>
      </c>
      <c r="DQ758">
        <v>1</v>
      </c>
      <c r="DU758">
        <v>1005</v>
      </c>
      <c r="DV758" t="s">
        <v>22</v>
      </c>
      <c r="DW758" t="s">
        <v>22</v>
      </c>
      <c r="DX758">
        <v>100</v>
      </c>
      <c r="DZ758" t="s">
        <v>3</v>
      </c>
      <c r="EA758" t="s">
        <v>3</v>
      </c>
      <c r="EB758" t="s">
        <v>3</v>
      </c>
      <c r="EC758" t="s">
        <v>3</v>
      </c>
      <c r="EE758">
        <v>54687867</v>
      </c>
      <c r="EF758">
        <v>60</v>
      </c>
      <c r="EG758" t="s">
        <v>24</v>
      </c>
      <c r="EH758">
        <v>0</v>
      </c>
      <c r="EI758" t="s">
        <v>3</v>
      </c>
      <c r="EJ758">
        <v>1</v>
      </c>
      <c r="EK758">
        <v>441</v>
      </c>
      <c r="EL758" t="s">
        <v>42</v>
      </c>
      <c r="EM758" t="s">
        <v>43</v>
      </c>
      <c r="EO758" t="s">
        <v>3</v>
      </c>
      <c r="EQ758">
        <v>0</v>
      </c>
      <c r="ER758">
        <v>191.34</v>
      </c>
      <c r="ES758">
        <v>0</v>
      </c>
      <c r="ET758">
        <v>0</v>
      </c>
      <c r="EU758">
        <v>0</v>
      </c>
      <c r="EV758">
        <v>191.34</v>
      </c>
      <c r="EW758">
        <v>17.41</v>
      </c>
      <c r="EX758">
        <v>0</v>
      </c>
      <c r="EY758">
        <v>0</v>
      </c>
      <c r="FQ758">
        <v>0</v>
      </c>
      <c r="FR758">
        <f t="shared" si="683"/>
        <v>0</v>
      </c>
      <c r="FS758">
        <v>0</v>
      </c>
      <c r="FX758">
        <v>80</v>
      </c>
      <c r="FY758">
        <v>55</v>
      </c>
      <c r="GA758" t="s">
        <v>3</v>
      </c>
      <c r="GD758">
        <v>0</v>
      </c>
      <c r="GF758">
        <v>-839833208</v>
      </c>
      <c r="GG758">
        <v>2</v>
      </c>
      <c r="GH758">
        <v>1</v>
      </c>
      <c r="GI758">
        <v>3</v>
      </c>
      <c r="GJ758">
        <v>0</v>
      </c>
      <c r="GK758">
        <f>ROUND(R758*(R12)/100,2)</f>
        <v>0</v>
      </c>
      <c r="GL758">
        <f t="shared" si="684"/>
        <v>0</v>
      </c>
      <c r="GM758">
        <f t="shared" si="685"/>
        <v>45296.93</v>
      </c>
      <c r="GN758">
        <f t="shared" si="686"/>
        <v>45296.93</v>
      </c>
      <c r="GO758">
        <f t="shared" si="687"/>
        <v>0</v>
      </c>
      <c r="GP758">
        <f t="shared" si="688"/>
        <v>0</v>
      </c>
      <c r="GR758">
        <v>0</v>
      </c>
      <c r="GS758">
        <v>3</v>
      </c>
      <c r="GT758">
        <v>0</v>
      </c>
      <c r="GU758" t="s">
        <v>3</v>
      </c>
      <c r="GV758">
        <f t="shared" si="689"/>
        <v>0</v>
      </c>
      <c r="GW758">
        <v>1</v>
      </c>
      <c r="GX758">
        <f t="shared" si="690"/>
        <v>0</v>
      </c>
      <c r="HA758">
        <v>0</v>
      </c>
      <c r="HB758">
        <v>0</v>
      </c>
      <c r="HC758">
        <f t="shared" si="691"/>
        <v>0</v>
      </c>
      <c r="HE758" t="s">
        <v>3</v>
      </c>
      <c r="HF758" t="s">
        <v>3</v>
      </c>
      <c r="HM758" t="s">
        <v>3</v>
      </c>
      <c r="HN758" t="s">
        <v>3</v>
      </c>
      <c r="HO758" t="s">
        <v>3</v>
      </c>
      <c r="HP758" t="s">
        <v>3</v>
      </c>
      <c r="HQ758" t="s">
        <v>3</v>
      </c>
      <c r="IK758">
        <v>0</v>
      </c>
    </row>
    <row r="759" spans="1:245" x14ac:dyDescent="0.2">
      <c r="A759">
        <v>18</v>
      </c>
      <c r="B759">
        <v>1</v>
      </c>
      <c r="C759">
        <v>339</v>
      </c>
      <c r="E759" t="s">
        <v>130</v>
      </c>
      <c r="F759" t="s">
        <v>28</v>
      </c>
      <c r="G759" t="s">
        <v>29</v>
      </c>
      <c r="H759" t="s">
        <v>30</v>
      </c>
      <c r="I759">
        <f>I758*J759</f>
        <v>-4.3365299999999998</v>
      </c>
      <c r="J759">
        <v>-1.02</v>
      </c>
      <c r="K759">
        <v>-1.02</v>
      </c>
      <c r="O759">
        <f t="shared" si="654"/>
        <v>0</v>
      </c>
      <c r="P759">
        <f t="shared" si="655"/>
        <v>0</v>
      </c>
      <c r="Q759">
        <f t="shared" si="656"/>
        <v>0</v>
      </c>
      <c r="R759">
        <f t="shared" si="657"/>
        <v>0</v>
      </c>
      <c r="S759">
        <f t="shared" si="658"/>
        <v>0</v>
      </c>
      <c r="T759">
        <f t="shared" si="659"/>
        <v>0</v>
      </c>
      <c r="U759">
        <f t="shared" si="660"/>
        <v>0</v>
      </c>
      <c r="V759">
        <f t="shared" si="661"/>
        <v>0</v>
      </c>
      <c r="W759">
        <f t="shared" si="662"/>
        <v>0</v>
      </c>
      <c r="X759">
        <f t="shared" si="663"/>
        <v>0</v>
      </c>
      <c r="Y759">
        <f t="shared" si="664"/>
        <v>0</v>
      </c>
      <c r="AA759">
        <v>55282325</v>
      </c>
      <c r="AB759">
        <f t="shared" si="665"/>
        <v>0</v>
      </c>
      <c r="AC759">
        <f t="shared" si="666"/>
        <v>0</v>
      </c>
      <c r="AD759">
        <f t="shared" si="667"/>
        <v>0</v>
      </c>
      <c r="AE759">
        <f t="shared" si="668"/>
        <v>0</v>
      </c>
      <c r="AF759">
        <f t="shared" si="668"/>
        <v>0</v>
      </c>
      <c r="AG759">
        <f t="shared" si="669"/>
        <v>0</v>
      </c>
      <c r="AH759">
        <f t="shared" si="670"/>
        <v>0</v>
      </c>
      <c r="AI759">
        <f t="shared" si="670"/>
        <v>0</v>
      </c>
      <c r="AJ759">
        <f t="shared" si="671"/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1</v>
      </c>
      <c r="AW759">
        <v>1</v>
      </c>
      <c r="AZ759">
        <v>1</v>
      </c>
      <c r="BA759">
        <v>1</v>
      </c>
      <c r="BB759">
        <v>1</v>
      </c>
      <c r="BC759">
        <v>1</v>
      </c>
      <c r="BD759" t="s">
        <v>3</v>
      </c>
      <c r="BE759" t="s">
        <v>3</v>
      </c>
      <c r="BF759" t="s">
        <v>3</v>
      </c>
      <c r="BG759" t="s">
        <v>3</v>
      </c>
      <c r="BH759">
        <v>3</v>
      </c>
      <c r="BI759">
        <v>1</v>
      </c>
      <c r="BJ759" t="s">
        <v>3</v>
      </c>
      <c r="BM759">
        <v>441</v>
      </c>
      <c r="BN759">
        <v>0</v>
      </c>
      <c r="BO759" t="s">
        <v>3</v>
      </c>
      <c r="BP759">
        <v>0</v>
      </c>
      <c r="BQ759">
        <v>60</v>
      </c>
      <c r="BR759">
        <v>1</v>
      </c>
      <c r="BS759">
        <v>1</v>
      </c>
      <c r="BT759">
        <v>1</v>
      </c>
      <c r="BU759">
        <v>1</v>
      </c>
      <c r="BV759">
        <v>1</v>
      </c>
      <c r="BW759">
        <v>1</v>
      </c>
      <c r="BX759">
        <v>1</v>
      </c>
      <c r="BY759" t="s">
        <v>3</v>
      </c>
      <c r="BZ759">
        <v>0</v>
      </c>
      <c r="CA759">
        <v>0</v>
      </c>
      <c r="CB759" t="s">
        <v>3</v>
      </c>
      <c r="CE759">
        <v>30</v>
      </c>
      <c r="CF759">
        <v>0</v>
      </c>
      <c r="CG759">
        <v>0</v>
      </c>
      <c r="CM759">
        <v>0</v>
      </c>
      <c r="CN759" t="s">
        <v>3</v>
      </c>
      <c r="CO759">
        <v>0</v>
      </c>
      <c r="CP759">
        <f t="shared" si="672"/>
        <v>0</v>
      </c>
      <c r="CQ759">
        <f t="shared" si="673"/>
        <v>0</v>
      </c>
      <c r="CR759">
        <f t="shared" si="674"/>
        <v>0</v>
      </c>
      <c r="CS759">
        <f t="shared" si="675"/>
        <v>0</v>
      </c>
      <c r="CT759">
        <f t="shared" si="676"/>
        <v>0</v>
      </c>
      <c r="CU759">
        <f t="shared" si="677"/>
        <v>0</v>
      </c>
      <c r="CV759">
        <f t="shared" si="678"/>
        <v>0</v>
      </c>
      <c r="CW759">
        <f t="shared" si="679"/>
        <v>0</v>
      </c>
      <c r="CX759">
        <f t="shared" si="680"/>
        <v>0</v>
      </c>
      <c r="CY759">
        <f t="shared" si="681"/>
        <v>0</v>
      </c>
      <c r="CZ759">
        <f t="shared" si="682"/>
        <v>0</v>
      </c>
      <c r="DC759" t="s">
        <v>3</v>
      </c>
      <c r="DD759" t="s">
        <v>3</v>
      </c>
      <c r="DE759" t="s">
        <v>3</v>
      </c>
      <c r="DF759" t="s">
        <v>3</v>
      </c>
      <c r="DG759" t="s">
        <v>3</v>
      </c>
      <c r="DH759" t="s">
        <v>3</v>
      </c>
      <c r="DI759" t="s">
        <v>3</v>
      </c>
      <c r="DJ759" t="s">
        <v>3</v>
      </c>
      <c r="DK759" t="s">
        <v>3</v>
      </c>
      <c r="DL759" t="s">
        <v>3</v>
      </c>
      <c r="DM759" t="s">
        <v>3</v>
      </c>
      <c r="DN759">
        <v>80</v>
      </c>
      <c r="DO759">
        <v>55</v>
      </c>
      <c r="DP759">
        <v>1.0469999999999999</v>
      </c>
      <c r="DQ759">
        <v>1</v>
      </c>
      <c r="DU759">
        <v>1009</v>
      </c>
      <c r="DV759" t="s">
        <v>30</v>
      </c>
      <c r="DW759" t="s">
        <v>30</v>
      </c>
      <c r="DX759">
        <v>1000</v>
      </c>
      <c r="DZ759" t="s">
        <v>3</v>
      </c>
      <c r="EA759" t="s">
        <v>3</v>
      </c>
      <c r="EB759" t="s">
        <v>3</v>
      </c>
      <c r="EC759" t="s">
        <v>3</v>
      </c>
      <c r="EE759">
        <v>54687867</v>
      </c>
      <c r="EF759">
        <v>60</v>
      </c>
      <c r="EG759" t="s">
        <v>24</v>
      </c>
      <c r="EH759">
        <v>0</v>
      </c>
      <c r="EI759" t="s">
        <v>3</v>
      </c>
      <c r="EJ759">
        <v>1</v>
      </c>
      <c r="EK759">
        <v>441</v>
      </c>
      <c r="EL759" t="s">
        <v>42</v>
      </c>
      <c r="EM759" t="s">
        <v>43</v>
      </c>
      <c r="EO759" t="s">
        <v>3</v>
      </c>
      <c r="EQ759">
        <v>32768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FQ759">
        <v>0</v>
      </c>
      <c r="FR759">
        <f t="shared" si="683"/>
        <v>0</v>
      </c>
      <c r="FS759">
        <v>0</v>
      </c>
      <c r="FX759">
        <v>80</v>
      </c>
      <c r="FY759">
        <v>55</v>
      </c>
      <c r="GA759" t="s">
        <v>3</v>
      </c>
      <c r="GD759">
        <v>0</v>
      </c>
      <c r="GF759">
        <v>1489638031</v>
      </c>
      <c r="GG759">
        <v>2</v>
      </c>
      <c r="GH759">
        <v>1</v>
      </c>
      <c r="GI759">
        <v>3</v>
      </c>
      <c r="GJ759">
        <v>0</v>
      </c>
      <c r="GK759">
        <f>ROUND(R759*(R12)/100,2)</f>
        <v>0</v>
      </c>
      <c r="GL759">
        <f t="shared" si="684"/>
        <v>0</v>
      </c>
      <c r="GM759">
        <f t="shared" si="685"/>
        <v>0</v>
      </c>
      <c r="GN759">
        <f t="shared" si="686"/>
        <v>0</v>
      </c>
      <c r="GO759">
        <f t="shared" si="687"/>
        <v>0</v>
      </c>
      <c r="GP759">
        <f t="shared" si="688"/>
        <v>0</v>
      </c>
      <c r="GR759">
        <v>0</v>
      </c>
      <c r="GS759">
        <v>3</v>
      </c>
      <c r="GT759">
        <v>0</v>
      </c>
      <c r="GU759" t="s">
        <v>3</v>
      </c>
      <c r="GV759">
        <f t="shared" si="689"/>
        <v>0</v>
      </c>
      <c r="GW759">
        <v>1</v>
      </c>
      <c r="GX759">
        <f t="shared" si="690"/>
        <v>0</v>
      </c>
      <c r="HA759">
        <v>0</v>
      </c>
      <c r="HB759">
        <v>0</v>
      </c>
      <c r="HC759">
        <f t="shared" si="691"/>
        <v>0</v>
      </c>
      <c r="HE759" t="s">
        <v>3</v>
      </c>
      <c r="HF759" t="s">
        <v>3</v>
      </c>
      <c r="HM759" t="s">
        <v>3</v>
      </c>
      <c r="HN759" t="s">
        <v>3</v>
      </c>
      <c r="HO759" t="s">
        <v>3</v>
      </c>
      <c r="HP759" t="s">
        <v>3</v>
      </c>
      <c r="HQ759" t="s">
        <v>3</v>
      </c>
      <c r="IK759">
        <v>0</v>
      </c>
    </row>
    <row r="760" spans="1:245" x14ac:dyDescent="0.2">
      <c r="A760">
        <v>17</v>
      </c>
      <c r="B760">
        <v>1</v>
      </c>
      <c r="C760">
        <f>ROW(SmtRes!A345)</f>
        <v>345</v>
      </c>
      <c r="D760">
        <f>ROW(EtalonRes!A366)</f>
        <v>366</v>
      </c>
      <c r="E760" t="s">
        <v>52</v>
      </c>
      <c r="F760" t="s">
        <v>131</v>
      </c>
      <c r="G760" t="s">
        <v>132</v>
      </c>
      <c r="H760" t="s">
        <v>22</v>
      </c>
      <c r="I760">
        <f>ROUND(425.15/100,9)</f>
        <v>4.2515000000000001</v>
      </c>
      <c r="J760">
        <v>0</v>
      </c>
      <c r="K760">
        <f>ROUND(425.15/100,9)</f>
        <v>4.2515000000000001</v>
      </c>
      <c r="O760">
        <f t="shared" si="654"/>
        <v>117285.35</v>
      </c>
      <c r="P760">
        <f t="shared" si="655"/>
        <v>11092.23</v>
      </c>
      <c r="Q760">
        <f>(ROUND((ROUND((((ET760*1.25))*AV760*I760),2)*BB760),2)+ROUND((ROUND(((AE760-((EU760*1.25)))*AV760*I760),2)*BS760),2))</f>
        <v>17293.650000000001</v>
      </c>
      <c r="R760">
        <f t="shared" si="657"/>
        <v>9967.24</v>
      </c>
      <c r="S760">
        <f t="shared" si="658"/>
        <v>88899.47</v>
      </c>
      <c r="T760">
        <f t="shared" si="659"/>
        <v>0</v>
      </c>
      <c r="U760">
        <f t="shared" si="660"/>
        <v>259.12892499999998</v>
      </c>
      <c r="V760">
        <f t="shared" si="661"/>
        <v>0</v>
      </c>
      <c r="W760">
        <f t="shared" si="662"/>
        <v>0</v>
      </c>
      <c r="X760">
        <f t="shared" si="663"/>
        <v>77342.539999999994</v>
      </c>
      <c r="Y760">
        <f t="shared" si="664"/>
        <v>36448.78</v>
      </c>
      <c r="AA760">
        <v>55282325</v>
      </c>
      <c r="AB760">
        <f t="shared" si="665"/>
        <v>1831.4525000000001</v>
      </c>
      <c r="AC760">
        <f t="shared" si="666"/>
        <v>705.14</v>
      </c>
      <c r="AD760">
        <f>ROUND(((((ET760*1.25))-((EU760*1.25)))+AE760),6)</f>
        <v>333.96249999999998</v>
      </c>
      <c r="AE760">
        <f>ROUND(((EU760*1.25)),6)</f>
        <v>88.837500000000006</v>
      </c>
      <c r="AF760">
        <f>ROUND(((EV760*1.15)),6)</f>
        <v>792.35</v>
      </c>
      <c r="AG760">
        <f t="shared" si="669"/>
        <v>0</v>
      </c>
      <c r="AH760">
        <f>((EW760*1.15))</f>
        <v>60.949999999999996</v>
      </c>
      <c r="AI760">
        <f>((EX760*1.25))</f>
        <v>0</v>
      </c>
      <c r="AJ760">
        <f t="shared" si="671"/>
        <v>0</v>
      </c>
      <c r="AK760">
        <v>1661.31</v>
      </c>
      <c r="AL760">
        <v>705.14</v>
      </c>
      <c r="AM760">
        <v>267.17</v>
      </c>
      <c r="AN760">
        <v>71.069999999999993</v>
      </c>
      <c r="AO760">
        <v>689</v>
      </c>
      <c r="AP760">
        <v>0</v>
      </c>
      <c r="AQ760">
        <v>53</v>
      </c>
      <c r="AR760">
        <v>0</v>
      </c>
      <c r="AS760">
        <v>0</v>
      </c>
      <c r="AT760">
        <v>87</v>
      </c>
      <c r="AU760">
        <v>41</v>
      </c>
      <c r="AV760">
        <v>1</v>
      </c>
      <c r="AW760">
        <v>1</v>
      </c>
      <c r="AZ760">
        <v>1</v>
      </c>
      <c r="BA760">
        <v>26.39</v>
      </c>
      <c r="BB760">
        <v>12.18</v>
      </c>
      <c r="BC760">
        <v>3.7</v>
      </c>
      <c r="BD760" t="s">
        <v>3</v>
      </c>
      <c r="BE760" t="s">
        <v>3</v>
      </c>
      <c r="BF760" t="s">
        <v>3</v>
      </c>
      <c r="BG760" t="s">
        <v>3</v>
      </c>
      <c r="BH760">
        <v>0</v>
      </c>
      <c r="BI760">
        <v>1</v>
      </c>
      <c r="BJ760" t="s">
        <v>133</v>
      </c>
      <c r="BM760">
        <v>96</v>
      </c>
      <c r="BN760">
        <v>0</v>
      </c>
      <c r="BO760" t="s">
        <v>131</v>
      </c>
      <c r="BP760">
        <v>1</v>
      </c>
      <c r="BQ760">
        <v>30</v>
      </c>
      <c r="BR760">
        <v>0</v>
      </c>
      <c r="BS760">
        <v>26.39</v>
      </c>
      <c r="BT760">
        <v>1</v>
      </c>
      <c r="BU760">
        <v>1</v>
      </c>
      <c r="BV760">
        <v>1</v>
      </c>
      <c r="BW760">
        <v>1</v>
      </c>
      <c r="BX760">
        <v>1</v>
      </c>
      <c r="BY760" t="s">
        <v>3</v>
      </c>
      <c r="BZ760">
        <v>87</v>
      </c>
      <c r="CA760">
        <v>41</v>
      </c>
      <c r="CB760" t="s">
        <v>3</v>
      </c>
      <c r="CE760">
        <v>30</v>
      </c>
      <c r="CF760">
        <v>0</v>
      </c>
      <c r="CG760">
        <v>0</v>
      </c>
      <c r="CM760">
        <v>0</v>
      </c>
      <c r="CN760" t="s">
        <v>134</v>
      </c>
      <c r="CO760">
        <v>0</v>
      </c>
      <c r="CP760">
        <f t="shared" si="672"/>
        <v>117285.35</v>
      </c>
      <c r="CQ760">
        <f t="shared" si="673"/>
        <v>2609.02</v>
      </c>
      <c r="CR760">
        <f>(ROUND((ROUND((((ET760*1.25))*AV760*1),2)*BB760),2)+ROUND((ROUND(((AE760-((EU760*1.25)))*AV760*1),2)*BS760),2))</f>
        <v>4067.63</v>
      </c>
      <c r="CS760">
        <f t="shared" si="675"/>
        <v>2344.4899999999998</v>
      </c>
      <c r="CT760">
        <f t="shared" si="676"/>
        <v>20910.12</v>
      </c>
      <c r="CU760">
        <f t="shared" si="677"/>
        <v>0</v>
      </c>
      <c r="CV760">
        <f t="shared" si="678"/>
        <v>60.949999999999996</v>
      </c>
      <c r="CW760">
        <f t="shared" si="679"/>
        <v>0</v>
      </c>
      <c r="CX760">
        <f t="shared" si="680"/>
        <v>0</v>
      </c>
      <c r="CY760">
        <f t="shared" si="681"/>
        <v>77342.5389</v>
      </c>
      <c r="CZ760">
        <f t="shared" si="682"/>
        <v>36448.782699999996</v>
      </c>
      <c r="DC760" t="s">
        <v>3</v>
      </c>
      <c r="DD760" t="s">
        <v>3</v>
      </c>
      <c r="DE760" t="s">
        <v>135</v>
      </c>
      <c r="DF760" t="s">
        <v>135</v>
      </c>
      <c r="DG760" t="s">
        <v>136</v>
      </c>
      <c r="DH760" t="s">
        <v>3</v>
      </c>
      <c r="DI760" t="s">
        <v>136</v>
      </c>
      <c r="DJ760" t="s">
        <v>135</v>
      </c>
      <c r="DK760" t="s">
        <v>3</v>
      </c>
      <c r="DL760" t="s">
        <v>3</v>
      </c>
      <c r="DM760" t="s">
        <v>3</v>
      </c>
      <c r="DN760">
        <v>104</v>
      </c>
      <c r="DO760">
        <v>79</v>
      </c>
      <c r="DP760">
        <v>1.087</v>
      </c>
      <c r="DQ760">
        <v>1.0009999999999999</v>
      </c>
      <c r="DU760">
        <v>1005</v>
      </c>
      <c r="DV760" t="s">
        <v>22</v>
      </c>
      <c r="DW760" t="s">
        <v>22</v>
      </c>
      <c r="DX760">
        <v>100</v>
      </c>
      <c r="DZ760" t="s">
        <v>3</v>
      </c>
      <c r="EA760" t="s">
        <v>3</v>
      </c>
      <c r="EB760" t="s">
        <v>3</v>
      </c>
      <c r="EC760" t="s">
        <v>3</v>
      </c>
      <c r="EE760">
        <v>54687522</v>
      </c>
      <c r="EF760">
        <v>30</v>
      </c>
      <c r="EG760" t="s">
        <v>137</v>
      </c>
      <c r="EH760">
        <v>0</v>
      </c>
      <c r="EI760" t="s">
        <v>3</v>
      </c>
      <c r="EJ760">
        <v>1</v>
      </c>
      <c r="EK760">
        <v>96</v>
      </c>
      <c r="EL760" t="s">
        <v>138</v>
      </c>
      <c r="EM760" t="s">
        <v>139</v>
      </c>
      <c r="EO760" t="s">
        <v>140</v>
      </c>
      <c r="EQ760">
        <v>0</v>
      </c>
      <c r="ER760">
        <v>1661.31</v>
      </c>
      <c r="ES760">
        <v>705.14</v>
      </c>
      <c r="ET760">
        <v>267.17</v>
      </c>
      <c r="EU760">
        <v>71.069999999999993</v>
      </c>
      <c r="EV760">
        <v>689</v>
      </c>
      <c r="EW760">
        <v>53</v>
      </c>
      <c r="EX760">
        <v>0</v>
      </c>
      <c r="EY760">
        <v>0</v>
      </c>
      <c r="FQ760">
        <v>0</v>
      </c>
      <c r="FR760">
        <f t="shared" si="683"/>
        <v>0</v>
      </c>
      <c r="FS760">
        <v>0</v>
      </c>
      <c r="FX760">
        <v>104</v>
      </c>
      <c r="FY760">
        <v>79</v>
      </c>
      <c r="GA760" t="s">
        <v>3</v>
      </c>
      <c r="GD760">
        <v>0</v>
      </c>
      <c r="GF760">
        <v>1360606267</v>
      </c>
      <c r="GG760">
        <v>2</v>
      </c>
      <c r="GH760">
        <v>1</v>
      </c>
      <c r="GI760">
        <v>3</v>
      </c>
      <c r="GJ760">
        <v>0</v>
      </c>
      <c r="GK760">
        <f>ROUND(R760*(R12)/100,2)</f>
        <v>15947.58</v>
      </c>
      <c r="GL760">
        <f t="shared" si="684"/>
        <v>0</v>
      </c>
      <c r="GM760">
        <f t="shared" si="685"/>
        <v>247024.25</v>
      </c>
      <c r="GN760">
        <f t="shared" si="686"/>
        <v>247024.25</v>
      </c>
      <c r="GO760">
        <f t="shared" si="687"/>
        <v>0</v>
      </c>
      <c r="GP760">
        <f t="shared" si="688"/>
        <v>0</v>
      </c>
      <c r="GR760">
        <v>0</v>
      </c>
      <c r="GS760">
        <v>3</v>
      </c>
      <c r="GT760">
        <v>0</v>
      </c>
      <c r="GU760" t="s">
        <v>3</v>
      </c>
      <c r="GV760">
        <f t="shared" si="689"/>
        <v>0</v>
      </c>
      <c r="GW760">
        <v>1</v>
      </c>
      <c r="GX760">
        <f t="shared" si="690"/>
        <v>0</v>
      </c>
      <c r="HA760">
        <v>0</v>
      </c>
      <c r="HB760">
        <v>0</v>
      </c>
      <c r="HC760">
        <f t="shared" si="691"/>
        <v>0</v>
      </c>
      <c r="HE760" t="s">
        <v>3</v>
      </c>
      <c r="HF760" t="s">
        <v>3</v>
      </c>
      <c r="HM760" t="s">
        <v>3</v>
      </c>
      <c r="HN760" t="s">
        <v>3</v>
      </c>
      <c r="HO760" t="s">
        <v>3</v>
      </c>
      <c r="HP760" t="s">
        <v>3</v>
      </c>
      <c r="HQ760" t="s">
        <v>3</v>
      </c>
      <c r="IK760">
        <v>0</v>
      </c>
    </row>
    <row r="761" spans="1:245" x14ac:dyDescent="0.2">
      <c r="A761">
        <v>18</v>
      </c>
      <c r="B761">
        <v>1</v>
      </c>
      <c r="C761">
        <v>342</v>
      </c>
      <c r="E761" t="s">
        <v>141</v>
      </c>
      <c r="F761" t="s">
        <v>142</v>
      </c>
      <c r="G761" t="s">
        <v>282</v>
      </c>
      <c r="H761" t="s">
        <v>143</v>
      </c>
      <c r="I761">
        <f>I760*J761</f>
        <v>573.95249999999999</v>
      </c>
      <c r="J761">
        <v>135</v>
      </c>
      <c r="K761">
        <v>135</v>
      </c>
      <c r="O761">
        <f t="shared" si="654"/>
        <v>151204.94</v>
      </c>
      <c r="P761">
        <f t="shared" si="655"/>
        <v>151204.94</v>
      </c>
      <c r="Q761">
        <f>(ROUND((ROUND(((ET761)*AV761*I761),2)*BB761),2)+ROUND((ROUND(((AE761-(EU761))*AV761*I761),2)*BS761),2))</f>
        <v>0</v>
      </c>
      <c r="R761">
        <f t="shared" si="657"/>
        <v>0</v>
      </c>
      <c r="S761">
        <f t="shared" si="658"/>
        <v>0</v>
      </c>
      <c r="T761">
        <f t="shared" si="659"/>
        <v>0</v>
      </c>
      <c r="U761">
        <f t="shared" si="660"/>
        <v>0</v>
      </c>
      <c r="V761">
        <f t="shared" si="661"/>
        <v>0</v>
      </c>
      <c r="W761">
        <f t="shared" si="662"/>
        <v>0</v>
      </c>
      <c r="X761">
        <f t="shared" si="663"/>
        <v>0</v>
      </c>
      <c r="Y761">
        <f t="shared" si="664"/>
        <v>0</v>
      </c>
      <c r="AA761">
        <v>55282325</v>
      </c>
      <c r="AB761">
        <f t="shared" si="665"/>
        <v>25.09</v>
      </c>
      <c r="AC761">
        <f t="shared" si="666"/>
        <v>25.09</v>
      </c>
      <c r="AD761">
        <f>ROUND((((ET761)-(EU761))+AE761),6)</f>
        <v>0</v>
      </c>
      <c r="AE761">
        <f>ROUND((EU761),6)</f>
        <v>0</v>
      </c>
      <c r="AF761">
        <f>ROUND((EV761),6)</f>
        <v>0</v>
      </c>
      <c r="AG761">
        <f t="shared" si="669"/>
        <v>0</v>
      </c>
      <c r="AH761">
        <f>(EW761)</f>
        <v>0</v>
      </c>
      <c r="AI761">
        <f>(EX761)</f>
        <v>0</v>
      </c>
      <c r="AJ761">
        <f t="shared" si="671"/>
        <v>0</v>
      </c>
      <c r="AK761">
        <v>25.09</v>
      </c>
      <c r="AL761">
        <v>25.09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1</v>
      </c>
      <c r="AW761">
        <v>1</v>
      </c>
      <c r="AZ761">
        <v>1</v>
      </c>
      <c r="BA761">
        <v>1</v>
      </c>
      <c r="BB761">
        <v>1</v>
      </c>
      <c r="BC761">
        <v>10.5</v>
      </c>
      <c r="BD761" t="s">
        <v>3</v>
      </c>
      <c r="BE761" t="s">
        <v>3</v>
      </c>
      <c r="BF761" t="s">
        <v>3</v>
      </c>
      <c r="BG761" t="s">
        <v>3</v>
      </c>
      <c r="BH761">
        <v>3</v>
      </c>
      <c r="BI761">
        <v>1</v>
      </c>
      <c r="BJ761" t="s">
        <v>144</v>
      </c>
      <c r="BM761">
        <v>96</v>
      </c>
      <c r="BN761">
        <v>0</v>
      </c>
      <c r="BO761" t="s">
        <v>142</v>
      </c>
      <c r="BP761">
        <v>1</v>
      </c>
      <c r="BQ761">
        <v>30</v>
      </c>
      <c r="BR761">
        <v>0</v>
      </c>
      <c r="BS761">
        <v>1</v>
      </c>
      <c r="BT761">
        <v>1</v>
      </c>
      <c r="BU761">
        <v>1</v>
      </c>
      <c r="BV761">
        <v>1</v>
      </c>
      <c r="BW761">
        <v>1</v>
      </c>
      <c r="BX761">
        <v>1</v>
      </c>
      <c r="BY761" t="s">
        <v>3</v>
      </c>
      <c r="BZ761">
        <v>0</v>
      </c>
      <c r="CA761">
        <v>0</v>
      </c>
      <c r="CB761" t="s">
        <v>3</v>
      </c>
      <c r="CE761">
        <v>30</v>
      </c>
      <c r="CF761">
        <v>0</v>
      </c>
      <c r="CG761">
        <v>0</v>
      </c>
      <c r="CM761">
        <v>0</v>
      </c>
      <c r="CN761" t="s">
        <v>3</v>
      </c>
      <c r="CO761">
        <v>0</v>
      </c>
      <c r="CP761">
        <f t="shared" si="672"/>
        <v>151204.94</v>
      </c>
      <c r="CQ761">
        <f t="shared" si="673"/>
        <v>263.45</v>
      </c>
      <c r="CR761">
        <f>(ROUND((ROUND(((ET761)*AV761*1),2)*BB761),2)+ROUND((ROUND(((AE761-(EU761))*AV761*1),2)*BS761),2))</f>
        <v>0</v>
      </c>
      <c r="CS761">
        <f t="shared" si="675"/>
        <v>0</v>
      </c>
      <c r="CT761">
        <f t="shared" si="676"/>
        <v>0</v>
      </c>
      <c r="CU761">
        <f t="shared" si="677"/>
        <v>0</v>
      </c>
      <c r="CV761">
        <f t="shared" si="678"/>
        <v>0</v>
      </c>
      <c r="CW761">
        <f t="shared" si="679"/>
        <v>0</v>
      </c>
      <c r="CX761">
        <f t="shared" si="680"/>
        <v>0</v>
      </c>
      <c r="CY761">
        <f t="shared" si="681"/>
        <v>0</v>
      </c>
      <c r="CZ761">
        <f t="shared" si="682"/>
        <v>0</v>
      </c>
      <c r="DC761" t="s">
        <v>3</v>
      </c>
      <c r="DD761" t="s">
        <v>3</v>
      </c>
      <c r="DE761" t="s">
        <v>3</v>
      </c>
      <c r="DF761" t="s">
        <v>3</v>
      </c>
      <c r="DG761" t="s">
        <v>3</v>
      </c>
      <c r="DH761" t="s">
        <v>3</v>
      </c>
      <c r="DI761" t="s">
        <v>3</v>
      </c>
      <c r="DJ761" t="s">
        <v>3</v>
      </c>
      <c r="DK761" t="s">
        <v>3</v>
      </c>
      <c r="DL761" t="s">
        <v>3</v>
      </c>
      <c r="DM761" t="s">
        <v>3</v>
      </c>
      <c r="DN761">
        <v>104</v>
      </c>
      <c r="DO761">
        <v>79</v>
      </c>
      <c r="DP761">
        <v>1.087</v>
      </c>
      <c r="DQ761">
        <v>1.0009999999999999</v>
      </c>
      <c r="DU761">
        <v>1005</v>
      </c>
      <c r="DV761" t="s">
        <v>143</v>
      </c>
      <c r="DW761" t="s">
        <v>143</v>
      </c>
      <c r="DX761">
        <v>1</v>
      </c>
      <c r="DZ761" t="s">
        <v>3</v>
      </c>
      <c r="EA761" t="s">
        <v>3</v>
      </c>
      <c r="EB761" t="s">
        <v>3</v>
      </c>
      <c r="EC761" t="s">
        <v>3</v>
      </c>
      <c r="EE761">
        <v>54687522</v>
      </c>
      <c r="EF761">
        <v>30</v>
      </c>
      <c r="EG761" t="s">
        <v>137</v>
      </c>
      <c r="EH761">
        <v>0</v>
      </c>
      <c r="EI761" t="s">
        <v>3</v>
      </c>
      <c r="EJ761">
        <v>1</v>
      </c>
      <c r="EK761">
        <v>96</v>
      </c>
      <c r="EL761" t="s">
        <v>138</v>
      </c>
      <c r="EM761" t="s">
        <v>139</v>
      </c>
      <c r="EO761" t="s">
        <v>3</v>
      </c>
      <c r="EQ761">
        <v>0</v>
      </c>
      <c r="ER761">
        <v>25.09</v>
      </c>
      <c r="ES761">
        <v>25.09</v>
      </c>
      <c r="ET761">
        <v>0</v>
      </c>
      <c r="EU761">
        <v>0</v>
      </c>
      <c r="EV761">
        <v>0</v>
      </c>
      <c r="EW761">
        <v>0</v>
      </c>
      <c r="EX761">
        <v>0</v>
      </c>
      <c r="FQ761">
        <v>0</v>
      </c>
      <c r="FR761">
        <f t="shared" si="683"/>
        <v>0</v>
      </c>
      <c r="FS761">
        <v>0</v>
      </c>
      <c r="FX761">
        <v>104</v>
      </c>
      <c r="FY761">
        <v>79</v>
      </c>
      <c r="GA761" t="s">
        <v>3</v>
      </c>
      <c r="GD761">
        <v>0</v>
      </c>
      <c r="GF761">
        <v>-1420146113</v>
      </c>
      <c r="GG761">
        <v>2</v>
      </c>
      <c r="GH761">
        <v>1</v>
      </c>
      <c r="GI761">
        <v>3</v>
      </c>
      <c r="GJ761">
        <v>0</v>
      </c>
      <c r="GK761">
        <f>ROUND(R761*(R12)/100,2)</f>
        <v>0</v>
      </c>
      <c r="GL761">
        <f t="shared" si="684"/>
        <v>0</v>
      </c>
      <c r="GM761">
        <f t="shared" si="685"/>
        <v>151204.94</v>
      </c>
      <c r="GN761">
        <f t="shared" si="686"/>
        <v>151204.94</v>
      </c>
      <c r="GO761">
        <f t="shared" si="687"/>
        <v>0</v>
      </c>
      <c r="GP761">
        <f t="shared" si="688"/>
        <v>0</v>
      </c>
      <c r="GR761">
        <v>0</v>
      </c>
      <c r="GS761">
        <v>3</v>
      </c>
      <c r="GT761">
        <v>0</v>
      </c>
      <c r="GU761" t="s">
        <v>3</v>
      </c>
      <c r="GV761">
        <f t="shared" si="689"/>
        <v>0</v>
      </c>
      <c r="GW761">
        <v>1</v>
      </c>
      <c r="GX761">
        <f t="shared" si="690"/>
        <v>0</v>
      </c>
      <c r="HA761">
        <v>0</v>
      </c>
      <c r="HB761">
        <v>0</v>
      </c>
      <c r="HC761">
        <f t="shared" si="691"/>
        <v>0</v>
      </c>
      <c r="HE761" t="s">
        <v>3</v>
      </c>
      <c r="HF761" t="s">
        <v>3</v>
      </c>
      <c r="HM761" t="s">
        <v>3</v>
      </c>
      <c r="HN761" t="s">
        <v>3</v>
      </c>
      <c r="HO761" t="s">
        <v>3</v>
      </c>
      <c r="HP761" t="s">
        <v>3</v>
      </c>
      <c r="HQ761" t="s">
        <v>3</v>
      </c>
      <c r="IK761">
        <v>0</v>
      </c>
    </row>
    <row r="762" spans="1:245" x14ac:dyDescent="0.2">
      <c r="A762">
        <v>18</v>
      </c>
      <c r="B762">
        <v>1</v>
      </c>
      <c r="C762">
        <v>343</v>
      </c>
      <c r="E762" t="s">
        <v>145</v>
      </c>
      <c r="F762" t="s">
        <v>146</v>
      </c>
      <c r="G762" t="s">
        <v>283</v>
      </c>
      <c r="H762" t="s">
        <v>143</v>
      </c>
      <c r="I762">
        <f>I760*J762</f>
        <v>562.47344999999996</v>
      </c>
      <c r="J762">
        <v>132.29999999999998</v>
      </c>
      <c r="K762">
        <v>132.30000000000001</v>
      </c>
      <c r="O762">
        <f t="shared" si="654"/>
        <v>139304.67000000001</v>
      </c>
      <c r="P762">
        <f t="shared" si="655"/>
        <v>139304.67000000001</v>
      </c>
      <c r="Q762">
        <f>(ROUND((ROUND(((ET762)*AV762*I762),2)*BB762),2)+ROUND((ROUND(((AE762-(EU762))*AV762*I762),2)*BS762),2))</f>
        <v>0</v>
      </c>
      <c r="R762">
        <f t="shared" si="657"/>
        <v>0</v>
      </c>
      <c r="S762">
        <f t="shared" si="658"/>
        <v>0</v>
      </c>
      <c r="T762">
        <f t="shared" si="659"/>
        <v>0</v>
      </c>
      <c r="U762">
        <f t="shared" si="660"/>
        <v>0</v>
      </c>
      <c r="V762">
        <f t="shared" si="661"/>
        <v>0</v>
      </c>
      <c r="W762">
        <f t="shared" si="662"/>
        <v>0</v>
      </c>
      <c r="X762">
        <f t="shared" si="663"/>
        <v>0</v>
      </c>
      <c r="Y762">
        <f t="shared" si="664"/>
        <v>0</v>
      </c>
      <c r="AA762">
        <v>55282325</v>
      </c>
      <c r="AB762">
        <f t="shared" si="665"/>
        <v>23.06</v>
      </c>
      <c r="AC762">
        <f t="shared" si="666"/>
        <v>23.06</v>
      </c>
      <c r="AD762">
        <f>ROUND((((ET762)-(EU762))+AE762),6)</f>
        <v>0</v>
      </c>
      <c r="AE762">
        <f>ROUND((EU762),6)</f>
        <v>0</v>
      </c>
      <c r="AF762">
        <f>ROUND((EV762),6)</f>
        <v>0</v>
      </c>
      <c r="AG762">
        <f t="shared" si="669"/>
        <v>0</v>
      </c>
      <c r="AH762">
        <f>(EW762)</f>
        <v>0</v>
      </c>
      <c r="AI762">
        <f>(EX762)</f>
        <v>0</v>
      </c>
      <c r="AJ762">
        <f t="shared" si="671"/>
        <v>0</v>
      </c>
      <c r="AK762">
        <v>23.06</v>
      </c>
      <c r="AL762">
        <v>23.06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1</v>
      </c>
      <c r="AW762">
        <v>1</v>
      </c>
      <c r="AZ762">
        <v>1</v>
      </c>
      <c r="BA762">
        <v>1</v>
      </c>
      <c r="BB762">
        <v>1</v>
      </c>
      <c r="BC762">
        <v>10.74</v>
      </c>
      <c r="BD762" t="s">
        <v>3</v>
      </c>
      <c r="BE762" t="s">
        <v>3</v>
      </c>
      <c r="BF762" t="s">
        <v>3</v>
      </c>
      <c r="BG762" t="s">
        <v>3</v>
      </c>
      <c r="BH762">
        <v>3</v>
      </c>
      <c r="BI762">
        <v>1</v>
      </c>
      <c r="BJ762" t="s">
        <v>147</v>
      </c>
      <c r="BM762">
        <v>96</v>
      </c>
      <c r="BN762">
        <v>0</v>
      </c>
      <c r="BO762" t="s">
        <v>146</v>
      </c>
      <c r="BP762">
        <v>1</v>
      </c>
      <c r="BQ762">
        <v>30</v>
      </c>
      <c r="BR762">
        <v>0</v>
      </c>
      <c r="BS762">
        <v>1</v>
      </c>
      <c r="BT762">
        <v>1</v>
      </c>
      <c r="BU762">
        <v>1</v>
      </c>
      <c r="BV762">
        <v>1</v>
      </c>
      <c r="BW762">
        <v>1</v>
      </c>
      <c r="BX762">
        <v>1</v>
      </c>
      <c r="BY762" t="s">
        <v>3</v>
      </c>
      <c r="BZ762">
        <v>0</v>
      </c>
      <c r="CA762">
        <v>0</v>
      </c>
      <c r="CB762" t="s">
        <v>3</v>
      </c>
      <c r="CE762">
        <v>30</v>
      </c>
      <c r="CF762">
        <v>0</v>
      </c>
      <c r="CG762">
        <v>0</v>
      </c>
      <c r="CM762">
        <v>0</v>
      </c>
      <c r="CN762" t="s">
        <v>3</v>
      </c>
      <c r="CO762">
        <v>0</v>
      </c>
      <c r="CP762">
        <f t="shared" si="672"/>
        <v>139304.67000000001</v>
      </c>
      <c r="CQ762">
        <f t="shared" si="673"/>
        <v>247.66</v>
      </c>
      <c r="CR762">
        <f>(ROUND((ROUND(((ET762)*AV762*1),2)*BB762),2)+ROUND((ROUND(((AE762-(EU762))*AV762*1),2)*BS762),2))</f>
        <v>0</v>
      </c>
      <c r="CS762">
        <f t="shared" si="675"/>
        <v>0</v>
      </c>
      <c r="CT762">
        <f t="shared" si="676"/>
        <v>0</v>
      </c>
      <c r="CU762">
        <f t="shared" si="677"/>
        <v>0</v>
      </c>
      <c r="CV762">
        <f t="shared" si="678"/>
        <v>0</v>
      </c>
      <c r="CW762">
        <f t="shared" si="679"/>
        <v>0</v>
      </c>
      <c r="CX762">
        <f t="shared" si="680"/>
        <v>0</v>
      </c>
      <c r="CY762">
        <f t="shared" si="681"/>
        <v>0</v>
      </c>
      <c r="CZ762">
        <f t="shared" si="682"/>
        <v>0</v>
      </c>
      <c r="DC762" t="s">
        <v>3</v>
      </c>
      <c r="DD762" t="s">
        <v>3</v>
      </c>
      <c r="DE762" t="s">
        <v>3</v>
      </c>
      <c r="DF762" t="s">
        <v>3</v>
      </c>
      <c r="DG762" t="s">
        <v>3</v>
      </c>
      <c r="DH762" t="s">
        <v>3</v>
      </c>
      <c r="DI762" t="s">
        <v>3</v>
      </c>
      <c r="DJ762" t="s">
        <v>3</v>
      </c>
      <c r="DK762" t="s">
        <v>3</v>
      </c>
      <c r="DL762" t="s">
        <v>3</v>
      </c>
      <c r="DM762" t="s">
        <v>3</v>
      </c>
      <c r="DN762">
        <v>104</v>
      </c>
      <c r="DO762">
        <v>79</v>
      </c>
      <c r="DP762">
        <v>1.087</v>
      </c>
      <c r="DQ762">
        <v>1.0009999999999999</v>
      </c>
      <c r="DU762">
        <v>1005</v>
      </c>
      <c r="DV762" t="s">
        <v>143</v>
      </c>
      <c r="DW762" t="s">
        <v>143</v>
      </c>
      <c r="DX762">
        <v>1</v>
      </c>
      <c r="DZ762" t="s">
        <v>3</v>
      </c>
      <c r="EA762" t="s">
        <v>3</v>
      </c>
      <c r="EB762" t="s">
        <v>3</v>
      </c>
      <c r="EC762" t="s">
        <v>3</v>
      </c>
      <c r="EE762">
        <v>54687522</v>
      </c>
      <c r="EF762">
        <v>30</v>
      </c>
      <c r="EG762" t="s">
        <v>137</v>
      </c>
      <c r="EH762">
        <v>0</v>
      </c>
      <c r="EI762" t="s">
        <v>3</v>
      </c>
      <c r="EJ762">
        <v>1</v>
      </c>
      <c r="EK762">
        <v>96</v>
      </c>
      <c r="EL762" t="s">
        <v>138</v>
      </c>
      <c r="EM762" t="s">
        <v>139</v>
      </c>
      <c r="EO762" t="s">
        <v>3</v>
      </c>
      <c r="EQ762">
        <v>0</v>
      </c>
      <c r="ER762">
        <v>23.06</v>
      </c>
      <c r="ES762">
        <v>23.06</v>
      </c>
      <c r="ET762">
        <v>0</v>
      </c>
      <c r="EU762">
        <v>0</v>
      </c>
      <c r="EV762">
        <v>0</v>
      </c>
      <c r="EW762">
        <v>0</v>
      </c>
      <c r="EX762">
        <v>0</v>
      </c>
      <c r="FQ762">
        <v>0</v>
      </c>
      <c r="FR762">
        <f t="shared" si="683"/>
        <v>0</v>
      </c>
      <c r="FS762">
        <v>0</v>
      </c>
      <c r="FX762">
        <v>104</v>
      </c>
      <c r="FY762">
        <v>79</v>
      </c>
      <c r="GA762" t="s">
        <v>3</v>
      </c>
      <c r="GD762">
        <v>0</v>
      </c>
      <c r="GF762">
        <v>-1577770690</v>
      </c>
      <c r="GG762">
        <v>2</v>
      </c>
      <c r="GH762">
        <v>1</v>
      </c>
      <c r="GI762">
        <v>3</v>
      </c>
      <c r="GJ762">
        <v>0</v>
      </c>
      <c r="GK762">
        <f>ROUND(R762*(R12)/100,2)</f>
        <v>0</v>
      </c>
      <c r="GL762">
        <f t="shared" si="684"/>
        <v>0</v>
      </c>
      <c r="GM762">
        <f t="shared" si="685"/>
        <v>139304.67000000001</v>
      </c>
      <c r="GN762">
        <f t="shared" si="686"/>
        <v>139304.67000000001</v>
      </c>
      <c r="GO762">
        <f t="shared" si="687"/>
        <v>0</v>
      </c>
      <c r="GP762">
        <f t="shared" si="688"/>
        <v>0</v>
      </c>
      <c r="GR762">
        <v>0</v>
      </c>
      <c r="GS762">
        <v>3</v>
      </c>
      <c r="GT762">
        <v>0</v>
      </c>
      <c r="GU762" t="s">
        <v>3</v>
      </c>
      <c r="GV762">
        <f t="shared" si="689"/>
        <v>0</v>
      </c>
      <c r="GW762">
        <v>1</v>
      </c>
      <c r="GX762">
        <f t="shared" si="690"/>
        <v>0</v>
      </c>
      <c r="HA762">
        <v>0</v>
      </c>
      <c r="HB762">
        <v>0</v>
      </c>
      <c r="HC762">
        <f t="shared" si="691"/>
        <v>0</v>
      </c>
      <c r="HE762" t="s">
        <v>3</v>
      </c>
      <c r="HF762" t="s">
        <v>3</v>
      </c>
      <c r="HM762" t="s">
        <v>3</v>
      </c>
      <c r="HN762" t="s">
        <v>3</v>
      </c>
      <c r="HO762" t="s">
        <v>3</v>
      </c>
      <c r="HP762" t="s">
        <v>3</v>
      </c>
      <c r="HQ762" t="s">
        <v>3</v>
      </c>
      <c r="IK762">
        <v>0</v>
      </c>
    </row>
    <row r="763" spans="1:245" x14ac:dyDescent="0.2">
      <c r="A763">
        <v>17</v>
      </c>
      <c r="B763">
        <v>1</v>
      </c>
      <c r="C763">
        <f>ROW(SmtRes!A357)</f>
        <v>357</v>
      </c>
      <c r="D763">
        <f>ROW(EtalonRes!A378)</f>
        <v>378</v>
      </c>
      <c r="E763" t="s">
        <v>148</v>
      </c>
      <c r="F763" t="s">
        <v>149</v>
      </c>
      <c r="G763" t="s">
        <v>150</v>
      </c>
      <c r="H763" t="s">
        <v>22</v>
      </c>
      <c r="I763">
        <f>ROUND(2.05/100,9)</f>
        <v>2.0500000000000001E-2</v>
      </c>
      <c r="J763">
        <v>0</v>
      </c>
      <c r="K763">
        <f>ROUND(2.05/100,9)</f>
        <v>2.0500000000000001E-2</v>
      </c>
      <c r="O763">
        <f t="shared" si="654"/>
        <v>914.07</v>
      </c>
      <c r="P763">
        <f t="shared" si="655"/>
        <v>288.05</v>
      </c>
      <c r="Q763">
        <f>(ROUND((ROUND((((ET763*1.25))*AV763*I763),2)*BB763),2)+ROUND((ROUND(((AE763-((EU763*1.25)))*AV763*I763),2)*BS763),2))</f>
        <v>12.19</v>
      </c>
      <c r="R763">
        <f t="shared" si="657"/>
        <v>5.54</v>
      </c>
      <c r="S763">
        <f t="shared" si="658"/>
        <v>613.83000000000004</v>
      </c>
      <c r="T763">
        <f t="shared" si="659"/>
        <v>0</v>
      </c>
      <c r="U763">
        <f t="shared" si="660"/>
        <v>2.0038749999999999</v>
      </c>
      <c r="V763">
        <f t="shared" si="661"/>
        <v>0</v>
      </c>
      <c r="W763">
        <f t="shared" si="662"/>
        <v>0</v>
      </c>
      <c r="X763">
        <f t="shared" si="663"/>
        <v>534.03</v>
      </c>
      <c r="Y763">
        <f t="shared" si="664"/>
        <v>251.67</v>
      </c>
      <c r="AA763">
        <v>55282325</v>
      </c>
      <c r="AB763">
        <f t="shared" si="665"/>
        <v>8404.3474999999999</v>
      </c>
      <c r="AC763">
        <f t="shared" si="666"/>
        <v>7205.92</v>
      </c>
      <c r="AD763">
        <f>ROUND(((((ET763*1.25))-((EU763*1.25)))+AE763),6)</f>
        <v>63.55</v>
      </c>
      <c r="AE763">
        <f>ROUND(((EU763*1.25)),6)</f>
        <v>10.012499999999999</v>
      </c>
      <c r="AF763">
        <f>ROUND(((EV763*1.15)),6)</f>
        <v>1134.8775000000001</v>
      </c>
      <c r="AG763">
        <f t="shared" si="669"/>
        <v>0</v>
      </c>
      <c r="AH763">
        <f>((EW763*1.15))</f>
        <v>97.749999999999986</v>
      </c>
      <c r="AI763">
        <f>((EX763*1.25))</f>
        <v>0</v>
      </c>
      <c r="AJ763">
        <f t="shared" si="671"/>
        <v>0</v>
      </c>
      <c r="AK763">
        <v>8243.6200000000008</v>
      </c>
      <c r="AL763">
        <v>7205.92</v>
      </c>
      <c r="AM763">
        <v>50.84</v>
      </c>
      <c r="AN763">
        <v>8.01</v>
      </c>
      <c r="AO763">
        <v>986.85</v>
      </c>
      <c r="AP763">
        <v>0</v>
      </c>
      <c r="AQ763">
        <v>85</v>
      </c>
      <c r="AR763">
        <v>0</v>
      </c>
      <c r="AS763">
        <v>0</v>
      </c>
      <c r="AT763">
        <v>87</v>
      </c>
      <c r="AU763">
        <v>41</v>
      </c>
      <c r="AV763">
        <v>1</v>
      </c>
      <c r="AW763">
        <v>1</v>
      </c>
      <c r="AZ763">
        <v>1</v>
      </c>
      <c r="BA763">
        <v>26.39</v>
      </c>
      <c r="BB763">
        <v>9.3800000000000008</v>
      </c>
      <c r="BC763">
        <v>1.95</v>
      </c>
      <c r="BD763" t="s">
        <v>3</v>
      </c>
      <c r="BE763" t="s">
        <v>3</v>
      </c>
      <c r="BF763" t="s">
        <v>3</v>
      </c>
      <c r="BG763" t="s">
        <v>3</v>
      </c>
      <c r="BH763">
        <v>0</v>
      </c>
      <c r="BI763">
        <v>1</v>
      </c>
      <c r="BJ763" t="s">
        <v>151</v>
      </c>
      <c r="BM763">
        <v>96</v>
      </c>
      <c r="BN763">
        <v>0</v>
      </c>
      <c r="BO763" t="s">
        <v>149</v>
      </c>
      <c r="BP763">
        <v>1</v>
      </c>
      <c r="BQ763">
        <v>30</v>
      </c>
      <c r="BR763">
        <v>0</v>
      </c>
      <c r="BS763">
        <v>26.39</v>
      </c>
      <c r="BT763">
        <v>1</v>
      </c>
      <c r="BU763">
        <v>1</v>
      </c>
      <c r="BV763">
        <v>1</v>
      </c>
      <c r="BW763">
        <v>1</v>
      </c>
      <c r="BX763">
        <v>1</v>
      </c>
      <c r="BY763" t="s">
        <v>3</v>
      </c>
      <c r="BZ763">
        <v>87</v>
      </c>
      <c r="CA763">
        <v>41</v>
      </c>
      <c r="CB763" t="s">
        <v>3</v>
      </c>
      <c r="CE763">
        <v>30</v>
      </c>
      <c r="CF763">
        <v>0</v>
      </c>
      <c r="CG763">
        <v>0</v>
      </c>
      <c r="CM763">
        <v>0</v>
      </c>
      <c r="CN763" t="s">
        <v>134</v>
      </c>
      <c r="CO763">
        <v>0</v>
      </c>
      <c r="CP763">
        <f t="shared" si="672"/>
        <v>914.07</v>
      </c>
      <c r="CQ763">
        <f t="shared" si="673"/>
        <v>14051.54</v>
      </c>
      <c r="CR763">
        <f>(ROUND((ROUND((((ET763*1.25))*AV763*1),2)*BB763),2)+ROUND((ROUND(((AE763-((EU763*1.25)))*AV763*1),2)*BS763),2))</f>
        <v>596.1</v>
      </c>
      <c r="CS763">
        <f t="shared" si="675"/>
        <v>264.16000000000003</v>
      </c>
      <c r="CT763">
        <f t="shared" si="676"/>
        <v>29949.48</v>
      </c>
      <c r="CU763">
        <f t="shared" si="677"/>
        <v>0</v>
      </c>
      <c r="CV763">
        <f t="shared" si="678"/>
        <v>97.749999999999986</v>
      </c>
      <c r="CW763">
        <f t="shared" si="679"/>
        <v>0</v>
      </c>
      <c r="CX763">
        <f t="shared" si="680"/>
        <v>0</v>
      </c>
      <c r="CY763">
        <f t="shared" si="681"/>
        <v>534.03210000000001</v>
      </c>
      <c r="CZ763">
        <f t="shared" si="682"/>
        <v>251.6703</v>
      </c>
      <c r="DC763" t="s">
        <v>3</v>
      </c>
      <c r="DD763" t="s">
        <v>3</v>
      </c>
      <c r="DE763" t="s">
        <v>135</v>
      </c>
      <c r="DF763" t="s">
        <v>135</v>
      </c>
      <c r="DG763" t="s">
        <v>136</v>
      </c>
      <c r="DH763" t="s">
        <v>3</v>
      </c>
      <c r="DI763" t="s">
        <v>136</v>
      </c>
      <c r="DJ763" t="s">
        <v>135</v>
      </c>
      <c r="DK763" t="s">
        <v>3</v>
      </c>
      <c r="DL763" t="s">
        <v>3</v>
      </c>
      <c r="DM763" t="s">
        <v>3</v>
      </c>
      <c r="DN763">
        <v>104</v>
      </c>
      <c r="DO763">
        <v>79</v>
      </c>
      <c r="DP763">
        <v>1.087</v>
      </c>
      <c r="DQ763">
        <v>1.0009999999999999</v>
      </c>
      <c r="DU763">
        <v>1005</v>
      </c>
      <c r="DV763" t="s">
        <v>22</v>
      </c>
      <c r="DW763" t="s">
        <v>22</v>
      </c>
      <c r="DX763">
        <v>100</v>
      </c>
      <c r="DZ763" t="s">
        <v>3</v>
      </c>
      <c r="EA763" t="s">
        <v>3</v>
      </c>
      <c r="EB763" t="s">
        <v>3</v>
      </c>
      <c r="EC763" t="s">
        <v>3</v>
      </c>
      <c r="EE763">
        <v>54687522</v>
      </c>
      <c r="EF763">
        <v>30</v>
      </c>
      <c r="EG763" t="s">
        <v>137</v>
      </c>
      <c r="EH763">
        <v>0</v>
      </c>
      <c r="EI763" t="s">
        <v>3</v>
      </c>
      <c r="EJ763">
        <v>1</v>
      </c>
      <c r="EK763">
        <v>96</v>
      </c>
      <c r="EL763" t="s">
        <v>138</v>
      </c>
      <c r="EM763" t="s">
        <v>139</v>
      </c>
      <c r="EO763" t="s">
        <v>140</v>
      </c>
      <c r="EQ763">
        <v>0</v>
      </c>
      <c r="ER763">
        <v>8243.6200000000008</v>
      </c>
      <c r="ES763">
        <v>7205.92</v>
      </c>
      <c r="ET763">
        <v>50.84</v>
      </c>
      <c r="EU763">
        <v>8.01</v>
      </c>
      <c r="EV763">
        <v>986.85</v>
      </c>
      <c r="EW763">
        <v>85</v>
      </c>
      <c r="EX763">
        <v>0</v>
      </c>
      <c r="EY763">
        <v>0</v>
      </c>
      <c r="FQ763">
        <v>0</v>
      </c>
      <c r="FR763">
        <f t="shared" si="683"/>
        <v>0</v>
      </c>
      <c r="FS763">
        <v>0</v>
      </c>
      <c r="FX763">
        <v>104</v>
      </c>
      <c r="FY763">
        <v>79</v>
      </c>
      <c r="GA763" t="s">
        <v>3</v>
      </c>
      <c r="GD763">
        <v>0</v>
      </c>
      <c r="GF763">
        <v>-191319278</v>
      </c>
      <c r="GG763">
        <v>2</v>
      </c>
      <c r="GH763">
        <v>1</v>
      </c>
      <c r="GI763">
        <v>3</v>
      </c>
      <c r="GJ763">
        <v>0</v>
      </c>
      <c r="GK763">
        <f>ROUND(R763*(R12)/100,2)</f>
        <v>8.86</v>
      </c>
      <c r="GL763">
        <f t="shared" si="684"/>
        <v>0</v>
      </c>
      <c r="GM763">
        <f t="shared" si="685"/>
        <v>1708.63</v>
      </c>
      <c r="GN763">
        <f t="shared" si="686"/>
        <v>1708.63</v>
      </c>
      <c r="GO763">
        <f t="shared" si="687"/>
        <v>0</v>
      </c>
      <c r="GP763">
        <f t="shared" si="688"/>
        <v>0</v>
      </c>
      <c r="GR763">
        <v>0</v>
      </c>
      <c r="GS763">
        <v>3</v>
      </c>
      <c r="GT763">
        <v>0</v>
      </c>
      <c r="GU763" t="s">
        <v>3</v>
      </c>
      <c r="GV763">
        <f t="shared" si="689"/>
        <v>0</v>
      </c>
      <c r="GW763">
        <v>1</v>
      </c>
      <c r="GX763">
        <f t="shared" si="690"/>
        <v>0</v>
      </c>
      <c r="HA763">
        <v>0</v>
      </c>
      <c r="HB763">
        <v>0</v>
      </c>
      <c r="HC763">
        <f t="shared" si="691"/>
        <v>0</v>
      </c>
      <c r="HE763" t="s">
        <v>3</v>
      </c>
      <c r="HF763" t="s">
        <v>3</v>
      </c>
      <c r="HM763" t="s">
        <v>3</v>
      </c>
      <c r="HN763" t="s">
        <v>3</v>
      </c>
      <c r="HO763" t="s">
        <v>3</v>
      </c>
      <c r="HP763" t="s">
        <v>3</v>
      </c>
      <c r="HQ763" t="s">
        <v>3</v>
      </c>
      <c r="IK763">
        <v>0</v>
      </c>
    </row>
    <row r="764" spans="1:245" x14ac:dyDescent="0.2">
      <c r="A764">
        <v>18</v>
      </c>
      <c r="B764">
        <v>1</v>
      </c>
      <c r="C764">
        <v>352</v>
      </c>
      <c r="E764" t="s">
        <v>152</v>
      </c>
      <c r="F764" t="s">
        <v>142</v>
      </c>
      <c r="G764" t="s">
        <v>282</v>
      </c>
      <c r="H764" t="s">
        <v>143</v>
      </c>
      <c r="I764">
        <f>I763*J764</f>
        <v>2.7681150000000003</v>
      </c>
      <c r="J764">
        <v>135.03</v>
      </c>
      <c r="K764">
        <v>135.03</v>
      </c>
      <c r="O764">
        <f t="shared" si="654"/>
        <v>729.23</v>
      </c>
      <c r="P764">
        <f t="shared" si="655"/>
        <v>729.23</v>
      </c>
      <c r="Q764">
        <f>(ROUND((ROUND(((ET764)*AV764*I764),2)*BB764),2)+ROUND((ROUND(((AE764-(EU764))*AV764*I764),2)*BS764),2))</f>
        <v>0</v>
      </c>
      <c r="R764">
        <f t="shared" si="657"/>
        <v>0</v>
      </c>
      <c r="S764">
        <f t="shared" si="658"/>
        <v>0</v>
      </c>
      <c r="T764">
        <f t="shared" si="659"/>
        <v>0</v>
      </c>
      <c r="U764">
        <f t="shared" si="660"/>
        <v>0</v>
      </c>
      <c r="V764">
        <f t="shared" si="661"/>
        <v>0</v>
      </c>
      <c r="W764">
        <f t="shared" si="662"/>
        <v>0</v>
      </c>
      <c r="X764">
        <f t="shared" si="663"/>
        <v>0</v>
      </c>
      <c r="Y764">
        <f t="shared" si="664"/>
        <v>0</v>
      </c>
      <c r="AA764">
        <v>55282325</v>
      </c>
      <c r="AB764">
        <f t="shared" si="665"/>
        <v>25.09</v>
      </c>
      <c r="AC764">
        <f t="shared" si="666"/>
        <v>25.09</v>
      </c>
      <c r="AD764">
        <f>ROUND((((ET764)-(EU764))+AE764),6)</f>
        <v>0</v>
      </c>
      <c r="AE764">
        <f>ROUND((EU764),6)</f>
        <v>0</v>
      </c>
      <c r="AF764">
        <f>ROUND((EV764),6)</f>
        <v>0</v>
      </c>
      <c r="AG764">
        <f t="shared" si="669"/>
        <v>0</v>
      </c>
      <c r="AH764">
        <f>(EW764)</f>
        <v>0</v>
      </c>
      <c r="AI764">
        <f>(EX764)</f>
        <v>0</v>
      </c>
      <c r="AJ764">
        <f t="shared" si="671"/>
        <v>0</v>
      </c>
      <c r="AK764">
        <v>25.09</v>
      </c>
      <c r="AL764">
        <v>25.09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1</v>
      </c>
      <c r="AW764">
        <v>1</v>
      </c>
      <c r="AZ764">
        <v>1</v>
      </c>
      <c r="BA764">
        <v>1</v>
      </c>
      <c r="BB764">
        <v>1</v>
      </c>
      <c r="BC764">
        <v>10.5</v>
      </c>
      <c r="BD764" t="s">
        <v>3</v>
      </c>
      <c r="BE764" t="s">
        <v>3</v>
      </c>
      <c r="BF764" t="s">
        <v>3</v>
      </c>
      <c r="BG764" t="s">
        <v>3</v>
      </c>
      <c r="BH764">
        <v>3</v>
      </c>
      <c r="BI764">
        <v>1</v>
      </c>
      <c r="BJ764" t="s">
        <v>144</v>
      </c>
      <c r="BM764">
        <v>96</v>
      </c>
      <c r="BN764">
        <v>0</v>
      </c>
      <c r="BO764" t="s">
        <v>142</v>
      </c>
      <c r="BP764">
        <v>1</v>
      </c>
      <c r="BQ764">
        <v>30</v>
      </c>
      <c r="BR764">
        <v>0</v>
      </c>
      <c r="BS764">
        <v>1</v>
      </c>
      <c r="BT764">
        <v>1</v>
      </c>
      <c r="BU764">
        <v>1</v>
      </c>
      <c r="BV764">
        <v>1</v>
      </c>
      <c r="BW764">
        <v>1</v>
      </c>
      <c r="BX764">
        <v>1</v>
      </c>
      <c r="BY764" t="s">
        <v>3</v>
      </c>
      <c r="BZ764">
        <v>0</v>
      </c>
      <c r="CA764">
        <v>0</v>
      </c>
      <c r="CB764" t="s">
        <v>3</v>
      </c>
      <c r="CE764">
        <v>30</v>
      </c>
      <c r="CF764">
        <v>0</v>
      </c>
      <c r="CG764">
        <v>0</v>
      </c>
      <c r="CM764">
        <v>0</v>
      </c>
      <c r="CN764" t="s">
        <v>3</v>
      </c>
      <c r="CO764">
        <v>0</v>
      </c>
      <c r="CP764">
        <f t="shared" si="672"/>
        <v>729.23</v>
      </c>
      <c r="CQ764">
        <f t="shared" si="673"/>
        <v>263.45</v>
      </c>
      <c r="CR764">
        <f>(ROUND((ROUND(((ET764)*AV764*1),2)*BB764),2)+ROUND((ROUND(((AE764-(EU764))*AV764*1),2)*BS764),2))</f>
        <v>0</v>
      </c>
      <c r="CS764">
        <f t="shared" si="675"/>
        <v>0</v>
      </c>
      <c r="CT764">
        <f t="shared" si="676"/>
        <v>0</v>
      </c>
      <c r="CU764">
        <f t="shared" si="677"/>
        <v>0</v>
      </c>
      <c r="CV764">
        <f t="shared" si="678"/>
        <v>0</v>
      </c>
      <c r="CW764">
        <f t="shared" si="679"/>
        <v>0</v>
      </c>
      <c r="CX764">
        <f t="shared" si="680"/>
        <v>0</v>
      </c>
      <c r="CY764">
        <f t="shared" si="681"/>
        <v>0</v>
      </c>
      <c r="CZ764">
        <f t="shared" si="682"/>
        <v>0</v>
      </c>
      <c r="DC764" t="s">
        <v>3</v>
      </c>
      <c r="DD764" t="s">
        <v>3</v>
      </c>
      <c r="DE764" t="s">
        <v>3</v>
      </c>
      <c r="DF764" t="s">
        <v>3</v>
      </c>
      <c r="DG764" t="s">
        <v>3</v>
      </c>
      <c r="DH764" t="s">
        <v>3</v>
      </c>
      <c r="DI764" t="s">
        <v>3</v>
      </c>
      <c r="DJ764" t="s">
        <v>3</v>
      </c>
      <c r="DK764" t="s">
        <v>3</v>
      </c>
      <c r="DL764" t="s">
        <v>3</v>
      </c>
      <c r="DM764" t="s">
        <v>3</v>
      </c>
      <c r="DN764">
        <v>104</v>
      </c>
      <c r="DO764">
        <v>79</v>
      </c>
      <c r="DP764">
        <v>1.087</v>
      </c>
      <c r="DQ764">
        <v>1.0009999999999999</v>
      </c>
      <c r="DU764">
        <v>1005</v>
      </c>
      <c r="DV764" t="s">
        <v>143</v>
      </c>
      <c r="DW764" t="s">
        <v>143</v>
      </c>
      <c r="DX764">
        <v>1</v>
      </c>
      <c r="DZ764" t="s">
        <v>3</v>
      </c>
      <c r="EA764" t="s">
        <v>3</v>
      </c>
      <c r="EB764" t="s">
        <v>3</v>
      </c>
      <c r="EC764" t="s">
        <v>3</v>
      </c>
      <c r="EE764">
        <v>54687522</v>
      </c>
      <c r="EF764">
        <v>30</v>
      </c>
      <c r="EG764" t="s">
        <v>137</v>
      </c>
      <c r="EH764">
        <v>0</v>
      </c>
      <c r="EI764" t="s">
        <v>3</v>
      </c>
      <c r="EJ764">
        <v>1</v>
      </c>
      <c r="EK764">
        <v>96</v>
      </c>
      <c r="EL764" t="s">
        <v>138</v>
      </c>
      <c r="EM764" t="s">
        <v>139</v>
      </c>
      <c r="EO764" t="s">
        <v>3</v>
      </c>
      <c r="EQ764">
        <v>0</v>
      </c>
      <c r="ER764">
        <v>25.09</v>
      </c>
      <c r="ES764">
        <v>25.09</v>
      </c>
      <c r="ET764">
        <v>0</v>
      </c>
      <c r="EU764">
        <v>0</v>
      </c>
      <c r="EV764">
        <v>0</v>
      </c>
      <c r="EW764">
        <v>0</v>
      </c>
      <c r="EX764">
        <v>0</v>
      </c>
      <c r="FQ764">
        <v>0</v>
      </c>
      <c r="FR764">
        <f t="shared" si="683"/>
        <v>0</v>
      </c>
      <c r="FS764">
        <v>0</v>
      </c>
      <c r="FX764">
        <v>104</v>
      </c>
      <c r="FY764">
        <v>79</v>
      </c>
      <c r="GA764" t="s">
        <v>3</v>
      </c>
      <c r="GD764">
        <v>0</v>
      </c>
      <c r="GF764">
        <v>-1420146113</v>
      </c>
      <c r="GG764">
        <v>2</v>
      </c>
      <c r="GH764">
        <v>1</v>
      </c>
      <c r="GI764">
        <v>3</v>
      </c>
      <c r="GJ764">
        <v>0</v>
      </c>
      <c r="GK764">
        <f>ROUND(R764*(R12)/100,2)</f>
        <v>0</v>
      </c>
      <c r="GL764">
        <f t="shared" si="684"/>
        <v>0</v>
      </c>
      <c r="GM764">
        <f t="shared" si="685"/>
        <v>729.23</v>
      </c>
      <c r="GN764">
        <f t="shared" si="686"/>
        <v>729.23</v>
      </c>
      <c r="GO764">
        <f t="shared" si="687"/>
        <v>0</v>
      </c>
      <c r="GP764">
        <f t="shared" si="688"/>
        <v>0</v>
      </c>
      <c r="GR764">
        <v>0</v>
      </c>
      <c r="GS764">
        <v>3</v>
      </c>
      <c r="GT764">
        <v>0</v>
      </c>
      <c r="GU764" t="s">
        <v>3</v>
      </c>
      <c r="GV764">
        <f t="shared" si="689"/>
        <v>0</v>
      </c>
      <c r="GW764">
        <v>1</v>
      </c>
      <c r="GX764">
        <f t="shared" si="690"/>
        <v>0</v>
      </c>
      <c r="HA764">
        <v>0</v>
      </c>
      <c r="HB764">
        <v>0</v>
      </c>
      <c r="HC764">
        <f t="shared" si="691"/>
        <v>0</v>
      </c>
      <c r="HE764" t="s">
        <v>3</v>
      </c>
      <c r="HF764" t="s">
        <v>3</v>
      </c>
      <c r="HM764" t="s">
        <v>3</v>
      </c>
      <c r="HN764" t="s">
        <v>3</v>
      </c>
      <c r="HO764" t="s">
        <v>3</v>
      </c>
      <c r="HP764" t="s">
        <v>3</v>
      </c>
      <c r="HQ764" t="s">
        <v>3</v>
      </c>
      <c r="IK764">
        <v>0</v>
      </c>
    </row>
    <row r="765" spans="1:245" x14ac:dyDescent="0.2">
      <c r="A765">
        <v>18</v>
      </c>
      <c r="B765">
        <v>1</v>
      </c>
      <c r="C765">
        <v>353</v>
      </c>
      <c r="E765" t="s">
        <v>153</v>
      </c>
      <c r="F765" t="s">
        <v>146</v>
      </c>
      <c r="G765" t="s">
        <v>283</v>
      </c>
      <c r="H765" t="s">
        <v>143</v>
      </c>
      <c r="I765">
        <f>I763*J765</f>
        <v>1.235535</v>
      </c>
      <c r="J765">
        <v>60.27</v>
      </c>
      <c r="K765">
        <v>60.27</v>
      </c>
      <c r="O765">
        <f t="shared" si="654"/>
        <v>305.98</v>
      </c>
      <c r="P765">
        <f t="shared" si="655"/>
        <v>305.98</v>
      </c>
      <c r="Q765">
        <f>(ROUND((ROUND(((ET765)*AV765*I765),2)*BB765),2)+ROUND((ROUND(((AE765-(EU765))*AV765*I765),2)*BS765),2))</f>
        <v>0</v>
      </c>
      <c r="R765">
        <f t="shared" si="657"/>
        <v>0</v>
      </c>
      <c r="S765">
        <f t="shared" si="658"/>
        <v>0</v>
      </c>
      <c r="T765">
        <f t="shared" si="659"/>
        <v>0</v>
      </c>
      <c r="U765">
        <f t="shared" si="660"/>
        <v>0</v>
      </c>
      <c r="V765">
        <f t="shared" si="661"/>
        <v>0</v>
      </c>
      <c r="W765">
        <f t="shared" si="662"/>
        <v>0</v>
      </c>
      <c r="X765">
        <f t="shared" si="663"/>
        <v>0</v>
      </c>
      <c r="Y765">
        <f t="shared" si="664"/>
        <v>0</v>
      </c>
      <c r="AA765">
        <v>55282325</v>
      </c>
      <c r="AB765">
        <f t="shared" si="665"/>
        <v>23.06</v>
      </c>
      <c r="AC765">
        <f t="shared" si="666"/>
        <v>23.06</v>
      </c>
      <c r="AD765">
        <f>ROUND((((ET765)-(EU765))+AE765),6)</f>
        <v>0</v>
      </c>
      <c r="AE765">
        <f>ROUND((EU765),6)</f>
        <v>0</v>
      </c>
      <c r="AF765">
        <f>ROUND((EV765),6)</f>
        <v>0</v>
      </c>
      <c r="AG765">
        <f t="shared" si="669"/>
        <v>0</v>
      </c>
      <c r="AH765">
        <f>(EW765)</f>
        <v>0</v>
      </c>
      <c r="AI765">
        <f>(EX765)</f>
        <v>0</v>
      </c>
      <c r="AJ765">
        <f t="shared" si="671"/>
        <v>0</v>
      </c>
      <c r="AK765">
        <v>23.06</v>
      </c>
      <c r="AL765">
        <v>23.06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1</v>
      </c>
      <c r="AW765">
        <v>1</v>
      </c>
      <c r="AZ765">
        <v>1</v>
      </c>
      <c r="BA765">
        <v>1</v>
      </c>
      <c r="BB765">
        <v>1</v>
      </c>
      <c r="BC765">
        <v>10.74</v>
      </c>
      <c r="BD765" t="s">
        <v>3</v>
      </c>
      <c r="BE765" t="s">
        <v>3</v>
      </c>
      <c r="BF765" t="s">
        <v>3</v>
      </c>
      <c r="BG765" t="s">
        <v>3</v>
      </c>
      <c r="BH765">
        <v>3</v>
      </c>
      <c r="BI765">
        <v>1</v>
      </c>
      <c r="BJ765" t="s">
        <v>147</v>
      </c>
      <c r="BM765">
        <v>96</v>
      </c>
      <c r="BN765">
        <v>0</v>
      </c>
      <c r="BO765" t="s">
        <v>146</v>
      </c>
      <c r="BP765">
        <v>1</v>
      </c>
      <c r="BQ765">
        <v>30</v>
      </c>
      <c r="BR765">
        <v>0</v>
      </c>
      <c r="BS765">
        <v>1</v>
      </c>
      <c r="BT765">
        <v>1</v>
      </c>
      <c r="BU765">
        <v>1</v>
      </c>
      <c r="BV765">
        <v>1</v>
      </c>
      <c r="BW765">
        <v>1</v>
      </c>
      <c r="BX765">
        <v>1</v>
      </c>
      <c r="BY765" t="s">
        <v>3</v>
      </c>
      <c r="BZ765">
        <v>0</v>
      </c>
      <c r="CA765">
        <v>0</v>
      </c>
      <c r="CB765" t="s">
        <v>3</v>
      </c>
      <c r="CE765">
        <v>30</v>
      </c>
      <c r="CF765">
        <v>0</v>
      </c>
      <c r="CG765">
        <v>0</v>
      </c>
      <c r="CM765">
        <v>0</v>
      </c>
      <c r="CN765" t="s">
        <v>3</v>
      </c>
      <c r="CO765">
        <v>0</v>
      </c>
      <c r="CP765">
        <f t="shared" si="672"/>
        <v>305.98</v>
      </c>
      <c r="CQ765">
        <f t="shared" si="673"/>
        <v>247.66</v>
      </c>
      <c r="CR765">
        <f>(ROUND((ROUND(((ET765)*AV765*1),2)*BB765),2)+ROUND((ROUND(((AE765-(EU765))*AV765*1),2)*BS765),2))</f>
        <v>0</v>
      </c>
      <c r="CS765">
        <f t="shared" si="675"/>
        <v>0</v>
      </c>
      <c r="CT765">
        <f t="shared" si="676"/>
        <v>0</v>
      </c>
      <c r="CU765">
        <f t="shared" si="677"/>
        <v>0</v>
      </c>
      <c r="CV765">
        <f t="shared" si="678"/>
        <v>0</v>
      </c>
      <c r="CW765">
        <f t="shared" si="679"/>
        <v>0</v>
      </c>
      <c r="CX765">
        <f t="shared" si="680"/>
        <v>0</v>
      </c>
      <c r="CY765">
        <f t="shared" si="681"/>
        <v>0</v>
      </c>
      <c r="CZ765">
        <f t="shared" si="682"/>
        <v>0</v>
      </c>
      <c r="DC765" t="s">
        <v>3</v>
      </c>
      <c r="DD765" t="s">
        <v>3</v>
      </c>
      <c r="DE765" t="s">
        <v>3</v>
      </c>
      <c r="DF765" t="s">
        <v>3</v>
      </c>
      <c r="DG765" t="s">
        <v>3</v>
      </c>
      <c r="DH765" t="s">
        <v>3</v>
      </c>
      <c r="DI765" t="s">
        <v>3</v>
      </c>
      <c r="DJ765" t="s">
        <v>3</v>
      </c>
      <c r="DK765" t="s">
        <v>3</v>
      </c>
      <c r="DL765" t="s">
        <v>3</v>
      </c>
      <c r="DM765" t="s">
        <v>3</v>
      </c>
      <c r="DN765">
        <v>104</v>
      </c>
      <c r="DO765">
        <v>79</v>
      </c>
      <c r="DP765">
        <v>1.087</v>
      </c>
      <c r="DQ765">
        <v>1.0009999999999999</v>
      </c>
      <c r="DU765">
        <v>1005</v>
      </c>
      <c r="DV765" t="s">
        <v>143</v>
      </c>
      <c r="DW765" t="s">
        <v>143</v>
      </c>
      <c r="DX765">
        <v>1</v>
      </c>
      <c r="DZ765" t="s">
        <v>3</v>
      </c>
      <c r="EA765" t="s">
        <v>3</v>
      </c>
      <c r="EB765" t="s">
        <v>3</v>
      </c>
      <c r="EC765" t="s">
        <v>3</v>
      </c>
      <c r="EE765">
        <v>54687522</v>
      </c>
      <c r="EF765">
        <v>30</v>
      </c>
      <c r="EG765" t="s">
        <v>137</v>
      </c>
      <c r="EH765">
        <v>0</v>
      </c>
      <c r="EI765" t="s">
        <v>3</v>
      </c>
      <c r="EJ765">
        <v>1</v>
      </c>
      <c r="EK765">
        <v>96</v>
      </c>
      <c r="EL765" t="s">
        <v>138</v>
      </c>
      <c r="EM765" t="s">
        <v>139</v>
      </c>
      <c r="EO765" t="s">
        <v>3</v>
      </c>
      <c r="EQ765">
        <v>0</v>
      </c>
      <c r="ER765">
        <v>23.06</v>
      </c>
      <c r="ES765">
        <v>23.06</v>
      </c>
      <c r="ET765">
        <v>0</v>
      </c>
      <c r="EU765">
        <v>0</v>
      </c>
      <c r="EV765">
        <v>0</v>
      </c>
      <c r="EW765">
        <v>0</v>
      </c>
      <c r="EX765">
        <v>0</v>
      </c>
      <c r="FQ765">
        <v>0</v>
      </c>
      <c r="FR765">
        <f t="shared" si="683"/>
        <v>0</v>
      </c>
      <c r="FS765">
        <v>0</v>
      </c>
      <c r="FX765">
        <v>104</v>
      </c>
      <c r="FY765">
        <v>79</v>
      </c>
      <c r="GA765" t="s">
        <v>3</v>
      </c>
      <c r="GD765">
        <v>0</v>
      </c>
      <c r="GF765">
        <v>-1577770690</v>
      </c>
      <c r="GG765">
        <v>2</v>
      </c>
      <c r="GH765">
        <v>1</v>
      </c>
      <c r="GI765">
        <v>3</v>
      </c>
      <c r="GJ765">
        <v>0</v>
      </c>
      <c r="GK765">
        <f>ROUND(R765*(R12)/100,2)</f>
        <v>0</v>
      </c>
      <c r="GL765">
        <f t="shared" si="684"/>
        <v>0</v>
      </c>
      <c r="GM765">
        <f t="shared" si="685"/>
        <v>305.98</v>
      </c>
      <c r="GN765">
        <f t="shared" si="686"/>
        <v>305.98</v>
      </c>
      <c r="GO765">
        <f t="shared" si="687"/>
        <v>0</v>
      </c>
      <c r="GP765">
        <f t="shared" si="688"/>
        <v>0</v>
      </c>
      <c r="GR765">
        <v>0</v>
      </c>
      <c r="GS765">
        <v>3</v>
      </c>
      <c r="GT765">
        <v>0</v>
      </c>
      <c r="GU765" t="s">
        <v>3</v>
      </c>
      <c r="GV765">
        <f t="shared" si="689"/>
        <v>0</v>
      </c>
      <c r="GW765">
        <v>1</v>
      </c>
      <c r="GX765">
        <f t="shared" si="690"/>
        <v>0</v>
      </c>
      <c r="HA765">
        <v>0</v>
      </c>
      <c r="HB765">
        <v>0</v>
      </c>
      <c r="HC765">
        <f t="shared" si="691"/>
        <v>0</v>
      </c>
      <c r="HE765" t="s">
        <v>3</v>
      </c>
      <c r="HF765" t="s">
        <v>3</v>
      </c>
      <c r="HM765" t="s">
        <v>3</v>
      </c>
      <c r="HN765" t="s">
        <v>3</v>
      </c>
      <c r="HO765" t="s">
        <v>3</v>
      </c>
      <c r="HP765" t="s">
        <v>3</v>
      </c>
      <c r="HQ765" t="s">
        <v>3</v>
      </c>
      <c r="IK765">
        <v>0</v>
      </c>
    </row>
    <row r="767" spans="1:245" x14ac:dyDescent="0.2">
      <c r="A767" s="1">
        <v>5</v>
      </c>
      <c r="B767" s="1">
        <v>1</v>
      </c>
      <c r="C767" s="1"/>
      <c r="D767" s="1">
        <f>ROW(A779)</f>
        <v>779</v>
      </c>
      <c r="E767" s="1"/>
      <c r="F767" s="1" t="s">
        <v>17</v>
      </c>
      <c r="G767" s="1" t="s">
        <v>154</v>
      </c>
      <c r="H767" s="1" t="s">
        <v>3</v>
      </c>
      <c r="I767" s="1">
        <v>0</v>
      </c>
      <c r="J767" s="1"/>
      <c r="K767" s="1">
        <v>-1</v>
      </c>
      <c r="L767" s="1"/>
      <c r="M767" s="1" t="s">
        <v>3</v>
      </c>
      <c r="N767" s="1"/>
      <c r="O767" s="1"/>
      <c r="P767" s="1"/>
      <c r="Q767" s="1"/>
      <c r="R767" s="1"/>
      <c r="S767" s="1">
        <v>0</v>
      </c>
      <c r="T767" s="1"/>
      <c r="U767" s="1" t="s">
        <v>3</v>
      </c>
      <c r="V767" s="1">
        <v>0</v>
      </c>
      <c r="W767" s="1"/>
      <c r="X767" s="1"/>
      <c r="Y767" s="1"/>
      <c r="Z767" s="1"/>
      <c r="AA767" s="1"/>
      <c r="AB767" s="1" t="s">
        <v>3</v>
      </c>
      <c r="AC767" s="1" t="s">
        <v>3</v>
      </c>
      <c r="AD767" s="1" t="s">
        <v>3</v>
      </c>
      <c r="AE767" s="1" t="s">
        <v>3</v>
      </c>
      <c r="AF767" s="1" t="s">
        <v>3</v>
      </c>
      <c r="AG767" s="1" t="s">
        <v>3</v>
      </c>
      <c r="AH767" s="1"/>
      <c r="AI767" s="1"/>
      <c r="AJ767" s="1"/>
      <c r="AK767" s="1"/>
      <c r="AL767" s="1"/>
      <c r="AM767" s="1"/>
      <c r="AN767" s="1"/>
      <c r="AO767" s="1"/>
      <c r="AP767" s="1" t="s">
        <v>3</v>
      </c>
      <c r="AQ767" s="1" t="s">
        <v>3</v>
      </c>
      <c r="AR767" s="1" t="s">
        <v>3</v>
      </c>
      <c r="AS767" s="1"/>
      <c r="AT767" s="1"/>
      <c r="AU767" s="1"/>
      <c r="AV767" s="1"/>
      <c r="AW767" s="1"/>
      <c r="AX767" s="1"/>
      <c r="AY767" s="1"/>
      <c r="AZ767" s="1" t="s">
        <v>3</v>
      </c>
      <c r="BA767" s="1"/>
      <c r="BB767" s="1" t="s">
        <v>3</v>
      </c>
      <c r="BC767" s="1" t="s">
        <v>3</v>
      </c>
      <c r="BD767" s="1" t="s">
        <v>3</v>
      </c>
      <c r="BE767" s="1" t="s">
        <v>3</v>
      </c>
      <c r="BF767" s="1" t="s">
        <v>3</v>
      </c>
      <c r="BG767" s="1" t="s">
        <v>3</v>
      </c>
      <c r="BH767" s="1" t="s">
        <v>3</v>
      </c>
      <c r="BI767" s="1" t="s">
        <v>3</v>
      </c>
      <c r="BJ767" s="1" t="s">
        <v>3</v>
      </c>
      <c r="BK767" s="1" t="s">
        <v>3</v>
      </c>
      <c r="BL767" s="1" t="s">
        <v>3</v>
      </c>
      <c r="BM767" s="1" t="s">
        <v>3</v>
      </c>
      <c r="BN767" s="1" t="s">
        <v>3</v>
      </c>
      <c r="BO767" s="1" t="s">
        <v>3</v>
      </c>
      <c r="BP767" s="1" t="s">
        <v>3</v>
      </c>
      <c r="BQ767" s="1"/>
      <c r="BR767" s="1"/>
      <c r="BS767" s="1"/>
      <c r="BT767" s="1"/>
      <c r="BU767" s="1"/>
      <c r="BV767" s="1"/>
      <c r="BW767" s="1"/>
      <c r="BX767" s="1">
        <v>0</v>
      </c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>
        <v>0</v>
      </c>
    </row>
    <row r="769" spans="1:245" x14ac:dyDescent="0.2">
      <c r="A769" s="2">
        <v>52</v>
      </c>
      <c r="B769" s="2">
        <f t="shared" ref="B769:G769" si="692">B779</f>
        <v>1</v>
      </c>
      <c r="C769" s="2">
        <f t="shared" si="692"/>
        <v>5</v>
      </c>
      <c r="D769" s="2">
        <f t="shared" si="692"/>
        <v>767</v>
      </c>
      <c r="E769" s="2">
        <f t="shared" si="692"/>
        <v>0</v>
      </c>
      <c r="F769" s="2" t="str">
        <f t="shared" si="692"/>
        <v>Новый подраздел</v>
      </c>
      <c r="G769" s="2" t="str">
        <f t="shared" si="692"/>
        <v>Кровля тех. этажа в/о В/5-9</v>
      </c>
      <c r="H769" s="2"/>
      <c r="I769" s="2"/>
      <c r="J769" s="2"/>
      <c r="K769" s="2"/>
      <c r="L769" s="2"/>
      <c r="M769" s="2"/>
      <c r="N769" s="2"/>
      <c r="O769" s="2">
        <f t="shared" ref="O769:AT769" si="693">O779</f>
        <v>245.16</v>
      </c>
      <c r="P769" s="2">
        <f t="shared" si="693"/>
        <v>0</v>
      </c>
      <c r="Q769" s="2">
        <f t="shared" si="693"/>
        <v>0</v>
      </c>
      <c r="R769" s="2">
        <f t="shared" si="693"/>
        <v>0</v>
      </c>
      <c r="S769" s="2">
        <f t="shared" si="693"/>
        <v>245.16</v>
      </c>
      <c r="T769" s="2">
        <f t="shared" si="693"/>
        <v>0</v>
      </c>
      <c r="U769" s="2">
        <f t="shared" si="693"/>
        <v>0.88863199999999998</v>
      </c>
      <c r="V769" s="2">
        <f t="shared" si="693"/>
        <v>0</v>
      </c>
      <c r="W769" s="2">
        <f t="shared" si="693"/>
        <v>0</v>
      </c>
      <c r="X769" s="2">
        <f t="shared" si="693"/>
        <v>178.98</v>
      </c>
      <c r="Y769" s="2">
        <f t="shared" si="693"/>
        <v>100.51</v>
      </c>
      <c r="Z769" s="2">
        <f t="shared" si="693"/>
        <v>0</v>
      </c>
      <c r="AA769" s="2">
        <f t="shared" si="693"/>
        <v>0</v>
      </c>
      <c r="AB769" s="2">
        <f t="shared" si="693"/>
        <v>245.16</v>
      </c>
      <c r="AC769" s="2">
        <f t="shared" si="693"/>
        <v>0</v>
      </c>
      <c r="AD769" s="2">
        <f t="shared" si="693"/>
        <v>0</v>
      </c>
      <c r="AE769" s="2">
        <f t="shared" si="693"/>
        <v>0</v>
      </c>
      <c r="AF769" s="2">
        <f t="shared" si="693"/>
        <v>245.16</v>
      </c>
      <c r="AG769" s="2">
        <f t="shared" si="693"/>
        <v>0</v>
      </c>
      <c r="AH769" s="2">
        <f t="shared" si="693"/>
        <v>0.88863199999999998</v>
      </c>
      <c r="AI769" s="2">
        <f t="shared" si="693"/>
        <v>0</v>
      </c>
      <c r="AJ769" s="2">
        <f t="shared" si="693"/>
        <v>0</v>
      </c>
      <c r="AK769" s="2">
        <f t="shared" si="693"/>
        <v>178.98</v>
      </c>
      <c r="AL769" s="2">
        <f t="shared" si="693"/>
        <v>100.51</v>
      </c>
      <c r="AM769" s="2">
        <f t="shared" si="693"/>
        <v>0</v>
      </c>
      <c r="AN769" s="2">
        <f t="shared" si="693"/>
        <v>0</v>
      </c>
      <c r="AO769" s="2">
        <f t="shared" si="693"/>
        <v>0</v>
      </c>
      <c r="AP769" s="2">
        <f t="shared" si="693"/>
        <v>0</v>
      </c>
      <c r="AQ769" s="2">
        <f t="shared" si="693"/>
        <v>0</v>
      </c>
      <c r="AR769" s="2">
        <f t="shared" si="693"/>
        <v>524.65</v>
      </c>
      <c r="AS769" s="2">
        <f t="shared" si="693"/>
        <v>524.65</v>
      </c>
      <c r="AT769" s="2">
        <f t="shared" si="693"/>
        <v>0</v>
      </c>
      <c r="AU769" s="2">
        <f t="shared" ref="AU769:BZ769" si="694">AU779</f>
        <v>0</v>
      </c>
      <c r="AV769" s="2">
        <f t="shared" si="694"/>
        <v>0</v>
      </c>
      <c r="AW769" s="2">
        <f t="shared" si="694"/>
        <v>0</v>
      </c>
      <c r="AX769" s="2">
        <f t="shared" si="694"/>
        <v>0</v>
      </c>
      <c r="AY769" s="2">
        <f t="shared" si="694"/>
        <v>0</v>
      </c>
      <c r="AZ769" s="2">
        <f t="shared" si="694"/>
        <v>0</v>
      </c>
      <c r="BA769" s="2">
        <f t="shared" si="694"/>
        <v>0</v>
      </c>
      <c r="BB769" s="2">
        <f t="shared" si="694"/>
        <v>0</v>
      </c>
      <c r="BC769" s="2">
        <f t="shared" si="694"/>
        <v>0</v>
      </c>
      <c r="BD769" s="2">
        <f t="shared" si="694"/>
        <v>0</v>
      </c>
      <c r="BE769" s="2">
        <f t="shared" si="694"/>
        <v>0</v>
      </c>
      <c r="BF769" s="2">
        <f t="shared" si="694"/>
        <v>0</v>
      </c>
      <c r="BG769" s="2">
        <f t="shared" si="694"/>
        <v>0</v>
      </c>
      <c r="BH769" s="2">
        <f t="shared" si="694"/>
        <v>0</v>
      </c>
      <c r="BI769" s="2">
        <f t="shared" si="694"/>
        <v>0</v>
      </c>
      <c r="BJ769" s="2">
        <f t="shared" si="694"/>
        <v>0</v>
      </c>
      <c r="BK769" s="2">
        <f t="shared" si="694"/>
        <v>0</v>
      </c>
      <c r="BL769" s="2">
        <f t="shared" si="694"/>
        <v>0</v>
      </c>
      <c r="BM769" s="2">
        <f t="shared" si="694"/>
        <v>0</v>
      </c>
      <c r="BN769" s="2">
        <f t="shared" si="694"/>
        <v>0</v>
      </c>
      <c r="BO769" s="2">
        <f t="shared" si="694"/>
        <v>0</v>
      </c>
      <c r="BP769" s="2">
        <f t="shared" si="694"/>
        <v>0</v>
      </c>
      <c r="BQ769" s="2">
        <f t="shared" si="694"/>
        <v>0</v>
      </c>
      <c r="BR769" s="2">
        <f t="shared" si="694"/>
        <v>0</v>
      </c>
      <c r="BS769" s="2">
        <f t="shared" si="694"/>
        <v>0</v>
      </c>
      <c r="BT769" s="2">
        <f t="shared" si="694"/>
        <v>0</v>
      </c>
      <c r="BU769" s="2">
        <f t="shared" si="694"/>
        <v>0</v>
      </c>
      <c r="BV769" s="2">
        <f t="shared" si="694"/>
        <v>0</v>
      </c>
      <c r="BW769" s="2">
        <f t="shared" si="694"/>
        <v>0</v>
      </c>
      <c r="BX769" s="2">
        <f t="shared" si="694"/>
        <v>0</v>
      </c>
      <c r="BY769" s="2">
        <f t="shared" si="694"/>
        <v>0</v>
      </c>
      <c r="BZ769" s="2">
        <f t="shared" si="694"/>
        <v>0</v>
      </c>
      <c r="CA769" s="2">
        <f t="shared" ref="CA769:DF769" si="695">CA779</f>
        <v>524.65</v>
      </c>
      <c r="CB769" s="2">
        <f t="shared" si="695"/>
        <v>524.65</v>
      </c>
      <c r="CC769" s="2">
        <f t="shared" si="695"/>
        <v>0</v>
      </c>
      <c r="CD769" s="2">
        <f t="shared" si="695"/>
        <v>0</v>
      </c>
      <c r="CE769" s="2">
        <f t="shared" si="695"/>
        <v>0</v>
      </c>
      <c r="CF769" s="2">
        <f t="shared" si="695"/>
        <v>0</v>
      </c>
      <c r="CG769" s="2">
        <f t="shared" si="695"/>
        <v>0</v>
      </c>
      <c r="CH769" s="2">
        <f t="shared" si="695"/>
        <v>0</v>
      </c>
      <c r="CI769" s="2">
        <f t="shared" si="695"/>
        <v>0</v>
      </c>
      <c r="CJ769" s="2">
        <f t="shared" si="695"/>
        <v>0</v>
      </c>
      <c r="CK769" s="2">
        <f t="shared" si="695"/>
        <v>0</v>
      </c>
      <c r="CL769" s="2">
        <f t="shared" si="695"/>
        <v>0</v>
      </c>
      <c r="CM769" s="2">
        <f t="shared" si="695"/>
        <v>0</v>
      </c>
      <c r="CN769" s="2">
        <f t="shared" si="695"/>
        <v>0</v>
      </c>
      <c r="CO769" s="2">
        <f t="shared" si="695"/>
        <v>0</v>
      </c>
      <c r="CP769" s="2">
        <f t="shared" si="695"/>
        <v>0</v>
      </c>
      <c r="CQ769" s="2">
        <f t="shared" si="695"/>
        <v>0</v>
      </c>
      <c r="CR769" s="2">
        <f t="shared" si="695"/>
        <v>0</v>
      </c>
      <c r="CS769" s="2">
        <f t="shared" si="695"/>
        <v>0</v>
      </c>
      <c r="CT769" s="2">
        <f t="shared" si="695"/>
        <v>0</v>
      </c>
      <c r="CU769" s="2">
        <f t="shared" si="695"/>
        <v>0</v>
      </c>
      <c r="CV769" s="2">
        <f t="shared" si="695"/>
        <v>0</v>
      </c>
      <c r="CW769" s="2">
        <f t="shared" si="695"/>
        <v>0</v>
      </c>
      <c r="CX769" s="2">
        <f t="shared" si="695"/>
        <v>0</v>
      </c>
      <c r="CY769" s="2">
        <f t="shared" si="695"/>
        <v>0</v>
      </c>
      <c r="CZ769" s="2">
        <f t="shared" si="695"/>
        <v>0</v>
      </c>
      <c r="DA769" s="2">
        <f t="shared" si="695"/>
        <v>0</v>
      </c>
      <c r="DB769" s="2">
        <f t="shared" si="695"/>
        <v>0</v>
      </c>
      <c r="DC769" s="2">
        <f t="shared" si="695"/>
        <v>0</v>
      </c>
      <c r="DD769" s="2">
        <f t="shared" si="695"/>
        <v>0</v>
      </c>
      <c r="DE769" s="2">
        <f t="shared" si="695"/>
        <v>0</v>
      </c>
      <c r="DF769" s="2">
        <f t="shared" si="695"/>
        <v>0</v>
      </c>
      <c r="DG769" s="3">
        <f t="shared" ref="DG769:EL769" si="696">DG779</f>
        <v>0</v>
      </c>
      <c r="DH769" s="3">
        <f t="shared" si="696"/>
        <v>0</v>
      </c>
      <c r="DI769" s="3">
        <f t="shared" si="696"/>
        <v>0</v>
      </c>
      <c r="DJ769" s="3">
        <f t="shared" si="696"/>
        <v>0</v>
      </c>
      <c r="DK769" s="3">
        <f t="shared" si="696"/>
        <v>0</v>
      </c>
      <c r="DL769" s="3">
        <f t="shared" si="696"/>
        <v>0</v>
      </c>
      <c r="DM769" s="3">
        <f t="shared" si="696"/>
        <v>0</v>
      </c>
      <c r="DN769" s="3">
        <f t="shared" si="696"/>
        <v>0</v>
      </c>
      <c r="DO769" s="3">
        <f t="shared" si="696"/>
        <v>0</v>
      </c>
      <c r="DP769" s="3">
        <f t="shared" si="696"/>
        <v>0</v>
      </c>
      <c r="DQ769" s="3">
        <f t="shared" si="696"/>
        <v>0</v>
      </c>
      <c r="DR769" s="3">
        <f t="shared" si="696"/>
        <v>0</v>
      </c>
      <c r="DS769" s="3">
        <f t="shared" si="696"/>
        <v>0</v>
      </c>
      <c r="DT769" s="3">
        <f t="shared" si="696"/>
        <v>0</v>
      </c>
      <c r="DU769" s="3">
        <f t="shared" si="696"/>
        <v>0</v>
      </c>
      <c r="DV769" s="3">
        <f t="shared" si="696"/>
        <v>0</v>
      </c>
      <c r="DW769" s="3">
        <f t="shared" si="696"/>
        <v>0</v>
      </c>
      <c r="DX769" s="3">
        <f t="shared" si="696"/>
        <v>0</v>
      </c>
      <c r="DY769" s="3">
        <f t="shared" si="696"/>
        <v>0</v>
      </c>
      <c r="DZ769" s="3">
        <f t="shared" si="696"/>
        <v>0</v>
      </c>
      <c r="EA769" s="3">
        <f t="shared" si="696"/>
        <v>0</v>
      </c>
      <c r="EB769" s="3">
        <f t="shared" si="696"/>
        <v>0</v>
      </c>
      <c r="EC769" s="3">
        <f t="shared" si="696"/>
        <v>0</v>
      </c>
      <c r="ED769" s="3">
        <f t="shared" si="696"/>
        <v>0</v>
      </c>
      <c r="EE769" s="3">
        <f t="shared" si="696"/>
        <v>0</v>
      </c>
      <c r="EF769" s="3">
        <f t="shared" si="696"/>
        <v>0</v>
      </c>
      <c r="EG769" s="3">
        <f t="shared" si="696"/>
        <v>0</v>
      </c>
      <c r="EH769" s="3">
        <f t="shared" si="696"/>
        <v>0</v>
      </c>
      <c r="EI769" s="3">
        <f t="shared" si="696"/>
        <v>0</v>
      </c>
      <c r="EJ769" s="3">
        <f t="shared" si="696"/>
        <v>0</v>
      </c>
      <c r="EK769" s="3">
        <f t="shared" si="696"/>
        <v>0</v>
      </c>
      <c r="EL769" s="3">
        <f t="shared" si="696"/>
        <v>0</v>
      </c>
      <c r="EM769" s="3">
        <f t="shared" ref="EM769:FR769" si="697">EM779</f>
        <v>0</v>
      </c>
      <c r="EN769" s="3">
        <f t="shared" si="697"/>
        <v>0</v>
      </c>
      <c r="EO769" s="3">
        <f t="shared" si="697"/>
        <v>0</v>
      </c>
      <c r="EP769" s="3">
        <f t="shared" si="697"/>
        <v>0</v>
      </c>
      <c r="EQ769" s="3">
        <f t="shared" si="697"/>
        <v>0</v>
      </c>
      <c r="ER769" s="3">
        <f t="shared" si="697"/>
        <v>0</v>
      </c>
      <c r="ES769" s="3">
        <f t="shared" si="697"/>
        <v>0</v>
      </c>
      <c r="ET769" s="3">
        <f t="shared" si="697"/>
        <v>0</v>
      </c>
      <c r="EU769" s="3">
        <f t="shared" si="697"/>
        <v>0</v>
      </c>
      <c r="EV769" s="3">
        <f t="shared" si="697"/>
        <v>0</v>
      </c>
      <c r="EW769" s="3">
        <f t="shared" si="697"/>
        <v>0</v>
      </c>
      <c r="EX769" s="3">
        <f t="shared" si="697"/>
        <v>0</v>
      </c>
      <c r="EY769" s="3">
        <f t="shared" si="697"/>
        <v>0</v>
      </c>
      <c r="EZ769" s="3">
        <f t="shared" si="697"/>
        <v>0</v>
      </c>
      <c r="FA769" s="3">
        <f t="shared" si="697"/>
        <v>0</v>
      </c>
      <c r="FB769" s="3">
        <f t="shared" si="697"/>
        <v>0</v>
      </c>
      <c r="FC769" s="3">
        <f t="shared" si="697"/>
        <v>0</v>
      </c>
      <c r="FD769" s="3">
        <f t="shared" si="697"/>
        <v>0</v>
      </c>
      <c r="FE769" s="3">
        <f t="shared" si="697"/>
        <v>0</v>
      </c>
      <c r="FF769" s="3">
        <f t="shared" si="697"/>
        <v>0</v>
      </c>
      <c r="FG769" s="3">
        <f t="shared" si="697"/>
        <v>0</v>
      </c>
      <c r="FH769" s="3">
        <f t="shared" si="697"/>
        <v>0</v>
      </c>
      <c r="FI769" s="3">
        <f t="shared" si="697"/>
        <v>0</v>
      </c>
      <c r="FJ769" s="3">
        <f t="shared" si="697"/>
        <v>0</v>
      </c>
      <c r="FK769" s="3">
        <f t="shared" si="697"/>
        <v>0</v>
      </c>
      <c r="FL769" s="3">
        <f t="shared" si="697"/>
        <v>0</v>
      </c>
      <c r="FM769" s="3">
        <f t="shared" si="697"/>
        <v>0</v>
      </c>
      <c r="FN769" s="3">
        <f t="shared" si="697"/>
        <v>0</v>
      </c>
      <c r="FO769" s="3">
        <f t="shared" si="697"/>
        <v>0</v>
      </c>
      <c r="FP769" s="3">
        <f t="shared" si="697"/>
        <v>0</v>
      </c>
      <c r="FQ769" s="3">
        <f t="shared" si="697"/>
        <v>0</v>
      </c>
      <c r="FR769" s="3">
        <f t="shared" si="697"/>
        <v>0</v>
      </c>
      <c r="FS769" s="3">
        <f t="shared" ref="FS769:GX769" si="698">FS779</f>
        <v>0</v>
      </c>
      <c r="FT769" s="3">
        <f t="shared" si="698"/>
        <v>0</v>
      </c>
      <c r="FU769" s="3">
        <f t="shared" si="698"/>
        <v>0</v>
      </c>
      <c r="FV769" s="3">
        <f t="shared" si="698"/>
        <v>0</v>
      </c>
      <c r="FW769" s="3">
        <f t="shared" si="698"/>
        <v>0</v>
      </c>
      <c r="FX769" s="3">
        <f t="shared" si="698"/>
        <v>0</v>
      </c>
      <c r="FY769" s="3">
        <f t="shared" si="698"/>
        <v>0</v>
      </c>
      <c r="FZ769" s="3">
        <f t="shared" si="698"/>
        <v>0</v>
      </c>
      <c r="GA769" s="3">
        <f t="shared" si="698"/>
        <v>0</v>
      </c>
      <c r="GB769" s="3">
        <f t="shared" si="698"/>
        <v>0</v>
      </c>
      <c r="GC769" s="3">
        <f t="shared" si="698"/>
        <v>0</v>
      </c>
      <c r="GD769" s="3">
        <f t="shared" si="698"/>
        <v>0</v>
      </c>
      <c r="GE769" s="3">
        <f t="shared" si="698"/>
        <v>0</v>
      </c>
      <c r="GF769" s="3">
        <f t="shared" si="698"/>
        <v>0</v>
      </c>
      <c r="GG769" s="3">
        <f t="shared" si="698"/>
        <v>0</v>
      </c>
      <c r="GH769" s="3">
        <f t="shared" si="698"/>
        <v>0</v>
      </c>
      <c r="GI769" s="3">
        <f t="shared" si="698"/>
        <v>0</v>
      </c>
      <c r="GJ769" s="3">
        <f t="shared" si="698"/>
        <v>0</v>
      </c>
      <c r="GK769" s="3">
        <f t="shared" si="698"/>
        <v>0</v>
      </c>
      <c r="GL769" s="3">
        <f t="shared" si="698"/>
        <v>0</v>
      </c>
      <c r="GM769" s="3">
        <f t="shared" si="698"/>
        <v>0</v>
      </c>
      <c r="GN769" s="3">
        <f t="shared" si="698"/>
        <v>0</v>
      </c>
      <c r="GO769" s="3">
        <f t="shared" si="698"/>
        <v>0</v>
      </c>
      <c r="GP769" s="3">
        <f t="shared" si="698"/>
        <v>0</v>
      </c>
      <c r="GQ769" s="3">
        <f t="shared" si="698"/>
        <v>0</v>
      </c>
      <c r="GR769" s="3">
        <f t="shared" si="698"/>
        <v>0</v>
      </c>
      <c r="GS769" s="3">
        <f t="shared" si="698"/>
        <v>0</v>
      </c>
      <c r="GT769" s="3">
        <f t="shared" si="698"/>
        <v>0</v>
      </c>
      <c r="GU769" s="3">
        <f t="shared" si="698"/>
        <v>0</v>
      </c>
      <c r="GV769" s="3">
        <f t="shared" si="698"/>
        <v>0</v>
      </c>
      <c r="GW769" s="3">
        <f t="shared" si="698"/>
        <v>0</v>
      </c>
      <c r="GX769" s="3">
        <f t="shared" si="698"/>
        <v>0</v>
      </c>
    </row>
    <row r="771" spans="1:245" x14ac:dyDescent="0.2">
      <c r="A771">
        <v>17</v>
      </c>
      <c r="B771">
        <v>1</v>
      </c>
      <c r="C771">
        <f>ROW(SmtRes!A359)</f>
        <v>359</v>
      </c>
      <c r="D771">
        <f>ROW(EtalonRes!A380)</f>
        <v>380</v>
      </c>
      <c r="E771" t="s">
        <v>19</v>
      </c>
      <c r="F771" t="s">
        <v>20</v>
      </c>
      <c r="G771" t="s">
        <v>21</v>
      </c>
      <c r="H771" t="s">
        <v>22</v>
      </c>
      <c r="I771">
        <f>ROUND(0.72/100,9)</f>
        <v>7.1999999999999998E-3</v>
      </c>
      <c r="J771">
        <v>0</v>
      </c>
      <c r="K771">
        <f>ROUND(0.72/100,9)</f>
        <v>7.1999999999999998E-3</v>
      </c>
      <c r="O771">
        <f t="shared" ref="O771:O777" si="699">ROUND(CP771,2)</f>
        <v>111.63</v>
      </c>
      <c r="P771">
        <f t="shared" ref="P771:P777" si="700">ROUND((ROUND((AC771*AW771*I771),2)*BC771),2)</f>
        <v>0</v>
      </c>
      <c r="Q771">
        <f t="shared" ref="Q771:Q777" si="701">(ROUND((ROUND(((ET771)*AV771*I771),2)*BB771),2)+ROUND((ROUND(((AE771-(EU771))*AV771*I771),2)*BS771),2))</f>
        <v>0</v>
      </c>
      <c r="R771">
        <f t="shared" ref="R771:R777" si="702">ROUND((ROUND((AE771*AV771*I771),2)*BS771),2)</f>
        <v>0</v>
      </c>
      <c r="S771">
        <f t="shared" ref="S771:S777" si="703">ROUND((ROUND((AF771*AV771*I771),2)*BA771),2)</f>
        <v>111.63</v>
      </c>
      <c r="T771">
        <f t="shared" ref="T771:T777" si="704">ROUND(CU771*I771,2)</f>
        <v>0</v>
      </c>
      <c r="U771">
        <f t="shared" ref="U771:U777" si="705">CV771*I771</f>
        <v>0.41399999999999998</v>
      </c>
      <c r="V771">
        <f t="shared" ref="V771:V777" si="706">CW771*I771</f>
        <v>0</v>
      </c>
      <c r="W771">
        <f t="shared" ref="W771:W777" si="707">ROUND(CX771*I771,2)</f>
        <v>0</v>
      </c>
      <c r="X771">
        <f t="shared" ref="X771:Y777" si="708">ROUND(CY771,2)</f>
        <v>78.14</v>
      </c>
      <c r="Y771">
        <f t="shared" si="708"/>
        <v>45.77</v>
      </c>
      <c r="AA771">
        <v>55282325</v>
      </c>
      <c r="AB771">
        <f t="shared" ref="AB771:AB777" si="709">ROUND((AC771+AD771+AF771),6)</f>
        <v>587.65</v>
      </c>
      <c r="AC771">
        <f t="shared" ref="AC771:AC777" si="710">ROUND((ES771),6)</f>
        <v>0</v>
      </c>
      <c r="AD771">
        <f t="shared" ref="AD771:AD777" si="711">ROUND((((ET771)-(EU771))+AE771),6)</f>
        <v>0</v>
      </c>
      <c r="AE771">
        <f t="shared" ref="AE771:AF777" si="712">ROUND((EU771),6)</f>
        <v>0</v>
      </c>
      <c r="AF771">
        <f t="shared" si="712"/>
        <v>587.65</v>
      </c>
      <c r="AG771">
        <f t="shared" ref="AG771:AG777" si="713">ROUND((AP771),6)</f>
        <v>0</v>
      </c>
      <c r="AH771">
        <f t="shared" ref="AH771:AI777" si="714">(EW771)</f>
        <v>57.5</v>
      </c>
      <c r="AI771">
        <f t="shared" si="714"/>
        <v>0</v>
      </c>
      <c r="AJ771">
        <f t="shared" ref="AJ771:AJ777" si="715">(AS771)</f>
        <v>0</v>
      </c>
      <c r="AK771">
        <v>587.65</v>
      </c>
      <c r="AL771">
        <v>0</v>
      </c>
      <c r="AM771">
        <v>0</v>
      </c>
      <c r="AN771">
        <v>0</v>
      </c>
      <c r="AO771">
        <v>587.65</v>
      </c>
      <c r="AP771">
        <v>0</v>
      </c>
      <c r="AQ771">
        <v>57.5</v>
      </c>
      <c r="AR771">
        <v>0</v>
      </c>
      <c r="AS771">
        <v>0</v>
      </c>
      <c r="AT771">
        <v>70</v>
      </c>
      <c r="AU771">
        <v>41</v>
      </c>
      <c r="AV771">
        <v>1</v>
      </c>
      <c r="AW771">
        <v>1</v>
      </c>
      <c r="AZ771">
        <v>1</v>
      </c>
      <c r="BA771">
        <v>26.39</v>
      </c>
      <c r="BB771">
        <v>1</v>
      </c>
      <c r="BC771">
        <v>1</v>
      </c>
      <c r="BD771" t="s">
        <v>3</v>
      </c>
      <c r="BE771" t="s">
        <v>3</v>
      </c>
      <c r="BF771" t="s">
        <v>3</v>
      </c>
      <c r="BG771" t="s">
        <v>3</v>
      </c>
      <c r="BH771">
        <v>0</v>
      </c>
      <c r="BI771">
        <v>1</v>
      </c>
      <c r="BJ771" t="s">
        <v>23</v>
      </c>
      <c r="BM771">
        <v>456</v>
      </c>
      <c r="BN771">
        <v>0</v>
      </c>
      <c r="BO771" t="s">
        <v>20</v>
      </c>
      <c r="BP771">
        <v>1</v>
      </c>
      <c r="BQ771">
        <v>60</v>
      </c>
      <c r="BR771">
        <v>0</v>
      </c>
      <c r="BS771">
        <v>26.39</v>
      </c>
      <c r="BT771">
        <v>1</v>
      </c>
      <c r="BU771">
        <v>1</v>
      </c>
      <c r="BV771">
        <v>1</v>
      </c>
      <c r="BW771">
        <v>1</v>
      </c>
      <c r="BX771">
        <v>1</v>
      </c>
      <c r="BY771" t="s">
        <v>3</v>
      </c>
      <c r="BZ771">
        <v>70</v>
      </c>
      <c r="CA771">
        <v>41</v>
      </c>
      <c r="CB771" t="s">
        <v>3</v>
      </c>
      <c r="CE771">
        <v>30</v>
      </c>
      <c r="CF771">
        <v>0</v>
      </c>
      <c r="CG771">
        <v>0</v>
      </c>
      <c r="CM771">
        <v>0</v>
      </c>
      <c r="CN771" t="s">
        <v>3</v>
      </c>
      <c r="CO771">
        <v>0</v>
      </c>
      <c r="CP771">
        <f t="shared" ref="CP771:CP777" si="716">(P771+Q771+S771)</f>
        <v>111.63</v>
      </c>
      <c r="CQ771">
        <f t="shared" ref="CQ771:CQ777" si="717">ROUND((ROUND((AC771*AW771*1),2)*BC771),2)</f>
        <v>0</v>
      </c>
      <c r="CR771">
        <f t="shared" ref="CR771:CR777" si="718">(ROUND((ROUND(((ET771)*AV771*1),2)*BB771),2)+ROUND((ROUND(((AE771-(EU771))*AV771*1),2)*BS771),2))</f>
        <v>0</v>
      </c>
      <c r="CS771">
        <f t="shared" ref="CS771:CS777" si="719">ROUND((ROUND((AE771*AV771*1),2)*BS771),2)</f>
        <v>0</v>
      </c>
      <c r="CT771">
        <f t="shared" ref="CT771:CT777" si="720">ROUND((ROUND((AF771*AV771*1),2)*BA771),2)</f>
        <v>15508.08</v>
      </c>
      <c r="CU771">
        <f t="shared" ref="CU771:CU777" si="721">AG771</f>
        <v>0</v>
      </c>
      <c r="CV771">
        <f t="shared" ref="CV771:CV777" si="722">(AH771*AV771)</f>
        <v>57.5</v>
      </c>
      <c r="CW771">
        <f t="shared" ref="CW771:CX777" si="723">AI771</f>
        <v>0</v>
      </c>
      <c r="CX771">
        <f t="shared" si="723"/>
        <v>0</v>
      </c>
      <c r="CY771">
        <f t="shared" ref="CY771:CY777" si="724">S771*(BZ771/100)</f>
        <v>78.140999999999991</v>
      </c>
      <c r="CZ771">
        <f t="shared" ref="CZ771:CZ777" si="725">S771*(CA771/100)</f>
        <v>45.768299999999996</v>
      </c>
      <c r="DC771" t="s">
        <v>3</v>
      </c>
      <c r="DD771" t="s">
        <v>3</v>
      </c>
      <c r="DE771" t="s">
        <v>3</v>
      </c>
      <c r="DF771" t="s">
        <v>3</v>
      </c>
      <c r="DG771" t="s">
        <v>3</v>
      </c>
      <c r="DH771" t="s">
        <v>3</v>
      </c>
      <c r="DI771" t="s">
        <v>3</v>
      </c>
      <c r="DJ771" t="s">
        <v>3</v>
      </c>
      <c r="DK771" t="s">
        <v>3</v>
      </c>
      <c r="DL771" t="s">
        <v>3</v>
      </c>
      <c r="DM771" t="s">
        <v>3</v>
      </c>
      <c r="DN771">
        <v>80</v>
      </c>
      <c r="DO771">
        <v>55</v>
      </c>
      <c r="DP771">
        <v>1.0469999999999999</v>
      </c>
      <c r="DQ771">
        <v>1</v>
      </c>
      <c r="DU771">
        <v>1005</v>
      </c>
      <c r="DV771" t="s">
        <v>22</v>
      </c>
      <c r="DW771" t="s">
        <v>22</v>
      </c>
      <c r="DX771">
        <v>100</v>
      </c>
      <c r="DZ771" t="s">
        <v>3</v>
      </c>
      <c r="EA771" t="s">
        <v>3</v>
      </c>
      <c r="EB771" t="s">
        <v>3</v>
      </c>
      <c r="EC771" t="s">
        <v>3</v>
      </c>
      <c r="EE771">
        <v>54687882</v>
      </c>
      <c r="EF771">
        <v>60</v>
      </c>
      <c r="EG771" t="s">
        <v>24</v>
      </c>
      <c r="EH771">
        <v>0</v>
      </c>
      <c r="EI771" t="s">
        <v>3</v>
      </c>
      <c r="EJ771">
        <v>1</v>
      </c>
      <c r="EK771">
        <v>456</v>
      </c>
      <c r="EL771" t="s">
        <v>25</v>
      </c>
      <c r="EM771" t="s">
        <v>26</v>
      </c>
      <c r="EO771" t="s">
        <v>3</v>
      </c>
      <c r="EQ771">
        <v>0</v>
      </c>
      <c r="ER771">
        <v>587.65</v>
      </c>
      <c r="ES771">
        <v>0</v>
      </c>
      <c r="ET771">
        <v>0</v>
      </c>
      <c r="EU771">
        <v>0</v>
      </c>
      <c r="EV771">
        <v>587.65</v>
      </c>
      <c r="EW771">
        <v>57.5</v>
      </c>
      <c r="EX771">
        <v>0</v>
      </c>
      <c r="EY771">
        <v>0</v>
      </c>
      <c r="FQ771">
        <v>0</v>
      </c>
      <c r="FR771">
        <f t="shared" ref="FR771:FR777" si="726">ROUND(IF(AND(BH771=3,BI771=3),P771,0),2)</f>
        <v>0</v>
      </c>
      <c r="FS771">
        <v>0</v>
      </c>
      <c r="FX771">
        <v>80</v>
      </c>
      <c r="FY771">
        <v>55</v>
      </c>
      <c r="GA771" t="s">
        <v>3</v>
      </c>
      <c r="GD771">
        <v>0</v>
      </c>
      <c r="GF771">
        <v>-1681123399</v>
      </c>
      <c r="GG771">
        <v>2</v>
      </c>
      <c r="GH771">
        <v>1</v>
      </c>
      <c r="GI771">
        <v>3</v>
      </c>
      <c r="GJ771">
        <v>0</v>
      </c>
      <c r="GK771">
        <f>ROUND(R771*(R12)/100,2)</f>
        <v>0</v>
      </c>
      <c r="GL771">
        <f t="shared" ref="GL771:GL777" si="727">ROUND(IF(AND(BH771=3,BI771=3,FS771&lt;&gt;0),P771,0),2)</f>
        <v>0</v>
      </c>
      <c r="GM771">
        <f t="shared" ref="GM771:GM777" si="728">ROUND(O771+X771+Y771+GK771,2)+GX771</f>
        <v>235.54</v>
      </c>
      <c r="GN771">
        <f t="shared" ref="GN771:GN777" si="729">IF(OR(BI771=0,BI771=1),ROUND(O771+X771+Y771+GK771,2),0)</f>
        <v>235.54</v>
      </c>
      <c r="GO771">
        <f t="shared" ref="GO771:GO777" si="730">IF(BI771=2,ROUND(O771+X771+Y771+GK771,2),0)</f>
        <v>0</v>
      </c>
      <c r="GP771">
        <f t="shared" ref="GP771:GP777" si="731">IF(BI771=4,ROUND(O771+X771+Y771+GK771,2)+GX771,0)</f>
        <v>0</v>
      </c>
      <c r="GR771">
        <v>0</v>
      </c>
      <c r="GS771">
        <v>3</v>
      </c>
      <c r="GT771">
        <v>0</v>
      </c>
      <c r="GU771" t="s">
        <v>3</v>
      </c>
      <c r="GV771">
        <f t="shared" ref="GV771:GV777" si="732">ROUND((GT771),6)</f>
        <v>0</v>
      </c>
      <c r="GW771">
        <v>1</v>
      </c>
      <c r="GX771">
        <f t="shared" ref="GX771:GX777" si="733">ROUND(HC771*I771,2)</f>
        <v>0</v>
      </c>
      <c r="HA771">
        <v>0</v>
      </c>
      <c r="HB771">
        <v>0</v>
      </c>
      <c r="HC771">
        <f t="shared" ref="HC771:HC777" si="734">GV771*GW771</f>
        <v>0</v>
      </c>
      <c r="HE771" t="s">
        <v>3</v>
      </c>
      <c r="HF771" t="s">
        <v>3</v>
      </c>
      <c r="HM771" t="s">
        <v>3</v>
      </c>
      <c r="HN771" t="s">
        <v>3</v>
      </c>
      <c r="HO771" t="s">
        <v>3</v>
      </c>
      <c r="HP771" t="s">
        <v>3</v>
      </c>
      <c r="HQ771" t="s">
        <v>3</v>
      </c>
      <c r="IK771">
        <v>0</v>
      </c>
    </row>
    <row r="772" spans="1:245" x14ac:dyDescent="0.2">
      <c r="A772">
        <v>18</v>
      </c>
      <c r="B772">
        <v>1</v>
      </c>
      <c r="C772">
        <v>359</v>
      </c>
      <c r="E772" t="s">
        <v>27</v>
      </c>
      <c r="F772" t="s">
        <v>28</v>
      </c>
      <c r="G772" t="s">
        <v>29</v>
      </c>
      <c r="H772" t="s">
        <v>30</v>
      </c>
      <c r="I772">
        <f>I771*J772</f>
        <v>-3.3119999999999997E-2</v>
      </c>
      <c r="J772">
        <v>-4.5999999999999996</v>
      </c>
      <c r="K772">
        <v>-4.5999999999999996</v>
      </c>
      <c r="O772">
        <f t="shared" si="699"/>
        <v>0</v>
      </c>
      <c r="P772">
        <f t="shared" si="700"/>
        <v>0</v>
      </c>
      <c r="Q772">
        <f t="shared" si="701"/>
        <v>0</v>
      </c>
      <c r="R772">
        <f t="shared" si="702"/>
        <v>0</v>
      </c>
      <c r="S772">
        <f t="shared" si="703"/>
        <v>0</v>
      </c>
      <c r="T772">
        <f t="shared" si="704"/>
        <v>0</v>
      </c>
      <c r="U772">
        <f t="shared" si="705"/>
        <v>0</v>
      </c>
      <c r="V772">
        <f t="shared" si="706"/>
        <v>0</v>
      </c>
      <c r="W772">
        <f t="shared" si="707"/>
        <v>0</v>
      </c>
      <c r="X772">
        <f t="shared" si="708"/>
        <v>0</v>
      </c>
      <c r="Y772">
        <f t="shared" si="708"/>
        <v>0</v>
      </c>
      <c r="AA772">
        <v>55282325</v>
      </c>
      <c r="AB772">
        <f t="shared" si="709"/>
        <v>0</v>
      </c>
      <c r="AC772">
        <f t="shared" si="710"/>
        <v>0</v>
      </c>
      <c r="AD772">
        <f t="shared" si="711"/>
        <v>0</v>
      </c>
      <c r="AE772">
        <f t="shared" si="712"/>
        <v>0</v>
      </c>
      <c r="AF772">
        <f t="shared" si="712"/>
        <v>0</v>
      </c>
      <c r="AG772">
        <f t="shared" si="713"/>
        <v>0</v>
      </c>
      <c r="AH772">
        <f t="shared" si="714"/>
        <v>0</v>
      </c>
      <c r="AI772">
        <f t="shared" si="714"/>
        <v>0</v>
      </c>
      <c r="AJ772">
        <f t="shared" si="715"/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1</v>
      </c>
      <c r="AW772">
        <v>1</v>
      </c>
      <c r="AZ772">
        <v>1</v>
      </c>
      <c r="BA772">
        <v>1</v>
      </c>
      <c r="BB772">
        <v>1</v>
      </c>
      <c r="BC772">
        <v>1</v>
      </c>
      <c r="BD772" t="s">
        <v>3</v>
      </c>
      <c r="BE772" t="s">
        <v>3</v>
      </c>
      <c r="BF772" t="s">
        <v>3</v>
      </c>
      <c r="BG772" t="s">
        <v>3</v>
      </c>
      <c r="BH772">
        <v>3</v>
      </c>
      <c r="BI772">
        <v>1</v>
      </c>
      <c r="BJ772" t="s">
        <v>3</v>
      </c>
      <c r="BM772">
        <v>456</v>
      </c>
      <c r="BN772">
        <v>0</v>
      </c>
      <c r="BO772" t="s">
        <v>3</v>
      </c>
      <c r="BP772">
        <v>0</v>
      </c>
      <c r="BQ772">
        <v>60</v>
      </c>
      <c r="BR772">
        <v>1</v>
      </c>
      <c r="BS772">
        <v>1</v>
      </c>
      <c r="BT772">
        <v>1</v>
      </c>
      <c r="BU772">
        <v>1</v>
      </c>
      <c r="BV772">
        <v>1</v>
      </c>
      <c r="BW772">
        <v>1</v>
      </c>
      <c r="BX772">
        <v>1</v>
      </c>
      <c r="BY772" t="s">
        <v>3</v>
      </c>
      <c r="BZ772">
        <v>0</v>
      </c>
      <c r="CA772">
        <v>0</v>
      </c>
      <c r="CB772" t="s">
        <v>3</v>
      </c>
      <c r="CE772">
        <v>30</v>
      </c>
      <c r="CF772">
        <v>0</v>
      </c>
      <c r="CG772">
        <v>0</v>
      </c>
      <c r="CM772">
        <v>0</v>
      </c>
      <c r="CN772" t="s">
        <v>3</v>
      </c>
      <c r="CO772">
        <v>0</v>
      </c>
      <c r="CP772">
        <f t="shared" si="716"/>
        <v>0</v>
      </c>
      <c r="CQ772">
        <f t="shared" si="717"/>
        <v>0</v>
      </c>
      <c r="CR772">
        <f t="shared" si="718"/>
        <v>0</v>
      </c>
      <c r="CS772">
        <f t="shared" si="719"/>
        <v>0</v>
      </c>
      <c r="CT772">
        <f t="shared" si="720"/>
        <v>0</v>
      </c>
      <c r="CU772">
        <f t="shared" si="721"/>
        <v>0</v>
      </c>
      <c r="CV772">
        <f t="shared" si="722"/>
        <v>0</v>
      </c>
      <c r="CW772">
        <f t="shared" si="723"/>
        <v>0</v>
      </c>
      <c r="CX772">
        <f t="shared" si="723"/>
        <v>0</v>
      </c>
      <c r="CY772">
        <f t="shared" si="724"/>
        <v>0</v>
      </c>
      <c r="CZ772">
        <f t="shared" si="725"/>
        <v>0</v>
      </c>
      <c r="DC772" t="s">
        <v>3</v>
      </c>
      <c r="DD772" t="s">
        <v>3</v>
      </c>
      <c r="DE772" t="s">
        <v>3</v>
      </c>
      <c r="DF772" t="s">
        <v>3</v>
      </c>
      <c r="DG772" t="s">
        <v>3</v>
      </c>
      <c r="DH772" t="s">
        <v>3</v>
      </c>
      <c r="DI772" t="s">
        <v>3</v>
      </c>
      <c r="DJ772" t="s">
        <v>3</v>
      </c>
      <c r="DK772" t="s">
        <v>3</v>
      </c>
      <c r="DL772" t="s">
        <v>3</v>
      </c>
      <c r="DM772" t="s">
        <v>3</v>
      </c>
      <c r="DN772">
        <v>80</v>
      </c>
      <c r="DO772">
        <v>55</v>
      </c>
      <c r="DP772">
        <v>1.0469999999999999</v>
      </c>
      <c r="DQ772">
        <v>1</v>
      </c>
      <c r="DU772">
        <v>1009</v>
      </c>
      <c r="DV772" t="s">
        <v>30</v>
      </c>
      <c r="DW772" t="s">
        <v>30</v>
      </c>
      <c r="DX772">
        <v>1000</v>
      </c>
      <c r="DZ772" t="s">
        <v>3</v>
      </c>
      <c r="EA772" t="s">
        <v>3</v>
      </c>
      <c r="EB772" t="s">
        <v>3</v>
      </c>
      <c r="EC772" t="s">
        <v>3</v>
      </c>
      <c r="EE772">
        <v>54687882</v>
      </c>
      <c r="EF772">
        <v>60</v>
      </c>
      <c r="EG772" t="s">
        <v>24</v>
      </c>
      <c r="EH772">
        <v>0</v>
      </c>
      <c r="EI772" t="s">
        <v>3</v>
      </c>
      <c r="EJ772">
        <v>1</v>
      </c>
      <c r="EK772">
        <v>456</v>
      </c>
      <c r="EL772" t="s">
        <v>25</v>
      </c>
      <c r="EM772" t="s">
        <v>26</v>
      </c>
      <c r="EO772" t="s">
        <v>3</v>
      </c>
      <c r="EQ772">
        <v>32768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FQ772">
        <v>0</v>
      </c>
      <c r="FR772">
        <f t="shared" si="726"/>
        <v>0</v>
      </c>
      <c r="FS772">
        <v>0</v>
      </c>
      <c r="FX772">
        <v>80</v>
      </c>
      <c r="FY772">
        <v>55</v>
      </c>
      <c r="GA772" t="s">
        <v>3</v>
      </c>
      <c r="GD772">
        <v>0</v>
      </c>
      <c r="GF772">
        <v>1489638031</v>
      </c>
      <c r="GG772">
        <v>2</v>
      </c>
      <c r="GH772">
        <v>1</v>
      </c>
      <c r="GI772">
        <v>3</v>
      </c>
      <c r="GJ772">
        <v>0</v>
      </c>
      <c r="GK772">
        <f>ROUND(R772*(R12)/100,2)</f>
        <v>0</v>
      </c>
      <c r="GL772">
        <f t="shared" si="727"/>
        <v>0</v>
      </c>
      <c r="GM772">
        <f t="shared" si="728"/>
        <v>0</v>
      </c>
      <c r="GN772">
        <f t="shared" si="729"/>
        <v>0</v>
      </c>
      <c r="GO772">
        <f t="shared" si="730"/>
        <v>0</v>
      </c>
      <c r="GP772">
        <f t="shared" si="731"/>
        <v>0</v>
      </c>
      <c r="GR772">
        <v>0</v>
      </c>
      <c r="GS772">
        <v>3</v>
      </c>
      <c r="GT772">
        <v>0</v>
      </c>
      <c r="GU772" t="s">
        <v>3</v>
      </c>
      <c r="GV772">
        <f t="shared" si="732"/>
        <v>0</v>
      </c>
      <c r="GW772">
        <v>1</v>
      </c>
      <c r="GX772">
        <f t="shared" si="733"/>
        <v>0</v>
      </c>
      <c r="HA772">
        <v>0</v>
      </c>
      <c r="HB772">
        <v>0</v>
      </c>
      <c r="HC772">
        <f t="shared" si="734"/>
        <v>0</v>
      </c>
      <c r="HE772" t="s">
        <v>3</v>
      </c>
      <c r="HF772" t="s">
        <v>3</v>
      </c>
      <c r="HM772" t="s">
        <v>3</v>
      </c>
      <c r="HN772" t="s">
        <v>3</v>
      </c>
      <c r="HO772" t="s">
        <v>3</v>
      </c>
      <c r="HP772" t="s">
        <v>3</v>
      </c>
      <c r="HQ772" t="s">
        <v>3</v>
      </c>
      <c r="IK772">
        <v>0</v>
      </c>
    </row>
    <row r="773" spans="1:245" x14ac:dyDescent="0.2">
      <c r="A773">
        <v>17</v>
      </c>
      <c r="B773">
        <v>1</v>
      </c>
      <c r="C773">
        <f>ROW(SmtRes!A360)</f>
        <v>360</v>
      </c>
      <c r="D773">
        <f>ROW(EtalonRes!A381)</f>
        <v>381</v>
      </c>
      <c r="E773" t="s">
        <v>31</v>
      </c>
      <c r="F773" t="s">
        <v>32</v>
      </c>
      <c r="G773" t="s">
        <v>33</v>
      </c>
      <c r="H773" t="s">
        <v>34</v>
      </c>
      <c r="I773">
        <v>0.35</v>
      </c>
      <c r="J773">
        <v>0</v>
      </c>
      <c r="K773">
        <v>0.35</v>
      </c>
      <c r="O773">
        <f t="shared" si="699"/>
        <v>56.74</v>
      </c>
      <c r="P773">
        <f t="shared" si="700"/>
        <v>0</v>
      </c>
      <c r="Q773">
        <f t="shared" si="701"/>
        <v>0</v>
      </c>
      <c r="R773">
        <f t="shared" si="702"/>
        <v>0</v>
      </c>
      <c r="S773">
        <f t="shared" si="703"/>
        <v>56.74</v>
      </c>
      <c r="T773">
        <f t="shared" si="704"/>
        <v>0</v>
      </c>
      <c r="U773">
        <f t="shared" si="705"/>
        <v>0.21</v>
      </c>
      <c r="V773">
        <f t="shared" si="706"/>
        <v>0</v>
      </c>
      <c r="W773">
        <f t="shared" si="707"/>
        <v>0</v>
      </c>
      <c r="X773">
        <f t="shared" si="708"/>
        <v>47.09</v>
      </c>
      <c r="Y773">
        <f t="shared" si="708"/>
        <v>23.26</v>
      </c>
      <c r="AA773">
        <v>55282325</v>
      </c>
      <c r="AB773">
        <f t="shared" si="709"/>
        <v>6.13</v>
      </c>
      <c r="AC773">
        <f t="shared" si="710"/>
        <v>0</v>
      </c>
      <c r="AD773">
        <f t="shared" si="711"/>
        <v>0</v>
      </c>
      <c r="AE773">
        <f t="shared" si="712"/>
        <v>0</v>
      </c>
      <c r="AF773">
        <f t="shared" si="712"/>
        <v>6.13</v>
      </c>
      <c r="AG773">
        <f t="shared" si="713"/>
        <v>0</v>
      </c>
      <c r="AH773">
        <f t="shared" si="714"/>
        <v>0.6</v>
      </c>
      <c r="AI773">
        <f t="shared" si="714"/>
        <v>0</v>
      </c>
      <c r="AJ773">
        <f t="shared" si="715"/>
        <v>0</v>
      </c>
      <c r="AK773">
        <v>6.13</v>
      </c>
      <c r="AL773">
        <v>0</v>
      </c>
      <c r="AM773">
        <v>0</v>
      </c>
      <c r="AN773">
        <v>0</v>
      </c>
      <c r="AO773">
        <v>6.13</v>
      </c>
      <c r="AP773">
        <v>0</v>
      </c>
      <c r="AQ773">
        <v>0.6</v>
      </c>
      <c r="AR773">
        <v>0</v>
      </c>
      <c r="AS773">
        <v>0</v>
      </c>
      <c r="AT773">
        <v>83</v>
      </c>
      <c r="AU773">
        <v>41</v>
      </c>
      <c r="AV773">
        <v>1</v>
      </c>
      <c r="AW773">
        <v>1</v>
      </c>
      <c r="AZ773">
        <v>1</v>
      </c>
      <c r="BA773">
        <v>26.39</v>
      </c>
      <c r="BB773">
        <v>1</v>
      </c>
      <c r="BC773">
        <v>1</v>
      </c>
      <c r="BD773" t="s">
        <v>3</v>
      </c>
      <c r="BE773" t="s">
        <v>3</v>
      </c>
      <c r="BF773" t="s">
        <v>3</v>
      </c>
      <c r="BG773" t="s">
        <v>3</v>
      </c>
      <c r="BH773">
        <v>0</v>
      </c>
      <c r="BI773">
        <v>1</v>
      </c>
      <c r="BJ773" t="s">
        <v>35</v>
      </c>
      <c r="BM773">
        <v>478</v>
      </c>
      <c r="BN773">
        <v>0</v>
      </c>
      <c r="BO773" t="s">
        <v>32</v>
      </c>
      <c r="BP773">
        <v>1</v>
      </c>
      <c r="BQ773">
        <v>60</v>
      </c>
      <c r="BR773">
        <v>0</v>
      </c>
      <c r="BS773">
        <v>26.39</v>
      </c>
      <c r="BT773">
        <v>1</v>
      </c>
      <c r="BU773">
        <v>1</v>
      </c>
      <c r="BV773">
        <v>1</v>
      </c>
      <c r="BW773">
        <v>1</v>
      </c>
      <c r="BX773">
        <v>1</v>
      </c>
      <c r="BY773" t="s">
        <v>3</v>
      </c>
      <c r="BZ773">
        <v>83</v>
      </c>
      <c r="CA773">
        <v>41</v>
      </c>
      <c r="CB773" t="s">
        <v>3</v>
      </c>
      <c r="CE773">
        <v>30</v>
      </c>
      <c r="CF773">
        <v>0</v>
      </c>
      <c r="CG773">
        <v>0</v>
      </c>
      <c r="CM773">
        <v>0</v>
      </c>
      <c r="CN773" t="s">
        <v>3</v>
      </c>
      <c r="CO773">
        <v>0</v>
      </c>
      <c r="CP773">
        <f t="shared" si="716"/>
        <v>56.74</v>
      </c>
      <c r="CQ773">
        <f t="shared" si="717"/>
        <v>0</v>
      </c>
      <c r="CR773">
        <f t="shared" si="718"/>
        <v>0</v>
      </c>
      <c r="CS773">
        <f t="shared" si="719"/>
        <v>0</v>
      </c>
      <c r="CT773">
        <f t="shared" si="720"/>
        <v>161.77000000000001</v>
      </c>
      <c r="CU773">
        <f t="shared" si="721"/>
        <v>0</v>
      </c>
      <c r="CV773">
        <f t="shared" si="722"/>
        <v>0.6</v>
      </c>
      <c r="CW773">
        <f t="shared" si="723"/>
        <v>0</v>
      </c>
      <c r="CX773">
        <f t="shared" si="723"/>
        <v>0</v>
      </c>
      <c r="CY773">
        <f t="shared" si="724"/>
        <v>47.094200000000001</v>
      </c>
      <c r="CZ773">
        <f t="shared" si="725"/>
        <v>23.263400000000001</v>
      </c>
      <c r="DC773" t="s">
        <v>3</v>
      </c>
      <c r="DD773" t="s">
        <v>3</v>
      </c>
      <c r="DE773" t="s">
        <v>3</v>
      </c>
      <c r="DF773" t="s">
        <v>3</v>
      </c>
      <c r="DG773" t="s">
        <v>3</v>
      </c>
      <c r="DH773" t="s">
        <v>3</v>
      </c>
      <c r="DI773" t="s">
        <v>3</v>
      </c>
      <c r="DJ773" t="s">
        <v>3</v>
      </c>
      <c r="DK773" t="s">
        <v>3</v>
      </c>
      <c r="DL773" t="s">
        <v>3</v>
      </c>
      <c r="DM773" t="s">
        <v>3</v>
      </c>
      <c r="DN773">
        <v>100</v>
      </c>
      <c r="DO773">
        <v>64</v>
      </c>
      <c r="DP773">
        <v>1.0249999999999999</v>
      </c>
      <c r="DQ773">
        <v>1</v>
      </c>
      <c r="DU773">
        <v>1013</v>
      </c>
      <c r="DV773" t="s">
        <v>34</v>
      </c>
      <c r="DW773" t="s">
        <v>34</v>
      </c>
      <c r="DX773">
        <v>1</v>
      </c>
      <c r="DZ773" t="s">
        <v>3</v>
      </c>
      <c r="EA773" t="s">
        <v>3</v>
      </c>
      <c r="EB773" t="s">
        <v>3</v>
      </c>
      <c r="EC773" t="s">
        <v>3</v>
      </c>
      <c r="EE773">
        <v>54687904</v>
      </c>
      <c r="EF773">
        <v>60</v>
      </c>
      <c r="EG773" t="s">
        <v>24</v>
      </c>
      <c r="EH773">
        <v>0</v>
      </c>
      <c r="EI773" t="s">
        <v>3</v>
      </c>
      <c r="EJ773">
        <v>1</v>
      </c>
      <c r="EK773">
        <v>478</v>
      </c>
      <c r="EL773" t="s">
        <v>36</v>
      </c>
      <c r="EM773" t="s">
        <v>37</v>
      </c>
      <c r="EO773" t="s">
        <v>3</v>
      </c>
      <c r="EQ773">
        <v>0</v>
      </c>
      <c r="ER773">
        <v>6.13</v>
      </c>
      <c r="ES773">
        <v>0</v>
      </c>
      <c r="ET773">
        <v>0</v>
      </c>
      <c r="EU773">
        <v>0</v>
      </c>
      <c r="EV773">
        <v>6.13</v>
      </c>
      <c r="EW773">
        <v>0.6</v>
      </c>
      <c r="EX773">
        <v>0</v>
      </c>
      <c r="EY773">
        <v>0</v>
      </c>
      <c r="FQ773">
        <v>0</v>
      </c>
      <c r="FR773">
        <f t="shared" si="726"/>
        <v>0</v>
      </c>
      <c r="FS773">
        <v>0</v>
      </c>
      <c r="FX773">
        <v>100</v>
      </c>
      <c r="FY773">
        <v>64</v>
      </c>
      <c r="GA773" t="s">
        <v>3</v>
      </c>
      <c r="GD773">
        <v>0</v>
      </c>
      <c r="GF773">
        <v>-750453579</v>
      </c>
      <c r="GG773">
        <v>2</v>
      </c>
      <c r="GH773">
        <v>1</v>
      </c>
      <c r="GI773">
        <v>3</v>
      </c>
      <c r="GJ773">
        <v>0</v>
      </c>
      <c r="GK773">
        <f>ROUND(R773*(R12)/100,2)</f>
        <v>0</v>
      </c>
      <c r="GL773">
        <f t="shared" si="727"/>
        <v>0</v>
      </c>
      <c r="GM773">
        <f t="shared" si="728"/>
        <v>127.09</v>
      </c>
      <c r="GN773">
        <f t="shared" si="729"/>
        <v>127.09</v>
      </c>
      <c r="GO773">
        <f t="shared" si="730"/>
        <v>0</v>
      </c>
      <c r="GP773">
        <f t="shared" si="731"/>
        <v>0</v>
      </c>
      <c r="GR773">
        <v>0</v>
      </c>
      <c r="GS773">
        <v>3</v>
      </c>
      <c r="GT773">
        <v>0</v>
      </c>
      <c r="GU773" t="s">
        <v>3</v>
      </c>
      <c r="GV773">
        <f t="shared" si="732"/>
        <v>0</v>
      </c>
      <c r="GW773">
        <v>1</v>
      </c>
      <c r="GX773">
        <f t="shared" si="733"/>
        <v>0</v>
      </c>
      <c r="HA773">
        <v>0</v>
      </c>
      <c r="HB773">
        <v>0</v>
      </c>
      <c r="HC773">
        <f t="shared" si="734"/>
        <v>0</v>
      </c>
      <c r="HE773" t="s">
        <v>3</v>
      </c>
      <c r="HF773" t="s">
        <v>3</v>
      </c>
      <c r="HM773" t="s">
        <v>3</v>
      </c>
      <c r="HN773" t="s">
        <v>3</v>
      </c>
      <c r="HO773" t="s">
        <v>3</v>
      </c>
      <c r="HP773" t="s">
        <v>3</v>
      </c>
      <c r="HQ773" t="s">
        <v>3</v>
      </c>
      <c r="IK773">
        <v>0</v>
      </c>
    </row>
    <row r="774" spans="1:245" x14ac:dyDescent="0.2">
      <c r="A774">
        <v>17</v>
      </c>
      <c r="B774">
        <v>1</v>
      </c>
      <c r="C774">
        <f>ROW(SmtRes!A362)</f>
        <v>362</v>
      </c>
      <c r="D774">
        <f>ROW(EtalonRes!A383)</f>
        <v>383</v>
      </c>
      <c r="E774" t="s">
        <v>38</v>
      </c>
      <c r="F774" t="s">
        <v>39</v>
      </c>
      <c r="G774" t="s">
        <v>40</v>
      </c>
      <c r="H774" t="s">
        <v>22</v>
      </c>
      <c r="I774">
        <f>ROUND(1.52/100,9)</f>
        <v>1.52E-2</v>
      </c>
      <c r="J774">
        <v>0</v>
      </c>
      <c r="K774">
        <f>ROUND(1.52/100,9)</f>
        <v>1.52E-2</v>
      </c>
      <c r="O774">
        <f t="shared" si="699"/>
        <v>76.790000000000006</v>
      </c>
      <c r="P774">
        <f t="shared" si="700"/>
        <v>0</v>
      </c>
      <c r="Q774">
        <f t="shared" si="701"/>
        <v>0</v>
      </c>
      <c r="R774">
        <f t="shared" si="702"/>
        <v>0</v>
      </c>
      <c r="S774">
        <f t="shared" si="703"/>
        <v>76.790000000000006</v>
      </c>
      <c r="T774">
        <f t="shared" si="704"/>
        <v>0</v>
      </c>
      <c r="U774">
        <f t="shared" si="705"/>
        <v>0.26463199999999998</v>
      </c>
      <c r="V774">
        <f t="shared" si="706"/>
        <v>0</v>
      </c>
      <c r="W774">
        <f t="shared" si="707"/>
        <v>0</v>
      </c>
      <c r="X774">
        <f t="shared" si="708"/>
        <v>53.75</v>
      </c>
      <c r="Y774">
        <f t="shared" si="708"/>
        <v>31.48</v>
      </c>
      <c r="AA774">
        <v>55282325</v>
      </c>
      <c r="AB774">
        <f t="shared" si="709"/>
        <v>191.34</v>
      </c>
      <c r="AC774">
        <f t="shared" si="710"/>
        <v>0</v>
      </c>
      <c r="AD774">
        <f t="shared" si="711"/>
        <v>0</v>
      </c>
      <c r="AE774">
        <f t="shared" si="712"/>
        <v>0</v>
      </c>
      <c r="AF774">
        <f t="shared" si="712"/>
        <v>191.34</v>
      </c>
      <c r="AG774">
        <f t="shared" si="713"/>
        <v>0</v>
      </c>
      <c r="AH774">
        <f t="shared" si="714"/>
        <v>17.41</v>
      </c>
      <c r="AI774">
        <f t="shared" si="714"/>
        <v>0</v>
      </c>
      <c r="AJ774">
        <f t="shared" si="715"/>
        <v>0</v>
      </c>
      <c r="AK774">
        <v>191.34</v>
      </c>
      <c r="AL774">
        <v>0</v>
      </c>
      <c r="AM774">
        <v>0</v>
      </c>
      <c r="AN774">
        <v>0</v>
      </c>
      <c r="AO774">
        <v>191.34</v>
      </c>
      <c r="AP774">
        <v>0</v>
      </c>
      <c r="AQ774">
        <v>17.41</v>
      </c>
      <c r="AR774">
        <v>0</v>
      </c>
      <c r="AS774">
        <v>0</v>
      </c>
      <c r="AT774">
        <v>70</v>
      </c>
      <c r="AU774">
        <v>41</v>
      </c>
      <c r="AV774">
        <v>1</v>
      </c>
      <c r="AW774">
        <v>1</v>
      </c>
      <c r="AZ774">
        <v>1</v>
      </c>
      <c r="BA774">
        <v>26.39</v>
      </c>
      <c r="BB774">
        <v>1</v>
      </c>
      <c r="BC774">
        <v>1</v>
      </c>
      <c r="BD774" t="s">
        <v>3</v>
      </c>
      <c r="BE774" t="s">
        <v>3</v>
      </c>
      <c r="BF774" t="s">
        <v>3</v>
      </c>
      <c r="BG774" t="s">
        <v>3</v>
      </c>
      <c r="BH774">
        <v>0</v>
      </c>
      <c r="BI774">
        <v>1</v>
      </c>
      <c r="BJ774" t="s">
        <v>41</v>
      </c>
      <c r="BM774">
        <v>441</v>
      </c>
      <c r="BN774">
        <v>0</v>
      </c>
      <c r="BO774" t="s">
        <v>39</v>
      </c>
      <c r="BP774">
        <v>1</v>
      </c>
      <c r="BQ774">
        <v>60</v>
      </c>
      <c r="BR774">
        <v>0</v>
      </c>
      <c r="BS774">
        <v>26.39</v>
      </c>
      <c r="BT774">
        <v>1</v>
      </c>
      <c r="BU774">
        <v>1</v>
      </c>
      <c r="BV774">
        <v>1</v>
      </c>
      <c r="BW774">
        <v>1</v>
      </c>
      <c r="BX774">
        <v>1</v>
      </c>
      <c r="BY774" t="s">
        <v>3</v>
      </c>
      <c r="BZ774">
        <v>70</v>
      </c>
      <c r="CA774">
        <v>41</v>
      </c>
      <c r="CB774" t="s">
        <v>3</v>
      </c>
      <c r="CE774">
        <v>30</v>
      </c>
      <c r="CF774">
        <v>0</v>
      </c>
      <c r="CG774">
        <v>0</v>
      </c>
      <c r="CM774">
        <v>0</v>
      </c>
      <c r="CN774" t="s">
        <v>3</v>
      </c>
      <c r="CO774">
        <v>0</v>
      </c>
      <c r="CP774">
        <f t="shared" si="716"/>
        <v>76.790000000000006</v>
      </c>
      <c r="CQ774">
        <f t="shared" si="717"/>
        <v>0</v>
      </c>
      <c r="CR774">
        <f t="shared" si="718"/>
        <v>0</v>
      </c>
      <c r="CS774">
        <f t="shared" si="719"/>
        <v>0</v>
      </c>
      <c r="CT774">
        <f t="shared" si="720"/>
        <v>5049.46</v>
      </c>
      <c r="CU774">
        <f t="shared" si="721"/>
        <v>0</v>
      </c>
      <c r="CV774">
        <f t="shared" si="722"/>
        <v>17.41</v>
      </c>
      <c r="CW774">
        <f t="shared" si="723"/>
        <v>0</v>
      </c>
      <c r="CX774">
        <f t="shared" si="723"/>
        <v>0</v>
      </c>
      <c r="CY774">
        <f t="shared" si="724"/>
        <v>53.753</v>
      </c>
      <c r="CZ774">
        <f t="shared" si="725"/>
        <v>31.483900000000002</v>
      </c>
      <c r="DC774" t="s">
        <v>3</v>
      </c>
      <c r="DD774" t="s">
        <v>3</v>
      </c>
      <c r="DE774" t="s">
        <v>3</v>
      </c>
      <c r="DF774" t="s">
        <v>3</v>
      </c>
      <c r="DG774" t="s">
        <v>3</v>
      </c>
      <c r="DH774" t="s">
        <v>3</v>
      </c>
      <c r="DI774" t="s">
        <v>3</v>
      </c>
      <c r="DJ774" t="s">
        <v>3</v>
      </c>
      <c r="DK774" t="s">
        <v>3</v>
      </c>
      <c r="DL774" t="s">
        <v>3</v>
      </c>
      <c r="DM774" t="s">
        <v>3</v>
      </c>
      <c r="DN774">
        <v>80</v>
      </c>
      <c r="DO774">
        <v>55</v>
      </c>
      <c r="DP774">
        <v>1.0469999999999999</v>
      </c>
      <c r="DQ774">
        <v>1</v>
      </c>
      <c r="DU774">
        <v>1005</v>
      </c>
      <c r="DV774" t="s">
        <v>22</v>
      </c>
      <c r="DW774" t="s">
        <v>22</v>
      </c>
      <c r="DX774">
        <v>100</v>
      </c>
      <c r="DZ774" t="s">
        <v>3</v>
      </c>
      <c r="EA774" t="s">
        <v>3</v>
      </c>
      <c r="EB774" t="s">
        <v>3</v>
      </c>
      <c r="EC774" t="s">
        <v>3</v>
      </c>
      <c r="EE774">
        <v>54687867</v>
      </c>
      <c r="EF774">
        <v>60</v>
      </c>
      <c r="EG774" t="s">
        <v>24</v>
      </c>
      <c r="EH774">
        <v>0</v>
      </c>
      <c r="EI774" t="s">
        <v>3</v>
      </c>
      <c r="EJ774">
        <v>1</v>
      </c>
      <c r="EK774">
        <v>441</v>
      </c>
      <c r="EL774" t="s">
        <v>42</v>
      </c>
      <c r="EM774" t="s">
        <v>43</v>
      </c>
      <c r="EO774" t="s">
        <v>3</v>
      </c>
      <c r="EQ774">
        <v>0</v>
      </c>
      <c r="ER774">
        <v>191.34</v>
      </c>
      <c r="ES774">
        <v>0</v>
      </c>
      <c r="ET774">
        <v>0</v>
      </c>
      <c r="EU774">
        <v>0</v>
      </c>
      <c r="EV774">
        <v>191.34</v>
      </c>
      <c r="EW774">
        <v>17.41</v>
      </c>
      <c r="EX774">
        <v>0</v>
      </c>
      <c r="EY774">
        <v>0</v>
      </c>
      <c r="FQ774">
        <v>0</v>
      </c>
      <c r="FR774">
        <f t="shared" si="726"/>
        <v>0</v>
      </c>
      <c r="FS774">
        <v>0</v>
      </c>
      <c r="FX774">
        <v>80</v>
      </c>
      <c r="FY774">
        <v>55</v>
      </c>
      <c r="GA774" t="s">
        <v>3</v>
      </c>
      <c r="GD774">
        <v>0</v>
      </c>
      <c r="GF774">
        <v>-839833208</v>
      </c>
      <c r="GG774">
        <v>2</v>
      </c>
      <c r="GH774">
        <v>1</v>
      </c>
      <c r="GI774">
        <v>3</v>
      </c>
      <c r="GJ774">
        <v>0</v>
      </c>
      <c r="GK774">
        <f>ROUND(R774*(R12)/100,2)</f>
        <v>0</v>
      </c>
      <c r="GL774">
        <f t="shared" si="727"/>
        <v>0</v>
      </c>
      <c r="GM774">
        <f t="shared" si="728"/>
        <v>162.02000000000001</v>
      </c>
      <c r="GN774">
        <f t="shared" si="729"/>
        <v>162.02000000000001</v>
      </c>
      <c r="GO774">
        <f t="shared" si="730"/>
        <v>0</v>
      </c>
      <c r="GP774">
        <f t="shared" si="731"/>
        <v>0</v>
      </c>
      <c r="GR774">
        <v>0</v>
      </c>
      <c r="GS774">
        <v>3</v>
      </c>
      <c r="GT774">
        <v>0</v>
      </c>
      <c r="GU774" t="s">
        <v>3</v>
      </c>
      <c r="GV774">
        <f t="shared" si="732"/>
        <v>0</v>
      </c>
      <c r="GW774">
        <v>1</v>
      </c>
      <c r="GX774">
        <f t="shared" si="733"/>
        <v>0</v>
      </c>
      <c r="HA774">
        <v>0</v>
      </c>
      <c r="HB774">
        <v>0</v>
      </c>
      <c r="HC774">
        <f t="shared" si="734"/>
        <v>0</v>
      </c>
      <c r="HE774" t="s">
        <v>3</v>
      </c>
      <c r="HF774" t="s">
        <v>3</v>
      </c>
      <c r="HM774" t="s">
        <v>3</v>
      </c>
      <c r="HN774" t="s">
        <v>3</v>
      </c>
      <c r="HO774" t="s">
        <v>3</v>
      </c>
      <c r="HP774" t="s">
        <v>3</v>
      </c>
      <c r="HQ774" t="s">
        <v>3</v>
      </c>
      <c r="IK774">
        <v>0</v>
      </c>
    </row>
    <row r="775" spans="1:245" x14ac:dyDescent="0.2">
      <c r="A775">
        <v>18</v>
      </c>
      <c r="B775">
        <v>1</v>
      </c>
      <c r="C775">
        <v>362</v>
      </c>
      <c r="E775" t="s">
        <v>44</v>
      </c>
      <c r="F775" t="s">
        <v>28</v>
      </c>
      <c r="G775" t="s">
        <v>29</v>
      </c>
      <c r="H775" t="s">
        <v>30</v>
      </c>
      <c r="I775">
        <f>I774*J775</f>
        <v>-1.5504E-2</v>
      </c>
      <c r="J775">
        <v>-1.02</v>
      </c>
      <c r="K775">
        <v>-1.02</v>
      </c>
      <c r="O775">
        <f t="shared" si="699"/>
        <v>0</v>
      </c>
      <c r="P775">
        <f t="shared" si="700"/>
        <v>0</v>
      </c>
      <c r="Q775">
        <f t="shared" si="701"/>
        <v>0</v>
      </c>
      <c r="R775">
        <f t="shared" si="702"/>
        <v>0</v>
      </c>
      <c r="S775">
        <f t="shared" si="703"/>
        <v>0</v>
      </c>
      <c r="T775">
        <f t="shared" si="704"/>
        <v>0</v>
      </c>
      <c r="U775">
        <f t="shared" si="705"/>
        <v>0</v>
      </c>
      <c r="V775">
        <f t="shared" si="706"/>
        <v>0</v>
      </c>
      <c r="W775">
        <f t="shared" si="707"/>
        <v>0</v>
      </c>
      <c r="X775">
        <f t="shared" si="708"/>
        <v>0</v>
      </c>
      <c r="Y775">
        <f t="shared" si="708"/>
        <v>0</v>
      </c>
      <c r="AA775">
        <v>55282325</v>
      </c>
      <c r="AB775">
        <f t="shared" si="709"/>
        <v>0</v>
      </c>
      <c r="AC775">
        <f t="shared" si="710"/>
        <v>0</v>
      </c>
      <c r="AD775">
        <f t="shared" si="711"/>
        <v>0</v>
      </c>
      <c r="AE775">
        <f t="shared" si="712"/>
        <v>0</v>
      </c>
      <c r="AF775">
        <f t="shared" si="712"/>
        <v>0</v>
      </c>
      <c r="AG775">
        <f t="shared" si="713"/>
        <v>0</v>
      </c>
      <c r="AH775">
        <f t="shared" si="714"/>
        <v>0</v>
      </c>
      <c r="AI775">
        <f t="shared" si="714"/>
        <v>0</v>
      </c>
      <c r="AJ775">
        <f t="shared" si="715"/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1</v>
      </c>
      <c r="AW775">
        <v>1</v>
      </c>
      <c r="AZ775">
        <v>1</v>
      </c>
      <c r="BA775">
        <v>1</v>
      </c>
      <c r="BB775">
        <v>1</v>
      </c>
      <c r="BC775">
        <v>1</v>
      </c>
      <c r="BD775" t="s">
        <v>3</v>
      </c>
      <c r="BE775" t="s">
        <v>3</v>
      </c>
      <c r="BF775" t="s">
        <v>3</v>
      </c>
      <c r="BG775" t="s">
        <v>3</v>
      </c>
      <c r="BH775">
        <v>3</v>
      </c>
      <c r="BI775">
        <v>1</v>
      </c>
      <c r="BJ775" t="s">
        <v>3</v>
      </c>
      <c r="BM775">
        <v>441</v>
      </c>
      <c r="BN775">
        <v>0</v>
      </c>
      <c r="BO775" t="s">
        <v>3</v>
      </c>
      <c r="BP775">
        <v>0</v>
      </c>
      <c r="BQ775">
        <v>60</v>
      </c>
      <c r="BR775">
        <v>1</v>
      </c>
      <c r="BS775">
        <v>1</v>
      </c>
      <c r="BT775">
        <v>1</v>
      </c>
      <c r="BU775">
        <v>1</v>
      </c>
      <c r="BV775">
        <v>1</v>
      </c>
      <c r="BW775">
        <v>1</v>
      </c>
      <c r="BX775">
        <v>1</v>
      </c>
      <c r="BY775" t="s">
        <v>3</v>
      </c>
      <c r="BZ775">
        <v>0</v>
      </c>
      <c r="CA775">
        <v>0</v>
      </c>
      <c r="CB775" t="s">
        <v>3</v>
      </c>
      <c r="CE775">
        <v>30</v>
      </c>
      <c r="CF775">
        <v>0</v>
      </c>
      <c r="CG775">
        <v>0</v>
      </c>
      <c r="CM775">
        <v>0</v>
      </c>
      <c r="CN775" t="s">
        <v>3</v>
      </c>
      <c r="CO775">
        <v>0</v>
      </c>
      <c r="CP775">
        <f t="shared" si="716"/>
        <v>0</v>
      </c>
      <c r="CQ775">
        <f t="shared" si="717"/>
        <v>0</v>
      </c>
      <c r="CR775">
        <f t="shared" si="718"/>
        <v>0</v>
      </c>
      <c r="CS775">
        <f t="shared" si="719"/>
        <v>0</v>
      </c>
      <c r="CT775">
        <f t="shared" si="720"/>
        <v>0</v>
      </c>
      <c r="CU775">
        <f t="shared" si="721"/>
        <v>0</v>
      </c>
      <c r="CV775">
        <f t="shared" si="722"/>
        <v>0</v>
      </c>
      <c r="CW775">
        <f t="shared" si="723"/>
        <v>0</v>
      </c>
      <c r="CX775">
        <f t="shared" si="723"/>
        <v>0</v>
      </c>
      <c r="CY775">
        <f t="shared" si="724"/>
        <v>0</v>
      </c>
      <c r="CZ775">
        <f t="shared" si="725"/>
        <v>0</v>
      </c>
      <c r="DC775" t="s">
        <v>3</v>
      </c>
      <c r="DD775" t="s">
        <v>3</v>
      </c>
      <c r="DE775" t="s">
        <v>3</v>
      </c>
      <c r="DF775" t="s">
        <v>3</v>
      </c>
      <c r="DG775" t="s">
        <v>3</v>
      </c>
      <c r="DH775" t="s">
        <v>3</v>
      </c>
      <c r="DI775" t="s">
        <v>3</v>
      </c>
      <c r="DJ775" t="s">
        <v>3</v>
      </c>
      <c r="DK775" t="s">
        <v>3</v>
      </c>
      <c r="DL775" t="s">
        <v>3</v>
      </c>
      <c r="DM775" t="s">
        <v>3</v>
      </c>
      <c r="DN775">
        <v>80</v>
      </c>
      <c r="DO775">
        <v>55</v>
      </c>
      <c r="DP775">
        <v>1.0469999999999999</v>
      </c>
      <c r="DQ775">
        <v>1</v>
      </c>
      <c r="DU775">
        <v>1009</v>
      </c>
      <c r="DV775" t="s">
        <v>30</v>
      </c>
      <c r="DW775" t="s">
        <v>30</v>
      </c>
      <c r="DX775">
        <v>1000</v>
      </c>
      <c r="DZ775" t="s">
        <v>3</v>
      </c>
      <c r="EA775" t="s">
        <v>3</v>
      </c>
      <c r="EB775" t="s">
        <v>3</v>
      </c>
      <c r="EC775" t="s">
        <v>3</v>
      </c>
      <c r="EE775">
        <v>54687867</v>
      </c>
      <c r="EF775">
        <v>60</v>
      </c>
      <c r="EG775" t="s">
        <v>24</v>
      </c>
      <c r="EH775">
        <v>0</v>
      </c>
      <c r="EI775" t="s">
        <v>3</v>
      </c>
      <c r="EJ775">
        <v>1</v>
      </c>
      <c r="EK775">
        <v>441</v>
      </c>
      <c r="EL775" t="s">
        <v>42</v>
      </c>
      <c r="EM775" t="s">
        <v>43</v>
      </c>
      <c r="EO775" t="s">
        <v>3</v>
      </c>
      <c r="EQ775">
        <v>32768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FQ775">
        <v>0</v>
      </c>
      <c r="FR775">
        <f t="shared" si="726"/>
        <v>0</v>
      </c>
      <c r="FS775">
        <v>0</v>
      </c>
      <c r="FX775">
        <v>80</v>
      </c>
      <c r="FY775">
        <v>55</v>
      </c>
      <c r="GA775" t="s">
        <v>3</v>
      </c>
      <c r="GD775">
        <v>0</v>
      </c>
      <c r="GF775">
        <v>1489638031</v>
      </c>
      <c r="GG775">
        <v>2</v>
      </c>
      <c r="GH775">
        <v>1</v>
      </c>
      <c r="GI775">
        <v>3</v>
      </c>
      <c r="GJ775">
        <v>0</v>
      </c>
      <c r="GK775">
        <f>ROUND(R775*(R12)/100,2)</f>
        <v>0</v>
      </c>
      <c r="GL775">
        <f t="shared" si="727"/>
        <v>0</v>
      </c>
      <c r="GM775">
        <f t="shared" si="728"/>
        <v>0</v>
      </c>
      <c r="GN775">
        <f t="shared" si="729"/>
        <v>0</v>
      </c>
      <c r="GO775">
        <f t="shared" si="730"/>
        <v>0</v>
      </c>
      <c r="GP775">
        <f t="shared" si="731"/>
        <v>0</v>
      </c>
      <c r="GR775">
        <v>0</v>
      </c>
      <c r="GS775">
        <v>3</v>
      </c>
      <c r="GT775">
        <v>0</v>
      </c>
      <c r="GU775" t="s">
        <v>3</v>
      </c>
      <c r="GV775">
        <f t="shared" si="732"/>
        <v>0</v>
      </c>
      <c r="GW775">
        <v>1</v>
      </c>
      <c r="GX775">
        <f t="shared" si="733"/>
        <v>0</v>
      </c>
      <c r="HA775">
        <v>0</v>
      </c>
      <c r="HB775">
        <v>0</v>
      </c>
      <c r="HC775">
        <f t="shared" si="734"/>
        <v>0</v>
      </c>
      <c r="HE775" t="s">
        <v>3</v>
      </c>
      <c r="HF775" t="s">
        <v>3</v>
      </c>
      <c r="HM775" t="s">
        <v>3</v>
      </c>
      <c r="HN775" t="s">
        <v>3</v>
      </c>
      <c r="HO775" t="s">
        <v>3</v>
      </c>
      <c r="HP775" t="s">
        <v>3</v>
      </c>
      <c r="HQ775" t="s">
        <v>3</v>
      </c>
      <c r="IK775">
        <v>0</v>
      </c>
    </row>
    <row r="776" spans="1:245" x14ac:dyDescent="0.2">
      <c r="A776">
        <v>17</v>
      </c>
      <c r="B776">
        <v>1</v>
      </c>
      <c r="C776">
        <f>ROW(SmtRes!A363)</f>
        <v>363</v>
      </c>
      <c r="D776">
        <f>ROW(EtalonRes!A386)</f>
        <v>386</v>
      </c>
      <c r="E776" t="s">
        <v>3</v>
      </c>
      <c r="F776" t="s">
        <v>46</v>
      </c>
      <c r="G776" t="s">
        <v>47</v>
      </c>
      <c r="H776" t="s">
        <v>48</v>
      </c>
      <c r="I776">
        <f>ROUND(2/100,9)</f>
        <v>0.02</v>
      </c>
      <c r="J776">
        <v>0</v>
      </c>
      <c r="K776">
        <f>ROUND(2/100,9)</f>
        <v>0.02</v>
      </c>
      <c r="O776">
        <f t="shared" si="699"/>
        <v>120.34</v>
      </c>
      <c r="P776">
        <f t="shared" si="700"/>
        <v>0</v>
      </c>
      <c r="Q776">
        <f t="shared" si="701"/>
        <v>0</v>
      </c>
      <c r="R776">
        <f t="shared" si="702"/>
        <v>0</v>
      </c>
      <c r="S776">
        <f t="shared" si="703"/>
        <v>120.34</v>
      </c>
      <c r="T776">
        <f t="shared" si="704"/>
        <v>0</v>
      </c>
      <c r="U776">
        <f t="shared" si="705"/>
        <v>0.41460000000000002</v>
      </c>
      <c r="V776">
        <f t="shared" si="706"/>
        <v>0</v>
      </c>
      <c r="W776">
        <f t="shared" si="707"/>
        <v>0</v>
      </c>
      <c r="X776">
        <f t="shared" si="708"/>
        <v>108.31</v>
      </c>
      <c r="Y776">
        <f t="shared" si="708"/>
        <v>49.34</v>
      </c>
      <c r="AA776">
        <v>-1</v>
      </c>
      <c r="AB776">
        <f t="shared" si="709"/>
        <v>227.82</v>
      </c>
      <c r="AC776">
        <f t="shared" si="710"/>
        <v>0</v>
      </c>
      <c r="AD776">
        <f t="shared" si="711"/>
        <v>0</v>
      </c>
      <c r="AE776">
        <f t="shared" si="712"/>
        <v>0</v>
      </c>
      <c r="AF776">
        <f t="shared" si="712"/>
        <v>227.82</v>
      </c>
      <c r="AG776">
        <f t="shared" si="713"/>
        <v>0</v>
      </c>
      <c r="AH776">
        <f t="shared" si="714"/>
        <v>20.73</v>
      </c>
      <c r="AI776">
        <f t="shared" si="714"/>
        <v>0</v>
      </c>
      <c r="AJ776">
        <f t="shared" si="715"/>
        <v>0</v>
      </c>
      <c r="AK776">
        <v>227.82</v>
      </c>
      <c r="AL776">
        <v>0</v>
      </c>
      <c r="AM776">
        <v>0</v>
      </c>
      <c r="AN776">
        <v>0</v>
      </c>
      <c r="AO776">
        <v>227.82</v>
      </c>
      <c r="AP776">
        <v>0</v>
      </c>
      <c r="AQ776">
        <v>20.73</v>
      </c>
      <c r="AR776">
        <v>0</v>
      </c>
      <c r="AS776">
        <v>0</v>
      </c>
      <c r="AT776">
        <v>90</v>
      </c>
      <c r="AU776">
        <v>41</v>
      </c>
      <c r="AV776">
        <v>1</v>
      </c>
      <c r="AW776">
        <v>1</v>
      </c>
      <c r="AZ776">
        <v>1</v>
      </c>
      <c r="BA776">
        <v>26.39</v>
      </c>
      <c r="BB776">
        <v>1</v>
      </c>
      <c r="BC776">
        <v>1</v>
      </c>
      <c r="BD776" t="s">
        <v>3</v>
      </c>
      <c r="BE776" t="s">
        <v>3</v>
      </c>
      <c r="BF776" t="s">
        <v>3</v>
      </c>
      <c r="BG776" t="s">
        <v>3</v>
      </c>
      <c r="BH776">
        <v>0</v>
      </c>
      <c r="BI776">
        <v>1</v>
      </c>
      <c r="BJ776" t="s">
        <v>49</v>
      </c>
      <c r="BM776">
        <v>621</v>
      </c>
      <c r="BN776">
        <v>0</v>
      </c>
      <c r="BO776" t="s">
        <v>46</v>
      </c>
      <c r="BP776">
        <v>1</v>
      </c>
      <c r="BQ776">
        <v>60</v>
      </c>
      <c r="BR776">
        <v>0</v>
      </c>
      <c r="BS776">
        <v>26.39</v>
      </c>
      <c r="BT776">
        <v>1</v>
      </c>
      <c r="BU776">
        <v>1</v>
      </c>
      <c r="BV776">
        <v>1</v>
      </c>
      <c r="BW776">
        <v>1</v>
      </c>
      <c r="BX776">
        <v>1</v>
      </c>
      <c r="BY776" t="s">
        <v>3</v>
      </c>
      <c r="BZ776">
        <v>90</v>
      </c>
      <c r="CA776">
        <v>41</v>
      </c>
      <c r="CB776" t="s">
        <v>3</v>
      </c>
      <c r="CE776">
        <v>30</v>
      </c>
      <c r="CF776">
        <v>0</v>
      </c>
      <c r="CG776">
        <v>0</v>
      </c>
      <c r="CM776">
        <v>0</v>
      </c>
      <c r="CN776" t="s">
        <v>3</v>
      </c>
      <c r="CO776">
        <v>0</v>
      </c>
      <c r="CP776">
        <f t="shared" si="716"/>
        <v>120.34</v>
      </c>
      <c r="CQ776">
        <f t="shared" si="717"/>
        <v>0</v>
      </c>
      <c r="CR776">
        <f t="shared" si="718"/>
        <v>0</v>
      </c>
      <c r="CS776">
        <f t="shared" si="719"/>
        <v>0</v>
      </c>
      <c r="CT776">
        <f t="shared" si="720"/>
        <v>6012.17</v>
      </c>
      <c r="CU776">
        <f t="shared" si="721"/>
        <v>0</v>
      </c>
      <c r="CV776">
        <f t="shared" si="722"/>
        <v>20.73</v>
      </c>
      <c r="CW776">
        <f t="shared" si="723"/>
        <v>0</v>
      </c>
      <c r="CX776">
        <f t="shared" si="723"/>
        <v>0</v>
      </c>
      <c r="CY776">
        <f t="shared" si="724"/>
        <v>108.30600000000001</v>
      </c>
      <c r="CZ776">
        <f t="shared" si="725"/>
        <v>49.339399999999998</v>
      </c>
      <c r="DC776" t="s">
        <v>3</v>
      </c>
      <c r="DD776" t="s">
        <v>3</v>
      </c>
      <c r="DE776" t="s">
        <v>3</v>
      </c>
      <c r="DF776" t="s">
        <v>3</v>
      </c>
      <c r="DG776" t="s">
        <v>3</v>
      </c>
      <c r="DH776" t="s">
        <v>3</v>
      </c>
      <c r="DI776" t="s">
        <v>3</v>
      </c>
      <c r="DJ776" t="s">
        <v>3</v>
      </c>
      <c r="DK776" t="s">
        <v>3</v>
      </c>
      <c r="DL776" t="s">
        <v>3</v>
      </c>
      <c r="DM776" t="s">
        <v>3</v>
      </c>
      <c r="DN776">
        <v>110</v>
      </c>
      <c r="DO776">
        <v>74</v>
      </c>
      <c r="DP776">
        <v>1.0669999999999999</v>
      </c>
      <c r="DQ776">
        <v>1</v>
      </c>
      <c r="DU776">
        <v>1003</v>
      </c>
      <c r="DV776" t="s">
        <v>48</v>
      </c>
      <c r="DW776" t="s">
        <v>48</v>
      </c>
      <c r="DX776">
        <v>100</v>
      </c>
      <c r="DZ776" t="s">
        <v>3</v>
      </c>
      <c r="EA776" t="s">
        <v>3</v>
      </c>
      <c r="EB776" t="s">
        <v>3</v>
      </c>
      <c r="EC776" t="s">
        <v>3</v>
      </c>
      <c r="EE776">
        <v>54688047</v>
      </c>
      <c r="EF776">
        <v>60</v>
      </c>
      <c r="EG776" t="s">
        <v>24</v>
      </c>
      <c r="EH776">
        <v>0</v>
      </c>
      <c r="EI776" t="s">
        <v>3</v>
      </c>
      <c r="EJ776">
        <v>1</v>
      </c>
      <c r="EK776">
        <v>621</v>
      </c>
      <c r="EL776" t="s">
        <v>50</v>
      </c>
      <c r="EM776" t="s">
        <v>51</v>
      </c>
      <c r="EO776" t="s">
        <v>3</v>
      </c>
      <c r="EQ776">
        <v>1024</v>
      </c>
      <c r="ER776">
        <v>227.82</v>
      </c>
      <c r="ES776">
        <v>0</v>
      </c>
      <c r="ET776">
        <v>0</v>
      </c>
      <c r="EU776">
        <v>0</v>
      </c>
      <c r="EV776">
        <v>227.82</v>
      </c>
      <c r="EW776">
        <v>20.73</v>
      </c>
      <c r="EX776">
        <v>0</v>
      </c>
      <c r="EY776">
        <v>0</v>
      </c>
      <c r="FQ776">
        <v>0</v>
      </c>
      <c r="FR776">
        <f t="shared" si="726"/>
        <v>0</v>
      </c>
      <c r="FS776">
        <v>0</v>
      </c>
      <c r="FX776">
        <v>110</v>
      </c>
      <c r="FY776">
        <v>74</v>
      </c>
      <c r="GA776" t="s">
        <v>3</v>
      </c>
      <c r="GD776">
        <v>0</v>
      </c>
      <c r="GF776">
        <v>1675235809</v>
      </c>
      <c r="GG776">
        <v>2</v>
      </c>
      <c r="GH776">
        <v>1</v>
      </c>
      <c r="GI776">
        <v>3</v>
      </c>
      <c r="GJ776">
        <v>0</v>
      </c>
      <c r="GK776">
        <f>ROUND(R776*(R12)/100,2)</f>
        <v>0</v>
      </c>
      <c r="GL776">
        <f t="shared" si="727"/>
        <v>0</v>
      </c>
      <c r="GM776">
        <f t="shared" si="728"/>
        <v>277.99</v>
      </c>
      <c r="GN776">
        <f t="shared" si="729"/>
        <v>277.99</v>
      </c>
      <c r="GO776">
        <f t="shared" si="730"/>
        <v>0</v>
      </c>
      <c r="GP776">
        <f t="shared" si="731"/>
        <v>0</v>
      </c>
      <c r="GR776">
        <v>0</v>
      </c>
      <c r="GS776">
        <v>3</v>
      </c>
      <c r="GT776">
        <v>0</v>
      </c>
      <c r="GU776" t="s">
        <v>3</v>
      </c>
      <c r="GV776">
        <f t="shared" si="732"/>
        <v>0</v>
      </c>
      <c r="GW776">
        <v>1</v>
      </c>
      <c r="GX776">
        <f t="shared" si="733"/>
        <v>0</v>
      </c>
      <c r="HA776">
        <v>0</v>
      </c>
      <c r="HB776">
        <v>0</v>
      </c>
      <c r="HC776">
        <f t="shared" si="734"/>
        <v>0</v>
      </c>
      <c r="HE776" t="s">
        <v>3</v>
      </c>
      <c r="HF776" t="s">
        <v>3</v>
      </c>
      <c r="HM776" t="s">
        <v>3</v>
      </c>
      <c r="HN776" t="s">
        <v>3</v>
      </c>
      <c r="HO776" t="s">
        <v>3</v>
      </c>
      <c r="HP776" t="s">
        <v>3</v>
      </c>
      <c r="HQ776" t="s">
        <v>3</v>
      </c>
      <c r="IK776">
        <v>0</v>
      </c>
    </row>
    <row r="777" spans="1:245" x14ac:dyDescent="0.2">
      <c r="A777">
        <v>17</v>
      </c>
      <c r="B777">
        <v>1</v>
      </c>
      <c r="C777">
        <f>ROW(SmtRes!A364)</f>
        <v>364</v>
      </c>
      <c r="D777">
        <f>ROW(EtalonRes!A387)</f>
        <v>387</v>
      </c>
      <c r="E777" t="s">
        <v>3</v>
      </c>
      <c r="F777" t="s">
        <v>32</v>
      </c>
      <c r="G777" t="s">
        <v>53</v>
      </c>
      <c r="H777" t="s">
        <v>34</v>
      </c>
      <c r="I777">
        <v>20.75</v>
      </c>
      <c r="J777">
        <v>0</v>
      </c>
      <c r="K777">
        <v>20.75</v>
      </c>
      <c r="O777">
        <f t="shared" si="699"/>
        <v>3356.81</v>
      </c>
      <c r="P777">
        <f t="shared" si="700"/>
        <v>0</v>
      </c>
      <c r="Q777">
        <f t="shared" si="701"/>
        <v>0</v>
      </c>
      <c r="R777">
        <f t="shared" si="702"/>
        <v>0</v>
      </c>
      <c r="S777">
        <f t="shared" si="703"/>
        <v>3356.81</v>
      </c>
      <c r="T777">
        <f t="shared" si="704"/>
        <v>0</v>
      </c>
      <c r="U777">
        <f t="shared" si="705"/>
        <v>12.45</v>
      </c>
      <c r="V777">
        <f t="shared" si="706"/>
        <v>0</v>
      </c>
      <c r="W777">
        <f t="shared" si="707"/>
        <v>0</v>
      </c>
      <c r="X777">
        <f t="shared" si="708"/>
        <v>2786.15</v>
      </c>
      <c r="Y777">
        <f t="shared" si="708"/>
        <v>1376.29</v>
      </c>
      <c r="AA777">
        <v>-1</v>
      </c>
      <c r="AB777">
        <f t="shared" si="709"/>
        <v>6.13</v>
      </c>
      <c r="AC777">
        <f t="shared" si="710"/>
        <v>0</v>
      </c>
      <c r="AD777">
        <f t="shared" si="711"/>
        <v>0</v>
      </c>
      <c r="AE777">
        <f t="shared" si="712"/>
        <v>0</v>
      </c>
      <c r="AF777">
        <f t="shared" si="712"/>
        <v>6.13</v>
      </c>
      <c r="AG777">
        <f t="shared" si="713"/>
        <v>0</v>
      </c>
      <c r="AH777">
        <f t="shared" si="714"/>
        <v>0.6</v>
      </c>
      <c r="AI777">
        <f t="shared" si="714"/>
        <v>0</v>
      </c>
      <c r="AJ777">
        <f t="shared" si="715"/>
        <v>0</v>
      </c>
      <c r="AK777">
        <v>6.13</v>
      </c>
      <c r="AL777">
        <v>0</v>
      </c>
      <c r="AM777">
        <v>0</v>
      </c>
      <c r="AN777">
        <v>0</v>
      </c>
      <c r="AO777">
        <v>6.13</v>
      </c>
      <c r="AP777">
        <v>0</v>
      </c>
      <c r="AQ777">
        <v>0.6</v>
      </c>
      <c r="AR777">
        <v>0</v>
      </c>
      <c r="AS777">
        <v>0</v>
      </c>
      <c r="AT777">
        <v>83</v>
      </c>
      <c r="AU777">
        <v>41</v>
      </c>
      <c r="AV777">
        <v>1</v>
      </c>
      <c r="AW777">
        <v>1</v>
      </c>
      <c r="AZ777">
        <v>1</v>
      </c>
      <c r="BA777">
        <v>26.39</v>
      </c>
      <c r="BB777">
        <v>1</v>
      </c>
      <c r="BC777">
        <v>1</v>
      </c>
      <c r="BD777" t="s">
        <v>3</v>
      </c>
      <c r="BE777" t="s">
        <v>3</v>
      </c>
      <c r="BF777" t="s">
        <v>3</v>
      </c>
      <c r="BG777" t="s">
        <v>3</v>
      </c>
      <c r="BH777">
        <v>0</v>
      </c>
      <c r="BI777">
        <v>1</v>
      </c>
      <c r="BJ777" t="s">
        <v>35</v>
      </c>
      <c r="BM777">
        <v>478</v>
      </c>
      <c r="BN777">
        <v>0</v>
      </c>
      <c r="BO777" t="s">
        <v>32</v>
      </c>
      <c r="BP777">
        <v>1</v>
      </c>
      <c r="BQ777">
        <v>60</v>
      </c>
      <c r="BR777">
        <v>0</v>
      </c>
      <c r="BS777">
        <v>26.39</v>
      </c>
      <c r="BT777">
        <v>1</v>
      </c>
      <c r="BU777">
        <v>1</v>
      </c>
      <c r="BV777">
        <v>1</v>
      </c>
      <c r="BW777">
        <v>1</v>
      </c>
      <c r="BX777">
        <v>1</v>
      </c>
      <c r="BY777" t="s">
        <v>3</v>
      </c>
      <c r="BZ777">
        <v>83</v>
      </c>
      <c r="CA777">
        <v>41</v>
      </c>
      <c r="CB777" t="s">
        <v>3</v>
      </c>
      <c r="CE777">
        <v>30</v>
      </c>
      <c r="CF777">
        <v>0</v>
      </c>
      <c r="CG777">
        <v>0</v>
      </c>
      <c r="CM777">
        <v>0</v>
      </c>
      <c r="CN777" t="s">
        <v>3</v>
      </c>
      <c r="CO777">
        <v>0</v>
      </c>
      <c r="CP777">
        <f t="shared" si="716"/>
        <v>3356.81</v>
      </c>
      <c r="CQ777">
        <f t="shared" si="717"/>
        <v>0</v>
      </c>
      <c r="CR777">
        <f t="shared" si="718"/>
        <v>0</v>
      </c>
      <c r="CS777">
        <f t="shared" si="719"/>
        <v>0</v>
      </c>
      <c r="CT777">
        <f t="shared" si="720"/>
        <v>161.77000000000001</v>
      </c>
      <c r="CU777">
        <f t="shared" si="721"/>
        <v>0</v>
      </c>
      <c r="CV777">
        <f t="shared" si="722"/>
        <v>0.6</v>
      </c>
      <c r="CW777">
        <f t="shared" si="723"/>
        <v>0</v>
      </c>
      <c r="CX777">
        <f t="shared" si="723"/>
        <v>0</v>
      </c>
      <c r="CY777">
        <f t="shared" si="724"/>
        <v>2786.1522999999997</v>
      </c>
      <c r="CZ777">
        <f t="shared" si="725"/>
        <v>1376.2920999999999</v>
      </c>
      <c r="DC777" t="s">
        <v>3</v>
      </c>
      <c r="DD777" t="s">
        <v>3</v>
      </c>
      <c r="DE777" t="s">
        <v>3</v>
      </c>
      <c r="DF777" t="s">
        <v>3</v>
      </c>
      <c r="DG777" t="s">
        <v>3</v>
      </c>
      <c r="DH777" t="s">
        <v>3</v>
      </c>
      <c r="DI777" t="s">
        <v>3</v>
      </c>
      <c r="DJ777" t="s">
        <v>3</v>
      </c>
      <c r="DK777" t="s">
        <v>3</v>
      </c>
      <c r="DL777" t="s">
        <v>3</v>
      </c>
      <c r="DM777" t="s">
        <v>3</v>
      </c>
      <c r="DN777">
        <v>100</v>
      </c>
      <c r="DO777">
        <v>64</v>
      </c>
      <c r="DP777">
        <v>1.0249999999999999</v>
      </c>
      <c r="DQ777">
        <v>1</v>
      </c>
      <c r="DU777">
        <v>1013</v>
      </c>
      <c r="DV777" t="s">
        <v>34</v>
      </c>
      <c r="DW777" t="s">
        <v>34</v>
      </c>
      <c r="DX777">
        <v>1</v>
      </c>
      <c r="DZ777" t="s">
        <v>3</v>
      </c>
      <c r="EA777" t="s">
        <v>3</v>
      </c>
      <c r="EB777" t="s">
        <v>3</v>
      </c>
      <c r="EC777" t="s">
        <v>3</v>
      </c>
      <c r="EE777">
        <v>54687904</v>
      </c>
      <c r="EF777">
        <v>60</v>
      </c>
      <c r="EG777" t="s">
        <v>24</v>
      </c>
      <c r="EH777">
        <v>0</v>
      </c>
      <c r="EI777" t="s">
        <v>3</v>
      </c>
      <c r="EJ777">
        <v>1</v>
      </c>
      <c r="EK777">
        <v>478</v>
      </c>
      <c r="EL777" t="s">
        <v>36</v>
      </c>
      <c r="EM777" t="s">
        <v>37</v>
      </c>
      <c r="EO777" t="s">
        <v>3</v>
      </c>
      <c r="EQ777">
        <v>1024</v>
      </c>
      <c r="ER777">
        <v>6.13</v>
      </c>
      <c r="ES777">
        <v>0</v>
      </c>
      <c r="ET777">
        <v>0</v>
      </c>
      <c r="EU777">
        <v>0</v>
      </c>
      <c r="EV777">
        <v>6.13</v>
      </c>
      <c r="EW777">
        <v>0.6</v>
      </c>
      <c r="EX777">
        <v>0</v>
      </c>
      <c r="EY777">
        <v>0</v>
      </c>
      <c r="FQ777">
        <v>0</v>
      </c>
      <c r="FR777">
        <f t="shared" si="726"/>
        <v>0</v>
      </c>
      <c r="FS777">
        <v>0</v>
      </c>
      <c r="FX777">
        <v>100</v>
      </c>
      <c r="FY777">
        <v>64</v>
      </c>
      <c r="GA777" t="s">
        <v>3</v>
      </c>
      <c r="GD777">
        <v>0</v>
      </c>
      <c r="GF777">
        <v>1828295077</v>
      </c>
      <c r="GG777">
        <v>2</v>
      </c>
      <c r="GH777">
        <v>1</v>
      </c>
      <c r="GI777">
        <v>3</v>
      </c>
      <c r="GJ777">
        <v>0</v>
      </c>
      <c r="GK777">
        <f>ROUND(R777*(R12)/100,2)</f>
        <v>0</v>
      </c>
      <c r="GL777">
        <f t="shared" si="727"/>
        <v>0</v>
      </c>
      <c r="GM777">
        <f t="shared" si="728"/>
        <v>7519.25</v>
      </c>
      <c r="GN777">
        <f t="shared" si="729"/>
        <v>7519.25</v>
      </c>
      <c r="GO777">
        <f t="shared" si="730"/>
        <v>0</v>
      </c>
      <c r="GP777">
        <f t="shared" si="731"/>
        <v>0</v>
      </c>
      <c r="GR777">
        <v>0</v>
      </c>
      <c r="GS777">
        <v>3</v>
      </c>
      <c r="GT777">
        <v>0</v>
      </c>
      <c r="GU777" t="s">
        <v>3</v>
      </c>
      <c r="GV777">
        <f t="shared" si="732"/>
        <v>0</v>
      </c>
      <c r="GW777">
        <v>1</v>
      </c>
      <c r="GX777">
        <f t="shared" si="733"/>
        <v>0</v>
      </c>
      <c r="HA777">
        <v>0</v>
      </c>
      <c r="HB777">
        <v>0</v>
      </c>
      <c r="HC777">
        <f t="shared" si="734"/>
        <v>0</v>
      </c>
      <c r="HE777" t="s">
        <v>3</v>
      </c>
      <c r="HF777" t="s">
        <v>3</v>
      </c>
      <c r="HM777" t="s">
        <v>3</v>
      </c>
      <c r="HN777" t="s">
        <v>3</v>
      </c>
      <c r="HO777" t="s">
        <v>3</v>
      </c>
      <c r="HP777" t="s">
        <v>3</v>
      </c>
      <c r="HQ777" t="s">
        <v>3</v>
      </c>
      <c r="IK777">
        <v>0</v>
      </c>
    </row>
    <row r="779" spans="1:245" x14ac:dyDescent="0.2">
      <c r="A779" s="2">
        <v>51</v>
      </c>
      <c r="B779" s="2">
        <f>B767</f>
        <v>1</v>
      </c>
      <c r="C779" s="2">
        <f>A767</f>
        <v>5</v>
      </c>
      <c r="D779" s="2">
        <f>ROW(A767)</f>
        <v>767</v>
      </c>
      <c r="E779" s="2"/>
      <c r="F779" s="2" t="str">
        <f>IF(F767&lt;&gt;"",F767,"")</f>
        <v>Новый подраздел</v>
      </c>
      <c r="G779" s="2" t="str">
        <f>IF(G767&lt;&gt;"",G767,"")</f>
        <v>Кровля тех. этажа в/о В/5-9</v>
      </c>
      <c r="H779" s="2">
        <v>0</v>
      </c>
      <c r="I779" s="2"/>
      <c r="J779" s="2"/>
      <c r="K779" s="2"/>
      <c r="L779" s="2"/>
      <c r="M779" s="2"/>
      <c r="N779" s="2"/>
      <c r="O779" s="2">
        <f t="shared" ref="O779:T779" si="735">ROUND(AB779,2)</f>
        <v>245.16</v>
      </c>
      <c r="P779" s="2">
        <f t="shared" si="735"/>
        <v>0</v>
      </c>
      <c r="Q779" s="2">
        <f t="shared" si="735"/>
        <v>0</v>
      </c>
      <c r="R779" s="2">
        <f t="shared" si="735"/>
        <v>0</v>
      </c>
      <c r="S779" s="2">
        <f t="shared" si="735"/>
        <v>245.16</v>
      </c>
      <c r="T779" s="2">
        <f t="shared" si="735"/>
        <v>0</v>
      </c>
      <c r="U779" s="2">
        <f>AH779</f>
        <v>0.88863199999999998</v>
      </c>
      <c r="V779" s="2">
        <f>AI779</f>
        <v>0</v>
      </c>
      <c r="W779" s="2">
        <f>ROUND(AJ779,2)</f>
        <v>0</v>
      </c>
      <c r="X779" s="2">
        <f>ROUND(AK779,2)</f>
        <v>178.98</v>
      </c>
      <c r="Y779" s="2">
        <f>ROUND(AL779,2)</f>
        <v>100.51</v>
      </c>
      <c r="Z779" s="2"/>
      <c r="AA779" s="2"/>
      <c r="AB779" s="2">
        <f>ROUND(SUMIF(AA771:AA777,"=55282325",O771:O777),2)</f>
        <v>245.16</v>
      </c>
      <c r="AC779" s="2">
        <f>ROUND(SUMIF(AA771:AA777,"=55282325",P771:P777),2)</f>
        <v>0</v>
      </c>
      <c r="AD779" s="2">
        <f>ROUND(SUMIF(AA771:AA777,"=55282325",Q771:Q777),2)</f>
        <v>0</v>
      </c>
      <c r="AE779" s="2">
        <f>ROUND(SUMIF(AA771:AA777,"=55282325",R771:R777),2)</f>
        <v>0</v>
      </c>
      <c r="AF779" s="2">
        <f>ROUND(SUMIF(AA771:AA777,"=55282325",S771:S777),2)</f>
        <v>245.16</v>
      </c>
      <c r="AG779" s="2">
        <f>ROUND(SUMIF(AA771:AA777,"=55282325",T771:T777),2)</f>
        <v>0</v>
      </c>
      <c r="AH779" s="2">
        <f>SUMIF(AA771:AA777,"=55282325",U771:U777)</f>
        <v>0.88863199999999998</v>
      </c>
      <c r="AI779" s="2">
        <f>SUMIF(AA771:AA777,"=55282325",V771:V777)</f>
        <v>0</v>
      </c>
      <c r="AJ779" s="2">
        <f>ROUND(SUMIF(AA771:AA777,"=55282325",W771:W777),2)</f>
        <v>0</v>
      </c>
      <c r="AK779" s="2">
        <f>ROUND(SUMIF(AA771:AA777,"=55282325",X771:X777),2)</f>
        <v>178.98</v>
      </c>
      <c r="AL779" s="2">
        <f>ROUND(SUMIF(AA771:AA777,"=55282325",Y771:Y777),2)</f>
        <v>100.51</v>
      </c>
      <c r="AM779" s="2"/>
      <c r="AN779" s="2"/>
      <c r="AO779" s="2">
        <f t="shared" ref="AO779:BD779" si="736">ROUND(BX779,2)</f>
        <v>0</v>
      </c>
      <c r="AP779" s="2">
        <f t="shared" si="736"/>
        <v>0</v>
      </c>
      <c r="AQ779" s="2">
        <f t="shared" si="736"/>
        <v>0</v>
      </c>
      <c r="AR779" s="2">
        <f t="shared" si="736"/>
        <v>524.65</v>
      </c>
      <c r="AS779" s="2">
        <f t="shared" si="736"/>
        <v>524.65</v>
      </c>
      <c r="AT779" s="2">
        <f t="shared" si="736"/>
        <v>0</v>
      </c>
      <c r="AU779" s="2">
        <f t="shared" si="736"/>
        <v>0</v>
      </c>
      <c r="AV779" s="2">
        <f t="shared" si="736"/>
        <v>0</v>
      </c>
      <c r="AW779" s="2">
        <f t="shared" si="736"/>
        <v>0</v>
      </c>
      <c r="AX779" s="2">
        <f t="shared" si="736"/>
        <v>0</v>
      </c>
      <c r="AY779" s="2">
        <f t="shared" si="736"/>
        <v>0</v>
      </c>
      <c r="AZ779" s="2">
        <f t="shared" si="736"/>
        <v>0</v>
      </c>
      <c r="BA779" s="2">
        <f t="shared" si="736"/>
        <v>0</v>
      </c>
      <c r="BB779" s="2">
        <f t="shared" si="736"/>
        <v>0</v>
      </c>
      <c r="BC779" s="2">
        <f t="shared" si="736"/>
        <v>0</v>
      </c>
      <c r="BD779" s="2">
        <f t="shared" si="736"/>
        <v>0</v>
      </c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>
        <f>ROUND(SUMIF(AA771:AA777,"=55282325",FQ771:FQ777),2)</f>
        <v>0</v>
      </c>
      <c r="BY779" s="2">
        <f>ROUND(SUMIF(AA771:AA777,"=55282325",FR771:FR777),2)</f>
        <v>0</v>
      </c>
      <c r="BZ779" s="2">
        <f>ROUND(SUMIF(AA771:AA777,"=55282325",GL771:GL777),2)</f>
        <v>0</v>
      </c>
      <c r="CA779" s="2">
        <f>ROUND(SUMIF(AA771:AA777,"=55282325",GM771:GM777),2)</f>
        <v>524.65</v>
      </c>
      <c r="CB779" s="2">
        <f>ROUND(SUMIF(AA771:AA777,"=55282325",GN771:GN777),2)</f>
        <v>524.65</v>
      </c>
      <c r="CC779" s="2">
        <f>ROUND(SUMIF(AA771:AA777,"=55282325",GO771:GO777),2)</f>
        <v>0</v>
      </c>
      <c r="CD779" s="2">
        <f>ROUND(SUMIF(AA771:AA777,"=55282325",GP771:GP777),2)</f>
        <v>0</v>
      </c>
      <c r="CE779" s="2">
        <f>AC779-BX779</f>
        <v>0</v>
      </c>
      <c r="CF779" s="2">
        <f>AC779-BY779</f>
        <v>0</v>
      </c>
      <c r="CG779" s="2">
        <f>BX779-BZ779</f>
        <v>0</v>
      </c>
      <c r="CH779" s="2">
        <f>AC779-BX779-BY779+BZ779</f>
        <v>0</v>
      </c>
      <c r="CI779" s="2">
        <f>BY779-BZ779</f>
        <v>0</v>
      </c>
      <c r="CJ779" s="2">
        <f>ROUND(SUMIF(AA771:AA777,"=55282325",GX771:GX777),2)</f>
        <v>0</v>
      </c>
      <c r="CK779" s="2">
        <f>ROUND(SUMIF(AA771:AA777,"=55282325",GY771:GY777),2)</f>
        <v>0</v>
      </c>
      <c r="CL779" s="2">
        <f>ROUND(SUMIF(AA771:AA777,"=55282325",GZ771:GZ777),2)</f>
        <v>0</v>
      </c>
      <c r="CM779" s="2">
        <f>ROUND(SUMIF(AA771:AA777,"=55282325",HD771:HD777),2)</f>
        <v>0</v>
      </c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>
        <v>0</v>
      </c>
    </row>
    <row r="781" spans="1:245" x14ac:dyDescent="0.2">
      <c r="A781" s="4">
        <v>50</v>
      </c>
      <c r="B781" s="4">
        <v>0</v>
      </c>
      <c r="C781" s="4">
        <v>0</v>
      </c>
      <c r="D781" s="4">
        <v>1</v>
      </c>
      <c r="E781" s="4">
        <v>201</v>
      </c>
      <c r="F781" s="4">
        <f>ROUND(Source!O779,O781)</f>
        <v>245.16</v>
      </c>
      <c r="G781" s="4" t="s">
        <v>54</v>
      </c>
      <c r="H781" s="4" t="s">
        <v>55</v>
      </c>
      <c r="I781" s="4"/>
      <c r="J781" s="4"/>
      <c r="K781" s="4">
        <v>201</v>
      </c>
      <c r="L781" s="4">
        <v>1</v>
      </c>
      <c r="M781" s="4">
        <v>3</v>
      </c>
      <c r="N781" s="4" t="s">
        <v>3</v>
      </c>
      <c r="O781" s="4">
        <v>2</v>
      </c>
      <c r="P781" s="4"/>
      <c r="Q781" s="4"/>
      <c r="R781" s="4"/>
      <c r="S781" s="4"/>
      <c r="T781" s="4"/>
      <c r="U781" s="4"/>
      <c r="V781" s="4"/>
      <c r="W781" s="4">
        <v>245.16</v>
      </c>
      <c r="X781" s="4">
        <v>1</v>
      </c>
      <c r="Y781" s="4">
        <v>245.16</v>
      </c>
      <c r="Z781" s="4"/>
      <c r="AA781" s="4"/>
      <c r="AB781" s="4"/>
    </row>
    <row r="782" spans="1:245" x14ac:dyDescent="0.2">
      <c r="A782" s="4">
        <v>50</v>
      </c>
      <c r="B782" s="4">
        <v>0</v>
      </c>
      <c r="C782" s="4">
        <v>0</v>
      </c>
      <c r="D782" s="4">
        <v>1</v>
      </c>
      <c r="E782" s="4">
        <v>202</v>
      </c>
      <c r="F782" s="4">
        <f>ROUND(Source!P779,O782)</f>
        <v>0</v>
      </c>
      <c r="G782" s="4" t="s">
        <v>56</v>
      </c>
      <c r="H782" s="4" t="s">
        <v>57</v>
      </c>
      <c r="I782" s="4"/>
      <c r="J782" s="4"/>
      <c r="K782" s="4">
        <v>202</v>
      </c>
      <c r="L782" s="4">
        <v>2</v>
      </c>
      <c r="M782" s="4">
        <v>3</v>
      </c>
      <c r="N782" s="4" t="s">
        <v>3</v>
      </c>
      <c r="O782" s="4">
        <v>2</v>
      </c>
      <c r="P782" s="4"/>
      <c r="Q782" s="4"/>
      <c r="R782" s="4"/>
      <c r="S782" s="4"/>
      <c r="T782" s="4"/>
      <c r="U782" s="4"/>
      <c r="V782" s="4"/>
      <c r="W782" s="4">
        <v>0</v>
      </c>
      <c r="X782" s="4">
        <v>1</v>
      </c>
      <c r="Y782" s="4">
        <v>0</v>
      </c>
      <c r="Z782" s="4"/>
      <c r="AA782" s="4"/>
      <c r="AB782" s="4"/>
    </row>
    <row r="783" spans="1:245" x14ac:dyDescent="0.2">
      <c r="A783" s="4">
        <v>50</v>
      </c>
      <c r="B783" s="4">
        <v>0</v>
      </c>
      <c r="C783" s="4">
        <v>0</v>
      </c>
      <c r="D783" s="4">
        <v>1</v>
      </c>
      <c r="E783" s="4">
        <v>222</v>
      </c>
      <c r="F783" s="4">
        <f>ROUND(Source!AO779,O783)</f>
        <v>0</v>
      </c>
      <c r="G783" s="4" t="s">
        <v>58</v>
      </c>
      <c r="H783" s="4" t="s">
        <v>59</v>
      </c>
      <c r="I783" s="4"/>
      <c r="J783" s="4"/>
      <c r="K783" s="4">
        <v>222</v>
      </c>
      <c r="L783" s="4">
        <v>3</v>
      </c>
      <c r="M783" s="4">
        <v>3</v>
      </c>
      <c r="N783" s="4" t="s">
        <v>3</v>
      </c>
      <c r="O783" s="4">
        <v>2</v>
      </c>
      <c r="P783" s="4"/>
      <c r="Q783" s="4"/>
      <c r="R783" s="4"/>
      <c r="S783" s="4"/>
      <c r="T783" s="4"/>
      <c r="U783" s="4"/>
      <c r="V783" s="4"/>
      <c r="W783" s="4">
        <v>0</v>
      </c>
      <c r="X783" s="4">
        <v>1</v>
      </c>
      <c r="Y783" s="4">
        <v>0</v>
      </c>
      <c r="Z783" s="4"/>
      <c r="AA783" s="4"/>
      <c r="AB783" s="4"/>
    </row>
    <row r="784" spans="1:245" x14ac:dyDescent="0.2">
      <c r="A784" s="4">
        <v>50</v>
      </c>
      <c r="B784" s="4">
        <v>0</v>
      </c>
      <c r="C784" s="4">
        <v>0</v>
      </c>
      <c r="D784" s="4">
        <v>1</v>
      </c>
      <c r="E784" s="4">
        <v>225</v>
      </c>
      <c r="F784" s="4">
        <f>ROUND(Source!AV779,O784)</f>
        <v>0</v>
      </c>
      <c r="G784" s="4" t="s">
        <v>60</v>
      </c>
      <c r="H784" s="4" t="s">
        <v>61</v>
      </c>
      <c r="I784" s="4"/>
      <c r="J784" s="4"/>
      <c r="K784" s="4">
        <v>225</v>
      </c>
      <c r="L784" s="4">
        <v>4</v>
      </c>
      <c r="M784" s="4">
        <v>3</v>
      </c>
      <c r="N784" s="4" t="s">
        <v>3</v>
      </c>
      <c r="O784" s="4">
        <v>2</v>
      </c>
      <c r="P784" s="4"/>
      <c r="Q784" s="4"/>
      <c r="R784" s="4"/>
      <c r="S784" s="4"/>
      <c r="T784" s="4"/>
      <c r="U784" s="4"/>
      <c r="V784" s="4"/>
      <c r="W784" s="4">
        <v>0</v>
      </c>
      <c r="X784" s="4">
        <v>1</v>
      </c>
      <c r="Y784" s="4">
        <v>0</v>
      </c>
      <c r="Z784" s="4"/>
      <c r="AA784" s="4"/>
      <c r="AB784" s="4"/>
    </row>
    <row r="785" spans="1:28" x14ac:dyDescent="0.2">
      <c r="A785" s="4">
        <v>50</v>
      </c>
      <c r="B785" s="4">
        <v>0</v>
      </c>
      <c r="C785" s="4">
        <v>0</v>
      </c>
      <c r="D785" s="4">
        <v>1</v>
      </c>
      <c r="E785" s="4">
        <v>226</v>
      </c>
      <c r="F785" s="4">
        <f>ROUND(Source!AW779,O785)</f>
        <v>0</v>
      </c>
      <c r="G785" s="4" t="s">
        <v>62</v>
      </c>
      <c r="H785" s="4" t="s">
        <v>63</v>
      </c>
      <c r="I785" s="4"/>
      <c r="J785" s="4"/>
      <c r="K785" s="4">
        <v>226</v>
      </c>
      <c r="L785" s="4">
        <v>5</v>
      </c>
      <c r="M785" s="4">
        <v>3</v>
      </c>
      <c r="N785" s="4" t="s">
        <v>3</v>
      </c>
      <c r="O785" s="4">
        <v>2</v>
      </c>
      <c r="P785" s="4"/>
      <c r="Q785" s="4"/>
      <c r="R785" s="4"/>
      <c r="S785" s="4"/>
      <c r="T785" s="4"/>
      <c r="U785" s="4"/>
      <c r="V785" s="4"/>
      <c r="W785" s="4">
        <v>0</v>
      </c>
      <c r="X785" s="4">
        <v>1</v>
      </c>
      <c r="Y785" s="4">
        <v>0</v>
      </c>
      <c r="Z785" s="4"/>
      <c r="AA785" s="4"/>
      <c r="AB785" s="4"/>
    </row>
    <row r="786" spans="1:28" x14ac:dyDescent="0.2">
      <c r="A786" s="4">
        <v>50</v>
      </c>
      <c r="B786" s="4">
        <v>0</v>
      </c>
      <c r="C786" s="4">
        <v>0</v>
      </c>
      <c r="D786" s="4">
        <v>1</v>
      </c>
      <c r="E786" s="4">
        <v>227</v>
      </c>
      <c r="F786" s="4">
        <f>ROUND(Source!AX779,O786)</f>
        <v>0</v>
      </c>
      <c r="G786" s="4" t="s">
        <v>64</v>
      </c>
      <c r="H786" s="4" t="s">
        <v>65</v>
      </c>
      <c r="I786" s="4"/>
      <c r="J786" s="4"/>
      <c r="K786" s="4">
        <v>227</v>
      </c>
      <c r="L786" s="4">
        <v>6</v>
      </c>
      <c r="M786" s="4">
        <v>3</v>
      </c>
      <c r="N786" s="4" t="s">
        <v>3</v>
      </c>
      <c r="O786" s="4">
        <v>2</v>
      </c>
      <c r="P786" s="4"/>
      <c r="Q786" s="4"/>
      <c r="R786" s="4"/>
      <c r="S786" s="4"/>
      <c r="T786" s="4"/>
      <c r="U786" s="4"/>
      <c r="V786" s="4"/>
      <c r="W786" s="4">
        <v>0</v>
      </c>
      <c r="X786" s="4">
        <v>1</v>
      </c>
      <c r="Y786" s="4">
        <v>0</v>
      </c>
      <c r="Z786" s="4"/>
      <c r="AA786" s="4"/>
      <c r="AB786" s="4"/>
    </row>
    <row r="787" spans="1:28" x14ac:dyDescent="0.2">
      <c r="A787" s="4">
        <v>50</v>
      </c>
      <c r="B787" s="4">
        <v>0</v>
      </c>
      <c r="C787" s="4">
        <v>0</v>
      </c>
      <c r="D787" s="4">
        <v>1</v>
      </c>
      <c r="E787" s="4">
        <v>228</v>
      </c>
      <c r="F787" s="4">
        <f>ROUND(Source!AY779,O787)</f>
        <v>0</v>
      </c>
      <c r="G787" s="4" t="s">
        <v>66</v>
      </c>
      <c r="H787" s="4" t="s">
        <v>67</v>
      </c>
      <c r="I787" s="4"/>
      <c r="J787" s="4"/>
      <c r="K787" s="4">
        <v>228</v>
      </c>
      <c r="L787" s="4">
        <v>7</v>
      </c>
      <c r="M787" s="4">
        <v>3</v>
      </c>
      <c r="N787" s="4" t="s">
        <v>3</v>
      </c>
      <c r="O787" s="4">
        <v>2</v>
      </c>
      <c r="P787" s="4"/>
      <c r="Q787" s="4"/>
      <c r="R787" s="4"/>
      <c r="S787" s="4"/>
      <c r="T787" s="4"/>
      <c r="U787" s="4"/>
      <c r="V787" s="4"/>
      <c r="W787" s="4">
        <v>0</v>
      </c>
      <c r="X787" s="4">
        <v>1</v>
      </c>
      <c r="Y787" s="4">
        <v>0</v>
      </c>
      <c r="Z787" s="4"/>
      <c r="AA787" s="4"/>
      <c r="AB787" s="4"/>
    </row>
    <row r="788" spans="1:28" x14ac:dyDescent="0.2">
      <c r="A788" s="4">
        <v>50</v>
      </c>
      <c r="B788" s="4">
        <v>0</v>
      </c>
      <c r="C788" s="4">
        <v>0</v>
      </c>
      <c r="D788" s="4">
        <v>1</v>
      </c>
      <c r="E788" s="4">
        <v>216</v>
      </c>
      <c r="F788" s="4">
        <f>ROUND(Source!AP779,O788)</f>
        <v>0</v>
      </c>
      <c r="G788" s="4" t="s">
        <v>68</v>
      </c>
      <c r="H788" s="4" t="s">
        <v>69</v>
      </c>
      <c r="I788" s="4"/>
      <c r="J788" s="4"/>
      <c r="K788" s="4">
        <v>216</v>
      </c>
      <c r="L788" s="4">
        <v>8</v>
      </c>
      <c r="M788" s="4">
        <v>3</v>
      </c>
      <c r="N788" s="4" t="s">
        <v>3</v>
      </c>
      <c r="O788" s="4">
        <v>2</v>
      </c>
      <c r="P788" s="4"/>
      <c r="Q788" s="4"/>
      <c r="R788" s="4"/>
      <c r="S788" s="4"/>
      <c r="T788" s="4"/>
      <c r="U788" s="4"/>
      <c r="V788" s="4"/>
      <c r="W788" s="4">
        <v>0</v>
      </c>
      <c r="X788" s="4">
        <v>1</v>
      </c>
      <c r="Y788" s="4">
        <v>0</v>
      </c>
      <c r="Z788" s="4"/>
      <c r="AA788" s="4"/>
      <c r="AB788" s="4"/>
    </row>
    <row r="789" spans="1:28" x14ac:dyDescent="0.2">
      <c r="A789" s="4">
        <v>50</v>
      </c>
      <c r="B789" s="4">
        <v>0</v>
      </c>
      <c r="C789" s="4">
        <v>0</v>
      </c>
      <c r="D789" s="4">
        <v>1</v>
      </c>
      <c r="E789" s="4">
        <v>223</v>
      </c>
      <c r="F789" s="4">
        <f>ROUND(Source!AQ779,O789)</f>
        <v>0</v>
      </c>
      <c r="G789" s="4" t="s">
        <v>70</v>
      </c>
      <c r="H789" s="4" t="s">
        <v>71</v>
      </c>
      <c r="I789" s="4"/>
      <c r="J789" s="4"/>
      <c r="K789" s="4">
        <v>223</v>
      </c>
      <c r="L789" s="4">
        <v>9</v>
      </c>
      <c r="M789" s="4">
        <v>3</v>
      </c>
      <c r="N789" s="4" t="s">
        <v>3</v>
      </c>
      <c r="O789" s="4">
        <v>2</v>
      </c>
      <c r="P789" s="4"/>
      <c r="Q789" s="4"/>
      <c r="R789" s="4"/>
      <c r="S789" s="4"/>
      <c r="T789" s="4"/>
      <c r="U789" s="4"/>
      <c r="V789" s="4"/>
      <c r="W789" s="4">
        <v>0</v>
      </c>
      <c r="X789" s="4">
        <v>1</v>
      </c>
      <c r="Y789" s="4">
        <v>0</v>
      </c>
      <c r="Z789" s="4"/>
      <c r="AA789" s="4"/>
      <c r="AB789" s="4"/>
    </row>
    <row r="790" spans="1:28" x14ac:dyDescent="0.2">
      <c r="A790" s="4">
        <v>50</v>
      </c>
      <c r="B790" s="4">
        <v>0</v>
      </c>
      <c r="C790" s="4">
        <v>0</v>
      </c>
      <c r="D790" s="4">
        <v>1</v>
      </c>
      <c r="E790" s="4">
        <v>229</v>
      </c>
      <c r="F790" s="4">
        <f>ROUND(Source!AZ779,O790)</f>
        <v>0</v>
      </c>
      <c r="G790" s="4" t="s">
        <v>72</v>
      </c>
      <c r="H790" s="4" t="s">
        <v>73</v>
      </c>
      <c r="I790" s="4"/>
      <c r="J790" s="4"/>
      <c r="K790" s="4">
        <v>229</v>
      </c>
      <c r="L790" s="4">
        <v>10</v>
      </c>
      <c r="M790" s="4">
        <v>3</v>
      </c>
      <c r="N790" s="4" t="s">
        <v>3</v>
      </c>
      <c r="O790" s="4">
        <v>2</v>
      </c>
      <c r="P790" s="4"/>
      <c r="Q790" s="4"/>
      <c r="R790" s="4"/>
      <c r="S790" s="4"/>
      <c r="T790" s="4"/>
      <c r="U790" s="4"/>
      <c r="V790" s="4"/>
      <c r="W790" s="4">
        <v>0</v>
      </c>
      <c r="X790" s="4">
        <v>1</v>
      </c>
      <c r="Y790" s="4">
        <v>0</v>
      </c>
      <c r="Z790" s="4"/>
      <c r="AA790" s="4"/>
      <c r="AB790" s="4"/>
    </row>
    <row r="791" spans="1:28" x14ac:dyDescent="0.2">
      <c r="A791" s="4">
        <v>50</v>
      </c>
      <c r="B791" s="4">
        <v>0</v>
      </c>
      <c r="C791" s="4">
        <v>0</v>
      </c>
      <c r="D791" s="4">
        <v>1</v>
      </c>
      <c r="E791" s="4">
        <v>203</v>
      </c>
      <c r="F791" s="4">
        <f>ROUND(Source!Q779,O791)</f>
        <v>0</v>
      </c>
      <c r="G791" s="4" t="s">
        <v>74</v>
      </c>
      <c r="H791" s="4" t="s">
        <v>75</v>
      </c>
      <c r="I791" s="4"/>
      <c r="J791" s="4"/>
      <c r="K791" s="4">
        <v>203</v>
      </c>
      <c r="L791" s="4">
        <v>11</v>
      </c>
      <c r="M791" s="4">
        <v>3</v>
      </c>
      <c r="N791" s="4" t="s">
        <v>3</v>
      </c>
      <c r="O791" s="4">
        <v>2</v>
      </c>
      <c r="P791" s="4"/>
      <c r="Q791" s="4"/>
      <c r="R791" s="4"/>
      <c r="S791" s="4"/>
      <c r="T791" s="4"/>
      <c r="U791" s="4"/>
      <c r="V791" s="4"/>
      <c r="W791" s="4">
        <v>0</v>
      </c>
      <c r="X791" s="4">
        <v>1</v>
      </c>
      <c r="Y791" s="4">
        <v>0</v>
      </c>
      <c r="Z791" s="4"/>
      <c r="AA791" s="4"/>
      <c r="AB791" s="4"/>
    </row>
    <row r="792" spans="1:28" x14ac:dyDescent="0.2">
      <c r="A792" s="4">
        <v>50</v>
      </c>
      <c r="B792" s="4">
        <v>0</v>
      </c>
      <c r="C792" s="4">
        <v>0</v>
      </c>
      <c r="D792" s="4">
        <v>1</v>
      </c>
      <c r="E792" s="4">
        <v>231</v>
      </c>
      <c r="F792" s="4">
        <f>ROUND(Source!BB779,O792)</f>
        <v>0</v>
      </c>
      <c r="G792" s="4" t="s">
        <v>76</v>
      </c>
      <c r="H792" s="4" t="s">
        <v>77</v>
      </c>
      <c r="I792" s="4"/>
      <c r="J792" s="4"/>
      <c r="K792" s="4">
        <v>231</v>
      </c>
      <c r="L792" s="4">
        <v>12</v>
      </c>
      <c r="M792" s="4">
        <v>3</v>
      </c>
      <c r="N792" s="4" t="s">
        <v>3</v>
      </c>
      <c r="O792" s="4">
        <v>2</v>
      </c>
      <c r="P792" s="4"/>
      <c r="Q792" s="4"/>
      <c r="R792" s="4"/>
      <c r="S792" s="4"/>
      <c r="T792" s="4"/>
      <c r="U792" s="4"/>
      <c r="V792" s="4"/>
      <c r="W792" s="4">
        <v>0</v>
      </c>
      <c r="X792" s="4">
        <v>1</v>
      </c>
      <c r="Y792" s="4">
        <v>0</v>
      </c>
      <c r="Z792" s="4"/>
      <c r="AA792" s="4"/>
      <c r="AB792" s="4"/>
    </row>
    <row r="793" spans="1:28" x14ac:dyDescent="0.2">
      <c r="A793" s="4">
        <v>50</v>
      </c>
      <c r="B793" s="4">
        <v>0</v>
      </c>
      <c r="C793" s="4">
        <v>0</v>
      </c>
      <c r="D793" s="4">
        <v>1</v>
      </c>
      <c r="E793" s="4">
        <v>204</v>
      </c>
      <c r="F793" s="4">
        <f>ROUND(Source!R779,O793)</f>
        <v>0</v>
      </c>
      <c r="G793" s="4" t="s">
        <v>78</v>
      </c>
      <c r="H793" s="4" t="s">
        <v>79</v>
      </c>
      <c r="I793" s="4"/>
      <c r="J793" s="4"/>
      <c r="K793" s="4">
        <v>204</v>
      </c>
      <c r="L793" s="4">
        <v>13</v>
      </c>
      <c r="M793" s="4">
        <v>3</v>
      </c>
      <c r="N793" s="4" t="s">
        <v>3</v>
      </c>
      <c r="O793" s="4">
        <v>2</v>
      </c>
      <c r="P793" s="4"/>
      <c r="Q793" s="4"/>
      <c r="R793" s="4"/>
      <c r="S793" s="4"/>
      <c r="T793" s="4"/>
      <c r="U793" s="4"/>
      <c r="V793" s="4"/>
      <c r="W793" s="4">
        <v>0</v>
      </c>
      <c r="X793" s="4">
        <v>1</v>
      </c>
      <c r="Y793" s="4">
        <v>0</v>
      </c>
      <c r="Z793" s="4"/>
      <c r="AA793" s="4"/>
      <c r="AB793" s="4"/>
    </row>
    <row r="794" spans="1:28" x14ac:dyDescent="0.2">
      <c r="A794" s="4">
        <v>50</v>
      </c>
      <c r="B794" s="4">
        <v>0</v>
      </c>
      <c r="C794" s="4">
        <v>0</v>
      </c>
      <c r="D794" s="4">
        <v>1</v>
      </c>
      <c r="E794" s="4">
        <v>205</v>
      </c>
      <c r="F794" s="4">
        <f>ROUND(Source!S779,O794)</f>
        <v>245.16</v>
      </c>
      <c r="G794" s="4" t="s">
        <v>80</v>
      </c>
      <c r="H794" s="4" t="s">
        <v>81</v>
      </c>
      <c r="I794" s="4"/>
      <c r="J794" s="4"/>
      <c r="K794" s="4">
        <v>205</v>
      </c>
      <c r="L794" s="4">
        <v>14</v>
      </c>
      <c r="M794" s="4">
        <v>3</v>
      </c>
      <c r="N794" s="4" t="s">
        <v>3</v>
      </c>
      <c r="O794" s="4">
        <v>2</v>
      </c>
      <c r="P794" s="4"/>
      <c r="Q794" s="4"/>
      <c r="R794" s="4"/>
      <c r="S794" s="4"/>
      <c r="T794" s="4"/>
      <c r="U794" s="4"/>
      <c r="V794" s="4"/>
      <c r="W794" s="4">
        <v>245.16</v>
      </c>
      <c r="X794" s="4">
        <v>1</v>
      </c>
      <c r="Y794" s="4">
        <v>245.16</v>
      </c>
      <c r="Z794" s="4"/>
      <c r="AA794" s="4"/>
      <c r="AB794" s="4"/>
    </row>
    <row r="795" spans="1:28" x14ac:dyDescent="0.2">
      <c r="A795" s="4">
        <v>50</v>
      </c>
      <c r="B795" s="4">
        <v>0</v>
      </c>
      <c r="C795" s="4">
        <v>0</v>
      </c>
      <c r="D795" s="4">
        <v>1</v>
      </c>
      <c r="E795" s="4">
        <v>232</v>
      </c>
      <c r="F795" s="4">
        <f>ROUND(Source!BC779,O795)</f>
        <v>0</v>
      </c>
      <c r="G795" s="4" t="s">
        <v>82</v>
      </c>
      <c r="H795" s="4" t="s">
        <v>83</v>
      </c>
      <c r="I795" s="4"/>
      <c r="J795" s="4"/>
      <c r="K795" s="4">
        <v>232</v>
      </c>
      <c r="L795" s="4">
        <v>15</v>
      </c>
      <c r="M795" s="4">
        <v>3</v>
      </c>
      <c r="N795" s="4" t="s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>
        <v>0</v>
      </c>
      <c r="X795" s="4">
        <v>1</v>
      </c>
      <c r="Y795" s="4">
        <v>0</v>
      </c>
      <c r="Z795" s="4"/>
      <c r="AA795" s="4"/>
      <c r="AB795" s="4"/>
    </row>
    <row r="796" spans="1:28" x14ac:dyDescent="0.2">
      <c r="A796" s="4">
        <v>50</v>
      </c>
      <c r="B796" s="4">
        <v>0</v>
      </c>
      <c r="C796" s="4">
        <v>0</v>
      </c>
      <c r="D796" s="4">
        <v>1</v>
      </c>
      <c r="E796" s="4">
        <v>214</v>
      </c>
      <c r="F796" s="4">
        <f>ROUND(Source!AS779,O796)</f>
        <v>524.65</v>
      </c>
      <c r="G796" s="4" t="s">
        <v>84</v>
      </c>
      <c r="H796" s="4" t="s">
        <v>85</v>
      </c>
      <c r="I796" s="4"/>
      <c r="J796" s="4"/>
      <c r="K796" s="4">
        <v>214</v>
      </c>
      <c r="L796" s="4">
        <v>16</v>
      </c>
      <c r="M796" s="4">
        <v>3</v>
      </c>
      <c r="N796" s="4" t="s">
        <v>3</v>
      </c>
      <c r="O796" s="4">
        <v>2</v>
      </c>
      <c r="P796" s="4"/>
      <c r="Q796" s="4"/>
      <c r="R796" s="4"/>
      <c r="S796" s="4"/>
      <c r="T796" s="4"/>
      <c r="U796" s="4"/>
      <c r="V796" s="4"/>
      <c r="W796" s="4">
        <v>524.65</v>
      </c>
      <c r="X796" s="4">
        <v>1</v>
      </c>
      <c r="Y796" s="4">
        <v>524.65</v>
      </c>
      <c r="Z796" s="4"/>
      <c r="AA796" s="4"/>
      <c r="AB796" s="4"/>
    </row>
    <row r="797" spans="1:28" x14ac:dyDescent="0.2">
      <c r="A797" s="4">
        <v>50</v>
      </c>
      <c r="B797" s="4">
        <v>0</v>
      </c>
      <c r="C797" s="4">
        <v>0</v>
      </c>
      <c r="D797" s="4">
        <v>1</v>
      </c>
      <c r="E797" s="4">
        <v>215</v>
      </c>
      <c r="F797" s="4">
        <f>ROUND(Source!AT779,O797)</f>
        <v>0</v>
      </c>
      <c r="G797" s="4" t="s">
        <v>86</v>
      </c>
      <c r="H797" s="4" t="s">
        <v>87</v>
      </c>
      <c r="I797" s="4"/>
      <c r="J797" s="4"/>
      <c r="K797" s="4">
        <v>215</v>
      </c>
      <c r="L797" s="4">
        <v>17</v>
      </c>
      <c r="M797" s="4">
        <v>3</v>
      </c>
      <c r="N797" s="4" t="s">
        <v>3</v>
      </c>
      <c r="O797" s="4">
        <v>2</v>
      </c>
      <c r="P797" s="4"/>
      <c r="Q797" s="4"/>
      <c r="R797" s="4"/>
      <c r="S797" s="4"/>
      <c r="T797" s="4"/>
      <c r="U797" s="4"/>
      <c r="V797" s="4"/>
      <c r="W797" s="4">
        <v>0</v>
      </c>
      <c r="X797" s="4">
        <v>1</v>
      </c>
      <c r="Y797" s="4">
        <v>0</v>
      </c>
      <c r="Z797" s="4"/>
      <c r="AA797" s="4"/>
      <c r="AB797" s="4"/>
    </row>
    <row r="798" spans="1:28" x14ac:dyDescent="0.2">
      <c r="A798" s="4">
        <v>50</v>
      </c>
      <c r="B798" s="4">
        <v>0</v>
      </c>
      <c r="C798" s="4">
        <v>0</v>
      </c>
      <c r="D798" s="4">
        <v>1</v>
      </c>
      <c r="E798" s="4">
        <v>217</v>
      </c>
      <c r="F798" s="4">
        <f>ROUND(Source!AU779,O798)</f>
        <v>0</v>
      </c>
      <c r="G798" s="4" t="s">
        <v>88</v>
      </c>
      <c r="H798" s="4" t="s">
        <v>89</v>
      </c>
      <c r="I798" s="4"/>
      <c r="J798" s="4"/>
      <c r="K798" s="4">
        <v>217</v>
      </c>
      <c r="L798" s="4">
        <v>18</v>
      </c>
      <c r="M798" s="4">
        <v>3</v>
      </c>
      <c r="N798" s="4" t="s">
        <v>3</v>
      </c>
      <c r="O798" s="4">
        <v>2</v>
      </c>
      <c r="P798" s="4"/>
      <c r="Q798" s="4"/>
      <c r="R798" s="4"/>
      <c r="S798" s="4"/>
      <c r="T798" s="4"/>
      <c r="U798" s="4"/>
      <c r="V798" s="4"/>
      <c r="W798" s="4">
        <v>0</v>
      </c>
      <c r="X798" s="4">
        <v>1</v>
      </c>
      <c r="Y798" s="4">
        <v>0</v>
      </c>
      <c r="Z798" s="4"/>
      <c r="AA798" s="4"/>
      <c r="AB798" s="4"/>
    </row>
    <row r="799" spans="1:28" x14ac:dyDescent="0.2">
      <c r="A799" s="4">
        <v>50</v>
      </c>
      <c r="B799" s="4">
        <v>0</v>
      </c>
      <c r="C799" s="4">
        <v>0</v>
      </c>
      <c r="D799" s="4">
        <v>1</v>
      </c>
      <c r="E799" s="4">
        <v>230</v>
      </c>
      <c r="F799" s="4">
        <f>ROUND(Source!BA779,O799)</f>
        <v>0</v>
      </c>
      <c r="G799" s="4" t="s">
        <v>90</v>
      </c>
      <c r="H799" s="4" t="s">
        <v>91</v>
      </c>
      <c r="I799" s="4"/>
      <c r="J799" s="4"/>
      <c r="K799" s="4">
        <v>230</v>
      </c>
      <c r="L799" s="4">
        <v>19</v>
      </c>
      <c r="M799" s="4">
        <v>3</v>
      </c>
      <c r="N799" s="4" t="s">
        <v>3</v>
      </c>
      <c r="O799" s="4">
        <v>2</v>
      </c>
      <c r="P799" s="4"/>
      <c r="Q799" s="4"/>
      <c r="R799" s="4"/>
      <c r="S799" s="4"/>
      <c r="T799" s="4"/>
      <c r="U799" s="4"/>
      <c r="V799" s="4"/>
      <c r="W799" s="4">
        <v>0</v>
      </c>
      <c r="X799" s="4">
        <v>1</v>
      </c>
      <c r="Y799" s="4">
        <v>0</v>
      </c>
      <c r="Z799" s="4"/>
      <c r="AA799" s="4"/>
      <c r="AB799" s="4"/>
    </row>
    <row r="800" spans="1:28" x14ac:dyDescent="0.2">
      <c r="A800" s="4">
        <v>50</v>
      </c>
      <c r="B800" s="4">
        <v>0</v>
      </c>
      <c r="C800" s="4">
        <v>0</v>
      </c>
      <c r="D800" s="4">
        <v>1</v>
      </c>
      <c r="E800" s="4">
        <v>206</v>
      </c>
      <c r="F800" s="4">
        <f>ROUND(Source!T779,O800)</f>
        <v>0</v>
      </c>
      <c r="G800" s="4" t="s">
        <v>92</v>
      </c>
      <c r="H800" s="4" t="s">
        <v>93</v>
      </c>
      <c r="I800" s="4"/>
      <c r="J800" s="4"/>
      <c r="K800" s="4">
        <v>206</v>
      </c>
      <c r="L800" s="4">
        <v>20</v>
      </c>
      <c r="M800" s="4">
        <v>3</v>
      </c>
      <c r="N800" s="4" t="s">
        <v>3</v>
      </c>
      <c r="O800" s="4">
        <v>2</v>
      </c>
      <c r="P800" s="4"/>
      <c r="Q800" s="4"/>
      <c r="R800" s="4"/>
      <c r="S800" s="4"/>
      <c r="T800" s="4"/>
      <c r="U800" s="4"/>
      <c r="V800" s="4"/>
      <c r="W800" s="4">
        <v>0</v>
      </c>
      <c r="X800" s="4">
        <v>1</v>
      </c>
      <c r="Y800" s="4">
        <v>0</v>
      </c>
      <c r="Z800" s="4"/>
      <c r="AA800" s="4"/>
      <c r="AB800" s="4"/>
    </row>
    <row r="801" spans="1:245" x14ac:dyDescent="0.2">
      <c r="A801" s="4">
        <v>50</v>
      </c>
      <c r="B801" s="4">
        <v>0</v>
      </c>
      <c r="C801" s="4">
        <v>0</v>
      </c>
      <c r="D801" s="4">
        <v>1</v>
      </c>
      <c r="E801" s="4">
        <v>207</v>
      </c>
      <c r="F801" s="4">
        <f>Source!U779</f>
        <v>0.88863199999999998</v>
      </c>
      <c r="G801" s="4" t="s">
        <v>94</v>
      </c>
      <c r="H801" s="4" t="s">
        <v>95</v>
      </c>
      <c r="I801" s="4"/>
      <c r="J801" s="4"/>
      <c r="K801" s="4">
        <v>207</v>
      </c>
      <c r="L801" s="4">
        <v>21</v>
      </c>
      <c r="M801" s="4">
        <v>3</v>
      </c>
      <c r="N801" s="4" t="s">
        <v>3</v>
      </c>
      <c r="O801" s="4">
        <v>-1</v>
      </c>
      <c r="P801" s="4"/>
      <c r="Q801" s="4"/>
      <c r="R801" s="4"/>
      <c r="S801" s="4"/>
      <c r="T801" s="4"/>
      <c r="U801" s="4"/>
      <c r="V801" s="4"/>
      <c r="W801" s="4">
        <v>0.88863199999999998</v>
      </c>
      <c r="X801" s="4">
        <v>1</v>
      </c>
      <c r="Y801" s="4">
        <v>0.88863199999999998</v>
      </c>
      <c r="Z801" s="4"/>
      <c r="AA801" s="4"/>
      <c r="AB801" s="4"/>
    </row>
    <row r="802" spans="1:245" x14ac:dyDescent="0.2">
      <c r="A802" s="4">
        <v>50</v>
      </c>
      <c r="B802" s="4">
        <v>0</v>
      </c>
      <c r="C802" s="4">
        <v>0</v>
      </c>
      <c r="D802" s="4">
        <v>1</v>
      </c>
      <c r="E802" s="4">
        <v>208</v>
      </c>
      <c r="F802" s="4">
        <f>Source!V779</f>
        <v>0</v>
      </c>
      <c r="G802" s="4" t="s">
        <v>96</v>
      </c>
      <c r="H802" s="4" t="s">
        <v>97</v>
      </c>
      <c r="I802" s="4"/>
      <c r="J802" s="4"/>
      <c r="K802" s="4">
        <v>208</v>
      </c>
      <c r="L802" s="4">
        <v>22</v>
      </c>
      <c r="M802" s="4">
        <v>3</v>
      </c>
      <c r="N802" s="4" t="s">
        <v>3</v>
      </c>
      <c r="O802" s="4">
        <v>-1</v>
      </c>
      <c r="P802" s="4"/>
      <c r="Q802" s="4"/>
      <c r="R802" s="4"/>
      <c r="S802" s="4"/>
      <c r="T802" s="4"/>
      <c r="U802" s="4"/>
      <c r="V802" s="4"/>
      <c r="W802" s="4">
        <v>0</v>
      </c>
      <c r="X802" s="4">
        <v>1</v>
      </c>
      <c r="Y802" s="4">
        <v>0</v>
      </c>
      <c r="Z802" s="4"/>
      <c r="AA802" s="4"/>
      <c r="AB802" s="4"/>
    </row>
    <row r="803" spans="1:245" x14ac:dyDescent="0.2">
      <c r="A803" s="4">
        <v>50</v>
      </c>
      <c r="B803" s="4">
        <v>0</v>
      </c>
      <c r="C803" s="4">
        <v>0</v>
      </c>
      <c r="D803" s="4">
        <v>1</v>
      </c>
      <c r="E803" s="4">
        <v>209</v>
      </c>
      <c r="F803" s="4">
        <f>ROUND(Source!W779,O803)</f>
        <v>0</v>
      </c>
      <c r="G803" s="4" t="s">
        <v>98</v>
      </c>
      <c r="H803" s="4" t="s">
        <v>99</v>
      </c>
      <c r="I803" s="4"/>
      <c r="J803" s="4"/>
      <c r="K803" s="4">
        <v>209</v>
      </c>
      <c r="L803" s="4">
        <v>23</v>
      </c>
      <c r="M803" s="4">
        <v>3</v>
      </c>
      <c r="N803" s="4" t="s">
        <v>3</v>
      </c>
      <c r="O803" s="4">
        <v>2</v>
      </c>
      <c r="P803" s="4"/>
      <c r="Q803" s="4"/>
      <c r="R803" s="4"/>
      <c r="S803" s="4"/>
      <c r="T803" s="4"/>
      <c r="U803" s="4"/>
      <c r="V803" s="4"/>
      <c r="W803" s="4">
        <v>0</v>
      </c>
      <c r="X803" s="4">
        <v>1</v>
      </c>
      <c r="Y803" s="4">
        <v>0</v>
      </c>
      <c r="Z803" s="4"/>
      <c r="AA803" s="4"/>
      <c r="AB803" s="4"/>
    </row>
    <row r="804" spans="1:245" x14ac:dyDescent="0.2">
      <c r="A804" s="4">
        <v>50</v>
      </c>
      <c r="B804" s="4">
        <v>0</v>
      </c>
      <c r="C804" s="4">
        <v>0</v>
      </c>
      <c r="D804" s="4">
        <v>1</v>
      </c>
      <c r="E804" s="4">
        <v>233</v>
      </c>
      <c r="F804" s="4">
        <f>ROUND(Source!BD779,O804)</f>
        <v>0</v>
      </c>
      <c r="G804" s="4" t="s">
        <v>100</v>
      </c>
      <c r="H804" s="4" t="s">
        <v>101</v>
      </c>
      <c r="I804" s="4"/>
      <c r="J804" s="4"/>
      <c r="K804" s="4">
        <v>233</v>
      </c>
      <c r="L804" s="4">
        <v>24</v>
      </c>
      <c r="M804" s="4">
        <v>3</v>
      </c>
      <c r="N804" s="4" t="s">
        <v>3</v>
      </c>
      <c r="O804" s="4">
        <v>2</v>
      </c>
      <c r="P804" s="4"/>
      <c r="Q804" s="4"/>
      <c r="R804" s="4"/>
      <c r="S804" s="4"/>
      <c r="T804" s="4"/>
      <c r="U804" s="4"/>
      <c r="V804" s="4"/>
      <c r="W804" s="4">
        <v>0</v>
      </c>
      <c r="X804" s="4">
        <v>1</v>
      </c>
      <c r="Y804" s="4">
        <v>0</v>
      </c>
      <c r="Z804" s="4"/>
      <c r="AA804" s="4"/>
      <c r="AB804" s="4"/>
    </row>
    <row r="805" spans="1:245" x14ac:dyDescent="0.2">
      <c r="A805" s="4">
        <v>50</v>
      </c>
      <c r="B805" s="4">
        <v>0</v>
      </c>
      <c r="C805" s="4">
        <v>0</v>
      </c>
      <c r="D805" s="4">
        <v>1</v>
      </c>
      <c r="E805" s="4">
        <v>210</v>
      </c>
      <c r="F805" s="4">
        <f>ROUND(Source!X779,O805)</f>
        <v>178.98</v>
      </c>
      <c r="G805" s="4" t="s">
        <v>102</v>
      </c>
      <c r="H805" s="4" t="s">
        <v>103</v>
      </c>
      <c r="I805" s="4"/>
      <c r="J805" s="4"/>
      <c r="K805" s="4">
        <v>210</v>
      </c>
      <c r="L805" s="4">
        <v>25</v>
      </c>
      <c r="M805" s="4">
        <v>3</v>
      </c>
      <c r="N805" s="4" t="s">
        <v>3</v>
      </c>
      <c r="O805" s="4">
        <v>2</v>
      </c>
      <c r="P805" s="4"/>
      <c r="Q805" s="4"/>
      <c r="R805" s="4"/>
      <c r="S805" s="4"/>
      <c r="T805" s="4"/>
      <c r="U805" s="4"/>
      <c r="V805" s="4"/>
      <c r="W805" s="4">
        <v>178.98</v>
      </c>
      <c r="X805" s="4">
        <v>1</v>
      </c>
      <c r="Y805" s="4">
        <v>178.98</v>
      </c>
      <c r="Z805" s="4"/>
      <c r="AA805" s="4"/>
      <c r="AB805" s="4"/>
    </row>
    <row r="806" spans="1:245" x14ac:dyDescent="0.2">
      <c r="A806" s="4">
        <v>50</v>
      </c>
      <c r="B806" s="4">
        <v>0</v>
      </c>
      <c r="C806" s="4">
        <v>0</v>
      </c>
      <c r="D806" s="4">
        <v>1</v>
      </c>
      <c r="E806" s="4">
        <v>211</v>
      </c>
      <c r="F806" s="4">
        <f>ROUND(Source!Y779,O806)</f>
        <v>100.51</v>
      </c>
      <c r="G806" s="4" t="s">
        <v>104</v>
      </c>
      <c r="H806" s="4" t="s">
        <v>105</v>
      </c>
      <c r="I806" s="4"/>
      <c r="J806" s="4"/>
      <c r="K806" s="4">
        <v>211</v>
      </c>
      <c r="L806" s="4">
        <v>26</v>
      </c>
      <c r="M806" s="4">
        <v>3</v>
      </c>
      <c r="N806" s="4" t="s">
        <v>3</v>
      </c>
      <c r="O806" s="4">
        <v>2</v>
      </c>
      <c r="P806" s="4"/>
      <c r="Q806" s="4"/>
      <c r="R806" s="4"/>
      <c r="S806" s="4"/>
      <c r="T806" s="4"/>
      <c r="U806" s="4"/>
      <c r="V806" s="4"/>
      <c r="W806" s="4">
        <v>100.51</v>
      </c>
      <c r="X806" s="4">
        <v>1</v>
      </c>
      <c r="Y806" s="4">
        <v>100.51</v>
      </c>
      <c r="Z806" s="4"/>
      <c r="AA806" s="4"/>
      <c r="AB806" s="4"/>
    </row>
    <row r="807" spans="1:245" x14ac:dyDescent="0.2">
      <c r="A807" s="4">
        <v>50</v>
      </c>
      <c r="B807" s="4">
        <v>0</v>
      </c>
      <c r="C807" s="4">
        <v>0</v>
      </c>
      <c r="D807" s="4">
        <v>1</v>
      </c>
      <c r="E807" s="4">
        <v>224</v>
      </c>
      <c r="F807" s="4">
        <f>ROUND(Source!AR779,O807)</f>
        <v>524.65</v>
      </c>
      <c r="G807" s="4" t="s">
        <v>106</v>
      </c>
      <c r="H807" s="4" t="s">
        <v>107</v>
      </c>
      <c r="I807" s="4"/>
      <c r="J807" s="4"/>
      <c r="K807" s="4">
        <v>224</v>
      </c>
      <c r="L807" s="4">
        <v>27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>
        <v>524.65</v>
      </c>
      <c r="X807" s="4">
        <v>1</v>
      </c>
      <c r="Y807" s="4">
        <v>524.65</v>
      </c>
      <c r="Z807" s="4"/>
      <c r="AA807" s="4"/>
      <c r="AB807" s="4"/>
    </row>
    <row r="809" spans="1:245" x14ac:dyDescent="0.2">
      <c r="A809" s="1">
        <v>5</v>
      </c>
      <c r="B809" s="1">
        <v>1</v>
      </c>
      <c r="C809" s="1"/>
      <c r="D809" s="1">
        <f>ROW(A828)</f>
        <v>828</v>
      </c>
      <c r="E809" s="1"/>
      <c r="F809" s="1" t="s">
        <v>17</v>
      </c>
      <c r="G809" s="1" t="s">
        <v>157</v>
      </c>
      <c r="H809" s="1" t="s">
        <v>3</v>
      </c>
      <c r="I809" s="1">
        <v>0</v>
      </c>
      <c r="J809" s="1"/>
      <c r="K809" s="1">
        <v>0</v>
      </c>
      <c r="L809" s="1"/>
      <c r="M809" s="1" t="s">
        <v>3</v>
      </c>
      <c r="N809" s="1"/>
      <c r="O809" s="1"/>
      <c r="P809" s="1"/>
      <c r="Q809" s="1"/>
      <c r="R809" s="1"/>
      <c r="S809" s="1">
        <v>0</v>
      </c>
      <c r="T809" s="1"/>
      <c r="U809" s="1" t="s">
        <v>3</v>
      </c>
      <c r="V809" s="1">
        <v>0</v>
      </c>
      <c r="W809" s="1"/>
      <c r="X809" s="1"/>
      <c r="Y809" s="1"/>
      <c r="Z809" s="1"/>
      <c r="AA809" s="1"/>
      <c r="AB809" s="1" t="s">
        <v>3</v>
      </c>
      <c r="AC809" s="1" t="s">
        <v>3</v>
      </c>
      <c r="AD809" s="1" t="s">
        <v>3</v>
      </c>
      <c r="AE809" s="1" t="s">
        <v>3</v>
      </c>
      <c r="AF809" s="1" t="s">
        <v>3</v>
      </c>
      <c r="AG809" s="1" t="s">
        <v>3</v>
      </c>
      <c r="AH809" s="1"/>
      <c r="AI809" s="1"/>
      <c r="AJ809" s="1"/>
      <c r="AK809" s="1"/>
      <c r="AL809" s="1"/>
      <c r="AM809" s="1"/>
      <c r="AN809" s="1"/>
      <c r="AO809" s="1"/>
      <c r="AP809" s="1" t="s">
        <v>3</v>
      </c>
      <c r="AQ809" s="1" t="s">
        <v>3</v>
      </c>
      <c r="AR809" s="1" t="s">
        <v>3</v>
      </c>
      <c r="AS809" s="1"/>
      <c r="AT809" s="1"/>
      <c r="AU809" s="1"/>
      <c r="AV809" s="1"/>
      <c r="AW809" s="1"/>
      <c r="AX809" s="1"/>
      <c r="AY809" s="1"/>
      <c r="AZ809" s="1" t="s">
        <v>3</v>
      </c>
      <c r="BA809" s="1"/>
      <c r="BB809" s="1" t="s">
        <v>3</v>
      </c>
      <c r="BC809" s="1" t="s">
        <v>3</v>
      </c>
      <c r="BD809" s="1" t="s">
        <v>3</v>
      </c>
      <c r="BE809" s="1" t="s">
        <v>3</v>
      </c>
      <c r="BF809" s="1" t="s">
        <v>3</v>
      </c>
      <c r="BG809" s="1" t="s">
        <v>3</v>
      </c>
      <c r="BH809" s="1" t="s">
        <v>3</v>
      </c>
      <c r="BI809" s="1" t="s">
        <v>3</v>
      </c>
      <c r="BJ809" s="1" t="s">
        <v>3</v>
      </c>
      <c r="BK809" s="1" t="s">
        <v>3</v>
      </c>
      <c r="BL809" s="1" t="s">
        <v>3</v>
      </c>
      <c r="BM809" s="1" t="s">
        <v>3</v>
      </c>
      <c r="BN809" s="1" t="s">
        <v>3</v>
      </c>
      <c r="BO809" s="1" t="s">
        <v>3</v>
      </c>
      <c r="BP809" s="1" t="s">
        <v>3</v>
      </c>
      <c r="BQ809" s="1"/>
      <c r="BR809" s="1"/>
      <c r="BS809" s="1"/>
      <c r="BT809" s="1"/>
      <c r="BU809" s="1"/>
      <c r="BV809" s="1"/>
      <c r="BW809" s="1"/>
      <c r="BX809" s="1">
        <v>0</v>
      </c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>
        <v>0</v>
      </c>
    </row>
    <row r="811" spans="1:245" x14ac:dyDescent="0.2">
      <c r="A811" s="2">
        <v>52</v>
      </c>
      <c r="B811" s="2">
        <f t="shared" ref="B811:G811" si="737">B828</f>
        <v>1</v>
      </c>
      <c r="C811" s="2">
        <f t="shared" si="737"/>
        <v>5</v>
      </c>
      <c r="D811" s="2">
        <f t="shared" si="737"/>
        <v>809</v>
      </c>
      <c r="E811" s="2">
        <f t="shared" si="737"/>
        <v>0</v>
      </c>
      <c r="F811" s="2" t="str">
        <f t="shared" si="737"/>
        <v>Новый подраздел</v>
      </c>
      <c r="G811" s="2" t="str">
        <f t="shared" si="737"/>
        <v>Монтажные (кровельные)работы</v>
      </c>
      <c r="H811" s="2"/>
      <c r="I811" s="2"/>
      <c r="J811" s="2"/>
      <c r="K811" s="2"/>
      <c r="L811" s="2"/>
      <c r="M811" s="2"/>
      <c r="N811" s="2"/>
      <c r="O811" s="2">
        <f t="shared" ref="O811:AT811" si="738">O828</f>
        <v>133936.28</v>
      </c>
      <c r="P811" s="2">
        <f t="shared" si="738"/>
        <v>93537.67</v>
      </c>
      <c r="Q811" s="2">
        <f t="shared" si="738"/>
        <v>5333.94</v>
      </c>
      <c r="R811" s="2">
        <f t="shared" si="738"/>
        <v>3074.71</v>
      </c>
      <c r="S811" s="2">
        <f t="shared" si="738"/>
        <v>35064.67</v>
      </c>
      <c r="T811" s="2">
        <f t="shared" si="738"/>
        <v>0</v>
      </c>
      <c r="U811" s="2">
        <f t="shared" si="738"/>
        <v>106.22895299999999</v>
      </c>
      <c r="V811" s="2">
        <f t="shared" si="738"/>
        <v>0</v>
      </c>
      <c r="W811" s="2">
        <f t="shared" si="738"/>
        <v>0</v>
      </c>
      <c r="X811" s="2">
        <f t="shared" si="738"/>
        <v>29301.29</v>
      </c>
      <c r="Y811" s="2">
        <f t="shared" si="738"/>
        <v>14376.52</v>
      </c>
      <c r="Z811" s="2">
        <f t="shared" si="738"/>
        <v>0</v>
      </c>
      <c r="AA811" s="2">
        <f t="shared" si="738"/>
        <v>0</v>
      </c>
      <c r="AB811" s="2">
        <f t="shared" si="738"/>
        <v>133936.28</v>
      </c>
      <c r="AC811" s="2">
        <f t="shared" si="738"/>
        <v>93537.67</v>
      </c>
      <c r="AD811" s="2">
        <f t="shared" si="738"/>
        <v>5333.94</v>
      </c>
      <c r="AE811" s="2">
        <f t="shared" si="738"/>
        <v>3074.71</v>
      </c>
      <c r="AF811" s="2">
        <f t="shared" si="738"/>
        <v>35064.67</v>
      </c>
      <c r="AG811" s="2">
        <f t="shared" si="738"/>
        <v>0</v>
      </c>
      <c r="AH811" s="2">
        <f t="shared" si="738"/>
        <v>106.22895299999999</v>
      </c>
      <c r="AI811" s="2">
        <f t="shared" si="738"/>
        <v>0</v>
      </c>
      <c r="AJ811" s="2">
        <f t="shared" si="738"/>
        <v>0</v>
      </c>
      <c r="AK811" s="2">
        <f t="shared" si="738"/>
        <v>29301.29</v>
      </c>
      <c r="AL811" s="2">
        <f t="shared" si="738"/>
        <v>14376.52</v>
      </c>
      <c r="AM811" s="2">
        <f t="shared" si="738"/>
        <v>0</v>
      </c>
      <c r="AN811" s="2">
        <f t="shared" si="738"/>
        <v>0</v>
      </c>
      <c r="AO811" s="2">
        <f t="shared" si="738"/>
        <v>0</v>
      </c>
      <c r="AP811" s="2">
        <f t="shared" si="738"/>
        <v>0</v>
      </c>
      <c r="AQ811" s="2">
        <f t="shared" si="738"/>
        <v>0</v>
      </c>
      <c r="AR811" s="2">
        <f t="shared" si="738"/>
        <v>182533.64</v>
      </c>
      <c r="AS811" s="2">
        <f t="shared" si="738"/>
        <v>182533.64</v>
      </c>
      <c r="AT811" s="2">
        <f t="shared" si="738"/>
        <v>0</v>
      </c>
      <c r="AU811" s="2">
        <f t="shared" ref="AU811:BZ811" si="739">AU828</f>
        <v>0</v>
      </c>
      <c r="AV811" s="2">
        <f t="shared" si="739"/>
        <v>93537.67</v>
      </c>
      <c r="AW811" s="2">
        <f t="shared" si="739"/>
        <v>93537.67</v>
      </c>
      <c r="AX811" s="2">
        <f t="shared" si="739"/>
        <v>0</v>
      </c>
      <c r="AY811" s="2">
        <f t="shared" si="739"/>
        <v>93537.67</v>
      </c>
      <c r="AZ811" s="2">
        <f t="shared" si="739"/>
        <v>0</v>
      </c>
      <c r="BA811" s="2">
        <f t="shared" si="739"/>
        <v>0</v>
      </c>
      <c r="BB811" s="2">
        <f t="shared" si="739"/>
        <v>0</v>
      </c>
      <c r="BC811" s="2">
        <f t="shared" si="739"/>
        <v>0</v>
      </c>
      <c r="BD811" s="2">
        <f t="shared" si="739"/>
        <v>0</v>
      </c>
      <c r="BE811" s="2">
        <f t="shared" si="739"/>
        <v>0</v>
      </c>
      <c r="BF811" s="2">
        <f t="shared" si="739"/>
        <v>0</v>
      </c>
      <c r="BG811" s="2">
        <f t="shared" si="739"/>
        <v>0</v>
      </c>
      <c r="BH811" s="2">
        <f t="shared" si="739"/>
        <v>0</v>
      </c>
      <c r="BI811" s="2">
        <f t="shared" si="739"/>
        <v>0</v>
      </c>
      <c r="BJ811" s="2">
        <f t="shared" si="739"/>
        <v>0</v>
      </c>
      <c r="BK811" s="2">
        <f t="shared" si="739"/>
        <v>0</v>
      </c>
      <c r="BL811" s="2">
        <f t="shared" si="739"/>
        <v>0</v>
      </c>
      <c r="BM811" s="2">
        <f t="shared" si="739"/>
        <v>0</v>
      </c>
      <c r="BN811" s="2">
        <f t="shared" si="739"/>
        <v>0</v>
      </c>
      <c r="BO811" s="2">
        <f t="shared" si="739"/>
        <v>0</v>
      </c>
      <c r="BP811" s="2">
        <f t="shared" si="739"/>
        <v>0</v>
      </c>
      <c r="BQ811" s="2">
        <f t="shared" si="739"/>
        <v>0</v>
      </c>
      <c r="BR811" s="2">
        <f t="shared" si="739"/>
        <v>0</v>
      </c>
      <c r="BS811" s="2">
        <f t="shared" si="739"/>
        <v>0</v>
      </c>
      <c r="BT811" s="2">
        <f t="shared" si="739"/>
        <v>0</v>
      </c>
      <c r="BU811" s="2">
        <f t="shared" si="739"/>
        <v>0</v>
      </c>
      <c r="BV811" s="2">
        <f t="shared" si="739"/>
        <v>0</v>
      </c>
      <c r="BW811" s="2">
        <f t="shared" si="739"/>
        <v>0</v>
      </c>
      <c r="BX811" s="2">
        <f t="shared" si="739"/>
        <v>0</v>
      </c>
      <c r="BY811" s="2">
        <f t="shared" si="739"/>
        <v>0</v>
      </c>
      <c r="BZ811" s="2">
        <f t="shared" si="739"/>
        <v>0</v>
      </c>
      <c r="CA811" s="2">
        <f t="shared" ref="CA811:DF811" si="740">CA828</f>
        <v>182533.64</v>
      </c>
      <c r="CB811" s="2">
        <f t="shared" si="740"/>
        <v>182533.64</v>
      </c>
      <c r="CC811" s="2">
        <f t="shared" si="740"/>
        <v>0</v>
      </c>
      <c r="CD811" s="2">
        <f t="shared" si="740"/>
        <v>0</v>
      </c>
      <c r="CE811" s="2">
        <f t="shared" si="740"/>
        <v>93537.67</v>
      </c>
      <c r="CF811" s="2">
        <f t="shared" si="740"/>
        <v>93537.67</v>
      </c>
      <c r="CG811" s="2">
        <f t="shared" si="740"/>
        <v>0</v>
      </c>
      <c r="CH811" s="2">
        <f t="shared" si="740"/>
        <v>93537.67</v>
      </c>
      <c r="CI811" s="2">
        <f t="shared" si="740"/>
        <v>0</v>
      </c>
      <c r="CJ811" s="2">
        <f t="shared" si="740"/>
        <v>0</v>
      </c>
      <c r="CK811" s="2">
        <f t="shared" si="740"/>
        <v>0</v>
      </c>
      <c r="CL811" s="2">
        <f t="shared" si="740"/>
        <v>0</v>
      </c>
      <c r="CM811" s="2">
        <f t="shared" si="740"/>
        <v>0</v>
      </c>
      <c r="CN811" s="2">
        <f t="shared" si="740"/>
        <v>0</v>
      </c>
      <c r="CO811" s="2">
        <f t="shared" si="740"/>
        <v>0</v>
      </c>
      <c r="CP811" s="2">
        <f t="shared" si="740"/>
        <v>0</v>
      </c>
      <c r="CQ811" s="2">
        <f t="shared" si="740"/>
        <v>0</v>
      </c>
      <c r="CR811" s="2">
        <f t="shared" si="740"/>
        <v>0</v>
      </c>
      <c r="CS811" s="2">
        <f t="shared" si="740"/>
        <v>0</v>
      </c>
      <c r="CT811" s="2">
        <f t="shared" si="740"/>
        <v>0</v>
      </c>
      <c r="CU811" s="2">
        <f t="shared" si="740"/>
        <v>0</v>
      </c>
      <c r="CV811" s="2">
        <f t="shared" si="740"/>
        <v>0</v>
      </c>
      <c r="CW811" s="2">
        <f t="shared" si="740"/>
        <v>0</v>
      </c>
      <c r="CX811" s="2">
        <f t="shared" si="740"/>
        <v>0</v>
      </c>
      <c r="CY811" s="2">
        <f t="shared" si="740"/>
        <v>0</v>
      </c>
      <c r="CZ811" s="2">
        <f t="shared" si="740"/>
        <v>0</v>
      </c>
      <c r="DA811" s="2">
        <f t="shared" si="740"/>
        <v>0</v>
      </c>
      <c r="DB811" s="2">
        <f t="shared" si="740"/>
        <v>0</v>
      </c>
      <c r="DC811" s="2">
        <f t="shared" si="740"/>
        <v>0</v>
      </c>
      <c r="DD811" s="2">
        <f t="shared" si="740"/>
        <v>0</v>
      </c>
      <c r="DE811" s="2">
        <f t="shared" si="740"/>
        <v>0</v>
      </c>
      <c r="DF811" s="2">
        <f t="shared" si="740"/>
        <v>0</v>
      </c>
      <c r="DG811" s="3">
        <f t="shared" ref="DG811:EL811" si="741">DG828</f>
        <v>0</v>
      </c>
      <c r="DH811" s="3">
        <f t="shared" si="741"/>
        <v>0</v>
      </c>
      <c r="DI811" s="3">
        <f t="shared" si="741"/>
        <v>0</v>
      </c>
      <c r="DJ811" s="3">
        <f t="shared" si="741"/>
        <v>0</v>
      </c>
      <c r="DK811" s="3">
        <f t="shared" si="741"/>
        <v>0</v>
      </c>
      <c r="DL811" s="3">
        <f t="shared" si="741"/>
        <v>0</v>
      </c>
      <c r="DM811" s="3">
        <f t="shared" si="741"/>
        <v>0</v>
      </c>
      <c r="DN811" s="3">
        <f t="shared" si="741"/>
        <v>0</v>
      </c>
      <c r="DO811" s="3">
        <f t="shared" si="741"/>
        <v>0</v>
      </c>
      <c r="DP811" s="3">
        <f t="shared" si="741"/>
        <v>0</v>
      </c>
      <c r="DQ811" s="3">
        <f t="shared" si="741"/>
        <v>0</v>
      </c>
      <c r="DR811" s="3">
        <f t="shared" si="741"/>
        <v>0</v>
      </c>
      <c r="DS811" s="3">
        <f t="shared" si="741"/>
        <v>0</v>
      </c>
      <c r="DT811" s="3">
        <f t="shared" si="741"/>
        <v>0</v>
      </c>
      <c r="DU811" s="3">
        <f t="shared" si="741"/>
        <v>0</v>
      </c>
      <c r="DV811" s="3">
        <f t="shared" si="741"/>
        <v>0</v>
      </c>
      <c r="DW811" s="3">
        <f t="shared" si="741"/>
        <v>0</v>
      </c>
      <c r="DX811" s="3">
        <f t="shared" si="741"/>
        <v>0</v>
      </c>
      <c r="DY811" s="3">
        <f t="shared" si="741"/>
        <v>0</v>
      </c>
      <c r="DZ811" s="3">
        <f t="shared" si="741"/>
        <v>0</v>
      </c>
      <c r="EA811" s="3">
        <f t="shared" si="741"/>
        <v>0</v>
      </c>
      <c r="EB811" s="3">
        <f t="shared" si="741"/>
        <v>0</v>
      </c>
      <c r="EC811" s="3">
        <f t="shared" si="741"/>
        <v>0</v>
      </c>
      <c r="ED811" s="3">
        <f t="shared" si="741"/>
        <v>0</v>
      </c>
      <c r="EE811" s="3">
        <f t="shared" si="741"/>
        <v>0</v>
      </c>
      <c r="EF811" s="3">
        <f t="shared" si="741"/>
        <v>0</v>
      </c>
      <c r="EG811" s="3">
        <f t="shared" si="741"/>
        <v>0</v>
      </c>
      <c r="EH811" s="3">
        <f t="shared" si="741"/>
        <v>0</v>
      </c>
      <c r="EI811" s="3">
        <f t="shared" si="741"/>
        <v>0</v>
      </c>
      <c r="EJ811" s="3">
        <f t="shared" si="741"/>
        <v>0</v>
      </c>
      <c r="EK811" s="3">
        <f t="shared" si="741"/>
        <v>0</v>
      </c>
      <c r="EL811" s="3">
        <f t="shared" si="741"/>
        <v>0</v>
      </c>
      <c r="EM811" s="3">
        <f t="shared" ref="EM811:FR811" si="742">EM828</f>
        <v>0</v>
      </c>
      <c r="EN811" s="3">
        <f t="shared" si="742"/>
        <v>0</v>
      </c>
      <c r="EO811" s="3">
        <f t="shared" si="742"/>
        <v>0</v>
      </c>
      <c r="EP811" s="3">
        <f t="shared" si="742"/>
        <v>0</v>
      </c>
      <c r="EQ811" s="3">
        <f t="shared" si="742"/>
        <v>0</v>
      </c>
      <c r="ER811" s="3">
        <f t="shared" si="742"/>
        <v>0</v>
      </c>
      <c r="ES811" s="3">
        <f t="shared" si="742"/>
        <v>0</v>
      </c>
      <c r="ET811" s="3">
        <f t="shared" si="742"/>
        <v>0</v>
      </c>
      <c r="EU811" s="3">
        <f t="shared" si="742"/>
        <v>0</v>
      </c>
      <c r="EV811" s="3">
        <f t="shared" si="742"/>
        <v>0</v>
      </c>
      <c r="EW811" s="3">
        <f t="shared" si="742"/>
        <v>0</v>
      </c>
      <c r="EX811" s="3">
        <f t="shared" si="742"/>
        <v>0</v>
      </c>
      <c r="EY811" s="3">
        <f t="shared" si="742"/>
        <v>0</v>
      </c>
      <c r="EZ811" s="3">
        <f t="shared" si="742"/>
        <v>0</v>
      </c>
      <c r="FA811" s="3">
        <f t="shared" si="742"/>
        <v>0</v>
      </c>
      <c r="FB811" s="3">
        <f t="shared" si="742"/>
        <v>0</v>
      </c>
      <c r="FC811" s="3">
        <f t="shared" si="742"/>
        <v>0</v>
      </c>
      <c r="FD811" s="3">
        <f t="shared" si="742"/>
        <v>0</v>
      </c>
      <c r="FE811" s="3">
        <f t="shared" si="742"/>
        <v>0</v>
      </c>
      <c r="FF811" s="3">
        <f t="shared" si="742"/>
        <v>0</v>
      </c>
      <c r="FG811" s="3">
        <f t="shared" si="742"/>
        <v>0</v>
      </c>
      <c r="FH811" s="3">
        <f t="shared" si="742"/>
        <v>0</v>
      </c>
      <c r="FI811" s="3">
        <f t="shared" si="742"/>
        <v>0</v>
      </c>
      <c r="FJ811" s="3">
        <f t="shared" si="742"/>
        <v>0</v>
      </c>
      <c r="FK811" s="3">
        <f t="shared" si="742"/>
        <v>0</v>
      </c>
      <c r="FL811" s="3">
        <f t="shared" si="742"/>
        <v>0</v>
      </c>
      <c r="FM811" s="3">
        <f t="shared" si="742"/>
        <v>0</v>
      </c>
      <c r="FN811" s="3">
        <f t="shared" si="742"/>
        <v>0</v>
      </c>
      <c r="FO811" s="3">
        <f t="shared" si="742"/>
        <v>0</v>
      </c>
      <c r="FP811" s="3">
        <f t="shared" si="742"/>
        <v>0</v>
      </c>
      <c r="FQ811" s="3">
        <f t="shared" si="742"/>
        <v>0</v>
      </c>
      <c r="FR811" s="3">
        <f t="shared" si="742"/>
        <v>0</v>
      </c>
      <c r="FS811" s="3">
        <f t="shared" ref="FS811:GX811" si="743">FS828</f>
        <v>0</v>
      </c>
      <c r="FT811" s="3">
        <f t="shared" si="743"/>
        <v>0</v>
      </c>
      <c r="FU811" s="3">
        <f t="shared" si="743"/>
        <v>0</v>
      </c>
      <c r="FV811" s="3">
        <f t="shared" si="743"/>
        <v>0</v>
      </c>
      <c r="FW811" s="3">
        <f t="shared" si="743"/>
        <v>0</v>
      </c>
      <c r="FX811" s="3">
        <f t="shared" si="743"/>
        <v>0</v>
      </c>
      <c r="FY811" s="3">
        <f t="shared" si="743"/>
        <v>0</v>
      </c>
      <c r="FZ811" s="3">
        <f t="shared" si="743"/>
        <v>0</v>
      </c>
      <c r="GA811" s="3">
        <f t="shared" si="743"/>
        <v>0</v>
      </c>
      <c r="GB811" s="3">
        <f t="shared" si="743"/>
        <v>0</v>
      </c>
      <c r="GC811" s="3">
        <f t="shared" si="743"/>
        <v>0</v>
      </c>
      <c r="GD811" s="3">
        <f t="shared" si="743"/>
        <v>0</v>
      </c>
      <c r="GE811" s="3">
        <f t="shared" si="743"/>
        <v>0</v>
      </c>
      <c r="GF811" s="3">
        <f t="shared" si="743"/>
        <v>0</v>
      </c>
      <c r="GG811" s="3">
        <f t="shared" si="743"/>
        <v>0</v>
      </c>
      <c r="GH811" s="3">
        <f t="shared" si="743"/>
        <v>0</v>
      </c>
      <c r="GI811" s="3">
        <f t="shared" si="743"/>
        <v>0</v>
      </c>
      <c r="GJ811" s="3">
        <f t="shared" si="743"/>
        <v>0</v>
      </c>
      <c r="GK811" s="3">
        <f t="shared" si="743"/>
        <v>0</v>
      </c>
      <c r="GL811" s="3">
        <f t="shared" si="743"/>
        <v>0</v>
      </c>
      <c r="GM811" s="3">
        <f t="shared" si="743"/>
        <v>0</v>
      </c>
      <c r="GN811" s="3">
        <f t="shared" si="743"/>
        <v>0</v>
      </c>
      <c r="GO811" s="3">
        <f t="shared" si="743"/>
        <v>0</v>
      </c>
      <c r="GP811" s="3">
        <f t="shared" si="743"/>
        <v>0</v>
      </c>
      <c r="GQ811" s="3">
        <f t="shared" si="743"/>
        <v>0</v>
      </c>
      <c r="GR811" s="3">
        <f t="shared" si="743"/>
        <v>0</v>
      </c>
      <c r="GS811" s="3">
        <f t="shared" si="743"/>
        <v>0</v>
      </c>
      <c r="GT811" s="3">
        <f t="shared" si="743"/>
        <v>0</v>
      </c>
      <c r="GU811" s="3">
        <f t="shared" si="743"/>
        <v>0</v>
      </c>
      <c r="GV811" s="3">
        <f t="shared" si="743"/>
        <v>0</v>
      </c>
      <c r="GW811" s="3">
        <f t="shared" si="743"/>
        <v>0</v>
      </c>
      <c r="GX811" s="3">
        <f t="shared" si="743"/>
        <v>0</v>
      </c>
    </row>
    <row r="813" spans="1:245" x14ac:dyDescent="0.2">
      <c r="A813">
        <v>17</v>
      </c>
      <c r="B813">
        <v>1</v>
      </c>
      <c r="C813">
        <f>ROW(SmtRes!A372)</f>
        <v>372</v>
      </c>
      <c r="D813">
        <f>ROW(EtalonRes!A395)</f>
        <v>395</v>
      </c>
      <c r="E813" t="s">
        <v>19</v>
      </c>
      <c r="F813" t="s">
        <v>109</v>
      </c>
      <c r="G813" t="s">
        <v>110</v>
      </c>
      <c r="H813" t="s">
        <v>111</v>
      </c>
      <c r="I813">
        <f>ROUND(1/100,9)</f>
        <v>0.01</v>
      </c>
      <c r="J813">
        <v>0</v>
      </c>
      <c r="K813">
        <f>ROUND(1/100,9)</f>
        <v>0.01</v>
      </c>
      <c r="O813">
        <f t="shared" ref="O813:O826" si="744">ROUND(CP813,2)</f>
        <v>432.97</v>
      </c>
      <c r="P813">
        <f t="shared" ref="P813:P826" si="745">ROUND((ROUND((AC813*AW813*I813),2)*BC813),2)</f>
        <v>80.680000000000007</v>
      </c>
      <c r="Q813">
        <f t="shared" ref="Q813:Q820" si="746">(ROUND((ROUND(((ET813)*AV813*I813),2)*BB813),2)+ROUND((ROUND(((AE813-(EU813))*AV813*I813),2)*BS813),2))</f>
        <v>6.05</v>
      </c>
      <c r="R813">
        <f t="shared" ref="R813:R826" si="747">ROUND((ROUND((AE813*AV813*I813),2)*BS813),2)</f>
        <v>3.96</v>
      </c>
      <c r="S813">
        <f t="shared" ref="S813:S826" si="748">ROUND((ROUND((AF813*AV813*I813),2)*BA813),2)</f>
        <v>346.24</v>
      </c>
      <c r="T813">
        <f t="shared" ref="T813:T826" si="749">ROUND(CU813*I813,2)</f>
        <v>0</v>
      </c>
      <c r="U813">
        <f t="shared" ref="U813:U826" si="750">CV813*I813</f>
        <v>1.1300000000000001</v>
      </c>
      <c r="V813">
        <f t="shared" ref="V813:V826" si="751">CW813*I813</f>
        <v>0</v>
      </c>
      <c r="W813">
        <f t="shared" ref="W813:W826" si="752">ROUND(CX813*I813,2)</f>
        <v>0</v>
      </c>
      <c r="X813">
        <f t="shared" ref="X813:X826" si="753">ROUND(CY813,2)</f>
        <v>301.23</v>
      </c>
      <c r="Y813">
        <f t="shared" ref="Y813:Y826" si="754">ROUND(CZ813,2)</f>
        <v>141.96</v>
      </c>
      <c r="AA813">
        <v>55282325</v>
      </c>
      <c r="AB813">
        <f t="shared" ref="AB813:AB826" si="755">ROUND((AC813+AD813+AF813),6)</f>
        <v>2325.44</v>
      </c>
      <c r="AC813">
        <f t="shared" ref="AC813:AC826" si="756">ROUND((ES813),6)</f>
        <v>972.06</v>
      </c>
      <c r="AD813">
        <f t="shared" ref="AD813:AD820" si="757">ROUND((((ET813)-(EU813))+AE813),6)</f>
        <v>41.45</v>
      </c>
      <c r="AE813">
        <f t="shared" ref="AE813:AF820" si="758">ROUND((EU813),6)</f>
        <v>15.08</v>
      </c>
      <c r="AF813">
        <f t="shared" si="758"/>
        <v>1311.93</v>
      </c>
      <c r="AG813">
        <f t="shared" ref="AG813:AG826" si="759">ROUND((AP813),6)</f>
        <v>0</v>
      </c>
      <c r="AH813">
        <f t="shared" ref="AH813:AI820" si="760">(EW813)</f>
        <v>113</v>
      </c>
      <c r="AI813">
        <f t="shared" si="760"/>
        <v>0</v>
      </c>
      <c r="AJ813">
        <f t="shared" ref="AJ813:AJ826" si="761">(AS813)</f>
        <v>0</v>
      </c>
      <c r="AK813">
        <v>2325.44</v>
      </c>
      <c r="AL813">
        <v>972.06</v>
      </c>
      <c r="AM813">
        <v>41.45</v>
      </c>
      <c r="AN813">
        <v>15.08</v>
      </c>
      <c r="AO813">
        <v>1311.93</v>
      </c>
      <c r="AP813">
        <v>0</v>
      </c>
      <c r="AQ813">
        <v>113</v>
      </c>
      <c r="AR813">
        <v>0</v>
      </c>
      <c r="AS813">
        <v>0</v>
      </c>
      <c r="AT813">
        <v>87</v>
      </c>
      <c r="AU813">
        <v>41</v>
      </c>
      <c r="AV813">
        <v>1</v>
      </c>
      <c r="AW813">
        <v>1</v>
      </c>
      <c r="AZ813">
        <v>1</v>
      </c>
      <c r="BA813">
        <v>26.39</v>
      </c>
      <c r="BB813">
        <v>14.75</v>
      </c>
      <c r="BC813">
        <v>8.3000000000000007</v>
      </c>
      <c r="BD813" t="s">
        <v>3</v>
      </c>
      <c r="BE813" t="s">
        <v>3</v>
      </c>
      <c r="BF813" t="s">
        <v>3</v>
      </c>
      <c r="BG813" t="s">
        <v>3</v>
      </c>
      <c r="BH813">
        <v>0</v>
      </c>
      <c r="BI813">
        <v>1</v>
      </c>
      <c r="BJ813" t="s">
        <v>112</v>
      </c>
      <c r="BM813">
        <v>442</v>
      </c>
      <c r="BN813">
        <v>0</v>
      </c>
      <c r="BO813" t="s">
        <v>109</v>
      </c>
      <c r="BP813">
        <v>1</v>
      </c>
      <c r="BQ813">
        <v>60</v>
      </c>
      <c r="BR813">
        <v>0</v>
      </c>
      <c r="BS813">
        <v>26.39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87</v>
      </c>
      <c r="CA813">
        <v>41</v>
      </c>
      <c r="CB813" t="s">
        <v>3</v>
      </c>
      <c r="CE813">
        <v>30</v>
      </c>
      <c r="CF813">
        <v>0</v>
      </c>
      <c r="CG813">
        <v>0</v>
      </c>
      <c r="CM813">
        <v>0</v>
      </c>
      <c r="CN813" t="s">
        <v>3</v>
      </c>
      <c r="CO813">
        <v>0</v>
      </c>
      <c r="CP813">
        <f t="shared" ref="CP813:CP826" si="762">(P813+Q813+S813)</f>
        <v>432.97</v>
      </c>
      <c r="CQ813">
        <f t="shared" ref="CQ813:CQ826" si="763">ROUND((ROUND((AC813*AW813*1),2)*BC813),2)</f>
        <v>8068.1</v>
      </c>
      <c r="CR813">
        <f t="shared" ref="CR813:CR820" si="764">(ROUND((ROUND(((ET813)*AV813*1),2)*BB813),2)+ROUND((ROUND(((AE813-(EU813))*AV813*1),2)*BS813),2))</f>
        <v>611.39</v>
      </c>
      <c r="CS813">
        <f t="shared" ref="CS813:CS826" si="765">ROUND((ROUND((AE813*AV813*1),2)*BS813),2)</f>
        <v>397.96</v>
      </c>
      <c r="CT813">
        <f t="shared" ref="CT813:CT826" si="766">ROUND((ROUND((AF813*AV813*1),2)*BA813),2)</f>
        <v>34621.83</v>
      </c>
      <c r="CU813">
        <f t="shared" ref="CU813:CU826" si="767">AG813</f>
        <v>0</v>
      </c>
      <c r="CV813">
        <f t="shared" ref="CV813:CV826" si="768">(AH813*AV813)</f>
        <v>113</v>
      </c>
      <c r="CW813">
        <f t="shared" ref="CW813:CW826" si="769">AI813</f>
        <v>0</v>
      </c>
      <c r="CX813">
        <f t="shared" ref="CX813:CX826" si="770">AJ813</f>
        <v>0</v>
      </c>
      <c r="CY813">
        <f t="shared" ref="CY813:CY826" si="771">S813*(BZ813/100)</f>
        <v>301.22879999999998</v>
      </c>
      <c r="CZ813">
        <f t="shared" ref="CZ813:CZ826" si="772">S813*(CA813/100)</f>
        <v>141.95839999999998</v>
      </c>
      <c r="DC813" t="s">
        <v>3</v>
      </c>
      <c r="DD813" t="s">
        <v>3</v>
      </c>
      <c r="DE813" t="s">
        <v>3</v>
      </c>
      <c r="DF813" t="s">
        <v>3</v>
      </c>
      <c r="DG813" t="s">
        <v>3</v>
      </c>
      <c r="DH813" t="s">
        <v>3</v>
      </c>
      <c r="DI813" t="s">
        <v>3</v>
      </c>
      <c r="DJ813" t="s">
        <v>3</v>
      </c>
      <c r="DK813" t="s">
        <v>3</v>
      </c>
      <c r="DL813" t="s">
        <v>3</v>
      </c>
      <c r="DM813" t="s">
        <v>3</v>
      </c>
      <c r="DN813">
        <v>104</v>
      </c>
      <c r="DO813">
        <v>79</v>
      </c>
      <c r="DP813">
        <v>1.087</v>
      </c>
      <c r="DQ813">
        <v>1.0009999999999999</v>
      </c>
      <c r="DU813">
        <v>1013</v>
      </c>
      <c r="DV813" t="s">
        <v>111</v>
      </c>
      <c r="DW813" t="s">
        <v>111</v>
      </c>
      <c r="DX813">
        <v>1</v>
      </c>
      <c r="DZ813" t="s">
        <v>3</v>
      </c>
      <c r="EA813" t="s">
        <v>3</v>
      </c>
      <c r="EB813" t="s">
        <v>3</v>
      </c>
      <c r="EC813" t="s">
        <v>3</v>
      </c>
      <c r="EE813">
        <v>54687868</v>
      </c>
      <c r="EF813">
        <v>60</v>
      </c>
      <c r="EG813" t="s">
        <v>24</v>
      </c>
      <c r="EH813">
        <v>0</v>
      </c>
      <c r="EI813" t="s">
        <v>3</v>
      </c>
      <c r="EJ813">
        <v>1</v>
      </c>
      <c r="EK813">
        <v>442</v>
      </c>
      <c r="EL813" t="s">
        <v>113</v>
      </c>
      <c r="EM813" t="s">
        <v>114</v>
      </c>
      <c r="EO813" t="s">
        <v>3</v>
      </c>
      <c r="EQ813">
        <v>0</v>
      </c>
      <c r="ER813">
        <v>2325.44</v>
      </c>
      <c r="ES813">
        <v>972.06</v>
      </c>
      <c r="ET813">
        <v>41.45</v>
      </c>
      <c r="EU813">
        <v>15.08</v>
      </c>
      <c r="EV813">
        <v>1311.93</v>
      </c>
      <c r="EW813">
        <v>113</v>
      </c>
      <c r="EX813">
        <v>0</v>
      </c>
      <c r="EY813">
        <v>0</v>
      </c>
      <c r="FQ813">
        <v>0</v>
      </c>
      <c r="FR813">
        <f t="shared" ref="FR813:FR826" si="773">ROUND(IF(AND(BH813=3,BI813=3),P813,0),2)</f>
        <v>0</v>
      </c>
      <c r="FS813">
        <v>0</v>
      </c>
      <c r="FX813">
        <v>104</v>
      </c>
      <c r="FY813">
        <v>79</v>
      </c>
      <c r="GA813" t="s">
        <v>3</v>
      </c>
      <c r="GD813">
        <v>0</v>
      </c>
      <c r="GF813">
        <v>-1907283933</v>
      </c>
      <c r="GG813">
        <v>2</v>
      </c>
      <c r="GH813">
        <v>1</v>
      </c>
      <c r="GI813">
        <v>3</v>
      </c>
      <c r="GJ813">
        <v>0</v>
      </c>
      <c r="GK813">
        <f>ROUND(R813*(R12)/100,2)</f>
        <v>6.34</v>
      </c>
      <c r="GL813">
        <f t="shared" ref="GL813:GL826" si="774">ROUND(IF(AND(BH813=3,BI813=3,FS813&lt;&gt;0),P813,0),2)</f>
        <v>0</v>
      </c>
      <c r="GM813">
        <f t="shared" ref="GM813:GM826" si="775">ROUND(O813+X813+Y813+GK813,2)+GX813</f>
        <v>882.5</v>
      </c>
      <c r="GN813">
        <f t="shared" ref="GN813:GN826" si="776">IF(OR(BI813=0,BI813=1),ROUND(O813+X813+Y813+GK813,2),0)</f>
        <v>882.5</v>
      </c>
      <c r="GO813">
        <f t="shared" ref="GO813:GO826" si="777">IF(BI813=2,ROUND(O813+X813+Y813+GK813,2),0)</f>
        <v>0</v>
      </c>
      <c r="GP813">
        <f t="shared" ref="GP813:GP826" si="778">IF(BI813=4,ROUND(O813+X813+Y813+GK813,2)+GX813,0)</f>
        <v>0</v>
      </c>
      <c r="GR813">
        <v>0</v>
      </c>
      <c r="GS813">
        <v>3</v>
      </c>
      <c r="GT813">
        <v>0</v>
      </c>
      <c r="GU813" t="s">
        <v>3</v>
      </c>
      <c r="GV813">
        <f t="shared" ref="GV813:GV826" si="779">ROUND((GT813),6)</f>
        <v>0</v>
      </c>
      <c r="GW813">
        <v>1</v>
      </c>
      <c r="GX813">
        <f t="shared" ref="GX813:GX826" si="780">ROUND(HC813*I813,2)</f>
        <v>0</v>
      </c>
      <c r="HA813">
        <v>0</v>
      </c>
      <c r="HB813">
        <v>0</v>
      </c>
      <c r="HC813">
        <f t="shared" ref="HC813:HC826" si="781">GV813*GW813</f>
        <v>0</v>
      </c>
      <c r="HE813" t="s">
        <v>3</v>
      </c>
      <c r="HF813" t="s">
        <v>3</v>
      </c>
      <c r="HM813" t="s">
        <v>3</v>
      </c>
      <c r="HN813" t="s">
        <v>3</v>
      </c>
      <c r="HO813" t="s">
        <v>3</v>
      </c>
      <c r="HP813" t="s">
        <v>3</v>
      </c>
      <c r="HQ813" t="s">
        <v>3</v>
      </c>
      <c r="IK813">
        <v>0</v>
      </c>
    </row>
    <row r="814" spans="1:245" x14ac:dyDescent="0.2">
      <c r="A814">
        <v>18</v>
      </c>
      <c r="B814">
        <v>1</v>
      </c>
      <c r="C814">
        <v>372</v>
      </c>
      <c r="E814" t="s">
        <v>27</v>
      </c>
      <c r="F814" t="s">
        <v>28</v>
      </c>
      <c r="G814" t="s">
        <v>29</v>
      </c>
      <c r="H814" t="s">
        <v>30</v>
      </c>
      <c r="I814">
        <f>I813*J814</f>
        <v>-1.2800000000000001E-2</v>
      </c>
      <c r="J814">
        <v>-1.28</v>
      </c>
      <c r="K814">
        <v>-1.28</v>
      </c>
      <c r="O814">
        <f t="shared" si="744"/>
        <v>0</v>
      </c>
      <c r="P814">
        <f t="shared" si="745"/>
        <v>0</v>
      </c>
      <c r="Q814">
        <f t="shared" si="746"/>
        <v>0</v>
      </c>
      <c r="R814">
        <f t="shared" si="747"/>
        <v>0</v>
      </c>
      <c r="S814">
        <f t="shared" si="748"/>
        <v>0</v>
      </c>
      <c r="T814">
        <f t="shared" si="749"/>
        <v>0</v>
      </c>
      <c r="U814">
        <f t="shared" si="750"/>
        <v>0</v>
      </c>
      <c r="V814">
        <f t="shared" si="751"/>
        <v>0</v>
      </c>
      <c r="W814">
        <f t="shared" si="752"/>
        <v>0</v>
      </c>
      <c r="X814">
        <f t="shared" si="753"/>
        <v>0</v>
      </c>
      <c r="Y814">
        <f t="shared" si="754"/>
        <v>0</v>
      </c>
      <c r="AA814">
        <v>55282325</v>
      </c>
      <c r="AB814">
        <f t="shared" si="755"/>
        <v>0</v>
      </c>
      <c r="AC814">
        <f t="shared" si="756"/>
        <v>0</v>
      </c>
      <c r="AD814">
        <f t="shared" si="757"/>
        <v>0</v>
      </c>
      <c r="AE814">
        <f t="shared" si="758"/>
        <v>0</v>
      </c>
      <c r="AF814">
        <f t="shared" si="758"/>
        <v>0</v>
      </c>
      <c r="AG814">
        <f t="shared" si="759"/>
        <v>0</v>
      </c>
      <c r="AH814">
        <f t="shared" si="760"/>
        <v>0</v>
      </c>
      <c r="AI814">
        <f t="shared" si="760"/>
        <v>0</v>
      </c>
      <c r="AJ814">
        <f t="shared" si="761"/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1</v>
      </c>
      <c r="BD814" t="s">
        <v>3</v>
      </c>
      <c r="BE814" t="s">
        <v>3</v>
      </c>
      <c r="BF814" t="s">
        <v>3</v>
      </c>
      <c r="BG814" t="s">
        <v>3</v>
      </c>
      <c r="BH814">
        <v>3</v>
      </c>
      <c r="BI814">
        <v>1</v>
      </c>
      <c r="BJ814" t="s">
        <v>3</v>
      </c>
      <c r="BM814">
        <v>442</v>
      </c>
      <c r="BN814">
        <v>0</v>
      </c>
      <c r="BO814" t="s">
        <v>3</v>
      </c>
      <c r="BP814">
        <v>0</v>
      </c>
      <c r="BQ814">
        <v>60</v>
      </c>
      <c r="BR814">
        <v>1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0</v>
      </c>
      <c r="CA814">
        <v>0</v>
      </c>
      <c r="CB814" t="s">
        <v>3</v>
      </c>
      <c r="CE814">
        <v>30</v>
      </c>
      <c r="CF814">
        <v>0</v>
      </c>
      <c r="CG814">
        <v>0</v>
      </c>
      <c r="CM814">
        <v>0</v>
      </c>
      <c r="CN814" t="s">
        <v>3</v>
      </c>
      <c r="CO814">
        <v>0</v>
      </c>
      <c r="CP814">
        <f t="shared" si="762"/>
        <v>0</v>
      </c>
      <c r="CQ814">
        <f t="shared" si="763"/>
        <v>0</v>
      </c>
      <c r="CR814">
        <f t="shared" si="764"/>
        <v>0</v>
      </c>
      <c r="CS814">
        <f t="shared" si="765"/>
        <v>0</v>
      </c>
      <c r="CT814">
        <f t="shared" si="766"/>
        <v>0</v>
      </c>
      <c r="CU814">
        <f t="shared" si="767"/>
        <v>0</v>
      </c>
      <c r="CV814">
        <f t="shared" si="768"/>
        <v>0</v>
      </c>
      <c r="CW814">
        <f t="shared" si="769"/>
        <v>0</v>
      </c>
      <c r="CX814">
        <f t="shared" si="770"/>
        <v>0</v>
      </c>
      <c r="CY814">
        <f t="shared" si="771"/>
        <v>0</v>
      </c>
      <c r="CZ814">
        <f t="shared" si="772"/>
        <v>0</v>
      </c>
      <c r="DC814" t="s">
        <v>3</v>
      </c>
      <c r="DD814" t="s">
        <v>3</v>
      </c>
      <c r="DE814" t="s">
        <v>3</v>
      </c>
      <c r="DF814" t="s">
        <v>3</v>
      </c>
      <c r="DG814" t="s">
        <v>3</v>
      </c>
      <c r="DH814" t="s">
        <v>3</v>
      </c>
      <c r="DI814" t="s">
        <v>3</v>
      </c>
      <c r="DJ814" t="s">
        <v>3</v>
      </c>
      <c r="DK814" t="s">
        <v>3</v>
      </c>
      <c r="DL814" t="s">
        <v>3</v>
      </c>
      <c r="DM814" t="s">
        <v>3</v>
      </c>
      <c r="DN814">
        <v>104</v>
      </c>
      <c r="DO814">
        <v>79</v>
      </c>
      <c r="DP814">
        <v>1.087</v>
      </c>
      <c r="DQ814">
        <v>1.0009999999999999</v>
      </c>
      <c r="DU814">
        <v>1009</v>
      </c>
      <c r="DV814" t="s">
        <v>30</v>
      </c>
      <c r="DW814" t="s">
        <v>30</v>
      </c>
      <c r="DX814">
        <v>1000</v>
      </c>
      <c r="DZ814" t="s">
        <v>3</v>
      </c>
      <c r="EA814" t="s">
        <v>3</v>
      </c>
      <c r="EB814" t="s">
        <v>3</v>
      </c>
      <c r="EC814" t="s">
        <v>3</v>
      </c>
      <c r="EE814">
        <v>54687868</v>
      </c>
      <c r="EF814">
        <v>60</v>
      </c>
      <c r="EG814" t="s">
        <v>24</v>
      </c>
      <c r="EH814">
        <v>0</v>
      </c>
      <c r="EI814" t="s">
        <v>3</v>
      </c>
      <c r="EJ814">
        <v>1</v>
      </c>
      <c r="EK814">
        <v>442</v>
      </c>
      <c r="EL814" t="s">
        <v>113</v>
      </c>
      <c r="EM814" t="s">
        <v>114</v>
      </c>
      <c r="EO814" t="s">
        <v>3</v>
      </c>
      <c r="EQ814">
        <v>32768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FQ814">
        <v>0</v>
      </c>
      <c r="FR814">
        <f t="shared" si="773"/>
        <v>0</v>
      </c>
      <c r="FS814">
        <v>0</v>
      </c>
      <c r="FX814">
        <v>104</v>
      </c>
      <c r="FY814">
        <v>79</v>
      </c>
      <c r="GA814" t="s">
        <v>3</v>
      </c>
      <c r="GD814">
        <v>0</v>
      </c>
      <c r="GF814">
        <v>1489638031</v>
      </c>
      <c r="GG814">
        <v>2</v>
      </c>
      <c r="GH814">
        <v>1</v>
      </c>
      <c r="GI814">
        <v>3</v>
      </c>
      <c r="GJ814">
        <v>0</v>
      </c>
      <c r="GK814">
        <f>ROUND(R814*(R12)/100,2)</f>
        <v>0</v>
      </c>
      <c r="GL814">
        <f t="shared" si="774"/>
        <v>0</v>
      </c>
      <c r="GM814">
        <f t="shared" si="775"/>
        <v>0</v>
      </c>
      <c r="GN814">
        <f t="shared" si="776"/>
        <v>0</v>
      </c>
      <c r="GO814">
        <f t="shared" si="777"/>
        <v>0</v>
      </c>
      <c r="GP814">
        <f t="shared" si="778"/>
        <v>0</v>
      </c>
      <c r="GR814">
        <v>0</v>
      </c>
      <c r="GS814">
        <v>3</v>
      </c>
      <c r="GT814">
        <v>0</v>
      </c>
      <c r="GU814" t="s">
        <v>3</v>
      </c>
      <c r="GV814">
        <f t="shared" si="779"/>
        <v>0</v>
      </c>
      <c r="GW814">
        <v>1</v>
      </c>
      <c r="GX814">
        <f t="shared" si="780"/>
        <v>0</v>
      </c>
      <c r="HA814">
        <v>0</v>
      </c>
      <c r="HB814">
        <v>0</v>
      </c>
      <c r="HC814">
        <f t="shared" si="781"/>
        <v>0</v>
      </c>
      <c r="HE814" t="s">
        <v>3</v>
      </c>
      <c r="HF814" t="s">
        <v>3</v>
      </c>
      <c r="HM814" t="s">
        <v>3</v>
      </c>
      <c r="HN814" t="s">
        <v>3</v>
      </c>
      <c r="HO814" t="s">
        <v>3</v>
      </c>
      <c r="HP814" t="s">
        <v>3</v>
      </c>
      <c r="HQ814" t="s">
        <v>3</v>
      </c>
      <c r="IK814">
        <v>0</v>
      </c>
    </row>
    <row r="815" spans="1:245" x14ac:dyDescent="0.2">
      <c r="A815">
        <v>17</v>
      </c>
      <c r="B815">
        <v>1</v>
      </c>
      <c r="C815">
        <f>ROW(SmtRes!A379)</f>
        <v>379</v>
      </c>
      <c r="D815">
        <f>ROW(EtalonRes!A402)</f>
        <v>402</v>
      </c>
      <c r="E815" t="s">
        <v>31</v>
      </c>
      <c r="F815" t="s">
        <v>115</v>
      </c>
      <c r="G815" t="s">
        <v>116</v>
      </c>
      <c r="H815" t="s">
        <v>111</v>
      </c>
      <c r="I815">
        <f>ROUND(2/100,9)</f>
        <v>0.02</v>
      </c>
      <c r="J815">
        <v>0</v>
      </c>
      <c r="K815">
        <f>ROUND(2/100,9)</f>
        <v>0.02</v>
      </c>
      <c r="O815">
        <f t="shared" si="744"/>
        <v>277.38</v>
      </c>
      <c r="P815">
        <f t="shared" si="745"/>
        <v>32.450000000000003</v>
      </c>
      <c r="Q815">
        <f t="shared" si="746"/>
        <v>2.93</v>
      </c>
      <c r="R815">
        <f t="shared" si="747"/>
        <v>1.85</v>
      </c>
      <c r="S815">
        <f t="shared" si="748"/>
        <v>242</v>
      </c>
      <c r="T815">
        <f t="shared" si="749"/>
        <v>0</v>
      </c>
      <c r="U815">
        <f t="shared" si="750"/>
        <v>0.79</v>
      </c>
      <c r="V815">
        <f t="shared" si="751"/>
        <v>0</v>
      </c>
      <c r="W815">
        <f t="shared" si="752"/>
        <v>0</v>
      </c>
      <c r="X815">
        <f t="shared" si="753"/>
        <v>210.54</v>
      </c>
      <c r="Y815">
        <f t="shared" si="754"/>
        <v>99.22</v>
      </c>
      <c r="AA815">
        <v>55282325</v>
      </c>
      <c r="AB815">
        <f t="shared" si="755"/>
        <v>663.71</v>
      </c>
      <c r="AC815">
        <f t="shared" si="756"/>
        <v>195.25</v>
      </c>
      <c r="AD815">
        <f t="shared" si="757"/>
        <v>9.8699999999999992</v>
      </c>
      <c r="AE815">
        <f t="shared" si="758"/>
        <v>3.55</v>
      </c>
      <c r="AF815">
        <f t="shared" si="758"/>
        <v>458.59</v>
      </c>
      <c r="AG815">
        <f t="shared" si="759"/>
        <v>0</v>
      </c>
      <c r="AH815">
        <f t="shared" si="760"/>
        <v>39.5</v>
      </c>
      <c r="AI815">
        <f t="shared" si="760"/>
        <v>0</v>
      </c>
      <c r="AJ815">
        <f t="shared" si="761"/>
        <v>0</v>
      </c>
      <c r="AK815">
        <v>663.71</v>
      </c>
      <c r="AL815">
        <v>195.25</v>
      </c>
      <c r="AM815">
        <v>9.8699999999999992</v>
      </c>
      <c r="AN815">
        <v>3.55</v>
      </c>
      <c r="AO815">
        <v>458.59</v>
      </c>
      <c r="AP815">
        <v>0</v>
      </c>
      <c r="AQ815">
        <v>39.5</v>
      </c>
      <c r="AR815">
        <v>0</v>
      </c>
      <c r="AS815">
        <v>0</v>
      </c>
      <c r="AT815">
        <v>87</v>
      </c>
      <c r="AU815">
        <v>41</v>
      </c>
      <c r="AV815">
        <v>1</v>
      </c>
      <c r="AW815">
        <v>1</v>
      </c>
      <c r="AZ815">
        <v>1</v>
      </c>
      <c r="BA815">
        <v>26.39</v>
      </c>
      <c r="BB815">
        <v>14.65</v>
      </c>
      <c r="BC815">
        <v>8.3000000000000007</v>
      </c>
      <c r="BD815" t="s">
        <v>3</v>
      </c>
      <c r="BE815" t="s">
        <v>3</v>
      </c>
      <c r="BF815" t="s">
        <v>3</v>
      </c>
      <c r="BG815" t="s">
        <v>3</v>
      </c>
      <c r="BH815">
        <v>0</v>
      </c>
      <c r="BI815">
        <v>1</v>
      </c>
      <c r="BJ815" t="s">
        <v>117</v>
      </c>
      <c r="BM815">
        <v>442</v>
      </c>
      <c r="BN815">
        <v>0</v>
      </c>
      <c r="BO815" t="s">
        <v>115</v>
      </c>
      <c r="BP815">
        <v>1</v>
      </c>
      <c r="BQ815">
        <v>60</v>
      </c>
      <c r="BR815">
        <v>0</v>
      </c>
      <c r="BS815">
        <v>26.39</v>
      </c>
      <c r="BT815">
        <v>1</v>
      </c>
      <c r="BU815">
        <v>1</v>
      </c>
      <c r="BV815">
        <v>1</v>
      </c>
      <c r="BW815">
        <v>1</v>
      </c>
      <c r="BX815">
        <v>1</v>
      </c>
      <c r="BY815" t="s">
        <v>3</v>
      </c>
      <c r="BZ815">
        <v>87</v>
      </c>
      <c r="CA815">
        <v>41</v>
      </c>
      <c r="CB815" t="s">
        <v>3</v>
      </c>
      <c r="CE815">
        <v>30</v>
      </c>
      <c r="CF815">
        <v>0</v>
      </c>
      <c r="CG815">
        <v>0</v>
      </c>
      <c r="CM815">
        <v>0</v>
      </c>
      <c r="CN815" t="s">
        <v>3</v>
      </c>
      <c r="CO815">
        <v>0</v>
      </c>
      <c r="CP815">
        <f t="shared" si="762"/>
        <v>277.38</v>
      </c>
      <c r="CQ815">
        <f t="shared" si="763"/>
        <v>1620.58</v>
      </c>
      <c r="CR815">
        <f t="shared" si="764"/>
        <v>144.6</v>
      </c>
      <c r="CS815">
        <f t="shared" si="765"/>
        <v>93.68</v>
      </c>
      <c r="CT815">
        <f t="shared" si="766"/>
        <v>12102.19</v>
      </c>
      <c r="CU815">
        <f t="shared" si="767"/>
        <v>0</v>
      </c>
      <c r="CV815">
        <f t="shared" si="768"/>
        <v>39.5</v>
      </c>
      <c r="CW815">
        <f t="shared" si="769"/>
        <v>0</v>
      </c>
      <c r="CX815">
        <f t="shared" si="770"/>
        <v>0</v>
      </c>
      <c r="CY815">
        <f t="shared" si="771"/>
        <v>210.54</v>
      </c>
      <c r="CZ815">
        <f t="shared" si="772"/>
        <v>99.22</v>
      </c>
      <c r="DC815" t="s">
        <v>3</v>
      </c>
      <c r="DD815" t="s">
        <v>3</v>
      </c>
      <c r="DE815" t="s">
        <v>3</v>
      </c>
      <c r="DF815" t="s">
        <v>3</v>
      </c>
      <c r="DG815" t="s">
        <v>3</v>
      </c>
      <c r="DH815" t="s">
        <v>3</v>
      </c>
      <c r="DI815" t="s">
        <v>3</v>
      </c>
      <c r="DJ815" t="s">
        <v>3</v>
      </c>
      <c r="DK815" t="s">
        <v>3</v>
      </c>
      <c r="DL815" t="s">
        <v>3</v>
      </c>
      <c r="DM815" t="s">
        <v>3</v>
      </c>
      <c r="DN815">
        <v>104</v>
      </c>
      <c r="DO815">
        <v>79</v>
      </c>
      <c r="DP815">
        <v>1.087</v>
      </c>
      <c r="DQ815">
        <v>1.0009999999999999</v>
      </c>
      <c r="DU815">
        <v>1013</v>
      </c>
      <c r="DV815" t="s">
        <v>111</v>
      </c>
      <c r="DW815" t="s">
        <v>111</v>
      </c>
      <c r="DX815">
        <v>1</v>
      </c>
      <c r="DZ815" t="s">
        <v>3</v>
      </c>
      <c r="EA815" t="s">
        <v>3</v>
      </c>
      <c r="EB815" t="s">
        <v>3</v>
      </c>
      <c r="EC815" t="s">
        <v>3</v>
      </c>
      <c r="EE815">
        <v>54687868</v>
      </c>
      <c r="EF815">
        <v>60</v>
      </c>
      <c r="EG815" t="s">
        <v>24</v>
      </c>
      <c r="EH815">
        <v>0</v>
      </c>
      <c r="EI815" t="s">
        <v>3</v>
      </c>
      <c r="EJ815">
        <v>1</v>
      </c>
      <c r="EK815">
        <v>442</v>
      </c>
      <c r="EL815" t="s">
        <v>113</v>
      </c>
      <c r="EM815" t="s">
        <v>114</v>
      </c>
      <c r="EO815" t="s">
        <v>3</v>
      </c>
      <c r="EQ815">
        <v>0</v>
      </c>
      <c r="ER815">
        <v>663.71</v>
      </c>
      <c r="ES815">
        <v>195.25</v>
      </c>
      <c r="ET815">
        <v>9.8699999999999992</v>
      </c>
      <c r="EU815">
        <v>3.55</v>
      </c>
      <c r="EV815">
        <v>458.59</v>
      </c>
      <c r="EW815">
        <v>39.5</v>
      </c>
      <c r="EX815">
        <v>0</v>
      </c>
      <c r="EY815">
        <v>0</v>
      </c>
      <c r="FQ815">
        <v>0</v>
      </c>
      <c r="FR815">
        <f t="shared" si="773"/>
        <v>0</v>
      </c>
      <c r="FS815">
        <v>0</v>
      </c>
      <c r="FX815">
        <v>104</v>
      </c>
      <c r="FY815">
        <v>79</v>
      </c>
      <c r="GA815" t="s">
        <v>3</v>
      </c>
      <c r="GD815">
        <v>0</v>
      </c>
      <c r="GF815">
        <v>1561038172</v>
      </c>
      <c r="GG815">
        <v>2</v>
      </c>
      <c r="GH815">
        <v>1</v>
      </c>
      <c r="GI815">
        <v>3</v>
      </c>
      <c r="GJ815">
        <v>0</v>
      </c>
      <c r="GK815">
        <f>ROUND(R815*(R12)/100,2)</f>
        <v>2.96</v>
      </c>
      <c r="GL815">
        <f t="shared" si="774"/>
        <v>0</v>
      </c>
      <c r="GM815">
        <f t="shared" si="775"/>
        <v>590.1</v>
      </c>
      <c r="GN815">
        <f t="shared" si="776"/>
        <v>590.1</v>
      </c>
      <c r="GO815">
        <f t="shared" si="777"/>
        <v>0</v>
      </c>
      <c r="GP815">
        <f t="shared" si="778"/>
        <v>0</v>
      </c>
      <c r="GR815">
        <v>0</v>
      </c>
      <c r="GS815">
        <v>3</v>
      </c>
      <c r="GT815">
        <v>0</v>
      </c>
      <c r="GU815" t="s">
        <v>3</v>
      </c>
      <c r="GV815">
        <f t="shared" si="779"/>
        <v>0</v>
      </c>
      <c r="GW815">
        <v>1</v>
      </c>
      <c r="GX815">
        <f t="shared" si="780"/>
        <v>0</v>
      </c>
      <c r="HA815">
        <v>0</v>
      </c>
      <c r="HB815">
        <v>0</v>
      </c>
      <c r="HC815">
        <f t="shared" si="781"/>
        <v>0</v>
      </c>
      <c r="HE815" t="s">
        <v>3</v>
      </c>
      <c r="HF815" t="s">
        <v>3</v>
      </c>
      <c r="HM815" t="s">
        <v>3</v>
      </c>
      <c r="HN815" t="s">
        <v>3</v>
      </c>
      <c r="HO815" t="s">
        <v>3</v>
      </c>
      <c r="HP815" t="s">
        <v>3</v>
      </c>
      <c r="HQ815" t="s">
        <v>3</v>
      </c>
      <c r="IK815">
        <v>0</v>
      </c>
    </row>
    <row r="816" spans="1:245" x14ac:dyDescent="0.2">
      <c r="A816">
        <v>18</v>
      </c>
      <c r="B816">
        <v>1</v>
      </c>
      <c r="C816">
        <v>379</v>
      </c>
      <c r="E816" t="s">
        <v>118</v>
      </c>
      <c r="F816" t="s">
        <v>28</v>
      </c>
      <c r="G816" t="s">
        <v>29</v>
      </c>
      <c r="H816" t="s">
        <v>30</v>
      </c>
      <c r="I816">
        <f>I815*J816</f>
        <v>-6.0000000000000001E-3</v>
      </c>
      <c r="J816">
        <v>-0.3</v>
      </c>
      <c r="K816">
        <v>-0.3</v>
      </c>
      <c r="O816">
        <f t="shared" si="744"/>
        <v>0</v>
      </c>
      <c r="P816">
        <f t="shared" si="745"/>
        <v>0</v>
      </c>
      <c r="Q816">
        <f t="shared" si="746"/>
        <v>0</v>
      </c>
      <c r="R816">
        <f t="shared" si="747"/>
        <v>0</v>
      </c>
      <c r="S816">
        <f t="shared" si="748"/>
        <v>0</v>
      </c>
      <c r="T816">
        <f t="shared" si="749"/>
        <v>0</v>
      </c>
      <c r="U816">
        <f t="shared" si="750"/>
        <v>0</v>
      </c>
      <c r="V816">
        <f t="shared" si="751"/>
        <v>0</v>
      </c>
      <c r="W816">
        <f t="shared" si="752"/>
        <v>0</v>
      </c>
      <c r="X816">
        <f t="shared" si="753"/>
        <v>0</v>
      </c>
      <c r="Y816">
        <f t="shared" si="754"/>
        <v>0</v>
      </c>
      <c r="AA816">
        <v>55282325</v>
      </c>
      <c r="AB816">
        <f t="shared" si="755"/>
        <v>0</v>
      </c>
      <c r="AC816">
        <f t="shared" si="756"/>
        <v>0</v>
      </c>
      <c r="AD816">
        <f t="shared" si="757"/>
        <v>0</v>
      </c>
      <c r="AE816">
        <f t="shared" si="758"/>
        <v>0</v>
      </c>
      <c r="AF816">
        <f t="shared" si="758"/>
        <v>0</v>
      </c>
      <c r="AG816">
        <f t="shared" si="759"/>
        <v>0</v>
      </c>
      <c r="AH816">
        <f t="shared" si="760"/>
        <v>0</v>
      </c>
      <c r="AI816">
        <f t="shared" si="760"/>
        <v>0</v>
      </c>
      <c r="AJ816">
        <f t="shared" si="761"/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1</v>
      </c>
      <c r="AW816">
        <v>1</v>
      </c>
      <c r="AZ816">
        <v>1</v>
      </c>
      <c r="BA816">
        <v>1</v>
      </c>
      <c r="BB816">
        <v>1</v>
      </c>
      <c r="BC816">
        <v>1</v>
      </c>
      <c r="BD816" t="s">
        <v>3</v>
      </c>
      <c r="BE816" t="s">
        <v>3</v>
      </c>
      <c r="BF816" t="s">
        <v>3</v>
      </c>
      <c r="BG816" t="s">
        <v>3</v>
      </c>
      <c r="BH816">
        <v>3</v>
      </c>
      <c r="BI816">
        <v>1</v>
      </c>
      <c r="BJ816" t="s">
        <v>3</v>
      </c>
      <c r="BM816">
        <v>442</v>
      </c>
      <c r="BN816">
        <v>0</v>
      </c>
      <c r="BO816" t="s">
        <v>3</v>
      </c>
      <c r="BP816">
        <v>0</v>
      </c>
      <c r="BQ816">
        <v>60</v>
      </c>
      <c r="BR816">
        <v>1</v>
      </c>
      <c r="BS816">
        <v>1</v>
      </c>
      <c r="BT816">
        <v>1</v>
      </c>
      <c r="BU816">
        <v>1</v>
      </c>
      <c r="BV816">
        <v>1</v>
      </c>
      <c r="BW816">
        <v>1</v>
      </c>
      <c r="BX816">
        <v>1</v>
      </c>
      <c r="BY816" t="s">
        <v>3</v>
      </c>
      <c r="BZ816">
        <v>0</v>
      </c>
      <c r="CA816">
        <v>0</v>
      </c>
      <c r="CB816" t="s">
        <v>3</v>
      </c>
      <c r="CE816">
        <v>30</v>
      </c>
      <c r="CF816">
        <v>0</v>
      </c>
      <c r="CG816">
        <v>0</v>
      </c>
      <c r="CM816">
        <v>0</v>
      </c>
      <c r="CN816" t="s">
        <v>3</v>
      </c>
      <c r="CO816">
        <v>0</v>
      </c>
      <c r="CP816">
        <f t="shared" si="762"/>
        <v>0</v>
      </c>
      <c r="CQ816">
        <f t="shared" si="763"/>
        <v>0</v>
      </c>
      <c r="CR816">
        <f t="shared" si="764"/>
        <v>0</v>
      </c>
      <c r="CS816">
        <f t="shared" si="765"/>
        <v>0</v>
      </c>
      <c r="CT816">
        <f t="shared" si="766"/>
        <v>0</v>
      </c>
      <c r="CU816">
        <f t="shared" si="767"/>
        <v>0</v>
      </c>
      <c r="CV816">
        <f t="shared" si="768"/>
        <v>0</v>
      </c>
      <c r="CW816">
        <f t="shared" si="769"/>
        <v>0</v>
      </c>
      <c r="CX816">
        <f t="shared" si="770"/>
        <v>0</v>
      </c>
      <c r="CY816">
        <f t="shared" si="771"/>
        <v>0</v>
      </c>
      <c r="CZ816">
        <f t="shared" si="772"/>
        <v>0</v>
      </c>
      <c r="DC816" t="s">
        <v>3</v>
      </c>
      <c r="DD816" t="s">
        <v>3</v>
      </c>
      <c r="DE816" t="s">
        <v>3</v>
      </c>
      <c r="DF816" t="s">
        <v>3</v>
      </c>
      <c r="DG816" t="s">
        <v>3</v>
      </c>
      <c r="DH816" t="s">
        <v>3</v>
      </c>
      <c r="DI816" t="s">
        <v>3</v>
      </c>
      <c r="DJ816" t="s">
        <v>3</v>
      </c>
      <c r="DK816" t="s">
        <v>3</v>
      </c>
      <c r="DL816" t="s">
        <v>3</v>
      </c>
      <c r="DM816" t="s">
        <v>3</v>
      </c>
      <c r="DN816">
        <v>104</v>
      </c>
      <c r="DO816">
        <v>79</v>
      </c>
      <c r="DP816">
        <v>1.087</v>
      </c>
      <c r="DQ816">
        <v>1.0009999999999999</v>
      </c>
      <c r="DU816">
        <v>1009</v>
      </c>
      <c r="DV816" t="s">
        <v>30</v>
      </c>
      <c r="DW816" t="s">
        <v>30</v>
      </c>
      <c r="DX816">
        <v>1000</v>
      </c>
      <c r="DZ816" t="s">
        <v>3</v>
      </c>
      <c r="EA816" t="s">
        <v>3</v>
      </c>
      <c r="EB816" t="s">
        <v>3</v>
      </c>
      <c r="EC816" t="s">
        <v>3</v>
      </c>
      <c r="EE816">
        <v>54687868</v>
      </c>
      <c r="EF816">
        <v>60</v>
      </c>
      <c r="EG816" t="s">
        <v>24</v>
      </c>
      <c r="EH816">
        <v>0</v>
      </c>
      <c r="EI816" t="s">
        <v>3</v>
      </c>
      <c r="EJ816">
        <v>1</v>
      </c>
      <c r="EK816">
        <v>442</v>
      </c>
      <c r="EL816" t="s">
        <v>113</v>
      </c>
      <c r="EM816" t="s">
        <v>114</v>
      </c>
      <c r="EO816" t="s">
        <v>3</v>
      </c>
      <c r="EQ816">
        <v>32768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FQ816">
        <v>0</v>
      </c>
      <c r="FR816">
        <f t="shared" si="773"/>
        <v>0</v>
      </c>
      <c r="FS816">
        <v>0</v>
      </c>
      <c r="FX816">
        <v>104</v>
      </c>
      <c r="FY816">
        <v>79</v>
      </c>
      <c r="GA816" t="s">
        <v>3</v>
      </c>
      <c r="GD816">
        <v>0</v>
      </c>
      <c r="GF816">
        <v>1489638031</v>
      </c>
      <c r="GG816">
        <v>2</v>
      </c>
      <c r="GH816">
        <v>1</v>
      </c>
      <c r="GI816">
        <v>3</v>
      </c>
      <c r="GJ816">
        <v>0</v>
      </c>
      <c r="GK816">
        <f>ROUND(R816*(R12)/100,2)</f>
        <v>0</v>
      </c>
      <c r="GL816">
        <f t="shared" si="774"/>
        <v>0</v>
      </c>
      <c r="GM816">
        <f t="shared" si="775"/>
        <v>0</v>
      </c>
      <c r="GN816">
        <f t="shared" si="776"/>
        <v>0</v>
      </c>
      <c r="GO816">
        <f t="shared" si="777"/>
        <v>0</v>
      </c>
      <c r="GP816">
        <f t="shared" si="778"/>
        <v>0</v>
      </c>
      <c r="GR816">
        <v>0</v>
      </c>
      <c r="GS816">
        <v>3</v>
      </c>
      <c r="GT816">
        <v>0</v>
      </c>
      <c r="GU816" t="s">
        <v>3</v>
      </c>
      <c r="GV816">
        <f t="shared" si="779"/>
        <v>0</v>
      </c>
      <c r="GW816">
        <v>1</v>
      </c>
      <c r="GX816">
        <f t="shared" si="780"/>
        <v>0</v>
      </c>
      <c r="HA816">
        <v>0</v>
      </c>
      <c r="HB816">
        <v>0</v>
      </c>
      <c r="HC816">
        <f t="shared" si="781"/>
        <v>0</v>
      </c>
      <c r="HE816" t="s">
        <v>3</v>
      </c>
      <c r="HF816" t="s">
        <v>3</v>
      </c>
      <c r="HM816" t="s">
        <v>3</v>
      </c>
      <c r="HN816" t="s">
        <v>3</v>
      </c>
      <c r="HO816" t="s">
        <v>3</v>
      </c>
      <c r="HP816" t="s">
        <v>3</v>
      </c>
      <c r="HQ816" t="s">
        <v>3</v>
      </c>
      <c r="IK816">
        <v>0</v>
      </c>
    </row>
    <row r="817" spans="1:245" x14ac:dyDescent="0.2">
      <c r="A817">
        <v>17</v>
      </c>
      <c r="B817">
        <v>1</v>
      </c>
      <c r="C817">
        <f>ROW(SmtRes!A388)</f>
        <v>388</v>
      </c>
      <c r="D817">
        <f>ROW(EtalonRes!A412)</f>
        <v>412</v>
      </c>
      <c r="E817" t="s">
        <v>38</v>
      </c>
      <c r="F817" t="s">
        <v>119</v>
      </c>
      <c r="G817" t="s">
        <v>120</v>
      </c>
      <c r="H817" t="s">
        <v>121</v>
      </c>
      <c r="I817">
        <v>7.0000000000000007E-2</v>
      </c>
      <c r="J817">
        <v>0</v>
      </c>
      <c r="K817">
        <v>7.0000000000000007E-2</v>
      </c>
      <c r="O817">
        <f t="shared" si="744"/>
        <v>884.31</v>
      </c>
      <c r="P817">
        <f t="shared" si="745"/>
        <v>369.29</v>
      </c>
      <c r="Q817">
        <f t="shared" si="746"/>
        <v>15.46</v>
      </c>
      <c r="R817">
        <f t="shared" si="747"/>
        <v>8.7100000000000009</v>
      </c>
      <c r="S817">
        <f t="shared" si="748"/>
        <v>499.56</v>
      </c>
      <c r="T817">
        <f t="shared" si="749"/>
        <v>0</v>
      </c>
      <c r="U817">
        <f t="shared" si="750"/>
        <v>1.7227000000000001</v>
      </c>
      <c r="V817">
        <f t="shared" si="751"/>
        <v>0</v>
      </c>
      <c r="W817">
        <f t="shared" si="752"/>
        <v>0</v>
      </c>
      <c r="X817">
        <f t="shared" si="753"/>
        <v>349.69</v>
      </c>
      <c r="Y817">
        <f t="shared" si="754"/>
        <v>204.82</v>
      </c>
      <c r="AA817">
        <v>55282325</v>
      </c>
      <c r="AB817">
        <f t="shared" si="755"/>
        <v>847.82</v>
      </c>
      <c r="AC817">
        <f t="shared" si="756"/>
        <v>558.79</v>
      </c>
      <c r="AD817">
        <f t="shared" si="757"/>
        <v>18.57</v>
      </c>
      <c r="AE817">
        <f t="shared" si="758"/>
        <v>4.66</v>
      </c>
      <c r="AF817">
        <f t="shared" si="758"/>
        <v>270.45999999999998</v>
      </c>
      <c r="AG817">
        <f t="shared" si="759"/>
        <v>0</v>
      </c>
      <c r="AH817">
        <f t="shared" si="760"/>
        <v>24.61</v>
      </c>
      <c r="AI817">
        <f t="shared" si="760"/>
        <v>0</v>
      </c>
      <c r="AJ817">
        <f t="shared" si="761"/>
        <v>0</v>
      </c>
      <c r="AK817">
        <v>847.82</v>
      </c>
      <c r="AL817">
        <v>558.79</v>
      </c>
      <c r="AM817">
        <v>18.57</v>
      </c>
      <c r="AN817">
        <v>4.66</v>
      </c>
      <c r="AO817">
        <v>270.45999999999998</v>
      </c>
      <c r="AP817">
        <v>0</v>
      </c>
      <c r="AQ817">
        <v>24.61</v>
      </c>
      <c r="AR817">
        <v>0</v>
      </c>
      <c r="AS817">
        <v>0</v>
      </c>
      <c r="AT817">
        <v>70</v>
      </c>
      <c r="AU817">
        <v>41</v>
      </c>
      <c r="AV817">
        <v>1</v>
      </c>
      <c r="AW817">
        <v>1</v>
      </c>
      <c r="AZ817">
        <v>1</v>
      </c>
      <c r="BA817">
        <v>26.39</v>
      </c>
      <c r="BB817">
        <v>11.89</v>
      </c>
      <c r="BC817">
        <v>9.44</v>
      </c>
      <c r="BD817" t="s">
        <v>3</v>
      </c>
      <c r="BE817" t="s">
        <v>3</v>
      </c>
      <c r="BF817" t="s">
        <v>3</v>
      </c>
      <c r="BG817" t="s">
        <v>3</v>
      </c>
      <c r="BH817">
        <v>0</v>
      </c>
      <c r="BI817">
        <v>1</v>
      </c>
      <c r="BJ817" t="s">
        <v>122</v>
      </c>
      <c r="BM817">
        <v>421</v>
      </c>
      <c r="BN817">
        <v>0</v>
      </c>
      <c r="BO817" t="s">
        <v>119</v>
      </c>
      <c r="BP817">
        <v>1</v>
      </c>
      <c r="BQ817">
        <v>60</v>
      </c>
      <c r="BR817">
        <v>0</v>
      </c>
      <c r="BS817">
        <v>26.39</v>
      </c>
      <c r="BT817">
        <v>1</v>
      </c>
      <c r="BU817">
        <v>1</v>
      </c>
      <c r="BV817">
        <v>1</v>
      </c>
      <c r="BW817">
        <v>1</v>
      </c>
      <c r="BX817">
        <v>1</v>
      </c>
      <c r="BY817" t="s">
        <v>3</v>
      </c>
      <c r="BZ817">
        <v>70</v>
      </c>
      <c r="CA817">
        <v>41</v>
      </c>
      <c r="CB817" t="s">
        <v>3</v>
      </c>
      <c r="CE817">
        <v>30</v>
      </c>
      <c r="CF817">
        <v>0</v>
      </c>
      <c r="CG817">
        <v>0</v>
      </c>
      <c r="CM817">
        <v>0</v>
      </c>
      <c r="CN817" t="s">
        <v>3</v>
      </c>
      <c r="CO817">
        <v>0</v>
      </c>
      <c r="CP817">
        <f t="shared" si="762"/>
        <v>884.31</v>
      </c>
      <c r="CQ817">
        <f t="shared" si="763"/>
        <v>5274.98</v>
      </c>
      <c r="CR817">
        <f t="shared" si="764"/>
        <v>220.8</v>
      </c>
      <c r="CS817">
        <f t="shared" si="765"/>
        <v>122.98</v>
      </c>
      <c r="CT817">
        <f t="shared" si="766"/>
        <v>7137.44</v>
      </c>
      <c r="CU817">
        <f t="shared" si="767"/>
        <v>0</v>
      </c>
      <c r="CV817">
        <f t="shared" si="768"/>
        <v>24.61</v>
      </c>
      <c r="CW817">
        <f t="shared" si="769"/>
        <v>0</v>
      </c>
      <c r="CX817">
        <f t="shared" si="770"/>
        <v>0</v>
      </c>
      <c r="CY817">
        <f t="shared" si="771"/>
        <v>349.69200000000001</v>
      </c>
      <c r="CZ817">
        <f t="shared" si="772"/>
        <v>204.81959999999998</v>
      </c>
      <c r="DC817" t="s">
        <v>3</v>
      </c>
      <c r="DD817" t="s">
        <v>3</v>
      </c>
      <c r="DE817" t="s">
        <v>3</v>
      </c>
      <c r="DF817" t="s">
        <v>3</v>
      </c>
      <c r="DG817" t="s">
        <v>3</v>
      </c>
      <c r="DH817" t="s">
        <v>3</v>
      </c>
      <c r="DI817" t="s">
        <v>3</v>
      </c>
      <c r="DJ817" t="s">
        <v>3</v>
      </c>
      <c r="DK817" t="s">
        <v>3</v>
      </c>
      <c r="DL817" t="s">
        <v>3</v>
      </c>
      <c r="DM817" t="s">
        <v>3</v>
      </c>
      <c r="DN817">
        <v>85</v>
      </c>
      <c r="DO817">
        <v>70</v>
      </c>
      <c r="DP817">
        <v>1.0469999999999999</v>
      </c>
      <c r="DQ817">
        <v>1.022</v>
      </c>
      <c r="DU817">
        <v>1013</v>
      </c>
      <c r="DV817" t="s">
        <v>121</v>
      </c>
      <c r="DW817" t="s">
        <v>121</v>
      </c>
      <c r="DX817">
        <v>1</v>
      </c>
      <c r="DZ817" t="s">
        <v>3</v>
      </c>
      <c r="EA817" t="s">
        <v>3</v>
      </c>
      <c r="EB817" t="s">
        <v>3</v>
      </c>
      <c r="EC817" t="s">
        <v>3</v>
      </c>
      <c r="EE817">
        <v>54687847</v>
      </c>
      <c r="EF817">
        <v>60</v>
      </c>
      <c r="EG817" t="s">
        <v>24</v>
      </c>
      <c r="EH817">
        <v>0</v>
      </c>
      <c r="EI817" t="s">
        <v>3</v>
      </c>
      <c r="EJ817">
        <v>1</v>
      </c>
      <c r="EK817">
        <v>421</v>
      </c>
      <c r="EL817" t="s">
        <v>123</v>
      </c>
      <c r="EM817" t="s">
        <v>124</v>
      </c>
      <c r="EO817" t="s">
        <v>3</v>
      </c>
      <c r="EQ817">
        <v>0</v>
      </c>
      <c r="ER817">
        <v>847.82</v>
      </c>
      <c r="ES817">
        <v>558.79</v>
      </c>
      <c r="ET817">
        <v>18.57</v>
      </c>
      <c r="EU817">
        <v>4.66</v>
      </c>
      <c r="EV817">
        <v>270.45999999999998</v>
      </c>
      <c r="EW817">
        <v>24.61</v>
      </c>
      <c r="EX817">
        <v>0</v>
      </c>
      <c r="EY817">
        <v>0</v>
      </c>
      <c r="FQ817">
        <v>0</v>
      </c>
      <c r="FR817">
        <f t="shared" si="773"/>
        <v>0</v>
      </c>
      <c r="FS817">
        <v>0</v>
      </c>
      <c r="FX817">
        <v>85</v>
      </c>
      <c r="FY817">
        <v>70</v>
      </c>
      <c r="GA817" t="s">
        <v>3</v>
      </c>
      <c r="GD817">
        <v>0</v>
      </c>
      <c r="GF817">
        <v>-820088805</v>
      </c>
      <c r="GG817">
        <v>2</v>
      </c>
      <c r="GH817">
        <v>1</v>
      </c>
      <c r="GI817">
        <v>3</v>
      </c>
      <c r="GJ817">
        <v>0</v>
      </c>
      <c r="GK817">
        <f>ROUND(R817*(R12)/100,2)</f>
        <v>13.94</v>
      </c>
      <c r="GL817">
        <f t="shared" si="774"/>
        <v>0</v>
      </c>
      <c r="GM817">
        <f t="shared" si="775"/>
        <v>1452.76</v>
      </c>
      <c r="GN817">
        <f t="shared" si="776"/>
        <v>1452.76</v>
      </c>
      <c r="GO817">
        <f t="shared" si="777"/>
        <v>0</v>
      </c>
      <c r="GP817">
        <f t="shared" si="778"/>
        <v>0</v>
      </c>
      <c r="GR817">
        <v>0</v>
      </c>
      <c r="GS817">
        <v>3</v>
      </c>
      <c r="GT817">
        <v>0</v>
      </c>
      <c r="GU817" t="s">
        <v>3</v>
      </c>
      <c r="GV817">
        <f t="shared" si="779"/>
        <v>0</v>
      </c>
      <c r="GW817">
        <v>1</v>
      </c>
      <c r="GX817">
        <f t="shared" si="780"/>
        <v>0</v>
      </c>
      <c r="HA817">
        <v>0</v>
      </c>
      <c r="HB817">
        <v>0</v>
      </c>
      <c r="HC817">
        <f t="shared" si="781"/>
        <v>0</v>
      </c>
      <c r="HE817" t="s">
        <v>3</v>
      </c>
      <c r="HF817" t="s">
        <v>3</v>
      </c>
      <c r="HM817" t="s">
        <v>3</v>
      </c>
      <c r="HN817" t="s">
        <v>3</v>
      </c>
      <c r="HO817" t="s">
        <v>3</v>
      </c>
      <c r="HP817" t="s">
        <v>3</v>
      </c>
      <c r="HQ817" t="s">
        <v>3</v>
      </c>
      <c r="IK817">
        <v>0</v>
      </c>
    </row>
    <row r="818" spans="1:245" x14ac:dyDescent="0.2">
      <c r="A818">
        <v>18</v>
      </c>
      <c r="B818">
        <v>1</v>
      </c>
      <c r="C818">
        <v>386</v>
      </c>
      <c r="E818" t="s">
        <v>44</v>
      </c>
      <c r="F818" t="s">
        <v>126</v>
      </c>
      <c r="G818" t="s">
        <v>127</v>
      </c>
      <c r="H818" t="s">
        <v>128</v>
      </c>
      <c r="I818">
        <f>I817*J818</f>
        <v>7.1400000000000005E-2</v>
      </c>
      <c r="J818">
        <v>1.02</v>
      </c>
      <c r="K818">
        <v>1.02</v>
      </c>
      <c r="O818">
        <f t="shared" si="744"/>
        <v>266.76</v>
      </c>
      <c r="P818">
        <f t="shared" si="745"/>
        <v>266.76</v>
      </c>
      <c r="Q818">
        <f t="shared" si="746"/>
        <v>0</v>
      </c>
      <c r="R818">
        <f t="shared" si="747"/>
        <v>0</v>
      </c>
      <c r="S818">
        <f t="shared" si="748"/>
        <v>0</v>
      </c>
      <c r="T818">
        <f t="shared" si="749"/>
        <v>0</v>
      </c>
      <c r="U818">
        <f t="shared" si="750"/>
        <v>0</v>
      </c>
      <c r="V818">
        <f t="shared" si="751"/>
        <v>0</v>
      </c>
      <c r="W818">
        <f t="shared" si="752"/>
        <v>0</v>
      </c>
      <c r="X818">
        <f t="shared" si="753"/>
        <v>0</v>
      </c>
      <c r="Y818">
        <f t="shared" si="754"/>
        <v>0</v>
      </c>
      <c r="AA818">
        <v>55282325</v>
      </c>
      <c r="AB818">
        <f t="shared" si="755"/>
        <v>478.96</v>
      </c>
      <c r="AC818">
        <f t="shared" si="756"/>
        <v>478.96</v>
      </c>
      <c r="AD818">
        <f t="shared" si="757"/>
        <v>0</v>
      </c>
      <c r="AE818">
        <f t="shared" si="758"/>
        <v>0</v>
      </c>
      <c r="AF818">
        <f t="shared" si="758"/>
        <v>0</v>
      </c>
      <c r="AG818">
        <f t="shared" si="759"/>
        <v>0</v>
      </c>
      <c r="AH818">
        <f t="shared" si="760"/>
        <v>0</v>
      </c>
      <c r="AI818">
        <f t="shared" si="760"/>
        <v>0</v>
      </c>
      <c r="AJ818">
        <f t="shared" si="761"/>
        <v>0</v>
      </c>
      <c r="AK818">
        <v>478.96</v>
      </c>
      <c r="AL818">
        <v>478.96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1</v>
      </c>
      <c r="AW818">
        <v>1</v>
      </c>
      <c r="AZ818">
        <v>1</v>
      </c>
      <c r="BA818">
        <v>1</v>
      </c>
      <c r="BB818">
        <v>1</v>
      </c>
      <c r="BC818">
        <v>7.8</v>
      </c>
      <c r="BD818" t="s">
        <v>3</v>
      </c>
      <c r="BE818" t="s">
        <v>3</v>
      </c>
      <c r="BF818" t="s">
        <v>3</v>
      </c>
      <c r="BG818" t="s">
        <v>3</v>
      </c>
      <c r="BH818">
        <v>3</v>
      </c>
      <c r="BI818">
        <v>1</v>
      </c>
      <c r="BJ818" t="s">
        <v>129</v>
      </c>
      <c r="BM818">
        <v>421</v>
      </c>
      <c r="BN818">
        <v>0</v>
      </c>
      <c r="BO818" t="s">
        <v>126</v>
      </c>
      <c r="BP818">
        <v>1</v>
      </c>
      <c r="BQ818">
        <v>60</v>
      </c>
      <c r="BR818">
        <v>0</v>
      </c>
      <c r="BS818">
        <v>1</v>
      </c>
      <c r="BT818">
        <v>1</v>
      </c>
      <c r="BU818">
        <v>1</v>
      </c>
      <c r="BV818">
        <v>1</v>
      </c>
      <c r="BW818">
        <v>1</v>
      </c>
      <c r="BX818">
        <v>1</v>
      </c>
      <c r="BY818" t="s">
        <v>3</v>
      </c>
      <c r="BZ818">
        <v>0</v>
      </c>
      <c r="CA818">
        <v>0</v>
      </c>
      <c r="CB818" t="s">
        <v>3</v>
      </c>
      <c r="CE818">
        <v>30</v>
      </c>
      <c r="CF818">
        <v>0</v>
      </c>
      <c r="CG818">
        <v>0</v>
      </c>
      <c r="CM818">
        <v>0</v>
      </c>
      <c r="CN818" t="s">
        <v>3</v>
      </c>
      <c r="CO818">
        <v>0</v>
      </c>
      <c r="CP818">
        <f t="shared" si="762"/>
        <v>266.76</v>
      </c>
      <c r="CQ818">
        <f t="shared" si="763"/>
        <v>3735.89</v>
      </c>
      <c r="CR818">
        <f t="shared" si="764"/>
        <v>0</v>
      </c>
      <c r="CS818">
        <f t="shared" si="765"/>
        <v>0</v>
      </c>
      <c r="CT818">
        <f t="shared" si="766"/>
        <v>0</v>
      </c>
      <c r="CU818">
        <f t="shared" si="767"/>
        <v>0</v>
      </c>
      <c r="CV818">
        <f t="shared" si="768"/>
        <v>0</v>
      </c>
      <c r="CW818">
        <f t="shared" si="769"/>
        <v>0</v>
      </c>
      <c r="CX818">
        <f t="shared" si="770"/>
        <v>0</v>
      </c>
      <c r="CY818">
        <f t="shared" si="771"/>
        <v>0</v>
      </c>
      <c r="CZ818">
        <f t="shared" si="772"/>
        <v>0</v>
      </c>
      <c r="DC818" t="s">
        <v>3</v>
      </c>
      <c r="DD818" t="s">
        <v>3</v>
      </c>
      <c r="DE818" t="s">
        <v>3</v>
      </c>
      <c r="DF818" t="s">
        <v>3</v>
      </c>
      <c r="DG818" t="s">
        <v>3</v>
      </c>
      <c r="DH818" t="s">
        <v>3</v>
      </c>
      <c r="DI818" t="s">
        <v>3</v>
      </c>
      <c r="DJ818" t="s">
        <v>3</v>
      </c>
      <c r="DK818" t="s">
        <v>3</v>
      </c>
      <c r="DL818" t="s">
        <v>3</v>
      </c>
      <c r="DM818" t="s">
        <v>3</v>
      </c>
      <c r="DN818">
        <v>85</v>
      </c>
      <c r="DO818">
        <v>70</v>
      </c>
      <c r="DP818">
        <v>1.0469999999999999</v>
      </c>
      <c r="DQ818">
        <v>1.022</v>
      </c>
      <c r="DU818">
        <v>1007</v>
      </c>
      <c r="DV818" t="s">
        <v>128</v>
      </c>
      <c r="DW818" t="s">
        <v>128</v>
      </c>
      <c r="DX818">
        <v>1</v>
      </c>
      <c r="DZ818" t="s">
        <v>3</v>
      </c>
      <c r="EA818" t="s">
        <v>3</v>
      </c>
      <c r="EB818" t="s">
        <v>3</v>
      </c>
      <c r="EC818" t="s">
        <v>3</v>
      </c>
      <c r="EE818">
        <v>54687847</v>
      </c>
      <c r="EF818">
        <v>60</v>
      </c>
      <c r="EG818" t="s">
        <v>24</v>
      </c>
      <c r="EH818">
        <v>0</v>
      </c>
      <c r="EI818" t="s">
        <v>3</v>
      </c>
      <c r="EJ818">
        <v>1</v>
      </c>
      <c r="EK818">
        <v>421</v>
      </c>
      <c r="EL818" t="s">
        <v>123</v>
      </c>
      <c r="EM818" t="s">
        <v>124</v>
      </c>
      <c r="EO818" t="s">
        <v>3</v>
      </c>
      <c r="EQ818">
        <v>0</v>
      </c>
      <c r="ER818">
        <v>478.96</v>
      </c>
      <c r="ES818">
        <v>478.96</v>
      </c>
      <c r="ET818">
        <v>0</v>
      </c>
      <c r="EU818">
        <v>0</v>
      </c>
      <c r="EV818">
        <v>0</v>
      </c>
      <c r="EW818">
        <v>0</v>
      </c>
      <c r="EX818">
        <v>0</v>
      </c>
      <c r="FQ818">
        <v>0</v>
      </c>
      <c r="FR818">
        <f t="shared" si="773"/>
        <v>0</v>
      </c>
      <c r="FS818">
        <v>0</v>
      </c>
      <c r="FX818">
        <v>85</v>
      </c>
      <c r="FY818">
        <v>70</v>
      </c>
      <c r="GA818" t="s">
        <v>3</v>
      </c>
      <c r="GD818">
        <v>0</v>
      </c>
      <c r="GF818">
        <v>-1161195218</v>
      </c>
      <c r="GG818">
        <v>2</v>
      </c>
      <c r="GH818">
        <v>1</v>
      </c>
      <c r="GI818">
        <v>3</v>
      </c>
      <c r="GJ818">
        <v>0</v>
      </c>
      <c r="GK818">
        <f>ROUND(R818*(R12)/100,2)</f>
        <v>0</v>
      </c>
      <c r="GL818">
        <f t="shared" si="774"/>
        <v>0</v>
      </c>
      <c r="GM818">
        <f t="shared" si="775"/>
        <v>266.76</v>
      </c>
      <c r="GN818">
        <f t="shared" si="776"/>
        <v>266.76</v>
      </c>
      <c r="GO818">
        <f t="shared" si="777"/>
        <v>0</v>
      </c>
      <c r="GP818">
        <f t="shared" si="778"/>
        <v>0</v>
      </c>
      <c r="GR818">
        <v>0</v>
      </c>
      <c r="GS818">
        <v>3</v>
      </c>
      <c r="GT818">
        <v>0</v>
      </c>
      <c r="GU818" t="s">
        <v>3</v>
      </c>
      <c r="GV818">
        <f t="shared" si="779"/>
        <v>0</v>
      </c>
      <c r="GW818">
        <v>1</v>
      </c>
      <c r="GX818">
        <f t="shared" si="780"/>
        <v>0</v>
      </c>
      <c r="HA818">
        <v>0</v>
      </c>
      <c r="HB818">
        <v>0</v>
      </c>
      <c r="HC818">
        <f t="shared" si="781"/>
        <v>0</v>
      </c>
      <c r="HE818" t="s">
        <v>3</v>
      </c>
      <c r="HF818" t="s">
        <v>3</v>
      </c>
      <c r="HM818" t="s">
        <v>3</v>
      </c>
      <c r="HN818" t="s">
        <v>3</v>
      </c>
      <c r="HO818" t="s">
        <v>3</v>
      </c>
      <c r="HP818" t="s">
        <v>3</v>
      </c>
      <c r="HQ818" t="s">
        <v>3</v>
      </c>
      <c r="IK818">
        <v>0</v>
      </c>
    </row>
    <row r="819" spans="1:245" x14ac:dyDescent="0.2">
      <c r="A819">
        <v>17</v>
      </c>
      <c r="B819">
        <v>1</v>
      </c>
      <c r="C819">
        <f>ROW(SmtRes!A390)</f>
        <v>390</v>
      </c>
      <c r="D819">
        <f>ROW(EtalonRes!A414)</f>
        <v>414</v>
      </c>
      <c r="E819" t="s">
        <v>45</v>
      </c>
      <c r="F819" t="s">
        <v>39</v>
      </c>
      <c r="G819" t="s">
        <v>40</v>
      </c>
      <c r="H819" t="s">
        <v>22</v>
      </c>
      <c r="I819">
        <f>ROUND(130.48/100,9)</f>
        <v>1.3048</v>
      </c>
      <c r="J819">
        <v>0</v>
      </c>
      <c r="K819">
        <f>ROUND(130.48/100,9)</f>
        <v>1.3048</v>
      </c>
      <c r="O819">
        <f t="shared" si="744"/>
        <v>6588.53</v>
      </c>
      <c r="P819">
        <f t="shared" si="745"/>
        <v>0</v>
      </c>
      <c r="Q819">
        <f t="shared" si="746"/>
        <v>0</v>
      </c>
      <c r="R819">
        <f t="shared" si="747"/>
        <v>0</v>
      </c>
      <c r="S819">
        <f t="shared" si="748"/>
        <v>6588.53</v>
      </c>
      <c r="T819">
        <f t="shared" si="749"/>
        <v>0</v>
      </c>
      <c r="U819">
        <f t="shared" si="750"/>
        <v>22.716567999999999</v>
      </c>
      <c r="V819">
        <f t="shared" si="751"/>
        <v>0</v>
      </c>
      <c r="W819">
        <f t="shared" si="752"/>
        <v>0</v>
      </c>
      <c r="X819">
        <f t="shared" si="753"/>
        <v>4611.97</v>
      </c>
      <c r="Y819">
        <f t="shared" si="754"/>
        <v>2701.3</v>
      </c>
      <c r="AA819">
        <v>55282325</v>
      </c>
      <c r="AB819">
        <f t="shared" si="755"/>
        <v>191.34</v>
      </c>
      <c r="AC819">
        <f t="shared" si="756"/>
        <v>0</v>
      </c>
      <c r="AD819">
        <f t="shared" si="757"/>
        <v>0</v>
      </c>
      <c r="AE819">
        <f t="shared" si="758"/>
        <v>0</v>
      </c>
      <c r="AF819">
        <f t="shared" si="758"/>
        <v>191.34</v>
      </c>
      <c r="AG819">
        <f t="shared" si="759"/>
        <v>0</v>
      </c>
      <c r="AH819">
        <f t="shared" si="760"/>
        <v>17.41</v>
      </c>
      <c r="AI819">
        <f t="shared" si="760"/>
        <v>0</v>
      </c>
      <c r="AJ819">
        <f t="shared" si="761"/>
        <v>0</v>
      </c>
      <c r="AK819">
        <v>191.34</v>
      </c>
      <c r="AL819">
        <v>0</v>
      </c>
      <c r="AM819">
        <v>0</v>
      </c>
      <c r="AN819">
        <v>0</v>
      </c>
      <c r="AO819">
        <v>191.34</v>
      </c>
      <c r="AP819">
        <v>0</v>
      </c>
      <c r="AQ819">
        <v>17.41</v>
      </c>
      <c r="AR819">
        <v>0</v>
      </c>
      <c r="AS819">
        <v>0</v>
      </c>
      <c r="AT819">
        <v>70</v>
      </c>
      <c r="AU819">
        <v>41</v>
      </c>
      <c r="AV819">
        <v>1</v>
      </c>
      <c r="AW819">
        <v>1</v>
      </c>
      <c r="AZ819">
        <v>1</v>
      </c>
      <c r="BA819">
        <v>26.39</v>
      </c>
      <c r="BB819">
        <v>1</v>
      </c>
      <c r="BC819">
        <v>1</v>
      </c>
      <c r="BD819" t="s">
        <v>3</v>
      </c>
      <c r="BE819" t="s">
        <v>3</v>
      </c>
      <c r="BF819" t="s">
        <v>3</v>
      </c>
      <c r="BG819" t="s">
        <v>3</v>
      </c>
      <c r="BH819">
        <v>0</v>
      </c>
      <c r="BI819">
        <v>1</v>
      </c>
      <c r="BJ819" t="s">
        <v>41</v>
      </c>
      <c r="BM819">
        <v>441</v>
      </c>
      <c r="BN819">
        <v>0</v>
      </c>
      <c r="BO819" t="s">
        <v>39</v>
      </c>
      <c r="BP819">
        <v>1</v>
      </c>
      <c r="BQ819">
        <v>60</v>
      </c>
      <c r="BR819">
        <v>0</v>
      </c>
      <c r="BS819">
        <v>26.39</v>
      </c>
      <c r="BT819">
        <v>1</v>
      </c>
      <c r="BU819">
        <v>1</v>
      </c>
      <c r="BV819">
        <v>1</v>
      </c>
      <c r="BW819">
        <v>1</v>
      </c>
      <c r="BX819">
        <v>1</v>
      </c>
      <c r="BY819" t="s">
        <v>3</v>
      </c>
      <c r="BZ819">
        <v>70</v>
      </c>
      <c r="CA819">
        <v>41</v>
      </c>
      <c r="CB819" t="s">
        <v>3</v>
      </c>
      <c r="CE819">
        <v>30</v>
      </c>
      <c r="CF819">
        <v>0</v>
      </c>
      <c r="CG819">
        <v>0</v>
      </c>
      <c r="CM819">
        <v>0</v>
      </c>
      <c r="CN819" t="s">
        <v>3</v>
      </c>
      <c r="CO819">
        <v>0</v>
      </c>
      <c r="CP819">
        <f t="shared" si="762"/>
        <v>6588.53</v>
      </c>
      <c r="CQ819">
        <f t="shared" si="763"/>
        <v>0</v>
      </c>
      <c r="CR819">
        <f t="shared" si="764"/>
        <v>0</v>
      </c>
      <c r="CS819">
        <f t="shared" si="765"/>
        <v>0</v>
      </c>
      <c r="CT819">
        <f t="shared" si="766"/>
        <v>5049.46</v>
      </c>
      <c r="CU819">
        <f t="shared" si="767"/>
        <v>0</v>
      </c>
      <c r="CV819">
        <f t="shared" si="768"/>
        <v>17.41</v>
      </c>
      <c r="CW819">
        <f t="shared" si="769"/>
        <v>0</v>
      </c>
      <c r="CX819">
        <f t="shared" si="770"/>
        <v>0</v>
      </c>
      <c r="CY819">
        <f t="shared" si="771"/>
        <v>4611.9709999999995</v>
      </c>
      <c r="CZ819">
        <f t="shared" si="772"/>
        <v>2701.2972999999997</v>
      </c>
      <c r="DC819" t="s">
        <v>3</v>
      </c>
      <c r="DD819" t="s">
        <v>3</v>
      </c>
      <c r="DE819" t="s">
        <v>3</v>
      </c>
      <c r="DF819" t="s">
        <v>3</v>
      </c>
      <c r="DG819" t="s">
        <v>3</v>
      </c>
      <c r="DH819" t="s">
        <v>3</v>
      </c>
      <c r="DI819" t="s">
        <v>3</v>
      </c>
      <c r="DJ819" t="s">
        <v>3</v>
      </c>
      <c r="DK819" t="s">
        <v>3</v>
      </c>
      <c r="DL819" t="s">
        <v>3</v>
      </c>
      <c r="DM819" t="s">
        <v>3</v>
      </c>
      <c r="DN819">
        <v>80</v>
      </c>
      <c r="DO819">
        <v>55</v>
      </c>
      <c r="DP819">
        <v>1.0469999999999999</v>
      </c>
      <c r="DQ819">
        <v>1</v>
      </c>
      <c r="DU819">
        <v>1005</v>
      </c>
      <c r="DV819" t="s">
        <v>22</v>
      </c>
      <c r="DW819" t="s">
        <v>22</v>
      </c>
      <c r="DX819">
        <v>100</v>
      </c>
      <c r="DZ819" t="s">
        <v>3</v>
      </c>
      <c r="EA819" t="s">
        <v>3</v>
      </c>
      <c r="EB819" t="s">
        <v>3</v>
      </c>
      <c r="EC819" t="s">
        <v>3</v>
      </c>
      <c r="EE819">
        <v>54687867</v>
      </c>
      <c r="EF819">
        <v>60</v>
      </c>
      <c r="EG819" t="s">
        <v>24</v>
      </c>
      <c r="EH819">
        <v>0</v>
      </c>
      <c r="EI819" t="s">
        <v>3</v>
      </c>
      <c r="EJ819">
        <v>1</v>
      </c>
      <c r="EK819">
        <v>441</v>
      </c>
      <c r="EL819" t="s">
        <v>42</v>
      </c>
      <c r="EM819" t="s">
        <v>43</v>
      </c>
      <c r="EO819" t="s">
        <v>3</v>
      </c>
      <c r="EQ819">
        <v>0</v>
      </c>
      <c r="ER819">
        <v>191.34</v>
      </c>
      <c r="ES819">
        <v>0</v>
      </c>
      <c r="ET819">
        <v>0</v>
      </c>
      <c r="EU819">
        <v>0</v>
      </c>
      <c r="EV819">
        <v>191.34</v>
      </c>
      <c r="EW819">
        <v>17.41</v>
      </c>
      <c r="EX819">
        <v>0</v>
      </c>
      <c r="EY819">
        <v>0</v>
      </c>
      <c r="FQ819">
        <v>0</v>
      </c>
      <c r="FR819">
        <f t="shared" si="773"/>
        <v>0</v>
      </c>
      <c r="FS819">
        <v>0</v>
      </c>
      <c r="FX819">
        <v>80</v>
      </c>
      <c r="FY819">
        <v>55</v>
      </c>
      <c r="GA819" t="s">
        <v>3</v>
      </c>
      <c r="GD819">
        <v>0</v>
      </c>
      <c r="GF819">
        <v>-839833208</v>
      </c>
      <c r="GG819">
        <v>2</v>
      </c>
      <c r="GH819">
        <v>1</v>
      </c>
      <c r="GI819">
        <v>3</v>
      </c>
      <c r="GJ819">
        <v>0</v>
      </c>
      <c r="GK819">
        <f>ROUND(R819*(R12)/100,2)</f>
        <v>0</v>
      </c>
      <c r="GL819">
        <f t="shared" si="774"/>
        <v>0</v>
      </c>
      <c r="GM819">
        <f t="shared" si="775"/>
        <v>13901.8</v>
      </c>
      <c r="GN819">
        <f t="shared" si="776"/>
        <v>13901.8</v>
      </c>
      <c r="GO819">
        <f t="shared" si="777"/>
        <v>0</v>
      </c>
      <c r="GP819">
        <f t="shared" si="778"/>
        <v>0</v>
      </c>
      <c r="GR819">
        <v>0</v>
      </c>
      <c r="GS819">
        <v>3</v>
      </c>
      <c r="GT819">
        <v>0</v>
      </c>
      <c r="GU819" t="s">
        <v>3</v>
      </c>
      <c r="GV819">
        <f t="shared" si="779"/>
        <v>0</v>
      </c>
      <c r="GW819">
        <v>1</v>
      </c>
      <c r="GX819">
        <f t="shared" si="780"/>
        <v>0</v>
      </c>
      <c r="HA819">
        <v>0</v>
      </c>
      <c r="HB819">
        <v>0</v>
      </c>
      <c r="HC819">
        <f t="shared" si="781"/>
        <v>0</v>
      </c>
      <c r="HE819" t="s">
        <v>3</v>
      </c>
      <c r="HF819" t="s">
        <v>3</v>
      </c>
      <c r="HM819" t="s">
        <v>3</v>
      </c>
      <c r="HN819" t="s">
        <v>3</v>
      </c>
      <c r="HO819" t="s">
        <v>3</v>
      </c>
      <c r="HP819" t="s">
        <v>3</v>
      </c>
      <c r="HQ819" t="s">
        <v>3</v>
      </c>
      <c r="IK819">
        <v>0</v>
      </c>
    </row>
    <row r="820" spans="1:245" x14ac:dyDescent="0.2">
      <c r="A820">
        <v>18</v>
      </c>
      <c r="B820">
        <v>1</v>
      </c>
      <c r="C820">
        <v>390</v>
      </c>
      <c r="E820" t="s">
        <v>130</v>
      </c>
      <c r="F820" t="s">
        <v>28</v>
      </c>
      <c r="G820" t="s">
        <v>29</v>
      </c>
      <c r="H820" t="s">
        <v>30</v>
      </c>
      <c r="I820">
        <f>I819*J820</f>
        <v>-1.3308960000000001</v>
      </c>
      <c r="J820">
        <v>-1.02</v>
      </c>
      <c r="K820">
        <v>-1.02</v>
      </c>
      <c r="O820">
        <f t="shared" si="744"/>
        <v>0</v>
      </c>
      <c r="P820">
        <f t="shared" si="745"/>
        <v>0</v>
      </c>
      <c r="Q820">
        <f t="shared" si="746"/>
        <v>0</v>
      </c>
      <c r="R820">
        <f t="shared" si="747"/>
        <v>0</v>
      </c>
      <c r="S820">
        <f t="shared" si="748"/>
        <v>0</v>
      </c>
      <c r="T820">
        <f t="shared" si="749"/>
        <v>0</v>
      </c>
      <c r="U820">
        <f t="shared" si="750"/>
        <v>0</v>
      </c>
      <c r="V820">
        <f t="shared" si="751"/>
        <v>0</v>
      </c>
      <c r="W820">
        <f t="shared" si="752"/>
        <v>0</v>
      </c>
      <c r="X820">
        <f t="shared" si="753"/>
        <v>0</v>
      </c>
      <c r="Y820">
        <f t="shared" si="754"/>
        <v>0</v>
      </c>
      <c r="AA820">
        <v>55282325</v>
      </c>
      <c r="AB820">
        <f t="shared" si="755"/>
        <v>0</v>
      </c>
      <c r="AC820">
        <f t="shared" si="756"/>
        <v>0</v>
      </c>
      <c r="AD820">
        <f t="shared" si="757"/>
        <v>0</v>
      </c>
      <c r="AE820">
        <f t="shared" si="758"/>
        <v>0</v>
      </c>
      <c r="AF820">
        <f t="shared" si="758"/>
        <v>0</v>
      </c>
      <c r="AG820">
        <f t="shared" si="759"/>
        <v>0</v>
      </c>
      <c r="AH820">
        <f t="shared" si="760"/>
        <v>0</v>
      </c>
      <c r="AI820">
        <f t="shared" si="760"/>
        <v>0</v>
      </c>
      <c r="AJ820">
        <f t="shared" si="761"/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1</v>
      </c>
      <c r="AW820">
        <v>1</v>
      </c>
      <c r="AZ820">
        <v>1</v>
      </c>
      <c r="BA820">
        <v>1</v>
      </c>
      <c r="BB820">
        <v>1</v>
      </c>
      <c r="BC820">
        <v>1</v>
      </c>
      <c r="BD820" t="s">
        <v>3</v>
      </c>
      <c r="BE820" t="s">
        <v>3</v>
      </c>
      <c r="BF820" t="s">
        <v>3</v>
      </c>
      <c r="BG820" t="s">
        <v>3</v>
      </c>
      <c r="BH820">
        <v>3</v>
      </c>
      <c r="BI820">
        <v>1</v>
      </c>
      <c r="BJ820" t="s">
        <v>3</v>
      </c>
      <c r="BM820">
        <v>441</v>
      </c>
      <c r="BN820">
        <v>0</v>
      </c>
      <c r="BO820" t="s">
        <v>3</v>
      </c>
      <c r="BP820">
        <v>0</v>
      </c>
      <c r="BQ820">
        <v>60</v>
      </c>
      <c r="BR820">
        <v>1</v>
      </c>
      <c r="BS820">
        <v>1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3</v>
      </c>
      <c r="BZ820">
        <v>0</v>
      </c>
      <c r="CA820">
        <v>0</v>
      </c>
      <c r="CB820" t="s">
        <v>3</v>
      </c>
      <c r="CE820">
        <v>30</v>
      </c>
      <c r="CF820">
        <v>0</v>
      </c>
      <c r="CG820">
        <v>0</v>
      </c>
      <c r="CM820">
        <v>0</v>
      </c>
      <c r="CN820" t="s">
        <v>3</v>
      </c>
      <c r="CO820">
        <v>0</v>
      </c>
      <c r="CP820">
        <f t="shared" si="762"/>
        <v>0</v>
      </c>
      <c r="CQ820">
        <f t="shared" si="763"/>
        <v>0</v>
      </c>
      <c r="CR820">
        <f t="shared" si="764"/>
        <v>0</v>
      </c>
      <c r="CS820">
        <f t="shared" si="765"/>
        <v>0</v>
      </c>
      <c r="CT820">
        <f t="shared" si="766"/>
        <v>0</v>
      </c>
      <c r="CU820">
        <f t="shared" si="767"/>
        <v>0</v>
      </c>
      <c r="CV820">
        <f t="shared" si="768"/>
        <v>0</v>
      </c>
      <c r="CW820">
        <f t="shared" si="769"/>
        <v>0</v>
      </c>
      <c r="CX820">
        <f t="shared" si="770"/>
        <v>0</v>
      </c>
      <c r="CY820">
        <f t="shared" si="771"/>
        <v>0</v>
      </c>
      <c r="CZ820">
        <f t="shared" si="772"/>
        <v>0</v>
      </c>
      <c r="DC820" t="s">
        <v>3</v>
      </c>
      <c r="DD820" t="s">
        <v>3</v>
      </c>
      <c r="DE820" t="s">
        <v>3</v>
      </c>
      <c r="DF820" t="s">
        <v>3</v>
      </c>
      <c r="DG820" t="s">
        <v>3</v>
      </c>
      <c r="DH820" t="s">
        <v>3</v>
      </c>
      <c r="DI820" t="s">
        <v>3</v>
      </c>
      <c r="DJ820" t="s">
        <v>3</v>
      </c>
      <c r="DK820" t="s">
        <v>3</v>
      </c>
      <c r="DL820" t="s">
        <v>3</v>
      </c>
      <c r="DM820" t="s">
        <v>3</v>
      </c>
      <c r="DN820">
        <v>80</v>
      </c>
      <c r="DO820">
        <v>55</v>
      </c>
      <c r="DP820">
        <v>1.0469999999999999</v>
      </c>
      <c r="DQ820">
        <v>1</v>
      </c>
      <c r="DU820">
        <v>1009</v>
      </c>
      <c r="DV820" t="s">
        <v>30</v>
      </c>
      <c r="DW820" t="s">
        <v>30</v>
      </c>
      <c r="DX820">
        <v>1000</v>
      </c>
      <c r="DZ820" t="s">
        <v>3</v>
      </c>
      <c r="EA820" t="s">
        <v>3</v>
      </c>
      <c r="EB820" t="s">
        <v>3</v>
      </c>
      <c r="EC820" t="s">
        <v>3</v>
      </c>
      <c r="EE820">
        <v>54687867</v>
      </c>
      <c r="EF820">
        <v>60</v>
      </c>
      <c r="EG820" t="s">
        <v>24</v>
      </c>
      <c r="EH820">
        <v>0</v>
      </c>
      <c r="EI820" t="s">
        <v>3</v>
      </c>
      <c r="EJ820">
        <v>1</v>
      </c>
      <c r="EK820">
        <v>441</v>
      </c>
      <c r="EL820" t="s">
        <v>42</v>
      </c>
      <c r="EM820" t="s">
        <v>43</v>
      </c>
      <c r="EO820" t="s">
        <v>3</v>
      </c>
      <c r="EQ820">
        <v>32768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FQ820">
        <v>0</v>
      </c>
      <c r="FR820">
        <f t="shared" si="773"/>
        <v>0</v>
      </c>
      <c r="FS820">
        <v>0</v>
      </c>
      <c r="FX820">
        <v>80</v>
      </c>
      <c r="FY820">
        <v>55</v>
      </c>
      <c r="GA820" t="s">
        <v>3</v>
      </c>
      <c r="GD820">
        <v>0</v>
      </c>
      <c r="GF820">
        <v>1489638031</v>
      </c>
      <c r="GG820">
        <v>2</v>
      </c>
      <c r="GH820">
        <v>1</v>
      </c>
      <c r="GI820">
        <v>3</v>
      </c>
      <c r="GJ820">
        <v>0</v>
      </c>
      <c r="GK820">
        <f>ROUND(R820*(R12)/100,2)</f>
        <v>0</v>
      </c>
      <c r="GL820">
        <f t="shared" si="774"/>
        <v>0</v>
      </c>
      <c r="GM820">
        <f t="shared" si="775"/>
        <v>0</v>
      </c>
      <c r="GN820">
        <f t="shared" si="776"/>
        <v>0</v>
      </c>
      <c r="GO820">
        <f t="shared" si="777"/>
        <v>0</v>
      </c>
      <c r="GP820">
        <f t="shared" si="778"/>
        <v>0</v>
      </c>
      <c r="GR820">
        <v>0</v>
      </c>
      <c r="GS820">
        <v>3</v>
      </c>
      <c r="GT820">
        <v>0</v>
      </c>
      <c r="GU820" t="s">
        <v>3</v>
      </c>
      <c r="GV820">
        <f t="shared" si="779"/>
        <v>0</v>
      </c>
      <c r="GW820">
        <v>1</v>
      </c>
      <c r="GX820">
        <f t="shared" si="780"/>
        <v>0</v>
      </c>
      <c r="HA820">
        <v>0</v>
      </c>
      <c r="HB820">
        <v>0</v>
      </c>
      <c r="HC820">
        <f t="shared" si="781"/>
        <v>0</v>
      </c>
      <c r="HE820" t="s">
        <v>3</v>
      </c>
      <c r="HF820" t="s">
        <v>3</v>
      </c>
      <c r="HM820" t="s">
        <v>3</v>
      </c>
      <c r="HN820" t="s">
        <v>3</v>
      </c>
      <c r="HO820" t="s">
        <v>3</v>
      </c>
      <c r="HP820" t="s">
        <v>3</v>
      </c>
      <c r="HQ820" t="s">
        <v>3</v>
      </c>
      <c r="IK820">
        <v>0</v>
      </c>
    </row>
    <row r="821" spans="1:245" x14ac:dyDescent="0.2">
      <c r="A821">
        <v>17</v>
      </c>
      <c r="B821">
        <v>1</v>
      </c>
      <c r="C821">
        <f>ROW(SmtRes!A396)</f>
        <v>396</v>
      </c>
      <c r="D821">
        <f>ROW(EtalonRes!A420)</f>
        <v>420</v>
      </c>
      <c r="E821" t="s">
        <v>52</v>
      </c>
      <c r="F821" t="s">
        <v>131</v>
      </c>
      <c r="G821" t="s">
        <v>132</v>
      </c>
      <c r="H821" t="s">
        <v>22</v>
      </c>
      <c r="I821">
        <f>ROUND(130.48/100,9)</f>
        <v>1.3048</v>
      </c>
      <c r="J821">
        <v>0</v>
      </c>
      <c r="K821">
        <f>ROUND(130.48/100,9)</f>
        <v>1.3048</v>
      </c>
      <c r="O821">
        <f t="shared" si="744"/>
        <v>35995.269999999997</v>
      </c>
      <c r="P821">
        <f t="shared" si="745"/>
        <v>3404.26</v>
      </c>
      <c r="Q821">
        <f>(ROUND((ROUND((((ET821*1.25))*AV821*I821),2)*BB821),2)+ROUND((ROUND(((AE821-((EU821*1.25)))*AV821*I821),2)*BS821),2))</f>
        <v>5307.44</v>
      </c>
      <c r="R821">
        <f t="shared" si="747"/>
        <v>3059.13</v>
      </c>
      <c r="S821">
        <f t="shared" si="748"/>
        <v>27283.57</v>
      </c>
      <c r="T821">
        <f t="shared" si="749"/>
        <v>0</v>
      </c>
      <c r="U821">
        <f t="shared" si="750"/>
        <v>79.527559999999994</v>
      </c>
      <c r="V821">
        <f t="shared" si="751"/>
        <v>0</v>
      </c>
      <c r="W821">
        <f t="shared" si="752"/>
        <v>0</v>
      </c>
      <c r="X821">
        <f t="shared" si="753"/>
        <v>23736.71</v>
      </c>
      <c r="Y821">
        <f t="shared" si="754"/>
        <v>11186.26</v>
      </c>
      <c r="AA821">
        <v>55282325</v>
      </c>
      <c r="AB821">
        <f t="shared" si="755"/>
        <v>1831.4525000000001</v>
      </c>
      <c r="AC821">
        <f t="shared" si="756"/>
        <v>705.14</v>
      </c>
      <c r="AD821">
        <f>ROUND(((((ET821*1.25))-((EU821*1.25)))+AE821),6)</f>
        <v>333.96249999999998</v>
      </c>
      <c r="AE821">
        <f>ROUND(((EU821*1.25)),6)</f>
        <v>88.837500000000006</v>
      </c>
      <c r="AF821">
        <f>ROUND(((EV821*1.15)),6)</f>
        <v>792.35</v>
      </c>
      <c r="AG821">
        <f t="shared" si="759"/>
        <v>0</v>
      </c>
      <c r="AH821">
        <f>((EW821*1.15))</f>
        <v>60.949999999999996</v>
      </c>
      <c r="AI821">
        <f>((EX821*1.25))</f>
        <v>0</v>
      </c>
      <c r="AJ821">
        <f t="shared" si="761"/>
        <v>0</v>
      </c>
      <c r="AK821">
        <v>1661.31</v>
      </c>
      <c r="AL821">
        <v>705.14</v>
      </c>
      <c r="AM821">
        <v>267.17</v>
      </c>
      <c r="AN821">
        <v>71.069999999999993</v>
      </c>
      <c r="AO821">
        <v>689</v>
      </c>
      <c r="AP821">
        <v>0</v>
      </c>
      <c r="AQ821">
        <v>53</v>
      </c>
      <c r="AR821">
        <v>0</v>
      </c>
      <c r="AS821">
        <v>0</v>
      </c>
      <c r="AT821">
        <v>87</v>
      </c>
      <c r="AU821">
        <v>41</v>
      </c>
      <c r="AV821">
        <v>1</v>
      </c>
      <c r="AW821">
        <v>1</v>
      </c>
      <c r="AZ821">
        <v>1</v>
      </c>
      <c r="BA821">
        <v>26.39</v>
      </c>
      <c r="BB821">
        <v>12.18</v>
      </c>
      <c r="BC821">
        <v>3.7</v>
      </c>
      <c r="BD821" t="s">
        <v>3</v>
      </c>
      <c r="BE821" t="s">
        <v>3</v>
      </c>
      <c r="BF821" t="s">
        <v>3</v>
      </c>
      <c r="BG821" t="s">
        <v>3</v>
      </c>
      <c r="BH821">
        <v>0</v>
      </c>
      <c r="BI821">
        <v>1</v>
      </c>
      <c r="BJ821" t="s">
        <v>133</v>
      </c>
      <c r="BM821">
        <v>96</v>
      </c>
      <c r="BN821">
        <v>0</v>
      </c>
      <c r="BO821" t="s">
        <v>131</v>
      </c>
      <c r="BP821">
        <v>1</v>
      </c>
      <c r="BQ821">
        <v>30</v>
      </c>
      <c r="BR821">
        <v>0</v>
      </c>
      <c r="BS821">
        <v>26.39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3</v>
      </c>
      <c r="BZ821">
        <v>87</v>
      </c>
      <c r="CA821">
        <v>41</v>
      </c>
      <c r="CB821" t="s">
        <v>3</v>
      </c>
      <c r="CE821">
        <v>30</v>
      </c>
      <c r="CF821">
        <v>0</v>
      </c>
      <c r="CG821">
        <v>0</v>
      </c>
      <c r="CM821">
        <v>0</v>
      </c>
      <c r="CN821" t="s">
        <v>134</v>
      </c>
      <c r="CO821">
        <v>0</v>
      </c>
      <c r="CP821">
        <f t="shared" si="762"/>
        <v>35995.270000000004</v>
      </c>
      <c r="CQ821">
        <f t="shared" si="763"/>
        <v>2609.02</v>
      </c>
      <c r="CR821">
        <f>(ROUND((ROUND((((ET821*1.25))*AV821*1),2)*BB821),2)+ROUND((ROUND(((AE821-((EU821*1.25)))*AV821*1),2)*BS821),2))</f>
        <v>4067.63</v>
      </c>
      <c r="CS821">
        <f t="shared" si="765"/>
        <v>2344.4899999999998</v>
      </c>
      <c r="CT821">
        <f t="shared" si="766"/>
        <v>20910.12</v>
      </c>
      <c r="CU821">
        <f t="shared" si="767"/>
        <v>0</v>
      </c>
      <c r="CV821">
        <f t="shared" si="768"/>
        <v>60.949999999999996</v>
      </c>
      <c r="CW821">
        <f t="shared" si="769"/>
        <v>0</v>
      </c>
      <c r="CX821">
        <f t="shared" si="770"/>
        <v>0</v>
      </c>
      <c r="CY821">
        <f t="shared" si="771"/>
        <v>23736.705900000001</v>
      </c>
      <c r="CZ821">
        <f t="shared" si="772"/>
        <v>11186.2637</v>
      </c>
      <c r="DC821" t="s">
        <v>3</v>
      </c>
      <c r="DD821" t="s">
        <v>3</v>
      </c>
      <c r="DE821" t="s">
        <v>135</v>
      </c>
      <c r="DF821" t="s">
        <v>135</v>
      </c>
      <c r="DG821" t="s">
        <v>136</v>
      </c>
      <c r="DH821" t="s">
        <v>3</v>
      </c>
      <c r="DI821" t="s">
        <v>136</v>
      </c>
      <c r="DJ821" t="s">
        <v>135</v>
      </c>
      <c r="DK821" t="s">
        <v>3</v>
      </c>
      <c r="DL821" t="s">
        <v>3</v>
      </c>
      <c r="DM821" t="s">
        <v>3</v>
      </c>
      <c r="DN821">
        <v>104</v>
      </c>
      <c r="DO821">
        <v>79</v>
      </c>
      <c r="DP821">
        <v>1.087</v>
      </c>
      <c r="DQ821">
        <v>1.0009999999999999</v>
      </c>
      <c r="DU821">
        <v>1005</v>
      </c>
      <c r="DV821" t="s">
        <v>22</v>
      </c>
      <c r="DW821" t="s">
        <v>22</v>
      </c>
      <c r="DX821">
        <v>100</v>
      </c>
      <c r="DZ821" t="s">
        <v>3</v>
      </c>
      <c r="EA821" t="s">
        <v>3</v>
      </c>
      <c r="EB821" t="s">
        <v>3</v>
      </c>
      <c r="EC821" t="s">
        <v>3</v>
      </c>
      <c r="EE821">
        <v>54687522</v>
      </c>
      <c r="EF821">
        <v>30</v>
      </c>
      <c r="EG821" t="s">
        <v>137</v>
      </c>
      <c r="EH821">
        <v>0</v>
      </c>
      <c r="EI821" t="s">
        <v>3</v>
      </c>
      <c r="EJ821">
        <v>1</v>
      </c>
      <c r="EK821">
        <v>96</v>
      </c>
      <c r="EL821" t="s">
        <v>138</v>
      </c>
      <c r="EM821" t="s">
        <v>139</v>
      </c>
      <c r="EO821" t="s">
        <v>140</v>
      </c>
      <c r="EQ821">
        <v>0</v>
      </c>
      <c r="ER821">
        <v>1661.31</v>
      </c>
      <c r="ES821">
        <v>705.14</v>
      </c>
      <c r="ET821">
        <v>267.17</v>
      </c>
      <c r="EU821">
        <v>71.069999999999993</v>
      </c>
      <c r="EV821">
        <v>689</v>
      </c>
      <c r="EW821">
        <v>53</v>
      </c>
      <c r="EX821">
        <v>0</v>
      </c>
      <c r="EY821">
        <v>0</v>
      </c>
      <c r="FQ821">
        <v>0</v>
      </c>
      <c r="FR821">
        <f t="shared" si="773"/>
        <v>0</v>
      </c>
      <c r="FS821">
        <v>0</v>
      </c>
      <c r="FX821">
        <v>104</v>
      </c>
      <c r="FY821">
        <v>79</v>
      </c>
      <c r="GA821" t="s">
        <v>3</v>
      </c>
      <c r="GD821">
        <v>0</v>
      </c>
      <c r="GF821">
        <v>1360606267</v>
      </c>
      <c r="GG821">
        <v>2</v>
      </c>
      <c r="GH821">
        <v>1</v>
      </c>
      <c r="GI821">
        <v>3</v>
      </c>
      <c r="GJ821">
        <v>0</v>
      </c>
      <c r="GK821">
        <f>ROUND(R821*(R12)/100,2)</f>
        <v>4894.6099999999997</v>
      </c>
      <c r="GL821">
        <f t="shared" si="774"/>
        <v>0</v>
      </c>
      <c r="GM821">
        <f t="shared" si="775"/>
        <v>75812.850000000006</v>
      </c>
      <c r="GN821">
        <f t="shared" si="776"/>
        <v>75812.850000000006</v>
      </c>
      <c r="GO821">
        <f t="shared" si="777"/>
        <v>0</v>
      </c>
      <c r="GP821">
        <f t="shared" si="778"/>
        <v>0</v>
      </c>
      <c r="GR821">
        <v>0</v>
      </c>
      <c r="GS821">
        <v>3</v>
      </c>
      <c r="GT821">
        <v>0</v>
      </c>
      <c r="GU821" t="s">
        <v>3</v>
      </c>
      <c r="GV821">
        <f t="shared" si="779"/>
        <v>0</v>
      </c>
      <c r="GW821">
        <v>1</v>
      </c>
      <c r="GX821">
        <f t="shared" si="780"/>
        <v>0</v>
      </c>
      <c r="HA821">
        <v>0</v>
      </c>
      <c r="HB821">
        <v>0</v>
      </c>
      <c r="HC821">
        <f t="shared" si="781"/>
        <v>0</v>
      </c>
      <c r="HE821" t="s">
        <v>3</v>
      </c>
      <c r="HF821" t="s">
        <v>3</v>
      </c>
      <c r="HM821" t="s">
        <v>3</v>
      </c>
      <c r="HN821" t="s">
        <v>3</v>
      </c>
      <c r="HO821" t="s">
        <v>3</v>
      </c>
      <c r="HP821" t="s">
        <v>3</v>
      </c>
      <c r="HQ821" t="s">
        <v>3</v>
      </c>
      <c r="IK821">
        <v>0</v>
      </c>
    </row>
    <row r="822" spans="1:245" x14ac:dyDescent="0.2">
      <c r="A822">
        <v>18</v>
      </c>
      <c r="B822">
        <v>1</v>
      </c>
      <c r="C822">
        <v>393</v>
      </c>
      <c r="E822" t="s">
        <v>141</v>
      </c>
      <c r="F822" t="s">
        <v>142</v>
      </c>
      <c r="G822" t="s">
        <v>282</v>
      </c>
      <c r="H822" t="s">
        <v>143</v>
      </c>
      <c r="I822">
        <f>I821*J822</f>
        <v>176.148</v>
      </c>
      <c r="J822">
        <v>135</v>
      </c>
      <c r="K822">
        <v>135</v>
      </c>
      <c r="O822">
        <f t="shared" si="744"/>
        <v>46405.279999999999</v>
      </c>
      <c r="P822">
        <f t="shared" si="745"/>
        <v>46405.279999999999</v>
      </c>
      <c r="Q822">
        <f>(ROUND((ROUND(((ET822)*AV822*I822),2)*BB822),2)+ROUND((ROUND(((AE822-(EU822))*AV822*I822),2)*BS822),2))</f>
        <v>0</v>
      </c>
      <c r="R822">
        <f t="shared" si="747"/>
        <v>0</v>
      </c>
      <c r="S822">
        <f t="shared" si="748"/>
        <v>0</v>
      </c>
      <c r="T822">
        <f t="shared" si="749"/>
        <v>0</v>
      </c>
      <c r="U822">
        <f t="shared" si="750"/>
        <v>0</v>
      </c>
      <c r="V822">
        <f t="shared" si="751"/>
        <v>0</v>
      </c>
      <c r="W822">
        <f t="shared" si="752"/>
        <v>0</v>
      </c>
      <c r="X822">
        <f t="shared" si="753"/>
        <v>0</v>
      </c>
      <c r="Y822">
        <f t="shared" si="754"/>
        <v>0</v>
      </c>
      <c r="AA822">
        <v>55282325</v>
      </c>
      <c r="AB822">
        <f t="shared" si="755"/>
        <v>25.09</v>
      </c>
      <c r="AC822">
        <f t="shared" si="756"/>
        <v>25.09</v>
      </c>
      <c r="AD822">
        <f>ROUND((((ET822)-(EU822))+AE822),6)</f>
        <v>0</v>
      </c>
      <c r="AE822">
        <f>ROUND((EU822),6)</f>
        <v>0</v>
      </c>
      <c r="AF822">
        <f>ROUND((EV822),6)</f>
        <v>0</v>
      </c>
      <c r="AG822">
        <f t="shared" si="759"/>
        <v>0</v>
      </c>
      <c r="AH822">
        <f>(EW822)</f>
        <v>0</v>
      </c>
      <c r="AI822">
        <f>(EX822)</f>
        <v>0</v>
      </c>
      <c r="AJ822">
        <f t="shared" si="761"/>
        <v>0</v>
      </c>
      <c r="AK822">
        <v>25.09</v>
      </c>
      <c r="AL822">
        <v>25.09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1</v>
      </c>
      <c r="AW822">
        <v>1</v>
      </c>
      <c r="AZ822">
        <v>1</v>
      </c>
      <c r="BA822">
        <v>1</v>
      </c>
      <c r="BB822">
        <v>1</v>
      </c>
      <c r="BC822">
        <v>10.5</v>
      </c>
      <c r="BD822" t="s">
        <v>3</v>
      </c>
      <c r="BE822" t="s">
        <v>3</v>
      </c>
      <c r="BF822" t="s">
        <v>3</v>
      </c>
      <c r="BG822" t="s">
        <v>3</v>
      </c>
      <c r="BH822">
        <v>3</v>
      </c>
      <c r="BI822">
        <v>1</v>
      </c>
      <c r="BJ822" t="s">
        <v>144</v>
      </c>
      <c r="BM822">
        <v>96</v>
      </c>
      <c r="BN822">
        <v>0</v>
      </c>
      <c r="BO822" t="s">
        <v>142</v>
      </c>
      <c r="BP822">
        <v>1</v>
      </c>
      <c r="BQ822">
        <v>30</v>
      </c>
      <c r="BR822">
        <v>0</v>
      </c>
      <c r="BS822">
        <v>1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3</v>
      </c>
      <c r="BZ822">
        <v>0</v>
      </c>
      <c r="CA822">
        <v>0</v>
      </c>
      <c r="CB822" t="s">
        <v>3</v>
      </c>
      <c r="CE822">
        <v>30</v>
      </c>
      <c r="CF822">
        <v>0</v>
      </c>
      <c r="CG822">
        <v>0</v>
      </c>
      <c r="CM822">
        <v>0</v>
      </c>
      <c r="CN822" t="s">
        <v>3</v>
      </c>
      <c r="CO822">
        <v>0</v>
      </c>
      <c r="CP822">
        <f t="shared" si="762"/>
        <v>46405.279999999999</v>
      </c>
      <c r="CQ822">
        <f t="shared" si="763"/>
        <v>263.45</v>
      </c>
      <c r="CR822">
        <f>(ROUND((ROUND(((ET822)*AV822*1),2)*BB822),2)+ROUND((ROUND(((AE822-(EU822))*AV822*1),2)*BS822),2))</f>
        <v>0</v>
      </c>
      <c r="CS822">
        <f t="shared" si="765"/>
        <v>0</v>
      </c>
      <c r="CT822">
        <f t="shared" si="766"/>
        <v>0</v>
      </c>
      <c r="CU822">
        <f t="shared" si="767"/>
        <v>0</v>
      </c>
      <c r="CV822">
        <f t="shared" si="768"/>
        <v>0</v>
      </c>
      <c r="CW822">
        <f t="shared" si="769"/>
        <v>0</v>
      </c>
      <c r="CX822">
        <f t="shared" si="770"/>
        <v>0</v>
      </c>
      <c r="CY822">
        <f t="shared" si="771"/>
        <v>0</v>
      </c>
      <c r="CZ822">
        <f t="shared" si="772"/>
        <v>0</v>
      </c>
      <c r="DC822" t="s">
        <v>3</v>
      </c>
      <c r="DD822" t="s">
        <v>3</v>
      </c>
      <c r="DE822" t="s">
        <v>3</v>
      </c>
      <c r="DF822" t="s">
        <v>3</v>
      </c>
      <c r="DG822" t="s">
        <v>3</v>
      </c>
      <c r="DH822" t="s">
        <v>3</v>
      </c>
      <c r="DI822" t="s">
        <v>3</v>
      </c>
      <c r="DJ822" t="s">
        <v>3</v>
      </c>
      <c r="DK822" t="s">
        <v>3</v>
      </c>
      <c r="DL822" t="s">
        <v>3</v>
      </c>
      <c r="DM822" t="s">
        <v>3</v>
      </c>
      <c r="DN822">
        <v>104</v>
      </c>
      <c r="DO822">
        <v>79</v>
      </c>
      <c r="DP822">
        <v>1.087</v>
      </c>
      <c r="DQ822">
        <v>1.0009999999999999</v>
      </c>
      <c r="DU822">
        <v>1005</v>
      </c>
      <c r="DV822" t="s">
        <v>143</v>
      </c>
      <c r="DW822" t="s">
        <v>143</v>
      </c>
      <c r="DX822">
        <v>1</v>
      </c>
      <c r="DZ822" t="s">
        <v>3</v>
      </c>
      <c r="EA822" t="s">
        <v>3</v>
      </c>
      <c r="EB822" t="s">
        <v>3</v>
      </c>
      <c r="EC822" t="s">
        <v>3</v>
      </c>
      <c r="EE822">
        <v>54687522</v>
      </c>
      <c r="EF822">
        <v>30</v>
      </c>
      <c r="EG822" t="s">
        <v>137</v>
      </c>
      <c r="EH822">
        <v>0</v>
      </c>
      <c r="EI822" t="s">
        <v>3</v>
      </c>
      <c r="EJ822">
        <v>1</v>
      </c>
      <c r="EK822">
        <v>96</v>
      </c>
      <c r="EL822" t="s">
        <v>138</v>
      </c>
      <c r="EM822" t="s">
        <v>139</v>
      </c>
      <c r="EO822" t="s">
        <v>3</v>
      </c>
      <c r="EQ822">
        <v>0</v>
      </c>
      <c r="ER822">
        <v>25.09</v>
      </c>
      <c r="ES822">
        <v>25.09</v>
      </c>
      <c r="ET822">
        <v>0</v>
      </c>
      <c r="EU822">
        <v>0</v>
      </c>
      <c r="EV822">
        <v>0</v>
      </c>
      <c r="EW822">
        <v>0</v>
      </c>
      <c r="EX822">
        <v>0</v>
      </c>
      <c r="FQ822">
        <v>0</v>
      </c>
      <c r="FR822">
        <f t="shared" si="773"/>
        <v>0</v>
      </c>
      <c r="FS822">
        <v>0</v>
      </c>
      <c r="FX822">
        <v>104</v>
      </c>
      <c r="FY822">
        <v>79</v>
      </c>
      <c r="GA822" t="s">
        <v>3</v>
      </c>
      <c r="GD822">
        <v>0</v>
      </c>
      <c r="GF822">
        <v>-1420146113</v>
      </c>
      <c r="GG822">
        <v>2</v>
      </c>
      <c r="GH822">
        <v>1</v>
      </c>
      <c r="GI822">
        <v>3</v>
      </c>
      <c r="GJ822">
        <v>0</v>
      </c>
      <c r="GK822">
        <f>ROUND(R822*(R12)/100,2)</f>
        <v>0</v>
      </c>
      <c r="GL822">
        <f t="shared" si="774"/>
        <v>0</v>
      </c>
      <c r="GM822">
        <f t="shared" si="775"/>
        <v>46405.279999999999</v>
      </c>
      <c r="GN822">
        <f t="shared" si="776"/>
        <v>46405.279999999999</v>
      </c>
      <c r="GO822">
        <f t="shared" si="777"/>
        <v>0</v>
      </c>
      <c r="GP822">
        <f t="shared" si="778"/>
        <v>0</v>
      </c>
      <c r="GR822">
        <v>0</v>
      </c>
      <c r="GS822">
        <v>3</v>
      </c>
      <c r="GT822">
        <v>0</v>
      </c>
      <c r="GU822" t="s">
        <v>3</v>
      </c>
      <c r="GV822">
        <f t="shared" si="779"/>
        <v>0</v>
      </c>
      <c r="GW822">
        <v>1</v>
      </c>
      <c r="GX822">
        <f t="shared" si="780"/>
        <v>0</v>
      </c>
      <c r="HA822">
        <v>0</v>
      </c>
      <c r="HB822">
        <v>0</v>
      </c>
      <c r="HC822">
        <f t="shared" si="781"/>
        <v>0</v>
      </c>
      <c r="HE822" t="s">
        <v>3</v>
      </c>
      <c r="HF822" t="s">
        <v>3</v>
      </c>
      <c r="HM822" t="s">
        <v>3</v>
      </c>
      <c r="HN822" t="s">
        <v>3</v>
      </c>
      <c r="HO822" t="s">
        <v>3</v>
      </c>
      <c r="HP822" t="s">
        <v>3</v>
      </c>
      <c r="HQ822" t="s">
        <v>3</v>
      </c>
      <c r="IK822">
        <v>0</v>
      </c>
    </row>
    <row r="823" spans="1:245" x14ac:dyDescent="0.2">
      <c r="A823">
        <v>18</v>
      </c>
      <c r="B823">
        <v>1</v>
      </c>
      <c r="C823">
        <v>394</v>
      </c>
      <c r="E823" t="s">
        <v>145</v>
      </c>
      <c r="F823" t="s">
        <v>146</v>
      </c>
      <c r="G823" t="s">
        <v>283</v>
      </c>
      <c r="H823" t="s">
        <v>143</v>
      </c>
      <c r="I823">
        <f>I821*J823</f>
        <v>172.62504000000001</v>
      </c>
      <c r="J823">
        <v>132.30000000000001</v>
      </c>
      <c r="K823">
        <v>132.30000000000001</v>
      </c>
      <c r="O823">
        <f t="shared" si="744"/>
        <v>42753.04</v>
      </c>
      <c r="P823">
        <f t="shared" si="745"/>
        <v>42753.04</v>
      </c>
      <c r="Q823">
        <f>(ROUND((ROUND(((ET823)*AV823*I823),2)*BB823),2)+ROUND((ROUND(((AE823-(EU823))*AV823*I823),2)*BS823),2))</f>
        <v>0</v>
      </c>
      <c r="R823">
        <f t="shared" si="747"/>
        <v>0</v>
      </c>
      <c r="S823">
        <f t="shared" si="748"/>
        <v>0</v>
      </c>
      <c r="T823">
        <f t="shared" si="749"/>
        <v>0</v>
      </c>
      <c r="U823">
        <f t="shared" si="750"/>
        <v>0</v>
      </c>
      <c r="V823">
        <f t="shared" si="751"/>
        <v>0</v>
      </c>
      <c r="W823">
        <f t="shared" si="752"/>
        <v>0</v>
      </c>
      <c r="X823">
        <f t="shared" si="753"/>
        <v>0</v>
      </c>
      <c r="Y823">
        <f t="shared" si="754"/>
        <v>0</v>
      </c>
      <c r="AA823">
        <v>55282325</v>
      </c>
      <c r="AB823">
        <f t="shared" si="755"/>
        <v>23.06</v>
      </c>
      <c r="AC823">
        <f t="shared" si="756"/>
        <v>23.06</v>
      </c>
      <c r="AD823">
        <f>ROUND((((ET823)-(EU823))+AE823),6)</f>
        <v>0</v>
      </c>
      <c r="AE823">
        <f>ROUND((EU823),6)</f>
        <v>0</v>
      </c>
      <c r="AF823">
        <f>ROUND((EV823),6)</f>
        <v>0</v>
      </c>
      <c r="AG823">
        <f t="shared" si="759"/>
        <v>0</v>
      </c>
      <c r="AH823">
        <f>(EW823)</f>
        <v>0</v>
      </c>
      <c r="AI823">
        <f>(EX823)</f>
        <v>0</v>
      </c>
      <c r="AJ823">
        <f t="shared" si="761"/>
        <v>0</v>
      </c>
      <c r="AK823">
        <v>23.06</v>
      </c>
      <c r="AL823">
        <v>23.06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10.74</v>
      </c>
      <c r="BD823" t="s">
        <v>3</v>
      </c>
      <c r="BE823" t="s">
        <v>3</v>
      </c>
      <c r="BF823" t="s">
        <v>3</v>
      </c>
      <c r="BG823" t="s">
        <v>3</v>
      </c>
      <c r="BH823">
        <v>3</v>
      </c>
      <c r="BI823">
        <v>1</v>
      </c>
      <c r="BJ823" t="s">
        <v>147</v>
      </c>
      <c r="BM823">
        <v>96</v>
      </c>
      <c r="BN823">
        <v>0</v>
      </c>
      <c r="BO823" t="s">
        <v>146</v>
      </c>
      <c r="BP823">
        <v>1</v>
      </c>
      <c r="BQ823">
        <v>30</v>
      </c>
      <c r="BR823">
        <v>0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3</v>
      </c>
      <c r="BZ823">
        <v>0</v>
      </c>
      <c r="CA823">
        <v>0</v>
      </c>
      <c r="CB823" t="s">
        <v>3</v>
      </c>
      <c r="CE823">
        <v>30</v>
      </c>
      <c r="CF823">
        <v>0</v>
      </c>
      <c r="CG823">
        <v>0</v>
      </c>
      <c r="CM823">
        <v>0</v>
      </c>
      <c r="CN823" t="s">
        <v>3</v>
      </c>
      <c r="CO823">
        <v>0</v>
      </c>
      <c r="CP823">
        <f t="shared" si="762"/>
        <v>42753.04</v>
      </c>
      <c r="CQ823">
        <f t="shared" si="763"/>
        <v>247.66</v>
      </c>
      <c r="CR823">
        <f>(ROUND((ROUND(((ET823)*AV823*1),2)*BB823),2)+ROUND((ROUND(((AE823-(EU823))*AV823*1),2)*BS823),2))</f>
        <v>0</v>
      </c>
      <c r="CS823">
        <f t="shared" si="765"/>
        <v>0</v>
      </c>
      <c r="CT823">
        <f t="shared" si="766"/>
        <v>0</v>
      </c>
      <c r="CU823">
        <f t="shared" si="767"/>
        <v>0</v>
      </c>
      <c r="CV823">
        <f t="shared" si="768"/>
        <v>0</v>
      </c>
      <c r="CW823">
        <f t="shared" si="769"/>
        <v>0</v>
      </c>
      <c r="CX823">
        <f t="shared" si="770"/>
        <v>0</v>
      </c>
      <c r="CY823">
        <f t="shared" si="771"/>
        <v>0</v>
      </c>
      <c r="CZ823">
        <f t="shared" si="772"/>
        <v>0</v>
      </c>
      <c r="DC823" t="s">
        <v>3</v>
      </c>
      <c r="DD823" t="s">
        <v>3</v>
      </c>
      <c r="DE823" t="s">
        <v>3</v>
      </c>
      <c r="DF823" t="s">
        <v>3</v>
      </c>
      <c r="DG823" t="s">
        <v>3</v>
      </c>
      <c r="DH823" t="s">
        <v>3</v>
      </c>
      <c r="DI823" t="s">
        <v>3</v>
      </c>
      <c r="DJ823" t="s">
        <v>3</v>
      </c>
      <c r="DK823" t="s">
        <v>3</v>
      </c>
      <c r="DL823" t="s">
        <v>3</v>
      </c>
      <c r="DM823" t="s">
        <v>3</v>
      </c>
      <c r="DN823">
        <v>104</v>
      </c>
      <c r="DO823">
        <v>79</v>
      </c>
      <c r="DP823">
        <v>1.087</v>
      </c>
      <c r="DQ823">
        <v>1.0009999999999999</v>
      </c>
      <c r="DU823">
        <v>1005</v>
      </c>
      <c r="DV823" t="s">
        <v>143</v>
      </c>
      <c r="DW823" t="s">
        <v>143</v>
      </c>
      <c r="DX823">
        <v>1</v>
      </c>
      <c r="DZ823" t="s">
        <v>3</v>
      </c>
      <c r="EA823" t="s">
        <v>3</v>
      </c>
      <c r="EB823" t="s">
        <v>3</v>
      </c>
      <c r="EC823" t="s">
        <v>3</v>
      </c>
      <c r="EE823">
        <v>54687522</v>
      </c>
      <c r="EF823">
        <v>30</v>
      </c>
      <c r="EG823" t="s">
        <v>137</v>
      </c>
      <c r="EH823">
        <v>0</v>
      </c>
      <c r="EI823" t="s">
        <v>3</v>
      </c>
      <c r="EJ823">
        <v>1</v>
      </c>
      <c r="EK823">
        <v>96</v>
      </c>
      <c r="EL823" t="s">
        <v>138</v>
      </c>
      <c r="EM823" t="s">
        <v>139</v>
      </c>
      <c r="EO823" t="s">
        <v>3</v>
      </c>
      <c r="EQ823">
        <v>0</v>
      </c>
      <c r="ER823">
        <v>23.06</v>
      </c>
      <c r="ES823">
        <v>23.06</v>
      </c>
      <c r="ET823">
        <v>0</v>
      </c>
      <c r="EU823">
        <v>0</v>
      </c>
      <c r="EV823">
        <v>0</v>
      </c>
      <c r="EW823">
        <v>0</v>
      </c>
      <c r="EX823">
        <v>0</v>
      </c>
      <c r="FQ823">
        <v>0</v>
      </c>
      <c r="FR823">
        <f t="shared" si="773"/>
        <v>0</v>
      </c>
      <c r="FS823">
        <v>0</v>
      </c>
      <c r="FX823">
        <v>104</v>
      </c>
      <c r="FY823">
        <v>79</v>
      </c>
      <c r="GA823" t="s">
        <v>3</v>
      </c>
      <c r="GD823">
        <v>0</v>
      </c>
      <c r="GF823">
        <v>-1577770690</v>
      </c>
      <c r="GG823">
        <v>2</v>
      </c>
      <c r="GH823">
        <v>1</v>
      </c>
      <c r="GI823">
        <v>3</v>
      </c>
      <c r="GJ823">
        <v>0</v>
      </c>
      <c r="GK823">
        <f>ROUND(R823*(R12)/100,2)</f>
        <v>0</v>
      </c>
      <c r="GL823">
        <f t="shared" si="774"/>
        <v>0</v>
      </c>
      <c r="GM823">
        <f t="shared" si="775"/>
        <v>42753.04</v>
      </c>
      <c r="GN823">
        <f t="shared" si="776"/>
        <v>42753.04</v>
      </c>
      <c r="GO823">
        <f t="shared" si="777"/>
        <v>0</v>
      </c>
      <c r="GP823">
        <f t="shared" si="778"/>
        <v>0</v>
      </c>
      <c r="GR823">
        <v>0</v>
      </c>
      <c r="GS823">
        <v>3</v>
      </c>
      <c r="GT823">
        <v>0</v>
      </c>
      <c r="GU823" t="s">
        <v>3</v>
      </c>
      <c r="GV823">
        <f t="shared" si="779"/>
        <v>0</v>
      </c>
      <c r="GW823">
        <v>1</v>
      </c>
      <c r="GX823">
        <f t="shared" si="780"/>
        <v>0</v>
      </c>
      <c r="HA823">
        <v>0</v>
      </c>
      <c r="HB823">
        <v>0</v>
      </c>
      <c r="HC823">
        <f t="shared" si="781"/>
        <v>0</v>
      </c>
      <c r="HE823" t="s">
        <v>3</v>
      </c>
      <c r="HF823" t="s">
        <v>3</v>
      </c>
      <c r="HM823" t="s">
        <v>3</v>
      </c>
      <c r="HN823" t="s">
        <v>3</v>
      </c>
      <c r="HO823" t="s">
        <v>3</v>
      </c>
      <c r="HP823" t="s">
        <v>3</v>
      </c>
      <c r="HQ823" t="s">
        <v>3</v>
      </c>
      <c r="IK823">
        <v>0</v>
      </c>
    </row>
    <row r="824" spans="1:245" x14ac:dyDescent="0.2">
      <c r="A824">
        <v>17</v>
      </c>
      <c r="B824">
        <v>1</v>
      </c>
      <c r="C824">
        <f>ROW(SmtRes!A408)</f>
        <v>408</v>
      </c>
      <c r="D824">
        <f>ROW(EtalonRes!A432)</f>
        <v>432</v>
      </c>
      <c r="E824" t="s">
        <v>148</v>
      </c>
      <c r="F824" t="s">
        <v>149</v>
      </c>
      <c r="G824" t="s">
        <v>150</v>
      </c>
      <c r="H824" t="s">
        <v>22</v>
      </c>
      <c r="I824">
        <f>ROUND(0.35/100,9)</f>
        <v>3.5000000000000001E-3</v>
      </c>
      <c r="J824">
        <v>0</v>
      </c>
      <c r="K824">
        <f>ROUND(0.35/100,9)</f>
        <v>3.5000000000000001E-3</v>
      </c>
      <c r="O824">
        <f t="shared" si="744"/>
        <v>156.01</v>
      </c>
      <c r="P824">
        <f t="shared" si="745"/>
        <v>49.18</v>
      </c>
      <c r="Q824">
        <f>(ROUND((ROUND((((ET824*1.25))*AV824*I824),2)*BB824),2)+ROUND((ROUND(((AE824-((EU824*1.25)))*AV824*I824),2)*BS824),2))</f>
        <v>2.06</v>
      </c>
      <c r="R824">
        <f t="shared" si="747"/>
        <v>1.06</v>
      </c>
      <c r="S824">
        <f t="shared" si="748"/>
        <v>104.77</v>
      </c>
      <c r="T824">
        <f t="shared" si="749"/>
        <v>0</v>
      </c>
      <c r="U824">
        <f t="shared" si="750"/>
        <v>0.34212499999999996</v>
      </c>
      <c r="V824">
        <f t="shared" si="751"/>
        <v>0</v>
      </c>
      <c r="W824">
        <f t="shared" si="752"/>
        <v>0</v>
      </c>
      <c r="X824">
        <f t="shared" si="753"/>
        <v>91.15</v>
      </c>
      <c r="Y824">
        <f t="shared" si="754"/>
        <v>42.96</v>
      </c>
      <c r="AA824">
        <v>55282325</v>
      </c>
      <c r="AB824">
        <f t="shared" si="755"/>
        <v>8404.3474999999999</v>
      </c>
      <c r="AC824">
        <f t="shared" si="756"/>
        <v>7205.92</v>
      </c>
      <c r="AD824">
        <f>ROUND(((((ET824*1.25))-((EU824*1.25)))+AE824),6)</f>
        <v>63.55</v>
      </c>
      <c r="AE824">
        <f>ROUND(((EU824*1.25)),6)</f>
        <v>10.012499999999999</v>
      </c>
      <c r="AF824">
        <f>ROUND(((EV824*1.15)),6)</f>
        <v>1134.8775000000001</v>
      </c>
      <c r="AG824">
        <f t="shared" si="759"/>
        <v>0</v>
      </c>
      <c r="AH824">
        <f>((EW824*1.15))</f>
        <v>97.749999999999986</v>
      </c>
      <c r="AI824">
        <f>((EX824*1.25))</f>
        <v>0</v>
      </c>
      <c r="AJ824">
        <f t="shared" si="761"/>
        <v>0</v>
      </c>
      <c r="AK824">
        <v>8243.6200000000008</v>
      </c>
      <c r="AL824">
        <v>7205.92</v>
      </c>
      <c r="AM824">
        <v>50.84</v>
      </c>
      <c r="AN824">
        <v>8.01</v>
      </c>
      <c r="AO824">
        <v>986.85</v>
      </c>
      <c r="AP824">
        <v>0</v>
      </c>
      <c r="AQ824">
        <v>85</v>
      </c>
      <c r="AR824">
        <v>0</v>
      </c>
      <c r="AS824">
        <v>0</v>
      </c>
      <c r="AT824">
        <v>87</v>
      </c>
      <c r="AU824">
        <v>41</v>
      </c>
      <c r="AV824">
        <v>1</v>
      </c>
      <c r="AW824">
        <v>1</v>
      </c>
      <c r="AZ824">
        <v>1</v>
      </c>
      <c r="BA824">
        <v>26.39</v>
      </c>
      <c r="BB824">
        <v>9.3800000000000008</v>
      </c>
      <c r="BC824">
        <v>1.95</v>
      </c>
      <c r="BD824" t="s">
        <v>3</v>
      </c>
      <c r="BE824" t="s">
        <v>3</v>
      </c>
      <c r="BF824" t="s">
        <v>3</v>
      </c>
      <c r="BG824" t="s">
        <v>3</v>
      </c>
      <c r="BH824">
        <v>0</v>
      </c>
      <c r="BI824">
        <v>1</v>
      </c>
      <c r="BJ824" t="s">
        <v>151</v>
      </c>
      <c r="BM824">
        <v>96</v>
      </c>
      <c r="BN824">
        <v>0</v>
      </c>
      <c r="BO824" t="s">
        <v>149</v>
      </c>
      <c r="BP824">
        <v>1</v>
      </c>
      <c r="BQ824">
        <v>30</v>
      </c>
      <c r="BR824">
        <v>0</v>
      </c>
      <c r="BS824">
        <v>26.39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3</v>
      </c>
      <c r="BZ824">
        <v>87</v>
      </c>
      <c r="CA824">
        <v>41</v>
      </c>
      <c r="CB824" t="s">
        <v>3</v>
      </c>
      <c r="CE824">
        <v>30</v>
      </c>
      <c r="CF824">
        <v>0</v>
      </c>
      <c r="CG824">
        <v>0</v>
      </c>
      <c r="CM824">
        <v>0</v>
      </c>
      <c r="CN824" t="s">
        <v>134</v>
      </c>
      <c r="CO824">
        <v>0</v>
      </c>
      <c r="CP824">
        <f t="shared" si="762"/>
        <v>156.01</v>
      </c>
      <c r="CQ824">
        <f t="shared" si="763"/>
        <v>14051.54</v>
      </c>
      <c r="CR824">
        <f>(ROUND((ROUND((((ET824*1.25))*AV824*1),2)*BB824),2)+ROUND((ROUND(((AE824-((EU824*1.25)))*AV824*1),2)*BS824),2))</f>
        <v>596.1</v>
      </c>
      <c r="CS824">
        <f t="shared" si="765"/>
        <v>264.16000000000003</v>
      </c>
      <c r="CT824">
        <f t="shared" si="766"/>
        <v>29949.48</v>
      </c>
      <c r="CU824">
        <f t="shared" si="767"/>
        <v>0</v>
      </c>
      <c r="CV824">
        <f t="shared" si="768"/>
        <v>97.749999999999986</v>
      </c>
      <c r="CW824">
        <f t="shared" si="769"/>
        <v>0</v>
      </c>
      <c r="CX824">
        <f t="shared" si="770"/>
        <v>0</v>
      </c>
      <c r="CY824">
        <f t="shared" si="771"/>
        <v>91.149900000000002</v>
      </c>
      <c r="CZ824">
        <f t="shared" si="772"/>
        <v>42.955699999999993</v>
      </c>
      <c r="DC824" t="s">
        <v>3</v>
      </c>
      <c r="DD824" t="s">
        <v>3</v>
      </c>
      <c r="DE824" t="s">
        <v>135</v>
      </c>
      <c r="DF824" t="s">
        <v>135</v>
      </c>
      <c r="DG824" t="s">
        <v>136</v>
      </c>
      <c r="DH824" t="s">
        <v>3</v>
      </c>
      <c r="DI824" t="s">
        <v>136</v>
      </c>
      <c r="DJ824" t="s">
        <v>135</v>
      </c>
      <c r="DK824" t="s">
        <v>3</v>
      </c>
      <c r="DL824" t="s">
        <v>3</v>
      </c>
      <c r="DM824" t="s">
        <v>3</v>
      </c>
      <c r="DN824">
        <v>104</v>
      </c>
      <c r="DO824">
        <v>79</v>
      </c>
      <c r="DP824">
        <v>1.087</v>
      </c>
      <c r="DQ824">
        <v>1.0009999999999999</v>
      </c>
      <c r="DU824">
        <v>1005</v>
      </c>
      <c r="DV824" t="s">
        <v>22</v>
      </c>
      <c r="DW824" t="s">
        <v>22</v>
      </c>
      <c r="DX824">
        <v>100</v>
      </c>
      <c r="DZ824" t="s">
        <v>3</v>
      </c>
      <c r="EA824" t="s">
        <v>3</v>
      </c>
      <c r="EB824" t="s">
        <v>3</v>
      </c>
      <c r="EC824" t="s">
        <v>3</v>
      </c>
      <c r="EE824">
        <v>54687522</v>
      </c>
      <c r="EF824">
        <v>30</v>
      </c>
      <c r="EG824" t="s">
        <v>137</v>
      </c>
      <c r="EH824">
        <v>0</v>
      </c>
      <c r="EI824" t="s">
        <v>3</v>
      </c>
      <c r="EJ824">
        <v>1</v>
      </c>
      <c r="EK824">
        <v>96</v>
      </c>
      <c r="EL824" t="s">
        <v>138</v>
      </c>
      <c r="EM824" t="s">
        <v>139</v>
      </c>
      <c r="EO824" t="s">
        <v>140</v>
      </c>
      <c r="EQ824">
        <v>0</v>
      </c>
      <c r="ER824">
        <v>8243.6200000000008</v>
      </c>
      <c r="ES824">
        <v>7205.92</v>
      </c>
      <c r="ET824">
        <v>50.84</v>
      </c>
      <c r="EU824">
        <v>8.01</v>
      </c>
      <c r="EV824">
        <v>986.85</v>
      </c>
      <c r="EW824">
        <v>85</v>
      </c>
      <c r="EX824">
        <v>0</v>
      </c>
      <c r="EY824">
        <v>0</v>
      </c>
      <c r="FQ824">
        <v>0</v>
      </c>
      <c r="FR824">
        <f t="shared" si="773"/>
        <v>0</v>
      </c>
      <c r="FS824">
        <v>0</v>
      </c>
      <c r="FX824">
        <v>104</v>
      </c>
      <c r="FY824">
        <v>79</v>
      </c>
      <c r="GA824" t="s">
        <v>3</v>
      </c>
      <c r="GD824">
        <v>0</v>
      </c>
      <c r="GF824">
        <v>-191319278</v>
      </c>
      <c r="GG824">
        <v>2</v>
      </c>
      <c r="GH824">
        <v>1</v>
      </c>
      <c r="GI824">
        <v>3</v>
      </c>
      <c r="GJ824">
        <v>0</v>
      </c>
      <c r="GK824">
        <f>ROUND(R824*(R12)/100,2)</f>
        <v>1.7</v>
      </c>
      <c r="GL824">
        <f t="shared" si="774"/>
        <v>0</v>
      </c>
      <c r="GM824">
        <f t="shared" si="775"/>
        <v>291.82</v>
      </c>
      <c r="GN824">
        <f t="shared" si="776"/>
        <v>291.82</v>
      </c>
      <c r="GO824">
        <f t="shared" si="777"/>
        <v>0</v>
      </c>
      <c r="GP824">
        <f t="shared" si="778"/>
        <v>0</v>
      </c>
      <c r="GR824">
        <v>0</v>
      </c>
      <c r="GS824">
        <v>3</v>
      </c>
      <c r="GT824">
        <v>0</v>
      </c>
      <c r="GU824" t="s">
        <v>3</v>
      </c>
      <c r="GV824">
        <f t="shared" si="779"/>
        <v>0</v>
      </c>
      <c r="GW824">
        <v>1</v>
      </c>
      <c r="GX824">
        <f t="shared" si="780"/>
        <v>0</v>
      </c>
      <c r="HA824">
        <v>0</v>
      </c>
      <c r="HB824">
        <v>0</v>
      </c>
      <c r="HC824">
        <f t="shared" si="781"/>
        <v>0</v>
      </c>
      <c r="HE824" t="s">
        <v>3</v>
      </c>
      <c r="HF824" t="s">
        <v>3</v>
      </c>
      <c r="HM824" t="s">
        <v>3</v>
      </c>
      <c r="HN824" t="s">
        <v>3</v>
      </c>
      <c r="HO824" t="s">
        <v>3</v>
      </c>
      <c r="HP824" t="s">
        <v>3</v>
      </c>
      <c r="HQ824" t="s">
        <v>3</v>
      </c>
      <c r="IK824">
        <v>0</v>
      </c>
    </row>
    <row r="825" spans="1:245" x14ac:dyDescent="0.2">
      <c r="A825">
        <v>18</v>
      </c>
      <c r="B825">
        <v>1</v>
      </c>
      <c r="C825">
        <v>403</v>
      </c>
      <c r="E825" t="s">
        <v>152</v>
      </c>
      <c r="F825" t="s">
        <v>142</v>
      </c>
      <c r="G825" t="s">
        <v>282</v>
      </c>
      <c r="H825" t="s">
        <v>143</v>
      </c>
      <c r="I825">
        <f>I824*J825</f>
        <v>0.472605</v>
      </c>
      <c r="J825">
        <v>135.03</v>
      </c>
      <c r="K825">
        <v>135.03</v>
      </c>
      <c r="O825">
        <f t="shared" si="744"/>
        <v>124.53</v>
      </c>
      <c r="P825">
        <f t="shared" si="745"/>
        <v>124.53</v>
      </c>
      <c r="Q825">
        <f>(ROUND((ROUND(((ET825)*AV825*I825),2)*BB825),2)+ROUND((ROUND(((AE825-(EU825))*AV825*I825),2)*BS825),2))</f>
        <v>0</v>
      </c>
      <c r="R825">
        <f t="shared" si="747"/>
        <v>0</v>
      </c>
      <c r="S825">
        <f t="shared" si="748"/>
        <v>0</v>
      </c>
      <c r="T825">
        <f t="shared" si="749"/>
        <v>0</v>
      </c>
      <c r="U825">
        <f t="shared" si="750"/>
        <v>0</v>
      </c>
      <c r="V825">
        <f t="shared" si="751"/>
        <v>0</v>
      </c>
      <c r="W825">
        <f t="shared" si="752"/>
        <v>0</v>
      </c>
      <c r="X825">
        <f t="shared" si="753"/>
        <v>0</v>
      </c>
      <c r="Y825">
        <f t="shared" si="754"/>
        <v>0</v>
      </c>
      <c r="AA825">
        <v>55282325</v>
      </c>
      <c r="AB825">
        <f t="shared" si="755"/>
        <v>25.09</v>
      </c>
      <c r="AC825">
        <f t="shared" si="756"/>
        <v>25.09</v>
      </c>
      <c r="AD825">
        <f>ROUND((((ET825)-(EU825))+AE825),6)</f>
        <v>0</v>
      </c>
      <c r="AE825">
        <f>ROUND((EU825),6)</f>
        <v>0</v>
      </c>
      <c r="AF825">
        <f>ROUND((EV825),6)</f>
        <v>0</v>
      </c>
      <c r="AG825">
        <f t="shared" si="759"/>
        <v>0</v>
      </c>
      <c r="AH825">
        <f>(EW825)</f>
        <v>0</v>
      </c>
      <c r="AI825">
        <f>(EX825)</f>
        <v>0</v>
      </c>
      <c r="AJ825">
        <f t="shared" si="761"/>
        <v>0</v>
      </c>
      <c r="AK825">
        <v>25.09</v>
      </c>
      <c r="AL825">
        <v>25.09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10.5</v>
      </c>
      <c r="BD825" t="s">
        <v>3</v>
      </c>
      <c r="BE825" t="s">
        <v>3</v>
      </c>
      <c r="BF825" t="s">
        <v>3</v>
      </c>
      <c r="BG825" t="s">
        <v>3</v>
      </c>
      <c r="BH825">
        <v>3</v>
      </c>
      <c r="BI825">
        <v>1</v>
      </c>
      <c r="BJ825" t="s">
        <v>144</v>
      </c>
      <c r="BM825">
        <v>96</v>
      </c>
      <c r="BN825">
        <v>0</v>
      </c>
      <c r="BO825" t="s">
        <v>142</v>
      </c>
      <c r="BP825">
        <v>1</v>
      </c>
      <c r="BQ825">
        <v>30</v>
      </c>
      <c r="BR825">
        <v>0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3</v>
      </c>
      <c r="BZ825">
        <v>0</v>
      </c>
      <c r="CA825">
        <v>0</v>
      </c>
      <c r="CB825" t="s">
        <v>3</v>
      </c>
      <c r="CE825">
        <v>30</v>
      </c>
      <c r="CF825">
        <v>0</v>
      </c>
      <c r="CG825">
        <v>0</v>
      </c>
      <c r="CM825">
        <v>0</v>
      </c>
      <c r="CN825" t="s">
        <v>3</v>
      </c>
      <c r="CO825">
        <v>0</v>
      </c>
      <c r="CP825">
        <f t="shared" si="762"/>
        <v>124.53</v>
      </c>
      <c r="CQ825">
        <f t="shared" si="763"/>
        <v>263.45</v>
      </c>
      <c r="CR825">
        <f>(ROUND((ROUND(((ET825)*AV825*1),2)*BB825),2)+ROUND((ROUND(((AE825-(EU825))*AV825*1),2)*BS825),2))</f>
        <v>0</v>
      </c>
      <c r="CS825">
        <f t="shared" si="765"/>
        <v>0</v>
      </c>
      <c r="CT825">
        <f t="shared" si="766"/>
        <v>0</v>
      </c>
      <c r="CU825">
        <f t="shared" si="767"/>
        <v>0</v>
      </c>
      <c r="CV825">
        <f t="shared" si="768"/>
        <v>0</v>
      </c>
      <c r="CW825">
        <f t="shared" si="769"/>
        <v>0</v>
      </c>
      <c r="CX825">
        <f t="shared" si="770"/>
        <v>0</v>
      </c>
      <c r="CY825">
        <f t="shared" si="771"/>
        <v>0</v>
      </c>
      <c r="CZ825">
        <f t="shared" si="772"/>
        <v>0</v>
      </c>
      <c r="DC825" t="s">
        <v>3</v>
      </c>
      <c r="DD825" t="s">
        <v>3</v>
      </c>
      <c r="DE825" t="s">
        <v>3</v>
      </c>
      <c r="DF825" t="s">
        <v>3</v>
      </c>
      <c r="DG825" t="s">
        <v>3</v>
      </c>
      <c r="DH825" t="s">
        <v>3</v>
      </c>
      <c r="DI825" t="s">
        <v>3</v>
      </c>
      <c r="DJ825" t="s">
        <v>3</v>
      </c>
      <c r="DK825" t="s">
        <v>3</v>
      </c>
      <c r="DL825" t="s">
        <v>3</v>
      </c>
      <c r="DM825" t="s">
        <v>3</v>
      </c>
      <c r="DN825">
        <v>104</v>
      </c>
      <c r="DO825">
        <v>79</v>
      </c>
      <c r="DP825">
        <v>1.087</v>
      </c>
      <c r="DQ825">
        <v>1.0009999999999999</v>
      </c>
      <c r="DU825">
        <v>1005</v>
      </c>
      <c r="DV825" t="s">
        <v>143</v>
      </c>
      <c r="DW825" t="s">
        <v>143</v>
      </c>
      <c r="DX825">
        <v>1</v>
      </c>
      <c r="DZ825" t="s">
        <v>3</v>
      </c>
      <c r="EA825" t="s">
        <v>3</v>
      </c>
      <c r="EB825" t="s">
        <v>3</v>
      </c>
      <c r="EC825" t="s">
        <v>3</v>
      </c>
      <c r="EE825">
        <v>54687522</v>
      </c>
      <c r="EF825">
        <v>30</v>
      </c>
      <c r="EG825" t="s">
        <v>137</v>
      </c>
      <c r="EH825">
        <v>0</v>
      </c>
      <c r="EI825" t="s">
        <v>3</v>
      </c>
      <c r="EJ825">
        <v>1</v>
      </c>
      <c r="EK825">
        <v>96</v>
      </c>
      <c r="EL825" t="s">
        <v>138</v>
      </c>
      <c r="EM825" t="s">
        <v>139</v>
      </c>
      <c r="EO825" t="s">
        <v>3</v>
      </c>
      <c r="EQ825">
        <v>0</v>
      </c>
      <c r="ER825">
        <v>25.09</v>
      </c>
      <c r="ES825">
        <v>25.09</v>
      </c>
      <c r="ET825">
        <v>0</v>
      </c>
      <c r="EU825">
        <v>0</v>
      </c>
      <c r="EV825">
        <v>0</v>
      </c>
      <c r="EW825">
        <v>0</v>
      </c>
      <c r="EX825">
        <v>0</v>
      </c>
      <c r="FQ825">
        <v>0</v>
      </c>
      <c r="FR825">
        <f t="shared" si="773"/>
        <v>0</v>
      </c>
      <c r="FS825">
        <v>0</v>
      </c>
      <c r="FX825">
        <v>104</v>
      </c>
      <c r="FY825">
        <v>79</v>
      </c>
      <c r="GA825" t="s">
        <v>3</v>
      </c>
      <c r="GD825">
        <v>0</v>
      </c>
      <c r="GF825">
        <v>-1420146113</v>
      </c>
      <c r="GG825">
        <v>2</v>
      </c>
      <c r="GH825">
        <v>1</v>
      </c>
      <c r="GI825">
        <v>3</v>
      </c>
      <c r="GJ825">
        <v>0</v>
      </c>
      <c r="GK825">
        <f>ROUND(R825*(R12)/100,2)</f>
        <v>0</v>
      </c>
      <c r="GL825">
        <f t="shared" si="774"/>
        <v>0</v>
      </c>
      <c r="GM825">
        <f t="shared" si="775"/>
        <v>124.53</v>
      </c>
      <c r="GN825">
        <f t="shared" si="776"/>
        <v>124.53</v>
      </c>
      <c r="GO825">
        <f t="shared" si="777"/>
        <v>0</v>
      </c>
      <c r="GP825">
        <f t="shared" si="778"/>
        <v>0</v>
      </c>
      <c r="GR825">
        <v>0</v>
      </c>
      <c r="GS825">
        <v>3</v>
      </c>
      <c r="GT825">
        <v>0</v>
      </c>
      <c r="GU825" t="s">
        <v>3</v>
      </c>
      <c r="GV825">
        <f t="shared" si="779"/>
        <v>0</v>
      </c>
      <c r="GW825">
        <v>1</v>
      </c>
      <c r="GX825">
        <f t="shared" si="780"/>
        <v>0</v>
      </c>
      <c r="HA825">
        <v>0</v>
      </c>
      <c r="HB825">
        <v>0</v>
      </c>
      <c r="HC825">
        <f t="shared" si="781"/>
        <v>0</v>
      </c>
      <c r="HE825" t="s">
        <v>3</v>
      </c>
      <c r="HF825" t="s">
        <v>3</v>
      </c>
      <c r="HM825" t="s">
        <v>3</v>
      </c>
      <c r="HN825" t="s">
        <v>3</v>
      </c>
      <c r="HO825" t="s">
        <v>3</v>
      </c>
      <c r="HP825" t="s">
        <v>3</v>
      </c>
      <c r="HQ825" t="s">
        <v>3</v>
      </c>
      <c r="IK825">
        <v>0</v>
      </c>
    </row>
    <row r="826" spans="1:245" x14ac:dyDescent="0.2">
      <c r="A826">
        <v>18</v>
      </c>
      <c r="B826">
        <v>1</v>
      </c>
      <c r="C826">
        <v>404</v>
      </c>
      <c r="E826" t="s">
        <v>153</v>
      </c>
      <c r="F826" t="s">
        <v>146</v>
      </c>
      <c r="G826" t="s">
        <v>283</v>
      </c>
      <c r="H826" t="s">
        <v>143</v>
      </c>
      <c r="I826">
        <f>I824*J826</f>
        <v>0.21094499999999999</v>
      </c>
      <c r="J826">
        <v>60.269999999999996</v>
      </c>
      <c r="K826">
        <v>60.27</v>
      </c>
      <c r="O826">
        <f t="shared" si="744"/>
        <v>52.2</v>
      </c>
      <c r="P826">
        <f t="shared" si="745"/>
        <v>52.2</v>
      </c>
      <c r="Q826">
        <f>(ROUND((ROUND(((ET826)*AV826*I826),2)*BB826),2)+ROUND((ROUND(((AE826-(EU826))*AV826*I826),2)*BS826),2))</f>
        <v>0</v>
      </c>
      <c r="R826">
        <f t="shared" si="747"/>
        <v>0</v>
      </c>
      <c r="S826">
        <f t="shared" si="748"/>
        <v>0</v>
      </c>
      <c r="T826">
        <f t="shared" si="749"/>
        <v>0</v>
      </c>
      <c r="U826">
        <f t="shared" si="750"/>
        <v>0</v>
      </c>
      <c r="V826">
        <f t="shared" si="751"/>
        <v>0</v>
      </c>
      <c r="W826">
        <f t="shared" si="752"/>
        <v>0</v>
      </c>
      <c r="X826">
        <f t="shared" si="753"/>
        <v>0</v>
      </c>
      <c r="Y826">
        <f t="shared" si="754"/>
        <v>0</v>
      </c>
      <c r="AA826">
        <v>55282325</v>
      </c>
      <c r="AB826">
        <f t="shared" si="755"/>
        <v>23.06</v>
      </c>
      <c r="AC826">
        <f t="shared" si="756"/>
        <v>23.06</v>
      </c>
      <c r="AD826">
        <f>ROUND((((ET826)-(EU826))+AE826),6)</f>
        <v>0</v>
      </c>
      <c r="AE826">
        <f>ROUND((EU826),6)</f>
        <v>0</v>
      </c>
      <c r="AF826">
        <f>ROUND((EV826),6)</f>
        <v>0</v>
      </c>
      <c r="AG826">
        <f t="shared" si="759"/>
        <v>0</v>
      </c>
      <c r="AH826">
        <f>(EW826)</f>
        <v>0</v>
      </c>
      <c r="AI826">
        <f>(EX826)</f>
        <v>0</v>
      </c>
      <c r="AJ826">
        <f t="shared" si="761"/>
        <v>0</v>
      </c>
      <c r="AK826">
        <v>23.06</v>
      </c>
      <c r="AL826">
        <v>23.06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10.74</v>
      </c>
      <c r="BD826" t="s">
        <v>3</v>
      </c>
      <c r="BE826" t="s">
        <v>3</v>
      </c>
      <c r="BF826" t="s">
        <v>3</v>
      </c>
      <c r="BG826" t="s">
        <v>3</v>
      </c>
      <c r="BH826">
        <v>3</v>
      </c>
      <c r="BI826">
        <v>1</v>
      </c>
      <c r="BJ826" t="s">
        <v>147</v>
      </c>
      <c r="BM826">
        <v>96</v>
      </c>
      <c r="BN826">
        <v>0</v>
      </c>
      <c r="BO826" t="s">
        <v>146</v>
      </c>
      <c r="BP826">
        <v>1</v>
      </c>
      <c r="BQ826">
        <v>30</v>
      </c>
      <c r="BR826">
        <v>0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3</v>
      </c>
      <c r="BZ826">
        <v>0</v>
      </c>
      <c r="CA826">
        <v>0</v>
      </c>
      <c r="CB826" t="s">
        <v>3</v>
      </c>
      <c r="CE826">
        <v>30</v>
      </c>
      <c r="CF826">
        <v>0</v>
      </c>
      <c r="CG826">
        <v>0</v>
      </c>
      <c r="CM826">
        <v>0</v>
      </c>
      <c r="CN826" t="s">
        <v>3</v>
      </c>
      <c r="CO826">
        <v>0</v>
      </c>
      <c r="CP826">
        <f t="shared" si="762"/>
        <v>52.2</v>
      </c>
      <c r="CQ826">
        <f t="shared" si="763"/>
        <v>247.66</v>
      </c>
      <c r="CR826">
        <f>(ROUND((ROUND(((ET826)*AV826*1),2)*BB826),2)+ROUND((ROUND(((AE826-(EU826))*AV826*1),2)*BS826),2))</f>
        <v>0</v>
      </c>
      <c r="CS826">
        <f t="shared" si="765"/>
        <v>0</v>
      </c>
      <c r="CT826">
        <f t="shared" si="766"/>
        <v>0</v>
      </c>
      <c r="CU826">
        <f t="shared" si="767"/>
        <v>0</v>
      </c>
      <c r="CV826">
        <f t="shared" si="768"/>
        <v>0</v>
      </c>
      <c r="CW826">
        <f t="shared" si="769"/>
        <v>0</v>
      </c>
      <c r="CX826">
        <f t="shared" si="770"/>
        <v>0</v>
      </c>
      <c r="CY826">
        <f t="shared" si="771"/>
        <v>0</v>
      </c>
      <c r="CZ826">
        <f t="shared" si="772"/>
        <v>0</v>
      </c>
      <c r="DC826" t="s">
        <v>3</v>
      </c>
      <c r="DD826" t="s">
        <v>3</v>
      </c>
      <c r="DE826" t="s">
        <v>3</v>
      </c>
      <c r="DF826" t="s">
        <v>3</v>
      </c>
      <c r="DG826" t="s">
        <v>3</v>
      </c>
      <c r="DH826" t="s">
        <v>3</v>
      </c>
      <c r="DI826" t="s">
        <v>3</v>
      </c>
      <c r="DJ826" t="s">
        <v>3</v>
      </c>
      <c r="DK826" t="s">
        <v>3</v>
      </c>
      <c r="DL826" t="s">
        <v>3</v>
      </c>
      <c r="DM826" t="s">
        <v>3</v>
      </c>
      <c r="DN826">
        <v>104</v>
      </c>
      <c r="DO826">
        <v>79</v>
      </c>
      <c r="DP826">
        <v>1.087</v>
      </c>
      <c r="DQ826">
        <v>1.0009999999999999</v>
      </c>
      <c r="DU826">
        <v>1005</v>
      </c>
      <c r="DV826" t="s">
        <v>143</v>
      </c>
      <c r="DW826" t="s">
        <v>143</v>
      </c>
      <c r="DX826">
        <v>1</v>
      </c>
      <c r="DZ826" t="s">
        <v>3</v>
      </c>
      <c r="EA826" t="s">
        <v>3</v>
      </c>
      <c r="EB826" t="s">
        <v>3</v>
      </c>
      <c r="EC826" t="s">
        <v>3</v>
      </c>
      <c r="EE826">
        <v>54687522</v>
      </c>
      <c r="EF826">
        <v>30</v>
      </c>
      <c r="EG826" t="s">
        <v>137</v>
      </c>
      <c r="EH826">
        <v>0</v>
      </c>
      <c r="EI826" t="s">
        <v>3</v>
      </c>
      <c r="EJ826">
        <v>1</v>
      </c>
      <c r="EK826">
        <v>96</v>
      </c>
      <c r="EL826" t="s">
        <v>138</v>
      </c>
      <c r="EM826" t="s">
        <v>139</v>
      </c>
      <c r="EO826" t="s">
        <v>3</v>
      </c>
      <c r="EQ826">
        <v>0</v>
      </c>
      <c r="ER826">
        <v>23.06</v>
      </c>
      <c r="ES826">
        <v>23.06</v>
      </c>
      <c r="ET826">
        <v>0</v>
      </c>
      <c r="EU826">
        <v>0</v>
      </c>
      <c r="EV826">
        <v>0</v>
      </c>
      <c r="EW826">
        <v>0</v>
      </c>
      <c r="EX826">
        <v>0</v>
      </c>
      <c r="FQ826">
        <v>0</v>
      </c>
      <c r="FR826">
        <f t="shared" si="773"/>
        <v>0</v>
      </c>
      <c r="FS826">
        <v>0</v>
      </c>
      <c r="FX826">
        <v>104</v>
      </c>
      <c r="FY826">
        <v>79</v>
      </c>
      <c r="GA826" t="s">
        <v>3</v>
      </c>
      <c r="GD826">
        <v>0</v>
      </c>
      <c r="GF826">
        <v>-1577770690</v>
      </c>
      <c r="GG826">
        <v>2</v>
      </c>
      <c r="GH826">
        <v>1</v>
      </c>
      <c r="GI826">
        <v>3</v>
      </c>
      <c r="GJ826">
        <v>0</v>
      </c>
      <c r="GK826">
        <f>ROUND(R826*(R12)/100,2)</f>
        <v>0</v>
      </c>
      <c r="GL826">
        <f t="shared" si="774"/>
        <v>0</v>
      </c>
      <c r="GM826">
        <f t="shared" si="775"/>
        <v>52.2</v>
      </c>
      <c r="GN826">
        <f t="shared" si="776"/>
        <v>52.2</v>
      </c>
      <c r="GO826">
        <f t="shared" si="777"/>
        <v>0</v>
      </c>
      <c r="GP826">
        <f t="shared" si="778"/>
        <v>0</v>
      </c>
      <c r="GR826">
        <v>0</v>
      </c>
      <c r="GS826">
        <v>3</v>
      </c>
      <c r="GT826">
        <v>0</v>
      </c>
      <c r="GU826" t="s">
        <v>3</v>
      </c>
      <c r="GV826">
        <f t="shared" si="779"/>
        <v>0</v>
      </c>
      <c r="GW826">
        <v>1</v>
      </c>
      <c r="GX826">
        <f t="shared" si="780"/>
        <v>0</v>
      </c>
      <c r="HA826">
        <v>0</v>
      </c>
      <c r="HB826">
        <v>0</v>
      </c>
      <c r="HC826">
        <f t="shared" si="781"/>
        <v>0</v>
      </c>
      <c r="HE826" t="s">
        <v>3</v>
      </c>
      <c r="HF826" t="s">
        <v>3</v>
      </c>
      <c r="HM826" t="s">
        <v>3</v>
      </c>
      <c r="HN826" t="s">
        <v>3</v>
      </c>
      <c r="HO826" t="s">
        <v>3</v>
      </c>
      <c r="HP826" t="s">
        <v>3</v>
      </c>
      <c r="HQ826" t="s">
        <v>3</v>
      </c>
      <c r="IK826">
        <v>0</v>
      </c>
    </row>
    <row r="828" spans="1:245" x14ac:dyDescent="0.2">
      <c r="A828" s="2">
        <v>51</v>
      </c>
      <c r="B828" s="2">
        <f>B809</f>
        <v>1</v>
      </c>
      <c r="C828" s="2">
        <f>A809</f>
        <v>5</v>
      </c>
      <c r="D828" s="2">
        <f>ROW(A809)</f>
        <v>809</v>
      </c>
      <c r="E828" s="2"/>
      <c r="F828" s="2" t="str">
        <f>IF(F809&lt;&gt;"",F809,"")</f>
        <v>Новый подраздел</v>
      </c>
      <c r="G828" s="2" t="str">
        <f>IF(G809&lt;&gt;"",G809,"")</f>
        <v>Монтажные (кровельные)работы</v>
      </c>
      <c r="H828" s="2">
        <v>0</v>
      </c>
      <c r="I828" s="2"/>
      <c r="J828" s="2"/>
      <c r="K828" s="2"/>
      <c r="L828" s="2"/>
      <c r="M828" s="2"/>
      <c r="N828" s="2"/>
      <c r="O828" s="2">
        <f t="shared" ref="O828:T828" si="782">ROUND(AB828,2)</f>
        <v>133936.28</v>
      </c>
      <c r="P828" s="2">
        <f t="shared" si="782"/>
        <v>93537.67</v>
      </c>
      <c r="Q828" s="2">
        <f t="shared" si="782"/>
        <v>5333.94</v>
      </c>
      <c r="R828" s="2">
        <f t="shared" si="782"/>
        <v>3074.71</v>
      </c>
      <c r="S828" s="2">
        <f t="shared" si="782"/>
        <v>35064.67</v>
      </c>
      <c r="T828" s="2">
        <f t="shared" si="782"/>
        <v>0</v>
      </c>
      <c r="U828" s="2">
        <f>AH828</f>
        <v>106.22895299999999</v>
      </c>
      <c r="V828" s="2">
        <f>AI828</f>
        <v>0</v>
      </c>
      <c r="W828" s="2">
        <f>ROUND(AJ828,2)</f>
        <v>0</v>
      </c>
      <c r="X828" s="2">
        <f>ROUND(AK828,2)</f>
        <v>29301.29</v>
      </c>
      <c r="Y828" s="2">
        <f>ROUND(AL828,2)</f>
        <v>14376.52</v>
      </c>
      <c r="Z828" s="2"/>
      <c r="AA828" s="2"/>
      <c r="AB828" s="2">
        <f>ROUND(SUMIF(AA813:AA826,"=55282325",O813:O826),2)</f>
        <v>133936.28</v>
      </c>
      <c r="AC828" s="2">
        <f>ROUND(SUMIF(AA813:AA826,"=55282325",P813:P826),2)</f>
        <v>93537.67</v>
      </c>
      <c r="AD828" s="2">
        <f>ROUND(SUMIF(AA813:AA826,"=55282325",Q813:Q826),2)</f>
        <v>5333.94</v>
      </c>
      <c r="AE828" s="2">
        <f>ROUND(SUMIF(AA813:AA826,"=55282325",R813:R826),2)</f>
        <v>3074.71</v>
      </c>
      <c r="AF828" s="2">
        <f>ROUND(SUMIF(AA813:AA826,"=55282325",S813:S826),2)</f>
        <v>35064.67</v>
      </c>
      <c r="AG828" s="2">
        <f>ROUND(SUMIF(AA813:AA826,"=55282325",T813:T826),2)</f>
        <v>0</v>
      </c>
      <c r="AH828" s="2">
        <f>SUMIF(AA813:AA826,"=55282325",U813:U826)</f>
        <v>106.22895299999999</v>
      </c>
      <c r="AI828" s="2">
        <f>SUMIF(AA813:AA826,"=55282325",V813:V826)</f>
        <v>0</v>
      </c>
      <c r="AJ828" s="2">
        <f>ROUND(SUMIF(AA813:AA826,"=55282325",W813:W826),2)</f>
        <v>0</v>
      </c>
      <c r="AK828" s="2">
        <f>ROUND(SUMIF(AA813:AA826,"=55282325",X813:X826),2)</f>
        <v>29301.29</v>
      </c>
      <c r="AL828" s="2">
        <f>ROUND(SUMIF(AA813:AA826,"=55282325",Y813:Y826),2)</f>
        <v>14376.52</v>
      </c>
      <c r="AM828" s="2"/>
      <c r="AN828" s="2"/>
      <c r="AO828" s="2">
        <f t="shared" ref="AO828:BD828" si="783">ROUND(BX828,2)</f>
        <v>0</v>
      </c>
      <c r="AP828" s="2">
        <f t="shared" si="783"/>
        <v>0</v>
      </c>
      <c r="AQ828" s="2">
        <f t="shared" si="783"/>
        <v>0</v>
      </c>
      <c r="AR828" s="2">
        <f t="shared" si="783"/>
        <v>182533.64</v>
      </c>
      <c r="AS828" s="2">
        <f t="shared" si="783"/>
        <v>182533.64</v>
      </c>
      <c r="AT828" s="2">
        <f t="shared" si="783"/>
        <v>0</v>
      </c>
      <c r="AU828" s="2">
        <f t="shared" si="783"/>
        <v>0</v>
      </c>
      <c r="AV828" s="2">
        <f t="shared" si="783"/>
        <v>93537.67</v>
      </c>
      <c r="AW828" s="2">
        <f t="shared" si="783"/>
        <v>93537.67</v>
      </c>
      <c r="AX828" s="2">
        <f t="shared" si="783"/>
        <v>0</v>
      </c>
      <c r="AY828" s="2">
        <f t="shared" si="783"/>
        <v>93537.67</v>
      </c>
      <c r="AZ828" s="2">
        <f t="shared" si="783"/>
        <v>0</v>
      </c>
      <c r="BA828" s="2">
        <f t="shared" si="783"/>
        <v>0</v>
      </c>
      <c r="BB828" s="2">
        <f t="shared" si="783"/>
        <v>0</v>
      </c>
      <c r="BC828" s="2">
        <f t="shared" si="783"/>
        <v>0</v>
      </c>
      <c r="BD828" s="2">
        <f t="shared" si="783"/>
        <v>0</v>
      </c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>
        <f>ROUND(SUMIF(AA813:AA826,"=55282325",FQ813:FQ826),2)</f>
        <v>0</v>
      </c>
      <c r="BY828" s="2">
        <f>ROUND(SUMIF(AA813:AA826,"=55282325",FR813:FR826),2)</f>
        <v>0</v>
      </c>
      <c r="BZ828" s="2">
        <f>ROUND(SUMIF(AA813:AA826,"=55282325",GL813:GL826),2)</f>
        <v>0</v>
      </c>
      <c r="CA828" s="2">
        <f>ROUND(SUMIF(AA813:AA826,"=55282325",GM813:GM826),2)</f>
        <v>182533.64</v>
      </c>
      <c r="CB828" s="2">
        <f>ROUND(SUMIF(AA813:AA826,"=55282325",GN813:GN826),2)</f>
        <v>182533.64</v>
      </c>
      <c r="CC828" s="2">
        <f>ROUND(SUMIF(AA813:AA826,"=55282325",GO813:GO826),2)</f>
        <v>0</v>
      </c>
      <c r="CD828" s="2">
        <f>ROUND(SUMIF(AA813:AA826,"=55282325",GP813:GP826),2)</f>
        <v>0</v>
      </c>
      <c r="CE828" s="2">
        <f>AC828-BX828</f>
        <v>93537.67</v>
      </c>
      <c r="CF828" s="2">
        <f>AC828-BY828</f>
        <v>93537.67</v>
      </c>
      <c r="CG828" s="2">
        <f>BX828-BZ828</f>
        <v>0</v>
      </c>
      <c r="CH828" s="2">
        <f>AC828-BX828-BY828+BZ828</f>
        <v>93537.67</v>
      </c>
      <c r="CI828" s="2">
        <f>BY828-BZ828</f>
        <v>0</v>
      </c>
      <c r="CJ828" s="2">
        <f>ROUND(SUMIF(AA813:AA826,"=55282325",GX813:GX826),2)</f>
        <v>0</v>
      </c>
      <c r="CK828" s="2">
        <f>ROUND(SUMIF(AA813:AA826,"=55282325",GY813:GY826),2)</f>
        <v>0</v>
      </c>
      <c r="CL828" s="2">
        <f>ROUND(SUMIF(AA813:AA826,"=55282325",GZ813:GZ826),2)</f>
        <v>0</v>
      </c>
      <c r="CM828" s="2">
        <f>ROUND(SUMIF(AA813:AA826,"=55282325",HD813:HD826),2)</f>
        <v>0</v>
      </c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>
        <v>0</v>
      </c>
    </row>
    <row r="830" spans="1:245" x14ac:dyDescent="0.2">
      <c r="A830" s="4">
        <v>50</v>
      </c>
      <c r="B830" s="4">
        <v>0</v>
      </c>
      <c r="C830" s="4">
        <v>0</v>
      </c>
      <c r="D830" s="4">
        <v>1</v>
      </c>
      <c r="E830" s="4">
        <v>201</v>
      </c>
      <c r="F830" s="4">
        <f>ROUND(Source!O828,O830)</f>
        <v>133936.28</v>
      </c>
      <c r="G830" s="4" t="s">
        <v>54</v>
      </c>
      <c r="H830" s="4" t="s">
        <v>55</v>
      </c>
      <c r="I830" s="4"/>
      <c r="J830" s="4"/>
      <c r="K830" s="4">
        <v>201</v>
      </c>
      <c r="L830" s="4">
        <v>1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>
        <v>133936.28</v>
      </c>
      <c r="X830" s="4">
        <v>1</v>
      </c>
      <c r="Y830" s="4">
        <v>133936.28</v>
      </c>
      <c r="Z830" s="4"/>
      <c r="AA830" s="4"/>
      <c r="AB830" s="4"/>
    </row>
    <row r="831" spans="1:245" x14ac:dyDescent="0.2">
      <c r="A831" s="4">
        <v>50</v>
      </c>
      <c r="B831" s="4">
        <v>0</v>
      </c>
      <c r="C831" s="4">
        <v>0</v>
      </c>
      <c r="D831" s="4">
        <v>1</v>
      </c>
      <c r="E831" s="4">
        <v>202</v>
      </c>
      <c r="F831" s="4">
        <f>ROUND(Source!P828,O831)</f>
        <v>93537.67</v>
      </c>
      <c r="G831" s="4" t="s">
        <v>56</v>
      </c>
      <c r="H831" s="4" t="s">
        <v>57</v>
      </c>
      <c r="I831" s="4"/>
      <c r="J831" s="4"/>
      <c r="K831" s="4">
        <v>202</v>
      </c>
      <c r="L831" s="4">
        <v>2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>
        <v>93537.67</v>
      </c>
      <c r="X831" s="4">
        <v>1</v>
      </c>
      <c r="Y831" s="4">
        <v>93537.67</v>
      </c>
      <c r="Z831" s="4"/>
      <c r="AA831" s="4"/>
      <c r="AB831" s="4"/>
    </row>
    <row r="832" spans="1:245" x14ac:dyDescent="0.2">
      <c r="A832" s="4">
        <v>50</v>
      </c>
      <c r="B832" s="4">
        <v>0</v>
      </c>
      <c r="C832" s="4">
        <v>0</v>
      </c>
      <c r="D832" s="4">
        <v>1</v>
      </c>
      <c r="E832" s="4">
        <v>222</v>
      </c>
      <c r="F832" s="4">
        <f>ROUND(Source!AO828,O832)</f>
        <v>0</v>
      </c>
      <c r="G832" s="4" t="s">
        <v>58</v>
      </c>
      <c r="H832" s="4" t="s">
        <v>59</v>
      </c>
      <c r="I832" s="4"/>
      <c r="J832" s="4"/>
      <c r="K832" s="4">
        <v>222</v>
      </c>
      <c r="L832" s="4">
        <v>3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>
        <v>0</v>
      </c>
      <c r="X832" s="4">
        <v>1</v>
      </c>
      <c r="Y832" s="4">
        <v>0</v>
      </c>
      <c r="Z832" s="4"/>
      <c r="AA832" s="4"/>
      <c r="AB832" s="4"/>
    </row>
    <row r="833" spans="1:28" x14ac:dyDescent="0.2">
      <c r="A833" s="4">
        <v>50</v>
      </c>
      <c r="B833" s="4">
        <v>0</v>
      </c>
      <c r="C833" s="4">
        <v>0</v>
      </c>
      <c r="D833" s="4">
        <v>1</v>
      </c>
      <c r="E833" s="4">
        <v>225</v>
      </c>
      <c r="F833" s="4">
        <f>ROUND(Source!AV828,O833)</f>
        <v>93537.67</v>
      </c>
      <c r="G833" s="4" t="s">
        <v>60</v>
      </c>
      <c r="H833" s="4" t="s">
        <v>61</v>
      </c>
      <c r="I833" s="4"/>
      <c r="J833" s="4"/>
      <c r="K833" s="4">
        <v>225</v>
      </c>
      <c r="L833" s="4">
        <v>4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>
        <v>93537.67</v>
      </c>
      <c r="X833" s="4">
        <v>1</v>
      </c>
      <c r="Y833" s="4">
        <v>93537.67</v>
      </c>
      <c r="Z833" s="4"/>
      <c r="AA833" s="4"/>
      <c r="AB833" s="4"/>
    </row>
    <row r="834" spans="1:28" x14ac:dyDescent="0.2">
      <c r="A834" s="4">
        <v>50</v>
      </c>
      <c r="B834" s="4">
        <v>0</v>
      </c>
      <c r="C834" s="4">
        <v>0</v>
      </c>
      <c r="D834" s="4">
        <v>1</v>
      </c>
      <c r="E834" s="4">
        <v>226</v>
      </c>
      <c r="F834" s="4">
        <f>ROUND(Source!AW828,O834)</f>
        <v>93537.67</v>
      </c>
      <c r="G834" s="4" t="s">
        <v>62</v>
      </c>
      <c r="H834" s="4" t="s">
        <v>63</v>
      </c>
      <c r="I834" s="4"/>
      <c r="J834" s="4"/>
      <c r="K834" s="4">
        <v>226</v>
      </c>
      <c r="L834" s="4">
        <v>5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>
        <v>93537.67</v>
      </c>
      <c r="X834" s="4">
        <v>1</v>
      </c>
      <c r="Y834" s="4">
        <v>93537.67</v>
      </c>
      <c r="Z834" s="4"/>
      <c r="AA834" s="4"/>
      <c r="AB834" s="4"/>
    </row>
    <row r="835" spans="1:28" x14ac:dyDescent="0.2">
      <c r="A835" s="4">
        <v>50</v>
      </c>
      <c r="B835" s="4">
        <v>0</v>
      </c>
      <c r="C835" s="4">
        <v>0</v>
      </c>
      <c r="D835" s="4">
        <v>1</v>
      </c>
      <c r="E835" s="4">
        <v>227</v>
      </c>
      <c r="F835" s="4">
        <f>ROUND(Source!AX828,O835)</f>
        <v>0</v>
      </c>
      <c r="G835" s="4" t="s">
        <v>64</v>
      </c>
      <c r="H835" s="4" t="s">
        <v>65</v>
      </c>
      <c r="I835" s="4"/>
      <c r="J835" s="4"/>
      <c r="K835" s="4">
        <v>227</v>
      </c>
      <c r="L835" s="4">
        <v>6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>
        <v>0</v>
      </c>
      <c r="X835" s="4">
        <v>1</v>
      </c>
      <c r="Y835" s="4">
        <v>0</v>
      </c>
      <c r="Z835" s="4"/>
      <c r="AA835" s="4"/>
      <c r="AB835" s="4"/>
    </row>
    <row r="836" spans="1:28" x14ac:dyDescent="0.2">
      <c r="A836" s="4">
        <v>50</v>
      </c>
      <c r="B836" s="4">
        <v>0</v>
      </c>
      <c r="C836" s="4">
        <v>0</v>
      </c>
      <c r="D836" s="4">
        <v>1</v>
      </c>
      <c r="E836" s="4">
        <v>228</v>
      </c>
      <c r="F836" s="4">
        <f>ROUND(Source!AY828,O836)</f>
        <v>93537.67</v>
      </c>
      <c r="G836" s="4" t="s">
        <v>66</v>
      </c>
      <c r="H836" s="4" t="s">
        <v>67</v>
      </c>
      <c r="I836" s="4"/>
      <c r="J836" s="4"/>
      <c r="K836" s="4">
        <v>228</v>
      </c>
      <c r="L836" s="4">
        <v>7</v>
      </c>
      <c r="M836" s="4">
        <v>3</v>
      </c>
      <c r="N836" s="4" t="s">
        <v>3</v>
      </c>
      <c r="O836" s="4">
        <v>2</v>
      </c>
      <c r="P836" s="4"/>
      <c r="Q836" s="4"/>
      <c r="R836" s="4"/>
      <c r="S836" s="4"/>
      <c r="T836" s="4"/>
      <c r="U836" s="4"/>
      <c r="V836" s="4"/>
      <c r="W836" s="4">
        <v>93537.67</v>
      </c>
      <c r="X836" s="4">
        <v>1</v>
      </c>
      <c r="Y836" s="4">
        <v>93537.67</v>
      </c>
      <c r="Z836" s="4"/>
      <c r="AA836" s="4"/>
      <c r="AB836" s="4"/>
    </row>
    <row r="837" spans="1:28" x14ac:dyDescent="0.2">
      <c r="A837" s="4">
        <v>50</v>
      </c>
      <c r="B837" s="4">
        <v>0</v>
      </c>
      <c r="C837" s="4">
        <v>0</v>
      </c>
      <c r="D837" s="4">
        <v>1</v>
      </c>
      <c r="E837" s="4">
        <v>216</v>
      </c>
      <c r="F837" s="4">
        <f>ROUND(Source!AP828,O837)</f>
        <v>0</v>
      </c>
      <c r="G837" s="4" t="s">
        <v>68</v>
      </c>
      <c r="H837" s="4" t="s">
        <v>69</v>
      </c>
      <c r="I837" s="4"/>
      <c r="J837" s="4"/>
      <c r="K837" s="4">
        <v>216</v>
      </c>
      <c r="L837" s="4">
        <v>8</v>
      </c>
      <c r="M837" s="4">
        <v>3</v>
      </c>
      <c r="N837" s="4" t="s">
        <v>3</v>
      </c>
      <c r="O837" s="4">
        <v>2</v>
      </c>
      <c r="P837" s="4"/>
      <c r="Q837" s="4"/>
      <c r="R837" s="4"/>
      <c r="S837" s="4"/>
      <c r="T837" s="4"/>
      <c r="U837" s="4"/>
      <c r="V837" s="4"/>
      <c r="W837" s="4">
        <v>0</v>
      </c>
      <c r="X837" s="4">
        <v>1</v>
      </c>
      <c r="Y837" s="4">
        <v>0</v>
      </c>
      <c r="Z837" s="4"/>
      <c r="AA837" s="4"/>
      <c r="AB837" s="4"/>
    </row>
    <row r="838" spans="1:28" x14ac:dyDescent="0.2">
      <c r="A838" s="4">
        <v>50</v>
      </c>
      <c r="B838" s="4">
        <v>0</v>
      </c>
      <c r="C838" s="4">
        <v>0</v>
      </c>
      <c r="D838" s="4">
        <v>1</v>
      </c>
      <c r="E838" s="4">
        <v>223</v>
      </c>
      <c r="F838" s="4">
        <f>ROUND(Source!AQ828,O838)</f>
        <v>0</v>
      </c>
      <c r="G838" s="4" t="s">
        <v>70</v>
      </c>
      <c r="H838" s="4" t="s">
        <v>71</v>
      </c>
      <c r="I838" s="4"/>
      <c r="J838" s="4"/>
      <c r="K838" s="4">
        <v>223</v>
      </c>
      <c r="L838" s="4">
        <v>9</v>
      </c>
      <c r="M838" s="4">
        <v>3</v>
      </c>
      <c r="N838" s="4" t="s">
        <v>3</v>
      </c>
      <c r="O838" s="4">
        <v>2</v>
      </c>
      <c r="P838" s="4"/>
      <c r="Q838" s="4"/>
      <c r="R838" s="4"/>
      <c r="S838" s="4"/>
      <c r="T838" s="4"/>
      <c r="U838" s="4"/>
      <c r="V838" s="4"/>
      <c r="W838" s="4">
        <v>0</v>
      </c>
      <c r="X838" s="4">
        <v>1</v>
      </c>
      <c r="Y838" s="4">
        <v>0</v>
      </c>
      <c r="Z838" s="4"/>
      <c r="AA838" s="4"/>
      <c r="AB838" s="4"/>
    </row>
    <row r="839" spans="1:28" x14ac:dyDescent="0.2">
      <c r="A839" s="4">
        <v>50</v>
      </c>
      <c r="B839" s="4">
        <v>0</v>
      </c>
      <c r="C839" s="4">
        <v>0</v>
      </c>
      <c r="D839" s="4">
        <v>1</v>
      </c>
      <c r="E839" s="4">
        <v>229</v>
      </c>
      <c r="F839" s="4">
        <f>ROUND(Source!AZ828,O839)</f>
        <v>0</v>
      </c>
      <c r="G839" s="4" t="s">
        <v>72</v>
      </c>
      <c r="H839" s="4" t="s">
        <v>73</v>
      </c>
      <c r="I839" s="4"/>
      <c r="J839" s="4"/>
      <c r="K839" s="4">
        <v>229</v>
      </c>
      <c r="L839" s="4">
        <v>10</v>
      </c>
      <c r="M839" s="4">
        <v>3</v>
      </c>
      <c r="N839" s="4" t="s">
        <v>3</v>
      </c>
      <c r="O839" s="4">
        <v>2</v>
      </c>
      <c r="P839" s="4"/>
      <c r="Q839" s="4"/>
      <c r="R839" s="4"/>
      <c r="S839" s="4"/>
      <c r="T839" s="4"/>
      <c r="U839" s="4"/>
      <c r="V839" s="4"/>
      <c r="W839" s="4">
        <v>0</v>
      </c>
      <c r="X839" s="4">
        <v>1</v>
      </c>
      <c r="Y839" s="4">
        <v>0</v>
      </c>
      <c r="Z839" s="4"/>
      <c r="AA839" s="4"/>
      <c r="AB839" s="4"/>
    </row>
    <row r="840" spans="1:28" x14ac:dyDescent="0.2">
      <c r="A840" s="4">
        <v>50</v>
      </c>
      <c r="B840" s="4">
        <v>0</v>
      </c>
      <c r="C840" s="4">
        <v>0</v>
      </c>
      <c r="D840" s="4">
        <v>1</v>
      </c>
      <c r="E840" s="4">
        <v>203</v>
      </c>
      <c r="F840" s="4">
        <f>ROUND(Source!Q828,O840)</f>
        <v>5333.94</v>
      </c>
      <c r="G840" s="4" t="s">
        <v>74</v>
      </c>
      <c r="H840" s="4" t="s">
        <v>75</v>
      </c>
      <c r="I840" s="4"/>
      <c r="J840" s="4"/>
      <c r="K840" s="4">
        <v>203</v>
      </c>
      <c r="L840" s="4">
        <v>11</v>
      </c>
      <c r="M840" s="4">
        <v>3</v>
      </c>
      <c r="N840" s="4" t="s">
        <v>3</v>
      </c>
      <c r="O840" s="4">
        <v>2</v>
      </c>
      <c r="P840" s="4"/>
      <c r="Q840" s="4"/>
      <c r="R840" s="4"/>
      <c r="S840" s="4"/>
      <c r="T840" s="4"/>
      <c r="U840" s="4"/>
      <c r="V840" s="4"/>
      <c r="W840" s="4">
        <v>5333.94</v>
      </c>
      <c r="X840" s="4">
        <v>1</v>
      </c>
      <c r="Y840" s="4">
        <v>5333.94</v>
      </c>
      <c r="Z840" s="4"/>
      <c r="AA840" s="4"/>
      <c r="AB840" s="4"/>
    </row>
    <row r="841" spans="1:28" x14ac:dyDescent="0.2">
      <c r="A841" s="4">
        <v>50</v>
      </c>
      <c r="B841" s="4">
        <v>0</v>
      </c>
      <c r="C841" s="4">
        <v>0</v>
      </c>
      <c r="D841" s="4">
        <v>1</v>
      </c>
      <c r="E841" s="4">
        <v>231</v>
      </c>
      <c r="F841" s="4">
        <f>ROUND(Source!BB828,O841)</f>
        <v>0</v>
      </c>
      <c r="G841" s="4" t="s">
        <v>76</v>
      </c>
      <c r="H841" s="4" t="s">
        <v>77</v>
      </c>
      <c r="I841" s="4"/>
      <c r="J841" s="4"/>
      <c r="K841" s="4">
        <v>231</v>
      </c>
      <c r="L841" s="4">
        <v>12</v>
      </c>
      <c r="M841" s="4">
        <v>3</v>
      </c>
      <c r="N841" s="4" t="s">
        <v>3</v>
      </c>
      <c r="O841" s="4">
        <v>2</v>
      </c>
      <c r="P841" s="4"/>
      <c r="Q841" s="4"/>
      <c r="R841" s="4"/>
      <c r="S841" s="4"/>
      <c r="T841" s="4"/>
      <c r="U841" s="4"/>
      <c r="V841" s="4"/>
      <c r="W841" s="4">
        <v>0</v>
      </c>
      <c r="X841" s="4">
        <v>1</v>
      </c>
      <c r="Y841" s="4">
        <v>0</v>
      </c>
      <c r="Z841" s="4"/>
      <c r="AA841" s="4"/>
      <c r="AB841" s="4"/>
    </row>
    <row r="842" spans="1:28" x14ac:dyDescent="0.2">
      <c r="A842" s="4">
        <v>50</v>
      </c>
      <c r="B842" s="4">
        <v>0</v>
      </c>
      <c r="C842" s="4">
        <v>0</v>
      </c>
      <c r="D842" s="4">
        <v>1</v>
      </c>
      <c r="E842" s="4">
        <v>204</v>
      </c>
      <c r="F842" s="4">
        <f>ROUND(Source!R828,O842)</f>
        <v>3074.71</v>
      </c>
      <c r="G842" s="4" t="s">
        <v>78</v>
      </c>
      <c r="H842" s="4" t="s">
        <v>79</v>
      </c>
      <c r="I842" s="4"/>
      <c r="J842" s="4"/>
      <c r="K842" s="4">
        <v>204</v>
      </c>
      <c r="L842" s="4">
        <v>13</v>
      </c>
      <c r="M842" s="4">
        <v>3</v>
      </c>
      <c r="N842" s="4" t="s">
        <v>3</v>
      </c>
      <c r="O842" s="4">
        <v>2</v>
      </c>
      <c r="P842" s="4"/>
      <c r="Q842" s="4"/>
      <c r="R842" s="4"/>
      <c r="S842" s="4"/>
      <c r="T842" s="4"/>
      <c r="U842" s="4"/>
      <c r="V842" s="4"/>
      <c r="W842" s="4">
        <v>3074.71</v>
      </c>
      <c r="X842" s="4">
        <v>1</v>
      </c>
      <c r="Y842" s="4">
        <v>3074.71</v>
      </c>
      <c r="Z842" s="4"/>
      <c r="AA842" s="4"/>
      <c r="AB842" s="4"/>
    </row>
    <row r="843" spans="1:28" x14ac:dyDescent="0.2">
      <c r="A843" s="4">
        <v>50</v>
      </c>
      <c r="B843" s="4">
        <v>0</v>
      </c>
      <c r="C843" s="4">
        <v>0</v>
      </c>
      <c r="D843" s="4">
        <v>1</v>
      </c>
      <c r="E843" s="4">
        <v>205</v>
      </c>
      <c r="F843" s="4">
        <f>ROUND(Source!S828,O843)</f>
        <v>35064.67</v>
      </c>
      <c r="G843" s="4" t="s">
        <v>80</v>
      </c>
      <c r="H843" s="4" t="s">
        <v>81</v>
      </c>
      <c r="I843" s="4"/>
      <c r="J843" s="4"/>
      <c r="K843" s="4">
        <v>205</v>
      </c>
      <c r="L843" s="4">
        <v>14</v>
      </c>
      <c r="M843" s="4">
        <v>3</v>
      </c>
      <c r="N843" s="4" t="s">
        <v>3</v>
      </c>
      <c r="O843" s="4">
        <v>2</v>
      </c>
      <c r="P843" s="4"/>
      <c r="Q843" s="4"/>
      <c r="R843" s="4"/>
      <c r="S843" s="4"/>
      <c r="T843" s="4"/>
      <c r="U843" s="4"/>
      <c r="V843" s="4"/>
      <c r="W843" s="4">
        <v>35064.67</v>
      </c>
      <c r="X843" s="4">
        <v>1</v>
      </c>
      <c r="Y843" s="4">
        <v>35064.67</v>
      </c>
      <c r="Z843" s="4"/>
      <c r="AA843" s="4"/>
      <c r="AB843" s="4"/>
    </row>
    <row r="844" spans="1:28" x14ac:dyDescent="0.2">
      <c r="A844" s="4">
        <v>50</v>
      </c>
      <c r="B844" s="4">
        <v>0</v>
      </c>
      <c r="C844" s="4">
        <v>0</v>
      </c>
      <c r="D844" s="4">
        <v>1</v>
      </c>
      <c r="E844" s="4">
        <v>232</v>
      </c>
      <c r="F844" s="4">
        <f>ROUND(Source!BC828,O844)</f>
        <v>0</v>
      </c>
      <c r="G844" s="4" t="s">
        <v>82</v>
      </c>
      <c r="H844" s="4" t="s">
        <v>83</v>
      </c>
      <c r="I844" s="4"/>
      <c r="J844" s="4"/>
      <c r="K844" s="4">
        <v>232</v>
      </c>
      <c r="L844" s="4">
        <v>15</v>
      </c>
      <c r="M844" s="4">
        <v>3</v>
      </c>
      <c r="N844" s="4" t="s">
        <v>3</v>
      </c>
      <c r="O844" s="4">
        <v>2</v>
      </c>
      <c r="P844" s="4"/>
      <c r="Q844" s="4"/>
      <c r="R844" s="4"/>
      <c r="S844" s="4"/>
      <c r="T844" s="4"/>
      <c r="U844" s="4"/>
      <c r="V844" s="4"/>
      <c r="W844" s="4">
        <v>0</v>
      </c>
      <c r="X844" s="4">
        <v>1</v>
      </c>
      <c r="Y844" s="4">
        <v>0</v>
      </c>
      <c r="Z844" s="4"/>
      <c r="AA844" s="4"/>
      <c r="AB844" s="4"/>
    </row>
    <row r="845" spans="1:28" x14ac:dyDescent="0.2">
      <c r="A845" s="4">
        <v>50</v>
      </c>
      <c r="B845" s="4">
        <v>0</v>
      </c>
      <c r="C845" s="4">
        <v>0</v>
      </c>
      <c r="D845" s="4">
        <v>1</v>
      </c>
      <c r="E845" s="4">
        <v>214</v>
      </c>
      <c r="F845" s="4">
        <f>ROUND(Source!AS828,O845)</f>
        <v>182533.64</v>
      </c>
      <c r="G845" s="4" t="s">
        <v>84</v>
      </c>
      <c r="H845" s="4" t="s">
        <v>85</v>
      </c>
      <c r="I845" s="4"/>
      <c r="J845" s="4"/>
      <c r="K845" s="4">
        <v>214</v>
      </c>
      <c r="L845" s="4">
        <v>16</v>
      </c>
      <c r="M845" s="4">
        <v>3</v>
      </c>
      <c r="N845" s="4" t="s">
        <v>3</v>
      </c>
      <c r="O845" s="4">
        <v>2</v>
      </c>
      <c r="P845" s="4"/>
      <c r="Q845" s="4"/>
      <c r="R845" s="4"/>
      <c r="S845" s="4"/>
      <c r="T845" s="4"/>
      <c r="U845" s="4"/>
      <c r="V845" s="4"/>
      <c r="W845" s="4">
        <v>182533.64</v>
      </c>
      <c r="X845" s="4">
        <v>1</v>
      </c>
      <c r="Y845" s="4">
        <v>182533.64</v>
      </c>
      <c r="Z845" s="4"/>
      <c r="AA845" s="4"/>
      <c r="AB845" s="4"/>
    </row>
    <row r="846" spans="1:28" x14ac:dyDescent="0.2">
      <c r="A846" s="4">
        <v>50</v>
      </c>
      <c r="B846" s="4">
        <v>0</v>
      </c>
      <c r="C846" s="4">
        <v>0</v>
      </c>
      <c r="D846" s="4">
        <v>1</v>
      </c>
      <c r="E846" s="4">
        <v>215</v>
      </c>
      <c r="F846" s="4">
        <f>ROUND(Source!AT828,O846)</f>
        <v>0</v>
      </c>
      <c r="G846" s="4" t="s">
        <v>86</v>
      </c>
      <c r="H846" s="4" t="s">
        <v>87</v>
      </c>
      <c r="I846" s="4"/>
      <c r="J846" s="4"/>
      <c r="K846" s="4">
        <v>215</v>
      </c>
      <c r="L846" s="4">
        <v>17</v>
      </c>
      <c r="M846" s="4">
        <v>3</v>
      </c>
      <c r="N846" s="4" t="s">
        <v>3</v>
      </c>
      <c r="O846" s="4">
        <v>2</v>
      </c>
      <c r="P846" s="4"/>
      <c r="Q846" s="4"/>
      <c r="R846" s="4"/>
      <c r="S846" s="4"/>
      <c r="T846" s="4"/>
      <c r="U846" s="4"/>
      <c r="V846" s="4"/>
      <c r="W846" s="4">
        <v>0</v>
      </c>
      <c r="X846" s="4">
        <v>1</v>
      </c>
      <c r="Y846" s="4">
        <v>0</v>
      </c>
      <c r="Z846" s="4"/>
      <c r="AA846" s="4"/>
      <c r="AB846" s="4"/>
    </row>
    <row r="847" spans="1:28" x14ac:dyDescent="0.2">
      <c r="A847" s="4">
        <v>50</v>
      </c>
      <c r="B847" s="4">
        <v>0</v>
      </c>
      <c r="C847" s="4">
        <v>0</v>
      </c>
      <c r="D847" s="4">
        <v>1</v>
      </c>
      <c r="E847" s="4">
        <v>217</v>
      </c>
      <c r="F847" s="4">
        <f>ROUND(Source!AU828,O847)</f>
        <v>0</v>
      </c>
      <c r="G847" s="4" t="s">
        <v>88</v>
      </c>
      <c r="H847" s="4" t="s">
        <v>89</v>
      </c>
      <c r="I847" s="4"/>
      <c r="J847" s="4"/>
      <c r="K847" s="4">
        <v>217</v>
      </c>
      <c r="L847" s="4">
        <v>18</v>
      </c>
      <c r="M847" s="4">
        <v>3</v>
      </c>
      <c r="N847" s="4" t="s">
        <v>3</v>
      </c>
      <c r="O847" s="4">
        <v>2</v>
      </c>
      <c r="P847" s="4"/>
      <c r="Q847" s="4"/>
      <c r="R847" s="4"/>
      <c r="S847" s="4"/>
      <c r="T847" s="4"/>
      <c r="U847" s="4"/>
      <c r="V847" s="4"/>
      <c r="W847" s="4">
        <v>0</v>
      </c>
      <c r="X847" s="4">
        <v>1</v>
      </c>
      <c r="Y847" s="4">
        <v>0</v>
      </c>
      <c r="Z847" s="4"/>
      <c r="AA847" s="4"/>
      <c r="AB847" s="4"/>
    </row>
    <row r="848" spans="1:28" x14ac:dyDescent="0.2">
      <c r="A848" s="4">
        <v>50</v>
      </c>
      <c r="B848" s="4">
        <v>0</v>
      </c>
      <c r="C848" s="4">
        <v>0</v>
      </c>
      <c r="D848" s="4">
        <v>1</v>
      </c>
      <c r="E848" s="4">
        <v>230</v>
      </c>
      <c r="F848" s="4">
        <f>ROUND(Source!BA828,O848)</f>
        <v>0</v>
      </c>
      <c r="G848" s="4" t="s">
        <v>90</v>
      </c>
      <c r="H848" s="4" t="s">
        <v>91</v>
      </c>
      <c r="I848" s="4"/>
      <c r="J848" s="4"/>
      <c r="K848" s="4">
        <v>230</v>
      </c>
      <c r="L848" s="4">
        <v>19</v>
      </c>
      <c r="M848" s="4">
        <v>3</v>
      </c>
      <c r="N848" s="4" t="s">
        <v>3</v>
      </c>
      <c r="O848" s="4">
        <v>2</v>
      </c>
      <c r="P848" s="4"/>
      <c r="Q848" s="4"/>
      <c r="R848" s="4"/>
      <c r="S848" s="4"/>
      <c r="T848" s="4"/>
      <c r="U848" s="4"/>
      <c r="V848" s="4"/>
      <c r="W848" s="4">
        <v>0</v>
      </c>
      <c r="X848" s="4">
        <v>1</v>
      </c>
      <c r="Y848" s="4">
        <v>0</v>
      </c>
      <c r="Z848" s="4"/>
      <c r="AA848" s="4"/>
      <c r="AB848" s="4"/>
    </row>
    <row r="849" spans="1:206" x14ac:dyDescent="0.2">
      <c r="A849" s="4">
        <v>50</v>
      </c>
      <c r="B849" s="4">
        <v>0</v>
      </c>
      <c r="C849" s="4">
        <v>0</v>
      </c>
      <c r="D849" s="4">
        <v>1</v>
      </c>
      <c r="E849" s="4">
        <v>206</v>
      </c>
      <c r="F849" s="4">
        <f>ROUND(Source!T828,O849)</f>
        <v>0</v>
      </c>
      <c r="G849" s="4" t="s">
        <v>92</v>
      </c>
      <c r="H849" s="4" t="s">
        <v>93</v>
      </c>
      <c r="I849" s="4"/>
      <c r="J849" s="4"/>
      <c r="K849" s="4">
        <v>206</v>
      </c>
      <c r="L849" s="4">
        <v>20</v>
      </c>
      <c r="M849" s="4">
        <v>3</v>
      </c>
      <c r="N849" s="4" t="s">
        <v>3</v>
      </c>
      <c r="O849" s="4">
        <v>2</v>
      </c>
      <c r="P849" s="4"/>
      <c r="Q849" s="4"/>
      <c r="R849" s="4"/>
      <c r="S849" s="4"/>
      <c r="T849" s="4"/>
      <c r="U849" s="4"/>
      <c r="V849" s="4"/>
      <c r="W849" s="4">
        <v>0</v>
      </c>
      <c r="X849" s="4">
        <v>1</v>
      </c>
      <c r="Y849" s="4">
        <v>0</v>
      </c>
      <c r="Z849" s="4"/>
      <c r="AA849" s="4"/>
      <c r="AB849" s="4"/>
    </row>
    <row r="850" spans="1:206" x14ac:dyDescent="0.2">
      <c r="A850" s="4">
        <v>50</v>
      </c>
      <c r="B850" s="4">
        <v>0</v>
      </c>
      <c r="C850" s="4">
        <v>0</v>
      </c>
      <c r="D850" s="4">
        <v>1</v>
      </c>
      <c r="E850" s="4">
        <v>207</v>
      </c>
      <c r="F850" s="4">
        <f>Source!U828</f>
        <v>106.22895299999999</v>
      </c>
      <c r="G850" s="4" t="s">
        <v>94</v>
      </c>
      <c r="H850" s="4" t="s">
        <v>95</v>
      </c>
      <c r="I850" s="4"/>
      <c r="J850" s="4"/>
      <c r="K850" s="4">
        <v>207</v>
      </c>
      <c r="L850" s="4">
        <v>21</v>
      </c>
      <c r="M850" s="4">
        <v>3</v>
      </c>
      <c r="N850" s="4" t="s">
        <v>3</v>
      </c>
      <c r="O850" s="4">
        <v>-1</v>
      </c>
      <c r="P850" s="4"/>
      <c r="Q850" s="4"/>
      <c r="R850" s="4"/>
      <c r="S850" s="4"/>
      <c r="T850" s="4"/>
      <c r="U850" s="4"/>
      <c r="V850" s="4"/>
      <c r="W850" s="4">
        <v>106.22895299999999</v>
      </c>
      <c r="X850" s="4">
        <v>1</v>
      </c>
      <c r="Y850" s="4">
        <v>106.22895299999999</v>
      </c>
      <c r="Z850" s="4"/>
      <c r="AA850" s="4"/>
      <c r="AB850" s="4"/>
    </row>
    <row r="851" spans="1:206" x14ac:dyDescent="0.2">
      <c r="A851" s="4">
        <v>50</v>
      </c>
      <c r="B851" s="4">
        <v>0</v>
      </c>
      <c r="C851" s="4">
        <v>0</v>
      </c>
      <c r="D851" s="4">
        <v>1</v>
      </c>
      <c r="E851" s="4">
        <v>208</v>
      </c>
      <c r="F851" s="4">
        <f>Source!V828</f>
        <v>0</v>
      </c>
      <c r="G851" s="4" t="s">
        <v>96</v>
      </c>
      <c r="H851" s="4" t="s">
        <v>97</v>
      </c>
      <c r="I851" s="4"/>
      <c r="J851" s="4"/>
      <c r="K851" s="4">
        <v>208</v>
      </c>
      <c r="L851" s="4">
        <v>22</v>
      </c>
      <c r="M851" s="4">
        <v>3</v>
      </c>
      <c r="N851" s="4" t="s">
        <v>3</v>
      </c>
      <c r="O851" s="4">
        <v>-1</v>
      </c>
      <c r="P851" s="4"/>
      <c r="Q851" s="4"/>
      <c r="R851" s="4"/>
      <c r="S851" s="4"/>
      <c r="T851" s="4"/>
      <c r="U851" s="4"/>
      <c r="V851" s="4"/>
      <c r="W851" s="4">
        <v>0</v>
      </c>
      <c r="X851" s="4">
        <v>1</v>
      </c>
      <c r="Y851" s="4">
        <v>0</v>
      </c>
      <c r="Z851" s="4"/>
      <c r="AA851" s="4"/>
      <c r="AB851" s="4"/>
    </row>
    <row r="852" spans="1:206" x14ac:dyDescent="0.2">
      <c r="A852" s="4">
        <v>50</v>
      </c>
      <c r="B852" s="4">
        <v>0</v>
      </c>
      <c r="C852" s="4">
        <v>0</v>
      </c>
      <c r="D852" s="4">
        <v>1</v>
      </c>
      <c r="E852" s="4">
        <v>209</v>
      </c>
      <c r="F852" s="4">
        <f>ROUND(Source!W828,O852)</f>
        <v>0</v>
      </c>
      <c r="G852" s="4" t="s">
        <v>98</v>
      </c>
      <c r="H852" s="4" t="s">
        <v>99</v>
      </c>
      <c r="I852" s="4"/>
      <c r="J852" s="4"/>
      <c r="K852" s="4">
        <v>209</v>
      </c>
      <c r="L852" s="4">
        <v>23</v>
      </c>
      <c r="M852" s="4">
        <v>3</v>
      </c>
      <c r="N852" s="4" t="s">
        <v>3</v>
      </c>
      <c r="O852" s="4">
        <v>2</v>
      </c>
      <c r="P852" s="4"/>
      <c r="Q852" s="4"/>
      <c r="R852" s="4"/>
      <c r="S852" s="4"/>
      <c r="T852" s="4"/>
      <c r="U852" s="4"/>
      <c r="V852" s="4"/>
      <c r="W852" s="4">
        <v>0</v>
      </c>
      <c r="X852" s="4">
        <v>1</v>
      </c>
      <c r="Y852" s="4">
        <v>0</v>
      </c>
      <c r="Z852" s="4"/>
      <c r="AA852" s="4"/>
      <c r="AB852" s="4"/>
    </row>
    <row r="853" spans="1:206" x14ac:dyDescent="0.2">
      <c r="A853" s="4">
        <v>50</v>
      </c>
      <c r="B853" s="4">
        <v>0</v>
      </c>
      <c r="C853" s="4">
        <v>0</v>
      </c>
      <c r="D853" s="4">
        <v>1</v>
      </c>
      <c r="E853" s="4">
        <v>233</v>
      </c>
      <c r="F853" s="4">
        <f>ROUND(Source!BD828,O853)</f>
        <v>0</v>
      </c>
      <c r="G853" s="4" t="s">
        <v>100</v>
      </c>
      <c r="H853" s="4" t="s">
        <v>101</v>
      </c>
      <c r="I853" s="4"/>
      <c r="J853" s="4"/>
      <c r="K853" s="4">
        <v>233</v>
      </c>
      <c r="L853" s="4">
        <v>24</v>
      </c>
      <c r="M853" s="4">
        <v>3</v>
      </c>
      <c r="N853" s="4" t="s">
        <v>3</v>
      </c>
      <c r="O853" s="4">
        <v>2</v>
      </c>
      <c r="P853" s="4"/>
      <c r="Q853" s="4"/>
      <c r="R853" s="4"/>
      <c r="S853" s="4"/>
      <c r="T853" s="4"/>
      <c r="U853" s="4"/>
      <c r="V853" s="4"/>
      <c r="W853" s="4">
        <v>0</v>
      </c>
      <c r="X853" s="4">
        <v>1</v>
      </c>
      <c r="Y853" s="4">
        <v>0</v>
      </c>
      <c r="Z853" s="4"/>
      <c r="AA853" s="4"/>
      <c r="AB853" s="4"/>
    </row>
    <row r="854" spans="1:206" x14ac:dyDescent="0.2">
      <c r="A854" s="4">
        <v>50</v>
      </c>
      <c r="B854" s="4">
        <v>0</v>
      </c>
      <c r="C854" s="4">
        <v>0</v>
      </c>
      <c r="D854" s="4">
        <v>1</v>
      </c>
      <c r="E854" s="4">
        <v>210</v>
      </c>
      <c r="F854" s="4">
        <f>ROUND(Source!X828,O854)</f>
        <v>29301.29</v>
      </c>
      <c r="G854" s="4" t="s">
        <v>102</v>
      </c>
      <c r="H854" s="4" t="s">
        <v>103</v>
      </c>
      <c r="I854" s="4"/>
      <c r="J854" s="4"/>
      <c r="K854" s="4">
        <v>210</v>
      </c>
      <c r="L854" s="4">
        <v>25</v>
      </c>
      <c r="M854" s="4">
        <v>3</v>
      </c>
      <c r="N854" s="4" t="s">
        <v>3</v>
      </c>
      <c r="O854" s="4">
        <v>2</v>
      </c>
      <c r="P854" s="4"/>
      <c r="Q854" s="4"/>
      <c r="R854" s="4"/>
      <c r="S854" s="4"/>
      <c r="T854" s="4"/>
      <c r="U854" s="4"/>
      <c r="V854" s="4"/>
      <c r="W854" s="4">
        <v>29301.29</v>
      </c>
      <c r="X854" s="4">
        <v>1</v>
      </c>
      <c r="Y854" s="4">
        <v>29301.29</v>
      </c>
      <c r="Z854" s="4"/>
      <c r="AA854" s="4"/>
      <c r="AB854" s="4"/>
    </row>
    <row r="855" spans="1:206" x14ac:dyDescent="0.2">
      <c r="A855" s="4">
        <v>50</v>
      </c>
      <c r="B855" s="4">
        <v>0</v>
      </c>
      <c r="C855" s="4">
        <v>0</v>
      </c>
      <c r="D855" s="4">
        <v>1</v>
      </c>
      <c r="E855" s="4">
        <v>211</v>
      </c>
      <c r="F855" s="4">
        <f>ROUND(Source!Y828,O855)</f>
        <v>14376.52</v>
      </c>
      <c r="G855" s="4" t="s">
        <v>104</v>
      </c>
      <c r="H855" s="4" t="s">
        <v>105</v>
      </c>
      <c r="I855" s="4"/>
      <c r="J855" s="4"/>
      <c r="K855" s="4">
        <v>211</v>
      </c>
      <c r="L855" s="4">
        <v>26</v>
      </c>
      <c r="M855" s="4">
        <v>3</v>
      </c>
      <c r="N855" s="4" t="s">
        <v>3</v>
      </c>
      <c r="O855" s="4">
        <v>2</v>
      </c>
      <c r="P855" s="4"/>
      <c r="Q855" s="4"/>
      <c r="R855" s="4"/>
      <c r="S855" s="4"/>
      <c r="T855" s="4"/>
      <c r="U855" s="4"/>
      <c r="V855" s="4"/>
      <c r="W855" s="4">
        <v>14376.52</v>
      </c>
      <c r="X855" s="4">
        <v>1</v>
      </c>
      <c r="Y855" s="4">
        <v>14376.52</v>
      </c>
      <c r="Z855" s="4"/>
      <c r="AA855" s="4"/>
      <c r="AB855" s="4"/>
    </row>
    <row r="856" spans="1:206" x14ac:dyDescent="0.2">
      <c r="A856" s="4">
        <v>50</v>
      </c>
      <c r="B856" s="4">
        <v>0</v>
      </c>
      <c r="C856" s="4">
        <v>0</v>
      </c>
      <c r="D856" s="4">
        <v>1</v>
      </c>
      <c r="E856" s="4">
        <v>224</v>
      </c>
      <c r="F856" s="4">
        <f>ROUND(Source!AR828,O856)</f>
        <v>182533.64</v>
      </c>
      <c r="G856" s="4" t="s">
        <v>106</v>
      </c>
      <c r="H856" s="4" t="s">
        <v>107</v>
      </c>
      <c r="I856" s="4"/>
      <c r="J856" s="4"/>
      <c r="K856" s="4">
        <v>224</v>
      </c>
      <c r="L856" s="4">
        <v>27</v>
      </c>
      <c r="M856" s="4">
        <v>3</v>
      </c>
      <c r="N856" s="4" t="s">
        <v>3</v>
      </c>
      <c r="O856" s="4">
        <v>2</v>
      </c>
      <c r="P856" s="4"/>
      <c r="Q856" s="4"/>
      <c r="R856" s="4"/>
      <c r="S856" s="4"/>
      <c r="T856" s="4"/>
      <c r="U856" s="4"/>
      <c r="V856" s="4"/>
      <c r="W856" s="4">
        <v>182533.64</v>
      </c>
      <c r="X856" s="4">
        <v>1</v>
      </c>
      <c r="Y856" s="4">
        <v>182533.64</v>
      </c>
      <c r="Z856" s="4"/>
      <c r="AA856" s="4"/>
      <c r="AB856" s="4"/>
    </row>
    <row r="858" spans="1:206" x14ac:dyDescent="0.2">
      <c r="A858" s="2">
        <v>51</v>
      </c>
      <c r="B858" s="2">
        <f>B748</f>
        <v>1</v>
      </c>
      <c r="C858" s="2">
        <f>A748</f>
        <v>4</v>
      </c>
      <c r="D858" s="2">
        <f>ROW(A748)</f>
        <v>748</v>
      </c>
      <c r="E858" s="2"/>
      <c r="F858" s="2" t="str">
        <f>IF(F748&lt;&gt;"",F748,"")</f>
        <v>Новый раздел</v>
      </c>
      <c r="G858" s="2" t="str">
        <f>IF(G748&lt;&gt;"",G748,"")</f>
        <v>Монтажные (кровельные) работы</v>
      </c>
      <c r="H858" s="2">
        <v>0</v>
      </c>
      <c r="I858" s="2"/>
      <c r="J858" s="2"/>
      <c r="K858" s="2"/>
      <c r="L858" s="2"/>
      <c r="M858" s="2"/>
      <c r="N858" s="2"/>
      <c r="O858" s="2">
        <f t="shared" ref="O858:T858" si="784">ROUND(O779+O828+AB858,2)</f>
        <v>589584.93999999994</v>
      </c>
      <c r="P858" s="2">
        <f t="shared" si="784"/>
        <v>409051.39</v>
      </c>
      <c r="Q858" s="2">
        <f t="shared" si="784"/>
        <v>22963.33</v>
      </c>
      <c r="R858" s="2">
        <f t="shared" si="784"/>
        <v>13230.11</v>
      </c>
      <c r="S858" s="2">
        <f t="shared" si="784"/>
        <v>157570.22</v>
      </c>
      <c r="T858" s="2">
        <f t="shared" si="784"/>
        <v>0</v>
      </c>
      <c r="U858" s="2">
        <f>U779+U828+AH858</f>
        <v>480.85749999999996</v>
      </c>
      <c r="V858" s="2">
        <f>V779+V828+AI858</f>
        <v>0</v>
      </c>
      <c r="W858" s="2">
        <f>ROUND(W779+W828+AJ858,2)</f>
        <v>0</v>
      </c>
      <c r="X858" s="2">
        <f>ROUND(X779+X828+AK858,2)</f>
        <v>130559.25</v>
      </c>
      <c r="Y858" s="2">
        <f>ROUND(Y779+Y828+AL858,2)</f>
        <v>64603.78</v>
      </c>
      <c r="Z858" s="2"/>
      <c r="AA858" s="2"/>
      <c r="AB858" s="2">
        <f>ROUND(SUMIF(AA752:AA765,"=55282325",O752:O765),2)</f>
        <v>455403.5</v>
      </c>
      <c r="AC858" s="2">
        <f>ROUND(SUMIF(AA752:AA765,"=55282325",P752:P765),2)</f>
        <v>315513.71999999997</v>
      </c>
      <c r="AD858" s="2">
        <f>ROUND(SUMIF(AA752:AA765,"=55282325",Q752:Q765),2)</f>
        <v>17629.39</v>
      </c>
      <c r="AE858" s="2">
        <f>ROUND(SUMIF(AA752:AA765,"=55282325",R752:R765),2)</f>
        <v>10155.4</v>
      </c>
      <c r="AF858" s="2">
        <f>ROUND(SUMIF(AA752:AA765,"=55282325",S752:S765),2)</f>
        <v>122260.39</v>
      </c>
      <c r="AG858" s="2">
        <f>ROUND(SUMIF(AA752:AA765,"=55282325",T752:T765),2)</f>
        <v>0</v>
      </c>
      <c r="AH858" s="2">
        <f>SUMIF(AA752:AA765,"=55282325",U752:U765)</f>
        <v>373.739915</v>
      </c>
      <c r="AI858" s="2">
        <f>SUMIF(AA752:AA765,"=55282325",V752:V765)</f>
        <v>0</v>
      </c>
      <c r="AJ858" s="2">
        <f>ROUND(SUMIF(AA752:AA765,"=55282325",W752:W765),2)</f>
        <v>0</v>
      </c>
      <c r="AK858" s="2">
        <f>ROUND(SUMIF(AA752:AA765,"=55282325",X752:X765),2)</f>
        <v>101078.98</v>
      </c>
      <c r="AL858" s="2">
        <f>ROUND(SUMIF(AA752:AA765,"=55282325",Y752:Y765),2)</f>
        <v>50126.75</v>
      </c>
      <c r="AM858" s="2"/>
      <c r="AN858" s="2"/>
      <c r="AO858" s="2">
        <f t="shared" ref="AO858:BD858" si="785">ROUND(AO779+AO828+BX858,2)</f>
        <v>0</v>
      </c>
      <c r="AP858" s="2">
        <f t="shared" si="785"/>
        <v>0</v>
      </c>
      <c r="AQ858" s="2">
        <f t="shared" si="785"/>
        <v>0</v>
      </c>
      <c r="AR858" s="2">
        <f t="shared" si="785"/>
        <v>805916.15</v>
      </c>
      <c r="AS858" s="2">
        <f t="shared" si="785"/>
        <v>805916.15</v>
      </c>
      <c r="AT858" s="2">
        <f t="shared" si="785"/>
        <v>0</v>
      </c>
      <c r="AU858" s="2">
        <f t="shared" si="785"/>
        <v>0</v>
      </c>
      <c r="AV858" s="2">
        <f t="shared" si="785"/>
        <v>409051.39</v>
      </c>
      <c r="AW858" s="2">
        <f t="shared" si="785"/>
        <v>409051.39</v>
      </c>
      <c r="AX858" s="2">
        <f t="shared" si="785"/>
        <v>0</v>
      </c>
      <c r="AY858" s="2">
        <f t="shared" si="785"/>
        <v>409051.39</v>
      </c>
      <c r="AZ858" s="2">
        <f t="shared" si="785"/>
        <v>0</v>
      </c>
      <c r="BA858" s="2">
        <f t="shared" si="785"/>
        <v>0</v>
      </c>
      <c r="BB858" s="2">
        <f t="shared" si="785"/>
        <v>0</v>
      </c>
      <c r="BC858" s="2">
        <f t="shared" si="785"/>
        <v>0</v>
      </c>
      <c r="BD858" s="2">
        <f t="shared" si="785"/>
        <v>0</v>
      </c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>
        <f>ROUND(SUMIF(AA752:AA765,"=55282325",FQ752:FQ765),2)</f>
        <v>0</v>
      </c>
      <c r="BY858" s="2">
        <f>ROUND(SUMIF(AA752:AA765,"=55282325",FR752:FR765),2)</f>
        <v>0</v>
      </c>
      <c r="BZ858" s="2">
        <f>ROUND(SUMIF(AA752:AA765,"=55282325",GL752:GL765),2)</f>
        <v>0</v>
      </c>
      <c r="CA858" s="2">
        <f>ROUND(SUMIF(AA752:AA765,"=55282325",GM752:GM765),2)</f>
        <v>622857.86</v>
      </c>
      <c r="CB858" s="2">
        <f>ROUND(SUMIF(AA752:AA765,"=55282325",GN752:GN765),2)</f>
        <v>622857.86</v>
      </c>
      <c r="CC858" s="2">
        <f>ROUND(SUMIF(AA752:AA765,"=55282325",GO752:GO765),2)</f>
        <v>0</v>
      </c>
      <c r="CD858" s="2">
        <f>ROUND(SUMIF(AA752:AA765,"=55282325",GP752:GP765),2)</f>
        <v>0</v>
      </c>
      <c r="CE858" s="2">
        <f>AC858-BX858</f>
        <v>315513.71999999997</v>
      </c>
      <c r="CF858" s="2">
        <f>AC858-BY858</f>
        <v>315513.71999999997</v>
      </c>
      <c r="CG858" s="2">
        <f>BX858-BZ858</f>
        <v>0</v>
      </c>
      <c r="CH858" s="2">
        <f>AC858-BX858-BY858+BZ858</f>
        <v>315513.71999999997</v>
      </c>
      <c r="CI858" s="2">
        <f>BY858-BZ858</f>
        <v>0</v>
      </c>
      <c r="CJ858" s="2">
        <f>ROUND(SUMIF(AA752:AA765,"=55282325",GX752:GX765),2)</f>
        <v>0</v>
      </c>
      <c r="CK858" s="2">
        <f>ROUND(SUMIF(AA752:AA765,"=55282325",GY752:GY765),2)</f>
        <v>0</v>
      </c>
      <c r="CL858" s="2">
        <f>ROUND(SUMIF(AA752:AA765,"=55282325",GZ752:GZ765),2)</f>
        <v>0</v>
      </c>
      <c r="CM858" s="2">
        <f>ROUND(SUMIF(AA752:AA765,"=55282325",HD752:HD765),2)</f>
        <v>0</v>
      </c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>
        <v>0</v>
      </c>
    </row>
    <row r="860" spans="1:206" x14ac:dyDescent="0.2">
      <c r="A860" s="4">
        <v>50</v>
      </c>
      <c r="B860" s="4">
        <v>0</v>
      </c>
      <c r="C860" s="4">
        <v>0</v>
      </c>
      <c r="D860" s="4">
        <v>1</v>
      </c>
      <c r="E860" s="4">
        <v>201</v>
      </c>
      <c r="F860" s="4">
        <f>ROUND(Source!O858,O860)</f>
        <v>589584.93999999994</v>
      </c>
      <c r="G860" s="4" t="s">
        <v>54</v>
      </c>
      <c r="H860" s="4" t="s">
        <v>55</v>
      </c>
      <c r="I860" s="4"/>
      <c r="J860" s="4"/>
      <c r="K860" s="4">
        <v>201</v>
      </c>
      <c r="L860" s="4">
        <v>1</v>
      </c>
      <c r="M860" s="4">
        <v>3</v>
      </c>
      <c r="N860" s="4" t="s">
        <v>3</v>
      </c>
      <c r="O860" s="4">
        <v>2</v>
      </c>
      <c r="P860" s="4"/>
      <c r="Q860" s="4"/>
      <c r="R860" s="4"/>
      <c r="S860" s="4"/>
      <c r="T860" s="4"/>
      <c r="U860" s="4"/>
      <c r="V860" s="4"/>
      <c r="W860" s="4">
        <v>589584.93999999994</v>
      </c>
      <c r="X860" s="4">
        <v>1</v>
      </c>
      <c r="Y860" s="4">
        <v>589584.93999999994</v>
      </c>
      <c r="Z860" s="4"/>
      <c r="AA860" s="4"/>
      <c r="AB860" s="4"/>
    </row>
    <row r="861" spans="1:206" x14ac:dyDescent="0.2">
      <c r="A861" s="4">
        <v>50</v>
      </c>
      <c r="B861" s="4">
        <v>0</v>
      </c>
      <c r="C861" s="4">
        <v>0</v>
      </c>
      <c r="D861" s="4">
        <v>1</v>
      </c>
      <c r="E861" s="4">
        <v>202</v>
      </c>
      <c r="F861" s="4">
        <f>ROUND(Source!P858,O861)</f>
        <v>409051.39</v>
      </c>
      <c r="G861" s="4" t="s">
        <v>56</v>
      </c>
      <c r="H861" s="4" t="s">
        <v>57</v>
      </c>
      <c r="I861" s="4"/>
      <c r="J861" s="4"/>
      <c r="K861" s="4">
        <v>202</v>
      </c>
      <c r="L861" s="4">
        <v>2</v>
      </c>
      <c r="M861" s="4">
        <v>3</v>
      </c>
      <c r="N861" s="4" t="s">
        <v>3</v>
      </c>
      <c r="O861" s="4">
        <v>2</v>
      </c>
      <c r="P861" s="4"/>
      <c r="Q861" s="4"/>
      <c r="R861" s="4"/>
      <c r="S861" s="4"/>
      <c r="T861" s="4"/>
      <c r="U861" s="4"/>
      <c r="V861" s="4"/>
      <c r="W861" s="4">
        <v>409051.39</v>
      </c>
      <c r="X861" s="4">
        <v>1</v>
      </c>
      <c r="Y861" s="4">
        <v>409051.39</v>
      </c>
      <c r="Z861" s="4"/>
      <c r="AA861" s="4"/>
      <c r="AB861" s="4"/>
    </row>
    <row r="862" spans="1:206" x14ac:dyDescent="0.2">
      <c r="A862" s="4">
        <v>50</v>
      </c>
      <c r="B862" s="4">
        <v>0</v>
      </c>
      <c r="C862" s="4">
        <v>0</v>
      </c>
      <c r="D862" s="4">
        <v>1</v>
      </c>
      <c r="E862" s="4">
        <v>222</v>
      </c>
      <c r="F862" s="4">
        <f>ROUND(Source!AO858,O862)</f>
        <v>0</v>
      </c>
      <c r="G862" s="4" t="s">
        <v>58</v>
      </c>
      <c r="H862" s="4" t="s">
        <v>59</v>
      </c>
      <c r="I862" s="4"/>
      <c r="J862" s="4"/>
      <c r="K862" s="4">
        <v>222</v>
      </c>
      <c r="L862" s="4">
        <v>3</v>
      </c>
      <c r="M862" s="4">
        <v>3</v>
      </c>
      <c r="N862" s="4" t="s">
        <v>3</v>
      </c>
      <c r="O862" s="4">
        <v>2</v>
      </c>
      <c r="P862" s="4"/>
      <c r="Q862" s="4"/>
      <c r="R862" s="4"/>
      <c r="S862" s="4"/>
      <c r="T862" s="4"/>
      <c r="U862" s="4"/>
      <c r="V862" s="4"/>
      <c r="W862" s="4">
        <v>0</v>
      </c>
      <c r="X862" s="4">
        <v>1</v>
      </c>
      <c r="Y862" s="4">
        <v>0</v>
      </c>
      <c r="Z862" s="4"/>
      <c r="AA862" s="4"/>
      <c r="AB862" s="4"/>
    </row>
    <row r="863" spans="1:206" x14ac:dyDescent="0.2">
      <c r="A863" s="4">
        <v>50</v>
      </c>
      <c r="B863" s="4">
        <v>0</v>
      </c>
      <c r="C863" s="4">
        <v>0</v>
      </c>
      <c r="D863" s="4">
        <v>1</v>
      </c>
      <c r="E863" s="4">
        <v>225</v>
      </c>
      <c r="F863" s="4">
        <f>ROUND(Source!AV858,O863)</f>
        <v>409051.39</v>
      </c>
      <c r="G863" s="4" t="s">
        <v>60</v>
      </c>
      <c r="H863" s="4" t="s">
        <v>61</v>
      </c>
      <c r="I863" s="4"/>
      <c r="J863" s="4"/>
      <c r="K863" s="4">
        <v>225</v>
      </c>
      <c r="L863" s="4">
        <v>4</v>
      </c>
      <c r="M863" s="4">
        <v>3</v>
      </c>
      <c r="N863" s="4" t="s">
        <v>3</v>
      </c>
      <c r="O863" s="4">
        <v>2</v>
      </c>
      <c r="P863" s="4"/>
      <c r="Q863" s="4"/>
      <c r="R863" s="4"/>
      <c r="S863" s="4"/>
      <c r="T863" s="4"/>
      <c r="U863" s="4"/>
      <c r="V863" s="4"/>
      <c r="W863" s="4">
        <v>409051.39</v>
      </c>
      <c r="X863" s="4">
        <v>1</v>
      </c>
      <c r="Y863" s="4">
        <v>409051.39</v>
      </c>
      <c r="Z863" s="4"/>
      <c r="AA863" s="4"/>
      <c r="AB863" s="4"/>
    </row>
    <row r="864" spans="1:206" x14ac:dyDescent="0.2">
      <c r="A864" s="4">
        <v>50</v>
      </c>
      <c r="B864" s="4">
        <v>0</v>
      </c>
      <c r="C864" s="4">
        <v>0</v>
      </c>
      <c r="D864" s="4">
        <v>1</v>
      </c>
      <c r="E864" s="4">
        <v>226</v>
      </c>
      <c r="F864" s="4">
        <f>ROUND(Source!AW858,O864)</f>
        <v>409051.39</v>
      </c>
      <c r="G864" s="4" t="s">
        <v>62</v>
      </c>
      <c r="H864" s="4" t="s">
        <v>63</v>
      </c>
      <c r="I864" s="4"/>
      <c r="J864" s="4"/>
      <c r="K864" s="4">
        <v>226</v>
      </c>
      <c r="L864" s="4">
        <v>5</v>
      </c>
      <c r="M864" s="4">
        <v>3</v>
      </c>
      <c r="N864" s="4" t="s">
        <v>3</v>
      </c>
      <c r="O864" s="4">
        <v>2</v>
      </c>
      <c r="P864" s="4"/>
      <c r="Q864" s="4"/>
      <c r="R864" s="4"/>
      <c r="S864" s="4"/>
      <c r="T864" s="4"/>
      <c r="U864" s="4"/>
      <c r="V864" s="4"/>
      <c r="W864" s="4">
        <v>409051.39</v>
      </c>
      <c r="X864" s="4">
        <v>1</v>
      </c>
      <c r="Y864" s="4">
        <v>409051.39</v>
      </c>
      <c r="Z864" s="4"/>
      <c r="AA864" s="4"/>
      <c r="AB864" s="4"/>
    </row>
    <row r="865" spans="1:28" x14ac:dyDescent="0.2">
      <c r="A865" s="4">
        <v>50</v>
      </c>
      <c r="B865" s="4">
        <v>0</v>
      </c>
      <c r="C865" s="4">
        <v>0</v>
      </c>
      <c r="D865" s="4">
        <v>1</v>
      </c>
      <c r="E865" s="4">
        <v>227</v>
      </c>
      <c r="F865" s="4">
        <f>ROUND(Source!AX858,O865)</f>
        <v>0</v>
      </c>
      <c r="G865" s="4" t="s">
        <v>64</v>
      </c>
      <c r="H865" s="4" t="s">
        <v>65</v>
      </c>
      <c r="I865" s="4"/>
      <c r="J865" s="4"/>
      <c r="K865" s="4">
        <v>227</v>
      </c>
      <c r="L865" s="4">
        <v>6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>
        <v>0</v>
      </c>
      <c r="X865" s="4">
        <v>1</v>
      </c>
      <c r="Y865" s="4">
        <v>0</v>
      </c>
      <c r="Z865" s="4"/>
      <c r="AA865" s="4"/>
      <c r="AB865" s="4"/>
    </row>
    <row r="866" spans="1:28" x14ac:dyDescent="0.2">
      <c r="A866" s="4">
        <v>50</v>
      </c>
      <c r="B866" s="4">
        <v>0</v>
      </c>
      <c r="C866" s="4">
        <v>0</v>
      </c>
      <c r="D866" s="4">
        <v>1</v>
      </c>
      <c r="E866" s="4">
        <v>228</v>
      </c>
      <c r="F866" s="4">
        <f>ROUND(Source!AY858,O866)</f>
        <v>409051.39</v>
      </c>
      <c r="G866" s="4" t="s">
        <v>66</v>
      </c>
      <c r="H866" s="4" t="s">
        <v>67</v>
      </c>
      <c r="I866" s="4"/>
      <c r="J866" s="4"/>
      <c r="K866" s="4">
        <v>228</v>
      </c>
      <c r="L866" s="4">
        <v>7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>
        <v>409051.39</v>
      </c>
      <c r="X866" s="4">
        <v>1</v>
      </c>
      <c r="Y866" s="4">
        <v>409051.39</v>
      </c>
      <c r="Z866" s="4"/>
      <c r="AA866" s="4"/>
      <c r="AB866" s="4"/>
    </row>
    <row r="867" spans="1:28" x14ac:dyDescent="0.2">
      <c r="A867" s="4">
        <v>50</v>
      </c>
      <c r="B867" s="4">
        <v>0</v>
      </c>
      <c r="C867" s="4">
        <v>0</v>
      </c>
      <c r="D867" s="4">
        <v>1</v>
      </c>
      <c r="E867" s="4">
        <v>216</v>
      </c>
      <c r="F867" s="4">
        <f>ROUND(Source!AP858,O867)</f>
        <v>0</v>
      </c>
      <c r="G867" s="4" t="s">
        <v>68</v>
      </c>
      <c r="H867" s="4" t="s">
        <v>69</v>
      </c>
      <c r="I867" s="4"/>
      <c r="J867" s="4"/>
      <c r="K867" s="4">
        <v>216</v>
      </c>
      <c r="L867" s="4">
        <v>8</v>
      </c>
      <c r="M867" s="4">
        <v>3</v>
      </c>
      <c r="N867" s="4" t="s">
        <v>3</v>
      </c>
      <c r="O867" s="4">
        <v>2</v>
      </c>
      <c r="P867" s="4"/>
      <c r="Q867" s="4"/>
      <c r="R867" s="4"/>
      <c r="S867" s="4"/>
      <c r="T867" s="4"/>
      <c r="U867" s="4"/>
      <c r="V867" s="4"/>
      <c r="W867" s="4">
        <v>0</v>
      </c>
      <c r="X867" s="4">
        <v>1</v>
      </c>
      <c r="Y867" s="4">
        <v>0</v>
      </c>
      <c r="Z867" s="4"/>
      <c r="AA867" s="4"/>
      <c r="AB867" s="4"/>
    </row>
    <row r="868" spans="1:28" x14ac:dyDescent="0.2">
      <c r="A868" s="4">
        <v>50</v>
      </c>
      <c r="B868" s="4">
        <v>0</v>
      </c>
      <c r="C868" s="4">
        <v>0</v>
      </c>
      <c r="D868" s="4">
        <v>1</v>
      </c>
      <c r="E868" s="4">
        <v>223</v>
      </c>
      <c r="F868" s="4">
        <f>ROUND(Source!AQ858,O868)</f>
        <v>0</v>
      </c>
      <c r="G868" s="4" t="s">
        <v>70</v>
      </c>
      <c r="H868" s="4" t="s">
        <v>71</v>
      </c>
      <c r="I868" s="4"/>
      <c r="J868" s="4"/>
      <c r="K868" s="4">
        <v>223</v>
      </c>
      <c r="L868" s="4">
        <v>9</v>
      </c>
      <c r="M868" s="4">
        <v>3</v>
      </c>
      <c r="N868" s="4" t="s">
        <v>3</v>
      </c>
      <c r="O868" s="4">
        <v>2</v>
      </c>
      <c r="P868" s="4"/>
      <c r="Q868" s="4"/>
      <c r="R868" s="4"/>
      <c r="S868" s="4"/>
      <c r="T868" s="4"/>
      <c r="U868" s="4"/>
      <c r="V868" s="4"/>
      <c r="W868" s="4">
        <v>0</v>
      </c>
      <c r="X868" s="4">
        <v>1</v>
      </c>
      <c r="Y868" s="4">
        <v>0</v>
      </c>
      <c r="Z868" s="4"/>
      <c r="AA868" s="4"/>
      <c r="AB868" s="4"/>
    </row>
    <row r="869" spans="1:28" x14ac:dyDescent="0.2">
      <c r="A869" s="4">
        <v>50</v>
      </c>
      <c r="B869" s="4">
        <v>0</v>
      </c>
      <c r="C869" s="4">
        <v>0</v>
      </c>
      <c r="D869" s="4">
        <v>1</v>
      </c>
      <c r="E869" s="4">
        <v>229</v>
      </c>
      <c r="F869" s="4">
        <f>ROUND(Source!AZ858,O869)</f>
        <v>0</v>
      </c>
      <c r="G869" s="4" t="s">
        <v>72</v>
      </c>
      <c r="H869" s="4" t="s">
        <v>73</v>
      </c>
      <c r="I869" s="4"/>
      <c r="J869" s="4"/>
      <c r="K869" s="4">
        <v>229</v>
      </c>
      <c r="L869" s="4">
        <v>10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>
        <v>0</v>
      </c>
      <c r="X869" s="4">
        <v>1</v>
      </c>
      <c r="Y869" s="4">
        <v>0</v>
      </c>
      <c r="Z869" s="4"/>
      <c r="AA869" s="4"/>
      <c r="AB869" s="4"/>
    </row>
    <row r="870" spans="1:28" x14ac:dyDescent="0.2">
      <c r="A870" s="4">
        <v>50</v>
      </c>
      <c r="B870" s="4">
        <v>0</v>
      </c>
      <c r="C870" s="4">
        <v>0</v>
      </c>
      <c r="D870" s="4">
        <v>1</v>
      </c>
      <c r="E870" s="4">
        <v>203</v>
      </c>
      <c r="F870" s="4">
        <f>ROUND(Source!Q858,O870)</f>
        <v>22963.33</v>
      </c>
      <c r="G870" s="4" t="s">
        <v>74</v>
      </c>
      <c r="H870" s="4" t="s">
        <v>75</v>
      </c>
      <c r="I870" s="4"/>
      <c r="J870" s="4"/>
      <c r="K870" s="4">
        <v>203</v>
      </c>
      <c r="L870" s="4">
        <v>11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>
        <v>22963.33</v>
      </c>
      <c r="X870" s="4">
        <v>1</v>
      </c>
      <c r="Y870" s="4">
        <v>22963.33</v>
      </c>
      <c r="Z870" s="4"/>
      <c r="AA870" s="4"/>
      <c r="AB870" s="4"/>
    </row>
    <row r="871" spans="1:28" x14ac:dyDescent="0.2">
      <c r="A871" s="4">
        <v>50</v>
      </c>
      <c r="B871" s="4">
        <v>0</v>
      </c>
      <c r="C871" s="4">
        <v>0</v>
      </c>
      <c r="D871" s="4">
        <v>1</v>
      </c>
      <c r="E871" s="4">
        <v>231</v>
      </c>
      <c r="F871" s="4">
        <f>ROUND(Source!BB858,O871)</f>
        <v>0</v>
      </c>
      <c r="G871" s="4" t="s">
        <v>76</v>
      </c>
      <c r="H871" s="4" t="s">
        <v>77</v>
      </c>
      <c r="I871" s="4"/>
      <c r="J871" s="4"/>
      <c r="K871" s="4">
        <v>231</v>
      </c>
      <c r="L871" s="4">
        <v>12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>
        <v>0</v>
      </c>
      <c r="X871" s="4">
        <v>1</v>
      </c>
      <c r="Y871" s="4">
        <v>0</v>
      </c>
      <c r="Z871" s="4"/>
      <c r="AA871" s="4"/>
      <c r="AB871" s="4"/>
    </row>
    <row r="872" spans="1:28" x14ac:dyDescent="0.2">
      <c r="A872" s="4">
        <v>50</v>
      </c>
      <c r="B872" s="4">
        <v>0</v>
      </c>
      <c r="C872" s="4">
        <v>0</v>
      </c>
      <c r="D872" s="4">
        <v>1</v>
      </c>
      <c r="E872" s="4">
        <v>204</v>
      </c>
      <c r="F872" s="4">
        <f>ROUND(Source!R858,O872)</f>
        <v>13230.11</v>
      </c>
      <c r="G872" s="4" t="s">
        <v>78</v>
      </c>
      <c r="H872" s="4" t="s">
        <v>79</v>
      </c>
      <c r="I872" s="4"/>
      <c r="J872" s="4"/>
      <c r="K872" s="4">
        <v>204</v>
      </c>
      <c r="L872" s="4">
        <v>13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>
        <v>13230.11</v>
      </c>
      <c r="X872" s="4">
        <v>1</v>
      </c>
      <c r="Y872" s="4">
        <v>13230.11</v>
      </c>
      <c r="Z872" s="4"/>
      <c r="AA872" s="4"/>
      <c r="AB872" s="4"/>
    </row>
    <row r="873" spans="1:28" x14ac:dyDescent="0.2">
      <c r="A873" s="4">
        <v>50</v>
      </c>
      <c r="B873" s="4">
        <v>0</v>
      </c>
      <c r="C873" s="4">
        <v>0</v>
      </c>
      <c r="D873" s="4">
        <v>1</v>
      </c>
      <c r="E873" s="4">
        <v>205</v>
      </c>
      <c r="F873" s="4">
        <f>ROUND(Source!S858,O873)</f>
        <v>157570.22</v>
      </c>
      <c r="G873" s="4" t="s">
        <v>80</v>
      </c>
      <c r="H873" s="4" t="s">
        <v>81</v>
      </c>
      <c r="I873" s="4"/>
      <c r="J873" s="4"/>
      <c r="K873" s="4">
        <v>205</v>
      </c>
      <c r="L873" s="4">
        <v>14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>
        <v>157570.22</v>
      </c>
      <c r="X873" s="4">
        <v>1</v>
      </c>
      <c r="Y873" s="4">
        <v>157570.22</v>
      </c>
      <c r="Z873" s="4"/>
      <c r="AA873" s="4"/>
      <c r="AB873" s="4"/>
    </row>
    <row r="874" spans="1:28" x14ac:dyDescent="0.2">
      <c r="A874" s="4">
        <v>50</v>
      </c>
      <c r="B874" s="4">
        <v>0</v>
      </c>
      <c r="C874" s="4">
        <v>0</v>
      </c>
      <c r="D874" s="4">
        <v>1</v>
      </c>
      <c r="E874" s="4">
        <v>232</v>
      </c>
      <c r="F874" s="4">
        <f>ROUND(Source!BC858,O874)</f>
        <v>0</v>
      </c>
      <c r="G874" s="4" t="s">
        <v>82</v>
      </c>
      <c r="H874" s="4" t="s">
        <v>83</v>
      </c>
      <c r="I874" s="4"/>
      <c r="J874" s="4"/>
      <c r="K874" s="4">
        <v>232</v>
      </c>
      <c r="L874" s="4">
        <v>15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>
        <v>0</v>
      </c>
      <c r="X874" s="4">
        <v>1</v>
      </c>
      <c r="Y874" s="4">
        <v>0</v>
      </c>
      <c r="Z874" s="4"/>
      <c r="AA874" s="4"/>
      <c r="AB874" s="4"/>
    </row>
    <row r="875" spans="1:28" x14ac:dyDescent="0.2">
      <c r="A875" s="4">
        <v>50</v>
      </c>
      <c r="B875" s="4">
        <v>0</v>
      </c>
      <c r="C875" s="4">
        <v>0</v>
      </c>
      <c r="D875" s="4">
        <v>1</v>
      </c>
      <c r="E875" s="4">
        <v>214</v>
      </c>
      <c r="F875" s="4">
        <f>ROUND(Source!AS858,O875)</f>
        <v>805916.15</v>
      </c>
      <c r="G875" s="4" t="s">
        <v>84</v>
      </c>
      <c r="H875" s="4" t="s">
        <v>85</v>
      </c>
      <c r="I875" s="4"/>
      <c r="J875" s="4"/>
      <c r="K875" s="4">
        <v>214</v>
      </c>
      <c r="L875" s="4">
        <v>16</v>
      </c>
      <c r="M875" s="4">
        <v>3</v>
      </c>
      <c r="N875" s="4" t="s">
        <v>3</v>
      </c>
      <c r="O875" s="4">
        <v>2</v>
      </c>
      <c r="P875" s="4"/>
      <c r="Q875" s="4"/>
      <c r="R875" s="4"/>
      <c r="S875" s="4"/>
      <c r="T875" s="4"/>
      <c r="U875" s="4"/>
      <c r="V875" s="4"/>
      <c r="W875" s="4">
        <v>805916.15</v>
      </c>
      <c r="X875" s="4">
        <v>1</v>
      </c>
      <c r="Y875" s="4">
        <v>805916.15</v>
      </c>
      <c r="Z875" s="4"/>
      <c r="AA875" s="4"/>
      <c r="AB875" s="4"/>
    </row>
    <row r="876" spans="1:28" x14ac:dyDescent="0.2">
      <c r="A876" s="4">
        <v>50</v>
      </c>
      <c r="B876" s="4">
        <v>0</v>
      </c>
      <c r="C876" s="4">
        <v>0</v>
      </c>
      <c r="D876" s="4">
        <v>1</v>
      </c>
      <c r="E876" s="4">
        <v>215</v>
      </c>
      <c r="F876" s="4">
        <f>ROUND(Source!AT858,O876)</f>
        <v>0</v>
      </c>
      <c r="G876" s="4" t="s">
        <v>86</v>
      </c>
      <c r="H876" s="4" t="s">
        <v>87</v>
      </c>
      <c r="I876" s="4"/>
      <c r="J876" s="4"/>
      <c r="K876" s="4">
        <v>215</v>
      </c>
      <c r="L876" s="4">
        <v>17</v>
      </c>
      <c r="M876" s="4">
        <v>3</v>
      </c>
      <c r="N876" s="4" t="s">
        <v>3</v>
      </c>
      <c r="O876" s="4">
        <v>2</v>
      </c>
      <c r="P876" s="4"/>
      <c r="Q876" s="4"/>
      <c r="R876" s="4"/>
      <c r="S876" s="4"/>
      <c r="T876" s="4"/>
      <c r="U876" s="4"/>
      <c r="V876" s="4"/>
      <c r="W876" s="4">
        <v>0</v>
      </c>
      <c r="X876" s="4">
        <v>1</v>
      </c>
      <c r="Y876" s="4">
        <v>0</v>
      </c>
      <c r="Z876" s="4"/>
      <c r="AA876" s="4"/>
      <c r="AB876" s="4"/>
    </row>
    <row r="877" spans="1:28" x14ac:dyDescent="0.2">
      <c r="A877" s="4">
        <v>50</v>
      </c>
      <c r="B877" s="4">
        <v>0</v>
      </c>
      <c r="C877" s="4">
        <v>0</v>
      </c>
      <c r="D877" s="4">
        <v>1</v>
      </c>
      <c r="E877" s="4">
        <v>217</v>
      </c>
      <c r="F877" s="4">
        <f>ROUND(Source!AU858,O877)</f>
        <v>0</v>
      </c>
      <c r="G877" s="4" t="s">
        <v>88</v>
      </c>
      <c r="H877" s="4" t="s">
        <v>89</v>
      </c>
      <c r="I877" s="4"/>
      <c r="J877" s="4"/>
      <c r="K877" s="4">
        <v>217</v>
      </c>
      <c r="L877" s="4">
        <v>18</v>
      </c>
      <c r="M877" s="4">
        <v>3</v>
      </c>
      <c r="N877" s="4" t="s">
        <v>3</v>
      </c>
      <c r="O877" s="4">
        <v>2</v>
      </c>
      <c r="P877" s="4"/>
      <c r="Q877" s="4"/>
      <c r="R877" s="4"/>
      <c r="S877" s="4"/>
      <c r="T877" s="4"/>
      <c r="U877" s="4"/>
      <c r="V877" s="4"/>
      <c r="W877" s="4">
        <v>0</v>
      </c>
      <c r="X877" s="4">
        <v>1</v>
      </c>
      <c r="Y877" s="4">
        <v>0</v>
      </c>
      <c r="Z877" s="4"/>
      <c r="AA877" s="4"/>
      <c r="AB877" s="4"/>
    </row>
    <row r="878" spans="1:28" x14ac:dyDescent="0.2">
      <c r="A878" s="4">
        <v>50</v>
      </c>
      <c r="B878" s="4">
        <v>0</v>
      </c>
      <c r="C878" s="4">
        <v>0</v>
      </c>
      <c r="D878" s="4">
        <v>1</v>
      </c>
      <c r="E878" s="4">
        <v>230</v>
      </c>
      <c r="F878" s="4">
        <f>ROUND(Source!BA858,O878)</f>
        <v>0</v>
      </c>
      <c r="G878" s="4" t="s">
        <v>90</v>
      </c>
      <c r="H878" s="4" t="s">
        <v>91</v>
      </c>
      <c r="I878" s="4"/>
      <c r="J878" s="4"/>
      <c r="K878" s="4">
        <v>230</v>
      </c>
      <c r="L878" s="4">
        <v>19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>
        <v>0</v>
      </c>
      <c r="X878" s="4">
        <v>1</v>
      </c>
      <c r="Y878" s="4">
        <v>0</v>
      </c>
      <c r="Z878" s="4"/>
      <c r="AA878" s="4"/>
      <c r="AB878" s="4"/>
    </row>
    <row r="879" spans="1:28" x14ac:dyDescent="0.2">
      <c r="A879" s="4">
        <v>50</v>
      </c>
      <c r="B879" s="4">
        <v>0</v>
      </c>
      <c r="C879" s="4">
        <v>0</v>
      </c>
      <c r="D879" s="4">
        <v>1</v>
      </c>
      <c r="E879" s="4">
        <v>206</v>
      </c>
      <c r="F879" s="4">
        <f>ROUND(Source!T858,O879)</f>
        <v>0</v>
      </c>
      <c r="G879" s="4" t="s">
        <v>92</v>
      </c>
      <c r="H879" s="4" t="s">
        <v>93</v>
      </c>
      <c r="I879" s="4"/>
      <c r="J879" s="4"/>
      <c r="K879" s="4">
        <v>206</v>
      </c>
      <c r="L879" s="4">
        <v>20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>
        <v>0</v>
      </c>
      <c r="X879" s="4">
        <v>1</v>
      </c>
      <c r="Y879" s="4">
        <v>0</v>
      </c>
      <c r="Z879" s="4"/>
      <c r="AA879" s="4"/>
      <c r="AB879" s="4"/>
    </row>
    <row r="880" spans="1:28" x14ac:dyDescent="0.2">
      <c r="A880" s="4">
        <v>50</v>
      </c>
      <c r="B880" s="4">
        <v>0</v>
      </c>
      <c r="C880" s="4">
        <v>0</v>
      </c>
      <c r="D880" s="4">
        <v>1</v>
      </c>
      <c r="E880" s="4">
        <v>207</v>
      </c>
      <c r="F880" s="4">
        <f>Source!U858</f>
        <v>480.85749999999996</v>
      </c>
      <c r="G880" s="4" t="s">
        <v>94</v>
      </c>
      <c r="H880" s="4" t="s">
        <v>95</v>
      </c>
      <c r="I880" s="4"/>
      <c r="J880" s="4"/>
      <c r="K880" s="4">
        <v>207</v>
      </c>
      <c r="L880" s="4">
        <v>21</v>
      </c>
      <c r="M880" s="4">
        <v>3</v>
      </c>
      <c r="N880" s="4" t="s">
        <v>3</v>
      </c>
      <c r="O880" s="4">
        <v>-1</v>
      </c>
      <c r="P880" s="4"/>
      <c r="Q880" s="4"/>
      <c r="R880" s="4"/>
      <c r="S880" s="4"/>
      <c r="T880" s="4"/>
      <c r="U880" s="4"/>
      <c r="V880" s="4"/>
      <c r="W880" s="4">
        <v>480.85749999999996</v>
      </c>
      <c r="X880" s="4">
        <v>1</v>
      </c>
      <c r="Y880" s="4">
        <v>480.85749999999996</v>
      </c>
      <c r="Z880" s="4"/>
      <c r="AA880" s="4"/>
      <c r="AB880" s="4"/>
    </row>
    <row r="881" spans="1:245" x14ac:dyDescent="0.2">
      <c r="A881" s="4">
        <v>50</v>
      </c>
      <c r="B881" s="4">
        <v>0</v>
      </c>
      <c r="C881" s="4">
        <v>0</v>
      </c>
      <c r="D881" s="4">
        <v>1</v>
      </c>
      <c r="E881" s="4">
        <v>208</v>
      </c>
      <c r="F881" s="4">
        <f>Source!V858</f>
        <v>0</v>
      </c>
      <c r="G881" s="4" t="s">
        <v>96</v>
      </c>
      <c r="H881" s="4" t="s">
        <v>97</v>
      </c>
      <c r="I881" s="4"/>
      <c r="J881" s="4"/>
      <c r="K881" s="4">
        <v>208</v>
      </c>
      <c r="L881" s="4">
        <v>22</v>
      </c>
      <c r="M881" s="4">
        <v>3</v>
      </c>
      <c r="N881" s="4" t="s">
        <v>3</v>
      </c>
      <c r="O881" s="4">
        <v>-1</v>
      </c>
      <c r="P881" s="4"/>
      <c r="Q881" s="4"/>
      <c r="R881" s="4"/>
      <c r="S881" s="4"/>
      <c r="T881" s="4"/>
      <c r="U881" s="4"/>
      <c r="V881" s="4"/>
      <c r="W881" s="4">
        <v>0</v>
      </c>
      <c r="X881" s="4">
        <v>1</v>
      </c>
      <c r="Y881" s="4">
        <v>0</v>
      </c>
      <c r="Z881" s="4"/>
      <c r="AA881" s="4"/>
      <c r="AB881" s="4"/>
    </row>
    <row r="882" spans="1:245" x14ac:dyDescent="0.2">
      <c r="A882" s="4">
        <v>50</v>
      </c>
      <c r="B882" s="4">
        <v>0</v>
      </c>
      <c r="C882" s="4">
        <v>0</v>
      </c>
      <c r="D882" s="4">
        <v>1</v>
      </c>
      <c r="E882" s="4">
        <v>209</v>
      </c>
      <c r="F882" s="4">
        <f>ROUND(Source!W858,O882)</f>
        <v>0</v>
      </c>
      <c r="G882" s="4" t="s">
        <v>98</v>
      </c>
      <c r="H882" s="4" t="s">
        <v>99</v>
      </c>
      <c r="I882" s="4"/>
      <c r="J882" s="4"/>
      <c r="K882" s="4">
        <v>209</v>
      </c>
      <c r="L882" s="4">
        <v>23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>
        <v>0</v>
      </c>
      <c r="X882" s="4">
        <v>1</v>
      </c>
      <c r="Y882" s="4">
        <v>0</v>
      </c>
      <c r="Z882" s="4"/>
      <c r="AA882" s="4"/>
      <c r="AB882" s="4"/>
    </row>
    <row r="883" spans="1:245" x14ac:dyDescent="0.2">
      <c r="A883" s="4">
        <v>50</v>
      </c>
      <c r="B883" s="4">
        <v>0</v>
      </c>
      <c r="C883" s="4">
        <v>0</v>
      </c>
      <c r="D883" s="4">
        <v>1</v>
      </c>
      <c r="E883" s="4">
        <v>233</v>
      </c>
      <c r="F883" s="4">
        <f>ROUND(Source!BD858,O883)</f>
        <v>0</v>
      </c>
      <c r="G883" s="4" t="s">
        <v>100</v>
      </c>
      <c r="H883" s="4" t="s">
        <v>101</v>
      </c>
      <c r="I883" s="4"/>
      <c r="J883" s="4"/>
      <c r="K883" s="4">
        <v>233</v>
      </c>
      <c r="L883" s="4">
        <v>24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>
        <v>0</v>
      </c>
      <c r="X883" s="4">
        <v>1</v>
      </c>
      <c r="Y883" s="4">
        <v>0</v>
      </c>
      <c r="Z883" s="4"/>
      <c r="AA883" s="4"/>
      <c r="AB883" s="4"/>
    </row>
    <row r="884" spans="1:245" x14ac:dyDescent="0.2">
      <c r="A884" s="4">
        <v>50</v>
      </c>
      <c r="B884" s="4">
        <v>0</v>
      </c>
      <c r="C884" s="4">
        <v>0</v>
      </c>
      <c r="D884" s="4">
        <v>1</v>
      </c>
      <c r="E884" s="4">
        <v>210</v>
      </c>
      <c r="F884" s="4">
        <f>ROUND(Source!X858,O884)</f>
        <v>130559.25</v>
      </c>
      <c r="G884" s="4" t="s">
        <v>102</v>
      </c>
      <c r="H884" s="4" t="s">
        <v>103</v>
      </c>
      <c r="I884" s="4"/>
      <c r="J884" s="4"/>
      <c r="K884" s="4">
        <v>210</v>
      </c>
      <c r="L884" s="4">
        <v>25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>
        <v>130559.25</v>
      </c>
      <c r="X884" s="4">
        <v>1</v>
      </c>
      <c r="Y884" s="4">
        <v>130559.25</v>
      </c>
      <c r="Z884" s="4"/>
      <c r="AA884" s="4"/>
      <c r="AB884" s="4"/>
    </row>
    <row r="885" spans="1:245" x14ac:dyDescent="0.2">
      <c r="A885" s="4">
        <v>50</v>
      </c>
      <c r="B885" s="4">
        <v>0</v>
      </c>
      <c r="C885" s="4">
        <v>0</v>
      </c>
      <c r="D885" s="4">
        <v>1</v>
      </c>
      <c r="E885" s="4">
        <v>211</v>
      </c>
      <c r="F885" s="4">
        <f>ROUND(Source!Y858,O885)</f>
        <v>64603.78</v>
      </c>
      <c r="G885" s="4" t="s">
        <v>104</v>
      </c>
      <c r="H885" s="4" t="s">
        <v>105</v>
      </c>
      <c r="I885" s="4"/>
      <c r="J885" s="4"/>
      <c r="K885" s="4">
        <v>211</v>
      </c>
      <c r="L885" s="4">
        <v>26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>
        <v>64603.78</v>
      </c>
      <c r="X885" s="4">
        <v>1</v>
      </c>
      <c r="Y885" s="4">
        <v>64603.78</v>
      </c>
      <c r="Z885" s="4"/>
      <c r="AA885" s="4"/>
      <c r="AB885" s="4"/>
    </row>
    <row r="886" spans="1:245" x14ac:dyDescent="0.2">
      <c r="A886" s="4">
        <v>50</v>
      </c>
      <c r="B886" s="4">
        <v>0</v>
      </c>
      <c r="C886" s="4">
        <v>0</v>
      </c>
      <c r="D886" s="4">
        <v>1</v>
      </c>
      <c r="E886" s="4">
        <v>224</v>
      </c>
      <c r="F886" s="4">
        <f>ROUND(Source!AR858,O886)</f>
        <v>805916.15</v>
      </c>
      <c r="G886" s="4" t="s">
        <v>106</v>
      </c>
      <c r="H886" s="4" t="s">
        <v>107</v>
      </c>
      <c r="I886" s="4"/>
      <c r="J886" s="4"/>
      <c r="K886" s="4">
        <v>224</v>
      </c>
      <c r="L886" s="4">
        <v>27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>
        <v>805916.15</v>
      </c>
      <c r="X886" s="4">
        <v>1</v>
      </c>
      <c r="Y886" s="4">
        <v>805916.15</v>
      </c>
      <c r="Z886" s="4"/>
      <c r="AA886" s="4"/>
      <c r="AB886" s="4"/>
    </row>
    <row r="888" spans="1:245" x14ac:dyDescent="0.2">
      <c r="A888" s="1">
        <v>4</v>
      </c>
      <c r="B888" s="1">
        <v>1</v>
      </c>
      <c r="C888" s="1"/>
      <c r="D888" s="1">
        <f>ROW(A934)</f>
        <v>934</v>
      </c>
      <c r="E888" s="1"/>
      <c r="F888" s="1" t="s">
        <v>15</v>
      </c>
      <c r="G888" s="1" t="s">
        <v>160</v>
      </c>
      <c r="H888" s="1" t="s">
        <v>3</v>
      </c>
      <c r="I888" s="1">
        <v>0</v>
      </c>
      <c r="J888" s="1"/>
      <c r="K888" s="1">
        <v>0</v>
      </c>
      <c r="L888" s="1"/>
      <c r="M888" s="1" t="s">
        <v>3</v>
      </c>
      <c r="N888" s="1"/>
      <c r="O888" s="1"/>
      <c r="P888" s="1"/>
      <c r="Q888" s="1"/>
      <c r="R888" s="1"/>
      <c r="S888" s="1">
        <v>0</v>
      </c>
      <c r="T888" s="1"/>
      <c r="U888" s="1" t="s">
        <v>3</v>
      </c>
      <c r="V888" s="1">
        <v>0</v>
      </c>
      <c r="W888" s="1"/>
      <c r="X888" s="1"/>
      <c r="Y888" s="1"/>
      <c r="Z888" s="1"/>
      <c r="AA888" s="1"/>
      <c r="AB888" s="1" t="s">
        <v>3</v>
      </c>
      <c r="AC888" s="1" t="s">
        <v>3</v>
      </c>
      <c r="AD888" s="1" t="s">
        <v>3</v>
      </c>
      <c r="AE888" s="1" t="s">
        <v>3</v>
      </c>
      <c r="AF888" s="1" t="s">
        <v>3</v>
      </c>
      <c r="AG888" s="1" t="s">
        <v>3</v>
      </c>
      <c r="AH888" s="1"/>
      <c r="AI888" s="1"/>
      <c r="AJ888" s="1"/>
      <c r="AK888" s="1"/>
      <c r="AL888" s="1"/>
      <c r="AM888" s="1"/>
      <c r="AN888" s="1"/>
      <c r="AO888" s="1"/>
      <c r="AP888" s="1" t="s">
        <v>3</v>
      </c>
      <c r="AQ888" s="1" t="s">
        <v>3</v>
      </c>
      <c r="AR888" s="1" t="s">
        <v>3</v>
      </c>
      <c r="AS888" s="1"/>
      <c r="AT888" s="1"/>
      <c r="AU888" s="1"/>
      <c r="AV888" s="1"/>
      <c r="AW888" s="1"/>
      <c r="AX888" s="1"/>
      <c r="AY888" s="1"/>
      <c r="AZ888" s="1" t="s">
        <v>3</v>
      </c>
      <c r="BA888" s="1"/>
      <c r="BB888" s="1" t="s">
        <v>3</v>
      </c>
      <c r="BC888" s="1" t="s">
        <v>3</v>
      </c>
      <c r="BD888" s="1" t="s">
        <v>3</v>
      </c>
      <c r="BE888" s="1" t="s">
        <v>3</v>
      </c>
      <c r="BF888" s="1" t="s">
        <v>3</v>
      </c>
      <c r="BG888" s="1" t="s">
        <v>3</v>
      </c>
      <c r="BH888" s="1" t="s">
        <v>3</v>
      </c>
      <c r="BI888" s="1" t="s">
        <v>3</v>
      </c>
      <c r="BJ888" s="1" t="s">
        <v>3</v>
      </c>
      <c r="BK888" s="1" t="s">
        <v>3</v>
      </c>
      <c r="BL888" s="1" t="s">
        <v>3</v>
      </c>
      <c r="BM888" s="1" t="s">
        <v>3</v>
      </c>
      <c r="BN888" s="1" t="s">
        <v>3</v>
      </c>
      <c r="BO888" s="1" t="s">
        <v>3</v>
      </c>
      <c r="BP888" s="1" t="s">
        <v>3</v>
      </c>
      <c r="BQ888" s="1"/>
      <c r="BR888" s="1"/>
      <c r="BS888" s="1"/>
      <c r="BT888" s="1"/>
      <c r="BU888" s="1"/>
      <c r="BV888" s="1"/>
      <c r="BW888" s="1"/>
      <c r="BX888" s="1">
        <v>0</v>
      </c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>
        <v>0</v>
      </c>
    </row>
    <row r="890" spans="1:245" x14ac:dyDescent="0.2">
      <c r="A890" s="2">
        <v>52</v>
      </c>
      <c r="B890" s="2">
        <f t="shared" ref="B890:G890" si="786">B934</f>
        <v>1</v>
      </c>
      <c r="C890" s="2">
        <f t="shared" si="786"/>
        <v>4</v>
      </c>
      <c r="D890" s="2">
        <f t="shared" si="786"/>
        <v>888</v>
      </c>
      <c r="E890" s="2">
        <f t="shared" si="786"/>
        <v>0</v>
      </c>
      <c r="F890" s="2" t="str">
        <f t="shared" si="786"/>
        <v>Новый раздел</v>
      </c>
      <c r="G890" s="2" t="str">
        <f t="shared" si="786"/>
        <v>Секция в осях Е-Ж (Подъезд №5)</v>
      </c>
      <c r="H890" s="2"/>
      <c r="I890" s="2"/>
      <c r="J890" s="2"/>
      <c r="K890" s="2"/>
      <c r="L890" s="2"/>
      <c r="M890" s="2"/>
      <c r="N890" s="2"/>
      <c r="O890" s="2">
        <f t="shared" ref="O890:AT890" si="787">O934</f>
        <v>4170.1499999999996</v>
      </c>
      <c r="P890" s="2">
        <f t="shared" si="787"/>
        <v>0</v>
      </c>
      <c r="Q890" s="2">
        <f t="shared" si="787"/>
        <v>0</v>
      </c>
      <c r="R890" s="2">
        <f t="shared" si="787"/>
        <v>0</v>
      </c>
      <c r="S890" s="2">
        <f t="shared" si="787"/>
        <v>4170.1499999999996</v>
      </c>
      <c r="T890" s="2">
        <f t="shared" si="787"/>
        <v>0</v>
      </c>
      <c r="U890" s="2">
        <f t="shared" si="787"/>
        <v>15.395417999999999</v>
      </c>
      <c r="V890" s="2">
        <f t="shared" si="787"/>
        <v>0</v>
      </c>
      <c r="W890" s="2">
        <f t="shared" si="787"/>
        <v>0</v>
      </c>
      <c r="X890" s="2">
        <f t="shared" si="787"/>
        <v>3422.68</v>
      </c>
      <c r="Y890" s="2">
        <f t="shared" si="787"/>
        <v>1709.76</v>
      </c>
      <c r="Z890" s="2">
        <f t="shared" si="787"/>
        <v>0</v>
      </c>
      <c r="AA890" s="2">
        <f t="shared" si="787"/>
        <v>0</v>
      </c>
      <c r="AB890" s="2">
        <f t="shared" si="787"/>
        <v>0</v>
      </c>
      <c r="AC890" s="2">
        <f t="shared" si="787"/>
        <v>0</v>
      </c>
      <c r="AD890" s="2">
        <f t="shared" si="787"/>
        <v>0</v>
      </c>
      <c r="AE890" s="2">
        <f t="shared" si="787"/>
        <v>0</v>
      </c>
      <c r="AF890" s="2">
        <f t="shared" si="787"/>
        <v>0</v>
      </c>
      <c r="AG890" s="2">
        <f t="shared" si="787"/>
        <v>0</v>
      </c>
      <c r="AH890" s="2">
        <f t="shared" si="787"/>
        <v>0</v>
      </c>
      <c r="AI890" s="2">
        <f t="shared" si="787"/>
        <v>0</v>
      </c>
      <c r="AJ890" s="2">
        <f t="shared" si="787"/>
        <v>0</v>
      </c>
      <c r="AK890" s="2">
        <f t="shared" si="787"/>
        <v>0</v>
      </c>
      <c r="AL890" s="2">
        <f t="shared" si="787"/>
        <v>0</v>
      </c>
      <c r="AM890" s="2">
        <f t="shared" si="787"/>
        <v>0</v>
      </c>
      <c r="AN890" s="2">
        <f t="shared" si="787"/>
        <v>0</v>
      </c>
      <c r="AO890" s="2">
        <f t="shared" si="787"/>
        <v>0</v>
      </c>
      <c r="AP890" s="2">
        <f t="shared" si="787"/>
        <v>0</v>
      </c>
      <c r="AQ890" s="2">
        <f t="shared" si="787"/>
        <v>0</v>
      </c>
      <c r="AR890" s="2">
        <f t="shared" si="787"/>
        <v>9302.59</v>
      </c>
      <c r="AS890" s="2">
        <f t="shared" si="787"/>
        <v>9302.59</v>
      </c>
      <c r="AT890" s="2">
        <f t="shared" si="787"/>
        <v>0</v>
      </c>
      <c r="AU890" s="2">
        <f t="shared" ref="AU890:BZ890" si="788">AU934</f>
        <v>0</v>
      </c>
      <c r="AV890" s="2">
        <f t="shared" si="788"/>
        <v>0</v>
      </c>
      <c r="AW890" s="2">
        <f t="shared" si="788"/>
        <v>0</v>
      </c>
      <c r="AX890" s="2">
        <f t="shared" si="788"/>
        <v>0</v>
      </c>
      <c r="AY890" s="2">
        <f t="shared" si="788"/>
        <v>0</v>
      </c>
      <c r="AZ890" s="2">
        <f t="shared" si="788"/>
        <v>0</v>
      </c>
      <c r="BA890" s="2">
        <f t="shared" si="788"/>
        <v>0</v>
      </c>
      <c r="BB890" s="2">
        <f t="shared" si="788"/>
        <v>0</v>
      </c>
      <c r="BC890" s="2">
        <f t="shared" si="788"/>
        <v>0</v>
      </c>
      <c r="BD890" s="2">
        <f t="shared" si="788"/>
        <v>0</v>
      </c>
      <c r="BE890" s="2">
        <f t="shared" si="788"/>
        <v>0</v>
      </c>
      <c r="BF890" s="2">
        <f t="shared" si="788"/>
        <v>0</v>
      </c>
      <c r="BG890" s="2">
        <f t="shared" si="788"/>
        <v>0</v>
      </c>
      <c r="BH890" s="2">
        <f t="shared" si="788"/>
        <v>0</v>
      </c>
      <c r="BI890" s="2">
        <f t="shared" si="788"/>
        <v>0</v>
      </c>
      <c r="BJ890" s="2">
        <f t="shared" si="788"/>
        <v>0</v>
      </c>
      <c r="BK890" s="2">
        <f t="shared" si="788"/>
        <v>0</v>
      </c>
      <c r="BL890" s="2">
        <f t="shared" si="788"/>
        <v>0</v>
      </c>
      <c r="BM890" s="2">
        <f t="shared" si="788"/>
        <v>0</v>
      </c>
      <c r="BN890" s="2">
        <f t="shared" si="788"/>
        <v>0</v>
      </c>
      <c r="BO890" s="2">
        <f t="shared" si="788"/>
        <v>0</v>
      </c>
      <c r="BP890" s="2">
        <f t="shared" si="788"/>
        <v>0</v>
      </c>
      <c r="BQ890" s="2">
        <f t="shared" si="788"/>
        <v>0</v>
      </c>
      <c r="BR890" s="2">
        <f t="shared" si="788"/>
        <v>0</v>
      </c>
      <c r="BS890" s="2">
        <f t="shared" si="788"/>
        <v>0</v>
      </c>
      <c r="BT890" s="2">
        <f t="shared" si="788"/>
        <v>0</v>
      </c>
      <c r="BU890" s="2">
        <f t="shared" si="788"/>
        <v>0</v>
      </c>
      <c r="BV890" s="2">
        <f t="shared" si="788"/>
        <v>0</v>
      </c>
      <c r="BW890" s="2">
        <f t="shared" si="788"/>
        <v>0</v>
      </c>
      <c r="BX890" s="2">
        <f t="shared" si="788"/>
        <v>0</v>
      </c>
      <c r="BY890" s="2">
        <f t="shared" si="788"/>
        <v>0</v>
      </c>
      <c r="BZ890" s="2">
        <f t="shared" si="788"/>
        <v>0</v>
      </c>
      <c r="CA890" s="2">
        <f t="shared" ref="CA890:DF890" si="789">CA934</f>
        <v>0</v>
      </c>
      <c r="CB890" s="2">
        <f t="shared" si="789"/>
        <v>0</v>
      </c>
      <c r="CC890" s="2">
        <f t="shared" si="789"/>
        <v>0</v>
      </c>
      <c r="CD890" s="2">
        <f t="shared" si="789"/>
        <v>0</v>
      </c>
      <c r="CE890" s="2">
        <f t="shared" si="789"/>
        <v>0</v>
      </c>
      <c r="CF890" s="2">
        <f t="shared" si="789"/>
        <v>0</v>
      </c>
      <c r="CG890" s="2">
        <f t="shared" si="789"/>
        <v>0</v>
      </c>
      <c r="CH890" s="2">
        <f t="shared" si="789"/>
        <v>0</v>
      </c>
      <c r="CI890" s="2">
        <f t="shared" si="789"/>
        <v>0</v>
      </c>
      <c r="CJ890" s="2">
        <f t="shared" si="789"/>
        <v>0</v>
      </c>
      <c r="CK890" s="2">
        <f t="shared" si="789"/>
        <v>0</v>
      </c>
      <c r="CL890" s="2">
        <f t="shared" si="789"/>
        <v>0</v>
      </c>
      <c r="CM890" s="2">
        <f t="shared" si="789"/>
        <v>0</v>
      </c>
      <c r="CN890" s="2">
        <f t="shared" si="789"/>
        <v>0</v>
      </c>
      <c r="CO890" s="2">
        <f t="shared" si="789"/>
        <v>0</v>
      </c>
      <c r="CP890" s="2">
        <f t="shared" si="789"/>
        <v>0</v>
      </c>
      <c r="CQ890" s="2">
        <f t="shared" si="789"/>
        <v>0</v>
      </c>
      <c r="CR890" s="2">
        <f t="shared" si="789"/>
        <v>0</v>
      </c>
      <c r="CS890" s="2">
        <f t="shared" si="789"/>
        <v>0</v>
      </c>
      <c r="CT890" s="2">
        <f t="shared" si="789"/>
        <v>0</v>
      </c>
      <c r="CU890" s="2">
        <f t="shared" si="789"/>
        <v>0</v>
      </c>
      <c r="CV890" s="2">
        <f t="shared" si="789"/>
        <v>0</v>
      </c>
      <c r="CW890" s="2">
        <f t="shared" si="789"/>
        <v>0</v>
      </c>
      <c r="CX890" s="2">
        <f t="shared" si="789"/>
        <v>0</v>
      </c>
      <c r="CY890" s="2">
        <f t="shared" si="789"/>
        <v>0</v>
      </c>
      <c r="CZ890" s="2">
        <f t="shared" si="789"/>
        <v>0</v>
      </c>
      <c r="DA890" s="2">
        <f t="shared" si="789"/>
        <v>0</v>
      </c>
      <c r="DB890" s="2">
        <f t="shared" si="789"/>
        <v>0</v>
      </c>
      <c r="DC890" s="2">
        <f t="shared" si="789"/>
        <v>0</v>
      </c>
      <c r="DD890" s="2">
        <f t="shared" si="789"/>
        <v>0</v>
      </c>
      <c r="DE890" s="2">
        <f t="shared" si="789"/>
        <v>0</v>
      </c>
      <c r="DF890" s="2">
        <f t="shared" si="789"/>
        <v>0</v>
      </c>
      <c r="DG890" s="3">
        <f t="shared" ref="DG890:EL890" si="790">DG934</f>
        <v>0</v>
      </c>
      <c r="DH890" s="3">
        <f t="shared" si="790"/>
        <v>0</v>
      </c>
      <c r="DI890" s="3">
        <f t="shared" si="790"/>
        <v>0</v>
      </c>
      <c r="DJ890" s="3">
        <f t="shared" si="790"/>
        <v>0</v>
      </c>
      <c r="DK890" s="3">
        <f t="shared" si="790"/>
        <v>0</v>
      </c>
      <c r="DL890" s="3">
        <f t="shared" si="790"/>
        <v>0</v>
      </c>
      <c r="DM890" s="3">
        <f t="shared" si="790"/>
        <v>0</v>
      </c>
      <c r="DN890" s="3">
        <f t="shared" si="790"/>
        <v>0</v>
      </c>
      <c r="DO890" s="3">
        <f t="shared" si="790"/>
        <v>0</v>
      </c>
      <c r="DP890" s="3">
        <f t="shared" si="790"/>
        <v>0</v>
      </c>
      <c r="DQ890" s="3">
        <f t="shared" si="790"/>
        <v>0</v>
      </c>
      <c r="DR890" s="3">
        <f t="shared" si="790"/>
        <v>0</v>
      </c>
      <c r="DS890" s="3">
        <f t="shared" si="790"/>
        <v>0</v>
      </c>
      <c r="DT890" s="3">
        <f t="shared" si="790"/>
        <v>0</v>
      </c>
      <c r="DU890" s="3">
        <f t="shared" si="790"/>
        <v>0</v>
      </c>
      <c r="DV890" s="3">
        <f t="shared" si="790"/>
        <v>0</v>
      </c>
      <c r="DW890" s="3">
        <f t="shared" si="790"/>
        <v>0</v>
      </c>
      <c r="DX890" s="3">
        <f t="shared" si="790"/>
        <v>0</v>
      </c>
      <c r="DY890" s="3">
        <f t="shared" si="790"/>
        <v>0</v>
      </c>
      <c r="DZ890" s="3">
        <f t="shared" si="790"/>
        <v>0</v>
      </c>
      <c r="EA890" s="3">
        <f t="shared" si="790"/>
        <v>0</v>
      </c>
      <c r="EB890" s="3">
        <f t="shared" si="790"/>
        <v>0</v>
      </c>
      <c r="EC890" s="3">
        <f t="shared" si="790"/>
        <v>0</v>
      </c>
      <c r="ED890" s="3">
        <f t="shared" si="790"/>
        <v>0</v>
      </c>
      <c r="EE890" s="3">
        <f t="shared" si="790"/>
        <v>0</v>
      </c>
      <c r="EF890" s="3">
        <f t="shared" si="790"/>
        <v>0</v>
      </c>
      <c r="EG890" s="3">
        <f t="shared" si="790"/>
        <v>0</v>
      </c>
      <c r="EH890" s="3">
        <f t="shared" si="790"/>
        <v>0</v>
      </c>
      <c r="EI890" s="3">
        <f t="shared" si="790"/>
        <v>0</v>
      </c>
      <c r="EJ890" s="3">
        <f t="shared" si="790"/>
        <v>0</v>
      </c>
      <c r="EK890" s="3">
        <f t="shared" si="790"/>
        <v>0</v>
      </c>
      <c r="EL890" s="3">
        <f t="shared" si="790"/>
        <v>0</v>
      </c>
      <c r="EM890" s="3">
        <f t="shared" ref="EM890:FR890" si="791">EM934</f>
        <v>0</v>
      </c>
      <c r="EN890" s="3">
        <f t="shared" si="791"/>
        <v>0</v>
      </c>
      <c r="EO890" s="3">
        <f t="shared" si="791"/>
        <v>0</v>
      </c>
      <c r="EP890" s="3">
        <f t="shared" si="791"/>
        <v>0</v>
      </c>
      <c r="EQ890" s="3">
        <f t="shared" si="791"/>
        <v>0</v>
      </c>
      <c r="ER890" s="3">
        <f t="shared" si="791"/>
        <v>0</v>
      </c>
      <c r="ES890" s="3">
        <f t="shared" si="791"/>
        <v>0</v>
      </c>
      <c r="ET890" s="3">
        <f t="shared" si="791"/>
        <v>0</v>
      </c>
      <c r="EU890" s="3">
        <f t="shared" si="791"/>
        <v>0</v>
      </c>
      <c r="EV890" s="3">
        <f t="shared" si="791"/>
        <v>0</v>
      </c>
      <c r="EW890" s="3">
        <f t="shared" si="791"/>
        <v>0</v>
      </c>
      <c r="EX890" s="3">
        <f t="shared" si="791"/>
        <v>0</v>
      </c>
      <c r="EY890" s="3">
        <f t="shared" si="791"/>
        <v>0</v>
      </c>
      <c r="EZ890" s="3">
        <f t="shared" si="791"/>
        <v>0</v>
      </c>
      <c r="FA890" s="3">
        <f t="shared" si="791"/>
        <v>0</v>
      </c>
      <c r="FB890" s="3">
        <f t="shared" si="791"/>
        <v>0</v>
      </c>
      <c r="FC890" s="3">
        <f t="shared" si="791"/>
        <v>0</v>
      </c>
      <c r="FD890" s="3">
        <f t="shared" si="791"/>
        <v>0</v>
      </c>
      <c r="FE890" s="3">
        <f t="shared" si="791"/>
        <v>0</v>
      </c>
      <c r="FF890" s="3">
        <f t="shared" si="791"/>
        <v>0</v>
      </c>
      <c r="FG890" s="3">
        <f t="shared" si="791"/>
        <v>0</v>
      </c>
      <c r="FH890" s="3">
        <f t="shared" si="791"/>
        <v>0</v>
      </c>
      <c r="FI890" s="3">
        <f t="shared" si="791"/>
        <v>0</v>
      </c>
      <c r="FJ890" s="3">
        <f t="shared" si="791"/>
        <v>0</v>
      </c>
      <c r="FK890" s="3">
        <f t="shared" si="791"/>
        <v>0</v>
      </c>
      <c r="FL890" s="3">
        <f t="shared" si="791"/>
        <v>0</v>
      </c>
      <c r="FM890" s="3">
        <f t="shared" si="791"/>
        <v>0</v>
      </c>
      <c r="FN890" s="3">
        <f t="shared" si="791"/>
        <v>0</v>
      </c>
      <c r="FO890" s="3">
        <f t="shared" si="791"/>
        <v>0</v>
      </c>
      <c r="FP890" s="3">
        <f t="shared" si="791"/>
        <v>0</v>
      </c>
      <c r="FQ890" s="3">
        <f t="shared" si="791"/>
        <v>0</v>
      </c>
      <c r="FR890" s="3">
        <f t="shared" si="791"/>
        <v>0</v>
      </c>
      <c r="FS890" s="3">
        <f t="shared" ref="FS890:GX890" si="792">FS934</f>
        <v>0</v>
      </c>
      <c r="FT890" s="3">
        <f t="shared" si="792"/>
        <v>0</v>
      </c>
      <c r="FU890" s="3">
        <f t="shared" si="792"/>
        <v>0</v>
      </c>
      <c r="FV890" s="3">
        <f t="shared" si="792"/>
        <v>0</v>
      </c>
      <c r="FW890" s="3">
        <f t="shared" si="792"/>
        <v>0</v>
      </c>
      <c r="FX890" s="3">
        <f t="shared" si="792"/>
        <v>0</v>
      </c>
      <c r="FY890" s="3">
        <f t="shared" si="792"/>
        <v>0</v>
      </c>
      <c r="FZ890" s="3">
        <f t="shared" si="792"/>
        <v>0</v>
      </c>
      <c r="GA890" s="3">
        <f t="shared" si="792"/>
        <v>0</v>
      </c>
      <c r="GB890" s="3">
        <f t="shared" si="792"/>
        <v>0</v>
      </c>
      <c r="GC890" s="3">
        <f t="shared" si="792"/>
        <v>0</v>
      </c>
      <c r="GD890" s="3">
        <f t="shared" si="792"/>
        <v>0</v>
      </c>
      <c r="GE890" s="3">
        <f t="shared" si="792"/>
        <v>0</v>
      </c>
      <c r="GF890" s="3">
        <f t="shared" si="792"/>
        <v>0</v>
      </c>
      <c r="GG890" s="3">
        <f t="shared" si="792"/>
        <v>0</v>
      </c>
      <c r="GH890" s="3">
        <f t="shared" si="792"/>
        <v>0</v>
      </c>
      <c r="GI890" s="3">
        <f t="shared" si="792"/>
        <v>0</v>
      </c>
      <c r="GJ890" s="3">
        <f t="shared" si="792"/>
        <v>0</v>
      </c>
      <c r="GK890" s="3">
        <f t="shared" si="792"/>
        <v>0</v>
      </c>
      <c r="GL890" s="3">
        <f t="shared" si="792"/>
        <v>0</v>
      </c>
      <c r="GM890" s="3">
        <f t="shared" si="792"/>
        <v>0</v>
      </c>
      <c r="GN890" s="3">
        <f t="shared" si="792"/>
        <v>0</v>
      </c>
      <c r="GO890" s="3">
        <f t="shared" si="792"/>
        <v>0</v>
      </c>
      <c r="GP890" s="3">
        <f t="shared" si="792"/>
        <v>0</v>
      </c>
      <c r="GQ890" s="3">
        <f t="shared" si="792"/>
        <v>0</v>
      </c>
      <c r="GR890" s="3">
        <f t="shared" si="792"/>
        <v>0</v>
      </c>
      <c r="GS890" s="3">
        <f t="shared" si="792"/>
        <v>0</v>
      </c>
      <c r="GT890" s="3">
        <f t="shared" si="792"/>
        <v>0</v>
      </c>
      <c r="GU890" s="3">
        <f t="shared" si="792"/>
        <v>0</v>
      </c>
      <c r="GV890" s="3">
        <f t="shared" si="792"/>
        <v>0</v>
      </c>
      <c r="GW890" s="3">
        <f t="shared" si="792"/>
        <v>0</v>
      </c>
      <c r="GX890" s="3">
        <f t="shared" si="792"/>
        <v>0</v>
      </c>
    </row>
    <row r="892" spans="1:245" x14ac:dyDescent="0.2">
      <c r="A892" s="1">
        <v>5</v>
      </c>
      <c r="B892" s="1">
        <v>1</v>
      </c>
      <c r="C892" s="1"/>
      <c r="D892" s="1">
        <f>ROW(A904)</f>
        <v>904</v>
      </c>
      <c r="E892" s="1"/>
      <c r="F892" s="1" t="s">
        <v>17</v>
      </c>
      <c r="G892" s="1" t="s">
        <v>18</v>
      </c>
      <c r="H892" s="1" t="s">
        <v>3</v>
      </c>
      <c r="I892" s="1">
        <v>0</v>
      </c>
      <c r="J892" s="1"/>
      <c r="K892" s="1">
        <v>0</v>
      </c>
      <c r="L892" s="1"/>
      <c r="M892" s="1" t="s">
        <v>3</v>
      </c>
      <c r="N892" s="1"/>
      <c r="O892" s="1"/>
      <c r="P892" s="1"/>
      <c r="Q892" s="1"/>
      <c r="R892" s="1"/>
      <c r="S892" s="1">
        <v>0</v>
      </c>
      <c r="T892" s="1"/>
      <c r="U892" s="1" t="s">
        <v>3</v>
      </c>
      <c r="V892" s="1">
        <v>0</v>
      </c>
      <c r="W892" s="1"/>
      <c r="X892" s="1"/>
      <c r="Y892" s="1"/>
      <c r="Z892" s="1"/>
      <c r="AA892" s="1"/>
      <c r="AB892" s="1" t="s">
        <v>3</v>
      </c>
      <c r="AC892" s="1" t="s">
        <v>3</v>
      </c>
      <c r="AD892" s="1" t="s">
        <v>3</v>
      </c>
      <c r="AE892" s="1" t="s">
        <v>3</v>
      </c>
      <c r="AF892" s="1" t="s">
        <v>3</v>
      </c>
      <c r="AG892" s="1" t="s">
        <v>3</v>
      </c>
      <c r="AH892" s="1"/>
      <c r="AI892" s="1"/>
      <c r="AJ892" s="1"/>
      <c r="AK892" s="1"/>
      <c r="AL892" s="1"/>
      <c r="AM892" s="1"/>
      <c r="AN892" s="1"/>
      <c r="AO892" s="1"/>
      <c r="AP892" s="1" t="s">
        <v>3</v>
      </c>
      <c r="AQ892" s="1" t="s">
        <v>3</v>
      </c>
      <c r="AR892" s="1" t="s">
        <v>3</v>
      </c>
      <c r="AS892" s="1"/>
      <c r="AT892" s="1"/>
      <c r="AU892" s="1"/>
      <c r="AV892" s="1"/>
      <c r="AW892" s="1"/>
      <c r="AX892" s="1"/>
      <c r="AY892" s="1"/>
      <c r="AZ892" s="1" t="s">
        <v>3</v>
      </c>
      <c r="BA892" s="1"/>
      <c r="BB892" s="1" t="s">
        <v>3</v>
      </c>
      <c r="BC892" s="1" t="s">
        <v>3</v>
      </c>
      <c r="BD892" s="1" t="s">
        <v>3</v>
      </c>
      <c r="BE892" s="1" t="s">
        <v>3</v>
      </c>
      <c r="BF892" s="1" t="s">
        <v>3</v>
      </c>
      <c r="BG892" s="1" t="s">
        <v>3</v>
      </c>
      <c r="BH892" s="1" t="s">
        <v>3</v>
      </c>
      <c r="BI892" s="1" t="s">
        <v>3</v>
      </c>
      <c r="BJ892" s="1" t="s">
        <v>3</v>
      </c>
      <c r="BK892" s="1" t="s">
        <v>3</v>
      </c>
      <c r="BL892" s="1" t="s">
        <v>3</v>
      </c>
      <c r="BM892" s="1" t="s">
        <v>3</v>
      </c>
      <c r="BN892" s="1" t="s">
        <v>3</v>
      </c>
      <c r="BO892" s="1" t="s">
        <v>3</v>
      </c>
      <c r="BP892" s="1" t="s">
        <v>3</v>
      </c>
      <c r="BQ892" s="1"/>
      <c r="BR892" s="1"/>
      <c r="BS892" s="1"/>
      <c r="BT892" s="1"/>
      <c r="BU892" s="1"/>
      <c r="BV892" s="1"/>
      <c r="BW892" s="1"/>
      <c r="BX892" s="1">
        <v>0</v>
      </c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>
        <v>0</v>
      </c>
    </row>
    <row r="894" spans="1:245" x14ac:dyDescent="0.2">
      <c r="A894" s="2">
        <v>52</v>
      </c>
      <c r="B894" s="2">
        <f t="shared" ref="B894:G894" si="793">B904</f>
        <v>1</v>
      </c>
      <c r="C894" s="2">
        <f t="shared" si="793"/>
        <v>5</v>
      </c>
      <c r="D894" s="2">
        <f t="shared" si="793"/>
        <v>892</v>
      </c>
      <c r="E894" s="2">
        <f t="shared" si="793"/>
        <v>0</v>
      </c>
      <c r="F894" s="2" t="str">
        <f t="shared" si="793"/>
        <v>Новый подраздел</v>
      </c>
      <c r="G894" s="2" t="str">
        <f t="shared" si="793"/>
        <v>Демонтажные и подготовительные  работы</v>
      </c>
      <c r="H894" s="2"/>
      <c r="I894" s="2"/>
      <c r="J894" s="2"/>
      <c r="K894" s="2"/>
      <c r="L894" s="2"/>
      <c r="M894" s="2"/>
      <c r="N894" s="2"/>
      <c r="O894" s="2">
        <f t="shared" ref="O894:AT894" si="794">O904</f>
        <v>4170.1499999999996</v>
      </c>
      <c r="P894" s="2">
        <f t="shared" si="794"/>
        <v>0</v>
      </c>
      <c r="Q894" s="2">
        <f t="shared" si="794"/>
        <v>0</v>
      </c>
      <c r="R894" s="2">
        <f t="shared" si="794"/>
        <v>0</v>
      </c>
      <c r="S894" s="2">
        <f t="shared" si="794"/>
        <v>4170.1499999999996</v>
      </c>
      <c r="T894" s="2">
        <f t="shared" si="794"/>
        <v>0</v>
      </c>
      <c r="U894" s="2">
        <f t="shared" si="794"/>
        <v>15.395417999999999</v>
      </c>
      <c r="V894" s="2">
        <f t="shared" si="794"/>
        <v>0</v>
      </c>
      <c r="W894" s="2">
        <f t="shared" si="794"/>
        <v>0</v>
      </c>
      <c r="X894" s="2">
        <f t="shared" si="794"/>
        <v>3422.68</v>
      </c>
      <c r="Y894" s="2">
        <f t="shared" si="794"/>
        <v>1709.76</v>
      </c>
      <c r="Z894" s="2">
        <f t="shared" si="794"/>
        <v>0</v>
      </c>
      <c r="AA894" s="2">
        <f t="shared" si="794"/>
        <v>0</v>
      </c>
      <c r="AB894" s="2">
        <f t="shared" si="794"/>
        <v>4170.1499999999996</v>
      </c>
      <c r="AC894" s="2">
        <f t="shared" si="794"/>
        <v>0</v>
      </c>
      <c r="AD894" s="2">
        <f t="shared" si="794"/>
        <v>0</v>
      </c>
      <c r="AE894" s="2">
        <f t="shared" si="794"/>
        <v>0</v>
      </c>
      <c r="AF894" s="2">
        <f t="shared" si="794"/>
        <v>4170.1499999999996</v>
      </c>
      <c r="AG894" s="2">
        <f t="shared" si="794"/>
        <v>0</v>
      </c>
      <c r="AH894" s="2">
        <f t="shared" si="794"/>
        <v>15.395417999999999</v>
      </c>
      <c r="AI894" s="2">
        <f t="shared" si="794"/>
        <v>0</v>
      </c>
      <c r="AJ894" s="2">
        <f t="shared" si="794"/>
        <v>0</v>
      </c>
      <c r="AK894" s="2">
        <f t="shared" si="794"/>
        <v>3422.68</v>
      </c>
      <c r="AL894" s="2">
        <f t="shared" si="794"/>
        <v>1709.76</v>
      </c>
      <c r="AM894" s="2">
        <f t="shared" si="794"/>
        <v>0</v>
      </c>
      <c r="AN894" s="2">
        <f t="shared" si="794"/>
        <v>0</v>
      </c>
      <c r="AO894" s="2">
        <f t="shared" si="794"/>
        <v>0</v>
      </c>
      <c r="AP894" s="2">
        <f t="shared" si="794"/>
        <v>0</v>
      </c>
      <c r="AQ894" s="2">
        <f t="shared" si="794"/>
        <v>0</v>
      </c>
      <c r="AR894" s="2">
        <f t="shared" si="794"/>
        <v>9302.59</v>
      </c>
      <c r="AS894" s="2">
        <f t="shared" si="794"/>
        <v>9302.59</v>
      </c>
      <c r="AT894" s="2">
        <f t="shared" si="794"/>
        <v>0</v>
      </c>
      <c r="AU894" s="2">
        <f t="shared" ref="AU894:BZ894" si="795">AU904</f>
        <v>0</v>
      </c>
      <c r="AV894" s="2">
        <f t="shared" si="795"/>
        <v>0</v>
      </c>
      <c r="AW894" s="2">
        <f t="shared" si="795"/>
        <v>0</v>
      </c>
      <c r="AX894" s="2">
        <f t="shared" si="795"/>
        <v>0</v>
      </c>
      <c r="AY894" s="2">
        <f t="shared" si="795"/>
        <v>0</v>
      </c>
      <c r="AZ894" s="2">
        <f t="shared" si="795"/>
        <v>0</v>
      </c>
      <c r="BA894" s="2">
        <f t="shared" si="795"/>
        <v>0</v>
      </c>
      <c r="BB894" s="2">
        <f t="shared" si="795"/>
        <v>0</v>
      </c>
      <c r="BC894" s="2">
        <f t="shared" si="795"/>
        <v>0</v>
      </c>
      <c r="BD894" s="2">
        <f t="shared" si="795"/>
        <v>0</v>
      </c>
      <c r="BE894" s="2">
        <f t="shared" si="795"/>
        <v>0</v>
      </c>
      <c r="BF894" s="2">
        <f t="shared" si="795"/>
        <v>0</v>
      </c>
      <c r="BG894" s="2">
        <f t="shared" si="795"/>
        <v>0</v>
      </c>
      <c r="BH894" s="2">
        <f t="shared" si="795"/>
        <v>0</v>
      </c>
      <c r="BI894" s="2">
        <f t="shared" si="795"/>
        <v>0</v>
      </c>
      <c r="BJ894" s="2">
        <f t="shared" si="795"/>
        <v>0</v>
      </c>
      <c r="BK894" s="2">
        <f t="shared" si="795"/>
        <v>0</v>
      </c>
      <c r="BL894" s="2">
        <f t="shared" si="795"/>
        <v>0</v>
      </c>
      <c r="BM894" s="2">
        <f t="shared" si="795"/>
        <v>0</v>
      </c>
      <c r="BN894" s="2">
        <f t="shared" si="795"/>
        <v>0</v>
      </c>
      <c r="BO894" s="2">
        <f t="shared" si="795"/>
        <v>0</v>
      </c>
      <c r="BP894" s="2">
        <f t="shared" si="795"/>
        <v>0</v>
      </c>
      <c r="BQ894" s="2">
        <f t="shared" si="795"/>
        <v>0</v>
      </c>
      <c r="BR894" s="2">
        <f t="shared" si="795"/>
        <v>0</v>
      </c>
      <c r="BS894" s="2">
        <f t="shared" si="795"/>
        <v>0</v>
      </c>
      <c r="BT894" s="2">
        <f t="shared" si="795"/>
        <v>0</v>
      </c>
      <c r="BU894" s="2">
        <f t="shared" si="795"/>
        <v>0</v>
      </c>
      <c r="BV894" s="2">
        <f t="shared" si="795"/>
        <v>0</v>
      </c>
      <c r="BW894" s="2">
        <f t="shared" si="795"/>
        <v>0</v>
      </c>
      <c r="BX894" s="2">
        <f t="shared" si="795"/>
        <v>0</v>
      </c>
      <c r="BY894" s="2">
        <f t="shared" si="795"/>
        <v>0</v>
      </c>
      <c r="BZ894" s="2">
        <f t="shared" si="795"/>
        <v>0</v>
      </c>
      <c r="CA894" s="2">
        <f t="shared" ref="CA894:DF894" si="796">CA904</f>
        <v>9302.59</v>
      </c>
      <c r="CB894" s="2">
        <f t="shared" si="796"/>
        <v>9302.59</v>
      </c>
      <c r="CC894" s="2">
        <f t="shared" si="796"/>
        <v>0</v>
      </c>
      <c r="CD894" s="2">
        <f t="shared" si="796"/>
        <v>0</v>
      </c>
      <c r="CE894" s="2">
        <f t="shared" si="796"/>
        <v>0</v>
      </c>
      <c r="CF894" s="2">
        <f t="shared" si="796"/>
        <v>0</v>
      </c>
      <c r="CG894" s="2">
        <f t="shared" si="796"/>
        <v>0</v>
      </c>
      <c r="CH894" s="2">
        <f t="shared" si="796"/>
        <v>0</v>
      </c>
      <c r="CI894" s="2">
        <f t="shared" si="796"/>
        <v>0</v>
      </c>
      <c r="CJ894" s="2">
        <f t="shared" si="796"/>
        <v>0</v>
      </c>
      <c r="CK894" s="2">
        <f t="shared" si="796"/>
        <v>0</v>
      </c>
      <c r="CL894" s="2">
        <f t="shared" si="796"/>
        <v>0</v>
      </c>
      <c r="CM894" s="2">
        <f t="shared" si="796"/>
        <v>0</v>
      </c>
      <c r="CN894" s="2">
        <f t="shared" si="796"/>
        <v>0</v>
      </c>
      <c r="CO894" s="2">
        <f t="shared" si="796"/>
        <v>0</v>
      </c>
      <c r="CP894" s="2">
        <f t="shared" si="796"/>
        <v>0</v>
      </c>
      <c r="CQ894" s="2">
        <f t="shared" si="796"/>
        <v>0</v>
      </c>
      <c r="CR894" s="2">
        <f t="shared" si="796"/>
        <v>0</v>
      </c>
      <c r="CS894" s="2">
        <f t="shared" si="796"/>
        <v>0</v>
      </c>
      <c r="CT894" s="2">
        <f t="shared" si="796"/>
        <v>0</v>
      </c>
      <c r="CU894" s="2">
        <f t="shared" si="796"/>
        <v>0</v>
      </c>
      <c r="CV894" s="2">
        <f t="shared" si="796"/>
        <v>0</v>
      </c>
      <c r="CW894" s="2">
        <f t="shared" si="796"/>
        <v>0</v>
      </c>
      <c r="CX894" s="2">
        <f t="shared" si="796"/>
        <v>0</v>
      </c>
      <c r="CY894" s="2">
        <f t="shared" si="796"/>
        <v>0</v>
      </c>
      <c r="CZ894" s="2">
        <f t="shared" si="796"/>
        <v>0</v>
      </c>
      <c r="DA894" s="2">
        <f t="shared" si="796"/>
        <v>0</v>
      </c>
      <c r="DB894" s="2">
        <f t="shared" si="796"/>
        <v>0</v>
      </c>
      <c r="DC894" s="2">
        <f t="shared" si="796"/>
        <v>0</v>
      </c>
      <c r="DD894" s="2">
        <f t="shared" si="796"/>
        <v>0</v>
      </c>
      <c r="DE894" s="2">
        <f t="shared" si="796"/>
        <v>0</v>
      </c>
      <c r="DF894" s="2">
        <f t="shared" si="796"/>
        <v>0</v>
      </c>
      <c r="DG894" s="3">
        <f t="shared" ref="DG894:EL894" si="797">DG904</f>
        <v>0</v>
      </c>
      <c r="DH894" s="3">
        <f t="shared" si="797"/>
        <v>0</v>
      </c>
      <c r="DI894" s="3">
        <f t="shared" si="797"/>
        <v>0</v>
      </c>
      <c r="DJ894" s="3">
        <f t="shared" si="797"/>
        <v>0</v>
      </c>
      <c r="DK894" s="3">
        <f t="shared" si="797"/>
        <v>0</v>
      </c>
      <c r="DL894" s="3">
        <f t="shared" si="797"/>
        <v>0</v>
      </c>
      <c r="DM894" s="3">
        <f t="shared" si="797"/>
        <v>0</v>
      </c>
      <c r="DN894" s="3">
        <f t="shared" si="797"/>
        <v>0</v>
      </c>
      <c r="DO894" s="3">
        <f t="shared" si="797"/>
        <v>0</v>
      </c>
      <c r="DP894" s="3">
        <f t="shared" si="797"/>
        <v>0</v>
      </c>
      <c r="DQ894" s="3">
        <f t="shared" si="797"/>
        <v>0</v>
      </c>
      <c r="DR894" s="3">
        <f t="shared" si="797"/>
        <v>0</v>
      </c>
      <c r="DS894" s="3">
        <f t="shared" si="797"/>
        <v>0</v>
      </c>
      <c r="DT894" s="3">
        <f t="shared" si="797"/>
        <v>0</v>
      </c>
      <c r="DU894" s="3">
        <f t="shared" si="797"/>
        <v>0</v>
      </c>
      <c r="DV894" s="3">
        <f t="shared" si="797"/>
        <v>0</v>
      </c>
      <c r="DW894" s="3">
        <f t="shared" si="797"/>
        <v>0</v>
      </c>
      <c r="DX894" s="3">
        <f t="shared" si="797"/>
        <v>0</v>
      </c>
      <c r="DY894" s="3">
        <f t="shared" si="797"/>
        <v>0</v>
      </c>
      <c r="DZ894" s="3">
        <f t="shared" si="797"/>
        <v>0</v>
      </c>
      <c r="EA894" s="3">
        <f t="shared" si="797"/>
        <v>0</v>
      </c>
      <c r="EB894" s="3">
        <f t="shared" si="797"/>
        <v>0</v>
      </c>
      <c r="EC894" s="3">
        <f t="shared" si="797"/>
        <v>0</v>
      </c>
      <c r="ED894" s="3">
        <f t="shared" si="797"/>
        <v>0</v>
      </c>
      <c r="EE894" s="3">
        <f t="shared" si="797"/>
        <v>0</v>
      </c>
      <c r="EF894" s="3">
        <f t="shared" si="797"/>
        <v>0</v>
      </c>
      <c r="EG894" s="3">
        <f t="shared" si="797"/>
        <v>0</v>
      </c>
      <c r="EH894" s="3">
        <f t="shared" si="797"/>
        <v>0</v>
      </c>
      <c r="EI894" s="3">
        <f t="shared" si="797"/>
        <v>0</v>
      </c>
      <c r="EJ894" s="3">
        <f t="shared" si="797"/>
        <v>0</v>
      </c>
      <c r="EK894" s="3">
        <f t="shared" si="797"/>
        <v>0</v>
      </c>
      <c r="EL894" s="3">
        <f t="shared" si="797"/>
        <v>0</v>
      </c>
      <c r="EM894" s="3">
        <f t="shared" ref="EM894:FR894" si="798">EM904</f>
        <v>0</v>
      </c>
      <c r="EN894" s="3">
        <f t="shared" si="798"/>
        <v>0</v>
      </c>
      <c r="EO894" s="3">
        <f t="shared" si="798"/>
        <v>0</v>
      </c>
      <c r="EP894" s="3">
        <f t="shared" si="798"/>
        <v>0</v>
      </c>
      <c r="EQ894" s="3">
        <f t="shared" si="798"/>
        <v>0</v>
      </c>
      <c r="ER894" s="3">
        <f t="shared" si="798"/>
        <v>0</v>
      </c>
      <c r="ES894" s="3">
        <f t="shared" si="798"/>
        <v>0</v>
      </c>
      <c r="ET894" s="3">
        <f t="shared" si="798"/>
        <v>0</v>
      </c>
      <c r="EU894" s="3">
        <f t="shared" si="798"/>
        <v>0</v>
      </c>
      <c r="EV894" s="3">
        <f t="shared" si="798"/>
        <v>0</v>
      </c>
      <c r="EW894" s="3">
        <f t="shared" si="798"/>
        <v>0</v>
      </c>
      <c r="EX894" s="3">
        <f t="shared" si="798"/>
        <v>0</v>
      </c>
      <c r="EY894" s="3">
        <f t="shared" si="798"/>
        <v>0</v>
      </c>
      <c r="EZ894" s="3">
        <f t="shared" si="798"/>
        <v>0</v>
      </c>
      <c r="FA894" s="3">
        <f t="shared" si="798"/>
        <v>0</v>
      </c>
      <c r="FB894" s="3">
        <f t="shared" si="798"/>
        <v>0</v>
      </c>
      <c r="FC894" s="3">
        <f t="shared" si="798"/>
        <v>0</v>
      </c>
      <c r="FD894" s="3">
        <f t="shared" si="798"/>
        <v>0</v>
      </c>
      <c r="FE894" s="3">
        <f t="shared" si="798"/>
        <v>0</v>
      </c>
      <c r="FF894" s="3">
        <f t="shared" si="798"/>
        <v>0</v>
      </c>
      <c r="FG894" s="3">
        <f t="shared" si="798"/>
        <v>0</v>
      </c>
      <c r="FH894" s="3">
        <f t="shared" si="798"/>
        <v>0</v>
      </c>
      <c r="FI894" s="3">
        <f t="shared" si="798"/>
        <v>0</v>
      </c>
      <c r="FJ894" s="3">
        <f t="shared" si="798"/>
        <v>0</v>
      </c>
      <c r="FK894" s="3">
        <f t="shared" si="798"/>
        <v>0</v>
      </c>
      <c r="FL894" s="3">
        <f t="shared" si="798"/>
        <v>0</v>
      </c>
      <c r="FM894" s="3">
        <f t="shared" si="798"/>
        <v>0</v>
      </c>
      <c r="FN894" s="3">
        <f t="shared" si="798"/>
        <v>0</v>
      </c>
      <c r="FO894" s="3">
        <f t="shared" si="798"/>
        <v>0</v>
      </c>
      <c r="FP894" s="3">
        <f t="shared" si="798"/>
        <v>0</v>
      </c>
      <c r="FQ894" s="3">
        <f t="shared" si="798"/>
        <v>0</v>
      </c>
      <c r="FR894" s="3">
        <f t="shared" si="798"/>
        <v>0</v>
      </c>
      <c r="FS894" s="3">
        <f t="shared" ref="FS894:GX894" si="799">FS904</f>
        <v>0</v>
      </c>
      <c r="FT894" s="3">
        <f t="shared" si="799"/>
        <v>0</v>
      </c>
      <c r="FU894" s="3">
        <f t="shared" si="799"/>
        <v>0</v>
      </c>
      <c r="FV894" s="3">
        <f t="shared" si="799"/>
        <v>0</v>
      </c>
      <c r="FW894" s="3">
        <f t="shared" si="799"/>
        <v>0</v>
      </c>
      <c r="FX894" s="3">
        <f t="shared" si="799"/>
        <v>0</v>
      </c>
      <c r="FY894" s="3">
        <f t="shared" si="799"/>
        <v>0</v>
      </c>
      <c r="FZ894" s="3">
        <f t="shared" si="799"/>
        <v>0</v>
      </c>
      <c r="GA894" s="3">
        <f t="shared" si="799"/>
        <v>0</v>
      </c>
      <c r="GB894" s="3">
        <f t="shared" si="799"/>
        <v>0</v>
      </c>
      <c r="GC894" s="3">
        <f t="shared" si="799"/>
        <v>0</v>
      </c>
      <c r="GD894" s="3">
        <f t="shared" si="799"/>
        <v>0</v>
      </c>
      <c r="GE894" s="3">
        <f t="shared" si="799"/>
        <v>0</v>
      </c>
      <c r="GF894" s="3">
        <f t="shared" si="799"/>
        <v>0</v>
      </c>
      <c r="GG894" s="3">
        <f t="shared" si="799"/>
        <v>0</v>
      </c>
      <c r="GH894" s="3">
        <f t="shared" si="799"/>
        <v>0</v>
      </c>
      <c r="GI894" s="3">
        <f t="shared" si="799"/>
        <v>0</v>
      </c>
      <c r="GJ894" s="3">
        <f t="shared" si="799"/>
        <v>0</v>
      </c>
      <c r="GK894" s="3">
        <f t="shared" si="799"/>
        <v>0</v>
      </c>
      <c r="GL894" s="3">
        <f t="shared" si="799"/>
        <v>0</v>
      </c>
      <c r="GM894" s="3">
        <f t="shared" si="799"/>
        <v>0</v>
      </c>
      <c r="GN894" s="3">
        <f t="shared" si="799"/>
        <v>0</v>
      </c>
      <c r="GO894" s="3">
        <f t="shared" si="799"/>
        <v>0</v>
      </c>
      <c r="GP894" s="3">
        <f t="shared" si="799"/>
        <v>0</v>
      </c>
      <c r="GQ894" s="3">
        <f t="shared" si="799"/>
        <v>0</v>
      </c>
      <c r="GR894" s="3">
        <f t="shared" si="799"/>
        <v>0</v>
      </c>
      <c r="GS894" s="3">
        <f t="shared" si="799"/>
        <v>0</v>
      </c>
      <c r="GT894" s="3">
        <f t="shared" si="799"/>
        <v>0</v>
      </c>
      <c r="GU894" s="3">
        <f t="shared" si="799"/>
        <v>0</v>
      </c>
      <c r="GV894" s="3">
        <f t="shared" si="799"/>
        <v>0</v>
      </c>
      <c r="GW894" s="3">
        <f t="shared" si="799"/>
        <v>0</v>
      </c>
      <c r="GX894" s="3">
        <f t="shared" si="799"/>
        <v>0</v>
      </c>
    </row>
    <row r="896" spans="1:245" x14ac:dyDescent="0.2">
      <c r="A896">
        <v>17</v>
      </c>
      <c r="B896">
        <v>1</v>
      </c>
      <c r="C896">
        <f>ROW(SmtRes!A410)</f>
        <v>410</v>
      </c>
      <c r="D896">
        <f>ROW(EtalonRes!A434)</f>
        <v>434</v>
      </c>
      <c r="E896" t="s">
        <v>19</v>
      </c>
      <c r="F896" t="s">
        <v>20</v>
      </c>
      <c r="G896" t="s">
        <v>21</v>
      </c>
      <c r="H896" t="s">
        <v>22</v>
      </c>
      <c r="I896">
        <f>ROUND(1.36/100,9)</f>
        <v>1.3599999999999999E-2</v>
      </c>
      <c r="J896">
        <v>0</v>
      </c>
      <c r="K896">
        <f>ROUND(1.36/100,9)</f>
        <v>1.3599999999999999E-2</v>
      </c>
      <c r="O896">
        <f t="shared" ref="O896:O902" si="800">ROUND(CP896,2)</f>
        <v>210.86</v>
      </c>
      <c r="P896">
        <f t="shared" ref="P896:P902" si="801">ROUND((ROUND((AC896*AW896*I896),2)*BC896),2)</f>
        <v>0</v>
      </c>
      <c r="Q896">
        <f t="shared" ref="Q896:Q902" si="802">(ROUND((ROUND(((ET896)*AV896*I896),2)*BB896),2)+ROUND((ROUND(((AE896-(EU896))*AV896*I896),2)*BS896),2))</f>
        <v>0</v>
      </c>
      <c r="R896">
        <f t="shared" ref="R896:R902" si="803">ROUND((ROUND((AE896*AV896*I896),2)*BS896),2)</f>
        <v>0</v>
      </c>
      <c r="S896">
        <f t="shared" ref="S896:S902" si="804">ROUND((ROUND((AF896*AV896*I896),2)*BA896),2)</f>
        <v>210.86</v>
      </c>
      <c r="T896">
        <f t="shared" ref="T896:T902" si="805">ROUND(CU896*I896,2)</f>
        <v>0</v>
      </c>
      <c r="U896">
        <f t="shared" ref="U896:U902" si="806">CV896*I896</f>
        <v>0.78199999999999992</v>
      </c>
      <c r="V896">
        <f t="shared" ref="V896:V902" si="807">CW896*I896</f>
        <v>0</v>
      </c>
      <c r="W896">
        <f t="shared" ref="W896:W902" si="808">ROUND(CX896*I896,2)</f>
        <v>0</v>
      </c>
      <c r="X896">
        <f t="shared" ref="X896:Y902" si="809">ROUND(CY896,2)</f>
        <v>147.6</v>
      </c>
      <c r="Y896">
        <f t="shared" si="809"/>
        <v>86.45</v>
      </c>
      <c r="AA896">
        <v>55282325</v>
      </c>
      <c r="AB896">
        <f t="shared" ref="AB896:AB902" si="810">ROUND((AC896+AD896+AF896),6)</f>
        <v>587.65</v>
      </c>
      <c r="AC896">
        <f t="shared" ref="AC896:AC902" si="811">ROUND((ES896),6)</f>
        <v>0</v>
      </c>
      <c r="AD896">
        <f t="shared" ref="AD896:AD902" si="812">ROUND((((ET896)-(EU896))+AE896),6)</f>
        <v>0</v>
      </c>
      <c r="AE896">
        <f t="shared" ref="AE896:AF902" si="813">ROUND((EU896),6)</f>
        <v>0</v>
      </c>
      <c r="AF896">
        <f t="shared" si="813"/>
        <v>587.65</v>
      </c>
      <c r="AG896">
        <f t="shared" ref="AG896:AG902" si="814">ROUND((AP896),6)</f>
        <v>0</v>
      </c>
      <c r="AH896">
        <f t="shared" ref="AH896:AI902" si="815">(EW896)</f>
        <v>57.5</v>
      </c>
      <c r="AI896">
        <f t="shared" si="815"/>
        <v>0</v>
      </c>
      <c r="AJ896">
        <f t="shared" ref="AJ896:AJ902" si="816">(AS896)</f>
        <v>0</v>
      </c>
      <c r="AK896">
        <v>587.65</v>
      </c>
      <c r="AL896">
        <v>0</v>
      </c>
      <c r="AM896">
        <v>0</v>
      </c>
      <c r="AN896">
        <v>0</v>
      </c>
      <c r="AO896">
        <v>587.65</v>
      </c>
      <c r="AP896">
        <v>0</v>
      </c>
      <c r="AQ896">
        <v>57.5</v>
      </c>
      <c r="AR896">
        <v>0</v>
      </c>
      <c r="AS896">
        <v>0</v>
      </c>
      <c r="AT896">
        <v>70</v>
      </c>
      <c r="AU896">
        <v>41</v>
      </c>
      <c r="AV896">
        <v>1</v>
      </c>
      <c r="AW896">
        <v>1</v>
      </c>
      <c r="AZ896">
        <v>1</v>
      </c>
      <c r="BA896">
        <v>26.39</v>
      </c>
      <c r="BB896">
        <v>1</v>
      </c>
      <c r="BC896">
        <v>1</v>
      </c>
      <c r="BD896" t="s">
        <v>3</v>
      </c>
      <c r="BE896" t="s">
        <v>3</v>
      </c>
      <c r="BF896" t="s">
        <v>3</v>
      </c>
      <c r="BG896" t="s">
        <v>3</v>
      </c>
      <c r="BH896">
        <v>0</v>
      </c>
      <c r="BI896">
        <v>1</v>
      </c>
      <c r="BJ896" t="s">
        <v>23</v>
      </c>
      <c r="BM896">
        <v>456</v>
      </c>
      <c r="BN896">
        <v>0</v>
      </c>
      <c r="BO896" t="s">
        <v>20</v>
      </c>
      <c r="BP896">
        <v>1</v>
      </c>
      <c r="BQ896">
        <v>60</v>
      </c>
      <c r="BR896">
        <v>0</v>
      </c>
      <c r="BS896">
        <v>26.39</v>
      </c>
      <c r="BT896">
        <v>1</v>
      </c>
      <c r="BU896">
        <v>1</v>
      </c>
      <c r="BV896">
        <v>1</v>
      </c>
      <c r="BW896">
        <v>1</v>
      </c>
      <c r="BX896">
        <v>1</v>
      </c>
      <c r="BY896" t="s">
        <v>3</v>
      </c>
      <c r="BZ896">
        <v>70</v>
      </c>
      <c r="CA896">
        <v>41</v>
      </c>
      <c r="CB896" t="s">
        <v>3</v>
      </c>
      <c r="CE896">
        <v>30</v>
      </c>
      <c r="CF896">
        <v>0</v>
      </c>
      <c r="CG896">
        <v>0</v>
      </c>
      <c r="CM896">
        <v>0</v>
      </c>
      <c r="CN896" t="s">
        <v>3</v>
      </c>
      <c r="CO896">
        <v>0</v>
      </c>
      <c r="CP896">
        <f t="shared" ref="CP896:CP902" si="817">(P896+Q896+S896)</f>
        <v>210.86</v>
      </c>
      <c r="CQ896">
        <f t="shared" ref="CQ896:CQ902" si="818">ROUND((ROUND((AC896*AW896*1),2)*BC896),2)</f>
        <v>0</v>
      </c>
      <c r="CR896">
        <f t="shared" ref="CR896:CR902" si="819">(ROUND((ROUND(((ET896)*AV896*1),2)*BB896),2)+ROUND((ROUND(((AE896-(EU896))*AV896*1),2)*BS896),2))</f>
        <v>0</v>
      </c>
      <c r="CS896">
        <f t="shared" ref="CS896:CS902" si="820">ROUND((ROUND((AE896*AV896*1),2)*BS896),2)</f>
        <v>0</v>
      </c>
      <c r="CT896">
        <f t="shared" ref="CT896:CT902" si="821">ROUND((ROUND((AF896*AV896*1),2)*BA896),2)</f>
        <v>15508.08</v>
      </c>
      <c r="CU896">
        <f t="shared" ref="CU896:CU902" si="822">AG896</f>
        <v>0</v>
      </c>
      <c r="CV896">
        <f t="shared" ref="CV896:CV902" si="823">(AH896*AV896)</f>
        <v>57.5</v>
      </c>
      <c r="CW896">
        <f t="shared" ref="CW896:CX902" si="824">AI896</f>
        <v>0</v>
      </c>
      <c r="CX896">
        <f t="shared" si="824"/>
        <v>0</v>
      </c>
      <c r="CY896">
        <f t="shared" ref="CY896:CY902" si="825">S896*(BZ896/100)</f>
        <v>147.602</v>
      </c>
      <c r="CZ896">
        <f t="shared" ref="CZ896:CZ902" si="826">S896*(CA896/100)</f>
        <v>86.452600000000004</v>
      </c>
      <c r="DC896" t="s">
        <v>3</v>
      </c>
      <c r="DD896" t="s">
        <v>3</v>
      </c>
      <c r="DE896" t="s">
        <v>3</v>
      </c>
      <c r="DF896" t="s">
        <v>3</v>
      </c>
      <c r="DG896" t="s">
        <v>3</v>
      </c>
      <c r="DH896" t="s">
        <v>3</v>
      </c>
      <c r="DI896" t="s">
        <v>3</v>
      </c>
      <c r="DJ896" t="s">
        <v>3</v>
      </c>
      <c r="DK896" t="s">
        <v>3</v>
      </c>
      <c r="DL896" t="s">
        <v>3</v>
      </c>
      <c r="DM896" t="s">
        <v>3</v>
      </c>
      <c r="DN896">
        <v>80</v>
      </c>
      <c r="DO896">
        <v>55</v>
      </c>
      <c r="DP896">
        <v>1.0469999999999999</v>
      </c>
      <c r="DQ896">
        <v>1</v>
      </c>
      <c r="DU896">
        <v>1005</v>
      </c>
      <c r="DV896" t="s">
        <v>22</v>
      </c>
      <c r="DW896" t="s">
        <v>22</v>
      </c>
      <c r="DX896">
        <v>100</v>
      </c>
      <c r="DZ896" t="s">
        <v>3</v>
      </c>
      <c r="EA896" t="s">
        <v>3</v>
      </c>
      <c r="EB896" t="s">
        <v>3</v>
      </c>
      <c r="EC896" t="s">
        <v>3</v>
      </c>
      <c r="EE896">
        <v>54687882</v>
      </c>
      <c r="EF896">
        <v>60</v>
      </c>
      <c r="EG896" t="s">
        <v>24</v>
      </c>
      <c r="EH896">
        <v>0</v>
      </c>
      <c r="EI896" t="s">
        <v>3</v>
      </c>
      <c r="EJ896">
        <v>1</v>
      </c>
      <c r="EK896">
        <v>456</v>
      </c>
      <c r="EL896" t="s">
        <v>25</v>
      </c>
      <c r="EM896" t="s">
        <v>26</v>
      </c>
      <c r="EO896" t="s">
        <v>3</v>
      </c>
      <c r="EQ896">
        <v>0</v>
      </c>
      <c r="ER896">
        <v>587.65</v>
      </c>
      <c r="ES896">
        <v>0</v>
      </c>
      <c r="ET896">
        <v>0</v>
      </c>
      <c r="EU896">
        <v>0</v>
      </c>
      <c r="EV896">
        <v>587.65</v>
      </c>
      <c r="EW896">
        <v>57.5</v>
      </c>
      <c r="EX896">
        <v>0</v>
      </c>
      <c r="EY896">
        <v>0</v>
      </c>
      <c r="FQ896">
        <v>0</v>
      </c>
      <c r="FR896">
        <f t="shared" ref="FR896:FR902" si="827">ROUND(IF(AND(BH896=3,BI896=3),P896,0),2)</f>
        <v>0</v>
      </c>
      <c r="FS896">
        <v>0</v>
      </c>
      <c r="FX896">
        <v>80</v>
      </c>
      <c r="FY896">
        <v>55</v>
      </c>
      <c r="GA896" t="s">
        <v>3</v>
      </c>
      <c r="GD896">
        <v>0</v>
      </c>
      <c r="GF896">
        <v>-1681123399</v>
      </c>
      <c r="GG896">
        <v>2</v>
      </c>
      <c r="GH896">
        <v>1</v>
      </c>
      <c r="GI896">
        <v>3</v>
      </c>
      <c r="GJ896">
        <v>0</v>
      </c>
      <c r="GK896">
        <f>ROUND(R896*(R12)/100,2)</f>
        <v>0</v>
      </c>
      <c r="GL896">
        <f t="shared" ref="GL896:GL902" si="828">ROUND(IF(AND(BH896=3,BI896=3,FS896&lt;&gt;0),P896,0),2)</f>
        <v>0</v>
      </c>
      <c r="GM896">
        <f t="shared" ref="GM896:GM902" si="829">ROUND(O896+X896+Y896+GK896,2)+GX896</f>
        <v>444.91</v>
      </c>
      <c r="GN896">
        <f t="shared" ref="GN896:GN902" si="830">IF(OR(BI896=0,BI896=1),ROUND(O896+X896+Y896+GK896,2),0)</f>
        <v>444.91</v>
      </c>
      <c r="GO896">
        <f t="shared" ref="GO896:GO902" si="831">IF(BI896=2,ROUND(O896+X896+Y896+GK896,2),0)</f>
        <v>0</v>
      </c>
      <c r="GP896">
        <f t="shared" ref="GP896:GP902" si="832">IF(BI896=4,ROUND(O896+X896+Y896+GK896,2)+GX896,0)</f>
        <v>0</v>
      </c>
      <c r="GR896">
        <v>0</v>
      </c>
      <c r="GS896">
        <v>3</v>
      </c>
      <c r="GT896">
        <v>0</v>
      </c>
      <c r="GU896" t="s">
        <v>3</v>
      </c>
      <c r="GV896">
        <f t="shared" ref="GV896:GV902" si="833">ROUND((GT896),6)</f>
        <v>0</v>
      </c>
      <c r="GW896">
        <v>1</v>
      </c>
      <c r="GX896">
        <f t="shared" ref="GX896:GX902" si="834">ROUND(HC896*I896,2)</f>
        <v>0</v>
      </c>
      <c r="HA896">
        <v>0</v>
      </c>
      <c r="HB896">
        <v>0</v>
      </c>
      <c r="HC896">
        <f t="shared" ref="HC896:HC902" si="835">GV896*GW896</f>
        <v>0</v>
      </c>
      <c r="HE896" t="s">
        <v>3</v>
      </c>
      <c r="HF896" t="s">
        <v>3</v>
      </c>
      <c r="HM896" t="s">
        <v>3</v>
      </c>
      <c r="HN896" t="s">
        <v>3</v>
      </c>
      <c r="HO896" t="s">
        <v>3</v>
      </c>
      <c r="HP896" t="s">
        <v>3</v>
      </c>
      <c r="HQ896" t="s">
        <v>3</v>
      </c>
      <c r="IK896">
        <v>0</v>
      </c>
    </row>
    <row r="897" spans="1:245" x14ac:dyDescent="0.2">
      <c r="A897">
        <v>18</v>
      </c>
      <c r="B897">
        <v>1</v>
      </c>
      <c r="C897">
        <v>410</v>
      </c>
      <c r="E897" t="s">
        <v>27</v>
      </c>
      <c r="F897" t="s">
        <v>28</v>
      </c>
      <c r="G897" t="s">
        <v>29</v>
      </c>
      <c r="H897" t="s">
        <v>30</v>
      </c>
      <c r="I897">
        <f>I896*J897</f>
        <v>-6.2560000000000004E-2</v>
      </c>
      <c r="J897">
        <v>-4.6000000000000005</v>
      </c>
      <c r="K897">
        <v>-4.5999999999999996</v>
      </c>
      <c r="O897">
        <f t="shared" si="800"/>
        <v>0</v>
      </c>
      <c r="P897">
        <f t="shared" si="801"/>
        <v>0</v>
      </c>
      <c r="Q897">
        <f t="shared" si="802"/>
        <v>0</v>
      </c>
      <c r="R897">
        <f t="shared" si="803"/>
        <v>0</v>
      </c>
      <c r="S897">
        <f t="shared" si="804"/>
        <v>0</v>
      </c>
      <c r="T897">
        <f t="shared" si="805"/>
        <v>0</v>
      </c>
      <c r="U897">
        <f t="shared" si="806"/>
        <v>0</v>
      </c>
      <c r="V897">
        <f t="shared" si="807"/>
        <v>0</v>
      </c>
      <c r="W897">
        <f t="shared" si="808"/>
        <v>0</v>
      </c>
      <c r="X897">
        <f t="shared" si="809"/>
        <v>0</v>
      </c>
      <c r="Y897">
        <f t="shared" si="809"/>
        <v>0</v>
      </c>
      <c r="AA897">
        <v>55282325</v>
      </c>
      <c r="AB897">
        <f t="shared" si="810"/>
        <v>0</v>
      </c>
      <c r="AC897">
        <f t="shared" si="811"/>
        <v>0</v>
      </c>
      <c r="AD897">
        <f t="shared" si="812"/>
        <v>0</v>
      </c>
      <c r="AE897">
        <f t="shared" si="813"/>
        <v>0</v>
      </c>
      <c r="AF897">
        <f t="shared" si="813"/>
        <v>0</v>
      </c>
      <c r="AG897">
        <f t="shared" si="814"/>
        <v>0</v>
      </c>
      <c r="AH897">
        <f t="shared" si="815"/>
        <v>0</v>
      </c>
      <c r="AI897">
        <f t="shared" si="815"/>
        <v>0</v>
      </c>
      <c r="AJ897">
        <f t="shared" si="816"/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1</v>
      </c>
      <c r="AW897">
        <v>1</v>
      </c>
      <c r="AZ897">
        <v>1</v>
      </c>
      <c r="BA897">
        <v>1</v>
      </c>
      <c r="BB897">
        <v>1</v>
      </c>
      <c r="BC897">
        <v>1</v>
      </c>
      <c r="BD897" t="s">
        <v>3</v>
      </c>
      <c r="BE897" t="s">
        <v>3</v>
      </c>
      <c r="BF897" t="s">
        <v>3</v>
      </c>
      <c r="BG897" t="s">
        <v>3</v>
      </c>
      <c r="BH897">
        <v>3</v>
      </c>
      <c r="BI897">
        <v>1</v>
      </c>
      <c r="BJ897" t="s">
        <v>3</v>
      </c>
      <c r="BM897">
        <v>456</v>
      </c>
      <c r="BN897">
        <v>0</v>
      </c>
      <c r="BO897" t="s">
        <v>3</v>
      </c>
      <c r="BP897">
        <v>0</v>
      </c>
      <c r="BQ897">
        <v>60</v>
      </c>
      <c r="BR897">
        <v>1</v>
      </c>
      <c r="BS897">
        <v>1</v>
      </c>
      <c r="BT897">
        <v>1</v>
      </c>
      <c r="BU897">
        <v>1</v>
      </c>
      <c r="BV897">
        <v>1</v>
      </c>
      <c r="BW897">
        <v>1</v>
      </c>
      <c r="BX897">
        <v>1</v>
      </c>
      <c r="BY897" t="s">
        <v>3</v>
      </c>
      <c r="BZ897">
        <v>0</v>
      </c>
      <c r="CA897">
        <v>0</v>
      </c>
      <c r="CB897" t="s">
        <v>3</v>
      </c>
      <c r="CE897">
        <v>30</v>
      </c>
      <c r="CF897">
        <v>0</v>
      </c>
      <c r="CG897">
        <v>0</v>
      </c>
      <c r="CM897">
        <v>0</v>
      </c>
      <c r="CN897" t="s">
        <v>3</v>
      </c>
      <c r="CO897">
        <v>0</v>
      </c>
      <c r="CP897">
        <f t="shared" si="817"/>
        <v>0</v>
      </c>
      <c r="CQ897">
        <f t="shared" si="818"/>
        <v>0</v>
      </c>
      <c r="CR897">
        <f t="shared" si="819"/>
        <v>0</v>
      </c>
      <c r="CS897">
        <f t="shared" si="820"/>
        <v>0</v>
      </c>
      <c r="CT897">
        <f t="shared" si="821"/>
        <v>0</v>
      </c>
      <c r="CU897">
        <f t="shared" si="822"/>
        <v>0</v>
      </c>
      <c r="CV897">
        <f t="shared" si="823"/>
        <v>0</v>
      </c>
      <c r="CW897">
        <f t="shared" si="824"/>
        <v>0</v>
      </c>
      <c r="CX897">
        <f t="shared" si="824"/>
        <v>0</v>
      </c>
      <c r="CY897">
        <f t="shared" si="825"/>
        <v>0</v>
      </c>
      <c r="CZ897">
        <f t="shared" si="826"/>
        <v>0</v>
      </c>
      <c r="DC897" t="s">
        <v>3</v>
      </c>
      <c r="DD897" t="s">
        <v>3</v>
      </c>
      <c r="DE897" t="s">
        <v>3</v>
      </c>
      <c r="DF897" t="s">
        <v>3</v>
      </c>
      <c r="DG897" t="s">
        <v>3</v>
      </c>
      <c r="DH897" t="s">
        <v>3</v>
      </c>
      <c r="DI897" t="s">
        <v>3</v>
      </c>
      <c r="DJ897" t="s">
        <v>3</v>
      </c>
      <c r="DK897" t="s">
        <v>3</v>
      </c>
      <c r="DL897" t="s">
        <v>3</v>
      </c>
      <c r="DM897" t="s">
        <v>3</v>
      </c>
      <c r="DN897">
        <v>80</v>
      </c>
      <c r="DO897">
        <v>55</v>
      </c>
      <c r="DP897">
        <v>1.0469999999999999</v>
      </c>
      <c r="DQ897">
        <v>1</v>
      </c>
      <c r="DU897">
        <v>1009</v>
      </c>
      <c r="DV897" t="s">
        <v>30</v>
      </c>
      <c r="DW897" t="s">
        <v>30</v>
      </c>
      <c r="DX897">
        <v>1000</v>
      </c>
      <c r="DZ897" t="s">
        <v>3</v>
      </c>
      <c r="EA897" t="s">
        <v>3</v>
      </c>
      <c r="EB897" t="s">
        <v>3</v>
      </c>
      <c r="EC897" t="s">
        <v>3</v>
      </c>
      <c r="EE897">
        <v>54687882</v>
      </c>
      <c r="EF897">
        <v>60</v>
      </c>
      <c r="EG897" t="s">
        <v>24</v>
      </c>
      <c r="EH897">
        <v>0</v>
      </c>
      <c r="EI897" t="s">
        <v>3</v>
      </c>
      <c r="EJ897">
        <v>1</v>
      </c>
      <c r="EK897">
        <v>456</v>
      </c>
      <c r="EL897" t="s">
        <v>25</v>
      </c>
      <c r="EM897" t="s">
        <v>26</v>
      </c>
      <c r="EO897" t="s">
        <v>3</v>
      </c>
      <c r="EQ897">
        <v>32768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FQ897">
        <v>0</v>
      </c>
      <c r="FR897">
        <f t="shared" si="827"/>
        <v>0</v>
      </c>
      <c r="FS897">
        <v>0</v>
      </c>
      <c r="FX897">
        <v>80</v>
      </c>
      <c r="FY897">
        <v>55</v>
      </c>
      <c r="GA897" t="s">
        <v>3</v>
      </c>
      <c r="GD897">
        <v>0</v>
      </c>
      <c r="GF897">
        <v>1489638031</v>
      </c>
      <c r="GG897">
        <v>2</v>
      </c>
      <c r="GH897">
        <v>1</v>
      </c>
      <c r="GI897">
        <v>3</v>
      </c>
      <c r="GJ897">
        <v>0</v>
      </c>
      <c r="GK897">
        <f>ROUND(R897*(R12)/100,2)</f>
        <v>0</v>
      </c>
      <c r="GL897">
        <f t="shared" si="828"/>
        <v>0</v>
      </c>
      <c r="GM897">
        <f t="shared" si="829"/>
        <v>0</v>
      </c>
      <c r="GN897">
        <f t="shared" si="830"/>
        <v>0</v>
      </c>
      <c r="GO897">
        <f t="shared" si="831"/>
        <v>0</v>
      </c>
      <c r="GP897">
        <f t="shared" si="832"/>
        <v>0</v>
      </c>
      <c r="GR897">
        <v>0</v>
      </c>
      <c r="GS897">
        <v>3</v>
      </c>
      <c r="GT897">
        <v>0</v>
      </c>
      <c r="GU897" t="s">
        <v>3</v>
      </c>
      <c r="GV897">
        <f t="shared" si="833"/>
        <v>0</v>
      </c>
      <c r="GW897">
        <v>1</v>
      </c>
      <c r="GX897">
        <f t="shared" si="834"/>
        <v>0</v>
      </c>
      <c r="HA897">
        <v>0</v>
      </c>
      <c r="HB897">
        <v>0</v>
      </c>
      <c r="HC897">
        <f t="shared" si="835"/>
        <v>0</v>
      </c>
      <c r="HE897" t="s">
        <v>3</v>
      </c>
      <c r="HF897" t="s">
        <v>3</v>
      </c>
      <c r="HM897" t="s">
        <v>3</v>
      </c>
      <c r="HN897" t="s">
        <v>3</v>
      </c>
      <c r="HO897" t="s">
        <v>3</v>
      </c>
      <c r="HP897" t="s">
        <v>3</v>
      </c>
      <c r="HQ897" t="s">
        <v>3</v>
      </c>
      <c r="IK897">
        <v>0</v>
      </c>
    </row>
    <row r="898" spans="1:245" x14ac:dyDescent="0.2">
      <c r="A898">
        <v>17</v>
      </c>
      <c r="B898">
        <v>1</v>
      </c>
      <c r="C898">
        <f>ROW(SmtRes!A411)</f>
        <v>411</v>
      </c>
      <c r="D898">
        <f>ROW(EtalonRes!A435)</f>
        <v>435</v>
      </c>
      <c r="E898" t="s">
        <v>31</v>
      </c>
      <c r="F898" t="s">
        <v>32</v>
      </c>
      <c r="G898" t="s">
        <v>33</v>
      </c>
      <c r="H898" t="s">
        <v>34</v>
      </c>
      <c r="I898">
        <v>2.0499999999999998</v>
      </c>
      <c r="J898">
        <v>0</v>
      </c>
      <c r="K898">
        <v>2.0499999999999998</v>
      </c>
      <c r="O898">
        <f t="shared" si="800"/>
        <v>331.72</v>
      </c>
      <c r="P898">
        <f t="shared" si="801"/>
        <v>0</v>
      </c>
      <c r="Q898">
        <f t="shared" si="802"/>
        <v>0</v>
      </c>
      <c r="R898">
        <f t="shared" si="803"/>
        <v>0</v>
      </c>
      <c r="S898">
        <f t="shared" si="804"/>
        <v>331.72</v>
      </c>
      <c r="T898">
        <f t="shared" si="805"/>
        <v>0</v>
      </c>
      <c r="U898">
        <f t="shared" si="806"/>
        <v>1.2299999999999998</v>
      </c>
      <c r="V898">
        <f t="shared" si="807"/>
        <v>0</v>
      </c>
      <c r="W898">
        <f t="shared" si="808"/>
        <v>0</v>
      </c>
      <c r="X898">
        <f t="shared" si="809"/>
        <v>275.33</v>
      </c>
      <c r="Y898">
        <f t="shared" si="809"/>
        <v>136.01</v>
      </c>
      <c r="AA898">
        <v>55282325</v>
      </c>
      <c r="AB898">
        <f t="shared" si="810"/>
        <v>6.13</v>
      </c>
      <c r="AC898">
        <f t="shared" si="811"/>
        <v>0</v>
      </c>
      <c r="AD898">
        <f t="shared" si="812"/>
        <v>0</v>
      </c>
      <c r="AE898">
        <f t="shared" si="813"/>
        <v>0</v>
      </c>
      <c r="AF898">
        <f t="shared" si="813"/>
        <v>6.13</v>
      </c>
      <c r="AG898">
        <f t="shared" si="814"/>
        <v>0</v>
      </c>
      <c r="AH898">
        <f t="shared" si="815"/>
        <v>0.6</v>
      </c>
      <c r="AI898">
        <f t="shared" si="815"/>
        <v>0</v>
      </c>
      <c r="AJ898">
        <f t="shared" si="816"/>
        <v>0</v>
      </c>
      <c r="AK898">
        <v>6.13</v>
      </c>
      <c r="AL898">
        <v>0</v>
      </c>
      <c r="AM898">
        <v>0</v>
      </c>
      <c r="AN898">
        <v>0</v>
      </c>
      <c r="AO898">
        <v>6.13</v>
      </c>
      <c r="AP898">
        <v>0</v>
      </c>
      <c r="AQ898">
        <v>0.6</v>
      </c>
      <c r="AR898">
        <v>0</v>
      </c>
      <c r="AS898">
        <v>0</v>
      </c>
      <c r="AT898">
        <v>83</v>
      </c>
      <c r="AU898">
        <v>41</v>
      </c>
      <c r="AV898">
        <v>1</v>
      </c>
      <c r="AW898">
        <v>1</v>
      </c>
      <c r="AZ898">
        <v>1</v>
      </c>
      <c r="BA898">
        <v>26.39</v>
      </c>
      <c r="BB898">
        <v>1</v>
      </c>
      <c r="BC898">
        <v>1</v>
      </c>
      <c r="BD898" t="s">
        <v>3</v>
      </c>
      <c r="BE898" t="s">
        <v>3</v>
      </c>
      <c r="BF898" t="s">
        <v>3</v>
      </c>
      <c r="BG898" t="s">
        <v>3</v>
      </c>
      <c r="BH898">
        <v>0</v>
      </c>
      <c r="BI898">
        <v>1</v>
      </c>
      <c r="BJ898" t="s">
        <v>35</v>
      </c>
      <c r="BM898">
        <v>478</v>
      </c>
      <c r="BN898">
        <v>0</v>
      </c>
      <c r="BO898" t="s">
        <v>32</v>
      </c>
      <c r="BP898">
        <v>1</v>
      </c>
      <c r="BQ898">
        <v>60</v>
      </c>
      <c r="BR898">
        <v>0</v>
      </c>
      <c r="BS898">
        <v>26.39</v>
      </c>
      <c r="BT898">
        <v>1</v>
      </c>
      <c r="BU898">
        <v>1</v>
      </c>
      <c r="BV898">
        <v>1</v>
      </c>
      <c r="BW898">
        <v>1</v>
      </c>
      <c r="BX898">
        <v>1</v>
      </c>
      <c r="BY898" t="s">
        <v>3</v>
      </c>
      <c r="BZ898">
        <v>83</v>
      </c>
      <c r="CA898">
        <v>41</v>
      </c>
      <c r="CB898" t="s">
        <v>3</v>
      </c>
      <c r="CE898">
        <v>30</v>
      </c>
      <c r="CF898">
        <v>0</v>
      </c>
      <c r="CG898">
        <v>0</v>
      </c>
      <c r="CM898">
        <v>0</v>
      </c>
      <c r="CN898" t="s">
        <v>3</v>
      </c>
      <c r="CO898">
        <v>0</v>
      </c>
      <c r="CP898">
        <f t="shared" si="817"/>
        <v>331.72</v>
      </c>
      <c r="CQ898">
        <f t="shared" si="818"/>
        <v>0</v>
      </c>
      <c r="CR898">
        <f t="shared" si="819"/>
        <v>0</v>
      </c>
      <c r="CS898">
        <f t="shared" si="820"/>
        <v>0</v>
      </c>
      <c r="CT898">
        <f t="shared" si="821"/>
        <v>161.77000000000001</v>
      </c>
      <c r="CU898">
        <f t="shared" si="822"/>
        <v>0</v>
      </c>
      <c r="CV898">
        <f t="shared" si="823"/>
        <v>0.6</v>
      </c>
      <c r="CW898">
        <f t="shared" si="824"/>
        <v>0</v>
      </c>
      <c r="CX898">
        <f t="shared" si="824"/>
        <v>0</v>
      </c>
      <c r="CY898">
        <f t="shared" si="825"/>
        <v>275.32760000000002</v>
      </c>
      <c r="CZ898">
        <f t="shared" si="826"/>
        <v>136.0052</v>
      </c>
      <c r="DC898" t="s">
        <v>3</v>
      </c>
      <c r="DD898" t="s">
        <v>3</v>
      </c>
      <c r="DE898" t="s">
        <v>3</v>
      </c>
      <c r="DF898" t="s">
        <v>3</v>
      </c>
      <c r="DG898" t="s">
        <v>3</v>
      </c>
      <c r="DH898" t="s">
        <v>3</v>
      </c>
      <c r="DI898" t="s">
        <v>3</v>
      </c>
      <c r="DJ898" t="s">
        <v>3</v>
      </c>
      <c r="DK898" t="s">
        <v>3</v>
      </c>
      <c r="DL898" t="s">
        <v>3</v>
      </c>
      <c r="DM898" t="s">
        <v>3</v>
      </c>
      <c r="DN898">
        <v>100</v>
      </c>
      <c r="DO898">
        <v>64</v>
      </c>
      <c r="DP898">
        <v>1.0249999999999999</v>
      </c>
      <c r="DQ898">
        <v>1</v>
      </c>
      <c r="DU898">
        <v>1013</v>
      </c>
      <c r="DV898" t="s">
        <v>34</v>
      </c>
      <c r="DW898" t="s">
        <v>34</v>
      </c>
      <c r="DX898">
        <v>1</v>
      </c>
      <c r="DZ898" t="s">
        <v>3</v>
      </c>
      <c r="EA898" t="s">
        <v>3</v>
      </c>
      <c r="EB898" t="s">
        <v>3</v>
      </c>
      <c r="EC898" t="s">
        <v>3</v>
      </c>
      <c r="EE898">
        <v>54687904</v>
      </c>
      <c r="EF898">
        <v>60</v>
      </c>
      <c r="EG898" t="s">
        <v>24</v>
      </c>
      <c r="EH898">
        <v>0</v>
      </c>
      <c r="EI898" t="s">
        <v>3</v>
      </c>
      <c r="EJ898">
        <v>1</v>
      </c>
      <c r="EK898">
        <v>478</v>
      </c>
      <c r="EL898" t="s">
        <v>36</v>
      </c>
      <c r="EM898" t="s">
        <v>37</v>
      </c>
      <c r="EO898" t="s">
        <v>3</v>
      </c>
      <c r="EQ898">
        <v>0</v>
      </c>
      <c r="ER898">
        <v>6.13</v>
      </c>
      <c r="ES898">
        <v>0</v>
      </c>
      <c r="ET898">
        <v>0</v>
      </c>
      <c r="EU898">
        <v>0</v>
      </c>
      <c r="EV898">
        <v>6.13</v>
      </c>
      <c r="EW898">
        <v>0.6</v>
      </c>
      <c r="EX898">
        <v>0</v>
      </c>
      <c r="EY898">
        <v>0</v>
      </c>
      <c r="FQ898">
        <v>0</v>
      </c>
      <c r="FR898">
        <f t="shared" si="827"/>
        <v>0</v>
      </c>
      <c r="FS898">
        <v>0</v>
      </c>
      <c r="FX898">
        <v>100</v>
      </c>
      <c r="FY898">
        <v>64</v>
      </c>
      <c r="GA898" t="s">
        <v>3</v>
      </c>
      <c r="GD898">
        <v>0</v>
      </c>
      <c r="GF898">
        <v>-750453579</v>
      </c>
      <c r="GG898">
        <v>2</v>
      </c>
      <c r="GH898">
        <v>1</v>
      </c>
      <c r="GI898">
        <v>3</v>
      </c>
      <c r="GJ898">
        <v>0</v>
      </c>
      <c r="GK898">
        <f>ROUND(R898*(R12)/100,2)</f>
        <v>0</v>
      </c>
      <c r="GL898">
        <f t="shared" si="828"/>
        <v>0</v>
      </c>
      <c r="GM898">
        <f t="shared" si="829"/>
        <v>743.06</v>
      </c>
      <c r="GN898">
        <f t="shared" si="830"/>
        <v>743.06</v>
      </c>
      <c r="GO898">
        <f t="shared" si="831"/>
        <v>0</v>
      </c>
      <c r="GP898">
        <f t="shared" si="832"/>
        <v>0</v>
      </c>
      <c r="GR898">
        <v>0</v>
      </c>
      <c r="GS898">
        <v>3</v>
      </c>
      <c r="GT898">
        <v>0</v>
      </c>
      <c r="GU898" t="s">
        <v>3</v>
      </c>
      <c r="GV898">
        <f t="shared" si="833"/>
        <v>0</v>
      </c>
      <c r="GW898">
        <v>1</v>
      </c>
      <c r="GX898">
        <f t="shared" si="834"/>
        <v>0</v>
      </c>
      <c r="HA898">
        <v>0</v>
      </c>
      <c r="HB898">
        <v>0</v>
      </c>
      <c r="HC898">
        <f t="shared" si="835"/>
        <v>0</v>
      </c>
      <c r="HE898" t="s">
        <v>3</v>
      </c>
      <c r="HF898" t="s">
        <v>3</v>
      </c>
      <c r="HM898" t="s">
        <v>3</v>
      </c>
      <c r="HN898" t="s">
        <v>3</v>
      </c>
      <c r="HO898" t="s">
        <v>3</v>
      </c>
      <c r="HP898" t="s">
        <v>3</v>
      </c>
      <c r="HQ898" t="s">
        <v>3</v>
      </c>
      <c r="IK898">
        <v>0</v>
      </c>
    </row>
    <row r="899" spans="1:245" x14ac:dyDescent="0.2">
      <c r="A899">
        <v>17</v>
      </c>
      <c r="B899">
        <v>1</v>
      </c>
      <c r="C899">
        <f>ROW(SmtRes!A413)</f>
        <v>413</v>
      </c>
      <c r="D899">
        <f>ROW(EtalonRes!A437)</f>
        <v>437</v>
      </c>
      <c r="E899" t="s">
        <v>38</v>
      </c>
      <c r="F899" t="s">
        <v>39</v>
      </c>
      <c r="G899" t="s">
        <v>40</v>
      </c>
      <c r="H899" t="s">
        <v>22</v>
      </c>
      <c r="I899">
        <f>ROUND(2.98/100,9)</f>
        <v>2.98E-2</v>
      </c>
      <c r="J899">
        <v>0</v>
      </c>
      <c r="K899">
        <f>ROUND(2.98/100,9)</f>
        <v>2.98E-2</v>
      </c>
      <c r="O899">
        <f t="shared" si="800"/>
        <v>150.41999999999999</v>
      </c>
      <c r="P899">
        <f t="shared" si="801"/>
        <v>0</v>
      </c>
      <c r="Q899">
        <f t="shared" si="802"/>
        <v>0</v>
      </c>
      <c r="R899">
        <f t="shared" si="803"/>
        <v>0</v>
      </c>
      <c r="S899">
        <f t="shared" si="804"/>
        <v>150.41999999999999</v>
      </c>
      <c r="T899">
        <f t="shared" si="805"/>
        <v>0</v>
      </c>
      <c r="U899">
        <f t="shared" si="806"/>
        <v>0.518818</v>
      </c>
      <c r="V899">
        <f t="shared" si="807"/>
        <v>0</v>
      </c>
      <c r="W899">
        <f t="shared" si="808"/>
        <v>0</v>
      </c>
      <c r="X899">
        <f t="shared" si="809"/>
        <v>105.29</v>
      </c>
      <c r="Y899">
        <f t="shared" si="809"/>
        <v>61.67</v>
      </c>
      <c r="AA899">
        <v>55282325</v>
      </c>
      <c r="AB899">
        <f t="shared" si="810"/>
        <v>191.34</v>
      </c>
      <c r="AC899">
        <f t="shared" si="811"/>
        <v>0</v>
      </c>
      <c r="AD899">
        <f t="shared" si="812"/>
        <v>0</v>
      </c>
      <c r="AE899">
        <f t="shared" si="813"/>
        <v>0</v>
      </c>
      <c r="AF899">
        <f t="shared" si="813"/>
        <v>191.34</v>
      </c>
      <c r="AG899">
        <f t="shared" si="814"/>
        <v>0</v>
      </c>
      <c r="AH899">
        <f t="shared" si="815"/>
        <v>17.41</v>
      </c>
      <c r="AI899">
        <f t="shared" si="815"/>
        <v>0</v>
      </c>
      <c r="AJ899">
        <f t="shared" si="816"/>
        <v>0</v>
      </c>
      <c r="AK899">
        <v>191.34</v>
      </c>
      <c r="AL899">
        <v>0</v>
      </c>
      <c r="AM899">
        <v>0</v>
      </c>
      <c r="AN899">
        <v>0</v>
      </c>
      <c r="AO899">
        <v>191.34</v>
      </c>
      <c r="AP899">
        <v>0</v>
      </c>
      <c r="AQ899">
        <v>17.41</v>
      </c>
      <c r="AR899">
        <v>0</v>
      </c>
      <c r="AS899">
        <v>0</v>
      </c>
      <c r="AT899">
        <v>70</v>
      </c>
      <c r="AU899">
        <v>41</v>
      </c>
      <c r="AV899">
        <v>1</v>
      </c>
      <c r="AW899">
        <v>1</v>
      </c>
      <c r="AZ899">
        <v>1</v>
      </c>
      <c r="BA899">
        <v>26.39</v>
      </c>
      <c r="BB899">
        <v>1</v>
      </c>
      <c r="BC899">
        <v>1</v>
      </c>
      <c r="BD899" t="s">
        <v>3</v>
      </c>
      <c r="BE899" t="s">
        <v>3</v>
      </c>
      <c r="BF899" t="s">
        <v>3</v>
      </c>
      <c r="BG899" t="s">
        <v>3</v>
      </c>
      <c r="BH899">
        <v>0</v>
      </c>
      <c r="BI899">
        <v>1</v>
      </c>
      <c r="BJ899" t="s">
        <v>41</v>
      </c>
      <c r="BM899">
        <v>441</v>
      </c>
      <c r="BN899">
        <v>0</v>
      </c>
      <c r="BO899" t="s">
        <v>39</v>
      </c>
      <c r="BP899">
        <v>1</v>
      </c>
      <c r="BQ899">
        <v>60</v>
      </c>
      <c r="BR899">
        <v>0</v>
      </c>
      <c r="BS899">
        <v>26.39</v>
      </c>
      <c r="BT899">
        <v>1</v>
      </c>
      <c r="BU899">
        <v>1</v>
      </c>
      <c r="BV899">
        <v>1</v>
      </c>
      <c r="BW899">
        <v>1</v>
      </c>
      <c r="BX899">
        <v>1</v>
      </c>
      <c r="BY899" t="s">
        <v>3</v>
      </c>
      <c r="BZ899">
        <v>70</v>
      </c>
      <c r="CA899">
        <v>41</v>
      </c>
      <c r="CB899" t="s">
        <v>3</v>
      </c>
      <c r="CE899">
        <v>30</v>
      </c>
      <c r="CF899">
        <v>0</v>
      </c>
      <c r="CG899">
        <v>0</v>
      </c>
      <c r="CM899">
        <v>0</v>
      </c>
      <c r="CN899" t="s">
        <v>3</v>
      </c>
      <c r="CO899">
        <v>0</v>
      </c>
      <c r="CP899">
        <f t="shared" si="817"/>
        <v>150.41999999999999</v>
      </c>
      <c r="CQ899">
        <f t="shared" si="818"/>
        <v>0</v>
      </c>
      <c r="CR899">
        <f t="shared" si="819"/>
        <v>0</v>
      </c>
      <c r="CS899">
        <f t="shared" si="820"/>
        <v>0</v>
      </c>
      <c r="CT899">
        <f t="shared" si="821"/>
        <v>5049.46</v>
      </c>
      <c r="CU899">
        <f t="shared" si="822"/>
        <v>0</v>
      </c>
      <c r="CV899">
        <f t="shared" si="823"/>
        <v>17.41</v>
      </c>
      <c r="CW899">
        <f t="shared" si="824"/>
        <v>0</v>
      </c>
      <c r="CX899">
        <f t="shared" si="824"/>
        <v>0</v>
      </c>
      <c r="CY899">
        <f t="shared" si="825"/>
        <v>105.29399999999998</v>
      </c>
      <c r="CZ899">
        <f t="shared" si="826"/>
        <v>61.672199999999989</v>
      </c>
      <c r="DC899" t="s">
        <v>3</v>
      </c>
      <c r="DD899" t="s">
        <v>3</v>
      </c>
      <c r="DE899" t="s">
        <v>3</v>
      </c>
      <c r="DF899" t="s">
        <v>3</v>
      </c>
      <c r="DG899" t="s">
        <v>3</v>
      </c>
      <c r="DH899" t="s">
        <v>3</v>
      </c>
      <c r="DI899" t="s">
        <v>3</v>
      </c>
      <c r="DJ899" t="s">
        <v>3</v>
      </c>
      <c r="DK899" t="s">
        <v>3</v>
      </c>
      <c r="DL899" t="s">
        <v>3</v>
      </c>
      <c r="DM899" t="s">
        <v>3</v>
      </c>
      <c r="DN899">
        <v>80</v>
      </c>
      <c r="DO899">
        <v>55</v>
      </c>
      <c r="DP899">
        <v>1.0469999999999999</v>
      </c>
      <c r="DQ899">
        <v>1</v>
      </c>
      <c r="DU899">
        <v>1005</v>
      </c>
      <c r="DV899" t="s">
        <v>22</v>
      </c>
      <c r="DW899" t="s">
        <v>22</v>
      </c>
      <c r="DX899">
        <v>100</v>
      </c>
      <c r="DZ899" t="s">
        <v>3</v>
      </c>
      <c r="EA899" t="s">
        <v>3</v>
      </c>
      <c r="EB899" t="s">
        <v>3</v>
      </c>
      <c r="EC899" t="s">
        <v>3</v>
      </c>
      <c r="EE899">
        <v>54687867</v>
      </c>
      <c r="EF899">
        <v>60</v>
      </c>
      <c r="EG899" t="s">
        <v>24</v>
      </c>
      <c r="EH899">
        <v>0</v>
      </c>
      <c r="EI899" t="s">
        <v>3</v>
      </c>
      <c r="EJ899">
        <v>1</v>
      </c>
      <c r="EK899">
        <v>441</v>
      </c>
      <c r="EL899" t="s">
        <v>42</v>
      </c>
      <c r="EM899" t="s">
        <v>43</v>
      </c>
      <c r="EO899" t="s">
        <v>3</v>
      </c>
      <c r="EQ899">
        <v>0</v>
      </c>
      <c r="ER899">
        <v>191.34</v>
      </c>
      <c r="ES899">
        <v>0</v>
      </c>
      <c r="ET899">
        <v>0</v>
      </c>
      <c r="EU899">
        <v>0</v>
      </c>
      <c r="EV899">
        <v>191.34</v>
      </c>
      <c r="EW899">
        <v>17.41</v>
      </c>
      <c r="EX899">
        <v>0</v>
      </c>
      <c r="EY899">
        <v>0</v>
      </c>
      <c r="FQ899">
        <v>0</v>
      </c>
      <c r="FR899">
        <f t="shared" si="827"/>
        <v>0</v>
      </c>
      <c r="FS899">
        <v>0</v>
      </c>
      <c r="FX899">
        <v>80</v>
      </c>
      <c r="FY899">
        <v>55</v>
      </c>
      <c r="GA899" t="s">
        <v>3</v>
      </c>
      <c r="GD899">
        <v>0</v>
      </c>
      <c r="GF899">
        <v>-839833208</v>
      </c>
      <c r="GG899">
        <v>2</v>
      </c>
      <c r="GH899">
        <v>1</v>
      </c>
      <c r="GI899">
        <v>3</v>
      </c>
      <c r="GJ899">
        <v>0</v>
      </c>
      <c r="GK899">
        <f>ROUND(R899*(R12)/100,2)</f>
        <v>0</v>
      </c>
      <c r="GL899">
        <f t="shared" si="828"/>
        <v>0</v>
      </c>
      <c r="GM899">
        <f t="shared" si="829"/>
        <v>317.38</v>
      </c>
      <c r="GN899">
        <f t="shared" si="830"/>
        <v>317.38</v>
      </c>
      <c r="GO899">
        <f t="shared" si="831"/>
        <v>0</v>
      </c>
      <c r="GP899">
        <f t="shared" si="832"/>
        <v>0</v>
      </c>
      <c r="GR899">
        <v>0</v>
      </c>
      <c r="GS899">
        <v>3</v>
      </c>
      <c r="GT899">
        <v>0</v>
      </c>
      <c r="GU899" t="s">
        <v>3</v>
      </c>
      <c r="GV899">
        <f t="shared" si="833"/>
        <v>0</v>
      </c>
      <c r="GW899">
        <v>1</v>
      </c>
      <c r="GX899">
        <f t="shared" si="834"/>
        <v>0</v>
      </c>
      <c r="HA899">
        <v>0</v>
      </c>
      <c r="HB899">
        <v>0</v>
      </c>
      <c r="HC899">
        <f t="shared" si="835"/>
        <v>0</v>
      </c>
      <c r="HE899" t="s">
        <v>3</v>
      </c>
      <c r="HF899" t="s">
        <v>3</v>
      </c>
      <c r="HM899" t="s">
        <v>3</v>
      </c>
      <c r="HN899" t="s">
        <v>3</v>
      </c>
      <c r="HO899" t="s">
        <v>3</v>
      </c>
      <c r="HP899" t="s">
        <v>3</v>
      </c>
      <c r="HQ899" t="s">
        <v>3</v>
      </c>
      <c r="IK899">
        <v>0</v>
      </c>
    </row>
    <row r="900" spans="1:245" x14ac:dyDescent="0.2">
      <c r="A900">
        <v>18</v>
      </c>
      <c r="B900">
        <v>1</v>
      </c>
      <c r="C900">
        <v>413</v>
      </c>
      <c r="E900" t="s">
        <v>44</v>
      </c>
      <c r="F900" t="s">
        <v>28</v>
      </c>
      <c r="G900" t="s">
        <v>29</v>
      </c>
      <c r="H900" t="s">
        <v>30</v>
      </c>
      <c r="I900">
        <f>I899*J900</f>
        <v>-3.0395999999999999E-2</v>
      </c>
      <c r="J900">
        <v>-1.02</v>
      </c>
      <c r="K900">
        <v>-1.02</v>
      </c>
      <c r="O900">
        <f t="shared" si="800"/>
        <v>0</v>
      </c>
      <c r="P900">
        <f t="shared" si="801"/>
        <v>0</v>
      </c>
      <c r="Q900">
        <f t="shared" si="802"/>
        <v>0</v>
      </c>
      <c r="R900">
        <f t="shared" si="803"/>
        <v>0</v>
      </c>
      <c r="S900">
        <f t="shared" si="804"/>
        <v>0</v>
      </c>
      <c r="T900">
        <f t="shared" si="805"/>
        <v>0</v>
      </c>
      <c r="U900">
        <f t="shared" si="806"/>
        <v>0</v>
      </c>
      <c r="V900">
        <f t="shared" si="807"/>
        <v>0</v>
      </c>
      <c r="W900">
        <f t="shared" si="808"/>
        <v>0</v>
      </c>
      <c r="X900">
        <f t="shared" si="809"/>
        <v>0</v>
      </c>
      <c r="Y900">
        <f t="shared" si="809"/>
        <v>0</v>
      </c>
      <c r="AA900">
        <v>55282325</v>
      </c>
      <c r="AB900">
        <f t="shared" si="810"/>
        <v>0</v>
      </c>
      <c r="AC900">
        <f t="shared" si="811"/>
        <v>0</v>
      </c>
      <c r="AD900">
        <f t="shared" si="812"/>
        <v>0</v>
      </c>
      <c r="AE900">
        <f t="shared" si="813"/>
        <v>0</v>
      </c>
      <c r="AF900">
        <f t="shared" si="813"/>
        <v>0</v>
      </c>
      <c r="AG900">
        <f t="shared" si="814"/>
        <v>0</v>
      </c>
      <c r="AH900">
        <f t="shared" si="815"/>
        <v>0</v>
      </c>
      <c r="AI900">
        <f t="shared" si="815"/>
        <v>0</v>
      </c>
      <c r="AJ900">
        <f t="shared" si="816"/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1</v>
      </c>
      <c r="AW900">
        <v>1</v>
      </c>
      <c r="AZ900">
        <v>1</v>
      </c>
      <c r="BA900">
        <v>1</v>
      </c>
      <c r="BB900">
        <v>1</v>
      </c>
      <c r="BC900">
        <v>1</v>
      </c>
      <c r="BD900" t="s">
        <v>3</v>
      </c>
      <c r="BE900" t="s">
        <v>3</v>
      </c>
      <c r="BF900" t="s">
        <v>3</v>
      </c>
      <c r="BG900" t="s">
        <v>3</v>
      </c>
      <c r="BH900">
        <v>3</v>
      </c>
      <c r="BI900">
        <v>1</v>
      </c>
      <c r="BJ900" t="s">
        <v>3</v>
      </c>
      <c r="BM900">
        <v>441</v>
      </c>
      <c r="BN900">
        <v>0</v>
      </c>
      <c r="BO900" t="s">
        <v>3</v>
      </c>
      <c r="BP900">
        <v>0</v>
      </c>
      <c r="BQ900">
        <v>60</v>
      </c>
      <c r="BR900">
        <v>1</v>
      </c>
      <c r="BS900">
        <v>1</v>
      </c>
      <c r="BT900">
        <v>1</v>
      </c>
      <c r="BU900">
        <v>1</v>
      </c>
      <c r="BV900">
        <v>1</v>
      </c>
      <c r="BW900">
        <v>1</v>
      </c>
      <c r="BX900">
        <v>1</v>
      </c>
      <c r="BY900" t="s">
        <v>3</v>
      </c>
      <c r="BZ900">
        <v>0</v>
      </c>
      <c r="CA900">
        <v>0</v>
      </c>
      <c r="CB900" t="s">
        <v>3</v>
      </c>
      <c r="CE900">
        <v>30</v>
      </c>
      <c r="CF900">
        <v>0</v>
      </c>
      <c r="CG900">
        <v>0</v>
      </c>
      <c r="CM900">
        <v>0</v>
      </c>
      <c r="CN900" t="s">
        <v>3</v>
      </c>
      <c r="CO900">
        <v>0</v>
      </c>
      <c r="CP900">
        <f t="shared" si="817"/>
        <v>0</v>
      </c>
      <c r="CQ900">
        <f t="shared" si="818"/>
        <v>0</v>
      </c>
      <c r="CR900">
        <f t="shared" si="819"/>
        <v>0</v>
      </c>
      <c r="CS900">
        <f t="shared" si="820"/>
        <v>0</v>
      </c>
      <c r="CT900">
        <f t="shared" si="821"/>
        <v>0</v>
      </c>
      <c r="CU900">
        <f t="shared" si="822"/>
        <v>0</v>
      </c>
      <c r="CV900">
        <f t="shared" si="823"/>
        <v>0</v>
      </c>
      <c r="CW900">
        <f t="shared" si="824"/>
        <v>0</v>
      </c>
      <c r="CX900">
        <f t="shared" si="824"/>
        <v>0</v>
      </c>
      <c r="CY900">
        <f t="shared" si="825"/>
        <v>0</v>
      </c>
      <c r="CZ900">
        <f t="shared" si="826"/>
        <v>0</v>
      </c>
      <c r="DC900" t="s">
        <v>3</v>
      </c>
      <c r="DD900" t="s">
        <v>3</v>
      </c>
      <c r="DE900" t="s">
        <v>3</v>
      </c>
      <c r="DF900" t="s">
        <v>3</v>
      </c>
      <c r="DG900" t="s">
        <v>3</v>
      </c>
      <c r="DH900" t="s">
        <v>3</v>
      </c>
      <c r="DI900" t="s">
        <v>3</v>
      </c>
      <c r="DJ900" t="s">
        <v>3</v>
      </c>
      <c r="DK900" t="s">
        <v>3</v>
      </c>
      <c r="DL900" t="s">
        <v>3</v>
      </c>
      <c r="DM900" t="s">
        <v>3</v>
      </c>
      <c r="DN900">
        <v>80</v>
      </c>
      <c r="DO900">
        <v>55</v>
      </c>
      <c r="DP900">
        <v>1.0469999999999999</v>
      </c>
      <c r="DQ900">
        <v>1</v>
      </c>
      <c r="DU900">
        <v>1009</v>
      </c>
      <c r="DV900" t="s">
        <v>30</v>
      </c>
      <c r="DW900" t="s">
        <v>30</v>
      </c>
      <c r="DX900">
        <v>1000</v>
      </c>
      <c r="DZ900" t="s">
        <v>3</v>
      </c>
      <c r="EA900" t="s">
        <v>3</v>
      </c>
      <c r="EB900" t="s">
        <v>3</v>
      </c>
      <c r="EC900" t="s">
        <v>3</v>
      </c>
      <c r="EE900">
        <v>54687867</v>
      </c>
      <c r="EF900">
        <v>60</v>
      </c>
      <c r="EG900" t="s">
        <v>24</v>
      </c>
      <c r="EH900">
        <v>0</v>
      </c>
      <c r="EI900" t="s">
        <v>3</v>
      </c>
      <c r="EJ900">
        <v>1</v>
      </c>
      <c r="EK900">
        <v>441</v>
      </c>
      <c r="EL900" t="s">
        <v>42</v>
      </c>
      <c r="EM900" t="s">
        <v>43</v>
      </c>
      <c r="EO900" t="s">
        <v>3</v>
      </c>
      <c r="EQ900">
        <v>32768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FQ900">
        <v>0</v>
      </c>
      <c r="FR900">
        <f t="shared" si="827"/>
        <v>0</v>
      </c>
      <c r="FS900">
        <v>0</v>
      </c>
      <c r="FX900">
        <v>80</v>
      </c>
      <c r="FY900">
        <v>55</v>
      </c>
      <c r="GA900" t="s">
        <v>3</v>
      </c>
      <c r="GD900">
        <v>0</v>
      </c>
      <c r="GF900">
        <v>1489638031</v>
      </c>
      <c r="GG900">
        <v>2</v>
      </c>
      <c r="GH900">
        <v>1</v>
      </c>
      <c r="GI900">
        <v>3</v>
      </c>
      <c r="GJ900">
        <v>0</v>
      </c>
      <c r="GK900">
        <f>ROUND(R900*(R12)/100,2)</f>
        <v>0</v>
      </c>
      <c r="GL900">
        <f t="shared" si="828"/>
        <v>0</v>
      </c>
      <c r="GM900">
        <f t="shared" si="829"/>
        <v>0</v>
      </c>
      <c r="GN900">
        <f t="shared" si="830"/>
        <v>0</v>
      </c>
      <c r="GO900">
        <f t="shared" si="831"/>
        <v>0</v>
      </c>
      <c r="GP900">
        <f t="shared" si="832"/>
        <v>0</v>
      </c>
      <c r="GR900">
        <v>0</v>
      </c>
      <c r="GS900">
        <v>3</v>
      </c>
      <c r="GT900">
        <v>0</v>
      </c>
      <c r="GU900" t="s">
        <v>3</v>
      </c>
      <c r="GV900">
        <f t="shared" si="833"/>
        <v>0</v>
      </c>
      <c r="GW900">
        <v>1</v>
      </c>
      <c r="GX900">
        <f t="shared" si="834"/>
        <v>0</v>
      </c>
      <c r="HA900">
        <v>0</v>
      </c>
      <c r="HB900">
        <v>0</v>
      </c>
      <c r="HC900">
        <f t="shared" si="835"/>
        <v>0</v>
      </c>
      <c r="HE900" t="s">
        <v>3</v>
      </c>
      <c r="HF900" t="s">
        <v>3</v>
      </c>
      <c r="HM900" t="s">
        <v>3</v>
      </c>
      <c r="HN900" t="s">
        <v>3</v>
      </c>
      <c r="HO900" t="s">
        <v>3</v>
      </c>
      <c r="HP900" t="s">
        <v>3</v>
      </c>
      <c r="HQ900" t="s">
        <v>3</v>
      </c>
      <c r="IK900">
        <v>0</v>
      </c>
    </row>
    <row r="901" spans="1:245" x14ac:dyDescent="0.2">
      <c r="A901">
        <v>17</v>
      </c>
      <c r="B901">
        <v>1</v>
      </c>
      <c r="C901">
        <f>ROW(SmtRes!A414)</f>
        <v>414</v>
      </c>
      <c r="D901">
        <f>ROW(EtalonRes!A440)</f>
        <v>440</v>
      </c>
      <c r="E901" t="s">
        <v>45</v>
      </c>
      <c r="F901" t="s">
        <v>46</v>
      </c>
      <c r="G901" t="s">
        <v>47</v>
      </c>
      <c r="H901" t="s">
        <v>48</v>
      </c>
      <c r="I901">
        <f>ROUND(2/100,9)</f>
        <v>0.02</v>
      </c>
      <c r="J901">
        <v>0</v>
      </c>
      <c r="K901">
        <f>ROUND(2/100,9)</f>
        <v>0.02</v>
      </c>
      <c r="O901">
        <f t="shared" si="800"/>
        <v>120.34</v>
      </c>
      <c r="P901">
        <f t="shared" si="801"/>
        <v>0</v>
      </c>
      <c r="Q901">
        <f t="shared" si="802"/>
        <v>0</v>
      </c>
      <c r="R901">
        <f t="shared" si="803"/>
        <v>0</v>
      </c>
      <c r="S901">
        <f t="shared" si="804"/>
        <v>120.34</v>
      </c>
      <c r="T901">
        <f t="shared" si="805"/>
        <v>0</v>
      </c>
      <c r="U901">
        <f t="shared" si="806"/>
        <v>0.41460000000000002</v>
      </c>
      <c r="V901">
        <f t="shared" si="807"/>
        <v>0</v>
      </c>
      <c r="W901">
        <f t="shared" si="808"/>
        <v>0</v>
      </c>
      <c r="X901">
        <f t="shared" si="809"/>
        <v>108.31</v>
      </c>
      <c r="Y901">
        <f t="shared" si="809"/>
        <v>49.34</v>
      </c>
      <c r="AA901">
        <v>55282325</v>
      </c>
      <c r="AB901">
        <f t="shared" si="810"/>
        <v>227.82</v>
      </c>
      <c r="AC901">
        <f t="shared" si="811"/>
        <v>0</v>
      </c>
      <c r="AD901">
        <f t="shared" si="812"/>
        <v>0</v>
      </c>
      <c r="AE901">
        <f t="shared" si="813"/>
        <v>0</v>
      </c>
      <c r="AF901">
        <f t="shared" si="813"/>
        <v>227.82</v>
      </c>
      <c r="AG901">
        <f t="shared" si="814"/>
        <v>0</v>
      </c>
      <c r="AH901">
        <f t="shared" si="815"/>
        <v>20.73</v>
      </c>
      <c r="AI901">
        <f t="shared" si="815"/>
        <v>0</v>
      </c>
      <c r="AJ901">
        <f t="shared" si="816"/>
        <v>0</v>
      </c>
      <c r="AK901">
        <v>227.82</v>
      </c>
      <c r="AL901">
        <v>0</v>
      </c>
      <c r="AM901">
        <v>0</v>
      </c>
      <c r="AN901">
        <v>0</v>
      </c>
      <c r="AO901">
        <v>227.82</v>
      </c>
      <c r="AP901">
        <v>0</v>
      </c>
      <c r="AQ901">
        <v>20.73</v>
      </c>
      <c r="AR901">
        <v>0</v>
      </c>
      <c r="AS901">
        <v>0</v>
      </c>
      <c r="AT901">
        <v>90</v>
      </c>
      <c r="AU901">
        <v>41</v>
      </c>
      <c r="AV901">
        <v>1</v>
      </c>
      <c r="AW901">
        <v>1</v>
      </c>
      <c r="AZ901">
        <v>1</v>
      </c>
      <c r="BA901">
        <v>26.39</v>
      </c>
      <c r="BB901">
        <v>1</v>
      </c>
      <c r="BC901">
        <v>1</v>
      </c>
      <c r="BD901" t="s">
        <v>3</v>
      </c>
      <c r="BE901" t="s">
        <v>3</v>
      </c>
      <c r="BF901" t="s">
        <v>3</v>
      </c>
      <c r="BG901" t="s">
        <v>3</v>
      </c>
      <c r="BH901">
        <v>0</v>
      </c>
      <c r="BI901">
        <v>1</v>
      </c>
      <c r="BJ901" t="s">
        <v>49</v>
      </c>
      <c r="BM901">
        <v>621</v>
      </c>
      <c r="BN901">
        <v>0</v>
      </c>
      <c r="BO901" t="s">
        <v>46</v>
      </c>
      <c r="BP901">
        <v>1</v>
      </c>
      <c r="BQ901">
        <v>60</v>
      </c>
      <c r="BR901">
        <v>0</v>
      </c>
      <c r="BS901">
        <v>26.39</v>
      </c>
      <c r="BT901">
        <v>1</v>
      </c>
      <c r="BU901">
        <v>1</v>
      </c>
      <c r="BV901">
        <v>1</v>
      </c>
      <c r="BW901">
        <v>1</v>
      </c>
      <c r="BX901">
        <v>1</v>
      </c>
      <c r="BY901" t="s">
        <v>3</v>
      </c>
      <c r="BZ901">
        <v>90</v>
      </c>
      <c r="CA901">
        <v>41</v>
      </c>
      <c r="CB901" t="s">
        <v>3</v>
      </c>
      <c r="CE901">
        <v>30</v>
      </c>
      <c r="CF901">
        <v>0</v>
      </c>
      <c r="CG901">
        <v>0</v>
      </c>
      <c r="CM901">
        <v>0</v>
      </c>
      <c r="CN901" t="s">
        <v>3</v>
      </c>
      <c r="CO901">
        <v>0</v>
      </c>
      <c r="CP901">
        <f t="shared" si="817"/>
        <v>120.34</v>
      </c>
      <c r="CQ901">
        <f t="shared" si="818"/>
        <v>0</v>
      </c>
      <c r="CR901">
        <f t="shared" si="819"/>
        <v>0</v>
      </c>
      <c r="CS901">
        <f t="shared" si="820"/>
        <v>0</v>
      </c>
      <c r="CT901">
        <f t="shared" si="821"/>
        <v>6012.17</v>
      </c>
      <c r="CU901">
        <f t="shared" si="822"/>
        <v>0</v>
      </c>
      <c r="CV901">
        <f t="shared" si="823"/>
        <v>20.73</v>
      </c>
      <c r="CW901">
        <f t="shared" si="824"/>
        <v>0</v>
      </c>
      <c r="CX901">
        <f t="shared" si="824"/>
        <v>0</v>
      </c>
      <c r="CY901">
        <f t="shared" si="825"/>
        <v>108.30600000000001</v>
      </c>
      <c r="CZ901">
        <f t="shared" si="826"/>
        <v>49.339399999999998</v>
      </c>
      <c r="DC901" t="s">
        <v>3</v>
      </c>
      <c r="DD901" t="s">
        <v>3</v>
      </c>
      <c r="DE901" t="s">
        <v>3</v>
      </c>
      <c r="DF901" t="s">
        <v>3</v>
      </c>
      <c r="DG901" t="s">
        <v>3</v>
      </c>
      <c r="DH901" t="s">
        <v>3</v>
      </c>
      <c r="DI901" t="s">
        <v>3</v>
      </c>
      <c r="DJ901" t="s">
        <v>3</v>
      </c>
      <c r="DK901" t="s">
        <v>3</v>
      </c>
      <c r="DL901" t="s">
        <v>3</v>
      </c>
      <c r="DM901" t="s">
        <v>3</v>
      </c>
      <c r="DN901">
        <v>110</v>
      </c>
      <c r="DO901">
        <v>74</v>
      </c>
      <c r="DP901">
        <v>1.0669999999999999</v>
      </c>
      <c r="DQ901">
        <v>1</v>
      </c>
      <c r="DU901">
        <v>1003</v>
      </c>
      <c r="DV901" t="s">
        <v>48</v>
      </c>
      <c r="DW901" t="s">
        <v>48</v>
      </c>
      <c r="DX901">
        <v>100</v>
      </c>
      <c r="DZ901" t="s">
        <v>3</v>
      </c>
      <c r="EA901" t="s">
        <v>3</v>
      </c>
      <c r="EB901" t="s">
        <v>3</v>
      </c>
      <c r="EC901" t="s">
        <v>3</v>
      </c>
      <c r="EE901">
        <v>54688047</v>
      </c>
      <c r="EF901">
        <v>60</v>
      </c>
      <c r="EG901" t="s">
        <v>24</v>
      </c>
      <c r="EH901">
        <v>0</v>
      </c>
      <c r="EI901" t="s">
        <v>3</v>
      </c>
      <c r="EJ901">
        <v>1</v>
      </c>
      <c r="EK901">
        <v>621</v>
      </c>
      <c r="EL901" t="s">
        <v>50</v>
      </c>
      <c r="EM901" t="s">
        <v>51</v>
      </c>
      <c r="EO901" t="s">
        <v>3</v>
      </c>
      <c r="EQ901">
        <v>0</v>
      </c>
      <c r="ER901">
        <v>227.82</v>
      </c>
      <c r="ES901">
        <v>0</v>
      </c>
      <c r="ET901">
        <v>0</v>
      </c>
      <c r="EU901">
        <v>0</v>
      </c>
      <c r="EV901">
        <v>227.82</v>
      </c>
      <c r="EW901">
        <v>20.73</v>
      </c>
      <c r="EX901">
        <v>0</v>
      </c>
      <c r="EY901">
        <v>0</v>
      </c>
      <c r="FQ901">
        <v>0</v>
      </c>
      <c r="FR901">
        <f t="shared" si="827"/>
        <v>0</v>
      </c>
      <c r="FS901">
        <v>0</v>
      </c>
      <c r="FX901">
        <v>110</v>
      </c>
      <c r="FY901">
        <v>74</v>
      </c>
      <c r="GA901" t="s">
        <v>3</v>
      </c>
      <c r="GD901">
        <v>0</v>
      </c>
      <c r="GF901">
        <v>1675235809</v>
      </c>
      <c r="GG901">
        <v>2</v>
      </c>
      <c r="GH901">
        <v>1</v>
      </c>
      <c r="GI901">
        <v>3</v>
      </c>
      <c r="GJ901">
        <v>0</v>
      </c>
      <c r="GK901">
        <f>ROUND(R901*(R12)/100,2)</f>
        <v>0</v>
      </c>
      <c r="GL901">
        <f t="shared" si="828"/>
        <v>0</v>
      </c>
      <c r="GM901">
        <f t="shared" si="829"/>
        <v>277.99</v>
      </c>
      <c r="GN901">
        <f t="shared" si="830"/>
        <v>277.99</v>
      </c>
      <c r="GO901">
        <f t="shared" si="831"/>
        <v>0</v>
      </c>
      <c r="GP901">
        <f t="shared" si="832"/>
        <v>0</v>
      </c>
      <c r="GR901">
        <v>0</v>
      </c>
      <c r="GS901">
        <v>3</v>
      </c>
      <c r="GT901">
        <v>0</v>
      </c>
      <c r="GU901" t="s">
        <v>3</v>
      </c>
      <c r="GV901">
        <f t="shared" si="833"/>
        <v>0</v>
      </c>
      <c r="GW901">
        <v>1</v>
      </c>
      <c r="GX901">
        <f t="shared" si="834"/>
        <v>0</v>
      </c>
      <c r="HA901">
        <v>0</v>
      </c>
      <c r="HB901">
        <v>0</v>
      </c>
      <c r="HC901">
        <f t="shared" si="835"/>
        <v>0</v>
      </c>
      <c r="HE901" t="s">
        <v>3</v>
      </c>
      <c r="HF901" t="s">
        <v>3</v>
      </c>
      <c r="HM901" t="s">
        <v>3</v>
      </c>
      <c r="HN901" t="s">
        <v>3</v>
      </c>
      <c r="HO901" t="s">
        <v>3</v>
      </c>
      <c r="HP901" t="s">
        <v>3</v>
      </c>
      <c r="HQ901" t="s">
        <v>3</v>
      </c>
      <c r="IK901">
        <v>0</v>
      </c>
    </row>
    <row r="902" spans="1:245" x14ac:dyDescent="0.2">
      <c r="A902">
        <v>17</v>
      </c>
      <c r="B902">
        <v>1</v>
      </c>
      <c r="C902">
        <f>ROW(SmtRes!A415)</f>
        <v>415</v>
      </c>
      <c r="D902">
        <f>ROW(EtalonRes!A441)</f>
        <v>441</v>
      </c>
      <c r="E902" t="s">
        <v>52</v>
      </c>
      <c r="F902" t="s">
        <v>32</v>
      </c>
      <c r="G902" t="s">
        <v>53</v>
      </c>
      <c r="H902" t="s">
        <v>34</v>
      </c>
      <c r="I902">
        <v>20.75</v>
      </c>
      <c r="J902">
        <v>0</v>
      </c>
      <c r="K902">
        <v>20.75</v>
      </c>
      <c r="O902">
        <f t="shared" si="800"/>
        <v>3356.81</v>
      </c>
      <c r="P902">
        <f t="shared" si="801"/>
        <v>0</v>
      </c>
      <c r="Q902">
        <f t="shared" si="802"/>
        <v>0</v>
      </c>
      <c r="R902">
        <f t="shared" si="803"/>
        <v>0</v>
      </c>
      <c r="S902">
        <f t="shared" si="804"/>
        <v>3356.81</v>
      </c>
      <c r="T902">
        <f t="shared" si="805"/>
        <v>0</v>
      </c>
      <c r="U902">
        <f t="shared" si="806"/>
        <v>12.45</v>
      </c>
      <c r="V902">
        <f t="shared" si="807"/>
        <v>0</v>
      </c>
      <c r="W902">
        <f t="shared" si="808"/>
        <v>0</v>
      </c>
      <c r="X902">
        <f t="shared" si="809"/>
        <v>2786.15</v>
      </c>
      <c r="Y902">
        <f t="shared" si="809"/>
        <v>1376.29</v>
      </c>
      <c r="AA902">
        <v>55282325</v>
      </c>
      <c r="AB902">
        <f t="shared" si="810"/>
        <v>6.13</v>
      </c>
      <c r="AC902">
        <f t="shared" si="811"/>
        <v>0</v>
      </c>
      <c r="AD902">
        <f t="shared" si="812"/>
        <v>0</v>
      </c>
      <c r="AE902">
        <f t="shared" si="813"/>
        <v>0</v>
      </c>
      <c r="AF902">
        <f t="shared" si="813"/>
        <v>6.13</v>
      </c>
      <c r="AG902">
        <f t="shared" si="814"/>
        <v>0</v>
      </c>
      <c r="AH902">
        <f t="shared" si="815"/>
        <v>0.6</v>
      </c>
      <c r="AI902">
        <f t="shared" si="815"/>
        <v>0</v>
      </c>
      <c r="AJ902">
        <f t="shared" si="816"/>
        <v>0</v>
      </c>
      <c r="AK902">
        <v>6.13</v>
      </c>
      <c r="AL902">
        <v>0</v>
      </c>
      <c r="AM902">
        <v>0</v>
      </c>
      <c r="AN902">
        <v>0</v>
      </c>
      <c r="AO902">
        <v>6.13</v>
      </c>
      <c r="AP902">
        <v>0</v>
      </c>
      <c r="AQ902">
        <v>0.6</v>
      </c>
      <c r="AR902">
        <v>0</v>
      </c>
      <c r="AS902">
        <v>0</v>
      </c>
      <c r="AT902">
        <v>83</v>
      </c>
      <c r="AU902">
        <v>41</v>
      </c>
      <c r="AV902">
        <v>1</v>
      </c>
      <c r="AW902">
        <v>1</v>
      </c>
      <c r="AZ902">
        <v>1</v>
      </c>
      <c r="BA902">
        <v>26.39</v>
      </c>
      <c r="BB902">
        <v>1</v>
      </c>
      <c r="BC902">
        <v>1</v>
      </c>
      <c r="BD902" t="s">
        <v>3</v>
      </c>
      <c r="BE902" t="s">
        <v>3</v>
      </c>
      <c r="BF902" t="s">
        <v>3</v>
      </c>
      <c r="BG902" t="s">
        <v>3</v>
      </c>
      <c r="BH902">
        <v>0</v>
      </c>
      <c r="BI902">
        <v>1</v>
      </c>
      <c r="BJ902" t="s">
        <v>35</v>
      </c>
      <c r="BM902">
        <v>478</v>
      </c>
      <c r="BN902">
        <v>0</v>
      </c>
      <c r="BO902" t="s">
        <v>32</v>
      </c>
      <c r="BP902">
        <v>1</v>
      </c>
      <c r="BQ902">
        <v>60</v>
      </c>
      <c r="BR902">
        <v>0</v>
      </c>
      <c r="BS902">
        <v>26.39</v>
      </c>
      <c r="BT902">
        <v>1</v>
      </c>
      <c r="BU902">
        <v>1</v>
      </c>
      <c r="BV902">
        <v>1</v>
      </c>
      <c r="BW902">
        <v>1</v>
      </c>
      <c r="BX902">
        <v>1</v>
      </c>
      <c r="BY902" t="s">
        <v>3</v>
      </c>
      <c r="BZ902">
        <v>83</v>
      </c>
      <c r="CA902">
        <v>41</v>
      </c>
      <c r="CB902" t="s">
        <v>3</v>
      </c>
      <c r="CE902">
        <v>30</v>
      </c>
      <c r="CF902">
        <v>0</v>
      </c>
      <c r="CG902">
        <v>0</v>
      </c>
      <c r="CM902">
        <v>0</v>
      </c>
      <c r="CN902" t="s">
        <v>3</v>
      </c>
      <c r="CO902">
        <v>0</v>
      </c>
      <c r="CP902">
        <f t="shared" si="817"/>
        <v>3356.81</v>
      </c>
      <c r="CQ902">
        <f t="shared" si="818"/>
        <v>0</v>
      </c>
      <c r="CR902">
        <f t="shared" si="819"/>
        <v>0</v>
      </c>
      <c r="CS902">
        <f t="shared" si="820"/>
        <v>0</v>
      </c>
      <c r="CT902">
        <f t="shared" si="821"/>
        <v>161.77000000000001</v>
      </c>
      <c r="CU902">
        <f t="shared" si="822"/>
        <v>0</v>
      </c>
      <c r="CV902">
        <f t="shared" si="823"/>
        <v>0.6</v>
      </c>
      <c r="CW902">
        <f t="shared" si="824"/>
        <v>0</v>
      </c>
      <c r="CX902">
        <f t="shared" si="824"/>
        <v>0</v>
      </c>
      <c r="CY902">
        <f t="shared" si="825"/>
        <v>2786.1522999999997</v>
      </c>
      <c r="CZ902">
        <f t="shared" si="826"/>
        <v>1376.2920999999999</v>
      </c>
      <c r="DC902" t="s">
        <v>3</v>
      </c>
      <c r="DD902" t="s">
        <v>3</v>
      </c>
      <c r="DE902" t="s">
        <v>3</v>
      </c>
      <c r="DF902" t="s">
        <v>3</v>
      </c>
      <c r="DG902" t="s">
        <v>3</v>
      </c>
      <c r="DH902" t="s">
        <v>3</v>
      </c>
      <c r="DI902" t="s">
        <v>3</v>
      </c>
      <c r="DJ902" t="s">
        <v>3</v>
      </c>
      <c r="DK902" t="s">
        <v>3</v>
      </c>
      <c r="DL902" t="s">
        <v>3</v>
      </c>
      <c r="DM902" t="s">
        <v>3</v>
      </c>
      <c r="DN902">
        <v>100</v>
      </c>
      <c r="DO902">
        <v>64</v>
      </c>
      <c r="DP902">
        <v>1.0249999999999999</v>
      </c>
      <c r="DQ902">
        <v>1</v>
      </c>
      <c r="DU902">
        <v>1013</v>
      </c>
      <c r="DV902" t="s">
        <v>34</v>
      </c>
      <c r="DW902" t="s">
        <v>34</v>
      </c>
      <c r="DX902">
        <v>1</v>
      </c>
      <c r="DZ902" t="s">
        <v>3</v>
      </c>
      <c r="EA902" t="s">
        <v>3</v>
      </c>
      <c r="EB902" t="s">
        <v>3</v>
      </c>
      <c r="EC902" t="s">
        <v>3</v>
      </c>
      <c r="EE902">
        <v>54687904</v>
      </c>
      <c r="EF902">
        <v>60</v>
      </c>
      <c r="EG902" t="s">
        <v>24</v>
      </c>
      <c r="EH902">
        <v>0</v>
      </c>
      <c r="EI902" t="s">
        <v>3</v>
      </c>
      <c r="EJ902">
        <v>1</v>
      </c>
      <c r="EK902">
        <v>478</v>
      </c>
      <c r="EL902" t="s">
        <v>36</v>
      </c>
      <c r="EM902" t="s">
        <v>37</v>
      </c>
      <c r="EO902" t="s">
        <v>3</v>
      </c>
      <c r="EQ902">
        <v>0</v>
      </c>
      <c r="ER902">
        <v>6.13</v>
      </c>
      <c r="ES902">
        <v>0</v>
      </c>
      <c r="ET902">
        <v>0</v>
      </c>
      <c r="EU902">
        <v>0</v>
      </c>
      <c r="EV902">
        <v>6.13</v>
      </c>
      <c r="EW902">
        <v>0.6</v>
      </c>
      <c r="EX902">
        <v>0</v>
      </c>
      <c r="EY902">
        <v>0</v>
      </c>
      <c r="FQ902">
        <v>0</v>
      </c>
      <c r="FR902">
        <f t="shared" si="827"/>
        <v>0</v>
      </c>
      <c r="FS902">
        <v>0</v>
      </c>
      <c r="FX902">
        <v>100</v>
      </c>
      <c r="FY902">
        <v>64</v>
      </c>
      <c r="GA902" t="s">
        <v>3</v>
      </c>
      <c r="GD902">
        <v>0</v>
      </c>
      <c r="GF902">
        <v>1828295077</v>
      </c>
      <c r="GG902">
        <v>2</v>
      </c>
      <c r="GH902">
        <v>1</v>
      </c>
      <c r="GI902">
        <v>3</v>
      </c>
      <c r="GJ902">
        <v>0</v>
      </c>
      <c r="GK902">
        <f>ROUND(R902*(R12)/100,2)</f>
        <v>0</v>
      </c>
      <c r="GL902">
        <f t="shared" si="828"/>
        <v>0</v>
      </c>
      <c r="GM902">
        <f t="shared" si="829"/>
        <v>7519.25</v>
      </c>
      <c r="GN902">
        <f t="shared" si="830"/>
        <v>7519.25</v>
      </c>
      <c r="GO902">
        <f t="shared" si="831"/>
        <v>0</v>
      </c>
      <c r="GP902">
        <f t="shared" si="832"/>
        <v>0</v>
      </c>
      <c r="GR902">
        <v>0</v>
      </c>
      <c r="GS902">
        <v>3</v>
      </c>
      <c r="GT902">
        <v>0</v>
      </c>
      <c r="GU902" t="s">
        <v>3</v>
      </c>
      <c r="GV902">
        <f t="shared" si="833"/>
        <v>0</v>
      </c>
      <c r="GW902">
        <v>1</v>
      </c>
      <c r="GX902">
        <f t="shared" si="834"/>
        <v>0</v>
      </c>
      <c r="HA902">
        <v>0</v>
      </c>
      <c r="HB902">
        <v>0</v>
      </c>
      <c r="HC902">
        <f t="shared" si="835"/>
        <v>0</v>
      </c>
      <c r="HE902" t="s">
        <v>3</v>
      </c>
      <c r="HF902" t="s">
        <v>3</v>
      </c>
      <c r="HM902" t="s">
        <v>3</v>
      </c>
      <c r="HN902" t="s">
        <v>3</v>
      </c>
      <c r="HO902" t="s">
        <v>3</v>
      </c>
      <c r="HP902" t="s">
        <v>3</v>
      </c>
      <c r="HQ902" t="s">
        <v>3</v>
      </c>
      <c r="IK902">
        <v>0</v>
      </c>
    </row>
    <row r="904" spans="1:245" x14ac:dyDescent="0.2">
      <c r="A904" s="2">
        <v>51</v>
      </c>
      <c r="B904" s="2">
        <f>B892</f>
        <v>1</v>
      </c>
      <c r="C904" s="2">
        <f>A892</f>
        <v>5</v>
      </c>
      <c r="D904" s="2">
        <f>ROW(A892)</f>
        <v>892</v>
      </c>
      <c r="E904" s="2"/>
      <c r="F904" s="2" t="str">
        <f>IF(F892&lt;&gt;"",F892,"")</f>
        <v>Новый подраздел</v>
      </c>
      <c r="G904" s="2" t="str">
        <f>IF(G892&lt;&gt;"",G892,"")</f>
        <v>Демонтажные и подготовительные  работы</v>
      </c>
      <c r="H904" s="2">
        <v>0</v>
      </c>
      <c r="I904" s="2"/>
      <c r="J904" s="2"/>
      <c r="K904" s="2"/>
      <c r="L904" s="2"/>
      <c r="M904" s="2"/>
      <c r="N904" s="2"/>
      <c r="O904" s="2">
        <f t="shared" ref="O904:T904" si="836">ROUND(AB904,2)</f>
        <v>4170.1499999999996</v>
      </c>
      <c r="P904" s="2">
        <f t="shared" si="836"/>
        <v>0</v>
      </c>
      <c r="Q904" s="2">
        <f t="shared" si="836"/>
        <v>0</v>
      </c>
      <c r="R904" s="2">
        <f t="shared" si="836"/>
        <v>0</v>
      </c>
      <c r="S904" s="2">
        <f t="shared" si="836"/>
        <v>4170.1499999999996</v>
      </c>
      <c r="T904" s="2">
        <f t="shared" si="836"/>
        <v>0</v>
      </c>
      <c r="U904" s="2">
        <f>AH904</f>
        <v>15.395417999999999</v>
      </c>
      <c r="V904" s="2">
        <f>AI904</f>
        <v>0</v>
      </c>
      <c r="W904" s="2">
        <f>ROUND(AJ904,2)</f>
        <v>0</v>
      </c>
      <c r="X904" s="2">
        <f>ROUND(AK904,2)</f>
        <v>3422.68</v>
      </c>
      <c r="Y904" s="2">
        <f>ROUND(AL904,2)</f>
        <v>1709.76</v>
      </c>
      <c r="Z904" s="2"/>
      <c r="AA904" s="2"/>
      <c r="AB904" s="2">
        <f>ROUND(SUMIF(AA896:AA902,"=55282325",O896:O902),2)</f>
        <v>4170.1499999999996</v>
      </c>
      <c r="AC904" s="2">
        <f>ROUND(SUMIF(AA896:AA902,"=55282325",P896:P902),2)</f>
        <v>0</v>
      </c>
      <c r="AD904" s="2">
        <f>ROUND(SUMIF(AA896:AA902,"=55282325",Q896:Q902),2)</f>
        <v>0</v>
      </c>
      <c r="AE904" s="2">
        <f>ROUND(SUMIF(AA896:AA902,"=55282325",R896:R902),2)</f>
        <v>0</v>
      </c>
      <c r="AF904" s="2">
        <f>ROUND(SUMIF(AA896:AA902,"=55282325",S896:S902),2)</f>
        <v>4170.1499999999996</v>
      </c>
      <c r="AG904" s="2">
        <f>ROUND(SUMIF(AA896:AA902,"=55282325",T896:T902),2)</f>
        <v>0</v>
      </c>
      <c r="AH904" s="2">
        <f>SUMIF(AA896:AA902,"=55282325",U896:U902)</f>
        <v>15.395417999999999</v>
      </c>
      <c r="AI904" s="2">
        <f>SUMIF(AA896:AA902,"=55282325",V896:V902)</f>
        <v>0</v>
      </c>
      <c r="AJ904" s="2">
        <f>ROUND(SUMIF(AA896:AA902,"=55282325",W896:W902),2)</f>
        <v>0</v>
      </c>
      <c r="AK904" s="2">
        <f>ROUND(SUMIF(AA896:AA902,"=55282325",X896:X902),2)</f>
        <v>3422.68</v>
      </c>
      <c r="AL904" s="2">
        <f>ROUND(SUMIF(AA896:AA902,"=55282325",Y896:Y902),2)</f>
        <v>1709.76</v>
      </c>
      <c r="AM904" s="2"/>
      <c r="AN904" s="2"/>
      <c r="AO904" s="2">
        <f t="shared" ref="AO904:BD904" si="837">ROUND(BX904,2)</f>
        <v>0</v>
      </c>
      <c r="AP904" s="2">
        <f t="shared" si="837"/>
        <v>0</v>
      </c>
      <c r="AQ904" s="2">
        <f t="shared" si="837"/>
        <v>0</v>
      </c>
      <c r="AR904" s="2">
        <f t="shared" si="837"/>
        <v>9302.59</v>
      </c>
      <c r="AS904" s="2">
        <f t="shared" si="837"/>
        <v>9302.59</v>
      </c>
      <c r="AT904" s="2">
        <f t="shared" si="837"/>
        <v>0</v>
      </c>
      <c r="AU904" s="2">
        <f t="shared" si="837"/>
        <v>0</v>
      </c>
      <c r="AV904" s="2">
        <f t="shared" si="837"/>
        <v>0</v>
      </c>
      <c r="AW904" s="2">
        <f t="shared" si="837"/>
        <v>0</v>
      </c>
      <c r="AX904" s="2">
        <f t="shared" si="837"/>
        <v>0</v>
      </c>
      <c r="AY904" s="2">
        <f t="shared" si="837"/>
        <v>0</v>
      </c>
      <c r="AZ904" s="2">
        <f t="shared" si="837"/>
        <v>0</v>
      </c>
      <c r="BA904" s="2">
        <f t="shared" si="837"/>
        <v>0</v>
      </c>
      <c r="BB904" s="2">
        <f t="shared" si="837"/>
        <v>0</v>
      </c>
      <c r="BC904" s="2">
        <f t="shared" si="837"/>
        <v>0</v>
      </c>
      <c r="BD904" s="2">
        <f t="shared" si="837"/>
        <v>0</v>
      </c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>
        <f>ROUND(SUMIF(AA896:AA902,"=55282325",FQ896:FQ902),2)</f>
        <v>0</v>
      </c>
      <c r="BY904" s="2">
        <f>ROUND(SUMIF(AA896:AA902,"=55282325",FR896:FR902),2)</f>
        <v>0</v>
      </c>
      <c r="BZ904" s="2">
        <f>ROUND(SUMIF(AA896:AA902,"=55282325",GL896:GL902),2)</f>
        <v>0</v>
      </c>
      <c r="CA904" s="2">
        <f>ROUND(SUMIF(AA896:AA902,"=55282325",GM896:GM902),2)</f>
        <v>9302.59</v>
      </c>
      <c r="CB904" s="2">
        <f>ROUND(SUMIF(AA896:AA902,"=55282325",GN896:GN902),2)</f>
        <v>9302.59</v>
      </c>
      <c r="CC904" s="2">
        <f>ROUND(SUMIF(AA896:AA902,"=55282325",GO896:GO902),2)</f>
        <v>0</v>
      </c>
      <c r="CD904" s="2">
        <f>ROUND(SUMIF(AA896:AA902,"=55282325",GP896:GP902),2)</f>
        <v>0</v>
      </c>
      <c r="CE904" s="2">
        <f>AC904-BX904</f>
        <v>0</v>
      </c>
      <c r="CF904" s="2">
        <f>AC904-BY904</f>
        <v>0</v>
      </c>
      <c r="CG904" s="2">
        <f>BX904-BZ904</f>
        <v>0</v>
      </c>
      <c r="CH904" s="2">
        <f>AC904-BX904-BY904+BZ904</f>
        <v>0</v>
      </c>
      <c r="CI904" s="2">
        <f>BY904-BZ904</f>
        <v>0</v>
      </c>
      <c r="CJ904" s="2">
        <f>ROUND(SUMIF(AA896:AA902,"=55282325",GX896:GX902),2)</f>
        <v>0</v>
      </c>
      <c r="CK904" s="2">
        <f>ROUND(SUMIF(AA896:AA902,"=55282325",GY896:GY902),2)</f>
        <v>0</v>
      </c>
      <c r="CL904" s="2">
        <f>ROUND(SUMIF(AA896:AA902,"=55282325",GZ896:GZ902),2)</f>
        <v>0</v>
      </c>
      <c r="CM904" s="2">
        <f>ROUND(SUMIF(AA896:AA902,"=55282325",HD896:HD902),2)</f>
        <v>0</v>
      </c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>
        <v>0</v>
      </c>
    </row>
    <row r="906" spans="1:245" x14ac:dyDescent="0.2">
      <c r="A906" s="4">
        <v>50</v>
      </c>
      <c r="B906" s="4">
        <v>0</v>
      </c>
      <c r="C906" s="4">
        <v>0</v>
      </c>
      <c r="D906" s="4">
        <v>1</v>
      </c>
      <c r="E906" s="4">
        <v>201</v>
      </c>
      <c r="F906" s="4">
        <f>ROUND(Source!O904,O906)</f>
        <v>4170.1499999999996</v>
      </c>
      <c r="G906" s="4" t="s">
        <v>54</v>
      </c>
      <c r="H906" s="4" t="s">
        <v>55</v>
      </c>
      <c r="I906" s="4"/>
      <c r="J906" s="4"/>
      <c r="K906" s="4">
        <v>201</v>
      </c>
      <c r="L906" s="4">
        <v>1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>
        <v>4170.1499999999996</v>
      </c>
      <c r="X906" s="4">
        <v>1</v>
      </c>
      <c r="Y906" s="4">
        <v>4170.1499999999996</v>
      </c>
      <c r="Z906" s="4"/>
      <c r="AA906" s="4"/>
      <c r="AB906" s="4"/>
    </row>
    <row r="907" spans="1:245" x14ac:dyDescent="0.2">
      <c r="A907" s="4">
        <v>50</v>
      </c>
      <c r="B907" s="4">
        <v>0</v>
      </c>
      <c r="C907" s="4">
        <v>0</v>
      </c>
      <c r="D907" s="4">
        <v>1</v>
      </c>
      <c r="E907" s="4">
        <v>202</v>
      </c>
      <c r="F907" s="4">
        <f>ROUND(Source!P904,O907)</f>
        <v>0</v>
      </c>
      <c r="G907" s="4" t="s">
        <v>56</v>
      </c>
      <c r="H907" s="4" t="s">
        <v>57</v>
      </c>
      <c r="I907" s="4"/>
      <c r="J907" s="4"/>
      <c r="K907" s="4">
        <v>202</v>
      </c>
      <c r="L907" s="4">
        <v>2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>
        <v>0</v>
      </c>
      <c r="X907" s="4">
        <v>1</v>
      </c>
      <c r="Y907" s="4">
        <v>0</v>
      </c>
      <c r="Z907" s="4"/>
      <c r="AA907" s="4"/>
      <c r="AB907" s="4"/>
    </row>
    <row r="908" spans="1:245" x14ac:dyDescent="0.2">
      <c r="A908" s="4">
        <v>50</v>
      </c>
      <c r="B908" s="4">
        <v>0</v>
      </c>
      <c r="C908" s="4">
        <v>0</v>
      </c>
      <c r="D908" s="4">
        <v>1</v>
      </c>
      <c r="E908" s="4">
        <v>222</v>
      </c>
      <c r="F908" s="4">
        <f>ROUND(Source!AO904,O908)</f>
        <v>0</v>
      </c>
      <c r="G908" s="4" t="s">
        <v>58</v>
      </c>
      <c r="H908" s="4" t="s">
        <v>59</v>
      </c>
      <c r="I908" s="4"/>
      <c r="J908" s="4"/>
      <c r="K908" s="4">
        <v>222</v>
      </c>
      <c r="L908" s="4">
        <v>3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>
        <v>0</v>
      </c>
      <c r="X908" s="4">
        <v>1</v>
      </c>
      <c r="Y908" s="4">
        <v>0</v>
      </c>
      <c r="Z908" s="4"/>
      <c r="AA908" s="4"/>
      <c r="AB908" s="4"/>
    </row>
    <row r="909" spans="1:245" x14ac:dyDescent="0.2">
      <c r="A909" s="4">
        <v>50</v>
      </c>
      <c r="B909" s="4">
        <v>0</v>
      </c>
      <c r="C909" s="4">
        <v>0</v>
      </c>
      <c r="D909" s="4">
        <v>1</v>
      </c>
      <c r="E909" s="4">
        <v>225</v>
      </c>
      <c r="F909" s="4">
        <f>ROUND(Source!AV904,O909)</f>
        <v>0</v>
      </c>
      <c r="G909" s="4" t="s">
        <v>60</v>
      </c>
      <c r="H909" s="4" t="s">
        <v>61</v>
      </c>
      <c r="I909" s="4"/>
      <c r="J909" s="4"/>
      <c r="K909" s="4">
        <v>225</v>
      </c>
      <c r="L909" s="4">
        <v>4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>
        <v>0</v>
      </c>
      <c r="X909" s="4">
        <v>1</v>
      </c>
      <c r="Y909" s="4">
        <v>0</v>
      </c>
      <c r="Z909" s="4"/>
      <c r="AA909" s="4"/>
      <c r="AB909" s="4"/>
    </row>
    <row r="910" spans="1:245" x14ac:dyDescent="0.2">
      <c r="A910" s="4">
        <v>50</v>
      </c>
      <c r="B910" s="4">
        <v>0</v>
      </c>
      <c r="C910" s="4">
        <v>0</v>
      </c>
      <c r="D910" s="4">
        <v>1</v>
      </c>
      <c r="E910" s="4">
        <v>226</v>
      </c>
      <c r="F910" s="4">
        <f>ROUND(Source!AW904,O910)</f>
        <v>0</v>
      </c>
      <c r="G910" s="4" t="s">
        <v>62</v>
      </c>
      <c r="H910" s="4" t="s">
        <v>63</v>
      </c>
      <c r="I910" s="4"/>
      <c r="J910" s="4"/>
      <c r="K910" s="4">
        <v>226</v>
      </c>
      <c r="L910" s="4">
        <v>5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>
        <v>0</v>
      </c>
      <c r="X910" s="4">
        <v>1</v>
      </c>
      <c r="Y910" s="4">
        <v>0</v>
      </c>
      <c r="Z910" s="4"/>
      <c r="AA910" s="4"/>
      <c r="AB910" s="4"/>
    </row>
    <row r="911" spans="1:245" x14ac:dyDescent="0.2">
      <c r="A911" s="4">
        <v>50</v>
      </c>
      <c r="B911" s="4">
        <v>0</v>
      </c>
      <c r="C911" s="4">
        <v>0</v>
      </c>
      <c r="D911" s="4">
        <v>1</v>
      </c>
      <c r="E911" s="4">
        <v>227</v>
      </c>
      <c r="F911" s="4">
        <f>ROUND(Source!AX904,O911)</f>
        <v>0</v>
      </c>
      <c r="G911" s="4" t="s">
        <v>64</v>
      </c>
      <c r="H911" s="4" t="s">
        <v>65</v>
      </c>
      <c r="I911" s="4"/>
      <c r="J911" s="4"/>
      <c r="K911" s="4">
        <v>227</v>
      </c>
      <c r="L911" s="4">
        <v>6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>
        <v>0</v>
      </c>
      <c r="X911" s="4">
        <v>1</v>
      </c>
      <c r="Y911" s="4">
        <v>0</v>
      </c>
      <c r="Z911" s="4"/>
      <c r="AA911" s="4"/>
      <c r="AB911" s="4"/>
    </row>
    <row r="912" spans="1:245" x14ac:dyDescent="0.2">
      <c r="A912" s="4">
        <v>50</v>
      </c>
      <c r="B912" s="4">
        <v>0</v>
      </c>
      <c r="C912" s="4">
        <v>0</v>
      </c>
      <c r="D912" s="4">
        <v>1</v>
      </c>
      <c r="E912" s="4">
        <v>228</v>
      </c>
      <c r="F912" s="4">
        <f>ROUND(Source!AY904,O912)</f>
        <v>0</v>
      </c>
      <c r="G912" s="4" t="s">
        <v>66</v>
      </c>
      <c r="H912" s="4" t="s">
        <v>67</v>
      </c>
      <c r="I912" s="4"/>
      <c r="J912" s="4"/>
      <c r="K912" s="4">
        <v>228</v>
      </c>
      <c r="L912" s="4">
        <v>7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>
        <v>0</v>
      </c>
      <c r="X912" s="4">
        <v>1</v>
      </c>
      <c r="Y912" s="4">
        <v>0</v>
      </c>
      <c r="Z912" s="4"/>
      <c r="AA912" s="4"/>
      <c r="AB912" s="4"/>
    </row>
    <row r="913" spans="1:28" x14ac:dyDescent="0.2">
      <c r="A913" s="4">
        <v>50</v>
      </c>
      <c r="B913" s="4">
        <v>0</v>
      </c>
      <c r="C913" s="4">
        <v>0</v>
      </c>
      <c r="D913" s="4">
        <v>1</v>
      </c>
      <c r="E913" s="4">
        <v>216</v>
      </c>
      <c r="F913" s="4">
        <f>ROUND(Source!AP904,O913)</f>
        <v>0</v>
      </c>
      <c r="G913" s="4" t="s">
        <v>68</v>
      </c>
      <c r="H913" s="4" t="s">
        <v>69</v>
      </c>
      <c r="I913" s="4"/>
      <c r="J913" s="4"/>
      <c r="K913" s="4">
        <v>216</v>
      </c>
      <c r="L913" s="4">
        <v>8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>
        <v>0</v>
      </c>
      <c r="X913" s="4">
        <v>1</v>
      </c>
      <c r="Y913" s="4">
        <v>0</v>
      </c>
      <c r="Z913" s="4"/>
      <c r="AA913" s="4"/>
      <c r="AB913" s="4"/>
    </row>
    <row r="914" spans="1:28" x14ac:dyDescent="0.2">
      <c r="A914" s="4">
        <v>50</v>
      </c>
      <c r="B914" s="4">
        <v>0</v>
      </c>
      <c r="C914" s="4">
        <v>0</v>
      </c>
      <c r="D914" s="4">
        <v>1</v>
      </c>
      <c r="E914" s="4">
        <v>223</v>
      </c>
      <c r="F914" s="4">
        <f>ROUND(Source!AQ904,O914)</f>
        <v>0</v>
      </c>
      <c r="G914" s="4" t="s">
        <v>70</v>
      </c>
      <c r="H914" s="4" t="s">
        <v>71</v>
      </c>
      <c r="I914" s="4"/>
      <c r="J914" s="4"/>
      <c r="K914" s="4">
        <v>223</v>
      </c>
      <c r="L914" s="4">
        <v>9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>
        <v>0</v>
      </c>
      <c r="X914" s="4">
        <v>1</v>
      </c>
      <c r="Y914" s="4">
        <v>0</v>
      </c>
      <c r="Z914" s="4"/>
      <c r="AA914" s="4"/>
      <c r="AB914" s="4"/>
    </row>
    <row r="915" spans="1:28" x14ac:dyDescent="0.2">
      <c r="A915" s="4">
        <v>50</v>
      </c>
      <c r="B915" s="4">
        <v>0</v>
      </c>
      <c r="C915" s="4">
        <v>0</v>
      </c>
      <c r="D915" s="4">
        <v>1</v>
      </c>
      <c r="E915" s="4">
        <v>229</v>
      </c>
      <c r="F915" s="4">
        <f>ROUND(Source!AZ904,O915)</f>
        <v>0</v>
      </c>
      <c r="G915" s="4" t="s">
        <v>72</v>
      </c>
      <c r="H915" s="4" t="s">
        <v>73</v>
      </c>
      <c r="I915" s="4"/>
      <c r="J915" s="4"/>
      <c r="K915" s="4">
        <v>229</v>
      </c>
      <c r="L915" s="4">
        <v>10</v>
      </c>
      <c r="M915" s="4">
        <v>3</v>
      </c>
      <c r="N915" s="4" t="s">
        <v>3</v>
      </c>
      <c r="O915" s="4">
        <v>2</v>
      </c>
      <c r="P915" s="4"/>
      <c r="Q915" s="4"/>
      <c r="R915" s="4"/>
      <c r="S915" s="4"/>
      <c r="T915" s="4"/>
      <c r="U915" s="4"/>
      <c r="V915" s="4"/>
      <c r="W915" s="4">
        <v>0</v>
      </c>
      <c r="X915" s="4">
        <v>1</v>
      </c>
      <c r="Y915" s="4">
        <v>0</v>
      </c>
      <c r="Z915" s="4"/>
      <c r="AA915" s="4"/>
      <c r="AB915" s="4"/>
    </row>
    <row r="916" spans="1:28" x14ac:dyDescent="0.2">
      <c r="A916" s="4">
        <v>50</v>
      </c>
      <c r="B916" s="4">
        <v>0</v>
      </c>
      <c r="C916" s="4">
        <v>0</v>
      </c>
      <c r="D916" s="4">
        <v>1</v>
      </c>
      <c r="E916" s="4">
        <v>203</v>
      </c>
      <c r="F916" s="4">
        <f>ROUND(Source!Q904,O916)</f>
        <v>0</v>
      </c>
      <c r="G916" s="4" t="s">
        <v>74</v>
      </c>
      <c r="H916" s="4" t="s">
        <v>75</v>
      </c>
      <c r="I916" s="4"/>
      <c r="J916" s="4"/>
      <c r="K916" s="4">
        <v>203</v>
      </c>
      <c r="L916" s="4">
        <v>11</v>
      </c>
      <c r="M916" s="4">
        <v>3</v>
      </c>
      <c r="N916" s="4" t="s">
        <v>3</v>
      </c>
      <c r="O916" s="4">
        <v>2</v>
      </c>
      <c r="P916" s="4"/>
      <c r="Q916" s="4"/>
      <c r="R916" s="4"/>
      <c r="S916" s="4"/>
      <c r="T916" s="4"/>
      <c r="U916" s="4"/>
      <c r="V916" s="4"/>
      <c r="W916" s="4">
        <v>0</v>
      </c>
      <c r="X916" s="4">
        <v>1</v>
      </c>
      <c r="Y916" s="4">
        <v>0</v>
      </c>
      <c r="Z916" s="4"/>
      <c r="AA916" s="4"/>
      <c r="AB916" s="4"/>
    </row>
    <row r="917" spans="1:28" x14ac:dyDescent="0.2">
      <c r="A917" s="4">
        <v>50</v>
      </c>
      <c r="B917" s="4">
        <v>0</v>
      </c>
      <c r="C917" s="4">
        <v>0</v>
      </c>
      <c r="D917" s="4">
        <v>1</v>
      </c>
      <c r="E917" s="4">
        <v>231</v>
      </c>
      <c r="F917" s="4">
        <f>ROUND(Source!BB904,O917)</f>
        <v>0</v>
      </c>
      <c r="G917" s="4" t="s">
        <v>76</v>
      </c>
      <c r="H917" s="4" t="s">
        <v>77</v>
      </c>
      <c r="I917" s="4"/>
      <c r="J917" s="4"/>
      <c r="K917" s="4">
        <v>231</v>
      </c>
      <c r="L917" s="4">
        <v>12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>
        <v>0</v>
      </c>
      <c r="X917" s="4">
        <v>1</v>
      </c>
      <c r="Y917" s="4">
        <v>0</v>
      </c>
      <c r="Z917" s="4"/>
      <c r="AA917" s="4"/>
      <c r="AB917" s="4"/>
    </row>
    <row r="918" spans="1:28" x14ac:dyDescent="0.2">
      <c r="A918" s="4">
        <v>50</v>
      </c>
      <c r="B918" s="4">
        <v>0</v>
      </c>
      <c r="C918" s="4">
        <v>0</v>
      </c>
      <c r="D918" s="4">
        <v>1</v>
      </c>
      <c r="E918" s="4">
        <v>204</v>
      </c>
      <c r="F918" s="4">
        <f>ROUND(Source!R904,O918)</f>
        <v>0</v>
      </c>
      <c r="G918" s="4" t="s">
        <v>78</v>
      </c>
      <c r="H918" s="4" t="s">
        <v>79</v>
      </c>
      <c r="I918" s="4"/>
      <c r="J918" s="4"/>
      <c r="K918" s="4">
        <v>204</v>
      </c>
      <c r="L918" s="4">
        <v>13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>
        <v>0</v>
      </c>
      <c r="X918" s="4">
        <v>1</v>
      </c>
      <c r="Y918" s="4">
        <v>0</v>
      </c>
      <c r="Z918" s="4"/>
      <c r="AA918" s="4"/>
      <c r="AB918" s="4"/>
    </row>
    <row r="919" spans="1:28" x14ac:dyDescent="0.2">
      <c r="A919" s="4">
        <v>50</v>
      </c>
      <c r="B919" s="4">
        <v>0</v>
      </c>
      <c r="C919" s="4">
        <v>0</v>
      </c>
      <c r="D919" s="4">
        <v>1</v>
      </c>
      <c r="E919" s="4">
        <v>205</v>
      </c>
      <c r="F919" s="4">
        <f>ROUND(Source!S904,O919)</f>
        <v>4170.1499999999996</v>
      </c>
      <c r="G919" s="4" t="s">
        <v>80</v>
      </c>
      <c r="H919" s="4" t="s">
        <v>81</v>
      </c>
      <c r="I919" s="4"/>
      <c r="J919" s="4"/>
      <c r="K919" s="4">
        <v>205</v>
      </c>
      <c r="L919" s="4">
        <v>14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>
        <v>4170.1499999999996</v>
      </c>
      <c r="X919" s="4">
        <v>1</v>
      </c>
      <c r="Y919" s="4">
        <v>4170.1499999999996</v>
      </c>
      <c r="Z919" s="4"/>
      <c r="AA919" s="4"/>
      <c r="AB919" s="4"/>
    </row>
    <row r="920" spans="1:28" x14ac:dyDescent="0.2">
      <c r="A920" s="4">
        <v>50</v>
      </c>
      <c r="B920" s="4">
        <v>0</v>
      </c>
      <c r="C920" s="4">
        <v>0</v>
      </c>
      <c r="D920" s="4">
        <v>1</v>
      </c>
      <c r="E920" s="4">
        <v>232</v>
      </c>
      <c r="F920" s="4">
        <f>ROUND(Source!BC904,O920)</f>
        <v>0</v>
      </c>
      <c r="G920" s="4" t="s">
        <v>82</v>
      </c>
      <c r="H920" s="4" t="s">
        <v>83</v>
      </c>
      <c r="I920" s="4"/>
      <c r="J920" s="4"/>
      <c r="K920" s="4">
        <v>232</v>
      </c>
      <c r="L920" s="4">
        <v>15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>
        <v>0</v>
      </c>
      <c r="X920" s="4">
        <v>1</v>
      </c>
      <c r="Y920" s="4">
        <v>0</v>
      </c>
      <c r="Z920" s="4"/>
      <c r="AA920" s="4"/>
      <c r="AB920" s="4"/>
    </row>
    <row r="921" spans="1:28" x14ac:dyDescent="0.2">
      <c r="A921" s="4">
        <v>50</v>
      </c>
      <c r="B921" s="4">
        <v>0</v>
      </c>
      <c r="C921" s="4">
        <v>0</v>
      </c>
      <c r="D921" s="4">
        <v>1</v>
      </c>
      <c r="E921" s="4">
        <v>214</v>
      </c>
      <c r="F921" s="4">
        <f>ROUND(Source!AS904,O921)</f>
        <v>9302.59</v>
      </c>
      <c r="G921" s="4" t="s">
        <v>84</v>
      </c>
      <c r="H921" s="4" t="s">
        <v>85</v>
      </c>
      <c r="I921" s="4"/>
      <c r="J921" s="4"/>
      <c r="K921" s="4">
        <v>214</v>
      </c>
      <c r="L921" s="4">
        <v>16</v>
      </c>
      <c r="M921" s="4">
        <v>3</v>
      </c>
      <c r="N921" s="4" t="s">
        <v>3</v>
      </c>
      <c r="O921" s="4">
        <v>2</v>
      </c>
      <c r="P921" s="4"/>
      <c r="Q921" s="4"/>
      <c r="R921" s="4"/>
      <c r="S921" s="4"/>
      <c r="T921" s="4"/>
      <c r="U921" s="4"/>
      <c r="V921" s="4"/>
      <c r="W921" s="4">
        <v>9302.59</v>
      </c>
      <c r="X921" s="4">
        <v>1</v>
      </c>
      <c r="Y921" s="4">
        <v>9302.59</v>
      </c>
      <c r="Z921" s="4"/>
      <c r="AA921" s="4"/>
      <c r="AB921" s="4"/>
    </row>
    <row r="922" spans="1:28" x14ac:dyDescent="0.2">
      <c r="A922" s="4">
        <v>50</v>
      </c>
      <c r="B922" s="4">
        <v>0</v>
      </c>
      <c r="C922" s="4">
        <v>0</v>
      </c>
      <c r="D922" s="4">
        <v>1</v>
      </c>
      <c r="E922" s="4">
        <v>215</v>
      </c>
      <c r="F922" s="4">
        <f>ROUND(Source!AT904,O922)</f>
        <v>0</v>
      </c>
      <c r="G922" s="4" t="s">
        <v>86</v>
      </c>
      <c r="H922" s="4" t="s">
        <v>87</v>
      </c>
      <c r="I922" s="4"/>
      <c r="J922" s="4"/>
      <c r="K922" s="4">
        <v>215</v>
      </c>
      <c r="L922" s="4">
        <v>17</v>
      </c>
      <c r="M922" s="4">
        <v>3</v>
      </c>
      <c r="N922" s="4" t="s">
        <v>3</v>
      </c>
      <c r="O922" s="4">
        <v>2</v>
      </c>
      <c r="P922" s="4"/>
      <c r="Q922" s="4"/>
      <c r="R922" s="4"/>
      <c r="S922" s="4"/>
      <c r="T922" s="4"/>
      <c r="U922" s="4"/>
      <c r="V922" s="4"/>
      <c r="W922" s="4">
        <v>0</v>
      </c>
      <c r="X922" s="4">
        <v>1</v>
      </c>
      <c r="Y922" s="4">
        <v>0</v>
      </c>
      <c r="Z922" s="4"/>
      <c r="AA922" s="4"/>
      <c r="AB922" s="4"/>
    </row>
    <row r="923" spans="1:28" x14ac:dyDescent="0.2">
      <c r="A923" s="4">
        <v>50</v>
      </c>
      <c r="B923" s="4">
        <v>0</v>
      </c>
      <c r="C923" s="4">
        <v>0</v>
      </c>
      <c r="D923" s="4">
        <v>1</v>
      </c>
      <c r="E923" s="4">
        <v>217</v>
      </c>
      <c r="F923" s="4">
        <f>ROUND(Source!AU904,O923)</f>
        <v>0</v>
      </c>
      <c r="G923" s="4" t="s">
        <v>88</v>
      </c>
      <c r="H923" s="4" t="s">
        <v>89</v>
      </c>
      <c r="I923" s="4"/>
      <c r="J923" s="4"/>
      <c r="K923" s="4">
        <v>217</v>
      </c>
      <c r="L923" s="4">
        <v>18</v>
      </c>
      <c r="M923" s="4">
        <v>3</v>
      </c>
      <c r="N923" s="4" t="s">
        <v>3</v>
      </c>
      <c r="O923" s="4">
        <v>2</v>
      </c>
      <c r="P923" s="4"/>
      <c r="Q923" s="4"/>
      <c r="R923" s="4"/>
      <c r="S923" s="4"/>
      <c r="T923" s="4"/>
      <c r="U923" s="4"/>
      <c r="V923" s="4"/>
      <c r="W923" s="4">
        <v>0</v>
      </c>
      <c r="X923" s="4">
        <v>1</v>
      </c>
      <c r="Y923" s="4">
        <v>0</v>
      </c>
      <c r="Z923" s="4"/>
      <c r="AA923" s="4"/>
      <c r="AB923" s="4"/>
    </row>
    <row r="924" spans="1:28" x14ac:dyDescent="0.2">
      <c r="A924" s="4">
        <v>50</v>
      </c>
      <c r="B924" s="4">
        <v>0</v>
      </c>
      <c r="C924" s="4">
        <v>0</v>
      </c>
      <c r="D924" s="4">
        <v>1</v>
      </c>
      <c r="E924" s="4">
        <v>230</v>
      </c>
      <c r="F924" s="4">
        <f>ROUND(Source!BA904,O924)</f>
        <v>0</v>
      </c>
      <c r="G924" s="4" t="s">
        <v>90</v>
      </c>
      <c r="H924" s="4" t="s">
        <v>91</v>
      </c>
      <c r="I924" s="4"/>
      <c r="J924" s="4"/>
      <c r="K924" s="4">
        <v>230</v>
      </c>
      <c r="L924" s="4">
        <v>19</v>
      </c>
      <c r="M924" s="4">
        <v>3</v>
      </c>
      <c r="N924" s="4" t="s">
        <v>3</v>
      </c>
      <c r="O924" s="4">
        <v>2</v>
      </c>
      <c r="P924" s="4"/>
      <c r="Q924" s="4"/>
      <c r="R924" s="4"/>
      <c r="S924" s="4"/>
      <c r="T924" s="4"/>
      <c r="U924" s="4"/>
      <c r="V924" s="4"/>
      <c r="W924" s="4">
        <v>0</v>
      </c>
      <c r="X924" s="4">
        <v>1</v>
      </c>
      <c r="Y924" s="4">
        <v>0</v>
      </c>
      <c r="Z924" s="4"/>
      <c r="AA924" s="4"/>
      <c r="AB924" s="4"/>
    </row>
    <row r="925" spans="1:28" x14ac:dyDescent="0.2">
      <c r="A925" s="4">
        <v>50</v>
      </c>
      <c r="B925" s="4">
        <v>0</v>
      </c>
      <c r="C925" s="4">
        <v>0</v>
      </c>
      <c r="D925" s="4">
        <v>1</v>
      </c>
      <c r="E925" s="4">
        <v>206</v>
      </c>
      <c r="F925" s="4">
        <f>ROUND(Source!T904,O925)</f>
        <v>0</v>
      </c>
      <c r="G925" s="4" t="s">
        <v>92</v>
      </c>
      <c r="H925" s="4" t="s">
        <v>93</v>
      </c>
      <c r="I925" s="4"/>
      <c r="J925" s="4"/>
      <c r="K925" s="4">
        <v>206</v>
      </c>
      <c r="L925" s="4">
        <v>20</v>
      </c>
      <c r="M925" s="4">
        <v>3</v>
      </c>
      <c r="N925" s="4" t="s">
        <v>3</v>
      </c>
      <c r="O925" s="4">
        <v>2</v>
      </c>
      <c r="P925" s="4"/>
      <c r="Q925" s="4"/>
      <c r="R925" s="4"/>
      <c r="S925" s="4"/>
      <c r="T925" s="4"/>
      <c r="U925" s="4"/>
      <c r="V925" s="4"/>
      <c r="W925" s="4">
        <v>0</v>
      </c>
      <c r="X925" s="4">
        <v>1</v>
      </c>
      <c r="Y925" s="4">
        <v>0</v>
      </c>
      <c r="Z925" s="4"/>
      <c r="AA925" s="4"/>
      <c r="AB925" s="4"/>
    </row>
    <row r="926" spans="1:28" x14ac:dyDescent="0.2">
      <c r="A926" s="4">
        <v>50</v>
      </c>
      <c r="B926" s="4">
        <v>0</v>
      </c>
      <c r="C926" s="4">
        <v>0</v>
      </c>
      <c r="D926" s="4">
        <v>1</v>
      </c>
      <c r="E926" s="4">
        <v>207</v>
      </c>
      <c r="F926" s="4">
        <f>Source!U904</f>
        <v>15.395417999999999</v>
      </c>
      <c r="G926" s="4" t="s">
        <v>94</v>
      </c>
      <c r="H926" s="4" t="s">
        <v>95</v>
      </c>
      <c r="I926" s="4"/>
      <c r="J926" s="4"/>
      <c r="K926" s="4">
        <v>207</v>
      </c>
      <c r="L926" s="4">
        <v>21</v>
      </c>
      <c r="M926" s="4">
        <v>3</v>
      </c>
      <c r="N926" s="4" t="s">
        <v>3</v>
      </c>
      <c r="O926" s="4">
        <v>-1</v>
      </c>
      <c r="P926" s="4"/>
      <c r="Q926" s="4"/>
      <c r="R926" s="4"/>
      <c r="S926" s="4"/>
      <c r="T926" s="4"/>
      <c r="U926" s="4"/>
      <c r="V926" s="4"/>
      <c r="W926" s="4">
        <v>15.395417999999999</v>
      </c>
      <c r="X926" s="4">
        <v>1</v>
      </c>
      <c r="Y926" s="4">
        <v>15.395417999999999</v>
      </c>
      <c r="Z926" s="4"/>
      <c r="AA926" s="4"/>
      <c r="AB926" s="4"/>
    </row>
    <row r="927" spans="1:28" x14ac:dyDescent="0.2">
      <c r="A927" s="4">
        <v>50</v>
      </c>
      <c r="B927" s="4">
        <v>0</v>
      </c>
      <c r="C927" s="4">
        <v>0</v>
      </c>
      <c r="D927" s="4">
        <v>1</v>
      </c>
      <c r="E927" s="4">
        <v>208</v>
      </c>
      <c r="F927" s="4">
        <f>Source!V904</f>
        <v>0</v>
      </c>
      <c r="G927" s="4" t="s">
        <v>96</v>
      </c>
      <c r="H927" s="4" t="s">
        <v>97</v>
      </c>
      <c r="I927" s="4"/>
      <c r="J927" s="4"/>
      <c r="K927" s="4">
        <v>208</v>
      </c>
      <c r="L927" s="4">
        <v>22</v>
      </c>
      <c r="M927" s="4">
        <v>3</v>
      </c>
      <c r="N927" s="4" t="s">
        <v>3</v>
      </c>
      <c r="O927" s="4">
        <v>-1</v>
      </c>
      <c r="P927" s="4"/>
      <c r="Q927" s="4"/>
      <c r="R927" s="4"/>
      <c r="S927" s="4"/>
      <c r="T927" s="4"/>
      <c r="U927" s="4"/>
      <c r="V927" s="4"/>
      <c r="W927" s="4">
        <v>0</v>
      </c>
      <c r="X927" s="4">
        <v>1</v>
      </c>
      <c r="Y927" s="4">
        <v>0</v>
      </c>
      <c r="Z927" s="4"/>
      <c r="AA927" s="4"/>
      <c r="AB927" s="4"/>
    </row>
    <row r="928" spans="1:28" x14ac:dyDescent="0.2">
      <c r="A928" s="4">
        <v>50</v>
      </c>
      <c r="B928" s="4">
        <v>0</v>
      </c>
      <c r="C928" s="4">
        <v>0</v>
      </c>
      <c r="D928" s="4">
        <v>1</v>
      </c>
      <c r="E928" s="4">
        <v>209</v>
      </c>
      <c r="F928" s="4">
        <f>ROUND(Source!W904,O928)</f>
        <v>0</v>
      </c>
      <c r="G928" s="4" t="s">
        <v>98</v>
      </c>
      <c r="H928" s="4" t="s">
        <v>99</v>
      </c>
      <c r="I928" s="4"/>
      <c r="J928" s="4"/>
      <c r="K928" s="4">
        <v>209</v>
      </c>
      <c r="L928" s="4">
        <v>23</v>
      </c>
      <c r="M928" s="4">
        <v>3</v>
      </c>
      <c r="N928" s="4" t="s">
        <v>3</v>
      </c>
      <c r="O928" s="4">
        <v>2</v>
      </c>
      <c r="P928" s="4"/>
      <c r="Q928" s="4"/>
      <c r="R928" s="4"/>
      <c r="S928" s="4"/>
      <c r="T928" s="4"/>
      <c r="U928" s="4"/>
      <c r="V928" s="4"/>
      <c r="W928" s="4">
        <v>0</v>
      </c>
      <c r="X928" s="4">
        <v>1</v>
      </c>
      <c r="Y928" s="4">
        <v>0</v>
      </c>
      <c r="Z928" s="4"/>
      <c r="AA928" s="4"/>
      <c r="AB928" s="4"/>
    </row>
    <row r="929" spans="1:206" x14ac:dyDescent="0.2">
      <c r="A929" s="4">
        <v>50</v>
      </c>
      <c r="B929" s="4">
        <v>0</v>
      </c>
      <c r="C929" s="4">
        <v>0</v>
      </c>
      <c r="D929" s="4">
        <v>1</v>
      </c>
      <c r="E929" s="4">
        <v>233</v>
      </c>
      <c r="F929" s="4">
        <f>ROUND(Source!BD904,O929)</f>
        <v>0</v>
      </c>
      <c r="G929" s="4" t="s">
        <v>100</v>
      </c>
      <c r="H929" s="4" t="s">
        <v>101</v>
      </c>
      <c r="I929" s="4"/>
      <c r="J929" s="4"/>
      <c r="K929" s="4">
        <v>233</v>
      </c>
      <c r="L929" s="4">
        <v>24</v>
      </c>
      <c r="M929" s="4">
        <v>3</v>
      </c>
      <c r="N929" s="4" t="s">
        <v>3</v>
      </c>
      <c r="O929" s="4">
        <v>2</v>
      </c>
      <c r="P929" s="4"/>
      <c r="Q929" s="4"/>
      <c r="R929" s="4"/>
      <c r="S929" s="4"/>
      <c r="T929" s="4"/>
      <c r="U929" s="4"/>
      <c r="V929" s="4"/>
      <c r="W929" s="4">
        <v>0</v>
      </c>
      <c r="X929" s="4">
        <v>1</v>
      </c>
      <c r="Y929" s="4">
        <v>0</v>
      </c>
      <c r="Z929" s="4"/>
      <c r="AA929" s="4"/>
      <c r="AB929" s="4"/>
    </row>
    <row r="930" spans="1:206" x14ac:dyDescent="0.2">
      <c r="A930" s="4">
        <v>50</v>
      </c>
      <c r="B930" s="4">
        <v>0</v>
      </c>
      <c r="C930" s="4">
        <v>0</v>
      </c>
      <c r="D930" s="4">
        <v>1</v>
      </c>
      <c r="E930" s="4">
        <v>210</v>
      </c>
      <c r="F930" s="4">
        <f>ROUND(Source!X904,O930)</f>
        <v>3422.68</v>
      </c>
      <c r="G930" s="4" t="s">
        <v>102</v>
      </c>
      <c r="H930" s="4" t="s">
        <v>103</v>
      </c>
      <c r="I930" s="4"/>
      <c r="J930" s="4"/>
      <c r="K930" s="4">
        <v>210</v>
      </c>
      <c r="L930" s="4">
        <v>25</v>
      </c>
      <c r="M930" s="4">
        <v>3</v>
      </c>
      <c r="N930" s="4" t="s">
        <v>3</v>
      </c>
      <c r="O930" s="4">
        <v>2</v>
      </c>
      <c r="P930" s="4"/>
      <c r="Q930" s="4"/>
      <c r="R930" s="4"/>
      <c r="S930" s="4"/>
      <c r="T930" s="4"/>
      <c r="U930" s="4"/>
      <c r="V930" s="4"/>
      <c r="W930" s="4">
        <v>3422.68</v>
      </c>
      <c r="X930" s="4">
        <v>1</v>
      </c>
      <c r="Y930" s="4">
        <v>3422.68</v>
      </c>
      <c r="Z930" s="4"/>
      <c r="AA930" s="4"/>
      <c r="AB930" s="4"/>
    </row>
    <row r="931" spans="1:206" x14ac:dyDescent="0.2">
      <c r="A931" s="4">
        <v>50</v>
      </c>
      <c r="B931" s="4">
        <v>0</v>
      </c>
      <c r="C931" s="4">
        <v>0</v>
      </c>
      <c r="D931" s="4">
        <v>1</v>
      </c>
      <c r="E931" s="4">
        <v>211</v>
      </c>
      <c r="F931" s="4">
        <f>ROUND(Source!Y904,O931)</f>
        <v>1709.76</v>
      </c>
      <c r="G931" s="4" t="s">
        <v>104</v>
      </c>
      <c r="H931" s="4" t="s">
        <v>105</v>
      </c>
      <c r="I931" s="4"/>
      <c r="J931" s="4"/>
      <c r="K931" s="4">
        <v>211</v>
      </c>
      <c r="L931" s="4">
        <v>26</v>
      </c>
      <c r="M931" s="4">
        <v>3</v>
      </c>
      <c r="N931" s="4" t="s">
        <v>3</v>
      </c>
      <c r="O931" s="4">
        <v>2</v>
      </c>
      <c r="P931" s="4"/>
      <c r="Q931" s="4"/>
      <c r="R931" s="4"/>
      <c r="S931" s="4"/>
      <c r="T931" s="4"/>
      <c r="U931" s="4"/>
      <c r="V931" s="4"/>
      <c r="W931" s="4">
        <v>1709.76</v>
      </c>
      <c r="X931" s="4">
        <v>1</v>
      </c>
      <c r="Y931" s="4">
        <v>1709.76</v>
      </c>
      <c r="Z931" s="4"/>
      <c r="AA931" s="4"/>
      <c r="AB931" s="4"/>
    </row>
    <row r="932" spans="1:206" x14ac:dyDescent="0.2">
      <c r="A932" s="4">
        <v>50</v>
      </c>
      <c r="B932" s="4">
        <v>0</v>
      </c>
      <c r="C932" s="4">
        <v>0</v>
      </c>
      <c r="D932" s="4">
        <v>1</v>
      </c>
      <c r="E932" s="4">
        <v>224</v>
      </c>
      <c r="F932" s="4">
        <f>ROUND(Source!AR904,O932)</f>
        <v>9302.59</v>
      </c>
      <c r="G932" s="4" t="s">
        <v>106</v>
      </c>
      <c r="H932" s="4" t="s">
        <v>107</v>
      </c>
      <c r="I932" s="4"/>
      <c r="J932" s="4"/>
      <c r="K932" s="4">
        <v>224</v>
      </c>
      <c r="L932" s="4">
        <v>27</v>
      </c>
      <c r="M932" s="4">
        <v>3</v>
      </c>
      <c r="N932" s="4" t="s">
        <v>3</v>
      </c>
      <c r="O932" s="4">
        <v>2</v>
      </c>
      <c r="P932" s="4"/>
      <c r="Q932" s="4"/>
      <c r="R932" s="4"/>
      <c r="S932" s="4"/>
      <c r="T932" s="4"/>
      <c r="U932" s="4"/>
      <c r="V932" s="4"/>
      <c r="W932" s="4">
        <v>9302.59</v>
      </c>
      <c r="X932" s="4">
        <v>1</v>
      </c>
      <c r="Y932" s="4">
        <v>9302.59</v>
      </c>
      <c r="Z932" s="4"/>
      <c r="AA932" s="4"/>
      <c r="AB932" s="4"/>
    </row>
    <row r="934" spans="1:206" x14ac:dyDescent="0.2">
      <c r="A934" s="2">
        <v>51</v>
      </c>
      <c r="B934" s="2">
        <f>B888</f>
        <v>1</v>
      </c>
      <c r="C934" s="2">
        <f>A888</f>
        <v>4</v>
      </c>
      <c r="D934" s="2">
        <f>ROW(A888)</f>
        <v>888</v>
      </c>
      <c r="E934" s="2"/>
      <c r="F934" s="2" t="str">
        <f>IF(F888&lt;&gt;"",F888,"")</f>
        <v>Новый раздел</v>
      </c>
      <c r="G934" s="2" t="str">
        <f>IF(G888&lt;&gt;"",G888,"")</f>
        <v>Секция в осях Е-Ж (Подъезд №5)</v>
      </c>
      <c r="H934" s="2">
        <v>0</v>
      </c>
      <c r="I934" s="2"/>
      <c r="J934" s="2"/>
      <c r="K934" s="2"/>
      <c r="L934" s="2"/>
      <c r="M934" s="2"/>
      <c r="N934" s="2"/>
      <c r="O934" s="2">
        <f t="shared" ref="O934:T934" si="838">ROUND(O904+AB934,2)</f>
        <v>4170.1499999999996</v>
      </c>
      <c r="P934" s="2">
        <f t="shared" si="838"/>
        <v>0</v>
      </c>
      <c r="Q934" s="2">
        <f t="shared" si="838"/>
        <v>0</v>
      </c>
      <c r="R934" s="2">
        <f t="shared" si="838"/>
        <v>0</v>
      </c>
      <c r="S934" s="2">
        <f t="shared" si="838"/>
        <v>4170.1499999999996</v>
      </c>
      <c r="T934" s="2">
        <f t="shared" si="838"/>
        <v>0</v>
      </c>
      <c r="U934" s="2">
        <f>U904+AH934</f>
        <v>15.395417999999999</v>
      </c>
      <c r="V934" s="2">
        <f>V904+AI934</f>
        <v>0</v>
      </c>
      <c r="W934" s="2">
        <f>ROUND(W904+AJ934,2)</f>
        <v>0</v>
      </c>
      <c r="X934" s="2">
        <f>ROUND(X904+AK934,2)</f>
        <v>3422.68</v>
      </c>
      <c r="Y934" s="2">
        <f>ROUND(Y904+AL934,2)</f>
        <v>1709.76</v>
      </c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>
        <f t="shared" ref="AO934:BD934" si="839">ROUND(AO904+BX934,2)</f>
        <v>0</v>
      </c>
      <c r="AP934" s="2">
        <f t="shared" si="839"/>
        <v>0</v>
      </c>
      <c r="AQ934" s="2">
        <f t="shared" si="839"/>
        <v>0</v>
      </c>
      <c r="AR934" s="2">
        <f t="shared" si="839"/>
        <v>9302.59</v>
      </c>
      <c r="AS934" s="2">
        <f t="shared" si="839"/>
        <v>9302.59</v>
      </c>
      <c r="AT934" s="2">
        <f t="shared" si="839"/>
        <v>0</v>
      </c>
      <c r="AU934" s="2">
        <f t="shared" si="839"/>
        <v>0</v>
      </c>
      <c r="AV934" s="2">
        <f t="shared" si="839"/>
        <v>0</v>
      </c>
      <c r="AW934" s="2">
        <f t="shared" si="839"/>
        <v>0</v>
      </c>
      <c r="AX934" s="2">
        <f t="shared" si="839"/>
        <v>0</v>
      </c>
      <c r="AY934" s="2">
        <f t="shared" si="839"/>
        <v>0</v>
      </c>
      <c r="AZ934" s="2">
        <f t="shared" si="839"/>
        <v>0</v>
      </c>
      <c r="BA934" s="2">
        <f t="shared" si="839"/>
        <v>0</v>
      </c>
      <c r="BB934" s="2">
        <f t="shared" si="839"/>
        <v>0</v>
      </c>
      <c r="BC934" s="2">
        <f t="shared" si="839"/>
        <v>0</v>
      </c>
      <c r="BD934" s="2">
        <f t="shared" si="839"/>
        <v>0</v>
      </c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>
        <v>0</v>
      </c>
    </row>
    <row r="936" spans="1:206" x14ac:dyDescent="0.2">
      <c r="A936" s="4">
        <v>50</v>
      </c>
      <c r="B936" s="4">
        <v>0</v>
      </c>
      <c r="C936" s="4">
        <v>0</v>
      </c>
      <c r="D936" s="4">
        <v>1</v>
      </c>
      <c r="E936" s="4">
        <v>201</v>
      </c>
      <c r="F936" s="4">
        <f>ROUND(Source!O934,O936)</f>
        <v>4170.1499999999996</v>
      </c>
      <c r="G936" s="4" t="s">
        <v>54</v>
      </c>
      <c r="H936" s="4" t="s">
        <v>55</v>
      </c>
      <c r="I936" s="4"/>
      <c r="J936" s="4"/>
      <c r="K936" s="4">
        <v>201</v>
      </c>
      <c r="L936" s="4">
        <v>1</v>
      </c>
      <c r="M936" s="4">
        <v>3</v>
      </c>
      <c r="N936" s="4" t="s">
        <v>3</v>
      </c>
      <c r="O936" s="4">
        <v>2</v>
      </c>
      <c r="P936" s="4"/>
      <c r="Q936" s="4"/>
      <c r="R936" s="4"/>
      <c r="S936" s="4"/>
      <c r="T936" s="4"/>
      <c r="U936" s="4"/>
      <c r="V936" s="4"/>
      <c r="W936" s="4">
        <v>4170.1499999999996</v>
      </c>
      <c r="X936" s="4">
        <v>1</v>
      </c>
      <c r="Y936" s="4">
        <v>4170.1499999999996</v>
      </c>
      <c r="Z936" s="4"/>
      <c r="AA936" s="4"/>
      <c r="AB936" s="4"/>
    </row>
    <row r="937" spans="1:206" x14ac:dyDescent="0.2">
      <c r="A937" s="4">
        <v>50</v>
      </c>
      <c r="B937" s="4">
        <v>0</v>
      </c>
      <c r="C937" s="4">
        <v>0</v>
      </c>
      <c r="D937" s="4">
        <v>1</v>
      </c>
      <c r="E937" s="4">
        <v>202</v>
      </c>
      <c r="F937" s="4">
        <f>ROUND(Source!P934,O937)</f>
        <v>0</v>
      </c>
      <c r="G937" s="4" t="s">
        <v>56</v>
      </c>
      <c r="H937" s="4" t="s">
        <v>57</v>
      </c>
      <c r="I937" s="4"/>
      <c r="J937" s="4"/>
      <c r="K937" s="4">
        <v>202</v>
      </c>
      <c r="L937" s="4">
        <v>2</v>
      </c>
      <c r="M937" s="4">
        <v>3</v>
      </c>
      <c r="N937" s="4" t="s">
        <v>3</v>
      </c>
      <c r="O937" s="4">
        <v>2</v>
      </c>
      <c r="P937" s="4"/>
      <c r="Q937" s="4"/>
      <c r="R937" s="4"/>
      <c r="S937" s="4"/>
      <c r="T937" s="4"/>
      <c r="U937" s="4"/>
      <c r="V937" s="4"/>
      <c r="W937" s="4">
        <v>0</v>
      </c>
      <c r="X937" s="4">
        <v>1</v>
      </c>
      <c r="Y937" s="4">
        <v>0</v>
      </c>
      <c r="Z937" s="4"/>
      <c r="AA937" s="4"/>
      <c r="AB937" s="4"/>
    </row>
    <row r="938" spans="1:206" x14ac:dyDescent="0.2">
      <c r="A938" s="4">
        <v>50</v>
      </c>
      <c r="B938" s="4">
        <v>0</v>
      </c>
      <c r="C938" s="4">
        <v>0</v>
      </c>
      <c r="D938" s="4">
        <v>1</v>
      </c>
      <c r="E938" s="4">
        <v>222</v>
      </c>
      <c r="F938" s="4">
        <f>ROUND(Source!AO934,O938)</f>
        <v>0</v>
      </c>
      <c r="G938" s="4" t="s">
        <v>58</v>
      </c>
      <c r="H938" s="4" t="s">
        <v>59</v>
      </c>
      <c r="I938" s="4"/>
      <c r="J938" s="4"/>
      <c r="K938" s="4">
        <v>222</v>
      </c>
      <c r="L938" s="4">
        <v>3</v>
      </c>
      <c r="M938" s="4">
        <v>3</v>
      </c>
      <c r="N938" s="4" t="s">
        <v>3</v>
      </c>
      <c r="O938" s="4">
        <v>2</v>
      </c>
      <c r="P938" s="4"/>
      <c r="Q938" s="4"/>
      <c r="R938" s="4"/>
      <c r="S938" s="4"/>
      <c r="T938" s="4"/>
      <c r="U938" s="4"/>
      <c r="V938" s="4"/>
      <c r="W938" s="4">
        <v>0</v>
      </c>
      <c r="X938" s="4">
        <v>1</v>
      </c>
      <c r="Y938" s="4">
        <v>0</v>
      </c>
      <c r="Z938" s="4"/>
      <c r="AA938" s="4"/>
      <c r="AB938" s="4"/>
    </row>
    <row r="939" spans="1:206" x14ac:dyDescent="0.2">
      <c r="A939" s="4">
        <v>50</v>
      </c>
      <c r="B939" s="4">
        <v>0</v>
      </c>
      <c r="C939" s="4">
        <v>0</v>
      </c>
      <c r="D939" s="4">
        <v>1</v>
      </c>
      <c r="E939" s="4">
        <v>225</v>
      </c>
      <c r="F939" s="4">
        <f>ROUND(Source!AV934,O939)</f>
        <v>0</v>
      </c>
      <c r="G939" s="4" t="s">
        <v>60</v>
      </c>
      <c r="H939" s="4" t="s">
        <v>61</v>
      </c>
      <c r="I939" s="4"/>
      <c r="J939" s="4"/>
      <c r="K939" s="4">
        <v>225</v>
      </c>
      <c r="L939" s="4">
        <v>4</v>
      </c>
      <c r="M939" s="4">
        <v>3</v>
      </c>
      <c r="N939" s="4" t="s">
        <v>3</v>
      </c>
      <c r="O939" s="4">
        <v>2</v>
      </c>
      <c r="P939" s="4"/>
      <c r="Q939" s="4"/>
      <c r="R939" s="4"/>
      <c r="S939" s="4"/>
      <c r="T939" s="4"/>
      <c r="U939" s="4"/>
      <c r="V939" s="4"/>
      <c r="W939" s="4">
        <v>0</v>
      </c>
      <c r="X939" s="4">
        <v>1</v>
      </c>
      <c r="Y939" s="4">
        <v>0</v>
      </c>
      <c r="Z939" s="4"/>
      <c r="AA939" s="4"/>
      <c r="AB939" s="4"/>
    </row>
    <row r="940" spans="1:206" x14ac:dyDescent="0.2">
      <c r="A940" s="4">
        <v>50</v>
      </c>
      <c r="B940" s="4">
        <v>0</v>
      </c>
      <c r="C940" s="4">
        <v>0</v>
      </c>
      <c r="D940" s="4">
        <v>1</v>
      </c>
      <c r="E940" s="4">
        <v>226</v>
      </c>
      <c r="F940" s="4">
        <f>ROUND(Source!AW934,O940)</f>
        <v>0</v>
      </c>
      <c r="G940" s="4" t="s">
        <v>62</v>
      </c>
      <c r="H940" s="4" t="s">
        <v>63</v>
      </c>
      <c r="I940" s="4"/>
      <c r="J940" s="4"/>
      <c r="K940" s="4">
        <v>226</v>
      </c>
      <c r="L940" s="4">
        <v>5</v>
      </c>
      <c r="M940" s="4">
        <v>3</v>
      </c>
      <c r="N940" s="4" t="s">
        <v>3</v>
      </c>
      <c r="O940" s="4">
        <v>2</v>
      </c>
      <c r="P940" s="4"/>
      <c r="Q940" s="4"/>
      <c r="R940" s="4"/>
      <c r="S940" s="4"/>
      <c r="T940" s="4"/>
      <c r="U940" s="4"/>
      <c r="V940" s="4"/>
      <c r="W940" s="4">
        <v>0</v>
      </c>
      <c r="X940" s="4">
        <v>1</v>
      </c>
      <c r="Y940" s="4">
        <v>0</v>
      </c>
      <c r="Z940" s="4"/>
      <c r="AA940" s="4"/>
      <c r="AB940" s="4"/>
    </row>
    <row r="941" spans="1:206" x14ac:dyDescent="0.2">
      <c r="A941" s="4">
        <v>50</v>
      </c>
      <c r="B941" s="4">
        <v>0</v>
      </c>
      <c r="C941" s="4">
        <v>0</v>
      </c>
      <c r="D941" s="4">
        <v>1</v>
      </c>
      <c r="E941" s="4">
        <v>227</v>
      </c>
      <c r="F941" s="4">
        <f>ROUND(Source!AX934,O941)</f>
        <v>0</v>
      </c>
      <c r="G941" s="4" t="s">
        <v>64</v>
      </c>
      <c r="H941" s="4" t="s">
        <v>65</v>
      </c>
      <c r="I941" s="4"/>
      <c r="J941" s="4"/>
      <c r="K941" s="4">
        <v>227</v>
      </c>
      <c r="L941" s="4">
        <v>6</v>
      </c>
      <c r="M941" s="4">
        <v>3</v>
      </c>
      <c r="N941" s="4" t="s">
        <v>3</v>
      </c>
      <c r="O941" s="4">
        <v>2</v>
      </c>
      <c r="P941" s="4"/>
      <c r="Q941" s="4"/>
      <c r="R941" s="4"/>
      <c r="S941" s="4"/>
      <c r="T941" s="4"/>
      <c r="U941" s="4"/>
      <c r="V941" s="4"/>
      <c r="W941" s="4">
        <v>0</v>
      </c>
      <c r="X941" s="4">
        <v>1</v>
      </c>
      <c r="Y941" s="4">
        <v>0</v>
      </c>
      <c r="Z941" s="4"/>
      <c r="AA941" s="4"/>
      <c r="AB941" s="4"/>
    </row>
    <row r="942" spans="1:206" x14ac:dyDescent="0.2">
      <c r="A942" s="4">
        <v>50</v>
      </c>
      <c r="B942" s="4">
        <v>0</v>
      </c>
      <c r="C942" s="4">
        <v>0</v>
      </c>
      <c r="D942" s="4">
        <v>1</v>
      </c>
      <c r="E942" s="4">
        <v>228</v>
      </c>
      <c r="F942" s="4">
        <f>ROUND(Source!AY934,O942)</f>
        <v>0</v>
      </c>
      <c r="G942" s="4" t="s">
        <v>66</v>
      </c>
      <c r="H942" s="4" t="s">
        <v>67</v>
      </c>
      <c r="I942" s="4"/>
      <c r="J942" s="4"/>
      <c r="K942" s="4">
        <v>228</v>
      </c>
      <c r="L942" s="4">
        <v>7</v>
      </c>
      <c r="M942" s="4">
        <v>3</v>
      </c>
      <c r="N942" s="4" t="s">
        <v>3</v>
      </c>
      <c r="O942" s="4">
        <v>2</v>
      </c>
      <c r="P942" s="4"/>
      <c r="Q942" s="4"/>
      <c r="R942" s="4"/>
      <c r="S942" s="4"/>
      <c r="T942" s="4"/>
      <c r="U942" s="4"/>
      <c r="V942" s="4"/>
      <c r="W942" s="4">
        <v>0</v>
      </c>
      <c r="X942" s="4">
        <v>1</v>
      </c>
      <c r="Y942" s="4">
        <v>0</v>
      </c>
      <c r="Z942" s="4"/>
      <c r="AA942" s="4"/>
      <c r="AB942" s="4"/>
    </row>
    <row r="943" spans="1:206" x14ac:dyDescent="0.2">
      <c r="A943" s="4">
        <v>50</v>
      </c>
      <c r="B943" s="4">
        <v>0</v>
      </c>
      <c r="C943" s="4">
        <v>0</v>
      </c>
      <c r="D943" s="4">
        <v>1</v>
      </c>
      <c r="E943" s="4">
        <v>216</v>
      </c>
      <c r="F943" s="4">
        <f>ROUND(Source!AP934,O943)</f>
        <v>0</v>
      </c>
      <c r="G943" s="4" t="s">
        <v>68</v>
      </c>
      <c r="H943" s="4" t="s">
        <v>69</v>
      </c>
      <c r="I943" s="4"/>
      <c r="J943" s="4"/>
      <c r="K943" s="4">
        <v>216</v>
      </c>
      <c r="L943" s="4">
        <v>8</v>
      </c>
      <c r="M943" s="4">
        <v>3</v>
      </c>
      <c r="N943" s="4" t="s">
        <v>3</v>
      </c>
      <c r="O943" s="4">
        <v>2</v>
      </c>
      <c r="P943" s="4"/>
      <c r="Q943" s="4"/>
      <c r="R943" s="4"/>
      <c r="S943" s="4"/>
      <c r="T943" s="4"/>
      <c r="U943" s="4"/>
      <c r="V943" s="4"/>
      <c r="W943" s="4">
        <v>0</v>
      </c>
      <c r="X943" s="4">
        <v>1</v>
      </c>
      <c r="Y943" s="4">
        <v>0</v>
      </c>
      <c r="Z943" s="4"/>
      <c r="AA943" s="4"/>
      <c r="AB943" s="4"/>
    </row>
    <row r="944" spans="1:206" x14ac:dyDescent="0.2">
      <c r="A944" s="4">
        <v>50</v>
      </c>
      <c r="B944" s="4">
        <v>0</v>
      </c>
      <c r="C944" s="4">
        <v>0</v>
      </c>
      <c r="D944" s="4">
        <v>1</v>
      </c>
      <c r="E944" s="4">
        <v>223</v>
      </c>
      <c r="F944" s="4">
        <f>ROUND(Source!AQ934,O944)</f>
        <v>0</v>
      </c>
      <c r="G944" s="4" t="s">
        <v>70</v>
      </c>
      <c r="H944" s="4" t="s">
        <v>71</v>
      </c>
      <c r="I944" s="4"/>
      <c r="J944" s="4"/>
      <c r="K944" s="4">
        <v>223</v>
      </c>
      <c r="L944" s="4">
        <v>9</v>
      </c>
      <c r="M944" s="4">
        <v>3</v>
      </c>
      <c r="N944" s="4" t="s">
        <v>3</v>
      </c>
      <c r="O944" s="4">
        <v>2</v>
      </c>
      <c r="P944" s="4"/>
      <c r="Q944" s="4"/>
      <c r="R944" s="4"/>
      <c r="S944" s="4"/>
      <c r="T944" s="4"/>
      <c r="U944" s="4"/>
      <c r="V944" s="4"/>
      <c r="W944" s="4">
        <v>0</v>
      </c>
      <c r="X944" s="4">
        <v>1</v>
      </c>
      <c r="Y944" s="4">
        <v>0</v>
      </c>
      <c r="Z944" s="4"/>
      <c r="AA944" s="4"/>
      <c r="AB944" s="4"/>
    </row>
    <row r="945" spans="1:28" x14ac:dyDescent="0.2">
      <c r="A945" s="4">
        <v>50</v>
      </c>
      <c r="B945" s="4">
        <v>0</v>
      </c>
      <c r="C945" s="4">
        <v>0</v>
      </c>
      <c r="D945" s="4">
        <v>1</v>
      </c>
      <c r="E945" s="4">
        <v>229</v>
      </c>
      <c r="F945" s="4">
        <f>ROUND(Source!AZ934,O945)</f>
        <v>0</v>
      </c>
      <c r="G945" s="4" t="s">
        <v>72</v>
      </c>
      <c r="H945" s="4" t="s">
        <v>73</v>
      </c>
      <c r="I945" s="4"/>
      <c r="J945" s="4"/>
      <c r="K945" s="4">
        <v>229</v>
      </c>
      <c r="L945" s="4">
        <v>10</v>
      </c>
      <c r="M945" s="4">
        <v>3</v>
      </c>
      <c r="N945" s="4" t="s">
        <v>3</v>
      </c>
      <c r="O945" s="4">
        <v>2</v>
      </c>
      <c r="P945" s="4"/>
      <c r="Q945" s="4"/>
      <c r="R945" s="4"/>
      <c r="S945" s="4"/>
      <c r="T945" s="4"/>
      <c r="U945" s="4"/>
      <c r="V945" s="4"/>
      <c r="W945" s="4">
        <v>0</v>
      </c>
      <c r="X945" s="4">
        <v>1</v>
      </c>
      <c r="Y945" s="4">
        <v>0</v>
      </c>
      <c r="Z945" s="4"/>
      <c r="AA945" s="4"/>
      <c r="AB945" s="4"/>
    </row>
    <row r="946" spans="1:28" x14ac:dyDescent="0.2">
      <c r="A946" s="4">
        <v>50</v>
      </c>
      <c r="B946" s="4">
        <v>0</v>
      </c>
      <c r="C946" s="4">
        <v>0</v>
      </c>
      <c r="D946" s="4">
        <v>1</v>
      </c>
      <c r="E946" s="4">
        <v>203</v>
      </c>
      <c r="F946" s="4">
        <f>ROUND(Source!Q934,O946)</f>
        <v>0</v>
      </c>
      <c r="G946" s="4" t="s">
        <v>74</v>
      </c>
      <c r="H946" s="4" t="s">
        <v>75</v>
      </c>
      <c r="I946" s="4"/>
      <c r="J946" s="4"/>
      <c r="K946" s="4">
        <v>203</v>
      </c>
      <c r="L946" s="4">
        <v>11</v>
      </c>
      <c r="M946" s="4">
        <v>3</v>
      </c>
      <c r="N946" s="4" t="s">
        <v>3</v>
      </c>
      <c r="O946" s="4">
        <v>2</v>
      </c>
      <c r="P946" s="4"/>
      <c r="Q946" s="4"/>
      <c r="R946" s="4"/>
      <c r="S946" s="4"/>
      <c r="T946" s="4"/>
      <c r="U946" s="4"/>
      <c r="V946" s="4"/>
      <c r="W946" s="4">
        <v>0</v>
      </c>
      <c r="X946" s="4">
        <v>1</v>
      </c>
      <c r="Y946" s="4">
        <v>0</v>
      </c>
      <c r="Z946" s="4"/>
      <c r="AA946" s="4"/>
      <c r="AB946" s="4"/>
    </row>
    <row r="947" spans="1:28" x14ac:dyDescent="0.2">
      <c r="A947" s="4">
        <v>50</v>
      </c>
      <c r="B947" s="4">
        <v>0</v>
      </c>
      <c r="C947" s="4">
        <v>0</v>
      </c>
      <c r="D947" s="4">
        <v>1</v>
      </c>
      <c r="E947" s="4">
        <v>231</v>
      </c>
      <c r="F947" s="4">
        <f>ROUND(Source!BB934,O947)</f>
        <v>0</v>
      </c>
      <c r="G947" s="4" t="s">
        <v>76</v>
      </c>
      <c r="H947" s="4" t="s">
        <v>77</v>
      </c>
      <c r="I947" s="4"/>
      <c r="J947" s="4"/>
      <c r="K947" s="4">
        <v>231</v>
      </c>
      <c r="L947" s="4">
        <v>12</v>
      </c>
      <c r="M947" s="4">
        <v>3</v>
      </c>
      <c r="N947" s="4" t="s">
        <v>3</v>
      </c>
      <c r="O947" s="4">
        <v>2</v>
      </c>
      <c r="P947" s="4"/>
      <c r="Q947" s="4"/>
      <c r="R947" s="4"/>
      <c r="S947" s="4"/>
      <c r="T947" s="4"/>
      <c r="U947" s="4"/>
      <c r="V947" s="4"/>
      <c r="W947" s="4">
        <v>0</v>
      </c>
      <c r="X947" s="4">
        <v>1</v>
      </c>
      <c r="Y947" s="4">
        <v>0</v>
      </c>
      <c r="Z947" s="4"/>
      <c r="AA947" s="4"/>
      <c r="AB947" s="4"/>
    </row>
    <row r="948" spans="1:28" x14ac:dyDescent="0.2">
      <c r="A948" s="4">
        <v>50</v>
      </c>
      <c r="B948" s="4">
        <v>0</v>
      </c>
      <c r="C948" s="4">
        <v>0</v>
      </c>
      <c r="D948" s="4">
        <v>1</v>
      </c>
      <c r="E948" s="4">
        <v>204</v>
      </c>
      <c r="F948" s="4">
        <f>ROUND(Source!R934,O948)</f>
        <v>0</v>
      </c>
      <c r="G948" s="4" t="s">
        <v>78</v>
      </c>
      <c r="H948" s="4" t="s">
        <v>79</v>
      </c>
      <c r="I948" s="4"/>
      <c r="J948" s="4"/>
      <c r="K948" s="4">
        <v>204</v>
      </c>
      <c r="L948" s="4">
        <v>13</v>
      </c>
      <c r="M948" s="4">
        <v>3</v>
      </c>
      <c r="N948" s="4" t="s">
        <v>3</v>
      </c>
      <c r="O948" s="4">
        <v>2</v>
      </c>
      <c r="P948" s="4"/>
      <c r="Q948" s="4"/>
      <c r="R948" s="4"/>
      <c r="S948" s="4"/>
      <c r="T948" s="4"/>
      <c r="U948" s="4"/>
      <c r="V948" s="4"/>
      <c r="W948" s="4">
        <v>0</v>
      </c>
      <c r="X948" s="4">
        <v>1</v>
      </c>
      <c r="Y948" s="4">
        <v>0</v>
      </c>
      <c r="Z948" s="4"/>
      <c r="AA948" s="4"/>
      <c r="AB948" s="4"/>
    </row>
    <row r="949" spans="1:28" x14ac:dyDescent="0.2">
      <c r="A949" s="4">
        <v>50</v>
      </c>
      <c r="B949" s="4">
        <v>0</v>
      </c>
      <c r="C949" s="4">
        <v>0</v>
      </c>
      <c r="D949" s="4">
        <v>1</v>
      </c>
      <c r="E949" s="4">
        <v>205</v>
      </c>
      <c r="F949" s="4">
        <f>ROUND(Source!S934,O949)</f>
        <v>4170.1499999999996</v>
      </c>
      <c r="G949" s="4" t="s">
        <v>80</v>
      </c>
      <c r="H949" s="4" t="s">
        <v>81</v>
      </c>
      <c r="I949" s="4"/>
      <c r="J949" s="4"/>
      <c r="K949" s="4">
        <v>205</v>
      </c>
      <c r="L949" s="4">
        <v>14</v>
      </c>
      <c r="M949" s="4">
        <v>3</v>
      </c>
      <c r="N949" s="4" t="s">
        <v>3</v>
      </c>
      <c r="O949" s="4">
        <v>2</v>
      </c>
      <c r="P949" s="4"/>
      <c r="Q949" s="4"/>
      <c r="R949" s="4"/>
      <c r="S949" s="4"/>
      <c r="T949" s="4"/>
      <c r="U949" s="4"/>
      <c r="V949" s="4"/>
      <c r="W949" s="4">
        <v>4170.1499999999996</v>
      </c>
      <c r="X949" s="4">
        <v>1</v>
      </c>
      <c r="Y949" s="4">
        <v>4170.1499999999996</v>
      </c>
      <c r="Z949" s="4"/>
      <c r="AA949" s="4"/>
      <c r="AB949" s="4"/>
    </row>
    <row r="950" spans="1:28" x14ac:dyDescent="0.2">
      <c r="A950" s="4">
        <v>50</v>
      </c>
      <c r="B950" s="4">
        <v>0</v>
      </c>
      <c r="C950" s="4">
        <v>0</v>
      </c>
      <c r="D950" s="4">
        <v>1</v>
      </c>
      <c r="E950" s="4">
        <v>232</v>
      </c>
      <c r="F950" s="4">
        <f>ROUND(Source!BC934,O950)</f>
        <v>0</v>
      </c>
      <c r="G950" s="4" t="s">
        <v>82</v>
      </c>
      <c r="H950" s="4" t="s">
        <v>83</v>
      </c>
      <c r="I950" s="4"/>
      <c r="J950" s="4"/>
      <c r="K950" s="4">
        <v>232</v>
      </c>
      <c r="L950" s="4">
        <v>15</v>
      </c>
      <c r="M950" s="4">
        <v>3</v>
      </c>
      <c r="N950" s="4" t="s">
        <v>3</v>
      </c>
      <c r="O950" s="4">
        <v>2</v>
      </c>
      <c r="P950" s="4"/>
      <c r="Q950" s="4"/>
      <c r="R950" s="4"/>
      <c r="S950" s="4"/>
      <c r="T950" s="4"/>
      <c r="U950" s="4"/>
      <c r="V950" s="4"/>
      <c r="W950" s="4">
        <v>0</v>
      </c>
      <c r="X950" s="4">
        <v>1</v>
      </c>
      <c r="Y950" s="4">
        <v>0</v>
      </c>
      <c r="Z950" s="4"/>
      <c r="AA950" s="4"/>
      <c r="AB950" s="4"/>
    </row>
    <row r="951" spans="1:28" x14ac:dyDescent="0.2">
      <c r="A951" s="4">
        <v>50</v>
      </c>
      <c r="B951" s="4">
        <v>0</v>
      </c>
      <c r="C951" s="4">
        <v>0</v>
      </c>
      <c r="D951" s="4">
        <v>1</v>
      </c>
      <c r="E951" s="4">
        <v>214</v>
      </c>
      <c r="F951" s="4">
        <f>ROUND(Source!AS934,O951)</f>
        <v>9302.59</v>
      </c>
      <c r="G951" s="4" t="s">
        <v>84</v>
      </c>
      <c r="H951" s="4" t="s">
        <v>85</v>
      </c>
      <c r="I951" s="4"/>
      <c r="J951" s="4"/>
      <c r="K951" s="4">
        <v>214</v>
      </c>
      <c r="L951" s="4">
        <v>16</v>
      </c>
      <c r="M951" s="4">
        <v>3</v>
      </c>
      <c r="N951" s="4" t="s">
        <v>3</v>
      </c>
      <c r="O951" s="4">
        <v>2</v>
      </c>
      <c r="P951" s="4"/>
      <c r="Q951" s="4"/>
      <c r="R951" s="4"/>
      <c r="S951" s="4"/>
      <c r="T951" s="4"/>
      <c r="U951" s="4"/>
      <c r="V951" s="4"/>
      <c r="W951" s="4">
        <v>9302.59</v>
      </c>
      <c r="X951" s="4">
        <v>1</v>
      </c>
      <c r="Y951" s="4">
        <v>9302.59</v>
      </c>
      <c r="Z951" s="4"/>
      <c r="AA951" s="4"/>
      <c r="AB951" s="4"/>
    </row>
    <row r="952" spans="1:28" x14ac:dyDescent="0.2">
      <c r="A952" s="4">
        <v>50</v>
      </c>
      <c r="B952" s="4">
        <v>0</v>
      </c>
      <c r="C952" s="4">
        <v>0</v>
      </c>
      <c r="D952" s="4">
        <v>1</v>
      </c>
      <c r="E952" s="4">
        <v>215</v>
      </c>
      <c r="F952" s="4">
        <f>ROUND(Source!AT934,O952)</f>
        <v>0</v>
      </c>
      <c r="G952" s="4" t="s">
        <v>86</v>
      </c>
      <c r="H952" s="4" t="s">
        <v>87</v>
      </c>
      <c r="I952" s="4"/>
      <c r="J952" s="4"/>
      <c r="K952" s="4">
        <v>215</v>
      </c>
      <c r="L952" s="4">
        <v>17</v>
      </c>
      <c r="M952" s="4">
        <v>3</v>
      </c>
      <c r="N952" s="4" t="s">
        <v>3</v>
      </c>
      <c r="O952" s="4">
        <v>2</v>
      </c>
      <c r="P952" s="4"/>
      <c r="Q952" s="4"/>
      <c r="R952" s="4"/>
      <c r="S952" s="4"/>
      <c r="T952" s="4"/>
      <c r="U952" s="4"/>
      <c r="V952" s="4"/>
      <c r="W952" s="4">
        <v>0</v>
      </c>
      <c r="X952" s="4">
        <v>1</v>
      </c>
      <c r="Y952" s="4">
        <v>0</v>
      </c>
      <c r="Z952" s="4"/>
      <c r="AA952" s="4"/>
      <c r="AB952" s="4"/>
    </row>
    <row r="953" spans="1:28" x14ac:dyDescent="0.2">
      <c r="A953" s="4">
        <v>50</v>
      </c>
      <c r="B953" s="4">
        <v>0</v>
      </c>
      <c r="C953" s="4">
        <v>0</v>
      </c>
      <c r="D953" s="4">
        <v>1</v>
      </c>
      <c r="E953" s="4">
        <v>217</v>
      </c>
      <c r="F953" s="4">
        <f>ROUND(Source!AU934,O953)</f>
        <v>0</v>
      </c>
      <c r="G953" s="4" t="s">
        <v>88</v>
      </c>
      <c r="H953" s="4" t="s">
        <v>89</v>
      </c>
      <c r="I953" s="4"/>
      <c r="J953" s="4"/>
      <c r="K953" s="4">
        <v>217</v>
      </c>
      <c r="L953" s="4">
        <v>18</v>
      </c>
      <c r="M953" s="4">
        <v>3</v>
      </c>
      <c r="N953" s="4" t="s">
        <v>3</v>
      </c>
      <c r="O953" s="4">
        <v>2</v>
      </c>
      <c r="P953" s="4"/>
      <c r="Q953" s="4"/>
      <c r="R953" s="4"/>
      <c r="S953" s="4"/>
      <c r="T953" s="4"/>
      <c r="U953" s="4"/>
      <c r="V953" s="4"/>
      <c r="W953" s="4">
        <v>0</v>
      </c>
      <c r="X953" s="4">
        <v>1</v>
      </c>
      <c r="Y953" s="4">
        <v>0</v>
      </c>
      <c r="Z953" s="4"/>
      <c r="AA953" s="4"/>
      <c r="AB953" s="4"/>
    </row>
    <row r="954" spans="1:28" x14ac:dyDescent="0.2">
      <c r="A954" s="4">
        <v>50</v>
      </c>
      <c r="B954" s="4">
        <v>0</v>
      </c>
      <c r="C954" s="4">
        <v>0</v>
      </c>
      <c r="D954" s="4">
        <v>1</v>
      </c>
      <c r="E954" s="4">
        <v>230</v>
      </c>
      <c r="F954" s="4">
        <f>ROUND(Source!BA934,O954)</f>
        <v>0</v>
      </c>
      <c r="G954" s="4" t="s">
        <v>90</v>
      </c>
      <c r="H954" s="4" t="s">
        <v>91</v>
      </c>
      <c r="I954" s="4"/>
      <c r="J954" s="4"/>
      <c r="K954" s="4">
        <v>230</v>
      </c>
      <c r="L954" s="4">
        <v>19</v>
      </c>
      <c r="M954" s="4">
        <v>3</v>
      </c>
      <c r="N954" s="4" t="s">
        <v>3</v>
      </c>
      <c r="O954" s="4">
        <v>2</v>
      </c>
      <c r="P954" s="4"/>
      <c r="Q954" s="4"/>
      <c r="R954" s="4"/>
      <c r="S954" s="4"/>
      <c r="T954" s="4"/>
      <c r="U954" s="4"/>
      <c r="V954" s="4"/>
      <c r="W954" s="4">
        <v>0</v>
      </c>
      <c r="X954" s="4">
        <v>1</v>
      </c>
      <c r="Y954" s="4">
        <v>0</v>
      </c>
      <c r="Z954" s="4"/>
      <c r="AA954" s="4"/>
      <c r="AB954" s="4"/>
    </row>
    <row r="955" spans="1:28" x14ac:dyDescent="0.2">
      <c r="A955" s="4">
        <v>50</v>
      </c>
      <c r="B955" s="4">
        <v>0</v>
      </c>
      <c r="C955" s="4">
        <v>0</v>
      </c>
      <c r="D955" s="4">
        <v>1</v>
      </c>
      <c r="E955" s="4">
        <v>206</v>
      </c>
      <c r="F955" s="4">
        <f>ROUND(Source!T934,O955)</f>
        <v>0</v>
      </c>
      <c r="G955" s="4" t="s">
        <v>92</v>
      </c>
      <c r="H955" s="4" t="s">
        <v>93</v>
      </c>
      <c r="I955" s="4"/>
      <c r="J955" s="4"/>
      <c r="K955" s="4">
        <v>206</v>
      </c>
      <c r="L955" s="4">
        <v>20</v>
      </c>
      <c r="M955" s="4">
        <v>3</v>
      </c>
      <c r="N955" s="4" t="s">
        <v>3</v>
      </c>
      <c r="O955" s="4">
        <v>2</v>
      </c>
      <c r="P955" s="4"/>
      <c r="Q955" s="4"/>
      <c r="R955" s="4"/>
      <c r="S955" s="4"/>
      <c r="T955" s="4"/>
      <c r="U955" s="4"/>
      <c r="V955" s="4"/>
      <c r="W955" s="4">
        <v>0</v>
      </c>
      <c r="X955" s="4">
        <v>1</v>
      </c>
      <c r="Y955" s="4">
        <v>0</v>
      </c>
      <c r="Z955" s="4"/>
      <c r="AA955" s="4"/>
      <c r="AB955" s="4"/>
    </row>
    <row r="956" spans="1:28" x14ac:dyDescent="0.2">
      <c r="A956" s="4">
        <v>50</v>
      </c>
      <c r="B956" s="4">
        <v>0</v>
      </c>
      <c r="C956" s="4">
        <v>0</v>
      </c>
      <c r="D956" s="4">
        <v>1</v>
      </c>
      <c r="E956" s="4">
        <v>207</v>
      </c>
      <c r="F956" s="4">
        <f>Source!U934</f>
        <v>15.395417999999999</v>
      </c>
      <c r="G956" s="4" t="s">
        <v>94</v>
      </c>
      <c r="H956" s="4" t="s">
        <v>95</v>
      </c>
      <c r="I956" s="4"/>
      <c r="J956" s="4"/>
      <c r="K956" s="4">
        <v>207</v>
      </c>
      <c r="L956" s="4">
        <v>21</v>
      </c>
      <c r="M956" s="4">
        <v>3</v>
      </c>
      <c r="N956" s="4" t="s">
        <v>3</v>
      </c>
      <c r="O956" s="4">
        <v>-1</v>
      </c>
      <c r="P956" s="4"/>
      <c r="Q956" s="4"/>
      <c r="R956" s="4"/>
      <c r="S956" s="4"/>
      <c r="T956" s="4"/>
      <c r="U956" s="4"/>
      <c r="V956" s="4"/>
      <c r="W956" s="4">
        <v>15.395417999999999</v>
      </c>
      <c r="X956" s="4">
        <v>1</v>
      </c>
      <c r="Y956" s="4">
        <v>15.395417999999999</v>
      </c>
      <c r="Z956" s="4"/>
      <c r="AA956" s="4"/>
      <c r="AB956" s="4"/>
    </row>
    <row r="957" spans="1:28" x14ac:dyDescent="0.2">
      <c r="A957" s="4">
        <v>50</v>
      </c>
      <c r="B957" s="4">
        <v>0</v>
      </c>
      <c r="C957" s="4">
        <v>0</v>
      </c>
      <c r="D957" s="4">
        <v>1</v>
      </c>
      <c r="E957" s="4">
        <v>208</v>
      </c>
      <c r="F957" s="4">
        <f>Source!V934</f>
        <v>0</v>
      </c>
      <c r="G957" s="4" t="s">
        <v>96</v>
      </c>
      <c r="H957" s="4" t="s">
        <v>97</v>
      </c>
      <c r="I957" s="4"/>
      <c r="J957" s="4"/>
      <c r="K957" s="4">
        <v>208</v>
      </c>
      <c r="L957" s="4">
        <v>22</v>
      </c>
      <c r="M957" s="4">
        <v>3</v>
      </c>
      <c r="N957" s="4" t="s">
        <v>3</v>
      </c>
      <c r="O957" s="4">
        <v>-1</v>
      </c>
      <c r="P957" s="4"/>
      <c r="Q957" s="4"/>
      <c r="R957" s="4"/>
      <c r="S957" s="4"/>
      <c r="T957" s="4"/>
      <c r="U957" s="4"/>
      <c r="V957" s="4"/>
      <c r="W957" s="4">
        <v>0</v>
      </c>
      <c r="X957" s="4">
        <v>1</v>
      </c>
      <c r="Y957" s="4">
        <v>0</v>
      </c>
      <c r="Z957" s="4"/>
      <c r="AA957" s="4"/>
      <c r="AB957" s="4"/>
    </row>
    <row r="958" spans="1:28" x14ac:dyDescent="0.2">
      <c r="A958" s="4">
        <v>50</v>
      </c>
      <c r="B958" s="4">
        <v>0</v>
      </c>
      <c r="C958" s="4">
        <v>0</v>
      </c>
      <c r="D958" s="4">
        <v>1</v>
      </c>
      <c r="E958" s="4">
        <v>209</v>
      </c>
      <c r="F958" s="4">
        <f>ROUND(Source!W934,O958)</f>
        <v>0</v>
      </c>
      <c r="G958" s="4" t="s">
        <v>98</v>
      </c>
      <c r="H958" s="4" t="s">
        <v>99</v>
      </c>
      <c r="I958" s="4"/>
      <c r="J958" s="4"/>
      <c r="K958" s="4">
        <v>209</v>
      </c>
      <c r="L958" s="4">
        <v>23</v>
      </c>
      <c r="M958" s="4">
        <v>3</v>
      </c>
      <c r="N958" s="4" t="s">
        <v>3</v>
      </c>
      <c r="O958" s="4">
        <v>2</v>
      </c>
      <c r="P958" s="4"/>
      <c r="Q958" s="4"/>
      <c r="R958" s="4"/>
      <c r="S958" s="4"/>
      <c r="T958" s="4"/>
      <c r="U958" s="4"/>
      <c r="V958" s="4"/>
      <c r="W958" s="4">
        <v>0</v>
      </c>
      <c r="X958" s="4">
        <v>1</v>
      </c>
      <c r="Y958" s="4">
        <v>0</v>
      </c>
      <c r="Z958" s="4"/>
      <c r="AA958" s="4"/>
      <c r="AB958" s="4"/>
    </row>
    <row r="959" spans="1:28" x14ac:dyDescent="0.2">
      <c r="A959" s="4">
        <v>50</v>
      </c>
      <c r="B959" s="4">
        <v>0</v>
      </c>
      <c r="C959" s="4">
        <v>0</v>
      </c>
      <c r="D959" s="4">
        <v>1</v>
      </c>
      <c r="E959" s="4">
        <v>233</v>
      </c>
      <c r="F959" s="4">
        <f>ROUND(Source!BD934,O959)</f>
        <v>0</v>
      </c>
      <c r="G959" s="4" t="s">
        <v>100</v>
      </c>
      <c r="H959" s="4" t="s">
        <v>101</v>
      </c>
      <c r="I959" s="4"/>
      <c r="J959" s="4"/>
      <c r="K959" s="4">
        <v>233</v>
      </c>
      <c r="L959" s="4">
        <v>24</v>
      </c>
      <c r="M959" s="4">
        <v>3</v>
      </c>
      <c r="N959" s="4" t="s">
        <v>3</v>
      </c>
      <c r="O959" s="4">
        <v>2</v>
      </c>
      <c r="P959" s="4"/>
      <c r="Q959" s="4"/>
      <c r="R959" s="4"/>
      <c r="S959" s="4"/>
      <c r="T959" s="4"/>
      <c r="U959" s="4"/>
      <c r="V959" s="4"/>
      <c r="W959" s="4">
        <v>0</v>
      </c>
      <c r="X959" s="4">
        <v>1</v>
      </c>
      <c r="Y959" s="4">
        <v>0</v>
      </c>
      <c r="Z959" s="4"/>
      <c r="AA959" s="4"/>
      <c r="AB959" s="4"/>
    </row>
    <row r="960" spans="1:28" x14ac:dyDescent="0.2">
      <c r="A960" s="4">
        <v>50</v>
      </c>
      <c r="B960" s="4">
        <v>0</v>
      </c>
      <c r="C960" s="4">
        <v>0</v>
      </c>
      <c r="D960" s="4">
        <v>1</v>
      </c>
      <c r="E960" s="4">
        <v>210</v>
      </c>
      <c r="F960" s="4">
        <f>ROUND(Source!X934,O960)</f>
        <v>3422.68</v>
      </c>
      <c r="G960" s="4" t="s">
        <v>102</v>
      </c>
      <c r="H960" s="4" t="s">
        <v>103</v>
      </c>
      <c r="I960" s="4"/>
      <c r="J960" s="4"/>
      <c r="K960" s="4">
        <v>210</v>
      </c>
      <c r="L960" s="4">
        <v>25</v>
      </c>
      <c r="M960" s="4">
        <v>3</v>
      </c>
      <c r="N960" s="4" t="s">
        <v>3</v>
      </c>
      <c r="O960" s="4">
        <v>2</v>
      </c>
      <c r="P960" s="4"/>
      <c r="Q960" s="4"/>
      <c r="R960" s="4"/>
      <c r="S960" s="4"/>
      <c r="T960" s="4"/>
      <c r="U960" s="4"/>
      <c r="V960" s="4"/>
      <c r="W960" s="4">
        <v>3422.68</v>
      </c>
      <c r="X960" s="4">
        <v>1</v>
      </c>
      <c r="Y960" s="4">
        <v>3422.68</v>
      </c>
      <c r="Z960" s="4"/>
      <c r="AA960" s="4"/>
      <c r="AB960" s="4"/>
    </row>
    <row r="961" spans="1:245" x14ac:dyDescent="0.2">
      <c r="A961" s="4">
        <v>50</v>
      </c>
      <c r="B961" s="4">
        <v>0</v>
      </c>
      <c r="C961" s="4">
        <v>0</v>
      </c>
      <c r="D961" s="4">
        <v>1</v>
      </c>
      <c r="E961" s="4">
        <v>211</v>
      </c>
      <c r="F961" s="4">
        <f>ROUND(Source!Y934,O961)</f>
        <v>1709.76</v>
      </c>
      <c r="G961" s="4" t="s">
        <v>104</v>
      </c>
      <c r="H961" s="4" t="s">
        <v>105</v>
      </c>
      <c r="I961" s="4"/>
      <c r="J961" s="4"/>
      <c r="K961" s="4">
        <v>211</v>
      </c>
      <c r="L961" s="4">
        <v>26</v>
      </c>
      <c r="M961" s="4">
        <v>3</v>
      </c>
      <c r="N961" s="4" t="s">
        <v>3</v>
      </c>
      <c r="O961" s="4">
        <v>2</v>
      </c>
      <c r="P961" s="4"/>
      <c r="Q961" s="4"/>
      <c r="R961" s="4"/>
      <c r="S961" s="4"/>
      <c r="T961" s="4"/>
      <c r="U961" s="4"/>
      <c r="V961" s="4"/>
      <c r="W961" s="4">
        <v>1709.76</v>
      </c>
      <c r="X961" s="4">
        <v>1</v>
      </c>
      <c r="Y961" s="4">
        <v>1709.76</v>
      </c>
      <c r="Z961" s="4"/>
      <c r="AA961" s="4"/>
      <c r="AB961" s="4"/>
    </row>
    <row r="962" spans="1:245" x14ac:dyDescent="0.2">
      <c r="A962" s="4">
        <v>50</v>
      </c>
      <c r="B962" s="4">
        <v>0</v>
      </c>
      <c r="C962" s="4">
        <v>0</v>
      </c>
      <c r="D962" s="4">
        <v>1</v>
      </c>
      <c r="E962" s="4">
        <v>224</v>
      </c>
      <c r="F962" s="4">
        <f>ROUND(Source!AR934,O962)</f>
        <v>9302.59</v>
      </c>
      <c r="G962" s="4" t="s">
        <v>106</v>
      </c>
      <c r="H962" s="4" t="s">
        <v>107</v>
      </c>
      <c r="I962" s="4"/>
      <c r="J962" s="4"/>
      <c r="K962" s="4">
        <v>224</v>
      </c>
      <c r="L962" s="4">
        <v>27</v>
      </c>
      <c r="M962" s="4">
        <v>3</v>
      </c>
      <c r="N962" s="4" t="s">
        <v>3</v>
      </c>
      <c r="O962" s="4">
        <v>2</v>
      </c>
      <c r="P962" s="4"/>
      <c r="Q962" s="4"/>
      <c r="R962" s="4"/>
      <c r="S962" s="4"/>
      <c r="T962" s="4"/>
      <c r="U962" s="4"/>
      <c r="V962" s="4"/>
      <c r="W962" s="4">
        <v>9302.59</v>
      </c>
      <c r="X962" s="4">
        <v>1</v>
      </c>
      <c r="Y962" s="4">
        <v>9302.59</v>
      </c>
      <c r="Z962" s="4"/>
      <c r="AA962" s="4"/>
      <c r="AB962" s="4"/>
    </row>
    <row r="964" spans="1:245" x14ac:dyDescent="0.2">
      <c r="A964" s="1">
        <v>4</v>
      </c>
      <c r="B964" s="1">
        <v>1</v>
      </c>
      <c r="C964" s="1"/>
      <c r="D964" s="1">
        <f>ROW(A1074)</f>
        <v>1074</v>
      </c>
      <c r="E964" s="1"/>
      <c r="F964" s="1" t="s">
        <v>15</v>
      </c>
      <c r="G964" s="1" t="s">
        <v>108</v>
      </c>
      <c r="H964" s="1" t="s">
        <v>3</v>
      </c>
      <c r="I964" s="1">
        <v>0</v>
      </c>
      <c r="J964" s="1"/>
      <c r="K964" s="1">
        <v>0</v>
      </c>
      <c r="L964" s="1"/>
      <c r="M964" s="1" t="s">
        <v>3</v>
      </c>
      <c r="N964" s="1"/>
      <c r="O964" s="1"/>
      <c r="P964" s="1"/>
      <c r="Q964" s="1"/>
      <c r="R964" s="1"/>
      <c r="S964" s="1">
        <v>0</v>
      </c>
      <c r="T964" s="1"/>
      <c r="U964" s="1" t="s">
        <v>3</v>
      </c>
      <c r="V964" s="1">
        <v>0</v>
      </c>
      <c r="W964" s="1"/>
      <c r="X964" s="1"/>
      <c r="Y964" s="1"/>
      <c r="Z964" s="1"/>
      <c r="AA964" s="1"/>
      <c r="AB964" s="1" t="s">
        <v>3</v>
      </c>
      <c r="AC964" s="1" t="s">
        <v>3</v>
      </c>
      <c r="AD964" s="1" t="s">
        <v>3</v>
      </c>
      <c r="AE964" s="1" t="s">
        <v>3</v>
      </c>
      <c r="AF964" s="1" t="s">
        <v>3</v>
      </c>
      <c r="AG964" s="1" t="s">
        <v>3</v>
      </c>
      <c r="AH964" s="1"/>
      <c r="AI964" s="1"/>
      <c r="AJ964" s="1"/>
      <c r="AK964" s="1"/>
      <c r="AL964" s="1"/>
      <c r="AM964" s="1"/>
      <c r="AN964" s="1"/>
      <c r="AO964" s="1"/>
      <c r="AP964" s="1" t="s">
        <v>3</v>
      </c>
      <c r="AQ964" s="1" t="s">
        <v>3</v>
      </c>
      <c r="AR964" s="1" t="s">
        <v>3</v>
      </c>
      <c r="AS964" s="1"/>
      <c r="AT964" s="1"/>
      <c r="AU964" s="1"/>
      <c r="AV964" s="1"/>
      <c r="AW964" s="1"/>
      <c r="AX964" s="1"/>
      <c r="AY964" s="1"/>
      <c r="AZ964" s="1" t="s">
        <v>3</v>
      </c>
      <c r="BA964" s="1"/>
      <c r="BB964" s="1" t="s">
        <v>3</v>
      </c>
      <c r="BC964" s="1" t="s">
        <v>3</v>
      </c>
      <c r="BD964" s="1" t="s">
        <v>3</v>
      </c>
      <c r="BE964" s="1" t="s">
        <v>3</v>
      </c>
      <c r="BF964" s="1" t="s">
        <v>3</v>
      </c>
      <c r="BG964" s="1" t="s">
        <v>3</v>
      </c>
      <c r="BH964" s="1" t="s">
        <v>3</v>
      </c>
      <c r="BI964" s="1" t="s">
        <v>3</v>
      </c>
      <c r="BJ964" s="1" t="s">
        <v>3</v>
      </c>
      <c r="BK964" s="1" t="s">
        <v>3</v>
      </c>
      <c r="BL964" s="1" t="s">
        <v>3</v>
      </c>
      <c r="BM964" s="1" t="s">
        <v>3</v>
      </c>
      <c r="BN964" s="1" t="s">
        <v>3</v>
      </c>
      <c r="BO964" s="1" t="s">
        <v>3</v>
      </c>
      <c r="BP964" s="1" t="s">
        <v>3</v>
      </c>
      <c r="BQ964" s="1"/>
      <c r="BR964" s="1"/>
      <c r="BS964" s="1"/>
      <c r="BT964" s="1"/>
      <c r="BU964" s="1"/>
      <c r="BV964" s="1"/>
      <c r="BW964" s="1"/>
      <c r="BX964" s="1">
        <v>0</v>
      </c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>
        <v>0</v>
      </c>
    </row>
    <row r="966" spans="1:245" x14ac:dyDescent="0.2">
      <c r="A966" s="2">
        <v>52</v>
      </c>
      <c r="B966" s="2">
        <f t="shared" ref="B966:G966" si="840">B1074</f>
        <v>1</v>
      </c>
      <c r="C966" s="2">
        <f t="shared" si="840"/>
        <v>4</v>
      </c>
      <c r="D966" s="2">
        <f t="shared" si="840"/>
        <v>964</v>
      </c>
      <c r="E966" s="2">
        <f t="shared" si="840"/>
        <v>0</v>
      </c>
      <c r="F966" s="2" t="str">
        <f t="shared" si="840"/>
        <v>Новый раздел</v>
      </c>
      <c r="G966" s="2" t="str">
        <f t="shared" si="840"/>
        <v>Монтажные (кровельные) работы</v>
      </c>
      <c r="H966" s="2"/>
      <c r="I966" s="2"/>
      <c r="J966" s="2"/>
      <c r="K966" s="2"/>
      <c r="L966" s="2"/>
      <c r="M966" s="2"/>
      <c r="N966" s="2"/>
      <c r="O966" s="2">
        <f t="shared" ref="O966:AT966" si="841">O1074</f>
        <v>649793.28000000003</v>
      </c>
      <c r="P966" s="2">
        <f t="shared" si="841"/>
        <v>452126.02</v>
      </c>
      <c r="Q966" s="2">
        <f t="shared" si="841"/>
        <v>25530.04</v>
      </c>
      <c r="R966" s="2">
        <f t="shared" si="841"/>
        <v>14710.59</v>
      </c>
      <c r="S966" s="2">
        <f t="shared" si="841"/>
        <v>172137.22</v>
      </c>
      <c r="T966" s="2">
        <f t="shared" si="841"/>
        <v>0</v>
      </c>
      <c r="U966" s="2">
        <f t="shared" si="841"/>
        <v>523.82792499999994</v>
      </c>
      <c r="V966" s="2">
        <f t="shared" si="841"/>
        <v>0</v>
      </c>
      <c r="W966" s="2">
        <f t="shared" si="841"/>
        <v>0</v>
      </c>
      <c r="X966" s="2">
        <f t="shared" si="841"/>
        <v>143075.51999999999</v>
      </c>
      <c r="Y966" s="2">
        <f t="shared" si="841"/>
        <v>70576.25</v>
      </c>
      <c r="Z966" s="2">
        <f t="shared" si="841"/>
        <v>0</v>
      </c>
      <c r="AA966" s="2">
        <f t="shared" si="841"/>
        <v>0</v>
      </c>
      <c r="AB966" s="2">
        <f t="shared" si="841"/>
        <v>561277.31000000006</v>
      </c>
      <c r="AC966" s="2">
        <f t="shared" si="841"/>
        <v>390803.94</v>
      </c>
      <c r="AD966" s="2">
        <f t="shared" si="841"/>
        <v>22035.69</v>
      </c>
      <c r="AE966" s="2">
        <f t="shared" si="841"/>
        <v>12695.97</v>
      </c>
      <c r="AF966" s="2">
        <f t="shared" si="841"/>
        <v>148437.68</v>
      </c>
      <c r="AG966" s="2">
        <f t="shared" si="841"/>
        <v>0</v>
      </c>
      <c r="AH966" s="2">
        <f t="shared" si="841"/>
        <v>451.77858699999996</v>
      </c>
      <c r="AI966" s="2">
        <f t="shared" si="841"/>
        <v>0</v>
      </c>
      <c r="AJ966" s="2">
        <f t="shared" si="841"/>
        <v>0</v>
      </c>
      <c r="AK966" s="2">
        <f t="shared" si="841"/>
        <v>123272.83</v>
      </c>
      <c r="AL966" s="2">
        <f t="shared" si="841"/>
        <v>60859.44</v>
      </c>
      <c r="AM966" s="2">
        <f t="shared" si="841"/>
        <v>0</v>
      </c>
      <c r="AN966" s="2">
        <f t="shared" si="841"/>
        <v>0</v>
      </c>
      <c r="AO966" s="2">
        <f t="shared" si="841"/>
        <v>0</v>
      </c>
      <c r="AP966" s="2">
        <f t="shared" si="841"/>
        <v>0</v>
      </c>
      <c r="AQ966" s="2">
        <f t="shared" si="841"/>
        <v>0</v>
      </c>
      <c r="AR966" s="2">
        <f t="shared" si="841"/>
        <v>886981.99</v>
      </c>
      <c r="AS966" s="2">
        <f t="shared" si="841"/>
        <v>886981.99</v>
      </c>
      <c r="AT966" s="2">
        <f t="shared" si="841"/>
        <v>0</v>
      </c>
      <c r="AU966" s="2">
        <f t="shared" ref="AU966:BZ966" si="842">AU1074</f>
        <v>0</v>
      </c>
      <c r="AV966" s="2">
        <f t="shared" si="842"/>
        <v>452126.02</v>
      </c>
      <c r="AW966" s="2">
        <f t="shared" si="842"/>
        <v>452126.02</v>
      </c>
      <c r="AX966" s="2">
        <f t="shared" si="842"/>
        <v>0</v>
      </c>
      <c r="AY966" s="2">
        <f t="shared" si="842"/>
        <v>452126.02</v>
      </c>
      <c r="AZ966" s="2">
        <f t="shared" si="842"/>
        <v>0</v>
      </c>
      <c r="BA966" s="2">
        <f t="shared" si="842"/>
        <v>0</v>
      </c>
      <c r="BB966" s="2">
        <f t="shared" si="842"/>
        <v>0</v>
      </c>
      <c r="BC966" s="2">
        <f t="shared" si="842"/>
        <v>0</v>
      </c>
      <c r="BD966" s="2">
        <f t="shared" si="842"/>
        <v>0</v>
      </c>
      <c r="BE966" s="2">
        <f t="shared" si="842"/>
        <v>0</v>
      </c>
      <c r="BF966" s="2">
        <f t="shared" si="842"/>
        <v>0</v>
      </c>
      <c r="BG966" s="2">
        <f t="shared" si="842"/>
        <v>0</v>
      </c>
      <c r="BH966" s="2">
        <f t="shared" si="842"/>
        <v>0</v>
      </c>
      <c r="BI966" s="2">
        <f t="shared" si="842"/>
        <v>0</v>
      </c>
      <c r="BJ966" s="2">
        <f t="shared" si="842"/>
        <v>0</v>
      </c>
      <c r="BK966" s="2">
        <f t="shared" si="842"/>
        <v>0</v>
      </c>
      <c r="BL966" s="2">
        <f t="shared" si="842"/>
        <v>0</v>
      </c>
      <c r="BM966" s="2">
        <f t="shared" si="842"/>
        <v>0</v>
      </c>
      <c r="BN966" s="2">
        <f t="shared" si="842"/>
        <v>0</v>
      </c>
      <c r="BO966" s="2">
        <f t="shared" si="842"/>
        <v>0</v>
      </c>
      <c r="BP966" s="2">
        <f t="shared" si="842"/>
        <v>0</v>
      </c>
      <c r="BQ966" s="2">
        <f t="shared" si="842"/>
        <v>0</v>
      </c>
      <c r="BR966" s="2">
        <f t="shared" si="842"/>
        <v>0</v>
      </c>
      <c r="BS966" s="2">
        <f t="shared" si="842"/>
        <v>0</v>
      </c>
      <c r="BT966" s="2">
        <f t="shared" si="842"/>
        <v>0</v>
      </c>
      <c r="BU966" s="2">
        <f t="shared" si="842"/>
        <v>0</v>
      </c>
      <c r="BV966" s="2">
        <f t="shared" si="842"/>
        <v>0</v>
      </c>
      <c r="BW966" s="2">
        <f t="shared" si="842"/>
        <v>0</v>
      </c>
      <c r="BX966" s="2">
        <f t="shared" si="842"/>
        <v>0</v>
      </c>
      <c r="BY966" s="2">
        <f t="shared" si="842"/>
        <v>0</v>
      </c>
      <c r="BZ966" s="2">
        <f t="shared" si="842"/>
        <v>0</v>
      </c>
      <c r="CA966" s="2">
        <f t="shared" ref="CA966:DF966" si="843">CA1074</f>
        <v>765723.13</v>
      </c>
      <c r="CB966" s="2">
        <f t="shared" si="843"/>
        <v>765723.13</v>
      </c>
      <c r="CC966" s="2">
        <f t="shared" si="843"/>
        <v>0</v>
      </c>
      <c r="CD966" s="2">
        <f t="shared" si="843"/>
        <v>0</v>
      </c>
      <c r="CE966" s="2">
        <f t="shared" si="843"/>
        <v>390803.94</v>
      </c>
      <c r="CF966" s="2">
        <f t="shared" si="843"/>
        <v>390803.94</v>
      </c>
      <c r="CG966" s="2">
        <f t="shared" si="843"/>
        <v>0</v>
      </c>
      <c r="CH966" s="2">
        <f t="shared" si="843"/>
        <v>390803.94</v>
      </c>
      <c r="CI966" s="2">
        <f t="shared" si="843"/>
        <v>0</v>
      </c>
      <c r="CJ966" s="2">
        <f t="shared" si="843"/>
        <v>0</v>
      </c>
      <c r="CK966" s="2">
        <f t="shared" si="843"/>
        <v>0</v>
      </c>
      <c r="CL966" s="2">
        <f t="shared" si="843"/>
        <v>0</v>
      </c>
      <c r="CM966" s="2">
        <f t="shared" si="843"/>
        <v>0</v>
      </c>
      <c r="CN966" s="2">
        <f t="shared" si="843"/>
        <v>0</v>
      </c>
      <c r="CO966" s="2">
        <f t="shared" si="843"/>
        <v>0</v>
      </c>
      <c r="CP966" s="2">
        <f t="shared" si="843"/>
        <v>0</v>
      </c>
      <c r="CQ966" s="2">
        <f t="shared" si="843"/>
        <v>0</v>
      </c>
      <c r="CR966" s="2">
        <f t="shared" si="843"/>
        <v>0</v>
      </c>
      <c r="CS966" s="2">
        <f t="shared" si="843"/>
        <v>0</v>
      </c>
      <c r="CT966" s="2">
        <f t="shared" si="843"/>
        <v>0</v>
      </c>
      <c r="CU966" s="2">
        <f t="shared" si="843"/>
        <v>0</v>
      </c>
      <c r="CV966" s="2">
        <f t="shared" si="843"/>
        <v>0</v>
      </c>
      <c r="CW966" s="2">
        <f t="shared" si="843"/>
        <v>0</v>
      </c>
      <c r="CX966" s="2">
        <f t="shared" si="843"/>
        <v>0</v>
      </c>
      <c r="CY966" s="2">
        <f t="shared" si="843"/>
        <v>0</v>
      </c>
      <c r="CZ966" s="2">
        <f t="shared" si="843"/>
        <v>0</v>
      </c>
      <c r="DA966" s="2">
        <f t="shared" si="843"/>
        <v>0</v>
      </c>
      <c r="DB966" s="2">
        <f t="shared" si="843"/>
        <v>0</v>
      </c>
      <c r="DC966" s="2">
        <f t="shared" si="843"/>
        <v>0</v>
      </c>
      <c r="DD966" s="2">
        <f t="shared" si="843"/>
        <v>0</v>
      </c>
      <c r="DE966" s="2">
        <f t="shared" si="843"/>
        <v>0</v>
      </c>
      <c r="DF966" s="2">
        <f t="shared" si="843"/>
        <v>0</v>
      </c>
      <c r="DG966" s="3">
        <f t="shared" ref="DG966:EL966" si="844">DG1074</f>
        <v>0</v>
      </c>
      <c r="DH966" s="3">
        <f t="shared" si="844"/>
        <v>0</v>
      </c>
      <c r="DI966" s="3">
        <f t="shared" si="844"/>
        <v>0</v>
      </c>
      <c r="DJ966" s="3">
        <f t="shared" si="844"/>
        <v>0</v>
      </c>
      <c r="DK966" s="3">
        <f t="shared" si="844"/>
        <v>0</v>
      </c>
      <c r="DL966" s="3">
        <f t="shared" si="844"/>
        <v>0</v>
      </c>
      <c r="DM966" s="3">
        <f t="shared" si="844"/>
        <v>0</v>
      </c>
      <c r="DN966" s="3">
        <f t="shared" si="844"/>
        <v>0</v>
      </c>
      <c r="DO966" s="3">
        <f t="shared" si="844"/>
        <v>0</v>
      </c>
      <c r="DP966" s="3">
        <f t="shared" si="844"/>
        <v>0</v>
      </c>
      <c r="DQ966" s="3">
        <f t="shared" si="844"/>
        <v>0</v>
      </c>
      <c r="DR966" s="3">
        <f t="shared" si="844"/>
        <v>0</v>
      </c>
      <c r="DS966" s="3">
        <f t="shared" si="844"/>
        <v>0</v>
      </c>
      <c r="DT966" s="3">
        <f t="shared" si="844"/>
        <v>0</v>
      </c>
      <c r="DU966" s="3">
        <f t="shared" si="844"/>
        <v>0</v>
      </c>
      <c r="DV966" s="3">
        <f t="shared" si="844"/>
        <v>0</v>
      </c>
      <c r="DW966" s="3">
        <f t="shared" si="844"/>
        <v>0</v>
      </c>
      <c r="DX966" s="3">
        <f t="shared" si="844"/>
        <v>0</v>
      </c>
      <c r="DY966" s="3">
        <f t="shared" si="844"/>
        <v>0</v>
      </c>
      <c r="DZ966" s="3">
        <f t="shared" si="844"/>
        <v>0</v>
      </c>
      <c r="EA966" s="3">
        <f t="shared" si="844"/>
        <v>0</v>
      </c>
      <c r="EB966" s="3">
        <f t="shared" si="844"/>
        <v>0</v>
      </c>
      <c r="EC966" s="3">
        <f t="shared" si="844"/>
        <v>0</v>
      </c>
      <c r="ED966" s="3">
        <f t="shared" si="844"/>
        <v>0</v>
      </c>
      <c r="EE966" s="3">
        <f t="shared" si="844"/>
        <v>0</v>
      </c>
      <c r="EF966" s="3">
        <f t="shared" si="844"/>
        <v>0</v>
      </c>
      <c r="EG966" s="3">
        <f t="shared" si="844"/>
        <v>0</v>
      </c>
      <c r="EH966" s="3">
        <f t="shared" si="844"/>
        <v>0</v>
      </c>
      <c r="EI966" s="3">
        <f t="shared" si="844"/>
        <v>0</v>
      </c>
      <c r="EJ966" s="3">
        <f t="shared" si="844"/>
        <v>0</v>
      </c>
      <c r="EK966" s="3">
        <f t="shared" si="844"/>
        <v>0</v>
      </c>
      <c r="EL966" s="3">
        <f t="shared" si="844"/>
        <v>0</v>
      </c>
      <c r="EM966" s="3">
        <f t="shared" ref="EM966:FR966" si="845">EM1074</f>
        <v>0</v>
      </c>
      <c r="EN966" s="3">
        <f t="shared" si="845"/>
        <v>0</v>
      </c>
      <c r="EO966" s="3">
        <f t="shared" si="845"/>
        <v>0</v>
      </c>
      <c r="EP966" s="3">
        <f t="shared" si="845"/>
        <v>0</v>
      </c>
      <c r="EQ966" s="3">
        <f t="shared" si="845"/>
        <v>0</v>
      </c>
      <c r="ER966" s="3">
        <f t="shared" si="845"/>
        <v>0</v>
      </c>
      <c r="ES966" s="3">
        <f t="shared" si="845"/>
        <v>0</v>
      </c>
      <c r="ET966" s="3">
        <f t="shared" si="845"/>
        <v>0</v>
      </c>
      <c r="EU966" s="3">
        <f t="shared" si="845"/>
        <v>0</v>
      </c>
      <c r="EV966" s="3">
        <f t="shared" si="845"/>
        <v>0</v>
      </c>
      <c r="EW966" s="3">
        <f t="shared" si="845"/>
        <v>0</v>
      </c>
      <c r="EX966" s="3">
        <f t="shared" si="845"/>
        <v>0</v>
      </c>
      <c r="EY966" s="3">
        <f t="shared" si="845"/>
        <v>0</v>
      </c>
      <c r="EZ966" s="3">
        <f t="shared" si="845"/>
        <v>0</v>
      </c>
      <c r="FA966" s="3">
        <f t="shared" si="845"/>
        <v>0</v>
      </c>
      <c r="FB966" s="3">
        <f t="shared" si="845"/>
        <v>0</v>
      </c>
      <c r="FC966" s="3">
        <f t="shared" si="845"/>
        <v>0</v>
      </c>
      <c r="FD966" s="3">
        <f t="shared" si="845"/>
        <v>0</v>
      </c>
      <c r="FE966" s="3">
        <f t="shared" si="845"/>
        <v>0</v>
      </c>
      <c r="FF966" s="3">
        <f t="shared" si="845"/>
        <v>0</v>
      </c>
      <c r="FG966" s="3">
        <f t="shared" si="845"/>
        <v>0</v>
      </c>
      <c r="FH966" s="3">
        <f t="shared" si="845"/>
        <v>0</v>
      </c>
      <c r="FI966" s="3">
        <f t="shared" si="845"/>
        <v>0</v>
      </c>
      <c r="FJ966" s="3">
        <f t="shared" si="845"/>
        <v>0</v>
      </c>
      <c r="FK966" s="3">
        <f t="shared" si="845"/>
        <v>0</v>
      </c>
      <c r="FL966" s="3">
        <f t="shared" si="845"/>
        <v>0</v>
      </c>
      <c r="FM966" s="3">
        <f t="shared" si="845"/>
        <v>0</v>
      </c>
      <c r="FN966" s="3">
        <f t="shared" si="845"/>
        <v>0</v>
      </c>
      <c r="FO966" s="3">
        <f t="shared" si="845"/>
        <v>0</v>
      </c>
      <c r="FP966" s="3">
        <f t="shared" si="845"/>
        <v>0</v>
      </c>
      <c r="FQ966" s="3">
        <f t="shared" si="845"/>
        <v>0</v>
      </c>
      <c r="FR966" s="3">
        <f t="shared" si="845"/>
        <v>0</v>
      </c>
      <c r="FS966" s="3">
        <f t="shared" ref="FS966:GX966" si="846">FS1074</f>
        <v>0</v>
      </c>
      <c r="FT966" s="3">
        <f t="shared" si="846"/>
        <v>0</v>
      </c>
      <c r="FU966" s="3">
        <f t="shared" si="846"/>
        <v>0</v>
      </c>
      <c r="FV966" s="3">
        <f t="shared" si="846"/>
        <v>0</v>
      </c>
      <c r="FW966" s="3">
        <f t="shared" si="846"/>
        <v>0</v>
      </c>
      <c r="FX966" s="3">
        <f t="shared" si="846"/>
        <v>0</v>
      </c>
      <c r="FY966" s="3">
        <f t="shared" si="846"/>
        <v>0</v>
      </c>
      <c r="FZ966" s="3">
        <f t="shared" si="846"/>
        <v>0</v>
      </c>
      <c r="GA966" s="3">
        <f t="shared" si="846"/>
        <v>0</v>
      </c>
      <c r="GB966" s="3">
        <f t="shared" si="846"/>
        <v>0</v>
      </c>
      <c r="GC966" s="3">
        <f t="shared" si="846"/>
        <v>0</v>
      </c>
      <c r="GD966" s="3">
        <f t="shared" si="846"/>
        <v>0</v>
      </c>
      <c r="GE966" s="3">
        <f t="shared" si="846"/>
        <v>0</v>
      </c>
      <c r="GF966" s="3">
        <f t="shared" si="846"/>
        <v>0</v>
      </c>
      <c r="GG966" s="3">
        <f t="shared" si="846"/>
        <v>0</v>
      </c>
      <c r="GH966" s="3">
        <f t="shared" si="846"/>
        <v>0</v>
      </c>
      <c r="GI966" s="3">
        <f t="shared" si="846"/>
        <v>0</v>
      </c>
      <c r="GJ966" s="3">
        <f t="shared" si="846"/>
        <v>0</v>
      </c>
      <c r="GK966" s="3">
        <f t="shared" si="846"/>
        <v>0</v>
      </c>
      <c r="GL966" s="3">
        <f t="shared" si="846"/>
        <v>0</v>
      </c>
      <c r="GM966" s="3">
        <f t="shared" si="846"/>
        <v>0</v>
      </c>
      <c r="GN966" s="3">
        <f t="shared" si="846"/>
        <v>0</v>
      </c>
      <c r="GO966" s="3">
        <f t="shared" si="846"/>
        <v>0</v>
      </c>
      <c r="GP966" s="3">
        <f t="shared" si="846"/>
        <v>0</v>
      </c>
      <c r="GQ966" s="3">
        <f t="shared" si="846"/>
        <v>0</v>
      </c>
      <c r="GR966" s="3">
        <f t="shared" si="846"/>
        <v>0</v>
      </c>
      <c r="GS966" s="3">
        <f t="shared" si="846"/>
        <v>0</v>
      </c>
      <c r="GT966" s="3">
        <f t="shared" si="846"/>
        <v>0</v>
      </c>
      <c r="GU966" s="3">
        <f t="shared" si="846"/>
        <v>0</v>
      </c>
      <c r="GV966" s="3">
        <f t="shared" si="846"/>
        <v>0</v>
      </c>
      <c r="GW966" s="3">
        <f t="shared" si="846"/>
        <v>0</v>
      </c>
      <c r="GX966" s="3">
        <f t="shared" si="846"/>
        <v>0</v>
      </c>
    </row>
    <row r="968" spans="1:245" x14ac:dyDescent="0.2">
      <c r="A968">
        <v>17</v>
      </c>
      <c r="B968">
        <v>1</v>
      </c>
      <c r="C968">
        <f>ROW(SmtRes!A423)</f>
        <v>423</v>
      </c>
      <c r="D968">
        <f>ROW(EtalonRes!A449)</f>
        <v>449</v>
      </c>
      <c r="E968" t="s">
        <v>19</v>
      </c>
      <c r="F968" t="s">
        <v>109</v>
      </c>
      <c r="G968" t="s">
        <v>110</v>
      </c>
      <c r="H968" t="s">
        <v>111</v>
      </c>
      <c r="I968">
        <f>ROUND(3/100,9)</f>
        <v>0.03</v>
      </c>
      <c r="J968">
        <v>0</v>
      </c>
      <c r="K968">
        <f>ROUND(3/100,9)</f>
        <v>0.03</v>
      </c>
      <c r="O968">
        <f t="shared" ref="O968:O981" si="847">ROUND(CP968,2)</f>
        <v>1299.03</v>
      </c>
      <c r="P968">
        <f t="shared" ref="P968:P981" si="848">ROUND((ROUND((AC968*AW968*I968),2)*BC968),2)</f>
        <v>242.03</v>
      </c>
      <c r="Q968">
        <f t="shared" ref="Q968:Q975" si="849">(ROUND((ROUND(((ET968)*AV968*I968),2)*BB968),2)+ROUND((ROUND(((AE968-(EU968))*AV968*I968),2)*BS968),2))</f>
        <v>18.29</v>
      </c>
      <c r="R968">
        <f t="shared" ref="R968:R981" si="850">ROUND((ROUND((AE968*AV968*I968),2)*BS968),2)</f>
        <v>11.88</v>
      </c>
      <c r="S968">
        <f t="shared" ref="S968:S981" si="851">ROUND((ROUND((AF968*AV968*I968),2)*BA968),2)</f>
        <v>1038.71</v>
      </c>
      <c r="T968">
        <f t="shared" ref="T968:T981" si="852">ROUND(CU968*I968,2)</f>
        <v>0</v>
      </c>
      <c r="U968">
        <f t="shared" ref="U968:U981" si="853">CV968*I968</f>
        <v>3.3899999999999997</v>
      </c>
      <c r="V968">
        <f t="shared" ref="V968:V981" si="854">CW968*I968</f>
        <v>0</v>
      </c>
      <c r="W968">
        <f t="shared" ref="W968:W981" si="855">ROUND(CX968*I968,2)</f>
        <v>0</v>
      </c>
      <c r="X968">
        <f t="shared" ref="X968:X981" si="856">ROUND(CY968,2)</f>
        <v>903.68</v>
      </c>
      <c r="Y968">
        <f t="shared" ref="Y968:Y981" si="857">ROUND(CZ968,2)</f>
        <v>425.87</v>
      </c>
      <c r="AA968">
        <v>55282325</v>
      </c>
      <c r="AB968">
        <f t="shared" ref="AB968:AB981" si="858">ROUND((AC968+AD968+AF968),6)</f>
        <v>2325.44</v>
      </c>
      <c r="AC968">
        <f t="shared" ref="AC968:AC981" si="859">ROUND((ES968),6)</f>
        <v>972.06</v>
      </c>
      <c r="AD968">
        <f t="shared" ref="AD968:AD975" si="860">ROUND((((ET968)-(EU968))+AE968),6)</f>
        <v>41.45</v>
      </c>
      <c r="AE968">
        <f t="shared" ref="AE968:AF975" si="861">ROUND((EU968),6)</f>
        <v>15.08</v>
      </c>
      <c r="AF968">
        <f t="shared" si="861"/>
        <v>1311.93</v>
      </c>
      <c r="AG968">
        <f t="shared" ref="AG968:AG981" si="862">ROUND((AP968),6)</f>
        <v>0</v>
      </c>
      <c r="AH968">
        <f t="shared" ref="AH968:AI975" si="863">(EW968)</f>
        <v>113</v>
      </c>
      <c r="AI968">
        <f t="shared" si="863"/>
        <v>0</v>
      </c>
      <c r="AJ968">
        <f t="shared" ref="AJ968:AJ981" si="864">(AS968)</f>
        <v>0</v>
      </c>
      <c r="AK968">
        <v>2325.44</v>
      </c>
      <c r="AL968">
        <v>972.06</v>
      </c>
      <c r="AM968">
        <v>41.45</v>
      </c>
      <c r="AN968">
        <v>15.08</v>
      </c>
      <c r="AO968">
        <v>1311.93</v>
      </c>
      <c r="AP968">
        <v>0</v>
      </c>
      <c r="AQ968">
        <v>113</v>
      </c>
      <c r="AR968">
        <v>0</v>
      </c>
      <c r="AS968">
        <v>0</v>
      </c>
      <c r="AT968">
        <v>87</v>
      </c>
      <c r="AU968">
        <v>41</v>
      </c>
      <c r="AV968">
        <v>1</v>
      </c>
      <c r="AW968">
        <v>1</v>
      </c>
      <c r="AZ968">
        <v>1</v>
      </c>
      <c r="BA968">
        <v>26.39</v>
      </c>
      <c r="BB968">
        <v>14.75</v>
      </c>
      <c r="BC968">
        <v>8.3000000000000007</v>
      </c>
      <c r="BD968" t="s">
        <v>3</v>
      </c>
      <c r="BE968" t="s">
        <v>3</v>
      </c>
      <c r="BF968" t="s">
        <v>3</v>
      </c>
      <c r="BG968" t="s">
        <v>3</v>
      </c>
      <c r="BH968">
        <v>0</v>
      </c>
      <c r="BI968">
        <v>1</v>
      </c>
      <c r="BJ968" t="s">
        <v>112</v>
      </c>
      <c r="BM968">
        <v>442</v>
      </c>
      <c r="BN968">
        <v>0</v>
      </c>
      <c r="BO968" t="s">
        <v>109</v>
      </c>
      <c r="BP968">
        <v>1</v>
      </c>
      <c r="BQ968">
        <v>60</v>
      </c>
      <c r="BR968">
        <v>0</v>
      </c>
      <c r="BS968">
        <v>26.39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3</v>
      </c>
      <c r="BZ968">
        <v>87</v>
      </c>
      <c r="CA968">
        <v>41</v>
      </c>
      <c r="CB968" t="s">
        <v>3</v>
      </c>
      <c r="CE968">
        <v>30</v>
      </c>
      <c r="CF968">
        <v>0</v>
      </c>
      <c r="CG968">
        <v>0</v>
      </c>
      <c r="CM968">
        <v>0</v>
      </c>
      <c r="CN968" t="s">
        <v>3</v>
      </c>
      <c r="CO968">
        <v>0</v>
      </c>
      <c r="CP968">
        <f t="shared" ref="CP968:CP981" si="865">(P968+Q968+S968)</f>
        <v>1299.03</v>
      </c>
      <c r="CQ968">
        <f t="shared" ref="CQ968:CQ981" si="866">ROUND((ROUND((AC968*AW968*1),2)*BC968),2)</f>
        <v>8068.1</v>
      </c>
      <c r="CR968">
        <f t="shared" ref="CR968:CR975" si="867">(ROUND((ROUND(((ET968)*AV968*1),2)*BB968),2)+ROUND((ROUND(((AE968-(EU968))*AV968*1),2)*BS968),2))</f>
        <v>611.39</v>
      </c>
      <c r="CS968">
        <f t="shared" ref="CS968:CS981" si="868">ROUND((ROUND((AE968*AV968*1),2)*BS968),2)</f>
        <v>397.96</v>
      </c>
      <c r="CT968">
        <f t="shared" ref="CT968:CT981" si="869">ROUND((ROUND((AF968*AV968*1),2)*BA968),2)</f>
        <v>34621.83</v>
      </c>
      <c r="CU968">
        <f t="shared" ref="CU968:CU981" si="870">AG968</f>
        <v>0</v>
      </c>
      <c r="CV968">
        <f t="shared" ref="CV968:CV981" si="871">(AH968*AV968)</f>
        <v>113</v>
      </c>
      <c r="CW968">
        <f t="shared" ref="CW968:CW981" si="872">AI968</f>
        <v>0</v>
      </c>
      <c r="CX968">
        <f t="shared" ref="CX968:CX981" si="873">AJ968</f>
        <v>0</v>
      </c>
      <c r="CY968">
        <f t="shared" ref="CY968:CY981" si="874">S968*(BZ968/100)</f>
        <v>903.67770000000007</v>
      </c>
      <c r="CZ968">
        <f t="shared" ref="CZ968:CZ981" si="875">S968*(CA968/100)</f>
        <v>425.87110000000001</v>
      </c>
      <c r="DC968" t="s">
        <v>3</v>
      </c>
      <c r="DD968" t="s">
        <v>3</v>
      </c>
      <c r="DE968" t="s">
        <v>3</v>
      </c>
      <c r="DF968" t="s">
        <v>3</v>
      </c>
      <c r="DG968" t="s">
        <v>3</v>
      </c>
      <c r="DH968" t="s">
        <v>3</v>
      </c>
      <c r="DI968" t="s">
        <v>3</v>
      </c>
      <c r="DJ968" t="s">
        <v>3</v>
      </c>
      <c r="DK968" t="s">
        <v>3</v>
      </c>
      <c r="DL968" t="s">
        <v>3</v>
      </c>
      <c r="DM968" t="s">
        <v>3</v>
      </c>
      <c r="DN968">
        <v>104</v>
      </c>
      <c r="DO968">
        <v>79</v>
      </c>
      <c r="DP968">
        <v>1.087</v>
      </c>
      <c r="DQ968">
        <v>1.0009999999999999</v>
      </c>
      <c r="DU968">
        <v>1013</v>
      </c>
      <c r="DV968" t="s">
        <v>111</v>
      </c>
      <c r="DW968" t="s">
        <v>111</v>
      </c>
      <c r="DX968">
        <v>1</v>
      </c>
      <c r="DZ968" t="s">
        <v>3</v>
      </c>
      <c r="EA968" t="s">
        <v>3</v>
      </c>
      <c r="EB968" t="s">
        <v>3</v>
      </c>
      <c r="EC968" t="s">
        <v>3</v>
      </c>
      <c r="EE968">
        <v>54687868</v>
      </c>
      <c r="EF968">
        <v>60</v>
      </c>
      <c r="EG968" t="s">
        <v>24</v>
      </c>
      <c r="EH968">
        <v>0</v>
      </c>
      <c r="EI968" t="s">
        <v>3</v>
      </c>
      <c r="EJ968">
        <v>1</v>
      </c>
      <c r="EK968">
        <v>442</v>
      </c>
      <c r="EL968" t="s">
        <v>113</v>
      </c>
      <c r="EM968" t="s">
        <v>114</v>
      </c>
      <c r="EO968" t="s">
        <v>3</v>
      </c>
      <c r="EQ968">
        <v>0</v>
      </c>
      <c r="ER968">
        <v>2325.44</v>
      </c>
      <c r="ES968">
        <v>972.06</v>
      </c>
      <c r="ET968">
        <v>41.45</v>
      </c>
      <c r="EU968">
        <v>15.08</v>
      </c>
      <c r="EV968">
        <v>1311.93</v>
      </c>
      <c r="EW968">
        <v>113</v>
      </c>
      <c r="EX968">
        <v>0</v>
      </c>
      <c r="EY968">
        <v>0</v>
      </c>
      <c r="FQ968">
        <v>0</v>
      </c>
      <c r="FR968">
        <f t="shared" ref="FR968:FR981" si="876">ROUND(IF(AND(BH968=3,BI968=3),P968,0),2)</f>
        <v>0</v>
      </c>
      <c r="FS968">
        <v>0</v>
      </c>
      <c r="FX968">
        <v>104</v>
      </c>
      <c r="FY968">
        <v>79</v>
      </c>
      <c r="GA968" t="s">
        <v>3</v>
      </c>
      <c r="GD968">
        <v>0</v>
      </c>
      <c r="GF968">
        <v>-1907283933</v>
      </c>
      <c r="GG968">
        <v>2</v>
      </c>
      <c r="GH968">
        <v>1</v>
      </c>
      <c r="GI968">
        <v>3</v>
      </c>
      <c r="GJ968">
        <v>0</v>
      </c>
      <c r="GK968">
        <f>ROUND(R968*(R12)/100,2)</f>
        <v>19.010000000000002</v>
      </c>
      <c r="GL968">
        <f t="shared" ref="GL968:GL981" si="877">ROUND(IF(AND(BH968=3,BI968=3,FS968&lt;&gt;0),P968,0),2)</f>
        <v>0</v>
      </c>
      <c r="GM968">
        <f t="shared" ref="GM968:GM981" si="878">ROUND(O968+X968+Y968+GK968,2)+GX968</f>
        <v>2647.59</v>
      </c>
      <c r="GN968">
        <f t="shared" ref="GN968:GN981" si="879">IF(OR(BI968=0,BI968=1),ROUND(O968+X968+Y968+GK968,2),0)</f>
        <v>2647.59</v>
      </c>
      <c r="GO968">
        <f t="shared" ref="GO968:GO981" si="880">IF(BI968=2,ROUND(O968+X968+Y968+GK968,2),0)</f>
        <v>0</v>
      </c>
      <c r="GP968">
        <f t="shared" ref="GP968:GP981" si="881">IF(BI968=4,ROUND(O968+X968+Y968+GK968,2)+GX968,0)</f>
        <v>0</v>
      </c>
      <c r="GR968">
        <v>0</v>
      </c>
      <c r="GS968">
        <v>3</v>
      </c>
      <c r="GT968">
        <v>0</v>
      </c>
      <c r="GU968" t="s">
        <v>3</v>
      </c>
      <c r="GV968">
        <f t="shared" ref="GV968:GV981" si="882">ROUND((GT968),6)</f>
        <v>0</v>
      </c>
      <c r="GW968">
        <v>1</v>
      </c>
      <c r="GX968">
        <f t="shared" ref="GX968:GX981" si="883">ROUND(HC968*I968,2)</f>
        <v>0</v>
      </c>
      <c r="HA968">
        <v>0</v>
      </c>
      <c r="HB968">
        <v>0</v>
      </c>
      <c r="HC968">
        <f t="shared" ref="HC968:HC981" si="884">GV968*GW968</f>
        <v>0</v>
      </c>
      <c r="HE968" t="s">
        <v>3</v>
      </c>
      <c r="HF968" t="s">
        <v>3</v>
      </c>
      <c r="HM968" t="s">
        <v>3</v>
      </c>
      <c r="HN968" t="s">
        <v>3</v>
      </c>
      <c r="HO968" t="s">
        <v>3</v>
      </c>
      <c r="HP968" t="s">
        <v>3</v>
      </c>
      <c r="HQ968" t="s">
        <v>3</v>
      </c>
      <c r="IK968">
        <v>0</v>
      </c>
    </row>
    <row r="969" spans="1:245" x14ac:dyDescent="0.2">
      <c r="A969">
        <v>18</v>
      </c>
      <c r="B969">
        <v>1</v>
      </c>
      <c r="C969">
        <v>423</v>
      </c>
      <c r="E969" t="s">
        <v>27</v>
      </c>
      <c r="F969" t="s">
        <v>28</v>
      </c>
      <c r="G969" t="s">
        <v>29</v>
      </c>
      <c r="H969" t="s">
        <v>30</v>
      </c>
      <c r="I969">
        <f>I968*J969</f>
        <v>-3.8399999999999997E-2</v>
      </c>
      <c r="J969">
        <v>-1.28</v>
      </c>
      <c r="K969">
        <v>-1.28</v>
      </c>
      <c r="O969">
        <f t="shared" si="847"/>
        <v>0</v>
      </c>
      <c r="P969">
        <f t="shared" si="848"/>
        <v>0</v>
      </c>
      <c r="Q969">
        <f t="shared" si="849"/>
        <v>0</v>
      </c>
      <c r="R969">
        <f t="shared" si="850"/>
        <v>0</v>
      </c>
      <c r="S969">
        <f t="shared" si="851"/>
        <v>0</v>
      </c>
      <c r="T969">
        <f t="shared" si="852"/>
        <v>0</v>
      </c>
      <c r="U969">
        <f t="shared" si="853"/>
        <v>0</v>
      </c>
      <c r="V969">
        <f t="shared" si="854"/>
        <v>0</v>
      </c>
      <c r="W969">
        <f t="shared" si="855"/>
        <v>0</v>
      </c>
      <c r="X969">
        <f t="shared" si="856"/>
        <v>0</v>
      </c>
      <c r="Y969">
        <f t="shared" si="857"/>
        <v>0</v>
      </c>
      <c r="AA969">
        <v>55282325</v>
      </c>
      <c r="AB969">
        <f t="shared" si="858"/>
        <v>0</v>
      </c>
      <c r="AC969">
        <f t="shared" si="859"/>
        <v>0</v>
      </c>
      <c r="AD969">
        <f t="shared" si="860"/>
        <v>0</v>
      </c>
      <c r="AE969">
        <f t="shared" si="861"/>
        <v>0</v>
      </c>
      <c r="AF969">
        <f t="shared" si="861"/>
        <v>0</v>
      </c>
      <c r="AG969">
        <f t="shared" si="862"/>
        <v>0</v>
      </c>
      <c r="AH969">
        <f t="shared" si="863"/>
        <v>0</v>
      </c>
      <c r="AI969">
        <f t="shared" si="863"/>
        <v>0</v>
      </c>
      <c r="AJ969">
        <f t="shared" si="864"/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1</v>
      </c>
      <c r="AW969">
        <v>1</v>
      </c>
      <c r="AZ969">
        <v>1</v>
      </c>
      <c r="BA969">
        <v>1</v>
      </c>
      <c r="BB969">
        <v>1</v>
      </c>
      <c r="BC969">
        <v>1</v>
      </c>
      <c r="BD969" t="s">
        <v>3</v>
      </c>
      <c r="BE969" t="s">
        <v>3</v>
      </c>
      <c r="BF969" t="s">
        <v>3</v>
      </c>
      <c r="BG969" t="s">
        <v>3</v>
      </c>
      <c r="BH969">
        <v>3</v>
      </c>
      <c r="BI969">
        <v>1</v>
      </c>
      <c r="BJ969" t="s">
        <v>3</v>
      </c>
      <c r="BM969">
        <v>442</v>
      </c>
      <c r="BN969">
        <v>0</v>
      </c>
      <c r="BO969" t="s">
        <v>3</v>
      </c>
      <c r="BP969">
        <v>0</v>
      </c>
      <c r="BQ969">
        <v>60</v>
      </c>
      <c r="BR969">
        <v>1</v>
      </c>
      <c r="BS969">
        <v>1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3</v>
      </c>
      <c r="BZ969">
        <v>0</v>
      </c>
      <c r="CA969">
        <v>0</v>
      </c>
      <c r="CB969" t="s">
        <v>3</v>
      </c>
      <c r="CE969">
        <v>30</v>
      </c>
      <c r="CF969">
        <v>0</v>
      </c>
      <c r="CG969">
        <v>0</v>
      </c>
      <c r="CM969">
        <v>0</v>
      </c>
      <c r="CN969" t="s">
        <v>3</v>
      </c>
      <c r="CO969">
        <v>0</v>
      </c>
      <c r="CP969">
        <f t="shared" si="865"/>
        <v>0</v>
      </c>
      <c r="CQ969">
        <f t="shared" si="866"/>
        <v>0</v>
      </c>
      <c r="CR969">
        <f t="shared" si="867"/>
        <v>0</v>
      </c>
      <c r="CS969">
        <f t="shared" si="868"/>
        <v>0</v>
      </c>
      <c r="CT969">
        <f t="shared" si="869"/>
        <v>0</v>
      </c>
      <c r="CU969">
        <f t="shared" si="870"/>
        <v>0</v>
      </c>
      <c r="CV969">
        <f t="shared" si="871"/>
        <v>0</v>
      </c>
      <c r="CW969">
        <f t="shared" si="872"/>
        <v>0</v>
      </c>
      <c r="CX969">
        <f t="shared" si="873"/>
        <v>0</v>
      </c>
      <c r="CY969">
        <f t="shared" si="874"/>
        <v>0</v>
      </c>
      <c r="CZ969">
        <f t="shared" si="875"/>
        <v>0</v>
      </c>
      <c r="DC969" t="s">
        <v>3</v>
      </c>
      <c r="DD969" t="s">
        <v>3</v>
      </c>
      <c r="DE969" t="s">
        <v>3</v>
      </c>
      <c r="DF969" t="s">
        <v>3</v>
      </c>
      <c r="DG969" t="s">
        <v>3</v>
      </c>
      <c r="DH969" t="s">
        <v>3</v>
      </c>
      <c r="DI969" t="s">
        <v>3</v>
      </c>
      <c r="DJ969" t="s">
        <v>3</v>
      </c>
      <c r="DK969" t="s">
        <v>3</v>
      </c>
      <c r="DL969" t="s">
        <v>3</v>
      </c>
      <c r="DM969" t="s">
        <v>3</v>
      </c>
      <c r="DN969">
        <v>104</v>
      </c>
      <c r="DO969">
        <v>79</v>
      </c>
      <c r="DP969">
        <v>1.087</v>
      </c>
      <c r="DQ969">
        <v>1.0009999999999999</v>
      </c>
      <c r="DU969">
        <v>1009</v>
      </c>
      <c r="DV969" t="s">
        <v>30</v>
      </c>
      <c r="DW969" t="s">
        <v>30</v>
      </c>
      <c r="DX969">
        <v>1000</v>
      </c>
      <c r="DZ969" t="s">
        <v>3</v>
      </c>
      <c r="EA969" t="s">
        <v>3</v>
      </c>
      <c r="EB969" t="s">
        <v>3</v>
      </c>
      <c r="EC969" t="s">
        <v>3</v>
      </c>
      <c r="EE969">
        <v>54687868</v>
      </c>
      <c r="EF969">
        <v>60</v>
      </c>
      <c r="EG969" t="s">
        <v>24</v>
      </c>
      <c r="EH969">
        <v>0</v>
      </c>
      <c r="EI969" t="s">
        <v>3</v>
      </c>
      <c r="EJ969">
        <v>1</v>
      </c>
      <c r="EK969">
        <v>442</v>
      </c>
      <c r="EL969" t="s">
        <v>113</v>
      </c>
      <c r="EM969" t="s">
        <v>114</v>
      </c>
      <c r="EO969" t="s">
        <v>3</v>
      </c>
      <c r="EQ969">
        <v>32768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FQ969">
        <v>0</v>
      </c>
      <c r="FR969">
        <f t="shared" si="876"/>
        <v>0</v>
      </c>
      <c r="FS969">
        <v>0</v>
      </c>
      <c r="FX969">
        <v>104</v>
      </c>
      <c r="FY969">
        <v>79</v>
      </c>
      <c r="GA969" t="s">
        <v>3</v>
      </c>
      <c r="GD969">
        <v>0</v>
      </c>
      <c r="GF969">
        <v>1489638031</v>
      </c>
      <c r="GG969">
        <v>2</v>
      </c>
      <c r="GH969">
        <v>1</v>
      </c>
      <c r="GI969">
        <v>3</v>
      </c>
      <c r="GJ969">
        <v>0</v>
      </c>
      <c r="GK969">
        <f>ROUND(R969*(R12)/100,2)</f>
        <v>0</v>
      </c>
      <c r="GL969">
        <f t="shared" si="877"/>
        <v>0</v>
      </c>
      <c r="GM969">
        <f t="shared" si="878"/>
        <v>0</v>
      </c>
      <c r="GN969">
        <f t="shared" si="879"/>
        <v>0</v>
      </c>
      <c r="GO969">
        <f t="shared" si="880"/>
        <v>0</v>
      </c>
      <c r="GP969">
        <f t="shared" si="881"/>
        <v>0</v>
      </c>
      <c r="GR969">
        <v>0</v>
      </c>
      <c r="GS969">
        <v>3</v>
      </c>
      <c r="GT969">
        <v>0</v>
      </c>
      <c r="GU969" t="s">
        <v>3</v>
      </c>
      <c r="GV969">
        <f t="shared" si="882"/>
        <v>0</v>
      </c>
      <c r="GW969">
        <v>1</v>
      </c>
      <c r="GX969">
        <f t="shared" si="883"/>
        <v>0</v>
      </c>
      <c r="HA969">
        <v>0</v>
      </c>
      <c r="HB969">
        <v>0</v>
      </c>
      <c r="HC969">
        <f t="shared" si="884"/>
        <v>0</v>
      </c>
      <c r="HE969" t="s">
        <v>3</v>
      </c>
      <c r="HF969" t="s">
        <v>3</v>
      </c>
      <c r="HM969" t="s">
        <v>3</v>
      </c>
      <c r="HN969" t="s">
        <v>3</v>
      </c>
      <c r="HO969" t="s">
        <v>3</v>
      </c>
      <c r="HP969" t="s">
        <v>3</v>
      </c>
      <c r="HQ969" t="s">
        <v>3</v>
      </c>
      <c r="IK969">
        <v>0</v>
      </c>
    </row>
    <row r="970" spans="1:245" x14ac:dyDescent="0.2">
      <c r="A970">
        <v>17</v>
      </c>
      <c r="B970">
        <v>1</v>
      </c>
      <c r="C970">
        <f>ROW(SmtRes!A430)</f>
        <v>430</v>
      </c>
      <c r="D970">
        <f>ROW(EtalonRes!A456)</f>
        <v>456</v>
      </c>
      <c r="E970" t="s">
        <v>31</v>
      </c>
      <c r="F970" t="s">
        <v>115</v>
      </c>
      <c r="G970" t="s">
        <v>116</v>
      </c>
      <c r="H970" t="s">
        <v>111</v>
      </c>
      <c r="I970">
        <f>ROUND(3/100,9)</f>
        <v>0.03</v>
      </c>
      <c r="J970">
        <v>0</v>
      </c>
      <c r="K970">
        <f>ROUND(3/100,9)</f>
        <v>0.03</v>
      </c>
      <c r="O970">
        <f t="shared" si="847"/>
        <v>416.17</v>
      </c>
      <c r="P970">
        <f t="shared" si="848"/>
        <v>48.64</v>
      </c>
      <c r="Q970">
        <f t="shared" si="849"/>
        <v>4.4000000000000004</v>
      </c>
      <c r="R970">
        <f t="shared" si="850"/>
        <v>2.9</v>
      </c>
      <c r="S970">
        <f t="shared" si="851"/>
        <v>363.13</v>
      </c>
      <c r="T970">
        <f t="shared" si="852"/>
        <v>0</v>
      </c>
      <c r="U970">
        <f t="shared" si="853"/>
        <v>1.1850000000000001</v>
      </c>
      <c r="V970">
        <f t="shared" si="854"/>
        <v>0</v>
      </c>
      <c r="W970">
        <f t="shared" si="855"/>
        <v>0</v>
      </c>
      <c r="X970">
        <f t="shared" si="856"/>
        <v>315.92</v>
      </c>
      <c r="Y970">
        <f t="shared" si="857"/>
        <v>148.88</v>
      </c>
      <c r="AA970">
        <v>55282325</v>
      </c>
      <c r="AB970">
        <f t="shared" si="858"/>
        <v>663.71</v>
      </c>
      <c r="AC970">
        <f t="shared" si="859"/>
        <v>195.25</v>
      </c>
      <c r="AD970">
        <f t="shared" si="860"/>
        <v>9.8699999999999992</v>
      </c>
      <c r="AE970">
        <f t="shared" si="861"/>
        <v>3.55</v>
      </c>
      <c r="AF970">
        <f t="shared" si="861"/>
        <v>458.59</v>
      </c>
      <c r="AG970">
        <f t="shared" si="862"/>
        <v>0</v>
      </c>
      <c r="AH970">
        <f t="shared" si="863"/>
        <v>39.5</v>
      </c>
      <c r="AI970">
        <f t="shared" si="863"/>
        <v>0</v>
      </c>
      <c r="AJ970">
        <f t="shared" si="864"/>
        <v>0</v>
      </c>
      <c r="AK970">
        <v>663.71</v>
      </c>
      <c r="AL970">
        <v>195.25</v>
      </c>
      <c r="AM970">
        <v>9.8699999999999992</v>
      </c>
      <c r="AN970">
        <v>3.55</v>
      </c>
      <c r="AO970">
        <v>458.59</v>
      </c>
      <c r="AP970">
        <v>0</v>
      </c>
      <c r="AQ970">
        <v>39.5</v>
      </c>
      <c r="AR970">
        <v>0</v>
      </c>
      <c r="AS970">
        <v>0</v>
      </c>
      <c r="AT970">
        <v>87</v>
      </c>
      <c r="AU970">
        <v>41</v>
      </c>
      <c r="AV970">
        <v>1</v>
      </c>
      <c r="AW970">
        <v>1</v>
      </c>
      <c r="AZ970">
        <v>1</v>
      </c>
      <c r="BA970">
        <v>26.39</v>
      </c>
      <c r="BB970">
        <v>14.65</v>
      </c>
      <c r="BC970">
        <v>8.3000000000000007</v>
      </c>
      <c r="BD970" t="s">
        <v>3</v>
      </c>
      <c r="BE970" t="s">
        <v>3</v>
      </c>
      <c r="BF970" t="s">
        <v>3</v>
      </c>
      <c r="BG970" t="s">
        <v>3</v>
      </c>
      <c r="BH970">
        <v>0</v>
      </c>
      <c r="BI970">
        <v>1</v>
      </c>
      <c r="BJ970" t="s">
        <v>117</v>
      </c>
      <c r="BM970">
        <v>442</v>
      </c>
      <c r="BN970">
        <v>0</v>
      </c>
      <c r="BO970" t="s">
        <v>115</v>
      </c>
      <c r="BP970">
        <v>1</v>
      </c>
      <c r="BQ970">
        <v>60</v>
      </c>
      <c r="BR970">
        <v>0</v>
      </c>
      <c r="BS970">
        <v>26.39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3</v>
      </c>
      <c r="BZ970">
        <v>87</v>
      </c>
      <c r="CA970">
        <v>41</v>
      </c>
      <c r="CB970" t="s">
        <v>3</v>
      </c>
      <c r="CE970">
        <v>30</v>
      </c>
      <c r="CF970">
        <v>0</v>
      </c>
      <c r="CG970">
        <v>0</v>
      </c>
      <c r="CM970">
        <v>0</v>
      </c>
      <c r="CN970" t="s">
        <v>3</v>
      </c>
      <c r="CO970">
        <v>0</v>
      </c>
      <c r="CP970">
        <f t="shared" si="865"/>
        <v>416.17</v>
      </c>
      <c r="CQ970">
        <f t="shared" si="866"/>
        <v>1620.58</v>
      </c>
      <c r="CR970">
        <f t="shared" si="867"/>
        <v>144.6</v>
      </c>
      <c r="CS970">
        <f t="shared" si="868"/>
        <v>93.68</v>
      </c>
      <c r="CT970">
        <f t="shared" si="869"/>
        <v>12102.19</v>
      </c>
      <c r="CU970">
        <f t="shared" si="870"/>
        <v>0</v>
      </c>
      <c r="CV970">
        <f t="shared" si="871"/>
        <v>39.5</v>
      </c>
      <c r="CW970">
        <f t="shared" si="872"/>
        <v>0</v>
      </c>
      <c r="CX970">
        <f t="shared" si="873"/>
        <v>0</v>
      </c>
      <c r="CY970">
        <f t="shared" si="874"/>
        <v>315.92309999999998</v>
      </c>
      <c r="CZ970">
        <f t="shared" si="875"/>
        <v>148.88329999999999</v>
      </c>
      <c r="DC970" t="s">
        <v>3</v>
      </c>
      <c r="DD970" t="s">
        <v>3</v>
      </c>
      <c r="DE970" t="s">
        <v>3</v>
      </c>
      <c r="DF970" t="s">
        <v>3</v>
      </c>
      <c r="DG970" t="s">
        <v>3</v>
      </c>
      <c r="DH970" t="s">
        <v>3</v>
      </c>
      <c r="DI970" t="s">
        <v>3</v>
      </c>
      <c r="DJ970" t="s">
        <v>3</v>
      </c>
      <c r="DK970" t="s">
        <v>3</v>
      </c>
      <c r="DL970" t="s">
        <v>3</v>
      </c>
      <c r="DM970" t="s">
        <v>3</v>
      </c>
      <c r="DN970">
        <v>104</v>
      </c>
      <c r="DO970">
        <v>79</v>
      </c>
      <c r="DP970">
        <v>1.087</v>
      </c>
      <c r="DQ970">
        <v>1.0009999999999999</v>
      </c>
      <c r="DU970">
        <v>1013</v>
      </c>
      <c r="DV970" t="s">
        <v>111</v>
      </c>
      <c r="DW970" t="s">
        <v>111</v>
      </c>
      <c r="DX970">
        <v>1</v>
      </c>
      <c r="DZ970" t="s">
        <v>3</v>
      </c>
      <c r="EA970" t="s">
        <v>3</v>
      </c>
      <c r="EB970" t="s">
        <v>3</v>
      </c>
      <c r="EC970" t="s">
        <v>3</v>
      </c>
      <c r="EE970">
        <v>54687868</v>
      </c>
      <c r="EF970">
        <v>60</v>
      </c>
      <c r="EG970" t="s">
        <v>24</v>
      </c>
      <c r="EH970">
        <v>0</v>
      </c>
      <c r="EI970" t="s">
        <v>3</v>
      </c>
      <c r="EJ970">
        <v>1</v>
      </c>
      <c r="EK970">
        <v>442</v>
      </c>
      <c r="EL970" t="s">
        <v>113</v>
      </c>
      <c r="EM970" t="s">
        <v>114</v>
      </c>
      <c r="EO970" t="s">
        <v>3</v>
      </c>
      <c r="EQ970">
        <v>0</v>
      </c>
      <c r="ER970">
        <v>663.71</v>
      </c>
      <c r="ES970">
        <v>195.25</v>
      </c>
      <c r="ET970">
        <v>9.8699999999999992</v>
      </c>
      <c r="EU970">
        <v>3.55</v>
      </c>
      <c r="EV970">
        <v>458.59</v>
      </c>
      <c r="EW970">
        <v>39.5</v>
      </c>
      <c r="EX970">
        <v>0</v>
      </c>
      <c r="EY970">
        <v>0</v>
      </c>
      <c r="FQ970">
        <v>0</v>
      </c>
      <c r="FR970">
        <f t="shared" si="876"/>
        <v>0</v>
      </c>
      <c r="FS970">
        <v>0</v>
      </c>
      <c r="FX970">
        <v>104</v>
      </c>
      <c r="FY970">
        <v>79</v>
      </c>
      <c r="GA970" t="s">
        <v>3</v>
      </c>
      <c r="GD970">
        <v>0</v>
      </c>
      <c r="GF970">
        <v>1561038172</v>
      </c>
      <c r="GG970">
        <v>2</v>
      </c>
      <c r="GH970">
        <v>1</v>
      </c>
      <c r="GI970">
        <v>3</v>
      </c>
      <c r="GJ970">
        <v>0</v>
      </c>
      <c r="GK970">
        <f>ROUND(R970*(R12)/100,2)</f>
        <v>4.6399999999999997</v>
      </c>
      <c r="GL970">
        <f t="shared" si="877"/>
        <v>0</v>
      </c>
      <c r="GM970">
        <f t="shared" si="878"/>
        <v>885.61</v>
      </c>
      <c r="GN970">
        <f t="shared" si="879"/>
        <v>885.61</v>
      </c>
      <c r="GO970">
        <f t="shared" si="880"/>
        <v>0</v>
      </c>
      <c r="GP970">
        <f t="shared" si="881"/>
        <v>0</v>
      </c>
      <c r="GR970">
        <v>0</v>
      </c>
      <c r="GS970">
        <v>3</v>
      </c>
      <c r="GT970">
        <v>0</v>
      </c>
      <c r="GU970" t="s">
        <v>3</v>
      </c>
      <c r="GV970">
        <f t="shared" si="882"/>
        <v>0</v>
      </c>
      <c r="GW970">
        <v>1</v>
      </c>
      <c r="GX970">
        <f t="shared" si="883"/>
        <v>0</v>
      </c>
      <c r="HA970">
        <v>0</v>
      </c>
      <c r="HB970">
        <v>0</v>
      </c>
      <c r="HC970">
        <f t="shared" si="884"/>
        <v>0</v>
      </c>
      <c r="HE970" t="s">
        <v>3</v>
      </c>
      <c r="HF970" t="s">
        <v>3</v>
      </c>
      <c r="HM970" t="s">
        <v>3</v>
      </c>
      <c r="HN970" t="s">
        <v>3</v>
      </c>
      <c r="HO970" t="s">
        <v>3</v>
      </c>
      <c r="HP970" t="s">
        <v>3</v>
      </c>
      <c r="HQ970" t="s">
        <v>3</v>
      </c>
      <c r="IK970">
        <v>0</v>
      </c>
    </row>
    <row r="971" spans="1:245" x14ac:dyDescent="0.2">
      <c r="A971">
        <v>18</v>
      </c>
      <c r="B971">
        <v>1</v>
      </c>
      <c r="C971">
        <v>430</v>
      </c>
      <c r="E971" t="s">
        <v>118</v>
      </c>
      <c r="F971" t="s">
        <v>28</v>
      </c>
      <c r="G971" t="s">
        <v>29</v>
      </c>
      <c r="H971" t="s">
        <v>30</v>
      </c>
      <c r="I971">
        <f>I970*J971</f>
        <v>-8.9999999999999993E-3</v>
      </c>
      <c r="J971">
        <v>-0.3</v>
      </c>
      <c r="K971">
        <v>-0.3</v>
      </c>
      <c r="O971">
        <f t="shared" si="847"/>
        <v>0</v>
      </c>
      <c r="P971">
        <f t="shared" si="848"/>
        <v>0</v>
      </c>
      <c r="Q971">
        <f t="shared" si="849"/>
        <v>0</v>
      </c>
      <c r="R971">
        <f t="shared" si="850"/>
        <v>0</v>
      </c>
      <c r="S971">
        <f t="shared" si="851"/>
        <v>0</v>
      </c>
      <c r="T971">
        <f t="shared" si="852"/>
        <v>0</v>
      </c>
      <c r="U971">
        <f t="shared" si="853"/>
        <v>0</v>
      </c>
      <c r="V971">
        <f t="shared" si="854"/>
        <v>0</v>
      </c>
      <c r="W971">
        <f t="shared" si="855"/>
        <v>0</v>
      </c>
      <c r="X971">
        <f t="shared" si="856"/>
        <v>0</v>
      </c>
      <c r="Y971">
        <f t="shared" si="857"/>
        <v>0</v>
      </c>
      <c r="AA971">
        <v>55282325</v>
      </c>
      <c r="AB971">
        <f t="shared" si="858"/>
        <v>0</v>
      </c>
      <c r="AC971">
        <f t="shared" si="859"/>
        <v>0</v>
      </c>
      <c r="AD971">
        <f t="shared" si="860"/>
        <v>0</v>
      </c>
      <c r="AE971">
        <f t="shared" si="861"/>
        <v>0</v>
      </c>
      <c r="AF971">
        <f t="shared" si="861"/>
        <v>0</v>
      </c>
      <c r="AG971">
        <f t="shared" si="862"/>
        <v>0</v>
      </c>
      <c r="AH971">
        <f t="shared" si="863"/>
        <v>0</v>
      </c>
      <c r="AI971">
        <f t="shared" si="863"/>
        <v>0</v>
      </c>
      <c r="AJ971">
        <f t="shared" si="864"/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1</v>
      </c>
      <c r="AW971">
        <v>1</v>
      </c>
      <c r="AZ971">
        <v>1</v>
      </c>
      <c r="BA971">
        <v>1</v>
      </c>
      <c r="BB971">
        <v>1</v>
      </c>
      <c r="BC971">
        <v>1</v>
      </c>
      <c r="BD971" t="s">
        <v>3</v>
      </c>
      <c r="BE971" t="s">
        <v>3</v>
      </c>
      <c r="BF971" t="s">
        <v>3</v>
      </c>
      <c r="BG971" t="s">
        <v>3</v>
      </c>
      <c r="BH971">
        <v>3</v>
      </c>
      <c r="BI971">
        <v>1</v>
      </c>
      <c r="BJ971" t="s">
        <v>3</v>
      </c>
      <c r="BM971">
        <v>442</v>
      </c>
      <c r="BN971">
        <v>0</v>
      </c>
      <c r="BO971" t="s">
        <v>3</v>
      </c>
      <c r="BP971">
        <v>0</v>
      </c>
      <c r="BQ971">
        <v>60</v>
      </c>
      <c r="BR971">
        <v>1</v>
      </c>
      <c r="BS971">
        <v>1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0</v>
      </c>
      <c r="CA971">
        <v>0</v>
      </c>
      <c r="CB971" t="s">
        <v>3</v>
      </c>
      <c r="CE971">
        <v>30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si="865"/>
        <v>0</v>
      </c>
      <c r="CQ971">
        <f t="shared" si="866"/>
        <v>0</v>
      </c>
      <c r="CR971">
        <f t="shared" si="867"/>
        <v>0</v>
      </c>
      <c r="CS971">
        <f t="shared" si="868"/>
        <v>0</v>
      </c>
      <c r="CT971">
        <f t="shared" si="869"/>
        <v>0</v>
      </c>
      <c r="CU971">
        <f t="shared" si="870"/>
        <v>0</v>
      </c>
      <c r="CV971">
        <f t="shared" si="871"/>
        <v>0</v>
      </c>
      <c r="CW971">
        <f t="shared" si="872"/>
        <v>0</v>
      </c>
      <c r="CX971">
        <f t="shared" si="873"/>
        <v>0</v>
      </c>
      <c r="CY971">
        <f t="shared" si="874"/>
        <v>0</v>
      </c>
      <c r="CZ971">
        <f t="shared" si="875"/>
        <v>0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104</v>
      </c>
      <c r="DO971">
        <v>79</v>
      </c>
      <c r="DP971">
        <v>1.087</v>
      </c>
      <c r="DQ971">
        <v>1.0009999999999999</v>
      </c>
      <c r="DU971">
        <v>1009</v>
      </c>
      <c r="DV971" t="s">
        <v>30</v>
      </c>
      <c r="DW971" t="s">
        <v>30</v>
      </c>
      <c r="DX971">
        <v>1000</v>
      </c>
      <c r="DZ971" t="s">
        <v>3</v>
      </c>
      <c r="EA971" t="s">
        <v>3</v>
      </c>
      <c r="EB971" t="s">
        <v>3</v>
      </c>
      <c r="EC971" t="s">
        <v>3</v>
      </c>
      <c r="EE971">
        <v>54687868</v>
      </c>
      <c r="EF971">
        <v>60</v>
      </c>
      <c r="EG971" t="s">
        <v>24</v>
      </c>
      <c r="EH971">
        <v>0</v>
      </c>
      <c r="EI971" t="s">
        <v>3</v>
      </c>
      <c r="EJ971">
        <v>1</v>
      </c>
      <c r="EK971">
        <v>442</v>
      </c>
      <c r="EL971" t="s">
        <v>113</v>
      </c>
      <c r="EM971" t="s">
        <v>114</v>
      </c>
      <c r="EO971" t="s">
        <v>3</v>
      </c>
      <c r="EQ971">
        <v>32768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FQ971">
        <v>0</v>
      </c>
      <c r="FR971">
        <f t="shared" si="876"/>
        <v>0</v>
      </c>
      <c r="FS971">
        <v>0</v>
      </c>
      <c r="FX971">
        <v>104</v>
      </c>
      <c r="FY971">
        <v>79</v>
      </c>
      <c r="GA971" t="s">
        <v>3</v>
      </c>
      <c r="GD971">
        <v>0</v>
      </c>
      <c r="GF971">
        <v>1489638031</v>
      </c>
      <c r="GG971">
        <v>2</v>
      </c>
      <c r="GH971">
        <v>1</v>
      </c>
      <c r="GI971">
        <v>3</v>
      </c>
      <c r="GJ971">
        <v>0</v>
      </c>
      <c r="GK971">
        <f>ROUND(R971*(R12)/100,2)</f>
        <v>0</v>
      </c>
      <c r="GL971">
        <f t="shared" si="877"/>
        <v>0</v>
      </c>
      <c r="GM971">
        <f t="shared" si="878"/>
        <v>0</v>
      </c>
      <c r="GN971">
        <f t="shared" si="879"/>
        <v>0</v>
      </c>
      <c r="GO971">
        <f t="shared" si="880"/>
        <v>0</v>
      </c>
      <c r="GP971">
        <f t="shared" si="881"/>
        <v>0</v>
      </c>
      <c r="GR971">
        <v>0</v>
      </c>
      <c r="GS971">
        <v>3</v>
      </c>
      <c r="GT971">
        <v>0</v>
      </c>
      <c r="GU971" t="s">
        <v>3</v>
      </c>
      <c r="GV971">
        <f t="shared" si="882"/>
        <v>0</v>
      </c>
      <c r="GW971">
        <v>1</v>
      </c>
      <c r="GX971">
        <f t="shared" si="883"/>
        <v>0</v>
      </c>
      <c r="HA971">
        <v>0</v>
      </c>
      <c r="HB971">
        <v>0</v>
      </c>
      <c r="HC971">
        <f t="shared" si="884"/>
        <v>0</v>
      </c>
      <c r="HE971" t="s">
        <v>3</v>
      </c>
      <c r="HF971" t="s">
        <v>3</v>
      </c>
      <c r="HM971" t="s">
        <v>3</v>
      </c>
      <c r="HN971" t="s">
        <v>3</v>
      </c>
      <c r="HO971" t="s">
        <v>3</v>
      </c>
      <c r="HP971" t="s">
        <v>3</v>
      </c>
      <c r="HQ971" t="s">
        <v>3</v>
      </c>
      <c r="IK971">
        <v>0</v>
      </c>
    </row>
    <row r="972" spans="1:245" x14ac:dyDescent="0.2">
      <c r="A972">
        <v>17</v>
      </c>
      <c r="B972">
        <v>1</v>
      </c>
      <c r="C972">
        <f>ROW(SmtRes!A439)</f>
        <v>439</v>
      </c>
      <c r="D972">
        <f>ROW(EtalonRes!A466)</f>
        <v>466</v>
      </c>
      <c r="E972" t="s">
        <v>38</v>
      </c>
      <c r="F972" t="s">
        <v>119</v>
      </c>
      <c r="G972" t="s">
        <v>120</v>
      </c>
      <c r="H972" t="s">
        <v>121</v>
      </c>
      <c r="I972">
        <v>1.05</v>
      </c>
      <c r="J972">
        <v>0</v>
      </c>
      <c r="K972">
        <v>1.05</v>
      </c>
      <c r="O972">
        <f t="shared" si="847"/>
        <v>13264.82</v>
      </c>
      <c r="P972">
        <f t="shared" si="848"/>
        <v>5538.73</v>
      </c>
      <c r="Q972">
        <f t="shared" si="849"/>
        <v>231.86</v>
      </c>
      <c r="R972">
        <f t="shared" si="850"/>
        <v>129.05000000000001</v>
      </c>
      <c r="S972">
        <f t="shared" si="851"/>
        <v>7494.23</v>
      </c>
      <c r="T972">
        <f t="shared" si="852"/>
        <v>0</v>
      </c>
      <c r="U972">
        <f t="shared" si="853"/>
        <v>25.840500000000002</v>
      </c>
      <c r="V972">
        <f t="shared" si="854"/>
        <v>0</v>
      </c>
      <c r="W972">
        <f t="shared" si="855"/>
        <v>0</v>
      </c>
      <c r="X972">
        <f t="shared" si="856"/>
        <v>5245.96</v>
      </c>
      <c r="Y972">
        <f t="shared" si="857"/>
        <v>3072.63</v>
      </c>
      <c r="AA972">
        <v>55282325</v>
      </c>
      <c r="AB972">
        <f t="shared" si="858"/>
        <v>847.82</v>
      </c>
      <c r="AC972">
        <f t="shared" si="859"/>
        <v>558.79</v>
      </c>
      <c r="AD972">
        <f t="shared" si="860"/>
        <v>18.57</v>
      </c>
      <c r="AE972">
        <f t="shared" si="861"/>
        <v>4.66</v>
      </c>
      <c r="AF972">
        <f t="shared" si="861"/>
        <v>270.45999999999998</v>
      </c>
      <c r="AG972">
        <f t="shared" si="862"/>
        <v>0</v>
      </c>
      <c r="AH972">
        <f t="shared" si="863"/>
        <v>24.61</v>
      </c>
      <c r="AI972">
        <f t="shared" si="863"/>
        <v>0</v>
      </c>
      <c r="AJ972">
        <f t="shared" si="864"/>
        <v>0</v>
      </c>
      <c r="AK972">
        <v>847.82</v>
      </c>
      <c r="AL972">
        <v>558.79</v>
      </c>
      <c r="AM972">
        <v>18.57</v>
      </c>
      <c r="AN972">
        <v>4.66</v>
      </c>
      <c r="AO972">
        <v>270.45999999999998</v>
      </c>
      <c r="AP972">
        <v>0</v>
      </c>
      <c r="AQ972">
        <v>24.61</v>
      </c>
      <c r="AR972">
        <v>0</v>
      </c>
      <c r="AS972">
        <v>0</v>
      </c>
      <c r="AT972">
        <v>70</v>
      </c>
      <c r="AU972">
        <v>41</v>
      </c>
      <c r="AV972">
        <v>1</v>
      </c>
      <c r="AW972">
        <v>1</v>
      </c>
      <c r="AZ972">
        <v>1</v>
      </c>
      <c r="BA972">
        <v>26.39</v>
      </c>
      <c r="BB972">
        <v>11.89</v>
      </c>
      <c r="BC972">
        <v>9.44</v>
      </c>
      <c r="BD972" t="s">
        <v>3</v>
      </c>
      <c r="BE972" t="s">
        <v>3</v>
      </c>
      <c r="BF972" t="s">
        <v>3</v>
      </c>
      <c r="BG972" t="s">
        <v>3</v>
      </c>
      <c r="BH972">
        <v>0</v>
      </c>
      <c r="BI972">
        <v>1</v>
      </c>
      <c r="BJ972" t="s">
        <v>122</v>
      </c>
      <c r="BM972">
        <v>421</v>
      </c>
      <c r="BN972">
        <v>0</v>
      </c>
      <c r="BO972" t="s">
        <v>119</v>
      </c>
      <c r="BP972">
        <v>1</v>
      </c>
      <c r="BQ972">
        <v>60</v>
      </c>
      <c r="BR972">
        <v>0</v>
      </c>
      <c r="BS972">
        <v>26.39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70</v>
      </c>
      <c r="CA972">
        <v>41</v>
      </c>
      <c r="CB972" t="s">
        <v>3</v>
      </c>
      <c r="CE972">
        <v>30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865"/>
        <v>13264.82</v>
      </c>
      <c r="CQ972">
        <f t="shared" si="866"/>
        <v>5274.98</v>
      </c>
      <c r="CR972">
        <f t="shared" si="867"/>
        <v>220.8</v>
      </c>
      <c r="CS972">
        <f t="shared" si="868"/>
        <v>122.98</v>
      </c>
      <c r="CT972">
        <f t="shared" si="869"/>
        <v>7137.44</v>
      </c>
      <c r="CU972">
        <f t="shared" si="870"/>
        <v>0</v>
      </c>
      <c r="CV972">
        <f t="shared" si="871"/>
        <v>24.61</v>
      </c>
      <c r="CW972">
        <f t="shared" si="872"/>
        <v>0</v>
      </c>
      <c r="CX972">
        <f t="shared" si="873"/>
        <v>0</v>
      </c>
      <c r="CY972">
        <f t="shared" si="874"/>
        <v>5245.9609999999993</v>
      </c>
      <c r="CZ972">
        <f t="shared" si="875"/>
        <v>3072.6342999999997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85</v>
      </c>
      <c r="DO972">
        <v>70</v>
      </c>
      <c r="DP972">
        <v>1.0469999999999999</v>
      </c>
      <c r="DQ972">
        <v>1.022</v>
      </c>
      <c r="DU972">
        <v>1013</v>
      </c>
      <c r="DV972" t="s">
        <v>121</v>
      </c>
      <c r="DW972" t="s">
        <v>121</v>
      </c>
      <c r="DX972">
        <v>1</v>
      </c>
      <c r="DZ972" t="s">
        <v>3</v>
      </c>
      <c r="EA972" t="s">
        <v>3</v>
      </c>
      <c r="EB972" t="s">
        <v>3</v>
      </c>
      <c r="EC972" t="s">
        <v>3</v>
      </c>
      <c r="EE972">
        <v>54687847</v>
      </c>
      <c r="EF972">
        <v>60</v>
      </c>
      <c r="EG972" t="s">
        <v>24</v>
      </c>
      <c r="EH972">
        <v>0</v>
      </c>
      <c r="EI972" t="s">
        <v>3</v>
      </c>
      <c r="EJ972">
        <v>1</v>
      </c>
      <c r="EK972">
        <v>421</v>
      </c>
      <c r="EL972" t="s">
        <v>123</v>
      </c>
      <c r="EM972" t="s">
        <v>124</v>
      </c>
      <c r="EO972" t="s">
        <v>3</v>
      </c>
      <c r="EQ972">
        <v>0</v>
      </c>
      <c r="ER972">
        <v>847.82</v>
      </c>
      <c r="ES972">
        <v>558.79</v>
      </c>
      <c r="ET972">
        <v>18.57</v>
      </c>
      <c r="EU972">
        <v>4.66</v>
      </c>
      <c r="EV972">
        <v>270.45999999999998</v>
      </c>
      <c r="EW972">
        <v>24.61</v>
      </c>
      <c r="EX972">
        <v>0</v>
      </c>
      <c r="EY972">
        <v>0</v>
      </c>
      <c r="FQ972">
        <v>0</v>
      </c>
      <c r="FR972">
        <f t="shared" si="876"/>
        <v>0</v>
      </c>
      <c r="FS972">
        <v>0</v>
      </c>
      <c r="FX972">
        <v>85</v>
      </c>
      <c r="FY972">
        <v>70</v>
      </c>
      <c r="GA972" t="s">
        <v>3</v>
      </c>
      <c r="GD972">
        <v>0</v>
      </c>
      <c r="GF972">
        <v>-820088805</v>
      </c>
      <c r="GG972">
        <v>2</v>
      </c>
      <c r="GH972">
        <v>1</v>
      </c>
      <c r="GI972">
        <v>3</v>
      </c>
      <c r="GJ972">
        <v>0</v>
      </c>
      <c r="GK972">
        <f>ROUND(R972*(R12)/100,2)</f>
        <v>206.48</v>
      </c>
      <c r="GL972">
        <f t="shared" si="877"/>
        <v>0</v>
      </c>
      <c r="GM972">
        <f t="shared" si="878"/>
        <v>21789.89</v>
      </c>
      <c r="GN972">
        <f t="shared" si="879"/>
        <v>21789.89</v>
      </c>
      <c r="GO972">
        <f t="shared" si="880"/>
        <v>0</v>
      </c>
      <c r="GP972">
        <f t="shared" si="881"/>
        <v>0</v>
      </c>
      <c r="GR972">
        <v>0</v>
      </c>
      <c r="GS972">
        <v>3</v>
      </c>
      <c r="GT972">
        <v>0</v>
      </c>
      <c r="GU972" t="s">
        <v>3</v>
      </c>
      <c r="GV972">
        <f t="shared" si="882"/>
        <v>0</v>
      </c>
      <c r="GW972">
        <v>1</v>
      </c>
      <c r="GX972">
        <f t="shared" si="883"/>
        <v>0</v>
      </c>
      <c r="HA972">
        <v>0</v>
      </c>
      <c r="HB972">
        <v>0</v>
      </c>
      <c r="HC972">
        <f t="shared" si="884"/>
        <v>0</v>
      </c>
      <c r="HE972" t="s">
        <v>3</v>
      </c>
      <c r="HF972" t="s">
        <v>3</v>
      </c>
      <c r="HM972" t="s">
        <v>3</v>
      </c>
      <c r="HN972" t="s">
        <v>3</v>
      </c>
      <c r="HO972" t="s">
        <v>3</v>
      </c>
      <c r="HP972" t="s">
        <v>3</v>
      </c>
      <c r="HQ972" t="s">
        <v>3</v>
      </c>
      <c r="IK972">
        <v>0</v>
      </c>
    </row>
    <row r="973" spans="1:245" x14ac:dyDescent="0.2">
      <c r="A973">
        <v>18</v>
      </c>
      <c r="B973">
        <v>1</v>
      </c>
      <c r="C973">
        <v>437</v>
      </c>
      <c r="E973" t="s">
        <v>44</v>
      </c>
      <c r="F973" t="s">
        <v>126</v>
      </c>
      <c r="G973" t="s">
        <v>127</v>
      </c>
      <c r="H973" t="s">
        <v>128</v>
      </c>
      <c r="I973">
        <f>I972*J973</f>
        <v>1.0710000000000002</v>
      </c>
      <c r="J973">
        <v>1.02</v>
      </c>
      <c r="K973">
        <v>1.02</v>
      </c>
      <c r="O973">
        <f t="shared" si="847"/>
        <v>4001.17</v>
      </c>
      <c r="P973">
        <f t="shared" si="848"/>
        <v>4001.17</v>
      </c>
      <c r="Q973">
        <f t="shared" si="849"/>
        <v>0</v>
      </c>
      <c r="R973">
        <f t="shared" si="850"/>
        <v>0</v>
      </c>
      <c r="S973">
        <f t="shared" si="851"/>
        <v>0</v>
      </c>
      <c r="T973">
        <f t="shared" si="852"/>
        <v>0</v>
      </c>
      <c r="U973">
        <f t="shared" si="853"/>
        <v>0</v>
      </c>
      <c r="V973">
        <f t="shared" si="854"/>
        <v>0</v>
      </c>
      <c r="W973">
        <f t="shared" si="855"/>
        <v>0</v>
      </c>
      <c r="X973">
        <f t="shared" si="856"/>
        <v>0</v>
      </c>
      <c r="Y973">
        <f t="shared" si="857"/>
        <v>0</v>
      </c>
      <c r="AA973">
        <v>55282325</v>
      </c>
      <c r="AB973">
        <f t="shared" si="858"/>
        <v>478.96</v>
      </c>
      <c r="AC973">
        <f t="shared" si="859"/>
        <v>478.96</v>
      </c>
      <c r="AD973">
        <f t="shared" si="860"/>
        <v>0</v>
      </c>
      <c r="AE973">
        <f t="shared" si="861"/>
        <v>0</v>
      </c>
      <c r="AF973">
        <f t="shared" si="861"/>
        <v>0</v>
      </c>
      <c r="AG973">
        <f t="shared" si="862"/>
        <v>0</v>
      </c>
      <c r="AH973">
        <f t="shared" si="863"/>
        <v>0</v>
      </c>
      <c r="AI973">
        <f t="shared" si="863"/>
        <v>0</v>
      </c>
      <c r="AJ973">
        <f t="shared" si="864"/>
        <v>0</v>
      </c>
      <c r="AK973">
        <v>478.96</v>
      </c>
      <c r="AL973">
        <v>478.96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</v>
      </c>
      <c r="AW973">
        <v>1</v>
      </c>
      <c r="AZ973">
        <v>1</v>
      </c>
      <c r="BA973">
        <v>1</v>
      </c>
      <c r="BB973">
        <v>1</v>
      </c>
      <c r="BC973">
        <v>7.8</v>
      </c>
      <c r="BD973" t="s">
        <v>3</v>
      </c>
      <c r="BE973" t="s">
        <v>3</v>
      </c>
      <c r="BF973" t="s">
        <v>3</v>
      </c>
      <c r="BG973" t="s">
        <v>3</v>
      </c>
      <c r="BH973">
        <v>3</v>
      </c>
      <c r="BI973">
        <v>1</v>
      </c>
      <c r="BJ973" t="s">
        <v>129</v>
      </c>
      <c r="BM973">
        <v>421</v>
      </c>
      <c r="BN973">
        <v>0</v>
      </c>
      <c r="BO973" t="s">
        <v>126</v>
      </c>
      <c r="BP973">
        <v>1</v>
      </c>
      <c r="BQ973">
        <v>60</v>
      </c>
      <c r="BR973">
        <v>0</v>
      </c>
      <c r="BS973">
        <v>1</v>
      </c>
      <c r="BT973">
        <v>1</v>
      </c>
      <c r="BU973">
        <v>1</v>
      </c>
      <c r="BV973">
        <v>1</v>
      </c>
      <c r="BW973">
        <v>1</v>
      </c>
      <c r="BX973">
        <v>1</v>
      </c>
      <c r="BY973" t="s">
        <v>3</v>
      </c>
      <c r="BZ973">
        <v>0</v>
      </c>
      <c r="CA973">
        <v>0</v>
      </c>
      <c r="CB973" t="s">
        <v>3</v>
      </c>
      <c r="CE973">
        <v>30</v>
      </c>
      <c r="CF973">
        <v>0</v>
      </c>
      <c r="CG973">
        <v>0</v>
      </c>
      <c r="CM973">
        <v>0</v>
      </c>
      <c r="CN973" t="s">
        <v>3</v>
      </c>
      <c r="CO973">
        <v>0</v>
      </c>
      <c r="CP973">
        <f t="shared" si="865"/>
        <v>4001.17</v>
      </c>
      <c r="CQ973">
        <f t="shared" si="866"/>
        <v>3735.89</v>
      </c>
      <c r="CR973">
        <f t="shared" si="867"/>
        <v>0</v>
      </c>
      <c r="CS973">
        <f t="shared" si="868"/>
        <v>0</v>
      </c>
      <c r="CT973">
        <f t="shared" si="869"/>
        <v>0</v>
      </c>
      <c r="CU973">
        <f t="shared" si="870"/>
        <v>0</v>
      </c>
      <c r="CV973">
        <f t="shared" si="871"/>
        <v>0</v>
      </c>
      <c r="CW973">
        <f t="shared" si="872"/>
        <v>0</v>
      </c>
      <c r="CX973">
        <f t="shared" si="873"/>
        <v>0</v>
      </c>
      <c r="CY973">
        <f t="shared" si="874"/>
        <v>0</v>
      </c>
      <c r="CZ973">
        <f t="shared" si="875"/>
        <v>0</v>
      </c>
      <c r="DC973" t="s">
        <v>3</v>
      </c>
      <c r="DD973" t="s">
        <v>3</v>
      </c>
      <c r="DE973" t="s">
        <v>3</v>
      </c>
      <c r="DF973" t="s">
        <v>3</v>
      </c>
      <c r="DG973" t="s">
        <v>3</v>
      </c>
      <c r="DH973" t="s">
        <v>3</v>
      </c>
      <c r="DI973" t="s">
        <v>3</v>
      </c>
      <c r="DJ973" t="s">
        <v>3</v>
      </c>
      <c r="DK973" t="s">
        <v>3</v>
      </c>
      <c r="DL973" t="s">
        <v>3</v>
      </c>
      <c r="DM973" t="s">
        <v>3</v>
      </c>
      <c r="DN973">
        <v>85</v>
      </c>
      <c r="DO973">
        <v>70</v>
      </c>
      <c r="DP973">
        <v>1.0469999999999999</v>
      </c>
      <c r="DQ973">
        <v>1.022</v>
      </c>
      <c r="DU973">
        <v>1007</v>
      </c>
      <c r="DV973" t="s">
        <v>128</v>
      </c>
      <c r="DW973" t="s">
        <v>128</v>
      </c>
      <c r="DX973">
        <v>1</v>
      </c>
      <c r="DZ973" t="s">
        <v>3</v>
      </c>
      <c r="EA973" t="s">
        <v>3</v>
      </c>
      <c r="EB973" t="s">
        <v>3</v>
      </c>
      <c r="EC973" t="s">
        <v>3</v>
      </c>
      <c r="EE973">
        <v>54687847</v>
      </c>
      <c r="EF973">
        <v>60</v>
      </c>
      <c r="EG973" t="s">
        <v>24</v>
      </c>
      <c r="EH973">
        <v>0</v>
      </c>
      <c r="EI973" t="s">
        <v>3</v>
      </c>
      <c r="EJ973">
        <v>1</v>
      </c>
      <c r="EK973">
        <v>421</v>
      </c>
      <c r="EL973" t="s">
        <v>123</v>
      </c>
      <c r="EM973" t="s">
        <v>124</v>
      </c>
      <c r="EO973" t="s">
        <v>3</v>
      </c>
      <c r="EQ973">
        <v>0</v>
      </c>
      <c r="ER973">
        <v>478.96</v>
      </c>
      <c r="ES973">
        <v>478.96</v>
      </c>
      <c r="ET973">
        <v>0</v>
      </c>
      <c r="EU973">
        <v>0</v>
      </c>
      <c r="EV973">
        <v>0</v>
      </c>
      <c r="EW973">
        <v>0</v>
      </c>
      <c r="EX973">
        <v>0</v>
      </c>
      <c r="FQ973">
        <v>0</v>
      </c>
      <c r="FR973">
        <f t="shared" si="876"/>
        <v>0</v>
      </c>
      <c r="FS973">
        <v>0</v>
      </c>
      <c r="FX973">
        <v>85</v>
      </c>
      <c r="FY973">
        <v>70</v>
      </c>
      <c r="GA973" t="s">
        <v>3</v>
      </c>
      <c r="GD973">
        <v>0</v>
      </c>
      <c r="GF973">
        <v>-1161195218</v>
      </c>
      <c r="GG973">
        <v>2</v>
      </c>
      <c r="GH973">
        <v>1</v>
      </c>
      <c r="GI973">
        <v>3</v>
      </c>
      <c r="GJ973">
        <v>0</v>
      </c>
      <c r="GK973">
        <f>ROUND(R973*(R12)/100,2)</f>
        <v>0</v>
      </c>
      <c r="GL973">
        <f t="shared" si="877"/>
        <v>0</v>
      </c>
      <c r="GM973">
        <f t="shared" si="878"/>
        <v>4001.17</v>
      </c>
      <c r="GN973">
        <f t="shared" si="879"/>
        <v>4001.17</v>
      </c>
      <c r="GO973">
        <f t="shared" si="880"/>
        <v>0</v>
      </c>
      <c r="GP973">
        <f t="shared" si="881"/>
        <v>0</v>
      </c>
      <c r="GR973">
        <v>0</v>
      </c>
      <c r="GS973">
        <v>3</v>
      </c>
      <c r="GT973">
        <v>0</v>
      </c>
      <c r="GU973" t="s">
        <v>3</v>
      </c>
      <c r="GV973">
        <f t="shared" si="882"/>
        <v>0</v>
      </c>
      <c r="GW973">
        <v>1</v>
      </c>
      <c r="GX973">
        <f t="shared" si="883"/>
        <v>0</v>
      </c>
      <c r="HA973">
        <v>0</v>
      </c>
      <c r="HB973">
        <v>0</v>
      </c>
      <c r="HC973">
        <f t="shared" si="884"/>
        <v>0</v>
      </c>
      <c r="HE973" t="s">
        <v>3</v>
      </c>
      <c r="HF973" t="s">
        <v>3</v>
      </c>
      <c r="HM973" t="s">
        <v>3</v>
      </c>
      <c r="HN973" t="s">
        <v>3</v>
      </c>
      <c r="HO973" t="s">
        <v>3</v>
      </c>
      <c r="HP973" t="s">
        <v>3</v>
      </c>
      <c r="HQ973" t="s">
        <v>3</v>
      </c>
      <c r="IK973">
        <v>0</v>
      </c>
    </row>
    <row r="974" spans="1:245" x14ac:dyDescent="0.2">
      <c r="A974">
        <v>17</v>
      </c>
      <c r="B974">
        <v>1</v>
      </c>
      <c r="C974">
        <f>ROW(SmtRes!A441)</f>
        <v>441</v>
      </c>
      <c r="D974">
        <f>ROW(EtalonRes!A468)</f>
        <v>468</v>
      </c>
      <c r="E974" t="s">
        <v>45</v>
      </c>
      <c r="F974" t="s">
        <v>39</v>
      </c>
      <c r="G974" t="s">
        <v>40</v>
      </c>
      <c r="H974" t="s">
        <v>22</v>
      </c>
      <c r="I974">
        <f>ROUND(535.17/100,9)</f>
        <v>5.3517000000000001</v>
      </c>
      <c r="J974">
        <v>0</v>
      </c>
      <c r="K974">
        <f>ROUND(535.17/100,9)</f>
        <v>5.3517000000000001</v>
      </c>
      <c r="O974">
        <f t="shared" si="847"/>
        <v>27023.1</v>
      </c>
      <c r="P974">
        <f t="shared" si="848"/>
        <v>0</v>
      </c>
      <c r="Q974">
        <f t="shared" si="849"/>
        <v>0</v>
      </c>
      <c r="R974">
        <f t="shared" si="850"/>
        <v>0</v>
      </c>
      <c r="S974">
        <f t="shared" si="851"/>
        <v>27023.1</v>
      </c>
      <c r="T974">
        <f t="shared" si="852"/>
        <v>0</v>
      </c>
      <c r="U974">
        <f t="shared" si="853"/>
        <v>93.173096999999999</v>
      </c>
      <c r="V974">
        <f t="shared" si="854"/>
        <v>0</v>
      </c>
      <c r="W974">
        <f t="shared" si="855"/>
        <v>0</v>
      </c>
      <c r="X974">
        <f t="shared" si="856"/>
        <v>18916.169999999998</v>
      </c>
      <c r="Y974">
        <f t="shared" si="857"/>
        <v>11079.47</v>
      </c>
      <c r="AA974">
        <v>55282325</v>
      </c>
      <c r="AB974">
        <f t="shared" si="858"/>
        <v>191.34</v>
      </c>
      <c r="AC974">
        <f t="shared" si="859"/>
        <v>0</v>
      </c>
      <c r="AD974">
        <f t="shared" si="860"/>
        <v>0</v>
      </c>
      <c r="AE974">
        <f t="shared" si="861"/>
        <v>0</v>
      </c>
      <c r="AF974">
        <f t="shared" si="861"/>
        <v>191.34</v>
      </c>
      <c r="AG974">
        <f t="shared" si="862"/>
        <v>0</v>
      </c>
      <c r="AH974">
        <f t="shared" si="863"/>
        <v>17.41</v>
      </c>
      <c r="AI974">
        <f t="shared" si="863"/>
        <v>0</v>
      </c>
      <c r="AJ974">
        <f t="shared" si="864"/>
        <v>0</v>
      </c>
      <c r="AK974">
        <v>191.34</v>
      </c>
      <c r="AL974">
        <v>0</v>
      </c>
      <c r="AM974">
        <v>0</v>
      </c>
      <c r="AN974">
        <v>0</v>
      </c>
      <c r="AO974">
        <v>191.34</v>
      </c>
      <c r="AP974">
        <v>0</v>
      </c>
      <c r="AQ974">
        <v>17.41</v>
      </c>
      <c r="AR974">
        <v>0</v>
      </c>
      <c r="AS974">
        <v>0</v>
      </c>
      <c r="AT974">
        <v>70</v>
      </c>
      <c r="AU974">
        <v>41</v>
      </c>
      <c r="AV974">
        <v>1</v>
      </c>
      <c r="AW974">
        <v>1</v>
      </c>
      <c r="AZ974">
        <v>1</v>
      </c>
      <c r="BA974">
        <v>26.39</v>
      </c>
      <c r="BB974">
        <v>1</v>
      </c>
      <c r="BC974">
        <v>1</v>
      </c>
      <c r="BD974" t="s">
        <v>3</v>
      </c>
      <c r="BE974" t="s">
        <v>3</v>
      </c>
      <c r="BF974" t="s">
        <v>3</v>
      </c>
      <c r="BG974" t="s">
        <v>3</v>
      </c>
      <c r="BH974">
        <v>0</v>
      </c>
      <c r="BI974">
        <v>1</v>
      </c>
      <c r="BJ974" t="s">
        <v>41</v>
      </c>
      <c r="BM974">
        <v>441</v>
      </c>
      <c r="BN974">
        <v>0</v>
      </c>
      <c r="BO974" t="s">
        <v>39</v>
      </c>
      <c r="BP974">
        <v>1</v>
      </c>
      <c r="BQ974">
        <v>60</v>
      </c>
      <c r="BR974">
        <v>0</v>
      </c>
      <c r="BS974">
        <v>26.39</v>
      </c>
      <c r="BT974">
        <v>1</v>
      </c>
      <c r="BU974">
        <v>1</v>
      </c>
      <c r="BV974">
        <v>1</v>
      </c>
      <c r="BW974">
        <v>1</v>
      </c>
      <c r="BX974">
        <v>1</v>
      </c>
      <c r="BY974" t="s">
        <v>3</v>
      </c>
      <c r="BZ974">
        <v>70</v>
      </c>
      <c r="CA974">
        <v>41</v>
      </c>
      <c r="CB974" t="s">
        <v>3</v>
      </c>
      <c r="CE974">
        <v>30</v>
      </c>
      <c r="CF974">
        <v>0</v>
      </c>
      <c r="CG974">
        <v>0</v>
      </c>
      <c r="CM974">
        <v>0</v>
      </c>
      <c r="CN974" t="s">
        <v>3</v>
      </c>
      <c r="CO974">
        <v>0</v>
      </c>
      <c r="CP974">
        <f t="shared" si="865"/>
        <v>27023.1</v>
      </c>
      <c r="CQ974">
        <f t="shared" si="866"/>
        <v>0</v>
      </c>
      <c r="CR974">
        <f t="shared" si="867"/>
        <v>0</v>
      </c>
      <c r="CS974">
        <f t="shared" si="868"/>
        <v>0</v>
      </c>
      <c r="CT974">
        <f t="shared" si="869"/>
        <v>5049.46</v>
      </c>
      <c r="CU974">
        <f t="shared" si="870"/>
        <v>0</v>
      </c>
      <c r="CV974">
        <f t="shared" si="871"/>
        <v>17.41</v>
      </c>
      <c r="CW974">
        <f t="shared" si="872"/>
        <v>0</v>
      </c>
      <c r="CX974">
        <f t="shared" si="873"/>
        <v>0</v>
      </c>
      <c r="CY974">
        <f t="shared" si="874"/>
        <v>18916.169999999998</v>
      </c>
      <c r="CZ974">
        <f t="shared" si="875"/>
        <v>11079.471</v>
      </c>
      <c r="DC974" t="s">
        <v>3</v>
      </c>
      <c r="DD974" t="s">
        <v>3</v>
      </c>
      <c r="DE974" t="s">
        <v>3</v>
      </c>
      <c r="DF974" t="s">
        <v>3</v>
      </c>
      <c r="DG974" t="s">
        <v>3</v>
      </c>
      <c r="DH974" t="s">
        <v>3</v>
      </c>
      <c r="DI974" t="s">
        <v>3</v>
      </c>
      <c r="DJ974" t="s">
        <v>3</v>
      </c>
      <c r="DK974" t="s">
        <v>3</v>
      </c>
      <c r="DL974" t="s">
        <v>3</v>
      </c>
      <c r="DM974" t="s">
        <v>3</v>
      </c>
      <c r="DN974">
        <v>80</v>
      </c>
      <c r="DO974">
        <v>55</v>
      </c>
      <c r="DP974">
        <v>1.0469999999999999</v>
      </c>
      <c r="DQ974">
        <v>1</v>
      </c>
      <c r="DU974">
        <v>1005</v>
      </c>
      <c r="DV974" t="s">
        <v>22</v>
      </c>
      <c r="DW974" t="s">
        <v>22</v>
      </c>
      <c r="DX974">
        <v>100</v>
      </c>
      <c r="DZ974" t="s">
        <v>3</v>
      </c>
      <c r="EA974" t="s">
        <v>3</v>
      </c>
      <c r="EB974" t="s">
        <v>3</v>
      </c>
      <c r="EC974" t="s">
        <v>3</v>
      </c>
      <c r="EE974">
        <v>54687867</v>
      </c>
      <c r="EF974">
        <v>60</v>
      </c>
      <c r="EG974" t="s">
        <v>24</v>
      </c>
      <c r="EH974">
        <v>0</v>
      </c>
      <c r="EI974" t="s">
        <v>3</v>
      </c>
      <c r="EJ974">
        <v>1</v>
      </c>
      <c r="EK974">
        <v>441</v>
      </c>
      <c r="EL974" t="s">
        <v>42</v>
      </c>
      <c r="EM974" t="s">
        <v>43</v>
      </c>
      <c r="EO974" t="s">
        <v>3</v>
      </c>
      <c r="EQ974">
        <v>0</v>
      </c>
      <c r="ER974">
        <v>191.34</v>
      </c>
      <c r="ES974">
        <v>0</v>
      </c>
      <c r="ET974">
        <v>0</v>
      </c>
      <c r="EU974">
        <v>0</v>
      </c>
      <c r="EV974">
        <v>191.34</v>
      </c>
      <c r="EW974">
        <v>17.41</v>
      </c>
      <c r="EX974">
        <v>0</v>
      </c>
      <c r="EY974">
        <v>0</v>
      </c>
      <c r="FQ974">
        <v>0</v>
      </c>
      <c r="FR974">
        <f t="shared" si="876"/>
        <v>0</v>
      </c>
      <c r="FS974">
        <v>0</v>
      </c>
      <c r="FX974">
        <v>80</v>
      </c>
      <c r="FY974">
        <v>55</v>
      </c>
      <c r="GA974" t="s">
        <v>3</v>
      </c>
      <c r="GD974">
        <v>0</v>
      </c>
      <c r="GF974">
        <v>-839833208</v>
      </c>
      <c r="GG974">
        <v>2</v>
      </c>
      <c r="GH974">
        <v>1</v>
      </c>
      <c r="GI974">
        <v>3</v>
      </c>
      <c r="GJ974">
        <v>0</v>
      </c>
      <c r="GK974">
        <f>ROUND(R974*(R12)/100,2)</f>
        <v>0</v>
      </c>
      <c r="GL974">
        <f t="shared" si="877"/>
        <v>0</v>
      </c>
      <c r="GM974">
        <f t="shared" si="878"/>
        <v>57018.74</v>
      </c>
      <c r="GN974">
        <f t="shared" si="879"/>
        <v>57018.74</v>
      </c>
      <c r="GO974">
        <f t="shared" si="880"/>
        <v>0</v>
      </c>
      <c r="GP974">
        <f t="shared" si="881"/>
        <v>0</v>
      </c>
      <c r="GR974">
        <v>0</v>
      </c>
      <c r="GS974">
        <v>3</v>
      </c>
      <c r="GT974">
        <v>0</v>
      </c>
      <c r="GU974" t="s">
        <v>3</v>
      </c>
      <c r="GV974">
        <f t="shared" si="882"/>
        <v>0</v>
      </c>
      <c r="GW974">
        <v>1</v>
      </c>
      <c r="GX974">
        <f t="shared" si="883"/>
        <v>0</v>
      </c>
      <c r="HA974">
        <v>0</v>
      </c>
      <c r="HB974">
        <v>0</v>
      </c>
      <c r="HC974">
        <f t="shared" si="884"/>
        <v>0</v>
      </c>
      <c r="HE974" t="s">
        <v>3</v>
      </c>
      <c r="HF974" t="s">
        <v>3</v>
      </c>
      <c r="HM974" t="s">
        <v>3</v>
      </c>
      <c r="HN974" t="s">
        <v>3</v>
      </c>
      <c r="HO974" t="s">
        <v>3</v>
      </c>
      <c r="HP974" t="s">
        <v>3</v>
      </c>
      <c r="HQ974" t="s">
        <v>3</v>
      </c>
      <c r="IK974">
        <v>0</v>
      </c>
    </row>
    <row r="975" spans="1:245" x14ac:dyDescent="0.2">
      <c r="A975">
        <v>18</v>
      </c>
      <c r="B975">
        <v>1</v>
      </c>
      <c r="C975">
        <v>441</v>
      </c>
      <c r="E975" t="s">
        <v>130</v>
      </c>
      <c r="F975" t="s">
        <v>28</v>
      </c>
      <c r="G975" t="s">
        <v>29</v>
      </c>
      <c r="H975" t="s">
        <v>30</v>
      </c>
      <c r="I975">
        <f>I974*J975</f>
        <v>-5.4587340000000006</v>
      </c>
      <c r="J975">
        <v>-1.02</v>
      </c>
      <c r="K975">
        <v>-1.02</v>
      </c>
      <c r="O975">
        <f t="shared" si="847"/>
        <v>0</v>
      </c>
      <c r="P975">
        <f t="shared" si="848"/>
        <v>0</v>
      </c>
      <c r="Q975">
        <f t="shared" si="849"/>
        <v>0</v>
      </c>
      <c r="R975">
        <f t="shared" si="850"/>
        <v>0</v>
      </c>
      <c r="S975">
        <f t="shared" si="851"/>
        <v>0</v>
      </c>
      <c r="T975">
        <f t="shared" si="852"/>
        <v>0</v>
      </c>
      <c r="U975">
        <f t="shared" si="853"/>
        <v>0</v>
      </c>
      <c r="V975">
        <f t="shared" si="854"/>
        <v>0</v>
      </c>
      <c r="W975">
        <f t="shared" si="855"/>
        <v>0</v>
      </c>
      <c r="X975">
        <f t="shared" si="856"/>
        <v>0</v>
      </c>
      <c r="Y975">
        <f t="shared" si="857"/>
        <v>0</v>
      </c>
      <c r="AA975">
        <v>55282325</v>
      </c>
      <c r="AB975">
        <f t="shared" si="858"/>
        <v>0</v>
      </c>
      <c r="AC975">
        <f t="shared" si="859"/>
        <v>0</v>
      </c>
      <c r="AD975">
        <f t="shared" si="860"/>
        <v>0</v>
      </c>
      <c r="AE975">
        <f t="shared" si="861"/>
        <v>0</v>
      </c>
      <c r="AF975">
        <f t="shared" si="861"/>
        <v>0</v>
      </c>
      <c r="AG975">
        <f t="shared" si="862"/>
        <v>0</v>
      </c>
      <c r="AH975">
        <f t="shared" si="863"/>
        <v>0</v>
      </c>
      <c r="AI975">
        <f t="shared" si="863"/>
        <v>0</v>
      </c>
      <c r="AJ975">
        <f t="shared" si="864"/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1</v>
      </c>
      <c r="AZ975">
        <v>1</v>
      </c>
      <c r="BA975">
        <v>1</v>
      </c>
      <c r="BB975">
        <v>1</v>
      </c>
      <c r="BC975">
        <v>1</v>
      </c>
      <c r="BD975" t="s">
        <v>3</v>
      </c>
      <c r="BE975" t="s">
        <v>3</v>
      </c>
      <c r="BF975" t="s">
        <v>3</v>
      </c>
      <c r="BG975" t="s">
        <v>3</v>
      </c>
      <c r="BH975">
        <v>3</v>
      </c>
      <c r="BI975">
        <v>1</v>
      </c>
      <c r="BJ975" t="s">
        <v>3</v>
      </c>
      <c r="BM975">
        <v>441</v>
      </c>
      <c r="BN975">
        <v>0</v>
      </c>
      <c r="BO975" t="s">
        <v>3</v>
      </c>
      <c r="BP975">
        <v>0</v>
      </c>
      <c r="BQ975">
        <v>60</v>
      </c>
      <c r="BR975">
        <v>1</v>
      </c>
      <c r="BS975">
        <v>1</v>
      </c>
      <c r="BT975">
        <v>1</v>
      </c>
      <c r="BU975">
        <v>1</v>
      </c>
      <c r="BV975">
        <v>1</v>
      </c>
      <c r="BW975">
        <v>1</v>
      </c>
      <c r="BX975">
        <v>1</v>
      </c>
      <c r="BY975" t="s">
        <v>3</v>
      </c>
      <c r="BZ975">
        <v>0</v>
      </c>
      <c r="CA975">
        <v>0</v>
      </c>
      <c r="CB975" t="s">
        <v>3</v>
      </c>
      <c r="CE975">
        <v>30</v>
      </c>
      <c r="CF975">
        <v>0</v>
      </c>
      <c r="CG975">
        <v>0</v>
      </c>
      <c r="CM975">
        <v>0</v>
      </c>
      <c r="CN975" t="s">
        <v>3</v>
      </c>
      <c r="CO975">
        <v>0</v>
      </c>
      <c r="CP975">
        <f t="shared" si="865"/>
        <v>0</v>
      </c>
      <c r="CQ975">
        <f t="shared" si="866"/>
        <v>0</v>
      </c>
      <c r="CR975">
        <f t="shared" si="867"/>
        <v>0</v>
      </c>
      <c r="CS975">
        <f t="shared" si="868"/>
        <v>0</v>
      </c>
      <c r="CT975">
        <f t="shared" si="869"/>
        <v>0</v>
      </c>
      <c r="CU975">
        <f t="shared" si="870"/>
        <v>0</v>
      </c>
      <c r="CV975">
        <f t="shared" si="871"/>
        <v>0</v>
      </c>
      <c r="CW975">
        <f t="shared" si="872"/>
        <v>0</v>
      </c>
      <c r="CX975">
        <f t="shared" si="873"/>
        <v>0</v>
      </c>
      <c r="CY975">
        <f t="shared" si="874"/>
        <v>0</v>
      </c>
      <c r="CZ975">
        <f t="shared" si="875"/>
        <v>0</v>
      </c>
      <c r="DC975" t="s">
        <v>3</v>
      </c>
      <c r="DD975" t="s">
        <v>3</v>
      </c>
      <c r="DE975" t="s">
        <v>3</v>
      </c>
      <c r="DF975" t="s">
        <v>3</v>
      </c>
      <c r="DG975" t="s">
        <v>3</v>
      </c>
      <c r="DH975" t="s">
        <v>3</v>
      </c>
      <c r="DI975" t="s">
        <v>3</v>
      </c>
      <c r="DJ975" t="s">
        <v>3</v>
      </c>
      <c r="DK975" t="s">
        <v>3</v>
      </c>
      <c r="DL975" t="s">
        <v>3</v>
      </c>
      <c r="DM975" t="s">
        <v>3</v>
      </c>
      <c r="DN975">
        <v>80</v>
      </c>
      <c r="DO975">
        <v>55</v>
      </c>
      <c r="DP975">
        <v>1.0469999999999999</v>
      </c>
      <c r="DQ975">
        <v>1</v>
      </c>
      <c r="DU975">
        <v>1009</v>
      </c>
      <c r="DV975" t="s">
        <v>30</v>
      </c>
      <c r="DW975" t="s">
        <v>30</v>
      </c>
      <c r="DX975">
        <v>1000</v>
      </c>
      <c r="DZ975" t="s">
        <v>3</v>
      </c>
      <c r="EA975" t="s">
        <v>3</v>
      </c>
      <c r="EB975" t="s">
        <v>3</v>
      </c>
      <c r="EC975" t="s">
        <v>3</v>
      </c>
      <c r="EE975">
        <v>54687867</v>
      </c>
      <c r="EF975">
        <v>60</v>
      </c>
      <c r="EG975" t="s">
        <v>24</v>
      </c>
      <c r="EH975">
        <v>0</v>
      </c>
      <c r="EI975" t="s">
        <v>3</v>
      </c>
      <c r="EJ975">
        <v>1</v>
      </c>
      <c r="EK975">
        <v>441</v>
      </c>
      <c r="EL975" t="s">
        <v>42</v>
      </c>
      <c r="EM975" t="s">
        <v>43</v>
      </c>
      <c r="EO975" t="s">
        <v>3</v>
      </c>
      <c r="EQ975">
        <v>32768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FQ975">
        <v>0</v>
      </c>
      <c r="FR975">
        <f t="shared" si="876"/>
        <v>0</v>
      </c>
      <c r="FS975">
        <v>0</v>
      </c>
      <c r="FX975">
        <v>80</v>
      </c>
      <c r="FY975">
        <v>55</v>
      </c>
      <c r="GA975" t="s">
        <v>3</v>
      </c>
      <c r="GD975">
        <v>0</v>
      </c>
      <c r="GF975">
        <v>1489638031</v>
      </c>
      <c r="GG975">
        <v>2</v>
      </c>
      <c r="GH975">
        <v>1</v>
      </c>
      <c r="GI975">
        <v>3</v>
      </c>
      <c r="GJ975">
        <v>0</v>
      </c>
      <c r="GK975">
        <f>ROUND(R975*(R12)/100,2)</f>
        <v>0</v>
      </c>
      <c r="GL975">
        <f t="shared" si="877"/>
        <v>0</v>
      </c>
      <c r="GM975">
        <f t="shared" si="878"/>
        <v>0</v>
      </c>
      <c r="GN975">
        <f t="shared" si="879"/>
        <v>0</v>
      </c>
      <c r="GO975">
        <f t="shared" si="880"/>
        <v>0</v>
      </c>
      <c r="GP975">
        <f t="shared" si="881"/>
        <v>0</v>
      </c>
      <c r="GR975">
        <v>0</v>
      </c>
      <c r="GS975">
        <v>3</v>
      </c>
      <c r="GT975">
        <v>0</v>
      </c>
      <c r="GU975" t="s">
        <v>3</v>
      </c>
      <c r="GV975">
        <f t="shared" si="882"/>
        <v>0</v>
      </c>
      <c r="GW975">
        <v>1</v>
      </c>
      <c r="GX975">
        <f t="shared" si="883"/>
        <v>0</v>
      </c>
      <c r="HA975">
        <v>0</v>
      </c>
      <c r="HB975">
        <v>0</v>
      </c>
      <c r="HC975">
        <f t="shared" si="884"/>
        <v>0</v>
      </c>
      <c r="HE975" t="s">
        <v>3</v>
      </c>
      <c r="HF975" t="s">
        <v>3</v>
      </c>
      <c r="HM975" t="s">
        <v>3</v>
      </c>
      <c r="HN975" t="s">
        <v>3</v>
      </c>
      <c r="HO975" t="s">
        <v>3</v>
      </c>
      <c r="HP975" t="s">
        <v>3</v>
      </c>
      <c r="HQ975" t="s">
        <v>3</v>
      </c>
      <c r="IK975">
        <v>0</v>
      </c>
    </row>
    <row r="976" spans="1:245" x14ac:dyDescent="0.2">
      <c r="A976">
        <v>17</v>
      </c>
      <c r="B976">
        <v>1</v>
      </c>
      <c r="C976">
        <f>ROW(SmtRes!A447)</f>
        <v>447</v>
      </c>
      <c r="D976">
        <f>ROW(EtalonRes!A474)</f>
        <v>474</v>
      </c>
      <c r="E976" t="s">
        <v>52</v>
      </c>
      <c r="F976" t="s">
        <v>131</v>
      </c>
      <c r="G976" t="s">
        <v>132</v>
      </c>
      <c r="H976" t="s">
        <v>22</v>
      </c>
      <c r="I976">
        <f>ROUND(535.17/100,9)</f>
        <v>5.3517000000000001</v>
      </c>
      <c r="J976">
        <v>0</v>
      </c>
      <c r="K976">
        <f>ROUND(535.17/100,9)</f>
        <v>5.3517000000000001</v>
      </c>
      <c r="O976">
        <f t="shared" si="847"/>
        <v>147636.32</v>
      </c>
      <c r="P976">
        <f t="shared" si="848"/>
        <v>13962.69</v>
      </c>
      <c r="Q976">
        <f>(ROUND((ROUND((((ET976*1.25))*AV976*I976),2)*BB976),2)+ROUND((ROUND(((AE976-((EU976*1.25)))*AV976*I976),2)*BS976),2))</f>
        <v>21768.95</v>
      </c>
      <c r="R976">
        <f t="shared" si="850"/>
        <v>12546.6</v>
      </c>
      <c r="S976">
        <f t="shared" si="851"/>
        <v>111904.68</v>
      </c>
      <c r="T976">
        <f t="shared" si="852"/>
        <v>0</v>
      </c>
      <c r="U976">
        <f t="shared" si="853"/>
        <v>326.18611499999997</v>
      </c>
      <c r="V976">
        <f t="shared" si="854"/>
        <v>0</v>
      </c>
      <c r="W976">
        <f t="shared" si="855"/>
        <v>0</v>
      </c>
      <c r="X976">
        <f t="shared" si="856"/>
        <v>97357.07</v>
      </c>
      <c r="Y976">
        <f t="shared" si="857"/>
        <v>45880.92</v>
      </c>
      <c r="AA976">
        <v>55282325</v>
      </c>
      <c r="AB976">
        <f t="shared" si="858"/>
        <v>1831.4525000000001</v>
      </c>
      <c r="AC976">
        <f t="shared" si="859"/>
        <v>705.14</v>
      </c>
      <c r="AD976">
        <f>ROUND(((((ET976*1.25))-((EU976*1.25)))+AE976),6)</f>
        <v>333.96249999999998</v>
      </c>
      <c r="AE976">
        <f>ROUND(((EU976*1.25)),6)</f>
        <v>88.837500000000006</v>
      </c>
      <c r="AF976">
        <f>ROUND(((EV976*1.15)),6)</f>
        <v>792.35</v>
      </c>
      <c r="AG976">
        <f t="shared" si="862"/>
        <v>0</v>
      </c>
      <c r="AH976">
        <f>((EW976*1.15))</f>
        <v>60.949999999999996</v>
      </c>
      <c r="AI976">
        <f>((EX976*1.25))</f>
        <v>0</v>
      </c>
      <c r="AJ976">
        <f t="shared" si="864"/>
        <v>0</v>
      </c>
      <c r="AK976">
        <v>1661.31</v>
      </c>
      <c r="AL976">
        <v>705.14</v>
      </c>
      <c r="AM976">
        <v>267.17</v>
      </c>
      <c r="AN976">
        <v>71.069999999999993</v>
      </c>
      <c r="AO976">
        <v>689</v>
      </c>
      <c r="AP976">
        <v>0</v>
      </c>
      <c r="AQ976">
        <v>53</v>
      </c>
      <c r="AR976">
        <v>0</v>
      </c>
      <c r="AS976">
        <v>0</v>
      </c>
      <c r="AT976">
        <v>87</v>
      </c>
      <c r="AU976">
        <v>41</v>
      </c>
      <c r="AV976">
        <v>1</v>
      </c>
      <c r="AW976">
        <v>1</v>
      </c>
      <c r="AZ976">
        <v>1</v>
      </c>
      <c r="BA976">
        <v>26.39</v>
      </c>
      <c r="BB976">
        <v>12.18</v>
      </c>
      <c r="BC976">
        <v>3.7</v>
      </c>
      <c r="BD976" t="s">
        <v>3</v>
      </c>
      <c r="BE976" t="s">
        <v>3</v>
      </c>
      <c r="BF976" t="s">
        <v>3</v>
      </c>
      <c r="BG976" t="s">
        <v>3</v>
      </c>
      <c r="BH976">
        <v>0</v>
      </c>
      <c r="BI976">
        <v>1</v>
      </c>
      <c r="BJ976" t="s">
        <v>133</v>
      </c>
      <c r="BM976">
        <v>96</v>
      </c>
      <c r="BN976">
        <v>0</v>
      </c>
      <c r="BO976" t="s">
        <v>131</v>
      </c>
      <c r="BP976">
        <v>1</v>
      </c>
      <c r="BQ976">
        <v>30</v>
      </c>
      <c r="BR976">
        <v>0</v>
      </c>
      <c r="BS976">
        <v>26.39</v>
      </c>
      <c r="BT976">
        <v>1</v>
      </c>
      <c r="BU976">
        <v>1</v>
      </c>
      <c r="BV976">
        <v>1</v>
      </c>
      <c r="BW976">
        <v>1</v>
      </c>
      <c r="BX976">
        <v>1</v>
      </c>
      <c r="BY976" t="s">
        <v>3</v>
      </c>
      <c r="BZ976">
        <v>87</v>
      </c>
      <c r="CA976">
        <v>41</v>
      </c>
      <c r="CB976" t="s">
        <v>3</v>
      </c>
      <c r="CE976">
        <v>30</v>
      </c>
      <c r="CF976">
        <v>0</v>
      </c>
      <c r="CG976">
        <v>0</v>
      </c>
      <c r="CM976">
        <v>0</v>
      </c>
      <c r="CN976" t="s">
        <v>134</v>
      </c>
      <c r="CO976">
        <v>0</v>
      </c>
      <c r="CP976">
        <f t="shared" si="865"/>
        <v>147636.32</v>
      </c>
      <c r="CQ976">
        <f t="shared" si="866"/>
        <v>2609.02</v>
      </c>
      <c r="CR976">
        <f>(ROUND((ROUND((((ET976*1.25))*AV976*1),2)*BB976),2)+ROUND((ROUND(((AE976-((EU976*1.25)))*AV976*1),2)*BS976),2))</f>
        <v>4067.63</v>
      </c>
      <c r="CS976">
        <f t="shared" si="868"/>
        <v>2344.4899999999998</v>
      </c>
      <c r="CT976">
        <f t="shared" si="869"/>
        <v>20910.12</v>
      </c>
      <c r="CU976">
        <f t="shared" si="870"/>
        <v>0</v>
      </c>
      <c r="CV976">
        <f t="shared" si="871"/>
        <v>60.949999999999996</v>
      </c>
      <c r="CW976">
        <f t="shared" si="872"/>
        <v>0</v>
      </c>
      <c r="CX976">
        <f t="shared" si="873"/>
        <v>0</v>
      </c>
      <c r="CY976">
        <f t="shared" si="874"/>
        <v>97357.071599999996</v>
      </c>
      <c r="CZ976">
        <f t="shared" si="875"/>
        <v>45880.918799999992</v>
      </c>
      <c r="DC976" t="s">
        <v>3</v>
      </c>
      <c r="DD976" t="s">
        <v>3</v>
      </c>
      <c r="DE976" t="s">
        <v>135</v>
      </c>
      <c r="DF976" t="s">
        <v>135</v>
      </c>
      <c r="DG976" t="s">
        <v>136</v>
      </c>
      <c r="DH976" t="s">
        <v>3</v>
      </c>
      <c r="DI976" t="s">
        <v>136</v>
      </c>
      <c r="DJ976" t="s">
        <v>135</v>
      </c>
      <c r="DK976" t="s">
        <v>3</v>
      </c>
      <c r="DL976" t="s">
        <v>3</v>
      </c>
      <c r="DM976" t="s">
        <v>3</v>
      </c>
      <c r="DN976">
        <v>104</v>
      </c>
      <c r="DO976">
        <v>79</v>
      </c>
      <c r="DP976">
        <v>1.087</v>
      </c>
      <c r="DQ976">
        <v>1.0009999999999999</v>
      </c>
      <c r="DU976">
        <v>1005</v>
      </c>
      <c r="DV976" t="s">
        <v>22</v>
      </c>
      <c r="DW976" t="s">
        <v>22</v>
      </c>
      <c r="DX976">
        <v>100</v>
      </c>
      <c r="DZ976" t="s">
        <v>3</v>
      </c>
      <c r="EA976" t="s">
        <v>3</v>
      </c>
      <c r="EB976" t="s">
        <v>3</v>
      </c>
      <c r="EC976" t="s">
        <v>3</v>
      </c>
      <c r="EE976">
        <v>54687522</v>
      </c>
      <c r="EF976">
        <v>30</v>
      </c>
      <c r="EG976" t="s">
        <v>137</v>
      </c>
      <c r="EH976">
        <v>0</v>
      </c>
      <c r="EI976" t="s">
        <v>3</v>
      </c>
      <c r="EJ976">
        <v>1</v>
      </c>
      <c r="EK976">
        <v>96</v>
      </c>
      <c r="EL976" t="s">
        <v>138</v>
      </c>
      <c r="EM976" t="s">
        <v>139</v>
      </c>
      <c r="EO976" t="s">
        <v>140</v>
      </c>
      <c r="EQ976">
        <v>0</v>
      </c>
      <c r="ER976">
        <v>1661.31</v>
      </c>
      <c r="ES976">
        <v>705.14</v>
      </c>
      <c r="ET976">
        <v>267.17</v>
      </c>
      <c r="EU976">
        <v>71.069999999999993</v>
      </c>
      <c r="EV976">
        <v>689</v>
      </c>
      <c r="EW976">
        <v>53</v>
      </c>
      <c r="EX976">
        <v>0</v>
      </c>
      <c r="EY976">
        <v>0</v>
      </c>
      <c r="FQ976">
        <v>0</v>
      </c>
      <c r="FR976">
        <f t="shared" si="876"/>
        <v>0</v>
      </c>
      <c r="FS976">
        <v>0</v>
      </c>
      <c r="FX976">
        <v>104</v>
      </c>
      <c r="FY976">
        <v>79</v>
      </c>
      <c r="GA976" t="s">
        <v>3</v>
      </c>
      <c r="GD976">
        <v>0</v>
      </c>
      <c r="GF976">
        <v>1360606267</v>
      </c>
      <c r="GG976">
        <v>2</v>
      </c>
      <c r="GH976">
        <v>1</v>
      </c>
      <c r="GI976">
        <v>3</v>
      </c>
      <c r="GJ976">
        <v>0</v>
      </c>
      <c r="GK976">
        <f>ROUND(R976*(R12)/100,2)</f>
        <v>20074.560000000001</v>
      </c>
      <c r="GL976">
        <f t="shared" si="877"/>
        <v>0</v>
      </c>
      <c r="GM976">
        <f t="shared" si="878"/>
        <v>310948.87</v>
      </c>
      <c r="GN976">
        <f t="shared" si="879"/>
        <v>310948.87</v>
      </c>
      <c r="GO976">
        <f t="shared" si="880"/>
        <v>0</v>
      </c>
      <c r="GP976">
        <f t="shared" si="881"/>
        <v>0</v>
      </c>
      <c r="GR976">
        <v>0</v>
      </c>
      <c r="GS976">
        <v>3</v>
      </c>
      <c r="GT976">
        <v>0</v>
      </c>
      <c r="GU976" t="s">
        <v>3</v>
      </c>
      <c r="GV976">
        <f t="shared" si="882"/>
        <v>0</v>
      </c>
      <c r="GW976">
        <v>1</v>
      </c>
      <c r="GX976">
        <f t="shared" si="883"/>
        <v>0</v>
      </c>
      <c r="HA976">
        <v>0</v>
      </c>
      <c r="HB976">
        <v>0</v>
      </c>
      <c r="HC976">
        <f t="shared" si="884"/>
        <v>0</v>
      </c>
      <c r="HE976" t="s">
        <v>3</v>
      </c>
      <c r="HF976" t="s">
        <v>3</v>
      </c>
      <c r="HM976" t="s">
        <v>3</v>
      </c>
      <c r="HN976" t="s">
        <v>3</v>
      </c>
      <c r="HO976" t="s">
        <v>3</v>
      </c>
      <c r="HP976" t="s">
        <v>3</v>
      </c>
      <c r="HQ976" t="s">
        <v>3</v>
      </c>
      <c r="IK976">
        <v>0</v>
      </c>
    </row>
    <row r="977" spans="1:245" x14ac:dyDescent="0.2">
      <c r="A977">
        <v>18</v>
      </c>
      <c r="B977">
        <v>1</v>
      </c>
      <c r="C977">
        <v>444</v>
      </c>
      <c r="E977" t="s">
        <v>141</v>
      </c>
      <c r="F977" t="s">
        <v>142</v>
      </c>
      <c r="G977" t="s">
        <v>282</v>
      </c>
      <c r="H977" t="s">
        <v>143</v>
      </c>
      <c r="I977">
        <f>I976*J977</f>
        <v>722.47950000000003</v>
      </c>
      <c r="J977">
        <v>135</v>
      </c>
      <c r="K977">
        <v>135</v>
      </c>
      <c r="O977">
        <f t="shared" si="847"/>
        <v>190333.61</v>
      </c>
      <c r="P977">
        <f t="shared" si="848"/>
        <v>190333.61</v>
      </c>
      <c r="Q977">
        <f>(ROUND((ROUND(((ET977)*AV977*I977),2)*BB977),2)+ROUND((ROUND(((AE977-(EU977))*AV977*I977),2)*BS977),2))</f>
        <v>0</v>
      </c>
      <c r="R977">
        <f t="shared" si="850"/>
        <v>0</v>
      </c>
      <c r="S977">
        <f t="shared" si="851"/>
        <v>0</v>
      </c>
      <c r="T977">
        <f t="shared" si="852"/>
        <v>0</v>
      </c>
      <c r="U977">
        <f t="shared" si="853"/>
        <v>0</v>
      </c>
      <c r="V977">
        <f t="shared" si="854"/>
        <v>0</v>
      </c>
      <c r="W977">
        <f t="shared" si="855"/>
        <v>0</v>
      </c>
      <c r="X977">
        <f t="shared" si="856"/>
        <v>0</v>
      </c>
      <c r="Y977">
        <f t="shared" si="857"/>
        <v>0</v>
      </c>
      <c r="AA977">
        <v>55282325</v>
      </c>
      <c r="AB977">
        <f t="shared" si="858"/>
        <v>25.09</v>
      </c>
      <c r="AC977">
        <f t="shared" si="859"/>
        <v>25.09</v>
      </c>
      <c r="AD977">
        <f>ROUND((((ET977)-(EU977))+AE977),6)</f>
        <v>0</v>
      </c>
      <c r="AE977">
        <f>ROUND((EU977),6)</f>
        <v>0</v>
      </c>
      <c r="AF977">
        <f>ROUND((EV977),6)</f>
        <v>0</v>
      </c>
      <c r="AG977">
        <f t="shared" si="862"/>
        <v>0</v>
      </c>
      <c r="AH977">
        <f>(EW977)</f>
        <v>0</v>
      </c>
      <c r="AI977">
        <f>(EX977)</f>
        <v>0</v>
      </c>
      <c r="AJ977">
        <f t="shared" si="864"/>
        <v>0</v>
      </c>
      <c r="AK977">
        <v>25.09</v>
      </c>
      <c r="AL977">
        <v>25.09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1</v>
      </c>
      <c r="AW977">
        <v>1</v>
      </c>
      <c r="AZ977">
        <v>1</v>
      </c>
      <c r="BA977">
        <v>1</v>
      </c>
      <c r="BB977">
        <v>1</v>
      </c>
      <c r="BC977">
        <v>10.5</v>
      </c>
      <c r="BD977" t="s">
        <v>3</v>
      </c>
      <c r="BE977" t="s">
        <v>3</v>
      </c>
      <c r="BF977" t="s">
        <v>3</v>
      </c>
      <c r="BG977" t="s">
        <v>3</v>
      </c>
      <c r="BH977">
        <v>3</v>
      </c>
      <c r="BI977">
        <v>1</v>
      </c>
      <c r="BJ977" t="s">
        <v>144</v>
      </c>
      <c r="BM977">
        <v>96</v>
      </c>
      <c r="BN977">
        <v>0</v>
      </c>
      <c r="BO977" t="s">
        <v>142</v>
      </c>
      <c r="BP977">
        <v>1</v>
      </c>
      <c r="BQ977">
        <v>30</v>
      </c>
      <c r="BR977">
        <v>0</v>
      </c>
      <c r="BS977">
        <v>1</v>
      </c>
      <c r="BT977">
        <v>1</v>
      </c>
      <c r="BU977">
        <v>1</v>
      </c>
      <c r="BV977">
        <v>1</v>
      </c>
      <c r="BW977">
        <v>1</v>
      </c>
      <c r="BX977">
        <v>1</v>
      </c>
      <c r="BY977" t="s">
        <v>3</v>
      </c>
      <c r="BZ977">
        <v>0</v>
      </c>
      <c r="CA977">
        <v>0</v>
      </c>
      <c r="CB977" t="s">
        <v>3</v>
      </c>
      <c r="CE977">
        <v>30</v>
      </c>
      <c r="CF977">
        <v>0</v>
      </c>
      <c r="CG977">
        <v>0</v>
      </c>
      <c r="CM977">
        <v>0</v>
      </c>
      <c r="CN977" t="s">
        <v>3</v>
      </c>
      <c r="CO977">
        <v>0</v>
      </c>
      <c r="CP977">
        <f t="shared" si="865"/>
        <v>190333.61</v>
      </c>
      <c r="CQ977">
        <f t="shared" si="866"/>
        <v>263.45</v>
      </c>
      <c r="CR977">
        <f>(ROUND((ROUND(((ET977)*AV977*1),2)*BB977),2)+ROUND((ROUND(((AE977-(EU977))*AV977*1),2)*BS977),2))</f>
        <v>0</v>
      </c>
      <c r="CS977">
        <f t="shared" si="868"/>
        <v>0</v>
      </c>
      <c r="CT977">
        <f t="shared" si="869"/>
        <v>0</v>
      </c>
      <c r="CU977">
        <f t="shared" si="870"/>
        <v>0</v>
      </c>
      <c r="CV977">
        <f t="shared" si="871"/>
        <v>0</v>
      </c>
      <c r="CW977">
        <f t="shared" si="872"/>
        <v>0</v>
      </c>
      <c r="CX977">
        <f t="shared" si="873"/>
        <v>0</v>
      </c>
      <c r="CY977">
        <f t="shared" si="874"/>
        <v>0</v>
      </c>
      <c r="CZ977">
        <f t="shared" si="875"/>
        <v>0</v>
      </c>
      <c r="DC977" t="s">
        <v>3</v>
      </c>
      <c r="DD977" t="s">
        <v>3</v>
      </c>
      <c r="DE977" t="s">
        <v>3</v>
      </c>
      <c r="DF977" t="s">
        <v>3</v>
      </c>
      <c r="DG977" t="s">
        <v>3</v>
      </c>
      <c r="DH977" t="s">
        <v>3</v>
      </c>
      <c r="DI977" t="s">
        <v>3</v>
      </c>
      <c r="DJ977" t="s">
        <v>3</v>
      </c>
      <c r="DK977" t="s">
        <v>3</v>
      </c>
      <c r="DL977" t="s">
        <v>3</v>
      </c>
      <c r="DM977" t="s">
        <v>3</v>
      </c>
      <c r="DN977">
        <v>104</v>
      </c>
      <c r="DO977">
        <v>79</v>
      </c>
      <c r="DP977">
        <v>1.087</v>
      </c>
      <c r="DQ977">
        <v>1.0009999999999999</v>
      </c>
      <c r="DU977">
        <v>1005</v>
      </c>
      <c r="DV977" t="s">
        <v>143</v>
      </c>
      <c r="DW977" t="s">
        <v>143</v>
      </c>
      <c r="DX977">
        <v>1</v>
      </c>
      <c r="DZ977" t="s">
        <v>3</v>
      </c>
      <c r="EA977" t="s">
        <v>3</v>
      </c>
      <c r="EB977" t="s">
        <v>3</v>
      </c>
      <c r="EC977" t="s">
        <v>3</v>
      </c>
      <c r="EE977">
        <v>54687522</v>
      </c>
      <c r="EF977">
        <v>30</v>
      </c>
      <c r="EG977" t="s">
        <v>137</v>
      </c>
      <c r="EH977">
        <v>0</v>
      </c>
      <c r="EI977" t="s">
        <v>3</v>
      </c>
      <c r="EJ977">
        <v>1</v>
      </c>
      <c r="EK977">
        <v>96</v>
      </c>
      <c r="EL977" t="s">
        <v>138</v>
      </c>
      <c r="EM977" t="s">
        <v>139</v>
      </c>
      <c r="EO977" t="s">
        <v>3</v>
      </c>
      <c r="EQ977">
        <v>0</v>
      </c>
      <c r="ER977">
        <v>25.09</v>
      </c>
      <c r="ES977">
        <v>25.09</v>
      </c>
      <c r="ET977">
        <v>0</v>
      </c>
      <c r="EU977">
        <v>0</v>
      </c>
      <c r="EV977">
        <v>0</v>
      </c>
      <c r="EW977">
        <v>0</v>
      </c>
      <c r="EX977">
        <v>0</v>
      </c>
      <c r="FQ977">
        <v>0</v>
      </c>
      <c r="FR977">
        <f t="shared" si="876"/>
        <v>0</v>
      </c>
      <c r="FS977">
        <v>0</v>
      </c>
      <c r="FX977">
        <v>104</v>
      </c>
      <c r="FY977">
        <v>79</v>
      </c>
      <c r="GA977" t="s">
        <v>3</v>
      </c>
      <c r="GD977">
        <v>0</v>
      </c>
      <c r="GF977">
        <v>-1420146113</v>
      </c>
      <c r="GG977">
        <v>2</v>
      </c>
      <c r="GH977">
        <v>1</v>
      </c>
      <c r="GI977">
        <v>3</v>
      </c>
      <c r="GJ977">
        <v>0</v>
      </c>
      <c r="GK977">
        <f>ROUND(R977*(R12)/100,2)</f>
        <v>0</v>
      </c>
      <c r="GL977">
        <f t="shared" si="877"/>
        <v>0</v>
      </c>
      <c r="GM977">
        <f t="shared" si="878"/>
        <v>190333.61</v>
      </c>
      <c r="GN977">
        <f t="shared" si="879"/>
        <v>190333.61</v>
      </c>
      <c r="GO977">
        <f t="shared" si="880"/>
        <v>0</v>
      </c>
      <c r="GP977">
        <f t="shared" si="881"/>
        <v>0</v>
      </c>
      <c r="GR977">
        <v>0</v>
      </c>
      <c r="GS977">
        <v>3</v>
      </c>
      <c r="GT977">
        <v>0</v>
      </c>
      <c r="GU977" t="s">
        <v>3</v>
      </c>
      <c r="GV977">
        <f t="shared" si="882"/>
        <v>0</v>
      </c>
      <c r="GW977">
        <v>1</v>
      </c>
      <c r="GX977">
        <f t="shared" si="883"/>
        <v>0</v>
      </c>
      <c r="HA977">
        <v>0</v>
      </c>
      <c r="HB977">
        <v>0</v>
      </c>
      <c r="HC977">
        <f t="shared" si="884"/>
        <v>0</v>
      </c>
      <c r="HE977" t="s">
        <v>3</v>
      </c>
      <c r="HF977" t="s">
        <v>3</v>
      </c>
      <c r="HM977" t="s">
        <v>3</v>
      </c>
      <c r="HN977" t="s">
        <v>3</v>
      </c>
      <c r="HO977" t="s">
        <v>3</v>
      </c>
      <c r="HP977" t="s">
        <v>3</v>
      </c>
      <c r="HQ977" t="s">
        <v>3</v>
      </c>
      <c r="IK977">
        <v>0</v>
      </c>
    </row>
    <row r="978" spans="1:245" x14ac:dyDescent="0.2">
      <c r="A978">
        <v>18</v>
      </c>
      <c r="B978">
        <v>1</v>
      </c>
      <c r="C978">
        <v>445</v>
      </c>
      <c r="E978" t="s">
        <v>145</v>
      </c>
      <c r="F978" t="s">
        <v>146</v>
      </c>
      <c r="G978" t="s">
        <v>283</v>
      </c>
      <c r="H978" t="s">
        <v>143</v>
      </c>
      <c r="I978">
        <f>I976*J978</f>
        <v>708.02990999999997</v>
      </c>
      <c r="J978">
        <v>132.29999999999998</v>
      </c>
      <c r="K978">
        <v>132.30000000000001</v>
      </c>
      <c r="O978">
        <f t="shared" si="847"/>
        <v>175353.81</v>
      </c>
      <c r="P978">
        <f t="shared" si="848"/>
        <v>175353.81</v>
      </c>
      <c r="Q978">
        <f>(ROUND((ROUND(((ET978)*AV978*I978),2)*BB978),2)+ROUND((ROUND(((AE978-(EU978))*AV978*I978),2)*BS978),2))</f>
        <v>0</v>
      </c>
      <c r="R978">
        <f t="shared" si="850"/>
        <v>0</v>
      </c>
      <c r="S978">
        <f t="shared" si="851"/>
        <v>0</v>
      </c>
      <c r="T978">
        <f t="shared" si="852"/>
        <v>0</v>
      </c>
      <c r="U978">
        <f t="shared" si="853"/>
        <v>0</v>
      </c>
      <c r="V978">
        <f t="shared" si="854"/>
        <v>0</v>
      </c>
      <c r="W978">
        <f t="shared" si="855"/>
        <v>0</v>
      </c>
      <c r="X978">
        <f t="shared" si="856"/>
        <v>0</v>
      </c>
      <c r="Y978">
        <f t="shared" si="857"/>
        <v>0</v>
      </c>
      <c r="AA978">
        <v>55282325</v>
      </c>
      <c r="AB978">
        <f t="shared" si="858"/>
        <v>23.06</v>
      </c>
      <c r="AC978">
        <f t="shared" si="859"/>
        <v>23.06</v>
      </c>
      <c r="AD978">
        <f>ROUND((((ET978)-(EU978))+AE978),6)</f>
        <v>0</v>
      </c>
      <c r="AE978">
        <f>ROUND((EU978),6)</f>
        <v>0</v>
      </c>
      <c r="AF978">
        <f>ROUND((EV978),6)</f>
        <v>0</v>
      </c>
      <c r="AG978">
        <f t="shared" si="862"/>
        <v>0</v>
      </c>
      <c r="AH978">
        <f>(EW978)</f>
        <v>0</v>
      </c>
      <c r="AI978">
        <f>(EX978)</f>
        <v>0</v>
      </c>
      <c r="AJ978">
        <f t="shared" si="864"/>
        <v>0</v>
      </c>
      <c r="AK978">
        <v>23.06</v>
      </c>
      <c r="AL978">
        <v>23.06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1</v>
      </c>
      <c r="AW978">
        <v>1</v>
      </c>
      <c r="AZ978">
        <v>1</v>
      </c>
      <c r="BA978">
        <v>1</v>
      </c>
      <c r="BB978">
        <v>1</v>
      </c>
      <c r="BC978">
        <v>10.74</v>
      </c>
      <c r="BD978" t="s">
        <v>3</v>
      </c>
      <c r="BE978" t="s">
        <v>3</v>
      </c>
      <c r="BF978" t="s">
        <v>3</v>
      </c>
      <c r="BG978" t="s">
        <v>3</v>
      </c>
      <c r="BH978">
        <v>3</v>
      </c>
      <c r="BI978">
        <v>1</v>
      </c>
      <c r="BJ978" t="s">
        <v>147</v>
      </c>
      <c r="BM978">
        <v>96</v>
      </c>
      <c r="BN978">
        <v>0</v>
      </c>
      <c r="BO978" t="s">
        <v>146</v>
      </c>
      <c r="BP978">
        <v>1</v>
      </c>
      <c r="BQ978">
        <v>30</v>
      </c>
      <c r="BR978">
        <v>0</v>
      </c>
      <c r="BS978">
        <v>1</v>
      </c>
      <c r="BT978">
        <v>1</v>
      </c>
      <c r="BU978">
        <v>1</v>
      </c>
      <c r="BV978">
        <v>1</v>
      </c>
      <c r="BW978">
        <v>1</v>
      </c>
      <c r="BX978">
        <v>1</v>
      </c>
      <c r="BY978" t="s">
        <v>3</v>
      </c>
      <c r="BZ978">
        <v>0</v>
      </c>
      <c r="CA978">
        <v>0</v>
      </c>
      <c r="CB978" t="s">
        <v>3</v>
      </c>
      <c r="CE978">
        <v>30</v>
      </c>
      <c r="CF978">
        <v>0</v>
      </c>
      <c r="CG978">
        <v>0</v>
      </c>
      <c r="CM978">
        <v>0</v>
      </c>
      <c r="CN978" t="s">
        <v>3</v>
      </c>
      <c r="CO978">
        <v>0</v>
      </c>
      <c r="CP978">
        <f t="shared" si="865"/>
        <v>175353.81</v>
      </c>
      <c r="CQ978">
        <f t="shared" si="866"/>
        <v>247.66</v>
      </c>
      <c r="CR978">
        <f>(ROUND((ROUND(((ET978)*AV978*1),2)*BB978),2)+ROUND((ROUND(((AE978-(EU978))*AV978*1),2)*BS978),2))</f>
        <v>0</v>
      </c>
      <c r="CS978">
        <f t="shared" si="868"/>
        <v>0</v>
      </c>
      <c r="CT978">
        <f t="shared" si="869"/>
        <v>0</v>
      </c>
      <c r="CU978">
        <f t="shared" si="870"/>
        <v>0</v>
      </c>
      <c r="CV978">
        <f t="shared" si="871"/>
        <v>0</v>
      </c>
      <c r="CW978">
        <f t="shared" si="872"/>
        <v>0</v>
      </c>
      <c r="CX978">
        <f t="shared" si="873"/>
        <v>0</v>
      </c>
      <c r="CY978">
        <f t="shared" si="874"/>
        <v>0</v>
      </c>
      <c r="CZ978">
        <f t="shared" si="875"/>
        <v>0</v>
      </c>
      <c r="DC978" t="s">
        <v>3</v>
      </c>
      <c r="DD978" t="s">
        <v>3</v>
      </c>
      <c r="DE978" t="s">
        <v>3</v>
      </c>
      <c r="DF978" t="s">
        <v>3</v>
      </c>
      <c r="DG978" t="s">
        <v>3</v>
      </c>
      <c r="DH978" t="s">
        <v>3</v>
      </c>
      <c r="DI978" t="s">
        <v>3</v>
      </c>
      <c r="DJ978" t="s">
        <v>3</v>
      </c>
      <c r="DK978" t="s">
        <v>3</v>
      </c>
      <c r="DL978" t="s">
        <v>3</v>
      </c>
      <c r="DM978" t="s">
        <v>3</v>
      </c>
      <c r="DN978">
        <v>104</v>
      </c>
      <c r="DO978">
        <v>79</v>
      </c>
      <c r="DP978">
        <v>1.087</v>
      </c>
      <c r="DQ978">
        <v>1.0009999999999999</v>
      </c>
      <c r="DU978">
        <v>1005</v>
      </c>
      <c r="DV978" t="s">
        <v>143</v>
      </c>
      <c r="DW978" t="s">
        <v>143</v>
      </c>
      <c r="DX978">
        <v>1</v>
      </c>
      <c r="DZ978" t="s">
        <v>3</v>
      </c>
      <c r="EA978" t="s">
        <v>3</v>
      </c>
      <c r="EB978" t="s">
        <v>3</v>
      </c>
      <c r="EC978" t="s">
        <v>3</v>
      </c>
      <c r="EE978">
        <v>54687522</v>
      </c>
      <c r="EF978">
        <v>30</v>
      </c>
      <c r="EG978" t="s">
        <v>137</v>
      </c>
      <c r="EH978">
        <v>0</v>
      </c>
      <c r="EI978" t="s">
        <v>3</v>
      </c>
      <c r="EJ978">
        <v>1</v>
      </c>
      <c r="EK978">
        <v>96</v>
      </c>
      <c r="EL978" t="s">
        <v>138</v>
      </c>
      <c r="EM978" t="s">
        <v>139</v>
      </c>
      <c r="EO978" t="s">
        <v>3</v>
      </c>
      <c r="EQ978">
        <v>0</v>
      </c>
      <c r="ER978">
        <v>23.06</v>
      </c>
      <c r="ES978">
        <v>23.06</v>
      </c>
      <c r="ET978">
        <v>0</v>
      </c>
      <c r="EU978">
        <v>0</v>
      </c>
      <c r="EV978">
        <v>0</v>
      </c>
      <c r="EW978">
        <v>0</v>
      </c>
      <c r="EX978">
        <v>0</v>
      </c>
      <c r="FQ978">
        <v>0</v>
      </c>
      <c r="FR978">
        <f t="shared" si="876"/>
        <v>0</v>
      </c>
      <c r="FS978">
        <v>0</v>
      </c>
      <c r="FX978">
        <v>104</v>
      </c>
      <c r="FY978">
        <v>79</v>
      </c>
      <c r="GA978" t="s">
        <v>3</v>
      </c>
      <c r="GD978">
        <v>0</v>
      </c>
      <c r="GF978">
        <v>-1577770690</v>
      </c>
      <c r="GG978">
        <v>2</v>
      </c>
      <c r="GH978">
        <v>1</v>
      </c>
      <c r="GI978">
        <v>3</v>
      </c>
      <c r="GJ978">
        <v>0</v>
      </c>
      <c r="GK978">
        <f>ROUND(R978*(R12)/100,2)</f>
        <v>0</v>
      </c>
      <c r="GL978">
        <f t="shared" si="877"/>
        <v>0</v>
      </c>
      <c r="GM978">
        <f t="shared" si="878"/>
        <v>175353.81</v>
      </c>
      <c r="GN978">
        <f t="shared" si="879"/>
        <v>175353.81</v>
      </c>
      <c r="GO978">
        <f t="shared" si="880"/>
        <v>0</v>
      </c>
      <c r="GP978">
        <f t="shared" si="881"/>
        <v>0</v>
      </c>
      <c r="GR978">
        <v>0</v>
      </c>
      <c r="GS978">
        <v>3</v>
      </c>
      <c r="GT978">
        <v>0</v>
      </c>
      <c r="GU978" t="s">
        <v>3</v>
      </c>
      <c r="GV978">
        <f t="shared" si="882"/>
        <v>0</v>
      </c>
      <c r="GW978">
        <v>1</v>
      </c>
      <c r="GX978">
        <f t="shared" si="883"/>
        <v>0</v>
      </c>
      <c r="HA978">
        <v>0</v>
      </c>
      <c r="HB978">
        <v>0</v>
      </c>
      <c r="HC978">
        <f t="shared" si="884"/>
        <v>0</v>
      </c>
      <c r="HE978" t="s">
        <v>3</v>
      </c>
      <c r="HF978" t="s">
        <v>3</v>
      </c>
      <c r="HM978" t="s">
        <v>3</v>
      </c>
      <c r="HN978" t="s">
        <v>3</v>
      </c>
      <c r="HO978" t="s">
        <v>3</v>
      </c>
      <c r="HP978" t="s">
        <v>3</v>
      </c>
      <c r="HQ978" t="s">
        <v>3</v>
      </c>
      <c r="IK978">
        <v>0</v>
      </c>
    </row>
    <row r="979" spans="1:245" x14ac:dyDescent="0.2">
      <c r="A979">
        <v>17</v>
      </c>
      <c r="B979">
        <v>1</v>
      </c>
      <c r="C979">
        <f>ROW(SmtRes!A459)</f>
        <v>459</v>
      </c>
      <c r="D979">
        <f>ROW(EtalonRes!A486)</f>
        <v>486</v>
      </c>
      <c r="E979" t="s">
        <v>148</v>
      </c>
      <c r="F979" t="s">
        <v>149</v>
      </c>
      <c r="G979" t="s">
        <v>150</v>
      </c>
      <c r="H979" t="s">
        <v>22</v>
      </c>
      <c r="I979">
        <f>ROUND(2.05/100,9)</f>
        <v>2.0500000000000001E-2</v>
      </c>
      <c r="J979">
        <v>0</v>
      </c>
      <c r="K979">
        <f>ROUND(2.05/100,9)</f>
        <v>2.0500000000000001E-2</v>
      </c>
      <c r="O979">
        <f t="shared" si="847"/>
        <v>914.07</v>
      </c>
      <c r="P979">
        <f t="shared" si="848"/>
        <v>288.05</v>
      </c>
      <c r="Q979">
        <f>(ROUND((ROUND((((ET979*1.25))*AV979*I979),2)*BB979),2)+ROUND((ROUND(((AE979-((EU979*1.25)))*AV979*I979),2)*BS979),2))</f>
        <v>12.19</v>
      </c>
      <c r="R979">
        <f t="shared" si="850"/>
        <v>5.54</v>
      </c>
      <c r="S979">
        <f t="shared" si="851"/>
        <v>613.83000000000004</v>
      </c>
      <c r="T979">
        <f t="shared" si="852"/>
        <v>0</v>
      </c>
      <c r="U979">
        <f t="shared" si="853"/>
        <v>2.0038749999999999</v>
      </c>
      <c r="V979">
        <f t="shared" si="854"/>
        <v>0</v>
      </c>
      <c r="W979">
        <f t="shared" si="855"/>
        <v>0</v>
      </c>
      <c r="X979">
        <f t="shared" si="856"/>
        <v>534.03</v>
      </c>
      <c r="Y979">
        <f t="shared" si="857"/>
        <v>251.67</v>
      </c>
      <c r="AA979">
        <v>55282325</v>
      </c>
      <c r="AB979">
        <f t="shared" si="858"/>
        <v>8404.3474999999999</v>
      </c>
      <c r="AC979">
        <f t="shared" si="859"/>
        <v>7205.92</v>
      </c>
      <c r="AD979">
        <f>ROUND(((((ET979*1.25))-((EU979*1.25)))+AE979),6)</f>
        <v>63.55</v>
      </c>
      <c r="AE979">
        <f>ROUND(((EU979*1.25)),6)</f>
        <v>10.012499999999999</v>
      </c>
      <c r="AF979">
        <f>ROUND(((EV979*1.15)),6)</f>
        <v>1134.8775000000001</v>
      </c>
      <c r="AG979">
        <f t="shared" si="862"/>
        <v>0</v>
      </c>
      <c r="AH979">
        <f>((EW979*1.15))</f>
        <v>97.749999999999986</v>
      </c>
      <c r="AI979">
        <f>((EX979*1.25))</f>
        <v>0</v>
      </c>
      <c r="AJ979">
        <f t="shared" si="864"/>
        <v>0</v>
      </c>
      <c r="AK979">
        <v>8243.6200000000008</v>
      </c>
      <c r="AL979">
        <v>7205.92</v>
      </c>
      <c r="AM979">
        <v>50.84</v>
      </c>
      <c r="AN979">
        <v>8.01</v>
      </c>
      <c r="AO979">
        <v>986.85</v>
      </c>
      <c r="AP979">
        <v>0</v>
      </c>
      <c r="AQ979">
        <v>85</v>
      </c>
      <c r="AR979">
        <v>0</v>
      </c>
      <c r="AS979">
        <v>0</v>
      </c>
      <c r="AT979">
        <v>87</v>
      </c>
      <c r="AU979">
        <v>41</v>
      </c>
      <c r="AV979">
        <v>1</v>
      </c>
      <c r="AW979">
        <v>1</v>
      </c>
      <c r="AZ979">
        <v>1</v>
      </c>
      <c r="BA979">
        <v>26.39</v>
      </c>
      <c r="BB979">
        <v>9.3800000000000008</v>
      </c>
      <c r="BC979">
        <v>1.95</v>
      </c>
      <c r="BD979" t="s">
        <v>3</v>
      </c>
      <c r="BE979" t="s">
        <v>3</v>
      </c>
      <c r="BF979" t="s">
        <v>3</v>
      </c>
      <c r="BG979" t="s">
        <v>3</v>
      </c>
      <c r="BH979">
        <v>0</v>
      </c>
      <c r="BI979">
        <v>1</v>
      </c>
      <c r="BJ979" t="s">
        <v>151</v>
      </c>
      <c r="BM979">
        <v>96</v>
      </c>
      <c r="BN979">
        <v>0</v>
      </c>
      <c r="BO979" t="s">
        <v>149</v>
      </c>
      <c r="BP979">
        <v>1</v>
      </c>
      <c r="BQ979">
        <v>30</v>
      </c>
      <c r="BR979">
        <v>0</v>
      </c>
      <c r="BS979">
        <v>26.39</v>
      </c>
      <c r="BT979">
        <v>1</v>
      </c>
      <c r="BU979">
        <v>1</v>
      </c>
      <c r="BV979">
        <v>1</v>
      </c>
      <c r="BW979">
        <v>1</v>
      </c>
      <c r="BX979">
        <v>1</v>
      </c>
      <c r="BY979" t="s">
        <v>3</v>
      </c>
      <c r="BZ979">
        <v>87</v>
      </c>
      <c r="CA979">
        <v>41</v>
      </c>
      <c r="CB979" t="s">
        <v>3</v>
      </c>
      <c r="CE979">
        <v>30</v>
      </c>
      <c r="CF979">
        <v>0</v>
      </c>
      <c r="CG979">
        <v>0</v>
      </c>
      <c r="CM979">
        <v>0</v>
      </c>
      <c r="CN979" t="s">
        <v>134</v>
      </c>
      <c r="CO979">
        <v>0</v>
      </c>
      <c r="CP979">
        <f t="shared" si="865"/>
        <v>914.07</v>
      </c>
      <c r="CQ979">
        <f t="shared" si="866"/>
        <v>14051.54</v>
      </c>
      <c r="CR979">
        <f>(ROUND((ROUND((((ET979*1.25))*AV979*1),2)*BB979),2)+ROUND((ROUND(((AE979-((EU979*1.25)))*AV979*1),2)*BS979),2))</f>
        <v>596.1</v>
      </c>
      <c r="CS979">
        <f t="shared" si="868"/>
        <v>264.16000000000003</v>
      </c>
      <c r="CT979">
        <f t="shared" si="869"/>
        <v>29949.48</v>
      </c>
      <c r="CU979">
        <f t="shared" si="870"/>
        <v>0</v>
      </c>
      <c r="CV979">
        <f t="shared" si="871"/>
        <v>97.749999999999986</v>
      </c>
      <c r="CW979">
        <f t="shared" si="872"/>
        <v>0</v>
      </c>
      <c r="CX979">
        <f t="shared" si="873"/>
        <v>0</v>
      </c>
      <c r="CY979">
        <f t="shared" si="874"/>
        <v>534.03210000000001</v>
      </c>
      <c r="CZ979">
        <f t="shared" si="875"/>
        <v>251.6703</v>
      </c>
      <c r="DC979" t="s">
        <v>3</v>
      </c>
      <c r="DD979" t="s">
        <v>3</v>
      </c>
      <c r="DE979" t="s">
        <v>135</v>
      </c>
      <c r="DF979" t="s">
        <v>135</v>
      </c>
      <c r="DG979" t="s">
        <v>136</v>
      </c>
      <c r="DH979" t="s">
        <v>3</v>
      </c>
      <c r="DI979" t="s">
        <v>136</v>
      </c>
      <c r="DJ979" t="s">
        <v>135</v>
      </c>
      <c r="DK979" t="s">
        <v>3</v>
      </c>
      <c r="DL979" t="s">
        <v>3</v>
      </c>
      <c r="DM979" t="s">
        <v>3</v>
      </c>
      <c r="DN979">
        <v>104</v>
      </c>
      <c r="DO979">
        <v>79</v>
      </c>
      <c r="DP979">
        <v>1.087</v>
      </c>
      <c r="DQ979">
        <v>1.0009999999999999</v>
      </c>
      <c r="DU979">
        <v>1005</v>
      </c>
      <c r="DV979" t="s">
        <v>22</v>
      </c>
      <c r="DW979" t="s">
        <v>22</v>
      </c>
      <c r="DX979">
        <v>100</v>
      </c>
      <c r="DZ979" t="s">
        <v>3</v>
      </c>
      <c r="EA979" t="s">
        <v>3</v>
      </c>
      <c r="EB979" t="s">
        <v>3</v>
      </c>
      <c r="EC979" t="s">
        <v>3</v>
      </c>
      <c r="EE979">
        <v>54687522</v>
      </c>
      <c r="EF979">
        <v>30</v>
      </c>
      <c r="EG979" t="s">
        <v>137</v>
      </c>
      <c r="EH979">
        <v>0</v>
      </c>
      <c r="EI979" t="s">
        <v>3</v>
      </c>
      <c r="EJ979">
        <v>1</v>
      </c>
      <c r="EK979">
        <v>96</v>
      </c>
      <c r="EL979" t="s">
        <v>138</v>
      </c>
      <c r="EM979" t="s">
        <v>139</v>
      </c>
      <c r="EO979" t="s">
        <v>140</v>
      </c>
      <c r="EQ979">
        <v>0</v>
      </c>
      <c r="ER979">
        <v>8243.6200000000008</v>
      </c>
      <c r="ES979">
        <v>7205.92</v>
      </c>
      <c r="ET979">
        <v>50.84</v>
      </c>
      <c r="EU979">
        <v>8.01</v>
      </c>
      <c r="EV979">
        <v>986.85</v>
      </c>
      <c r="EW979">
        <v>85</v>
      </c>
      <c r="EX979">
        <v>0</v>
      </c>
      <c r="EY979">
        <v>0</v>
      </c>
      <c r="FQ979">
        <v>0</v>
      </c>
      <c r="FR979">
        <f t="shared" si="876"/>
        <v>0</v>
      </c>
      <c r="FS979">
        <v>0</v>
      </c>
      <c r="FX979">
        <v>104</v>
      </c>
      <c r="FY979">
        <v>79</v>
      </c>
      <c r="GA979" t="s">
        <v>3</v>
      </c>
      <c r="GD979">
        <v>0</v>
      </c>
      <c r="GF979">
        <v>-191319278</v>
      </c>
      <c r="GG979">
        <v>2</v>
      </c>
      <c r="GH979">
        <v>1</v>
      </c>
      <c r="GI979">
        <v>3</v>
      </c>
      <c r="GJ979">
        <v>0</v>
      </c>
      <c r="GK979">
        <f>ROUND(R979*(R12)/100,2)</f>
        <v>8.86</v>
      </c>
      <c r="GL979">
        <f t="shared" si="877"/>
        <v>0</v>
      </c>
      <c r="GM979">
        <f t="shared" si="878"/>
        <v>1708.63</v>
      </c>
      <c r="GN979">
        <f t="shared" si="879"/>
        <v>1708.63</v>
      </c>
      <c r="GO979">
        <f t="shared" si="880"/>
        <v>0</v>
      </c>
      <c r="GP979">
        <f t="shared" si="881"/>
        <v>0</v>
      </c>
      <c r="GR979">
        <v>0</v>
      </c>
      <c r="GS979">
        <v>3</v>
      </c>
      <c r="GT979">
        <v>0</v>
      </c>
      <c r="GU979" t="s">
        <v>3</v>
      </c>
      <c r="GV979">
        <f t="shared" si="882"/>
        <v>0</v>
      </c>
      <c r="GW979">
        <v>1</v>
      </c>
      <c r="GX979">
        <f t="shared" si="883"/>
        <v>0</v>
      </c>
      <c r="HA979">
        <v>0</v>
      </c>
      <c r="HB979">
        <v>0</v>
      </c>
      <c r="HC979">
        <f t="shared" si="884"/>
        <v>0</v>
      </c>
      <c r="HE979" t="s">
        <v>3</v>
      </c>
      <c r="HF979" t="s">
        <v>3</v>
      </c>
      <c r="HM979" t="s">
        <v>3</v>
      </c>
      <c r="HN979" t="s">
        <v>3</v>
      </c>
      <c r="HO979" t="s">
        <v>3</v>
      </c>
      <c r="HP979" t="s">
        <v>3</v>
      </c>
      <c r="HQ979" t="s">
        <v>3</v>
      </c>
      <c r="IK979">
        <v>0</v>
      </c>
    </row>
    <row r="980" spans="1:245" x14ac:dyDescent="0.2">
      <c r="A980">
        <v>18</v>
      </c>
      <c r="B980">
        <v>1</v>
      </c>
      <c r="C980">
        <v>454</v>
      </c>
      <c r="E980" t="s">
        <v>152</v>
      </c>
      <c r="F980" t="s">
        <v>142</v>
      </c>
      <c r="G980" t="s">
        <v>282</v>
      </c>
      <c r="H980" t="s">
        <v>143</v>
      </c>
      <c r="I980">
        <f>I979*J980</f>
        <v>2.7681150000000003</v>
      </c>
      <c r="J980">
        <v>135.03</v>
      </c>
      <c r="K980">
        <v>135.03</v>
      </c>
      <c r="O980">
        <f t="shared" si="847"/>
        <v>729.23</v>
      </c>
      <c r="P980">
        <f t="shared" si="848"/>
        <v>729.23</v>
      </c>
      <c r="Q980">
        <f>(ROUND((ROUND(((ET980)*AV980*I980),2)*BB980),2)+ROUND((ROUND(((AE980-(EU980))*AV980*I980),2)*BS980),2))</f>
        <v>0</v>
      </c>
      <c r="R980">
        <f t="shared" si="850"/>
        <v>0</v>
      </c>
      <c r="S980">
        <f t="shared" si="851"/>
        <v>0</v>
      </c>
      <c r="T980">
        <f t="shared" si="852"/>
        <v>0</v>
      </c>
      <c r="U980">
        <f t="shared" si="853"/>
        <v>0</v>
      </c>
      <c r="V980">
        <f t="shared" si="854"/>
        <v>0</v>
      </c>
      <c r="W980">
        <f t="shared" si="855"/>
        <v>0</v>
      </c>
      <c r="X980">
        <f t="shared" si="856"/>
        <v>0</v>
      </c>
      <c r="Y980">
        <f t="shared" si="857"/>
        <v>0</v>
      </c>
      <c r="AA980">
        <v>55282325</v>
      </c>
      <c r="AB980">
        <f t="shared" si="858"/>
        <v>25.09</v>
      </c>
      <c r="AC980">
        <f t="shared" si="859"/>
        <v>25.09</v>
      </c>
      <c r="AD980">
        <f>ROUND((((ET980)-(EU980))+AE980),6)</f>
        <v>0</v>
      </c>
      <c r="AE980">
        <f>ROUND((EU980),6)</f>
        <v>0</v>
      </c>
      <c r="AF980">
        <f>ROUND((EV980),6)</f>
        <v>0</v>
      </c>
      <c r="AG980">
        <f t="shared" si="862"/>
        <v>0</v>
      </c>
      <c r="AH980">
        <f>(EW980)</f>
        <v>0</v>
      </c>
      <c r="AI980">
        <f>(EX980)</f>
        <v>0</v>
      </c>
      <c r="AJ980">
        <f t="shared" si="864"/>
        <v>0</v>
      </c>
      <c r="AK980">
        <v>25.09</v>
      </c>
      <c r="AL980">
        <v>25.09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1</v>
      </c>
      <c r="AW980">
        <v>1</v>
      </c>
      <c r="AZ980">
        <v>1</v>
      </c>
      <c r="BA980">
        <v>1</v>
      </c>
      <c r="BB980">
        <v>1</v>
      </c>
      <c r="BC980">
        <v>10.5</v>
      </c>
      <c r="BD980" t="s">
        <v>3</v>
      </c>
      <c r="BE980" t="s">
        <v>3</v>
      </c>
      <c r="BF980" t="s">
        <v>3</v>
      </c>
      <c r="BG980" t="s">
        <v>3</v>
      </c>
      <c r="BH980">
        <v>3</v>
      </c>
      <c r="BI980">
        <v>1</v>
      </c>
      <c r="BJ980" t="s">
        <v>144</v>
      </c>
      <c r="BM980">
        <v>96</v>
      </c>
      <c r="BN980">
        <v>0</v>
      </c>
      <c r="BO980" t="s">
        <v>142</v>
      </c>
      <c r="BP980">
        <v>1</v>
      </c>
      <c r="BQ980">
        <v>30</v>
      </c>
      <c r="BR980">
        <v>0</v>
      </c>
      <c r="BS980">
        <v>1</v>
      </c>
      <c r="BT980">
        <v>1</v>
      </c>
      <c r="BU980">
        <v>1</v>
      </c>
      <c r="BV980">
        <v>1</v>
      </c>
      <c r="BW980">
        <v>1</v>
      </c>
      <c r="BX980">
        <v>1</v>
      </c>
      <c r="BY980" t="s">
        <v>3</v>
      </c>
      <c r="BZ980">
        <v>0</v>
      </c>
      <c r="CA980">
        <v>0</v>
      </c>
      <c r="CB980" t="s">
        <v>3</v>
      </c>
      <c r="CE980">
        <v>30</v>
      </c>
      <c r="CF980">
        <v>0</v>
      </c>
      <c r="CG980">
        <v>0</v>
      </c>
      <c r="CM980">
        <v>0</v>
      </c>
      <c r="CN980" t="s">
        <v>3</v>
      </c>
      <c r="CO980">
        <v>0</v>
      </c>
      <c r="CP980">
        <f t="shared" si="865"/>
        <v>729.23</v>
      </c>
      <c r="CQ980">
        <f t="shared" si="866"/>
        <v>263.45</v>
      </c>
      <c r="CR980">
        <f>(ROUND((ROUND(((ET980)*AV980*1),2)*BB980),2)+ROUND((ROUND(((AE980-(EU980))*AV980*1),2)*BS980),2))</f>
        <v>0</v>
      </c>
      <c r="CS980">
        <f t="shared" si="868"/>
        <v>0</v>
      </c>
      <c r="CT980">
        <f t="shared" si="869"/>
        <v>0</v>
      </c>
      <c r="CU980">
        <f t="shared" si="870"/>
        <v>0</v>
      </c>
      <c r="CV980">
        <f t="shared" si="871"/>
        <v>0</v>
      </c>
      <c r="CW980">
        <f t="shared" si="872"/>
        <v>0</v>
      </c>
      <c r="CX980">
        <f t="shared" si="873"/>
        <v>0</v>
      </c>
      <c r="CY980">
        <f t="shared" si="874"/>
        <v>0</v>
      </c>
      <c r="CZ980">
        <f t="shared" si="875"/>
        <v>0</v>
      </c>
      <c r="DC980" t="s">
        <v>3</v>
      </c>
      <c r="DD980" t="s">
        <v>3</v>
      </c>
      <c r="DE980" t="s">
        <v>3</v>
      </c>
      <c r="DF980" t="s">
        <v>3</v>
      </c>
      <c r="DG980" t="s">
        <v>3</v>
      </c>
      <c r="DH980" t="s">
        <v>3</v>
      </c>
      <c r="DI980" t="s">
        <v>3</v>
      </c>
      <c r="DJ980" t="s">
        <v>3</v>
      </c>
      <c r="DK980" t="s">
        <v>3</v>
      </c>
      <c r="DL980" t="s">
        <v>3</v>
      </c>
      <c r="DM980" t="s">
        <v>3</v>
      </c>
      <c r="DN980">
        <v>104</v>
      </c>
      <c r="DO980">
        <v>79</v>
      </c>
      <c r="DP980">
        <v>1.087</v>
      </c>
      <c r="DQ980">
        <v>1.0009999999999999</v>
      </c>
      <c r="DU980">
        <v>1005</v>
      </c>
      <c r="DV980" t="s">
        <v>143</v>
      </c>
      <c r="DW980" t="s">
        <v>143</v>
      </c>
      <c r="DX980">
        <v>1</v>
      </c>
      <c r="DZ980" t="s">
        <v>3</v>
      </c>
      <c r="EA980" t="s">
        <v>3</v>
      </c>
      <c r="EB980" t="s">
        <v>3</v>
      </c>
      <c r="EC980" t="s">
        <v>3</v>
      </c>
      <c r="EE980">
        <v>54687522</v>
      </c>
      <c r="EF980">
        <v>30</v>
      </c>
      <c r="EG980" t="s">
        <v>137</v>
      </c>
      <c r="EH980">
        <v>0</v>
      </c>
      <c r="EI980" t="s">
        <v>3</v>
      </c>
      <c r="EJ980">
        <v>1</v>
      </c>
      <c r="EK980">
        <v>96</v>
      </c>
      <c r="EL980" t="s">
        <v>138</v>
      </c>
      <c r="EM980" t="s">
        <v>139</v>
      </c>
      <c r="EO980" t="s">
        <v>3</v>
      </c>
      <c r="EQ980">
        <v>0</v>
      </c>
      <c r="ER980">
        <v>25.09</v>
      </c>
      <c r="ES980">
        <v>25.09</v>
      </c>
      <c r="ET980">
        <v>0</v>
      </c>
      <c r="EU980">
        <v>0</v>
      </c>
      <c r="EV980">
        <v>0</v>
      </c>
      <c r="EW980">
        <v>0</v>
      </c>
      <c r="EX980">
        <v>0</v>
      </c>
      <c r="FQ980">
        <v>0</v>
      </c>
      <c r="FR980">
        <f t="shared" si="876"/>
        <v>0</v>
      </c>
      <c r="FS980">
        <v>0</v>
      </c>
      <c r="FX980">
        <v>104</v>
      </c>
      <c r="FY980">
        <v>79</v>
      </c>
      <c r="GA980" t="s">
        <v>3</v>
      </c>
      <c r="GD980">
        <v>0</v>
      </c>
      <c r="GF980">
        <v>-1420146113</v>
      </c>
      <c r="GG980">
        <v>2</v>
      </c>
      <c r="GH980">
        <v>1</v>
      </c>
      <c r="GI980">
        <v>3</v>
      </c>
      <c r="GJ980">
        <v>0</v>
      </c>
      <c r="GK980">
        <f>ROUND(R980*(R12)/100,2)</f>
        <v>0</v>
      </c>
      <c r="GL980">
        <f t="shared" si="877"/>
        <v>0</v>
      </c>
      <c r="GM980">
        <f t="shared" si="878"/>
        <v>729.23</v>
      </c>
      <c r="GN980">
        <f t="shared" si="879"/>
        <v>729.23</v>
      </c>
      <c r="GO980">
        <f t="shared" si="880"/>
        <v>0</v>
      </c>
      <c r="GP980">
        <f t="shared" si="881"/>
        <v>0</v>
      </c>
      <c r="GR980">
        <v>0</v>
      </c>
      <c r="GS980">
        <v>3</v>
      </c>
      <c r="GT980">
        <v>0</v>
      </c>
      <c r="GU980" t="s">
        <v>3</v>
      </c>
      <c r="GV980">
        <f t="shared" si="882"/>
        <v>0</v>
      </c>
      <c r="GW980">
        <v>1</v>
      </c>
      <c r="GX980">
        <f t="shared" si="883"/>
        <v>0</v>
      </c>
      <c r="HA980">
        <v>0</v>
      </c>
      <c r="HB980">
        <v>0</v>
      </c>
      <c r="HC980">
        <f t="shared" si="884"/>
        <v>0</v>
      </c>
      <c r="HE980" t="s">
        <v>3</v>
      </c>
      <c r="HF980" t="s">
        <v>3</v>
      </c>
      <c r="HM980" t="s">
        <v>3</v>
      </c>
      <c r="HN980" t="s">
        <v>3</v>
      </c>
      <c r="HO980" t="s">
        <v>3</v>
      </c>
      <c r="HP980" t="s">
        <v>3</v>
      </c>
      <c r="HQ980" t="s">
        <v>3</v>
      </c>
      <c r="IK980">
        <v>0</v>
      </c>
    </row>
    <row r="981" spans="1:245" x14ac:dyDescent="0.2">
      <c r="A981">
        <v>18</v>
      </c>
      <c r="B981">
        <v>1</v>
      </c>
      <c r="C981">
        <v>455</v>
      </c>
      <c r="E981" t="s">
        <v>153</v>
      </c>
      <c r="F981" t="s">
        <v>146</v>
      </c>
      <c r="G981" t="s">
        <v>283</v>
      </c>
      <c r="H981" t="s">
        <v>143</v>
      </c>
      <c r="I981">
        <f>I979*J981</f>
        <v>1.235535</v>
      </c>
      <c r="J981">
        <v>60.27</v>
      </c>
      <c r="K981">
        <v>60.27</v>
      </c>
      <c r="O981">
        <f t="shared" si="847"/>
        <v>305.98</v>
      </c>
      <c r="P981">
        <f t="shared" si="848"/>
        <v>305.98</v>
      </c>
      <c r="Q981">
        <f>(ROUND((ROUND(((ET981)*AV981*I981),2)*BB981),2)+ROUND((ROUND(((AE981-(EU981))*AV981*I981),2)*BS981),2))</f>
        <v>0</v>
      </c>
      <c r="R981">
        <f t="shared" si="850"/>
        <v>0</v>
      </c>
      <c r="S981">
        <f t="shared" si="851"/>
        <v>0</v>
      </c>
      <c r="T981">
        <f t="shared" si="852"/>
        <v>0</v>
      </c>
      <c r="U981">
        <f t="shared" si="853"/>
        <v>0</v>
      </c>
      <c r="V981">
        <f t="shared" si="854"/>
        <v>0</v>
      </c>
      <c r="W981">
        <f t="shared" si="855"/>
        <v>0</v>
      </c>
      <c r="X981">
        <f t="shared" si="856"/>
        <v>0</v>
      </c>
      <c r="Y981">
        <f t="shared" si="857"/>
        <v>0</v>
      </c>
      <c r="AA981">
        <v>55282325</v>
      </c>
      <c r="AB981">
        <f t="shared" si="858"/>
        <v>23.06</v>
      </c>
      <c r="AC981">
        <f t="shared" si="859"/>
        <v>23.06</v>
      </c>
      <c r="AD981">
        <f>ROUND((((ET981)-(EU981))+AE981),6)</f>
        <v>0</v>
      </c>
      <c r="AE981">
        <f>ROUND((EU981),6)</f>
        <v>0</v>
      </c>
      <c r="AF981">
        <f>ROUND((EV981),6)</f>
        <v>0</v>
      </c>
      <c r="AG981">
        <f t="shared" si="862"/>
        <v>0</v>
      </c>
      <c r="AH981">
        <f>(EW981)</f>
        <v>0</v>
      </c>
      <c r="AI981">
        <f>(EX981)</f>
        <v>0</v>
      </c>
      <c r="AJ981">
        <f t="shared" si="864"/>
        <v>0</v>
      </c>
      <c r="AK981">
        <v>23.06</v>
      </c>
      <c r="AL981">
        <v>23.06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1</v>
      </c>
      <c r="AW981">
        <v>1</v>
      </c>
      <c r="AZ981">
        <v>1</v>
      </c>
      <c r="BA981">
        <v>1</v>
      </c>
      <c r="BB981">
        <v>1</v>
      </c>
      <c r="BC981">
        <v>10.74</v>
      </c>
      <c r="BD981" t="s">
        <v>3</v>
      </c>
      <c r="BE981" t="s">
        <v>3</v>
      </c>
      <c r="BF981" t="s">
        <v>3</v>
      </c>
      <c r="BG981" t="s">
        <v>3</v>
      </c>
      <c r="BH981">
        <v>3</v>
      </c>
      <c r="BI981">
        <v>1</v>
      </c>
      <c r="BJ981" t="s">
        <v>147</v>
      </c>
      <c r="BM981">
        <v>96</v>
      </c>
      <c r="BN981">
        <v>0</v>
      </c>
      <c r="BO981" t="s">
        <v>146</v>
      </c>
      <c r="BP981">
        <v>1</v>
      </c>
      <c r="BQ981">
        <v>30</v>
      </c>
      <c r="BR981">
        <v>0</v>
      </c>
      <c r="BS981">
        <v>1</v>
      </c>
      <c r="BT981">
        <v>1</v>
      </c>
      <c r="BU981">
        <v>1</v>
      </c>
      <c r="BV981">
        <v>1</v>
      </c>
      <c r="BW981">
        <v>1</v>
      </c>
      <c r="BX981">
        <v>1</v>
      </c>
      <c r="BY981" t="s">
        <v>3</v>
      </c>
      <c r="BZ981">
        <v>0</v>
      </c>
      <c r="CA981">
        <v>0</v>
      </c>
      <c r="CB981" t="s">
        <v>3</v>
      </c>
      <c r="CE981">
        <v>30</v>
      </c>
      <c r="CF981">
        <v>0</v>
      </c>
      <c r="CG981">
        <v>0</v>
      </c>
      <c r="CM981">
        <v>0</v>
      </c>
      <c r="CN981" t="s">
        <v>3</v>
      </c>
      <c r="CO981">
        <v>0</v>
      </c>
      <c r="CP981">
        <f t="shared" si="865"/>
        <v>305.98</v>
      </c>
      <c r="CQ981">
        <f t="shared" si="866"/>
        <v>247.66</v>
      </c>
      <c r="CR981">
        <f>(ROUND((ROUND(((ET981)*AV981*1),2)*BB981),2)+ROUND((ROUND(((AE981-(EU981))*AV981*1),2)*BS981),2))</f>
        <v>0</v>
      </c>
      <c r="CS981">
        <f t="shared" si="868"/>
        <v>0</v>
      </c>
      <c r="CT981">
        <f t="shared" si="869"/>
        <v>0</v>
      </c>
      <c r="CU981">
        <f t="shared" si="870"/>
        <v>0</v>
      </c>
      <c r="CV981">
        <f t="shared" si="871"/>
        <v>0</v>
      </c>
      <c r="CW981">
        <f t="shared" si="872"/>
        <v>0</v>
      </c>
      <c r="CX981">
        <f t="shared" si="873"/>
        <v>0</v>
      </c>
      <c r="CY981">
        <f t="shared" si="874"/>
        <v>0</v>
      </c>
      <c r="CZ981">
        <f t="shared" si="875"/>
        <v>0</v>
      </c>
      <c r="DC981" t="s">
        <v>3</v>
      </c>
      <c r="DD981" t="s">
        <v>3</v>
      </c>
      <c r="DE981" t="s">
        <v>3</v>
      </c>
      <c r="DF981" t="s">
        <v>3</v>
      </c>
      <c r="DG981" t="s">
        <v>3</v>
      </c>
      <c r="DH981" t="s">
        <v>3</v>
      </c>
      <c r="DI981" t="s">
        <v>3</v>
      </c>
      <c r="DJ981" t="s">
        <v>3</v>
      </c>
      <c r="DK981" t="s">
        <v>3</v>
      </c>
      <c r="DL981" t="s">
        <v>3</v>
      </c>
      <c r="DM981" t="s">
        <v>3</v>
      </c>
      <c r="DN981">
        <v>104</v>
      </c>
      <c r="DO981">
        <v>79</v>
      </c>
      <c r="DP981">
        <v>1.087</v>
      </c>
      <c r="DQ981">
        <v>1.0009999999999999</v>
      </c>
      <c r="DU981">
        <v>1005</v>
      </c>
      <c r="DV981" t="s">
        <v>143</v>
      </c>
      <c r="DW981" t="s">
        <v>143</v>
      </c>
      <c r="DX981">
        <v>1</v>
      </c>
      <c r="DZ981" t="s">
        <v>3</v>
      </c>
      <c r="EA981" t="s">
        <v>3</v>
      </c>
      <c r="EB981" t="s">
        <v>3</v>
      </c>
      <c r="EC981" t="s">
        <v>3</v>
      </c>
      <c r="EE981">
        <v>54687522</v>
      </c>
      <c r="EF981">
        <v>30</v>
      </c>
      <c r="EG981" t="s">
        <v>137</v>
      </c>
      <c r="EH981">
        <v>0</v>
      </c>
      <c r="EI981" t="s">
        <v>3</v>
      </c>
      <c r="EJ981">
        <v>1</v>
      </c>
      <c r="EK981">
        <v>96</v>
      </c>
      <c r="EL981" t="s">
        <v>138</v>
      </c>
      <c r="EM981" t="s">
        <v>139</v>
      </c>
      <c r="EO981" t="s">
        <v>3</v>
      </c>
      <c r="EQ981">
        <v>0</v>
      </c>
      <c r="ER981">
        <v>23.06</v>
      </c>
      <c r="ES981">
        <v>23.06</v>
      </c>
      <c r="ET981">
        <v>0</v>
      </c>
      <c r="EU981">
        <v>0</v>
      </c>
      <c r="EV981">
        <v>0</v>
      </c>
      <c r="EW981">
        <v>0</v>
      </c>
      <c r="EX981">
        <v>0</v>
      </c>
      <c r="FQ981">
        <v>0</v>
      </c>
      <c r="FR981">
        <f t="shared" si="876"/>
        <v>0</v>
      </c>
      <c r="FS981">
        <v>0</v>
      </c>
      <c r="FX981">
        <v>104</v>
      </c>
      <c r="FY981">
        <v>79</v>
      </c>
      <c r="GA981" t="s">
        <v>3</v>
      </c>
      <c r="GD981">
        <v>0</v>
      </c>
      <c r="GF981">
        <v>-1577770690</v>
      </c>
      <c r="GG981">
        <v>2</v>
      </c>
      <c r="GH981">
        <v>1</v>
      </c>
      <c r="GI981">
        <v>3</v>
      </c>
      <c r="GJ981">
        <v>0</v>
      </c>
      <c r="GK981">
        <f>ROUND(R981*(R12)/100,2)</f>
        <v>0</v>
      </c>
      <c r="GL981">
        <f t="shared" si="877"/>
        <v>0</v>
      </c>
      <c r="GM981">
        <f t="shared" si="878"/>
        <v>305.98</v>
      </c>
      <c r="GN981">
        <f t="shared" si="879"/>
        <v>305.98</v>
      </c>
      <c r="GO981">
        <f t="shared" si="880"/>
        <v>0</v>
      </c>
      <c r="GP981">
        <f t="shared" si="881"/>
        <v>0</v>
      </c>
      <c r="GR981">
        <v>0</v>
      </c>
      <c r="GS981">
        <v>3</v>
      </c>
      <c r="GT981">
        <v>0</v>
      </c>
      <c r="GU981" t="s">
        <v>3</v>
      </c>
      <c r="GV981">
        <f t="shared" si="882"/>
        <v>0</v>
      </c>
      <c r="GW981">
        <v>1</v>
      </c>
      <c r="GX981">
        <f t="shared" si="883"/>
        <v>0</v>
      </c>
      <c r="HA981">
        <v>0</v>
      </c>
      <c r="HB981">
        <v>0</v>
      </c>
      <c r="HC981">
        <f t="shared" si="884"/>
        <v>0</v>
      </c>
      <c r="HE981" t="s">
        <v>3</v>
      </c>
      <c r="HF981" t="s">
        <v>3</v>
      </c>
      <c r="HM981" t="s">
        <v>3</v>
      </c>
      <c r="HN981" t="s">
        <v>3</v>
      </c>
      <c r="HO981" t="s">
        <v>3</v>
      </c>
      <c r="HP981" t="s">
        <v>3</v>
      </c>
      <c r="HQ981" t="s">
        <v>3</v>
      </c>
      <c r="IK981">
        <v>0</v>
      </c>
    </row>
    <row r="983" spans="1:245" x14ac:dyDescent="0.2">
      <c r="A983" s="1">
        <v>5</v>
      </c>
      <c r="B983" s="1">
        <v>1</v>
      </c>
      <c r="C983" s="1"/>
      <c r="D983" s="1">
        <f>ROW(A995)</f>
        <v>995</v>
      </c>
      <c r="E983" s="1"/>
      <c r="F983" s="1" t="s">
        <v>17</v>
      </c>
      <c r="G983" s="1" t="s">
        <v>154</v>
      </c>
      <c r="H983" s="1" t="s">
        <v>3</v>
      </c>
      <c r="I983" s="1">
        <v>0</v>
      </c>
      <c r="J983" s="1"/>
      <c r="K983" s="1">
        <v>-1</v>
      </c>
      <c r="L983" s="1"/>
      <c r="M983" s="1" t="s">
        <v>3</v>
      </c>
      <c r="N983" s="1"/>
      <c r="O983" s="1"/>
      <c r="P983" s="1"/>
      <c r="Q983" s="1"/>
      <c r="R983" s="1"/>
      <c r="S983" s="1">
        <v>0</v>
      </c>
      <c r="T983" s="1"/>
      <c r="U983" s="1" t="s">
        <v>3</v>
      </c>
      <c r="V983" s="1">
        <v>0</v>
      </c>
      <c r="W983" s="1"/>
      <c r="X983" s="1"/>
      <c r="Y983" s="1"/>
      <c r="Z983" s="1"/>
      <c r="AA983" s="1"/>
      <c r="AB983" s="1" t="s">
        <v>3</v>
      </c>
      <c r="AC983" s="1" t="s">
        <v>3</v>
      </c>
      <c r="AD983" s="1" t="s">
        <v>3</v>
      </c>
      <c r="AE983" s="1" t="s">
        <v>3</v>
      </c>
      <c r="AF983" s="1" t="s">
        <v>3</v>
      </c>
      <c r="AG983" s="1" t="s">
        <v>3</v>
      </c>
      <c r="AH983" s="1"/>
      <c r="AI983" s="1"/>
      <c r="AJ983" s="1"/>
      <c r="AK983" s="1"/>
      <c r="AL983" s="1"/>
      <c r="AM983" s="1"/>
      <c r="AN983" s="1"/>
      <c r="AO983" s="1"/>
      <c r="AP983" s="1" t="s">
        <v>3</v>
      </c>
      <c r="AQ983" s="1" t="s">
        <v>3</v>
      </c>
      <c r="AR983" s="1" t="s">
        <v>3</v>
      </c>
      <c r="AS983" s="1"/>
      <c r="AT983" s="1"/>
      <c r="AU983" s="1"/>
      <c r="AV983" s="1"/>
      <c r="AW983" s="1"/>
      <c r="AX983" s="1"/>
      <c r="AY983" s="1"/>
      <c r="AZ983" s="1" t="s">
        <v>3</v>
      </c>
      <c r="BA983" s="1"/>
      <c r="BB983" s="1" t="s">
        <v>3</v>
      </c>
      <c r="BC983" s="1" t="s">
        <v>3</v>
      </c>
      <c r="BD983" s="1" t="s">
        <v>3</v>
      </c>
      <c r="BE983" s="1" t="s">
        <v>3</v>
      </c>
      <c r="BF983" s="1" t="s">
        <v>3</v>
      </c>
      <c r="BG983" s="1" t="s">
        <v>3</v>
      </c>
      <c r="BH983" s="1" t="s">
        <v>3</v>
      </c>
      <c r="BI983" s="1" t="s">
        <v>3</v>
      </c>
      <c r="BJ983" s="1" t="s">
        <v>3</v>
      </c>
      <c r="BK983" s="1" t="s">
        <v>3</v>
      </c>
      <c r="BL983" s="1" t="s">
        <v>3</v>
      </c>
      <c r="BM983" s="1" t="s">
        <v>3</v>
      </c>
      <c r="BN983" s="1" t="s">
        <v>3</v>
      </c>
      <c r="BO983" s="1" t="s">
        <v>3</v>
      </c>
      <c r="BP983" s="1" t="s">
        <v>3</v>
      </c>
      <c r="BQ983" s="1"/>
      <c r="BR983" s="1"/>
      <c r="BS983" s="1"/>
      <c r="BT983" s="1"/>
      <c r="BU983" s="1"/>
      <c r="BV983" s="1"/>
      <c r="BW983" s="1"/>
      <c r="BX983" s="1">
        <v>0</v>
      </c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>
        <v>0</v>
      </c>
    </row>
    <row r="985" spans="1:245" x14ac:dyDescent="0.2">
      <c r="A985" s="2">
        <v>52</v>
      </c>
      <c r="B985" s="2">
        <f t="shared" ref="B985:G985" si="885">B995</f>
        <v>1</v>
      </c>
      <c r="C985" s="2">
        <f t="shared" si="885"/>
        <v>5</v>
      </c>
      <c r="D985" s="2">
        <f t="shared" si="885"/>
        <v>983</v>
      </c>
      <c r="E985" s="2">
        <f t="shared" si="885"/>
        <v>0</v>
      </c>
      <c r="F985" s="2" t="str">
        <f t="shared" si="885"/>
        <v>Новый подраздел</v>
      </c>
      <c r="G985" s="2" t="str">
        <f t="shared" si="885"/>
        <v>Кровля тех. этажа в/о В/5-9</v>
      </c>
      <c r="H985" s="2"/>
      <c r="I985" s="2"/>
      <c r="J985" s="2"/>
      <c r="K985" s="2"/>
      <c r="L985" s="2"/>
      <c r="M985" s="2"/>
      <c r="N985" s="2"/>
      <c r="O985" s="2">
        <f t="shared" ref="O985:AT985" si="886">O995</f>
        <v>183.41</v>
      </c>
      <c r="P985" s="2">
        <f t="shared" si="886"/>
        <v>0</v>
      </c>
      <c r="Q985" s="2">
        <f t="shared" si="886"/>
        <v>0</v>
      </c>
      <c r="R985" s="2">
        <f t="shared" si="886"/>
        <v>0</v>
      </c>
      <c r="S985" s="2">
        <f t="shared" si="886"/>
        <v>183.41</v>
      </c>
      <c r="T985" s="2">
        <f t="shared" si="886"/>
        <v>0</v>
      </c>
      <c r="U985" s="2">
        <f t="shared" si="886"/>
        <v>0.65615699999999999</v>
      </c>
      <c r="V985" s="2">
        <f t="shared" si="886"/>
        <v>0</v>
      </c>
      <c r="W985" s="2">
        <f t="shared" si="886"/>
        <v>0</v>
      </c>
      <c r="X985" s="2">
        <f t="shared" si="886"/>
        <v>135.76</v>
      </c>
      <c r="Y985" s="2">
        <f t="shared" si="886"/>
        <v>75.2</v>
      </c>
      <c r="Z985" s="2">
        <f t="shared" si="886"/>
        <v>0</v>
      </c>
      <c r="AA985" s="2">
        <f t="shared" si="886"/>
        <v>0</v>
      </c>
      <c r="AB985" s="2">
        <f t="shared" si="886"/>
        <v>183.41</v>
      </c>
      <c r="AC985" s="2">
        <f t="shared" si="886"/>
        <v>0</v>
      </c>
      <c r="AD985" s="2">
        <f t="shared" si="886"/>
        <v>0</v>
      </c>
      <c r="AE985" s="2">
        <f t="shared" si="886"/>
        <v>0</v>
      </c>
      <c r="AF985" s="2">
        <f t="shared" si="886"/>
        <v>183.41</v>
      </c>
      <c r="AG985" s="2">
        <f t="shared" si="886"/>
        <v>0</v>
      </c>
      <c r="AH985" s="2">
        <f t="shared" si="886"/>
        <v>0.65615699999999999</v>
      </c>
      <c r="AI985" s="2">
        <f t="shared" si="886"/>
        <v>0</v>
      </c>
      <c r="AJ985" s="2">
        <f t="shared" si="886"/>
        <v>0</v>
      </c>
      <c r="AK985" s="2">
        <f t="shared" si="886"/>
        <v>135.76</v>
      </c>
      <c r="AL985" s="2">
        <f t="shared" si="886"/>
        <v>75.2</v>
      </c>
      <c r="AM985" s="2">
        <f t="shared" si="886"/>
        <v>0</v>
      </c>
      <c r="AN985" s="2">
        <f t="shared" si="886"/>
        <v>0</v>
      </c>
      <c r="AO985" s="2">
        <f t="shared" si="886"/>
        <v>0</v>
      </c>
      <c r="AP985" s="2">
        <f t="shared" si="886"/>
        <v>0</v>
      </c>
      <c r="AQ985" s="2">
        <f t="shared" si="886"/>
        <v>0</v>
      </c>
      <c r="AR985" s="2">
        <f t="shared" si="886"/>
        <v>394.37</v>
      </c>
      <c r="AS985" s="2">
        <f t="shared" si="886"/>
        <v>394.37</v>
      </c>
      <c r="AT985" s="2">
        <f t="shared" si="886"/>
        <v>0</v>
      </c>
      <c r="AU985" s="2">
        <f t="shared" ref="AU985:BZ985" si="887">AU995</f>
        <v>0</v>
      </c>
      <c r="AV985" s="2">
        <f t="shared" si="887"/>
        <v>0</v>
      </c>
      <c r="AW985" s="2">
        <f t="shared" si="887"/>
        <v>0</v>
      </c>
      <c r="AX985" s="2">
        <f t="shared" si="887"/>
        <v>0</v>
      </c>
      <c r="AY985" s="2">
        <f t="shared" si="887"/>
        <v>0</v>
      </c>
      <c r="AZ985" s="2">
        <f t="shared" si="887"/>
        <v>0</v>
      </c>
      <c r="BA985" s="2">
        <f t="shared" si="887"/>
        <v>0</v>
      </c>
      <c r="BB985" s="2">
        <f t="shared" si="887"/>
        <v>0</v>
      </c>
      <c r="BC985" s="2">
        <f t="shared" si="887"/>
        <v>0</v>
      </c>
      <c r="BD985" s="2">
        <f t="shared" si="887"/>
        <v>0</v>
      </c>
      <c r="BE985" s="2">
        <f t="shared" si="887"/>
        <v>0</v>
      </c>
      <c r="BF985" s="2">
        <f t="shared" si="887"/>
        <v>0</v>
      </c>
      <c r="BG985" s="2">
        <f t="shared" si="887"/>
        <v>0</v>
      </c>
      <c r="BH985" s="2">
        <f t="shared" si="887"/>
        <v>0</v>
      </c>
      <c r="BI985" s="2">
        <f t="shared" si="887"/>
        <v>0</v>
      </c>
      <c r="BJ985" s="2">
        <f t="shared" si="887"/>
        <v>0</v>
      </c>
      <c r="BK985" s="2">
        <f t="shared" si="887"/>
        <v>0</v>
      </c>
      <c r="BL985" s="2">
        <f t="shared" si="887"/>
        <v>0</v>
      </c>
      <c r="BM985" s="2">
        <f t="shared" si="887"/>
        <v>0</v>
      </c>
      <c r="BN985" s="2">
        <f t="shared" si="887"/>
        <v>0</v>
      </c>
      <c r="BO985" s="2">
        <f t="shared" si="887"/>
        <v>0</v>
      </c>
      <c r="BP985" s="2">
        <f t="shared" si="887"/>
        <v>0</v>
      </c>
      <c r="BQ985" s="2">
        <f t="shared" si="887"/>
        <v>0</v>
      </c>
      <c r="BR985" s="2">
        <f t="shared" si="887"/>
        <v>0</v>
      </c>
      <c r="BS985" s="2">
        <f t="shared" si="887"/>
        <v>0</v>
      </c>
      <c r="BT985" s="2">
        <f t="shared" si="887"/>
        <v>0</v>
      </c>
      <c r="BU985" s="2">
        <f t="shared" si="887"/>
        <v>0</v>
      </c>
      <c r="BV985" s="2">
        <f t="shared" si="887"/>
        <v>0</v>
      </c>
      <c r="BW985" s="2">
        <f t="shared" si="887"/>
        <v>0</v>
      </c>
      <c r="BX985" s="2">
        <f t="shared" si="887"/>
        <v>0</v>
      </c>
      <c r="BY985" s="2">
        <f t="shared" si="887"/>
        <v>0</v>
      </c>
      <c r="BZ985" s="2">
        <f t="shared" si="887"/>
        <v>0</v>
      </c>
      <c r="CA985" s="2">
        <f t="shared" ref="CA985:DF985" si="888">CA995</f>
        <v>394.37</v>
      </c>
      <c r="CB985" s="2">
        <f t="shared" si="888"/>
        <v>394.37</v>
      </c>
      <c r="CC985" s="2">
        <f t="shared" si="888"/>
        <v>0</v>
      </c>
      <c r="CD985" s="2">
        <f t="shared" si="888"/>
        <v>0</v>
      </c>
      <c r="CE985" s="2">
        <f t="shared" si="888"/>
        <v>0</v>
      </c>
      <c r="CF985" s="2">
        <f t="shared" si="888"/>
        <v>0</v>
      </c>
      <c r="CG985" s="2">
        <f t="shared" si="888"/>
        <v>0</v>
      </c>
      <c r="CH985" s="2">
        <f t="shared" si="888"/>
        <v>0</v>
      </c>
      <c r="CI985" s="2">
        <f t="shared" si="888"/>
        <v>0</v>
      </c>
      <c r="CJ985" s="2">
        <f t="shared" si="888"/>
        <v>0</v>
      </c>
      <c r="CK985" s="2">
        <f t="shared" si="888"/>
        <v>0</v>
      </c>
      <c r="CL985" s="2">
        <f t="shared" si="888"/>
        <v>0</v>
      </c>
      <c r="CM985" s="2">
        <f t="shared" si="888"/>
        <v>0</v>
      </c>
      <c r="CN985" s="2">
        <f t="shared" si="888"/>
        <v>0</v>
      </c>
      <c r="CO985" s="2">
        <f t="shared" si="888"/>
        <v>0</v>
      </c>
      <c r="CP985" s="2">
        <f t="shared" si="888"/>
        <v>0</v>
      </c>
      <c r="CQ985" s="2">
        <f t="shared" si="888"/>
        <v>0</v>
      </c>
      <c r="CR985" s="2">
        <f t="shared" si="888"/>
        <v>0</v>
      </c>
      <c r="CS985" s="2">
        <f t="shared" si="888"/>
        <v>0</v>
      </c>
      <c r="CT985" s="2">
        <f t="shared" si="888"/>
        <v>0</v>
      </c>
      <c r="CU985" s="2">
        <f t="shared" si="888"/>
        <v>0</v>
      </c>
      <c r="CV985" s="2">
        <f t="shared" si="888"/>
        <v>0</v>
      </c>
      <c r="CW985" s="2">
        <f t="shared" si="888"/>
        <v>0</v>
      </c>
      <c r="CX985" s="2">
        <f t="shared" si="888"/>
        <v>0</v>
      </c>
      <c r="CY985" s="2">
        <f t="shared" si="888"/>
        <v>0</v>
      </c>
      <c r="CZ985" s="2">
        <f t="shared" si="888"/>
        <v>0</v>
      </c>
      <c r="DA985" s="2">
        <f t="shared" si="888"/>
        <v>0</v>
      </c>
      <c r="DB985" s="2">
        <f t="shared" si="888"/>
        <v>0</v>
      </c>
      <c r="DC985" s="2">
        <f t="shared" si="888"/>
        <v>0</v>
      </c>
      <c r="DD985" s="2">
        <f t="shared" si="888"/>
        <v>0</v>
      </c>
      <c r="DE985" s="2">
        <f t="shared" si="888"/>
        <v>0</v>
      </c>
      <c r="DF985" s="2">
        <f t="shared" si="888"/>
        <v>0</v>
      </c>
      <c r="DG985" s="3">
        <f t="shared" ref="DG985:EL985" si="889">DG995</f>
        <v>0</v>
      </c>
      <c r="DH985" s="3">
        <f t="shared" si="889"/>
        <v>0</v>
      </c>
      <c r="DI985" s="3">
        <f t="shared" si="889"/>
        <v>0</v>
      </c>
      <c r="DJ985" s="3">
        <f t="shared" si="889"/>
        <v>0</v>
      </c>
      <c r="DK985" s="3">
        <f t="shared" si="889"/>
        <v>0</v>
      </c>
      <c r="DL985" s="3">
        <f t="shared" si="889"/>
        <v>0</v>
      </c>
      <c r="DM985" s="3">
        <f t="shared" si="889"/>
        <v>0</v>
      </c>
      <c r="DN985" s="3">
        <f t="shared" si="889"/>
        <v>0</v>
      </c>
      <c r="DO985" s="3">
        <f t="shared" si="889"/>
        <v>0</v>
      </c>
      <c r="DP985" s="3">
        <f t="shared" si="889"/>
        <v>0</v>
      </c>
      <c r="DQ985" s="3">
        <f t="shared" si="889"/>
        <v>0</v>
      </c>
      <c r="DR985" s="3">
        <f t="shared" si="889"/>
        <v>0</v>
      </c>
      <c r="DS985" s="3">
        <f t="shared" si="889"/>
        <v>0</v>
      </c>
      <c r="DT985" s="3">
        <f t="shared" si="889"/>
        <v>0</v>
      </c>
      <c r="DU985" s="3">
        <f t="shared" si="889"/>
        <v>0</v>
      </c>
      <c r="DV985" s="3">
        <f t="shared" si="889"/>
        <v>0</v>
      </c>
      <c r="DW985" s="3">
        <f t="shared" si="889"/>
        <v>0</v>
      </c>
      <c r="DX985" s="3">
        <f t="shared" si="889"/>
        <v>0</v>
      </c>
      <c r="DY985" s="3">
        <f t="shared" si="889"/>
        <v>0</v>
      </c>
      <c r="DZ985" s="3">
        <f t="shared" si="889"/>
        <v>0</v>
      </c>
      <c r="EA985" s="3">
        <f t="shared" si="889"/>
        <v>0</v>
      </c>
      <c r="EB985" s="3">
        <f t="shared" si="889"/>
        <v>0</v>
      </c>
      <c r="EC985" s="3">
        <f t="shared" si="889"/>
        <v>0</v>
      </c>
      <c r="ED985" s="3">
        <f t="shared" si="889"/>
        <v>0</v>
      </c>
      <c r="EE985" s="3">
        <f t="shared" si="889"/>
        <v>0</v>
      </c>
      <c r="EF985" s="3">
        <f t="shared" si="889"/>
        <v>0</v>
      </c>
      <c r="EG985" s="3">
        <f t="shared" si="889"/>
        <v>0</v>
      </c>
      <c r="EH985" s="3">
        <f t="shared" si="889"/>
        <v>0</v>
      </c>
      <c r="EI985" s="3">
        <f t="shared" si="889"/>
        <v>0</v>
      </c>
      <c r="EJ985" s="3">
        <f t="shared" si="889"/>
        <v>0</v>
      </c>
      <c r="EK985" s="3">
        <f t="shared" si="889"/>
        <v>0</v>
      </c>
      <c r="EL985" s="3">
        <f t="shared" si="889"/>
        <v>0</v>
      </c>
      <c r="EM985" s="3">
        <f t="shared" ref="EM985:FR985" si="890">EM995</f>
        <v>0</v>
      </c>
      <c r="EN985" s="3">
        <f t="shared" si="890"/>
        <v>0</v>
      </c>
      <c r="EO985" s="3">
        <f t="shared" si="890"/>
        <v>0</v>
      </c>
      <c r="EP985" s="3">
        <f t="shared" si="890"/>
        <v>0</v>
      </c>
      <c r="EQ985" s="3">
        <f t="shared" si="890"/>
        <v>0</v>
      </c>
      <c r="ER985" s="3">
        <f t="shared" si="890"/>
        <v>0</v>
      </c>
      <c r="ES985" s="3">
        <f t="shared" si="890"/>
        <v>0</v>
      </c>
      <c r="ET985" s="3">
        <f t="shared" si="890"/>
        <v>0</v>
      </c>
      <c r="EU985" s="3">
        <f t="shared" si="890"/>
        <v>0</v>
      </c>
      <c r="EV985" s="3">
        <f t="shared" si="890"/>
        <v>0</v>
      </c>
      <c r="EW985" s="3">
        <f t="shared" si="890"/>
        <v>0</v>
      </c>
      <c r="EX985" s="3">
        <f t="shared" si="890"/>
        <v>0</v>
      </c>
      <c r="EY985" s="3">
        <f t="shared" si="890"/>
        <v>0</v>
      </c>
      <c r="EZ985" s="3">
        <f t="shared" si="890"/>
        <v>0</v>
      </c>
      <c r="FA985" s="3">
        <f t="shared" si="890"/>
        <v>0</v>
      </c>
      <c r="FB985" s="3">
        <f t="shared" si="890"/>
        <v>0</v>
      </c>
      <c r="FC985" s="3">
        <f t="shared" si="890"/>
        <v>0</v>
      </c>
      <c r="FD985" s="3">
        <f t="shared" si="890"/>
        <v>0</v>
      </c>
      <c r="FE985" s="3">
        <f t="shared" si="890"/>
        <v>0</v>
      </c>
      <c r="FF985" s="3">
        <f t="shared" si="890"/>
        <v>0</v>
      </c>
      <c r="FG985" s="3">
        <f t="shared" si="890"/>
        <v>0</v>
      </c>
      <c r="FH985" s="3">
        <f t="shared" si="890"/>
        <v>0</v>
      </c>
      <c r="FI985" s="3">
        <f t="shared" si="890"/>
        <v>0</v>
      </c>
      <c r="FJ985" s="3">
        <f t="shared" si="890"/>
        <v>0</v>
      </c>
      <c r="FK985" s="3">
        <f t="shared" si="890"/>
        <v>0</v>
      </c>
      <c r="FL985" s="3">
        <f t="shared" si="890"/>
        <v>0</v>
      </c>
      <c r="FM985" s="3">
        <f t="shared" si="890"/>
        <v>0</v>
      </c>
      <c r="FN985" s="3">
        <f t="shared" si="890"/>
        <v>0</v>
      </c>
      <c r="FO985" s="3">
        <f t="shared" si="890"/>
        <v>0</v>
      </c>
      <c r="FP985" s="3">
        <f t="shared" si="890"/>
        <v>0</v>
      </c>
      <c r="FQ985" s="3">
        <f t="shared" si="890"/>
        <v>0</v>
      </c>
      <c r="FR985" s="3">
        <f t="shared" si="890"/>
        <v>0</v>
      </c>
      <c r="FS985" s="3">
        <f t="shared" ref="FS985:GX985" si="891">FS995</f>
        <v>0</v>
      </c>
      <c r="FT985" s="3">
        <f t="shared" si="891"/>
        <v>0</v>
      </c>
      <c r="FU985" s="3">
        <f t="shared" si="891"/>
        <v>0</v>
      </c>
      <c r="FV985" s="3">
        <f t="shared" si="891"/>
        <v>0</v>
      </c>
      <c r="FW985" s="3">
        <f t="shared" si="891"/>
        <v>0</v>
      </c>
      <c r="FX985" s="3">
        <f t="shared" si="891"/>
        <v>0</v>
      </c>
      <c r="FY985" s="3">
        <f t="shared" si="891"/>
        <v>0</v>
      </c>
      <c r="FZ985" s="3">
        <f t="shared" si="891"/>
        <v>0</v>
      </c>
      <c r="GA985" s="3">
        <f t="shared" si="891"/>
        <v>0</v>
      </c>
      <c r="GB985" s="3">
        <f t="shared" si="891"/>
        <v>0</v>
      </c>
      <c r="GC985" s="3">
        <f t="shared" si="891"/>
        <v>0</v>
      </c>
      <c r="GD985" s="3">
        <f t="shared" si="891"/>
        <v>0</v>
      </c>
      <c r="GE985" s="3">
        <f t="shared" si="891"/>
        <v>0</v>
      </c>
      <c r="GF985" s="3">
        <f t="shared" si="891"/>
        <v>0</v>
      </c>
      <c r="GG985" s="3">
        <f t="shared" si="891"/>
        <v>0</v>
      </c>
      <c r="GH985" s="3">
        <f t="shared" si="891"/>
        <v>0</v>
      </c>
      <c r="GI985" s="3">
        <f t="shared" si="891"/>
        <v>0</v>
      </c>
      <c r="GJ985" s="3">
        <f t="shared" si="891"/>
        <v>0</v>
      </c>
      <c r="GK985" s="3">
        <f t="shared" si="891"/>
        <v>0</v>
      </c>
      <c r="GL985" s="3">
        <f t="shared" si="891"/>
        <v>0</v>
      </c>
      <c r="GM985" s="3">
        <f t="shared" si="891"/>
        <v>0</v>
      </c>
      <c r="GN985" s="3">
        <f t="shared" si="891"/>
        <v>0</v>
      </c>
      <c r="GO985" s="3">
        <f t="shared" si="891"/>
        <v>0</v>
      </c>
      <c r="GP985" s="3">
        <f t="shared" si="891"/>
        <v>0</v>
      </c>
      <c r="GQ985" s="3">
        <f t="shared" si="891"/>
        <v>0</v>
      </c>
      <c r="GR985" s="3">
        <f t="shared" si="891"/>
        <v>0</v>
      </c>
      <c r="GS985" s="3">
        <f t="shared" si="891"/>
        <v>0</v>
      </c>
      <c r="GT985" s="3">
        <f t="shared" si="891"/>
        <v>0</v>
      </c>
      <c r="GU985" s="3">
        <f t="shared" si="891"/>
        <v>0</v>
      </c>
      <c r="GV985" s="3">
        <f t="shared" si="891"/>
        <v>0</v>
      </c>
      <c r="GW985" s="3">
        <f t="shared" si="891"/>
        <v>0</v>
      </c>
      <c r="GX985" s="3">
        <f t="shared" si="891"/>
        <v>0</v>
      </c>
    </row>
    <row r="987" spans="1:245" x14ac:dyDescent="0.2">
      <c r="A987">
        <v>17</v>
      </c>
      <c r="B987">
        <v>1</v>
      </c>
      <c r="C987">
        <f>ROW(SmtRes!A461)</f>
        <v>461</v>
      </c>
      <c r="D987">
        <f>ROW(EtalonRes!A488)</f>
        <v>488</v>
      </c>
      <c r="E987" t="s">
        <v>19</v>
      </c>
      <c r="F987" t="s">
        <v>20</v>
      </c>
      <c r="G987" t="s">
        <v>21</v>
      </c>
      <c r="H987" t="s">
        <v>22</v>
      </c>
      <c r="I987">
        <f>ROUND(0.24/100,9)</f>
        <v>2.3999999999999998E-3</v>
      </c>
      <c r="J987">
        <v>0</v>
      </c>
      <c r="K987">
        <f>ROUND(0.24/100,9)</f>
        <v>2.3999999999999998E-3</v>
      </c>
      <c r="O987">
        <f t="shared" ref="O987:O993" si="892">ROUND(CP987,2)</f>
        <v>37.21</v>
      </c>
      <c r="P987">
        <f t="shared" ref="P987:P993" si="893">ROUND((ROUND((AC987*AW987*I987),2)*BC987),2)</f>
        <v>0</v>
      </c>
      <c r="Q987">
        <f t="shared" ref="Q987:Q993" si="894">(ROUND((ROUND(((ET987)*AV987*I987),2)*BB987),2)+ROUND((ROUND(((AE987-(EU987))*AV987*I987),2)*BS987),2))</f>
        <v>0</v>
      </c>
      <c r="R987">
        <f t="shared" ref="R987:R993" si="895">ROUND((ROUND((AE987*AV987*I987),2)*BS987),2)</f>
        <v>0</v>
      </c>
      <c r="S987">
        <f t="shared" ref="S987:S993" si="896">ROUND((ROUND((AF987*AV987*I987),2)*BA987),2)</f>
        <v>37.21</v>
      </c>
      <c r="T987">
        <f t="shared" ref="T987:T993" si="897">ROUND(CU987*I987,2)</f>
        <v>0</v>
      </c>
      <c r="U987">
        <f t="shared" ref="U987:U993" si="898">CV987*I987</f>
        <v>0.13799999999999998</v>
      </c>
      <c r="V987">
        <f t="shared" ref="V987:V993" si="899">CW987*I987</f>
        <v>0</v>
      </c>
      <c r="W987">
        <f t="shared" ref="W987:W993" si="900">ROUND(CX987*I987,2)</f>
        <v>0</v>
      </c>
      <c r="X987">
        <f t="shared" ref="X987:Y993" si="901">ROUND(CY987,2)</f>
        <v>26.05</v>
      </c>
      <c r="Y987">
        <f t="shared" si="901"/>
        <v>15.26</v>
      </c>
      <c r="AA987">
        <v>55282325</v>
      </c>
      <c r="AB987">
        <f t="shared" ref="AB987:AB993" si="902">ROUND((AC987+AD987+AF987),6)</f>
        <v>587.65</v>
      </c>
      <c r="AC987">
        <f t="shared" ref="AC987:AC993" si="903">ROUND((ES987),6)</f>
        <v>0</v>
      </c>
      <c r="AD987">
        <f t="shared" ref="AD987:AD993" si="904">ROUND((((ET987)-(EU987))+AE987),6)</f>
        <v>0</v>
      </c>
      <c r="AE987">
        <f t="shared" ref="AE987:AF993" si="905">ROUND((EU987),6)</f>
        <v>0</v>
      </c>
      <c r="AF987">
        <f t="shared" si="905"/>
        <v>587.65</v>
      </c>
      <c r="AG987">
        <f t="shared" ref="AG987:AG993" si="906">ROUND((AP987),6)</f>
        <v>0</v>
      </c>
      <c r="AH987">
        <f t="shared" ref="AH987:AI993" si="907">(EW987)</f>
        <v>57.5</v>
      </c>
      <c r="AI987">
        <f t="shared" si="907"/>
        <v>0</v>
      </c>
      <c r="AJ987">
        <f t="shared" ref="AJ987:AJ993" si="908">(AS987)</f>
        <v>0</v>
      </c>
      <c r="AK987">
        <v>587.65</v>
      </c>
      <c r="AL987">
        <v>0</v>
      </c>
      <c r="AM987">
        <v>0</v>
      </c>
      <c r="AN987">
        <v>0</v>
      </c>
      <c r="AO987">
        <v>587.65</v>
      </c>
      <c r="AP987">
        <v>0</v>
      </c>
      <c r="AQ987">
        <v>57.5</v>
      </c>
      <c r="AR987">
        <v>0</v>
      </c>
      <c r="AS987">
        <v>0</v>
      </c>
      <c r="AT987">
        <v>70</v>
      </c>
      <c r="AU987">
        <v>41</v>
      </c>
      <c r="AV987">
        <v>1</v>
      </c>
      <c r="AW987">
        <v>1</v>
      </c>
      <c r="AZ987">
        <v>1</v>
      </c>
      <c r="BA987">
        <v>26.39</v>
      </c>
      <c r="BB987">
        <v>1</v>
      </c>
      <c r="BC987">
        <v>1</v>
      </c>
      <c r="BD987" t="s">
        <v>3</v>
      </c>
      <c r="BE987" t="s">
        <v>3</v>
      </c>
      <c r="BF987" t="s">
        <v>3</v>
      </c>
      <c r="BG987" t="s">
        <v>3</v>
      </c>
      <c r="BH987">
        <v>0</v>
      </c>
      <c r="BI987">
        <v>1</v>
      </c>
      <c r="BJ987" t="s">
        <v>23</v>
      </c>
      <c r="BM987">
        <v>456</v>
      </c>
      <c r="BN987">
        <v>0</v>
      </c>
      <c r="BO987" t="s">
        <v>20</v>
      </c>
      <c r="BP987">
        <v>1</v>
      </c>
      <c r="BQ987">
        <v>60</v>
      </c>
      <c r="BR987">
        <v>0</v>
      </c>
      <c r="BS987">
        <v>26.39</v>
      </c>
      <c r="BT987">
        <v>1</v>
      </c>
      <c r="BU987">
        <v>1</v>
      </c>
      <c r="BV987">
        <v>1</v>
      </c>
      <c r="BW987">
        <v>1</v>
      </c>
      <c r="BX987">
        <v>1</v>
      </c>
      <c r="BY987" t="s">
        <v>3</v>
      </c>
      <c r="BZ987">
        <v>70</v>
      </c>
      <c r="CA987">
        <v>41</v>
      </c>
      <c r="CB987" t="s">
        <v>3</v>
      </c>
      <c r="CE987">
        <v>30</v>
      </c>
      <c r="CF987">
        <v>0</v>
      </c>
      <c r="CG987">
        <v>0</v>
      </c>
      <c r="CM987">
        <v>0</v>
      </c>
      <c r="CN987" t="s">
        <v>3</v>
      </c>
      <c r="CO987">
        <v>0</v>
      </c>
      <c r="CP987">
        <f t="shared" ref="CP987:CP993" si="909">(P987+Q987+S987)</f>
        <v>37.21</v>
      </c>
      <c r="CQ987">
        <f t="shared" ref="CQ987:CQ993" si="910">ROUND((ROUND((AC987*AW987*1),2)*BC987),2)</f>
        <v>0</v>
      </c>
      <c r="CR987">
        <f t="shared" ref="CR987:CR993" si="911">(ROUND((ROUND(((ET987)*AV987*1),2)*BB987),2)+ROUND((ROUND(((AE987-(EU987))*AV987*1),2)*BS987),2))</f>
        <v>0</v>
      </c>
      <c r="CS987">
        <f t="shared" ref="CS987:CS993" si="912">ROUND((ROUND((AE987*AV987*1),2)*BS987),2)</f>
        <v>0</v>
      </c>
      <c r="CT987">
        <f t="shared" ref="CT987:CT993" si="913">ROUND((ROUND((AF987*AV987*1),2)*BA987),2)</f>
        <v>15508.08</v>
      </c>
      <c r="CU987">
        <f t="shared" ref="CU987:CU993" si="914">AG987</f>
        <v>0</v>
      </c>
      <c r="CV987">
        <f t="shared" ref="CV987:CV993" si="915">(AH987*AV987)</f>
        <v>57.5</v>
      </c>
      <c r="CW987">
        <f t="shared" ref="CW987:CX993" si="916">AI987</f>
        <v>0</v>
      </c>
      <c r="CX987">
        <f t="shared" si="916"/>
        <v>0</v>
      </c>
      <c r="CY987">
        <f t="shared" ref="CY987:CY993" si="917">S987*(BZ987/100)</f>
        <v>26.047000000000001</v>
      </c>
      <c r="CZ987">
        <f t="shared" ref="CZ987:CZ993" si="918">S987*(CA987/100)</f>
        <v>15.2561</v>
      </c>
      <c r="DC987" t="s">
        <v>3</v>
      </c>
      <c r="DD987" t="s">
        <v>3</v>
      </c>
      <c r="DE987" t="s">
        <v>3</v>
      </c>
      <c r="DF987" t="s">
        <v>3</v>
      </c>
      <c r="DG987" t="s">
        <v>3</v>
      </c>
      <c r="DH987" t="s">
        <v>3</v>
      </c>
      <c r="DI987" t="s">
        <v>3</v>
      </c>
      <c r="DJ987" t="s">
        <v>3</v>
      </c>
      <c r="DK987" t="s">
        <v>3</v>
      </c>
      <c r="DL987" t="s">
        <v>3</v>
      </c>
      <c r="DM987" t="s">
        <v>3</v>
      </c>
      <c r="DN987">
        <v>80</v>
      </c>
      <c r="DO987">
        <v>55</v>
      </c>
      <c r="DP987">
        <v>1.0469999999999999</v>
      </c>
      <c r="DQ987">
        <v>1</v>
      </c>
      <c r="DU987">
        <v>1005</v>
      </c>
      <c r="DV987" t="s">
        <v>22</v>
      </c>
      <c r="DW987" t="s">
        <v>22</v>
      </c>
      <c r="DX987">
        <v>100</v>
      </c>
      <c r="DZ987" t="s">
        <v>3</v>
      </c>
      <c r="EA987" t="s">
        <v>3</v>
      </c>
      <c r="EB987" t="s">
        <v>3</v>
      </c>
      <c r="EC987" t="s">
        <v>3</v>
      </c>
      <c r="EE987">
        <v>54687882</v>
      </c>
      <c r="EF987">
        <v>60</v>
      </c>
      <c r="EG987" t="s">
        <v>24</v>
      </c>
      <c r="EH987">
        <v>0</v>
      </c>
      <c r="EI987" t="s">
        <v>3</v>
      </c>
      <c r="EJ987">
        <v>1</v>
      </c>
      <c r="EK987">
        <v>456</v>
      </c>
      <c r="EL987" t="s">
        <v>25</v>
      </c>
      <c r="EM987" t="s">
        <v>26</v>
      </c>
      <c r="EO987" t="s">
        <v>3</v>
      </c>
      <c r="EQ987">
        <v>0</v>
      </c>
      <c r="ER987">
        <v>587.65</v>
      </c>
      <c r="ES987">
        <v>0</v>
      </c>
      <c r="ET987">
        <v>0</v>
      </c>
      <c r="EU987">
        <v>0</v>
      </c>
      <c r="EV987">
        <v>587.65</v>
      </c>
      <c r="EW987">
        <v>57.5</v>
      </c>
      <c r="EX987">
        <v>0</v>
      </c>
      <c r="EY987">
        <v>0</v>
      </c>
      <c r="FQ987">
        <v>0</v>
      </c>
      <c r="FR987">
        <f t="shared" ref="FR987:FR993" si="919">ROUND(IF(AND(BH987=3,BI987=3),P987,0),2)</f>
        <v>0</v>
      </c>
      <c r="FS987">
        <v>0</v>
      </c>
      <c r="FX987">
        <v>80</v>
      </c>
      <c r="FY987">
        <v>55</v>
      </c>
      <c r="GA987" t="s">
        <v>3</v>
      </c>
      <c r="GD987">
        <v>0</v>
      </c>
      <c r="GF987">
        <v>-1681123399</v>
      </c>
      <c r="GG987">
        <v>2</v>
      </c>
      <c r="GH987">
        <v>1</v>
      </c>
      <c r="GI987">
        <v>3</v>
      </c>
      <c r="GJ987">
        <v>0</v>
      </c>
      <c r="GK987">
        <f>ROUND(R987*(R12)/100,2)</f>
        <v>0</v>
      </c>
      <c r="GL987">
        <f t="shared" ref="GL987:GL993" si="920">ROUND(IF(AND(BH987=3,BI987=3,FS987&lt;&gt;0),P987,0),2)</f>
        <v>0</v>
      </c>
      <c r="GM987">
        <f t="shared" ref="GM987:GM993" si="921">ROUND(O987+X987+Y987+GK987,2)+GX987</f>
        <v>78.52</v>
      </c>
      <c r="GN987">
        <f t="shared" ref="GN987:GN993" si="922">IF(OR(BI987=0,BI987=1),ROUND(O987+X987+Y987+GK987,2),0)</f>
        <v>78.52</v>
      </c>
      <c r="GO987">
        <f t="shared" ref="GO987:GO993" si="923">IF(BI987=2,ROUND(O987+X987+Y987+GK987,2),0)</f>
        <v>0</v>
      </c>
      <c r="GP987">
        <f t="shared" ref="GP987:GP993" si="924">IF(BI987=4,ROUND(O987+X987+Y987+GK987,2)+GX987,0)</f>
        <v>0</v>
      </c>
      <c r="GR987">
        <v>0</v>
      </c>
      <c r="GS987">
        <v>3</v>
      </c>
      <c r="GT987">
        <v>0</v>
      </c>
      <c r="GU987" t="s">
        <v>3</v>
      </c>
      <c r="GV987">
        <f t="shared" ref="GV987:GV993" si="925">ROUND((GT987),6)</f>
        <v>0</v>
      </c>
      <c r="GW987">
        <v>1</v>
      </c>
      <c r="GX987">
        <f t="shared" ref="GX987:GX993" si="926">ROUND(HC987*I987,2)</f>
        <v>0</v>
      </c>
      <c r="HA987">
        <v>0</v>
      </c>
      <c r="HB987">
        <v>0</v>
      </c>
      <c r="HC987">
        <f t="shared" ref="HC987:HC993" si="927">GV987*GW987</f>
        <v>0</v>
      </c>
      <c r="HE987" t="s">
        <v>3</v>
      </c>
      <c r="HF987" t="s">
        <v>3</v>
      </c>
      <c r="HM987" t="s">
        <v>3</v>
      </c>
      <c r="HN987" t="s">
        <v>3</v>
      </c>
      <c r="HO987" t="s">
        <v>3</v>
      </c>
      <c r="HP987" t="s">
        <v>3</v>
      </c>
      <c r="HQ987" t="s">
        <v>3</v>
      </c>
      <c r="IK987">
        <v>0</v>
      </c>
    </row>
    <row r="988" spans="1:245" x14ac:dyDescent="0.2">
      <c r="A988">
        <v>18</v>
      </c>
      <c r="B988">
        <v>1</v>
      </c>
      <c r="C988">
        <v>461</v>
      </c>
      <c r="E988" t="s">
        <v>27</v>
      </c>
      <c r="F988" t="s">
        <v>28</v>
      </c>
      <c r="G988" t="s">
        <v>29</v>
      </c>
      <c r="H988" t="s">
        <v>30</v>
      </c>
      <c r="I988">
        <f>I987*J988</f>
        <v>-1.1039999999999999E-2</v>
      </c>
      <c r="J988">
        <v>-4.6000000000000005</v>
      </c>
      <c r="K988">
        <v>-4.5999999999999996</v>
      </c>
      <c r="O988">
        <f t="shared" si="892"/>
        <v>0</v>
      </c>
      <c r="P988">
        <f t="shared" si="893"/>
        <v>0</v>
      </c>
      <c r="Q988">
        <f t="shared" si="894"/>
        <v>0</v>
      </c>
      <c r="R988">
        <f t="shared" si="895"/>
        <v>0</v>
      </c>
      <c r="S988">
        <f t="shared" si="896"/>
        <v>0</v>
      </c>
      <c r="T988">
        <f t="shared" si="897"/>
        <v>0</v>
      </c>
      <c r="U988">
        <f t="shared" si="898"/>
        <v>0</v>
      </c>
      <c r="V988">
        <f t="shared" si="899"/>
        <v>0</v>
      </c>
      <c r="W988">
        <f t="shared" si="900"/>
        <v>0</v>
      </c>
      <c r="X988">
        <f t="shared" si="901"/>
        <v>0</v>
      </c>
      <c r="Y988">
        <f t="shared" si="901"/>
        <v>0</v>
      </c>
      <c r="AA988">
        <v>55282325</v>
      </c>
      <c r="AB988">
        <f t="shared" si="902"/>
        <v>0</v>
      </c>
      <c r="AC988">
        <f t="shared" si="903"/>
        <v>0</v>
      </c>
      <c r="AD988">
        <f t="shared" si="904"/>
        <v>0</v>
      </c>
      <c r="AE988">
        <f t="shared" si="905"/>
        <v>0</v>
      </c>
      <c r="AF988">
        <f t="shared" si="905"/>
        <v>0</v>
      </c>
      <c r="AG988">
        <f t="shared" si="906"/>
        <v>0</v>
      </c>
      <c r="AH988">
        <f t="shared" si="907"/>
        <v>0</v>
      </c>
      <c r="AI988">
        <f t="shared" si="907"/>
        <v>0</v>
      </c>
      <c r="AJ988">
        <f t="shared" si="908"/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</v>
      </c>
      <c r="AW988">
        <v>1</v>
      </c>
      <c r="AZ988">
        <v>1</v>
      </c>
      <c r="BA988">
        <v>1</v>
      </c>
      <c r="BB988">
        <v>1</v>
      </c>
      <c r="BC988">
        <v>1</v>
      </c>
      <c r="BD988" t="s">
        <v>3</v>
      </c>
      <c r="BE988" t="s">
        <v>3</v>
      </c>
      <c r="BF988" t="s">
        <v>3</v>
      </c>
      <c r="BG988" t="s">
        <v>3</v>
      </c>
      <c r="BH988">
        <v>3</v>
      </c>
      <c r="BI988">
        <v>1</v>
      </c>
      <c r="BJ988" t="s">
        <v>3</v>
      </c>
      <c r="BM988">
        <v>456</v>
      </c>
      <c r="BN988">
        <v>0</v>
      </c>
      <c r="BO988" t="s">
        <v>3</v>
      </c>
      <c r="BP988">
        <v>0</v>
      </c>
      <c r="BQ988">
        <v>60</v>
      </c>
      <c r="BR988">
        <v>1</v>
      </c>
      <c r="BS988">
        <v>1</v>
      </c>
      <c r="BT988">
        <v>1</v>
      </c>
      <c r="BU988">
        <v>1</v>
      </c>
      <c r="BV988">
        <v>1</v>
      </c>
      <c r="BW988">
        <v>1</v>
      </c>
      <c r="BX988">
        <v>1</v>
      </c>
      <c r="BY988" t="s">
        <v>3</v>
      </c>
      <c r="BZ988">
        <v>0</v>
      </c>
      <c r="CA988">
        <v>0</v>
      </c>
      <c r="CB988" t="s">
        <v>3</v>
      </c>
      <c r="CE988">
        <v>30</v>
      </c>
      <c r="CF988">
        <v>0</v>
      </c>
      <c r="CG988">
        <v>0</v>
      </c>
      <c r="CM988">
        <v>0</v>
      </c>
      <c r="CN988" t="s">
        <v>3</v>
      </c>
      <c r="CO988">
        <v>0</v>
      </c>
      <c r="CP988">
        <f t="shared" si="909"/>
        <v>0</v>
      </c>
      <c r="CQ988">
        <f t="shared" si="910"/>
        <v>0</v>
      </c>
      <c r="CR988">
        <f t="shared" si="911"/>
        <v>0</v>
      </c>
      <c r="CS988">
        <f t="shared" si="912"/>
        <v>0</v>
      </c>
      <c r="CT988">
        <f t="shared" si="913"/>
        <v>0</v>
      </c>
      <c r="CU988">
        <f t="shared" si="914"/>
        <v>0</v>
      </c>
      <c r="CV988">
        <f t="shared" si="915"/>
        <v>0</v>
      </c>
      <c r="CW988">
        <f t="shared" si="916"/>
        <v>0</v>
      </c>
      <c r="CX988">
        <f t="shared" si="916"/>
        <v>0</v>
      </c>
      <c r="CY988">
        <f t="shared" si="917"/>
        <v>0</v>
      </c>
      <c r="CZ988">
        <f t="shared" si="918"/>
        <v>0</v>
      </c>
      <c r="DC988" t="s">
        <v>3</v>
      </c>
      <c r="DD988" t="s">
        <v>3</v>
      </c>
      <c r="DE988" t="s">
        <v>3</v>
      </c>
      <c r="DF988" t="s">
        <v>3</v>
      </c>
      <c r="DG988" t="s">
        <v>3</v>
      </c>
      <c r="DH988" t="s">
        <v>3</v>
      </c>
      <c r="DI988" t="s">
        <v>3</v>
      </c>
      <c r="DJ988" t="s">
        <v>3</v>
      </c>
      <c r="DK988" t="s">
        <v>3</v>
      </c>
      <c r="DL988" t="s">
        <v>3</v>
      </c>
      <c r="DM988" t="s">
        <v>3</v>
      </c>
      <c r="DN988">
        <v>80</v>
      </c>
      <c r="DO988">
        <v>55</v>
      </c>
      <c r="DP988">
        <v>1.0469999999999999</v>
      </c>
      <c r="DQ988">
        <v>1</v>
      </c>
      <c r="DU988">
        <v>1009</v>
      </c>
      <c r="DV988" t="s">
        <v>30</v>
      </c>
      <c r="DW988" t="s">
        <v>30</v>
      </c>
      <c r="DX988">
        <v>1000</v>
      </c>
      <c r="DZ988" t="s">
        <v>3</v>
      </c>
      <c r="EA988" t="s">
        <v>3</v>
      </c>
      <c r="EB988" t="s">
        <v>3</v>
      </c>
      <c r="EC988" t="s">
        <v>3</v>
      </c>
      <c r="EE988">
        <v>54687882</v>
      </c>
      <c r="EF988">
        <v>60</v>
      </c>
      <c r="EG988" t="s">
        <v>24</v>
      </c>
      <c r="EH988">
        <v>0</v>
      </c>
      <c r="EI988" t="s">
        <v>3</v>
      </c>
      <c r="EJ988">
        <v>1</v>
      </c>
      <c r="EK988">
        <v>456</v>
      </c>
      <c r="EL988" t="s">
        <v>25</v>
      </c>
      <c r="EM988" t="s">
        <v>26</v>
      </c>
      <c r="EO988" t="s">
        <v>3</v>
      </c>
      <c r="EQ988">
        <v>32768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FQ988">
        <v>0</v>
      </c>
      <c r="FR988">
        <f t="shared" si="919"/>
        <v>0</v>
      </c>
      <c r="FS988">
        <v>0</v>
      </c>
      <c r="FX988">
        <v>80</v>
      </c>
      <c r="FY988">
        <v>55</v>
      </c>
      <c r="GA988" t="s">
        <v>3</v>
      </c>
      <c r="GD988">
        <v>0</v>
      </c>
      <c r="GF988">
        <v>1489638031</v>
      </c>
      <c r="GG988">
        <v>2</v>
      </c>
      <c r="GH988">
        <v>1</v>
      </c>
      <c r="GI988">
        <v>3</v>
      </c>
      <c r="GJ988">
        <v>0</v>
      </c>
      <c r="GK988">
        <f>ROUND(R988*(R12)/100,2)</f>
        <v>0</v>
      </c>
      <c r="GL988">
        <f t="shared" si="920"/>
        <v>0</v>
      </c>
      <c r="GM988">
        <f t="shared" si="921"/>
        <v>0</v>
      </c>
      <c r="GN988">
        <f t="shared" si="922"/>
        <v>0</v>
      </c>
      <c r="GO988">
        <f t="shared" si="923"/>
        <v>0</v>
      </c>
      <c r="GP988">
        <f t="shared" si="924"/>
        <v>0</v>
      </c>
      <c r="GR988">
        <v>0</v>
      </c>
      <c r="GS988">
        <v>3</v>
      </c>
      <c r="GT988">
        <v>0</v>
      </c>
      <c r="GU988" t="s">
        <v>3</v>
      </c>
      <c r="GV988">
        <f t="shared" si="925"/>
        <v>0</v>
      </c>
      <c r="GW988">
        <v>1</v>
      </c>
      <c r="GX988">
        <f t="shared" si="926"/>
        <v>0</v>
      </c>
      <c r="HA988">
        <v>0</v>
      </c>
      <c r="HB988">
        <v>0</v>
      </c>
      <c r="HC988">
        <f t="shared" si="927"/>
        <v>0</v>
      </c>
      <c r="HE988" t="s">
        <v>3</v>
      </c>
      <c r="HF988" t="s">
        <v>3</v>
      </c>
      <c r="HM988" t="s">
        <v>3</v>
      </c>
      <c r="HN988" t="s">
        <v>3</v>
      </c>
      <c r="HO988" t="s">
        <v>3</v>
      </c>
      <c r="HP988" t="s">
        <v>3</v>
      </c>
      <c r="HQ988" t="s">
        <v>3</v>
      </c>
      <c r="IK988">
        <v>0</v>
      </c>
    </row>
    <row r="989" spans="1:245" x14ac:dyDescent="0.2">
      <c r="A989">
        <v>17</v>
      </c>
      <c r="B989">
        <v>1</v>
      </c>
      <c r="C989">
        <f>ROW(SmtRes!A462)</f>
        <v>462</v>
      </c>
      <c r="D989">
        <f>ROW(EtalonRes!A489)</f>
        <v>489</v>
      </c>
      <c r="E989" t="s">
        <v>31</v>
      </c>
      <c r="F989" t="s">
        <v>32</v>
      </c>
      <c r="G989" t="s">
        <v>33</v>
      </c>
      <c r="H989" t="s">
        <v>34</v>
      </c>
      <c r="I989">
        <v>0.35</v>
      </c>
      <c r="J989">
        <v>0</v>
      </c>
      <c r="K989">
        <v>0.35</v>
      </c>
      <c r="O989">
        <f t="shared" si="892"/>
        <v>56.74</v>
      </c>
      <c r="P989">
        <f t="shared" si="893"/>
        <v>0</v>
      </c>
      <c r="Q989">
        <f t="shared" si="894"/>
        <v>0</v>
      </c>
      <c r="R989">
        <f t="shared" si="895"/>
        <v>0</v>
      </c>
      <c r="S989">
        <f t="shared" si="896"/>
        <v>56.74</v>
      </c>
      <c r="T989">
        <f t="shared" si="897"/>
        <v>0</v>
      </c>
      <c r="U989">
        <f t="shared" si="898"/>
        <v>0.21</v>
      </c>
      <c r="V989">
        <f t="shared" si="899"/>
        <v>0</v>
      </c>
      <c r="W989">
        <f t="shared" si="900"/>
        <v>0</v>
      </c>
      <c r="X989">
        <f t="shared" si="901"/>
        <v>47.09</v>
      </c>
      <c r="Y989">
        <f t="shared" si="901"/>
        <v>23.26</v>
      </c>
      <c r="AA989">
        <v>55282325</v>
      </c>
      <c r="AB989">
        <f t="shared" si="902"/>
        <v>6.13</v>
      </c>
      <c r="AC989">
        <f t="shared" si="903"/>
        <v>0</v>
      </c>
      <c r="AD989">
        <f t="shared" si="904"/>
        <v>0</v>
      </c>
      <c r="AE989">
        <f t="shared" si="905"/>
        <v>0</v>
      </c>
      <c r="AF989">
        <f t="shared" si="905"/>
        <v>6.13</v>
      </c>
      <c r="AG989">
        <f t="shared" si="906"/>
        <v>0</v>
      </c>
      <c r="AH989">
        <f t="shared" si="907"/>
        <v>0.6</v>
      </c>
      <c r="AI989">
        <f t="shared" si="907"/>
        <v>0</v>
      </c>
      <c r="AJ989">
        <f t="shared" si="908"/>
        <v>0</v>
      </c>
      <c r="AK989">
        <v>6.13</v>
      </c>
      <c r="AL989">
        <v>0</v>
      </c>
      <c r="AM989">
        <v>0</v>
      </c>
      <c r="AN989">
        <v>0</v>
      </c>
      <c r="AO989">
        <v>6.13</v>
      </c>
      <c r="AP989">
        <v>0</v>
      </c>
      <c r="AQ989">
        <v>0.6</v>
      </c>
      <c r="AR989">
        <v>0</v>
      </c>
      <c r="AS989">
        <v>0</v>
      </c>
      <c r="AT989">
        <v>83</v>
      </c>
      <c r="AU989">
        <v>41</v>
      </c>
      <c r="AV989">
        <v>1</v>
      </c>
      <c r="AW989">
        <v>1</v>
      </c>
      <c r="AZ989">
        <v>1</v>
      </c>
      <c r="BA989">
        <v>26.39</v>
      </c>
      <c r="BB989">
        <v>1</v>
      </c>
      <c r="BC989">
        <v>1</v>
      </c>
      <c r="BD989" t="s">
        <v>3</v>
      </c>
      <c r="BE989" t="s">
        <v>3</v>
      </c>
      <c r="BF989" t="s">
        <v>3</v>
      </c>
      <c r="BG989" t="s">
        <v>3</v>
      </c>
      <c r="BH989">
        <v>0</v>
      </c>
      <c r="BI989">
        <v>1</v>
      </c>
      <c r="BJ989" t="s">
        <v>35</v>
      </c>
      <c r="BM989">
        <v>478</v>
      </c>
      <c r="BN989">
        <v>0</v>
      </c>
      <c r="BO989" t="s">
        <v>32</v>
      </c>
      <c r="BP989">
        <v>1</v>
      </c>
      <c r="BQ989">
        <v>60</v>
      </c>
      <c r="BR989">
        <v>0</v>
      </c>
      <c r="BS989">
        <v>26.39</v>
      </c>
      <c r="BT989">
        <v>1</v>
      </c>
      <c r="BU989">
        <v>1</v>
      </c>
      <c r="BV989">
        <v>1</v>
      </c>
      <c r="BW989">
        <v>1</v>
      </c>
      <c r="BX989">
        <v>1</v>
      </c>
      <c r="BY989" t="s">
        <v>3</v>
      </c>
      <c r="BZ989">
        <v>83</v>
      </c>
      <c r="CA989">
        <v>41</v>
      </c>
      <c r="CB989" t="s">
        <v>3</v>
      </c>
      <c r="CE989">
        <v>30</v>
      </c>
      <c r="CF989">
        <v>0</v>
      </c>
      <c r="CG989">
        <v>0</v>
      </c>
      <c r="CM989">
        <v>0</v>
      </c>
      <c r="CN989" t="s">
        <v>3</v>
      </c>
      <c r="CO989">
        <v>0</v>
      </c>
      <c r="CP989">
        <f t="shared" si="909"/>
        <v>56.74</v>
      </c>
      <c r="CQ989">
        <f t="shared" si="910"/>
        <v>0</v>
      </c>
      <c r="CR989">
        <f t="shared" si="911"/>
        <v>0</v>
      </c>
      <c r="CS989">
        <f t="shared" si="912"/>
        <v>0</v>
      </c>
      <c r="CT989">
        <f t="shared" si="913"/>
        <v>161.77000000000001</v>
      </c>
      <c r="CU989">
        <f t="shared" si="914"/>
        <v>0</v>
      </c>
      <c r="CV989">
        <f t="shared" si="915"/>
        <v>0.6</v>
      </c>
      <c r="CW989">
        <f t="shared" si="916"/>
        <v>0</v>
      </c>
      <c r="CX989">
        <f t="shared" si="916"/>
        <v>0</v>
      </c>
      <c r="CY989">
        <f t="shared" si="917"/>
        <v>47.094200000000001</v>
      </c>
      <c r="CZ989">
        <f t="shared" si="918"/>
        <v>23.263400000000001</v>
      </c>
      <c r="DC989" t="s">
        <v>3</v>
      </c>
      <c r="DD989" t="s">
        <v>3</v>
      </c>
      <c r="DE989" t="s">
        <v>3</v>
      </c>
      <c r="DF989" t="s">
        <v>3</v>
      </c>
      <c r="DG989" t="s">
        <v>3</v>
      </c>
      <c r="DH989" t="s">
        <v>3</v>
      </c>
      <c r="DI989" t="s">
        <v>3</v>
      </c>
      <c r="DJ989" t="s">
        <v>3</v>
      </c>
      <c r="DK989" t="s">
        <v>3</v>
      </c>
      <c r="DL989" t="s">
        <v>3</v>
      </c>
      <c r="DM989" t="s">
        <v>3</v>
      </c>
      <c r="DN989">
        <v>100</v>
      </c>
      <c r="DO989">
        <v>64</v>
      </c>
      <c r="DP989">
        <v>1.0249999999999999</v>
      </c>
      <c r="DQ989">
        <v>1</v>
      </c>
      <c r="DU989">
        <v>1013</v>
      </c>
      <c r="DV989" t="s">
        <v>34</v>
      </c>
      <c r="DW989" t="s">
        <v>34</v>
      </c>
      <c r="DX989">
        <v>1</v>
      </c>
      <c r="DZ989" t="s">
        <v>3</v>
      </c>
      <c r="EA989" t="s">
        <v>3</v>
      </c>
      <c r="EB989" t="s">
        <v>3</v>
      </c>
      <c r="EC989" t="s">
        <v>3</v>
      </c>
      <c r="EE989">
        <v>54687904</v>
      </c>
      <c r="EF989">
        <v>60</v>
      </c>
      <c r="EG989" t="s">
        <v>24</v>
      </c>
      <c r="EH989">
        <v>0</v>
      </c>
      <c r="EI989" t="s">
        <v>3</v>
      </c>
      <c r="EJ989">
        <v>1</v>
      </c>
      <c r="EK989">
        <v>478</v>
      </c>
      <c r="EL989" t="s">
        <v>36</v>
      </c>
      <c r="EM989" t="s">
        <v>37</v>
      </c>
      <c r="EO989" t="s">
        <v>3</v>
      </c>
      <c r="EQ989">
        <v>0</v>
      </c>
      <c r="ER989">
        <v>6.13</v>
      </c>
      <c r="ES989">
        <v>0</v>
      </c>
      <c r="ET989">
        <v>0</v>
      </c>
      <c r="EU989">
        <v>0</v>
      </c>
      <c r="EV989">
        <v>6.13</v>
      </c>
      <c r="EW989">
        <v>0.6</v>
      </c>
      <c r="EX989">
        <v>0</v>
      </c>
      <c r="EY989">
        <v>0</v>
      </c>
      <c r="FQ989">
        <v>0</v>
      </c>
      <c r="FR989">
        <f t="shared" si="919"/>
        <v>0</v>
      </c>
      <c r="FS989">
        <v>0</v>
      </c>
      <c r="FX989">
        <v>100</v>
      </c>
      <c r="FY989">
        <v>64</v>
      </c>
      <c r="GA989" t="s">
        <v>3</v>
      </c>
      <c r="GD989">
        <v>0</v>
      </c>
      <c r="GF989">
        <v>-750453579</v>
      </c>
      <c r="GG989">
        <v>2</v>
      </c>
      <c r="GH989">
        <v>1</v>
      </c>
      <c r="GI989">
        <v>3</v>
      </c>
      <c r="GJ989">
        <v>0</v>
      </c>
      <c r="GK989">
        <f>ROUND(R989*(R12)/100,2)</f>
        <v>0</v>
      </c>
      <c r="GL989">
        <f t="shared" si="920"/>
        <v>0</v>
      </c>
      <c r="GM989">
        <f t="shared" si="921"/>
        <v>127.09</v>
      </c>
      <c r="GN989">
        <f t="shared" si="922"/>
        <v>127.09</v>
      </c>
      <c r="GO989">
        <f t="shared" si="923"/>
        <v>0</v>
      </c>
      <c r="GP989">
        <f t="shared" si="924"/>
        <v>0</v>
      </c>
      <c r="GR989">
        <v>0</v>
      </c>
      <c r="GS989">
        <v>3</v>
      </c>
      <c r="GT989">
        <v>0</v>
      </c>
      <c r="GU989" t="s">
        <v>3</v>
      </c>
      <c r="GV989">
        <f t="shared" si="925"/>
        <v>0</v>
      </c>
      <c r="GW989">
        <v>1</v>
      </c>
      <c r="GX989">
        <f t="shared" si="926"/>
        <v>0</v>
      </c>
      <c r="HA989">
        <v>0</v>
      </c>
      <c r="HB989">
        <v>0</v>
      </c>
      <c r="HC989">
        <f t="shared" si="927"/>
        <v>0</v>
      </c>
      <c r="HE989" t="s">
        <v>3</v>
      </c>
      <c r="HF989" t="s">
        <v>3</v>
      </c>
      <c r="HM989" t="s">
        <v>3</v>
      </c>
      <c r="HN989" t="s">
        <v>3</v>
      </c>
      <c r="HO989" t="s">
        <v>3</v>
      </c>
      <c r="HP989" t="s">
        <v>3</v>
      </c>
      <c r="HQ989" t="s">
        <v>3</v>
      </c>
      <c r="IK989">
        <v>0</v>
      </c>
    </row>
    <row r="990" spans="1:245" x14ac:dyDescent="0.2">
      <c r="A990">
        <v>17</v>
      </c>
      <c r="B990">
        <v>1</v>
      </c>
      <c r="C990">
        <f>ROW(SmtRes!A464)</f>
        <v>464</v>
      </c>
      <c r="D990">
        <f>ROW(EtalonRes!A491)</f>
        <v>491</v>
      </c>
      <c r="E990" t="s">
        <v>38</v>
      </c>
      <c r="F990" t="s">
        <v>39</v>
      </c>
      <c r="G990" t="s">
        <v>40</v>
      </c>
      <c r="H990" t="s">
        <v>22</v>
      </c>
      <c r="I990">
        <f>ROUND(1.77/100,9)</f>
        <v>1.77E-2</v>
      </c>
      <c r="J990">
        <v>0</v>
      </c>
      <c r="K990">
        <f>ROUND(1.77/100,9)</f>
        <v>1.77E-2</v>
      </c>
      <c r="O990">
        <f t="shared" si="892"/>
        <v>89.46</v>
      </c>
      <c r="P990">
        <f t="shared" si="893"/>
        <v>0</v>
      </c>
      <c r="Q990">
        <f t="shared" si="894"/>
        <v>0</v>
      </c>
      <c r="R990">
        <f t="shared" si="895"/>
        <v>0</v>
      </c>
      <c r="S990">
        <f t="shared" si="896"/>
        <v>89.46</v>
      </c>
      <c r="T990">
        <f t="shared" si="897"/>
        <v>0</v>
      </c>
      <c r="U990">
        <f t="shared" si="898"/>
        <v>0.30815700000000001</v>
      </c>
      <c r="V990">
        <f t="shared" si="899"/>
        <v>0</v>
      </c>
      <c r="W990">
        <f t="shared" si="900"/>
        <v>0</v>
      </c>
      <c r="X990">
        <f t="shared" si="901"/>
        <v>62.62</v>
      </c>
      <c r="Y990">
        <f t="shared" si="901"/>
        <v>36.68</v>
      </c>
      <c r="AA990">
        <v>55282325</v>
      </c>
      <c r="AB990">
        <f t="shared" si="902"/>
        <v>191.34</v>
      </c>
      <c r="AC990">
        <f t="shared" si="903"/>
        <v>0</v>
      </c>
      <c r="AD990">
        <f t="shared" si="904"/>
        <v>0</v>
      </c>
      <c r="AE990">
        <f t="shared" si="905"/>
        <v>0</v>
      </c>
      <c r="AF990">
        <f t="shared" si="905"/>
        <v>191.34</v>
      </c>
      <c r="AG990">
        <f t="shared" si="906"/>
        <v>0</v>
      </c>
      <c r="AH990">
        <f t="shared" si="907"/>
        <v>17.41</v>
      </c>
      <c r="AI990">
        <f t="shared" si="907"/>
        <v>0</v>
      </c>
      <c r="AJ990">
        <f t="shared" si="908"/>
        <v>0</v>
      </c>
      <c r="AK990">
        <v>191.34</v>
      </c>
      <c r="AL990">
        <v>0</v>
      </c>
      <c r="AM990">
        <v>0</v>
      </c>
      <c r="AN990">
        <v>0</v>
      </c>
      <c r="AO990">
        <v>191.34</v>
      </c>
      <c r="AP990">
        <v>0</v>
      </c>
      <c r="AQ990">
        <v>17.41</v>
      </c>
      <c r="AR990">
        <v>0</v>
      </c>
      <c r="AS990">
        <v>0</v>
      </c>
      <c r="AT990">
        <v>70</v>
      </c>
      <c r="AU990">
        <v>41</v>
      </c>
      <c r="AV990">
        <v>1</v>
      </c>
      <c r="AW990">
        <v>1</v>
      </c>
      <c r="AZ990">
        <v>1</v>
      </c>
      <c r="BA990">
        <v>26.39</v>
      </c>
      <c r="BB990">
        <v>1</v>
      </c>
      <c r="BC990">
        <v>1</v>
      </c>
      <c r="BD990" t="s">
        <v>3</v>
      </c>
      <c r="BE990" t="s">
        <v>3</v>
      </c>
      <c r="BF990" t="s">
        <v>3</v>
      </c>
      <c r="BG990" t="s">
        <v>3</v>
      </c>
      <c r="BH990">
        <v>0</v>
      </c>
      <c r="BI990">
        <v>1</v>
      </c>
      <c r="BJ990" t="s">
        <v>41</v>
      </c>
      <c r="BM990">
        <v>441</v>
      </c>
      <c r="BN990">
        <v>0</v>
      </c>
      <c r="BO990" t="s">
        <v>39</v>
      </c>
      <c r="BP990">
        <v>1</v>
      </c>
      <c r="BQ990">
        <v>60</v>
      </c>
      <c r="BR990">
        <v>0</v>
      </c>
      <c r="BS990">
        <v>26.39</v>
      </c>
      <c r="BT990">
        <v>1</v>
      </c>
      <c r="BU990">
        <v>1</v>
      </c>
      <c r="BV990">
        <v>1</v>
      </c>
      <c r="BW990">
        <v>1</v>
      </c>
      <c r="BX990">
        <v>1</v>
      </c>
      <c r="BY990" t="s">
        <v>3</v>
      </c>
      <c r="BZ990">
        <v>70</v>
      </c>
      <c r="CA990">
        <v>41</v>
      </c>
      <c r="CB990" t="s">
        <v>3</v>
      </c>
      <c r="CE990">
        <v>30</v>
      </c>
      <c r="CF990">
        <v>0</v>
      </c>
      <c r="CG990">
        <v>0</v>
      </c>
      <c r="CM990">
        <v>0</v>
      </c>
      <c r="CN990" t="s">
        <v>3</v>
      </c>
      <c r="CO990">
        <v>0</v>
      </c>
      <c r="CP990">
        <f t="shared" si="909"/>
        <v>89.46</v>
      </c>
      <c r="CQ990">
        <f t="shared" si="910"/>
        <v>0</v>
      </c>
      <c r="CR990">
        <f t="shared" si="911"/>
        <v>0</v>
      </c>
      <c r="CS990">
        <f t="shared" si="912"/>
        <v>0</v>
      </c>
      <c r="CT990">
        <f t="shared" si="913"/>
        <v>5049.46</v>
      </c>
      <c r="CU990">
        <f t="shared" si="914"/>
        <v>0</v>
      </c>
      <c r="CV990">
        <f t="shared" si="915"/>
        <v>17.41</v>
      </c>
      <c r="CW990">
        <f t="shared" si="916"/>
        <v>0</v>
      </c>
      <c r="CX990">
        <f t="shared" si="916"/>
        <v>0</v>
      </c>
      <c r="CY990">
        <f t="shared" si="917"/>
        <v>62.621999999999993</v>
      </c>
      <c r="CZ990">
        <f t="shared" si="918"/>
        <v>36.678599999999996</v>
      </c>
      <c r="DC990" t="s">
        <v>3</v>
      </c>
      <c r="DD990" t="s">
        <v>3</v>
      </c>
      <c r="DE990" t="s">
        <v>3</v>
      </c>
      <c r="DF990" t="s">
        <v>3</v>
      </c>
      <c r="DG990" t="s">
        <v>3</v>
      </c>
      <c r="DH990" t="s">
        <v>3</v>
      </c>
      <c r="DI990" t="s">
        <v>3</v>
      </c>
      <c r="DJ990" t="s">
        <v>3</v>
      </c>
      <c r="DK990" t="s">
        <v>3</v>
      </c>
      <c r="DL990" t="s">
        <v>3</v>
      </c>
      <c r="DM990" t="s">
        <v>3</v>
      </c>
      <c r="DN990">
        <v>80</v>
      </c>
      <c r="DO990">
        <v>55</v>
      </c>
      <c r="DP990">
        <v>1.0469999999999999</v>
      </c>
      <c r="DQ990">
        <v>1</v>
      </c>
      <c r="DU990">
        <v>1005</v>
      </c>
      <c r="DV990" t="s">
        <v>22</v>
      </c>
      <c r="DW990" t="s">
        <v>22</v>
      </c>
      <c r="DX990">
        <v>100</v>
      </c>
      <c r="DZ990" t="s">
        <v>3</v>
      </c>
      <c r="EA990" t="s">
        <v>3</v>
      </c>
      <c r="EB990" t="s">
        <v>3</v>
      </c>
      <c r="EC990" t="s">
        <v>3</v>
      </c>
      <c r="EE990">
        <v>54687867</v>
      </c>
      <c r="EF990">
        <v>60</v>
      </c>
      <c r="EG990" t="s">
        <v>24</v>
      </c>
      <c r="EH990">
        <v>0</v>
      </c>
      <c r="EI990" t="s">
        <v>3</v>
      </c>
      <c r="EJ990">
        <v>1</v>
      </c>
      <c r="EK990">
        <v>441</v>
      </c>
      <c r="EL990" t="s">
        <v>42</v>
      </c>
      <c r="EM990" t="s">
        <v>43</v>
      </c>
      <c r="EO990" t="s">
        <v>3</v>
      </c>
      <c r="EQ990">
        <v>0</v>
      </c>
      <c r="ER990">
        <v>191.34</v>
      </c>
      <c r="ES990">
        <v>0</v>
      </c>
      <c r="ET990">
        <v>0</v>
      </c>
      <c r="EU990">
        <v>0</v>
      </c>
      <c r="EV990">
        <v>191.34</v>
      </c>
      <c r="EW990">
        <v>17.41</v>
      </c>
      <c r="EX990">
        <v>0</v>
      </c>
      <c r="EY990">
        <v>0</v>
      </c>
      <c r="FQ990">
        <v>0</v>
      </c>
      <c r="FR990">
        <f t="shared" si="919"/>
        <v>0</v>
      </c>
      <c r="FS990">
        <v>0</v>
      </c>
      <c r="FX990">
        <v>80</v>
      </c>
      <c r="FY990">
        <v>55</v>
      </c>
      <c r="GA990" t="s">
        <v>3</v>
      </c>
      <c r="GD990">
        <v>0</v>
      </c>
      <c r="GF990">
        <v>-839833208</v>
      </c>
      <c r="GG990">
        <v>2</v>
      </c>
      <c r="GH990">
        <v>1</v>
      </c>
      <c r="GI990">
        <v>3</v>
      </c>
      <c r="GJ990">
        <v>0</v>
      </c>
      <c r="GK990">
        <f>ROUND(R990*(R12)/100,2)</f>
        <v>0</v>
      </c>
      <c r="GL990">
        <f t="shared" si="920"/>
        <v>0</v>
      </c>
      <c r="GM990">
        <f t="shared" si="921"/>
        <v>188.76</v>
      </c>
      <c r="GN990">
        <f t="shared" si="922"/>
        <v>188.76</v>
      </c>
      <c r="GO990">
        <f t="shared" si="923"/>
        <v>0</v>
      </c>
      <c r="GP990">
        <f t="shared" si="924"/>
        <v>0</v>
      </c>
      <c r="GR990">
        <v>0</v>
      </c>
      <c r="GS990">
        <v>3</v>
      </c>
      <c r="GT990">
        <v>0</v>
      </c>
      <c r="GU990" t="s">
        <v>3</v>
      </c>
      <c r="GV990">
        <f t="shared" si="925"/>
        <v>0</v>
      </c>
      <c r="GW990">
        <v>1</v>
      </c>
      <c r="GX990">
        <f t="shared" si="926"/>
        <v>0</v>
      </c>
      <c r="HA990">
        <v>0</v>
      </c>
      <c r="HB990">
        <v>0</v>
      </c>
      <c r="HC990">
        <f t="shared" si="927"/>
        <v>0</v>
      </c>
      <c r="HE990" t="s">
        <v>3</v>
      </c>
      <c r="HF990" t="s">
        <v>3</v>
      </c>
      <c r="HM990" t="s">
        <v>3</v>
      </c>
      <c r="HN990" t="s">
        <v>3</v>
      </c>
      <c r="HO990" t="s">
        <v>3</v>
      </c>
      <c r="HP990" t="s">
        <v>3</v>
      </c>
      <c r="HQ990" t="s">
        <v>3</v>
      </c>
      <c r="IK990">
        <v>0</v>
      </c>
    </row>
    <row r="991" spans="1:245" x14ac:dyDescent="0.2">
      <c r="A991">
        <v>18</v>
      </c>
      <c r="B991">
        <v>1</v>
      </c>
      <c r="C991">
        <v>464</v>
      </c>
      <c r="E991" t="s">
        <v>44</v>
      </c>
      <c r="F991" t="s">
        <v>28</v>
      </c>
      <c r="G991" t="s">
        <v>29</v>
      </c>
      <c r="H991" t="s">
        <v>30</v>
      </c>
      <c r="I991">
        <f>I990*J991</f>
        <v>-1.8054000000000001E-2</v>
      </c>
      <c r="J991">
        <v>-1.02</v>
      </c>
      <c r="K991">
        <v>-1.02</v>
      </c>
      <c r="O991">
        <f t="shared" si="892"/>
        <v>0</v>
      </c>
      <c r="P991">
        <f t="shared" si="893"/>
        <v>0</v>
      </c>
      <c r="Q991">
        <f t="shared" si="894"/>
        <v>0</v>
      </c>
      <c r="R991">
        <f t="shared" si="895"/>
        <v>0</v>
      </c>
      <c r="S991">
        <f t="shared" si="896"/>
        <v>0</v>
      </c>
      <c r="T991">
        <f t="shared" si="897"/>
        <v>0</v>
      </c>
      <c r="U991">
        <f t="shared" si="898"/>
        <v>0</v>
      </c>
      <c r="V991">
        <f t="shared" si="899"/>
        <v>0</v>
      </c>
      <c r="W991">
        <f t="shared" si="900"/>
        <v>0</v>
      </c>
      <c r="X991">
        <f t="shared" si="901"/>
        <v>0</v>
      </c>
      <c r="Y991">
        <f t="shared" si="901"/>
        <v>0</v>
      </c>
      <c r="AA991">
        <v>55282325</v>
      </c>
      <c r="AB991">
        <f t="shared" si="902"/>
        <v>0</v>
      </c>
      <c r="AC991">
        <f t="shared" si="903"/>
        <v>0</v>
      </c>
      <c r="AD991">
        <f t="shared" si="904"/>
        <v>0</v>
      </c>
      <c r="AE991">
        <f t="shared" si="905"/>
        <v>0</v>
      </c>
      <c r="AF991">
        <f t="shared" si="905"/>
        <v>0</v>
      </c>
      <c r="AG991">
        <f t="shared" si="906"/>
        <v>0</v>
      </c>
      <c r="AH991">
        <f t="shared" si="907"/>
        <v>0</v>
      </c>
      <c r="AI991">
        <f t="shared" si="907"/>
        <v>0</v>
      </c>
      <c r="AJ991">
        <f t="shared" si="908"/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1</v>
      </c>
      <c r="AW991">
        <v>1</v>
      </c>
      <c r="AZ991">
        <v>1</v>
      </c>
      <c r="BA991">
        <v>1</v>
      </c>
      <c r="BB991">
        <v>1</v>
      </c>
      <c r="BC991">
        <v>1</v>
      </c>
      <c r="BD991" t="s">
        <v>3</v>
      </c>
      <c r="BE991" t="s">
        <v>3</v>
      </c>
      <c r="BF991" t="s">
        <v>3</v>
      </c>
      <c r="BG991" t="s">
        <v>3</v>
      </c>
      <c r="BH991">
        <v>3</v>
      </c>
      <c r="BI991">
        <v>1</v>
      </c>
      <c r="BJ991" t="s">
        <v>3</v>
      </c>
      <c r="BM991">
        <v>441</v>
      </c>
      <c r="BN991">
        <v>0</v>
      </c>
      <c r="BO991" t="s">
        <v>3</v>
      </c>
      <c r="BP991">
        <v>0</v>
      </c>
      <c r="BQ991">
        <v>60</v>
      </c>
      <c r="BR991">
        <v>1</v>
      </c>
      <c r="BS991">
        <v>1</v>
      </c>
      <c r="BT991">
        <v>1</v>
      </c>
      <c r="BU991">
        <v>1</v>
      </c>
      <c r="BV991">
        <v>1</v>
      </c>
      <c r="BW991">
        <v>1</v>
      </c>
      <c r="BX991">
        <v>1</v>
      </c>
      <c r="BY991" t="s">
        <v>3</v>
      </c>
      <c r="BZ991">
        <v>0</v>
      </c>
      <c r="CA991">
        <v>0</v>
      </c>
      <c r="CB991" t="s">
        <v>3</v>
      </c>
      <c r="CE991">
        <v>30</v>
      </c>
      <c r="CF991">
        <v>0</v>
      </c>
      <c r="CG991">
        <v>0</v>
      </c>
      <c r="CM991">
        <v>0</v>
      </c>
      <c r="CN991" t="s">
        <v>3</v>
      </c>
      <c r="CO991">
        <v>0</v>
      </c>
      <c r="CP991">
        <f t="shared" si="909"/>
        <v>0</v>
      </c>
      <c r="CQ991">
        <f t="shared" si="910"/>
        <v>0</v>
      </c>
      <c r="CR991">
        <f t="shared" si="911"/>
        <v>0</v>
      </c>
      <c r="CS991">
        <f t="shared" si="912"/>
        <v>0</v>
      </c>
      <c r="CT991">
        <f t="shared" si="913"/>
        <v>0</v>
      </c>
      <c r="CU991">
        <f t="shared" si="914"/>
        <v>0</v>
      </c>
      <c r="CV991">
        <f t="shared" si="915"/>
        <v>0</v>
      </c>
      <c r="CW991">
        <f t="shared" si="916"/>
        <v>0</v>
      </c>
      <c r="CX991">
        <f t="shared" si="916"/>
        <v>0</v>
      </c>
      <c r="CY991">
        <f t="shared" si="917"/>
        <v>0</v>
      </c>
      <c r="CZ991">
        <f t="shared" si="918"/>
        <v>0</v>
      </c>
      <c r="DC991" t="s">
        <v>3</v>
      </c>
      <c r="DD991" t="s">
        <v>3</v>
      </c>
      <c r="DE991" t="s">
        <v>3</v>
      </c>
      <c r="DF991" t="s">
        <v>3</v>
      </c>
      <c r="DG991" t="s">
        <v>3</v>
      </c>
      <c r="DH991" t="s">
        <v>3</v>
      </c>
      <c r="DI991" t="s">
        <v>3</v>
      </c>
      <c r="DJ991" t="s">
        <v>3</v>
      </c>
      <c r="DK991" t="s">
        <v>3</v>
      </c>
      <c r="DL991" t="s">
        <v>3</v>
      </c>
      <c r="DM991" t="s">
        <v>3</v>
      </c>
      <c r="DN991">
        <v>80</v>
      </c>
      <c r="DO991">
        <v>55</v>
      </c>
      <c r="DP991">
        <v>1.0469999999999999</v>
      </c>
      <c r="DQ991">
        <v>1</v>
      </c>
      <c r="DU991">
        <v>1009</v>
      </c>
      <c r="DV991" t="s">
        <v>30</v>
      </c>
      <c r="DW991" t="s">
        <v>30</v>
      </c>
      <c r="DX991">
        <v>1000</v>
      </c>
      <c r="DZ991" t="s">
        <v>3</v>
      </c>
      <c r="EA991" t="s">
        <v>3</v>
      </c>
      <c r="EB991" t="s">
        <v>3</v>
      </c>
      <c r="EC991" t="s">
        <v>3</v>
      </c>
      <c r="EE991">
        <v>54687867</v>
      </c>
      <c r="EF991">
        <v>60</v>
      </c>
      <c r="EG991" t="s">
        <v>24</v>
      </c>
      <c r="EH991">
        <v>0</v>
      </c>
      <c r="EI991" t="s">
        <v>3</v>
      </c>
      <c r="EJ991">
        <v>1</v>
      </c>
      <c r="EK991">
        <v>441</v>
      </c>
      <c r="EL991" t="s">
        <v>42</v>
      </c>
      <c r="EM991" t="s">
        <v>43</v>
      </c>
      <c r="EO991" t="s">
        <v>3</v>
      </c>
      <c r="EQ991">
        <v>32768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FQ991">
        <v>0</v>
      </c>
      <c r="FR991">
        <f t="shared" si="919"/>
        <v>0</v>
      </c>
      <c r="FS991">
        <v>0</v>
      </c>
      <c r="FX991">
        <v>80</v>
      </c>
      <c r="FY991">
        <v>55</v>
      </c>
      <c r="GA991" t="s">
        <v>3</v>
      </c>
      <c r="GD991">
        <v>0</v>
      </c>
      <c r="GF991">
        <v>1489638031</v>
      </c>
      <c r="GG991">
        <v>2</v>
      </c>
      <c r="GH991">
        <v>1</v>
      </c>
      <c r="GI991">
        <v>3</v>
      </c>
      <c r="GJ991">
        <v>0</v>
      </c>
      <c r="GK991">
        <f>ROUND(R991*(R12)/100,2)</f>
        <v>0</v>
      </c>
      <c r="GL991">
        <f t="shared" si="920"/>
        <v>0</v>
      </c>
      <c r="GM991">
        <f t="shared" si="921"/>
        <v>0</v>
      </c>
      <c r="GN991">
        <f t="shared" si="922"/>
        <v>0</v>
      </c>
      <c r="GO991">
        <f t="shared" si="923"/>
        <v>0</v>
      </c>
      <c r="GP991">
        <f t="shared" si="924"/>
        <v>0</v>
      </c>
      <c r="GR991">
        <v>0</v>
      </c>
      <c r="GS991">
        <v>3</v>
      </c>
      <c r="GT991">
        <v>0</v>
      </c>
      <c r="GU991" t="s">
        <v>3</v>
      </c>
      <c r="GV991">
        <f t="shared" si="925"/>
        <v>0</v>
      </c>
      <c r="GW991">
        <v>1</v>
      </c>
      <c r="GX991">
        <f t="shared" si="926"/>
        <v>0</v>
      </c>
      <c r="HA991">
        <v>0</v>
      </c>
      <c r="HB991">
        <v>0</v>
      </c>
      <c r="HC991">
        <f t="shared" si="927"/>
        <v>0</v>
      </c>
      <c r="HE991" t="s">
        <v>3</v>
      </c>
      <c r="HF991" t="s">
        <v>3</v>
      </c>
      <c r="HM991" t="s">
        <v>3</v>
      </c>
      <c r="HN991" t="s">
        <v>3</v>
      </c>
      <c r="HO991" t="s">
        <v>3</v>
      </c>
      <c r="HP991" t="s">
        <v>3</v>
      </c>
      <c r="HQ991" t="s">
        <v>3</v>
      </c>
      <c r="IK991">
        <v>0</v>
      </c>
    </row>
    <row r="992" spans="1:245" x14ac:dyDescent="0.2">
      <c r="A992">
        <v>17</v>
      </c>
      <c r="B992">
        <v>1</v>
      </c>
      <c r="C992">
        <f>ROW(SmtRes!A465)</f>
        <v>465</v>
      </c>
      <c r="D992">
        <f>ROW(EtalonRes!A494)</f>
        <v>494</v>
      </c>
      <c r="E992" t="s">
        <v>3</v>
      </c>
      <c r="F992" t="s">
        <v>46</v>
      </c>
      <c r="G992" t="s">
        <v>47</v>
      </c>
      <c r="H992" t="s">
        <v>48</v>
      </c>
      <c r="I992">
        <f>ROUND(2/100,9)</f>
        <v>0.02</v>
      </c>
      <c r="J992">
        <v>0</v>
      </c>
      <c r="K992">
        <f>ROUND(2/100,9)</f>
        <v>0.02</v>
      </c>
      <c r="O992">
        <f t="shared" si="892"/>
        <v>120.34</v>
      </c>
      <c r="P992">
        <f t="shared" si="893"/>
        <v>0</v>
      </c>
      <c r="Q992">
        <f t="shared" si="894"/>
        <v>0</v>
      </c>
      <c r="R992">
        <f t="shared" si="895"/>
        <v>0</v>
      </c>
      <c r="S992">
        <f t="shared" si="896"/>
        <v>120.34</v>
      </c>
      <c r="T992">
        <f t="shared" si="897"/>
        <v>0</v>
      </c>
      <c r="U992">
        <f t="shared" si="898"/>
        <v>0.41460000000000002</v>
      </c>
      <c r="V992">
        <f t="shared" si="899"/>
        <v>0</v>
      </c>
      <c r="W992">
        <f t="shared" si="900"/>
        <v>0</v>
      </c>
      <c r="X992">
        <f t="shared" si="901"/>
        <v>108.31</v>
      </c>
      <c r="Y992">
        <f t="shared" si="901"/>
        <v>49.34</v>
      </c>
      <c r="AA992">
        <v>-1</v>
      </c>
      <c r="AB992">
        <f t="shared" si="902"/>
        <v>227.82</v>
      </c>
      <c r="AC992">
        <f t="shared" si="903"/>
        <v>0</v>
      </c>
      <c r="AD992">
        <f t="shared" si="904"/>
        <v>0</v>
      </c>
      <c r="AE992">
        <f t="shared" si="905"/>
        <v>0</v>
      </c>
      <c r="AF992">
        <f t="shared" si="905"/>
        <v>227.82</v>
      </c>
      <c r="AG992">
        <f t="shared" si="906"/>
        <v>0</v>
      </c>
      <c r="AH992">
        <f t="shared" si="907"/>
        <v>20.73</v>
      </c>
      <c r="AI992">
        <f t="shared" si="907"/>
        <v>0</v>
      </c>
      <c r="AJ992">
        <f t="shared" si="908"/>
        <v>0</v>
      </c>
      <c r="AK992">
        <v>227.82</v>
      </c>
      <c r="AL992">
        <v>0</v>
      </c>
      <c r="AM992">
        <v>0</v>
      </c>
      <c r="AN992">
        <v>0</v>
      </c>
      <c r="AO992">
        <v>227.82</v>
      </c>
      <c r="AP992">
        <v>0</v>
      </c>
      <c r="AQ992">
        <v>20.73</v>
      </c>
      <c r="AR992">
        <v>0</v>
      </c>
      <c r="AS992">
        <v>0</v>
      </c>
      <c r="AT992">
        <v>90</v>
      </c>
      <c r="AU992">
        <v>41</v>
      </c>
      <c r="AV992">
        <v>1</v>
      </c>
      <c r="AW992">
        <v>1</v>
      </c>
      <c r="AZ992">
        <v>1</v>
      </c>
      <c r="BA992">
        <v>26.39</v>
      </c>
      <c r="BB992">
        <v>1</v>
      </c>
      <c r="BC992">
        <v>1</v>
      </c>
      <c r="BD992" t="s">
        <v>3</v>
      </c>
      <c r="BE992" t="s">
        <v>3</v>
      </c>
      <c r="BF992" t="s">
        <v>3</v>
      </c>
      <c r="BG992" t="s">
        <v>3</v>
      </c>
      <c r="BH992">
        <v>0</v>
      </c>
      <c r="BI992">
        <v>1</v>
      </c>
      <c r="BJ992" t="s">
        <v>49</v>
      </c>
      <c r="BM992">
        <v>621</v>
      </c>
      <c r="BN992">
        <v>0</v>
      </c>
      <c r="BO992" t="s">
        <v>46</v>
      </c>
      <c r="BP992">
        <v>1</v>
      </c>
      <c r="BQ992">
        <v>60</v>
      </c>
      <c r="BR992">
        <v>0</v>
      </c>
      <c r="BS992">
        <v>26.39</v>
      </c>
      <c r="BT992">
        <v>1</v>
      </c>
      <c r="BU992">
        <v>1</v>
      </c>
      <c r="BV992">
        <v>1</v>
      </c>
      <c r="BW992">
        <v>1</v>
      </c>
      <c r="BX992">
        <v>1</v>
      </c>
      <c r="BY992" t="s">
        <v>3</v>
      </c>
      <c r="BZ992">
        <v>90</v>
      </c>
      <c r="CA992">
        <v>41</v>
      </c>
      <c r="CB992" t="s">
        <v>3</v>
      </c>
      <c r="CE992">
        <v>30</v>
      </c>
      <c r="CF992">
        <v>0</v>
      </c>
      <c r="CG992">
        <v>0</v>
      </c>
      <c r="CM992">
        <v>0</v>
      </c>
      <c r="CN992" t="s">
        <v>3</v>
      </c>
      <c r="CO992">
        <v>0</v>
      </c>
      <c r="CP992">
        <f t="shared" si="909"/>
        <v>120.34</v>
      </c>
      <c r="CQ992">
        <f t="shared" si="910"/>
        <v>0</v>
      </c>
      <c r="CR992">
        <f t="shared" si="911"/>
        <v>0</v>
      </c>
      <c r="CS992">
        <f t="shared" si="912"/>
        <v>0</v>
      </c>
      <c r="CT992">
        <f t="shared" si="913"/>
        <v>6012.17</v>
      </c>
      <c r="CU992">
        <f t="shared" si="914"/>
        <v>0</v>
      </c>
      <c r="CV992">
        <f t="shared" si="915"/>
        <v>20.73</v>
      </c>
      <c r="CW992">
        <f t="shared" si="916"/>
        <v>0</v>
      </c>
      <c r="CX992">
        <f t="shared" si="916"/>
        <v>0</v>
      </c>
      <c r="CY992">
        <f t="shared" si="917"/>
        <v>108.30600000000001</v>
      </c>
      <c r="CZ992">
        <f t="shared" si="918"/>
        <v>49.339399999999998</v>
      </c>
      <c r="DC992" t="s">
        <v>3</v>
      </c>
      <c r="DD992" t="s">
        <v>3</v>
      </c>
      <c r="DE992" t="s">
        <v>3</v>
      </c>
      <c r="DF992" t="s">
        <v>3</v>
      </c>
      <c r="DG992" t="s">
        <v>3</v>
      </c>
      <c r="DH992" t="s">
        <v>3</v>
      </c>
      <c r="DI992" t="s">
        <v>3</v>
      </c>
      <c r="DJ992" t="s">
        <v>3</v>
      </c>
      <c r="DK992" t="s">
        <v>3</v>
      </c>
      <c r="DL992" t="s">
        <v>3</v>
      </c>
      <c r="DM992" t="s">
        <v>3</v>
      </c>
      <c r="DN992">
        <v>110</v>
      </c>
      <c r="DO992">
        <v>74</v>
      </c>
      <c r="DP992">
        <v>1.0669999999999999</v>
      </c>
      <c r="DQ992">
        <v>1</v>
      </c>
      <c r="DU992">
        <v>1003</v>
      </c>
      <c r="DV992" t="s">
        <v>48</v>
      </c>
      <c r="DW992" t="s">
        <v>48</v>
      </c>
      <c r="DX992">
        <v>100</v>
      </c>
      <c r="DZ992" t="s">
        <v>3</v>
      </c>
      <c r="EA992" t="s">
        <v>3</v>
      </c>
      <c r="EB992" t="s">
        <v>3</v>
      </c>
      <c r="EC992" t="s">
        <v>3</v>
      </c>
      <c r="EE992">
        <v>54688047</v>
      </c>
      <c r="EF992">
        <v>60</v>
      </c>
      <c r="EG992" t="s">
        <v>24</v>
      </c>
      <c r="EH992">
        <v>0</v>
      </c>
      <c r="EI992" t="s">
        <v>3</v>
      </c>
      <c r="EJ992">
        <v>1</v>
      </c>
      <c r="EK992">
        <v>621</v>
      </c>
      <c r="EL992" t="s">
        <v>50</v>
      </c>
      <c r="EM992" t="s">
        <v>51</v>
      </c>
      <c r="EO992" t="s">
        <v>3</v>
      </c>
      <c r="EQ992">
        <v>1024</v>
      </c>
      <c r="ER992">
        <v>227.82</v>
      </c>
      <c r="ES992">
        <v>0</v>
      </c>
      <c r="ET992">
        <v>0</v>
      </c>
      <c r="EU992">
        <v>0</v>
      </c>
      <c r="EV992">
        <v>227.82</v>
      </c>
      <c r="EW992">
        <v>20.73</v>
      </c>
      <c r="EX992">
        <v>0</v>
      </c>
      <c r="EY992">
        <v>0</v>
      </c>
      <c r="FQ992">
        <v>0</v>
      </c>
      <c r="FR992">
        <f t="shared" si="919"/>
        <v>0</v>
      </c>
      <c r="FS992">
        <v>0</v>
      </c>
      <c r="FX992">
        <v>110</v>
      </c>
      <c r="FY992">
        <v>74</v>
      </c>
      <c r="GA992" t="s">
        <v>3</v>
      </c>
      <c r="GD992">
        <v>0</v>
      </c>
      <c r="GF992">
        <v>1675235809</v>
      </c>
      <c r="GG992">
        <v>2</v>
      </c>
      <c r="GH992">
        <v>1</v>
      </c>
      <c r="GI992">
        <v>3</v>
      </c>
      <c r="GJ992">
        <v>0</v>
      </c>
      <c r="GK992">
        <f>ROUND(R992*(R12)/100,2)</f>
        <v>0</v>
      </c>
      <c r="GL992">
        <f t="shared" si="920"/>
        <v>0</v>
      </c>
      <c r="GM992">
        <f t="shared" si="921"/>
        <v>277.99</v>
      </c>
      <c r="GN992">
        <f t="shared" si="922"/>
        <v>277.99</v>
      </c>
      <c r="GO992">
        <f t="shared" si="923"/>
        <v>0</v>
      </c>
      <c r="GP992">
        <f t="shared" si="924"/>
        <v>0</v>
      </c>
      <c r="GR992">
        <v>0</v>
      </c>
      <c r="GS992">
        <v>3</v>
      </c>
      <c r="GT992">
        <v>0</v>
      </c>
      <c r="GU992" t="s">
        <v>3</v>
      </c>
      <c r="GV992">
        <f t="shared" si="925"/>
        <v>0</v>
      </c>
      <c r="GW992">
        <v>1</v>
      </c>
      <c r="GX992">
        <f t="shared" si="926"/>
        <v>0</v>
      </c>
      <c r="HA992">
        <v>0</v>
      </c>
      <c r="HB992">
        <v>0</v>
      </c>
      <c r="HC992">
        <f t="shared" si="927"/>
        <v>0</v>
      </c>
      <c r="HE992" t="s">
        <v>3</v>
      </c>
      <c r="HF992" t="s">
        <v>3</v>
      </c>
      <c r="HM992" t="s">
        <v>3</v>
      </c>
      <c r="HN992" t="s">
        <v>3</v>
      </c>
      <c r="HO992" t="s">
        <v>3</v>
      </c>
      <c r="HP992" t="s">
        <v>3</v>
      </c>
      <c r="HQ992" t="s">
        <v>3</v>
      </c>
      <c r="IK992">
        <v>0</v>
      </c>
    </row>
    <row r="993" spans="1:245" x14ac:dyDescent="0.2">
      <c r="A993">
        <v>17</v>
      </c>
      <c r="B993">
        <v>1</v>
      </c>
      <c r="C993">
        <f>ROW(SmtRes!A466)</f>
        <v>466</v>
      </c>
      <c r="D993">
        <f>ROW(EtalonRes!A495)</f>
        <v>495</v>
      </c>
      <c r="E993" t="s">
        <v>3</v>
      </c>
      <c r="F993" t="s">
        <v>32</v>
      </c>
      <c r="G993" t="s">
        <v>53</v>
      </c>
      <c r="H993" t="s">
        <v>34</v>
      </c>
      <c r="I993">
        <v>20.75</v>
      </c>
      <c r="J993">
        <v>0</v>
      </c>
      <c r="K993">
        <v>20.75</v>
      </c>
      <c r="O993">
        <f t="shared" si="892"/>
        <v>3356.81</v>
      </c>
      <c r="P993">
        <f t="shared" si="893"/>
        <v>0</v>
      </c>
      <c r="Q993">
        <f t="shared" si="894"/>
        <v>0</v>
      </c>
      <c r="R993">
        <f t="shared" si="895"/>
        <v>0</v>
      </c>
      <c r="S993">
        <f t="shared" si="896"/>
        <v>3356.81</v>
      </c>
      <c r="T993">
        <f t="shared" si="897"/>
        <v>0</v>
      </c>
      <c r="U993">
        <f t="shared" si="898"/>
        <v>12.45</v>
      </c>
      <c r="V993">
        <f t="shared" si="899"/>
        <v>0</v>
      </c>
      <c r="W993">
        <f t="shared" si="900"/>
        <v>0</v>
      </c>
      <c r="X993">
        <f t="shared" si="901"/>
        <v>2786.15</v>
      </c>
      <c r="Y993">
        <f t="shared" si="901"/>
        <v>1376.29</v>
      </c>
      <c r="AA993">
        <v>-1</v>
      </c>
      <c r="AB993">
        <f t="shared" si="902"/>
        <v>6.13</v>
      </c>
      <c r="AC993">
        <f t="shared" si="903"/>
        <v>0</v>
      </c>
      <c r="AD993">
        <f t="shared" si="904"/>
        <v>0</v>
      </c>
      <c r="AE993">
        <f t="shared" si="905"/>
        <v>0</v>
      </c>
      <c r="AF993">
        <f t="shared" si="905"/>
        <v>6.13</v>
      </c>
      <c r="AG993">
        <f t="shared" si="906"/>
        <v>0</v>
      </c>
      <c r="AH993">
        <f t="shared" si="907"/>
        <v>0.6</v>
      </c>
      <c r="AI993">
        <f t="shared" si="907"/>
        <v>0</v>
      </c>
      <c r="AJ993">
        <f t="shared" si="908"/>
        <v>0</v>
      </c>
      <c r="AK993">
        <v>6.13</v>
      </c>
      <c r="AL993">
        <v>0</v>
      </c>
      <c r="AM993">
        <v>0</v>
      </c>
      <c r="AN993">
        <v>0</v>
      </c>
      <c r="AO993">
        <v>6.13</v>
      </c>
      <c r="AP993">
        <v>0</v>
      </c>
      <c r="AQ993">
        <v>0.6</v>
      </c>
      <c r="AR993">
        <v>0</v>
      </c>
      <c r="AS993">
        <v>0</v>
      </c>
      <c r="AT993">
        <v>83</v>
      </c>
      <c r="AU993">
        <v>41</v>
      </c>
      <c r="AV993">
        <v>1</v>
      </c>
      <c r="AW993">
        <v>1</v>
      </c>
      <c r="AZ993">
        <v>1</v>
      </c>
      <c r="BA993">
        <v>26.39</v>
      </c>
      <c r="BB993">
        <v>1</v>
      </c>
      <c r="BC993">
        <v>1</v>
      </c>
      <c r="BD993" t="s">
        <v>3</v>
      </c>
      <c r="BE993" t="s">
        <v>3</v>
      </c>
      <c r="BF993" t="s">
        <v>3</v>
      </c>
      <c r="BG993" t="s">
        <v>3</v>
      </c>
      <c r="BH993">
        <v>0</v>
      </c>
      <c r="BI993">
        <v>1</v>
      </c>
      <c r="BJ993" t="s">
        <v>35</v>
      </c>
      <c r="BM993">
        <v>478</v>
      </c>
      <c r="BN993">
        <v>0</v>
      </c>
      <c r="BO993" t="s">
        <v>32</v>
      </c>
      <c r="BP993">
        <v>1</v>
      </c>
      <c r="BQ993">
        <v>60</v>
      </c>
      <c r="BR993">
        <v>0</v>
      </c>
      <c r="BS993">
        <v>26.39</v>
      </c>
      <c r="BT993">
        <v>1</v>
      </c>
      <c r="BU993">
        <v>1</v>
      </c>
      <c r="BV993">
        <v>1</v>
      </c>
      <c r="BW993">
        <v>1</v>
      </c>
      <c r="BX993">
        <v>1</v>
      </c>
      <c r="BY993" t="s">
        <v>3</v>
      </c>
      <c r="BZ993">
        <v>83</v>
      </c>
      <c r="CA993">
        <v>41</v>
      </c>
      <c r="CB993" t="s">
        <v>3</v>
      </c>
      <c r="CE993">
        <v>30</v>
      </c>
      <c r="CF993">
        <v>0</v>
      </c>
      <c r="CG993">
        <v>0</v>
      </c>
      <c r="CM993">
        <v>0</v>
      </c>
      <c r="CN993" t="s">
        <v>3</v>
      </c>
      <c r="CO993">
        <v>0</v>
      </c>
      <c r="CP993">
        <f t="shared" si="909"/>
        <v>3356.81</v>
      </c>
      <c r="CQ993">
        <f t="shared" si="910"/>
        <v>0</v>
      </c>
      <c r="CR993">
        <f t="shared" si="911"/>
        <v>0</v>
      </c>
      <c r="CS993">
        <f t="shared" si="912"/>
        <v>0</v>
      </c>
      <c r="CT993">
        <f t="shared" si="913"/>
        <v>161.77000000000001</v>
      </c>
      <c r="CU993">
        <f t="shared" si="914"/>
        <v>0</v>
      </c>
      <c r="CV993">
        <f t="shared" si="915"/>
        <v>0.6</v>
      </c>
      <c r="CW993">
        <f t="shared" si="916"/>
        <v>0</v>
      </c>
      <c r="CX993">
        <f t="shared" si="916"/>
        <v>0</v>
      </c>
      <c r="CY993">
        <f t="shared" si="917"/>
        <v>2786.1522999999997</v>
      </c>
      <c r="CZ993">
        <f t="shared" si="918"/>
        <v>1376.2920999999999</v>
      </c>
      <c r="DC993" t="s">
        <v>3</v>
      </c>
      <c r="DD993" t="s">
        <v>3</v>
      </c>
      <c r="DE993" t="s">
        <v>3</v>
      </c>
      <c r="DF993" t="s">
        <v>3</v>
      </c>
      <c r="DG993" t="s">
        <v>3</v>
      </c>
      <c r="DH993" t="s">
        <v>3</v>
      </c>
      <c r="DI993" t="s">
        <v>3</v>
      </c>
      <c r="DJ993" t="s">
        <v>3</v>
      </c>
      <c r="DK993" t="s">
        <v>3</v>
      </c>
      <c r="DL993" t="s">
        <v>3</v>
      </c>
      <c r="DM993" t="s">
        <v>3</v>
      </c>
      <c r="DN993">
        <v>100</v>
      </c>
      <c r="DO993">
        <v>64</v>
      </c>
      <c r="DP993">
        <v>1.0249999999999999</v>
      </c>
      <c r="DQ993">
        <v>1</v>
      </c>
      <c r="DU993">
        <v>1013</v>
      </c>
      <c r="DV993" t="s">
        <v>34</v>
      </c>
      <c r="DW993" t="s">
        <v>34</v>
      </c>
      <c r="DX993">
        <v>1</v>
      </c>
      <c r="DZ993" t="s">
        <v>3</v>
      </c>
      <c r="EA993" t="s">
        <v>3</v>
      </c>
      <c r="EB993" t="s">
        <v>3</v>
      </c>
      <c r="EC993" t="s">
        <v>3</v>
      </c>
      <c r="EE993">
        <v>54687904</v>
      </c>
      <c r="EF993">
        <v>60</v>
      </c>
      <c r="EG993" t="s">
        <v>24</v>
      </c>
      <c r="EH993">
        <v>0</v>
      </c>
      <c r="EI993" t="s">
        <v>3</v>
      </c>
      <c r="EJ993">
        <v>1</v>
      </c>
      <c r="EK993">
        <v>478</v>
      </c>
      <c r="EL993" t="s">
        <v>36</v>
      </c>
      <c r="EM993" t="s">
        <v>37</v>
      </c>
      <c r="EO993" t="s">
        <v>3</v>
      </c>
      <c r="EQ993">
        <v>1024</v>
      </c>
      <c r="ER993">
        <v>6.13</v>
      </c>
      <c r="ES993">
        <v>0</v>
      </c>
      <c r="ET993">
        <v>0</v>
      </c>
      <c r="EU993">
        <v>0</v>
      </c>
      <c r="EV993">
        <v>6.13</v>
      </c>
      <c r="EW993">
        <v>0.6</v>
      </c>
      <c r="EX993">
        <v>0</v>
      </c>
      <c r="EY993">
        <v>0</v>
      </c>
      <c r="FQ993">
        <v>0</v>
      </c>
      <c r="FR993">
        <f t="shared" si="919"/>
        <v>0</v>
      </c>
      <c r="FS993">
        <v>0</v>
      </c>
      <c r="FX993">
        <v>100</v>
      </c>
      <c r="FY993">
        <v>64</v>
      </c>
      <c r="GA993" t="s">
        <v>3</v>
      </c>
      <c r="GD993">
        <v>0</v>
      </c>
      <c r="GF993">
        <v>1828295077</v>
      </c>
      <c r="GG993">
        <v>2</v>
      </c>
      <c r="GH993">
        <v>1</v>
      </c>
      <c r="GI993">
        <v>3</v>
      </c>
      <c r="GJ993">
        <v>0</v>
      </c>
      <c r="GK993">
        <f>ROUND(R993*(R12)/100,2)</f>
        <v>0</v>
      </c>
      <c r="GL993">
        <f t="shared" si="920"/>
        <v>0</v>
      </c>
      <c r="GM993">
        <f t="shared" si="921"/>
        <v>7519.25</v>
      </c>
      <c r="GN993">
        <f t="shared" si="922"/>
        <v>7519.25</v>
      </c>
      <c r="GO993">
        <f t="shared" si="923"/>
        <v>0</v>
      </c>
      <c r="GP993">
        <f t="shared" si="924"/>
        <v>0</v>
      </c>
      <c r="GR993">
        <v>0</v>
      </c>
      <c r="GS993">
        <v>3</v>
      </c>
      <c r="GT993">
        <v>0</v>
      </c>
      <c r="GU993" t="s">
        <v>3</v>
      </c>
      <c r="GV993">
        <f t="shared" si="925"/>
        <v>0</v>
      </c>
      <c r="GW993">
        <v>1</v>
      </c>
      <c r="GX993">
        <f t="shared" si="926"/>
        <v>0</v>
      </c>
      <c r="HA993">
        <v>0</v>
      </c>
      <c r="HB993">
        <v>0</v>
      </c>
      <c r="HC993">
        <f t="shared" si="927"/>
        <v>0</v>
      </c>
      <c r="HE993" t="s">
        <v>3</v>
      </c>
      <c r="HF993" t="s">
        <v>3</v>
      </c>
      <c r="HM993" t="s">
        <v>3</v>
      </c>
      <c r="HN993" t="s">
        <v>3</v>
      </c>
      <c r="HO993" t="s">
        <v>3</v>
      </c>
      <c r="HP993" t="s">
        <v>3</v>
      </c>
      <c r="HQ993" t="s">
        <v>3</v>
      </c>
      <c r="IK993">
        <v>0</v>
      </c>
    </row>
    <row r="995" spans="1:245" x14ac:dyDescent="0.2">
      <c r="A995" s="2">
        <v>51</v>
      </c>
      <c r="B995" s="2">
        <f>B983</f>
        <v>1</v>
      </c>
      <c r="C995" s="2">
        <f>A983</f>
        <v>5</v>
      </c>
      <c r="D995" s="2">
        <f>ROW(A983)</f>
        <v>983</v>
      </c>
      <c r="E995" s="2"/>
      <c r="F995" s="2" t="str">
        <f>IF(F983&lt;&gt;"",F983,"")</f>
        <v>Новый подраздел</v>
      </c>
      <c r="G995" s="2" t="str">
        <f>IF(G983&lt;&gt;"",G983,"")</f>
        <v>Кровля тех. этажа в/о В/5-9</v>
      </c>
      <c r="H995" s="2">
        <v>0</v>
      </c>
      <c r="I995" s="2"/>
      <c r="J995" s="2"/>
      <c r="K995" s="2"/>
      <c r="L995" s="2"/>
      <c r="M995" s="2"/>
      <c r="N995" s="2"/>
      <c r="O995" s="2">
        <f t="shared" ref="O995:T995" si="928">ROUND(AB995,2)</f>
        <v>183.41</v>
      </c>
      <c r="P995" s="2">
        <f t="shared" si="928"/>
        <v>0</v>
      </c>
      <c r="Q995" s="2">
        <f t="shared" si="928"/>
        <v>0</v>
      </c>
      <c r="R995" s="2">
        <f t="shared" si="928"/>
        <v>0</v>
      </c>
      <c r="S995" s="2">
        <f t="shared" si="928"/>
        <v>183.41</v>
      </c>
      <c r="T995" s="2">
        <f t="shared" si="928"/>
        <v>0</v>
      </c>
      <c r="U995" s="2">
        <f>AH995</f>
        <v>0.65615699999999999</v>
      </c>
      <c r="V995" s="2">
        <f>AI995</f>
        <v>0</v>
      </c>
      <c r="W995" s="2">
        <f>ROUND(AJ995,2)</f>
        <v>0</v>
      </c>
      <c r="X995" s="2">
        <f>ROUND(AK995,2)</f>
        <v>135.76</v>
      </c>
      <c r="Y995" s="2">
        <f>ROUND(AL995,2)</f>
        <v>75.2</v>
      </c>
      <c r="Z995" s="2"/>
      <c r="AA995" s="2"/>
      <c r="AB995" s="2">
        <f>ROUND(SUMIF(AA987:AA993,"=55282325",O987:O993),2)</f>
        <v>183.41</v>
      </c>
      <c r="AC995" s="2">
        <f>ROUND(SUMIF(AA987:AA993,"=55282325",P987:P993),2)</f>
        <v>0</v>
      </c>
      <c r="AD995" s="2">
        <f>ROUND(SUMIF(AA987:AA993,"=55282325",Q987:Q993),2)</f>
        <v>0</v>
      </c>
      <c r="AE995" s="2">
        <f>ROUND(SUMIF(AA987:AA993,"=55282325",R987:R993),2)</f>
        <v>0</v>
      </c>
      <c r="AF995" s="2">
        <f>ROUND(SUMIF(AA987:AA993,"=55282325",S987:S993),2)</f>
        <v>183.41</v>
      </c>
      <c r="AG995" s="2">
        <f>ROUND(SUMIF(AA987:AA993,"=55282325",T987:T993),2)</f>
        <v>0</v>
      </c>
      <c r="AH995" s="2">
        <f>SUMIF(AA987:AA993,"=55282325",U987:U993)</f>
        <v>0.65615699999999999</v>
      </c>
      <c r="AI995" s="2">
        <f>SUMIF(AA987:AA993,"=55282325",V987:V993)</f>
        <v>0</v>
      </c>
      <c r="AJ995" s="2">
        <f>ROUND(SUMIF(AA987:AA993,"=55282325",W987:W993),2)</f>
        <v>0</v>
      </c>
      <c r="AK995" s="2">
        <f>ROUND(SUMIF(AA987:AA993,"=55282325",X987:X993),2)</f>
        <v>135.76</v>
      </c>
      <c r="AL995" s="2">
        <f>ROUND(SUMIF(AA987:AA993,"=55282325",Y987:Y993),2)</f>
        <v>75.2</v>
      </c>
      <c r="AM995" s="2"/>
      <c r="AN995" s="2"/>
      <c r="AO995" s="2">
        <f t="shared" ref="AO995:BD995" si="929">ROUND(BX995,2)</f>
        <v>0</v>
      </c>
      <c r="AP995" s="2">
        <f t="shared" si="929"/>
        <v>0</v>
      </c>
      <c r="AQ995" s="2">
        <f t="shared" si="929"/>
        <v>0</v>
      </c>
      <c r="AR995" s="2">
        <f t="shared" si="929"/>
        <v>394.37</v>
      </c>
      <c r="AS995" s="2">
        <f t="shared" si="929"/>
        <v>394.37</v>
      </c>
      <c r="AT995" s="2">
        <f t="shared" si="929"/>
        <v>0</v>
      </c>
      <c r="AU995" s="2">
        <f t="shared" si="929"/>
        <v>0</v>
      </c>
      <c r="AV995" s="2">
        <f t="shared" si="929"/>
        <v>0</v>
      </c>
      <c r="AW995" s="2">
        <f t="shared" si="929"/>
        <v>0</v>
      </c>
      <c r="AX995" s="2">
        <f t="shared" si="929"/>
        <v>0</v>
      </c>
      <c r="AY995" s="2">
        <f t="shared" si="929"/>
        <v>0</v>
      </c>
      <c r="AZ995" s="2">
        <f t="shared" si="929"/>
        <v>0</v>
      </c>
      <c r="BA995" s="2">
        <f t="shared" si="929"/>
        <v>0</v>
      </c>
      <c r="BB995" s="2">
        <f t="shared" si="929"/>
        <v>0</v>
      </c>
      <c r="BC995" s="2">
        <f t="shared" si="929"/>
        <v>0</v>
      </c>
      <c r="BD995" s="2">
        <f t="shared" si="929"/>
        <v>0</v>
      </c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>
        <f>ROUND(SUMIF(AA987:AA993,"=55282325",FQ987:FQ993),2)</f>
        <v>0</v>
      </c>
      <c r="BY995" s="2">
        <f>ROUND(SUMIF(AA987:AA993,"=55282325",FR987:FR993),2)</f>
        <v>0</v>
      </c>
      <c r="BZ995" s="2">
        <f>ROUND(SUMIF(AA987:AA993,"=55282325",GL987:GL993),2)</f>
        <v>0</v>
      </c>
      <c r="CA995" s="2">
        <f>ROUND(SUMIF(AA987:AA993,"=55282325",GM987:GM993),2)</f>
        <v>394.37</v>
      </c>
      <c r="CB995" s="2">
        <f>ROUND(SUMIF(AA987:AA993,"=55282325",GN987:GN993),2)</f>
        <v>394.37</v>
      </c>
      <c r="CC995" s="2">
        <f>ROUND(SUMIF(AA987:AA993,"=55282325",GO987:GO993),2)</f>
        <v>0</v>
      </c>
      <c r="CD995" s="2">
        <f>ROUND(SUMIF(AA987:AA993,"=55282325",GP987:GP993),2)</f>
        <v>0</v>
      </c>
      <c r="CE995" s="2">
        <f>AC995-BX995</f>
        <v>0</v>
      </c>
      <c r="CF995" s="2">
        <f>AC995-BY995</f>
        <v>0</v>
      </c>
      <c r="CG995" s="2">
        <f>BX995-BZ995</f>
        <v>0</v>
      </c>
      <c r="CH995" s="2">
        <f>AC995-BX995-BY995+BZ995</f>
        <v>0</v>
      </c>
      <c r="CI995" s="2">
        <f>BY995-BZ995</f>
        <v>0</v>
      </c>
      <c r="CJ995" s="2">
        <f>ROUND(SUMIF(AA987:AA993,"=55282325",GX987:GX993),2)</f>
        <v>0</v>
      </c>
      <c r="CK995" s="2">
        <f>ROUND(SUMIF(AA987:AA993,"=55282325",GY987:GY993),2)</f>
        <v>0</v>
      </c>
      <c r="CL995" s="2">
        <f>ROUND(SUMIF(AA987:AA993,"=55282325",GZ987:GZ993),2)</f>
        <v>0</v>
      </c>
      <c r="CM995" s="2">
        <f>ROUND(SUMIF(AA987:AA993,"=55282325",HD987:HD993),2)</f>
        <v>0</v>
      </c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>
        <v>0</v>
      </c>
    </row>
    <row r="997" spans="1:245" x14ac:dyDescent="0.2">
      <c r="A997" s="4">
        <v>50</v>
      </c>
      <c r="B997" s="4">
        <v>0</v>
      </c>
      <c r="C997" s="4">
        <v>0</v>
      </c>
      <c r="D997" s="4">
        <v>1</v>
      </c>
      <c r="E997" s="4">
        <v>201</v>
      </c>
      <c r="F997" s="4">
        <f>ROUND(Source!O995,O997)</f>
        <v>183.41</v>
      </c>
      <c r="G997" s="4" t="s">
        <v>54</v>
      </c>
      <c r="H997" s="4" t="s">
        <v>55</v>
      </c>
      <c r="I997" s="4"/>
      <c r="J997" s="4"/>
      <c r="K997" s="4">
        <v>201</v>
      </c>
      <c r="L997" s="4">
        <v>1</v>
      </c>
      <c r="M997" s="4">
        <v>3</v>
      </c>
      <c r="N997" s="4" t="s">
        <v>3</v>
      </c>
      <c r="O997" s="4">
        <v>2</v>
      </c>
      <c r="P997" s="4"/>
      <c r="Q997" s="4"/>
      <c r="R997" s="4"/>
      <c r="S997" s="4"/>
      <c r="T997" s="4"/>
      <c r="U997" s="4"/>
      <c r="V997" s="4"/>
      <c r="W997" s="4">
        <v>183.41</v>
      </c>
      <c r="X997" s="4">
        <v>1</v>
      </c>
      <c r="Y997" s="4">
        <v>183.41</v>
      </c>
      <c r="Z997" s="4"/>
      <c r="AA997" s="4"/>
      <c r="AB997" s="4"/>
    </row>
    <row r="998" spans="1:245" x14ac:dyDescent="0.2">
      <c r="A998" s="4">
        <v>50</v>
      </c>
      <c r="B998" s="4">
        <v>0</v>
      </c>
      <c r="C998" s="4">
        <v>0</v>
      </c>
      <c r="D998" s="4">
        <v>1</v>
      </c>
      <c r="E998" s="4">
        <v>202</v>
      </c>
      <c r="F998" s="4">
        <f>ROUND(Source!P995,O998)</f>
        <v>0</v>
      </c>
      <c r="G998" s="4" t="s">
        <v>56</v>
      </c>
      <c r="H998" s="4" t="s">
        <v>57</v>
      </c>
      <c r="I998" s="4"/>
      <c r="J998" s="4"/>
      <c r="K998" s="4">
        <v>202</v>
      </c>
      <c r="L998" s="4">
        <v>2</v>
      </c>
      <c r="M998" s="4">
        <v>3</v>
      </c>
      <c r="N998" s="4" t="s">
        <v>3</v>
      </c>
      <c r="O998" s="4">
        <v>2</v>
      </c>
      <c r="P998" s="4"/>
      <c r="Q998" s="4"/>
      <c r="R998" s="4"/>
      <c r="S998" s="4"/>
      <c r="T998" s="4"/>
      <c r="U998" s="4"/>
      <c r="V998" s="4"/>
      <c r="W998" s="4">
        <v>0</v>
      </c>
      <c r="X998" s="4">
        <v>1</v>
      </c>
      <c r="Y998" s="4">
        <v>0</v>
      </c>
      <c r="Z998" s="4"/>
      <c r="AA998" s="4"/>
      <c r="AB998" s="4"/>
    </row>
    <row r="999" spans="1:245" x14ac:dyDescent="0.2">
      <c r="A999" s="4">
        <v>50</v>
      </c>
      <c r="B999" s="4">
        <v>0</v>
      </c>
      <c r="C999" s="4">
        <v>0</v>
      </c>
      <c r="D999" s="4">
        <v>1</v>
      </c>
      <c r="E999" s="4">
        <v>222</v>
      </c>
      <c r="F999" s="4">
        <f>ROUND(Source!AO995,O999)</f>
        <v>0</v>
      </c>
      <c r="G999" s="4" t="s">
        <v>58</v>
      </c>
      <c r="H999" s="4" t="s">
        <v>59</v>
      </c>
      <c r="I999" s="4"/>
      <c r="J999" s="4"/>
      <c r="K999" s="4">
        <v>222</v>
      </c>
      <c r="L999" s="4">
        <v>3</v>
      </c>
      <c r="M999" s="4">
        <v>3</v>
      </c>
      <c r="N999" s="4" t="s">
        <v>3</v>
      </c>
      <c r="O999" s="4">
        <v>2</v>
      </c>
      <c r="P999" s="4"/>
      <c r="Q999" s="4"/>
      <c r="R999" s="4"/>
      <c r="S999" s="4"/>
      <c r="T999" s="4"/>
      <c r="U999" s="4"/>
      <c r="V999" s="4"/>
      <c r="W999" s="4">
        <v>0</v>
      </c>
      <c r="X999" s="4">
        <v>1</v>
      </c>
      <c r="Y999" s="4">
        <v>0</v>
      </c>
      <c r="Z999" s="4"/>
      <c r="AA999" s="4"/>
      <c r="AB999" s="4"/>
    </row>
    <row r="1000" spans="1:245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225</v>
      </c>
      <c r="F1000" s="4">
        <f>ROUND(Source!AV995,O1000)</f>
        <v>0</v>
      </c>
      <c r="G1000" s="4" t="s">
        <v>60</v>
      </c>
      <c r="H1000" s="4" t="s">
        <v>61</v>
      </c>
      <c r="I1000" s="4"/>
      <c r="J1000" s="4"/>
      <c r="K1000" s="4">
        <v>225</v>
      </c>
      <c r="L1000" s="4">
        <v>4</v>
      </c>
      <c r="M1000" s="4">
        <v>3</v>
      </c>
      <c r="N1000" s="4" t="s">
        <v>3</v>
      </c>
      <c r="O1000" s="4">
        <v>2</v>
      </c>
      <c r="P1000" s="4"/>
      <c r="Q1000" s="4"/>
      <c r="R1000" s="4"/>
      <c r="S1000" s="4"/>
      <c r="T1000" s="4"/>
      <c r="U1000" s="4"/>
      <c r="V1000" s="4"/>
      <c r="W1000" s="4">
        <v>0</v>
      </c>
      <c r="X1000" s="4">
        <v>1</v>
      </c>
      <c r="Y1000" s="4">
        <v>0</v>
      </c>
      <c r="Z1000" s="4"/>
      <c r="AA1000" s="4"/>
      <c r="AB1000" s="4"/>
    </row>
    <row r="1001" spans="1:245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226</v>
      </c>
      <c r="F1001" s="4">
        <f>ROUND(Source!AW995,O1001)</f>
        <v>0</v>
      </c>
      <c r="G1001" s="4" t="s">
        <v>62</v>
      </c>
      <c r="H1001" s="4" t="s">
        <v>63</v>
      </c>
      <c r="I1001" s="4"/>
      <c r="J1001" s="4"/>
      <c r="K1001" s="4">
        <v>226</v>
      </c>
      <c r="L1001" s="4">
        <v>5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>
        <v>0</v>
      </c>
      <c r="X1001" s="4">
        <v>1</v>
      </c>
      <c r="Y1001" s="4">
        <v>0</v>
      </c>
      <c r="Z1001" s="4"/>
      <c r="AA1001" s="4"/>
      <c r="AB1001" s="4"/>
    </row>
    <row r="1002" spans="1:245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227</v>
      </c>
      <c r="F1002" s="4">
        <f>ROUND(Source!AX995,O1002)</f>
        <v>0</v>
      </c>
      <c r="G1002" s="4" t="s">
        <v>64</v>
      </c>
      <c r="H1002" s="4" t="s">
        <v>65</v>
      </c>
      <c r="I1002" s="4"/>
      <c r="J1002" s="4"/>
      <c r="K1002" s="4">
        <v>227</v>
      </c>
      <c r="L1002" s="4">
        <v>6</v>
      </c>
      <c r="M1002" s="4">
        <v>3</v>
      </c>
      <c r="N1002" s="4" t="s">
        <v>3</v>
      </c>
      <c r="O1002" s="4">
        <v>2</v>
      </c>
      <c r="P1002" s="4"/>
      <c r="Q1002" s="4"/>
      <c r="R1002" s="4"/>
      <c r="S1002" s="4"/>
      <c r="T1002" s="4"/>
      <c r="U1002" s="4"/>
      <c r="V1002" s="4"/>
      <c r="W1002" s="4">
        <v>0</v>
      </c>
      <c r="X1002" s="4">
        <v>1</v>
      </c>
      <c r="Y1002" s="4">
        <v>0</v>
      </c>
      <c r="Z1002" s="4"/>
      <c r="AA1002" s="4"/>
      <c r="AB1002" s="4"/>
    </row>
    <row r="1003" spans="1:245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228</v>
      </c>
      <c r="F1003" s="4">
        <f>ROUND(Source!AY995,O1003)</f>
        <v>0</v>
      </c>
      <c r="G1003" s="4" t="s">
        <v>66</v>
      </c>
      <c r="H1003" s="4" t="s">
        <v>67</v>
      </c>
      <c r="I1003" s="4"/>
      <c r="J1003" s="4"/>
      <c r="K1003" s="4">
        <v>228</v>
      </c>
      <c r="L1003" s="4">
        <v>7</v>
      </c>
      <c r="M1003" s="4">
        <v>3</v>
      </c>
      <c r="N1003" s="4" t="s">
        <v>3</v>
      </c>
      <c r="O1003" s="4">
        <v>2</v>
      </c>
      <c r="P1003" s="4"/>
      <c r="Q1003" s="4"/>
      <c r="R1003" s="4"/>
      <c r="S1003" s="4"/>
      <c r="T1003" s="4"/>
      <c r="U1003" s="4"/>
      <c r="V1003" s="4"/>
      <c r="W1003" s="4">
        <v>0</v>
      </c>
      <c r="X1003" s="4">
        <v>1</v>
      </c>
      <c r="Y1003" s="4">
        <v>0</v>
      </c>
      <c r="Z1003" s="4"/>
      <c r="AA1003" s="4"/>
      <c r="AB1003" s="4"/>
    </row>
    <row r="1004" spans="1:245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216</v>
      </c>
      <c r="F1004" s="4">
        <f>ROUND(Source!AP995,O1004)</f>
        <v>0</v>
      </c>
      <c r="G1004" s="4" t="s">
        <v>68</v>
      </c>
      <c r="H1004" s="4" t="s">
        <v>69</v>
      </c>
      <c r="I1004" s="4"/>
      <c r="J1004" s="4"/>
      <c r="K1004" s="4">
        <v>216</v>
      </c>
      <c r="L1004" s="4">
        <v>8</v>
      </c>
      <c r="M1004" s="4">
        <v>3</v>
      </c>
      <c r="N1004" s="4" t="s">
        <v>3</v>
      </c>
      <c r="O1004" s="4">
        <v>2</v>
      </c>
      <c r="P1004" s="4"/>
      <c r="Q1004" s="4"/>
      <c r="R1004" s="4"/>
      <c r="S1004" s="4"/>
      <c r="T1004" s="4"/>
      <c r="U1004" s="4"/>
      <c r="V1004" s="4"/>
      <c r="W1004" s="4">
        <v>0</v>
      </c>
      <c r="X1004" s="4">
        <v>1</v>
      </c>
      <c r="Y1004" s="4">
        <v>0</v>
      </c>
      <c r="Z1004" s="4"/>
      <c r="AA1004" s="4"/>
      <c r="AB1004" s="4"/>
    </row>
    <row r="1005" spans="1:245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223</v>
      </c>
      <c r="F1005" s="4">
        <f>ROUND(Source!AQ995,O1005)</f>
        <v>0</v>
      </c>
      <c r="G1005" s="4" t="s">
        <v>70</v>
      </c>
      <c r="H1005" s="4" t="s">
        <v>71</v>
      </c>
      <c r="I1005" s="4"/>
      <c r="J1005" s="4"/>
      <c r="K1005" s="4">
        <v>223</v>
      </c>
      <c r="L1005" s="4">
        <v>9</v>
      </c>
      <c r="M1005" s="4">
        <v>3</v>
      </c>
      <c r="N1005" s="4" t="s">
        <v>3</v>
      </c>
      <c r="O1005" s="4">
        <v>2</v>
      </c>
      <c r="P1005" s="4"/>
      <c r="Q1005" s="4"/>
      <c r="R1005" s="4"/>
      <c r="S1005" s="4"/>
      <c r="T1005" s="4"/>
      <c r="U1005" s="4"/>
      <c r="V1005" s="4"/>
      <c r="W1005" s="4">
        <v>0</v>
      </c>
      <c r="X1005" s="4">
        <v>1</v>
      </c>
      <c r="Y1005" s="4">
        <v>0</v>
      </c>
      <c r="Z1005" s="4"/>
      <c r="AA1005" s="4"/>
      <c r="AB1005" s="4"/>
    </row>
    <row r="1006" spans="1:245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229</v>
      </c>
      <c r="F1006" s="4">
        <f>ROUND(Source!AZ995,O1006)</f>
        <v>0</v>
      </c>
      <c r="G1006" s="4" t="s">
        <v>72</v>
      </c>
      <c r="H1006" s="4" t="s">
        <v>73</v>
      </c>
      <c r="I1006" s="4"/>
      <c r="J1006" s="4"/>
      <c r="K1006" s="4">
        <v>229</v>
      </c>
      <c r="L1006" s="4">
        <v>10</v>
      </c>
      <c r="M1006" s="4">
        <v>3</v>
      </c>
      <c r="N1006" s="4" t="s">
        <v>3</v>
      </c>
      <c r="O1006" s="4">
        <v>2</v>
      </c>
      <c r="P1006" s="4"/>
      <c r="Q1006" s="4"/>
      <c r="R1006" s="4"/>
      <c r="S1006" s="4"/>
      <c r="T1006" s="4"/>
      <c r="U1006" s="4"/>
      <c r="V1006" s="4"/>
      <c r="W1006" s="4">
        <v>0</v>
      </c>
      <c r="X1006" s="4">
        <v>1</v>
      </c>
      <c r="Y1006" s="4">
        <v>0</v>
      </c>
      <c r="Z1006" s="4"/>
      <c r="AA1006" s="4"/>
      <c r="AB1006" s="4"/>
    </row>
    <row r="1007" spans="1:245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203</v>
      </c>
      <c r="F1007" s="4">
        <f>ROUND(Source!Q995,O1007)</f>
        <v>0</v>
      </c>
      <c r="G1007" s="4" t="s">
        <v>74</v>
      </c>
      <c r="H1007" s="4" t="s">
        <v>75</v>
      </c>
      <c r="I1007" s="4"/>
      <c r="J1007" s="4"/>
      <c r="K1007" s="4">
        <v>203</v>
      </c>
      <c r="L1007" s="4">
        <v>11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>
        <v>0</v>
      </c>
      <c r="X1007" s="4">
        <v>1</v>
      </c>
      <c r="Y1007" s="4">
        <v>0</v>
      </c>
      <c r="Z1007" s="4"/>
      <c r="AA1007" s="4"/>
      <c r="AB1007" s="4"/>
    </row>
    <row r="1008" spans="1:245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231</v>
      </c>
      <c r="F1008" s="4">
        <f>ROUND(Source!BB995,O1008)</f>
        <v>0</v>
      </c>
      <c r="G1008" s="4" t="s">
        <v>76</v>
      </c>
      <c r="H1008" s="4" t="s">
        <v>77</v>
      </c>
      <c r="I1008" s="4"/>
      <c r="J1008" s="4"/>
      <c r="K1008" s="4">
        <v>231</v>
      </c>
      <c r="L1008" s="4">
        <v>12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>
        <v>0</v>
      </c>
      <c r="X1008" s="4">
        <v>1</v>
      </c>
      <c r="Y1008" s="4">
        <v>0</v>
      </c>
      <c r="Z1008" s="4"/>
      <c r="AA1008" s="4"/>
      <c r="AB1008" s="4"/>
    </row>
    <row r="1009" spans="1:28" x14ac:dyDescent="0.2">
      <c r="A1009" s="4">
        <v>50</v>
      </c>
      <c r="B1009" s="4">
        <v>0</v>
      </c>
      <c r="C1009" s="4">
        <v>0</v>
      </c>
      <c r="D1009" s="4">
        <v>1</v>
      </c>
      <c r="E1009" s="4">
        <v>204</v>
      </c>
      <c r="F1009" s="4">
        <f>ROUND(Source!R995,O1009)</f>
        <v>0</v>
      </c>
      <c r="G1009" s="4" t="s">
        <v>78</v>
      </c>
      <c r="H1009" s="4" t="s">
        <v>79</v>
      </c>
      <c r="I1009" s="4"/>
      <c r="J1009" s="4"/>
      <c r="K1009" s="4">
        <v>204</v>
      </c>
      <c r="L1009" s="4">
        <v>13</v>
      </c>
      <c r="M1009" s="4">
        <v>3</v>
      </c>
      <c r="N1009" s="4" t="s">
        <v>3</v>
      </c>
      <c r="O1009" s="4">
        <v>2</v>
      </c>
      <c r="P1009" s="4"/>
      <c r="Q1009" s="4"/>
      <c r="R1009" s="4"/>
      <c r="S1009" s="4"/>
      <c r="T1009" s="4"/>
      <c r="U1009" s="4"/>
      <c r="V1009" s="4"/>
      <c r="W1009" s="4">
        <v>0</v>
      </c>
      <c r="X1009" s="4">
        <v>1</v>
      </c>
      <c r="Y1009" s="4">
        <v>0</v>
      </c>
      <c r="Z1009" s="4"/>
      <c r="AA1009" s="4"/>
      <c r="AB1009" s="4"/>
    </row>
    <row r="1010" spans="1:28" x14ac:dyDescent="0.2">
      <c r="A1010" s="4">
        <v>50</v>
      </c>
      <c r="B1010" s="4">
        <v>0</v>
      </c>
      <c r="C1010" s="4">
        <v>0</v>
      </c>
      <c r="D1010" s="4">
        <v>1</v>
      </c>
      <c r="E1010" s="4">
        <v>205</v>
      </c>
      <c r="F1010" s="4">
        <f>ROUND(Source!S995,O1010)</f>
        <v>183.41</v>
      </c>
      <c r="G1010" s="4" t="s">
        <v>80</v>
      </c>
      <c r="H1010" s="4" t="s">
        <v>81</v>
      </c>
      <c r="I1010" s="4"/>
      <c r="J1010" s="4"/>
      <c r="K1010" s="4">
        <v>205</v>
      </c>
      <c r="L1010" s="4">
        <v>14</v>
      </c>
      <c r="M1010" s="4">
        <v>3</v>
      </c>
      <c r="N1010" s="4" t="s">
        <v>3</v>
      </c>
      <c r="O1010" s="4">
        <v>2</v>
      </c>
      <c r="P1010" s="4"/>
      <c r="Q1010" s="4"/>
      <c r="R1010" s="4"/>
      <c r="S1010" s="4"/>
      <c r="T1010" s="4"/>
      <c r="U1010" s="4"/>
      <c r="V1010" s="4"/>
      <c r="W1010" s="4">
        <v>183.41</v>
      </c>
      <c r="X1010" s="4">
        <v>1</v>
      </c>
      <c r="Y1010" s="4">
        <v>183.41</v>
      </c>
      <c r="Z1010" s="4"/>
      <c r="AA1010" s="4"/>
      <c r="AB1010" s="4"/>
    </row>
    <row r="1011" spans="1:28" x14ac:dyDescent="0.2">
      <c r="A1011" s="4">
        <v>50</v>
      </c>
      <c r="B1011" s="4">
        <v>0</v>
      </c>
      <c r="C1011" s="4">
        <v>0</v>
      </c>
      <c r="D1011" s="4">
        <v>1</v>
      </c>
      <c r="E1011" s="4">
        <v>232</v>
      </c>
      <c r="F1011" s="4">
        <f>ROUND(Source!BC995,O1011)</f>
        <v>0</v>
      </c>
      <c r="G1011" s="4" t="s">
        <v>82</v>
      </c>
      <c r="H1011" s="4" t="s">
        <v>83</v>
      </c>
      <c r="I1011" s="4"/>
      <c r="J1011" s="4"/>
      <c r="K1011" s="4">
        <v>232</v>
      </c>
      <c r="L1011" s="4">
        <v>15</v>
      </c>
      <c r="M1011" s="4">
        <v>3</v>
      </c>
      <c r="N1011" s="4" t="s">
        <v>3</v>
      </c>
      <c r="O1011" s="4">
        <v>2</v>
      </c>
      <c r="P1011" s="4"/>
      <c r="Q1011" s="4"/>
      <c r="R1011" s="4"/>
      <c r="S1011" s="4"/>
      <c r="T1011" s="4"/>
      <c r="U1011" s="4"/>
      <c r="V1011" s="4"/>
      <c r="W1011" s="4">
        <v>0</v>
      </c>
      <c r="X1011" s="4">
        <v>1</v>
      </c>
      <c r="Y1011" s="4">
        <v>0</v>
      </c>
      <c r="Z1011" s="4"/>
      <c r="AA1011" s="4"/>
      <c r="AB1011" s="4"/>
    </row>
    <row r="1012" spans="1:28" x14ac:dyDescent="0.2">
      <c r="A1012" s="4">
        <v>50</v>
      </c>
      <c r="B1012" s="4">
        <v>0</v>
      </c>
      <c r="C1012" s="4">
        <v>0</v>
      </c>
      <c r="D1012" s="4">
        <v>1</v>
      </c>
      <c r="E1012" s="4">
        <v>214</v>
      </c>
      <c r="F1012" s="4">
        <f>ROUND(Source!AS995,O1012)</f>
        <v>394.37</v>
      </c>
      <c r="G1012" s="4" t="s">
        <v>84</v>
      </c>
      <c r="H1012" s="4" t="s">
        <v>85</v>
      </c>
      <c r="I1012" s="4"/>
      <c r="J1012" s="4"/>
      <c r="K1012" s="4">
        <v>214</v>
      </c>
      <c r="L1012" s="4">
        <v>16</v>
      </c>
      <c r="M1012" s="4">
        <v>3</v>
      </c>
      <c r="N1012" s="4" t="s">
        <v>3</v>
      </c>
      <c r="O1012" s="4">
        <v>2</v>
      </c>
      <c r="P1012" s="4"/>
      <c r="Q1012" s="4"/>
      <c r="R1012" s="4"/>
      <c r="S1012" s="4"/>
      <c r="T1012" s="4"/>
      <c r="U1012" s="4"/>
      <c r="V1012" s="4"/>
      <c r="W1012" s="4">
        <v>394.37</v>
      </c>
      <c r="X1012" s="4">
        <v>1</v>
      </c>
      <c r="Y1012" s="4">
        <v>394.37</v>
      </c>
      <c r="Z1012" s="4"/>
      <c r="AA1012" s="4"/>
      <c r="AB1012" s="4"/>
    </row>
    <row r="1013" spans="1:28" x14ac:dyDescent="0.2">
      <c r="A1013" s="4">
        <v>50</v>
      </c>
      <c r="B1013" s="4">
        <v>0</v>
      </c>
      <c r="C1013" s="4">
        <v>0</v>
      </c>
      <c r="D1013" s="4">
        <v>1</v>
      </c>
      <c r="E1013" s="4">
        <v>215</v>
      </c>
      <c r="F1013" s="4">
        <f>ROUND(Source!AT995,O1013)</f>
        <v>0</v>
      </c>
      <c r="G1013" s="4" t="s">
        <v>86</v>
      </c>
      <c r="H1013" s="4" t="s">
        <v>87</v>
      </c>
      <c r="I1013" s="4"/>
      <c r="J1013" s="4"/>
      <c r="K1013" s="4">
        <v>215</v>
      </c>
      <c r="L1013" s="4">
        <v>17</v>
      </c>
      <c r="M1013" s="4">
        <v>3</v>
      </c>
      <c r="N1013" s="4" t="s">
        <v>3</v>
      </c>
      <c r="O1013" s="4">
        <v>2</v>
      </c>
      <c r="P1013" s="4"/>
      <c r="Q1013" s="4"/>
      <c r="R1013" s="4"/>
      <c r="S1013" s="4"/>
      <c r="T1013" s="4"/>
      <c r="U1013" s="4"/>
      <c r="V1013" s="4"/>
      <c r="W1013" s="4">
        <v>0</v>
      </c>
      <c r="X1013" s="4">
        <v>1</v>
      </c>
      <c r="Y1013" s="4">
        <v>0</v>
      </c>
      <c r="Z1013" s="4"/>
      <c r="AA1013" s="4"/>
      <c r="AB1013" s="4"/>
    </row>
    <row r="1014" spans="1:28" x14ac:dyDescent="0.2">
      <c r="A1014" s="4">
        <v>50</v>
      </c>
      <c r="B1014" s="4">
        <v>0</v>
      </c>
      <c r="C1014" s="4">
        <v>0</v>
      </c>
      <c r="D1014" s="4">
        <v>1</v>
      </c>
      <c r="E1014" s="4">
        <v>217</v>
      </c>
      <c r="F1014" s="4">
        <f>ROUND(Source!AU995,O1014)</f>
        <v>0</v>
      </c>
      <c r="G1014" s="4" t="s">
        <v>88</v>
      </c>
      <c r="H1014" s="4" t="s">
        <v>89</v>
      </c>
      <c r="I1014" s="4"/>
      <c r="J1014" s="4"/>
      <c r="K1014" s="4">
        <v>217</v>
      </c>
      <c r="L1014" s="4">
        <v>18</v>
      </c>
      <c r="M1014" s="4">
        <v>3</v>
      </c>
      <c r="N1014" s="4" t="s">
        <v>3</v>
      </c>
      <c r="O1014" s="4">
        <v>2</v>
      </c>
      <c r="P1014" s="4"/>
      <c r="Q1014" s="4"/>
      <c r="R1014" s="4"/>
      <c r="S1014" s="4"/>
      <c r="T1014" s="4"/>
      <c r="U1014" s="4"/>
      <c r="V1014" s="4"/>
      <c r="W1014" s="4">
        <v>0</v>
      </c>
      <c r="X1014" s="4">
        <v>1</v>
      </c>
      <c r="Y1014" s="4">
        <v>0</v>
      </c>
      <c r="Z1014" s="4"/>
      <c r="AA1014" s="4"/>
      <c r="AB1014" s="4"/>
    </row>
    <row r="1015" spans="1:28" x14ac:dyDescent="0.2">
      <c r="A1015" s="4">
        <v>50</v>
      </c>
      <c r="B1015" s="4">
        <v>0</v>
      </c>
      <c r="C1015" s="4">
        <v>0</v>
      </c>
      <c r="D1015" s="4">
        <v>1</v>
      </c>
      <c r="E1015" s="4">
        <v>230</v>
      </c>
      <c r="F1015" s="4">
        <f>ROUND(Source!BA995,O1015)</f>
        <v>0</v>
      </c>
      <c r="G1015" s="4" t="s">
        <v>90</v>
      </c>
      <c r="H1015" s="4" t="s">
        <v>91</v>
      </c>
      <c r="I1015" s="4"/>
      <c r="J1015" s="4"/>
      <c r="K1015" s="4">
        <v>230</v>
      </c>
      <c r="L1015" s="4">
        <v>19</v>
      </c>
      <c r="M1015" s="4">
        <v>3</v>
      </c>
      <c r="N1015" s="4" t="s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>
        <v>0</v>
      </c>
      <c r="X1015" s="4">
        <v>1</v>
      </c>
      <c r="Y1015" s="4">
        <v>0</v>
      </c>
      <c r="Z1015" s="4"/>
      <c r="AA1015" s="4"/>
      <c r="AB1015" s="4"/>
    </row>
    <row r="1016" spans="1:28" x14ac:dyDescent="0.2">
      <c r="A1016" s="4">
        <v>50</v>
      </c>
      <c r="B1016" s="4">
        <v>0</v>
      </c>
      <c r="C1016" s="4">
        <v>0</v>
      </c>
      <c r="D1016" s="4">
        <v>1</v>
      </c>
      <c r="E1016" s="4">
        <v>206</v>
      </c>
      <c r="F1016" s="4">
        <f>ROUND(Source!T995,O1016)</f>
        <v>0</v>
      </c>
      <c r="G1016" s="4" t="s">
        <v>92</v>
      </c>
      <c r="H1016" s="4" t="s">
        <v>93</v>
      </c>
      <c r="I1016" s="4"/>
      <c r="J1016" s="4"/>
      <c r="K1016" s="4">
        <v>206</v>
      </c>
      <c r="L1016" s="4">
        <v>20</v>
      </c>
      <c r="M1016" s="4">
        <v>3</v>
      </c>
      <c r="N1016" s="4" t="s">
        <v>3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>
        <v>0</v>
      </c>
      <c r="X1016" s="4">
        <v>1</v>
      </c>
      <c r="Y1016" s="4">
        <v>0</v>
      </c>
      <c r="Z1016" s="4"/>
      <c r="AA1016" s="4"/>
      <c r="AB1016" s="4"/>
    </row>
    <row r="1017" spans="1:28" x14ac:dyDescent="0.2">
      <c r="A1017" s="4">
        <v>50</v>
      </c>
      <c r="B1017" s="4">
        <v>0</v>
      </c>
      <c r="C1017" s="4">
        <v>0</v>
      </c>
      <c r="D1017" s="4">
        <v>1</v>
      </c>
      <c r="E1017" s="4">
        <v>207</v>
      </c>
      <c r="F1017" s="4">
        <f>Source!U995</f>
        <v>0.65615699999999999</v>
      </c>
      <c r="G1017" s="4" t="s">
        <v>94</v>
      </c>
      <c r="H1017" s="4" t="s">
        <v>95</v>
      </c>
      <c r="I1017" s="4"/>
      <c r="J1017" s="4"/>
      <c r="K1017" s="4">
        <v>207</v>
      </c>
      <c r="L1017" s="4">
        <v>21</v>
      </c>
      <c r="M1017" s="4">
        <v>3</v>
      </c>
      <c r="N1017" s="4" t="s">
        <v>3</v>
      </c>
      <c r="O1017" s="4">
        <v>-1</v>
      </c>
      <c r="P1017" s="4"/>
      <c r="Q1017" s="4"/>
      <c r="R1017" s="4"/>
      <c r="S1017" s="4"/>
      <c r="T1017" s="4"/>
      <c r="U1017" s="4"/>
      <c r="V1017" s="4"/>
      <c r="W1017" s="4">
        <v>0.65615699999999999</v>
      </c>
      <c r="X1017" s="4">
        <v>1</v>
      </c>
      <c r="Y1017" s="4">
        <v>0.65615699999999999</v>
      </c>
      <c r="Z1017" s="4"/>
      <c r="AA1017" s="4"/>
      <c r="AB1017" s="4"/>
    </row>
    <row r="1018" spans="1:28" x14ac:dyDescent="0.2">
      <c r="A1018" s="4">
        <v>50</v>
      </c>
      <c r="B1018" s="4">
        <v>0</v>
      </c>
      <c r="C1018" s="4">
        <v>0</v>
      </c>
      <c r="D1018" s="4">
        <v>1</v>
      </c>
      <c r="E1018" s="4">
        <v>208</v>
      </c>
      <c r="F1018" s="4">
        <f>Source!V995</f>
        <v>0</v>
      </c>
      <c r="G1018" s="4" t="s">
        <v>96</v>
      </c>
      <c r="H1018" s="4" t="s">
        <v>97</v>
      </c>
      <c r="I1018" s="4"/>
      <c r="J1018" s="4"/>
      <c r="K1018" s="4">
        <v>208</v>
      </c>
      <c r="L1018" s="4">
        <v>22</v>
      </c>
      <c r="M1018" s="4">
        <v>3</v>
      </c>
      <c r="N1018" s="4" t="s">
        <v>3</v>
      </c>
      <c r="O1018" s="4">
        <v>-1</v>
      </c>
      <c r="P1018" s="4"/>
      <c r="Q1018" s="4"/>
      <c r="R1018" s="4"/>
      <c r="S1018" s="4"/>
      <c r="T1018" s="4"/>
      <c r="U1018" s="4"/>
      <c r="V1018" s="4"/>
      <c r="W1018" s="4">
        <v>0</v>
      </c>
      <c r="X1018" s="4">
        <v>1</v>
      </c>
      <c r="Y1018" s="4">
        <v>0</v>
      </c>
      <c r="Z1018" s="4"/>
      <c r="AA1018" s="4"/>
      <c r="AB1018" s="4"/>
    </row>
    <row r="1019" spans="1:28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209</v>
      </c>
      <c r="F1019" s="4">
        <f>ROUND(Source!W995,O1019)</f>
        <v>0</v>
      </c>
      <c r="G1019" s="4" t="s">
        <v>98</v>
      </c>
      <c r="H1019" s="4" t="s">
        <v>99</v>
      </c>
      <c r="I1019" s="4"/>
      <c r="J1019" s="4"/>
      <c r="K1019" s="4">
        <v>209</v>
      </c>
      <c r="L1019" s="4">
        <v>23</v>
      </c>
      <c r="M1019" s="4">
        <v>3</v>
      </c>
      <c r="N1019" s="4" t="s">
        <v>3</v>
      </c>
      <c r="O1019" s="4">
        <v>2</v>
      </c>
      <c r="P1019" s="4"/>
      <c r="Q1019" s="4"/>
      <c r="R1019" s="4"/>
      <c r="S1019" s="4"/>
      <c r="T1019" s="4"/>
      <c r="U1019" s="4"/>
      <c r="V1019" s="4"/>
      <c r="W1019" s="4">
        <v>0</v>
      </c>
      <c r="X1019" s="4">
        <v>1</v>
      </c>
      <c r="Y1019" s="4">
        <v>0</v>
      </c>
      <c r="Z1019" s="4"/>
      <c r="AA1019" s="4"/>
      <c r="AB1019" s="4"/>
    </row>
    <row r="1020" spans="1:28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233</v>
      </c>
      <c r="F1020" s="4">
        <f>ROUND(Source!BD995,O1020)</f>
        <v>0</v>
      </c>
      <c r="G1020" s="4" t="s">
        <v>100</v>
      </c>
      <c r="H1020" s="4" t="s">
        <v>101</v>
      </c>
      <c r="I1020" s="4"/>
      <c r="J1020" s="4"/>
      <c r="K1020" s="4">
        <v>233</v>
      </c>
      <c r="L1020" s="4">
        <v>24</v>
      </c>
      <c r="M1020" s="4">
        <v>3</v>
      </c>
      <c r="N1020" s="4" t="s">
        <v>3</v>
      </c>
      <c r="O1020" s="4">
        <v>2</v>
      </c>
      <c r="P1020" s="4"/>
      <c r="Q1020" s="4"/>
      <c r="R1020" s="4"/>
      <c r="S1020" s="4"/>
      <c r="T1020" s="4"/>
      <c r="U1020" s="4"/>
      <c r="V1020" s="4"/>
      <c r="W1020" s="4">
        <v>0</v>
      </c>
      <c r="X1020" s="4">
        <v>1</v>
      </c>
      <c r="Y1020" s="4">
        <v>0</v>
      </c>
      <c r="Z1020" s="4"/>
      <c r="AA1020" s="4"/>
      <c r="AB1020" s="4"/>
    </row>
    <row r="1021" spans="1:28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210</v>
      </c>
      <c r="F1021" s="4">
        <f>ROUND(Source!X995,O1021)</f>
        <v>135.76</v>
      </c>
      <c r="G1021" s="4" t="s">
        <v>102</v>
      </c>
      <c r="H1021" s="4" t="s">
        <v>103</v>
      </c>
      <c r="I1021" s="4"/>
      <c r="J1021" s="4"/>
      <c r="K1021" s="4">
        <v>210</v>
      </c>
      <c r="L1021" s="4">
        <v>25</v>
      </c>
      <c r="M1021" s="4">
        <v>3</v>
      </c>
      <c r="N1021" s="4" t="s">
        <v>3</v>
      </c>
      <c r="O1021" s="4">
        <v>2</v>
      </c>
      <c r="P1021" s="4"/>
      <c r="Q1021" s="4"/>
      <c r="R1021" s="4"/>
      <c r="S1021" s="4"/>
      <c r="T1021" s="4"/>
      <c r="U1021" s="4"/>
      <c r="V1021" s="4"/>
      <c r="W1021" s="4">
        <v>135.76</v>
      </c>
      <c r="X1021" s="4">
        <v>1</v>
      </c>
      <c r="Y1021" s="4">
        <v>135.76</v>
      </c>
      <c r="Z1021" s="4"/>
      <c r="AA1021" s="4"/>
      <c r="AB1021" s="4"/>
    </row>
    <row r="1022" spans="1:28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211</v>
      </c>
      <c r="F1022" s="4">
        <f>ROUND(Source!Y995,O1022)</f>
        <v>75.2</v>
      </c>
      <c r="G1022" s="4" t="s">
        <v>104</v>
      </c>
      <c r="H1022" s="4" t="s">
        <v>105</v>
      </c>
      <c r="I1022" s="4"/>
      <c r="J1022" s="4"/>
      <c r="K1022" s="4">
        <v>211</v>
      </c>
      <c r="L1022" s="4">
        <v>26</v>
      </c>
      <c r="M1022" s="4">
        <v>3</v>
      </c>
      <c r="N1022" s="4" t="s">
        <v>3</v>
      </c>
      <c r="O1022" s="4">
        <v>2</v>
      </c>
      <c r="P1022" s="4"/>
      <c r="Q1022" s="4"/>
      <c r="R1022" s="4"/>
      <c r="S1022" s="4"/>
      <c r="T1022" s="4"/>
      <c r="U1022" s="4"/>
      <c r="V1022" s="4"/>
      <c r="W1022" s="4">
        <v>75.2</v>
      </c>
      <c r="X1022" s="4">
        <v>1</v>
      </c>
      <c r="Y1022" s="4">
        <v>75.2</v>
      </c>
      <c r="Z1022" s="4"/>
      <c r="AA1022" s="4"/>
      <c r="AB1022" s="4"/>
    </row>
    <row r="1023" spans="1:28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224</v>
      </c>
      <c r="F1023" s="4">
        <f>ROUND(Source!AR995,O1023)</f>
        <v>394.37</v>
      </c>
      <c r="G1023" s="4" t="s">
        <v>106</v>
      </c>
      <c r="H1023" s="4" t="s">
        <v>107</v>
      </c>
      <c r="I1023" s="4"/>
      <c r="J1023" s="4"/>
      <c r="K1023" s="4">
        <v>224</v>
      </c>
      <c r="L1023" s="4">
        <v>27</v>
      </c>
      <c r="M1023" s="4">
        <v>3</v>
      </c>
      <c r="N1023" s="4" t="s">
        <v>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>
        <v>394.37</v>
      </c>
      <c r="X1023" s="4">
        <v>1</v>
      </c>
      <c r="Y1023" s="4">
        <v>394.37</v>
      </c>
      <c r="Z1023" s="4"/>
      <c r="AA1023" s="4"/>
      <c r="AB1023" s="4"/>
    </row>
    <row r="1025" spans="1:245" x14ac:dyDescent="0.2">
      <c r="A1025" s="1">
        <v>5</v>
      </c>
      <c r="B1025" s="1">
        <v>1</v>
      </c>
      <c r="C1025" s="1"/>
      <c r="D1025" s="1">
        <f>ROW(A1044)</f>
        <v>1044</v>
      </c>
      <c r="E1025" s="1"/>
      <c r="F1025" s="1" t="s">
        <v>17</v>
      </c>
      <c r="G1025" s="1" t="s">
        <v>157</v>
      </c>
      <c r="H1025" s="1" t="s">
        <v>3</v>
      </c>
      <c r="I1025" s="1">
        <v>0</v>
      </c>
      <c r="J1025" s="1"/>
      <c r="K1025" s="1">
        <v>0</v>
      </c>
      <c r="L1025" s="1"/>
      <c r="M1025" s="1" t="s">
        <v>3</v>
      </c>
      <c r="N1025" s="1"/>
      <c r="O1025" s="1"/>
      <c r="P1025" s="1"/>
      <c r="Q1025" s="1"/>
      <c r="R1025" s="1"/>
      <c r="S1025" s="1">
        <v>0</v>
      </c>
      <c r="T1025" s="1"/>
      <c r="U1025" s="1" t="s">
        <v>3</v>
      </c>
      <c r="V1025" s="1">
        <v>0</v>
      </c>
      <c r="W1025" s="1"/>
      <c r="X1025" s="1"/>
      <c r="Y1025" s="1"/>
      <c r="Z1025" s="1"/>
      <c r="AA1025" s="1"/>
      <c r="AB1025" s="1" t="s">
        <v>3</v>
      </c>
      <c r="AC1025" s="1" t="s">
        <v>3</v>
      </c>
      <c r="AD1025" s="1" t="s">
        <v>3</v>
      </c>
      <c r="AE1025" s="1" t="s">
        <v>3</v>
      </c>
      <c r="AF1025" s="1" t="s">
        <v>3</v>
      </c>
      <c r="AG1025" s="1" t="s">
        <v>3</v>
      </c>
      <c r="AH1025" s="1"/>
      <c r="AI1025" s="1"/>
      <c r="AJ1025" s="1"/>
      <c r="AK1025" s="1"/>
      <c r="AL1025" s="1"/>
      <c r="AM1025" s="1"/>
      <c r="AN1025" s="1"/>
      <c r="AO1025" s="1"/>
      <c r="AP1025" s="1" t="s">
        <v>3</v>
      </c>
      <c r="AQ1025" s="1" t="s">
        <v>3</v>
      </c>
      <c r="AR1025" s="1" t="s">
        <v>3</v>
      </c>
      <c r="AS1025" s="1"/>
      <c r="AT1025" s="1"/>
      <c r="AU1025" s="1"/>
      <c r="AV1025" s="1"/>
      <c r="AW1025" s="1"/>
      <c r="AX1025" s="1"/>
      <c r="AY1025" s="1"/>
      <c r="AZ1025" s="1" t="s">
        <v>3</v>
      </c>
      <c r="BA1025" s="1"/>
      <c r="BB1025" s="1" t="s">
        <v>3</v>
      </c>
      <c r="BC1025" s="1" t="s">
        <v>3</v>
      </c>
      <c r="BD1025" s="1" t="s">
        <v>3</v>
      </c>
      <c r="BE1025" s="1" t="s">
        <v>3</v>
      </c>
      <c r="BF1025" s="1" t="s">
        <v>3</v>
      </c>
      <c r="BG1025" s="1" t="s">
        <v>3</v>
      </c>
      <c r="BH1025" s="1" t="s">
        <v>3</v>
      </c>
      <c r="BI1025" s="1" t="s">
        <v>3</v>
      </c>
      <c r="BJ1025" s="1" t="s">
        <v>3</v>
      </c>
      <c r="BK1025" s="1" t="s">
        <v>3</v>
      </c>
      <c r="BL1025" s="1" t="s">
        <v>3</v>
      </c>
      <c r="BM1025" s="1" t="s">
        <v>3</v>
      </c>
      <c r="BN1025" s="1" t="s">
        <v>3</v>
      </c>
      <c r="BO1025" s="1" t="s">
        <v>3</v>
      </c>
      <c r="BP1025" s="1" t="s">
        <v>3</v>
      </c>
      <c r="BQ1025" s="1"/>
      <c r="BR1025" s="1"/>
      <c r="BS1025" s="1"/>
      <c r="BT1025" s="1"/>
      <c r="BU1025" s="1"/>
      <c r="BV1025" s="1"/>
      <c r="BW1025" s="1"/>
      <c r="BX1025" s="1">
        <v>0</v>
      </c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>
        <v>0</v>
      </c>
    </row>
    <row r="1027" spans="1:245" x14ac:dyDescent="0.2">
      <c r="A1027" s="2">
        <v>52</v>
      </c>
      <c r="B1027" s="2">
        <f t="shared" ref="B1027:G1027" si="930">B1044</f>
        <v>1</v>
      </c>
      <c r="C1027" s="2">
        <f t="shared" si="930"/>
        <v>5</v>
      </c>
      <c r="D1027" s="2">
        <f t="shared" si="930"/>
        <v>1025</v>
      </c>
      <c r="E1027" s="2">
        <f t="shared" si="930"/>
        <v>0</v>
      </c>
      <c r="F1027" s="2" t="str">
        <f t="shared" si="930"/>
        <v>Новый подраздел</v>
      </c>
      <c r="G1027" s="2" t="str">
        <f t="shared" si="930"/>
        <v>Монтажные (кровельные)работы</v>
      </c>
      <c r="H1027" s="2"/>
      <c r="I1027" s="2"/>
      <c r="J1027" s="2"/>
      <c r="K1027" s="2"/>
      <c r="L1027" s="2"/>
      <c r="M1027" s="2"/>
      <c r="N1027" s="2"/>
      <c r="O1027" s="2">
        <f t="shared" ref="O1027:AT1027" si="931">O1044</f>
        <v>88332.56</v>
      </c>
      <c r="P1027" s="2">
        <f t="shared" si="931"/>
        <v>61322.080000000002</v>
      </c>
      <c r="Q1027" s="2">
        <f t="shared" si="931"/>
        <v>3494.35</v>
      </c>
      <c r="R1027" s="2">
        <f t="shared" si="931"/>
        <v>2014.62</v>
      </c>
      <c r="S1027" s="2">
        <f t="shared" si="931"/>
        <v>23516.13</v>
      </c>
      <c r="T1027" s="2">
        <f t="shared" si="931"/>
        <v>0</v>
      </c>
      <c r="U1027" s="2">
        <f t="shared" si="931"/>
        <v>71.393180999999984</v>
      </c>
      <c r="V1027" s="2">
        <f t="shared" si="931"/>
        <v>0</v>
      </c>
      <c r="W1027" s="2">
        <f t="shared" si="931"/>
        <v>0</v>
      </c>
      <c r="X1027" s="2">
        <f t="shared" si="931"/>
        <v>19666.93</v>
      </c>
      <c r="Y1027" s="2">
        <f t="shared" si="931"/>
        <v>9641.61</v>
      </c>
      <c r="Z1027" s="2">
        <f t="shared" si="931"/>
        <v>0</v>
      </c>
      <c r="AA1027" s="2">
        <f t="shared" si="931"/>
        <v>0</v>
      </c>
      <c r="AB1027" s="2">
        <f t="shared" si="931"/>
        <v>88332.56</v>
      </c>
      <c r="AC1027" s="2">
        <f t="shared" si="931"/>
        <v>61322.080000000002</v>
      </c>
      <c r="AD1027" s="2">
        <f t="shared" si="931"/>
        <v>3494.35</v>
      </c>
      <c r="AE1027" s="2">
        <f t="shared" si="931"/>
        <v>2014.62</v>
      </c>
      <c r="AF1027" s="2">
        <f t="shared" si="931"/>
        <v>23516.13</v>
      </c>
      <c r="AG1027" s="2">
        <f t="shared" si="931"/>
        <v>0</v>
      </c>
      <c r="AH1027" s="2">
        <f t="shared" si="931"/>
        <v>71.393180999999984</v>
      </c>
      <c r="AI1027" s="2">
        <f t="shared" si="931"/>
        <v>0</v>
      </c>
      <c r="AJ1027" s="2">
        <f t="shared" si="931"/>
        <v>0</v>
      </c>
      <c r="AK1027" s="2">
        <f t="shared" si="931"/>
        <v>19666.93</v>
      </c>
      <c r="AL1027" s="2">
        <f t="shared" si="931"/>
        <v>9641.61</v>
      </c>
      <c r="AM1027" s="2">
        <f t="shared" si="931"/>
        <v>0</v>
      </c>
      <c r="AN1027" s="2">
        <f t="shared" si="931"/>
        <v>0</v>
      </c>
      <c r="AO1027" s="2">
        <f t="shared" si="931"/>
        <v>0</v>
      </c>
      <c r="AP1027" s="2">
        <f t="shared" si="931"/>
        <v>0</v>
      </c>
      <c r="AQ1027" s="2">
        <f t="shared" si="931"/>
        <v>0</v>
      </c>
      <c r="AR1027" s="2">
        <f t="shared" si="931"/>
        <v>120864.49</v>
      </c>
      <c r="AS1027" s="2">
        <f t="shared" si="931"/>
        <v>120864.49</v>
      </c>
      <c r="AT1027" s="2">
        <f t="shared" si="931"/>
        <v>0</v>
      </c>
      <c r="AU1027" s="2">
        <f t="shared" ref="AU1027:BZ1027" si="932">AU1044</f>
        <v>0</v>
      </c>
      <c r="AV1027" s="2">
        <f t="shared" si="932"/>
        <v>61322.080000000002</v>
      </c>
      <c r="AW1027" s="2">
        <f t="shared" si="932"/>
        <v>61322.080000000002</v>
      </c>
      <c r="AX1027" s="2">
        <f t="shared" si="932"/>
        <v>0</v>
      </c>
      <c r="AY1027" s="2">
        <f t="shared" si="932"/>
        <v>61322.080000000002</v>
      </c>
      <c r="AZ1027" s="2">
        <f t="shared" si="932"/>
        <v>0</v>
      </c>
      <c r="BA1027" s="2">
        <f t="shared" si="932"/>
        <v>0</v>
      </c>
      <c r="BB1027" s="2">
        <f t="shared" si="932"/>
        <v>0</v>
      </c>
      <c r="BC1027" s="2">
        <f t="shared" si="932"/>
        <v>0</v>
      </c>
      <c r="BD1027" s="2">
        <f t="shared" si="932"/>
        <v>0</v>
      </c>
      <c r="BE1027" s="2">
        <f t="shared" si="932"/>
        <v>0</v>
      </c>
      <c r="BF1027" s="2">
        <f t="shared" si="932"/>
        <v>0</v>
      </c>
      <c r="BG1027" s="2">
        <f t="shared" si="932"/>
        <v>0</v>
      </c>
      <c r="BH1027" s="2">
        <f t="shared" si="932"/>
        <v>0</v>
      </c>
      <c r="BI1027" s="2">
        <f t="shared" si="932"/>
        <v>0</v>
      </c>
      <c r="BJ1027" s="2">
        <f t="shared" si="932"/>
        <v>0</v>
      </c>
      <c r="BK1027" s="2">
        <f t="shared" si="932"/>
        <v>0</v>
      </c>
      <c r="BL1027" s="2">
        <f t="shared" si="932"/>
        <v>0</v>
      </c>
      <c r="BM1027" s="2">
        <f t="shared" si="932"/>
        <v>0</v>
      </c>
      <c r="BN1027" s="2">
        <f t="shared" si="932"/>
        <v>0</v>
      </c>
      <c r="BO1027" s="2">
        <f t="shared" si="932"/>
        <v>0</v>
      </c>
      <c r="BP1027" s="2">
        <f t="shared" si="932"/>
        <v>0</v>
      </c>
      <c r="BQ1027" s="2">
        <f t="shared" si="932"/>
        <v>0</v>
      </c>
      <c r="BR1027" s="2">
        <f t="shared" si="932"/>
        <v>0</v>
      </c>
      <c r="BS1027" s="2">
        <f t="shared" si="932"/>
        <v>0</v>
      </c>
      <c r="BT1027" s="2">
        <f t="shared" si="932"/>
        <v>0</v>
      </c>
      <c r="BU1027" s="2">
        <f t="shared" si="932"/>
        <v>0</v>
      </c>
      <c r="BV1027" s="2">
        <f t="shared" si="932"/>
        <v>0</v>
      </c>
      <c r="BW1027" s="2">
        <f t="shared" si="932"/>
        <v>0</v>
      </c>
      <c r="BX1027" s="2">
        <f t="shared" si="932"/>
        <v>0</v>
      </c>
      <c r="BY1027" s="2">
        <f t="shared" si="932"/>
        <v>0</v>
      </c>
      <c r="BZ1027" s="2">
        <f t="shared" si="932"/>
        <v>0</v>
      </c>
      <c r="CA1027" s="2">
        <f t="shared" ref="CA1027:DF1027" si="933">CA1044</f>
        <v>120864.49</v>
      </c>
      <c r="CB1027" s="2">
        <f t="shared" si="933"/>
        <v>120864.49</v>
      </c>
      <c r="CC1027" s="2">
        <f t="shared" si="933"/>
        <v>0</v>
      </c>
      <c r="CD1027" s="2">
        <f t="shared" si="933"/>
        <v>0</v>
      </c>
      <c r="CE1027" s="2">
        <f t="shared" si="933"/>
        <v>61322.080000000002</v>
      </c>
      <c r="CF1027" s="2">
        <f t="shared" si="933"/>
        <v>61322.080000000002</v>
      </c>
      <c r="CG1027" s="2">
        <f t="shared" si="933"/>
        <v>0</v>
      </c>
      <c r="CH1027" s="2">
        <f t="shared" si="933"/>
        <v>61322.080000000002</v>
      </c>
      <c r="CI1027" s="2">
        <f t="shared" si="933"/>
        <v>0</v>
      </c>
      <c r="CJ1027" s="2">
        <f t="shared" si="933"/>
        <v>0</v>
      </c>
      <c r="CK1027" s="2">
        <f t="shared" si="933"/>
        <v>0</v>
      </c>
      <c r="CL1027" s="2">
        <f t="shared" si="933"/>
        <v>0</v>
      </c>
      <c r="CM1027" s="2">
        <f t="shared" si="933"/>
        <v>0</v>
      </c>
      <c r="CN1027" s="2">
        <f t="shared" si="933"/>
        <v>0</v>
      </c>
      <c r="CO1027" s="2">
        <f t="shared" si="933"/>
        <v>0</v>
      </c>
      <c r="CP1027" s="2">
        <f t="shared" si="933"/>
        <v>0</v>
      </c>
      <c r="CQ1027" s="2">
        <f t="shared" si="933"/>
        <v>0</v>
      </c>
      <c r="CR1027" s="2">
        <f t="shared" si="933"/>
        <v>0</v>
      </c>
      <c r="CS1027" s="2">
        <f t="shared" si="933"/>
        <v>0</v>
      </c>
      <c r="CT1027" s="2">
        <f t="shared" si="933"/>
        <v>0</v>
      </c>
      <c r="CU1027" s="2">
        <f t="shared" si="933"/>
        <v>0</v>
      </c>
      <c r="CV1027" s="2">
        <f t="shared" si="933"/>
        <v>0</v>
      </c>
      <c r="CW1027" s="2">
        <f t="shared" si="933"/>
        <v>0</v>
      </c>
      <c r="CX1027" s="2">
        <f t="shared" si="933"/>
        <v>0</v>
      </c>
      <c r="CY1027" s="2">
        <f t="shared" si="933"/>
        <v>0</v>
      </c>
      <c r="CZ1027" s="2">
        <f t="shared" si="933"/>
        <v>0</v>
      </c>
      <c r="DA1027" s="2">
        <f t="shared" si="933"/>
        <v>0</v>
      </c>
      <c r="DB1027" s="2">
        <f t="shared" si="933"/>
        <v>0</v>
      </c>
      <c r="DC1027" s="2">
        <f t="shared" si="933"/>
        <v>0</v>
      </c>
      <c r="DD1027" s="2">
        <f t="shared" si="933"/>
        <v>0</v>
      </c>
      <c r="DE1027" s="2">
        <f t="shared" si="933"/>
        <v>0</v>
      </c>
      <c r="DF1027" s="2">
        <f t="shared" si="933"/>
        <v>0</v>
      </c>
      <c r="DG1027" s="3">
        <f t="shared" ref="DG1027:EL1027" si="934">DG1044</f>
        <v>0</v>
      </c>
      <c r="DH1027" s="3">
        <f t="shared" si="934"/>
        <v>0</v>
      </c>
      <c r="DI1027" s="3">
        <f t="shared" si="934"/>
        <v>0</v>
      </c>
      <c r="DJ1027" s="3">
        <f t="shared" si="934"/>
        <v>0</v>
      </c>
      <c r="DK1027" s="3">
        <f t="shared" si="934"/>
        <v>0</v>
      </c>
      <c r="DL1027" s="3">
        <f t="shared" si="934"/>
        <v>0</v>
      </c>
      <c r="DM1027" s="3">
        <f t="shared" si="934"/>
        <v>0</v>
      </c>
      <c r="DN1027" s="3">
        <f t="shared" si="934"/>
        <v>0</v>
      </c>
      <c r="DO1027" s="3">
        <f t="shared" si="934"/>
        <v>0</v>
      </c>
      <c r="DP1027" s="3">
        <f t="shared" si="934"/>
        <v>0</v>
      </c>
      <c r="DQ1027" s="3">
        <f t="shared" si="934"/>
        <v>0</v>
      </c>
      <c r="DR1027" s="3">
        <f t="shared" si="934"/>
        <v>0</v>
      </c>
      <c r="DS1027" s="3">
        <f t="shared" si="934"/>
        <v>0</v>
      </c>
      <c r="DT1027" s="3">
        <f t="shared" si="934"/>
        <v>0</v>
      </c>
      <c r="DU1027" s="3">
        <f t="shared" si="934"/>
        <v>0</v>
      </c>
      <c r="DV1027" s="3">
        <f t="shared" si="934"/>
        <v>0</v>
      </c>
      <c r="DW1027" s="3">
        <f t="shared" si="934"/>
        <v>0</v>
      </c>
      <c r="DX1027" s="3">
        <f t="shared" si="934"/>
        <v>0</v>
      </c>
      <c r="DY1027" s="3">
        <f t="shared" si="934"/>
        <v>0</v>
      </c>
      <c r="DZ1027" s="3">
        <f t="shared" si="934"/>
        <v>0</v>
      </c>
      <c r="EA1027" s="3">
        <f t="shared" si="934"/>
        <v>0</v>
      </c>
      <c r="EB1027" s="3">
        <f t="shared" si="934"/>
        <v>0</v>
      </c>
      <c r="EC1027" s="3">
        <f t="shared" si="934"/>
        <v>0</v>
      </c>
      <c r="ED1027" s="3">
        <f t="shared" si="934"/>
        <v>0</v>
      </c>
      <c r="EE1027" s="3">
        <f t="shared" si="934"/>
        <v>0</v>
      </c>
      <c r="EF1027" s="3">
        <f t="shared" si="934"/>
        <v>0</v>
      </c>
      <c r="EG1027" s="3">
        <f t="shared" si="934"/>
        <v>0</v>
      </c>
      <c r="EH1027" s="3">
        <f t="shared" si="934"/>
        <v>0</v>
      </c>
      <c r="EI1027" s="3">
        <f t="shared" si="934"/>
        <v>0</v>
      </c>
      <c r="EJ1027" s="3">
        <f t="shared" si="934"/>
        <v>0</v>
      </c>
      <c r="EK1027" s="3">
        <f t="shared" si="934"/>
        <v>0</v>
      </c>
      <c r="EL1027" s="3">
        <f t="shared" si="934"/>
        <v>0</v>
      </c>
      <c r="EM1027" s="3">
        <f t="shared" ref="EM1027:FR1027" si="935">EM1044</f>
        <v>0</v>
      </c>
      <c r="EN1027" s="3">
        <f t="shared" si="935"/>
        <v>0</v>
      </c>
      <c r="EO1027" s="3">
        <f t="shared" si="935"/>
        <v>0</v>
      </c>
      <c r="EP1027" s="3">
        <f t="shared" si="935"/>
        <v>0</v>
      </c>
      <c r="EQ1027" s="3">
        <f t="shared" si="935"/>
        <v>0</v>
      </c>
      <c r="ER1027" s="3">
        <f t="shared" si="935"/>
        <v>0</v>
      </c>
      <c r="ES1027" s="3">
        <f t="shared" si="935"/>
        <v>0</v>
      </c>
      <c r="ET1027" s="3">
        <f t="shared" si="935"/>
        <v>0</v>
      </c>
      <c r="EU1027" s="3">
        <f t="shared" si="935"/>
        <v>0</v>
      </c>
      <c r="EV1027" s="3">
        <f t="shared" si="935"/>
        <v>0</v>
      </c>
      <c r="EW1027" s="3">
        <f t="shared" si="935"/>
        <v>0</v>
      </c>
      <c r="EX1027" s="3">
        <f t="shared" si="935"/>
        <v>0</v>
      </c>
      <c r="EY1027" s="3">
        <f t="shared" si="935"/>
        <v>0</v>
      </c>
      <c r="EZ1027" s="3">
        <f t="shared" si="935"/>
        <v>0</v>
      </c>
      <c r="FA1027" s="3">
        <f t="shared" si="935"/>
        <v>0</v>
      </c>
      <c r="FB1027" s="3">
        <f t="shared" si="935"/>
        <v>0</v>
      </c>
      <c r="FC1027" s="3">
        <f t="shared" si="935"/>
        <v>0</v>
      </c>
      <c r="FD1027" s="3">
        <f t="shared" si="935"/>
        <v>0</v>
      </c>
      <c r="FE1027" s="3">
        <f t="shared" si="935"/>
        <v>0</v>
      </c>
      <c r="FF1027" s="3">
        <f t="shared" si="935"/>
        <v>0</v>
      </c>
      <c r="FG1027" s="3">
        <f t="shared" si="935"/>
        <v>0</v>
      </c>
      <c r="FH1027" s="3">
        <f t="shared" si="935"/>
        <v>0</v>
      </c>
      <c r="FI1027" s="3">
        <f t="shared" si="935"/>
        <v>0</v>
      </c>
      <c r="FJ1027" s="3">
        <f t="shared" si="935"/>
        <v>0</v>
      </c>
      <c r="FK1027" s="3">
        <f t="shared" si="935"/>
        <v>0</v>
      </c>
      <c r="FL1027" s="3">
        <f t="shared" si="935"/>
        <v>0</v>
      </c>
      <c r="FM1027" s="3">
        <f t="shared" si="935"/>
        <v>0</v>
      </c>
      <c r="FN1027" s="3">
        <f t="shared" si="935"/>
        <v>0</v>
      </c>
      <c r="FO1027" s="3">
        <f t="shared" si="935"/>
        <v>0</v>
      </c>
      <c r="FP1027" s="3">
        <f t="shared" si="935"/>
        <v>0</v>
      </c>
      <c r="FQ1027" s="3">
        <f t="shared" si="935"/>
        <v>0</v>
      </c>
      <c r="FR1027" s="3">
        <f t="shared" si="935"/>
        <v>0</v>
      </c>
      <c r="FS1027" s="3">
        <f t="shared" ref="FS1027:GX1027" si="936">FS1044</f>
        <v>0</v>
      </c>
      <c r="FT1027" s="3">
        <f t="shared" si="936"/>
        <v>0</v>
      </c>
      <c r="FU1027" s="3">
        <f t="shared" si="936"/>
        <v>0</v>
      </c>
      <c r="FV1027" s="3">
        <f t="shared" si="936"/>
        <v>0</v>
      </c>
      <c r="FW1027" s="3">
        <f t="shared" si="936"/>
        <v>0</v>
      </c>
      <c r="FX1027" s="3">
        <f t="shared" si="936"/>
        <v>0</v>
      </c>
      <c r="FY1027" s="3">
        <f t="shared" si="936"/>
        <v>0</v>
      </c>
      <c r="FZ1027" s="3">
        <f t="shared" si="936"/>
        <v>0</v>
      </c>
      <c r="GA1027" s="3">
        <f t="shared" si="936"/>
        <v>0</v>
      </c>
      <c r="GB1027" s="3">
        <f t="shared" si="936"/>
        <v>0</v>
      </c>
      <c r="GC1027" s="3">
        <f t="shared" si="936"/>
        <v>0</v>
      </c>
      <c r="GD1027" s="3">
        <f t="shared" si="936"/>
        <v>0</v>
      </c>
      <c r="GE1027" s="3">
        <f t="shared" si="936"/>
        <v>0</v>
      </c>
      <c r="GF1027" s="3">
        <f t="shared" si="936"/>
        <v>0</v>
      </c>
      <c r="GG1027" s="3">
        <f t="shared" si="936"/>
        <v>0</v>
      </c>
      <c r="GH1027" s="3">
        <f t="shared" si="936"/>
        <v>0</v>
      </c>
      <c r="GI1027" s="3">
        <f t="shared" si="936"/>
        <v>0</v>
      </c>
      <c r="GJ1027" s="3">
        <f t="shared" si="936"/>
        <v>0</v>
      </c>
      <c r="GK1027" s="3">
        <f t="shared" si="936"/>
        <v>0</v>
      </c>
      <c r="GL1027" s="3">
        <f t="shared" si="936"/>
        <v>0</v>
      </c>
      <c r="GM1027" s="3">
        <f t="shared" si="936"/>
        <v>0</v>
      </c>
      <c r="GN1027" s="3">
        <f t="shared" si="936"/>
        <v>0</v>
      </c>
      <c r="GO1027" s="3">
        <f t="shared" si="936"/>
        <v>0</v>
      </c>
      <c r="GP1027" s="3">
        <f t="shared" si="936"/>
        <v>0</v>
      </c>
      <c r="GQ1027" s="3">
        <f t="shared" si="936"/>
        <v>0</v>
      </c>
      <c r="GR1027" s="3">
        <f t="shared" si="936"/>
        <v>0</v>
      </c>
      <c r="GS1027" s="3">
        <f t="shared" si="936"/>
        <v>0</v>
      </c>
      <c r="GT1027" s="3">
        <f t="shared" si="936"/>
        <v>0</v>
      </c>
      <c r="GU1027" s="3">
        <f t="shared" si="936"/>
        <v>0</v>
      </c>
      <c r="GV1027" s="3">
        <f t="shared" si="936"/>
        <v>0</v>
      </c>
      <c r="GW1027" s="3">
        <f t="shared" si="936"/>
        <v>0</v>
      </c>
      <c r="GX1027" s="3">
        <f t="shared" si="936"/>
        <v>0</v>
      </c>
    </row>
    <row r="1029" spans="1:245" x14ac:dyDescent="0.2">
      <c r="A1029">
        <v>17</v>
      </c>
      <c r="B1029">
        <v>1</v>
      </c>
      <c r="C1029">
        <f>ROW(SmtRes!A474)</f>
        <v>474</v>
      </c>
      <c r="D1029">
        <f>ROW(EtalonRes!A503)</f>
        <v>503</v>
      </c>
      <c r="E1029" t="s">
        <v>19</v>
      </c>
      <c r="F1029" t="s">
        <v>109</v>
      </c>
      <c r="G1029" t="s">
        <v>110</v>
      </c>
      <c r="H1029" t="s">
        <v>111</v>
      </c>
      <c r="I1029">
        <f>ROUND(2/100,9)</f>
        <v>0.02</v>
      </c>
      <c r="J1029">
        <v>0</v>
      </c>
      <c r="K1029">
        <f>ROUND(2/100,9)</f>
        <v>0.02</v>
      </c>
      <c r="O1029">
        <f t="shared" ref="O1029:O1042" si="937">ROUND(CP1029,2)</f>
        <v>866.06</v>
      </c>
      <c r="P1029">
        <f t="shared" ref="P1029:P1042" si="938">ROUND((ROUND((AC1029*AW1029*I1029),2)*BC1029),2)</f>
        <v>161.35</v>
      </c>
      <c r="Q1029">
        <f t="shared" ref="Q1029:Q1036" si="939">(ROUND((ROUND(((ET1029)*AV1029*I1029),2)*BB1029),2)+ROUND((ROUND(((AE1029-(EU1029))*AV1029*I1029),2)*BS1029),2))</f>
        <v>12.24</v>
      </c>
      <c r="R1029">
        <f t="shared" ref="R1029:R1042" si="940">ROUND((ROUND((AE1029*AV1029*I1029),2)*BS1029),2)</f>
        <v>7.92</v>
      </c>
      <c r="S1029">
        <f t="shared" ref="S1029:S1042" si="941">ROUND((ROUND((AF1029*AV1029*I1029),2)*BA1029),2)</f>
        <v>692.47</v>
      </c>
      <c r="T1029">
        <f t="shared" ref="T1029:T1042" si="942">ROUND(CU1029*I1029,2)</f>
        <v>0</v>
      </c>
      <c r="U1029">
        <f t="shared" ref="U1029:U1042" si="943">CV1029*I1029</f>
        <v>2.2600000000000002</v>
      </c>
      <c r="V1029">
        <f t="shared" ref="V1029:V1042" si="944">CW1029*I1029</f>
        <v>0</v>
      </c>
      <c r="W1029">
        <f t="shared" ref="W1029:W1042" si="945">ROUND(CX1029*I1029,2)</f>
        <v>0</v>
      </c>
      <c r="X1029">
        <f t="shared" ref="X1029:X1042" si="946">ROUND(CY1029,2)</f>
        <v>602.45000000000005</v>
      </c>
      <c r="Y1029">
        <f t="shared" ref="Y1029:Y1042" si="947">ROUND(CZ1029,2)</f>
        <v>283.91000000000003</v>
      </c>
      <c r="AA1029">
        <v>55282325</v>
      </c>
      <c r="AB1029">
        <f t="shared" ref="AB1029:AB1042" si="948">ROUND((AC1029+AD1029+AF1029),6)</f>
        <v>2325.44</v>
      </c>
      <c r="AC1029">
        <f t="shared" ref="AC1029:AC1042" si="949">ROUND((ES1029),6)</f>
        <v>972.06</v>
      </c>
      <c r="AD1029">
        <f t="shared" ref="AD1029:AD1036" si="950">ROUND((((ET1029)-(EU1029))+AE1029),6)</f>
        <v>41.45</v>
      </c>
      <c r="AE1029">
        <f t="shared" ref="AE1029:AF1036" si="951">ROUND((EU1029),6)</f>
        <v>15.08</v>
      </c>
      <c r="AF1029">
        <f t="shared" si="951"/>
        <v>1311.93</v>
      </c>
      <c r="AG1029">
        <f t="shared" ref="AG1029:AG1042" si="952">ROUND((AP1029),6)</f>
        <v>0</v>
      </c>
      <c r="AH1029">
        <f t="shared" ref="AH1029:AI1036" si="953">(EW1029)</f>
        <v>113</v>
      </c>
      <c r="AI1029">
        <f t="shared" si="953"/>
        <v>0</v>
      </c>
      <c r="AJ1029">
        <f t="shared" ref="AJ1029:AJ1042" si="954">(AS1029)</f>
        <v>0</v>
      </c>
      <c r="AK1029">
        <v>2325.44</v>
      </c>
      <c r="AL1029">
        <v>972.06</v>
      </c>
      <c r="AM1029">
        <v>41.45</v>
      </c>
      <c r="AN1029">
        <v>15.08</v>
      </c>
      <c r="AO1029">
        <v>1311.93</v>
      </c>
      <c r="AP1029">
        <v>0</v>
      </c>
      <c r="AQ1029">
        <v>113</v>
      </c>
      <c r="AR1029">
        <v>0</v>
      </c>
      <c r="AS1029">
        <v>0</v>
      </c>
      <c r="AT1029">
        <v>87</v>
      </c>
      <c r="AU1029">
        <v>41</v>
      </c>
      <c r="AV1029">
        <v>1</v>
      </c>
      <c r="AW1029">
        <v>1</v>
      </c>
      <c r="AZ1029">
        <v>1</v>
      </c>
      <c r="BA1029">
        <v>26.39</v>
      </c>
      <c r="BB1029">
        <v>14.75</v>
      </c>
      <c r="BC1029">
        <v>8.3000000000000007</v>
      </c>
      <c r="BD1029" t="s">
        <v>3</v>
      </c>
      <c r="BE1029" t="s">
        <v>3</v>
      </c>
      <c r="BF1029" t="s">
        <v>3</v>
      </c>
      <c r="BG1029" t="s">
        <v>3</v>
      </c>
      <c r="BH1029">
        <v>0</v>
      </c>
      <c r="BI1029">
        <v>1</v>
      </c>
      <c r="BJ1029" t="s">
        <v>112</v>
      </c>
      <c r="BM1029">
        <v>442</v>
      </c>
      <c r="BN1029">
        <v>0</v>
      </c>
      <c r="BO1029" t="s">
        <v>109</v>
      </c>
      <c r="BP1029">
        <v>1</v>
      </c>
      <c r="BQ1029">
        <v>60</v>
      </c>
      <c r="BR1029">
        <v>0</v>
      </c>
      <c r="BS1029">
        <v>26.39</v>
      </c>
      <c r="BT1029">
        <v>1</v>
      </c>
      <c r="BU1029">
        <v>1</v>
      </c>
      <c r="BV1029">
        <v>1</v>
      </c>
      <c r="BW1029">
        <v>1</v>
      </c>
      <c r="BX1029">
        <v>1</v>
      </c>
      <c r="BY1029" t="s">
        <v>3</v>
      </c>
      <c r="BZ1029">
        <v>87</v>
      </c>
      <c r="CA1029">
        <v>41</v>
      </c>
      <c r="CB1029" t="s">
        <v>3</v>
      </c>
      <c r="CE1029">
        <v>30</v>
      </c>
      <c r="CF1029">
        <v>0</v>
      </c>
      <c r="CG1029">
        <v>0</v>
      </c>
      <c r="CM1029">
        <v>0</v>
      </c>
      <c r="CN1029" t="s">
        <v>3</v>
      </c>
      <c r="CO1029">
        <v>0</v>
      </c>
      <c r="CP1029">
        <f t="shared" ref="CP1029:CP1042" si="955">(P1029+Q1029+S1029)</f>
        <v>866.06000000000006</v>
      </c>
      <c r="CQ1029">
        <f t="shared" ref="CQ1029:CQ1042" si="956">ROUND((ROUND((AC1029*AW1029*1),2)*BC1029),2)</f>
        <v>8068.1</v>
      </c>
      <c r="CR1029">
        <f t="shared" ref="CR1029:CR1036" si="957">(ROUND((ROUND(((ET1029)*AV1029*1),2)*BB1029),2)+ROUND((ROUND(((AE1029-(EU1029))*AV1029*1),2)*BS1029),2))</f>
        <v>611.39</v>
      </c>
      <c r="CS1029">
        <f t="shared" ref="CS1029:CS1042" si="958">ROUND((ROUND((AE1029*AV1029*1),2)*BS1029),2)</f>
        <v>397.96</v>
      </c>
      <c r="CT1029">
        <f t="shared" ref="CT1029:CT1042" si="959">ROUND((ROUND((AF1029*AV1029*1),2)*BA1029),2)</f>
        <v>34621.83</v>
      </c>
      <c r="CU1029">
        <f t="shared" ref="CU1029:CU1042" si="960">AG1029</f>
        <v>0</v>
      </c>
      <c r="CV1029">
        <f t="shared" ref="CV1029:CV1042" si="961">(AH1029*AV1029)</f>
        <v>113</v>
      </c>
      <c r="CW1029">
        <f t="shared" ref="CW1029:CW1042" si="962">AI1029</f>
        <v>0</v>
      </c>
      <c r="CX1029">
        <f t="shared" ref="CX1029:CX1042" si="963">AJ1029</f>
        <v>0</v>
      </c>
      <c r="CY1029">
        <f t="shared" ref="CY1029:CY1042" si="964">S1029*(BZ1029/100)</f>
        <v>602.44889999999998</v>
      </c>
      <c r="CZ1029">
        <f t="shared" ref="CZ1029:CZ1042" si="965">S1029*(CA1029/100)</f>
        <v>283.91269999999997</v>
      </c>
      <c r="DC1029" t="s">
        <v>3</v>
      </c>
      <c r="DD1029" t="s">
        <v>3</v>
      </c>
      <c r="DE1029" t="s">
        <v>3</v>
      </c>
      <c r="DF1029" t="s">
        <v>3</v>
      </c>
      <c r="DG1029" t="s">
        <v>3</v>
      </c>
      <c r="DH1029" t="s">
        <v>3</v>
      </c>
      <c r="DI1029" t="s">
        <v>3</v>
      </c>
      <c r="DJ1029" t="s">
        <v>3</v>
      </c>
      <c r="DK1029" t="s">
        <v>3</v>
      </c>
      <c r="DL1029" t="s">
        <v>3</v>
      </c>
      <c r="DM1029" t="s">
        <v>3</v>
      </c>
      <c r="DN1029">
        <v>104</v>
      </c>
      <c r="DO1029">
        <v>79</v>
      </c>
      <c r="DP1029">
        <v>1.087</v>
      </c>
      <c r="DQ1029">
        <v>1.0009999999999999</v>
      </c>
      <c r="DU1029">
        <v>1013</v>
      </c>
      <c r="DV1029" t="s">
        <v>111</v>
      </c>
      <c r="DW1029" t="s">
        <v>111</v>
      </c>
      <c r="DX1029">
        <v>1</v>
      </c>
      <c r="DZ1029" t="s">
        <v>3</v>
      </c>
      <c r="EA1029" t="s">
        <v>3</v>
      </c>
      <c r="EB1029" t="s">
        <v>3</v>
      </c>
      <c r="EC1029" t="s">
        <v>3</v>
      </c>
      <c r="EE1029">
        <v>54687868</v>
      </c>
      <c r="EF1029">
        <v>60</v>
      </c>
      <c r="EG1029" t="s">
        <v>24</v>
      </c>
      <c r="EH1029">
        <v>0</v>
      </c>
      <c r="EI1029" t="s">
        <v>3</v>
      </c>
      <c r="EJ1029">
        <v>1</v>
      </c>
      <c r="EK1029">
        <v>442</v>
      </c>
      <c r="EL1029" t="s">
        <v>113</v>
      </c>
      <c r="EM1029" t="s">
        <v>114</v>
      </c>
      <c r="EO1029" t="s">
        <v>3</v>
      </c>
      <c r="EQ1029">
        <v>0</v>
      </c>
      <c r="ER1029">
        <v>2325.44</v>
      </c>
      <c r="ES1029">
        <v>972.06</v>
      </c>
      <c r="ET1029">
        <v>41.45</v>
      </c>
      <c r="EU1029">
        <v>15.08</v>
      </c>
      <c r="EV1029">
        <v>1311.93</v>
      </c>
      <c r="EW1029">
        <v>113</v>
      </c>
      <c r="EX1029">
        <v>0</v>
      </c>
      <c r="EY1029">
        <v>0</v>
      </c>
      <c r="FQ1029">
        <v>0</v>
      </c>
      <c r="FR1029">
        <f t="shared" ref="FR1029:FR1042" si="966">ROUND(IF(AND(BH1029=3,BI1029=3),P1029,0),2)</f>
        <v>0</v>
      </c>
      <c r="FS1029">
        <v>0</v>
      </c>
      <c r="FX1029">
        <v>104</v>
      </c>
      <c r="FY1029">
        <v>79</v>
      </c>
      <c r="GA1029" t="s">
        <v>3</v>
      </c>
      <c r="GD1029">
        <v>0</v>
      </c>
      <c r="GF1029">
        <v>-1907283933</v>
      </c>
      <c r="GG1029">
        <v>2</v>
      </c>
      <c r="GH1029">
        <v>1</v>
      </c>
      <c r="GI1029">
        <v>3</v>
      </c>
      <c r="GJ1029">
        <v>0</v>
      </c>
      <c r="GK1029">
        <f>ROUND(R1029*(R12)/100,2)</f>
        <v>12.67</v>
      </c>
      <c r="GL1029">
        <f t="shared" ref="GL1029:GL1042" si="967">ROUND(IF(AND(BH1029=3,BI1029=3,FS1029&lt;&gt;0),P1029,0),2)</f>
        <v>0</v>
      </c>
      <c r="GM1029">
        <f t="shared" ref="GM1029:GM1042" si="968">ROUND(O1029+X1029+Y1029+GK1029,2)+GX1029</f>
        <v>1765.09</v>
      </c>
      <c r="GN1029">
        <f t="shared" ref="GN1029:GN1042" si="969">IF(OR(BI1029=0,BI1029=1),ROUND(O1029+X1029+Y1029+GK1029,2),0)</f>
        <v>1765.09</v>
      </c>
      <c r="GO1029">
        <f t="shared" ref="GO1029:GO1042" si="970">IF(BI1029=2,ROUND(O1029+X1029+Y1029+GK1029,2),0)</f>
        <v>0</v>
      </c>
      <c r="GP1029">
        <f t="shared" ref="GP1029:GP1042" si="971">IF(BI1029=4,ROUND(O1029+X1029+Y1029+GK1029,2)+GX1029,0)</f>
        <v>0</v>
      </c>
      <c r="GR1029">
        <v>0</v>
      </c>
      <c r="GS1029">
        <v>3</v>
      </c>
      <c r="GT1029">
        <v>0</v>
      </c>
      <c r="GU1029" t="s">
        <v>3</v>
      </c>
      <c r="GV1029">
        <f t="shared" ref="GV1029:GV1042" si="972">ROUND((GT1029),6)</f>
        <v>0</v>
      </c>
      <c r="GW1029">
        <v>1</v>
      </c>
      <c r="GX1029">
        <f t="shared" ref="GX1029:GX1042" si="973">ROUND(HC1029*I1029,2)</f>
        <v>0</v>
      </c>
      <c r="HA1029">
        <v>0</v>
      </c>
      <c r="HB1029">
        <v>0</v>
      </c>
      <c r="HC1029">
        <f t="shared" ref="HC1029:HC1042" si="974">GV1029*GW1029</f>
        <v>0</v>
      </c>
      <c r="HE1029" t="s">
        <v>3</v>
      </c>
      <c r="HF1029" t="s">
        <v>3</v>
      </c>
      <c r="HM1029" t="s">
        <v>3</v>
      </c>
      <c r="HN1029" t="s">
        <v>3</v>
      </c>
      <c r="HO1029" t="s">
        <v>3</v>
      </c>
      <c r="HP1029" t="s">
        <v>3</v>
      </c>
      <c r="HQ1029" t="s">
        <v>3</v>
      </c>
      <c r="IK1029">
        <v>0</v>
      </c>
    </row>
    <row r="1030" spans="1:245" x14ac:dyDescent="0.2">
      <c r="A1030">
        <v>18</v>
      </c>
      <c r="B1030">
        <v>1</v>
      </c>
      <c r="C1030">
        <v>474</v>
      </c>
      <c r="E1030" t="s">
        <v>27</v>
      </c>
      <c r="F1030" t="s">
        <v>28</v>
      </c>
      <c r="G1030" t="s">
        <v>29</v>
      </c>
      <c r="H1030" t="s">
        <v>30</v>
      </c>
      <c r="I1030">
        <f>I1029*J1030</f>
        <v>-2.5600000000000001E-2</v>
      </c>
      <c r="J1030">
        <v>-1.28</v>
      </c>
      <c r="K1030">
        <v>-1.28</v>
      </c>
      <c r="O1030">
        <f t="shared" si="937"/>
        <v>0</v>
      </c>
      <c r="P1030">
        <f t="shared" si="938"/>
        <v>0</v>
      </c>
      <c r="Q1030">
        <f t="shared" si="939"/>
        <v>0</v>
      </c>
      <c r="R1030">
        <f t="shared" si="940"/>
        <v>0</v>
      </c>
      <c r="S1030">
        <f t="shared" si="941"/>
        <v>0</v>
      </c>
      <c r="T1030">
        <f t="shared" si="942"/>
        <v>0</v>
      </c>
      <c r="U1030">
        <f t="shared" si="943"/>
        <v>0</v>
      </c>
      <c r="V1030">
        <f t="shared" si="944"/>
        <v>0</v>
      </c>
      <c r="W1030">
        <f t="shared" si="945"/>
        <v>0</v>
      </c>
      <c r="X1030">
        <f t="shared" si="946"/>
        <v>0</v>
      </c>
      <c r="Y1030">
        <f t="shared" si="947"/>
        <v>0</v>
      </c>
      <c r="AA1030">
        <v>55282325</v>
      </c>
      <c r="AB1030">
        <f t="shared" si="948"/>
        <v>0</v>
      </c>
      <c r="AC1030">
        <f t="shared" si="949"/>
        <v>0</v>
      </c>
      <c r="AD1030">
        <f t="shared" si="950"/>
        <v>0</v>
      </c>
      <c r="AE1030">
        <f t="shared" si="951"/>
        <v>0</v>
      </c>
      <c r="AF1030">
        <f t="shared" si="951"/>
        <v>0</v>
      </c>
      <c r="AG1030">
        <f t="shared" si="952"/>
        <v>0</v>
      </c>
      <c r="AH1030">
        <f t="shared" si="953"/>
        <v>0</v>
      </c>
      <c r="AI1030">
        <f t="shared" si="953"/>
        <v>0</v>
      </c>
      <c r="AJ1030">
        <f t="shared" si="954"/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1</v>
      </c>
      <c r="AW1030">
        <v>1</v>
      </c>
      <c r="AZ1030">
        <v>1</v>
      </c>
      <c r="BA1030">
        <v>1</v>
      </c>
      <c r="BB1030">
        <v>1</v>
      </c>
      <c r="BC1030">
        <v>1</v>
      </c>
      <c r="BD1030" t="s">
        <v>3</v>
      </c>
      <c r="BE1030" t="s">
        <v>3</v>
      </c>
      <c r="BF1030" t="s">
        <v>3</v>
      </c>
      <c r="BG1030" t="s">
        <v>3</v>
      </c>
      <c r="BH1030">
        <v>3</v>
      </c>
      <c r="BI1030">
        <v>1</v>
      </c>
      <c r="BJ1030" t="s">
        <v>3</v>
      </c>
      <c r="BM1030">
        <v>442</v>
      </c>
      <c r="BN1030">
        <v>0</v>
      </c>
      <c r="BO1030" t="s">
        <v>3</v>
      </c>
      <c r="BP1030">
        <v>0</v>
      </c>
      <c r="BQ1030">
        <v>60</v>
      </c>
      <c r="BR1030">
        <v>1</v>
      </c>
      <c r="BS1030">
        <v>1</v>
      </c>
      <c r="BT1030">
        <v>1</v>
      </c>
      <c r="BU1030">
        <v>1</v>
      </c>
      <c r="BV1030">
        <v>1</v>
      </c>
      <c r="BW1030">
        <v>1</v>
      </c>
      <c r="BX1030">
        <v>1</v>
      </c>
      <c r="BY1030" t="s">
        <v>3</v>
      </c>
      <c r="BZ1030">
        <v>0</v>
      </c>
      <c r="CA1030">
        <v>0</v>
      </c>
      <c r="CB1030" t="s">
        <v>3</v>
      </c>
      <c r="CE1030">
        <v>30</v>
      </c>
      <c r="CF1030">
        <v>0</v>
      </c>
      <c r="CG1030">
        <v>0</v>
      </c>
      <c r="CM1030">
        <v>0</v>
      </c>
      <c r="CN1030" t="s">
        <v>3</v>
      </c>
      <c r="CO1030">
        <v>0</v>
      </c>
      <c r="CP1030">
        <f t="shared" si="955"/>
        <v>0</v>
      </c>
      <c r="CQ1030">
        <f t="shared" si="956"/>
        <v>0</v>
      </c>
      <c r="CR1030">
        <f t="shared" si="957"/>
        <v>0</v>
      </c>
      <c r="CS1030">
        <f t="shared" si="958"/>
        <v>0</v>
      </c>
      <c r="CT1030">
        <f t="shared" si="959"/>
        <v>0</v>
      </c>
      <c r="CU1030">
        <f t="shared" si="960"/>
        <v>0</v>
      </c>
      <c r="CV1030">
        <f t="shared" si="961"/>
        <v>0</v>
      </c>
      <c r="CW1030">
        <f t="shared" si="962"/>
        <v>0</v>
      </c>
      <c r="CX1030">
        <f t="shared" si="963"/>
        <v>0</v>
      </c>
      <c r="CY1030">
        <f t="shared" si="964"/>
        <v>0</v>
      </c>
      <c r="CZ1030">
        <f t="shared" si="965"/>
        <v>0</v>
      </c>
      <c r="DC1030" t="s">
        <v>3</v>
      </c>
      <c r="DD1030" t="s">
        <v>3</v>
      </c>
      <c r="DE1030" t="s">
        <v>3</v>
      </c>
      <c r="DF1030" t="s">
        <v>3</v>
      </c>
      <c r="DG1030" t="s">
        <v>3</v>
      </c>
      <c r="DH1030" t="s">
        <v>3</v>
      </c>
      <c r="DI1030" t="s">
        <v>3</v>
      </c>
      <c r="DJ1030" t="s">
        <v>3</v>
      </c>
      <c r="DK1030" t="s">
        <v>3</v>
      </c>
      <c r="DL1030" t="s">
        <v>3</v>
      </c>
      <c r="DM1030" t="s">
        <v>3</v>
      </c>
      <c r="DN1030">
        <v>104</v>
      </c>
      <c r="DO1030">
        <v>79</v>
      </c>
      <c r="DP1030">
        <v>1.087</v>
      </c>
      <c r="DQ1030">
        <v>1.0009999999999999</v>
      </c>
      <c r="DU1030">
        <v>1009</v>
      </c>
      <c r="DV1030" t="s">
        <v>30</v>
      </c>
      <c r="DW1030" t="s">
        <v>30</v>
      </c>
      <c r="DX1030">
        <v>1000</v>
      </c>
      <c r="DZ1030" t="s">
        <v>3</v>
      </c>
      <c r="EA1030" t="s">
        <v>3</v>
      </c>
      <c r="EB1030" t="s">
        <v>3</v>
      </c>
      <c r="EC1030" t="s">
        <v>3</v>
      </c>
      <c r="EE1030">
        <v>54687868</v>
      </c>
      <c r="EF1030">
        <v>60</v>
      </c>
      <c r="EG1030" t="s">
        <v>24</v>
      </c>
      <c r="EH1030">
        <v>0</v>
      </c>
      <c r="EI1030" t="s">
        <v>3</v>
      </c>
      <c r="EJ1030">
        <v>1</v>
      </c>
      <c r="EK1030">
        <v>442</v>
      </c>
      <c r="EL1030" t="s">
        <v>113</v>
      </c>
      <c r="EM1030" t="s">
        <v>114</v>
      </c>
      <c r="EO1030" t="s">
        <v>3</v>
      </c>
      <c r="EQ1030">
        <v>32768</v>
      </c>
      <c r="ER1030">
        <v>0</v>
      </c>
      <c r="ES1030">
        <v>0</v>
      </c>
      <c r="ET1030">
        <v>0</v>
      </c>
      <c r="EU1030">
        <v>0</v>
      </c>
      <c r="EV1030">
        <v>0</v>
      </c>
      <c r="EW1030">
        <v>0</v>
      </c>
      <c r="EX1030">
        <v>0</v>
      </c>
      <c r="FQ1030">
        <v>0</v>
      </c>
      <c r="FR1030">
        <f t="shared" si="966"/>
        <v>0</v>
      </c>
      <c r="FS1030">
        <v>0</v>
      </c>
      <c r="FX1030">
        <v>104</v>
      </c>
      <c r="FY1030">
        <v>79</v>
      </c>
      <c r="GA1030" t="s">
        <v>3</v>
      </c>
      <c r="GD1030">
        <v>0</v>
      </c>
      <c r="GF1030">
        <v>1489638031</v>
      </c>
      <c r="GG1030">
        <v>2</v>
      </c>
      <c r="GH1030">
        <v>1</v>
      </c>
      <c r="GI1030">
        <v>3</v>
      </c>
      <c r="GJ1030">
        <v>0</v>
      </c>
      <c r="GK1030">
        <f>ROUND(R1030*(R12)/100,2)</f>
        <v>0</v>
      </c>
      <c r="GL1030">
        <f t="shared" si="967"/>
        <v>0</v>
      </c>
      <c r="GM1030">
        <f t="shared" si="968"/>
        <v>0</v>
      </c>
      <c r="GN1030">
        <f t="shared" si="969"/>
        <v>0</v>
      </c>
      <c r="GO1030">
        <f t="shared" si="970"/>
        <v>0</v>
      </c>
      <c r="GP1030">
        <f t="shared" si="971"/>
        <v>0</v>
      </c>
      <c r="GR1030">
        <v>0</v>
      </c>
      <c r="GS1030">
        <v>3</v>
      </c>
      <c r="GT1030">
        <v>0</v>
      </c>
      <c r="GU1030" t="s">
        <v>3</v>
      </c>
      <c r="GV1030">
        <f t="shared" si="972"/>
        <v>0</v>
      </c>
      <c r="GW1030">
        <v>1</v>
      </c>
      <c r="GX1030">
        <f t="shared" si="973"/>
        <v>0</v>
      </c>
      <c r="HA1030">
        <v>0</v>
      </c>
      <c r="HB1030">
        <v>0</v>
      </c>
      <c r="HC1030">
        <f t="shared" si="974"/>
        <v>0</v>
      </c>
      <c r="HE1030" t="s">
        <v>3</v>
      </c>
      <c r="HF1030" t="s">
        <v>3</v>
      </c>
      <c r="HM1030" t="s">
        <v>3</v>
      </c>
      <c r="HN1030" t="s">
        <v>3</v>
      </c>
      <c r="HO1030" t="s">
        <v>3</v>
      </c>
      <c r="HP1030" t="s">
        <v>3</v>
      </c>
      <c r="HQ1030" t="s">
        <v>3</v>
      </c>
      <c r="IK1030">
        <v>0</v>
      </c>
    </row>
    <row r="1031" spans="1:245" x14ac:dyDescent="0.2">
      <c r="A1031">
        <v>17</v>
      </c>
      <c r="B1031">
        <v>1</v>
      </c>
      <c r="C1031">
        <f>ROW(SmtRes!A481)</f>
        <v>481</v>
      </c>
      <c r="D1031">
        <f>ROW(EtalonRes!A510)</f>
        <v>510</v>
      </c>
      <c r="E1031" t="s">
        <v>31</v>
      </c>
      <c r="F1031" t="s">
        <v>115</v>
      </c>
      <c r="G1031" t="s">
        <v>116</v>
      </c>
      <c r="H1031" t="s">
        <v>111</v>
      </c>
      <c r="I1031">
        <f>ROUND(2/100,9)</f>
        <v>0.02</v>
      </c>
      <c r="J1031">
        <v>0</v>
      </c>
      <c r="K1031">
        <f>ROUND(2/100,9)</f>
        <v>0.02</v>
      </c>
      <c r="O1031">
        <f t="shared" si="937"/>
        <v>277.38</v>
      </c>
      <c r="P1031">
        <f t="shared" si="938"/>
        <v>32.450000000000003</v>
      </c>
      <c r="Q1031">
        <f t="shared" si="939"/>
        <v>2.93</v>
      </c>
      <c r="R1031">
        <f t="shared" si="940"/>
        <v>1.85</v>
      </c>
      <c r="S1031">
        <f t="shared" si="941"/>
        <v>242</v>
      </c>
      <c r="T1031">
        <f t="shared" si="942"/>
        <v>0</v>
      </c>
      <c r="U1031">
        <f t="shared" si="943"/>
        <v>0.79</v>
      </c>
      <c r="V1031">
        <f t="shared" si="944"/>
        <v>0</v>
      </c>
      <c r="W1031">
        <f t="shared" si="945"/>
        <v>0</v>
      </c>
      <c r="X1031">
        <f t="shared" si="946"/>
        <v>210.54</v>
      </c>
      <c r="Y1031">
        <f t="shared" si="947"/>
        <v>99.22</v>
      </c>
      <c r="AA1031">
        <v>55282325</v>
      </c>
      <c r="AB1031">
        <f t="shared" si="948"/>
        <v>663.71</v>
      </c>
      <c r="AC1031">
        <f t="shared" si="949"/>
        <v>195.25</v>
      </c>
      <c r="AD1031">
        <f t="shared" si="950"/>
        <v>9.8699999999999992</v>
      </c>
      <c r="AE1031">
        <f t="shared" si="951"/>
        <v>3.55</v>
      </c>
      <c r="AF1031">
        <f t="shared" si="951"/>
        <v>458.59</v>
      </c>
      <c r="AG1031">
        <f t="shared" si="952"/>
        <v>0</v>
      </c>
      <c r="AH1031">
        <f t="shared" si="953"/>
        <v>39.5</v>
      </c>
      <c r="AI1031">
        <f t="shared" si="953"/>
        <v>0</v>
      </c>
      <c r="AJ1031">
        <f t="shared" si="954"/>
        <v>0</v>
      </c>
      <c r="AK1031">
        <v>663.71</v>
      </c>
      <c r="AL1031">
        <v>195.25</v>
      </c>
      <c r="AM1031">
        <v>9.8699999999999992</v>
      </c>
      <c r="AN1031">
        <v>3.55</v>
      </c>
      <c r="AO1031">
        <v>458.59</v>
      </c>
      <c r="AP1031">
        <v>0</v>
      </c>
      <c r="AQ1031">
        <v>39.5</v>
      </c>
      <c r="AR1031">
        <v>0</v>
      </c>
      <c r="AS1031">
        <v>0</v>
      </c>
      <c r="AT1031">
        <v>87</v>
      </c>
      <c r="AU1031">
        <v>41</v>
      </c>
      <c r="AV1031">
        <v>1</v>
      </c>
      <c r="AW1031">
        <v>1</v>
      </c>
      <c r="AZ1031">
        <v>1</v>
      </c>
      <c r="BA1031">
        <v>26.39</v>
      </c>
      <c r="BB1031">
        <v>14.65</v>
      </c>
      <c r="BC1031">
        <v>8.3000000000000007</v>
      </c>
      <c r="BD1031" t="s">
        <v>3</v>
      </c>
      <c r="BE1031" t="s">
        <v>3</v>
      </c>
      <c r="BF1031" t="s">
        <v>3</v>
      </c>
      <c r="BG1031" t="s">
        <v>3</v>
      </c>
      <c r="BH1031">
        <v>0</v>
      </c>
      <c r="BI1031">
        <v>1</v>
      </c>
      <c r="BJ1031" t="s">
        <v>117</v>
      </c>
      <c r="BM1031">
        <v>442</v>
      </c>
      <c r="BN1031">
        <v>0</v>
      </c>
      <c r="BO1031" t="s">
        <v>115</v>
      </c>
      <c r="BP1031">
        <v>1</v>
      </c>
      <c r="BQ1031">
        <v>60</v>
      </c>
      <c r="BR1031">
        <v>0</v>
      </c>
      <c r="BS1031">
        <v>26.39</v>
      </c>
      <c r="BT1031">
        <v>1</v>
      </c>
      <c r="BU1031">
        <v>1</v>
      </c>
      <c r="BV1031">
        <v>1</v>
      </c>
      <c r="BW1031">
        <v>1</v>
      </c>
      <c r="BX1031">
        <v>1</v>
      </c>
      <c r="BY1031" t="s">
        <v>3</v>
      </c>
      <c r="BZ1031">
        <v>87</v>
      </c>
      <c r="CA1031">
        <v>41</v>
      </c>
      <c r="CB1031" t="s">
        <v>3</v>
      </c>
      <c r="CE1031">
        <v>30</v>
      </c>
      <c r="CF1031">
        <v>0</v>
      </c>
      <c r="CG1031">
        <v>0</v>
      </c>
      <c r="CM1031">
        <v>0</v>
      </c>
      <c r="CN1031" t="s">
        <v>3</v>
      </c>
      <c r="CO1031">
        <v>0</v>
      </c>
      <c r="CP1031">
        <f t="shared" si="955"/>
        <v>277.38</v>
      </c>
      <c r="CQ1031">
        <f t="shared" si="956"/>
        <v>1620.58</v>
      </c>
      <c r="CR1031">
        <f t="shared" si="957"/>
        <v>144.6</v>
      </c>
      <c r="CS1031">
        <f t="shared" si="958"/>
        <v>93.68</v>
      </c>
      <c r="CT1031">
        <f t="shared" si="959"/>
        <v>12102.19</v>
      </c>
      <c r="CU1031">
        <f t="shared" si="960"/>
        <v>0</v>
      </c>
      <c r="CV1031">
        <f t="shared" si="961"/>
        <v>39.5</v>
      </c>
      <c r="CW1031">
        <f t="shared" si="962"/>
        <v>0</v>
      </c>
      <c r="CX1031">
        <f t="shared" si="963"/>
        <v>0</v>
      </c>
      <c r="CY1031">
        <f t="shared" si="964"/>
        <v>210.54</v>
      </c>
      <c r="CZ1031">
        <f t="shared" si="965"/>
        <v>99.22</v>
      </c>
      <c r="DC1031" t="s">
        <v>3</v>
      </c>
      <c r="DD1031" t="s">
        <v>3</v>
      </c>
      <c r="DE1031" t="s">
        <v>3</v>
      </c>
      <c r="DF1031" t="s">
        <v>3</v>
      </c>
      <c r="DG1031" t="s">
        <v>3</v>
      </c>
      <c r="DH1031" t="s">
        <v>3</v>
      </c>
      <c r="DI1031" t="s">
        <v>3</v>
      </c>
      <c r="DJ1031" t="s">
        <v>3</v>
      </c>
      <c r="DK1031" t="s">
        <v>3</v>
      </c>
      <c r="DL1031" t="s">
        <v>3</v>
      </c>
      <c r="DM1031" t="s">
        <v>3</v>
      </c>
      <c r="DN1031">
        <v>104</v>
      </c>
      <c r="DO1031">
        <v>79</v>
      </c>
      <c r="DP1031">
        <v>1.087</v>
      </c>
      <c r="DQ1031">
        <v>1.0009999999999999</v>
      </c>
      <c r="DU1031">
        <v>1013</v>
      </c>
      <c r="DV1031" t="s">
        <v>111</v>
      </c>
      <c r="DW1031" t="s">
        <v>111</v>
      </c>
      <c r="DX1031">
        <v>1</v>
      </c>
      <c r="DZ1031" t="s">
        <v>3</v>
      </c>
      <c r="EA1031" t="s">
        <v>3</v>
      </c>
      <c r="EB1031" t="s">
        <v>3</v>
      </c>
      <c r="EC1031" t="s">
        <v>3</v>
      </c>
      <c r="EE1031">
        <v>54687868</v>
      </c>
      <c r="EF1031">
        <v>60</v>
      </c>
      <c r="EG1031" t="s">
        <v>24</v>
      </c>
      <c r="EH1031">
        <v>0</v>
      </c>
      <c r="EI1031" t="s">
        <v>3</v>
      </c>
      <c r="EJ1031">
        <v>1</v>
      </c>
      <c r="EK1031">
        <v>442</v>
      </c>
      <c r="EL1031" t="s">
        <v>113</v>
      </c>
      <c r="EM1031" t="s">
        <v>114</v>
      </c>
      <c r="EO1031" t="s">
        <v>3</v>
      </c>
      <c r="EQ1031">
        <v>0</v>
      </c>
      <c r="ER1031">
        <v>663.71</v>
      </c>
      <c r="ES1031">
        <v>195.25</v>
      </c>
      <c r="ET1031">
        <v>9.8699999999999992</v>
      </c>
      <c r="EU1031">
        <v>3.55</v>
      </c>
      <c r="EV1031">
        <v>458.59</v>
      </c>
      <c r="EW1031">
        <v>39.5</v>
      </c>
      <c r="EX1031">
        <v>0</v>
      </c>
      <c r="EY1031">
        <v>0</v>
      </c>
      <c r="FQ1031">
        <v>0</v>
      </c>
      <c r="FR1031">
        <f t="shared" si="966"/>
        <v>0</v>
      </c>
      <c r="FS1031">
        <v>0</v>
      </c>
      <c r="FX1031">
        <v>104</v>
      </c>
      <c r="FY1031">
        <v>79</v>
      </c>
      <c r="GA1031" t="s">
        <v>3</v>
      </c>
      <c r="GD1031">
        <v>0</v>
      </c>
      <c r="GF1031">
        <v>1561038172</v>
      </c>
      <c r="GG1031">
        <v>2</v>
      </c>
      <c r="GH1031">
        <v>1</v>
      </c>
      <c r="GI1031">
        <v>3</v>
      </c>
      <c r="GJ1031">
        <v>0</v>
      </c>
      <c r="GK1031">
        <f>ROUND(R1031*(R12)/100,2)</f>
        <v>2.96</v>
      </c>
      <c r="GL1031">
        <f t="shared" si="967"/>
        <v>0</v>
      </c>
      <c r="GM1031">
        <f t="shared" si="968"/>
        <v>590.1</v>
      </c>
      <c r="GN1031">
        <f t="shared" si="969"/>
        <v>590.1</v>
      </c>
      <c r="GO1031">
        <f t="shared" si="970"/>
        <v>0</v>
      </c>
      <c r="GP1031">
        <f t="shared" si="971"/>
        <v>0</v>
      </c>
      <c r="GR1031">
        <v>0</v>
      </c>
      <c r="GS1031">
        <v>3</v>
      </c>
      <c r="GT1031">
        <v>0</v>
      </c>
      <c r="GU1031" t="s">
        <v>3</v>
      </c>
      <c r="GV1031">
        <f t="shared" si="972"/>
        <v>0</v>
      </c>
      <c r="GW1031">
        <v>1</v>
      </c>
      <c r="GX1031">
        <f t="shared" si="973"/>
        <v>0</v>
      </c>
      <c r="HA1031">
        <v>0</v>
      </c>
      <c r="HB1031">
        <v>0</v>
      </c>
      <c r="HC1031">
        <f t="shared" si="974"/>
        <v>0</v>
      </c>
      <c r="HE1031" t="s">
        <v>3</v>
      </c>
      <c r="HF1031" t="s">
        <v>3</v>
      </c>
      <c r="HM1031" t="s">
        <v>3</v>
      </c>
      <c r="HN1031" t="s">
        <v>3</v>
      </c>
      <c r="HO1031" t="s">
        <v>3</v>
      </c>
      <c r="HP1031" t="s">
        <v>3</v>
      </c>
      <c r="HQ1031" t="s">
        <v>3</v>
      </c>
      <c r="IK1031">
        <v>0</v>
      </c>
    </row>
    <row r="1032" spans="1:245" x14ac:dyDescent="0.2">
      <c r="A1032">
        <v>18</v>
      </c>
      <c r="B1032">
        <v>1</v>
      </c>
      <c r="C1032">
        <v>481</v>
      </c>
      <c r="E1032" t="s">
        <v>118</v>
      </c>
      <c r="F1032" t="s">
        <v>28</v>
      </c>
      <c r="G1032" t="s">
        <v>29</v>
      </c>
      <c r="H1032" t="s">
        <v>30</v>
      </c>
      <c r="I1032">
        <f>I1031*J1032</f>
        <v>-6.0000000000000001E-3</v>
      </c>
      <c r="J1032">
        <v>-0.3</v>
      </c>
      <c r="K1032">
        <v>-0.3</v>
      </c>
      <c r="O1032">
        <f t="shared" si="937"/>
        <v>0</v>
      </c>
      <c r="P1032">
        <f t="shared" si="938"/>
        <v>0</v>
      </c>
      <c r="Q1032">
        <f t="shared" si="939"/>
        <v>0</v>
      </c>
      <c r="R1032">
        <f t="shared" si="940"/>
        <v>0</v>
      </c>
      <c r="S1032">
        <f t="shared" si="941"/>
        <v>0</v>
      </c>
      <c r="T1032">
        <f t="shared" si="942"/>
        <v>0</v>
      </c>
      <c r="U1032">
        <f t="shared" si="943"/>
        <v>0</v>
      </c>
      <c r="V1032">
        <f t="shared" si="944"/>
        <v>0</v>
      </c>
      <c r="W1032">
        <f t="shared" si="945"/>
        <v>0</v>
      </c>
      <c r="X1032">
        <f t="shared" si="946"/>
        <v>0</v>
      </c>
      <c r="Y1032">
        <f t="shared" si="947"/>
        <v>0</v>
      </c>
      <c r="AA1032">
        <v>55282325</v>
      </c>
      <c r="AB1032">
        <f t="shared" si="948"/>
        <v>0</v>
      </c>
      <c r="AC1032">
        <f t="shared" si="949"/>
        <v>0</v>
      </c>
      <c r="AD1032">
        <f t="shared" si="950"/>
        <v>0</v>
      </c>
      <c r="AE1032">
        <f t="shared" si="951"/>
        <v>0</v>
      </c>
      <c r="AF1032">
        <f t="shared" si="951"/>
        <v>0</v>
      </c>
      <c r="AG1032">
        <f t="shared" si="952"/>
        <v>0</v>
      </c>
      <c r="AH1032">
        <f t="shared" si="953"/>
        <v>0</v>
      </c>
      <c r="AI1032">
        <f t="shared" si="953"/>
        <v>0</v>
      </c>
      <c r="AJ1032">
        <f t="shared" si="954"/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1</v>
      </c>
      <c r="AW1032">
        <v>1</v>
      </c>
      <c r="AZ1032">
        <v>1</v>
      </c>
      <c r="BA1032">
        <v>1</v>
      </c>
      <c r="BB1032">
        <v>1</v>
      </c>
      <c r="BC1032">
        <v>1</v>
      </c>
      <c r="BD1032" t="s">
        <v>3</v>
      </c>
      <c r="BE1032" t="s">
        <v>3</v>
      </c>
      <c r="BF1032" t="s">
        <v>3</v>
      </c>
      <c r="BG1032" t="s">
        <v>3</v>
      </c>
      <c r="BH1032">
        <v>3</v>
      </c>
      <c r="BI1032">
        <v>1</v>
      </c>
      <c r="BJ1032" t="s">
        <v>3</v>
      </c>
      <c r="BM1032">
        <v>442</v>
      </c>
      <c r="BN1032">
        <v>0</v>
      </c>
      <c r="BO1032" t="s">
        <v>3</v>
      </c>
      <c r="BP1032">
        <v>0</v>
      </c>
      <c r="BQ1032">
        <v>60</v>
      </c>
      <c r="BR1032">
        <v>1</v>
      </c>
      <c r="BS1032">
        <v>1</v>
      </c>
      <c r="BT1032">
        <v>1</v>
      </c>
      <c r="BU1032">
        <v>1</v>
      </c>
      <c r="BV1032">
        <v>1</v>
      </c>
      <c r="BW1032">
        <v>1</v>
      </c>
      <c r="BX1032">
        <v>1</v>
      </c>
      <c r="BY1032" t="s">
        <v>3</v>
      </c>
      <c r="BZ1032">
        <v>0</v>
      </c>
      <c r="CA1032">
        <v>0</v>
      </c>
      <c r="CB1032" t="s">
        <v>3</v>
      </c>
      <c r="CE1032">
        <v>30</v>
      </c>
      <c r="CF1032">
        <v>0</v>
      </c>
      <c r="CG1032">
        <v>0</v>
      </c>
      <c r="CM1032">
        <v>0</v>
      </c>
      <c r="CN1032" t="s">
        <v>3</v>
      </c>
      <c r="CO1032">
        <v>0</v>
      </c>
      <c r="CP1032">
        <f t="shared" si="955"/>
        <v>0</v>
      </c>
      <c r="CQ1032">
        <f t="shared" si="956"/>
        <v>0</v>
      </c>
      <c r="CR1032">
        <f t="shared" si="957"/>
        <v>0</v>
      </c>
      <c r="CS1032">
        <f t="shared" si="958"/>
        <v>0</v>
      </c>
      <c r="CT1032">
        <f t="shared" si="959"/>
        <v>0</v>
      </c>
      <c r="CU1032">
        <f t="shared" si="960"/>
        <v>0</v>
      </c>
      <c r="CV1032">
        <f t="shared" si="961"/>
        <v>0</v>
      </c>
      <c r="CW1032">
        <f t="shared" si="962"/>
        <v>0</v>
      </c>
      <c r="CX1032">
        <f t="shared" si="963"/>
        <v>0</v>
      </c>
      <c r="CY1032">
        <f t="shared" si="964"/>
        <v>0</v>
      </c>
      <c r="CZ1032">
        <f t="shared" si="965"/>
        <v>0</v>
      </c>
      <c r="DC1032" t="s">
        <v>3</v>
      </c>
      <c r="DD1032" t="s">
        <v>3</v>
      </c>
      <c r="DE1032" t="s">
        <v>3</v>
      </c>
      <c r="DF1032" t="s">
        <v>3</v>
      </c>
      <c r="DG1032" t="s">
        <v>3</v>
      </c>
      <c r="DH1032" t="s">
        <v>3</v>
      </c>
      <c r="DI1032" t="s">
        <v>3</v>
      </c>
      <c r="DJ1032" t="s">
        <v>3</v>
      </c>
      <c r="DK1032" t="s">
        <v>3</v>
      </c>
      <c r="DL1032" t="s">
        <v>3</v>
      </c>
      <c r="DM1032" t="s">
        <v>3</v>
      </c>
      <c r="DN1032">
        <v>104</v>
      </c>
      <c r="DO1032">
        <v>79</v>
      </c>
      <c r="DP1032">
        <v>1.087</v>
      </c>
      <c r="DQ1032">
        <v>1.0009999999999999</v>
      </c>
      <c r="DU1032">
        <v>1009</v>
      </c>
      <c r="DV1032" t="s">
        <v>30</v>
      </c>
      <c r="DW1032" t="s">
        <v>30</v>
      </c>
      <c r="DX1032">
        <v>1000</v>
      </c>
      <c r="DZ1032" t="s">
        <v>3</v>
      </c>
      <c r="EA1032" t="s">
        <v>3</v>
      </c>
      <c r="EB1032" t="s">
        <v>3</v>
      </c>
      <c r="EC1032" t="s">
        <v>3</v>
      </c>
      <c r="EE1032">
        <v>54687868</v>
      </c>
      <c r="EF1032">
        <v>60</v>
      </c>
      <c r="EG1032" t="s">
        <v>24</v>
      </c>
      <c r="EH1032">
        <v>0</v>
      </c>
      <c r="EI1032" t="s">
        <v>3</v>
      </c>
      <c r="EJ1032">
        <v>1</v>
      </c>
      <c r="EK1032">
        <v>442</v>
      </c>
      <c r="EL1032" t="s">
        <v>113</v>
      </c>
      <c r="EM1032" t="s">
        <v>114</v>
      </c>
      <c r="EO1032" t="s">
        <v>3</v>
      </c>
      <c r="EQ1032">
        <v>32768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  <c r="FQ1032">
        <v>0</v>
      </c>
      <c r="FR1032">
        <f t="shared" si="966"/>
        <v>0</v>
      </c>
      <c r="FS1032">
        <v>0</v>
      </c>
      <c r="FX1032">
        <v>104</v>
      </c>
      <c r="FY1032">
        <v>79</v>
      </c>
      <c r="GA1032" t="s">
        <v>3</v>
      </c>
      <c r="GD1032">
        <v>0</v>
      </c>
      <c r="GF1032">
        <v>1489638031</v>
      </c>
      <c r="GG1032">
        <v>2</v>
      </c>
      <c r="GH1032">
        <v>1</v>
      </c>
      <c r="GI1032">
        <v>3</v>
      </c>
      <c r="GJ1032">
        <v>0</v>
      </c>
      <c r="GK1032">
        <f>ROUND(R1032*(R12)/100,2)</f>
        <v>0</v>
      </c>
      <c r="GL1032">
        <f t="shared" si="967"/>
        <v>0</v>
      </c>
      <c r="GM1032">
        <f t="shared" si="968"/>
        <v>0</v>
      </c>
      <c r="GN1032">
        <f t="shared" si="969"/>
        <v>0</v>
      </c>
      <c r="GO1032">
        <f t="shared" si="970"/>
        <v>0</v>
      </c>
      <c r="GP1032">
        <f t="shared" si="971"/>
        <v>0</v>
      </c>
      <c r="GR1032">
        <v>0</v>
      </c>
      <c r="GS1032">
        <v>3</v>
      </c>
      <c r="GT1032">
        <v>0</v>
      </c>
      <c r="GU1032" t="s">
        <v>3</v>
      </c>
      <c r="GV1032">
        <f t="shared" si="972"/>
        <v>0</v>
      </c>
      <c r="GW1032">
        <v>1</v>
      </c>
      <c r="GX1032">
        <f t="shared" si="973"/>
        <v>0</v>
      </c>
      <c r="HA1032">
        <v>0</v>
      </c>
      <c r="HB1032">
        <v>0</v>
      </c>
      <c r="HC1032">
        <f t="shared" si="974"/>
        <v>0</v>
      </c>
      <c r="HE1032" t="s">
        <v>3</v>
      </c>
      <c r="HF1032" t="s">
        <v>3</v>
      </c>
      <c r="HM1032" t="s">
        <v>3</v>
      </c>
      <c r="HN1032" t="s">
        <v>3</v>
      </c>
      <c r="HO1032" t="s">
        <v>3</v>
      </c>
      <c r="HP1032" t="s">
        <v>3</v>
      </c>
      <c r="HQ1032" t="s">
        <v>3</v>
      </c>
      <c r="IK1032">
        <v>0</v>
      </c>
    </row>
    <row r="1033" spans="1:245" x14ac:dyDescent="0.2">
      <c r="A1033">
        <v>17</v>
      </c>
      <c r="B1033">
        <v>1</v>
      </c>
      <c r="C1033">
        <f>ROW(SmtRes!A490)</f>
        <v>490</v>
      </c>
      <c r="D1033">
        <f>ROW(EtalonRes!A520)</f>
        <v>520</v>
      </c>
      <c r="E1033" t="s">
        <v>38</v>
      </c>
      <c r="F1033" t="s">
        <v>119</v>
      </c>
      <c r="G1033" t="s">
        <v>120</v>
      </c>
      <c r="H1033" t="s">
        <v>121</v>
      </c>
      <c r="I1033">
        <v>0.05</v>
      </c>
      <c r="J1033">
        <v>0</v>
      </c>
      <c r="K1033">
        <v>0.05</v>
      </c>
      <c r="O1033">
        <f t="shared" si="937"/>
        <v>631.6</v>
      </c>
      <c r="P1033">
        <f t="shared" si="938"/>
        <v>263.75</v>
      </c>
      <c r="Q1033">
        <f t="shared" si="939"/>
        <v>11.06</v>
      </c>
      <c r="R1033">
        <f t="shared" si="940"/>
        <v>6.07</v>
      </c>
      <c r="S1033">
        <f t="shared" si="941"/>
        <v>356.79</v>
      </c>
      <c r="T1033">
        <f t="shared" si="942"/>
        <v>0</v>
      </c>
      <c r="U1033">
        <f t="shared" si="943"/>
        <v>1.2305000000000001</v>
      </c>
      <c r="V1033">
        <f t="shared" si="944"/>
        <v>0</v>
      </c>
      <c r="W1033">
        <f t="shared" si="945"/>
        <v>0</v>
      </c>
      <c r="X1033">
        <f t="shared" si="946"/>
        <v>249.75</v>
      </c>
      <c r="Y1033">
        <f t="shared" si="947"/>
        <v>146.28</v>
      </c>
      <c r="AA1033">
        <v>55282325</v>
      </c>
      <c r="AB1033">
        <f t="shared" si="948"/>
        <v>847.82</v>
      </c>
      <c r="AC1033">
        <f t="shared" si="949"/>
        <v>558.79</v>
      </c>
      <c r="AD1033">
        <f t="shared" si="950"/>
        <v>18.57</v>
      </c>
      <c r="AE1033">
        <f t="shared" si="951"/>
        <v>4.66</v>
      </c>
      <c r="AF1033">
        <f t="shared" si="951"/>
        <v>270.45999999999998</v>
      </c>
      <c r="AG1033">
        <f t="shared" si="952"/>
        <v>0</v>
      </c>
      <c r="AH1033">
        <f t="shared" si="953"/>
        <v>24.61</v>
      </c>
      <c r="AI1033">
        <f t="shared" si="953"/>
        <v>0</v>
      </c>
      <c r="AJ1033">
        <f t="shared" si="954"/>
        <v>0</v>
      </c>
      <c r="AK1033">
        <v>847.82</v>
      </c>
      <c r="AL1033">
        <v>558.79</v>
      </c>
      <c r="AM1033">
        <v>18.57</v>
      </c>
      <c r="AN1033">
        <v>4.66</v>
      </c>
      <c r="AO1033">
        <v>270.45999999999998</v>
      </c>
      <c r="AP1033">
        <v>0</v>
      </c>
      <c r="AQ1033">
        <v>24.61</v>
      </c>
      <c r="AR1033">
        <v>0</v>
      </c>
      <c r="AS1033">
        <v>0</v>
      </c>
      <c r="AT1033">
        <v>70</v>
      </c>
      <c r="AU1033">
        <v>41</v>
      </c>
      <c r="AV1033">
        <v>1</v>
      </c>
      <c r="AW1033">
        <v>1</v>
      </c>
      <c r="AZ1033">
        <v>1</v>
      </c>
      <c r="BA1033">
        <v>26.39</v>
      </c>
      <c r="BB1033">
        <v>11.89</v>
      </c>
      <c r="BC1033">
        <v>9.44</v>
      </c>
      <c r="BD1033" t="s">
        <v>3</v>
      </c>
      <c r="BE1033" t="s">
        <v>3</v>
      </c>
      <c r="BF1033" t="s">
        <v>3</v>
      </c>
      <c r="BG1033" t="s">
        <v>3</v>
      </c>
      <c r="BH1033">
        <v>0</v>
      </c>
      <c r="BI1033">
        <v>1</v>
      </c>
      <c r="BJ1033" t="s">
        <v>122</v>
      </c>
      <c r="BM1033">
        <v>421</v>
      </c>
      <c r="BN1033">
        <v>0</v>
      </c>
      <c r="BO1033" t="s">
        <v>119</v>
      </c>
      <c r="BP1033">
        <v>1</v>
      </c>
      <c r="BQ1033">
        <v>60</v>
      </c>
      <c r="BR1033">
        <v>0</v>
      </c>
      <c r="BS1033">
        <v>26.39</v>
      </c>
      <c r="BT1033">
        <v>1</v>
      </c>
      <c r="BU1033">
        <v>1</v>
      </c>
      <c r="BV1033">
        <v>1</v>
      </c>
      <c r="BW1033">
        <v>1</v>
      </c>
      <c r="BX1033">
        <v>1</v>
      </c>
      <c r="BY1033" t="s">
        <v>3</v>
      </c>
      <c r="BZ1033">
        <v>70</v>
      </c>
      <c r="CA1033">
        <v>41</v>
      </c>
      <c r="CB1033" t="s">
        <v>3</v>
      </c>
      <c r="CE1033">
        <v>30</v>
      </c>
      <c r="CF1033">
        <v>0</v>
      </c>
      <c r="CG1033">
        <v>0</v>
      </c>
      <c r="CM1033">
        <v>0</v>
      </c>
      <c r="CN1033" t="s">
        <v>3</v>
      </c>
      <c r="CO1033">
        <v>0</v>
      </c>
      <c r="CP1033">
        <f t="shared" si="955"/>
        <v>631.6</v>
      </c>
      <c r="CQ1033">
        <f t="shared" si="956"/>
        <v>5274.98</v>
      </c>
      <c r="CR1033">
        <f t="shared" si="957"/>
        <v>220.8</v>
      </c>
      <c r="CS1033">
        <f t="shared" si="958"/>
        <v>122.98</v>
      </c>
      <c r="CT1033">
        <f t="shared" si="959"/>
        <v>7137.44</v>
      </c>
      <c r="CU1033">
        <f t="shared" si="960"/>
        <v>0</v>
      </c>
      <c r="CV1033">
        <f t="shared" si="961"/>
        <v>24.61</v>
      </c>
      <c r="CW1033">
        <f t="shared" si="962"/>
        <v>0</v>
      </c>
      <c r="CX1033">
        <f t="shared" si="963"/>
        <v>0</v>
      </c>
      <c r="CY1033">
        <f t="shared" si="964"/>
        <v>249.75299999999999</v>
      </c>
      <c r="CZ1033">
        <f t="shared" si="965"/>
        <v>146.28389999999999</v>
      </c>
      <c r="DC1033" t="s">
        <v>3</v>
      </c>
      <c r="DD1033" t="s">
        <v>3</v>
      </c>
      <c r="DE1033" t="s">
        <v>3</v>
      </c>
      <c r="DF1033" t="s">
        <v>3</v>
      </c>
      <c r="DG1033" t="s">
        <v>3</v>
      </c>
      <c r="DH1033" t="s">
        <v>3</v>
      </c>
      <c r="DI1033" t="s">
        <v>3</v>
      </c>
      <c r="DJ1033" t="s">
        <v>3</v>
      </c>
      <c r="DK1033" t="s">
        <v>3</v>
      </c>
      <c r="DL1033" t="s">
        <v>3</v>
      </c>
      <c r="DM1033" t="s">
        <v>3</v>
      </c>
      <c r="DN1033">
        <v>85</v>
      </c>
      <c r="DO1033">
        <v>70</v>
      </c>
      <c r="DP1033">
        <v>1.0469999999999999</v>
      </c>
      <c r="DQ1033">
        <v>1.022</v>
      </c>
      <c r="DU1033">
        <v>1013</v>
      </c>
      <c r="DV1033" t="s">
        <v>121</v>
      </c>
      <c r="DW1033" t="s">
        <v>121</v>
      </c>
      <c r="DX1033">
        <v>1</v>
      </c>
      <c r="DZ1033" t="s">
        <v>3</v>
      </c>
      <c r="EA1033" t="s">
        <v>3</v>
      </c>
      <c r="EB1033" t="s">
        <v>3</v>
      </c>
      <c r="EC1033" t="s">
        <v>3</v>
      </c>
      <c r="EE1033">
        <v>54687847</v>
      </c>
      <c r="EF1033">
        <v>60</v>
      </c>
      <c r="EG1033" t="s">
        <v>24</v>
      </c>
      <c r="EH1033">
        <v>0</v>
      </c>
      <c r="EI1033" t="s">
        <v>3</v>
      </c>
      <c r="EJ1033">
        <v>1</v>
      </c>
      <c r="EK1033">
        <v>421</v>
      </c>
      <c r="EL1033" t="s">
        <v>123</v>
      </c>
      <c r="EM1033" t="s">
        <v>124</v>
      </c>
      <c r="EO1033" t="s">
        <v>3</v>
      </c>
      <c r="EQ1033">
        <v>0</v>
      </c>
      <c r="ER1033">
        <v>847.82</v>
      </c>
      <c r="ES1033">
        <v>558.79</v>
      </c>
      <c r="ET1033">
        <v>18.57</v>
      </c>
      <c r="EU1033">
        <v>4.66</v>
      </c>
      <c r="EV1033">
        <v>270.45999999999998</v>
      </c>
      <c r="EW1033">
        <v>24.61</v>
      </c>
      <c r="EX1033">
        <v>0</v>
      </c>
      <c r="EY1033">
        <v>0</v>
      </c>
      <c r="FQ1033">
        <v>0</v>
      </c>
      <c r="FR1033">
        <f t="shared" si="966"/>
        <v>0</v>
      </c>
      <c r="FS1033">
        <v>0</v>
      </c>
      <c r="FX1033">
        <v>85</v>
      </c>
      <c r="FY1033">
        <v>70</v>
      </c>
      <c r="GA1033" t="s">
        <v>3</v>
      </c>
      <c r="GD1033">
        <v>0</v>
      </c>
      <c r="GF1033">
        <v>-820088805</v>
      </c>
      <c r="GG1033">
        <v>2</v>
      </c>
      <c r="GH1033">
        <v>1</v>
      </c>
      <c r="GI1033">
        <v>3</v>
      </c>
      <c r="GJ1033">
        <v>0</v>
      </c>
      <c r="GK1033">
        <f>ROUND(R1033*(R12)/100,2)</f>
        <v>9.7100000000000009</v>
      </c>
      <c r="GL1033">
        <f t="shared" si="967"/>
        <v>0</v>
      </c>
      <c r="GM1033">
        <f t="shared" si="968"/>
        <v>1037.3399999999999</v>
      </c>
      <c r="GN1033">
        <f t="shared" si="969"/>
        <v>1037.3399999999999</v>
      </c>
      <c r="GO1033">
        <f t="shared" si="970"/>
        <v>0</v>
      </c>
      <c r="GP1033">
        <f t="shared" si="971"/>
        <v>0</v>
      </c>
      <c r="GR1033">
        <v>0</v>
      </c>
      <c r="GS1033">
        <v>3</v>
      </c>
      <c r="GT1033">
        <v>0</v>
      </c>
      <c r="GU1033" t="s">
        <v>3</v>
      </c>
      <c r="GV1033">
        <f t="shared" si="972"/>
        <v>0</v>
      </c>
      <c r="GW1033">
        <v>1</v>
      </c>
      <c r="GX1033">
        <f t="shared" si="973"/>
        <v>0</v>
      </c>
      <c r="HA1033">
        <v>0</v>
      </c>
      <c r="HB1033">
        <v>0</v>
      </c>
      <c r="HC1033">
        <f t="shared" si="974"/>
        <v>0</v>
      </c>
      <c r="HE1033" t="s">
        <v>3</v>
      </c>
      <c r="HF1033" t="s">
        <v>3</v>
      </c>
      <c r="HM1033" t="s">
        <v>3</v>
      </c>
      <c r="HN1033" t="s">
        <v>3</v>
      </c>
      <c r="HO1033" t="s">
        <v>3</v>
      </c>
      <c r="HP1033" t="s">
        <v>3</v>
      </c>
      <c r="HQ1033" t="s">
        <v>3</v>
      </c>
      <c r="IK1033">
        <v>0</v>
      </c>
    </row>
    <row r="1034" spans="1:245" x14ac:dyDescent="0.2">
      <c r="A1034">
        <v>18</v>
      </c>
      <c r="B1034">
        <v>1</v>
      </c>
      <c r="C1034">
        <v>488</v>
      </c>
      <c r="E1034" t="s">
        <v>44</v>
      </c>
      <c r="F1034" t="s">
        <v>126</v>
      </c>
      <c r="G1034" t="s">
        <v>127</v>
      </c>
      <c r="H1034" t="s">
        <v>128</v>
      </c>
      <c r="I1034">
        <f>I1033*J1034</f>
        <v>5.099999999999999E-2</v>
      </c>
      <c r="J1034">
        <v>1.0199999999999998</v>
      </c>
      <c r="K1034">
        <v>1.02</v>
      </c>
      <c r="O1034">
        <f t="shared" si="937"/>
        <v>190.55</v>
      </c>
      <c r="P1034">
        <f t="shared" si="938"/>
        <v>190.55</v>
      </c>
      <c r="Q1034">
        <f t="shared" si="939"/>
        <v>0</v>
      </c>
      <c r="R1034">
        <f t="shared" si="940"/>
        <v>0</v>
      </c>
      <c r="S1034">
        <f t="shared" si="941"/>
        <v>0</v>
      </c>
      <c r="T1034">
        <f t="shared" si="942"/>
        <v>0</v>
      </c>
      <c r="U1034">
        <f t="shared" si="943"/>
        <v>0</v>
      </c>
      <c r="V1034">
        <f t="shared" si="944"/>
        <v>0</v>
      </c>
      <c r="W1034">
        <f t="shared" si="945"/>
        <v>0</v>
      </c>
      <c r="X1034">
        <f t="shared" si="946"/>
        <v>0</v>
      </c>
      <c r="Y1034">
        <f t="shared" si="947"/>
        <v>0</v>
      </c>
      <c r="AA1034">
        <v>55282325</v>
      </c>
      <c r="AB1034">
        <f t="shared" si="948"/>
        <v>478.96</v>
      </c>
      <c r="AC1034">
        <f t="shared" si="949"/>
        <v>478.96</v>
      </c>
      <c r="AD1034">
        <f t="shared" si="950"/>
        <v>0</v>
      </c>
      <c r="AE1034">
        <f t="shared" si="951"/>
        <v>0</v>
      </c>
      <c r="AF1034">
        <f t="shared" si="951"/>
        <v>0</v>
      </c>
      <c r="AG1034">
        <f t="shared" si="952"/>
        <v>0</v>
      </c>
      <c r="AH1034">
        <f t="shared" si="953"/>
        <v>0</v>
      </c>
      <c r="AI1034">
        <f t="shared" si="953"/>
        <v>0</v>
      </c>
      <c r="AJ1034">
        <f t="shared" si="954"/>
        <v>0</v>
      </c>
      <c r="AK1034">
        <v>478.96</v>
      </c>
      <c r="AL1034">
        <v>478.96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1</v>
      </c>
      <c r="AW1034">
        <v>1</v>
      </c>
      <c r="AZ1034">
        <v>1</v>
      </c>
      <c r="BA1034">
        <v>1</v>
      </c>
      <c r="BB1034">
        <v>1</v>
      </c>
      <c r="BC1034">
        <v>7.8</v>
      </c>
      <c r="BD1034" t="s">
        <v>3</v>
      </c>
      <c r="BE1034" t="s">
        <v>3</v>
      </c>
      <c r="BF1034" t="s">
        <v>3</v>
      </c>
      <c r="BG1034" t="s">
        <v>3</v>
      </c>
      <c r="BH1034">
        <v>3</v>
      </c>
      <c r="BI1034">
        <v>1</v>
      </c>
      <c r="BJ1034" t="s">
        <v>129</v>
      </c>
      <c r="BM1034">
        <v>421</v>
      </c>
      <c r="BN1034">
        <v>0</v>
      </c>
      <c r="BO1034" t="s">
        <v>126</v>
      </c>
      <c r="BP1034">
        <v>1</v>
      </c>
      <c r="BQ1034">
        <v>60</v>
      </c>
      <c r="BR1034">
        <v>0</v>
      </c>
      <c r="BS1034">
        <v>1</v>
      </c>
      <c r="BT1034">
        <v>1</v>
      </c>
      <c r="BU1034">
        <v>1</v>
      </c>
      <c r="BV1034">
        <v>1</v>
      </c>
      <c r="BW1034">
        <v>1</v>
      </c>
      <c r="BX1034">
        <v>1</v>
      </c>
      <c r="BY1034" t="s">
        <v>3</v>
      </c>
      <c r="BZ1034">
        <v>0</v>
      </c>
      <c r="CA1034">
        <v>0</v>
      </c>
      <c r="CB1034" t="s">
        <v>3</v>
      </c>
      <c r="CE1034">
        <v>30</v>
      </c>
      <c r="CF1034">
        <v>0</v>
      </c>
      <c r="CG1034">
        <v>0</v>
      </c>
      <c r="CM1034">
        <v>0</v>
      </c>
      <c r="CN1034" t="s">
        <v>3</v>
      </c>
      <c r="CO1034">
        <v>0</v>
      </c>
      <c r="CP1034">
        <f t="shared" si="955"/>
        <v>190.55</v>
      </c>
      <c r="CQ1034">
        <f t="shared" si="956"/>
        <v>3735.89</v>
      </c>
      <c r="CR1034">
        <f t="shared" si="957"/>
        <v>0</v>
      </c>
      <c r="CS1034">
        <f t="shared" si="958"/>
        <v>0</v>
      </c>
      <c r="CT1034">
        <f t="shared" si="959"/>
        <v>0</v>
      </c>
      <c r="CU1034">
        <f t="shared" si="960"/>
        <v>0</v>
      </c>
      <c r="CV1034">
        <f t="shared" si="961"/>
        <v>0</v>
      </c>
      <c r="CW1034">
        <f t="shared" si="962"/>
        <v>0</v>
      </c>
      <c r="CX1034">
        <f t="shared" si="963"/>
        <v>0</v>
      </c>
      <c r="CY1034">
        <f t="shared" si="964"/>
        <v>0</v>
      </c>
      <c r="CZ1034">
        <f t="shared" si="965"/>
        <v>0</v>
      </c>
      <c r="DC1034" t="s">
        <v>3</v>
      </c>
      <c r="DD1034" t="s">
        <v>3</v>
      </c>
      <c r="DE1034" t="s">
        <v>3</v>
      </c>
      <c r="DF1034" t="s">
        <v>3</v>
      </c>
      <c r="DG1034" t="s">
        <v>3</v>
      </c>
      <c r="DH1034" t="s">
        <v>3</v>
      </c>
      <c r="DI1034" t="s">
        <v>3</v>
      </c>
      <c r="DJ1034" t="s">
        <v>3</v>
      </c>
      <c r="DK1034" t="s">
        <v>3</v>
      </c>
      <c r="DL1034" t="s">
        <v>3</v>
      </c>
      <c r="DM1034" t="s">
        <v>3</v>
      </c>
      <c r="DN1034">
        <v>85</v>
      </c>
      <c r="DO1034">
        <v>70</v>
      </c>
      <c r="DP1034">
        <v>1.0469999999999999</v>
      </c>
      <c r="DQ1034">
        <v>1.022</v>
      </c>
      <c r="DU1034">
        <v>1007</v>
      </c>
      <c r="DV1034" t="s">
        <v>128</v>
      </c>
      <c r="DW1034" t="s">
        <v>128</v>
      </c>
      <c r="DX1034">
        <v>1</v>
      </c>
      <c r="DZ1034" t="s">
        <v>3</v>
      </c>
      <c r="EA1034" t="s">
        <v>3</v>
      </c>
      <c r="EB1034" t="s">
        <v>3</v>
      </c>
      <c r="EC1034" t="s">
        <v>3</v>
      </c>
      <c r="EE1034">
        <v>54687847</v>
      </c>
      <c r="EF1034">
        <v>60</v>
      </c>
      <c r="EG1034" t="s">
        <v>24</v>
      </c>
      <c r="EH1034">
        <v>0</v>
      </c>
      <c r="EI1034" t="s">
        <v>3</v>
      </c>
      <c r="EJ1034">
        <v>1</v>
      </c>
      <c r="EK1034">
        <v>421</v>
      </c>
      <c r="EL1034" t="s">
        <v>123</v>
      </c>
      <c r="EM1034" t="s">
        <v>124</v>
      </c>
      <c r="EO1034" t="s">
        <v>3</v>
      </c>
      <c r="EQ1034">
        <v>0</v>
      </c>
      <c r="ER1034">
        <v>478.96</v>
      </c>
      <c r="ES1034">
        <v>478.96</v>
      </c>
      <c r="ET1034">
        <v>0</v>
      </c>
      <c r="EU1034">
        <v>0</v>
      </c>
      <c r="EV1034">
        <v>0</v>
      </c>
      <c r="EW1034">
        <v>0</v>
      </c>
      <c r="EX1034">
        <v>0</v>
      </c>
      <c r="FQ1034">
        <v>0</v>
      </c>
      <c r="FR1034">
        <f t="shared" si="966"/>
        <v>0</v>
      </c>
      <c r="FS1034">
        <v>0</v>
      </c>
      <c r="FX1034">
        <v>85</v>
      </c>
      <c r="FY1034">
        <v>70</v>
      </c>
      <c r="GA1034" t="s">
        <v>3</v>
      </c>
      <c r="GD1034">
        <v>0</v>
      </c>
      <c r="GF1034">
        <v>-1161195218</v>
      </c>
      <c r="GG1034">
        <v>2</v>
      </c>
      <c r="GH1034">
        <v>1</v>
      </c>
      <c r="GI1034">
        <v>3</v>
      </c>
      <c r="GJ1034">
        <v>0</v>
      </c>
      <c r="GK1034">
        <f>ROUND(R1034*(R12)/100,2)</f>
        <v>0</v>
      </c>
      <c r="GL1034">
        <f t="shared" si="967"/>
        <v>0</v>
      </c>
      <c r="GM1034">
        <f t="shared" si="968"/>
        <v>190.55</v>
      </c>
      <c r="GN1034">
        <f t="shared" si="969"/>
        <v>190.55</v>
      </c>
      <c r="GO1034">
        <f t="shared" si="970"/>
        <v>0</v>
      </c>
      <c r="GP1034">
        <f t="shared" si="971"/>
        <v>0</v>
      </c>
      <c r="GR1034">
        <v>0</v>
      </c>
      <c r="GS1034">
        <v>3</v>
      </c>
      <c r="GT1034">
        <v>0</v>
      </c>
      <c r="GU1034" t="s">
        <v>3</v>
      </c>
      <c r="GV1034">
        <f t="shared" si="972"/>
        <v>0</v>
      </c>
      <c r="GW1034">
        <v>1</v>
      </c>
      <c r="GX1034">
        <f t="shared" si="973"/>
        <v>0</v>
      </c>
      <c r="HA1034">
        <v>0</v>
      </c>
      <c r="HB1034">
        <v>0</v>
      </c>
      <c r="HC1034">
        <f t="shared" si="974"/>
        <v>0</v>
      </c>
      <c r="HE1034" t="s">
        <v>3</v>
      </c>
      <c r="HF1034" t="s">
        <v>3</v>
      </c>
      <c r="HM1034" t="s">
        <v>3</v>
      </c>
      <c r="HN1034" t="s">
        <v>3</v>
      </c>
      <c r="HO1034" t="s">
        <v>3</v>
      </c>
      <c r="HP1034" t="s">
        <v>3</v>
      </c>
      <c r="HQ1034" t="s">
        <v>3</v>
      </c>
      <c r="IK1034">
        <v>0</v>
      </c>
    </row>
    <row r="1035" spans="1:245" x14ac:dyDescent="0.2">
      <c r="A1035">
        <v>17</v>
      </c>
      <c r="B1035">
        <v>1</v>
      </c>
      <c r="C1035">
        <f>ROW(SmtRes!A492)</f>
        <v>492</v>
      </c>
      <c r="D1035">
        <f>ROW(EtalonRes!A522)</f>
        <v>522</v>
      </c>
      <c r="E1035" t="s">
        <v>45</v>
      </c>
      <c r="F1035" t="s">
        <v>39</v>
      </c>
      <c r="G1035" t="s">
        <v>40</v>
      </c>
      <c r="H1035" t="s">
        <v>22</v>
      </c>
      <c r="I1035">
        <f>ROUND(85.21/100,9)</f>
        <v>0.85209999999999997</v>
      </c>
      <c r="J1035">
        <v>0</v>
      </c>
      <c r="K1035">
        <f>ROUND(85.21/100,9)</f>
        <v>0.85209999999999997</v>
      </c>
      <c r="O1035">
        <f t="shared" si="937"/>
        <v>4302.63</v>
      </c>
      <c r="P1035">
        <f t="shared" si="938"/>
        <v>0</v>
      </c>
      <c r="Q1035">
        <f t="shared" si="939"/>
        <v>0</v>
      </c>
      <c r="R1035">
        <f t="shared" si="940"/>
        <v>0</v>
      </c>
      <c r="S1035">
        <f t="shared" si="941"/>
        <v>4302.63</v>
      </c>
      <c r="T1035">
        <f t="shared" si="942"/>
        <v>0</v>
      </c>
      <c r="U1035">
        <f t="shared" si="943"/>
        <v>14.835061</v>
      </c>
      <c r="V1035">
        <f t="shared" si="944"/>
        <v>0</v>
      </c>
      <c r="W1035">
        <f t="shared" si="945"/>
        <v>0</v>
      </c>
      <c r="X1035">
        <f t="shared" si="946"/>
        <v>3011.84</v>
      </c>
      <c r="Y1035">
        <f t="shared" si="947"/>
        <v>1764.08</v>
      </c>
      <c r="AA1035">
        <v>55282325</v>
      </c>
      <c r="AB1035">
        <f t="shared" si="948"/>
        <v>191.34</v>
      </c>
      <c r="AC1035">
        <f t="shared" si="949"/>
        <v>0</v>
      </c>
      <c r="AD1035">
        <f t="shared" si="950"/>
        <v>0</v>
      </c>
      <c r="AE1035">
        <f t="shared" si="951"/>
        <v>0</v>
      </c>
      <c r="AF1035">
        <f t="shared" si="951"/>
        <v>191.34</v>
      </c>
      <c r="AG1035">
        <f t="shared" si="952"/>
        <v>0</v>
      </c>
      <c r="AH1035">
        <f t="shared" si="953"/>
        <v>17.41</v>
      </c>
      <c r="AI1035">
        <f t="shared" si="953"/>
        <v>0</v>
      </c>
      <c r="AJ1035">
        <f t="shared" si="954"/>
        <v>0</v>
      </c>
      <c r="AK1035">
        <v>191.34</v>
      </c>
      <c r="AL1035">
        <v>0</v>
      </c>
      <c r="AM1035">
        <v>0</v>
      </c>
      <c r="AN1035">
        <v>0</v>
      </c>
      <c r="AO1035">
        <v>191.34</v>
      </c>
      <c r="AP1035">
        <v>0</v>
      </c>
      <c r="AQ1035">
        <v>17.41</v>
      </c>
      <c r="AR1035">
        <v>0</v>
      </c>
      <c r="AS1035">
        <v>0</v>
      </c>
      <c r="AT1035">
        <v>70</v>
      </c>
      <c r="AU1035">
        <v>41</v>
      </c>
      <c r="AV1035">
        <v>1</v>
      </c>
      <c r="AW1035">
        <v>1</v>
      </c>
      <c r="AZ1035">
        <v>1</v>
      </c>
      <c r="BA1035">
        <v>26.39</v>
      </c>
      <c r="BB1035">
        <v>1</v>
      </c>
      <c r="BC1035">
        <v>1</v>
      </c>
      <c r="BD1035" t="s">
        <v>3</v>
      </c>
      <c r="BE1035" t="s">
        <v>3</v>
      </c>
      <c r="BF1035" t="s">
        <v>3</v>
      </c>
      <c r="BG1035" t="s">
        <v>3</v>
      </c>
      <c r="BH1035">
        <v>0</v>
      </c>
      <c r="BI1035">
        <v>1</v>
      </c>
      <c r="BJ1035" t="s">
        <v>41</v>
      </c>
      <c r="BM1035">
        <v>441</v>
      </c>
      <c r="BN1035">
        <v>0</v>
      </c>
      <c r="BO1035" t="s">
        <v>39</v>
      </c>
      <c r="BP1035">
        <v>1</v>
      </c>
      <c r="BQ1035">
        <v>60</v>
      </c>
      <c r="BR1035">
        <v>0</v>
      </c>
      <c r="BS1035">
        <v>26.39</v>
      </c>
      <c r="BT1035">
        <v>1</v>
      </c>
      <c r="BU1035">
        <v>1</v>
      </c>
      <c r="BV1035">
        <v>1</v>
      </c>
      <c r="BW1035">
        <v>1</v>
      </c>
      <c r="BX1035">
        <v>1</v>
      </c>
      <c r="BY1035" t="s">
        <v>3</v>
      </c>
      <c r="BZ1035">
        <v>70</v>
      </c>
      <c r="CA1035">
        <v>41</v>
      </c>
      <c r="CB1035" t="s">
        <v>3</v>
      </c>
      <c r="CE1035">
        <v>30</v>
      </c>
      <c r="CF1035">
        <v>0</v>
      </c>
      <c r="CG1035">
        <v>0</v>
      </c>
      <c r="CM1035">
        <v>0</v>
      </c>
      <c r="CN1035" t="s">
        <v>3</v>
      </c>
      <c r="CO1035">
        <v>0</v>
      </c>
      <c r="CP1035">
        <f t="shared" si="955"/>
        <v>4302.63</v>
      </c>
      <c r="CQ1035">
        <f t="shared" si="956"/>
        <v>0</v>
      </c>
      <c r="CR1035">
        <f t="shared" si="957"/>
        <v>0</v>
      </c>
      <c r="CS1035">
        <f t="shared" si="958"/>
        <v>0</v>
      </c>
      <c r="CT1035">
        <f t="shared" si="959"/>
        <v>5049.46</v>
      </c>
      <c r="CU1035">
        <f t="shared" si="960"/>
        <v>0</v>
      </c>
      <c r="CV1035">
        <f t="shared" si="961"/>
        <v>17.41</v>
      </c>
      <c r="CW1035">
        <f t="shared" si="962"/>
        <v>0</v>
      </c>
      <c r="CX1035">
        <f t="shared" si="963"/>
        <v>0</v>
      </c>
      <c r="CY1035">
        <f t="shared" si="964"/>
        <v>3011.8409999999999</v>
      </c>
      <c r="CZ1035">
        <f t="shared" si="965"/>
        <v>1764.0782999999999</v>
      </c>
      <c r="DC1035" t="s">
        <v>3</v>
      </c>
      <c r="DD1035" t="s">
        <v>3</v>
      </c>
      <c r="DE1035" t="s">
        <v>3</v>
      </c>
      <c r="DF1035" t="s">
        <v>3</v>
      </c>
      <c r="DG1035" t="s">
        <v>3</v>
      </c>
      <c r="DH1035" t="s">
        <v>3</v>
      </c>
      <c r="DI1035" t="s">
        <v>3</v>
      </c>
      <c r="DJ1035" t="s">
        <v>3</v>
      </c>
      <c r="DK1035" t="s">
        <v>3</v>
      </c>
      <c r="DL1035" t="s">
        <v>3</v>
      </c>
      <c r="DM1035" t="s">
        <v>3</v>
      </c>
      <c r="DN1035">
        <v>80</v>
      </c>
      <c r="DO1035">
        <v>55</v>
      </c>
      <c r="DP1035">
        <v>1.0469999999999999</v>
      </c>
      <c r="DQ1035">
        <v>1</v>
      </c>
      <c r="DU1035">
        <v>1005</v>
      </c>
      <c r="DV1035" t="s">
        <v>22</v>
      </c>
      <c r="DW1035" t="s">
        <v>22</v>
      </c>
      <c r="DX1035">
        <v>100</v>
      </c>
      <c r="DZ1035" t="s">
        <v>3</v>
      </c>
      <c r="EA1035" t="s">
        <v>3</v>
      </c>
      <c r="EB1035" t="s">
        <v>3</v>
      </c>
      <c r="EC1035" t="s">
        <v>3</v>
      </c>
      <c r="EE1035">
        <v>54687867</v>
      </c>
      <c r="EF1035">
        <v>60</v>
      </c>
      <c r="EG1035" t="s">
        <v>24</v>
      </c>
      <c r="EH1035">
        <v>0</v>
      </c>
      <c r="EI1035" t="s">
        <v>3</v>
      </c>
      <c r="EJ1035">
        <v>1</v>
      </c>
      <c r="EK1035">
        <v>441</v>
      </c>
      <c r="EL1035" t="s">
        <v>42</v>
      </c>
      <c r="EM1035" t="s">
        <v>43</v>
      </c>
      <c r="EO1035" t="s">
        <v>3</v>
      </c>
      <c r="EQ1035">
        <v>0</v>
      </c>
      <c r="ER1035">
        <v>191.34</v>
      </c>
      <c r="ES1035">
        <v>0</v>
      </c>
      <c r="ET1035">
        <v>0</v>
      </c>
      <c r="EU1035">
        <v>0</v>
      </c>
      <c r="EV1035">
        <v>191.34</v>
      </c>
      <c r="EW1035">
        <v>17.41</v>
      </c>
      <c r="EX1035">
        <v>0</v>
      </c>
      <c r="EY1035">
        <v>0</v>
      </c>
      <c r="FQ1035">
        <v>0</v>
      </c>
      <c r="FR1035">
        <f t="shared" si="966"/>
        <v>0</v>
      </c>
      <c r="FS1035">
        <v>0</v>
      </c>
      <c r="FX1035">
        <v>80</v>
      </c>
      <c r="FY1035">
        <v>55</v>
      </c>
      <c r="GA1035" t="s">
        <v>3</v>
      </c>
      <c r="GD1035">
        <v>0</v>
      </c>
      <c r="GF1035">
        <v>-839833208</v>
      </c>
      <c r="GG1035">
        <v>2</v>
      </c>
      <c r="GH1035">
        <v>1</v>
      </c>
      <c r="GI1035">
        <v>3</v>
      </c>
      <c r="GJ1035">
        <v>0</v>
      </c>
      <c r="GK1035">
        <f>ROUND(R1035*(R12)/100,2)</f>
        <v>0</v>
      </c>
      <c r="GL1035">
        <f t="shared" si="967"/>
        <v>0</v>
      </c>
      <c r="GM1035">
        <f t="shared" si="968"/>
        <v>9078.5499999999993</v>
      </c>
      <c r="GN1035">
        <f t="shared" si="969"/>
        <v>9078.5499999999993</v>
      </c>
      <c r="GO1035">
        <f t="shared" si="970"/>
        <v>0</v>
      </c>
      <c r="GP1035">
        <f t="shared" si="971"/>
        <v>0</v>
      </c>
      <c r="GR1035">
        <v>0</v>
      </c>
      <c r="GS1035">
        <v>3</v>
      </c>
      <c r="GT1035">
        <v>0</v>
      </c>
      <c r="GU1035" t="s">
        <v>3</v>
      </c>
      <c r="GV1035">
        <f t="shared" si="972"/>
        <v>0</v>
      </c>
      <c r="GW1035">
        <v>1</v>
      </c>
      <c r="GX1035">
        <f t="shared" si="973"/>
        <v>0</v>
      </c>
      <c r="HA1035">
        <v>0</v>
      </c>
      <c r="HB1035">
        <v>0</v>
      </c>
      <c r="HC1035">
        <f t="shared" si="974"/>
        <v>0</v>
      </c>
      <c r="HE1035" t="s">
        <v>3</v>
      </c>
      <c r="HF1035" t="s">
        <v>3</v>
      </c>
      <c r="HM1035" t="s">
        <v>3</v>
      </c>
      <c r="HN1035" t="s">
        <v>3</v>
      </c>
      <c r="HO1035" t="s">
        <v>3</v>
      </c>
      <c r="HP1035" t="s">
        <v>3</v>
      </c>
      <c r="HQ1035" t="s">
        <v>3</v>
      </c>
      <c r="IK1035">
        <v>0</v>
      </c>
    </row>
    <row r="1036" spans="1:245" x14ac:dyDescent="0.2">
      <c r="A1036">
        <v>18</v>
      </c>
      <c r="B1036">
        <v>1</v>
      </c>
      <c r="C1036">
        <v>492</v>
      </c>
      <c r="E1036" t="s">
        <v>130</v>
      </c>
      <c r="F1036" t="s">
        <v>28</v>
      </c>
      <c r="G1036" t="s">
        <v>29</v>
      </c>
      <c r="H1036" t="s">
        <v>30</v>
      </c>
      <c r="I1036">
        <f>I1035*J1036</f>
        <v>-0.86914199999999997</v>
      </c>
      <c r="J1036">
        <v>-1.02</v>
      </c>
      <c r="K1036">
        <v>-1.02</v>
      </c>
      <c r="O1036">
        <f t="shared" si="937"/>
        <v>0</v>
      </c>
      <c r="P1036">
        <f t="shared" si="938"/>
        <v>0</v>
      </c>
      <c r="Q1036">
        <f t="shared" si="939"/>
        <v>0</v>
      </c>
      <c r="R1036">
        <f t="shared" si="940"/>
        <v>0</v>
      </c>
      <c r="S1036">
        <f t="shared" si="941"/>
        <v>0</v>
      </c>
      <c r="T1036">
        <f t="shared" si="942"/>
        <v>0</v>
      </c>
      <c r="U1036">
        <f t="shared" si="943"/>
        <v>0</v>
      </c>
      <c r="V1036">
        <f t="shared" si="944"/>
        <v>0</v>
      </c>
      <c r="W1036">
        <f t="shared" si="945"/>
        <v>0</v>
      </c>
      <c r="X1036">
        <f t="shared" si="946"/>
        <v>0</v>
      </c>
      <c r="Y1036">
        <f t="shared" si="947"/>
        <v>0</v>
      </c>
      <c r="AA1036">
        <v>55282325</v>
      </c>
      <c r="AB1036">
        <f t="shared" si="948"/>
        <v>0</v>
      </c>
      <c r="AC1036">
        <f t="shared" si="949"/>
        <v>0</v>
      </c>
      <c r="AD1036">
        <f t="shared" si="950"/>
        <v>0</v>
      </c>
      <c r="AE1036">
        <f t="shared" si="951"/>
        <v>0</v>
      </c>
      <c r="AF1036">
        <f t="shared" si="951"/>
        <v>0</v>
      </c>
      <c r="AG1036">
        <f t="shared" si="952"/>
        <v>0</v>
      </c>
      <c r="AH1036">
        <f t="shared" si="953"/>
        <v>0</v>
      </c>
      <c r="AI1036">
        <f t="shared" si="953"/>
        <v>0</v>
      </c>
      <c r="AJ1036">
        <f t="shared" si="954"/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1</v>
      </c>
      <c r="AW1036">
        <v>1</v>
      </c>
      <c r="AZ1036">
        <v>1</v>
      </c>
      <c r="BA1036">
        <v>1</v>
      </c>
      <c r="BB1036">
        <v>1</v>
      </c>
      <c r="BC1036">
        <v>1</v>
      </c>
      <c r="BD1036" t="s">
        <v>3</v>
      </c>
      <c r="BE1036" t="s">
        <v>3</v>
      </c>
      <c r="BF1036" t="s">
        <v>3</v>
      </c>
      <c r="BG1036" t="s">
        <v>3</v>
      </c>
      <c r="BH1036">
        <v>3</v>
      </c>
      <c r="BI1036">
        <v>1</v>
      </c>
      <c r="BJ1036" t="s">
        <v>3</v>
      </c>
      <c r="BM1036">
        <v>441</v>
      </c>
      <c r="BN1036">
        <v>0</v>
      </c>
      <c r="BO1036" t="s">
        <v>3</v>
      </c>
      <c r="BP1036">
        <v>0</v>
      </c>
      <c r="BQ1036">
        <v>60</v>
      </c>
      <c r="BR1036">
        <v>1</v>
      </c>
      <c r="BS1036">
        <v>1</v>
      </c>
      <c r="BT1036">
        <v>1</v>
      </c>
      <c r="BU1036">
        <v>1</v>
      </c>
      <c r="BV1036">
        <v>1</v>
      </c>
      <c r="BW1036">
        <v>1</v>
      </c>
      <c r="BX1036">
        <v>1</v>
      </c>
      <c r="BY1036" t="s">
        <v>3</v>
      </c>
      <c r="BZ1036">
        <v>0</v>
      </c>
      <c r="CA1036">
        <v>0</v>
      </c>
      <c r="CB1036" t="s">
        <v>3</v>
      </c>
      <c r="CE1036">
        <v>30</v>
      </c>
      <c r="CF1036">
        <v>0</v>
      </c>
      <c r="CG1036">
        <v>0</v>
      </c>
      <c r="CM1036">
        <v>0</v>
      </c>
      <c r="CN1036" t="s">
        <v>3</v>
      </c>
      <c r="CO1036">
        <v>0</v>
      </c>
      <c r="CP1036">
        <f t="shared" si="955"/>
        <v>0</v>
      </c>
      <c r="CQ1036">
        <f t="shared" si="956"/>
        <v>0</v>
      </c>
      <c r="CR1036">
        <f t="shared" si="957"/>
        <v>0</v>
      </c>
      <c r="CS1036">
        <f t="shared" si="958"/>
        <v>0</v>
      </c>
      <c r="CT1036">
        <f t="shared" si="959"/>
        <v>0</v>
      </c>
      <c r="CU1036">
        <f t="shared" si="960"/>
        <v>0</v>
      </c>
      <c r="CV1036">
        <f t="shared" si="961"/>
        <v>0</v>
      </c>
      <c r="CW1036">
        <f t="shared" si="962"/>
        <v>0</v>
      </c>
      <c r="CX1036">
        <f t="shared" si="963"/>
        <v>0</v>
      </c>
      <c r="CY1036">
        <f t="shared" si="964"/>
        <v>0</v>
      </c>
      <c r="CZ1036">
        <f t="shared" si="965"/>
        <v>0</v>
      </c>
      <c r="DC1036" t="s">
        <v>3</v>
      </c>
      <c r="DD1036" t="s">
        <v>3</v>
      </c>
      <c r="DE1036" t="s">
        <v>3</v>
      </c>
      <c r="DF1036" t="s">
        <v>3</v>
      </c>
      <c r="DG1036" t="s">
        <v>3</v>
      </c>
      <c r="DH1036" t="s">
        <v>3</v>
      </c>
      <c r="DI1036" t="s">
        <v>3</v>
      </c>
      <c r="DJ1036" t="s">
        <v>3</v>
      </c>
      <c r="DK1036" t="s">
        <v>3</v>
      </c>
      <c r="DL1036" t="s">
        <v>3</v>
      </c>
      <c r="DM1036" t="s">
        <v>3</v>
      </c>
      <c r="DN1036">
        <v>80</v>
      </c>
      <c r="DO1036">
        <v>55</v>
      </c>
      <c r="DP1036">
        <v>1.0469999999999999</v>
      </c>
      <c r="DQ1036">
        <v>1</v>
      </c>
      <c r="DU1036">
        <v>1009</v>
      </c>
      <c r="DV1036" t="s">
        <v>30</v>
      </c>
      <c r="DW1036" t="s">
        <v>30</v>
      </c>
      <c r="DX1036">
        <v>1000</v>
      </c>
      <c r="DZ1036" t="s">
        <v>3</v>
      </c>
      <c r="EA1036" t="s">
        <v>3</v>
      </c>
      <c r="EB1036" t="s">
        <v>3</v>
      </c>
      <c r="EC1036" t="s">
        <v>3</v>
      </c>
      <c r="EE1036">
        <v>54687867</v>
      </c>
      <c r="EF1036">
        <v>60</v>
      </c>
      <c r="EG1036" t="s">
        <v>24</v>
      </c>
      <c r="EH1036">
        <v>0</v>
      </c>
      <c r="EI1036" t="s">
        <v>3</v>
      </c>
      <c r="EJ1036">
        <v>1</v>
      </c>
      <c r="EK1036">
        <v>441</v>
      </c>
      <c r="EL1036" t="s">
        <v>42</v>
      </c>
      <c r="EM1036" t="s">
        <v>43</v>
      </c>
      <c r="EO1036" t="s">
        <v>3</v>
      </c>
      <c r="EQ1036">
        <v>32768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FQ1036">
        <v>0</v>
      </c>
      <c r="FR1036">
        <f t="shared" si="966"/>
        <v>0</v>
      </c>
      <c r="FS1036">
        <v>0</v>
      </c>
      <c r="FX1036">
        <v>80</v>
      </c>
      <c r="FY1036">
        <v>55</v>
      </c>
      <c r="GA1036" t="s">
        <v>3</v>
      </c>
      <c r="GD1036">
        <v>0</v>
      </c>
      <c r="GF1036">
        <v>1489638031</v>
      </c>
      <c r="GG1036">
        <v>2</v>
      </c>
      <c r="GH1036">
        <v>1</v>
      </c>
      <c r="GI1036">
        <v>3</v>
      </c>
      <c r="GJ1036">
        <v>0</v>
      </c>
      <c r="GK1036">
        <f>ROUND(R1036*(R12)/100,2)</f>
        <v>0</v>
      </c>
      <c r="GL1036">
        <f t="shared" si="967"/>
        <v>0</v>
      </c>
      <c r="GM1036">
        <f t="shared" si="968"/>
        <v>0</v>
      </c>
      <c r="GN1036">
        <f t="shared" si="969"/>
        <v>0</v>
      </c>
      <c r="GO1036">
        <f t="shared" si="970"/>
        <v>0</v>
      </c>
      <c r="GP1036">
        <f t="shared" si="971"/>
        <v>0</v>
      </c>
      <c r="GR1036">
        <v>0</v>
      </c>
      <c r="GS1036">
        <v>3</v>
      </c>
      <c r="GT1036">
        <v>0</v>
      </c>
      <c r="GU1036" t="s">
        <v>3</v>
      </c>
      <c r="GV1036">
        <f t="shared" si="972"/>
        <v>0</v>
      </c>
      <c r="GW1036">
        <v>1</v>
      </c>
      <c r="GX1036">
        <f t="shared" si="973"/>
        <v>0</v>
      </c>
      <c r="HA1036">
        <v>0</v>
      </c>
      <c r="HB1036">
        <v>0</v>
      </c>
      <c r="HC1036">
        <f t="shared" si="974"/>
        <v>0</v>
      </c>
      <c r="HE1036" t="s">
        <v>3</v>
      </c>
      <c r="HF1036" t="s">
        <v>3</v>
      </c>
      <c r="HM1036" t="s">
        <v>3</v>
      </c>
      <c r="HN1036" t="s">
        <v>3</v>
      </c>
      <c r="HO1036" t="s">
        <v>3</v>
      </c>
      <c r="HP1036" t="s">
        <v>3</v>
      </c>
      <c r="HQ1036" t="s">
        <v>3</v>
      </c>
      <c r="IK1036">
        <v>0</v>
      </c>
    </row>
    <row r="1037" spans="1:245" x14ac:dyDescent="0.2">
      <c r="A1037">
        <v>17</v>
      </c>
      <c r="B1037">
        <v>1</v>
      </c>
      <c r="C1037">
        <f>ROW(SmtRes!A498)</f>
        <v>498</v>
      </c>
      <c r="D1037">
        <f>ROW(EtalonRes!A528)</f>
        <v>528</v>
      </c>
      <c r="E1037" t="s">
        <v>52</v>
      </c>
      <c r="F1037" t="s">
        <v>131</v>
      </c>
      <c r="G1037" t="s">
        <v>132</v>
      </c>
      <c r="H1037" t="s">
        <v>22</v>
      </c>
      <c r="I1037">
        <f>ROUND(85.21/100,9)</f>
        <v>0.85209999999999997</v>
      </c>
      <c r="J1037">
        <v>0</v>
      </c>
      <c r="K1037">
        <f>ROUND(85.21/100,9)</f>
        <v>0.85209999999999997</v>
      </c>
      <c r="O1037">
        <f t="shared" si="937"/>
        <v>23506.68</v>
      </c>
      <c r="P1037">
        <f t="shared" si="938"/>
        <v>2223.15</v>
      </c>
      <c r="Q1037">
        <f>(ROUND((ROUND((((ET1037*1.25))*AV1037*I1037),2)*BB1037),2)+ROUND((ROUND(((AE1037-((EU1037*1.25)))*AV1037*I1037),2)*BS1037),2))</f>
        <v>3466.06</v>
      </c>
      <c r="R1037">
        <f t="shared" si="940"/>
        <v>1997.72</v>
      </c>
      <c r="S1037">
        <f t="shared" si="941"/>
        <v>17817.47</v>
      </c>
      <c r="T1037">
        <f t="shared" si="942"/>
        <v>0</v>
      </c>
      <c r="U1037">
        <f t="shared" si="943"/>
        <v>51.935494999999996</v>
      </c>
      <c r="V1037">
        <f t="shared" si="944"/>
        <v>0</v>
      </c>
      <c r="W1037">
        <f t="shared" si="945"/>
        <v>0</v>
      </c>
      <c r="X1037">
        <f t="shared" si="946"/>
        <v>15501.2</v>
      </c>
      <c r="Y1037">
        <f t="shared" si="947"/>
        <v>7305.16</v>
      </c>
      <c r="AA1037">
        <v>55282325</v>
      </c>
      <c r="AB1037">
        <f t="shared" si="948"/>
        <v>1831.4525000000001</v>
      </c>
      <c r="AC1037">
        <f t="shared" si="949"/>
        <v>705.14</v>
      </c>
      <c r="AD1037">
        <f>ROUND(((((ET1037*1.25))-((EU1037*1.25)))+AE1037),6)</f>
        <v>333.96249999999998</v>
      </c>
      <c r="AE1037">
        <f>ROUND(((EU1037*1.25)),6)</f>
        <v>88.837500000000006</v>
      </c>
      <c r="AF1037">
        <f>ROUND(((EV1037*1.15)),6)</f>
        <v>792.35</v>
      </c>
      <c r="AG1037">
        <f t="shared" si="952"/>
        <v>0</v>
      </c>
      <c r="AH1037">
        <f>((EW1037*1.15))</f>
        <v>60.949999999999996</v>
      </c>
      <c r="AI1037">
        <f>((EX1037*1.25))</f>
        <v>0</v>
      </c>
      <c r="AJ1037">
        <f t="shared" si="954"/>
        <v>0</v>
      </c>
      <c r="AK1037">
        <v>1661.31</v>
      </c>
      <c r="AL1037">
        <v>705.14</v>
      </c>
      <c r="AM1037">
        <v>267.17</v>
      </c>
      <c r="AN1037">
        <v>71.069999999999993</v>
      </c>
      <c r="AO1037">
        <v>689</v>
      </c>
      <c r="AP1037">
        <v>0</v>
      </c>
      <c r="AQ1037">
        <v>53</v>
      </c>
      <c r="AR1037">
        <v>0</v>
      </c>
      <c r="AS1037">
        <v>0</v>
      </c>
      <c r="AT1037">
        <v>87</v>
      </c>
      <c r="AU1037">
        <v>41</v>
      </c>
      <c r="AV1037">
        <v>1</v>
      </c>
      <c r="AW1037">
        <v>1</v>
      </c>
      <c r="AZ1037">
        <v>1</v>
      </c>
      <c r="BA1037">
        <v>26.39</v>
      </c>
      <c r="BB1037">
        <v>12.18</v>
      </c>
      <c r="BC1037">
        <v>3.7</v>
      </c>
      <c r="BD1037" t="s">
        <v>3</v>
      </c>
      <c r="BE1037" t="s">
        <v>3</v>
      </c>
      <c r="BF1037" t="s">
        <v>3</v>
      </c>
      <c r="BG1037" t="s">
        <v>3</v>
      </c>
      <c r="BH1037">
        <v>0</v>
      </c>
      <c r="BI1037">
        <v>1</v>
      </c>
      <c r="BJ1037" t="s">
        <v>133</v>
      </c>
      <c r="BM1037">
        <v>96</v>
      </c>
      <c r="BN1037">
        <v>0</v>
      </c>
      <c r="BO1037" t="s">
        <v>131</v>
      </c>
      <c r="BP1037">
        <v>1</v>
      </c>
      <c r="BQ1037">
        <v>30</v>
      </c>
      <c r="BR1037">
        <v>0</v>
      </c>
      <c r="BS1037">
        <v>26.39</v>
      </c>
      <c r="BT1037">
        <v>1</v>
      </c>
      <c r="BU1037">
        <v>1</v>
      </c>
      <c r="BV1037">
        <v>1</v>
      </c>
      <c r="BW1037">
        <v>1</v>
      </c>
      <c r="BX1037">
        <v>1</v>
      </c>
      <c r="BY1037" t="s">
        <v>3</v>
      </c>
      <c r="BZ1037">
        <v>87</v>
      </c>
      <c r="CA1037">
        <v>41</v>
      </c>
      <c r="CB1037" t="s">
        <v>3</v>
      </c>
      <c r="CE1037">
        <v>30</v>
      </c>
      <c r="CF1037">
        <v>0</v>
      </c>
      <c r="CG1037">
        <v>0</v>
      </c>
      <c r="CM1037">
        <v>0</v>
      </c>
      <c r="CN1037" t="s">
        <v>134</v>
      </c>
      <c r="CO1037">
        <v>0</v>
      </c>
      <c r="CP1037">
        <f t="shared" si="955"/>
        <v>23506.68</v>
      </c>
      <c r="CQ1037">
        <f t="shared" si="956"/>
        <v>2609.02</v>
      </c>
      <c r="CR1037">
        <f>(ROUND((ROUND((((ET1037*1.25))*AV1037*1),2)*BB1037),2)+ROUND((ROUND(((AE1037-((EU1037*1.25)))*AV1037*1),2)*BS1037),2))</f>
        <v>4067.63</v>
      </c>
      <c r="CS1037">
        <f t="shared" si="958"/>
        <v>2344.4899999999998</v>
      </c>
      <c r="CT1037">
        <f t="shared" si="959"/>
        <v>20910.12</v>
      </c>
      <c r="CU1037">
        <f t="shared" si="960"/>
        <v>0</v>
      </c>
      <c r="CV1037">
        <f t="shared" si="961"/>
        <v>60.949999999999996</v>
      </c>
      <c r="CW1037">
        <f t="shared" si="962"/>
        <v>0</v>
      </c>
      <c r="CX1037">
        <f t="shared" si="963"/>
        <v>0</v>
      </c>
      <c r="CY1037">
        <f t="shared" si="964"/>
        <v>15501.198900000001</v>
      </c>
      <c r="CZ1037">
        <f t="shared" si="965"/>
        <v>7305.1626999999999</v>
      </c>
      <c r="DC1037" t="s">
        <v>3</v>
      </c>
      <c r="DD1037" t="s">
        <v>3</v>
      </c>
      <c r="DE1037" t="s">
        <v>135</v>
      </c>
      <c r="DF1037" t="s">
        <v>135</v>
      </c>
      <c r="DG1037" t="s">
        <v>136</v>
      </c>
      <c r="DH1037" t="s">
        <v>3</v>
      </c>
      <c r="DI1037" t="s">
        <v>136</v>
      </c>
      <c r="DJ1037" t="s">
        <v>135</v>
      </c>
      <c r="DK1037" t="s">
        <v>3</v>
      </c>
      <c r="DL1037" t="s">
        <v>3</v>
      </c>
      <c r="DM1037" t="s">
        <v>3</v>
      </c>
      <c r="DN1037">
        <v>104</v>
      </c>
      <c r="DO1037">
        <v>79</v>
      </c>
      <c r="DP1037">
        <v>1.087</v>
      </c>
      <c r="DQ1037">
        <v>1.0009999999999999</v>
      </c>
      <c r="DU1037">
        <v>1005</v>
      </c>
      <c r="DV1037" t="s">
        <v>22</v>
      </c>
      <c r="DW1037" t="s">
        <v>22</v>
      </c>
      <c r="DX1037">
        <v>100</v>
      </c>
      <c r="DZ1037" t="s">
        <v>3</v>
      </c>
      <c r="EA1037" t="s">
        <v>3</v>
      </c>
      <c r="EB1037" t="s">
        <v>3</v>
      </c>
      <c r="EC1037" t="s">
        <v>3</v>
      </c>
      <c r="EE1037">
        <v>54687522</v>
      </c>
      <c r="EF1037">
        <v>30</v>
      </c>
      <c r="EG1037" t="s">
        <v>137</v>
      </c>
      <c r="EH1037">
        <v>0</v>
      </c>
      <c r="EI1037" t="s">
        <v>3</v>
      </c>
      <c r="EJ1037">
        <v>1</v>
      </c>
      <c r="EK1037">
        <v>96</v>
      </c>
      <c r="EL1037" t="s">
        <v>138</v>
      </c>
      <c r="EM1037" t="s">
        <v>139</v>
      </c>
      <c r="EO1037" t="s">
        <v>140</v>
      </c>
      <c r="EQ1037">
        <v>0</v>
      </c>
      <c r="ER1037">
        <v>1661.31</v>
      </c>
      <c r="ES1037">
        <v>705.14</v>
      </c>
      <c r="ET1037">
        <v>267.17</v>
      </c>
      <c r="EU1037">
        <v>71.069999999999993</v>
      </c>
      <c r="EV1037">
        <v>689</v>
      </c>
      <c r="EW1037">
        <v>53</v>
      </c>
      <c r="EX1037">
        <v>0</v>
      </c>
      <c r="EY1037">
        <v>0</v>
      </c>
      <c r="FQ1037">
        <v>0</v>
      </c>
      <c r="FR1037">
        <f t="shared" si="966"/>
        <v>0</v>
      </c>
      <c r="FS1037">
        <v>0</v>
      </c>
      <c r="FX1037">
        <v>104</v>
      </c>
      <c r="FY1037">
        <v>79</v>
      </c>
      <c r="GA1037" t="s">
        <v>3</v>
      </c>
      <c r="GD1037">
        <v>0</v>
      </c>
      <c r="GF1037">
        <v>1360606267</v>
      </c>
      <c r="GG1037">
        <v>2</v>
      </c>
      <c r="GH1037">
        <v>1</v>
      </c>
      <c r="GI1037">
        <v>3</v>
      </c>
      <c r="GJ1037">
        <v>0</v>
      </c>
      <c r="GK1037">
        <f>ROUND(R1037*(R12)/100,2)</f>
        <v>3196.35</v>
      </c>
      <c r="GL1037">
        <f t="shared" si="967"/>
        <v>0</v>
      </c>
      <c r="GM1037">
        <f t="shared" si="968"/>
        <v>49509.39</v>
      </c>
      <c r="GN1037">
        <f t="shared" si="969"/>
        <v>49509.39</v>
      </c>
      <c r="GO1037">
        <f t="shared" si="970"/>
        <v>0</v>
      </c>
      <c r="GP1037">
        <f t="shared" si="971"/>
        <v>0</v>
      </c>
      <c r="GR1037">
        <v>0</v>
      </c>
      <c r="GS1037">
        <v>3</v>
      </c>
      <c r="GT1037">
        <v>0</v>
      </c>
      <c r="GU1037" t="s">
        <v>3</v>
      </c>
      <c r="GV1037">
        <f t="shared" si="972"/>
        <v>0</v>
      </c>
      <c r="GW1037">
        <v>1</v>
      </c>
      <c r="GX1037">
        <f t="shared" si="973"/>
        <v>0</v>
      </c>
      <c r="HA1037">
        <v>0</v>
      </c>
      <c r="HB1037">
        <v>0</v>
      </c>
      <c r="HC1037">
        <f t="shared" si="974"/>
        <v>0</v>
      </c>
      <c r="HE1037" t="s">
        <v>3</v>
      </c>
      <c r="HF1037" t="s">
        <v>3</v>
      </c>
      <c r="HM1037" t="s">
        <v>3</v>
      </c>
      <c r="HN1037" t="s">
        <v>3</v>
      </c>
      <c r="HO1037" t="s">
        <v>3</v>
      </c>
      <c r="HP1037" t="s">
        <v>3</v>
      </c>
      <c r="HQ1037" t="s">
        <v>3</v>
      </c>
      <c r="IK1037">
        <v>0</v>
      </c>
    </row>
    <row r="1038" spans="1:245" x14ac:dyDescent="0.2">
      <c r="A1038">
        <v>18</v>
      </c>
      <c r="B1038">
        <v>1</v>
      </c>
      <c r="C1038">
        <v>495</v>
      </c>
      <c r="E1038" t="s">
        <v>141</v>
      </c>
      <c r="F1038" t="s">
        <v>142</v>
      </c>
      <c r="G1038" t="s">
        <v>282</v>
      </c>
      <c r="H1038" t="s">
        <v>143</v>
      </c>
      <c r="I1038">
        <f>I1037*J1038</f>
        <v>115.03349999999999</v>
      </c>
      <c r="J1038">
        <v>135</v>
      </c>
      <c r="K1038">
        <v>135</v>
      </c>
      <c r="O1038">
        <f t="shared" si="937"/>
        <v>30305</v>
      </c>
      <c r="P1038">
        <f t="shared" si="938"/>
        <v>30305</v>
      </c>
      <c r="Q1038">
        <f>(ROUND((ROUND(((ET1038)*AV1038*I1038),2)*BB1038),2)+ROUND((ROUND(((AE1038-(EU1038))*AV1038*I1038),2)*BS1038),2))</f>
        <v>0</v>
      </c>
      <c r="R1038">
        <f t="shared" si="940"/>
        <v>0</v>
      </c>
      <c r="S1038">
        <f t="shared" si="941"/>
        <v>0</v>
      </c>
      <c r="T1038">
        <f t="shared" si="942"/>
        <v>0</v>
      </c>
      <c r="U1038">
        <f t="shared" si="943"/>
        <v>0</v>
      </c>
      <c r="V1038">
        <f t="shared" si="944"/>
        <v>0</v>
      </c>
      <c r="W1038">
        <f t="shared" si="945"/>
        <v>0</v>
      </c>
      <c r="X1038">
        <f t="shared" si="946"/>
        <v>0</v>
      </c>
      <c r="Y1038">
        <f t="shared" si="947"/>
        <v>0</v>
      </c>
      <c r="AA1038">
        <v>55282325</v>
      </c>
      <c r="AB1038">
        <f t="shared" si="948"/>
        <v>25.09</v>
      </c>
      <c r="AC1038">
        <f t="shared" si="949"/>
        <v>25.09</v>
      </c>
      <c r="AD1038">
        <f>ROUND((((ET1038)-(EU1038))+AE1038),6)</f>
        <v>0</v>
      </c>
      <c r="AE1038">
        <f>ROUND((EU1038),6)</f>
        <v>0</v>
      </c>
      <c r="AF1038">
        <f>ROUND((EV1038),6)</f>
        <v>0</v>
      </c>
      <c r="AG1038">
        <f t="shared" si="952"/>
        <v>0</v>
      </c>
      <c r="AH1038">
        <f>(EW1038)</f>
        <v>0</v>
      </c>
      <c r="AI1038">
        <f>(EX1038)</f>
        <v>0</v>
      </c>
      <c r="AJ1038">
        <f t="shared" si="954"/>
        <v>0</v>
      </c>
      <c r="AK1038">
        <v>25.09</v>
      </c>
      <c r="AL1038">
        <v>25.09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1</v>
      </c>
      <c r="AW1038">
        <v>1</v>
      </c>
      <c r="AZ1038">
        <v>1</v>
      </c>
      <c r="BA1038">
        <v>1</v>
      </c>
      <c r="BB1038">
        <v>1</v>
      </c>
      <c r="BC1038">
        <v>10.5</v>
      </c>
      <c r="BD1038" t="s">
        <v>3</v>
      </c>
      <c r="BE1038" t="s">
        <v>3</v>
      </c>
      <c r="BF1038" t="s">
        <v>3</v>
      </c>
      <c r="BG1038" t="s">
        <v>3</v>
      </c>
      <c r="BH1038">
        <v>3</v>
      </c>
      <c r="BI1038">
        <v>1</v>
      </c>
      <c r="BJ1038" t="s">
        <v>144</v>
      </c>
      <c r="BM1038">
        <v>96</v>
      </c>
      <c r="BN1038">
        <v>0</v>
      </c>
      <c r="BO1038" t="s">
        <v>142</v>
      </c>
      <c r="BP1038">
        <v>1</v>
      </c>
      <c r="BQ1038">
        <v>30</v>
      </c>
      <c r="BR1038">
        <v>0</v>
      </c>
      <c r="BS1038">
        <v>1</v>
      </c>
      <c r="BT1038">
        <v>1</v>
      </c>
      <c r="BU1038">
        <v>1</v>
      </c>
      <c r="BV1038">
        <v>1</v>
      </c>
      <c r="BW1038">
        <v>1</v>
      </c>
      <c r="BX1038">
        <v>1</v>
      </c>
      <c r="BY1038" t="s">
        <v>3</v>
      </c>
      <c r="BZ1038">
        <v>0</v>
      </c>
      <c r="CA1038">
        <v>0</v>
      </c>
      <c r="CB1038" t="s">
        <v>3</v>
      </c>
      <c r="CE1038">
        <v>30</v>
      </c>
      <c r="CF1038">
        <v>0</v>
      </c>
      <c r="CG1038">
        <v>0</v>
      </c>
      <c r="CM1038">
        <v>0</v>
      </c>
      <c r="CN1038" t="s">
        <v>3</v>
      </c>
      <c r="CO1038">
        <v>0</v>
      </c>
      <c r="CP1038">
        <f t="shared" si="955"/>
        <v>30305</v>
      </c>
      <c r="CQ1038">
        <f t="shared" si="956"/>
        <v>263.45</v>
      </c>
      <c r="CR1038">
        <f>(ROUND((ROUND(((ET1038)*AV1038*1),2)*BB1038),2)+ROUND((ROUND(((AE1038-(EU1038))*AV1038*1),2)*BS1038),2))</f>
        <v>0</v>
      </c>
      <c r="CS1038">
        <f t="shared" si="958"/>
        <v>0</v>
      </c>
      <c r="CT1038">
        <f t="shared" si="959"/>
        <v>0</v>
      </c>
      <c r="CU1038">
        <f t="shared" si="960"/>
        <v>0</v>
      </c>
      <c r="CV1038">
        <f t="shared" si="961"/>
        <v>0</v>
      </c>
      <c r="CW1038">
        <f t="shared" si="962"/>
        <v>0</v>
      </c>
      <c r="CX1038">
        <f t="shared" si="963"/>
        <v>0</v>
      </c>
      <c r="CY1038">
        <f t="shared" si="964"/>
        <v>0</v>
      </c>
      <c r="CZ1038">
        <f t="shared" si="965"/>
        <v>0</v>
      </c>
      <c r="DC1038" t="s">
        <v>3</v>
      </c>
      <c r="DD1038" t="s">
        <v>3</v>
      </c>
      <c r="DE1038" t="s">
        <v>3</v>
      </c>
      <c r="DF1038" t="s">
        <v>3</v>
      </c>
      <c r="DG1038" t="s">
        <v>3</v>
      </c>
      <c r="DH1038" t="s">
        <v>3</v>
      </c>
      <c r="DI1038" t="s">
        <v>3</v>
      </c>
      <c r="DJ1038" t="s">
        <v>3</v>
      </c>
      <c r="DK1038" t="s">
        <v>3</v>
      </c>
      <c r="DL1038" t="s">
        <v>3</v>
      </c>
      <c r="DM1038" t="s">
        <v>3</v>
      </c>
      <c r="DN1038">
        <v>104</v>
      </c>
      <c r="DO1038">
        <v>79</v>
      </c>
      <c r="DP1038">
        <v>1.087</v>
      </c>
      <c r="DQ1038">
        <v>1.0009999999999999</v>
      </c>
      <c r="DU1038">
        <v>1005</v>
      </c>
      <c r="DV1038" t="s">
        <v>143</v>
      </c>
      <c r="DW1038" t="s">
        <v>143</v>
      </c>
      <c r="DX1038">
        <v>1</v>
      </c>
      <c r="DZ1038" t="s">
        <v>3</v>
      </c>
      <c r="EA1038" t="s">
        <v>3</v>
      </c>
      <c r="EB1038" t="s">
        <v>3</v>
      </c>
      <c r="EC1038" t="s">
        <v>3</v>
      </c>
      <c r="EE1038">
        <v>54687522</v>
      </c>
      <c r="EF1038">
        <v>30</v>
      </c>
      <c r="EG1038" t="s">
        <v>137</v>
      </c>
      <c r="EH1038">
        <v>0</v>
      </c>
      <c r="EI1038" t="s">
        <v>3</v>
      </c>
      <c r="EJ1038">
        <v>1</v>
      </c>
      <c r="EK1038">
        <v>96</v>
      </c>
      <c r="EL1038" t="s">
        <v>138</v>
      </c>
      <c r="EM1038" t="s">
        <v>139</v>
      </c>
      <c r="EO1038" t="s">
        <v>3</v>
      </c>
      <c r="EQ1038">
        <v>0</v>
      </c>
      <c r="ER1038">
        <v>25.09</v>
      </c>
      <c r="ES1038">
        <v>25.09</v>
      </c>
      <c r="ET1038">
        <v>0</v>
      </c>
      <c r="EU1038">
        <v>0</v>
      </c>
      <c r="EV1038">
        <v>0</v>
      </c>
      <c r="EW1038">
        <v>0</v>
      </c>
      <c r="EX1038">
        <v>0</v>
      </c>
      <c r="FQ1038">
        <v>0</v>
      </c>
      <c r="FR1038">
        <f t="shared" si="966"/>
        <v>0</v>
      </c>
      <c r="FS1038">
        <v>0</v>
      </c>
      <c r="FX1038">
        <v>104</v>
      </c>
      <c r="FY1038">
        <v>79</v>
      </c>
      <c r="GA1038" t="s">
        <v>3</v>
      </c>
      <c r="GD1038">
        <v>0</v>
      </c>
      <c r="GF1038">
        <v>-1420146113</v>
      </c>
      <c r="GG1038">
        <v>2</v>
      </c>
      <c r="GH1038">
        <v>1</v>
      </c>
      <c r="GI1038">
        <v>3</v>
      </c>
      <c r="GJ1038">
        <v>0</v>
      </c>
      <c r="GK1038">
        <f>ROUND(R1038*(R12)/100,2)</f>
        <v>0</v>
      </c>
      <c r="GL1038">
        <f t="shared" si="967"/>
        <v>0</v>
      </c>
      <c r="GM1038">
        <f t="shared" si="968"/>
        <v>30305</v>
      </c>
      <c r="GN1038">
        <f t="shared" si="969"/>
        <v>30305</v>
      </c>
      <c r="GO1038">
        <f t="shared" si="970"/>
        <v>0</v>
      </c>
      <c r="GP1038">
        <f t="shared" si="971"/>
        <v>0</v>
      </c>
      <c r="GR1038">
        <v>0</v>
      </c>
      <c r="GS1038">
        <v>3</v>
      </c>
      <c r="GT1038">
        <v>0</v>
      </c>
      <c r="GU1038" t="s">
        <v>3</v>
      </c>
      <c r="GV1038">
        <f t="shared" si="972"/>
        <v>0</v>
      </c>
      <c r="GW1038">
        <v>1</v>
      </c>
      <c r="GX1038">
        <f t="shared" si="973"/>
        <v>0</v>
      </c>
      <c r="HA1038">
        <v>0</v>
      </c>
      <c r="HB1038">
        <v>0</v>
      </c>
      <c r="HC1038">
        <f t="shared" si="974"/>
        <v>0</v>
      </c>
      <c r="HE1038" t="s">
        <v>3</v>
      </c>
      <c r="HF1038" t="s">
        <v>3</v>
      </c>
      <c r="HM1038" t="s">
        <v>3</v>
      </c>
      <c r="HN1038" t="s">
        <v>3</v>
      </c>
      <c r="HO1038" t="s">
        <v>3</v>
      </c>
      <c r="HP1038" t="s">
        <v>3</v>
      </c>
      <c r="HQ1038" t="s">
        <v>3</v>
      </c>
      <c r="IK1038">
        <v>0</v>
      </c>
    </row>
    <row r="1039" spans="1:245" x14ac:dyDescent="0.2">
      <c r="A1039">
        <v>18</v>
      </c>
      <c r="B1039">
        <v>1</v>
      </c>
      <c r="C1039">
        <v>496</v>
      </c>
      <c r="E1039" t="s">
        <v>145</v>
      </c>
      <c r="F1039" t="s">
        <v>146</v>
      </c>
      <c r="G1039" t="s">
        <v>283</v>
      </c>
      <c r="H1039" t="s">
        <v>143</v>
      </c>
      <c r="I1039">
        <f>I1037*J1039</f>
        <v>112.73283000000001</v>
      </c>
      <c r="J1039">
        <v>132.30000000000001</v>
      </c>
      <c r="K1039">
        <v>132.30000000000001</v>
      </c>
      <c r="O1039">
        <f t="shared" si="937"/>
        <v>27919.919999999998</v>
      </c>
      <c r="P1039">
        <f t="shared" si="938"/>
        <v>27919.919999999998</v>
      </c>
      <c r="Q1039">
        <f>(ROUND((ROUND(((ET1039)*AV1039*I1039),2)*BB1039),2)+ROUND((ROUND(((AE1039-(EU1039))*AV1039*I1039),2)*BS1039),2))</f>
        <v>0</v>
      </c>
      <c r="R1039">
        <f t="shared" si="940"/>
        <v>0</v>
      </c>
      <c r="S1039">
        <f t="shared" si="941"/>
        <v>0</v>
      </c>
      <c r="T1039">
        <f t="shared" si="942"/>
        <v>0</v>
      </c>
      <c r="U1039">
        <f t="shared" si="943"/>
        <v>0</v>
      </c>
      <c r="V1039">
        <f t="shared" si="944"/>
        <v>0</v>
      </c>
      <c r="W1039">
        <f t="shared" si="945"/>
        <v>0</v>
      </c>
      <c r="X1039">
        <f t="shared" si="946"/>
        <v>0</v>
      </c>
      <c r="Y1039">
        <f t="shared" si="947"/>
        <v>0</v>
      </c>
      <c r="AA1039">
        <v>55282325</v>
      </c>
      <c r="AB1039">
        <f t="shared" si="948"/>
        <v>23.06</v>
      </c>
      <c r="AC1039">
        <f t="shared" si="949"/>
        <v>23.06</v>
      </c>
      <c r="AD1039">
        <f>ROUND((((ET1039)-(EU1039))+AE1039),6)</f>
        <v>0</v>
      </c>
      <c r="AE1039">
        <f>ROUND((EU1039),6)</f>
        <v>0</v>
      </c>
      <c r="AF1039">
        <f>ROUND((EV1039),6)</f>
        <v>0</v>
      </c>
      <c r="AG1039">
        <f t="shared" si="952"/>
        <v>0</v>
      </c>
      <c r="AH1039">
        <f>(EW1039)</f>
        <v>0</v>
      </c>
      <c r="AI1039">
        <f>(EX1039)</f>
        <v>0</v>
      </c>
      <c r="AJ1039">
        <f t="shared" si="954"/>
        <v>0</v>
      </c>
      <c r="AK1039">
        <v>23.06</v>
      </c>
      <c r="AL1039">
        <v>23.06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1</v>
      </c>
      <c r="AW1039">
        <v>1</v>
      </c>
      <c r="AZ1039">
        <v>1</v>
      </c>
      <c r="BA1039">
        <v>1</v>
      </c>
      <c r="BB1039">
        <v>1</v>
      </c>
      <c r="BC1039">
        <v>10.74</v>
      </c>
      <c r="BD1039" t="s">
        <v>3</v>
      </c>
      <c r="BE1039" t="s">
        <v>3</v>
      </c>
      <c r="BF1039" t="s">
        <v>3</v>
      </c>
      <c r="BG1039" t="s">
        <v>3</v>
      </c>
      <c r="BH1039">
        <v>3</v>
      </c>
      <c r="BI1039">
        <v>1</v>
      </c>
      <c r="BJ1039" t="s">
        <v>147</v>
      </c>
      <c r="BM1039">
        <v>96</v>
      </c>
      <c r="BN1039">
        <v>0</v>
      </c>
      <c r="BO1039" t="s">
        <v>146</v>
      </c>
      <c r="BP1039">
        <v>1</v>
      </c>
      <c r="BQ1039">
        <v>30</v>
      </c>
      <c r="BR1039">
        <v>0</v>
      </c>
      <c r="BS1039">
        <v>1</v>
      </c>
      <c r="BT1039">
        <v>1</v>
      </c>
      <c r="BU1039">
        <v>1</v>
      </c>
      <c r="BV1039">
        <v>1</v>
      </c>
      <c r="BW1039">
        <v>1</v>
      </c>
      <c r="BX1039">
        <v>1</v>
      </c>
      <c r="BY1039" t="s">
        <v>3</v>
      </c>
      <c r="BZ1039">
        <v>0</v>
      </c>
      <c r="CA1039">
        <v>0</v>
      </c>
      <c r="CB1039" t="s">
        <v>3</v>
      </c>
      <c r="CE1039">
        <v>30</v>
      </c>
      <c r="CF1039">
        <v>0</v>
      </c>
      <c r="CG1039">
        <v>0</v>
      </c>
      <c r="CM1039">
        <v>0</v>
      </c>
      <c r="CN1039" t="s">
        <v>3</v>
      </c>
      <c r="CO1039">
        <v>0</v>
      </c>
      <c r="CP1039">
        <f t="shared" si="955"/>
        <v>27919.919999999998</v>
      </c>
      <c r="CQ1039">
        <f t="shared" si="956"/>
        <v>247.66</v>
      </c>
      <c r="CR1039">
        <f>(ROUND((ROUND(((ET1039)*AV1039*1),2)*BB1039),2)+ROUND((ROUND(((AE1039-(EU1039))*AV1039*1),2)*BS1039),2))</f>
        <v>0</v>
      </c>
      <c r="CS1039">
        <f t="shared" si="958"/>
        <v>0</v>
      </c>
      <c r="CT1039">
        <f t="shared" si="959"/>
        <v>0</v>
      </c>
      <c r="CU1039">
        <f t="shared" si="960"/>
        <v>0</v>
      </c>
      <c r="CV1039">
        <f t="shared" si="961"/>
        <v>0</v>
      </c>
      <c r="CW1039">
        <f t="shared" si="962"/>
        <v>0</v>
      </c>
      <c r="CX1039">
        <f t="shared" si="963"/>
        <v>0</v>
      </c>
      <c r="CY1039">
        <f t="shared" si="964"/>
        <v>0</v>
      </c>
      <c r="CZ1039">
        <f t="shared" si="965"/>
        <v>0</v>
      </c>
      <c r="DC1039" t="s">
        <v>3</v>
      </c>
      <c r="DD1039" t="s">
        <v>3</v>
      </c>
      <c r="DE1039" t="s">
        <v>3</v>
      </c>
      <c r="DF1039" t="s">
        <v>3</v>
      </c>
      <c r="DG1039" t="s">
        <v>3</v>
      </c>
      <c r="DH1039" t="s">
        <v>3</v>
      </c>
      <c r="DI1039" t="s">
        <v>3</v>
      </c>
      <c r="DJ1039" t="s">
        <v>3</v>
      </c>
      <c r="DK1039" t="s">
        <v>3</v>
      </c>
      <c r="DL1039" t="s">
        <v>3</v>
      </c>
      <c r="DM1039" t="s">
        <v>3</v>
      </c>
      <c r="DN1039">
        <v>104</v>
      </c>
      <c r="DO1039">
        <v>79</v>
      </c>
      <c r="DP1039">
        <v>1.087</v>
      </c>
      <c r="DQ1039">
        <v>1.0009999999999999</v>
      </c>
      <c r="DU1039">
        <v>1005</v>
      </c>
      <c r="DV1039" t="s">
        <v>143</v>
      </c>
      <c r="DW1039" t="s">
        <v>143</v>
      </c>
      <c r="DX1039">
        <v>1</v>
      </c>
      <c r="DZ1039" t="s">
        <v>3</v>
      </c>
      <c r="EA1039" t="s">
        <v>3</v>
      </c>
      <c r="EB1039" t="s">
        <v>3</v>
      </c>
      <c r="EC1039" t="s">
        <v>3</v>
      </c>
      <c r="EE1039">
        <v>54687522</v>
      </c>
      <c r="EF1039">
        <v>30</v>
      </c>
      <c r="EG1039" t="s">
        <v>137</v>
      </c>
      <c r="EH1039">
        <v>0</v>
      </c>
      <c r="EI1039" t="s">
        <v>3</v>
      </c>
      <c r="EJ1039">
        <v>1</v>
      </c>
      <c r="EK1039">
        <v>96</v>
      </c>
      <c r="EL1039" t="s">
        <v>138</v>
      </c>
      <c r="EM1039" t="s">
        <v>139</v>
      </c>
      <c r="EO1039" t="s">
        <v>3</v>
      </c>
      <c r="EQ1039">
        <v>0</v>
      </c>
      <c r="ER1039">
        <v>23.06</v>
      </c>
      <c r="ES1039">
        <v>23.06</v>
      </c>
      <c r="ET1039">
        <v>0</v>
      </c>
      <c r="EU1039">
        <v>0</v>
      </c>
      <c r="EV1039">
        <v>0</v>
      </c>
      <c r="EW1039">
        <v>0</v>
      </c>
      <c r="EX1039">
        <v>0</v>
      </c>
      <c r="FQ1039">
        <v>0</v>
      </c>
      <c r="FR1039">
        <f t="shared" si="966"/>
        <v>0</v>
      </c>
      <c r="FS1039">
        <v>0</v>
      </c>
      <c r="FX1039">
        <v>104</v>
      </c>
      <c r="FY1039">
        <v>79</v>
      </c>
      <c r="GA1039" t="s">
        <v>3</v>
      </c>
      <c r="GD1039">
        <v>0</v>
      </c>
      <c r="GF1039">
        <v>-1577770690</v>
      </c>
      <c r="GG1039">
        <v>2</v>
      </c>
      <c r="GH1039">
        <v>1</v>
      </c>
      <c r="GI1039">
        <v>3</v>
      </c>
      <c r="GJ1039">
        <v>0</v>
      </c>
      <c r="GK1039">
        <f>ROUND(R1039*(R12)/100,2)</f>
        <v>0</v>
      </c>
      <c r="GL1039">
        <f t="shared" si="967"/>
        <v>0</v>
      </c>
      <c r="GM1039">
        <f t="shared" si="968"/>
        <v>27919.919999999998</v>
      </c>
      <c r="GN1039">
        <f t="shared" si="969"/>
        <v>27919.919999999998</v>
      </c>
      <c r="GO1039">
        <f t="shared" si="970"/>
        <v>0</v>
      </c>
      <c r="GP1039">
        <f t="shared" si="971"/>
        <v>0</v>
      </c>
      <c r="GR1039">
        <v>0</v>
      </c>
      <c r="GS1039">
        <v>3</v>
      </c>
      <c r="GT1039">
        <v>0</v>
      </c>
      <c r="GU1039" t="s">
        <v>3</v>
      </c>
      <c r="GV1039">
        <f t="shared" si="972"/>
        <v>0</v>
      </c>
      <c r="GW1039">
        <v>1</v>
      </c>
      <c r="GX1039">
        <f t="shared" si="973"/>
        <v>0</v>
      </c>
      <c r="HA1039">
        <v>0</v>
      </c>
      <c r="HB1039">
        <v>0</v>
      </c>
      <c r="HC1039">
        <f t="shared" si="974"/>
        <v>0</v>
      </c>
      <c r="HE1039" t="s">
        <v>3</v>
      </c>
      <c r="HF1039" t="s">
        <v>3</v>
      </c>
      <c r="HM1039" t="s">
        <v>3</v>
      </c>
      <c r="HN1039" t="s">
        <v>3</v>
      </c>
      <c r="HO1039" t="s">
        <v>3</v>
      </c>
      <c r="HP1039" t="s">
        <v>3</v>
      </c>
      <c r="HQ1039" t="s">
        <v>3</v>
      </c>
      <c r="IK1039">
        <v>0</v>
      </c>
    </row>
    <row r="1040" spans="1:245" x14ac:dyDescent="0.2">
      <c r="A1040">
        <v>17</v>
      </c>
      <c r="B1040">
        <v>1</v>
      </c>
      <c r="C1040">
        <f>ROW(SmtRes!A510)</f>
        <v>510</v>
      </c>
      <c r="D1040">
        <f>ROW(EtalonRes!A540)</f>
        <v>540</v>
      </c>
      <c r="E1040" t="s">
        <v>148</v>
      </c>
      <c r="F1040" t="s">
        <v>149</v>
      </c>
      <c r="G1040" t="s">
        <v>150</v>
      </c>
      <c r="H1040" t="s">
        <v>22</v>
      </c>
      <c r="I1040">
        <f>ROUND(0.35/100,9)</f>
        <v>3.5000000000000001E-3</v>
      </c>
      <c r="J1040">
        <v>0</v>
      </c>
      <c r="K1040">
        <f>ROUND(0.35/100,9)</f>
        <v>3.5000000000000001E-3</v>
      </c>
      <c r="O1040">
        <f t="shared" si="937"/>
        <v>156.01</v>
      </c>
      <c r="P1040">
        <f t="shared" si="938"/>
        <v>49.18</v>
      </c>
      <c r="Q1040">
        <f>(ROUND((ROUND((((ET1040*1.25))*AV1040*I1040),2)*BB1040),2)+ROUND((ROUND(((AE1040-((EU1040*1.25)))*AV1040*I1040),2)*BS1040),2))</f>
        <v>2.06</v>
      </c>
      <c r="R1040">
        <f t="shared" si="940"/>
        <v>1.06</v>
      </c>
      <c r="S1040">
        <f t="shared" si="941"/>
        <v>104.77</v>
      </c>
      <c r="T1040">
        <f t="shared" si="942"/>
        <v>0</v>
      </c>
      <c r="U1040">
        <f t="shared" si="943"/>
        <v>0.34212499999999996</v>
      </c>
      <c r="V1040">
        <f t="shared" si="944"/>
        <v>0</v>
      </c>
      <c r="W1040">
        <f t="shared" si="945"/>
        <v>0</v>
      </c>
      <c r="X1040">
        <f t="shared" si="946"/>
        <v>91.15</v>
      </c>
      <c r="Y1040">
        <f t="shared" si="947"/>
        <v>42.96</v>
      </c>
      <c r="AA1040">
        <v>55282325</v>
      </c>
      <c r="AB1040">
        <f t="shared" si="948"/>
        <v>8404.3474999999999</v>
      </c>
      <c r="AC1040">
        <f t="shared" si="949"/>
        <v>7205.92</v>
      </c>
      <c r="AD1040">
        <f>ROUND(((((ET1040*1.25))-((EU1040*1.25)))+AE1040),6)</f>
        <v>63.55</v>
      </c>
      <c r="AE1040">
        <f>ROUND(((EU1040*1.25)),6)</f>
        <v>10.012499999999999</v>
      </c>
      <c r="AF1040">
        <f>ROUND(((EV1040*1.15)),6)</f>
        <v>1134.8775000000001</v>
      </c>
      <c r="AG1040">
        <f t="shared" si="952"/>
        <v>0</v>
      </c>
      <c r="AH1040">
        <f>((EW1040*1.15))</f>
        <v>97.749999999999986</v>
      </c>
      <c r="AI1040">
        <f>((EX1040*1.25))</f>
        <v>0</v>
      </c>
      <c r="AJ1040">
        <f t="shared" si="954"/>
        <v>0</v>
      </c>
      <c r="AK1040">
        <v>8243.6200000000008</v>
      </c>
      <c r="AL1040">
        <v>7205.92</v>
      </c>
      <c r="AM1040">
        <v>50.84</v>
      </c>
      <c r="AN1040">
        <v>8.01</v>
      </c>
      <c r="AO1040">
        <v>986.85</v>
      </c>
      <c r="AP1040">
        <v>0</v>
      </c>
      <c r="AQ1040">
        <v>85</v>
      </c>
      <c r="AR1040">
        <v>0</v>
      </c>
      <c r="AS1040">
        <v>0</v>
      </c>
      <c r="AT1040">
        <v>87</v>
      </c>
      <c r="AU1040">
        <v>41</v>
      </c>
      <c r="AV1040">
        <v>1</v>
      </c>
      <c r="AW1040">
        <v>1</v>
      </c>
      <c r="AZ1040">
        <v>1</v>
      </c>
      <c r="BA1040">
        <v>26.39</v>
      </c>
      <c r="BB1040">
        <v>9.3800000000000008</v>
      </c>
      <c r="BC1040">
        <v>1.95</v>
      </c>
      <c r="BD1040" t="s">
        <v>3</v>
      </c>
      <c r="BE1040" t="s">
        <v>3</v>
      </c>
      <c r="BF1040" t="s">
        <v>3</v>
      </c>
      <c r="BG1040" t="s">
        <v>3</v>
      </c>
      <c r="BH1040">
        <v>0</v>
      </c>
      <c r="BI1040">
        <v>1</v>
      </c>
      <c r="BJ1040" t="s">
        <v>151</v>
      </c>
      <c r="BM1040">
        <v>96</v>
      </c>
      <c r="BN1040">
        <v>0</v>
      </c>
      <c r="BO1040" t="s">
        <v>149</v>
      </c>
      <c r="BP1040">
        <v>1</v>
      </c>
      <c r="BQ1040">
        <v>30</v>
      </c>
      <c r="BR1040">
        <v>0</v>
      </c>
      <c r="BS1040">
        <v>26.39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3</v>
      </c>
      <c r="BZ1040">
        <v>87</v>
      </c>
      <c r="CA1040">
        <v>41</v>
      </c>
      <c r="CB1040" t="s">
        <v>3</v>
      </c>
      <c r="CE1040">
        <v>30</v>
      </c>
      <c r="CF1040">
        <v>0</v>
      </c>
      <c r="CG1040">
        <v>0</v>
      </c>
      <c r="CM1040">
        <v>0</v>
      </c>
      <c r="CN1040" t="s">
        <v>134</v>
      </c>
      <c r="CO1040">
        <v>0</v>
      </c>
      <c r="CP1040">
        <f t="shared" si="955"/>
        <v>156.01</v>
      </c>
      <c r="CQ1040">
        <f t="shared" si="956"/>
        <v>14051.54</v>
      </c>
      <c r="CR1040">
        <f>(ROUND((ROUND((((ET1040*1.25))*AV1040*1),2)*BB1040),2)+ROUND((ROUND(((AE1040-((EU1040*1.25)))*AV1040*1),2)*BS1040),2))</f>
        <v>596.1</v>
      </c>
      <c r="CS1040">
        <f t="shared" si="958"/>
        <v>264.16000000000003</v>
      </c>
      <c r="CT1040">
        <f t="shared" si="959"/>
        <v>29949.48</v>
      </c>
      <c r="CU1040">
        <f t="shared" si="960"/>
        <v>0</v>
      </c>
      <c r="CV1040">
        <f t="shared" si="961"/>
        <v>97.749999999999986</v>
      </c>
      <c r="CW1040">
        <f t="shared" si="962"/>
        <v>0</v>
      </c>
      <c r="CX1040">
        <f t="shared" si="963"/>
        <v>0</v>
      </c>
      <c r="CY1040">
        <f t="shared" si="964"/>
        <v>91.149900000000002</v>
      </c>
      <c r="CZ1040">
        <f t="shared" si="965"/>
        <v>42.955699999999993</v>
      </c>
      <c r="DC1040" t="s">
        <v>3</v>
      </c>
      <c r="DD1040" t="s">
        <v>3</v>
      </c>
      <c r="DE1040" t="s">
        <v>135</v>
      </c>
      <c r="DF1040" t="s">
        <v>135</v>
      </c>
      <c r="DG1040" t="s">
        <v>136</v>
      </c>
      <c r="DH1040" t="s">
        <v>3</v>
      </c>
      <c r="DI1040" t="s">
        <v>136</v>
      </c>
      <c r="DJ1040" t="s">
        <v>135</v>
      </c>
      <c r="DK1040" t="s">
        <v>3</v>
      </c>
      <c r="DL1040" t="s">
        <v>3</v>
      </c>
      <c r="DM1040" t="s">
        <v>3</v>
      </c>
      <c r="DN1040">
        <v>104</v>
      </c>
      <c r="DO1040">
        <v>79</v>
      </c>
      <c r="DP1040">
        <v>1.087</v>
      </c>
      <c r="DQ1040">
        <v>1.0009999999999999</v>
      </c>
      <c r="DU1040">
        <v>1005</v>
      </c>
      <c r="DV1040" t="s">
        <v>22</v>
      </c>
      <c r="DW1040" t="s">
        <v>22</v>
      </c>
      <c r="DX1040">
        <v>100</v>
      </c>
      <c r="DZ1040" t="s">
        <v>3</v>
      </c>
      <c r="EA1040" t="s">
        <v>3</v>
      </c>
      <c r="EB1040" t="s">
        <v>3</v>
      </c>
      <c r="EC1040" t="s">
        <v>3</v>
      </c>
      <c r="EE1040">
        <v>54687522</v>
      </c>
      <c r="EF1040">
        <v>30</v>
      </c>
      <c r="EG1040" t="s">
        <v>137</v>
      </c>
      <c r="EH1040">
        <v>0</v>
      </c>
      <c r="EI1040" t="s">
        <v>3</v>
      </c>
      <c r="EJ1040">
        <v>1</v>
      </c>
      <c r="EK1040">
        <v>96</v>
      </c>
      <c r="EL1040" t="s">
        <v>138</v>
      </c>
      <c r="EM1040" t="s">
        <v>139</v>
      </c>
      <c r="EO1040" t="s">
        <v>140</v>
      </c>
      <c r="EQ1040">
        <v>0</v>
      </c>
      <c r="ER1040">
        <v>8243.6200000000008</v>
      </c>
      <c r="ES1040">
        <v>7205.92</v>
      </c>
      <c r="ET1040">
        <v>50.84</v>
      </c>
      <c r="EU1040">
        <v>8.01</v>
      </c>
      <c r="EV1040">
        <v>986.85</v>
      </c>
      <c r="EW1040">
        <v>85</v>
      </c>
      <c r="EX1040">
        <v>0</v>
      </c>
      <c r="EY1040">
        <v>0</v>
      </c>
      <c r="FQ1040">
        <v>0</v>
      </c>
      <c r="FR1040">
        <f t="shared" si="966"/>
        <v>0</v>
      </c>
      <c r="FS1040">
        <v>0</v>
      </c>
      <c r="FX1040">
        <v>104</v>
      </c>
      <c r="FY1040">
        <v>79</v>
      </c>
      <c r="GA1040" t="s">
        <v>3</v>
      </c>
      <c r="GD1040">
        <v>0</v>
      </c>
      <c r="GF1040">
        <v>-191319278</v>
      </c>
      <c r="GG1040">
        <v>2</v>
      </c>
      <c r="GH1040">
        <v>1</v>
      </c>
      <c r="GI1040">
        <v>3</v>
      </c>
      <c r="GJ1040">
        <v>0</v>
      </c>
      <c r="GK1040">
        <f>ROUND(R1040*(R12)/100,2)</f>
        <v>1.7</v>
      </c>
      <c r="GL1040">
        <f t="shared" si="967"/>
        <v>0</v>
      </c>
      <c r="GM1040">
        <f t="shared" si="968"/>
        <v>291.82</v>
      </c>
      <c r="GN1040">
        <f t="shared" si="969"/>
        <v>291.82</v>
      </c>
      <c r="GO1040">
        <f t="shared" si="970"/>
        <v>0</v>
      </c>
      <c r="GP1040">
        <f t="shared" si="971"/>
        <v>0</v>
      </c>
      <c r="GR1040">
        <v>0</v>
      </c>
      <c r="GS1040">
        <v>3</v>
      </c>
      <c r="GT1040">
        <v>0</v>
      </c>
      <c r="GU1040" t="s">
        <v>3</v>
      </c>
      <c r="GV1040">
        <f t="shared" si="972"/>
        <v>0</v>
      </c>
      <c r="GW1040">
        <v>1</v>
      </c>
      <c r="GX1040">
        <f t="shared" si="973"/>
        <v>0</v>
      </c>
      <c r="HA1040">
        <v>0</v>
      </c>
      <c r="HB1040">
        <v>0</v>
      </c>
      <c r="HC1040">
        <f t="shared" si="974"/>
        <v>0</v>
      </c>
      <c r="HE1040" t="s">
        <v>3</v>
      </c>
      <c r="HF1040" t="s">
        <v>3</v>
      </c>
      <c r="HM1040" t="s">
        <v>3</v>
      </c>
      <c r="HN1040" t="s">
        <v>3</v>
      </c>
      <c r="HO1040" t="s">
        <v>3</v>
      </c>
      <c r="HP1040" t="s">
        <v>3</v>
      </c>
      <c r="HQ1040" t="s">
        <v>3</v>
      </c>
      <c r="IK1040">
        <v>0</v>
      </c>
    </row>
    <row r="1041" spans="1:245" x14ac:dyDescent="0.2">
      <c r="A1041">
        <v>18</v>
      </c>
      <c r="B1041">
        <v>1</v>
      </c>
      <c r="C1041">
        <v>505</v>
      </c>
      <c r="E1041" t="s">
        <v>152</v>
      </c>
      <c r="F1041" t="s">
        <v>142</v>
      </c>
      <c r="G1041" t="s">
        <v>282</v>
      </c>
      <c r="H1041" t="s">
        <v>143</v>
      </c>
      <c r="I1041">
        <f>I1040*J1041</f>
        <v>0.472605</v>
      </c>
      <c r="J1041">
        <v>135.03</v>
      </c>
      <c r="K1041">
        <v>135.03</v>
      </c>
      <c r="O1041">
        <f t="shared" si="937"/>
        <v>124.53</v>
      </c>
      <c r="P1041">
        <f t="shared" si="938"/>
        <v>124.53</v>
      </c>
      <c r="Q1041">
        <f>(ROUND((ROUND(((ET1041)*AV1041*I1041),2)*BB1041),2)+ROUND((ROUND(((AE1041-(EU1041))*AV1041*I1041),2)*BS1041),2))</f>
        <v>0</v>
      </c>
      <c r="R1041">
        <f t="shared" si="940"/>
        <v>0</v>
      </c>
      <c r="S1041">
        <f t="shared" si="941"/>
        <v>0</v>
      </c>
      <c r="T1041">
        <f t="shared" si="942"/>
        <v>0</v>
      </c>
      <c r="U1041">
        <f t="shared" si="943"/>
        <v>0</v>
      </c>
      <c r="V1041">
        <f t="shared" si="944"/>
        <v>0</v>
      </c>
      <c r="W1041">
        <f t="shared" si="945"/>
        <v>0</v>
      </c>
      <c r="X1041">
        <f t="shared" si="946"/>
        <v>0</v>
      </c>
      <c r="Y1041">
        <f t="shared" si="947"/>
        <v>0</v>
      </c>
      <c r="AA1041">
        <v>55282325</v>
      </c>
      <c r="AB1041">
        <f t="shared" si="948"/>
        <v>25.09</v>
      </c>
      <c r="AC1041">
        <f t="shared" si="949"/>
        <v>25.09</v>
      </c>
      <c r="AD1041">
        <f>ROUND((((ET1041)-(EU1041))+AE1041),6)</f>
        <v>0</v>
      </c>
      <c r="AE1041">
        <f>ROUND((EU1041),6)</f>
        <v>0</v>
      </c>
      <c r="AF1041">
        <f>ROUND((EV1041),6)</f>
        <v>0</v>
      </c>
      <c r="AG1041">
        <f t="shared" si="952"/>
        <v>0</v>
      </c>
      <c r="AH1041">
        <f>(EW1041)</f>
        <v>0</v>
      </c>
      <c r="AI1041">
        <f>(EX1041)</f>
        <v>0</v>
      </c>
      <c r="AJ1041">
        <f t="shared" si="954"/>
        <v>0</v>
      </c>
      <c r="AK1041">
        <v>25.09</v>
      </c>
      <c r="AL1041">
        <v>25.09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1</v>
      </c>
      <c r="AW1041">
        <v>1</v>
      </c>
      <c r="AZ1041">
        <v>1</v>
      </c>
      <c r="BA1041">
        <v>1</v>
      </c>
      <c r="BB1041">
        <v>1</v>
      </c>
      <c r="BC1041">
        <v>10.5</v>
      </c>
      <c r="BD1041" t="s">
        <v>3</v>
      </c>
      <c r="BE1041" t="s">
        <v>3</v>
      </c>
      <c r="BF1041" t="s">
        <v>3</v>
      </c>
      <c r="BG1041" t="s">
        <v>3</v>
      </c>
      <c r="BH1041">
        <v>3</v>
      </c>
      <c r="BI1041">
        <v>1</v>
      </c>
      <c r="BJ1041" t="s">
        <v>144</v>
      </c>
      <c r="BM1041">
        <v>96</v>
      </c>
      <c r="BN1041">
        <v>0</v>
      </c>
      <c r="BO1041" t="s">
        <v>142</v>
      </c>
      <c r="BP1041">
        <v>1</v>
      </c>
      <c r="BQ1041">
        <v>30</v>
      </c>
      <c r="BR1041">
        <v>0</v>
      </c>
      <c r="BS1041">
        <v>1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3</v>
      </c>
      <c r="BZ1041">
        <v>0</v>
      </c>
      <c r="CA1041">
        <v>0</v>
      </c>
      <c r="CB1041" t="s">
        <v>3</v>
      </c>
      <c r="CE1041">
        <v>30</v>
      </c>
      <c r="CF1041">
        <v>0</v>
      </c>
      <c r="CG1041">
        <v>0</v>
      </c>
      <c r="CM1041">
        <v>0</v>
      </c>
      <c r="CN1041" t="s">
        <v>3</v>
      </c>
      <c r="CO1041">
        <v>0</v>
      </c>
      <c r="CP1041">
        <f t="shared" si="955"/>
        <v>124.53</v>
      </c>
      <c r="CQ1041">
        <f t="shared" si="956"/>
        <v>263.45</v>
      </c>
      <c r="CR1041">
        <f>(ROUND((ROUND(((ET1041)*AV1041*1),2)*BB1041),2)+ROUND((ROUND(((AE1041-(EU1041))*AV1041*1),2)*BS1041),2))</f>
        <v>0</v>
      </c>
      <c r="CS1041">
        <f t="shared" si="958"/>
        <v>0</v>
      </c>
      <c r="CT1041">
        <f t="shared" si="959"/>
        <v>0</v>
      </c>
      <c r="CU1041">
        <f t="shared" si="960"/>
        <v>0</v>
      </c>
      <c r="CV1041">
        <f t="shared" si="961"/>
        <v>0</v>
      </c>
      <c r="CW1041">
        <f t="shared" si="962"/>
        <v>0</v>
      </c>
      <c r="CX1041">
        <f t="shared" si="963"/>
        <v>0</v>
      </c>
      <c r="CY1041">
        <f t="shared" si="964"/>
        <v>0</v>
      </c>
      <c r="CZ1041">
        <f t="shared" si="965"/>
        <v>0</v>
      </c>
      <c r="DC1041" t="s">
        <v>3</v>
      </c>
      <c r="DD1041" t="s">
        <v>3</v>
      </c>
      <c r="DE1041" t="s">
        <v>3</v>
      </c>
      <c r="DF1041" t="s">
        <v>3</v>
      </c>
      <c r="DG1041" t="s">
        <v>3</v>
      </c>
      <c r="DH1041" t="s">
        <v>3</v>
      </c>
      <c r="DI1041" t="s">
        <v>3</v>
      </c>
      <c r="DJ1041" t="s">
        <v>3</v>
      </c>
      <c r="DK1041" t="s">
        <v>3</v>
      </c>
      <c r="DL1041" t="s">
        <v>3</v>
      </c>
      <c r="DM1041" t="s">
        <v>3</v>
      </c>
      <c r="DN1041">
        <v>104</v>
      </c>
      <c r="DO1041">
        <v>79</v>
      </c>
      <c r="DP1041">
        <v>1.087</v>
      </c>
      <c r="DQ1041">
        <v>1.0009999999999999</v>
      </c>
      <c r="DU1041">
        <v>1005</v>
      </c>
      <c r="DV1041" t="s">
        <v>143</v>
      </c>
      <c r="DW1041" t="s">
        <v>143</v>
      </c>
      <c r="DX1041">
        <v>1</v>
      </c>
      <c r="DZ1041" t="s">
        <v>3</v>
      </c>
      <c r="EA1041" t="s">
        <v>3</v>
      </c>
      <c r="EB1041" t="s">
        <v>3</v>
      </c>
      <c r="EC1041" t="s">
        <v>3</v>
      </c>
      <c r="EE1041">
        <v>54687522</v>
      </c>
      <c r="EF1041">
        <v>30</v>
      </c>
      <c r="EG1041" t="s">
        <v>137</v>
      </c>
      <c r="EH1041">
        <v>0</v>
      </c>
      <c r="EI1041" t="s">
        <v>3</v>
      </c>
      <c r="EJ1041">
        <v>1</v>
      </c>
      <c r="EK1041">
        <v>96</v>
      </c>
      <c r="EL1041" t="s">
        <v>138</v>
      </c>
      <c r="EM1041" t="s">
        <v>139</v>
      </c>
      <c r="EO1041" t="s">
        <v>3</v>
      </c>
      <c r="EQ1041">
        <v>0</v>
      </c>
      <c r="ER1041">
        <v>25.09</v>
      </c>
      <c r="ES1041">
        <v>25.09</v>
      </c>
      <c r="ET1041">
        <v>0</v>
      </c>
      <c r="EU1041">
        <v>0</v>
      </c>
      <c r="EV1041">
        <v>0</v>
      </c>
      <c r="EW1041">
        <v>0</v>
      </c>
      <c r="EX1041">
        <v>0</v>
      </c>
      <c r="FQ1041">
        <v>0</v>
      </c>
      <c r="FR1041">
        <f t="shared" si="966"/>
        <v>0</v>
      </c>
      <c r="FS1041">
        <v>0</v>
      </c>
      <c r="FX1041">
        <v>104</v>
      </c>
      <c r="FY1041">
        <v>79</v>
      </c>
      <c r="GA1041" t="s">
        <v>3</v>
      </c>
      <c r="GD1041">
        <v>0</v>
      </c>
      <c r="GF1041">
        <v>-1420146113</v>
      </c>
      <c r="GG1041">
        <v>2</v>
      </c>
      <c r="GH1041">
        <v>1</v>
      </c>
      <c r="GI1041">
        <v>3</v>
      </c>
      <c r="GJ1041">
        <v>0</v>
      </c>
      <c r="GK1041">
        <f>ROUND(R1041*(R12)/100,2)</f>
        <v>0</v>
      </c>
      <c r="GL1041">
        <f t="shared" si="967"/>
        <v>0</v>
      </c>
      <c r="GM1041">
        <f t="shared" si="968"/>
        <v>124.53</v>
      </c>
      <c r="GN1041">
        <f t="shared" si="969"/>
        <v>124.53</v>
      </c>
      <c r="GO1041">
        <f t="shared" si="970"/>
        <v>0</v>
      </c>
      <c r="GP1041">
        <f t="shared" si="971"/>
        <v>0</v>
      </c>
      <c r="GR1041">
        <v>0</v>
      </c>
      <c r="GS1041">
        <v>3</v>
      </c>
      <c r="GT1041">
        <v>0</v>
      </c>
      <c r="GU1041" t="s">
        <v>3</v>
      </c>
      <c r="GV1041">
        <f t="shared" si="972"/>
        <v>0</v>
      </c>
      <c r="GW1041">
        <v>1</v>
      </c>
      <c r="GX1041">
        <f t="shared" si="973"/>
        <v>0</v>
      </c>
      <c r="HA1041">
        <v>0</v>
      </c>
      <c r="HB1041">
        <v>0</v>
      </c>
      <c r="HC1041">
        <f t="shared" si="974"/>
        <v>0</v>
      </c>
      <c r="HE1041" t="s">
        <v>3</v>
      </c>
      <c r="HF1041" t="s">
        <v>3</v>
      </c>
      <c r="HM1041" t="s">
        <v>3</v>
      </c>
      <c r="HN1041" t="s">
        <v>3</v>
      </c>
      <c r="HO1041" t="s">
        <v>3</v>
      </c>
      <c r="HP1041" t="s">
        <v>3</v>
      </c>
      <c r="HQ1041" t="s">
        <v>3</v>
      </c>
      <c r="IK1041">
        <v>0</v>
      </c>
    </row>
    <row r="1042" spans="1:245" x14ac:dyDescent="0.2">
      <c r="A1042">
        <v>18</v>
      </c>
      <c r="B1042">
        <v>1</v>
      </c>
      <c r="C1042">
        <v>506</v>
      </c>
      <c r="E1042" t="s">
        <v>153</v>
      </c>
      <c r="F1042" t="s">
        <v>146</v>
      </c>
      <c r="G1042" t="s">
        <v>283</v>
      </c>
      <c r="H1042" t="s">
        <v>143</v>
      </c>
      <c r="I1042">
        <f>I1040*J1042</f>
        <v>0.21094499999999999</v>
      </c>
      <c r="J1042">
        <v>60.269999999999996</v>
      </c>
      <c r="K1042">
        <v>60.27</v>
      </c>
      <c r="O1042">
        <f t="shared" si="937"/>
        <v>52.2</v>
      </c>
      <c r="P1042">
        <f t="shared" si="938"/>
        <v>52.2</v>
      </c>
      <c r="Q1042">
        <f>(ROUND((ROUND(((ET1042)*AV1042*I1042),2)*BB1042),2)+ROUND((ROUND(((AE1042-(EU1042))*AV1042*I1042),2)*BS1042),2))</f>
        <v>0</v>
      </c>
      <c r="R1042">
        <f t="shared" si="940"/>
        <v>0</v>
      </c>
      <c r="S1042">
        <f t="shared" si="941"/>
        <v>0</v>
      </c>
      <c r="T1042">
        <f t="shared" si="942"/>
        <v>0</v>
      </c>
      <c r="U1042">
        <f t="shared" si="943"/>
        <v>0</v>
      </c>
      <c r="V1042">
        <f t="shared" si="944"/>
        <v>0</v>
      </c>
      <c r="W1042">
        <f t="shared" si="945"/>
        <v>0</v>
      </c>
      <c r="X1042">
        <f t="shared" si="946"/>
        <v>0</v>
      </c>
      <c r="Y1042">
        <f t="shared" si="947"/>
        <v>0</v>
      </c>
      <c r="AA1042">
        <v>55282325</v>
      </c>
      <c r="AB1042">
        <f t="shared" si="948"/>
        <v>23.06</v>
      </c>
      <c r="AC1042">
        <f t="shared" si="949"/>
        <v>23.06</v>
      </c>
      <c r="AD1042">
        <f>ROUND((((ET1042)-(EU1042))+AE1042),6)</f>
        <v>0</v>
      </c>
      <c r="AE1042">
        <f>ROUND((EU1042),6)</f>
        <v>0</v>
      </c>
      <c r="AF1042">
        <f>ROUND((EV1042),6)</f>
        <v>0</v>
      </c>
      <c r="AG1042">
        <f t="shared" si="952"/>
        <v>0</v>
      </c>
      <c r="AH1042">
        <f>(EW1042)</f>
        <v>0</v>
      </c>
      <c r="AI1042">
        <f>(EX1042)</f>
        <v>0</v>
      </c>
      <c r="AJ1042">
        <f t="shared" si="954"/>
        <v>0</v>
      </c>
      <c r="AK1042">
        <v>23.06</v>
      </c>
      <c r="AL1042">
        <v>23.06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1</v>
      </c>
      <c r="AW1042">
        <v>1</v>
      </c>
      <c r="AZ1042">
        <v>1</v>
      </c>
      <c r="BA1042">
        <v>1</v>
      </c>
      <c r="BB1042">
        <v>1</v>
      </c>
      <c r="BC1042">
        <v>10.74</v>
      </c>
      <c r="BD1042" t="s">
        <v>3</v>
      </c>
      <c r="BE1042" t="s">
        <v>3</v>
      </c>
      <c r="BF1042" t="s">
        <v>3</v>
      </c>
      <c r="BG1042" t="s">
        <v>3</v>
      </c>
      <c r="BH1042">
        <v>3</v>
      </c>
      <c r="BI1042">
        <v>1</v>
      </c>
      <c r="BJ1042" t="s">
        <v>147</v>
      </c>
      <c r="BM1042">
        <v>96</v>
      </c>
      <c r="BN1042">
        <v>0</v>
      </c>
      <c r="BO1042" t="s">
        <v>146</v>
      </c>
      <c r="BP1042">
        <v>1</v>
      </c>
      <c r="BQ1042">
        <v>30</v>
      </c>
      <c r="BR1042">
        <v>0</v>
      </c>
      <c r="BS1042">
        <v>1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3</v>
      </c>
      <c r="BZ1042">
        <v>0</v>
      </c>
      <c r="CA1042">
        <v>0</v>
      </c>
      <c r="CB1042" t="s">
        <v>3</v>
      </c>
      <c r="CE1042">
        <v>30</v>
      </c>
      <c r="CF1042">
        <v>0</v>
      </c>
      <c r="CG1042">
        <v>0</v>
      </c>
      <c r="CM1042">
        <v>0</v>
      </c>
      <c r="CN1042" t="s">
        <v>3</v>
      </c>
      <c r="CO1042">
        <v>0</v>
      </c>
      <c r="CP1042">
        <f t="shared" si="955"/>
        <v>52.2</v>
      </c>
      <c r="CQ1042">
        <f t="shared" si="956"/>
        <v>247.66</v>
      </c>
      <c r="CR1042">
        <f>(ROUND((ROUND(((ET1042)*AV1042*1),2)*BB1042),2)+ROUND((ROUND(((AE1042-(EU1042))*AV1042*1),2)*BS1042),2))</f>
        <v>0</v>
      </c>
      <c r="CS1042">
        <f t="shared" si="958"/>
        <v>0</v>
      </c>
      <c r="CT1042">
        <f t="shared" si="959"/>
        <v>0</v>
      </c>
      <c r="CU1042">
        <f t="shared" si="960"/>
        <v>0</v>
      </c>
      <c r="CV1042">
        <f t="shared" si="961"/>
        <v>0</v>
      </c>
      <c r="CW1042">
        <f t="shared" si="962"/>
        <v>0</v>
      </c>
      <c r="CX1042">
        <f t="shared" si="963"/>
        <v>0</v>
      </c>
      <c r="CY1042">
        <f t="shared" si="964"/>
        <v>0</v>
      </c>
      <c r="CZ1042">
        <f t="shared" si="965"/>
        <v>0</v>
      </c>
      <c r="DC1042" t="s">
        <v>3</v>
      </c>
      <c r="DD1042" t="s">
        <v>3</v>
      </c>
      <c r="DE1042" t="s">
        <v>3</v>
      </c>
      <c r="DF1042" t="s">
        <v>3</v>
      </c>
      <c r="DG1042" t="s">
        <v>3</v>
      </c>
      <c r="DH1042" t="s">
        <v>3</v>
      </c>
      <c r="DI1042" t="s">
        <v>3</v>
      </c>
      <c r="DJ1042" t="s">
        <v>3</v>
      </c>
      <c r="DK1042" t="s">
        <v>3</v>
      </c>
      <c r="DL1042" t="s">
        <v>3</v>
      </c>
      <c r="DM1042" t="s">
        <v>3</v>
      </c>
      <c r="DN1042">
        <v>104</v>
      </c>
      <c r="DO1042">
        <v>79</v>
      </c>
      <c r="DP1042">
        <v>1.087</v>
      </c>
      <c r="DQ1042">
        <v>1.0009999999999999</v>
      </c>
      <c r="DU1042">
        <v>1005</v>
      </c>
      <c r="DV1042" t="s">
        <v>143</v>
      </c>
      <c r="DW1042" t="s">
        <v>143</v>
      </c>
      <c r="DX1042">
        <v>1</v>
      </c>
      <c r="DZ1042" t="s">
        <v>3</v>
      </c>
      <c r="EA1042" t="s">
        <v>3</v>
      </c>
      <c r="EB1042" t="s">
        <v>3</v>
      </c>
      <c r="EC1042" t="s">
        <v>3</v>
      </c>
      <c r="EE1042">
        <v>54687522</v>
      </c>
      <c r="EF1042">
        <v>30</v>
      </c>
      <c r="EG1042" t="s">
        <v>137</v>
      </c>
      <c r="EH1042">
        <v>0</v>
      </c>
      <c r="EI1042" t="s">
        <v>3</v>
      </c>
      <c r="EJ1042">
        <v>1</v>
      </c>
      <c r="EK1042">
        <v>96</v>
      </c>
      <c r="EL1042" t="s">
        <v>138</v>
      </c>
      <c r="EM1042" t="s">
        <v>139</v>
      </c>
      <c r="EO1042" t="s">
        <v>3</v>
      </c>
      <c r="EQ1042">
        <v>0</v>
      </c>
      <c r="ER1042">
        <v>23.06</v>
      </c>
      <c r="ES1042">
        <v>23.06</v>
      </c>
      <c r="ET1042">
        <v>0</v>
      </c>
      <c r="EU1042">
        <v>0</v>
      </c>
      <c r="EV1042">
        <v>0</v>
      </c>
      <c r="EW1042">
        <v>0</v>
      </c>
      <c r="EX1042">
        <v>0</v>
      </c>
      <c r="FQ1042">
        <v>0</v>
      </c>
      <c r="FR1042">
        <f t="shared" si="966"/>
        <v>0</v>
      </c>
      <c r="FS1042">
        <v>0</v>
      </c>
      <c r="FX1042">
        <v>104</v>
      </c>
      <c r="FY1042">
        <v>79</v>
      </c>
      <c r="GA1042" t="s">
        <v>3</v>
      </c>
      <c r="GD1042">
        <v>0</v>
      </c>
      <c r="GF1042">
        <v>-1577770690</v>
      </c>
      <c r="GG1042">
        <v>2</v>
      </c>
      <c r="GH1042">
        <v>1</v>
      </c>
      <c r="GI1042">
        <v>3</v>
      </c>
      <c r="GJ1042">
        <v>0</v>
      </c>
      <c r="GK1042">
        <f>ROUND(R1042*(R12)/100,2)</f>
        <v>0</v>
      </c>
      <c r="GL1042">
        <f t="shared" si="967"/>
        <v>0</v>
      </c>
      <c r="GM1042">
        <f t="shared" si="968"/>
        <v>52.2</v>
      </c>
      <c r="GN1042">
        <f t="shared" si="969"/>
        <v>52.2</v>
      </c>
      <c r="GO1042">
        <f t="shared" si="970"/>
        <v>0</v>
      </c>
      <c r="GP1042">
        <f t="shared" si="971"/>
        <v>0</v>
      </c>
      <c r="GR1042">
        <v>0</v>
      </c>
      <c r="GS1042">
        <v>3</v>
      </c>
      <c r="GT1042">
        <v>0</v>
      </c>
      <c r="GU1042" t="s">
        <v>3</v>
      </c>
      <c r="GV1042">
        <f t="shared" si="972"/>
        <v>0</v>
      </c>
      <c r="GW1042">
        <v>1</v>
      </c>
      <c r="GX1042">
        <f t="shared" si="973"/>
        <v>0</v>
      </c>
      <c r="HA1042">
        <v>0</v>
      </c>
      <c r="HB1042">
        <v>0</v>
      </c>
      <c r="HC1042">
        <f t="shared" si="974"/>
        <v>0</v>
      </c>
      <c r="HE1042" t="s">
        <v>3</v>
      </c>
      <c r="HF1042" t="s">
        <v>3</v>
      </c>
      <c r="HM1042" t="s">
        <v>3</v>
      </c>
      <c r="HN1042" t="s">
        <v>3</v>
      </c>
      <c r="HO1042" t="s">
        <v>3</v>
      </c>
      <c r="HP1042" t="s">
        <v>3</v>
      </c>
      <c r="HQ1042" t="s">
        <v>3</v>
      </c>
      <c r="IK1042">
        <v>0</v>
      </c>
    </row>
    <row r="1044" spans="1:245" x14ac:dyDescent="0.2">
      <c r="A1044" s="2">
        <v>51</v>
      </c>
      <c r="B1044" s="2">
        <f>B1025</f>
        <v>1</v>
      </c>
      <c r="C1044" s="2">
        <f>A1025</f>
        <v>5</v>
      </c>
      <c r="D1044" s="2">
        <f>ROW(A1025)</f>
        <v>1025</v>
      </c>
      <c r="E1044" s="2"/>
      <c r="F1044" s="2" t="str">
        <f>IF(F1025&lt;&gt;"",F1025,"")</f>
        <v>Новый подраздел</v>
      </c>
      <c r="G1044" s="2" t="str">
        <f>IF(G1025&lt;&gt;"",G1025,"")</f>
        <v>Монтажные (кровельные)работы</v>
      </c>
      <c r="H1044" s="2">
        <v>0</v>
      </c>
      <c r="I1044" s="2"/>
      <c r="J1044" s="2"/>
      <c r="K1044" s="2"/>
      <c r="L1044" s="2"/>
      <c r="M1044" s="2"/>
      <c r="N1044" s="2"/>
      <c r="O1044" s="2">
        <f t="shared" ref="O1044:T1044" si="975">ROUND(AB1044,2)</f>
        <v>88332.56</v>
      </c>
      <c r="P1044" s="2">
        <f t="shared" si="975"/>
        <v>61322.080000000002</v>
      </c>
      <c r="Q1044" s="2">
        <f t="shared" si="975"/>
        <v>3494.35</v>
      </c>
      <c r="R1044" s="2">
        <f t="shared" si="975"/>
        <v>2014.62</v>
      </c>
      <c r="S1044" s="2">
        <f t="shared" si="975"/>
        <v>23516.13</v>
      </c>
      <c r="T1044" s="2">
        <f t="shared" si="975"/>
        <v>0</v>
      </c>
      <c r="U1044" s="2">
        <f>AH1044</f>
        <v>71.393180999999984</v>
      </c>
      <c r="V1044" s="2">
        <f>AI1044</f>
        <v>0</v>
      </c>
      <c r="W1044" s="2">
        <f>ROUND(AJ1044,2)</f>
        <v>0</v>
      </c>
      <c r="X1044" s="2">
        <f>ROUND(AK1044,2)</f>
        <v>19666.93</v>
      </c>
      <c r="Y1044" s="2">
        <f>ROUND(AL1044,2)</f>
        <v>9641.61</v>
      </c>
      <c r="Z1044" s="2"/>
      <c r="AA1044" s="2"/>
      <c r="AB1044" s="2">
        <f>ROUND(SUMIF(AA1029:AA1042,"=55282325",O1029:O1042),2)</f>
        <v>88332.56</v>
      </c>
      <c r="AC1044" s="2">
        <f>ROUND(SUMIF(AA1029:AA1042,"=55282325",P1029:P1042),2)</f>
        <v>61322.080000000002</v>
      </c>
      <c r="AD1044" s="2">
        <f>ROUND(SUMIF(AA1029:AA1042,"=55282325",Q1029:Q1042),2)</f>
        <v>3494.35</v>
      </c>
      <c r="AE1044" s="2">
        <f>ROUND(SUMIF(AA1029:AA1042,"=55282325",R1029:R1042),2)</f>
        <v>2014.62</v>
      </c>
      <c r="AF1044" s="2">
        <f>ROUND(SUMIF(AA1029:AA1042,"=55282325",S1029:S1042),2)</f>
        <v>23516.13</v>
      </c>
      <c r="AG1044" s="2">
        <f>ROUND(SUMIF(AA1029:AA1042,"=55282325",T1029:T1042),2)</f>
        <v>0</v>
      </c>
      <c r="AH1044" s="2">
        <f>SUMIF(AA1029:AA1042,"=55282325",U1029:U1042)</f>
        <v>71.393180999999984</v>
      </c>
      <c r="AI1044" s="2">
        <f>SUMIF(AA1029:AA1042,"=55282325",V1029:V1042)</f>
        <v>0</v>
      </c>
      <c r="AJ1044" s="2">
        <f>ROUND(SUMIF(AA1029:AA1042,"=55282325",W1029:W1042),2)</f>
        <v>0</v>
      </c>
      <c r="AK1044" s="2">
        <f>ROUND(SUMIF(AA1029:AA1042,"=55282325",X1029:X1042),2)</f>
        <v>19666.93</v>
      </c>
      <c r="AL1044" s="2">
        <f>ROUND(SUMIF(AA1029:AA1042,"=55282325",Y1029:Y1042),2)</f>
        <v>9641.61</v>
      </c>
      <c r="AM1044" s="2"/>
      <c r="AN1044" s="2"/>
      <c r="AO1044" s="2">
        <f t="shared" ref="AO1044:BD1044" si="976">ROUND(BX1044,2)</f>
        <v>0</v>
      </c>
      <c r="AP1044" s="2">
        <f t="shared" si="976"/>
        <v>0</v>
      </c>
      <c r="AQ1044" s="2">
        <f t="shared" si="976"/>
        <v>0</v>
      </c>
      <c r="AR1044" s="2">
        <f t="shared" si="976"/>
        <v>120864.49</v>
      </c>
      <c r="AS1044" s="2">
        <f t="shared" si="976"/>
        <v>120864.49</v>
      </c>
      <c r="AT1044" s="2">
        <f t="shared" si="976"/>
        <v>0</v>
      </c>
      <c r="AU1044" s="2">
        <f t="shared" si="976"/>
        <v>0</v>
      </c>
      <c r="AV1044" s="2">
        <f t="shared" si="976"/>
        <v>61322.080000000002</v>
      </c>
      <c r="AW1044" s="2">
        <f t="shared" si="976"/>
        <v>61322.080000000002</v>
      </c>
      <c r="AX1044" s="2">
        <f t="shared" si="976"/>
        <v>0</v>
      </c>
      <c r="AY1044" s="2">
        <f t="shared" si="976"/>
        <v>61322.080000000002</v>
      </c>
      <c r="AZ1044" s="2">
        <f t="shared" si="976"/>
        <v>0</v>
      </c>
      <c r="BA1044" s="2">
        <f t="shared" si="976"/>
        <v>0</v>
      </c>
      <c r="BB1044" s="2">
        <f t="shared" si="976"/>
        <v>0</v>
      </c>
      <c r="BC1044" s="2">
        <f t="shared" si="976"/>
        <v>0</v>
      </c>
      <c r="BD1044" s="2">
        <f t="shared" si="976"/>
        <v>0</v>
      </c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>
        <f>ROUND(SUMIF(AA1029:AA1042,"=55282325",FQ1029:FQ1042),2)</f>
        <v>0</v>
      </c>
      <c r="BY1044" s="2">
        <f>ROUND(SUMIF(AA1029:AA1042,"=55282325",FR1029:FR1042),2)</f>
        <v>0</v>
      </c>
      <c r="BZ1044" s="2">
        <f>ROUND(SUMIF(AA1029:AA1042,"=55282325",GL1029:GL1042),2)</f>
        <v>0</v>
      </c>
      <c r="CA1044" s="2">
        <f>ROUND(SUMIF(AA1029:AA1042,"=55282325",GM1029:GM1042),2)</f>
        <v>120864.49</v>
      </c>
      <c r="CB1044" s="2">
        <f>ROUND(SUMIF(AA1029:AA1042,"=55282325",GN1029:GN1042),2)</f>
        <v>120864.49</v>
      </c>
      <c r="CC1044" s="2">
        <f>ROUND(SUMIF(AA1029:AA1042,"=55282325",GO1029:GO1042),2)</f>
        <v>0</v>
      </c>
      <c r="CD1044" s="2">
        <f>ROUND(SUMIF(AA1029:AA1042,"=55282325",GP1029:GP1042),2)</f>
        <v>0</v>
      </c>
      <c r="CE1044" s="2">
        <f>AC1044-BX1044</f>
        <v>61322.080000000002</v>
      </c>
      <c r="CF1044" s="2">
        <f>AC1044-BY1044</f>
        <v>61322.080000000002</v>
      </c>
      <c r="CG1044" s="2">
        <f>BX1044-BZ1044</f>
        <v>0</v>
      </c>
      <c r="CH1044" s="2">
        <f>AC1044-BX1044-BY1044+BZ1044</f>
        <v>61322.080000000002</v>
      </c>
      <c r="CI1044" s="2">
        <f>BY1044-BZ1044</f>
        <v>0</v>
      </c>
      <c r="CJ1044" s="2">
        <f>ROUND(SUMIF(AA1029:AA1042,"=55282325",GX1029:GX1042),2)</f>
        <v>0</v>
      </c>
      <c r="CK1044" s="2">
        <f>ROUND(SUMIF(AA1029:AA1042,"=55282325",GY1029:GY1042),2)</f>
        <v>0</v>
      </c>
      <c r="CL1044" s="2">
        <f>ROUND(SUMIF(AA1029:AA1042,"=55282325",GZ1029:GZ1042),2)</f>
        <v>0</v>
      </c>
      <c r="CM1044" s="2">
        <f>ROUND(SUMIF(AA1029:AA1042,"=55282325",HD1029:HD1042),2)</f>
        <v>0</v>
      </c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>
        <v>0</v>
      </c>
    </row>
    <row r="1046" spans="1:245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201</v>
      </c>
      <c r="F1046" s="4">
        <f>ROUND(Source!O1044,O1046)</f>
        <v>88332.56</v>
      </c>
      <c r="G1046" s="4" t="s">
        <v>54</v>
      </c>
      <c r="H1046" s="4" t="s">
        <v>55</v>
      </c>
      <c r="I1046" s="4"/>
      <c r="J1046" s="4"/>
      <c r="K1046" s="4">
        <v>201</v>
      </c>
      <c r="L1046" s="4">
        <v>1</v>
      </c>
      <c r="M1046" s="4">
        <v>3</v>
      </c>
      <c r="N1046" s="4" t="s">
        <v>3</v>
      </c>
      <c r="O1046" s="4">
        <v>2</v>
      </c>
      <c r="P1046" s="4"/>
      <c r="Q1046" s="4"/>
      <c r="R1046" s="4"/>
      <c r="S1046" s="4"/>
      <c r="T1046" s="4"/>
      <c r="U1046" s="4"/>
      <c r="V1046" s="4"/>
      <c r="W1046" s="4">
        <v>88332.56</v>
      </c>
      <c r="X1046" s="4">
        <v>1</v>
      </c>
      <c r="Y1046" s="4">
        <v>88332.56</v>
      </c>
      <c r="Z1046" s="4"/>
      <c r="AA1046" s="4"/>
      <c r="AB1046" s="4"/>
    </row>
    <row r="1047" spans="1:245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202</v>
      </c>
      <c r="F1047" s="4">
        <f>ROUND(Source!P1044,O1047)</f>
        <v>61322.080000000002</v>
      </c>
      <c r="G1047" s="4" t="s">
        <v>56</v>
      </c>
      <c r="H1047" s="4" t="s">
        <v>57</v>
      </c>
      <c r="I1047" s="4"/>
      <c r="J1047" s="4"/>
      <c r="K1047" s="4">
        <v>202</v>
      </c>
      <c r="L1047" s="4">
        <v>2</v>
      </c>
      <c r="M1047" s="4">
        <v>3</v>
      </c>
      <c r="N1047" s="4" t="s">
        <v>3</v>
      </c>
      <c r="O1047" s="4">
        <v>2</v>
      </c>
      <c r="P1047" s="4"/>
      <c r="Q1047" s="4"/>
      <c r="R1047" s="4"/>
      <c r="S1047" s="4"/>
      <c r="T1047" s="4"/>
      <c r="U1047" s="4"/>
      <c r="V1047" s="4"/>
      <c r="W1047" s="4">
        <v>61322.080000000002</v>
      </c>
      <c r="X1047" s="4">
        <v>1</v>
      </c>
      <c r="Y1047" s="4">
        <v>61322.080000000002</v>
      </c>
      <c r="Z1047" s="4"/>
      <c r="AA1047" s="4"/>
      <c r="AB1047" s="4"/>
    </row>
    <row r="1048" spans="1:245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222</v>
      </c>
      <c r="F1048" s="4">
        <f>ROUND(Source!AO1044,O1048)</f>
        <v>0</v>
      </c>
      <c r="G1048" s="4" t="s">
        <v>58</v>
      </c>
      <c r="H1048" s="4" t="s">
        <v>59</v>
      </c>
      <c r="I1048" s="4"/>
      <c r="J1048" s="4"/>
      <c r="K1048" s="4">
        <v>222</v>
      </c>
      <c r="L1048" s="4">
        <v>3</v>
      </c>
      <c r="M1048" s="4">
        <v>3</v>
      </c>
      <c r="N1048" s="4" t="s">
        <v>3</v>
      </c>
      <c r="O1048" s="4">
        <v>2</v>
      </c>
      <c r="P1048" s="4"/>
      <c r="Q1048" s="4"/>
      <c r="R1048" s="4"/>
      <c r="S1048" s="4"/>
      <c r="T1048" s="4"/>
      <c r="U1048" s="4"/>
      <c r="V1048" s="4"/>
      <c r="W1048" s="4">
        <v>0</v>
      </c>
      <c r="X1048" s="4">
        <v>1</v>
      </c>
      <c r="Y1048" s="4">
        <v>0</v>
      </c>
      <c r="Z1048" s="4"/>
      <c r="AA1048" s="4"/>
      <c r="AB1048" s="4"/>
    </row>
    <row r="1049" spans="1:245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225</v>
      </c>
      <c r="F1049" s="4">
        <f>ROUND(Source!AV1044,O1049)</f>
        <v>61322.080000000002</v>
      </c>
      <c r="G1049" s="4" t="s">
        <v>60</v>
      </c>
      <c r="H1049" s="4" t="s">
        <v>61</v>
      </c>
      <c r="I1049" s="4"/>
      <c r="J1049" s="4"/>
      <c r="K1049" s="4">
        <v>225</v>
      </c>
      <c r="L1049" s="4">
        <v>4</v>
      </c>
      <c r="M1049" s="4">
        <v>3</v>
      </c>
      <c r="N1049" s="4" t="s">
        <v>3</v>
      </c>
      <c r="O1049" s="4">
        <v>2</v>
      </c>
      <c r="P1049" s="4"/>
      <c r="Q1049" s="4"/>
      <c r="R1049" s="4"/>
      <c r="S1049" s="4"/>
      <c r="T1049" s="4"/>
      <c r="U1049" s="4"/>
      <c r="V1049" s="4"/>
      <c r="W1049" s="4">
        <v>61322.080000000002</v>
      </c>
      <c r="X1049" s="4">
        <v>1</v>
      </c>
      <c r="Y1049" s="4">
        <v>61322.080000000002</v>
      </c>
      <c r="Z1049" s="4"/>
      <c r="AA1049" s="4"/>
      <c r="AB1049" s="4"/>
    </row>
    <row r="1050" spans="1:245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226</v>
      </c>
      <c r="F1050" s="4">
        <f>ROUND(Source!AW1044,O1050)</f>
        <v>61322.080000000002</v>
      </c>
      <c r="G1050" s="4" t="s">
        <v>62</v>
      </c>
      <c r="H1050" s="4" t="s">
        <v>63</v>
      </c>
      <c r="I1050" s="4"/>
      <c r="J1050" s="4"/>
      <c r="K1050" s="4">
        <v>226</v>
      </c>
      <c r="L1050" s="4">
        <v>5</v>
      </c>
      <c r="M1050" s="4">
        <v>3</v>
      </c>
      <c r="N1050" s="4" t="s">
        <v>3</v>
      </c>
      <c r="O1050" s="4">
        <v>2</v>
      </c>
      <c r="P1050" s="4"/>
      <c r="Q1050" s="4"/>
      <c r="R1050" s="4"/>
      <c r="S1050" s="4"/>
      <c r="T1050" s="4"/>
      <c r="U1050" s="4"/>
      <c r="V1050" s="4"/>
      <c r="W1050" s="4">
        <v>61322.080000000002</v>
      </c>
      <c r="X1050" s="4">
        <v>1</v>
      </c>
      <c r="Y1050" s="4">
        <v>61322.080000000002</v>
      </c>
      <c r="Z1050" s="4"/>
      <c r="AA1050" s="4"/>
      <c r="AB1050" s="4"/>
    </row>
    <row r="1051" spans="1:245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227</v>
      </c>
      <c r="F1051" s="4">
        <f>ROUND(Source!AX1044,O1051)</f>
        <v>0</v>
      </c>
      <c r="G1051" s="4" t="s">
        <v>64</v>
      </c>
      <c r="H1051" s="4" t="s">
        <v>65</v>
      </c>
      <c r="I1051" s="4"/>
      <c r="J1051" s="4"/>
      <c r="K1051" s="4">
        <v>227</v>
      </c>
      <c r="L1051" s="4">
        <v>6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>
        <v>0</v>
      </c>
      <c r="X1051" s="4">
        <v>1</v>
      </c>
      <c r="Y1051" s="4">
        <v>0</v>
      </c>
      <c r="Z1051" s="4"/>
      <c r="AA1051" s="4"/>
      <c r="AB1051" s="4"/>
    </row>
    <row r="1052" spans="1:245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228</v>
      </c>
      <c r="F1052" s="4">
        <f>ROUND(Source!AY1044,O1052)</f>
        <v>61322.080000000002</v>
      </c>
      <c r="G1052" s="4" t="s">
        <v>66</v>
      </c>
      <c r="H1052" s="4" t="s">
        <v>67</v>
      </c>
      <c r="I1052" s="4"/>
      <c r="J1052" s="4"/>
      <c r="K1052" s="4">
        <v>228</v>
      </c>
      <c r="L1052" s="4">
        <v>7</v>
      </c>
      <c r="M1052" s="4">
        <v>3</v>
      </c>
      <c r="N1052" s="4" t="s">
        <v>3</v>
      </c>
      <c r="O1052" s="4">
        <v>2</v>
      </c>
      <c r="P1052" s="4"/>
      <c r="Q1052" s="4"/>
      <c r="R1052" s="4"/>
      <c r="S1052" s="4"/>
      <c r="T1052" s="4"/>
      <c r="U1052" s="4"/>
      <c r="V1052" s="4"/>
      <c r="W1052" s="4">
        <v>61322.080000000002</v>
      </c>
      <c r="X1052" s="4">
        <v>1</v>
      </c>
      <c r="Y1052" s="4">
        <v>61322.080000000002</v>
      </c>
      <c r="Z1052" s="4"/>
      <c r="AA1052" s="4"/>
      <c r="AB1052" s="4"/>
    </row>
    <row r="1053" spans="1:245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216</v>
      </c>
      <c r="F1053" s="4">
        <f>ROUND(Source!AP1044,O1053)</f>
        <v>0</v>
      </c>
      <c r="G1053" s="4" t="s">
        <v>68</v>
      </c>
      <c r="H1053" s="4" t="s">
        <v>69</v>
      </c>
      <c r="I1053" s="4"/>
      <c r="J1053" s="4"/>
      <c r="K1053" s="4">
        <v>216</v>
      </c>
      <c r="L1053" s="4">
        <v>8</v>
      </c>
      <c r="M1053" s="4">
        <v>3</v>
      </c>
      <c r="N1053" s="4" t="s">
        <v>3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>
        <v>0</v>
      </c>
      <c r="X1053" s="4">
        <v>1</v>
      </c>
      <c r="Y1053" s="4">
        <v>0</v>
      </c>
      <c r="Z1053" s="4"/>
      <c r="AA1053" s="4"/>
      <c r="AB1053" s="4"/>
    </row>
    <row r="1054" spans="1:245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223</v>
      </c>
      <c r="F1054" s="4">
        <f>ROUND(Source!AQ1044,O1054)</f>
        <v>0</v>
      </c>
      <c r="G1054" s="4" t="s">
        <v>70</v>
      </c>
      <c r="H1054" s="4" t="s">
        <v>71</v>
      </c>
      <c r="I1054" s="4"/>
      <c r="J1054" s="4"/>
      <c r="K1054" s="4">
        <v>223</v>
      </c>
      <c r="L1054" s="4">
        <v>9</v>
      </c>
      <c r="M1054" s="4">
        <v>3</v>
      </c>
      <c r="N1054" s="4" t="s">
        <v>3</v>
      </c>
      <c r="O1054" s="4">
        <v>2</v>
      </c>
      <c r="P1054" s="4"/>
      <c r="Q1054" s="4"/>
      <c r="R1054" s="4"/>
      <c r="S1054" s="4"/>
      <c r="T1054" s="4"/>
      <c r="U1054" s="4"/>
      <c r="V1054" s="4"/>
      <c r="W1054" s="4">
        <v>0</v>
      </c>
      <c r="X1054" s="4">
        <v>1</v>
      </c>
      <c r="Y1054" s="4">
        <v>0</v>
      </c>
      <c r="Z1054" s="4"/>
      <c r="AA1054" s="4"/>
      <c r="AB1054" s="4"/>
    </row>
    <row r="1055" spans="1:245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229</v>
      </c>
      <c r="F1055" s="4">
        <f>ROUND(Source!AZ1044,O1055)</f>
        <v>0</v>
      </c>
      <c r="G1055" s="4" t="s">
        <v>72</v>
      </c>
      <c r="H1055" s="4" t="s">
        <v>73</v>
      </c>
      <c r="I1055" s="4"/>
      <c r="J1055" s="4"/>
      <c r="K1055" s="4">
        <v>229</v>
      </c>
      <c r="L1055" s="4">
        <v>10</v>
      </c>
      <c r="M1055" s="4">
        <v>3</v>
      </c>
      <c r="N1055" s="4" t="s">
        <v>3</v>
      </c>
      <c r="O1055" s="4">
        <v>2</v>
      </c>
      <c r="P1055" s="4"/>
      <c r="Q1055" s="4"/>
      <c r="R1055" s="4"/>
      <c r="S1055" s="4"/>
      <c r="T1055" s="4"/>
      <c r="U1055" s="4"/>
      <c r="V1055" s="4"/>
      <c r="W1055" s="4">
        <v>0</v>
      </c>
      <c r="X1055" s="4">
        <v>1</v>
      </c>
      <c r="Y1055" s="4">
        <v>0</v>
      </c>
      <c r="Z1055" s="4"/>
      <c r="AA1055" s="4"/>
      <c r="AB1055" s="4"/>
    </row>
    <row r="1056" spans="1:245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203</v>
      </c>
      <c r="F1056" s="4">
        <f>ROUND(Source!Q1044,O1056)</f>
        <v>3494.35</v>
      </c>
      <c r="G1056" s="4" t="s">
        <v>74</v>
      </c>
      <c r="H1056" s="4" t="s">
        <v>75</v>
      </c>
      <c r="I1056" s="4"/>
      <c r="J1056" s="4"/>
      <c r="K1056" s="4">
        <v>203</v>
      </c>
      <c r="L1056" s="4">
        <v>11</v>
      </c>
      <c r="M1056" s="4">
        <v>3</v>
      </c>
      <c r="N1056" s="4" t="s">
        <v>3</v>
      </c>
      <c r="O1056" s="4">
        <v>2</v>
      </c>
      <c r="P1056" s="4"/>
      <c r="Q1056" s="4"/>
      <c r="R1056" s="4"/>
      <c r="S1056" s="4"/>
      <c r="T1056" s="4"/>
      <c r="U1056" s="4"/>
      <c r="V1056" s="4"/>
      <c r="W1056" s="4">
        <v>3494.35</v>
      </c>
      <c r="X1056" s="4">
        <v>1</v>
      </c>
      <c r="Y1056" s="4">
        <v>3494.35</v>
      </c>
      <c r="Z1056" s="4"/>
      <c r="AA1056" s="4"/>
      <c r="AB1056" s="4"/>
    </row>
    <row r="1057" spans="1:28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231</v>
      </c>
      <c r="F1057" s="4">
        <f>ROUND(Source!BB1044,O1057)</f>
        <v>0</v>
      </c>
      <c r="G1057" s="4" t="s">
        <v>76</v>
      </c>
      <c r="H1057" s="4" t="s">
        <v>77</v>
      </c>
      <c r="I1057" s="4"/>
      <c r="J1057" s="4"/>
      <c r="K1057" s="4">
        <v>231</v>
      </c>
      <c r="L1057" s="4">
        <v>12</v>
      </c>
      <c r="M1057" s="4">
        <v>3</v>
      </c>
      <c r="N1057" s="4" t="s">
        <v>3</v>
      </c>
      <c r="O1057" s="4">
        <v>2</v>
      </c>
      <c r="P1057" s="4"/>
      <c r="Q1057" s="4"/>
      <c r="R1057" s="4"/>
      <c r="S1057" s="4"/>
      <c r="T1057" s="4"/>
      <c r="U1057" s="4"/>
      <c r="V1057" s="4"/>
      <c r="W1057" s="4">
        <v>0</v>
      </c>
      <c r="X1057" s="4">
        <v>1</v>
      </c>
      <c r="Y1057" s="4">
        <v>0</v>
      </c>
      <c r="Z1057" s="4"/>
      <c r="AA1057" s="4"/>
      <c r="AB1057" s="4"/>
    </row>
    <row r="1058" spans="1:28" x14ac:dyDescent="0.2">
      <c r="A1058" s="4">
        <v>50</v>
      </c>
      <c r="B1058" s="4">
        <v>0</v>
      </c>
      <c r="C1058" s="4">
        <v>0</v>
      </c>
      <c r="D1058" s="4">
        <v>1</v>
      </c>
      <c r="E1058" s="4">
        <v>204</v>
      </c>
      <c r="F1058" s="4">
        <f>ROUND(Source!R1044,O1058)</f>
        <v>2014.62</v>
      </c>
      <c r="G1058" s="4" t="s">
        <v>78</v>
      </c>
      <c r="H1058" s="4" t="s">
        <v>79</v>
      </c>
      <c r="I1058" s="4"/>
      <c r="J1058" s="4"/>
      <c r="K1058" s="4">
        <v>204</v>
      </c>
      <c r="L1058" s="4">
        <v>13</v>
      </c>
      <c r="M1058" s="4">
        <v>3</v>
      </c>
      <c r="N1058" s="4" t="s">
        <v>3</v>
      </c>
      <c r="O1058" s="4">
        <v>2</v>
      </c>
      <c r="P1058" s="4"/>
      <c r="Q1058" s="4"/>
      <c r="R1058" s="4"/>
      <c r="S1058" s="4"/>
      <c r="T1058" s="4"/>
      <c r="U1058" s="4"/>
      <c r="V1058" s="4"/>
      <c r="W1058" s="4">
        <v>2014.62</v>
      </c>
      <c r="X1058" s="4">
        <v>1</v>
      </c>
      <c r="Y1058" s="4">
        <v>2014.62</v>
      </c>
      <c r="Z1058" s="4"/>
      <c r="AA1058" s="4"/>
      <c r="AB1058" s="4"/>
    </row>
    <row r="1059" spans="1:28" x14ac:dyDescent="0.2">
      <c r="A1059" s="4">
        <v>50</v>
      </c>
      <c r="B1059" s="4">
        <v>0</v>
      </c>
      <c r="C1059" s="4">
        <v>0</v>
      </c>
      <c r="D1059" s="4">
        <v>1</v>
      </c>
      <c r="E1059" s="4">
        <v>205</v>
      </c>
      <c r="F1059" s="4">
        <f>ROUND(Source!S1044,O1059)</f>
        <v>23516.13</v>
      </c>
      <c r="G1059" s="4" t="s">
        <v>80</v>
      </c>
      <c r="H1059" s="4" t="s">
        <v>81</v>
      </c>
      <c r="I1059" s="4"/>
      <c r="J1059" s="4"/>
      <c r="K1059" s="4">
        <v>205</v>
      </c>
      <c r="L1059" s="4">
        <v>14</v>
      </c>
      <c r="M1059" s="4">
        <v>3</v>
      </c>
      <c r="N1059" s="4" t="s">
        <v>3</v>
      </c>
      <c r="O1059" s="4">
        <v>2</v>
      </c>
      <c r="P1059" s="4"/>
      <c r="Q1059" s="4"/>
      <c r="R1059" s="4"/>
      <c r="S1059" s="4"/>
      <c r="T1059" s="4"/>
      <c r="U1059" s="4"/>
      <c r="V1059" s="4"/>
      <c r="W1059" s="4">
        <v>23516.13</v>
      </c>
      <c r="X1059" s="4">
        <v>1</v>
      </c>
      <c r="Y1059" s="4">
        <v>23516.13</v>
      </c>
      <c r="Z1059" s="4"/>
      <c r="AA1059" s="4"/>
      <c r="AB1059" s="4"/>
    </row>
    <row r="1060" spans="1:28" x14ac:dyDescent="0.2">
      <c r="A1060" s="4">
        <v>50</v>
      </c>
      <c r="B1060" s="4">
        <v>0</v>
      </c>
      <c r="C1060" s="4">
        <v>0</v>
      </c>
      <c r="D1060" s="4">
        <v>1</v>
      </c>
      <c r="E1060" s="4">
        <v>232</v>
      </c>
      <c r="F1060" s="4">
        <f>ROUND(Source!BC1044,O1060)</f>
        <v>0</v>
      </c>
      <c r="G1060" s="4" t="s">
        <v>82</v>
      </c>
      <c r="H1060" s="4" t="s">
        <v>83</v>
      </c>
      <c r="I1060" s="4"/>
      <c r="J1060" s="4"/>
      <c r="K1060" s="4">
        <v>232</v>
      </c>
      <c r="L1060" s="4">
        <v>15</v>
      </c>
      <c r="M1060" s="4">
        <v>3</v>
      </c>
      <c r="N1060" s="4" t="s">
        <v>3</v>
      </c>
      <c r="O1060" s="4">
        <v>2</v>
      </c>
      <c r="P1060" s="4"/>
      <c r="Q1060" s="4"/>
      <c r="R1060" s="4"/>
      <c r="S1060" s="4"/>
      <c r="T1060" s="4"/>
      <c r="U1060" s="4"/>
      <c r="V1060" s="4"/>
      <c r="W1060" s="4">
        <v>0</v>
      </c>
      <c r="X1060" s="4">
        <v>1</v>
      </c>
      <c r="Y1060" s="4">
        <v>0</v>
      </c>
      <c r="Z1060" s="4"/>
      <c r="AA1060" s="4"/>
      <c r="AB1060" s="4"/>
    </row>
    <row r="1061" spans="1:28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214</v>
      </c>
      <c r="F1061" s="4">
        <f>ROUND(Source!AS1044,O1061)</f>
        <v>120864.49</v>
      </c>
      <c r="G1061" s="4" t="s">
        <v>84</v>
      </c>
      <c r="H1061" s="4" t="s">
        <v>85</v>
      </c>
      <c r="I1061" s="4"/>
      <c r="J1061" s="4"/>
      <c r="K1061" s="4">
        <v>214</v>
      </c>
      <c r="L1061" s="4">
        <v>16</v>
      </c>
      <c r="M1061" s="4">
        <v>3</v>
      </c>
      <c r="N1061" s="4" t="s">
        <v>3</v>
      </c>
      <c r="O1061" s="4">
        <v>2</v>
      </c>
      <c r="P1061" s="4"/>
      <c r="Q1061" s="4"/>
      <c r="R1061" s="4"/>
      <c r="S1061" s="4"/>
      <c r="T1061" s="4"/>
      <c r="U1061" s="4"/>
      <c r="V1061" s="4"/>
      <c r="W1061" s="4">
        <v>120864.49</v>
      </c>
      <c r="X1061" s="4">
        <v>1</v>
      </c>
      <c r="Y1061" s="4">
        <v>120864.49</v>
      </c>
      <c r="Z1061" s="4"/>
      <c r="AA1061" s="4"/>
      <c r="AB1061" s="4"/>
    </row>
    <row r="1062" spans="1:28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215</v>
      </c>
      <c r="F1062" s="4">
        <f>ROUND(Source!AT1044,O1062)</f>
        <v>0</v>
      </c>
      <c r="G1062" s="4" t="s">
        <v>86</v>
      </c>
      <c r="H1062" s="4" t="s">
        <v>87</v>
      </c>
      <c r="I1062" s="4"/>
      <c r="J1062" s="4"/>
      <c r="K1062" s="4">
        <v>215</v>
      </c>
      <c r="L1062" s="4">
        <v>17</v>
      </c>
      <c r="M1062" s="4">
        <v>3</v>
      </c>
      <c r="N1062" s="4" t="s">
        <v>3</v>
      </c>
      <c r="O1062" s="4">
        <v>2</v>
      </c>
      <c r="P1062" s="4"/>
      <c r="Q1062" s="4"/>
      <c r="R1062" s="4"/>
      <c r="S1062" s="4"/>
      <c r="T1062" s="4"/>
      <c r="U1062" s="4"/>
      <c r="V1062" s="4"/>
      <c r="W1062" s="4">
        <v>0</v>
      </c>
      <c r="X1062" s="4">
        <v>1</v>
      </c>
      <c r="Y1062" s="4">
        <v>0</v>
      </c>
      <c r="Z1062" s="4"/>
      <c r="AA1062" s="4"/>
      <c r="AB1062" s="4"/>
    </row>
    <row r="1063" spans="1:28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217</v>
      </c>
      <c r="F1063" s="4">
        <f>ROUND(Source!AU1044,O1063)</f>
        <v>0</v>
      </c>
      <c r="G1063" s="4" t="s">
        <v>88</v>
      </c>
      <c r="H1063" s="4" t="s">
        <v>89</v>
      </c>
      <c r="I1063" s="4"/>
      <c r="J1063" s="4"/>
      <c r="K1063" s="4">
        <v>217</v>
      </c>
      <c r="L1063" s="4">
        <v>18</v>
      </c>
      <c r="M1063" s="4">
        <v>3</v>
      </c>
      <c r="N1063" s="4" t="s">
        <v>3</v>
      </c>
      <c r="O1063" s="4">
        <v>2</v>
      </c>
      <c r="P1063" s="4"/>
      <c r="Q1063" s="4"/>
      <c r="R1063" s="4"/>
      <c r="S1063" s="4"/>
      <c r="T1063" s="4"/>
      <c r="U1063" s="4"/>
      <c r="V1063" s="4"/>
      <c r="W1063" s="4">
        <v>0</v>
      </c>
      <c r="X1063" s="4">
        <v>1</v>
      </c>
      <c r="Y1063" s="4">
        <v>0</v>
      </c>
      <c r="Z1063" s="4"/>
      <c r="AA1063" s="4"/>
      <c r="AB1063" s="4"/>
    </row>
    <row r="1064" spans="1:28" x14ac:dyDescent="0.2">
      <c r="A1064" s="4">
        <v>50</v>
      </c>
      <c r="B1064" s="4">
        <v>0</v>
      </c>
      <c r="C1064" s="4">
        <v>0</v>
      </c>
      <c r="D1064" s="4">
        <v>1</v>
      </c>
      <c r="E1064" s="4">
        <v>230</v>
      </c>
      <c r="F1064" s="4">
        <f>ROUND(Source!BA1044,O1064)</f>
        <v>0</v>
      </c>
      <c r="G1064" s="4" t="s">
        <v>90</v>
      </c>
      <c r="H1064" s="4" t="s">
        <v>91</v>
      </c>
      <c r="I1064" s="4"/>
      <c r="J1064" s="4"/>
      <c r="K1064" s="4">
        <v>230</v>
      </c>
      <c r="L1064" s="4">
        <v>19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>
        <v>0</v>
      </c>
      <c r="X1064" s="4">
        <v>1</v>
      </c>
      <c r="Y1064" s="4">
        <v>0</v>
      </c>
      <c r="Z1064" s="4"/>
      <c r="AA1064" s="4"/>
      <c r="AB1064" s="4"/>
    </row>
    <row r="1065" spans="1:28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206</v>
      </c>
      <c r="F1065" s="4">
        <f>ROUND(Source!T1044,O1065)</f>
        <v>0</v>
      </c>
      <c r="G1065" s="4" t="s">
        <v>92</v>
      </c>
      <c r="H1065" s="4" t="s">
        <v>93</v>
      </c>
      <c r="I1065" s="4"/>
      <c r="J1065" s="4"/>
      <c r="K1065" s="4">
        <v>206</v>
      </c>
      <c r="L1065" s="4">
        <v>20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>
        <v>0</v>
      </c>
      <c r="X1065" s="4">
        <v>1</v>
      </c>
      <c r="Y1065" s="4">
        <v>0</v>
      </c>
      <c r="Z1065" s="4"/>
      <c r="AA1065" s="4"/>
      <c r="AB1065" s="4"/>
    </row>
    <row r="1066" spans="1:28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207</v>
      </c>
      <c r="F1066" s="4">
        <f>Source!U1044</f>
        <v>71.393180999999984</v>
      </c>
      <c r="G1066" s="4" t="s">
        <v>94</v>
      </c>
      <c r="H1066" s="4" t="s">
        <v>95</v>
      </c>
      <c r="I1066" s="4"/>
      <c r="J1066" s="4"/>
      <c r="K1066" s="4">
        <v>207</v>
      </c>
      <c r="L1066" s="4">
        <v>21</v>
      </c>
      <c r="M1066" s="4">
        <v>3</v>
      </c>
      <c r="N1066" s="4" t="s">
        <v>3</v>
      </c>
      <c r="O1066" s="4">
        <v>-1</v>
      </c>
      <c r="P1066" s="4"/>
      <c r="Q1066" s="4"/>
      <c r="R1066" s="4"/>
      <c r="S1066" s="4"/>
      <c r="T1066" s="4"/>
      <c r="U1066" s="4"/>
      <c r="V1066" s="4"/>
      <c r="W1066" s="4">
        <v>71.393180999999998</v>
      </c>
      <c r="X1066" s="4">
        <v>1</v>
      </c>
      <c r="Y1066" s="4">
        <v>71.393180999999998</v>
      </c>
      <c r="Z1066" s="4"/>
      <c r="AA1066" s="4"/>
      <c r="AB1066" s="4"/>
    </row>
    <row r="1067" spans="1:28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208</v>
      </c>
      <c r="F1067" s="4">
        <f>Source!V1044</f>
        <v>0</v>
      </c>
      <c r="G1067" s="4" t="s">
        <v>96</v>
      </c>
      <c r="H1067" s="4" t="s">
        <v>97</v>
      </c>
      <c r="I1067" s="4"/>
      <c r="J1067" s="4"/>
      <c r="K1067" s="4">
        <v>208</v>
      </c>
      <c r="L1067" s="4">
        <v>22</v>
      </c>
      <c r="M1067" s="4">
        <v>3</v>
      </c>
      <c r="N1067" s="4" t="s">
        <v>3</v>
      </c>
      <c r="O1067" s="4">
        <v>-1</v>
      </c>
      <c r="P1067" s="4"/>
      <c r="Q1067" s="4"/>
      <c r="R1067" s="4"/>
      <c r="S1067" s="4"/>
      <c r="T1067" s="4"/>
      <c r="U1067" s="4"/>
      <c r="V1067" s="4"/>
      <c r="W1067" s="4">
        <v>0</v>
      </c>
      <c r="X1067" s="4">
        <v>1</v>
      </c>
      <c r="Y1067" s="4">
        <v>0</v>
      </c>
      <c r="Z1067" s="4"/>
      <c r="AA1067" s="4"/>
      <c r="AB1067" s="4"/>
    </row>
    <row r="1068" spans="1:28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209</v>
      </c>
      <c r="F1068" s="4">
        <f>ROUND(Source!W1044,O1068)</f>
        <v>0</v>
      </c>
      <c r="G1068" s="4" t="s">
        <v>98</v>
      </c>
      <c r="H1068" s="4" t="s">
        <v>99</v>
      </c>
      <c r="I1068" s="4"/>
      <c r="J1068" s="4"/>
      <c r="K1068" s="4">
        <v>209</v>
      </c>
      <c r="L1068" s="4">
        <v>23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>
        <v>0</v>
      </c>
      <c r="X1068" s="4">
        <v>1</v>
      </c>
      <c r="Y1068" s="4">
        <v>0</v>
      </c>
      <c r="Z1068" s="4"/>
      <c r="AA1068" s="4"/>
      <c r="AB1068" s="4"/>
    </row>
    <row r="1069" spans="1:28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233</v>
      </c>
      <c r="F1069" s="4">
        <f>ROUND(Source!BD1044,O1069)</f>
        <v>0</v>
      </c>
      <c r="G1069" s="4" t="s">
        <v>100</v>
      </c>
      <c r="H1069" s="4" t="s">
        <v>101</v>
      </c>
      <c r="I1069" s="4"/>
      <c r="J1069" s="4"/>
      <c r="K1069" s="4">
        <v>233</v>
      </c>
      <c r="L1069" s="4">
        <v>24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>
        <v>0</v>
      </c>
      <c r="X1069" s="4">
        <v>1</v>
      </c>
      <c r="Y1069" s="4">
        <v>0</v>
      </c>
      <c r="Z1069" s="4"/>
      <c r="AA1069" s="4"/>
      <c r="AB1069" s="4"/>
    </row>
    <row r="1070" spans="1:28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210</v>
      </c>
      <c r="F1070" s="4">
        <f>ROUND(Source!X1044,O1070)</f>
        <v>19666.93</v>
      </c>
      <c r="G1070" s="4" t="s">
        <v>102</v>
      </c>
      <c r="H1070" s="4" t="s">
        <v>103</v>
      </c>
      <c r="I1070" s="4"/>
      <c r="J1070" s="4"/>
      <c r="K1070" s="4">
        <v>210</v>
      </c>
      <c r="L1070" s="4">
        <v>25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>
        <v>19666.93</v>
      </c>
      <c r="X1070" s="4">
        <v>1</v>
      </c>
      <c r="Y1070" s="4">
        <v>19666.93</v>
      </c>
      <c r="Z1070" s="4"/>
      <c r="AA1070" s="4"/>
      <c r="AB1070" s="4"/>
    </row>
    <row r="1071" spans="1:28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211</v>
      </c>
      <c r="F1071" s="4">
        <f>ROUND(Source!Y1044,O1071)</f>
        <v>9641.61</v>
      </c>
      <c r="G1071" s="4" t="s">
        <v>104</v>
      </c>
      <c r="H1071" s="4" t="s">
        <v>105</v>
      </c>
      <c r="I1071" s="4"/>
      <c r="J1071" s="4"/>
      <c r="K1071" s="4">
        <v>211</v>
      </c>
      <c r="L1071" s="4">
        <v>26</v>
      </c>
      <c r="M1071" s="4">
        <v>3</v>
      </c>
      <c r="N1071" s="4" t="s">
        <v>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>
        <v>9641.61</v>
      </c>
      <c r="X1071" s="4">
        <v>1</v>
      </c>
      <c r="Y1071" s="4">
        <v>9641.61</v>
      </c>
      <c r="Z1071" s="4"/>
      <c r="AA1071" s="4"/>
      <c r="AB1071" s="4"/>
    </row>
    <row r="1072" spans="1:28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224</v>
      </c>
      <c r="F1072" s="4">
        <f>ROUND(Source!AR1044,O1072)</f>
        <v>120864.49</v>
      </c>
      <c r="G1072" s="4" t="s">
        <v>106</v>
      </c>
      <c r="H1072" s="4" t="s">
        <v>107</v>
      </c>
      <c r="I1072" s="4"/>
      <c r="J1072" s="4"/>
      <c r="K1072" s="4">
        <v>224</v>
      </c>
      <c r="L1072" s="4">
        <v>27</v>
      </c>
      <c r="M1072" s="4">
        <v>3</v>
      </c>
      <c r="N1072" s="4" t="s">
        <v>3</v>
      </c>
      <c r="O1072" s="4">
        <v>2</v>
      </c>
      <c r="P1072" s="4"/>
      <c r="Q1072" s="4"/>
      <c r="R1072" s="4"/>
      <c r="S1072" s="4"/>
      <c r="T1072" s="4"/>
      <c r="U1072" s="4"/>
      <c r="V1072" s="4"/>
      <c r="W1072" s="4">
        <v>120864.49</v>
      </c>
      <c r="X1072" s="4">
        <v>1</v>
      </c>
      <c r="Y1072" s="4">
        <v>120864.49</v>
      </c>
      <c r="Z1072" s="4"/>
      <c r="AA1072" s="4"/>
      <c r="AB1072" s="4"/>
    </row>
    <row r="1074" spans="1:206" x14ac:dyDescent="0.2">
      <c r="A1074" s="2">
        <v>51</v>
      </c>
      <c r="B1074" s="2">
        <f>B964</f>
        <v>1</v>
      </c>
      <c r="C1074" s="2">
        <f>A964</f>
        <v>4</v>
      </c>
      <c r="D1074" s="2">
        <f>ROW(A964)</f>
        <v>964</v>
      </c>
      <c r="E1074" s="2"/>
      <c r="F1074" s="2" t="str">
        <f>IF(F964&lt;&gt;"",F964,"")</f>
        <v>Новый раздел</v>
      </c>
      <c r="G1074" s="2" t="str">
        <f>IF(G964&lt;&gt;"",G964,"")</f>
        <v>Монтажные (кровельные) работы</v>
      </c>
      <c r="H1074" s="2">
        <v>0</v>
      </c>
      <c r="I1074" s="2"/>
      <c r="J1074" s="2"/>
      <c r="K1074" s="2"/>
      <c r="L1074" s="2"/>
      <c r="M1074" s="2"/>
      <c r="N1074" s="2"/>
      <c r="O1074" s="2">
        <f t="shared" ref="O1074:T1074" si="977">ROUND(O995+O1044+AB1074,2)</f>
        <v>649793.28000000003</v>
      </c>
      <c r="P1074" s="2">
        <f t="shared" si="977"/>
        <v>452126.02</v>
      </c>
      <c r="Q1074" s="2">
        <f t="shared" si="977"/>
        <v>25530.04</v>
      </c>
      <c r="R1074" s="2">
        <f t="shared" si="977"/>
        <v>14710.59</v>
      </c>
      <c r="S1074" s="2">
        <f t="shared" si="977"/>
        <v>172137.22</v>
      </c>
      <c r="T1074" s="2">
        <f t="shared" si="977"/>
        <v>0</v>
      </c>
      <c r="U1074" s="2">
        <f>U995+U1044+AH1074</f>
        <v>523.82792499999994</v>
      </c>
      <c r="V1074" s="2">
        <f>V995+V1044+AI1074</f>
        <v>0</v>
      </c>
      <c r="W1074" s="2">
        <f>ROUND(W995+W1044+AJ1074,2)</f>
        <v>0</v>
      </c>
      <c r="X1074" s="2">
        <f>ROUND(X995+X1044+AK1074,2)</f>
        <v>143075.51999999999</v>
      </c>
      <c r="Y1074" s="2">
        <f>ROUND(Y995+Y1044+AL1074,2)</f>
        <v>70576.25</v>
      </c>
      <c r="Z1074" s="2"/>
      <c r="AA1074" s="2"/>
      <c r="AB1074" s="2">
        <f>ROUND(SUMIF(AA968:AA981,"=55282325",O968:O981),2)</f>
        <v>561277.31000000006</v>
      </c>
      <c r="AC1074" s="2">
        <f>ROUND(SUMIF(AA968:AA981,"=55282325",P968:P981),2)</f>
        <v>390803.94</v>
      </c>
      <c r="AD1074" s="2">
        <f>ROUND(SUMIF(AA968:AA981,"=55282325",Q968:Q981),2)</f>
        <v>22035.69</v>
      </c>
      <c r="AE1074" s="2">
        <f>ROUND(SUMIF(AA968:AA981,"=55282325",R968:R981),2)</f>
        <v>12695.97</v>
      </c>
      <c r="AF1074" s="2">
        <f>ROUND(SUMIF(AA968:AA981,"=55282325",S968:S981),2)</f>
        <v>148437.68</v>
      </c>
      <c r="AG1074" s="2">
        <f>ROUND(SUMIF(AA968:AA981,"=55282325",T968:T981),2)</f>
        <v>0</v>
      </c>
      <c r="AH1074" s="2">
        <f>SUMIF(AA968:AA981,"=55282325",U968:U981)</f>
        <v>451.77858699999996</v>
      </c>
      <c r="AI1074" s="2">
        <f>SUMIF(AA968:AA981,"=55282325",V968:V981)</f>
        <v>0</v>
      </c>
      <c r="AJ1074" s="2">
        <f>ROUND(SUMIF(AA968:AA981,"=55282325",W968:W981),2)</f>
        <v>0</v>
      </c>
      <c r="AK1074" s="2">
        <f>ROUND(SUMIF(AA968:AA981,"=55282325",X968:X981),2)</f>
        <v>123272.83</v>
      </c>
      <c r="AL1074" s="2">
        <f>ROUND(SUMIF(AA968:AA981,"=55282325",Y968:Y981),2)</f>
        <v>60859.44</v>
      </c>
      <c r="AM1074" s="2"/>
      <c r="AN1074" s="2"/>
      <c r="AO1074" s="2">
        <f t="shared" ref="AO1074:BD1074" si="978">ROUND(AO995+AO1044+BX1074,2)</f>
        <v>0</v>
      </c>
      <c r="AP1074" s="2">
        <f t="shared" si="978"/>
        <v>0</v>
      </c>
      <c r="AQ1074" s="2">
        <f t="shared" si="978"/>
        <v>0</v>
      </c>
      <c r="AR1074" s="2">
        <f t="shared" si="978"/>
        <v>886981.99</v>
      </c>
      <c r="AS1074" s="2">
        <f t="shared" si="978"/>
        <v>886981.99</v>
      </c>
      <c r="AT1074" s="2">
        <f t="shared" si="978"/>
        <v>0</v>
      </c>
      <c r="AU1074" s="2">
        <f t="shared" si="978"/>
        <v>0</v>
      </c>
      <c r="AV1074" s="2">
        <f t="shared" si="978"/>
        <v>452126.02</v>
      </c>
      <c r="AW1074" s="2">
        <f t="shared" si="978"/>
        <v>452126.02</v>
      </c>
      <c r="AX1074" s="2">
        <f t="shared" si="978"/>
        <v>0</v>
      </c>
      <c r="AY1074" s="2">
        <f t="shared" si="978"/>
        <v>452126.02</v>
      </c>
      <c r="AZ1074" s="2">
        <f t="shared" si="978"/>
        <v>0</v>
      </c>
      <c r="BA1074" s="2">
        <f t="shared" si="978"/>
        <v>0</v>
      </c>
      <c r="BB1074" s="2">
        <f t="shared" si="978"/>
        <v>0</v>
      </c>
      <c r="BC1074" s="2">
        <f t="shared" si="978"/>
        <v>0</v>
      </c>
      <c r="BD1074" s="2">
        <f t="shared" si="978"/>
        <v>0</v>
      </c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>
        <f>ROUND(SUMIF(AA968:AA981,"=55282325",FQ968:FQ981),2)</f>
        <v>0</v>
      </c>
      <c r="BY1074" s="2">
        <f>ROUND(SUMIF(AA968:AA981,"=55282325",FR968:FR981),2)</f>
        <v>0</v>
      </c>
      <c r="BZ1074" s="2">
        <f>ROUND(SUMIF(AA968:AA981,"=55282325",GL968:GL981),2)</f>
        <v>0</v>
      </c>
      <c r="CA1074" s="2">
        <f>ROUND(SUMIF(AA968:AA981,"=55282325",GM968:GM981),2)</f>
        <v>765723.13</v>
      </c>
      <c r="CB1074" s="2">
        <f>ROUND(SUMIF(AA968:AA981,"=55282325",GN968:GN981),2)</f>
        <v>765723.13</v>
      </c>
      <c r="CC1074" s="2">
        <f>ROUND(SUMIF(AA968:AA981,"=55282325",GO968:GO981),2)</f>
        <v>0</v>
      </c>
      <c r="CD1074" s="2">
        <f>ROUND(SUMIF(AA968:AA981,"=55282325",GP968:GP981),2)</f>
        <v>0</v>
      </c>
      <c r="CE1074" s="2">
        <f>AC1074-BX1074</f>
        <v>390803.94</v>
      </c>
      <c r="CF1074" s="2">
        <f>AC1074-BY1074</f>
        <v>390803.94</v>
      </c>
      <c r="CG1074" s="2">
        <f>BX1074-BZ1074</f>
        <v>0</v>
      </c>
      <c r="CH1074" s="2">
        <f>AC1074-BX1074-BY1074+BZ1074</f>
        <v>390803.94</v>
      </c>
      <c r="CI1074" s="2">
        <f>BY1074-BZ1074</f>
        <v>0</v>
      </c>
      <c r="CJ1074" s="2">
        <f>ROUND(SUMIF(AA968:AA981,"=55282325",GX968:GX981),2)</f>
        <v>0</v>
      </c>
      <c r="CK1074" s="2">
        <f>ROUND(SUMIF(AA968:AA981,"=55282325",GY968:GY981),2)</f>
        <v>0</v>
      </c>
      <c r="CL1074" s="2">
        <f>ROUND(SUMIF(AA968:AA981,"=55282325",GZ968:GZ981),2)</f>
        <v>0</v>
      </c>
      <c r="CM1074" s="2">
        <f>ROUND(SUMIF(AA968:AA981,"=55282325",HD968:HD981),2)</f>
        <v>0</v>
      </c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>
        <v>0</v>
      </c>
    </row>
    <row r="1076" spans="1:206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201</v>
      </c>
      <c r="F1076" s="4">
        <f>ROUND(Source!O1074,O1076)</f>
        <v>649793.28000000003</v>
      </c>
      <c r="G1076" s="4" t="s">
        <v>54</v>
      </c>
      <c r="H1076" s="4" t="s">
        <v>55</v>
      </c>
      <c r="I1076" s="4"/>
      <c r="J1076" s="4"/>
      <c r="K1076" s="4">
        <v>201</v>
      </c>
      <c r="L1076" s="4">
        <v>1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>
        <v>649793.28000000003</v>
      </c>
      <c r="X1076" s="4">
        <v>1</v>
      </c>
      <c r="Y1076" s="4">
        <v>649793.28000000003</v>
      </c>
      <c r="Z1076" s="4"/>
      <c r="AA1076" s="4"/>
      <c r="AB1076" s="4"/>
    </row>
    <row r="1077" spans="1:206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202</v>
      </c>
      <c r="F1077" s="4">
        <f>ROUND(Source!P1074,O1077)</f>
        <v>452126.02</v>
      </c>
      <c r="G1077" s="4" t="s">
        <v>56</v>
      </c>
      <c r="H1077" s="4" t="s">
        <v>57</v>
      </c>
      <c r="I1077" s="4"/>
      <c r="J1077" s="4"/>
      <c r="K1077" s="4">
        <v>202</v>
      </c>
      <c r="L1077" s="4">
        <v>2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>
        <v>452126.02</v>
      </c>
      <c r="X1077" s="4">
        <v>1</v>
      </c>
      <c r="Y1077" s="4">
        <v>452126.02</v>
      </c>
      <c r="Z1077" s="4"/>
      <c r="AA1077" s="4"/>
      <c r="AB1077" s="4"/>
    </row>
    <row r="1078" spans="1:206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222</v>
      </c>
      <c r="F1078" s="4">
        <f>ROUND(Source!AO1074,O1078)</f>
        <v>0</v>
      </c>
      <c r="G1078" s="4" t="s">
        <v>58</v>
      </c>
      <c r="H1078" s="4" t="s">
        <v>59</v>
      </c>
      <c r="I1078" s="4"/>
      <c r="J1078" s="4"/>
      <c r="K1078" s="4">
        <v>222</v>
      </c>
      <c r="L1078" s="4">
        <v>3</v>
      </c>
      <c r="M1078" s="4">
        <v>3</v>
      </c>
      <c r="N1078" s="4" t="s">
        <v>3</v>
      </c>
      <c r="O1078" s="4">
        <v>2</v>
      </c>
      <c r="P1078" s="4"/>
      <c r="Q1078" s="4"/>
      <c r="R1078" s="4"/>
      <c r="S1078" s="4"/>
      <c r="T1078" s="4"/>
      <c r="U1078" s="4"/>
      <c r="V1078" s="4"/>
      <c r="W1078" s="4">
        <v>0</v>
      </c>
      <c r="X1078" s="4">
        <v>1</v>
      </c>
      <c r="Y1078" s="4">
        <v>0</v>
      </c>
      <c r="Z1078" s="4"/>
      <c r="AA1078" s="4"/>
      <c r="AB1078" s="4"/>
    </row>
    <row r="1079" spans="1:206" x14ac:dyDescent="0.2">
      <c r="A1079" s="4">
        <v>50</v>
      </c>
      <c r="B1079" s="4">
        <v>0</v>
      </c>
      <c r="C1079" s="4">
        <v>0</v>
      </c>
      <c r="D1079" s="4">
        <v>1</v>
      </c>
      <c r="E1079" s="4">
        <v>225</v>
      </c>
      <c r="F1079" s="4">
        <f>ROUND(Source!AV1074,O1079)</f>
        <v>452126.02</v>
      </c>
      <c r="G1079" s="4" t="s">
        <v>60</v>
      </c>
      <c r="H1079" s="4" t="s">
        <v>61</v>
      </c>
      <c r="I1079" s="4"/>
      <c r="J1079" s="4"/>
      <c r="K1079" s="4">
        <v>225</v>
      </c>
      <c r="L1079" s="4">
        <v>4</v>
      </c>
      <c r="M1079" s="4">
        <v>3</v>
      </c>
      <c r="N1079" s="4" t="s">
        <v>3</v>
      </c>
      <c r="O1079" s="4">
        <v>2</v>
      </c>
      <c r="P1079" s="4"/>
      <c r="Q1079" s="4"/>
      <c r="R1079" s="4"/>
      <c r="S1079" s="4"/>
      <c r="T1079" s="4"/>
      <c r="U1079" s="4"/>
      <c r="V1079" s="4"/>
      <c r="W1079" s="4">
        <v>452126.02</v>
      </c>
      <c r="X1079" s="4">
        <v>1</v>
      </c>
      <c r="Y1079" s="4">
        <v>452126.02</v>
      </c>
      <c r="Z1079" s="4"/>
      <c r="AA1079" s="4"/>
      <c r="AB1079" s="4"/>
    </row>
    <row r="1080" spans="1:206" x14ac:dyDescent="0.2">
      <c r="A1080" s="4">
        <v>50</v>
      </c>
      <c r="B1080" s="4">
        <v>0</v>
      </c>
      <c r="C1080" s="4">
        <v>0</v>
      </c>
      <c r="D1080" s="4">
        <v>1</v>
      </c>
      <c r="E1080" s="4">
        <v>226</v>
      </c>
      <c r="F1080" s="4">
        <f>ROUND(Source!AW1074,O1080)</f>
        <v>452126.02</v>
      </c>
      <c r="G1080" s="4" t="s">
        <v>62</v>
      </c>
      <c r="H1080" s="4" t="s">
        <v>63</v>
      </c>
      <c r="I1080" s="4"/>
      <c r="J1080" s="4"/>
      <c r="K1080" s="4">
        <v>226</v>
      </c>
      <c r="L1080" s="4">
        <v>5</v>
      </c>
      <c r="M1080" s="4">
        <v>3</v>
      </c>
      <c r="N1080" s="4" t="s">
        <v>3</v>
      </c>
      <c r="O1080" s="4">
        <v>2</v>
      </c>
      <c r="P1080" s="4"/>
      <c r="Q1080" s="4"/>
      <c r="R1080" s="4"/>
      <c r="S1080" s="4"/>
      <c r="T1080" s="4"/>
      <c r="U1080" s="4"/>
      <c r="V1080" s="4"/>
      <c r="W1080" s="4">
        <v>452126.02</v>
      </c>
      <c r="X1080" s="4">
        <v>1</v>
      </c>
      <c r="Y1080" s="4">
        <v>452126.02</v>
      </c>
      <c r="Z1080" s="4"/>
      <c r="AA1080" s="4"/>
      <c r="AB1080" s="4"/>
    </row>
    <row r="1081" spans="1:206" x14ac:dyDescent="0.2">
      <c r="A1081" s="4">
        <v>50</v>
      </c>
      <c r="B1081" s="4">
        <v>0</v>
      </c>
      <c r="C1081" s="4">
        <v>0</v>
      </c>
      <c r="D1081" s="4">
        <v>1</v>
      </c>
      <c r="E1081" s="4">
        <v>227</v>
      </c>
      <c r="F1081" s="4">
        <f>ROUND(Source!AX1074,O1081)</f>
        <v>0</v>
      </c>
      <c r="G1081" s="4" t="s">
        <v>64</v>
      </c>
      <c r="H1081" s="4" t="s">
        <v>65</v>
      </c>
      <c r="I1081" s="4"/>
      <c r="J1081" s="4"/>
      <c r="K1081" s="4">
        <v>227</v>
      </c>
      <c r="L1081" s="4">
        <v>6</v>
      </c>
      <c r="M1081" s="4">
        <v>3</v>
      </c>
      <c r="N1081" s="4" t="s">
        <v>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>
        <v>0</v>
      </c>
      <c r="X1081" s="4">
        <v>1</v>
      </c>
      <c r="Y1081" s="4">
        <v>0</v>
      </c>
      <c r="Z1081" s="4"/>
      <c r="AA1081" s="4"/>
      <c r="AB1081" s="4"/>
    </row>
    <row r="1082" spans="1:206" x14ac:dyDescent="0.2">
      <c r="A1082" s="4">
        <v>50</v>
      </c>
      <c r="B1082" s="4">
        <v>0</v>
      </c>
      <c r="C1082" s="4">
        <v>0</v>
      </c>
      <c r="D1082" s="4">
        <v>1</v>
      </c>
      <c r="E1082" s="4">
        <v>228</v>
      </c>
      <c r="F1082" s="4">
        <f>ROUND(Source!AY1074,O1082)</f>
        <v>452126.02</v>
      </c>
      <c r="G1082" s="4" t="s">
        <v>66</v>
      </c>
      <c r="H1082" s="4" t="s">
        <v>67</v>
      </c>
      <c r="I1082" s="4"/>
      <c r="J1082" s="4"/>
      <c r="K1082" s="4">
        <v>228</v>
      </c>
      <c r="L1082" s="4">
        <v>7</v>
      </c>
      <c r="M1082" s="4">
        <v>3</v>
      </c>
      <c r="N1082" s="4" t="s">
        <v>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>
        <v>452126.02</v>
      </c>
      <c r="X1082" s="4">
        <v>1</v>
      </c>
      <c r="Y1082" s="4">
        <v>452126.02</v>
      </c>
      <c r="Z1082" s="4"/>
      <c r="AA1082" s="4"/>
      <c r="AB1082" s="4"/>
    </row>
    <row r="1083" spans="1:206" x14ac:dyDescent="0.2">
      <c r="A1083" s="4">
        <v>50</v>
      </c>
      <c r="B1083" s="4">
        <v>0</v>
      </c>
      <c r="C1083" s="4">
        <v>0</v>
      </c>
      <c r="D1083" s="4">
        <v>1</v>
      </c>
      <c r="E1083" s="4">
        <v>216</v>
      </c>
      <c r="F1083" s="4">
        <f>ROUND(Source!AP1074,O1083)</f>
        <v>0</v>
      </c>
      <c r="G1083" s="4" t="s">
        <v>68</v>
      </c>
      <c r="H1083" s="4" t="s">
        <v>69</v>
      </c>
      <c r="I1083" s="4"/>
      <c r="J1083" s="4"/>
      <c r="K1083" s="4">
        <v>216</v>
      </c>
      <c r="L1083" s="4">
        <v>8</v>
      </c>
      <c r="M1083" s="4">
        <v>3</v>
      </c>
      <c r="N1083" s="4" t="s">
        <v>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>
        <v>0</v>
      </c>
      <c r="X1083" s="4">
        <v>1</v>
      </c>
      <c r="Y1083" s="4">
        <v>0</v>
      </c>
      <c r="Z1083" s="4"/>
      <c r="AA1083" s="4"/>
      <c r="AB1083" s="4"/>
    </row>
    <row r="1084" spans="1:206" x14ac:dyDescent="0.2">
      <c r="A1084" s="4">
        <v>50</v>
      </c>
      <c r="B1084" s="4">
        <v>0</v>
      </c>
      <c r="C1084" s="4">
        <v>0</v>
      </c>
      <c r="D1084" s="4">
        <v>1</v>
      </c>
      <c r="E1084" s="4">
        <v>223</v>
      </c>
      <c r="F1084" s="4">
        <f>ROUND(Source!AQ1074,O1084)</f>
        <v>0</v>
      </c>
      <c r="G1084" s="4" t="s">
        <v>70</v>
      </c>
      <c r="H1084" s="4" t="s">
        <v>71</v>
      </c>
      <c r="I1084" s="4"/>
      <c r="J1084" s="4"/>
      <c r="K1084" s="4">
        <v>223</v>
      </c>
      <c r="L1084" s="4">
        <v>9</v>
      </c>
      <c r="M1084" s="4">
        <v>3</v>
      </c>
      <c r="N1084" s="4" t="s">
        <v>3</v>
      </c>
      <c r="O1084" s="4">
        <v>2</v>
      </c>
      <c r="P1084" s="4"/>
      <c r="Q1084" s="4"/>
      <c r="R1084" s="4"/>
      <c r="S1084" s="4"/>
      <c r="T1084" s="4"/>
      <c r="U1084" s="4"/>
      <c r="V1084" s="4"/>
      <c r="W1084" s="4">
        <v>0</v>
      </c>
      <c r="X1084" s="4">
        <v>1</v>
      </c>
      <c r="Y1084" s="4">
        <v>0</v>
      </c>
      <c r="Z1084" s="4"/>
      <c r="AA1084" s="4"/>
      <c r="AB1084" s="4"/>
    </row>
    <row r="1085" spans="1:206" x14ac:dyDescent="0.2">
      <c r="A1085" s="4">
        <v>50</v>
      </c>
      <c r="B1085" s="4">
        <v>0</v>
      </c>
      <c r="C1085" s="4">
        <v>0</v>
      </c>
      <c r="D1085" s="4">
        <v>1</v>
      </c>
      <c r="E1085" s="4">
        <v>229</v>
      </c>
      <c r="F1085" s="4">
        <f>ROUND(Source!AZ1074,O1085)</f>
        <v>0</v>
      </c>
      <c r="G1085" s="4" t="s">
        <v>72</v>
      </c>
      <c r="H1085" s="4" t="s">
        <v>73</v>
      </c>
      <c r="I1085" s="4"/>
      <c r="J1085" s="4"/>
      <c r="K1085" s="4">
        <v>229</v>
      </c>
      <c r="L1085" s="4">
        <v>10</v>
      </c>
      <c r="M1085" s="4">
        <v>3</v>
      </c>
      <c r="N1085" s="4" t="s">
        <v>3</v>
      </c>
      <c r="O1085" s="4">
        <v>2</v>
      </c>
      <c r="P1085" s="4"/>
      <c r="Q1085" s="4"/>
      <c r="R1085" s="4"/>
      <c r="S1085" s="4"/>
      <c r="T1085" s="4"/>
      <c r="U1085" s="4"/>
      <c r="V1085" s="4"/>
      <c r="W1085" s="4">
        <v>0</v>
      </c>
      <c r="X1085" s="4">
        <v>1</v>
      </c>
      <c r="Y1085" s="4">
        <v>0</v>
      </c>
      <c r="Z1085" s="4"/>
      <c r="AA1085" s="4"/>
      <c r="AB1085" s="4"/>
    </row>
    <row r="1086" spans="1:206" x14ac:dyDescent="0.2">
      <c r="A1086" s="4">
        <v>50</v>
      </c>
      <c r="B1086" s="4">
        <v>0</v>
      </c>
      <c r="C1086" s="4">
        <v>0</v>
      </c>
      <c r="D1086" s="4">
        <v>1</v>
      </c>
      <c r="E1086" s="4">
        <v>203</v>
      </c>
      <c r="F1086" s="4">
        <f>ROUND(Source!Q1074,O1086)</f>
        <v>25530.04</v>
      </c>
      <c r="G1086" s="4" t="s">
        <v>74</v>
      </c>
      <c r="H1086" s="4" t="s">
        <v>75</v>
      </c>
      <c r="I1086" s="4"/>
      <c r="J1086" s="4"/>
      <c r="K1086" s="4">
        <v>203</v>
      </c>
      <c r="L1086" s="4">
        <v>11</v>
      </c>
      <c r="M1086" s="4">
        <v>3</v>
      </c>
      <c r="N1086" s="4" t="s">
        <v>3</v>
      </c>
      <c r="O1086" s="4">
        <v>2</v>
      </c>
      <c r="P1086" s="4"/>
      <c r="Q1086" s="4"/>
      <c r="R1086" s="4"/>
      <c r="S1086" s="4"/>
      <c r="T1086" s="4"/>
      <c r="U1086" s="4"/>
      <c r="V1086" s="4"/>
      <c r="W1086" s="4">
        <v>25530.04</v>
      </c>
      <c r="X1086" s="4">
        <v>1</v>
      </c>
      <c r="Y1086" s="4">
        <v>25530.04</v>
      </c>
      <c r="Z1086" s="4"/>
      <c r="AA1086" s="4"/>
      <c r="AB1086" s="4"/>
    </row>
    <row r="1087" spans="1:206" x14ac:dyDescent="0.2">
      <c r="A1087" s="4">
        <v>50</v>
      </c>
      <c r="B1087" s="4">
        <v>0</v>
      </c>
      <c r="C1087" s="4">
        <v>0</v>
      </c>
      <c r="D1087" s="4">
        <v>1</v>
      </c>
      <c r="E1087" s="4">
        <v>231</v>
      </c>
      <c r="F1087" s="4">
        <f>ROUND(Source!BB1074,O1087)</f>
        <v>0</v>
      </c>
      <c r="G1087" s="4" t="s">
        <v>76</v>
      </c>
      <c r="H1087" s="4" t="s">
        <v>77</v>
      </c>
      <c r="I1087" s="4"/>
      <c r="J1087" s="4"/>
      <c r="K1087" s="4">
        <v>231</v>
      </c>
      <c r="L1087" s="4">
        <v>12</v>
      </c>
      <c r="M1087" s="4">
        <v>3</v>
      </c>
      <c r="N1087" s="4" t="s">
        <v>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>
        <v>0</v>
      </c>
      <c r="X1087" s="4">
        <v>1</v>
      </c>
      <c r="Y1087" s="4">
        <v>0</v>
      </c>
      <c r="Z1087" s="4"/>
      <c r="AA1087" s="4"/>
      <c r="AB1087" s="4"/>
    </row>
    <row r="1088" spans="1:206" x14ac:dyDescent="0.2">
      <c r="A1088" s="4">
        <v>50</v>
      </c>
      <c r="B1088" s="4">
        <v>0</v>
      </c>
      <c r="C1088" s="4">
        <v>0</v>
      </c>
      <c r="D1088" s="4">
        <v>1</v>
      </c>
      <c r="E1088" s="4">
        <v>204</v>
      </c>
      <c r="F1088" s="4">
        <f>ROUND(Source!R1074,O1088)</f>
        <v>14710.59</v>
      </c>
      <c r="G1088" s="4" t="s">
        <v>78</v>
      </c>
      <c r="H1088" s="4" t="s">
        <v>79</v>
      </c>
      <c r="I1088" s="4"/>
      <c r="J1088" s="4"/>
      <c r="K1088" s="4">
        <v>204</v>
      </c>
      <c r="L1088" s="4">
        <v>13</v>
      </c>
      <c r="M1088" s="4">
        <v>3</v>
      </c>
      <c r="N1088" s="4" t="s">
        <v>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>
        <v>14710.59</v>
      </c>
      <c r="X1088" s="4">
        <v>1</v>
      </c>
      <c r="Y1088" s="4">
        <v>14710.59</v>
      </c>
      <c r="Z1088" s="4"/>
      <c r="AA1088" s="4"/>
      <c r="AB1088" s="4"/>
    </row>
    <row r="1089" spans="1:88" x14ac:dyDescent="0.2">
      <c r="A1089" s="4">
        <v>50</v>
      </c>
      <c r="B1089" s="4">
        <v>0</v>
      </c>
      <c r="C1089" s="4">
        <v>0</v>
      </c>
      <c r="D1089" s="4">
        <v>1</v>
      </c>
      <c r="E1089" s="4">
        <v>205</v>
      </c>
      <c r="F1089" s="4">
        <f>ROUND(Source!S1074,O1089)</f>
        <v>172137.22</v>
      </c>
      <c r="G1089" s="4" t="s">
        <v>80</v>
      </c>
      <c r="H1089" s="4" t="s">
        <v>81</v>
      </c>
      <c r="I1089" s="4"/>
      <c r="J1089" s="4"/>
      <c r="K1089" s="4">
        <v>205</v>
      </c>
      <c r="L1089" s="4">
        <v>14</v>
      </c>
      <c r="M1089" s="4">
        <v>3</v>
      </c>
      <c r="N1089" s="4" t="s">
        <v>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>
        <v>172137.22</v>
      </c>
      <c r="X1089" s="4">
        <v>1</v>
      </c>
      <c r="Y1089" s="4">
        <v>172137.22</v>
      </c>
      <c r="Z1089" s="4"/>
      <c r="AA1089" s="4"/>
      <c r="AB1089" s="4"/>
    </row>
    <row r="1090" spans="1:88" x14ac:dyDescent="0.2">
      <c r="A1090" s="4">
        <v>50</v>
      </c>
      <c r="B1090" s="4">
        <v>0</v>
      </c>
      <c r="C1090" s="4">
        <v>0</v>
      </c>
      <c r="D1090" s="4">
        <v>1</v>
      </c>
      <c r="E1090" s="4">
        <v>232</v>
      </c>
      <c r="F1090" s="4">
        <f>ROUND(Source!BC1074,O1090)</f>
        <v>0</v>
      </c>
      <c r="G1090" s="4" t="s">
        <v>82</v>
      </c>
      <c r="H1090" s="4" t="s">
        <v>83</v>
      </c>
      <c r="I1090" s="4"/>
      <c r="J1090" s="4"/>
      <c r="K1090" s="4">
        <v>232</v>
      </c>
      <c r="L1090" s="4">
        <v>15</v>
      </c>
      <c r="M1090" s="4">
        <v>3</v>
      </c>
      <c r="N1090" s="4" t="s">
        <v>3</v>
      </c>
      <c r="O1090" s="4">
        <v>2</v>
      </c>
      <c r="P1090" s="4"/>
      <c r="Q1090" s="4"/>
      <c r="R1090" s="4"/>
      <c r="S1090" s="4"/>
      <c r="T1090" s="4"/>
      <c r="U1090" s="4"/>
      <c r="V1090" s="4"/>
      <c r="W1090" s="4">
        <v>0</v>
      </c>
      <c r="X1090" s="4">
        <v>1</v>
      </c>
      <c r="Y1090" s="4">
        <v>0</v>
      </c>
      <c r="Z1090" s="4"/>
      <c r="AA1090" s="4"/>
      <c r="AB1090" s="4"/>
    </row>
    <row r="1091" spans="1:88" x14ac:dyDescent="0.2">
      <c r="A1091" s="4">
        <v>50</v>
      </c>
      <c r="B1091" s="4">
        <v>0</v>
      </c>
      <c r="C1091" s="4">
        <v>0</v>
      </c>
      <c r="D1091" s="4">
        <v>1</v>
      </c>
      <c r="E1091" s="4">
        <v>214</v>
      </c>
      <c r="F1091" s="4">
        <f>ROUND(Source!AS1074,O1091)</f>
        <v>886981.99</v>
      </c>
      <c r="G1091" s="4" t="s">
        <v>84</v>
      </c>
      <c r="H1091" s="4" t="s">
        <v>85</v>
      </c>
      <c r="I1091" s="4"/>
      <c r="J1091" s="4"/>
      <c r="K1091" s="4">
        <v>214</v>
      </c>
      <c r="L1091" s="4">
        <v>16</v>
      </c>
      <c r="M1091" s="4">
        <v>3</v>
      </c>
      <c r="N1091" s="4" t="s">
        <v>3</v>
      </c>
      <c r="O1091" s="4">
        <v>2</v>
      </c>
      <c r="P1091" s="4"/>
      <c r="Q1091" s="4"/>
      <c r="R1091" s="4"/>
      <c r="S1091" s="4"/>
      <c r="T1091" s="4"/>
      <c r="U1091" s="4"/>
      <c r="V1091" s="4"/>
      <c r="W1091" s="4">
        <v>886981.99</v>
      </c>
      <c r="X1091" s="4">
        <v>1</v>
      </c>
      <c r="Y1091" s="4">
        <v>886981.99</v>
      </c>
      <c r="Z1091" s="4"/>
      <c r="AA1091" s="4"/>
      <c r="AB1091" s="4"/>
    </row>
    <row r="1092" spans="1:88" x14ac:dyDescent="0.2">
      <c r="A1092" s="4">
        <v>50</v>
      </c>
      <c r="B1092" s="4">
        <v>0</v>
      </c>
      <c r="C1092" s="4">
        <v>0</v>
      </c>
      <c r="D1092" s="4">
        <v>1</v>
      </c>
      <c r="E1092" s="4">
        <v>215</v>
      </c>
      <c r="F1092" s="4">
        <f>ROUND(Source!AT1074,O1092)</f>
        <v>0</v>
      </c>
      <c r="G1092" s="4" t="s">
        <v>86</v>
      </c>
      <c r="H1092" s="4" t="s">
        <v>87</v>
      </c>
      <c r="I1092" s="4"/>
      <c r="J1092" s="4"/>
      <c r="K1092" s="4">
        <v>215</v>
      </c>
      <c r="L1092" s="4">
        <v>17</v>
      </c>
      <c r="M1092" s="4">
        <v>3</v>
      </c>
      <c r="N1092" s="4" t="s">
        <v>3</v>
      </c>
      <c r="O1092" s="4">
        <v>2</v>
      </c>
      <c r="P1092" s="4"/>
      <c r="Q1092" s="4"/>
      <c r="R1092" s="4"/>
      <c r="S1092" s="4"/>
      <c r="T1092" s="4"/>
      <c r="U1092" s="4"/>
      <c r="V1092" s="4"/>
      <c r="W1092" s="4">
        <v>0</v>
      </c>
      <c r="X1092" s="4">
        <v>1</v>
      </c>
      <c r="Y1092" s="4">
        <v>0</v>
      </c>
      <c r="Z1092" s="4"/>
      <c r="AA1092" s="4"/>
      <c r="AB1092" s="4"/>
    </row>
    <row r="1093" spans="1:88" x14ac:dyDescent="0.2">
      <c r="A1093" s="4">
        <v>50</v>
      </c>
      <c r="B1093" s="4">
        <v>0</v>
      </c>
      <c r="C1093" s="4">
        <v>0</v>
      </c>
      <c r="D1093" s="4">
        <v>1</v>
      </c>
      <c r="E1093" s="4">
        <v>217</v>
      </c>
      <c r="F1093" s="4">
        <f>ROUND(Source!AU1074,O1093)</f>
        <v>0</v>
      </c>
      <c r="G1093" s="4" t="s">
        <v>88</v>
      </c>
      <c r="H1093" s="4" t="s">
        <v>89</v>
      </c>
      <c r="I1093" s="4"/>
      <c r="J1093" s="4"/>
      <c r="K1093" s="4">
        <v>217</v>
      </c>
      <c r="L1093" s="4">
        <v>18</v>
      </c>
      <c r="M1093" s="4">
        <v>3</v>
      </c>
      <c r="N1093" s="4" t="s">
        <v>3</v>
      </c>
      <c r="O1093" s="4">
        <v>2</v>
      </c>
      <c r="P1093" s="4"/>
      <c r="Q1093" s="4"/>
      <c r="R1093" s="4"/>
      <c r="S1093" s="4"/>
      <c r="T1093" s="4"/>
      <c r="U1093" s="4"/>
      <c r="V1093" s="4"/>
      <c r="W1093" s="4">
        <v>0</v>
      </c>
      <c r="X1093" s="4">
        <v>1</v>
      </c>
      <c r="Y1093" s="4">
        <v>0</v>
      </c>
      <c r="Z1093" s="4"/>
      <c r="AA1093" s="4"/>
      <c r="AB1093" s="4"/>
    </row>
    <row r="1094" spans="1:88" x14ac:dyDescent="0.2">
      <c r="A1094" s="4">
        <v>50</v>
      </c>
      <c r="B1094" s="4">
        <v>0</v>
      </c>
      <c r="C1094" s="4">
        <v>0</v>
      </c>
      <c r="D1094" s="4">
        <v>1</v>
      </c>
      <c r="E1094" s="4">
        <v>230</v>
      </c>
      <c r="F1094" s="4">
        <f>ROUND(Source!BA1074,O1094)</f>
        <v>0</v>
      </c>
      <c r="G1094" s="4" t="s">
        <v>90</v>
      </c>
      <c r="H1094" s="4" t="s">
        <v>91</v>
      </c>
      <c r="I1094" s="4"/>
      <c r="J1094" s="4"/>
      <c r="K1094" s="4">
        <v>230</v>
      </c>
      <c r="L1094" s="4">
        <v>19</v>
      </c>
      <c r="M1094" s="4">
        <v>3</v>
      </c>
      <c r="N1094" s="4" t="s">
        <v>3</v>
      </c>
      <c r="O1094" s="4">
        <v>2</v>
      </c>
      <c r="P1094" s="4"/>
      <c r="Q1094" s="4"/>
      <c r="R1094" s="4"/>
      <c r="S1094" s="4"/>
      <c r="T1094" s="4"/>
      <c r="U1094" s="4"/>
      <c r="V1094" s="4"/>
      <c r="W1094" s="4">
        <v>0</v>
      </c>
      <c r="X1094" s="4">
        <v>1</v>
      </c>
      <c r="Y1094" s="4">
        <v>0</v>
      </c>
      <c r="Z1094" s="4"/>
      <c r="AA1094" s="4"/>
      <c r="AB1094" s="4"/>
    </row>
    <row r="1095" spans="1:88" x14ac:dyDescent="0.2">
      <c r="A1095" s="4">
        <v>50</v>
      </c>
      <c r="B1095" s="4">
        <v>0</v>
      </c>
      <c r="C1095" s="4">
        <v>0</v>
      </c>
      <c r="D1095" s="4">
        <v>1</v>
      </c>
      <c r="E1095" s="4">
        <v>206</v>
      </c>
      <c r="F1095" s="4">
        <f>ROUND(Source!T1074,O1095)</f>
        <v>0</v>
      </c>
      <c r="G1095" s="4" t="s">
        <v>92</v>
      </c>
      <c r="H1095" s="4" t="s">
        <v>93</v>
      </c>
      <c r="I1095" s="4"/>
      <c r="J1095" s="4"/>
      <c r="K1095" s="4">
        <v>206</v>
      </c>
      <c r="L1095" s="4">
        <v>20</v>
      </c>
      <c r="M1095" s="4">
        <v>3</v>
      </c>
      <c r="N1095" s="4" t="s">
        <v>3</v>
      </c>
      <c r="O1095" s="4">
        <v>2</v>
      </c>
      <c r="P1095" s="4"/>
      <c r="Q1095" s="4"/>
      <c r="R1095" s="4"/>
      <c r="S1095" s="4"/>
      <c r="T1095" s="4"/>
      <c r="U1095" s="4"/>
      <c r="V1095" s="4"/>
      <c r="W1095" s="4">
        <v>0</v>
      </c>
      <c r="X1095" s="4">
        <v>1</v>
      </c>
      <c r="Y1095" s="4">
        <v>0</v>
      </c>
      <c r="Z1095" s="4"/>
      <c r="AA1095" s="4"/>
      <c r="AB1095" s="4"/>
    </row>
    <row r="1096" spans="1:88" x14ac:dyDescent="0.2">
      <c r="A1096" s="4">
        <v>50</v>
      </c>
      <c r="B1096" s="4">
        <v>0</v>
      </c>
      <c r="C1096" s="4">
        <v>0</v>
      </c>
      <c r="D1096" s="4">
        <v>1</v>
      </c>
      <c r="E1096" s="4">
        <v>207</v>
      </c>
      <c r="F1096" s="4">
        <f>Source!U1074</f>
        <v>523.82792499999994</v>
      </c>
      <c r="G1096" s="4" t="s">
        <v>94</v>
      </c>
      <c r="H1096" s="4" t="s">
        <v>95</v>
      </c>
      <c r="I1096" s="4"/>
      <c r="J1096" s="4"/>
      <c r="K1096" s="4">
        <v>207</v>
      </c>
      <c r="L1096" s="4">
        <v>21</v>
      </c>
      <c r="M1096" s="4">
        <v>3</v>
      </c>
      <c r="N1096" s="4" t="s">
        <v>3</v>
      </c>
      <c r="O1096" s="4">
        <v>-1</v>
      </c>
      <c r="P1096" s="4"/>
      <c r="Q1096" s="4"/>
      <c r="R1096" s="4"/>
      <c r="S1096" s="4"/>
      <c r="T1096" s="4"/>
      <c r="U1096" s="4"/>
      <c r="V1096" s="4"/>
      <c r="W1096" s="4">
        <v>523.82792499999994</v>
      </c>
      <c r="X1096" s="4">
        <v>1</v>
      </c>
      <c r="Y1096" s="4">
        <v>523.82792499999994</v>
      </c>
      <c r="Z1096" s="4"/>
      <c r="AA1096" s="4"/>
      <c r="AB1096" s="4"/>
    </row>
    <row r="1097" spans="1:88" x14ac:dyDescent="0.2">
      <c r="A1097" s="4">
        <v>50</v>
      </c>
      <c r="B1097" s="4">
        <v>0</v>
      </c>
      <c r="C1097" s="4">
        <v>0</v>
      </c>
      <c r="D1097" s="4">
        <v>1</v>
      </c>
      <c r="E1097" s="4">
        <v>208</v>
      </c>
      <c r="F1097" s="4">
        <f>Source!V1074</f>
        <v>0</v>
      </c>
      <c r="G1097" s="4" t="s">
        <v>96</v>
      </c>
      <c r="H1097" s="4" t="s">
        <v>97</v>
      </c>
      <c r="I1097" s="4"/>
      <c r="J1097" s="4"/>
      <c r="K1097" s="4">
        <v>208</v>
      </c>
      <c r="L1097" s="4">
        <v>22</v>
      </c>
      <c r="M1097" s="4">
        <v>3</v>
      </c>
      <c r="N1097" s="4" t="s">
        <v>3</v>
      </c>
      <c r="O1097" s="4">
        <v>-1</v>
      </c>
      <c r="P1097" s="4"/>
      <c r="Q1097" s="4"/>
      <c r="R1097" s="4"/>
      <c r="S1097" s="4"/>
      <c r="T1097" s="4"/>
      <c r="U1097" s="4"/>
      <c r="V1097" s="4"/>
      <c r="W1097" s="4">
        <v>0</v>
      </c>
      <c r="X1097" s="4">
        <v>1</v>
      </c>
      <c r="Y1097" s="4">
        <v>0</v>
      </c>
      <c r="Z1097" s="4"/>
      <c r="AA1097" s="4"/>
      <c r="AB1097" s="4"/>
    </row>
    <row r="1098" spans="1:88" x14ac:dyDescent="0.2">
      <c r="A1098" s="4">
        <v>50</v>
      </c>
      <c r="B1098" s="4">
        <v>0</v>
      </c>
      <c r="C1098" s="4">
        <v>0</v>
      </c>
      <c r="D1098" s="4">
        <v>1</v>
      </c>
      <c r="E1098" s="4">
        <v>209</v>
      </c>
      <c r="F1098" s="4">
        <f>ROUND(Source!W1074,O1098)</f>
        <v>0</v>
      </c>
      <c r="G1098" s="4" t="s">
        <v>98</v>
      </c>
      <c r="H1098" s="4" t="s">
        <v>99</v>
      </c>
      <c r="I1098" s="4"/>
      <c r="J1098" s="4"/>
      <c r="K1098" s="4">
        <v>209</v>
      </c>
      <c r="L1098" s="4">
        <v>23</v>
      </c>
      <c r="M1098" s="4">
        <v>3</v>
      </c>
      <c r="N1098" s="4" t="s">
        <v>3</v>
      </c>
      <c r="O1098" s="4">
        <v>2</v>
      </c>
      <c r="P1098" s="4"/>
      <c r="Q1098" s="4"/>
      <c r="R1098" s="4"/>
      <c r="S1098" s="4"/>
      <c r="T1098" s="4"/>
      <c r="U1098" s="4"/>
      <c r="V1098" s="4"/>
      <c r="W1098" s="4">
        <v>0</v>
      </c>
      <c r="X1098" s="4">
        <v>1</v>
      </c>
      <c r="Y1098" s="4">
        <v>0</v>
      </c>
      <c r="Z1098" s="4"/>
      <c r="AA1098" s="4"/>
      <c r="AB1098" s="4"/>
    </row>
    <row r="1099" spans="1:88" x14ac:dyDescent="0.2">
      <c r="A1099" s="4">
        <v>50</v>
      </c>
      <c r="B1099" s="4">
        <v>0</v>
      </c>
      <c r="C1099" s="4">
        <v>0</v>
      </c>
      <c r="D1099" s="4">
        <v>1</v>
      </c>
      <c r="E1099" s="4">
        <v>233</v>
      </c>
      <c r="F1099" s="4">
        <f>ROUND(Source!BD1074,O1099)</f>
        <v>0</v>
      </c>
      <c r="G1099" s="4" t="s">
        <v>100</v>
      </c>
      <c r="H1099" s="4" t="s">
        <v>101</v>
      </c>
      <c r="I1099" s="4"/>
      <c r="J1099" s="4"/>
      <c r="K1099" s="4">
        <v>233</v>
      </c>
      <c r="L1099" s="4">
        <v>24</v>
      </c>
      <c r="M1099" s="4">
        <v>3</v>
      </c>
      <c r="N1099" s="4" t="s">
        <v>3</v>
      </c>
      <c r="O1099" s="4">
        <v>2</v>
      </c>
      <c r="P1099" s="4"/>
      <c r="Q1099" s="4"/>
      <c r="R1099" s="4"/>
      <c r="S1099" s="4"/>
      <c r="T1099" s="4"/>
      <c r="U1099" s="4"/>
      <c r="V1099" s="4"/>
      <c r="W1099" s="4">
        <v>0</v>
      </c>
      <c r="X1099" s="4">
        <v>1</v>
      </c>
      <c r="Y1099" s="4">
        <v>0</v>
      </c>
      <c r="Z1099" s="4"/>
      <c r="AA1099" s="4"/>
      <c r="AB1099" s="4"/>
    </row>
    <row r="1100" spans="1:88" x14ac:dyDescent="0.2">
      <c r="A1100" s="4">
        <v>50</v>
      </c>
      <c r="B1100" s="4">
        <v>0</v>
      </c>
      <c r="C1100" s="4">
        <v>0</v>
      </c>
      <c r="D1100" s="4">
        <v>1</v>
      </c>
      <c r="E1100" s="4">
        <v>210</v>
      </c>
      <c r="F1100" s="4">
        <f>ROUND(Source!X1074,O1100)</f>
        <v>143075.51999999999</v>
      </c>
      <c r="G1100" s="4" t="s">
        <v>102</v>
      </c>
      <c r="H1100" s="4" t="s">
        <v>103</v>
      </c>
      <c r="I1100" s="4"/>
      <c r="J1100" s="4"/>
      <c r="K1100" s="4">
        <v>210</v>
      </c>
      <c r="L1100" s="4">
        <v>25</v>
      </c>
      <c r="M1100" s="4">
        <v>3</v>
      </c>
      <c r="N1100" s="4" t="s">
        <v>3</v>
      </c>
      <c r="O1100" s="4">
        <v>2</v>
      </c>
      <c r="P1100" s="4"/>
      <c r="Q1100" s="4"/>
      <c r="R1100" s="4"/>
      <c r="S1100" s="4"/>
      <c r="T1100" s="4"/>
      <c r="U1100" s="4"/>
      <c r="V1100" s="4"/>
      <c r="W1100" s="4">
        <v>143075.51999999999</v>
      </c>
      <c r="X1100" s="4">
        <v>1</v>
      </c>
      <c r="Y1100" s="4">
        <v>143075.51999999999</v>
      </c>
      <c r="Z1100" s="4"/>
      <c r="AA1100" s="4"/>
      <c r="AB1100" s="4"/>
    </row>
    <row r="1101" spans="1:88" x14ac:dyDescent="0.2">
      <c r="A1101" s="4">
        <v>50</v>
      </c>
      <c r="B1101" s="4">
        <v>0</v>
      </c>
      <c r="C1101" s="4">
        <v>0</v>
      </c>
      <c r="D1101" s="4">
        <v>1</v>
      </c>
      <c r="E1101" s="4">
        <v>211</v>
      </c>
      <c r="F1101" s="4">
        <f>ROUND(Source!Y1074,O1101)</f>
        <v>70576.25</v>
      </c>
      <c r="G1101" s="4" t="s">
        <v>104</v>
      </c>
      <c r="H1101" s="4" t="s">
        <v>105</v>
      </c>
      <c r="I1101" s="4"/>
      <c r="J1101" s="4"/>
      <c r="K1101" s="4">
        <v>211</v>
      </c>
      <c r="L1101" s="4">
        <v>26</v>
      </c>
      <c r="M1101" s="4">
        <v>3</v>
      </c>
      <c r="N1101" s="4" t="s">
        <v>3</v>
      </c>
      <c r="O1101" s="4">
        <v>2</v>
      </c>
      <c r="P1101" s="4"/>
      <c r="Q1101" s="4"/>
      <c r="R1101" s="4"/>
      <c r="S1101" s="4"/>
      <c r="T1101" s="4"/>
      <c r="U1101" s="4"/>
      <c r="V1101" s="4"/>
      <c r="W1101" s="4">
        <v>70576.25</v>
      </c>
      <c r="X1101" s="4">
        <v>1</v>
      </c>
      <c r="Y1101" s="4">
        <v>70576.25</v>
      </c>
      <c r="Z1101" s="4"/>
      <c r="AA1101" s="4"/>
      <c r="AB1101" s="4"/>
    </row>
    <row r="1102" spans="1:88" x14ac:dyDescent="0.2">
      <c r="A1102" s="4">
        <v>50</v>
      </c>
      <c r="B1102" s="4">
        <v>0</v>
      </c>
      <c r="C1102" s="4">
        <v>0</v>
      </c>
      <c r="D1102" s="4">
        <v>1</v>
      </c>
      <c r="E1102" s="4">
        <v>224</v>
      </c>
      <c r="F1102" s="4">
        <f>ROUND(Source!AR1074,O1102)</f>
        <v>886981.99</v>
      </c>
      <c r="G1102" s="4" t="s">
        <v>106</v>
      </c>
      <c r="H1102" s="4" t="s">
        <v>107</v>
      </c>
      <c r="I1102" s="4"/>
      <c r="J1102" s="4"/>
      <c r="K1102" s="4">
        <v>224</v>
      </c>
      <c r="L1102" s="4">
        <v>27</v>
      </c>
      <c r="M1102" s="4">
        <v>3</v>
      </c>
      <c r="N1102" s="4" t="s">
        <v>3</v>
      </c>
      <c r="O1102" s="4">
        <v>2</v>
      </c>
      <c r="P1102" s="4"/>
      <c r="Q1102" s="4"/>
      <c r="R1102" s="4"/>
      <c r="S1102" s="4"/>
      <c r="T1102" s="4"/>
      <c r="U1102" s="4"/>
      <c r="V1102" s="4"/>
      <c r="W1102" s="4">
        <v>886981.99</v>
      </c>
      <c r="X1102" s="4">
        <v>1</v>
      </c>
      <c r="Y1102" s="4">
        <v>886981.99</v>
      </c>
      <c r="Z1102" s="4"/>
      <c r="AA1102" s="4"/>
      <c r="AB1102" s="4"/>
    </row>
    <row r="1104" spans="1:88" x14ac:dyDescent="0.2">
      <c r="A1104" s="1">
        <v>4</v>
      </c>
      <c r="B1104" s="1">
        <v>1</v>
      </c>
      <c r="C1104" s="1"/>
      <c r="D1104" s="1">
        <f>ROW(A1150)</f>
        <v>1150</v>
      </c>
      <c r="E1104" s="1"/>
      <c r="F1104" s="1" t="s">
        <v>15</v>
      </c>
      <c r="G1104" s="1" t="s">
        <v>161</v>
      </c>
      <c r="H1104" s="1" t="s">
        <v>3</v>
      </c>
      <c r="I1104" s="1">
        <v>0</v>
      </c>
      <c r="J1104" s="1"/>
      <c r="K1104" s="1">
        <v>-1</v>
      </c>
      <c r="L1104" s="1"/>
      <c r="M1104" s="1" t="s">
        <v>3</v>
      </c>
      <c r="N1104" s="1"/>
      <c r="O1104" s="1"/>
      <c r="P1104" s="1"/>
      <c r="Q1104" s="1"/>
      <c r="R1104" s="1"/>
      <c r="S1104" s="1">
        <v>0</v>
      </c>
      <c r="T1104" s="1"/>
      <c r="U1104" s="1" t="s">
        <v>3</v>
      </c>
      <c r="V1104" s="1">
        <v>0</v>
      </c>
      <c r="W1104" s="1"/>
      <c r="X1104" s="1"/>
      <c r="Y1104" s="1"/>
      <c r="Z1104" s="1"/>
      <c r="AA1104" s="1"/>
      <c r="AB1104" s="1" t="s">
        <v>3</v>
      </c>
      <c r="AC1104" s="1" t="s">
        <v>3</v>
      </c>
      <c r="AD1104" s="1" t="s">
        <v>3</v>
      </c>
      <c r="AE1104" s="1" t="s">
        <v>3</v>
      </c>
      <c r="AF1104" s="1" t="s">
        <v>3</v>
      </c>
      <c r="AG1104" s="1" t="s">
        <v>3</v>
      </c>
      <c r="AH1104" s="1"/>
      <c r="AI1104" s="1"/>
      <c r="AJ1104" s="1"/>
      <c r="AK1104" s="1"/>
      <c r="AL1104" s="1"/>
      <c r="AM1104" s="1"/>
      <c r="AN1104" s="1"/>
      <c r="AO1104" s="1"/>
      <c r="AP1104" s="1" t="s">
        <v>3</v>
      </c>
      <c r="AQ1104" s="1" t="s">
        <v>3</v>
      </c>
      <c r="AR1104" s="1" t="s">
        <v>3</v>
      </c>
      <c r="AS1104" s="1"/>
      <c r="AT1104" s="1"/>
      <c r="AU1104" s="1"/>
      <c r="AV1104" s="1"/>
      <c r="AW1104" s="1"/>
      <c r="AX1104" s="1"/>
      <c r="AY1104" s="1"/>
      <c r="AZ1104" s="1" t="s">
        <v>3</v>
      </c>
      <c r="BA1104" s="1"/>
      <c r="BB1104" s="1" t="s">
        <v>3</v>
      </c>
      <c r="BC1104" s="1" t="s">
        <v>3</v>
      </c>
      <c r="BD1104" s="1" t="s">
        <v>3</v>
      </c>
      <c r="BE1104" s="1" t="s">
        <v>3</v>
      </c>
      <c r="BF1104" s="1" t="s">
        <v>3</v>
      </c>
      <c r="BG1104" s="1" t="s">
        <v>3</v>
      </c>
      <c r="BH1104" s="1" t="s">
        <v>3</v>
      </c>
      <c r="BI1104" s="1" t="s">
        <v>3</v>
      </c>
      <c r="BJ1104" s="1" t="s">
        <v>3</v>
      </c>
      <c r="BK1104" s="1" t="s">
        <v>3</v>
      </c>
      <c r="BL1104" s="1" t="s">
        <v>3</v>
      </c>
      <c r="BM1104" s="1" t="s">
        <v>3</v>
      </c>
      <c r="BN1104" s="1" t="s">
        <v>3</v>
      </c>
      <c r="BO1104" s="1" t="s">
        <v>3</v>
      </c>
      <c r="BP1104" s="1" t="s">
        <v>3</v>
      </c>
      <c r="BQ1104" s="1"/>
      <c r="BR1104" s="1"/>
      <c r="BS1104" s="1"/>
      <c r="BT1104" s="1"/>
      <c r="BU1104" s="1"/>
      <c r="BV1104" s="1"/>
      <c r="BW1104" s="1"/>
      <c r="BX1104" s="1">
        <v>0</v>
      </c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>
        <v>0</v>
      </c>
    </row>
    <row r="1106" spans="1:245" x14ac:dyDescent="0.2">
      <c r="A1106" s="2">
        <v>52</v>
      </c>
      <c r="B1106" s="2">
        <f t="shared" ref="B1106:G1106" si="979">B1150</f>
        <v>1</v>
      </c>
      <c r="C1106" s="2">
        <f t="shared" si="979"/>
        <v>4</v>
      </c>
      <c r="D1106" s="2">
        <f t="shared" si="979"/>
        <v>1104</v>
      </c>
      <c r="E1106" s="2">
        <f t="shared" si="979"/>
        <v>0</v>
      </c>
      <c r="F1106" s="2" t="str">
        <f t="shared" si="979"/>
        <v>Новый раздел</v>
      </c>
      <c r="G1106" s="2" t="str">
        <f t="shared" si="979"/>
        <v>Секция  в осях Ж-З (Подъезд №6)</v>
      </c>
      <c r="H1106" s="2"/>
      <c r="I1106" s="2"/>
      <c r="J1106" s="2"/>
      <c r="K1106" s="2"/>
      <c r="L1106" s="2"/>
      <c r="M1106" s="2"/>
      <c r="N1106" s="2"/>
      <c r="O1106" s="2">
        <f t="shared" ref="O1106:AT1106" si="980">O1150</f>
        <v>4226.3599999999997</v>
      </c>
      <c r="P1106" s="2">
        <f t="shared" si="980"/>
        <v>0</v>
      </c>
      <c r="Q1106" s="2">
        <f t="shared" si="980"/>
        <v>0</v>
      </c>
      <c r="R1106" s="2">
        <f t="shared" si="980"/>
        <v>0</v>
      </c>
      <c r="S1106" s="2">
        <f t="shared" si="980"/>
        <v>4226.3599999999997</v>
      </c>
      <c r="T1106" s="2">
        <f t="shared" si="980"/>
        <v>0</v>
      </c>
      <c r="U1106" s="2">
        <f t="shared" si="980"/>
        <v>15.608214999999998</v>
      </c>
      <c r="V1106" s="2">
        <f t="shared" si="980"/>
        <v>0</v>
      </c>
      <c r="W1106" s="2">
        <f t="shared" si="980"/>
        <v>0</v>
      </c>
      <c r="X1106" s="2">
        <f t="shared" si="980"/>
        <v>3462.03</v>
      </c>
      <c r="Y1106" s="2">
        <f t="shared" si="980"/>
        <v>1732.81</v>
      </c>
      <c r="Z1106" s="2">
        <f t="shared" si="980"/>
        <v>0</v>
      </c>
      <c r="AA1106" s="2">
        <f t="shared" si="980"/>
        <v>0</v>
      </c>
      <c r="AB1106" s="2">
        <f t="shared" si="980"/>
        <v>0</v>
      </c>
      <c r="AC1106" s="2">
        <f t="shared" si="980"/>
        <v>0</v>
      </c>
      <c r="AD1106" s="2">
        <f t="shared" si="980"/>
        <v>0</v>
      </c>
      <c r="AE1106" s="2">
        <f t="shared" si="980"/>
        <v>0</v>
      </c>
      <c r="AF1106" s="2">
        <f t="shared" si="980"/>
        <v>0</v>
      </c>
      <c r="AG1106" s="2">
        <f t="shared" si="980"/>
        <v>0</v>
      </c>
      <c r="AH1106" s="2">
        <f t="shared" si="980"/>
        <v>0</v>
      </c>
      <c r="AI1106" s="2">
        <f t="shared" si="980"/>
        <v>0</v>
      </c>
      <c r="AJ1106" s="2">
        <f t="shared" si="980"/>
        <v>0</v>
      </c>
      <c r="AK1106" s="2">
        <f t="shared" si="980"/>
        <v>0</v>
      </c>
      <c r="AL1106" s="2">
        <f t="shared" si="980"/>
        <v>0</v>
      </c>
      <c r="AM1106" s="2">
        <f t="shared" si="980"/>
        <v>0</v>
      </c>
      <c r="AN1106" s="2">
        <f t="shared" si="980"/>
        <v>0</v>
      </c>
      <c r="AO1106" s="2">
        <f t="shared" si="980"/>
        <v>0</v>
      </c>
      <c r="AP1106" s="2">
        <f t="shared" si="980"/>
        <v>0</v>
      </c>
      <c r="AQ1106" s="2">
        <f t="shared" si="980"/>
        <v>0</v>
      </c>
      <c r="AR1106" s="2">
        <f t="shared" si="980"/>
        <v>9421.2000000000007</v>
      </c>
      <c r="AS1106" s="2">
        <f t="shared" si="980"/>
        <v>9421.2000000000007</v>
      </c>
      <c r="AT1106" s="2">
        <f t="shared" si="980"/>
        <v>0</v>
      </c>
      <c r="AU1106" s="2">
        <f t="shared" ref="AU1106:BZ1106" si="981">AU1150</f>
        <v>0</v>
      </c>
      <c r="AV1106" s="2">
        <f t="shared" si="981"/>
        <v>0</v>
      </c>
      <c r="AW1106" s="2">
        <f t="shared" si="981"/>
        <v>0</v>
      </c>
      <c r="AX1106" s="2">
        <f t="shared" si="981"/>
        <v>0</v>
      </c>
      <c r="AY1106" s="2">
        <f t="shared" si="981"/>
        <v>0</v>
      </c>
      <c r="AZ1106" s="2">
        <f t="shared" si="981"/>
        <v>0</v>
      </c>
      <c r="BA1106" s="2">
        <f t="shared" si="981"/>
        <v>0</v>
      </c>
      <c r="BB1106" s="2">
        <f t="shared" si="981"/>
        <v>0</v>
      </c>
      <c r="BC1106" s="2">
        <f t="shared" si="981"/>
        <v>0</v>
      </c>
      <c r="BD1106" s="2">
        <f t="shared" si="981"/>
        <v>0</v>
      </c>
      <c r="BE1106" s="2">
        <f t="shared" si="981"/>
        <v>0</v>
      </c>
      <c r="BF1106" s="2">
        <f t="shared" si="981"/>
        <v>0</v>
      </c>
      <c r="BG1106" s="2">
        <f t="shared" si="981"/>
        <v>0</v>
      </c>
      <c r="BH1106" s="2">
        <f t="shared" si="981"/>
        <v>0</v>
      </c>
      <c r="BI1106" s="2">
        <f t="shared" si="981"/>
        <v>0</v>
      </c>
      <c r="BJ1106" s="2">
        <f t="shared" si="981"/>
        <v>0</v>
      </c>
      <c r="BK1106" s="2">
        <f t="shared" si="981"/>
        <v>0</v>
      </c>
      <c r="BL1106" s="2">
        <f t="shared" si="981"/>
        <v>0</v>
      </c>
      <c r="BM1106" s="2">
        <f t="shared" si="981"/>
        <v>0</v>
      </c>
      <c r="BN1106" s="2">
        <f t="shared" si="981"/>
        <v>0</v>
      </c>
      <c r="BO1106" s="2">
        <f t="shared" si="981"/>
        <v>0</v>
      </c>
      <c r="BP1106" s="2">
        <f t="shared" si="981"/>
        <v>0</v>
      </c>
      <c r="BQ1106" s="2">
        <f t="shared" si="981"/>
        <v>0</v>
      </c>
      <c r="BR1106" s="2">
        <f t="shared" si="981"/>
        <v>0</v>
      </c>
      <c r="BS1106" s="2">
        <f t="shared" si="981"/>
        <v>0</v>
      </c>
      <c r="BT1106" s="2">
        <f t="shared" si="981"/>
        <v>0</v>
      </c>
      <c r="BU1106" s="2">
        <f t="shared" si="981"/>
        <v>0</v>
      </c>
      <c r="BV1106" s="2">
        <f t="shared" si="981"/>
        <v>0</v>
      </c>
      <c r="BW1106" s="2">
        <f t="shared" si="981"/>
        <v>0</v>
      </c>
      <c r="BX1106" s="2">
        <f t="shared" si="981"/>
        <v>0</v>
      </c>
      <c r="BY1106" s="2">
        <f t="shared" si="981"/>
        <v>0</v>
      </c>
      <c r="BZ1106" s="2">
        <f t="shared" si="981"/>
        <v>0</v>
      </c>
      <c r="CA1106" s="2">
        <f t="shared" ref="CA1106:DF1106" si="982">CA1150</f>
        <v>0</v>
      </c>
      <c r="CB1106" s="2">
        <f t="shared" si="982"/>
        <v>0</v>
      </c>
      <c r="CC1106" s="2">
        <f t="shared" si="982"/>
        <v>0</v>
      </c>
      <c r="CD1106" s="2">
        <f t="shared" si="982"/>
        <v>0</v>
      </c>
      <c r="CE1106" s="2">
        <f t="shared" si="982"/>
        <v>0</v>
      </c>
      <c r="CF1106" s="2">
        <f t="shared" si="982"/>
        <v>0</v>
      </c>
      <c r="CG1106" s="2">
        <f t="shared" si="982"/>
        <v>0</v>
      </c>
      <c r="CH1106" s="2">
        <f t="shared" si="982"/>
        <v>0</v>
      </c>
      <c r="CI1106" s="2">
        <f t="shared" si="982"/>
        <v>0</v>
      </c>
      <c r="CJ1106" s="2">
        <f t="shared" si="982"/>
        <v>0</v>
      </c>
      <c r="CK1106" s="2">
        <f t="shared" si="982"/>
        <v>0</v>
      </c>
      <c r="CL1106" s="2">
        <f t="shared" si="982"/>
        <v>0</v>
      </c>
      <c r="CM1106" s="2">
        <f t="shared" si="982"/>
        <v>0</v>
      </c>
      <c r="CN1106" s="2">
        <f t="shared" si="982"/>
        <v>0</v>
      </c>
      <c r="CO1106" s="2">
        <f t="shared" si="982"/>
        <v>0</v>
      </c>
      <c r="CP1106" s="2">
        <f t="shared" si="982"/>
        <v>0</v>
      </c>
      <c r="CQ1106" s="2">
        <f t="shared" si="982"/>
        <v>0</v>
      </c>
      <c r="CR1106" s="2">
        <f t="shared" si="982"/>
        <v>0</v>
      </c>
      <c r="CS1106" s="2">
        <f t="shared" si="982"/>
        <v>0</v>
      </c>
      <c r="CT1106" s="2">
        <f t="shared" si="982"/>
        <v>0</v>
      </c>
      <c r="CU1106" s="2">
        <f t="shared" si="982"/>
        <v>0</v>
      </c>
      <c r="CV1106" s="2">
        <f t="shared" si="982"/>
        <v>0</v>
      </c>
      <c r="CW1106" s="2">
        <f t="shared" si="982"/>
        <v>0</v>
      </c>
      <c r="CX1106" s="2">
        <f t="shared" si="982"/>
        <v>0</v>
      </c>
      <c r="CY1106" s="2">
        <f t="shared" si="982"/>
        <v>0</v>
      </c>
      <c r="CZ1106" s="2">
        <f t="shared" si="982"/>
        <v>0</v>
      </c>
      <c r="DA1106" s="2">
        <f t="shared" si="982"/>
        <v>0</v>
      </c>
      <c r="DB1106" s="2">
        <f t="shared" si="982"/>
        <v>0</v>
      </c>
      <c r="DC1106" s="2">
        <f t="shared" si="982"/>
        <v>0</v>
      </c>
      <c r="DD1106" s="2">
        <f t="shared" si="982"/>
        <v>0</v>
      </c>
      <c r="DE1106" s="2">
        <f t="shared" si="982"/>
        <v>0</v>
      </c>
      <c r="DF1106" s="2">
        <f t="shared" si="982"/>
        <v>0</v>
      </c>
      <c r="DG1106" s="3">
        <f t="shared" ref="DG1106:EL1106" si="983">DG1150</f>
        <v>0</v>
      </c>
      <c r="DH1106" s="3">
        <f t="shared" si="983"/>
        <v>0</v>
      </c>
      <c r="DI1106" s="3">
        <f t="shared" si="983"/>
        <v>0</v>
      </c>
      <c r="DJ1106" s="3">
        <f t="shared" si="983"/>
        <v>0</v>
      </c>
      <c r="DK1106" s="3">
        <f t="shared" si="983"/>
        <v>0</v>
      </c>
      <c r="DL1106" s="3">
        <f t="shared" si="983"/>
        <v>0</v>
      </c>
      <c r="DM1106" s="3">
        <f t="shared" si="983"/>
        <v>0</v>
      </c>
      <c r="DN1106" s="3">
        <f t="shared" si="983"/>
        <v>0</v>
      </c>
      <c r="DO1106" s="3">
        <f t="shared" si="983"/>
        <v>0</v>
      </c>
      <c r="DP1106" s="3">
        <f t="shared" si="983"/>
        <v>0</v>
      </c>
      <c r="DQ1106" s="3">
        <f t="shared" si="983"/>
        <v>0</v>
      </c>
      <c r="DR1106" s="3">
        <f t="shared" si="983"/>
        <v>0</v>
      </c>
      <c r="DS1106" s="3">
        <f t="shared" si="983"/>
        <v>0</v>
      </c>
      <c r="DT1106" s="3">
        <f t="shared" si="983"/>
        <v>0</v>
      </c>
      <c r="DU1106" s="3">
        <f t="shared" si="983"/>
        <v>0</v>
      </c>
      <c r="DV1106" s="3">
        <f t="shared" si="983"/>
        <v>0</v>
      </c>
      <c r="DW1106" s="3">
        <f t="shared" si="983"/>
        <v>0</v>
      </c>
      <c r="DX1106" s="3">
        <f t="shared" si="983"/>
        <v>0</v>
      </c>
      <c r="DY1106" s="3">
        <f t="shared" si="983"/>
        <v>0</v>
      </c>
      <c r="DZ1106" s="3">
        <f t="shared" si="983"/>
        <v>0</v>
      </c>
      <c r="EA1106" s="3">
        <f t="shared" si="983"/>
        <v>0</v>
      </c>
      <c r="EB1106" s="3">
        <f t="shared" si="983"/>
        <v>0</v>
      </c>
      <c r="EC1106" s="3">
        <f t="shared" si="983"/>
        <v>0</v>
      </c>
      <c r="ED1106" s="3">
        <f t="shared" si="983"/>
        <v>0</v>
      </c>
      <c r="EE1106" s="3">
        <f t="shared" si="983"/>
        <v>0</v>
      </c>
      <c r="EF1106" s="3">
        <f t="shared" si="983"/>
        <v>0</v>
      </c>
      <c r="EG1106" s="3">
        <f t="shared" si="983"/>
        <v>0</v>
      </c>
      <c r="EH1106" s="3">
        <f t="shared" si="983"/>
        <v>0</v>
      </c>
      <c r="EI1106" s="3">
        <f t="shared" si="983"/>
        <v>0</v>
      </c>
      <c r="EJ1106" s="3">
        <f t="shared" si="983"/>
        <v>0</v>
      </c>
      <c r="EK1106" s="3">
        <f t="shared" si="983"/>
        <v>0</v>
      </c>
      <c r="EL1106" s="3">
        <f t="shared" si="983"/>
        <v>0</v>
      </c>
      <c r="EM1106" s="3">
        <f t="shared" ref="EM1106:FR1106" si="984">EM1150</f>
        <v>0</v>
      </c>
      <c r="EN1106" s="3">
        <f t="shared" si="984"/>
        <v>0</v>
      </c>
      <c r="EO1106" s="3">
        <f t="shared" si="984"/>
        <v>0</v>
      </c>
      <c r="EP1106" s="3">
        <f t="shared" si="984"/>
        <v>0</v>
      </c>
      <c r="EQ1106" s="3">
        <f t="shared" si="984"/>
        <v>0</v>
      </c>
      <c r="ER1106" s="3">
        <f t="shared" si="984"/>
        <v>0</v>
      </c>
      <c r="ES1106" s="3">
        <f t="shared" si="984"/>
        <v>0</v>
      </c>
      <c r="ET1106" s="3">
        <f t="shared" si="984"/>
        <v>0</v>
      </c>
      <c r="EU1106" s="3">
        <f t="shared" si="984"/>
        <v>0</v>
      </c>
      <c r="EV1106" s="3">
        <f t="shared" si="984"/>
        <v>0</v>
      </c>
      <c r="EW1106" s="3">
        <f t="shared" si="984"/>
        <v>0</v>
      </c>
      <c r="EX1106" s="3">
        <f t="shared" si="984"/>
        <v>0</v>
      </c>
      <c r="EY1106" s="3">
        <f t="shared" si="984"/>
        <v>0</v>
      </c>
      <c r="EZ1106" s="3">
        <f t="shared" si="984"/>
        <v>0</v>
      </c>
      <c r="FA1106" s="3">
        <f t="shared" si="984"/>
        <v>0</v>
      </c>
      <c r="FB1106" s="3">
        <f t="shared" si="984"/>
        <v>0</v>
      </c>
      <c r="FC1106" s="3">
        <f t="shared" si="984"/>
        <v>0</v>
      </c>
      <c r="FD1106" s="3">
        <f t="shared" si="984"/>
        <v>0</v>
      </c>
      <c r="FE1106" s="3">
        <f t="shared" si="984"/>
        <v>0</v>
      </c>
      <c r="FF1106" s="3">
        <f t="shared" si="984"/>
        <v>0</v>
      </c>
      <c r="FG1106" s="3">
        <f t="shared" si="984"/>
        <v>0</v>
      </c>
      <c r="FH1106" s="3">
        <f t="shared" si="984"/>
        <v>0</v>
      </c>
      <c r="FI1106" s="3">
        <f t="shared" si="984"/>
        <v>0</v>
      </c>
      <c r="FJ1106" s="3">
        <f t="shared" si="984"/>
        <v>0</v>
      </c>
      <c r="FK1106" s="3">
        <f t="shared" si="984"/>
        <v>0</v>
      </c>
      <c r="FL1106" s="3">
        <f t="shared" si="984"/>
        <v>0</v>
      </c>
      <c r="FM1106" s="3">
        <f t="shared" si="984"/>
        <v>0</v>
      </c>
      <c r="FN1106" s="3">
        <f t="shared" si="984"/>
        <v>0</v>
      </c>
      <c r="FO1106" s="3">
        <f t="shared" si="984"/>
        <v>0</v>
      </c>
      <c r="FP1106" s="3">
        <f t="shared" si="984"/>
        <v>0</v>
      </c>
      <c r="FQ1106" s="3">
        <f t="shared" si="984"/>
        <v>0</v>
      </c>
      <c r="FR1106" s="3">
        <f t="shared" si="984"/>
        <v>0</v>
      </c>
      <c r="FS1106" s="3">
        <f t="shared" ref="FS1106:GX1106" si="985">FS1150</f>
        <v>0</v>
      </c>
      <c r="FT1106" s="3">
        <f t="shared" si="985"/>
        <v>0</v>
      </c>
      <c r="FU1106" s="3">
        <f t="shared" si="985"/>
        <v>0</v>
      </c>
      <c r="FV1106" s="3">
        <f t="shared" si="985"/>
        <v>0</v>
      </c>
      <c r="FW1106" s="3">
        <f t="shared" si="985"/>
        <v>0</v>
      </c>
      <c r="FX1106" s="3">
        <f t="shared" si="985"/>
        <v>0</v>
      </c>
      <c r="FY1106" s="3">
        <f t="shared" si="985"/>
        <v>0</v>
      </c>
      <c r="FZ1106" s="3">
        <f t="shared" si="985"/>
        <v>0</v>
      </c>
      <c r="GA1106" s="3">
        <f t="shared" si="985"/>
        <v>0</v>
      </c>
      <c r="GB1106" s="3">
        <f t="shared" si="985"/>
        <v>0</v>
      </c>
      <c r="GC1106" s="3">
        <f t="shared" si="985"/>
        <v>0</v>
      </c>
      <c r="GD1106" s="3">
        <f t="shared" si="985"/>
        <v>0</v>
      </c>
      <c r="GE1106" s="3">
        <f t="shared" si="985"/>
        <v>0</v>
      </c>
      <c r="GF1106" s="3">
        <f t="shared" si="985"/>
        <v>0</v>
      </c>
      <c r="GG1106" s="3">
        <f t="shared" si="985"/>
        <v>0</v>
      </c>
      <c r="GH1106" s="3">
        <f t="shared" si="985"/>
        <v>0</v>
      </c>
      <c r="GI1106" s="3">
        <f t="shared" si="985"/>
        <v>0</v>
      </c>
      <c r="GJ1106" s="3">
        <f t="shared" si="985"/>
        <v>0</v>
      </c>
      <c r="GK1106" s="3">
        <f t="shared" si="985"/>
        <v>0</v>
      </c>
      <c r="GL1106" s="3">
        <f t="shared" si="985"/>
        <v>0</v>
      </c>
      <c r="GM1106" s="3">
        <f t="shared" si="985"/>
        <v>0</v>
      </c>
      <c r="GN1106" s="3">
        <f t="shared" si="985"/>
        <v>0</v>
      </c>
      <c r="GO1106" s="3">
        <f t="shared" si="985"/>
        <v>0</v>
      </c>
      <c r="GP1106" s="3">
        <f t="shared" si="985"/>
        <v>0</v>
      </c>
      <c r="GQ1106" s="3">
        <f t="shared" si="985"/>
        <v>0</v>
      </c>
      <c r="GR1106" s="3">
        <f t="shared" si="985"/>
        <v>0</v>
      </c>
      <c r="GS1106" s="3">
        <f t="shared" si="985"/>
        <v>0</v>
      </c>
      <c r="GT1106" s="3">
        <f t="shared" si="985"/>
        <v>0</v>
      </c>
      <c r="GU1106" s="3">
        <f t="shared" si="985"/>
        <v>0</v>
      </c>
      <c r="GV1106" s="3">
        <f t="shared" si="985"/>
        <v>0</v>
      </c>
      <c r="GW1106" s="3">
        <f t="shared" si="985"/>
        <v>0</v>
      </c>
      <c r="GX1106" s="3">
        <f t="shared" si="985"/>
        <v>0</v>
      </c>
    </row>
    <row r="1108" spans="1:245" x14ac:dyDescent="0.2">
      <c r="A1108" s="1">
        <v>5</v>
      </c>
      <c r="B1108" s="1">
        <v>1</v>
      </c>
      <c r="C1108" s="1"/>
      <c r="D1108" s="1">
        <f>ROW(A1120)</f>
        <v>1120</v>
      </c>
      <c r="E1108" s="1"/>
      <c r="F1108" s="1" t="s">
        <v>17</v>
      </c>
      <c r="G1108" s="1" t="s">
        <v>18</v>
      </c>
      <c r="H1108" s="1" t="s">
        <v>3</v>
      </c>
      <c r="I1108" s="1">
        <v>0</v>
      </c>
      <c r="J1108" s="1"/>
      <c r="K1108" s="1">
        <v>0</v>
      </c>
      <c r="L1108" s="1"/>
      <c r="M1108" s="1" t="s">
        <v>3</v>
      </c>
      <c r="N1108" s="1"/>
      <c r="O1108" s="1"/>
      <c r="P1108" s="1"/>
      <c r="Q1108" s="1"/>
      <c r="R1108" s="1"/>
      <c r="S1108" s="1">
        <v>0</v>
      </c>
      <c r="T1108" s="1"/>
      <c r="U1108" s="1" t="s">
        <v>3</v>
      </c>
      <c r="V1108" s="1">
        <v>0</v>
      </c>
      <c r="W1108" s="1"/>
      <c r="X1108" s="1"/>
      <c r="Y1108" s="1"/>
      <c r="Z1108" s="1"/>
      <c r="AA1108" s="1"/>
      <c r="AB1108" s="1" t="s">
        <v>3</v>
      </c>
      <c r="AC1108" s="1" t="s">
        <v>3</v>
      </c>
      <c r="AD1108" s="1" t="s">
        <v>3</v>
      </c>
      <c r="AE1108" s="1" t="s">
        <v>3</v>
      </c>
      <c r="AF1108" s="1" t="s">
        <v>3</v>
      </c>
      <c r="AG1108" s="1" t="s">
        <v>3</v>
      </c>
      <c r="AH1108" s="1"/>
      <c r="AI1108" s="1"/>
      <c r="AJ1108" s="1"/>
      <c r="AK1108" s="1"/>
      <c r="AL1108" s="1"/>
      <c r="AM1108" s="1"/>
      <c r="AN1108" s="1"/>
      <c r="AO1108" s="1"/>
      <c r="AP1108" s="1" t="s">
        <v>3</v>
      </c>
      <c r="AQ1108" s="1" t="s">
        <v>3</v>
      </c>
      <c r="AR1108" s="1" t="s">
        <v>3</v>
      </c>
      <c r="AS1108" s="1"/>
      <c r="AT1108" s="1"/>
      <c r="AU1108" s="1"/>
      <c r="AV1108" s="1"/>
      <c r="AW1108" s="1"/>
      <c r="AX1108" s="1"/>
      <c r="AY1108" s="1"/>
      <c r="AZ1108" s="1" t="s">
        <v>3</v>
      </c>
      <c r="BA1108" s="1"/>
      <c r="BB1108" s="1" t="s">
        <v>3</v>
      </c>
      <c r="BC1108" s="1" t="s">
        <v>3</v>
      </c>
      <c r="BD1108" s="1" t="s">
        <v>3</v>
      </c>
      <c r="BE1108" s="1" t="s">
        <v>3</v>
      </c>
      <c r="BF1108" s="1" t="s">
        <v>3</v>
      </c>
      <c r="BG1108" s="1" t="s">
        <v>3</v>
      </c>
      <c r="BH1108" s="1" t="s">
        <v>3</v>
      </c>
      <c r="BI1108" s="1" t="s">
        <v>3</v>
      </c>
      <c r="BJ1108" s="1" t="s">
        <v>3</v>
      </c>
      <c r="BK1108" s="1" t="s">
        <v>3</v>
      </c>
      <c r="BL1108" s="1" t="s">
        <v>3</v>
      </c>
      <c r="BM1108" s="1" t="s">
        <v>3</v>
      </c>
      <c r="BN1108" s="1" t="s">
        <v>3</v>
      </c>
      <c r="BO1108" s="1" t="s">
        <v>3</v>
      </c>
      <c r="BP1108" s="1" t="s">
        <v>3</v>
      </c>
      <c r="BQ1108" s="1"/>
      <c r="BR1108" s="1"/>
      <c r="BS1108" s="1"/>
      <c r="BT1108" s="1"/>
      <c r="BU1108" s="1"/>
      <c r="BV1108" s="1"/>
      <c r="BW1108" s="1"/>
      <c r="BX1108" s="1">
        <v>0</v>
      </c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>
        <v>0</v>
      </c>
    </row>
    <row r="1110" spans="1:245" x14ac:dyDescent="0.2">
      <c r="A1110" s="2">
        <v>52</v>
      </c>
      <c r="B1110" s="2">
        <f t="shared" ref="B1110:G1110" si="986">B1120</f>
        <v>1</v>
      </c>
      <c r="C1110" s="2">
        <f t="shared" si="986"/>
        <v>5</v>
      </c>
      <c r="D1110" s="2">
        <f t="shared" si="986"/>
        <v>1108</v>
      </c>
      <c r="E1110" s="2">
        <f t="shared" si="986"/>
        <v>0</v>
      </c>
      <c r="F1110" s="2" t="str">
        <f t="shared" si="986"/>
        <v>Новый подраздел</v>
      </c>
      <c r="G1110" s="2" t="str">
        <f t="shared" si="986"/>
        <v>Демонтажные и подготовительные  работы</v>
      </c>
      <c r="H1110" s="2"/>
      <c r="I1110" s="2"/>
      <c r="J1110" s="2"/>
      <c r="K1110" s="2"/>
      <c r="L1110" s="2"/>
      <c r="M1110" s="2"/>
      <c r="N1110" s="2"/>
      <c r="O1110" s="2">
        <f t="shared" ref="O1110:AT1110" si="987">O1120</f>
        <v>4226.3599999999997</v>
      </c>
      <c r="P1110" s="2">
        <f t="shared" si="987"/>
        <v>0</v>
      </c>
      <c r="Q1110" s="2">
        <f t="shared" si="987"/>
        <v>0</v>
      </c>
      <c r="R1110" s="2">
        <f t="shared" si="987"/>
        <v>0</v>
      </c>
      <c r="S1110" s="2">
        <f t="shared" si="987"/>
        <v>4226.3599999999997</v>
      </c>
      <c r="T1110" s="2">
        <f t="shared" si="987"/>
        <v>0</v>
      </c>
      <c r="U1110" s="2">
        <f t="shared" si="987"/>
        <v>15.608214999999998</v>
      </c>
      <c r="V1110" s="2">
        <f t="shared" si="987"/>
        <v>0</v>
      </c>
      <c r="W1110" s="2">
        <f t="shared" si="987"/>
        <v>0</v>
      </c>
      <c r="X1110" s="2">
        <f t="shared" si="987"/>
        <v>3462.03</v>
      </c>
      <c r="Y1110" s="2">
        <f t="shared" si="987"/>
        <v>1732.81</v>
      </c>
      <c r="Z1110" s="2">
        <f t="shared" si="987"/>
        <v>0</v>
      </c>
      <c r="AA1110" s="2">
        <f t="shared" si="987"/>
        <v>0</v>
      </c>
      <c r="AB1110" s="2">
        <f t="shared" si="987"/>
        <v>4226.3599999999997</v>
      </c>
      <c r="AC1110" s="2">
        <f t="shared" si="987"/>
        <v>0</v>
      </c>
      <c r="AD1110" s="2">
        <f t="shared" si="987"/>
        <v>0</v>
      </c>
      <c r="AE1110" s="2">
        <f t="shared" si="987"/>
        <v>0</v>
      </c>
      <c r="AF1110" s="2">
        <f t="shared" si="987"/>
        <v>4226.3599999999997</v>
      </c>
      <c r="AG1110" s="2">
        <f t="shared" si="987"/>
        <v>0</v>
      </c>
      <c r="AH1110" s="2">
        <f t="shared" si="987"/>
        <v>15.608214999999998</v>
      </c>
      <c r="AI1110" s="2">
        <f t="shared" si="987"/>
        <v>0</v>
      </c>
      <c r="AJ1110" s="2">
        <f t="shared" si="987"/>
        <v>0</v>
      </c>
      <c r="AK1110" s="2">
        <f t="shared" si="987"/>
        <v>3462.03</v>
      </c>
      <c r="AL1110" s="2">
        <f t="shared" si="987"/>
        <v>1732.81</v>
      </c>
      <c r="AM1110" s="2">
        <f t="shared" si="987"/>
        <v>0</v>
      </c>
      <c r="AN1110" s="2">
        <f t="shared" si="987"/>
        <v>0</v>
      </c>
      <c r="AO1110" s="2">
        <f t="shared" si="987"/>
        <v>0</v>
      </c>
      <c r="AP1110" s="2">
        <f t="shared" si="987"/>
        <v>0</v>
      </c>
      <c r="AQ1110" s="2">
        <f t="shared" si="987"/>
        <v>0</v>
      </c>
      <c r="AR1110" s="2">
        <f t="shared" si="987"/>
        <v>9421.2000000000007</v>
      </c>
      <c r="AS1110" s="2">
        <f t="shared" si="987"/>
        <v>9421.2000000000007</v>
      </c>
      <c r="AT1110" s="2">
        <f t="shared" si="987"/>
        <v>0</v>
      </c>
      <c r="AU1110" s="2">
        <f t="shared" ref="AU1110:BZ1110" si="988">AU1120</f>
        <v>0</v>
      </c>
      <c r="AV1110" s="2">
        <f t="shared" si="988"/>
        <v>0</v>
      </c>
      <c r="AW1110" s="2">
        <f t="shared" si="988"/>
        <v>0</v>
      </c>
      <c r="AX1110" s="2">
        <f t="shared" si="988"/>
        <v>0</v>
      </c>
      <c r="AY1110" s="2">
        <f t="shared" si="988"/>
        <v>0</v>
      </c>
      <c r="AZ1110" s="2">
        <f t="shared" si="988"/>
        <v>0</v>
      </c>
      <c r="BA1110" s="2">
        <f t="shared" si="988"/>
        <v>0</v>
      </c>
      <c r="BB1110" s="2">
        <f t="shared" si="988"/>
        <v>0</v>
      </c>
      <c r="BC1110" s="2">
        <f t="shared" si="988"/>
        <v>0</v>
      </c>
      <c r="BD1110" s="2">
        <f t="shared" si="988"/>
        <v>0</v>
      </c>
      <c r="BE1110" s="2">
        <f t="shared" si="988"/>
        <v>0</v>
      </c>
      <c r="BF1110" s="2">
        <f t="shared" si="988"/>
        <v>0</v>
      </c>
      <c r="BG1110" s="2">
        <f t="shared" si="988"/>
        <v>0</v>
      </c>
      <c r="BH1110" s="2">
        <f t="shared" si="988"/>
        <v>0</v>
      </c>
      <c r="BI1110" s="2">
        <f t="shared" si="988"/>
        <v>0</v>
      </c>
      <c r="BJ1110" s="2">
        <f t="shared" si="988"/>
        <v>0</v>
      </c>
      <c r="BK1110" s="2">
        <f t="shared" si="988"/>
        <v>0</v>
      </c>
      <c r="BL1110" s="2">
        <f t="shared" si="988"/>
        <v>0</v>
      </c>
      <c r="BM1110" s="2">
        <f t="shared" si="988"/>
        <v>0</v>
      </c>
      <c r="BN1110" s="2">
        <f t="shared" si="988"/>
        <v>0</v>
      </c>
      <c r="BO1110" s="2">
        <f t="shared" si="988"/>
        <v>0</v>
      </c>
      <c r="BP1110" s="2">
        <f t="shared" si="988"/>
        <v>0</v>
      </c>
      <c r="BQ1110" s="2">
        <f t="shared" si="988"/>
        <v>0</v>
      </c>
      <c r="BR1110" s="2">
        <f t="shared" si="988"/>
        <v>0</v>
      </c>
      <c r="BS1110" s="2">
        <f t="shared" si="988"/>
        <v>0</v>
      </c>
      <c r="BT1110" s="2">
        <f t="shared" si="988"/>
        <v>0</v>
      </c>
      <c r="BU1110" s="2">
        <f t="shared" si="988"/>
        <v>0</v>
      </c>
      <c r="BV1110" s="2">
        <f t="shared" si="988"/>
        <v>0</v>
      </c>
      <c r="BW1110" s="2">
        <f t="shared" si="988"/>
        <v>0</v>
      </c>
      <c r="BX1110" s="2">
        <f t="shared" si="988"/>
        <v>0</v>
      </c>
      <c r="BY1110" s="2">
        <f t="shared" si="988"/>
        <v>0</v>
      </c>
      <c r="BZ1110" s="2">
        <f t="shared" si="988"/>
        <v>0</v>
      </c>
      <c r="CA1110" s="2">
        <f t="shared" ref="CA1110:DF1110" si="989">CA1120</f>
        <v>9421.2000000000007</v>
      </c>
      <c r="CB1110" s="2">
        <f t="shared" si="989"/>
        <v>9421.2000000000007</v>
      </c>
      <c r="CC1110" s="2">
        <f t="shared" si="989"/>
        <v>0</v>
      </c>
      <c r="CD1110" s="2">
        <f t="shared" si="989"/>
        <v>0</v>
      </c>
      <c r="CE1110" s="2">
        <f t="shared" si="989"/>
        <v>0</v>
      </c>
      <c r="CF1110" s="2">
        <f t="shared" si="989"/>
        <v>0</v>
      </c>
      <c r="CG1110" s="2">
        <f t="shared" si="989"/>
        <v>0</v>
      </c>
      <c r="CH1110" s="2">
        <f t="shared" si="989"/>
        <v>0</v>
      </c>
      <c r="CI1110" s="2">
        <f t="shared" si="989"/>
        <v>0</v>
      </c>
      <c r="CJ1110" s="2">
        <f t="shared" si="989"/>
        <v>0</v>
      </c>
      <c r="CK1110" s="2">
        <f t="shared" si="989"/>
        <v>0</v>
      </c>
      <c r="CL1110" s="2">
        <f t="shared" si="989"/>
        <v>0</v>
      </c>
      <c r="CM1110" s="2">
        <f t="shared" si="989"/>
        <v>0</v>
      </c>
      <c r="CN1110" s="2">
        <f t="shared" si="989"/>
        <v>0</v>
      </c>
      <c r="CO1110" s="2">
        <f t="shared" si="989"/>
        <v>0</v>
      </c>
      <c r="CP1110" s="2">
        <f t="shared" si="989"/>
        <v>0</v>
      </c>
      <c r="CQ1110" s="2">
        <f t="shared" si="989"/>
        <v>0</v>
      </c>
      <c r="CR1110" s="2">
        <f t="shared" si="989"/>
        <v>0</v>
      </c>
      <c r="CS1110" s="2">
        <f t="shared" si="989"/>
        <v>0</v>
      </c>
      <c r="CT1110" s="2">
        <f t="shared" si="989"/>
        <v>0</v>
      </c>
      <c r="CU1110" s="2">
        <f t="shared" si="989"/>
        <v>0</v>
      </c>
      <c r="CV1110" s="2">
        <f t="shared" si="989"/>
        <v>0</v>
      </c>
      <c r="CW1110" s="2">
        <f t="shared" si="989"/>
        <v>0</v>
      </c>
      <c r="CX1110" s="2">
        <f t="shared" si="989"/>
        <v>0</v>
      </c>
      <c r="CY1110" s="2">
        <f t="shared" si="989"/>
        <v>0</v>
      </c>
      <c r="CZ1110" s="2">
        <f t="shared" si="989"/>
        <v>0</v>
      </c>
      <c r="DA1110" s="2">
        <f t="shared" si="989"/>
        <v>0</v>
      </c>
      <c r="DB1110" s="2">
        <f t="shared" si="989"/>
        <v>0</v>
      </c>
      <c r="DC1110" s="2">
        <f t="shared" si="989"/>
        <v>0</v>
      </c>
      <c r="DD1110" s="2">
        <f t="shared" si="989"/>
        <v>0</v>
      </c>
      <c r="DE1110" s="2">
        <f t="shared" si="989"/>
        <v>0</v>
      </c>
      <c r="DF1110" s="2">
        <f t="shared" si="989"/>
        <v>0</v>
      </c>
      <c r="DG1110" s="3">
        <f t="shared" ref="DG1110:EL1110" si="990">DG1120</f>
        <v>0</v>
      </c>
      <c r="DH1110" s="3">
        <f t="shared" si="990"/>
        <v>0</v>
      </c>
      <c r="DI1110" s="3">
        <f t="shared" si="990"/>
        <v>0</v>
      </c>
      <c r="DJ1110" s="3">
        <f t="shared" si="990"/>
        <v>0</v>
      </c>
      <c r="DK1110" s="3">
        <f t="shared" si="990"/>
        <v>0</v>
      </c>
      <c r="DL1110" s="3">
        <f t="shared" si="990"/>
        <v>0</v>
      </c>
      <c r="DM1110" s="3">
        <f t="shared" si="990"/>
        <v>0</v>
      </c>
      <c r="DN1110" s="3">
        <f t="shared" si="990"/>
        <v>0</v>
      </c>
      <c r="DO1110" s="3">
        <f t="shared" si="990"/>
        <v>0</v>
      </c>
      <c r="DP1110" s="3">
        <f t="shared" si="990"/>
        <v>0</v>
      </c>
      <c r="DQ1110" s="3">
        <f t="shared" si="990"/>
        <v>0</v>
      </c>
      <c r="DR1110" s="3">
        <f t="shared" si="990"/>
        <v>0</v>
      </c>
      <c r="DS1110" s="3">
        <f t="shared" si="990"/>
        <v>0</v>
      </c>
      <c r="DT1110" s="3">
        <f t="shared" si="990"/>
        <v>0</v>
      </c>
      <c r="DU1110" s="3">
        <f t="shared" si="990"/>
        <v>0</v>
      </c>
      <c r="DV1110" s="3">
        <f t="shared" si="990"/>
        <v>0</v>
      </c>
      <c r="DW1110" s="3">
        <f t="shared" si="990"/>
        <v>0</v>
      </c>
      <c r="DX1110" s="3">
        <f t="shared" si="990"/>
        <v>0</v>
      </c>
      <c r="DY1110" s="3">
        <f t="shared" si="990"/>
        <v>0</v>
      </c>
      <c r="DZ1110" s="3">
        <f t="shared" si="990"/>
        <v>0</v>
      </c>
      <c r="EA1110" s="3">
        <f t="shared" si="990"/>
        <v>0</v>
      </c>
      <c r="EB1110" s="3">
        <f t="shared" si="990"/>
        <v>0</v>
      </c>
      <c r="EC1110" s="3">
        <f t="shared" si="990"/>
        <v>0</v>
      </c>
      <c r="ED1110" s="3">
        <f t="shared" si="990"/>
        <v>0</v>
      </c>
      <c r="EE1110" s="3">
        <f t="shared" si="990"/>
        <v>0</v>
      </c>
      <c r="EF1110" s="3">
        <f t="shared" si="990"/>
        <v>0</v>
      </c>
      <c r="EG1110" s="3">
        <f t="shared" si="990"/>
        <v>0</v>
      </c>
      <c r="EH1110" s="3">
        <f t="shared" si="990"/>
        <v>0</v>
      </c>
      <c r="EI1110" s="3">
        <f t="shared" si="990"/>
        <v>0</v>
      </c>
      <c r="EJ1110" s="3">
        <f t="shared" si="990"/>
        <v>0</v>
      </c>
      <c r="EK1110" s="3">
        <f t="shared" si="990"/>
        <v>0</v>
      </c>
      <c r="EL1110" s="3">
        <f t="shared" si="990"/>
        <v>0</v>
      </c>
      <c r="EM1110" s="3">
        <f t="shared" ref="EM1110:FR1110" si="991">EM1120</f>
        <v>0</v>
      </c>
      <c r="EN1110" s="3">
        <f t="shared" si="991"/>
        <v>0</v>
      </c>
      <c r="EO1110" s="3">
        <f t="shared" si="991"/>
        <v>0</v>
      </c>
      <c r="EP1110" s="3">
        <f t="shared" si="991"/>
        <v>0</v>
      </c>
      <c r="EQ1110" s="3">
        <f t="shared" si="991"/>
        <v>0</v>
      </c>
      <c r="ER1110" s="3">
        <f t="shared" si="991"/>
        <v>0</v>
      </c>
      <c r="ES1110" s="3">
        <f t="shared" si="991"/>
        <v>0</v>
      </c>
      <c r="ET1110" s="3">
        <f t="shared" si="991"/>
        <v>0</v>
      </c>
      <c r="EU1110" s="3">
        <f t="shared" si="991"/>
        <v>0</v>
      </c>
      <c r="EV1110" s="3">
        <f t="shared" si="991"/>
        <v>0</v>
      </c>
      <c r="EW1110" s="3">
        <f t="shared" si="991"/>
        <v>0</v>
      </c>
      <c r="EX1110" s="3">
        <f t="shared" si="991"/>
        <v>0</v>
      </c>
      <c r="EY1110" s="3">
        <f t="shared" si="991"/>
        <v>0</v>
      </c>
      <c r="EZ1110" s="3">
        <f t="shared" si="991"/>
        <v>0</v>
      </c>
      <c r="FA1110" s="3">
        <f t="shared" si="991"/>
        <v>0</v>
      </c>
      <c r="FB1110" s="3">
        <f t="shared" si="991"/>
        <v>0</v>
      </c>
      <c r="FC1110" s="3">
        <f t="shared" si="991"/>
        <v>0</v>
      </c>
      <c r="FD1110" s="3">
        <f t="shared" si="991"/>
        <v>0</v>
      </c>
      <c r="FE1110" s="3">
        <f t="shared" si="991"/>
        <v>0</v>
      </c>
      <c r="FF1110" s="3">
        <f t="shared" si="991"/>
        <v>0</v>
      </c>
      <c r="FG1110" s="3">
        <f t="shared" si="991"/>
        <v>0</v>
      </c>
      <c r="FH1110" s="3">
        <f t="shared" si="991"/>
        <v>0</v>
      </c>
      <c r="FI1110" s="3">
        <f t="shared" si="991"/>
        <v>0</v>
      </c>
      <c r="FJ1110" s="3">
        <f t="shared" si="991"/>
        <v>0</v>
      </c>
      <c r="FK1110" s="3">
        <f t="shared" si="991"/>
        <v>0</v>
      </c>
      <c r="FL1110" s="3">
        <f t="shared" si="991"/>
        <v>0</v>
      </c>
      <c r="FM1110" s="3">
        <f t="shared" si="991"/>
        <v>0</v>
      </c>
      <c r="FN1110" s="3">
        <f t="shared" si="991"/>
        <v>0</v>
      </c>
      <c r="FO1110" s="3">
        <f t="shared" si="991"/>
        <v>0</v>
      </c>
      <c r="FP1110" s="3">
        <f t="shared" si="991"/>
        <v>0</v>
      </c>
      <c r="FQ1110" s="3">
        <f t="shared" si="991"/>
        <v>0</v>
      </c>
      <c r="FR1110" s="3">
        <f t="shared" si="991"/>
        <v>0</v>
      </c>
      <c r="FS1110" s="3">
        <f t="shared" ref="FS1110:GX1110" si="992">FS1120</f>
        <v>0</v>
      </c>
      <c r="FT1110" s="3">
        <f t="shared" si="992"/>
        <v>0</v>
      </c>
      <c r="FU1110" s="3">
        <f t="shared" si="992"/>
        <v>0</v>
      </c>
      <c r="FV1110" s="3">
        <f t="shared" si="992"/>
        <v>0</v>
      </c>
      <c r="FW1110" s="3">
        <f t="shared" si="992"/>
        <v>0</v>
      </c>
      <c r="FX1110" s="3">
        <f t="shared" si="992"/>
        <v>0</v>
      </c>
      <c r="FY1110" s="3">
        <f t="shared" si="992"/>
        <v>0</v>
      </c>
      <c r="FZ1110" s="3">
        <f t="shared" si="992"/>
        <v>0</v>
      </c>
      <c r="GA1110" s="3">
        <f t="shared" si="992"/>
        <v>0</v>
      </c>
      <c r="GB1110" s="3">
        <f t="shared" si="992"/>
        <v>0</v>
      </c>
      <c r="GC1110" s="3">
        <f t="shared" si="992"/>
        <v>0</v>
      </c>
      <c r="GD1110" s="3">
        <f t="shared" si="992"/>
        <v>0</v>
      </c>
      <c r="GE1110" s="3">
        <f t="shared" si="992"/>
        <v>0</v>
      </c>
      <c r="GF1110" s="3">
        <f t="shared" si="992"/>
        <v>0</v>
      </c>
      <c r="GG1110" s="3">
        <f t="shared" si="992"/>
        <v>0</v>
      </c>
      <c r="GH1110" s="3">
        <f t="shared" si="992"/>
        <v>0</v>
      </c>
      <c r="GI1110" s="3">
        <f t="shared" si="992"/>
        <v>0</v>
      </c>
      <c r="GJ1110" s="3">
        <f t="shared" si="992"/>
        <v>0</v>
      </c>
      <c r="GK1110" s="3">
        <f t="shared" si="992"/>
        <v>0</v>
      </c>
      <c r="GL1110" s="3">
        <f t="shared" si="992"/>
        <v>0</v>
      </c>
      <c r="GM1110" s="3">
        <f t="shared" si="992"/>
        <v>0</v>
      </c>
      <c r="GN1110" s="3">
        <f t="shared" si="992"/>
        <v>0</v>
      </c>
      <c r="GO1110" s="3">
        <f t="shared" si="992"/>
        <v>0</v>
      </c>
      <c r="GP1110" s="3">
        <f t="shared" si="992"/>
        <v>0</v>
      </c>
      <c r="GQ1110" s="3">
        <f t="shared" si="992"/>
        <v>0</v>
      </c>
      <c r="GR1110" s="3">
        <f t="shared" si="992"/>
        <v>0</v>
      </c>
      <c r="GS1110" s="3">
        <f t="shared" si="992"/>
        <v>0</v>
      </c>
      <c r="GT1110" s="3">
        <f t="shared" si="992"/>
        <v>0</v>
      </c>
      <c r="GU1110" s="3">
        <f t="shared" si="992"/>
        <v>0</v>
      </c>
      <c r="GV1110" s="3">
        <f t="shared" si="992"/>
        <v>0</v>
      </c>
      <c r="GW1110" s="3">
        <f t="shared" si="992"/>
        <v>0</v>
      </c>
      <c r="GX1110" s="3">
        <f t="shared" si="992"/>
        <v>0</v>
      </c>
    </row>
    <row r="1112" spans="1:245" x14ac:dyDescent="0.2">
      <c r="A1112">
        <v>17</v>
      </c>
      <c r="B1112">
        <v>1</v>
      </c>
      <c r="C1112">
        <f>ROW(SmtRes!A512)</f>
        <v>512</v>
      </c>
      <c r="D1112">
        <f>ROW(EtalonRes!A542)</f>
        <v>542</v>
      </c>
      <c r="E1112" t="s">
        <v>19</v>
      </c>
      <c r="F1112" t="s">
        <v>20</v>
      </c>
      <c r="G1112" t="s">
        <v>21</v>
      </c>
      <c r="H1112" t="s">
        <v>22</v>
      </c>
      <c r="I1112">
        <f>ROUND(1.83/100,9)</f>
        <v>1.83E-2</v>
      </c>
      <c r="J1112">
        <v>0</v>
      </c>
      <c r="K1112">
        <f>ROUND(1.83/100,9)</f>
        <v>1.83E-2</v>
      </c>
      <c r="O1112">
        <f t="shared" ref="O1112:O1118" si="993">ROUND(CP1112,2)</f>
        <v>283.69</v>
      </c>
      <c r="P1112">
        <f t="shared" ref="P1112:P1118" si="994">ROUND((ROUND((AC1112*AW1112*I1112),2)*BC1112),2)</f>
        <v>0</v>
      </c>
      <c r="Q1112">
        <f t="shared" ref="Q1112:Q1118" si="995">(ROUND((ROUND(((ET1112)*AV1112*I1112),2)*BB1112),2)+ROUND((ROUND(((AE1112-(EU1112))*AV1112*I1112),2)*BS1112),2))</f>
        <v>0</v>
      </c>
      <c r="R1112">
        <f t="shared" ref="R1112:R1118" si="996">ROUND((ROUND((AE1112*AV1112*I1112),2)*BS1112),2)</f>
        <v>0</v>
      </c>
      <c r="S1112">
        <f t="shared" ref="S1112:S1118" si="997">ROUND((ROUND((AF1112*AV1112*I1112),2)*BA1112),2)</f>
        <v>283.69</v>
      </c>
      <c r="T1112">
        <f t="shared" ref="T1112:T1118" si="998">ROUND(CU1112*I1112,2)</f>
        <v>0</v>
      </c>
      <c r="U1112">
        <f t="shared" ref="U1112:U1118" si="999">CV1112*I1112</f>
        <v>1.0522499999999999</v>
      </c>
      <c r="V1112">
        <f t="shared" ref="V1112:V1118" si="1000">CW1112*I1112</f>
        <v>0</v>
      </c>
      <c r="W1112">
        <f t="shared" ref="W1112:W1118" si="1001">ROUND(CX1112*I1112,2)</f>
        <v>0</v>
      </c>
      <c r="X1112">
        <f t="shared" ref="X1112:Y1118" si="1002">ROUND(CY1112,2)</f>
        <v>198.58</v>
      </c>
      <c r="Y1112">
        <f t="shared" si="1002"/>
        <v>116.31</v>
      </c>
      <c r="AA1112">
        <v>55282325</v>
      </c>
      <c r="AB1112">
        <f t="shared" ref="AB1112:AB1118" si="1003">ROUND((AC1112+AD1112+AF1112),6)</f>
        <v>587.65</v>
      </c>
      <c r="AC1112">
        <f t="shared" ref="AC1112:AC1118" si="1004">ROUND((ES1112),6)</f>
        <v>0</v>
      </c>
      <c r="AD1112">
        <f t="shared" ref="AD1112:AD1118" si="1005">ROUND((((ET1112)-(EU1112))+AE1112),6)</f>
        <v>0</v>
      </c>
      <c r="AE1112">
        <f t="shared" ref="AE1112:AF1118" si="1006">ROUND((EU1112),6)</f>
        <v>0</v>
      </c>
      <c r="AF1112">
        <f t="shared" si="1006"/>
        <v>587.65</v>
      </c>
      <c r="AG1112">
        <f t="shared" ref="AG1112:AG1118" si="1007">ROUND((AP1112),6)</f>
        <v>0</v>
      </c>
      <c r="AH1112">
        <f t="shared" ref="AH1112:AI1118" si="1008">(EW1112)</f>
        <v>57.5</v>
      </c>
      <c r="AI1112">
        <f t="shared" si="1008"/>
        <v>0</v>
      </c>
      <c r="AJ1112">
        <f t="shared" ref="AJ1112:AJ1118" si="1009">(AS1112)</f>
        <v>0</v>
      </c>
      <c r="AK1112">
        <v>587.65</v>
      </c>
      <c r="AL1112">
        <v>0</v>
      </c>
      <c r="AM1112">
        <v>0</v>
      </c>
      <c r="AN1112">
        <v>0</v>
      </c>
      <c r="AO1112">
        <v>587.65</v>
      </c>
      <c r="AP1112">
        <v>0</v>
      </c>
      <c r="AQ1112">
        <v>57.5</v>
      </c>
      <c r="AR1112">
        <v>0</v>
      </c>
      <c r="AS1112">
        <v>0</v>
      </c>
      <c r="AT1112">
        <v>70</v>
      </c>
      <c r="AU1112">
        <v>41</v>
      </c>
      <c r="AV1112">
        <v>1</v>
      </c>
      <c r="AW1112">
        <v>1</v>
      </c>
      <c r="AZ1112">
        <v>1</v>
      </c>
      <c r="BA1112">
        <v>26.39</v>
      </c>
      <c r="BB1112">
        <v>1</v>
      </c>
      <c r="BC1112">
        <v>1</v>
      </c>
      <c r="BD1112" t="s">
        <v>3</v>
      </c>
      <c r="BE1112" t="s">
        <v>3</v>
      </c>
      <c r="BF1112" t="s">
        <v>3</v>
      </c>
      <c r="BG1112" t="s">
        <v>3</v>
      </c>
      <c r="BH1112">
        <v>0</v>
      </c>
      <c r="BI1112">
        <v>1</v>
      </c>
      <c r="BJ1112" t="s">
        <v>23</v>
      </c>
      <c r="BM1112">
        <v>456</v>
      </c>
      <c r="BN1112">
        <v>0</v>
      </c>
      <c r="BO1112" t="s">
        <v>20</v>
      </c>
      <c r="BP1112">
        <v>1</v>
      </c>
      <c r="BQ1112">
        <v>60</v>
      </c>
      <c r="BR1112">
        <v>0</v>
      </c>
      <c r="BS1112">
        <v>26.39</v>
      </c>
      <c r="BT1112">
        <v>1</v>
      </c>
      <c r="BU1112">
        <v>1</v>
      </c>
      <c r="BV1112">
        <v>1</v>
      </c>
      <c r="BW1112">
        <v>1</v>
      </c>
      <c r="BX1112">
        <v>1</v>
      </c>
      <c r="BY1112" t="s">
        <v>3</v>
      </c>
      <c r="BZ1112">
        <v>70</v>
      </c>
      <c r="CA1112">
        <v>41</v>
      </c>
      <c r="CB1112" t="s">
        <v>3</v>
      </c>
      <c r="CE1112">
        <v>30</v>
      </c>
      <c r="CF1112">
        <v>0</v>
      </c>
      <c r="CG1112">
        <v>0</v>
      </c>
      <c r="CM1112">
        <v>0</v>
      </c>
      <c r="CN1112" t="s">
        <v>3</v>
      </c>
      <c r="CO1112">
        <v>0</v>
      </c>
      <c r="CP1112">
        <f t="shared" ref="CP1112:CP1118" si="1010">(P1112+Q1112+S1112)</f>
        <v>283.69</v>
      </c>
      <c r="CQ1112">
        <f t="shared" ref="CQ1112:CQ1118" si="1011">ROUND((ROUND((AC1112*AW1112*1),2)*BC1112),2)</f>
        <v>0</v>
      </c>
      <c r="CR1112">
        <f t="shared" ref="CR1112:CR1118" si="1012">(ROUND((ROUND(((ET1112)*AV1112*1),2)*BB1112),2)+ROUND((ROUND(((AE1112-(EU1112))*AV1112*1),2)*BS1112),2))</f>
        <v>0</v>
      </c>
      <c r="CS1112">
        <f t="shared" ref="CS1112:CS1118" si="1013">ROUND((ROUND((AE1112*AV1112*1),2)*BS1112),2)</f>
        <v>0</v>
      </c>
      <c r="CT1112">
        <f t="shared" ref="CT1112:CT1118" si="1014">ROUND((ROUND((AF1112*AV1112*1),2)*BA1112),2)</f>
        <v>15508.08</v>
      </c>
      <c r="CU1112">
        <f t="shared" ref="CU1112:CU1118" si="1015">AG1112</f>
        <v>0</v>
      </c>
      <c r="CV1112">
        <f t="shared" ref="CV1112:CV1118" si="1016">(AH1112*AV1112)</f>
        <v>57.5</v>
      </c>
      <c r="CW1112">
        <f t="shared" ref="CW1112:CX1118" si="1017">AI1112</f>
        <v>0</v>
      </c>
      <c r="CX1112">
        <f t="shared" si="1017"/>
        <v>0</v>
      </c>
      <c r="CY1112">
        <f t="shared" ref="CY1112:CY1118" si="1018">S1112*(BZ1112/100)</f>
        <v>198.583</v>
      </c>
      <c r="CZ1112">
        <f t="shared" ref="CZ1112:CZ1118" si="1019">S1112*(CA1112/100)</f>
        <v>116.3129</v>
      </c>
      <c r="DC1112" t="s">
        <v>3</v>
      </c>
      <c r="DD1112" t="s">
        <v>3</v>
      </c>
      <c r="DE1112" t="s">
        <v>3</v>
      </c>
      <c r="DF1112" t="s">
        <v>3</v>
      </c>
      <c r="DG1112" t="s">
        <v>3</v>
      </c>
      <c r="DH1112" t="s">
        <v>3</v>
      </c>
      <c r="DI1112" t="s">
        <v>3</v>
      </c>
      <c r="DJ1112" t="s">
        <v>3</v>
      </c>
      <c r="DK1112" t="s">
        <v>3</v>
      </c>
      <c r="DL1112" t="s">
        <v>3</v>
      </c>
      <c r="DM1112" t="s">
        <v>3</v>
      </c>
      <c r="DN1112">
        <v>80</v>
      </c>
      <c r="DO1112">
        <v>55</v>
      </c>
      <c r="DP1112">
        <v>1.0469999999999999</v>
      </c>
      <c r="DQ1112">
        <v>1</v>
      </c>
      <c r="DU1112">
        <v>1005</v>
      </c>
      <c r="DV1112" t="s">
        <v>22</v>
      </c>
      <c r="DW1112" t="s">
        <v>22</v>
      </c>
      <c r="DX1112">
        <v>100</v>
      </c>
      <c r="DZ1112" t="s">
        <v>3</v>
      </c>
      <c r="EA1112" t="s">
        <v>3</v>
      </c>
      <c r="EB1112" t="s">
        <v>3</v>
      </c>
      <c r="EC1112" t="s">
        <v>3</v>
      </c>
      <c r="EE1112">
        <v>54687882</v>
      </c>
      <c r="EF1112">
        <v>60</v>
      </c>
      <c r="EG1112" t="s">
        <v>24</v>
      </c>
      <c r="EH1112">
        <v>0</v>
      </c>
      <c r="EI1112" t="s">
        <v>3</v>
      </c>
      <c r="EJ1112">
        <v>1</v>
      </c>
      <c r="EK1112">
        <v>456</v>
      </c>
      <c r="EL1112" t="s">
        <v>25</v>
      </c>
      <c r="EM1112" t="s">
        <v>26</v>
      </c>
      <c r="EO1112" t="s">
        <v>3</v>
      </c>
      <c r="EQ1112">
        <v>0</v>
      </c>
      <c r="ER1112">
        <v>587.65</v>
      </c>
      <c r="ES1112">
        <v>0</v>
      </c>
      <c r="ET1112">
        <v>0</v>
      </c>
      <c r="EU1112">
        <v>0</v>
      </c>
      <c r="EV1112">
        <v>587.65</v>
      </c>
      <c r="EW1112">
        <v>57.5</v>
      </c>
      <c r="EX1112">
        <v>0</v>
      </c>
      <c r="EY1112">
        <v>0</v>
      </c>
      <c r="FQ1112">
        <v>0</v>
      </c>
      <c r="FR1112">
        <f t="shared" ref="FR1112:FR1118" si="1020">ROUND(IF(AND(BH1112=3,BI1112=3),P1112,0),2)</f>
        <v>0</v>
      </c>
      <c r="FS1112">
        <v>0</v>
      </c>
      <c r="FX1112">
        <v>80</v>
      </c>
      <c r="FY1112">
        <v>55</v>
      </c>
      <c r="GA1112" t="s">
        <v>3</v>
      </c>
      <c r="GD1112">
        <v>0</v>
      </c>
      <c r="GF1112">
        <v>-1681123399</v>
      </c>
      <c r="GG1112">
        <v>2</v>
      </c>
      <c r="GH1112">
        <v>1</v>
      </c>
      <c r="GI1112">
        <v>3</v>
      </c>
      <c r="GJ1112">
        <v>0</v>
      </c>
      <c r="GK1112">
        <f>ROUND(R1112*(R12)/100,2)</f>
        <v>0</v>
      </c>
      <c r="GL1112">
        <f t="shared" ref="GL1112:GL1118" si="1021">ROUND(IF(AND(BH1112=3,BI1112=3,FS1112&lt;&gt;0),P1112,0),2)</f>
        <v>0</v>
      </c>
      <c r="GM1112">
        <f t="shared" ref="GM1112:GM1118" si="1022">ROUND(O1112+X1112+Y1112+GK1112,2)+GX1112</f>
        <v>598.58000000000004</v>
      </c>
      <c r="GN1112">
        <f t="shared" ref="GN1112:GN1118" si="1023">IF(OR(BI1112=0,BI1112=1),ROUND(O1112+X1112+Y1112+GK1112,2),0)</f>
        <v>598.58000000000004</v>
      </c>
      <c r="GO1112">
        <f t="shared" ref="GO1112:GO1118" si="1024">IF(BI1112=2,ROUND(O1112+X1112+Y1112+GK1112,2),0)</f>
        <v>0</v>
      </c>
      <c r="GP1112">
        <f t="shared" ref="GP1112:GP1118" si="1025">IF(BI1112=4,ROUND(O1112+X1112+Y1112+GK1112,2)+GX1112,0)</f>
        <v>0</v>
      </c>
      <c r="GR1112">
        <v>0</v>
      </c>
      <c r="GS1112">
        <v>3</v>
      </c>
      <c r="GT1112">
        <v>0</v>
      </c>
      <c r="GU1112" t="s">
        <v>3</v>
      </c>
      <c r="GV1112">
        <f t="shared" ref="GV1112:GV1118" si="1026">ROUND((GT1112),6)</f>
        <v>0</v>
      </c>
      <c r="GW1112">
        <v>1</v>
      </c>
      <c r="GX1112">
        <f t="shared" ref="GX1112:GX1118" si="1027">ROUND(HC1112*I1112,2)</f>
        <v>0</v>
      </c>
      <c r="HA1112">
        <v>0</v>
      </c>
      <c r="HB1112">
        <v>0</v>
      </c>
      <c r="HC1112">
        <f t="shared" ref="HC1112:HC1118" si="1028">GV1112*GW1112</f>
        <v>0</v>
      </c>
      <c r="HE1112" t="s">
        <v>3</v>
      </c>
      <c r="HF1112" t="s">
        <v>3</v>
      </c>
      <c r="HM1112" t="s">
        <v>3</v>
      </c>
      <c r="HN1112" t="s">
        <v>3</v>
      </c>
      <c r="HO1112" t="s">
        <v>3</v>
      </c>
      <c r="HP1112" t="s">
        <v>3</v>
      </c>
      <c r="HQ1112" t="s">
        <v>3</v>
      </c>
      <c r="IK1112">
        <v>0</v>
      </c>
    </row>
    <row r="1113" spans="1:245" x14ac:dyDescent="0.2">
      <c r="A1113">
        <v>18</v>
      </c>
      <c r="B1113">
        <v>1</v>
      </c>
      <c r="C1113">
        <v>512</v>
      </c>
      <c r="E1113" t="s">
        <v>27</v>
      </c>
      <c r="F1113" t="s">
        <v>28</v>
      </c>
      <c r="G1113" t="s">
        <v>29</v>
      </c>
      <c r="H1113" t="s">
        <v>30</v>
      </c>
      <c r="I1113">
        <f>I1112*J1113</f>
        <v>-8.4180000000000005E-2</v>
      </c>
      <c r="J1113">
        <v>-4.6000000000000005</v>
      </c>
      <c r="K1113">
        <v>-4.5999999999999996</v>
      </c>
      <c r="O1113">
        <f t="shared" si="993"/>
        <v>0</v>
      </c>
      <c r="P1113">
        <f t="shared" si="994"/>
        <v>0</v>
      </c>
      <c r="Q1113">
        <f t="shared" si="995"/>
        <v>0</v>
      </c>
      <c r="R1113">
        <f t="shared" si="996"/>
        <v>0</v>
      </c>
      <c r="S1113">
        <f t="shared" si="997"/>
        <v>0</v>
      </c>
      <c r="T1113">
        <f t="shared" si="998"/>
        <v>0</v>
      </c>
      <c r="U1113">
        <f t="shared" si="999"/>
        <v>0</v>
      </c>
      <c r="V1113">
        <f t="shared" si="1000"/>
        <v>0</v>
      </c>
      <c r="W1113">
        <f t="shared" si="1001"/>
        <v>0</v>
      </c>
      <c r="X1113">
        <f t="shared" si="1002"/>
        <v>0</v>
      </c>
      <c r="Y1113">
        <f t="shared" si="1002"/>
        <v>0</v>
      </c>
      <c r="AA1113">
        <v>55282325</v>
      </c>
      <c r="AB1113">
        <f t="shared" si="1003"/>
        <v>0</v>
      </c>
      <c r="AC1113">
        <f t="shared" si="1004"/>
        <v>0</v>
      </c>
      <c r="AD1113">
        <f t="shared" si="1005"/>
        <v>0</v>
      </c>
      <c r="AE1113">
        <f t="shared" si="1006"/>
        <v>0</v>
      </c>
      <c r="AF1113">
        <f t="shared" si="1006"/>
        <v>0</v>
      </c>
      <c r="AG1113">
        <f t="shared" si="1007"/>
        <v>0</v>
      </c>
      <c r="AH1113">
        <f t="shared" si="1008"/>
        <v>0</v>
      </c>
      <c r="AI1113">
        <f t="shared" si="1008"/>
        <v>0</v>
      </c>
      <c r="AJ1113">
        <f t="shared" si="1009"/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1</v>
      </c>
      <c r="AW1113">
        <v>1</v>
      </c>
      <c r="AZ1113">
        <v>1</v>
      </c>
      <c r="BA1113">
        <v>1</v>
      </c>
      <c r="BB1113">
        <v>1</v>
      </c>
      <c r="BC1113">
        <v>1</v>
      </c>
      <c r="BD1113" t="s">
        <v>3</v>
      </c>
      <c r="BE1113" t="s">
        <v>3</v>
      </c>
      <c r="BF1113" t="s">
        <v>3</v>
      </c>
      <c r="BG1113" t="s">
        <v>3</v>
      </c>
      <c r="BH1113">
        <v>3</v>
      </c>
      <c r="BI1113">
        <v>1</v>
      </c>
      <c r="BJ1113" t="s">
        <v>3</v>
      </c>
      <c r="BM1113">
        <v>456</v>
      </c>
      <c r="BN1113">
        <v>0</v>
      </c>
      <c r="BO1113" t="s">
        <v>3</v>
      </c>
      <c r="BP1113">
        <v>0</v>
      </c>
      <c r="BQ1113">
        <v>60</v>
      </c>
      <c r="BR1113">
        <v>1</v>
      </c>
      <c r="BS1113">
        <v>1</v>
      </c>
      <c r="BT1113">
        <v>1</v>
      </c>
      <c r="BU1113">
        <v>1</v>
      </c>
      <c r="BV1113">
        <v>1</v>
      </c>
      <c r="BW1113">
        <v>1</v>
      </c>
      <c r="BX1113">
        <v>1</v>
      </c>
      <c r="BY1113" t="s">
        <v>3</v>
      </c>
      <c r="BZ1113">
        <v>0</v>
      </c>
      <c r="CA1113">
        <v>0</v>
      </c>
      <c r="CB1113" t="s">
        <v>3</v>
      </c>
      <c r="CE1113">
        <v>30</v>
      </c>
      <c r="CF1113">
        <v>0</v>
      </c>
      <c r="CG1113">
        <v>0</v>
      </c>
      <c r="CM1113">
        <v>0</v>
      </c>
      <c r="CN1113" t="s">
        <v>3</v>
      </c>
      <c r="CO1113">
        <v>0</v>
      </c>
      <c r="CP1113">
        <f t="shared" si="1010"/>
        <v>0</v>
      </c>
      <c r="CQ1113">
        <f t="shared" si="1011"/>
        <v>0</v>
      </c>
      <c r="CR1113">
        <f t="shared" si="1012"/>
        <v>0</v>
      </c>
      <c r="CS1113">
        <f t="shared" si="1013"/>
        <v>0</v>
      </c>
      <c r="CT1113">
        <f t="shared" si="1014"/>
        <v>0</v>
      </c>
      <c r="CU1113">
        <f t="shared" si="1015"/>
        <v>0</v>
      </c>
      <c r="CV1113">
        <f t="shared" si="1016"/>
        <v>0</v>
      </c>
      <c r="CW1113">
        <f t="shared" si="1017"/>
        <v>0</v>
      </c>
      <c r="CX1113">
        <f t="shared" si="1017"/>
        <v>0</v>
      </c>
      <c r="CY1113">
        <f t="shared" si="1018"/>
        <v>0</v>
      </c>
      <c r="CZ1113">
        <f t="shared" si="1019"/>
        <v>0</v>
      </c>
      <c r="DC1113" t="s">
        <v>3</v>
      </c>
      <c r="DD1113" t="s">
        <v>3</v>
      </c>
      <c r="DE1113" t="s">
        <v>3</v>
      </c>
      <c r="DF1113" t="s">
        <v>3</v>
      </c>
      <c r="DG1113" t="s">
        <v>3</v>
      </c>
      <c r="DH1113" t="s">
        <v>3</v>
      </c>
      <c r="DI1113" t="s">
        <v>3</v>
      </c>
      <c r="DJ1113" t="s">
        <v>3</v>
      </c>
      <c r="DK1113" t="s">
        <v>3</v>
      </c>
      <c r="DL1113" t="s">
        <v>3</v>
      </c>
      <c r="DM1113" t="s">
        <v>3</v>
      </c>
      <c r="DN1113">
        <v>80</v>
      </c>
      <c r="DO1113">
        <v>55</v>
      </c>
      <c r="DP1113">
        <v>1.0469999999999999</v>
      </c>
      <c r="DQ1113">
        <v>1</v>
      </c>
      <c r="DU1113">
        <v>1009</v>
      </c>
      <c r="DV1113" t="s">
        <v>30</v>
      </c>
      <c r="DW1113" t="s">
        <v>30</v>
      </c>
      <c r="DX1113">
        <v>1000</v>
      </c>
      <c r="DZ1113" t="s">
        <v>3</v>
      </c>
      <c r="EA1113" t="s">
        <v>3</v>
      </c>
      <c r="EB1113" t="s">
        <v>3</v>
      </c>
      <c r="EC1113" t="s">
        <v>3</v>
      </c>
      <c r="EE1113">
        <v>54687882</v>
      </c>
      <c r="EF1113">
        <v>60</v>
      </c>
      <c r="EG1113" t="s">
        <v>24</v>
      </c>
      <c r="EH1113">
        <v>0</v>
      </c>
      <c r="EI1113" t="s">
        <v>3</v>
      </c>
      <c r="EJ1113">
        <v>1</v>
      </c>
      <c r="EK1113">
        <v>456</v>
      </c>
      <c r="EL1113" t="s">
        <v>25</v>
      </c>
      <c r="EM1113" t="s">
        <v>26</v>
      </c>
      <c r="EO1113" t="s">
        <v>3</v>
      </c>
      <c r="EQ1113">
        <v>32768</v>
      </c>
      <c r="ER1113">
        <v>0</v>
      </c>
      <c r="ES1113">
        <v>0</v>
      </c>
      <c r="ET1113">
        <v>0</v>
      </c>
      <c r="EU1113">
        <v>0</v>
      </c>
      <c r="EV1113">
        <v>0</v>
      </c>
      <c r="EW1113">
        <v>0</v>
      </c>
      <c r="EX1113">
        <v>0</v>
      </c>
      <c r="FQ1113">
        <v>0</v>
      </c>
      <c r="FR1113">
        <f t="shared" si="1020"/>
        <v>0</v>
      </c>
      <c r="FS1113">
        <v>0</v>
      </c>
      <c r="FX1113">
        <v>80</v>
      </c>
      <c r="FY1113">
        <v>55</v>
      </c>
      <c r="GA1113" t="s">
        <v>3</v>
      </c>
      <c r="GD1113">
        <v>0</v>
      </c>
      <c r="GF1113">
        <v>1489638031</v>
      </c>
      <c r="GG1113">
        <v>2</v>
      </c>
      <c r="GH1113">
        <v>1</v>
      </c>
      <c r="GI1113">
        <v>3</v>
      </c>
      <c r="GJ1113">
        <v>0</v>
      </c>
      <c r="GK1113">
        <f>ROUND(R1113*(R12)/100,2)</f>
        <v>0</v>
      </c>
      <c r="GL1113">
        <f t="shared" si="1021"/>
        <v>0</v>
      </c>
      <c r="GM1113">
        <f t="shared" si="1022"/>
        <v>0</v>
      </c>
      <c r="GN1113">
        <f t="shared" si="1023"/>
        <v>0</v>
      </c>
      <c r="GO1113">
        <f t="shared" si="1024"/>
        <v>0</v>
      </c>
      <c r="GP1113">
        <f t="shared" si="1025"/>
        <v>0</v>
      </c>
      <c r="GR1113">
        <v>0</v>
      </c>
      <c r="GS1113">
        <v>3</v>
      </c>
      <c r="GT1113">
        <v>0</v>
      </c>
      <c r="GU1113" t="s">
        <v>3</v>
      </c>
      <c r="GV1113">
        <f t="shared" si="1026"/>
        <v>0</v>
      </c>
      <c r="GW1113">
        <v>1</v>
      </c>
      <c r="GX1113">
        <f t="shared" si="1027"/>
        <v>0</v>
      </c>
      <c r="HA1113">
        <v>0</v>
      </c>
      <c r="HB1113">
        <v>0</v>
      </c>
      <c r="HC1113">
        <f t="shared" si="1028"/>
        <v>0</v>
      </c>
      <c r="HE1113" t="s">
        <v>3</v>
      </c>
      <c r="HF1113" t="s">
        <v>3</v>
      </c>
      <c r="HM1113" t="s">
        <v>3</v>
      </c>
      <c r="HN1113" t="s">
        <v>3</v>
      </c>
      <c r="HO1113" t="s">
        <v>3</v>
      </c>
      <c r="HP1113" t="s">
        <v>3</v>
      </c>
      <c r="HQ1113" t="s">
        <v>3</v>
      </c>
      <c r="IK1113">
        <v>0</v>
      </c>
    </row>
    <row r="1114" spans="1:245" x14ac:dyDescent="0.2">
      <c r="A1114">
        <v>17</v>
      </c>
      <c r="B1114">
        <v>1</v>
      </c>
      <c r="C1114">
        <f>ROW(SmtRes!A513)</f>
        <v>513</v>
      </c>
      <c r="D1114">
        <f>ROW(EtalonRes!A543)</f>
        <v>543</v>
      </c>
      <c r="E1114" t="s">
        <v>31</v>
      </c>
      <c r="F1114" t="s">
        <v>32</v>
      </c>
      <c r="G1114" t="s">
        <v>33</v>
      </c>
      <c r="H1114" t="s">
        <v>34</v>
      </c>
      <c r="I1114">
        <v>2.0499999999999998</v>
      </c>
      <c r="J1114">
        <v>0</v>
      </c>
      <c r="K1114">
        <v>2.0499999999999998</v>
      </c>
      <c r="O1114">
        <f t="shared" si="993"/>
        <v>331.72</v>
      </c>
      <c r="P1114">
        <f t="shared" si="994"/>
        <v>0</v>
      </c>
      <c r="Q1114">
        <f t="shared" si="995"/>
        <v>0</v>
      </c>
      <c r="R1114">
        <f t="shared" si="996"/>
        <v>0</v>
      </c>
      <c r="S1114">
        <f t="shared" si="997"/>
        <v>331.72</v>
      </c>
      <c r="T1114">
        <f t="shared" si="998"/>
        <v>0</v>
      </c>
      <c r="U1114">
        <f t="shared" si="999"/>
        <v>1.2299999999999998</v>
      </c>
      <c r="V1114">
        <f t="shared" si="1000"/>
        <v>0</v>
      </c>
      <c r="W1114">
        <f t="shared" si="1001"/>
        <v>0</v>
      </c>
      <c r="X1114">
        <f t="shared" si="1002"/>
        <v>275.33</v>
      </c>
      <c r="Y1114">
        <f t="shared" si="1002"/>
        <v>136.01</v>
      </c>
      <c r="AA1114">
        <v>55282325</v>
      </c>
      <c r="AB1114">
        <f t="shared" si="1003"/>
        <v>6.13</v>
      </c>
      <c r="AC1114">
        <f t="shared" si="1004"/>
        <v>0</v>
      </c>
      <c r="AD1114">
        <f t="shared" si="1005"/>
        <v>0</v>
      </c>
      <c r="AE1114">
        <f t="shared" si="1006"/>
        <v>0</v>
      </c>
      <c r="AF1114">
        <f t="shared" si="1006"/>
        <v>6.13</v>
      </c>
      <c r="AG1114">
        <f t="shared" si="1007"/>
        <v>0</v>
      </c>
      <c r="AH1114">
        <f t="shared" si="1008"/>
        <v>0.6</v>
      </c>
      <c r="AI1114">
        <f t="shared" si="1008"/>
        <v>0</v>
      </c>
      <c r="AJ1114">
        <f t="shared" si="1009"/>
        <v>0</v>
      </c>
      <c r="AK1114">
        <v>6.13</v>
      </c>
      <c r="AL1114">
        <v>0</v>
      </c>
      <c r="AM1114">
        <v>0</v>
      </c>
      <c r="AN1114">
        <v>0</v>
      </c>
      <c r="AO1114">
        <v>6.13</v>
      </c>
      <c r="AP1114">
        <v>0</v>
      </c>
      <c r="AQ1114">
        <v>0.6</v>
      </c>
      <c r="AR1114">
        <v>0</v>
      </c>
      <c r="AS1114">
        <v>0</v>
      </c>
      <c r="AT1114">
        <v>83</v>
      </c>
      <c r="AU1114">
        <v>41</v>
      </c>
      <c r="AV1114">
        <v>1</v>
      </c>
      <c r="AW1114">
        <v>1</v>
      </c>
      <c r="AZ1114">
        <v>1</v>
      </c>
      <c r="BA1114">
        <v>26.39</v>
      </c>
      <c r="BB1114">
        <v>1</v>
      </c>
      <c r="BC1114">
        <v>1</v>
      </c>
      <c r="BD1114" t="s">
        <v>3</v>
      </c>
      <c r="BE1114" t="s">
        <v>3</v>
      </c>
      <c r="BF1114" t="s">
        <v>3</v>
      </c>
      <c r="BG1114" t="s">
        <v>3</v>
      </c>
      <c r="BH1114">
        <v>0</v>
      </c>
      <c r="BI1114">
        <v>1</v>
      </c>
      <c r="BJ1114" t="s">
        <v>35</v>
      </c>
      <c r="BM1114">
        <v>478</v>
      </c>
      <c r="BN1114">
        <v>0</v>
      </c>
      <c r="BO1114" t="s">
        <v>32</v>
      </c>
      <c r="BP1114">
        <v>1</v>
      </c>
      <c r="BQ1114">
        <v>60</v>
      </c>
      <c r="BR1114">
        <v>0</v>
      </c>
      <c r="BS1114">
        <v>26.39</v>
      </c>
      <c r="BT1114">
        <v>1</v>
      </c>
      <c r="BU1114">
        <v>1</v>
      </c>
      <c r="BV1114">
        <v>1</v>
      </c>
      <c r="BW1114">
        <v>1</v>
      </c>
      <c r="BX1114">
        <v>1</v>
      </c>
      <c r="BY1114" t="s">
        <v>3</v>
      </c>
      <c r="BZ1114">
        <v>83</v>
      </c>
      <c r="CA1114">
        <v>41</v>
      </c>
      <c r="CB1114" t="s">
        <v>3</v>
      </c>
      <c r="CE1114">
        <v>30</v>
      </c>
      <c r="CF1114">
        <v>0</v>
      </c>
      <c r="CG1114">
        <v>0</v>
      </c>
      <c r="CM1114">
        <v>0</v>
      </c>
      <c r="CN1114" t="s">
        <v>3</v>
      </c>
      <c r="CO1114">
        <v>0</v>
      </c>
      <c r="CP1114">
        <f t="shared" si="1010"/>
        <v>331.72</v>
      </c>
      <c r="CQ1114">
        <f t="shared" si="1011"/>
        <v>0</v>
      </c>
      <c r="CR1114">
        <f t="shared" si="1012"/>
        <v>0</v>
      </c>
      <c r="CS1114">
        <f t="shared" si="1013"/>
        <v>0</v>
      </c>
      <c r="CT1114">
        <f t="shared" si="1014"/>
        <v>161.77000000000001</v>
      </c>
      <c r="CU1114">
        <f t="shared" si="1015"/>
        <v>0</v>
      </c>
      <c r="CV1114">
        <f t="shared" si="1016"/>
        <v>0.6</v>
      </c>
      <c r="CW1114">
        <f t="shared" si="1017"/>
        <v>0</v>
      </c>
      <c r="CX1114">
        <f t="shared" si="1017"/>
        <v>0</v>
      </c>
      <c r="CY1114">
        <f t="shared" si="1018"/>
        <v>275.32760000000002</v>
      </c>
      <c r="CZ1114">
        <f t="shared" si="1019"/>
        <v>136.0052</v>
      </c>
      <c r="DC1114" t="s">
        <v>3</v>
      </c>
      <c r="DD1114" t="s">
        <v>3</v>
      </c>
      <c r="DE1114" t="s">
        <v>3</v>
      </c>
      <c r="DF1114" t="s">
        <v>3</v>
      </c>
      <c r="DG1114" t="s">
        <v>3</v>
      </c>
      <c r="DH1114" t="s">
        <v>3</v>
      </c>
      <c r="DI1114" t="s">
        <v>3</v>
      </c>
      <c r="DJ1114" t="s">
        <v>3</v>
      </c>
      <c r="DK1114" t="s">
        <v>3</v>
      </c>
      <c r="DL1114" t="s">
        <v>3</v>
      </c>
      <c r="DM1114" t="s">
        <v>3</v>
      </c>
      <c r="DN1114">
        <v>100</v>
      </c>
      <c r="DO1114">
        <v>64</v>
      </c>
      <c r="DP1114">
        <v>1.0249999999999999</v>
      </c>
      <c r="DQ1114">
        <v>1</v>
      </c>
      <c r="DU1114">
        <v>1013</v>
      </c>
      <c r="DV1114" t="s">
        <v>34</v>
      </c>
      <c r="DW1114" t="s">
        <v>34</v>
      </c>
      <c r="DX1114">
        <v>1</v>
      </c>
      <c r="DZ1114" t="s">
        <v>3</v>
      </c>
      <c r="EA1114" t="s">
        <v>3</v>
      </c>
      <c r="EB1114" t="s">
        <v>3</v>
      </c>
      <c r="EC1114" t="s">
        <v>3</v>
      </c>
      <c r="EE1114">
        <v>54687904</v>
      </c>
      <c r="EF1114">
        <v>60</v>
      </c>
      <c r="EG1114" t="s">
        <v>24</v>
      </c>
      <c r="EH1114">
        <v>0</v>
      </c>
      <c r="EI1114" t="s">
        <v>3</v>
      </c>
      <c r="EJ1114">
        <v>1</v>
      </c>
      <c r="EK1114">
        <v>478</v>
      </c>
      <c r="EL1114" t="s">
        <v>36</v>
      </c>
      <c r="EM1114" t="s">
        <v>37</v>
      </c>
      <c r="EO1114" t="s">
        <v>3</v>
      </c>
      <c r="EQ1114">
        <v>0</v>
      </c>
      <c r="ER1114">
        <v>6.13</v>
      </c>
      <c r="ES1114">
        <v>0</v>
      </c>
      <c r="ET1114">
        <v>0</v>
      </c>
      <c r="EU1114">
        <v>0</v>
      </c>
      <c r="EV1114">
        <v>6.13</v>
      </c>
      <c r="EW1114">
        <v>0.6</v>
      </c>
      <c r="EX1114">
        <v>0</v>
      </c>
      <c r="EY1114">
        <v>0</v>
      </c>
      <c r="FQ1114">
        <v>0</v>
      </c>
      <c r="FR1114">
        <f t="shared" si="1020"/>
        <v>0</v>
      </c>
      <c r="FS1114">
        <v>0</v>
      </c>
      <c r="FX1114">
        <v>100</v>
      </c>
      <c r="FY1114">
        <v>64</v>
      </c>
      <c r="GA1114" t="s">
        <v>3</v>
      </c>
      <c r="GD1114">
        <v>0</v>
      </c>
      <c r="GF1114">
        <v>-750453579</v>
      </c>
      <c r="GG1114">
        <v>2</v>
      </c>
      <c r="GH1114">
        <v>1</v>
      </c>
      <c r="GI1114">
        <v>3</v>
      </c>
      <c r="GJ1114">
        <v>0</v>
      </c>
      <c r="GK1114">
        <f>ROUND(R1114*(R12)/100,2)</f>
        <v>0</v>
      </c>
      <c r="GL1114">
        <f t="shared" si="1021"/>
        <v>0</v>
      </c>
      <c r="GM1114">
        <f t="shared" si="1022"/>
        <v>743.06</v>
      </c>
      <c r="GN1114">
        <f t="shared" si="1023"/>
        <v>743.06</v>
      </c>
      <c r="GO1114">
        <f t="shared" si="1024"/>
        <v>0</v>
      </c>
      <c r="GP1114">
        <f t="shared" si="1025"/>
        <v>0</v>
      </c>
      <c r="GR1114">
        <v>0</v>
      </c>
      <c r="GS1114">
        <v>3</v>
      </c>
      <c r="GT1114">
        <v>0</v>
      </c>
      <c r="GU1114" t="s">
        <v>3</v>
      </c>
      <c r="GV1114">
        <f t="shared" si="1026"/>
        <v>0</v>
      </c>
      <c r="GW1114">
        <v>1</v>
      </c>
      <c r="GX1114">
        <f t="shared" si="1027"/>
        <v>0</v>
      </c>
      <c r="HA1114">
        <v>0</v>
      </c>
      <c r="HB1114">
        <v>0</v>
      </c>
      <c r="HC1114">
        <f t="shared" si="1028"/>
        <v>0</v>
      </c>
      <c r="HE1114" t="s">
        <v>3</v>
      </c>
      <c r="HF1114" t="s">
        <v>3</v>
      </c>
      <c r="HM1114" t="s">
        <v>3</v>
      </c>
      <c r="HN1114" t="s">
        <v>3</v>
      </c>
      <c r="HO1114" t="s">
        <v>3</v>
      </c>
      <c r="HP1114" t="s">
        <v>3</v>
      </c>
      <c r="HQ1114" t="s">
        <v>3</v>
      </c>
      <c r="IK1114">
        <v>0</v>
      </c>
    </row>
    <row r="1115" spans="1:245" x14ac:dyDescent="0.2">
      <c r="A1115">
        <v>17</v>
      </c>
      <c r="B1115">
        <v>1</v>
      </c>
      <c r="C1115">
        <f>ROW(SmtRes!A515)</f>
        <v>515</v>
      </c>
      <c r="D1115">
        <f>ROW(EtalonRes!A545)</f>
        <v>545</v>
      </c>
      <c r="E1115" t="s">
        <v>38</v>
      </c>
      <c r="F1115" t="s">
        <v>39</v>
      </c>
      <c r="G1115" t="s">
        <v>40</v>
      </c>
      <c r="H1115" t="s">
        <v>22</v>
      </c>
      <c r="I1115">
        <f>ROUND(2.65/100,9)</f>
        <v>2.6499999999999999E-2</v>
      </c>
      <c r="J1115">
        <v>0</v>
      </c>
      <c r="K1115">
        <f>ROUND(2.65/100,9)</f>
        <v>2.6499999999999999E-2</v>
      </c>
      <c r="O1115">
        <f t="shared" si="993"/>
        <v>133.80000000000001</v>
      </c>
      <c r="P1115">
        <f t="shared" si="994"/>
        <v>0</v>
      </c>
      <c r="Q1115">
        <f t="shared" si="995"/>
        <v>0</v>
      </c>
      <c r="R1115">
        <f t="shared" si="996"/>
        <v>0</v>
      </c>
      <c r="S1115">
        <f t="shared" si="997"/>
        <v>133.80000000000001</v>
      </c>
      <c r="T1115">
        <f t="shared" si="998"/>
        <v>0</v>
      </c>
      <c r="U1115">
        <f t="shared" si="999"/>
        <v>0.46136499999999997</v>
      </c>
      <c r="V1115">
        <f t="shared" si="1000"/>
        <v>0</v>
      </c>
      <c r="W1115">
        <f t="shared" si="1001"/>
        <v>0</v>
      </c>
      <c r="X1115">
        <f t="shared" si="1002"/>
        <v>93.66</v>
      </c>
      <c r="Y1115">
        <f t="shared" si="1002"/>
        <v>54.86</v>
      </c>
      <c r="AA1115">
        <v>55282325</v>
      </c>
      <c r="AB1115">
        <f t="shared" si="1003"/>
        <v>191.34</v>
      </c>
      <c r="AC1115">
        <f t="shared" si="1004"/>
        <v>0</v>
      </c>
      <c r="AD1115">
        <f t="shared" si="1005"/>
        <v>0</v>
      </c>
      <c r="AE1115">
        <f t="shared" si="1006"/>
        <v>0</v>
      </c>
      <c r="AF1115">
        <f t="shared" si="1006"/>
        <v>191.34</v>
      </c>
      <c r="AG1115">
        <f t="shared" si="1007"/>
        <v>0</v>
      </c>
      <c r="AH1115">
        <f t="shared" si="1008"/>
        <v>17.41</v>
      </c>
      <c r="AI1115">
        <f t="shared" si="1008"/>
        <v>0</v>
      </c>
      <c r="AJ1115">
        <f t="shared" si="1009"/>
        <v>0</v>
      </c>
      <c r="AK1115">
        <v>191.34</v>
      </c>
      <c r="AL1115">
        <v>0</v>
      </c>
      <c r="AM1115">
        <v>0</v>
      </c>
      <c r="AN1115">
        <v>0</v>
      </c>
      <c r="AO1115">
        <v>191.34</v>
      </c>
      <c r="AP1115">
        <v>0</v>
      </c>
      <c r="AQ1115">
        <v>17.41</v>
      </c>
      <c r="AR1115">
        <v>0</v>
      </c>
      <c r="AS1115">
        <v>0</v>
      </c>
      <c r="AT1115">
        <v>70</v>
      </c>
      <c r="AU1115">
        <v>41</v>
      </c>
      <c r="AV1115">
        <v>1</v>
      </c>
      <c r="AW1115">
        <v>1</v>
      </c>
      <c r="AZ1115">
        <v>1</v>
      </c>
      <c r="BA1115">
        <v>26.39</v>
      </c>
      <c r="BB1115">
        <v>1</v>
      </c>
      <c r="BC1115">
        <v>1</v>
      </c>
      <c r="BD1115" t="s">
        <v>3</v>
      </c>
      <c r="BE1115" t="s">
        <v>3</v>
      </c>
      <c r="BF1115" t="s">
        <v>3</v>
      </c>
      <c r="BG1115" t="s">
        <v>3</v>
      </c>
      <c r="BH1115">
        <v>0</v>
      </c>
      <c r="BI1115">
        <v>1</v>
      </c>
      <c r="BJ1115" t="s">
        <v>41</v>
      </c>
      <c r="BM1115">
        <v>441</v>
      </c>
      <c r="BN1115">
        <v>0</v>
      </c>
      <c r="BO1115" t="s">
        <v>39</v>
      </c>
      <c r="BP1115">
        <v>1</v>
      </c>
      <c r="BQ1115">
        <v>60</v>
      </c>
      <c r="BR1115">
        <v>0</v>
      </c>
      <c r="BS1115">
        <v>26.39</v>
      </c>
      <c r="BT1115">
        <v>1</v>
      </c>
      <c r="BU1115">
        <v>1</v>
      </c>
      <c r="BV1115">
        <v>1</v>
      </c>
      <c r="BW1115">
        <v>1</v>
      </c>
      <c r="BX1115">
        <v>1</v>
      </c>
      <c r="BY1115" t="s">
        <v>3</v>
      </c>
      <c r="BZ1115">
        <v>70</v>
      </c>
      <c r="CA1115">
        <v>41</v>
      </c>
      <c r="CB1115" t="s">
        <v>3</v>
      </c>
      <c r="CE1115">
        <v>30</v>
      </c>
      <c r="CF1115">
        <v>0</v>
      </c>
      <c r="CG1115">
        <v>0</v>
      </c>
      <c r="CM1115">
        <v>0</v>
      </c>
      <c r="CN1115" t="s">
        <v>3</v>
      </c>
      <c r="CO1115">
        <v>0</v>
      </c>
      <c r="CP1115">
        <f t="shared" si="1010"/>
        <v>133.80000000000001</v>
      </c>
      <c r="CQ1115">
        <f t="shared" si="1011"/>
        <v>0</v>
      </c>
      <c r="CR1115">
        <f t="shared" si="1012"/>
        <v>0</v>
      </c>
      <c r="CS1115">
        <f t="shared" si="1013"/>
        <v>0</v>
      </c>
      <c r="CT1115">
        <f t="shared" si="1014"/>
        <v>5049.46</v>
      </c>
      <c r="CU1115">
        <f t="shared" si="1015"/>
        <v>0</v>
      </c>
      <c r="CV1115">
        <f t="shared" si="1016"/>
        <v>17.41</v>
      </c>
      <c r="CW1115">
        <f t="shared" si="1017"/>
        <v>0</v>
      </c>
      <c r="CX1115">
        <f t="shared" si="1017"/>
        <v>0</v>
      </c>
      <c r="CY1115">
        <f t="shared" si="1018"/>
        <v>93.66</v>
      </c>
      <c r="CZ1115">
        <f t="shared" si="1019"/>
        <v>54.858000000000004</v>
      </c>
      <c r="DC1115" t="s">
        <v>3</v>
      </c>
      <c r="DD1115" t="s">
        <v>3</v>
      </c>
      <c r="DE1115" t="s">
        <v>3</v>
      </c>
      <c r="DF1115" t="s">
        <v>3</v>
      </c>
      <c r="DG1115" t="s">
        <v>3</v>
      </c>
      <c r="DH1115" t="s">
        <v>3</v>
      </c>
      <c r="DI1115" t="s">
        <v>3</v>
      </c>
      <c r="DJ1115" t="s">
        <v>3</v>
      </c>
      <c r="DK1115" t="s">
        <v>3</v>
      </c>
      <c r="DL1115" t="s">
        <v>3</v>
      </c>
      <c r="DM1115" t="s">
        <v>3</v>
      </c>
      <c r="DN1115">
        <v>80</v>
      </c>
      <c r="DO1115">
        <v>55</v>
      </c>
      <c r="DP1115">
        <v>1.0469999999999999</v>
      </c>
      <c r="DQ1115">
        <v>1</v>
      </c>
      <c r="DU1115">
        <v>1005</v>
      </c>
      <c r="DV1115" t="s">
        <v>22</v>
      </c>
      <c r="DW1115" t="s">
        <v>22</v>
      </c>
      <c r="DX1115">
        <v>100</v>
      </c>
      <c r="DZ1115" t="s">
        <v>3</v>
      </c>
      <c r="EA1115" t="s">
        <v>3</v>
      </c>
      <c r="EB1115" t="s">
        <v>3</v>
      </c>
      <c r="EC1115" t="s">
        <v>3</v>
      </c>
      <c r="EE1115">
        <v>54687867</v>
      </c>
      <c r="EF1115">
        <v>60</v>
      </c>
      <c r="EG1115" t="s">
        <v>24</v>
      </c>
      <c r="EH1115">
        <v>0</v>
      </c>
      <c r="EI1115" t="s">
        <v>3</v>
      </c>
      <c r="EJ1115">
        <v>1</v>
      </c>
      <c r="EK1115">
        <v>441</v>
      </c>
      <c r="EL1115" t="s">
        <v>42</v>
      </c>
      <c r="EM1115" t="s">
        <v>43</v>
      </c>
      <c r="EO1115" t="s">
        <v>3</v>
      </c>
      <c r="EQ1115">
        <v>0</v>
      </c>
      <c r="ER1115">
        <v>191.34</v>
      </c>
      <c r="ES1115">
        <v>0</v>
      </c>
      <c r="ET1115">
        <v>0</v>
      </c>
      <c r="EU1115">
        <v>0</v>
      </c>
      <c r="EV1115">
        <v>191.34</v>
      </c>
      <c r="EW1115">
        <v>17.41</v>
      </c>
      <c r="EX1115">
        <v>0</v>
      </c>
      <c r="EY1115">
        <v>0</v>
      </c>
      <c r="FQ1115">
        <v>0</v>
      </c>
      <c r="FR1115">
        <f t="shared" si="1020"/>
        <v>0</v>
      </c>
      <c r="FS1115">
        <v>0</v>
      </c>
      <c r="FX1115">
        <v>80</v>
      </c>
      <c r="FY1115">
        <v>55</v>
      </c>
      <c r="GA1115" t="s">
        <v>3</v>
      </c>
      <c r="GD1115">
        <v>0</v>
      </c>
      <c r="GF1115">
        <v>-839833208</v>
      </c>
      <c r="GG1115">
        <v>2</v>
      </c>
      <c r="GH1115">
        <v>1</v>
      </c>
      <c r="GI1115">
        <v>3</v>
      </c>
      <c r="GJ1115">
        <v>0</v>
      </c>
      <c r="GK1115">
        <f>ROUND(R1115*(R12)/100,2)</f>
        <v>0</v>
      </c>
      <c r="GL1115">
        <f t="shared" si="1021"/>
        <v>0</v>
      </c>
      <c r="GM1115">
        <f t="shared" si="1022"/>
        <v>282.32</v>
      </c>
      <c r="GN1115">
        <f t="shared" si="1023"/>
        <v>282.32</v>
      </c>
      <c r="GO1115">
        <f t="shared" si="1024"/>
        <v>0</v>
      </c>
      <c r="GP1115">
        <f t="shared" si="1025"/>
        <v>0</v>
      </c>
      <c r="GR1115">
        <v>0</v>
      </c>
      <c r="GS1115">
        <v>3</v>
      </c>
      <c r="GT1115">
        <v>0</v>
      </c>
      <c r="GU1115" t="s">
        <v>3</v>
      </c>
      <c r="GV1115">
        <f t="shared" si="1026"/>
        <v>0</v>
      </c>
      <c r="GW1115">
        <v>1</v>
      </c>
      <c r="GX1115">
        <f t="shared" si="1027"/>
        <v>0</v>
      </c>
      <c r="HA1115">
        <v>0</v>
      </c>
      <c r="HB1115">
        <v>0</v>
      </c>
      <c r="HC1115">
        <f t="shared" si="1028"/>
        <v>0</v>
      </c>
      <c r="HE1115" t="s">
        <v>3</v>
      </c>
      <c r="HF1115" t="s">
        <v>3</v>
      </c>
      <c r="HM1115" t="s">
        <v>3</v>
      </c>
      <c r="HN1115" t="s">
        <v>3</v>
      </c>
      <c r="HO1115" t="s">
        <v>3</v>
      </c>
      <c r="HP1115" t="s">
        <v>3</v>
      </c>
      <c r="HQ1115" t="s">
        <v>3</v>
      </c>
      <c r="IK1115">
        <v>0</v>
      </c>
    </row>
    <row r="1116" spans="1:245" x14ac:dyDescent="0.2">
      <c r="A1116">
        <v>18</v>
      </c>
      <c r="B1116">
        <v>1</v>
      </c>
      <c r="C1116">
        <v>515</v>
      </c>
      <c r="E1116" t="s">
        <v>44</v>
      </c>
      <c r="F1116" t="s">
        <v>28</v>
      </c>
      <c r="G1116" t="s">
        <v>29</v>
      </c>
      <c r="H1116" t="s">
        <v>30</v>
      </c>
      <c r="I1116">
        <f>I1115*J1116</f>
        <v>-2.7029999999999998E-2</v>
      </c>
      <c r="J1116">
        <v>-1.02</v>
      </c>
      <c r="K1116">
        <v>-1.02</v>
      </c>
      <c r="O1116">
        <f t="shared" si="993"/>
        <v>0</v>
      </c>
      <c r="P1116">
        <f t="shared" si="994"/>
        <v>0</v>
      </c>
      <c r="Q1116">
        <f t="shared" si="995"/>
        <v>0</v>
      </c>
      <c r="R1116">
        <f t="shared" si="996"/>
        <v>0</v>
      </c>
      <c r="S1116">
        <f t="shared" si="997"/>
        <v>0</v>
      </c>
      <c r="T1116">
        <f t="shared" si="998"/>
        <v>0</v>
      </c>
      <c r="U1116">
        <f t="shared" si="999"/>
        <v>0</v>
      </c>
      <c r="V1116">
        <f t="shared" si="1000"/>
        <v>0</v>
      </c>
      <c r="W1116">
        <f t="shared" si="1001"/>
        <v>0</v>
      </c>
      <c r="X1116">
        <f t="shared" si="1002"/>
        <v>0</v>
      </c>
      <c r="Y1116">
        <f t="shared" si="1002"/>
        <v>0</v>
      </c>
      <c r="AA1116">
        <v>55282325</v>
      </c>
      <c r="AB1116">
        <f t="shared" si="1003"/>
        <v>0</v>
      </c>
      <c r="AC1116">
        <f t="shared" si="1004"/>
        <v>0</v>
      </c>
      <c r="AD1116">
        <f t="shared" si="1005"/>
        <v>0</v>
      </c>
      <c r="AE1116">
        <f t="shared" si="1006"/>
        <v>0</v>
      </c>
      <c r="AF1116">
        <f t="shared" si="1006"/>
        <v>0</v>
      </c>
      <c r="AG1116">
        <f t="shared" si="1007"/>
        <v>0</v>
      </c>
      <c r="AH1116">
        <f t="shared" si="1008"/>
        <v>0</v>
      </c>
      <c r="AI1116">
        <f t="shared" si="1008"/>
        <v>0</v>
      </c>
      <c r="AJ1116">
        <f t="shared" si="1009"/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1</v>
      </c>
      <c r="AW1116">
        <v>1</v>
      </c>
      <c r="AZ1116">
        <v>1</v>
      </c>
      <c r="BA1116">
        <v>1</v>
      </c>
      <c r="BB1116">
        <v>1</v>
      </c>
      <c r="BC1116">
        <v>1</v>
      </c>
      <c r="BD1116" t="s">
        <v>3</v>
      </c>
      <c r="BE1116" t="s">
        <v>3</v>
      </c>
      <c r="BF1116" t="s">
        <v>3</v>
      </c>
      <c r="BG1116" t="s">
        <v>3</v>
      </c>
      <c r="BH1116">
        <v>3</v>
      </c>
      <c r="BI1116">
        <v>1</v>
      </c>
      <c r="BJ1116" t="s">
        <v>3</v>
      </c>
      <c r="BM1116">
        <v>441</v>
      </c>
      <c r="BN1116">
        <v>0</v>
      </c>
      <c r="BO1116" t="s">
        <v>3</v>
      </c>
      <c r="BP1116">
        <v>0</v>
      </c>
      <c r="BQ1116">
        <v>60</v>
      </c>
      <c r="BR1116">
        <v>1</v>
      </c>
      <c r="BS1116">
        <v>1</v>
      </c>
      <c r="BT1116">
        <v>1</v>
      </c>
      <c r="BU1116">
        <v>1</v>
      </c>
      <c r="BV1116">
        <v>1</v>
      </c>
      <c r="BW1116">
        <v>1</v>
      </c>
      <c r="BX1116">
        <v>1</v>
      </c>
      <c r="BY1116" t="s">
        <v>3</v>
      </c>
      <c r="BZ1116">
        <v>0</v>
      </c>
      <c r="CA1116">
        <v>0</v>
      </c>
      <c r="CB1116" t="s">
        <v>3</v>
      </c>
      <c r="CE1116">
        <v>30</v>
      </c>
      <c r="CF1116">
        <v>0</v>
      </c>
      <c r="CG1116">
        <v>0</v>
      </c>
      <c r="CM1116">
        <v>0</v>
      </c>
      <c r="CN1116" t="s">
        <v>3</v>
      </c>
      <c r="CO1116">
        <v>0</v>
      </c>
      <c r="CP1116">
        <f t="shared" si="1010"/>
        <v>0</v>
      </c>
      <c r="CQ1116">
        <f t="shared" si="1011"/>
        <v>0</v>
      </c>
      <c r="CR1116">
        <f t="shared" si="1012"/>
        <v>0</v>
      </c>
      <c r="CS1116">
        <f t="shared" si="1013"/>
        <v>0</v>
      </c>
      <c r="CT1116">
        <f t="shared" si="1014"/>
        <v>0</v>
      </c>
      <c r="CU1116">
        <f t="shared" si="1015"/>
        <v>0</v>
      </c>
      <c r="CV1116">
        <f t="shared" si="1016"/>
        <v>0</v>
      </c>
      <c r="CW1116">
        <f t="shared" si="1017"/>
        <v>0</v>
      </c>
      <c r="CX1116">
        <f t="shared" si="1017"/>
        <v>0</v>
      </c>
      <c r="CY1116">
        <f t="shared" si="1018"/>
        <v>0</v>
      </c>
      <c r="CZ1116">
        <f t="shared" si="1019"/>
        <v>0</v>
      </c>
      <c r="DC1116" t="s">
        <v>3</v>
      </c>
      <c r="DD1116" t="s">
        <v>3</v>
      </c>
      <c r="DE1116" t="s">
        <v>3</v>
      </c>
      <c r="DF1116" t="s">
        <v>3</v>
      </c>
      <c r="DG1116" t="s">
        <v>3</v>
      </c>
      <c r="DH1116" t="s">
        <v>3</v>
      </c>
      <c r="DI1116" t="s">
        <v>3</v>
      </c>
      <c r="DJ1116" t="s">
        <v>3</v>
      </c>
      <c r="DK1116" t="s">
        <v>3</v>
      </c>
      <c r="DL1116" t="s">
        <v>3</v>
      </c>
      <c r="DM1116" t="s">
        <v>3</v>
      </c>
      <c r="DN1116">
        <v>80</v>
      </c>
      <c r="DO1116">
        <v>55</v>
      </c>
      <c r="DP1116">
        <v>1.0469999999999999</v>
      </c>
      <c r="DQ1116">
        <v>1</v>
      </c>
      <c r="DU1116">
        <v>1009</v>
      </c>
      <c r="DV1116" t="s">
        <v>30</v>
      </c>
      <c r="DW1116" t="s">
        <v>30</v>
      </c>
      <c r="DX1116">
        <v>1000</v>
      </c>
      <c r="DZ1116" t="s">
        <v>3</v>
      </c>
      <c r="EA1116" t="s">
        <v>3</v>
      </c>
      <c r="EB1116" t="s">
        <v>3</v>
      </c>
      <c r="EC1116" t="s">
        <v>3</v>
      </c>
      <c r="EE1116">
        <v>54687867</v>
      </c>
      <c r="EF1116">
        <v>60</v>
      </c>
      <c r="EG1116" t="s">
        <v>24</v>
      </c>
      <c r="EH1116">
        <v>0</v>
      </c>
      <c r="EI1116" t="s">
        <v>3</v>
      </c>
      <c r="EJ1116">
        <v>1</v>
      </c>
      <c r="EK1116">
        <v>441</v>
      </c>
      <c r="EL1116" t="s">
        <v>42</v>
      </c>
      <c r="EM1116" t="s">
        <v>43</v>
      </c>
      <c r="EO1116" t="s">
        <v>3</v>
      </c>
      <c r="EQ1116">
        <v>32768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  <c r="FQ1116">
        <v>0</v>
      </c>
      <c r="FR1116">
        <f t="shared" si="1020"/>
        <v>0</v>
      </c>
      <c r="FS1116">
        <v>0</v>
      </c>
      <c r="FX1116">
        <v>80</v>
      </c>
      <c r="FY1116">
        <v>55</v>
      </c>
      <c r="GA1116" t="s">
        <v>3</v>
      </c>
      <c r="GD1116">
        <v>0</v>
      </c>
      <c r="GF1116">
        <v>1489638031</v>
      </c>
      <c r="GG1116">
        <v>2</v>
      </c>
      <c r="GH1116">
        <v>1</v>
      </c>
      <c r="GI1116">
        <v>3</v>
      </c>
      <c r="GJ1116">
        <v>0</v>
      </c>
      <c r="GK1116">
        <f>ROUND(R1116*(R12)/100,2)</f>
        <v>0</v>
      </c>
      <c r="GL1116">
        <f t="shared" si="1021"/>
        <v>0</v>
      </c>
      <c r="GM1116">
        <f t="shared" si="1022"/>
        <v>0</v>
      </c>
      <c r="GN1116">
        <f t="shared" si="1023"/>
        <v>0</v>
      </c>
      <c r="GO1116">
        <f t="shared" si="1024"/>
        <v>0</v>
      </c>
      <c r="GP1116">
        <f t="shared" si="1025"/>
        <v>0</v>
      </c>
      <c r="GR1116">
        <v>0</v>
      </c>
      <c r="GS1116">
        <v>3</v>
      </c>
      <c r="GT1116">
        <v>0</v>
      </c>
      <c r="GU1116" t="s">
        <v>3</v>
      </c>
      <c r="GV1116">
        <f t="shared" si="1026"/>
        <v>0</v>
      </c>
      <c r="GW1116">
        <v>1</v>
      </c>
      <c r="GX1116">
        <f t="shared" si="1027"/>
        <v>0</v>
      </c>
      <c r="HA1116">
        <v>0</v>
      </c>
      <c r="HB1116">
        <v>0</v>
      </c>
      <c r="HC1116">
        <f t="shared" si="1028"/>
        <v>0</v>
      </c>
      <c r="HE1116" t="s">
        <v>3</v>
      </c>
      <c r="HF1116" t="s">
        <v>3</v>
      </c>
      <c r="HM1116" t="s">
        <v>3</v>
      </c>
      <c r="HN1116" t="s">
        <v>3</v>
      </c>
      <c r="HO1116" t="s">
        <v>3</v>
      </c>
      <c r="HP1116" t="s">
        <v>3</v>
      </c>
      <c r="HQ1116" t="s">
        <v>3</v>
      </c>
      <c r="IK1116">
        <v>0</v>
      </c>
    </row>
    <row r="1117" spans="1:245" x14ac:dyDescent="0.2">
      <c r="A1117">
        <v>17</v>
      </c>
      <c r="B1117">
        <v>1</v>
      </c>
      <c r="C1117">
        <f>ROW(SmtRes!A516)</f>
        <v>516</v>
      </c>
      <c r="D1117">
        <f>ROW(EtalonRes!A548)</f>
        <v>548</v>
      </c>
      <c r="E1117" t="s">
        <v>45</v>
      </c>
      <c r="F1117" t="s">
        <v>46</v>
      </c>
      <c r="G1117" t="s">
        <v>47</v>
      </c>
      <c r="H1117" t="s">
        <v>48</v>
      </c>
      <c r="I1117">
        <f>ROUND(2/100,9)</f>
        <v>0.02</v>
      </c>
      <c r="J1117">
        <v>0</v>
      </c>
      <c r="K1117">
        <f>ROUND(2/100,9)</f>
        <v>0.02</v>
      </c>
      <c r="O1117">
        <f t="shared" si="993"/>
        <v>120.34</v>
      </c>
      <c r="P1117">
        <f t="shared" si="994"/>
        <v>0</v>
      </c>
      <c r="Q1117">
        <f t="shared" si="995"/>
        <v>0</v>
      </c>
      <c r="R1117">
        <f t="shared" si="996"/>
        <v>0</v>
      </c>
      <c r="S1117">
        <f t="shared" si="997"/>
        <v>120.34</v>
      </c>
      <c r="T1117">
        <f t="shared" si="998"/>
        <v>0</v>
      </c>
      <c r="U1117">
        <f t="shared" si="999"/>
        <v>0.41460000000000002</v>
      </c>
      <c r="V1117">
        <f t="shared" si="1000"/>
        <v>0</v>
      </c>
      <c r="W1117">
        <f t="shared" si="1001"/>
        <v>0</v>
      </c>
      <c r="X1117">
        <f t="shared" si="1002"/>
        <v>108.31</v>
      </c>
      <c r="Y1117">
        <f t="shared" si="1002"/>
        <v>49.34</v>
      </c>
      <c r="AA1117">
        <v>55282325</v>
      </c>
      <c r="AB1117">
        <f t="shared" si="1003"/>
        <v>227.82</v>
      </c>
      <c r="AC1117">
        <f t="shared" si="1004"/>
        <v>0</v>
      </c>
      <c r="AD1117">
        <f t="shared" si="1005"/>
        <v>0</v>
      </c>
      <c r="AE1117">
        <f t="shared" si="1006"/>
        <v>0</v>
      </c>
      <c r="AF1117">
        <f t="shared" si="1006"/>
        <v>227.82</v>
      </c>
      <c r="AG1117">
        <f t="shared" si="1007"/>
        <v>0</v>
      </c>
      <c r="AH1117">
        <f t="shared" si="1008"/>
        <v>20.73</v>
      </c>
      <c r="AI1117">
        <f t="shared" si="1008"/>
        <v>0</v>
      </c>
      <c r="AJ1117">
        <f t="shared" si="1009"/>
        <v>0</v>
      </c>
      <c r="AK1117">
        <v>227.82</v>
      </c>
      <c r="AL1117">
        <v>0</v>
      </c>
      <c r="AM1117">
        <v>0</v>
      </c>
      <c r="AN1117">
        <v>0</v>
      </c>
      <c r="AO1117">
        <v>227.82</v>
      </c>
      <c r="AP1117">
        <v>0</v>
      </c>
      <c r="AQ1117">
        <v>20.73</v>
      </c>
      <c r="AR1117">
        <v>0</v>
      </c>
      <c r="AS1117">
        <v>0</v>
      </c>
      <c r="AT1117">
        <v>90</v>
      </c>
      <c r="AU1117">
        <v>41</v>
      </c>
      <c r="AV1117">
        <v>1</v>
      </c>
      <c r="AW1117">
        <v>1</v>
      </c>
      <c r="AZ1117">
        <v>1</v>
      </c>
      <c r="BA1117">
        <v>26.39</v>
      </c>
      <c r="BB1117">
        <v>1</v>
      </c>
      <c r="BC1117">
        <v>1</v>
      </c>
      <c r="BD1117" t="s">
        <v>3</v>
      </c>
      <c r="BE1117" t="s">
        <v>3</v>
      </c>
      <c r="BF1117" t="s">
        <v>3</v>
      </c>
      <c r="BG1117" t="s">
        <v>3</v>
      </c>
      <c r="BH1117">
        <v>0</v>
      </c>
      <c r="BI1117">
        <v>1</v>
      </c>
      <c r="BJ1117" t="s">
        <v>49</v>
      </c>
      <c r="BM1117">
        <v>621</v>
      </c>
      <c r="BN1117">
        <v>0</v>
      </c>
      <c r="BO1117" t="s">
        <v>46</v>
      </c>
      <c r="BP1117">
        <v>1</v>
      </c>
      <c r="BQ1117">
        <v>60</v>
      </c>
      <c r="BR1117">
        <v>0</v>
      </c>
      <c r="BS1117">
        <v>26.39</v>
      </c>
      <c r="BT1117">
        <v>1</v>
      </c>
      <c r="BU1117">
        <v>1</v>
      </c>
      <c r="BV1117">
        <v>1</v>
      </c>
      <c r="BW1117">
        <v>1</v>
      </c>
      <c r="BX1117">
        <v>1</v>
      </c>
      <c r="BY1117" t="s">
        <v>3</v>
      </c>
      <c r="BZ1117">
        <v>90</v>
      </c>
      <c r="CA1117">
        <v>41</v>
      </c>
      <c r="CB1117" t="s">
        <v>3</v>
      </c>
      <c r="CE1117">
        <v>30</v>
      </c>
      <c r="CF1117">
        <v>0</v>
      </c>
      <c r="CG1117">
        <v>0</v>
      </c>
      <c r="CM1117">
        <v>0</v>
      </c>
      <c r="CN1117" t="s">
        <v>3</v>
      </c>
      <c r="CO1117">
        <v>0</v>
      </c>
      <c r="CP1117">
        <f t="shared" si="1010"/>
        <v>120.34</v>
      </c>
      <c r="CQ1117">
        <f t="shared" si="1011"/>
        <v>0</v>
      </c>
      <c r="CR1117">
        <f t="shared" si="1012"/>
        <v>0</v>
      </c>
      <c r="CS1117">
        <f t="shared" si="1013"/>
        <v>0</v>
      </c>
      <c r="CT1117">
        <f t="shared" si="1014"/>
        <v>6012.17</v>
      </c>
      <c r="CU1117">
        <f t="shared" si="1015"/>
        <v>0</v>
      </c>
      <c r="CV1117">
        <f t="shared" si="1016"/>
        <v>20.73</v>
      </c>
      <c r="CW1117">
        <f t="shared" si="1017"/>
        <v>0</v>
      </c>
      <c r="CX1117">
        <f t="shared" si="1017"/>
        <v>0</v>
      </c>
      <c r="CY1117">
        <f t="shared" si="1018"/>
        <v>108.30600000000001</v>
      </c>
      <c r="CZ1117">
        <f t="shared" si="1019"/>
        <v>49.339399999999998</v>
      </c>
      <c r="DC1117" t="s">
        <v>3</v>
      </c>
      <c r="DD1117" t="s">
        <v>3</v>
      </c>
      <c r="DE1117" t="s">
        <v>3</v>
      </c>
      <c r="DF1117" t="s">
        <v>3</v>
      </c>
      <c r="DG1117" t="s">
        <v>3</v>
      </c>
      <c r="DH1117" t="s">
        <v>3</v>
      </c>
      <c r="DI1117" t="s">
        <v>3</v>
      </c>
      <c r="DJ1117" t="s">
        <v>3</v>
      </c>
      <c r="DK1117" t="s">
        <v>3</v>
      </c>
      <c r="DL1117" t="s">
        <v>3</v>
      </c>
      <c r="DM1117" t="s">
        <v>3</v>
      </c>
      <c r="DN1117">
        <v>110</v>
      </c>
      <c r="DO1117">
        <v>74</v>
      </c>
      <c r="DP1117">
        <v>1.0669999999999999</v>
      </c>
      <c r="DQ1117">
        <v>1</v>
      </c>
      <c r="DU1117">
        <v>1003</v>
      </c>
      <c r="DV1117" t="s">
        <v>48</v>
      </c>
      <c r="DW1117" t="s">
        <v>48</v>
      </c>
      <c r="DX1117">
        <v>100</v>
      </c>
      <c r="DZ1117" t="s">
        <v>3</v>
      </c>
      <c r="EA1117" t="s">
        <v>3</v>
      </c>
      <c r="EB1117" t="s">
        <v>3</v>
      </c>
      <c r="EC1117" t="s">
        <v>3</v>
      </c>
      <c r="EE1117">
        <v>54688047</v>
      </c>
      <c r="EF1117">
        <v>60</v>
      </c>
      <c r="EG1117" t="s">
        <v>24</v>
      </c>
      <c r="EH1117">
        <v>0</v>
      </c>
      <c r="EI1117" t="s">
        <v>3</v>
      </c>
      <c r="EJ1117">
        <v>1</v>
      </c>
      <c r="EK1117">
        <v>621</v>
      </c>
      <c r="EL1117" t="s">
        <v>50</v>
      </c>
      <c r="EM1117" t="s">
        <v>51</v>
      </c>
      <c r="EO1117" t="s">
        <v>3</v>
      </c>
      <c r="EQ1117">
        <v>0</v>
      </c>
      <c r="ER1117">
        <v>227.82</v>
      </c>
      <c r="ES1117">
        <v>0</v>
      </c>
      <c r="ET1117">
        <v>0</v>
      </c>
      <c r="EU1117">
        <v>0</v>
      </c>
      <c r="EV1117">
        <v>227.82</v>
      </c>
      <c r="EW1117">
        <v>20.73</v>
      </c>
      <c r="EX1117">
        <v>0</v>
      </c>
      <c r="EY1117">
        <v>0</v>
      </c>
      <c r="FQ1117">
        <v>0</v>
      </c>
      <c r="FR1117">
        <f t="shared" si="1020"/>
        <v>0</v>
      </c>
      <c r="FS1117">
        <v>0</v>
      </c>
      <c r="FX1117">
        <v>110</v>
      </c>
      <c r="FY1117">
        <v>74</v>
      </c>
      <c r="GA1117" t="s">
        <v>3</v>
      </c>
      <c r="GD1117">
        <v>0</v>
      </c>
      <c r="GF1117">
        <v>1675235809</v>
      </c>
      <c r="GG1117">
        <v>2</v>
      </c>
      <c r="GH1117">
        <v>1</v>
      </c>
      <c r="GI1117">
        <v>3</v>
      </c>
      <c r="GJ1117">
        <v>0</v>
      </c>
      <c r="GK1117">
        <f>ROUND(R1117*(R12)/100,2)</f>
        <v>0</v>
      </c>
      <c r="GL1117">
        <f t="shared" si="1021"/>
        <v>0</v>
      </c>
      <c r="GM1117">
        <f t="shared" si="1022"/>
        <v>277.99</v>
      </c>
      <c r="GN1117">
        <f t="shared" si="1023"/>
        <v>277.99</v>
      </c>
      <c r="GO1117">
        <f t="shared" si="1024"/>
        <v>0</v>
      </c>
      <c r="GP1117">
        <f t="shared" si="1025"/>
        <v>0</v>
      </c>
      <c r="GR1117">
        <v>0</v>
      </c>
      <c r="GS1117">
        <v>3</v>
      </c>
      <c r="GT1117">
        <v>0</v>
      </c>
      <c r="GU1117" t="s">
        <v>3</v>
      </c>
      <c r="GV1117">
        <f t="shared" si="1026"/>
        <v>0</v>
      </c>
      <c r="GW1117">
        <v>1</v>
      </c>
      <c r="GX1117">
        <f t="shared" si="1027"/>
        <v>0</v>
      </c>
      <c r="HA1117">
        <v>0</v>
      </c>
      <c r="HB1117">
        <v>0</v>
      </c>
      <c r="HC1117">
        <f t="shared" si="1028"/>
        <v>0</v>
      </c>
      <c r="HE1117" t="s">
        <v>3</v>
      </c>
      <c r="HF1117" t="s">
        <v>3</v>
      </c>
      <c r="HM1117" t="s">
        <v>3</v>
      </c>
      <c r="HN1117" t="s">
        <v>3</v>
      </c>
      <c r="HO1117" t="s">
        <v>3</v>
      </c>
      <c r="HP1117" t="s">
        <v>3</v>
      </c>
      <c r="HQ1117" t="s">
        <v>3</v>
      </c>
      <c r="IK1117">
        <v>0</v>
      </c>
    </row>
    <row r="1118" spans="1:245" x14ac:dyDescent="0.2">
      <c r="A1118">
        <v>17</v>
      </c>
      <c r="B1118">
        <v>1</v>
      </c>
      <c r="C1118">
        <f>ROW(SmtRes!A517)</f>
        <v>517</v>
      </c>
      <c r="D1118">
        <f>ROW(EtalonRes!A549)</f>
        <v>549</v>
      </c>
      <c r="E1118" t="s">
        <v>52</v>
      </c>
      <c r="F1118" t="s">
        <v>32</v>
      </c>
      <c r="G1118" t="s">
        <v>53</v>
      </c>
      <c r="H1118" t="s">
        <v>34</v>
      </c>
      <c r="I1118">
        <v>20.75</v>
      </c>
      <c r="J1118">
        <v>0</v>
      </c>
      <c r="K1118">
        <v>20.75</v>
      </c>
      <c r="O1118">
        <f t="shared" si="993"/>
        <v>3356.81</v>
      </c>
      <c r="P1118">
        <f t="shared" si="994"/>
        <v>0</v>
      </c>
      <c r="Q1118">
        <f t="shared" si="995"/>
        <v>0</v>
      </c>
      <c r="R1118">
        <f t="shared" si="996"/>
        <v>0</v>
      </c>
      <c r="S1118">
        <f t="shared" si="997"/>
        <v>3356.81</v>
      </c>
      <c r="T1118">
        <f t="shared" si="998"/>
        <v>0</v>
      </c>
      <c r="U1118">
        <f t="shared" si="999"/>
        <v>12.45</v>
      </c>
      <c r="V1118">
        <f t="shared" si="1000"/>
        <v>0</v>
      </c>
      <c r="W1118">
        <f t="shared" si="1001"/>
        <v>0</v>
      </c>
      <c r="X1118">
        <f t="shared" si="1002"/>
        <v>2786.15</v>
      </c>
      <c r="Y1118">
        <f t="shared" si="1002"/>
        <v>1376.29</v>
      </c>
      <c r="AA1118">
        <v>55282325</v>
      </c>
      <c r="AB1118">
        <f t="shared" si="1003"/>
        <v>6.13</v>
      </c>
      <c r="AC1118">
        <f t="shared" si="1004"/>
        <v>0</v>
      </c>
      <c r="AD1118">
        <f t="shared" si="1005"/>
        <v>0</v>
      </c>
      <c r="AE1118">
        <f t="shared" si="1006"/>
        <v>0</v>
      </c>
      <c r="AF1118">
        <f t="shared" si="1006"/>
        <v>6.13</v>
      </c>
      <c r="AG1118">
        <f t="shared" si="1007"/>
        <v>0</v>
      </c>
      <c r="AH1118">
        <f t="shared" si="1008"/>
        <v>0.6</v>
      </c>
      <c r="AI1118">
        <f t="shared" si="1008"/>
        <v>0</v>
      </c>
      <c r="AJ1118">
        <f t="shared" si="1009"/>
        <v>0</v>
      </c>
      <c r="AK1118">
        <v>6.13</v>
      </c>
      <c r="AL1118">
        <v>0</v>
      </c>
      <c r="AM1118">
        <v>0</v>
      </c>
      <c r="AN1118">
        <v>0</v>
      </c>
      <c r="AO1118">
        <v>6.13</v>
      </c>
      <c r="AP1118">
        <v>0</v>
      </c>
      <c r="AQ1118">
        <v>0.6</v>
      </c>
      <c r="AR1118">
        <v>0</v>
      </c>
      <c r="AS1118">
        <v>0</v>
      </c>
      <c r="AT1118">
        <v>83</v>
      </c>
      <c r="AU1118">
        <v>41</v>
      </c>
      <c r="AV1118">
        <v>1</v>
      </c>
      <c r="AW1118">
        <v>1</v>
      </c>
      <c r="AZ1118">
        <v>1</v>
      </c>
      <c r="BA1118">
        <v>26.39</v>
      </c>
      <c r="BB1118">
        <v>1</v>
      </c>
      <c r="BC1118">
        <v>1</v>
      </c>
      <c r="BD1118" t="s">
        <v>3</v>
      </c>
      <c r="BE1118" t="s">
        <v>3</v>
      </c>
      <c r="BF1118" t="s">
        <v>3</v>
      </c>
      <c r="BG1118" t="s">
        <v>3</v>
      </c>
      <c r="BH1118">
        <v>0</v>
      </c>
      <c r="BI1118">
        <v>1</v>
      </c>
      <c r="BJ1118" t="s">
        <v>35</v>
      </c>
      <c r="BM1118">
        <v>478</v>
      </c>
      <c r="BN1118">
        <v>0</v>
      </c>
      <c r="BO1118" t="s">
        <v>32</v>
      </c>
      <c r="BP1118">
        <v>1</v>
      </c>
      <c r="BQ1118">
        <v>60</v>
      </c>
      <c r="BR1118">
        <v>0</v>
      </c>
      <c r="BS1118">
        <v>26.39</v>
      </c>
      <c r="BT1118">
        <v>1</v>
      </c>
      <c r="BU1118">
        <v>1</v>
      </c>
      <c r="BV1118">
        <v>1</v>
      </c>
      <c r="BW1118">
        <v>1</v>
      </c>
      <c r="BX1118">
        <v>1</v>
      </c>
      <c r="BY1118" t="s">
        <v>3</v>
      </c>
      <c r="BZ1118">
        <v>83</v>
      </c>
      <c r="CA1118">
        <v>41</v>
      </c>
      <c r="CB1118" t="s">
        <v>3</v>
      </c>
      <c r="CE1118">
        <v>30</v>
      </c>
      <c r="CF1118">
        <v>0</v>
      </c>
      <c r="CG1118">
        <v>0</v>
      </c>
      <c r="CM1118">
        <v>0</v>
      </c>
      <c r="CN1118" t="s">
        <v>3</v>
      </c>
      <c r="CO1118">
        <v>0</v>
      </c>
      <c r="CP1118">
        <f t="shared" si="1010"/>
        <v>3356.81</v>
      </c>
      <c r="CQ1118">
        <f t="shared" si="1011"/>
        <v>0</v>
      </c>
      <c r="CR1118">
        <f t="shared" si="1012"/>
        <v>0</v>
      </c>
      <c r="CS1118">
        <f t="shared" si="1013"/>
        <v>0</v>
      </c>
      <c r="CT1118">
        <f t="shared" si="1014"/>
        <v>161.77000000000001</v>
      </c>
      <c r="CU1118">
        <f t="shared" si="1015"/>
        <v>0</v>
      </c>
      <c r="CV1118">
        <f t="shared" si="1016"/>
        <v>0.6</v>
      </c>
      <c r="CW1118">
        <f t="shared" si="1017"/>
        <v>0</v>
      </c>
      <c r="CX1118">
        <f t="shared" si="1017"/>
        <v>0</v>
      </c>
      <c r="CY1118">
        <f t="shared" si="1018"/>
        <v>2786.1522999999997</v>
      </c>
      <c r="CZ1118">
        <f t="shared" si="1019"/>
        <v>1376.2920999999999</v>
      </c>
      <c r="DC1118" t="s">
        <v>3</v>
      </c>
      <c r="DD1118" t="s">
        <v>3</v>
      </c>
      <c r="DE1118" t="s">
        <v>3</v>
      </c>
      <c r="DF1118" t="s">
        <v>3</v>
      </c>
      <c r="DG1118" t="s">
        <v>3</v>
      </c>
      <c r="DH1118" t="s">
        <v>3</v>
      </c>
      <c r="DI1118" t="s">
        <v>3</v>
      </c>
      <c r="DJ1118" t="s">
        <v>3</v>
      </c>
      <c r="DK1118" t="s">
        <v>3</v>
      </c>
      <c r="DL1118" t="s">
        <v>3</v>
      </c>
      <c r="DM1118" t="s">
        <v>3</v>
      </c>
      <c r="DN1118">
        <v>100</v>
      </c>
      <c r="DO1118">
        <v>64</v>
      </c>
      <c r="DP1118">
        <v>1.0249999999999999</v>
      </c>
      <c r="DQ1118">
        <v>1</v>
      </c>
      <c r="DU1118">
        <v>1013</v>
      </c>
      <c r="DV1118" t="s">
        <v>34</v>
      </c>
      <c r="DW1118" t="s">
        <v>34</v>
      </c>
      <c r="DX1118">
        <v>1</v>
      </c>
      <c r="DZ1118" t="s">
        <v>3</v>
      </c>
      <c r="EA1118" t="s">
        <v>3</v>
      </c>
      <c r="EB1118" t="s">
        <v>3</v>
      </c>
      <c r="EC1118" t="s">
        <v>3</v>
      </c>
      <c r="EE1118">
        <v>54687904</v>
      </c>
      <c r="EF1118">
        <v>60</v>
      </c>
      <c r="EG1118" t="s">
        <v>24</v>
      </c>
      <c r="EH1118">
        <v>0</v>
      </c>
      <c r="EI1118" t="s">
        <v>3</v>
      </c>
      <c r="EJ1118">
        <v>1</v>
      </c>
      <c r="EK1118">
        <v>478</v>
      </c>
      <c r="EL1118" t="s">
        <v>36</v>
      </c>
      <c r="EM1118" t="s">
        <v>37</v>
      </c>
      <c r="EO1118" t="s">
        <v>3</v>
      </c>
      <c r="EQ1118">
        <v>0</v>
      </c>
      <c r="ER1118">
        <v>6.13</v>
      </c>
      <c r="ES1118">
        <v>0</v>
      </c>
      <c r="ET1118">
        <v>0</v>
      </c>
      <c r="EU1118">
        <v>0</v>
      </c>
      <c r="EV1118">
        <v>6.13</v>
      </c>
      <c r="EW1118">
        <v>0.6</v>
      </c>
      <c r="EX1118">
        <v>0</v>
      </c>
      <c r="EY1118">
        <v>0</v>
      </c>
      <c r="FQ1118">
        <v>0</v>
      </c>
      <c r="FR1118">
        <f t="shared" si="1020"/>
        <v>0</v>
      </c>
      <c r="FS1118">
        <v>0</v>
      </c>
      <c r="FX1118">
        <v>100</v>
      </c>
      <c r="FY1118">
        <v>64</v>
      </c>
      <c r="GA1118" t="s">
        <v>3</v>
      </c>
      <c r="GD1118">
        <v>0</v>
      </c>
      <c r="GF1118">
        <v>1828295077</v>
      </c>
      <c r="GG1118">
        <v>2</v>
      </c>
      <c r="GH1118">
        <v>1</v>
      </c>
      <c r="GI1118">
        <v>3</v>
      </c>
      <c r="GJ1118">
        <v>0</v>
      </c>
      <c r="GK1118">
        <f>ROUND(R1118*(R12)/100,2)</f>
        <v>0</v>
      </c>
      <c r="GL1118">
        <f t="shared" si="1021"/>
        <v>0</v>
      </c>
      <c r="GM1118">
        <f t="shared" si="1022"/>
        <v>7519.25</v>
      </c>
      <c r="GN1118">
        <f t="shared" si="1023"/>
        <v>7519.25</v>
      </c>
      <c r="GO1118">
        <f t="shared" si="1024"/>
        <v>0</v>
      </c>
      <c r="GP1118">
        <f t="shared" si="1025"/>
        <v>0</v>
      </c>
      <c r="GR1118">
        <v>0</v>
      </c>
      <c r="GS1118">
        <v>3</v>
      </c>
      <c r="GT1118">
        <v>0</v>
      </c>
      <c r="GU1118" t="s">
        <v>3</v>
      </c>
      <c r="GV1118">
        <f t="shared" si="1026"/>
        <v>0</v>
      </c>
      <c r="GW1118">
        <v>1</v>
      </c>
      <c r="GX1118">
        <f t="shared" si="1027"/>
        <v>0</v>
      </c>
      <c r="HA1118">
        <v>0</v>
      </c>
      <c r="HB1118">
        <v>0</v>
      </c>
      <c r="HC1118">
        <f t="shared" si="1028"/>
        <v>0</v>
      </c>
      <c r="HE1118" t="s">
        <v>3</v>
      </c>
      <c r="HF1118" t="s">
        <v>3</v>
      </c>
      <c r="HM1118" t="s">
        <v>3</v>
      </c>
      <c r="HN1118" t="s">
        <v>3</v>
      </c>
      <c r="HO1118" t="s">
        <v>3</v>
      </c>
      <c r="HP1118" t="s">
        <v>3</v>
      </c>
      <c r="HQ1118" t="s">
        <v>3</v>
      </c>
      <c r="IK1118">
        <v>0</v>
      </c>
    </row>
    <row r="1120" spans="1:245" x14ac:dyDescent="0.2">
      <c r="A1120" s="2">
        <v>51</v>
      </c>
      <c r="B1120" s="2">
        <f>B1108</f>
        <v>1</v>
      </c>
      <c r="C1120" s="2">
        <f>A1108</f>
        <v>5</v>
      </c>
      <c r="D1120" s="2">
        <f>ROW(A1108)</f>
        <v>1108</v>
      </c>
      <c r="E1120" s="2"/>
      <c r="F1120" s="2" t="str">
        <f>IF(F1108&lt;&gt;"",F1108,"")</f>
        <v>Новый подраздел</v>
      </c>
      <c r="G1120" s="2" t="str">
        <f>IF(G1108&lt;&gt;"",G1108,"")</f>
        <v>Демонтажные и подготовительные  работы</v>
      </c>
      <c r="H1120" s="2">
        <v>0</v>
      </c>
      <c r="I1120" s="2"/>
      <c r="J1120" s="2"/>
      <c r="K1120" s="2"/>
      <c r="L1120" s="2"/>
      <c r="M1120" s="2"/>
      <c r="N1120" s="2"/>
      <c r="O1120" s="2">
        <f t="shared" ref="O1120:T1120" si="1029">ROUND(AB1120,2)</f>
        <v>4226.3599999999997</v>
      </c>
      <c r="P1120" s="2">
        <f t="shared" si="1029"/>
        <v>0</v>
      </c>
      <c r="Q1120" s="2">
        <f t="shared" si="1029"/>
        <v>0</v>
      </c>
      <c r="R1120" s="2">
        <f t="shared" si="1029"/>
        <v>0</v>
      </c>
      <c r="S1120" s="2">
        <f t="shared" si="1029"/>
        <v>4226.3599999999997</v>
      </c>
      <c r="T1120" s="2">
        <f t="shared" si="1029"/>
        <v>0</v>
      </c>
      <c r="U1120" s="2">
        <f>AH1120</f>
        <v>15.608214999999998</v>
      </c>
      <c r="V1120" s="2">
        <f>AI1120</f>
        <v>0</v>
      </c>
      <c r="W1120" s="2">
        <f>ROUND(AJ1120,2)</f>
        <v>0</v>
      </c>
      <c r="X1120" s="2">
        <f>ROUND(AK1120,2)</f>
        <v>3462.03</v>
      </c>
      <c r="Y1120" s="2">
        <f>ROUND(AL1120,2)</f>
        <v>1732.81</v>
      </c>
      <c r="Z1120" s="2"/>
      <c r="AA1120" s="2"/>
      <c r="AB1120" s="2">
        <f>ROUND(SUMIF(AA1112:AA1118,"=55282325",O1112:O1118),2)</f>
        <v>4226.3599999999997</v>
      </c>
      <c r="AC1120" s="2">
        <f>ROUND(SUMIF(AA1112:AA1118,"=55282325",P1112:P1118),2)</f>
        <v>0</v>
      </c>
      <c r="AD1120" s="2">
        <f>ROUND(SUMIF(AA1112:AA1118,"=55282325",Q1112:Q1118),2)</f>
        <v>0</v>
      </c>
      <c r="AE1120" s="2">
        <f>ROUND(SUMIF(AA1112:AA1118,"=55282325",R1112:R1118),2)</f>
        <v>0</v>
      </c>
      <c r="AF1120" s="2">
        <f>ROUND(SUMIF(AA1112:AA1118,"=55282325",S1112:S1118),2)</f>
        <v>4226.3599999999997</v>
      </c>
      <c r="AG1120" s="2">
        <f>ROUND(SUMIF(AA1112:AA1118,"=55282325",T1112:T1118),2)</f>
        <v>0</v>
      </c>
      <c r="AH1120" s="2">
        <f>SUMIF(AA1112:AA1118,"=55282325",U1112:U1118)</f>
        <v>15.608214999999998</v>
      </c>
      <c r="AI1120" s="2">
        <f>SUMIF(AA1112:AA1118,"=55282325",V1112:V1118)</f>
        <v>0</v>
      </c>
      <c r="AJ1120" s="2">
        <f>ROUND(SUMIF(AA1112:AA1118,"=55282325",W1112:W1118),2)</f>
        <v>0</v>
      </c>
      <c r="AK1120" s="2">
        <f>ROUND(SUMIF(AA1112:AA1118,"=55282325",X1112:X1118),2)</f>
        <v>3462.03</v>
      </c>
      <c r="AL1120" s="2">
        <f>ROUND(SUMIF(AA1112:AA1118,"=55282325",Y1112:Y1118),2)</f>
        <v>1732.81</v>
      </c>
      <c r="AM1120" s="2"/>
      <c r="AN1120" s="2"/>
      <c r="AO1120" s="2">
        <f t="shared" ref="AO1120:BD1120" si="1030">ROUND(BX1120,2)</f>
        <v>0</v>
      </c>
      <c r="AP1120" s="2">
        <f t="shared" si="1030"/>
        <v>0</v>
      </c>
      <c r="AQ1120" s="2">
        <f t="shared" si="1030"/>
        <v>0</v>
      </c>
      <c r="AR1120" s="2">
        <f t="shared" si="1030"/>
        <v>9421.2000000000007</v>
      </c>
      <c r="AS1120" s="2">
        <f t="shared" si="1030"/>
        <v>9421.2000000000007</v>
      </c>
      <c r="AT1120" s="2">
        <f t="shared" si="1030"/>
        <v>0</v>
      </c>
      <c r="AU1120" s="2">
        <f t="shared" si="1030"/>
        <v>0</v>
      </c>
      <c r="AV1120" s="2">
        <f t="shared" si="1030"/>
        <v>0</v>
      </c>
      <c r="AW1120" s="2">
        <f t="shared" si="1030"/>
        <v>0</v>
      </c>
      <c r="AX1120" s="2">
        <f t="shared" si="1030"/>
        <v>0</v>
      </c>
      <c r="AY1120" s="2">
        <f t="shared" si="1030"/>
        <v>0</v>
      </c>
      <c r="AZ1120" s="2">
        <f t="shared" si="1030"/>
        <v>0</v>
      </c>
      <c r="BA1120" s="2">
        <f t="shared" si="1030"/>
        <v>0</v>
      </c>
      <c r="BB1120" s="2">
        <f t="shared" si="1030"/>
        <v>0</v>
      </c>
      <c r="BC1120" s="2">
        <f t="shared" si="1030"/>
        <v>0</v>
      </c>
      <c r="BD1120" s="2">
        <f t="shared" si="1030"/>
        <v>0</v>
      </c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>
        <f>ROUND(SUMIF(AA1112:AA1118,"=55282325",FQ1112:FQ1118),2)</f>
        <v>0</v>
      </c>
      <c r="BY1120" s="2">
        <f>ROUND(SUMIF(AA1112:AA1118,"=55282325",FR1112:FR1118),2)</f>
        <v>0</v>
      </c>
      <c r="BZ1120" s="2">
        <f>ROUND(SUMIF(AA1112:AA1118,"=55282325",GL1112:GL1118),2)</f>
        <v>0</v>
      </c>
      <c r="CA1120" s="2">
        <f>ROUND(SUMIF(AA1112:AA1118,"=55282325",GM1112:GM1118),2)</f>
        <v>9421.2000000000007</v>
      </c>
      <c r="CB1120" s="2">
        <f>ROUND(SUMIF(AA1112:AA1118,"=55282325",GN1112:GN1118),2)</f>
        <v>9421.2000000000007</v>
      </c>
      <c r="CC1120" s="2">
        <f>ROUND(SUMIF(AA1112:AA1118,"=55282325",GO1112:GO1118),2)</f>
        <v>0</v>
      </c>
      <c r="CD1120" s="2">
        <f>ROUND(SUMIF(AA1112:AA1118,"=55282325",GP1112:GP1118),2)</f>
        <v>0</v>
      </c>
      <c r="CE1120" s="2">
        <f>AC1120-BX1120</f>
        <v>0</v>
      </c>
      <c r="CF1120" s="2">
        <f>AC1120-BY1120</f>
        <v>0</v>
      </c>
      <c r="CG1120" s="2">
        <f>BX1120-BZ1120</f>
        <v>0</v>
      </c>
      <c r="CH1120" s="2">
        <f>AC1120-BX1120-BY1120+BZ1120</f>
        <v>0</v>
      </c>
      <c r="CI1120" s="2">
        <f>BY1120-BZ1120</f>
        <v>0</v>
      </c>
      <c r="CJ1120" s="2">
        <f>ROUND(SUMIF(AA1112:AA1118,"=55282325",GX1112:GX1118),2)</f>
        <v>0</v>
      </c>
      <c r="CK1120" s="2">
        <f>ROUND(SUMIF(AA1112:AA1118,"=55282325",GY1112:GY1118),2)</f>
        <v>0</v>
      </c>
      <c r="CL1120" s="2">
        <f>ROUND(SUMIF(AA1112:AA1118,"=55282325",GZ1112:GZ1118),2)</f>
        <v>0</v>
      </c>
      <c r="CM1120" s="2">
        <f>ROUND(SUMIF(AA1112:AA1118,"=55282325",HD1112:HD1118),2)</f>
        <v>0</v>
      </c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>
        <v>0</v>
      </c>
    </row>
    <row r="1122" spans="1:28" x14ac:dyDescent="0.2">
      <c r="A1122" s="4">
        <v>50</v>
      </c>
      <c r="B1122" s="4">
        <v>0</v>
      </c>
      <c r="C1122" s="4">
        <v>0</v>
      </c>
      <c r="D1122" s="4">
        <v>1</v>
      </c>
      <c r="E1122" s="4">
        <v>201</v>
      </c>
      <c r="F1122" s="4">
        <f>ROUND(Source!O1120,O1122)</f>
        <v>4226.3599999999997</v>
      </c>
      <c r="G1122" s="4" t="s">
        <v>54</v>
      </c>
      <c r="H1122" s="4" t="s">
        <v>55</v>
      </c>
      <c r="I1122" s="4"/>
      <c r="J1122" s="4"/>
      <c r="K1122" s="4">
        <v>201</v>
      </c>
      <c r="L1122" s="4">
        <v>1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>
        <v>4226.3599999999997</v>
      </c>
      <c r="X1122" s="4">
        <v>1</v>
      </c>
      <c r="Y1122" s="4">
        <v>4226.3599999999997</v>
      </c>
      <c r="Z1122" s="4"/>
      <c r="AA1122" s="4"/>
      <c r="AB1122" s="4"/>
    </row>
    <row r="1123" spans="1:28" x14ac:dyDescent="0.2">
      <c r="A1123" s="4">
        <v>50</v>
      </c>
      <c r="B1123" s="4">
        <v>0</v>
      </c>
      <c r="C1123" s="4">
        <v>0</v>
      </c>
      <c r="D1123" s="4">
        <v>1</v>
      </c>
      <c r="E1123" s="4">
        <v>202</v>
      </c>
      <c r="F1123" s="4">
        <f>ROUND(Source!P1120,O1123)</f>
        <v>0</v>
      </c>
      <c r="G1123" s="4" t="s">
        <v>56</v>
      </c>
      <c r="H1123" s="4" t="s">
        <v>57</v>
      </c>
      <c r="I1123" s="4"/>
      <c r="J1123" s="4"/>
      <c r="K1123" s="4">
        <v>202</v>
      </c>
      <c r="L1123" s="4">
        <v>2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>
        <v>0</v>
      </c>
      <c r="X1123" s="4">
        <v>1</v>
      </c>
      <c r="Y1123" s="4">
        <v>0</v>
      </c>
      <c r="Z1123" s="4"/>
      <c r="AA1123" s="4"/>
      <c r="AB1123" s="4"/>
    </row>
    <row r="1124" spans="1:28" x14ac:dyDescent="0.2">
      <c r="A1124" s="4">
        <v>50</v>
      </c>
      <c r="B1124" s="4">
        <v>0</v>
      </c>
      <c r="C1124" s="4">
        <v>0</v>
      </c>
      <c r="D1124" s="4">
        <v>1</v>
      </c>
      <c r="E1124" s="4">
        <v>222</v>
      </c>
      <c r="F1124" s="4">
        <f>ROUND(Source!AO1120,O1124)</f>
        <v>0</v>
      </c>
      <c r="G1124" s="4" t="s">
        <v>58</v>
      </c>
      <c r="H1124" s="4" t="s">
        <v>59</v>
      </c>
      <c r="I1124" s="4"/>
      <c r="J1124" s="4"/>
      <c r="K1124" s="4">
        <v>222</v>
      </c>
      <c r="L1124" s="4">
        <v>3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>
        <v>0</v>
      </c>
      <c r="X1124" s="4">
        <v>1</v>
      </c>
      <c r="Y1124" s="4">
        <v>0</v>
      </c>
      <c r="Z1124" s="4"/>
      <c r="AA1124" s="4"/>
      <c r="AB1124" s="4"/>
    </row>
    <row r="1125" spans="1:28" x14ac:dyDescent="0.2">
      <c r="A1125" s="4">
        <v>50</v>
      </c>
      <c r="B1125" s="4">
        <v>0</v>
      </c>
      <c r="C1125" s="4">
        <v>0</v>
      </c>
      <c r="D1125" s="4">
        <v>1</v>
      </c>
      <c r="E1125" s="4">
        <v>225</v>
      </c>
      <c r="F1125" s="4">
        <f>ROUND(Source!AV1120,O1125)</f>
        <v>0</v>
      </c>
      <c r="G1125" s="4" t="s">
        <v>60</v>
      </c>
      <c r="H1125" s="4" t="s">
        <v>61</v>
      </c>
      <c r="I1125" s="4"/>
      <c r="J1125" s="4"/>
      <c r="K1125" s="4">
        <v>225</v>
      </c>
      <c r="L1125" s="4">
        <v>4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>
        <v>0</v>
      </c>
      <c r="X1125" s="4">
        <v>1</v>
      </c>
      <c r="Y1125" s="4">
        <v>0</v>
      </c>
      <c r="Z1125" s="4"/>
      <c r="AA1125" s="4"/>
      <c r="AB1125" s="4"/>
    </row>
    <row r="1126" spans="1:28" x14ac:dyDescent="0.2">
      <c r="A1126" s="4">
        <v>50</v>
      </c>
      <c r="B1126" s="4">
        <v>0</v>
      </c>
      <c r="C1126" s="4">
        <v>0</v>
      </c>
      <c r="D1126" s="4">
        <v>1</v>
      </c>
      <c r="E1126" s="4">
        <v>226</v>
      </c>
      <c r="F1126" s="4">
        <f>ROUND(Source!AW1120,O1126)</f>
        <v>0</v>
      </c>
      <c r="G1126" s="4" t="s">
        <v>62</v>
      </c>
      <c r="H1126" s="4" t="s">
        <v>63</v>
      </c>
      <c r="I1126" s="4"/>
      <c r="J1126" s="4"/>
      <c r="K1126" s="4">
        <v>226</v>
      </c>
      <c r="L1126" s="4">
        <v>5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>
        <v>0</v>
      </c>
      <c r="X1126" s="4">
        <v>1</v>
      </c>
      <c r="Y1126" s="4">
        <v>0</v>
      </c>
      <c r="Z1126" s="4"/>
      <c r="AA1126" s="4"/>
      <c r="AB1126" s="4"/>
    </row>
    <row r="1127" spans="1:28" x14ac:dyDescent="0.2">
      <c r="A1127" s="4">
        <v>50</v>
      </c>
      <c r="B1127" s="4">
        <v>0</v>
      </c>
      <c r="C1127" s="4">
        <v>0</v>
      </c>
      <c r="D1127" s="4">
        <v>1</v>
      </c>
      <c r="E1127" s="4">
        <v>227</v>
      </c>
      <c r="F1127" s="4">
        <f>ROUND(Source!AX1120,O1127)</f>
        <v>0</v>
      </c>
      <c r="G1127" s="4" t="s">
        <v>64</v>
      </c>
      <c r="H1127" s="4" t="s">
        <v>65</v>
      </c>
      <c r="I1127" s="4"/>
      <c r="J1127" s="4"/>
      <c r="K1127" s="4">
        <v>227</v>
      </c>
      <c r="L1127" s="4">
        <v>6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>
        <v>0</v>
      </c>
      <c r="X1127" s="4">
        <v>1</v>
      </c>
      <c r="Y1127" s="4">
        <v>0</v>
      </c>
      <c r="Z1127" s="4"/>
      <c r="AA1127" s="4"/>
      <c r="AB1127" s="4"/>
    </row>
    <row r="1128" spans="1:28" x14ac:dyDescent="0.2">
      <c r="A1128" s="4">
        <v>50</v>
      </c>
      <c r="B1128" s="4">
        <v>0</v>
      </c>
      <c r="C1128" s="4">
        <v>0</v>
      </c>
      <c r="D1128" s="4">
        <v>1</v>
      </c>
      <c r="E1128" s="4">
        <v>228</v>
      </c>
      <c r="F1128" s="4">
        <f>ROUND(Source!AY1120,O1128)</f>
        <v>0</v>
      </c>
      <c r="G1128" s="4" t="s">
        <v>66</v>
      </c>
      <c r="H1128" s="4" t="s">
        <v>67</v>
      </c>
      <c r="I1128" s="4"/>
      <c r="J1128" s="4"/>
      <c r="K1128" s="4">
        <v>228</v>
      </c>
      <c r="L1128" s="4">
        <v>7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>
        <v>0</v>
      </c>
      <c r="X1128" s="4">
        <v>1</v>
      </c>
      <c r="Y1128" s="4">
        <v>0</v>
      </c>
      <c r="Z1128" s="4"/>
      <c r="AA1128" s="4"/>
      <c r="AB1128" s="4"/>
    </row>
    <row r="1129" spans="1:28" x14ac:dyDescent="0.2">
      <c r="A1129" s="4">
        <v>50</v>
      </c>
      <c r="B1129" s="4">
        <v>0</v>
      </c>
      <c r="C1129" s="4">
        <v>0</v>
      </c>
      <c r="D1129" s="4">
        <v>1</v>
      </c>
      <c r="E1129" s="4">
        <v>216</v>
      </c>
      <c r="F1129" s="4">
        <f>ROUND(Source!AP1120,O1129)</f>
        <v>0</v>
      </c>
      <c r="G1129" s="4" t="s">
        <v>68</v>
      </c>
      <c r="H1129" s="4" t="s">
        <v>69</v>
      </c>
      <c r="I1129" s="4"/>
      <c r="J1129" s="4"/>
      <c r="K1129" s="4">
        <v>216</v>
      </c>
      <c r="L1129" s="4">
        <v>8</v>
      </c>
      <c r="M1129" s="4">
        <v>3</v>
      </c>
      <c r="N1129" s="4" t="s">
        <v>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>
        <v>0</v>
      </c>
      <c r="X1129" s="4">
        <v>1</v>
      </c>
      <c r="Y1129" s="4">
        <v>0</v>
      </c>
      <c r="Z1129" s="4"/>
      <c r="AA1129" s="4"/>
      <c r="AB1129" s="4"/>
    </row>
    <row r="1130" spans="1:28" x14ac:dyDescent="0.2">
      <c r="A1130" s="4">
        <v>50</v>
      </c>
      <c r="B1130" s="4">
        <v>0</v>
      </c>
      <c r="C1130" s="4">
        <v>0</v>
      </c>
      <c r="D1130" s="4">
        <v>1</v>
      </c>
      <c r="E1130" s="4">
        <v>223</v>
      </c>
      <c r="F1130" s="4">
        <f>ROUND(Source!AQ1120,O1130)</f>
        <v>0</v>
      </c>
      <c r="G1130" s="4" t="s">
        <v>70</v>
      </c>
      <c r="H1130" s="4" t="s">
        <v>71</v>
      </c>
      <c r="I1130" s="4"/>
      <c r="J1130" s="4"/>
      <c r="K1130" s="4">
        <v>223</v>
      </c>
      <c r="L1130" s="4">
        <v>9</v>
      </c>
      <c r="M1130" s="4">
        <v>3</v>
      </c>
      <c r="N1130" s="4" t="s">
        <v>3</v>
      </c>
      <c r="O1130" s="4">
        <v>2</v>
      </c>
      <c r="P1130" s="4"/>
      <c r="Q1130" s="4"/>
      <c r="R1130" s="4"/>
      <c r="S1130" s="4"/>
      <c r="T1130" s="4"/>
      <c r="U1130" s="4"/>
      <c r="V1130" s="4"/>
      <c r="W1130" s="4">
        <v>0</v>
      </c>
      <c r="X1130" s="4">
        <v>1</v>
      </c>
      <c r="Y1130" s="4">
        <v>0</v>
      </c>
      <c r="Z1130" s="4"/>
      <c r="AA1130" s="4"/>
      <c r="AB1130" s="4"/>
    </row>
    <row r="1131" spans="1:28" x14ac:dyDescent="0.2">
      <c r="A1131" s="4">
        <v>50</v>
      </c>
      <c r="B1131" s="4">
        <v>0</v>
      </c>
      <c r="C1131" s="4">
        <v>0</v>
      </c>
      <c r="D1131" s="4">
        <v>1</v>
      </c>
      <c r="E1131" s="4">
        <v>229</v>
      </c>
      <c r="F1131" s="4">
        <f>ROUND(Source!AZ1120,O1131)</f>
        <v>0</v>
      </c>
      <c r="G1131" s="4" t="s">
        <v>72</v>
      </c>
      <c r="H1131" s="4" t="s">
        <v>73</v>
      </c>
      <c r="I1131" s="4"/>
      <c r="J1131" s="4"/>
      <c r="K1131" s="4">
        <v>229</v>
      </c>
      <c r="L1131" s="4">
        <v>10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>
        <v>0</v>
      </c>
      <c r="X1131" s="4">
        <v>1</v>
      </c>
      <c r="Y1131" s="4">
        <v>0</v>
      </c>
      <c r="Z1131" s="4"/>
      <c r="AA1131" s="4"/>
      <c r="AB1131" s="4"/>
    </row>
    <row r="1132" spans="1:28" x14ac:dyDescent="0.2">
      <c r="A1132" s="4">
        <v>50</v>
      </c>
      <c r="B1132" s="4">
        <v>0</v>
      </c>
      <c r="C1132" s="4">
        <v>0</v>
      </c>
      <c r="D1132" s="4">
        <v>1</v>
      </c>
      <c r="E1132" s="4">
        <v>203</v>
      </c>
      <c r="F1132" s="4">
        <f>ROUND(Source!Q1120,O1132)</f>
        <v>0</v>
      </c>
      <c r="G1132" s="4" t="s">
        <v>74</v>
      </c>
      <c r="H1132" s="4" t="s">
        <v>75</v>
      </c>
      <c r="I1132" s="4"/>
      <c r="J1132" s="4"/>
      <c r="K1132" s="4">
        <v>203</v>
      </c>
      <c r="L1132" s="4">
        <v>11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>
        <v>0</v>
      </c>
      <c r="X1132" s="4">
        <v>1</v>
      </c>
      <c r="Y1132" s="4">
        <v>0</v>
      </c>
      <c r="Z1132" s="4"/>
      <c r="AA1132" s="4"/>
      <c r="AB1132" s="4"/>
    </row>
    <row r="1133" spans="1:28" x14ac:dyDescent="0.2">
      <c r="A1133" s="4">
        <v>50</v>
      </c>
      <c r="B1133" s="4">
        <v>0</v>
      </c>
      <c r="C1133" s="4">
        <v>0</v>
      </c>
      <c r="D1133" s="4">
        <v>1</v>
      </c>
      <c r="E1133" s="4">
        <v>231</v>
      </c>
      <c r="F1133" s="4">
        <f>ROUND(Source!BB1120,O1133)</f>
        <v>0</v>
      </c>
      <c r="G1133" s="4" t="s">
        <v>76</v>
      </c>
      <c r="H1133" s="4" t="s">
        <v>77</v>
      </c>
      <c r="I1133" s="4"/>
      <c r="J1133" s="4"/>
      <c r="K1133" s="4">
        <v>231</v>
      </c>
      <c r="L1133" s="4">
        <v>12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>
        <v>0</v>
      </c>
      <c r="X1133" s="4">
        <v>1</v>
      </c>
      <c r="Y1133" s="4">
        <v>0</v>
      </c>
      <c r="Z1133" s="4"/>
      <c r="AA1133" s="4"/>
      <c r="AB1133" s="4"/>
    </row>
    <row r="1134" spans="1:28" x14ac:dyDescent="0.2">
      <c r="A1134" s="4">
        <v>50</v>
      </c>
      <c r="B1134" s="4">
        <v>0</v>
      </c>
      <c r="C1134" s="4">
        <v>0</v>
      </c>
      <c r="D1134" s="4">
        <v>1</v>
      </c>
      <c r="E1134" s="4">
        <v>204</v>
      </c>
      <c r="F1134" s="4">
        <f>ROUND(Source!R1120,O1134)</f>
        <v>0</v>
      </c>
      <c r="G1134" s="4" t="s">
        <v>78</v>
      </c>
      <c r="H1134" s="4" t="s">
        <v>79</v>
      </c>
      <c r="I1134" s="4"/>
      <c r="J1134" s="4"/>
      <c r="K1134" s="4">
        <v>204</v>
      </c>
      <c r="L1134" s="4">
        <v>13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>
        <v>0</v>
      </c>
      <c r="X1134" s="4">
        <v>1</v>
      </c>
      <c r="Y1134" s="4">
        <v>0</v>
      </c>
      <c r="Z1134" s="4"/>
      <c r="AA1134" s="4"/>
      <c r="AB1134" s="4"/>
    </row>
    <row r="1135" spans="1:28" x14ac:dyDescent="0.2">
      <c r="A1135" s="4">
        <v>50</v>
      </c>
      <c r="B1135" s="4">
        <v>0</v>
      </c>
      <c r="C1135" s="4">
        <v>0</v>
      </c>
      <c r="D1135" s="4">
        <v>1</v>
      </c>
      <c r="E1135" s="4">
        <v>205</v>
      </c>
      <c r="F1135" s="4">
        <f>ROUND(Source!S1120,O1135)</f>
        <v>4226.3599999999997</v>
      </c>
      <c r="G1135" s="4" t="s">
        <v>80</v>
      </c>
      <c r="H1135" s="4" t="s">
        <v>81</v>
      </c>
      <c r="I1135" s="4"/>
      <c r="J1135" s="4"/>
      <c r="K1135" s="4">
        <v>205</v>
      </c>
      <c r="L1135" s="4">
        <v>14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>
        <v>4226.3599999999997</v>
      </c>
      <c r="X1135" s="4">
        <v>1</v>
      </c>
      <c r="Y1135" s="4">
        <v>4226.3599999999997</v>
      </c>
      <c r="Z1135" s="4"/>
      <c r="AA1135" s="4"/>
      <c r="AB1135" s="4"/>
    </row>
    <row r="1136" spans="1:28" x14ac:dyDescent="0.2">
      <c r="A1136" s="4">
        <v>50</v>
      </c>
      <c r="B1136" s="4">
        <v>0</v>
      </c>
      <c r="C1136" s="4">
        <v>0</v>
      </c>
      <c r="D1136" s="4">
        <v>1</v>
      </c>
      <c r="E1136" s="4">
        <v>232</v>
      </c>
      <c r="F1136" s="4">
        <f>ROUND(Source!BC1120,O1136)</f>
        <v>0</v>
      </c>
      <c r="G1136" s="4" t="s">
        <v>82</v>
      </c>
      <c r="H1136" s="4" t="s">
        <v>83</v>
      </c>
      <c r="I1136" s="4"/>
      <c r="J1136" s="4"/>
      <c r="K1136" s="4">
        <v>232</v>
      </c>
      <c r="L1136" s="4">
        <v>15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>
        <v>0</v>
      </c>
      <c r="X1136" s="4">
        <v>1</v>
      </c>
      <c r="Y1136" s="4">
        <v>0</v>
      </c>
      <c r="Z1136" s="4"/>
      <c r="AA1136" s="4"/>
      <c r="AB1136" s="4"/>
    </row>
    <row r="1137" spans="1:206" x14ac:dyDescent="0.2">
      <c r="A1137" s="4">
        <v>50</v>
      </c>
      <c r="B1137" s="4">
        <v>0</v>
      </c>
      <c r="C1137" s="4">
        <v>0</v>
      </c>
      <c r="D1137" s="4">
        <v>1</v>
      </c>
      <c r="E1137" s="4">
        <v>214</v>
      </c>
      <c r="F1137" s="4">
        <f>ROUND(Source!AS1120,O1137)</f>
        <v>9421.2000000000007</v>
      </c>
      <c r="G1137" s="4" t="s">
        <v>84</v>
      </c>
      <c r="H1137" s="4" t="s">
        <v>85</v>
      </c>
      <c r="I1137" s="4"/>
      <c r="J1137" s="4"/>
      <c r="K1137" s="4">
        <v>214</v>
      </c>
      <c r="L1137" s="4">
        <v>16</v>
      </c>
      <c r="M1137" s="4">
        <v>3</v>
      </c>
      <c r="N1137" s="4" t="s">
        <v>3</v>
      </c>
      <c r="O1137" s="4">
        <v>2</v>
      </c>
      <c r="P1137" s="4"/>
      <c r="Q1137" s="4"/>
      <c r="R1137" s="4"/>
      <c r="S1137" s="4"/>
      <c r="T1137" s="4"/>
      <c r="U1137" s="4"/>
      <c r="V1137" s="4"/>
      <c r="W1137" s="4">
        <v>9421.2000000000007</v>
      </c>
      <c r="X1137" s="4">
        <v>1</v>
      </c>
      <c r="Y1137" s="4">
        <v>9421.2000000000007</v>
      </c>
      <c r="Z1137" s="4"/>
      <c r="AA1137" s="4"/>
      <c r="AB1137" s="4"/>
    </row>
    <row r="1138" spans="1:206" x14ac:dyDescent="0.2">
      <c r="A1138" s="4">
        <v>50</v>
      </c>
      <c r="B1138" s="4">
        <v>0</v>
      </c>
      <c r="C1138" s="4">
        <v>0</v>
      </c>
      <c r="D1138" s="4">
        <v>1</v>
      </c>
      <c r="E1138" s="4">
        <v>215</v>
      </c>
      <c r="F1138" s="4">
        <f>ROUND(Source!AT1120,O1138)</f>
        <v>0</v>
      </c>
      <c r="G1138" s="4" t="s">
        <v>86</v>
      </c>
      <c r="H1138" s="4" t="s">
        <v>87</v>
      </c>
      <c r="I1138" s="4"/>
      <c r="J1138" s="4"/>
      <c r="K1138" s="4">
        <v>215</v>
      </c>
      <c r="L1138" s="4">
        <v>17</v>
      </c>
      <c r="M1138" s="4">
        <v>3</v>
      </c>
      <c r="N1138" s="4" t="s">
        <v>3</v>
      </c>
      <c r="O1138" s="4">
        <v>2</v>
      </c>
      <c r="P1138" s="4"/>
      <c r="Q1138" s="4"/>
      <c r="R1138" s="4"/>
      <c r="S1138" s="4"/>
      <c r="T1138" s="4"/>
      <c r="U1138" s="4"/>
      <c r="V1138" s="4"/>
      <c r="W1138" s="4">
        <v>0</v>
      </c>
      <c r="X1138" s="4">
        <v>1</v>
      </c>
      <c r="Y1138" s="4">
        <v>0</v>
      </c>
      <c r="Z1138" s="4"/>
      <c r="AA1138" s="4"/>
      <c r="AB1138" s="4"/>
    </row>
    <row r="1139" spans="1:206" x14ac:dyDescent="0.2">
      <c r="A1139" s="4">
        <v>50</v>
      </c>
      <c r="B1139" s="4">
        <v>0</v>
      </c>
      <c r="C1139" s="4">
        <v>0</v>
      </c>
      <c r="D1139" s="4">
        <v>1</v>
      </c>
      <c r="E1139" s="4">
        <v>217</v>
      </c>
      <c r="F1139" s="4">
        <f>ROUND(Source!AU1120,O1139)</f>
        <v>0</v>
      </c>
      <c r="G1139" s="4" t="s">
        <v>88</v>
      </c>
      <c r="H1139" s="4" t="s">
        <v>89</v>
      </c>
      <c r="I1139" s="4"/>
      <c r="J1139" s="4"/>
      <c r="K1139" s="4">
        <v>217</v>
      </c>
      <c r="L1139" s="4">
        <v>18</v>
      </c>
      <c r="M1139" s="4">
        <v>3</v>
      </c>
      <c r="N1139" s="4" t="s">
        <v>3</v>
      </c>
      <c r="O1139" s="4">
        <v>2</v>
      </c>
      <c r="P1139" s="4"/>
      <c r="Q1139" s="4"/>
      <c r="R1139" s="4"/>
      <c r="S1139" s="4"/>
      <c r="T1139" s="4"/>
      <c r="U1139" s="4"/>
      <c r="V1139" s="4"/>
      <c r="W1139" s="4">
        <v>0</v>
      </c>
      <c r="X1139" s="4">
        <v>1</v>
      </c>
      <c r="Y1139" s="4">
        <v>0</v>
      </c>
      <c r="Z1139" s="4"/>
      <c r="AA1139" s="4"/>
      <c r="AB1139" s="4"/>
    </row>
    <row r="1140" spans="1:206" x14ac:dyDescent="0.2">
      <c r="A1140" s="4">
        <v>50</v>
      </c>
      <c r="B1140" s="4">
        <v>0</v>
      </c>
      <c r="C1140" s="4">
        <v>0</v>
      </c>
      <c r="D1140" s="4">
        <v>1</v>
      </c>
      <c r="E1140" s="4">
        <v>230</v>
      </c>
      <c r="F1140" s="4">
        <f>ROUND(Source!BA1120,O1140)</f>
        <v>0</v>
      </c>
      <c r="G1140" s="4" t="s">
        <v>90</v>
      </c>
      <c r="H1140" s="4" t="s">
        <v>91</v>
      </c>
      <c r="I1140" s="4"/>
      <c r="J1140" s="4"/>
      <c r="K1140" s="4">
        <v>230</v>
      </c>
      <c r="L1140" s="4">
        <v>19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>
        <v>0</v>
      </c>
      <c r="X1140" s="4">
        <v>1</v>
      </c>
      <c r="Y1140" s="4">
        <v>0</v>
      </c>
      <c r="Z1140" s="4"/>
      <c r="AA1140" s="4"/>
      <c r="AB1140" s="4"/>
    </row>
    <row r="1141" spans="1:206" x14ac:dyDescent="0.2">
      <c r="A1141" s="4">
        <v>50</v>
      </c>
      <c r="B1141" s="4">
        <v>0</v>
      </c>
      <c r="C1141" s="4">
        <v>0</v>
      </c>
      <c r="D1141" s="4">
        <v>1</v>
      </c>
      <c r="E1141" s="4">
        <v>206</v>
      </c>
      <c r="F1141" s="4">
        <f>ROUND(Source!T1120,O1141)</f>
        <v>0</v>
      </c>
      <c r="G1141" s="4" t="s">
        <v>92</v>
      </c>
      <c r="H1141" s="4" t="s">
        <v>93</v>
      </c>
      <c r="I1141" s="4"/>
      <c r="J1141" s="4"/>
      <c r="K1141" s="4">
        <v>206</v>
      </c>
      <c r="L1141" s="4">
        <v>20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>
        <v>0</v>
      </c>
      <c r="X1141" s="4">
        <v>1</v>
      </c>
      <c r="Y1141" s="4">
        <v>0</v>
      </c>
      <c r="Z1141" s="4"/>
      <c r="AA1141" s="4"/>
      <c r="AB1141" s="4"/>
    </row>
    <row r="1142" spans="1:206" x14ac:dyDescent="0.2">
      <c r="A1142" s="4">
        <v>50</v>
      </c>
      <c r="B1142" s="4">
        <v>0</v>
      </c>
      <c r="C1142" s="4">
        <v>0</v>
      </c>
      <c r="D1142" s="4">
        <v>1</v>
      </c>
      <c r="E1142" s="4">
        <v>207</v>
      </c>
      <c r="F1142" s="4">
        <f>Source!U1120</f>
        <v>15.608214999999998</v>
      </c>
      <c r="G1142" s="4" t="s">
        <v>94</v>
      </c>
      <c r="H1142" s="4" t="s">
        <v>95</v>
      </c>
      <c r="I1142" s="4"/>
      <c r="J1142" s="4"/>
      <c r="K1142" s="4">
        <v>207</v>
      </c>
      <c r="L1142" s="4">
        <v>21</v>
      </c>
      <c r="M1142" s="4">
        <v>3</v>
      </c>
      <c r="N1142" s="4" t="s">
        <v>3</v>
      </c>
      <c r="O1142" s="4">
        <v>-1</v>
      </c>
      <c r="P1142" s="4"/>
      <c r="Q1142" s="4"/>
      <c r="R1142" s="4"/>
      <c r="S1142" s="4"/>
      <c r="T1142" s="4"/>
      <c r="U1142" s="4"/>
      <c r="V1142" s="4"/>
      <c r="W1142" s="4">
        <v>15.608215</v>
      </c>
      <c r="X1142" s="4">
        <v>1</v>
      </c>
      <c r="Y1142" s="4">
        <v>15.608215</v>
      </c>
      <c r="Z1142" s="4"/>
      <c r="AA1142" s="4"/>
      <c r="AB1142" s="4"/>
    </row>
    <row r="1143" spans="1:206" x14ac:dyDescent="0.2">
      <c r="A1143" s="4">
        <v>50</v>
      </c>
      <c r="B1143" s="4">
        <v>0</v>
      </c>
      <c r="C1143" s="4">
        <v>0</v>
      </c>
      <c r="D1143" s="4">
        <v>1</v>
      </c>
      <c r="E1143" s="4">
        <v>208</v>
      </c>
      <c r="F1143" s="4">
        <f>Source!V1120</f>
        <v>0</v>
      </c>
      <c r="G1143" s="4" t="s">
        <v>96</v>
      </c>
      <c r="H1143" s="4" t="s">
        <v>97</v>
      </c>
      <c r="I1143" s="4"/>
      <c r="J1143" s="4"/>
      <c r="K1143" s="4">
        <v>208</v>
      </c>
      <c r="L1143" s="4">
        <v>22</v>
      </c>
      <c r="M1143" s="4">
        <v>3</v>
      </c>
      <c r="N1143" s="4" t="s">
        <v>3</v>
      </c>
      <c r="O1143" s="4">
        <v>-1</v>
      </c>
      <c r="P1143" s="4"/>
      <c r="Q1143" s="4"/>
      <c r="R1143" s="4"/>
      <c r="S1143" s="4"/>
      <c r="T1143" s="4"/>
      <c r="U1143" s="4"/>
      <c r="V1143" s="4"/>
      <c r="W1143" s="4">
        <v>0</v>
      </c>
      <c r="X1143" s="4">
        <v>1</v>
      </c>
      <c r="Y1143" s="4">
        <v>0</v>
      </c>
      <c r="Z1143" s="4"/>
      <c r="AA1143" s="4"/>
      <c r="AB1143" s="4"/>
    </row>
    <row r="1144" spans="1:206" x14ac:dyDescent="0.2">
      <c r="A1144" s="4">
        <v>50</v>
      </c>
      <c r="B1144" s="4">
        <v>0</v>
      </c>
      <c r="C1144" s="4">
        <v>0</v>
      </c>
      <c r="D1144" s="4">
        <v>1</v>
      </c>
      <c r="E1144" s="4">
        <v>209</v>
      </c>
      <c r="F1144" s="4">
        <f>ROUND(Source!W1120,O1144)</f>
        <v>0</v>
      </c>
      <c r="G1144" s="4" t="s">
        <v>98</v>
      </c>
      <c r="H1144" s="4" t="s">
        <v>99</v>
      </c>
      <c r="I1144" s="4"/>
      <c r="J1144" s="4"/>
      <c r="K1144" s="4">
        <v>209</v>
      </c>
      <c r="L1144" s="4">
        <v>23</v>
      </c>
      <c r="M1144" s="4">
        <v>3</v>
      </c>
      <c r="N1144" s="4" t="s">
        <v>3</v>
      </c>
      <c r="O1144" s="4">
        <v>2</v>
      </c>
      <c r="P1144" s="4"/>
      <c r="Q1144" s="4"/>
      <c r="R1144" s="4"/>
      <c r="S1144" s="4"/>
      <c r="T1144" s="4"/>
      <c r="U1144" s="4"/>
      <c r="V1144" s="4"/>
      <c r="W1144" s="4">
        <v>0</v>
      </c>
      <c r="X1144" s="4">
        <v>1</v>
      </c>
      <c r="Y1144" s="4">
        <v>0</v>
      </c>
      <c r="Z1144" s="4"/>
      <c r="AA1144" s="4"/>
      <c r="AB1144" s="4"/>
    </row>
    <row r="1145" spans="1:206" x14ac:dyDescent="0.2">
      <c r="A1145" s="4">
        <v>50</v>
      </c>
      <c r="B1145" s="4">
        <v>0</v>
      </c>
      <c r="C1145" s="4">
        <v>0</v>
      </c>
      <c r="D1145" s="4">
        <v>1</v>
      </c>
      <c r="E1145" s="4">
        <v>233</v>
      </c>
      <c r="F1145" s="4">
        <f>ROUND(Source!BD1120,O1145)</f>
        <v>0</v>
      </c>
      <c r="G1145" s="4" t="s">
        <v>100</v>
      </c>
      <c r="H1145" s="4" t="s">
        <v>101</v>
      </c>
      <c r="I1145" s="4"/>
      <c r="J1145" s="4"/>
      <c r="K1145" s="4">
        <v>233</v>
      </c>
      <c r="L1145" s="4">
        <v>24</v>
      </c>
      <c r="M1145" s="4">
        <v>3</v>
      </c>
      <c r="N1145" s="4" t="s">
        <v>3</v>
      </c>
      <c r="O1145" s="4">
        <v>2</v>
      </c>
      <c r="P1145" s="4"/>
      <c r="Q1145" s="4"/>
      <c r="R1145" s="4"/>
      <c r="S1145" s="4"/>
      <c r="T1145" s="4"/>
      <c r="U1145" s="4"/>
      <c r="V1145" s="4"/>
      <c r="W1145" s="4">
        <v>0</v>
      </c>
      <c r="X1145" s="4">
        <v>1</v>
      </c>
      <c r="Y1145" s="4">
        <v>0</v>
      </c>
      <c r="Z1145" s="4"/>
      <c r="AA1145" s="4"/>
      <c r="AB1145" s="4"/>
    </row>
    <row r="1146" spans="1:206" x14ac:dyDescent="0.2">
      <c r="A1146" s="4">
        <v>50</v>
      </c>
      <c r="B1146" s="4">
        <v>0</v>
      </c>
      <c r="C1146" s="4">
        <v>0</v>
      </c>
      <c r="D1146" s="4">
        <v>1</v>
      </c>
      <c r="E1146" s="4">
        <v>210</v>
      </c>
      <c r="F1146" s="4">
        <f>ROUND(Source!X1120,O1146)</f>
        <v>3462.03</v>
      </c>
      <c r="G1146" s="4" t="s">
        <v>102</v>
      </c>
      <c r="H1146" s="4" t="s">
        <v>103</v>
      </c>
      <c r="I1146" s="4"/>
      <c r="J1146" s="4"/>
      <c r="K1146" s="4">
        <v>210</v>
      </c>
      <c r="L1146" s="4">
        <v>25</v>
      </c>
      <c r="M1146" s="4">
        <v>3</v>
      </c>
      <c r="N1146" s="4" t="s">
        <v>3</v>
      </c>
      <c r="O1146" s="4">
        <v>2</v>
      </c>
      <c r="P1146" s="4"/>
      <c r="Q1146" s="4"/>
      <c r="R1146" s="4"/>
      <c r="S1146" s="4"/>
      <c r="T1146" s="4"/>
      <c r="U1146" s="4"/>
      <c r="V1146" s="4"/>
      <c r="W1146" s="4">
        <v>3462.03</v>
      </c>
      <c r="X1146" s="4">
        <v>1</v>
      </c>
      <c r="Y1146" s="4">
        <v>3462.03</v>
      </c>
      <c r="Z1146" s="4"/>
      <c r="AA1146" s="4"/>
      <c r="AB1146" s="4"/>
    </row>
    <row r="1147" spans="1:206" x14ac:dyDescent="0.2">
      <c r="A1147" s="4">
        <v>50</v>
      </c>
      <c r="B1147" s="4">
        <v>0</v>
      </c>
      <c r="C1147" s="4">
        <v>0</v>
      </c>
      <c r="D1147" s="4">
        <v>1</v>
      </c>
      <c r="E1147" s="4">
        <v>211</v>
      </c>
      <c r="F1147" s="4">
        <f>ROUND(Source!Y1120,O1147)</f>
        <v>1732.81</v>
      </c>
      <c r="G1147" s="4" t="s">
        <v>104</v>
      </c>
      <c r="H1147" s="4" t="s">
        <v>105</v>
      </c>
      <c r="I1147" s="4"/>
      <c r="J1147" s="4"/>
      <c r="K1147" s="4">
        <v>211</v>
      </c>
      <c r="L1147" s="4">
        <v>26</v>
      </c>
      <c r="M1147" s="4">
        <v>3</v>
      </c>
      <c r="N1147" s="4" t="s">
        <v>3</v>
      </c>
      <c r="O1147" s="4">
        <v>2</v>
      </c>
      <c r="P1147" s="4"/>
      <c r="Q1147" s="4"/>
      <c r="R1147" s="4"/>
      <c r="S1147" s="4"/>
      <c r="T1147" s="4"/>
      <c r="U1147" s="4"/>
      <c r="V1147" s="4"/>
      <c r="W1147" s="4">
        <v>1732.81</v>
      </c>
      <c r="X1147" s="4">
        <v>1</v>
      </c>
      <c r="Y1147" s="4">
        <v>1732.81</v>
      </c>
      <c r="Z1147" s="4"/>
      <c r="AA1147" s="4"/>
      <c r="AB1147" s="4"/>
    </row>
    <row r="1148" spans="1:206" x14ac:dyDescent="0.2">
      <c r="A1148" s="4">
        <v>50</v>
      </c>
      <c r="B1148" s="4">
        <v>0</v>
      </c>
      <c r="C1148" s="4">
        <v>0</v>
      </c>
      <c r="D1148" s="4">
        <v>1</v>
      </c>
      <c r="E1148" s="4">
        <v>224</v>
      </c>
      <c r="F1148" s="4">
        <f>ROUND(Source!AR1120,O1148)</f>
        <v>9421.2000000000007</v>
      </c>
      <c r="G1148" s="4" t="s">
        <v>106</v>
      </c>
      <c r="H1148" s="4" t="s">
        <v>107</v>
      </c>
      <c r="I1148" s="4"/>
      <c r="J1148" s="4"/>
      <c r="K1148" s="4">
        <v>224</v>
      </c>
      <c r="L1148" s="4">
        <v>27</v>
      </c>
      <c r="M1148" s="4">
        <v>3</v>
      </c>
      <c r="N1148" s="4" t="s">
        <v>3</v>
      </c>
      <c r="O1148" s="4">
        <v>2</v>
      </c>
      <c r="P1148" s="4"/>
      <c r="Q1148" s="4"/>
      <c r="R1148" s="4"/>
      <c r="S1148" s="4"/>
      <c r="T1148" s="4"/>
      <c r="U1148" s="4"/>
      <c r="V1148" s="4"/>
      <c r="W1148" s="4">
        <v>9421.2000000000007</v>
      </c>
      <c r="X1148" s="4">
        <v>1</v>
      </c>
      <c r="Y1148" s="4">
        <v>9421.2000000000007</v>
      </c>
      <c r="Z1148" s="4"/>
      <c r="AA1148" s="4"/>
      <c r="AB1148" s="4"/>
    </row>
    <row r="1150" spans="1:206" x14ac:dyDescent="0.2">
      <c r="A1150" s="2">
        <v>51</v>
      </c>
      <c r="B1150" s="2">
        <f>B1104</f>
        <v>1</v>
      </c>
      <c r="C1150" s="2">
        <f>A1104</f>
        <v>4</v>
      </c>
      <c r="D1150" s="2">
        <f>ROW(A1104)</f>
        <v>1104</v>
      </c>
      <c r="E1150" s="2"/>
      <c r="F1150" s="2" t="str">
        <f>IF(F1104&lt;&gt;"",F1104,"")</f>
        <v>Новый раздел</v>
      </c>
      <c r="G1150" s="2" t="str">
        <f>IF(G1104&lt;&gt;"",G1104,"")</f>
        <v>Секция  в осях Ж-З (Подъезд №6)</v>
      </c>
      <c r="H1150" s="2">
        <v>0</v>
      </c>
      <c r="I1150" s="2"/>
      <c r="J1150" s="2"/>
      <c r="K1150" s="2"/>
      <c r="L1150" s="2"/>
      <c r="M1150" s="2"/>
      <c r="N1150" s="2"/>
      <c r="O1150" s="2">
        <f t="shared" ref="O1150:T1150" si="1031">ROUND(O1120+AB1150,2)</f>
        <v>4226.3599999999997</v>
      </c>
      <c r="P1150" s="2">
        <f t="shared" si="1031"/>
        <v>0</v>
      </c>
      <c r="Q1150" s="2">
        <f t="shared" si="1031"/>
        <v>0</v>
      </c>
      <c r="R1150" s="2">
        <f t="shared" si="1031"/>
        <v>0</v>
      </c>
      <c r="S1150" s="2">
        <f t="shared" si="1031"/>
        <v>4226.3599999999997</v>
      </c>
      <c r="T1150" s="2">
        <f t="shared" si="1031"/>
        <v>0</v>
      </c>
      <c r="U1150" s="2">
        <f>U1120+AH1150</f>
        <v>15.608214999999998</v>
      </c>
      <c r="V1150" s="2">
        <f>V1120+AI1150</f>
        <v>0</v>
      </c>
      <c r="W1150" s="2">
        <f>ROUND(W1120+AJ1150,2)</f>
        <v>0</v>
      </c>
      <c r="X1150" s="2">
        <f>ROUND(X1120+AK1150,2)</f>
        <v>3462.03</v>
      </c>
      <c r="Y1150" s="2">
        <f>ROUND(Y1120+AL1150,2)</f>
        <v>1732.81</v>
      </c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>
        <f t="shared" ref="AO1150:BD1150" si="1032">ROUND(AO1120+BX1150,2)</f>
        <v>0</v>
      </c>
      <c r="AP1150" s="2">
        <f t="shared" si="1032"/>
        <v>0</v>
      </c>
      <c r="AQ1150" s="2">
        <f t="shared" si="1032"/>
        <v>0</v>
      </c>
      <c r="AR1150" s="2">
        <f t="shared" si="1032"/>
        <v>9421.2000000000007</v>
      </c>
      <c r="AS1150" s="2">
        <f t="shared" si="1032"/>
        <v>9421.2000000000007</v>
      </c>
      <c r="AT1150" s="2">
        <f t="shared" si="1032"/>
        <v>0</v>
      </c>
      <c r="AU1150" s="2">
        <f t="shared" si="1032"/>
        <v>0</v>
      </c>
      <c r="AV1150" s="2">
        <f t="shared" si="1032"/>
        <v>0</v>
      </c>
      <c r="AW1150" s="2">
        <f t="shared" si="1032"/>
        <v>0</v>
      </c>
      <c r="AX1150" s="2">
        <f t="shared" si="1032"/>
        <v>0</v>
      </c>
      <c r="AY1150" s="2">
        <f t="shared" si="1032"/>
        <v>0</v>
      </c>
      <c r="AZ1150" s="2">
        <f t="shared" si="1032"/>
        <v>0</v>
      </c>
      <c r="BA1150" s="2">
        <f t="shared" si="1032"/>
        <v>0</v>
      </c>
      <c r="BB1150" s="2">
        <f t="shared" si="1032"/>
        <v>0</v>
      </c>
      <c r="BC1150" s="2">
        <f t="shared" si="1032"/>
        <v>0</v>
      </c>
      <c r="BD1150" s="2">
        <f t="shared" si="1032"/>
        <v>0</v>
      </c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>
        <v>0</v>
      </c>
    </row>
    <row r="1152" spans="1:206" x14ac:dyDescent="0.2">
      <c r="A1152" s="4">
        <v>50</v>
      </c>
      <c r="B1152" s="4">
        <v>0</v>
      </c>
      <c r="C1152" s="4">
        <v>0</v>
      </c>
      <c r="D1152" s="4">
        <v>1</v>
      </c>
      <c r="E1152" s="4">
        <v>201</v>
      </c>
      <c r="F1152" s="4">
        <f>ROUND(Source!O1150,O1152)</f>
        <v>4226.3599999999997</v>
      </c>
      <c r="G1152" s="4" t="s">
        <v>54</v>
      </c>
      <c r="H1152" s="4" t="s">
        <v>55</v>
      </c>
      <c r="I1152" s="4"/>
      <c r="J1152" s="4"/>
      <c r="K1152" s="4">
        <v>201</v>
      </c>
      <c r="L1152" s="4">
        <v>1</v>
      </c>
      <c r="M1152" s="4">
        <v>3</v>
      </c>
      <c r="N1152" s="4" t="s">
        <v>3</v>
      </c>
      <c r="O1152" s="4">
        <v>2</v>
      </c>
      <c r="P1152" s="4"/>
      <c r="Q1152" s="4"/>
      <c r="R1152" s="4"/>
      <c r="S1152" s="4"/>
      <c r="T1152" s="4"/>
      <c r="U1152" s="4"/>
      <c r="V1152" s="4"/>
      <c r="W1152" s="4">
        <v>4226.3599999999997</v>
      </c>
      <c r="X1152" s="4">
        <v>1</v>
      </c>
      <c r="Y1152" s="4">
        <v>4226.3599999999997</v>
      </c>
      <c r="Z1152" s="4"/>
      <c r="AA1152" s="4"/>
      <c r="AB1152" s="4"/>
    </row>
    <row r="1153" spans="1:28" x14ac:dyDescent="0.2">
      <c r="A1153" s="4">
        <v>50</v>
      </c>
      <c r="B1153" s="4">
        <v>0</v>
      </c>
      <c r="C1153" s="4">
        <v>0</v>
      </c>
      <c r="D1153" s="4">
        <v>1</v>
      </c>
      <c r="E1153" s="4">
        <v>202</v>
      </c>
      <c r="F1153" s="4">
        <f>ROUND(Source!P1150,O1153)</f>
        <v>0</v>
      </c>
      <c r="G1153" s="4" t="s">
        <v>56</v>
      </c>
      <c r="H1153" s="4" t="s">
        <v>57</v>
      </c>
      <c r="I1153" s="4"/>
      <c r="J1153" s="4"/>
      <c r="K1153" s="4">
        <v>202</v>
      </c>
      <c r="L1153" s="4">
        <v>2</v>
      </c>
      <c r="M1153" s="4">
        <v>3</v>
      </c>
      <c r="N1153" s="4" t="s">
        <v>3</v>
      </c>
      <c r="O1153" s="4">
        <v>2</v>
      </c>
      <c r="P1153" s="4"/>
      <c r="Q1153" s="4"/>
      <c r="R1153" s="4"/>
      <c r="S1153" s="4"/>
      <c r="T1153" s="4"/>
      <c r="U1153" s="4"/>
      <c r="V1153" s="4"/>
      <c r="W1153" s="4">
        <v>0</v>
      </c>
      <c r="X1153" s="4">
        <v>1</v>
      </c>
      <c r="Y1153" s="4">
        <v>0</v>
      </c>
      <c r="Z1153" s="4"/>
      <c r="AA1153" s="4"/>
      <c r="AB1153" s="4"/>
    </row>
    <row r="1154" spans="1:28" x14ac:dyDescent="0.2">
      <c r="A1154" s="4">
        <v>50</v>
      </c>
      <c r="B1154" s="4">
        <v>0</v>
      </c>
      <c r="C1154" s="4">
        <v>0</v>
      </c>
      <c r="D1154" s="4">
        <v>1</v>
      </c>
      <c r="E1154" s="4">
        <v>222</v>
      </c>
      <c r="F1154" s="4">
        <f>ROUND(Source!AO1150,O1154)</f>
        <v>0</v>
      </c>
      <c r="G1154" s="4" t="s">
        <v>58</v>
      </c>
      <c r="H1154" s="4" t="s">
        <v>59</v>
      </c>
      <c r="I1154" s="4"/>
      <c r="J1154" s="4"/>
      <c r="K1154" s="4">
        <v>222</v>
      </c>
      <c r="L1154" s="4">
        <v>3</v>
      </c>
      <c r="M1154" s="4">
        <v>3</v>
      </c>
      <c r="N1154" s="4" t="s">
        <v>3</v>
      </c>
      <c r="O1154" s="4">
        <v>2</v>
      </c>
      <c r="P1154" s="4"/>
      <c r="Q1154" s="4"/>
      <c r="R1154" s="4"/>
      <c r="S1154" s="4"/>
      <c r="T1154" s="4"/>
      <c r="U1154" s="4"/>
      <c r="V1154" s="4"/>
      <c r="W1154" s="4">
        <v>0</v>
      </c>
      <c r="X1154" s="4">
        <v>1</v>
      </c>
      <c r="Y1154" s="4">
        <v>0</v>
      </c>
      <c r="Z1154" s="4"/>
      <c r="AA1154" s="4"/>
      <c r="AB1154" s="4"/>
    </row>
    <row r="1155" spans="1:28" x14ac:dyDescent="0.2">
      <c r="A1155" s="4">
        <v>50</v>
      </c>
      <c r="B1155" s="4">
        <v>0</v>
      </c>
      <c r="C1155" s="4">
        <v>0</v>
      </c>
      <c r="D1155" s="4">
        <v>1</v>
      </c>
      <c r="E1155" s="4">
        <v>225</v>
      </c>
      <c r="F1155" s="4">
        <f>ROUND(Source!AV1150,O1155)</f>
        <v>0</v>
      </c>
      <c r="G1155" s="4" t="s">
        <v>60</v>
      </c>
      <c r="H1155" s="4" t="s">
        <v>61</v>
      </c>
      <c r="I1155" s="4"/>
      <c r="J1155" s="4"/>
      <c r="K1155" s="4">
        <v>225</v>
      </c>
      <c r="L1155" s="4">
        <v>4</v>
      </c>
      <c r="M1155" s="4">
        <v>3</v>
      </c>
      <c r="N1155" s="4" t="s">
        <v>3</v>
      </c>
      <c r="O1155" s="4">
        <v>2</v>
      </c>
      <c r="P1155" s="4"/>
      <c r="Q1155" s="4"/>
      <c r="R1155" s="4"/>
      <c r="S1155" s="4"/>
      <c r="T1155" s="4"/>
      <c r="U1155" s="4"/>
      <c r="V1155" s="4"/>
      <c r="W1155" s="4">
        <v>0</v>
      </c>
      <c r="X1155" s="4">
        <v>1</v>
      </c>
      <c r="Y1155" s="4">
        <v>0</v>
      </c>
      <c r="Z1155" s="4"/>
      <c r="AA1155" s="4"/>
      <c r="AB1155" s="4"/>
    </row>
    <row r="1156" spans="1:28" x14ac:dyDescent="0.2">
      <c r="A1156" s="4">
        <v>50</v>
      </c>
      <c r="B1156" s="4">
        <v>0</v>
      </c>
      <c r="C1156" s="4">
        <v>0</v>
      </c>
      <c r="D1156" s="4">
        <v>1</v>
      </c>
      <c r="E1156" s="4">
        <v>226</v>
      </c>
      <c r="F1156" s="4">
        <f>ROUND(Source!AW1150,O1156)</f>
        <v>0</v>
      </c>
      <c r="G1156" s="4" t="s">
        <v>62</v>
      </c>
      <c r="H1156" s="4" t="s">
        <v>63</v>
      </c>
      <c r="I1156" s="4"/>
      <c r="J1156" s="4"/>
      <c r="K1156" s="4">
        <v>226</v>
      </c>
      <c r="L1156" s="4">
        <v>5</v>
      </c>
      <c r="M1156" s="4">
        <v>3</v>
      </c>
      <c r="N1156" s="4" t="s">
        <v>3</v>
      </c>
      <c r="O1156" s="4">
        <v>2</v>
      </c>
      <c r="P1156" s="4"/>
      <c r="Q1156" s="4"/>
      <c r="R1156" s="4"/>
      <c r="S1156" s="4"/>
      <c r="T1156" s="4"/>
      <c r="U1156" s="4"/>
      <c r="V1156" s="4"/>
      <c r="W1156" s="4">
        <v>0</v>
      </c>
      <c r="X1156" s="4">
        <v>1</v>
      </c>
      <c r="Y1156" s="4">
        <v>0</v>
      </c>
      <c r="Z1156" s="4"/>
      <c r="AA1156" s="4"/>
      <c r="AB1156" s="4"/>
    </row>
    <row r="1157" spans="1:28" x14ac:dyDescent="0.2">
      <c r="A1157" s="4">
        <v>50</v>
      </c>
      <c r="B1157" s="4">
        <v>0</v>
      </c>
      <c r="C1157" s="4">
        <v>0</v>
      </c>
      <c r="D1157" s="4">
        <v>1</v>
      </c>
      <c r="E1157" s="4">
        <v>227</v>
      </c>
      <c r="F1157" s="4">
        <f>ROUND(Source!AX1150,O1157)</f>
        <v>0</v>
      </c>
      <c r="G1157" s="4" t="s">
        <v>64</v>
      </c>
      <c r="H1157" s="4" t="s">
        <v>65</v>
      </c>
      <c r="I1157" s="4"/>
      <c r="J1157" s="4"/>
      <c r="K1157" s="4">
        <v>227</v>
      </c>
      <c r="L1157" s="4">
        <v>6</v>
      </c>
      <c r="M1157" s="4">
        <v>3</v>
      </c>
      <c r="N1157" s="4" t="s">
        <v>3</v>
      </c>
      <c r="O1157" s="4">
        <v>2</v>
      </c>
      <c r="P1157" s="4"/>
      <c r="Q1157" s="4"/>
      <c r="R1157" s="4"/>
      <c r="S1157" s="4"/>
      <c r="T1157" s="4"/>
      <c r="U1157" s="4"/>
      <c r="V1157" s="4"/>
      <c r="W1157" s="4">
        <v>0</v>
      </c>
      <c r="X1157" s="4">
        <v>1</v>
      </c>
      <c r="Y1157" s="4">
        <v>0</v>
      </c>
      <c r="Z1157" s="4"/>
      <c r="AA1157" s="4"/>
      <c r="AB1157" s="4"/>
    </row>
    <row r="1158" spans="1:28" x14ac:dyDescent="0.2">
      <c r="A1158" s="4">
        <v>50</v>
      </c>
      <c r="B1158" s="4">
        <v>0</v>
      </c>
      <c r="C1158" s="4">
        <v>0</v>
      </c>
      <c r="D1158" s="4">
        <v>1</v>
      </c>
      <c r="E1158" s="4">
        <v>228</v>
      </c>
      <c r="F1158" s="4">
        <f>ROUND(Source!AY1150,O1158)</f>
        <v>0</v>
      </c>
      <c r="G1158" s="4" t="s">
        <v>66</v>
      </c>
      <c r="H1158" s="4" t="s">
        <v>67</v>
      </c>
      <c r="I1158" s="4"/>
      <c r="J1158" s="4"/>
      <c r="K1158" s="4">
        <v>228</v>
      </c>
      <c r="L1158" s="4">
        <v>7</v>
      </c>
      <c r="M1158" s="4">
        <v>3</v>
      </c>
      <c r="N1158" s="4" t="s">
        <v>3</v>
      </c>
      <c r="O1158" s="4">
        <v>2</v>
      </c>
      <c r="P1158" s="4"/>
      <c r="Q1158" s="4"/>
      <c r="R1158" s="4"/>
      <c r="S1158" s="4"/>
      <c r="T1158" s="4"/>
      <c r="U1158" s="4"/>
      <c r="V1158" s="4"/>
      <c r="W1158" s="4">
        <v>0</v>
      </c>
      <c r="X1158" s="4">
        <v>1</v>
      </c>
      <c r="Y1158" s="4">
        <v>0</v>
      </c>
      <c r="Z1158" s="4"/>
      <c r="AA1158" s="4"/>
      <c r="AB1158" s="4"/>
    </row>
    <row r="1159" spans="1:28" x14ac:dyDescent="0.2">
      <c r="A1159" s="4">
        <v>50</v>
      </c>
      <c r="B1159" s="4">
        <v>0</v>
      </c>
      <c r="C1159" s="4">
        <v>0</v>
      </c>
      <c r="D1159" s="4">
        <v>1</v>
      </c>
      <c r="E1159" s="4">
        <v>216</v>
      </c>
      <c r="F1159" s="4">
        <f>ROUND(Source!AP1150,O1159)</f>
        <v>0</v>
      </c>
      <c r="G1159" s="4" t="s">
        <v>68</v>
      </c>
      <c r="H1159" s="4" t="s">
        <v>69</v>
      </c>
      <c r="I1159" s="4"/>
      <c r="J1159" s="4"/>
      <c r="K1159" s="4">
        <v>216</v>
      </c>
      <c r="L1159" s="4">
        <v>8</v>
      </c>
      <c r="M1159" s="4">
        <v>3</v>
      </c>
      <c r="N1159" s="4" t="s">
        <v>3</v>
      </c>
      <c r="O1159" s="4">
        <v>2</v>
      </c>
      <c r="P1159" s="4"/>
      <c r="Q1159" s="4"/>
      <c r="R1159" s="4"/>
      <c r="S1159" s="4"/>
      <c r="T1159" s="4"/>
      <c r="U1159" s="4"/>
      <c r="V1159" s="4"/>
      <c r="W1159" s="4">
        <v>0</v>
      </c>
      <c r="X1159" s="4">
        <v>1</v>
      </c>
      <c r="Y1159" s="4">
        <v>0</v>
      </c>
      <c r="Z1159" s="4"/>
      <c r="AA1159" s="4"/>
      <c r="AB1159" s="4"/>
    </row>
    <row r="1160" spans="1:28" x14ac:dyDescent="0.2">
      <c r="A1160" s="4">
        <v>50</v>
      </c>
      <c r="B1160" s="4">
        <v>0</v>
      </c>
      <c r="C1160" s="4">
        <v>0</v>
      </c>
      <c r="D1160" s="4">
        <v>1</v>
      </c>
      <c r="E1160" s="4">
        <v>223</v>
      </c>
      <c r="F1160" s="4">
        <f>ROUND(Source!AQ1150,O1160)</f>
        <v>0</v>
      </c>
      <c r="G1160" s="4" t="s">
        <v>70</v>
      </c>
      <c r="H1160" s="4" t="s">
        <v>71</v>
      </c>
      <c r="I1160" s="4"/>
      <c r="J1160" s="4"/>
      <c r="K1160" s="4">
        <v>223</v>
      </c>
      <c r="L1160" s="4">
        <v>9</v>
      </c>
      <c r="M1160" s="4">
        <v>3</v>
      </c>
      <c r="N1160" s="4" t="s">
        <v>3</v>
      </c>
      <c r="O1160" s="4">
        <v>2</v>
      </c>
      <c r="P1160" s="4"/>
      <c r="Q1160" s="4"/>
      <c r="R1160" s="4"/>
      <c r="S1160" s="4"/>
      <c r="T1160" s="4"/>
      <c r="U1160" s="4"/>
      <c r="V1160" s="4"/>
      <c r="W1160" s="4">
        <v>0</v>
      </c>
      <c r="X1160" s="4">
        <v>1</v>
      </c>
      <c r="Y1160" s="4">
        <v>0</v>
      </c>
      <c r="Z1160" s="4"/>
      <c r="AA1160" s="4"/>
      <c r="AB1160" s="4"/>
    </row>
    <row r="1161" spans="1:28" x14ac:dyDescent="0.2">
      <c r="A1161" s="4">
        <v>50</v>
      </c>
      <c r="B1161" s="4">
        <v>0</v>
      </c>
      <c r="C1161" s="4">
        <v>0</v>
      </c>
      <c r="D1161" s="4">
        <v>1</v>
      </c>
      <c r="E1161" s="4">
        <v>229</v>
      </c>
      <c r="F1161" s="4">
        <f>ROUND(Source!AZ1150,O1161)</f>
        <v>0</v>
      </c>
      <c r="G1161" s="4" t="s">
        <v>72</v>
      </c>
      <c r="H1161" s="4" t="s">
        <v>73</v>
      </c>
      <c r="I1161" s="4"/>
      <c r="J1161" s="4"/>
      <c r="K1161" s="4">
        <v>229</v>
      </c>
      <c r="L1161" s="4">
        <v>10</v>
      </c>
      <c r="M1161" s="4">
        <v>3</v>
      </c>
      <c r="N1161" s="4" t="s">
        <v>3</v>
      </c>
      <c r="O1161" s="4">
        <v>2</v>
      </c>
      <c r="P1161" s="4"/>
      <c r="Q1161" s="4"/>
      <c r="R1161" s="4"/>
      <c r="S1161" s="4"/>
      <c r="T1161" s="4"/>
      <c r="U1161" s="4"/>
      <c r="V1161" s="4"/>
      <c r="W1161" s="4">
        <v>0</v>
      </c>
      <c r="X1161" s="4">
        <v>1</v>
      </c>
      <c r="Y1161" s="4">
        <v>0</v>
      </c>
      <c r="Z1161" s="4"/>
      <c r="AA1161" s="4"/>
      <c r="AB1161" s="4"/>
    </row>
    <row r="1162" spans="1:28" x14ac:dyDescent="0.2">
      <c r="A1162" s="4">
        <v>50</v>
      </c>
      <c r="B1162" s="4">
        <v>0</v>
      </c>
      <c r="C1162" s="4">
        <v>0</v>
      </c>
      <c r="D1162" s="4">
        <v>1</v>
      </c>
      <c r="E1162" s="4">
        <v>203</v>
      </c>
      <c r="F1162" s="4">
        <f>ROUND(Source!Q1150,O1162)</f>
        <v>0</v>
      </c>
      <c r="G1162" s="4" t="s">
        <v>74</v>
      </c>
      <c r="H1162" s="4" t="s">
        <v>75</v>
      </c>
      <c r="I1162" s="4"/>
      <c r="J1162" s="4"/>
      <c r="K1162" s="4">
        <v>203</v>
      </c>
      <c r="L1162" s="4">
        <v>11</v>
      </c>
      <c r="M1162" s="4">
        <v>3</v>
      </c>
      <c r="N1162" s="4" t="s">
        <v>3</v>
      </c>
      <c r="O1162" s="4">
        <v>2</v>
      </c>
      <c r="P1162" s="4"/>
      <c r="Q1162" s="4"/>
      <c r="R1162" s="4"/>
      <c r="S1162" s="4"/>
      <c r="T1162" s="4"/>
      <c r="U1162" s="4"/>
      <c r="V1162" s="4"/>
      <c r="W1162" s="4">
        <v>0</v>
      </c>
      <c r="X1162" s="4">
        <v>1</v>
      </c>
      <c r="Y1162" s="4">
        <v>0</v>
      </c>
      <c r="Z1162" s="4"/>
      <c r="AA1162" s="4"/>
      <c r="AB1162" s="4"/>
    </row>
    <row r="1163" spans="1:28" x14ac:dyDescent="0.2">
      <c r="A1163" s="4">
        <v>50</v>
      </c>
      <c r="B1163" s="4">
        <v>0</v>
      </c>
      <c r="C1163" s="4">
        <v>0</v>
      </c>
      <c r="D1163" s="4">
        <v>1</v>
      </c>
      <c r="E1163" s="4">
        <v>231</v>
      </c>
      <c r="F1163" s="4">
        <f>ROUND(Source!BB1150,O1163)</f>
        <v>0</v>
      </c>
      <c r="G1163" s="4" t="s">
        <v>76</v>
      </c>
      <c r="H1163" s="4" t="s">
        <v>77</v>
      </c>
      <c r="I1163" s="4"/>
      <c r="J1163" s="4"/>
      <c r="K1163" s="4">
        <v>231</v>
      </c>
      <c r="L1163" s="4">
        <v>12</v>
      </c>
      <c r="M1163" s="4">
        <v>3</v>
      </c>
      <c r="N1163" s="4" t="s">
        <v>3</v>
      </c>
      <c r="O1163" s="4">
        <v>2</v>
      </c>
      <c r="P1163" s="4"/>
      <c r="Q1163" s="4"/>
      <c r="R1163" s="4"/>
      <c r="S1163" s="4"/>
      <c r="T1163" s="4"/>
      <c r="U1163" s="4"/>
      <c r="V1163" s="4"/>
      <c r="W1163" s="4">
        <v>0</v>
      </c>
      <c r="X1163" s="4">
        <v>1</v>
      </c>
      <c r="Y1163" s="4">
        <v>0</v>
      </c>
      <c r="Z1163" s="4"/>
      <c r="AA1163" s="4"/>
      <c r="AB1163" s="4"/>
    </row>
    <row r="1164" spans="1:28" x14ac:dyDescent="0.2">
      <c r="A1164" s="4">
        <v>50</v>
      </c>
      <c r="B1164" s="4">
        <v>0</v>
      </c>
      <c r="C1164" s="4">
        <v>0</v>
      </c>
      <c r="D1164" s="4">
        <v>1</v>
      </c>
      <c r="E1164" s="4">
        <v>204</v>
      </c>
      <c r="F1164" s="4">
        <f>ROUND(Source!R1150,O1164)</f>
        <v>0</v>
      </c>
      <c r="G1164" s="4" t="s">
        <v>78</v>
      </c>
      <c r="H1164" s="4" t="s">
        <v>79</v>
      </c>
      <c r="I1164" s="4"/>
      <c r="J1164" s="4"/>
      <c r="K1164" s="4">
        <v>204</v>
      </c>
      <c r="L1164" s="4">
        <v>13</v>
      </c>
      <c r="M1164" s="4">
        <v>3</v>
      </c>
      <c r="N1164" s="4" t="s">
        <v>3</v>
      </c>
      <c r="O1164" s="4">
        <v>2</v>
      </c>
      <c r="P1164" s="4"/>
      <c r="Q1164" s="4"/>
      <c r="R1164" s="4"/>
      <c r="S1164" s="4"/>
      <c r="T1164" s="4"/>
      <c r="U1164" s="4"/>
      <c r="V1164" s="4"/>
      <c r="W1164" s="4">
        <v>0</v>
      </c>
      <c r="X1164" s="4">
        <v>1</v>
      </c>
      <c r="Y1164" s="4">
        <v>0</v>
      </c>
      <c r="Z1164" s="4"/>
      <c r="AA1164" s="4"/>
      <c r="AB1164" s="4"/>
    </row>
    <row r="1165" spans="1:28" x14ac:dyDescent="0.2">
      <c r="A1165" s="4">
        <v>50</v>
      </c>
      <c r="B1165" s="4">
        <v>0</v>
      </c>
      <c r="C1165" s="4">
        <v>0</v>
      </c>
      <c r="D1165" s="4">
        <v>1</v>
      </c>
      <c r="E1165" s="4">
        <v>205</v>
      </c>
      <c r="F1165" s="4">
        <f>ROUND(Source!S1150,O1165)</f>
        <v>4226.3599999999997</v>
      </c>
      <c r="G1165" s="4" t="s">
        <v>80</v>
      </c>
      <c r="H1165" s="4" t="s">
        <v>81</v>
      </c>
      <c r="I1165" s="4"/>
      <c r="J1165" s="4"/>
      <c r="K1165" s="4">
        <v>205</v>
      </c>
      <c r="L1165" s="4">
        <v>14</v>
      </c>
      <c r="M1165" s="4">
        <v>3</v>
      </c>
      <c r="N1165" s="4" t="s">
        <v>3</v>
      </c>
      <c r="O1165" s="4">
        <v>2</v>
      </c>
      <c r="P1165" s="4"/>
      <c r="Q1165" s="4"/>
      <c r="R1165" s="4"/>
      <c r="S1165" s="4"/>
      <c r="T1165" s="4"/>
      <c r="U1165" s="4"/>
      <c r="V1165" s="4"/>
      <c r="W1165" s="4">
        <v>4226.3599999999997</v>
      </c>
      <c r="X1165" s="4">
        <v>1</v>
      </c>
      <c r="Y1165" s="4">
        <v>4226.3599999999997</v>
      </c>
      <c r="Z1165" s="4"/>
      <c r="AA1165" s="4"/>
      <c r="AB1165" s="4"/>
    </row>
    <row r="1166" spans="1:28" x14ac:dyDescent="0.2">
      <c r="A1166" s="4">
        <v>50</v>
      </c>
      <c r="B1166" s="4">
        <v>0</v>
      </c>
      <c r="C1166" s="4">
        <v>0</v>
      </c>
      <c r="D1166" s="4">
        <v>1</v>
      </c>
      <c r="E1166" s="4">
        <v>232</v>
      </c>
      <c r="F1166" s="4">
        <f>ROUND(Source!BC1150,O1166)</f>
        <v>0</v>
      </c>
      <c r="G1166" s="4" t="s">
        <v>82</v>
      </c>
      <c r="H1166" s="4" t="s">
        <v>83</v>
      </c>
      <c r="I1166" s="4"/>
      <c r="J1166" s="4"/>
      <c r="K1166" s="4">
        <v>232</v>
      </c>
      <c r="L1166" s="4">
        <v>15</v>
      </c>
      <c r="M1166" s="4">
        <v>3</v>
      </c>
      <c r="N1166" s="4" t="s">
        <v>3</v>
      </c>
      <c r="O1166" s="4">
        <v>2</v>
      </c>
      <c r="P1166" s="4"/>
      <c r="Q1166" s="4"/>
      <c r="R1166" s="4"/>
      <c r="S1166" s="4"/>
      <c r="T1166" s="4"/>
      <c r="U1166" s="4"/>
      <c r="V1166" s="4"/>
      <c r="W1166" s="4">
        <v>0</v>
      </c>
      <c r="X1166" s="4">
        <v>1</v>
      </c>
      <c r="Y1166" s="4">
        <v>0</v>
      </c>
      <c r="Z1166" s="4"/>
      <c r="AA1166" s="4"/>
      <c r="AB1166" s="4"/>
    </row>
    <row r="1167" spans="1:28" x14ac:dyDescent="0.2">
      <c r="A1167" s="4">
        <v>50</v>
      </c>
      <c r="B1167" s="4">
        <v>0</v>
      </c>
      <c r="C1167" s="4">
        <v>0</v>
      </c>
      <c r="D1167" s="4">
        <v>1</v>
      </c>
      <c r="E1167" s="4">
        <v>214</v>
      </c>
      <c r="F1167" s="4">
        <f>ROUND(Source!AS1150,O1167)</f>
        <v>9421.2000000000007</v>
      </c>
      <c r="G1167" s="4" t="s">
        <v>84</v>
      </c>
      <c r="H1167" s="4" t="s">
        <v>85</v>
      </c>
      <c r="I1167" s="4"/>
      <c r="J1167" s="4"/>
      <c r="K1167" s="4">
        <v>214</v>
      </c>
      <c r="L1167" s="4">
        <v>16</v>
      </c>
      <c r="M1167" s="4">
        <v>3</v>
      </c>
      <c r="N1167" s="4" t="s">
        <v>3</v>
      </c>
      <c r="O1167" s="4">
        <v>2</v>
      </c>
      <c r="P1167" s="4"/>
      <c r="Q1167" s="4"/>
      <c r="R1167" s="4"/>
      <c r="S1167" s="4"/>
      <c r="T1167" s="4"/>
      <c r="U1167" s="4"/>
      <c r="V1167" s="4"/>
      <c r="W1167" s="4">
        <v>9421.2000000000007</v>
      </c>
      <c r="X1167" s="4">
        <v>1</v>
      </c>
      <c r="Y1167" s="4">
        <v>9421.2000000000007</v>
      </c>
      <c r="Z1167" s="4"/>
      <c r="AA1167" s="4"/>
      <c r="AB1167" s="4"/>
    </row>
    <row r="1168" spans="1:28" x14ac:dyDescent="0.2">
      <c r="A1168" s="4">
        <v>50</v>
      </c>
      <c r="B1168" s="4">
        <v>0</v>
      </c>
      <c r="C1168" s="4">
        <v>0</v>
      </c>
      <c r="D1168" s="4">
        <v>1</v>
      </c>
      <c r="E1168" s="4">
        <v>215</v>
      </c>
      <c r="F1168" s="4">
        <f>ROUND(Source!AT1150,O1168)</f>
        <v>0</v>
      </c>
      <c r="G1168" s="4" t="s">
        <v>86</v>
      </c>
      <c r="H1168" s="4" t="s">
        <v>87</v>
      </c>
      <c r="I1168" s="4"/>
      <c r="J1168" s="4"/>
      <c r="K1168" s="4">
        <v>215</v>
      </c>
      <c r="L1168" s="4">
        <v>17</v>
      </c>
      <c r="M1168" s="4">
        <v>3</v>
      </c>
      <c r="N1168" s="4" t="s">
        <v>3</v>
      </c>
      <c r="O1168" s="4">
        <v>2</v>
      </c>
      <c r="P1168" s="4"/>
      <c r="Q1168" s="4"/>
      <c r="R1168" s="4"/>
      <c r="S1168" s="4"/>
      <c r="T1168" s="4"/>
      <c r="U1168" s="4"/>
      <c r="V1168" s="4"/>
      <c r="W1168" s="4">
        <v>0</v>
      </c>
      <c r="X1168" s="4">
        <v>1</v>
      </c>
      <c r="Y1168" s="4">
        <v>0</v>
      </c>
      <c r="Z1168" s="4"/>
      <c r="AA1168" s="4"/>
      <c r="AB1168" s="4"/>
    </row>
    <row r="1169" spans="1:245" x14ac:dyDescent="0.2">
      <c r="A1169" s="4">
        <v>50</v>
      </c>
      <c r="B1169" s="4">
        <v>0</v>
      </c>
      <c r="C1169" s="4">
        <v>0</v>
      </c>
      <c r="D1169" s="4">
        <v>1</v>
      </c>
      <c r="E1169" s="4">
        <v>217</v>
      </c>
      <c r="F1169" s="4">
        <f>ROUND(Source!AU1150,O1169)</f>
        <v>0</v>
      </c>
      <c r="G1169" s="4" t="s">
        <v>88</v>
      </c>
      <c r="H1169" s="4" t="s">
        <v>89</v>
      </c>
      <c r="I1169" s="4"/>
      <c r="J1169" s="4"/>
      <c r="K1169" s="4">
        <v>217</v>
      </c>
      <c r="L1169" s="4">
        <v>18</v>
      </c>
      <c r="M1169" s="4">
        <v>3</v>
      </c>
      <c r="N1169" s="4" t="s">
        <v>3</v>
      </c>
      <c r="O1169" s="4">
        <v>2</v>
      </c>
      <c r="P1169" s="4"/>
      <c r="Q1169" s="4"/>
      <c r="R1169" s="4"/>
      <c r="S1169" s="4"/>
      <c r="T1169" s="4"/>
      <c r="U1169" s="4"/>
      <c r="V1169" s="4"/>
      <c r="W1169" s="4">
        <v>0</v>
      </c>
      <c r="X1169" s="4">
        <v>1</v>
      </c>
      <c r="Y1169" s="4">
        <v>0</v>
      </c>
      <c r="Z1169" s="4"/>
      <c r="AA1169" s="4"/>
      <c r="AB1169" s="4"/>
    </row>
    <row r="1170" spans="1:245" x14ac:dyDescent="0.2">
      <c r="A1170" s="4">
        <v>50</v>
      </c>
      <c r="B1170" s="4">
        <v>0</v>
      </c>
      <c r="C1170" s="4">
        <v>0</v>
      </c>
      <c r="D1170" s="4">
        <v>1</v>
      </c>
      <c r="E1170" s="4">
        <v>230</v>
      </c>
      <c r="F1170" s="4">
        <f>ROUND(Source!BA1150,O1170)</f>
        <v>0</v>
      </c>
      <c r="G1170" s="4" t="s">
        <v>90</v>
      </c>
      <c r="H1170" s="4" t="s">
        <v>91</v>
      </c>
      <c r="I1170" s="4"/>
      <c r="J1170" s="4"/>
      <c r="K1170" s="4">
        <v>230</v>
      </c>
      <c r="L1170" s="4">
        <v>19</v>
      </c>
      <c r="M1170" s="4">
        <v>3</v>
      </c>
      <c r="N1170" s="4" t="s">
        <v>3</v>
      </c>
      <c r="O1170" s="4">
        <v>2</v>
      </c>
      <c r="P1170" s="4"/>
      <c r="Q1170" s="4"/>
      <c r="R1170" s="4"/>
      <c r="S1170" s="4"/>
      <c r="T1170" s="4"/>
      <c r="U1170" s="4"/>
      <c r="V1170" s="4"/>
      <c r="W1170" s="4">
        <v>0</v>
      </c>
      <c r="X1170" s="4">
        <v>1</v>
      </c>
      <c r="Y1170" s="4">
        <v>0</v>
      </c>
      <c r="Z1170" s="4"/>
      <c r="AA1170" s="4"/>
      <c r="AB1170" s="4"/>
    </row>
    <row r="1171" spans="1:245" x14ac:dyDescent="0.2">
      <c r="A1171" s="4">
        <v>50</v>
      </c>
      <c r="B1171" s="4">
        <v>0</v>
      </c>
      <c r="C1171" s="4">
        <v>0</v>
      </c>
      <c r="D1171" s="4">
        <v>1</v>
      </c>
      <c r="E1171" s="4">
        <v>206</v>
      </c>
      <c r="F1171" s="4">
        <f>ROUND(Source!T1150,O1171)</f>
        <v>0</v>
      </c>
      <c r="G1171" s="4" t="s">
        <v>92</v>
      </c>
      <c r="H1171" s="4" t="s">
        <v>93</v>
      </c>
      <c r="I1171" s="4"/>
      <c r="J1171" s="4"/>
      <c r="K1171" s="4">
        <v>206</v>
      </c>
      <c r="L1171" s="4">
        <v>20</v>
      </c>
      <c r="M1171" s="4">
        <v>3</v>
      </c>
      <c r="N1171" s="4" t="s">
        <v>3</v>
      </c>
      <c r="O1171" s="4">
        <v>2</v>
      </c>
      <c r="P1171" s="4"/>
      <c r="Q1171" s="4"/>
      <c r="R1171" s="4"/>
      <c r="S1171" s="4"/>
      <c r="T1171" s="4"/>
      <c r="U1171" s="4"/>
      <c r="V1171" s="4"/>
      <c r="W1171" s="4">
        <v>0</v>
      </c>
      <c r="X1171" s="4">
        <v>1</v>
      </c>
      <c r="Y1171" s="4">
        <v>0</v>
      </c>
      <c r="Z1171" s="4"/>
      <c r="AA1171" s="4"/>
      <c r="AB1171" s="4"/>
    </row>
    <row r="1172" spans="1:245" x14ac:dyDescent="0.2">
      <c r="A1172" s="4">
        <v>50</v>
      </c>
      <c r="B1172" s="4">
        <v>0</v>
      </c>
      <c r="C1172" s="4">
        <v>0</v>
      </c>
      <c r="D1172" s="4">
        <v>1</v>
      </c>
      <c r="E1172" s="4">
        <v>207</v>
      </c>
      <c r="F1172" s="4">
        <f>Source!U1150</f>
        <v>15.608214999999998</v>
      </c>
      <c r="G1172" s="4" t="s">
        <v>94</v>
      </c>
      <c r="H1172" s="4" t="s">
        <v>95</v>
      </c>
      <c r="I1172" s="4"/>
      <c r="J1172" s="4"/>
      <c r="K1172" s="4">
        <v>207</v>
      </c>
      <c r="L1172" s="4">
        <v>21</v>
      </c>
      <c r="M1172" s="4">
        <v>3</v>
      </c>
      <c r="N1172" s="4" t="s">
        <v>3</v>
      </c>
      <c r="O1172" s="4">
        <v>-1</v>
      </c>
      <c r="P1172" s="4"/>
      <c r="Q1172" s="4"/>
      <c r="R1172" s="4"/>
      <c r="S1172" s="4"/>
      <c r="T1172" s="4"/>
      <c r="U1172" s="4"/>
      <c r="V1172" s="4"/>
      <c r="W1172" s="4">
        <v>15.608215</v>
      </c>
      <c r="X1172" s="4">
        <v>1</v>
      </c>
      <c r="Y1172" s="4">
        <v>15.608215</v>
      </c>
      <c r="Z1172" s="4"/>
      <c r="AA1172" s="4"/>
      <c r="AB1172" s="4"/>
    </row>
    <row r="1173" spans="1:245" x14ac:dyDescent="0.2">
      <c r="A1173" s="4">
        <v>50</v>
      </c>
      <c r="B1173" s="4">
        <v>0</v>
      </c>
      <c r="C1173" s="4">
        <v>0</v>
      </c>
      <c r="D1173" s="4">
        <v>1</v>
      </c>
      <c r="E1173" s="4">
        <v>208</v>
      </c>
      <c r="F1173" s="4">
        <f>Source!V1150</f>
        <v>0</v>
      </c>
      <c r="G1173" s="4" t="s">
        <v>96</v>
      </c>
      <c r="H1173" s="4" t="s">
        <v>97</v>
      </c>
      <c r="I1173" s="4"/>
      <c r="J1173" s="4"/>
      <c r="K1173" s="4">
        <v>208</v>
      </c>
      <c r="L1173" s="4">
        <v>22</v>
      </c>
      <c r="M1173" s="4">
        <v>3</v>
      </c>
      <c r="N1173" s="4" t="s">
        <v>3</v>
      </c>
      <c r="O1173" s="4">
        <v>-1</v>
      </c>
      <c r="P1173" s="4"/>
      <c r="Q1173" s="4"/>
      <c r="R1173" s="4"/>
      <c r="S1173" s="4"/>
      <c r="T1173" s="4"/>
      <c r="U1173" s="4"/>
      <c r="V1173" s="4"/>
      <c r="W1173" s="4">
        <v>0</v>
      </c>
      <c r="X1173" s="4">
        <v>1</v>
      </c>
      <c r="Y1173" s="4">
        <v>0</v>
      </c>
      <c r="Z1173" s="4"/>
      <c r="AA1173" s="4"/>
      <c r="AB1173" s="4"/>
    </row>
    <row r="1174" spans="1:245" x14ac:dyDescent="0.2">
      <c r="A1174" s="4">
        <v>50</v>
      </c>
      <c r="B1174" s="4">
        <v>0</v>
      </c>
      <c r="C1174" s="4">
        <v>0</v>
      </c>
      <c r="D1174" s="4">
        <v>1</v>
      </c>
      <c r="E1174" s="4">
        <v>209</v>
      </c>
      <c r="F1174" s="4">
        <f>ROUND(Source!W1150,O1174)</f>
        <v>0</v>
      </c>
      <c r="G1174" s="4" t="s">
        <v>98</v>
      </c>
      <c r="H1174" s="4" t="s">
        <v>99</v>
      </c>
      <c r="I1174" s="4"/>
      <c r="J1174" s="4"/>
      <c r="K1174" s="4">
        <v>209</v>
      </c>
      <c r="L1174" s="4">
        <v>23</v>
      </c>
      <c r="M1174" s="4">
        <v>3</v>
      </c>
      <c r="N1174" s="4" t="s">
        <v>3</v>
      </c>
      <c r="O1174" s="4">
        <v>2</v>
      </c>
      <c r="P1174" s="4"/>
      <c r="Q1174" s="4"/>
      <c r="R1174" s="4"/>
      <c r="S1174" s="4"/>
      <c r="T1174" s="4"/>
      <c r="U1174" s="4"/>
      <c r="V1174" s="4"/>
      <c r="W1174" s="4">
        <v>0</v>
      </c>
      <c r="X1174" s="4">
        <v>1</v>
      </c>
      <c r="Y1174" s="4">
        <v>0</v>
      </c>
      <c r="Z1174" s="4"/>
      <c r="AA1174" s="4"/>
      <c r="AB1174" s="4"/>
    </row>
    <row r="1175" spans="1:245" x14ac:dyDescent="0.2">
      <c r="A1175" s="4">
        <v>50</v>
      </c>
      <c r="B1175" s="4">
        <v>0</v>
      </c>
      <c r="C1175" s="4">
        <v>0</v>
      </c>
      <c r="D1175" s="4">
        <v>1</v>
      </c>
      <c r="E1175" s="4">
        <v>233</v>
      </c>
      <c r="F1175" s="4">
        <f>ROUND(Source!BD1150,O1175)</f>
        <v>0</v>
      </c>
      <c r="G1175" s="4" t="s">
        <v>100</v>
      </c>
      <c r="H1175" s="4" t="s">
        <v>101</v>
      </c>
      <c r="I1175" s="4"/>
      <c r="J1175" s="4"/>
      <c r="K1175" s="4">
        <v>233</v>
      </c>
      <c r="L1175" s="4">
        <v>24</v>
      </c>
      <c r="M1175" s="4">
        <v>3</v>
      </c>
      <c r="N1175" s="4" t="s">
        <v>3</v>
      </c>
      <c r="O1175" s="4">
        <v>2</v>
      </c>
      <c r="P1175" s="4"/>
      <c r="Q1175" s="4"/>
      <c r="R1175" s="4"/>
      <c r="S1175" s="4"/>
      <c r="T1175" s="4"/>
      <c r="U1175" s="4"/>
      <c r="V1175" s="4"/>
      <c r="W1175" s="4">
        <v>0</v>
      </c>
      <c r="X1175" s="4">
        <v>1</v>
      </c>
      <c r="Y1175" s="4">
        <v>0</v>
      </c>
      <c r="Z1175" s="4"/>
      <c r="AA1175" s="4"/>
      <c r="AB1175" s="4"/>
    </row>
    <row r="1176" spans="1:245" x14ac:dyDescent="0.2">
      <c r="A1176" s="4">
        <v>50</v>
      </c>
      <c r="B1176" s="4">
        <v>0</v>
      </c>
      <c r="C1176" s="4">
        <v>0</v>
      </c>
      <c r="D1176" s="4">
        <v>1</v>
      </c>
      <c r="E1176" s="4">
        <v>210</v>
      </c>
      <c r="F1176" s="4">
        <f>ROUND(Source!X1150,O1176)</f>
        <v>3462.03</v>
      </c>
      <c r="G1176" s="4" t="s">
        <v>102</v>
      </c>
      <c r="H1176" s="4" t="s">
        <v>103</v>
      </c>
      <c r="I1176" s="4"/>
      <c r="J1176" s="4"/>
      <c r="K1176" s="4">
        <v>210</v>
      </c>
      <c r="L1176" s="4">
        <v>25</v>
      </c>
      <c r="M1176" s="4">
        <v>3</v>
      </c>
      <c r="N1176" s="4" t="s">
        <v>3</v>
      </c>
      <c r="O1176" s="4">
        <v>2</v>
      </c>
      <c r="P1176" s="4"/>
      <c r="Q1176" s="4"/>
      <c r="R1176" s="4"/>
      <c r="S1176" s="4"/>
      <c r="T1176" s="4"/>
      <c r="U1176" s="4"/>
      <c r="V1176" s="4"/>
      <c r="W1176" s="4">
        <v>3462.03</v>
      </c>
      <c r="X1176" s="4">
        <v>1</v>
      </c>
      <c r="Y1176" s="4">
        <v>3462.03</v>
      </c>
      <c r="Z1176" s="4"/>
      <c r="AA1176" s="4"/>
      <c r="AB1176" s="4"/>
    </row>
    <row r="1177" spans="1:245" x14ac:dyDescent="0.2">
      <c r="A1177" s="4">
        <v>50</v>
      </c>
      <c r="B1177" s="4">
        <v>0</v>
      </c>
      <c r="C1177" s="4">
        <v>0</v>
      </c>
      <c r="D1177" s="4">
        <v>1</v>
      </c>
      <c r="E1177" s="4">
        <v>211</v>
      </c>
      <c r="F1177" s="4">
        <f>ROUND(Source!Y1150,O1177)</f>
        <v>1732.81</v>
      </c>
      <c r="G1177" s="4" t="s">
        <v>104</v>
      </c>
      <c r="H1177" s="4" t="s">
        <v>105</v>
      </c>
      <c r="I1177" s="4"/>
      <c r="J1177" s="4"/>
      <c r="K1177" s="4">
        <v>211</v>
      </c>
      <c r="L1177" s="4">
        <v>26</v>
      </c>
      <c r="M1177" s="4">
        <v>3</v>
      </c>
      <c r="N1177" s="4" t="s">
        <v>3</v>
      </c>
      <c r="O1177" s="4">
        <v>2</v>
      </c>
      <c r="P1177" s="4"/>
      <c r="Q1177" s="4"/>
      <c r="R1177" s="4"/>
      <c r="S1177" s="4"/>
      <c r="T1177" s="4"/>
      <c r="U1177" s="4"/>
      <c r="V1177" s="4"/>
      <c r="W1177" s="4">
        <v>1732.81</v>
      </c>
      <c r="X1177" s="4">
        <v>1</v>
      </c>
      <c r="Y1177" s="4">
        <v>1732.81</v>
      </c>
      <c r="Z1177" s="4"/>
      <c r="AA1177" s="4"/>
      <c r="AB1177" s="4"/>
    </row>
    <row r="1178" spans="1:245" x14ac:dyDescent="0.2">
      <c r="A1178" s="4">
        <v>50</v>
      </c>
      <c r="B1178" s="4">
        <v>0</v>
      </c>
      <c r="C1178" s="4">
        <v>0</v>
      </c>
      <c r="D1178" s="4">
        <v>1</v>
      </c>
      <c r="E1178" s="4">
        <v>224</v>
      </c>
      <c r="F1178" s="4">
        <f>ROUND(Source!AR1150,O1178)</f>
        <v>9421.2000000000007</v>
      </c>
      <c r="G1178" s="4" t="s">
        <v>106</v>
      </c>
      <c r="H1178" s="4" t="s">
        <v>107</v>
      </c>
      <c r="I1178" s="4"/>
      <c r="J1178" s="4"/>
      <c r="K1178" s="4">
        <v>224</v>
      </c>
      <c r="L1178" s="4">
        <v>27</v>
      </c>
      <c r="M1178" s="4">
        <v>3</v>
      </c>
      <c r="N1178" s="4" t="s">
        <v>3</v>
      </c>
      <c r="O1178" s="4">
        <v>2</v>
      </c>
      <c r="P1178" s="4"/>
      <c r="Q1178" s="4"/>
      <c r="R1178" s="4"/>
      <c r="S1178" s="4"/>
      <c r="T1178" s="4"/>
      <c r="U1178" s="4"/>
      <c r="V1178" s="4"/>
      <c r="W1178" s="4">
        <v>9421.2000000000007</v>
      </c>
      <c r="X1178" s="4">
        <v>1</v>
      </c>
      <c r="Y1178" s="4">
        <v>9421.2000000000007</v>
      </c>
      <c r="Z1178" s="4"/>
      <c r="AA1178" s="4"/>
      <c r="AB1178" s="4"/>
    </row>
    <row r="1180" spans="1:245" x14ac:dyDescent="0.2">
      <c r="A1180" s="1">
        <v>4</v>
      </c>
      <c r="B1180" s="1">
        <v>1</v>
      </c>
      <c r="C1180" s="1"/>
      <c r="D1180" s="1">
        <f>ROW(A1290)</f>
        <v>1290</v>
      </c>
      <c r="E1180" s="1"/>
      <c r="F1180" s="1" t="s">
        <v>15</v>
      </c>
      <c r="G1180" s="1" t="s">
        <v>108</v>
      </c>
      <c r="H1180" s="1" t="s">
        <v>3</v>
      </c>
      <c r="I1180" s="1">
        <v>0</v>
      </c>
      <c r="J1180" s="1"/>
      <c r="K1180" s="1">
        <v>0</v>
      </c>
      <c r="L1180" s="1"/>
      <c r="M1180" s="1" t="s">
        <v>3</v>
      </c>
      <c r="N1180" s="1"/>
      <c r="O1180" s="1"/>
      <c r="P1180" s="1"/>
      <c r="Q1180" s="1"/>
      <c r="R1180" s="1"/>
      <c r="S1180" s="1">
        <v>0</v>
      </c>
      <c r="T1180" s="1"/>
      <c r="U1180" s="1" t="s">
        <v>3</v>
      </c>
      <c r="V1180" s="1">
        <v>0</v>
      </c>
      <c r="W1180" s="1"/>
      <c r="X1180" s="1"/>
      <c r="Y1180" s="1"/>
      <c r="Z1180" s="1"/>
      <c r="AA1180" s="1"/>
      <c r="AB1180" s="1" t="s">
        <v>3</v>
      </c>
      <c r="AC1180" s="1" t="s">
        <v>3</v>
      </c>
      <c r="AD1180" s="1" t="s">
        <v>3</v>
      </c>
      <c r="AE1180" s="1" t="s">
        <v>3</v>
      </c>
      <c r="AF1180" s="1" t="s">
        <v>3</v>
      </c>
      <c r="AG1180" s="1" t="s">
        <v>3</v>
      </c>
      <c r="AH1180" s="1"/>
      <c r="AI1180" s="1"/>
      <c r="AJ1180" s="1"/>
      <c r="AK1180" s="1"/>
      <c r="AL1180" s="1"/>
      <c r="AM1180" s="1"/>
      <c r="AN1180" s="1"/>
      <c r="AO1180" s="1"/>
      <c r="AP1180" s="1" t="s">
        <v>3</v>
      </c>
      <c r="AQ1180" s="1" t="s">
        <v>3</v>
      </c>
      <c r="AR1180" s="1" t="s">
        <v>3</v>
      </c>
      <c r="AS1180" s="1"/>
      <c r="AT1180" s="1"/>
      <c r="AU1180" s="1"/>
      <c r="AV1180" s="1"/>
      <c r="AW1180" s="1"/>
      <c r="AX1180" s="1"/>
      <c r="AY1180" s="1"/>
      <c r="AZ1180" s="1" t="s">
        <v>3</v>
      </c>
      <c r="BA1180" s="1"/>
      <c r="BB1180" s="1" t="s">
        <v>3</v>
      </c>
      <c r="BC1180" s="1" t="s">
        <v>3</v>
      </c>
      <c r="BD1180" s="1" t="s">
        <v>3</v>
      </c>
      <c r="BE1180" s="1" t="s">
        <v>3</v>
      </c>
      <c r="BF1180" s="1" t="s">
        <v>3</v>
      </c>
      <c r="BG1180" s="1" t="s">
        <v>3</v>
      </c>
      <c r="BH1180" s="1" t="s">
        <v>3</v>
      </c>
      <c r="BI1180" s="1" t="s">
        <v>3</v>
      </c>
      <c r="BJ1180" s="1" t="s">
        <v>3</v>
      </c>
      <c r="BK1180" s="1" t="s">
        <v>3</v>
      </c>
      <c r="BL1180" s="1" t="s">
        <v>3</v>
      </c>
      <c r="BM1180" s="1" t="s">
        <v>3</v>
      </c>
      <c r="BN1180" s="1" t="s">
        <v>3</v>
      </c>
      <c r="BO1180" s="1" t="s">
        <v>3</v>
      </c>
      <c r="BP1180" s="1" t="s">
        <v>3</v>
      </c>
      <c r="BQ1180" s="1"/>
      <c r="BR1180" s="1"/>
      <c r="BS1180" s="1"/>
      <c r="BT1180" s="1"/>
      <c r="BU1180" s="1"/>
      <c r="BV1180" s="1"/>
      <c r="BW1180" s="1"/>
      <c r="BX1180" s="1">
        <v>0</v>
      </c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>
        <v>0</v>
      </c>
    </row>
    <row r="1182" spans="1:245" x14ac:dyDescent="0.2">
      <c r="A1182" s="2">
        <v>52</v>
      </c>
      <c r="B1182" s="2">
        <f t="shared" ref="B1182:G1182" si="1033">B1290</f>
        <v>1</v>
      </c>
      <c r="C1182" s="2">
        <f t="shared" si="1033"/>
        <v>4</v>
      </c>
      <c r="D1182" s="2">
        <f t="shared" si="1033"/>
        <v>1180</v>
      </c>
      <c r="E1182" s="2">
        <f t="shared" si="1033"/>
        <v>0</v>
      </c>
      <c r="F1182" s="2" t="str">
        <f t="shared" si="1033"/>
        <v>Новый раздел</v>
      </c>
      <c r="G1182" s="2" t="str">
        <f t="shared" si="1033"/>
        <v>Монтажные (кровельные) работы</v>
      </c>
      <c r="H1182" s="2"/>
      <c r="I1182" s="2"/>
      <c r="J1182" s="2"/>
      <c r="K1182" s="2"/>
      <c r="L1182" s="2"/>
      <c r="M1182" s="2"/>
      <c r="N1182" s="2"/>
      <c r="O1182" s="2">
        <f t="shared" ref="O1182:AT1182" si="1034">O1290</f>
        <v>648982.93999999994</v>
      </c>
      <c r="P1182" s="2">
        <f t="shared" si="1034"/>
        <v>451266.61</v>
      </c>
      <c r="Q1182" s="2">
        <f t="shared" si="1034"/>
        <v>25482</v>
      </c>
      <c r="R1182" s="2">
        <f t="shared" si="1034"/>
        <v>14683.14</v>
      </c>
      <c r="S1182" s="2">
        <f t="shared" si="1034"/>
        <v>172234.33</v>
      </c>
      <c r="T1182" s="2">
        <f t="shared" si="1034"/>
        <v>0</v>
      </c>
      <c r="U1182" s="2">
        <f t="shared" si="1034"/>
        <v>524.25611299999991</v>
      </c>
      <c r="V1182" s="2">
        <f t="shared" si="1034"/>
        <v>0</v>
      </c>
      <c r="W1182" s="2">
        <f t="shared" si="1034"/>
        <v>0</v>
      </c>
      <c r="X1182" s="2">
        <f t="shared" si="1034"/>
        <v>143159.69</v>
      </c>
      <c r="Y1182" s="2">
        <f t="shared" si="1034"/>
        <v>70616.070000000007</v>
      </c>
      <c r="Z1182" s="2">
        <f t="shared" si="1034"/>
        <v>0</v>
      </c>
      <c r="AA1182" s="2">
        <f t="shared" si="1034"/>
        <v>0</v>
      </c>
      <c r="AB1182" s="2">
        <f t="shared" si="1034"/>
        <v>560971.43000000005</v>
      </c>
      <c r="AC1182" s="2">
        <f t="shared" si="1034"/>
        <v>390508.07</v>
      </c>
      <c r="AD1182" s="2">
        <f t="shared" si="1034"/>
        <v>22019.09</v>
      </c>
      <c r="AE1182" s="2">
        <f t="shared" si="1034"/>
        <v>12686.47</v>
      </c>
      <c r="AF1182" s="2">
        <f t="shared" si="1034"/>
        <v>148444.26999999999</v>
      </c>
      <c r="AG1182" s="2">
        <f t="shared" si="1034"/>
        <v>0</v>
      </c>
      <c r="AH1182" s="2">
        <f t="shared" si="1034"/>
        <v>451.82880299999994</v>
      </c>
      <c r="AI1182" s="2">
        <f t="shared" si="1034"/>
        <v>0</v>
      </c>
      <c r="AJ1182" s="2">
        <f t="shared" si="1034"/>
        <v>0</v>
      </c>
      <c r="AK1182" s="2">
        <f t="shared" si="1034"/>
        <v>123282.33</v>
      </c>
      <c r="AL1182" s="2">
        <f t="shared" si="1034"/>
        <v>60862.15</v>
      </c>
      <c r="AM1182" s="2">
        <f t="shared" si="1034"/>
        <v>0</v>
      </c>
      <c r="AN1182" s="2">
        <f t="shared" si="1034"/>
        <v>0</v>
      </c>
      <c r="AO1182" s="2">
        <f t="shared" si="1034"/>
        <v>0</v>
      </c>
      <c r="AP1182" s="2">
        <f t="shared" si="1034"/>
        <v>0</v>
      </c>
      <c r="AQ1182" s="2">
        <f t="shared" si="1034"/>
        <v>0</v>
      </c>
      <c r="AR1182" s="2">
        <f t="shared" si="1034"/>
        <v>886251.72</v>
      </c>
      <c r="AS1182" s="2">
        <f t="shared" si="1034"/>
        <v>886251.72</v>
      </c>
      <c r="AT1182" s="2">
        <f t="shared" si="1034"/>
        <v>0</v>
      </c>
      <c r="AU1182" s="2">
        <f t="shared" ref="AU1182:BZ1182" si="1035">AU1290</f>
        <v>0</v>
      </c>
      <c r="AV1182" s="2">
        <f t="shared" si="1035"/>
        <v>451266.61</v>
      </c>
      <c r="AW1182" s="2">
        <f t="shared" si="1035"/>
        <v>451266.61</v>
      </c>
      <c r="AX1182" s="2">
        <f t="shared" si="1035"/>
        <v>0</v>
      </c>
      <c r="AY1182" s="2">
        <f t="shared" si="1035"/>
        <v>451266.61</v>
      </c>
      <c r="AZ1182" s="2">
        <f t="shared" si="1035"/>
        <v>0</v>
      </c>
      <c r="BA1182" s="2">
        <f t="shared" si="1035"/>
        <v>0</v>
      </c>
      <c r="BB1182" s="2">
        <f t="shared" si="1035"/>
        <v>0</v>
      </c>
      <c r="BC1182" s="2">
        <f t="shared" si="1035"/>
        <v>0</v>
      </c>
      <c r="BD1182" s="2">
        <f t="shared" si="1035"/>
        <v>0</v>
      </c>
      <c r="BE1182" s="2">
        <f t="shared" si="1035"/>
        <v>0</v>
      </c>
      <c r="BF1182" s="2">
        <f t="shared" si="1035"/>
        <v>0</v>
      </c>
      <c r="BG1182" s="2">
        <f t="shared" si="1035"/>
        <v>0</v>
      </c>
      <c r="BH1182" s="2">
        <f t="shared" si="1035"/>
        <v>0</v>
      </c>
      <c r="BI1182" s="2">
        <f t="shared" si="1035"/>
        <v>0</v>
      </c>
      <c r="BJ1182" s="2">
        <f t="shared" si="1035"/>
        <v>0</v>
      </c>
      <c r="BK1182" s="2">
        <f t="shared" si="1035"/>
        <v>0</v>
      </c>
      <c r="BL1182" s="2">
        <f t="shared" si="1035"/>
        <v>0</v>
      </c>
      <c r="BM1182" s="2">
        <f t="shared" si="1035"/>
        <v>0</v>
      </c>
      <c r="BN1182" s="2">
        <f t="shared" si="1035"/>
        <v>0</v>
      </c>
      <c r="BO1182" s="2">
        <f t="shared" si="1035"/>
        <v>0</v>
      </c>
      <c r="BP1182" s="2">
        <f t="shared" si="1035"/>
        <v>0</v>
      </c>
      <c r="BQ1182" s="2">
        <f t="shared" si="1035"/>
        <v>0</v>
      </c>
      <c r="BR1182" s="2">
        <f t="shared" si="1035"/>
        <v>0</v>
      </c>
      <c r="BS1182" s="2">
        <f t="shared" si="1035"/>
        <v>0</v>
      </c>
      <c r="BT1182" s="2">
        <f t="shared" si="1035"/>
        <v>0</v>
      </c>
      <c r="BU1182" s="2">
        <f t="shared" si="1035"/>
        <v>0</v>
      </c>
      <c r="BV1182" s="2">
        <f t="shared" si="1035"/>
        <v>0</v>
      </c>
      <c r="BW1182" s="2">
        <f t="shared" si="1035"/>
        <v>0</v>
      </c>
      <c r="BX1182" s="2">
        <f t="shared" si="1035"/>
        <v>0</v>
      </c>
      <c r="BY1182" s="2">
        <f t="shared" si="1035"/>
        <v>0</v>
      </c>
      <c r="BZ1182" s="2">
        <f t="shared" si="1035"/>
        <v>0</v>
      </c>
      <c r="CA1182" s="2">
        <f t="shared" ref="CA1182:DF1182" si="1036">CA1290</f>
        <v>765414.26</v>
      </c>
      <c r="CB1182" s="2">
        <f t="shared" si="1036"/>
        <v>765414.26</v>
      </c>
      <c r="CC1182" s="2">
        <f t="shared" si="1036"/>
        <v>0</v>
      </c>
      <c r="CD1182" s="2">
        <f t="shared" si="1036"/>
        <v>0</v>
      </c>
      <c r="CE1182" s="2">
        <f t="shared" si="1036"/>
        <v>390508.07</v>
      </c>
      <c r="CF1182" s="2">
        <f t="shared" si="1036"/>
        <v>390508.07</v>
      </c>
      <c r="CG1182" s="2">
        <f t="shared" si="1036"/>
        <v>0</v>
      </c>
      <c r="CH1182" s="2">
        <f t="shared" si="1036"/>
        <v>390508.07</v>
      </c>
      <c r="CI1182" s="2">
        <f t="shared" si="1036"/>
        <v>0</v>
      </c>
      <c r="CJ1182" s="2">
        <f t="shared" si="1036"/>
        <v>0</v>
      </c>
      <c r="CK1182" s="2">
        <f t="shared" si="1036"/>
        <v>0</v>
      </c>
      <c r="CL1182" s="2">
        <f t="shared" si="1036"/>
        <v>0</v>
      </c>
      <c r="CM1182" s="2">
        <f t="shared" si="1036"/>
        <v>0</v>
      </c>
      <c r="CN1182" s="2">
        <f t="shared" si="1036"/>
        <v>0</v>
      </c>
      <c r="CO1182" s="2">
        <f t="shared" si="1036"/>
        <v>0</v>
      </c>
      <c r="CP1182" s="2">
        <f t="shared" si="1036"/>
        <v>0</v>
      </c>
      <c r="CQ1182" s="2">
        <f t="shared" si="1036"/>
        <v>0</v>
      </c>
      <c r="CR1182" s="2">
        <f t="shared" si="1036"/>
        <v>0</v>
      </c>
      <c r="CS1182" s="2">
        <f t="shared" si="1036"/>
        <v>0</v>
      </c>
      <c r="CT1182" s="2">
        <f t="shared" si="1036"/>
        <v>0</v>
      </c>
      <c r="CU1182" s="2">
        <f t="shared" si="1036"/>
        <v>0</v>
      </c>
      <c r="CV1182" s="2">
        <f t="shared" si="1036"/>
        <v>0</v>
      </c>
      <c r="CW1182" s="2">
        <f t="shared" si="1036"/>
        <v>0</v>
      </c>
      <c r="CX1182" s="2">
        <f t="shared" si="1036"/>
        <v>0</v>
      </c>
      <c r="CY1182" s="2">
        <f t="shared" si="1036"/>
        <v>0</v>
      </c>
      <c r="CZ1182" s="2">
        <f t="shared" si="1036"/>
        <v>0</v>
      </c>
      <c r="DA1182" s="2">
        <f t="shared" si="1036"/>
        <v>0</v>
      </c>
      <c r="DB1182" s="2">
        <f t="shared" si="1036"/>
        <v>0</v>
      </c>
      <c r="DC1182" s="2">
        <f t="shared" si="1036"/>
        <v>0</v>
      </c>
      <c r="DD1182" s="2">
        <f t="shared" si="1036"/>
        <v>0</v>
      </c>
      <c r="DE1182" s="2">
        <f t="shared" si="1036"/>
        <v>0</v>
      </c>
      <c r="DF1182" s="2">
        <f t="shared" si="1036"/>
        <v>0</v>
      </c>
      <c r="DG1182" s="3">
        <f t="shared" ref="DG1182:EL1182" si="1037">DG1290</f>
        <v>0</v>
      </c>
      <c r="DH1182" s="3">
        <f t="shared" si="1037"/>
        <v>0</v>
      </c>
      <c r="DI1182" s="3">
        <f t="shared" si="1037"/>
        <v>0</v>
      </c>
      <c r="DJ1182" s="3">
        <f t="shared" si="1037"/>
        <v>0</v>
      </c>
      <c r="DK1182" s="3">
        <f t="shared" si="1037"/>
        <v>0</v>
      </c>
      <c r="DL1182" s="3">
        <f t="shared" si="1037"/>
        <v>0</v>
      </c>
      <c r="DM1182" s="3">
        <f t="shared" si="1037"/>
        <v>0</v>
      </c>
      <c r="DN1182" s="3">
        <f t="shared" si="1037"/>
        <v>0</v>
      </c>
      <c r="DO1182" s="3">
        <f t="shared" si="1037"/>
        <v>0</v>
      </c>
      <c r="DP1182" s="3">
        <f t="shared" si="1037"/>
        <v>0</v>
      </c>
      <c r="DQ1182" s="3">
        <f t="shared" si="1037"/>
        <v>0</v>
      </c>
      <c r="DR1182" s="3">
        <f t="shared" si="1037"/>
        <v>0</v>
      </c>
      <c r="DS1182" s="3">
        <f t="shared" si="1037"/>
        <v>0</v>
      </c>
      <c r="DT1182" s="3">
        <f t="shared" si="1037"/>
        <v>0</v>
      </c>
      <c r="DU1182" s="3">
        <f t="shared" si="1037"/>
        <v>0</v>
      </c>
      <c r="DV1182" s="3">
        <f t="shared" si="1037"/>
        <v>0</v>
      </c>
      <c r="DW1182" s="3">
        <f t="shared" si="1037"/>
        <v>0</v>
      </c>
      <c r="DX1182" s="3">
        <f t="shared" si="1037"/>
        <v>0</v>
      </c>
      <c r="DY1182" s="3">
        <f t="shared" si="1037"/>
        <v>0</v>
      </c>
      <c r="DZ1182" s="3">
        <f t="shared" si="1037"/>
        <v>0</v>
      </c>
      <c r="EA1182" s="3">
        <f t="shared" si="1037"/>
        <v>0</v>
      </c>
      <c r="EB1182" s="3">
        <f t="shared" si="1037"/>
        <v>0</v>
      </c>
      <c r="EC1182" s="3">
        <f t="shared" si="1037"/>
        <v>0</v>
      </c>
      <c r="ED1182" s="3">
        <f t="shared" si="1037"/>
        <v>0</v>
      </c>
      <c r="EE1182" s="3">
        <f t="shared" si="1037"/>
        <v>0</v>
      </c>
      <c r="EF1182" s="3">
        <f t="shared" si="1037"/>
        <v>0</v>
      </c>
      <c r="EG1182" s="3">
        <f t="shared" si="1037"/>
        <v>0</v>
      </c>
      <c r="EH1182" s="3">
        <f t="shared" si="1037"/>
        <v>0</v>
      </c>
      <c r="EI1182" s="3">
        <f t="shared" si="1037"/>
        <v>0</v>
      </c>
      <c r="EJ1182" s="3">
        <f t="shared" si="1037"/>
        <v>0</v>
      </c>
      <c r="EK1182" s="3">
        <f t="shared" si="1037"/>
        <v>0</v>
      </c>
      <c r="EL1182" s="3">
        <f t="shared" si="1037"/>
        <v>0</v>
      </c>
      <c r="EM1182" s="3">
        <f t="shared" ref="EM1182:FR1182" si="1038">EM1290</f>
        <v>0</v>
      </c>
      <c r="EN1182" s="3">
        <f t="shared" si="1038"/>
        <v>0</v>
      </c>
      <c r="EO1182" s="3">
        <f t="shared" si="1038"/>
        <v>0</v>
      </c>
      <c r="EP1182" s="3">
        <f t="shared" si="1038"/>
        <v>0</v>
      </c>
      <c r="EQ1182" s="3">
        <f t="shared" si="1038"/>
        <v>0</v>
      </c>
      <c r="ER1182" s="3">
        <f t="shared" si="1038"/>
        <v>0</v>
      </c>
      <c r="ES1182" s="3">
        <f t="shared" si="1038"/>
        <v>0</v>
      </c>
      <c r="ET1182" s="3">
        <f t="shared" si="1038"/>
        <v>0</v>
      </c>
      <c r="EU1182" s="3">
        <f t="shared" si="1038"/>
        <v>0</v>
      </c>
      <c r="EV1182" s="3">
        <f t="shared" si="1038"/>
        <v>0</v>
      </c>
      <c r="EW1182" s="3">
        <f t="shared" si="1038"/>
        <v>0</v>
      </c>
      <c r="EX1182" s="3">
        <f t="shared" si="1038"/>
        <v>0</v>
      </c>
      <c r="EY1182" s="3">
        <f t="shared" si="1038"/>
        <v>0</v>
      </c>
      <c r="EZ1182" s="3">
        <f t="shared" si="1038"/>
        <v>0</v>
      </c>
      <c r="FA1182" s="3">
        <f t="shared" si="1038"/>
        <v>0</v>
      </c>
      <c r="FB1182" s="3">
        <f t="shared" si="1038"/>
        <v>0</v>
      </c>
      <c r="FC1182" s="3">
        <f t="shared" si="1038"/>
        <v>0</v>
      </c>
      <c r="FD1182" s="3">
        <f t="shared" si="1038"/>
        <v>0</v>
      </c>
      <c r="FE1182" s="3">
        <f t="shared" si="1038"/>
        <v>0</v>
      </c>
      <c r="FF1182" s="3">
        <f t="shared" si="1038"/>
        <v>0</v>
      </c>
      <c r="FG1182" s="3">
        <f t="shared" si="1038"/>
        <v>0</v>
      </c>
      <c r="FH1182" s="3">
        <f t="shared" si="1038"/>
        <v>0</v>
      </c>
      <c r="FI1182" s="3">
        <f t="shared" si="1038"/>
        <v>0</v>
      </c>
      <c r="FJ1182" s="3">
        <f t="shared" si="1038"/>
        <v>0</v>
      </c>
      <c r="FK1182" s="3">
        <f t="shared" si="1038"/>
        <v>0</v>
      </c>
      <c r="FL1182" s="3">
        <f t="shared" si="1038"/>
        <v>0</v>
      </c>
      <c r="FM1182" s="3">
        <f t="shared" si="1038"/>
        <v>0</v>
      </c>
      <c r="FN1182" s="3">
        <f t="shared" si="1038"/>
        <v>0</v>
      </c>
      <c r="FO1182" s="3">
        <f t="shared" si="1038"/>
        <v>0</v>
      </c>
      <c r="FP1182" s="3">
        <f t="shared" si="1038"/>
        <v>0</v>
      </c>
      <c r="FQ1182" s="3">
        <f t="shared" si="1038"/>
        <v>0</v>
      </c>
      <c r="FR1182" s="3">
        <f t="shared" si="1038"/>
        <v>0</v>
      </c>
      <c r="FS1182" s="3">
        <f t="shared" ref="FS1182:GX1182" si="1039">FS1290</f>
        <v>0</v>
      </c>
      <c r="FT1182" s="3">
        <f t="shared" si="1039"/>
        <v>0</v>
      </c>
      <c r="FU1182" s="3">
        <f t="shared" si="1039"/>
        <v>0</v>
      </c>
      <c r="FV1182" s="3">
        <f t="shared" si="1039"/>
        <v>0</v>
      </c>
      <c r="FW1182" s="3">
        <f t="shared" si="1039"/>
        <v>0</v>
      </c>
      <c r="FX1182" s="3">
        <f t="shared" si="1039"/>
        <v>0</v>
      </c>
      <c r="FY1182" s="3">
        <f t="shared" si="1039"/>
        <v>0</v>
      </c>
      <c r="FZ1182" s="3">
        <f t="shared" si="1039"/>
        <v>0</v>
      </c>
      <c r="GA1182" s="3">
        <f t="shared" si="1039"/>
        <v>0</v>
      </c>
      <c r="GB1182" s="3">
        <f t="shared" si="1039"/>
        <v>0</v>
      </c>
      <c r="GC1182" s="3">
        <f t="shared" si="1039"/>
        <v>0</v>
      </c>
      <c r="GD1182" s="3">
        <f t="shared" si="1039"/>
        <v>0</v>
      </c>
      <c r="GE1182" s="3">
        <f t="shared" si="1039"/>
        <v>0</v>
      </c>
      <c r="GF1182" s="3">
        <f t="shared" si="1039"/>
        <v>0</v>
      </c>
      <c r="GG1182" s="3">
        <f t="shared" si="1039"/>
        <v>0</v>
      </c>
      <c r="GH1182" s="3">
        <f t="shared" si="1039"/>
        <v>0</v>
      </c>
      <c r="GI1182" s="3">
        <f t="shared" si="1039"/>
        <v>0</v>
      </c>
      <c r="GJ1182" s="3">
        <f t="shared" si="1039"/>
        <v>0</v>
      </c>
      <c r="GK1182" s="3">
        <f t="shared" si="1039"/>
        <v>0</v>
      </c>
      <c r="GL1182" s="3">
        <f t="shared" si="1039"/>
        <v>0</v>
      </c>
      <c r="GM1182" s="3">
        <f t="shared" si="1039"/>
        <v>0</v>
      </c>
      <c r="GN1182" s="3">
        <f t="shared" si="1039"/>
        <v>0</v>
      </c>
      <c r="GO1182" s="3">
        <f t="shared" si="1039"/>
        <v>0</v>
      </c>
      <c r="GP1182" s="3">
        <f t="shared" si="1039"/>
        <v>0</v>
      </c>
      <c r="GQ1182" s="3">
        <f t="shared" si="1039"/>
        <v>0</v>
      </c>
      <c r="GR1182" s="3">
        <f t="shared" si="1039"/>
        <v>0</v>
      </c>
      <c r="GS1182" s="3">
        <f t="shared" si="1039"/>
        <v>0</v>
      </c>
      <c r="GT1182" s="3">
        <f t="shared" si="1039"/>
        <v>0</v>
      </c>
      <c r="GU1182" s="3">
        <f t="shared" si="1039"/>
        <v>0</v>
      </c>
      <c r="GV1182" s="3">
        <f t="shared" si="1039"/>
        <v>0</v>
      </c>
      <c r="GW1182" s="3">
        <f t="shared" si="1039"/>
        <v>0</v>
      </c>
      <c r="GX1182" s="3">
        <f t="shared" si="1039"/>
        <v>0</v>
      </c>
    </row>
    <row r="1184" spans="1:245" x14ac:dyDescent="0.2">
      <c r="A1184">
        <v>17</v>
      </c>
      <c r="B1184">
        <v>1</v>
      </c>
      <c r="C1184">
        <f>ROW(SmtRes!A525)</f>
        <v>525</v>
      </c>
      <c r="D1184">
        <f>ROW(EtalonRes!A557)</f>
        <v>557</v>
      </c>
      <c r="E1184" t="s">
        <v>19</v>
      </c>
      <c r="F1184" t="s">
        <v>109</v>
      </c>
      <c r="G1184" t="s">
        <v>110</v>
      </c>
      <c r="H1184" t="s">
        <v>111</v>
      </c>
      <c r="I1184">
        <f>ROUND(3/100,9)</f>
        <v>0.03</v>
      </c>
      <c r="J1184">
        <v>0</v>
      </c>
      <c r="K1184">
        <f>ROUND(3/100,9)</f>
        <v>0.03</v>
      </c>
      <c r="O1184">
        <f t="shared" ref="O1184:O1197" si="1040">ROUND(CP1184,2)</f>
        <v>1299.03</v>
      </c>
      <c r="P1184">
        <f t="shared" ref="P1184:P1197" si="1041">ROUND((ROUND((AC1184*AW1184*I1184),2)*BC1184),2)</f>
        <v>242.03</v>
      </c>
      <c r="Q1184">
        <f t="shared" ref="Q1184:Q1191" si="1042">(ROUND((ROUND(((ET1184)*AV1184*I1184),2)*BB1184),2)+ROUND((ROUND(((AE1184-(EU1184))*AV1184*I1184),2)*BS1184),2))</f>
        <v>18.29</v>
      </c>
      <c r="R1184">
        <f t="shared" ref="R1184:R1197" si="1043">ROUND((ROUND((AE1184*AV1184*I1184),2)*BS1184),2)</f>
        <v>11.88</v>
      </c>
      <c r="S1184">
        <f t="shared" ref="S1184:S1197" si="1044">ROUND((ROUND((AF1184*AV1184*I1184),2)*BA1184),2)</f>
        <v>1038.71</v>
      </c>
      <c r="T1184">
        <f t="shared" ref="T1184:T1197" si="1045">ROUND(CU1184*I1184,2)</f>
        <v>0</v>
      </c>
      <c r="U1184">
        <f t="shared" ref="U1184:U1197" si="1046">CV1184*I1184</f>
        <v>3.3899999999999997</v>
      </c>
      <c r="V1184">
        <f t="shared" ref="V1184:V1197" si="1047">CW1184*I1184</f>
        <v>0</v>
      </c>
      <c r="W1184">
        <f t="shared" ref="W1184:W1197" si="1048">ROUND(CX1184*I1184,2)</f>
        <v>0</v>
      </c>
      <c r="X1184">
        <f t="shared" ref="X1184:X1197" si="1049">ROUND(CY1184,2)</f>
        <v>903.68</v>
      </c>
      <c r="Y1184">
        <f t="shared" ref="Y1184:Y1197" si="1050">ROUND(CZ1184,2)</f>
        <v>425.87</v>
      </c>
      <c r="AA1184">
        <v>55282325</v>
      </c>
      <c r="AB1184">
        <f t="shared" ref="AB1184:AB1197" si="1051">ROUND((AC1184+AD1184+AF1184),6)</f>
        <v>2325.44</v>
      </c>
      <c r="AC1184">
        <f t="shared" ref="AC1184:AC1197" si="1052">ROUND((ES1184),6)</f>
        <v>972.06</v>
      </c>
      <c r="AD1184">
        <f t="shared" ref="AD1184:AD1191" si="1053">ROUND((((ET1184)-(EU1184))+AE1184),6)</f>
        <v>41.45</v>
      </c>
      <c r="AE1184">
        <f t="shared" ref="AE1184:AF1191" si="1054">ROUND((EU1184),6)</f>
        <v>15.08</v>
      </c>
      <c r="AF1184">
        <f t="shared" si="1054"/>
        <v>1311.93</v>
      </c>
      <c r="AG1184">
        <f t="shared" ref="AG1184:AG1197" si="1055">ROUND((AP1184),6)</f>
        <v>0</v>
      </c>
      <c r="AH1184">
        <f t="shared" ref="AH1184:AI1191" si="1056">(EW1184)</f>
        <v>113</v>
      </c>
      <c r="AI1184">
        <f t="shared" si="1056"/>
        <v>0</v>
      </c>
      <c r="AJ1184">
        <f t="shared" ref="AJ1184:AJ1197" si="1057">(AS1184)</f>
        <v>0</v>
      </c>
      <c r="AK1184">
        <v>2325.44</v>
      </c>
      <c r="AL1184">
        <v>972.06</v>
      </c>
      <c r="AM1184">
        <v>41.45</v>
      </c>
      <c r="AN1184">
        <v>15.08</v>
      </c>
      <c r="AO1184">
        <v>1311.93</v>
      </c>
      <c r="AP1184">
        <v>0</v>
      </c>
      <c r="AQ1184">
        <v>113</v>
      </c>
      <c r="AR1184">
        <v>0</v>
      </c>
      <c r="AS1184">
        <v>0</v>
      </c>
      <c r="AT1184">
        <v>87</v>
      </c>
      <c r="AU1184">
        <v>41</v>
      </c>
      <c r="AV1184">
        <v>1</v>
      </c>
      <c r="AW1184">
        <v>1</v>
      </c>
      <c r="AZ1184">
        <v>1</v>
      </c>
      <c r="BA1184">
        <v>26.39</v>
      </c>
      <c r="BB1184">
        <v>14.75</v>
      </c>
      <c r="BC1184">
        <v>8.3000000000000007</v>
      </c>
      <c r="BD1184" t="s">
        <v>3</v>
      </c>
      <c r="BE1184" t="s">
        <v>3</v>
      </c>
      <c r="BF1184" t="s">
        <v>3</v>
      </c>
      <c r="BG1184" t="s">
        <v>3</v>
      </c>
      <c r="BH1184">
        <v>0</v>
      </c>
      <c r="BI1184">
        <v>1</v>
      </c>
      <c r="BJ1184" t="s">
        <v>112</v>
      </c>
      <c r="BM1184">
        <v>442</v>
      </c>
      <c r="BN1184">
        <v>0</v>
      </c>
      <c r="BO1184" t="s">
        <v>109</v>
      </c>
      <c r="BP1184">
        <v>1</v>
      </c>
      <c r="BQ1184">
        <v>60</v>
      </c>
      <c r="BR1184">
        <v>0</v>
      </c>
      <c r="BS1184">
        <v>26.39</v>
      </c>
      <c r="BT1184">
        <v>1</v>
      </c>
      <c r="BU1184">
        <v>1</v>
      </c>
      <c r="BV1184">
        <v>1</v>
      </c>
      <c r="BW1184">
        <v>1</v>
      </c>
      <c r="BX1184">
        <v>1</v>
      </c>
      <c r="BY1184" t="s">
        <v>3</v>
      </c>
      <c r="BZ1184">
        <v>87</v>
      </c>
      <c r="CA1184">
        <v>41</v>
      </c>
      <c r="CB1184" t="s">
        <v>3</v>
      </c>
      <c r="CE1184">
        <v>30</v>
      </c>
      <c r="CF1184">
        <v>0</v>
      </c>
      <c r="CG1184">
        <v>0</v>
      </c>
      <c r="CM1184">
        <v>0</v>
      </c>
      <c r="CN1184" t="s">
        <v>3</v>
      </c>
      <c r="CO1184">
        <v>0</v>
      </c>
      <c r="CP1184">
        <f t="shared" ref="CP1184:CP1197" si="1058">(P1184+Q1184+S1184)</f>
        <v>1299.03</v>
      </c>
      <c r="CQ1184">
        <f t="shared" ref="CQ1184:CQ1197" si="1059">ROUND((ROUND((AC1184*AW1184*1),2)*BC1184),2)</f>
        <v>8068.1</v>
      </c>
      <c r="CR1184">
        <f t="shared" ref="CR1184:CR1191" si="1060">(ROUND((ROUND(((ET1184)*AV1184*1),2)*BB1184),2)+ROUND((ROUND(((AE1184-(EU1184))*AV1184*1),2)*BS1184),2))</f>
        <v>611.39</v>
      </c>
      <c r="CS1184">
        <f t="shared" ref="CS1184:CS1197" si="1061">ROUND((ROUND((AE1184*AV1184*1),2)*BS1184),2)</f>
        <v>397.96</v>
      </c>
      <c r="CT1184">
        <f t="shared" ref="CT1184:CT1197" si="1062">ROUND((ROUND((AF1184*AV1184*1),2)*BA1184),2)</f>
        <v>34621.83</v>
      </c>
      <c r="CU1184">
        <f t="shared" ref="CU1184:CU1197" si="1063">AG1184</f>
        <v>0</v>
      </c>
      <c r="CV1184">
        <f t="shared" ref="CV1184:CV1197" si="1064">(AH1184*AV1184)</f>
        <v>113</v>
      </c>
      <c r="CW1184">
        <f t="shared" ref="CW1184:CW1197" si="1065">AI1184</f>
        <v>0</v>
      </c>
      <c r="CX1184">
        <f t="shared" ref="CX1184:CX1197" si="1066">AJ1184</f>
        <v>0</v>
      </c>
      <c r="CY1184">
        <f t="shared" ref="CY1184:CY1197" si="1067">S1184*(BZ1184/100)</f>
        <v>903.67770000000007</v>
      </c>
      <c r="CZ1184">
        <f t="shared" ref="CZ1184:CZ1197" si="1068">S1184*(CA1184/100)</f>
        <v>425.87110000000001</v>
      </c>
      <c r="DC1184" t="s">
        <v>3</v>
      </c>
      <c r="DD1184" t="s">
        <v>3</v>
      </c>
      <c r="DE1184" t="s">
        <v>3</v>
      </c>
      <c r="DF1184" t="s">
        <v>3</v>
      </c>
      <c r="DG1184" t="s">
        <v>3</v>
      </c>
      <c r="DH1184" t="s">
        <v>3</v>
      </c>
      <c r="DI1184" t="s">
        <v>3</v>
      </c>
      <c r="DJ1184" t="s">
        <v>3</v>
      </c>
      <c r="DK1184" t="s">
        <v>3</v>
      </c>
      <c r="DL1184" t="s">
        <v>3</v>
      </c>
      <c r="DM1184" t="s">
        <v>3</v>
      </c>
      <c r="DN1184">
        <v>104</v>
      </c>
      <c r="DO1184">
        <v>79</v>
      </c>
      <c r="DP1184">
        <v>1.087</v>
      </c>
      <c r="DQ1184">
        <v>1.0009999999999999</v>
      </c>
      <c r="DU1184">
        <v>1013</v>
      </c>
      <c r="DV1184" t="s">
        <v>111</v>
      </c>
      <c r="DW1184" t="s">
        <v>111</v>
      </c>
      <c r="DX1184">
        <v>1</v>
      </c>
      <c r="DZ1184" t="s">
        <v>3</v>
      </c>
      <c r="EA1184" t="s">
        <v>3</v>
      </c>
      <c r="EB1184" t="s">
        <v>3</v>
      </c>
      <c r="EC1184" t="s">
        <v>3</v>
      </c>
      <c r="EE1184">
        <v>54687868</v>
      </c>
      <c r="EF1184">
        <v>60</v>
      </c>
      <c r="EG1184" t="s">
        <v>24</v>
      </c>
      <c r="EH1184">
        <v>0</v>
      </c>
      <c r="EI1184" t="s">
        <v>3</v>
      </c>
      <c r="EJ1184">
        <v>1</v>
      </c>
      <c r="EK1184">
        <v>442</v>
      </c>
      <c r="EL1184" t="s">
        <v>113</v>
      </c>
      <c r="EM1184" t="s">
        <v>114</v>
      </c>
      <c r="EO1184" t="s">
        <v>3</v>
      </c>
      <c r="EQ1184">
        <v>0</v>
      </c>
      <c r="ER1184">
        <v>2325.44</v>
      </c>
      <c r="ES1184">
        <v>972.06</v>
      </c>
      <c r="ET1184">
        <v>41.45</v>
      </c>
      <c r="EU1184">
        <v>15.08</v>
      </c>
      <c r="EV1184">
        <v>1311.93</v>
      </c>
      <c r="EW1184">
        <v>113</v>
      </c>
      <c r="EX1184">
        <v>0</v>
      </c>
      <c r="EY1184">
        <v>0</v>
      </c>
      <c r="FQ1184">
        <v>0</v>
      </c>
      <c r="FR1184">
        <f t="shared" ref="FR1184:FR1197" si="1069">ROUND(IF(AND(BH1184=3,BI1184=3),P1184,0),2)</f>
        <v>0</v>
      </c>
      <c r="FS1184">
        <v>0</v>
      </c>
      <c r="FX1184">
        <v>104</v>
      </c>
      <c r="FY1184">
        <v>79</v>
      </c>
      <c r="GA1184" t="s">
        <v>3</v>
      </c>
      <c r="GD1184">
        <v>0</v>
      </c>
      <c r="GF1184">
        <v>-1907283933</v>
      </c>
      <c r="GG1184">
        <v>2</v>
      </c>
      <c r="GH1184">
        <v>1</v>
      </c>
      <c r="GI1184">
        <v>3</v>
      </c>
      <c r="GJ1184">
        <v>0</v>
      </c>
      <c r="GK1184">
        <f>ROUND(R1184*(R12)/100,2)</f>
        <v>19.010000000000002</v>
      </c>
      <c r="GL1184">
        <f t="shared" ref="GL1184:GL1197" si="1070">ROUND(IF(AND(BH1184=3,BI1184=3,FS1184&lt;&gt;0),P1184,0),2)</f>
        <v>0</v>
      </c>
      <c r="GM1184">
        <f t="shared" ref="GM1184:GM1197" si="1071">ROUND(O1184+X1184+Y1184+GK1184,2)+GX1184</f>
        <v>2647.59</v>
      </c>
      <c r="GN1184">
        <f t="shared" ref="GN1184:GN1197" si="1072">IF(OR(BI1184=0,BI1184=1),ROUND(O1184+X1184+Y1184+GK1184,2),0)</f>
        <v>2647.59</v>
      </c>
      <c r="GO1184">
        <f t="shared" ref="GO1184:GO1197" si="1073">IF(BI1184=2,ROUND(O1184+X1184+Y1184+GK1184,2),0)</f>
        <v>0</v>
      </c>
      <c r="GP1184">
        <f t="shared" ref="GP1184:GP1197" si="1074">IF(BI1184=4,ROUND(O1184+X1184+Y1184+GK1184,2)+GX1184,0)</f>
        <v>0</v>
      </c>
      <c r="GR1184">
        <v>0</v>
      </c>
      <c r="GS1184">
        <v>3</v>
      </c>
      <c r="GT1184">
        <v>0</v>
      </c>
      <c r="GU1184" t="s">
        <v>3</v>
      </c>
      <c r="GV1184">
        <f t="shared" ref="GV1184:GV1197" si="1075">ROUND((GT1184),6)</f>
        <v>0</v>
      </c>
      <c r="GW1184">
        <v>1</v>
      </c>
      <c r="GX1184">
        <f t="shared" ref="GX1184:GX1197" si="1076">ROUND(HC1184*I1184,2)</f>
        <v>0</v>
      </c>
      <c r="HA1184">
        <v>0</v>
      </c>
      <c r="HB1184">
        <v>0</v>
      </c>
      <c r="HC1184">
        <f t="shared" ref="HC1184:HC1197" si="1077">GV1184*GW1184</f>
        <v>0</v>
      </c>
      <c r="HE1184" t="s">
        <v>3</v>
      </c>
      <c r="HF1184" t="s">
        <v>3</v>
      </c>
      <c r="HM1184" t="s">
        <v>3</v>
      </c>
      <c r="HN1184" t="s">
        <v>3</v>
      </c>
      <c r="HO1184" t="s">
        <v>3</v>
      </c>
      <c r="HP1184" t="s">
        <v>3</v>
      </c>
      <c r="HQ1184" t="s">
        <v>3</v>
      </c>
      <c r="IK1184">
        <v>0</v>
      </c>
    </row>
    <row r="1185" spans="1:245" x14ac:dyDescent="0.2">
      <c r="A1185">
        <v>18</v>
      </c>
      <c r="B1185">
        <v>1</v>
      </c>
      <c r="C1185">
        <v>525</v>
      </c>
      <c r="E1185" t="s">
        <v>27</v>
      </c>
      <c r="F1185" t="s">
        <v>28</v>
      </c>
      <c r="G1185" t="s">
        <v>29</v>
      </c>
      <c r="H1185" t="s">
        <v>30</v>
      </c>
      <c r="I1185">
        <f>I1184*J1185</f>
        <v>-3.8399999999999997E-2</v>
      </c>
      <c r="J1185">
        <v>-1.28</v>
      </c>
      <c r="K1185">
        <v>-1.28</v>
      </c>
      <c r="O1185">
        <f t="shared" si="1040"/>
        <v>0</v>
      </c>
      <c r="P1185">
        <f t="shared" si="1041"/>
        <v>0</v>
      </c>
      <c r="Q1185">
        <f t="shared" si="1042"/>
        <v>0</v>
      </c>
      <c r="R1185">
        <f t="shared" si="1043"/>
        <v>0</v>
      </c>
      <c r="S1185">
        <f t="shared" si="1044"/>
        <v>0</v>
      </c>
      <c r="T1185">
        <f t="shared" si="1045"/>
        <v>0</v>
      </c>
      <c r="U1185">
        <f t="shared" si="1046"/>
        <v>0</v>
      </c>
      <c r="V1185">
        <f t="shared" si="1047"/>
        <v>0</v>
      </c>
      <c r="W1185">
        <f t="shared" si="1048"/>
        <v>0</v>
      </c>
      <c r="X1185">
        <f t="shared" si="1049"/>
        <v>0</v>
      </c>
      <c r="Y1185">
        <f t="shared" si="1050"/>
        <v>0</v>
      </c>
      <c r="AA1185">
        <v>55282325</v>
      </c>
      <c r="AB1185">
        <f t="shared" si="1051"/>
        <v>0</v>
      </c>
      <c r="AC1185">
        <f t="shared" si="1052"/>
        <v>0</v>
      </c>
      <c r="AD1185">
        <f t="shared" si="1053"/>
        <v>0</v>
      </c>
      <c r="AE1185">
        <f t="shared" si="1054"/>
        <v>0</v>
      </c>
      <c r="AF1185">
        <f t="shared" si="1054"/>
        <v>0</v>
      </c>
      <c r="AG1185">
        <f t="shared" si="1055"/>
        <v>0</v>
      </c>
      <c r="AH1185">
        <f t="shared" si="1056"/>
        <v>0</v>
      </c>
      <c r="AI1185">
        <f t="shared" si="1056"/>
        <v>0</v>
      </c>
      <c r="AJ1185">
        <f t="shared" si="1057"/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1</v>
      </c>
      <c r="AW1185">
        <v>1</v>
      </c>
      <c r="AZ1185">
        <v>1</v>
      </c>
      <c r="BA1185">
        <v>1</v>
      </c>
      <c r="BB1185">
        <v>1</v>
      </c>
      <c r="BC1185">
        <v>1</v>
      </c>
      <c r="BD1185" t="s">
        <v>3</v>
      </c>
      <c r="BE1185" t="s">
        <v>3</v>
      </c>
      <c r="BF1185" t="s">
        <v>3</v>
      </c>
      <c r="BG1185" t="s">
        <v>3</v>
      </c>
      <c r="BH1185">
        <v>3</v>
      </c>
      <c r="BI1185">
        <v>1</v>
      </c>
      <c r="BJ1185" t="s">
        <v>3</v>
      </c>
      <c r="BM1185">
        <v>442</v>
      </c>
      <c r="BN1185">
        <v>0</v>
      </c>
      <c r="BO1185" t="s">
        <v>3</v>
      </c>
      <c r="BP1185">
        <v>0</v>
      </c>
      <c r="BQ1185">
        <v>60</v>
      </c>
      <c r="BR1185">
        <v>1</v>
      </c>
      <c r="BS1185">
        <v>1</v>
      </c>
      <c r="BT1185">
        <v>1</v>
      </c>
      <c r="BU1185">
        <v>1</v>
      </c>
      <c r="BV1185">
        <v>1</v>
      </c>
      <c r="BW1185">
        <v>1</v>
      </c>
      <c r="BX1185">
        <v>1</v>
      </c>
      <c r="BY1185" t="s">
        <v>3</v>
      </c>
      <c r="BZ1185">
        <v>0</v>
      </c>
      <c r="CA1185">
        <v>0</v>
      </c>
      <c r="CB1185" t="s">
        <v>3</v>
      </c>
      <c r="CE1185">
        <v>30</v>
      </c>
      <c r="CF1185">
        <v>0</v>
      </c>
      <c r="CG1185">
        <v>0</v>
      </c>
      <c r="CM1185">
        <v>0</v>
      </c>
      <c r="CN1185" t="s">
        <v>3</v>
      </c>
      <c r="CO1185">
        <v>0</v>
      </c>
      <c r="CP1185">
        <f t="shared" si="1058"/>
        <v>0</v>
      </c>
      <c r="CQ1185">
        <f t="shared" si="1059"/>
        <v>0</v>
      </c>
      <c r="CR1185">
        <f t="shared" si="1060"/>
        <v>0</v>
      </c>
      <c r="CS1185">
        <f t="shared" si="1061"/>
        <v>0</v>
      </c>
      <c r="CT1185">
        <f t="shared" si="1062"/>
        <v>0</v>
      </c>
      <c r="CU1185">
        <f t="shared" si="1063"/>
        <v>0</v>
      </c>
      <c r="CV1185">
        <f t="shared" si="1064"/>
        <v>0</v>
      </c>
      <c r="CW1185">
        <f t="shared" si="1065"/>
        <v>0</v>
      </c>
      <c r="CX1185">
        <f t="shared" si="1066"/>
        <v>0</v>
      </c>
      <c r="CY1185">
        <f t="shared" si="1067"/>
        <v>0</v>
      </c>
      <c r="CZ1185">
        <f t="shared" si="1068"/>
        <v>0</v>
      </c>
      <c r="DC1185" t="s">
        <v>3</v>
      </c>
      <c r="DD1185" t="s">
        <v>3</v>
      </c>
      <c r="DE1185" t="s">
        <v>3</v>
      </c>
      <c r="DF1185" t="s">
        <v>3</v>
      </c>
      <c r="DG1185" t="s">
        <v>3</v>
      </c>
      <c r="DH1185" t="s">
        <v>3</v>
      </c>
      <c r="DI1185" t="s">
        <v>3</v>
      </c>
      <c r="DJ1185" t="s">
        <v>3</v>
      </c>
      <c r="DK1185" t="s">
        <v>3</v>
      </c>
      <c r="DL1185" t="s">
        <v>3</v>
      </c>
      <c r="DM1185" t="s">
        <v>3</v>
      </c>
      <c r="DN1185">
        <v>104</v>
      </c>
      <c r="DO1185">
        <v>79</v>
      </c>
      <c r="DP1185">
        <v>1.087</v>
      </c>
      <c r="DQ1185">
        <v>1.0009999999999999</v>
      </c>
      <c r="DU1185">
        <v>1009</v>
      </c>
      <c r="DV1185" t="s">
        <v>30</v>
      </c>
      <c r="DW1185" t="s">
        <v>30</v>
      </c>
      <c r="DX1185">
        <v>1000</v>
      </c>
      <c r="DZ1185" t="s">
        <v>3</v>
      </c>
      <c r="EA1185" t="s">
        <v>3</v>
      </c>
      <c r="EB1185" t="s">
        <v>3</v>
      </c>
      <c r="EC1185" t="s">
        <v>3</v>
      </c>
      <c r="EE1185">
        <v>54687868</v>
      </c>
      <c r="EF1185">
        <v>60</v>
      </c>
      <c r="EG1185" t="s">
        <v>24</v>
      </c>
      <c r="EH1185">
        <v>0</v>
      </c>
      <c r="EI1185" t="s">
        <v>3</v>
      </c>
      <c r="EJ1185">
        <v>1</v>
      </c>
      <c r="EK1185">
        <v>442</v>
      </c>
      <c r="EL1185" t="s">
        <v>113</v>
      </c>
      <c r="EM1185" t="s">
        <v>114</v>
      </c>
      <c r="EO1185" t="s">
        <v>3</v>
      </c>
      <c r="EQ1185">
        <v>32768</v>
      </c>
      <c r="ER1185">
        <v>0</v>
      </c>
      <c r="ES1185">
        <v>0</v>
      </c>
      <c r="ET1185">
        <v>0</v>
      </c>
      <c r="EU1185">
        <v>0</v>
      </c>
      <c r="EV1185">
        <v>0</v>
      </c>
      <c r="EW1185">
        <v>0</v>
      </c>
      <c r="EX1185">
        <v>0</v>
      </c>
      <c r="FQ1185">
        <v>0</v>
      </c>
      <c r="FR1185">
        <f t="shared" si="1069"/>
        <v>0</v>
      </c>
      <c r="FS1185">
        <v>0</v>
      </c>
      <c r="FX1185">
        <v>104</v>
      </c>
      <c r="FY1185">
        <v>79</v>
      </c>
      <c r="GA1185" t="s">
        <v>3</v>
      </c>
      <c r="GD1185">
        <v>0</v>
      </c>
      <c r="GF1185">
        <v>1489638031</v>
      </c>
      <c r="GG1185">
        <v>2</v>
      </c>
      <c r="GH1185">
        <v>1</v>
      </c>
      <c r="GI1185">
        <v>3</v>
      </c>
      <c r="GJ1185">
        <v>0</v>
      </c>
      <c r="GK1185">
        <f>ROUND(R1185*(R12)/100,2)</f>
        <v>0</v>
      </c>
      <c r="GL1185">
        <f t="shared" si="1070"/>
        <v>0</v>
      </c>
      <c r="GM1185">
        <f t="shared" si="1071"/>
        <v>0</v>
      </c>
      <c r="GN1185">
        <f t="shared" si="1072"/>
        <v>0</v>
      </c>
      <c r="GO1185">
        <f t="shared" si="1073"/>
        <v>0</v>
      </c>
      <c r="GP1185">
        <f t="shared" si="1074"/>
        <v>0</v>
      </c>
      <c r="GR1185">
        <v>0</v>
      </c>
      <c r="GS1185">
        <v>3</v>
      </c>
      <c r="GT1185">
        <v>0</v>
      </c>
      <c r="GU1185" t="s">
        <v>3</v>
      </c>
      <c r="GV1185">
        <f t="shared" si="1075"/>
        <v>0</v>
      </c>
      <c r="GW1185">
        <v>1</v>
      </c>
      <c r="GX1185">
        <f t="shared" si="1076"/>
        <v>0</v>
      </c>
      <c r="HA1185">
        <v>0</v>
      </c>
      <c r="HB1185">
        <v>0</v>
      </c>
      <c r="HC1185">
        <f t="shared" si="1077"/>
        <v>0</v>
      </c>
      <c r="HE1185" t="s">
        <v>3</v>
      </c>
      <c r="HF1185" t="s">
        <v>3</v>
      </c>
      <c r="HM1185" t="s">
        <v>3</v>
      </c>
      <c r="HN1185" t="s">
        <v>3</v>
      </c>
      <c r="HO1185" t="s">
        <v>3</v>
      </c>
      <c r="HP1185" t="s">
        <v>3</v>
      </c>
      <c r="HQ1185" t="s">
        <v>3</v>
      </c>
      <c r="IK1185">
        <v>0</v>
      </c>
    </row>
    <row r="1186" spans="1:245" x14ac:dyDescent="0.2">
      <c r="A1186">
        <v>17</v>
      </c>
      <c r="B1186">
        <v>1</v>
      </c>
      <c r="C1186">
        <f>ROW(SmtRes!A532)</f>
        <v>532</v>
      </c>
      <c r="D1186">
        <f>ROW(EtalonRes!A564)</f>
        <v>564</v>
      </c>
      <c r="E1186" t="s">
        <v>31</v>
      </c>
      <c r="F1186" t="s">
        <v>115</v>
      </c>
      <c r="G1186" t="s">
        <v>116</v>
      </c>
      <c r="H1186" t="s">
        <v>111</v>
      </c>
      <c r="I1186">
        <f>ROUND(4/100,9)</f>
        <v>0.04</v>
      </c>
      <c r="J1186">
        <v>0</v>
      </c>
      <c r="K1186">
        <f>ROUND(4/100,9)</f>
        <v>0.04</v>
      </c>
      <c r="O1186">
        <f t="shared" si="1040"/>
        <v>554.52</v>
      </c>
      <c r="P1186">
        <f t="shared" si="1041"/>
        <v>64.819999999999993</v>
      </c>
      <c r="Q1186">
        <f t="shared" si="1042"/>
        <v>5.71</v>
      </c>
      <c r="R1186">
        <f t="shared" si="1043"/>
        <v>3.69</v>
      </c>
      <c r="S1186">
        <f t="shared" si="1044"/>
        <v>483.99</v>
      </c>
      <c r="T1186">
        <f t="shared" si="1045"/>
        <v>0</v>
      </c>
      <c r="U1186">
        <f t="shared" si="1046"/>
        <v>1.58</v>
      </c>
      <c r="V1186">
        <f t="shared" si="1047"/>
        <v>0</v>
      </c>
      <c r="W1186">
        <f t="shared" si="1048"/>
        <v>0</v>
      </c>
      <c r="X1186">
        <f t="shared" si="1049"/>
        <v>421.07</v>
      </c>
      <c r="Y1186">
        <f t="shared" si="1050"/>
        <v>198.44</v>
      </c>
      <c r="AA1186">
        <v>55282325</v>
      </c>
      <c r="AB1186">
        <f t="shared" si="1051"/>
        <v>663.71</v>
      </c>
      <c r="AC1186">
        <f t="shared" si="1052"/>
        <v>195.25</v>
      </c>
      <c r="AD1186">
        <f t="shared" si="1053"/>
        <v>9.8699999999999992</v>
      </c>
      <c r="AE1186">
        <f t="shared" si="1054"/>
        <v>3.55</v>
      </c>
      <c r="AF1186">
        <f t="shared" si="1054"/>
        <v>458.59</v>
      </c>
      <c r="AG1186">
        <f t="shared" si="1055"/>
        <v>0</v>
      </c>
      <c r="AH1186">
        <f t="shared" si="1056"/>
        <v>39.5</v>
      </c>
      <c r="AI1186">
        <f t="shared" si="1056"/>
        <v>0</v>
      </c>
      <c r="AJ1186">
        <f t="shared" si="1057"/>
        <v>0</v>
      </c>
      <c r="AK1186">
        <v>663.71</v>
      </c>
      <c r="AL1186">
        <v>195.25</v>
      </c>
      <c r="AM1186">
        <v>9.8699999999999992</v>
      </c>
      <c r="AN1186">
        <v>3.55</v>
      </c>
      <c r="AO1186">
        <v>458.59</v>
      </c>
      <c r="AP1186">
        <v>0</v>
      </c>
      <c r="AQ1186">
        <v>39.5</v>
      </c>
      <c r="AR1186">
        <v>0</v>
      </c>
      <c r="AS1186">
        <v>0</v>
      </c>
      <c r="AT1186">
        <v>87</v>
      </c>
      <c r="AU1186">
        <v>41</v>
      </c>
      <c r="AV1186">
        <v>1</v>
      </c>
      <c r="AW1186">
        <v>1</v>
      </c>
      <c r="AZ1186">
        <v>1</v>
      </c>
      <c r="BA1186">
        <v>26.39</v>
      </c>
      <c r="BB1186">
        <v>14.65</v>
      </c>
      <c r="BC1186">
        <v>8.3000000000000007</v>
      </c>
      <c r="BD1186" t="s">
        <v>3</v>
      </c>
      <c r="BE1186" t="s">
        <v>3</v>
      </c>
      <c r="BF1186" t="s">
        <v>3</v>
      </c>
      <c r="BG1186" t="s">
        <v>3</v>
      </c>
      <c r="BH1186">
        <v>0</v>
      </c>
      <c r="BI1186">
        <v>1</v>
      </c>
      <c r="BJ1186" t="s">
        <v>117</v>
      </c>
      <c r="BM1186">
        <v>442</v>
      </c>
      <c r="BN1186">
        <v>0</v>
      </c>
      <c r="BO1186" t="s">
        <v>115</v>
      </c>
      <c r="BP1186">
        <v>1</v>
      </c>
      <c r="BQ1186">
        <v>60</v>
      </c>
      <c r="BR1186">
        <v>0</v>
      </c>
      <c r="BS1186">
        <v>26.39</v>
      </c>
      <c r="BT1186">
        <v>1</v>
      </c>
      <c r="BU1186">
        <v>1</v>
      </c>
      <c r="BV1186">
        <v>1</v>
      </c>
      <c r="BW1186">
        <v>1</v>
      </c>
      <c r="BX1186">
        <v>1</v>
      </c>
      <c r="BY1186" t="s">
        <v>3</v>
      </c>
      <c r="BZ1186">
        <v>87</v>
      </c>
      <c r="CA1186">
        <v>41</v>
      </c>
      <c r="CB1186" t="s">
        <v>3</v>
      </c>
      <c r="CE1186">
        <v>30</v>
      </c>
      <c r="CF1186">
        <v>0</v>
      </c>
      <c r="CG1186">
        <v>0</v>
      </c>
      <c r="CM1186">
        <v>0</v>
      </c>
      <c r="CN1186" t="s">
        <v>3</v>
      </c>
      <c r="CO1186">
        <v>0</v>
      </c>
      <c r="CP1186">
        <f t="shared" si="1058"/>
        <v>554.52</v>
      </c>
      <c r="CQ1186">
        <f t="shared" si="1059"/>
        <v>1620.58</v>
      </c>
      <c r="CR1186">
        <f t="shared" si="1060"/>
        <v>144.6</v>
      </c>
      <c r="CS1186">
        <f t="shared" si="1061"/>
        <v>93.68</v>
      </c>
      <c r="CT1186">
        <f t="shared" si="1062"/>
        <v>12102.19</v>
      </c>
      <c r="CU1186">
        <f t="shared" si="1063"/>
        <v>0</v>
      </c>
      <c r="CV1186">
        <f t="shared" si="1064"/>
        <v>39.5</v>
      </c>
      <c r="CW1186">
        <f t="shared" si="1065"/>
        <v>0</v>
      </c>
      <c r="CX1186">
        <f t="shared" si="1066"/>
        <v>0</v>
      </c>
      <c r="CY1186">
        <f t="shared" si="1067"/>
        <v>421.07130000000001</v>
      </c>
      <c r="CZ1186">
        <f t="shared" si="1068"/>
        <v>198.4359</v>
      </c>
      <c r="DC1186" t="s">
        <v>3</v>
      </c>
      <c r="DD1186" t="s">
        <v>3</v>
      </c>
      <c r="DE1186" t="s">
        <v>3</v>
      </c>
      <c r="DF1186" t="s">
        <v>3</v>
      </c>
      <c r="DG1186" t="s">
        <v>3</v>
      </c>
      <c r="DH1186" t="s">
        <v>3</v>
      </c>
      <c r="DI1186" t="s">
        <v>3</v>
      </c>
      <c r="DJ1186" t="s">
        <v>3</v>
      </c>
      <c r="DK1186" t="s">
        <v>3</v>
      </c>
      <c r="DL1186" t="s">
        <v>3</v>
      </c>
      <c r="DM1186" t="s">
        <v>3</v>
      </c>
      <c r="DN1186">
        <v>104</v>
      </c>
      <c r="DO1186">
        <v>79</v>
      </c>
      <c r="DP1186">
        <v>1.087</v>
      </c>
      <c r="DQ1186">
        <v>1.0009999999999999</v>
      </c>
      <c r="DU1186">
        <v>1013</v>
      </c>
      <c r="DV1186" t="s">
        <v>111</v>
      </c>
      <c r="DW1186" t="s">
        <v>111</v>
      </c>
      <c r="DX1186">
        <v>1</v>
      </c>
      <c r="DZ1186" t="s">
        <v>3</v>
      </c>
      <c r="EA1186" t="s">
        <v>3</v>
      </c>
      <c r="EB1186" t="s">
        <v>3</v>
      </c>
      <c r="EC1186" t="s">
        <v>3</v>
      </c>
      <c r="EE1186">
        <v>54687868</v>
      </c>
      <c r="EF1186">
        <v>60</v>
      </c>
      <c r="EG1186" t="s">
        <v>24</v>
      </c>
      <c r="EH1186">
        <v>0</v>
      </c>
      <c r="EI1186" t="s">
        <v>3</v>
      </c>
      <c r="EJ1186">
        <v>1</v>
      </c>
      <c r="EK1186">
        <v>442</v>
      </c>
      <c r="EL1186" t="s">
        <v>113</v>
      </c>
      <c r="EM1186" t="s">
        <v>114</v>
      </c>
      <c r="EO1186" t="s">
        <v>3</v>
      </c>
      <c r="EQ1186">
        <v>0</v>
      </c>
      <c r="ER1186">
        <v>663.71</v>
      </c>
      <c r="ES1186">
        <v>195.25</v>
      </c>
      <c r="ET1186">
        <v>9.8699999999999992</v>
      </c>
      <c r="EU1186">
        <v>3.55</v>
      </c>
      <c r="EV1186">
        <v>458.59</v>
      </c>
      <c r="EW1186">
        <v>39.5</v>
      </c>
      <c r="EX1186">
        <v>0</v>
      </c>
      <c r="EY1186">
        <v>0</v>
      </c>
      <c r="FQ1186">
        <v>0</v>
      </c>
      <c r="FR1186">
        <f t="shared" si="1069"/>
        <v>0</v>
      </c>
      <c r="FS1186">
        <v>0</v>
      </c>
      <c r="FX1186">
        <v>104</v>
      </c>
      <c r="FY1186">
        <v>79</v>
      </c>
      <c r="GA1186" t="s">
        <v>3</v>
      </c>
      <c r="GD1186">
        <v>0</v>
      </c>
      <c r="GF1186">
        <v>1561038172</v>
      </c>
      <c r="GG1186">
        <v>2</v>
      </c>
      <c r="GH1186">
        <v>1</v>
      </c>
      <c r="GI1186">
        <v>3</v>
      </c>
      <c r="GJ1186">
        <v>0</v>
      </c>
      <c r="GK1186">
        <f>ROUND(R1186*(R12)/100,2)</f>
        <v>5.9</v>
      </c>
      <c r="GL1186">
        <f t="shared" si="1070"/>
        <v>0</v>
      </c>
      <c r="GM1186">
        <f t="shared" si="1071"/>
        <v>1179.93</v>
      </c>
      <c r="GN1186">
        <f t="shared" si="1072"/>
        <v>1179.93</v>
      </c>
      <c r="GO1186">
        <f t="shared" si="1073"/>
        <v>0</v>
      </c>
      <c r="GP1186">
        <f t="shared" si="1074"/>
        <v>0</v>
      </c>
      <c r="GR1186">
        <v>0</v>
      </c>
      <c r="GS1186">
        <v>3</v>
      </c>
      <c r="GT1186">
        <v>0</v>
      </c>
      <c r="GU1186" t="s">
        <v>3</v>
      </c>
      <c r="GV1186">
        <f t="shared" si="1075"/>
        <v>0</v>
      </c>
      <c r="GW1186">
        <v>1</v>
      </c>
      <c r="GX1186">
        <f t="shared" si="1076"/>
        <v>0</v>
      </c>
      <c r="HA1186">
        <v>0</v>
      </c>
      <c r="HB1186">
        <v>0</v>
      </c>
      <c r="HC1186">
        <f t="shared" si="1077"/>
        <v>0</v>
      </c>
      <c r="HE1186" t="s">
        <v>3</v>
      </c>
      <c r="HF1186" t="s">
        <v>3</v>
      </c>
      <c r="HM1186" t="s">
        <v>3</v>
      </c>
      <c r="HN1186" t="s">
        <v>3</v>
      </c>
      <c r="HO1186" t="s">
        <v>3</v>
      </c>
      <c r="HP1186" t="s">
        <v>3</v>
      </c>
      <c r="HQ1186" t="s">
        <v>3</v>
      </c>
      <c r="IK1186">
        <v>0</v>
      </c>
    </row>
    <row r="1187" spans="1:245" x14ac:dyDescent="0.2">
      <c r="A1187">
        <v>18</v>
      </c>
      <c r="B1187">
        <v>1</v>
      </c>
      <c r="C1187">
        <v>532</v>
      </c>
      <c r="E1187" t="s">
        <v>118</v>
      </c>
      <c r="F1187" t="s">
        <v>28</v>
      </c>
      <c r="G1187" t="s">
        <v>29</v>
      </c>
      <c r="H1187" t="s">
        <v>30</v>
      </c>
      <c r="I1187">
        <f>I1186*J1187</f>
        <v>-1.2E-2</v>
      </c>
      <c r="J1187">
        <v>-0.3</v>
      </c>
      <c r="K1187">
        <v>-0.3</v>
      </c>
      <c r="O1187">
        <f t="shared" si="1040"/>
        <v>0</v>
      </c>
      <c r="P1187">
        <f t="shared" si="1041"/>
        <v>0</v>
      </c>
      <c r="Q1187">
        <f t="shared" si="1042"/>
        <v>0</v>
      </c>
      <c r="R1187">
        <f t="shared" si="1043"/>
        <v>0</v>
      </c>
      <c r="S1187">
        <f t="shared" si="1044"/>
        <v>0</v>
      </c>
      <c r="T1187">
        <f t="shared" si="1045"/>
        <v>0</v>
      </c>
      <c r="U1187">
        <f t="shared" si="1046"/>
        <v>0</v>
      </c>
      <c r="V1187">
        <f t="shared" si="1047"/>
        <v>0</v>
      </c>
      <c r="W1187">
        <f t="shared" si="1048"/>
        <v>0</v>
      </c>
      <c r="X1187">
        <f t="shared" si="1049"/>
        <v>0</v>
      </c>
      <c r="Y1187">
        <f t="shared" si="1050"/>
        <v>0</v>
      </c>
      <c r="AA1187">
        <v>55282325</v>
      </c>
      <c r="AB1187">
        <f t="shared" si="1051"/>
        <v>0</v>
      </c>
      <c r="AC1187">
        <f t="shared" si="1052"/>
        <v>0</v>
      </c>
      <c r="AD1187">
        <f t="shared" si="1053"/>
        <v>0</v>
      </c>
      <c r="AE1187">
        <f t="shared" si="1054"/>
        <v>0</v>
      </c>
      <c r="AF1187">
        <f t="shared" si="1054"/>
        <v>0</v>
      </c>
      <c r="AG1187">
        <f t="shared" si="1055"/>
        <v>0</v>
      </c>
      <c r="AH1187">
        <f t="shared" si="1056"/>
        <v>0</v>
      </c>
      <c r="AI1187">
        <f t="shared" si="1056"/>
        <v>0</v>
      </c>
      <c r="AJ1187">
        <f t="shared" si="1057"/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1</v>
      </c>
      <c r="AW1187">
        <v>1</v>
      </c>
      <c r="AZ1187">
        <v>1</v>
      </c>
      <c r="BA1187">
        <v>1</v>
      </c>
      <c r="BB1187">
        <v>1</v>
      </c>
      <c r="BC1187">
        <v>1</v>
      </c>
      <c r="BD1187" t="s">
        <v>3</v>
      </c>
      <c r="BE1187" t="s">
        <v>3</v>
      </c>
      <c r="BF1187" t="s">
        <v>3</v>
      </c>
      <c r="BG1187" t="s">
        <v>3</v>
      </c>
      <c r="BH1187">
        <v>3</v>
      </c>
      <c r="BI1187">
        <v>1</v>
      </c>
      <c r="BJ1187" t="s">
        <v>3</v>
      </c>
      <c r="BM1187">
        <v>442</v>
      </c>
      <c r="BN1187">
        <v>0</v>
      </c>
      <c r="BO1187" t="s">
        <v>3</v>
      </c>
      <c r="BP1187">
        <v>0</v>
      </c>
      <c r="BQ1187">
        <v>60</v>
      </c>
      <c r="BR1187">
        <v>1</v>
      </c>
      <c r="BS1187">
        <v>1</v>
      </c>
      <c r="BT1187">
        <v>1</v>
      </c>
      <c r="BU1187">
        <v>1</v>
      </c>
      <c r="BV1187">
        <v>1</v>
      </c>
      <c r="BW1187">
        <v>1</v>
      </c>
      <c r="BX1187">
        <v>1</v>
      </c>
      <c r="BY1187" t="s">
        <v>3</v>
      </c>
      <c r="BZ1187">
        <v>0</v>
      </c>
      <c r="CA1187">
        <v>0</v>
      </c>
      <c r="CB1187" t="s">
        <v>3</v>
      </c>
      <c r="CE1187">
        <v>30</v>
      </c>
      <c r="CF1187">
        <v>0</v>
      </c>
      <c r="CG1187">
        <v>0</v>
      </c>
      <c r="CM1187">
        <v>0</v>
      </c>
      <c r="CN1187" t="s">
        <v>3</v>
      </c>
      <c r="CO1187">
        <v>0</v>
      </c>
      <c r="CP1187">
        <f t="shared" si="1058"/>
        <v>0</v>
      </c>
      <c r="CQ1187">
        <f t="shared" si="1059"/>
        <v>0</v>
      </c>
      <c r="CR1187">
        <f t="shared" si="1060"/>
        <v>0</v>
      </c>
      <c r="CS1187">
        <f t="shared" si="1061"/>
        <v>0</v>
      </c>
      <c r="CT1187">
        <f t="shared" si="1062"/>
        <v>0</v>
      </c>
      <c r="CU1187">
        <f t="shared" si="1063"/>
        <v>0</v>
      </c>
      <c r="CV1187">
        <f t="shared" si="1064"/>
        <v>0</v>
      </c>
      <c r="CW1187">
        <f t="shared" si="1065"/>
        <v>0</v>
      </c>
      <c r="CX1187">
        <f t="shared" si="1066"/>
        <v>0</v>
      </c>
      <c r="CY1187">
        <f t="shared" si="1067"/>
        <v>0</v>
      </c>
      <c r="CZ1187">
        <f t="shared" si="1068"/>
        <v>0</v>
      </c>
      <c r="DC1187" t="s">
        <v>3</v>
      </c>
      <c r="DD1187" t="s">
        <v>3</v>
      </c>
      <c r="DE1187" t="s">
        <v>3</v>
      </c>
      <c r="DF1187" t="s">
        <v>3</v>
      </c>
      <c r="DG1187" t="s">
        <v>3</v>
      </c>
      <c r="DH1187" t="s">
        <v>3</v>
      </c>
      <c r="DI1187" t="s">
        <v>3</v>
      </c>
      <c r="DJ1187" t="s">
        <v>3</v>
      </c>
      <c r="DK1187" t="s">
        <v>3</v>
      </c>
      <c r="DL1187" t="s">
        <v>3</v>
      </c>
      <c r="DM1187" t="s">
        <v>3</v>
      </c>
      <c r="DN1187">
        <v>104</v>
      </c>
      <c r="DO1187">
        <v>79</v>
      </c>
      <c r="DP1187">
        <v>1.087</v>
      </c>
      <c r="DQ1187">
        <v>1.0009999999999999</v>
      </c>
      <c r="DU1187">
        <v>1009</v>
      </c>
      <c r="DV1187" t="s">
        <v>30</v>
      </c>
      <c r="DW1187" t="s">
        <v>30</v>
      </c>
      <c r="DX1187">
        <v>1000</v>
      </c>
      <c r="DZ1187" t="s">
        <v>3</v>
      </c>
      <c r="EA1187" t="s">
        <v>3</v>
      </c>
      <c r="EB1187" t="s">
        <v>3</v>
      </c>
      <c r="EC1187" t="s">
        <v>3</v>
      </c>
      <c r="EE1187">
        <v>54687868</v>
      </c>
      <c r="EF1187">
        <v>60</v>
      </c>
      <c r="EG1187" t="s">
        <v>24</v>
      </c>
      <c r="EH1187">
        <v>0</v>
      </c>
      <c r="EI1187" t="s">
        <v>3</v>
      </c>
      <c r="EJ1187">
        <v>1</v>
      </c>
      <c r="EK1187">
        <v>442</v>
      </c>
      <c r="EL1187" t="s">
        <v>113</v>
      </c>
      <c r="EM1187" t="s">
        <v>114</v>
      </c>
      <c r="EO1187" t="s">
        <v>3</v>
      </c>
      <c r="EQ1187">
        <v>32768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FQ1187">
        <v>0</v>
      </c>
      <c r="FR1187">
        <f t="shared" si="1069"/>
        <v>0</v>
      </c>
      <c r="FS1187">
        <v>0</v>
      </c>
      <c r="FX1187">
        <v>104</v>
      </c>
      <c r="FY1187">
        <v>79</v>
      </c>
      <c r="GA1187" t="s">
        <v>3</v>
      </c>
      <c r="GD1187">
        <v>0</v>
      </c>
      <c r="GF1187">
        <v>1489638031</v>
      </c>
      <c r="GG1187">
        <v>2</v>
      </c>
      <c r="GH1187">
        <v>1</v>
      </c>
      <c r="GI1187">
        <v>3</v>
      </c>
      <c r="GJ1187">
        <v>0</v>
      </c>
      <c r="GK1187">
        <f>ROUND(R1187*(R12)/100,2)</f>
        <v>0</v>
      </c>
      <c r="GL1187">
        <f t="shared" si="1070"/>
        <v>0</v>
      </c>
      <c r="GM1187">
        <f t="shared" si="1071"/>
        <v>0</v>
      </c>
      <c r="GN1187">
        <f t="shared" si="1072"/>
        <v>0</v>
      </c>
      <c r="GO1187">
        <f t="shared" si="1073"/>
        <v>0</v>
      </c>
      <c r="GP1187">
        <f t="shared" si="1074"/>
        <v>0</v>
      </c>
      <c r="GR1187">
        <v>0</v>
      </c>
      <c r="GS1187">
        <v>3</v>
      </c>
      <c r="GT1187">
        <v>0</v>
      </c>
      <c r="GU1187" t="s">
        <v>3</v>
      </c>
      <c r="GV1187">
        <f t="shared" si="1075"/>
        <v>0</v>
      </c>
      <c r="GW1187">
        <v>1</v>
      </c>
      <c r="GX1187">
        <f t="shared" si="1076"/>
        <v>0</v>
      </c>
      <c r="HA1187">
        <v>0</v>
      </c>
      <c r="HB1187">
        <v>0</v>
      </c>
      <c r="HC1187">
        <f t="shared" si="1077"/>
        <v>0</v>
      </c>
      <c r="HE1187" t="s">
        <v>3</v>
      </c>
      <c r="HF1187" t="s">
        <v>3</v>
      </c>
      <c r="HM1187" t="s">
        <v>3</v>
      </c>
      <c r="HN1187" t="s">
        <v>3</v>
      </c>
      <c r="HO1187" t="s">
        <v>3</v>
      </c>
      <c r="HP1187" t="s">
        <v>3</v>
      </c>
      <c r="HQ1187" t="s">
        <v>3</v>
      </c>
      <c r="IK1187">
        <v>0</v>
      </c>
    </row>
    <row r="1188" spans="1:245" x14ac:dyDescent="0.2">
      <c r="A1188">
        <v>17</v>
      </c>
      <c r="B1188">
        <v>1</v>
      </c>
      <c r="C1188">
        <f>ROW(SmtRes!A541)</f>
        <v>541</v>
      </c>
      <c r="D1188">
        <f>ROW(EtalonRes!A574)</f>
        <v>574</v>
      </c>
      <c r="E1188" t="s">
        <v>38</v>
      </c>
      <c r="F1188" t="s">
        <v>119</v>
      </c>
      <c r="G1188" t="s">
        <v>120</v>
      </c>
      <c r="H1188" t="s">
        <v>121</v>
      </c>
      <c r="I1188">
        <v>1.05</v>
      </c>
      <c r="J1188">
        <v>0</v>
      </c>
      <c r="K1188">
        <v>1.05</v>
      </c>
      <c r="O1188">
        <f t="shared" si="1040"/>
        <v>13264.82</v>
      </c>
      <c r="P1188">
        <f t="shared" si="1041"/>
        <v>5538.73</v>
      </c>
      <c r="Q1188">
        <f t="shared" si="1042"/>
        <v>231.86</v>
      </c>
      <c r="R1188">
        <f t="shared" si="1043"/>
        <v>129.05000000000001</v>
      </c>
      <c r="S1188">
        <f t="shared" si="1044"/>
        <v>7494.23</v>
      </c>
      <c r="T1188">
        <f t="shared" si="1045"/>
        <v>0</v>
      </c>
      <c r="U1188">
        <f t="shared" si="1046"/>
        <v>25.840500000000002</v>
      </c>
      <c r="V1188">
        <f t="shared" si="1047"/>
        <v>0</v>
      </c>
      <c r="W1188">
        <f t="shared" si="1048"/>
        <v>0</v>
      </c>
      <c r="X1188">
        <f t="shared" si="1049"/>
        <v>5245.96</v>
      </c>
      <c r="Y1188">
        <f t="shared" si="1050"/>
        <v>3072.63</v>
      </c>
      <c r="AA1188">
        <v>55282325</v>
      </c>
      <c r="AB1188">
        <f t="shared" si="1051"/>
        <v>847.82</v>
      </c>
      <c r="AC1188">
        <f t="shared" si="1052"/>
        <v>558.79</v>
      </c>
      <c r="AD1188">
        <f t="shared" si="1053"/>
        <v>18.57</v>
      </c>
      <c r="AE1188">
        <f t="shared" si="1054"/>
        <v>4.66</v>
      </c>
      <c r="AF1188">
        <f t="shared" si="1054"/>
        <v>270.45999999999998</v>
      </c>
      <c r="AG1188">
        <f t="shared" si="1055"/>
        <v>0</v>
      </c>
      <c r="AH1188">
        <f t="shared" si="1056"/>
        <v>24.61</v>
      </c>
      <c r="AI1188">
        <f t="shared" si="1056"/>
        <v>0</v>
      </c>
      <c r="AJ1188">
        <f t="shared" si="1057"/>
        <v>0</v>
      </c>
      <c r="AK1188">
        <v>847.82</v>
      </c>
      <c r="AL1188">
        <v>558.79</v>
      </c>
      <c r="AM1188">
        <v>18.57</v>
      </c>
      <c r="AN1188">
        <v>4.66</v>
      </c>
      <c r="AO1188">
        <v>270.45999999999998</v>
      </c>
      <c r="AP1188">
        <v>0</v>
      </c>
      <c r="AQ1188">
        <v>24.61</v>
      </c>
      <c r="AR1188">
        <v>0</v>
      </c>
      <c r="AS1188">
        <v>0</v>
      </c>
      <c r="AT1188">
        <v>70</v>
      </c>
      <c r="AU1188">
        <v>41</v>
      </c>
      <c r="AV1188">
        <v>1</v>
      </c>
      <c r="AW1188">
        <v>1</v>
      </c>
      <c r="AZ1188">
        <v>1</v>
      </c>
      <c r="BA1188">
        <v>26.39</v>
      </c>
      <c r="BB1188">
        <v>11.89</v>
      </c>
      <c r="BC1188">
        <v>9.44</v>
      </c>
      <c r="BD1188" t="s">
        <v>3</v>
      </c>
      <c r="BE1188" t="s">
        <v>3</v>
      </c>
      <c r="BF1188" t="s">
        <v>3</v>
      </c>
      <c r="BG1188" t="s">
        <v>3</v>
      </c>
      <c r="BH1188">
        <v>0</v>
      </c>
      <c r="BI1188">
        <v>1</v>
      </c>
      <c r="BJ1188" t="s">
        <v>122</v>
      </c>
      <c r="BM1188">
        <v>421</v>
      </c>
      <c r="BN1188">
        <v>0</v>
      </c>
      <c r="BO1188" t="s">
        <v>119</v>
      </c>
      <c r="BP1188">
        <v>1</v>
      </c>
      <c r="BQ1188">
        <v>60</v>
      </c>
      <c r="BR1188">
        <v>0</v>
      </c>
      <c r="BS1188">
        <v>26.39</v>
      </c>
      <c r="BT1188">
        <v>1</v>
      </c>
      <c r="BU1188">
        <v>1</v>
      </c>
      <c r="BV1188">
        <v>1</v>
      </c>
      <c r="BW1188">
        <v>1</v>
      </c>
      <c r="BX1188">
        <v>1</v>
      </c>
      <c r="BY1188" t="s">
        <v>3</v>
      </c>
      <c r="BZ1188">
        <v>70</v>
      </c>
      <c r="CA1188">
        <v>41</v>
      </c>
      <c r="CB1188" t="s">
        <v>3</v>
      </c>
      <c r="CE1188">
        <v>30</v>
      </c>
      <c r="CF1188">
        <v>0</v>
      </c>
      <c r="CG1188">
        <v>0</v>
      </c>
      <c r="CM1188">
        <v>0</v>
      </c>
      <c r="CN1188" t="s">
        <v>3</v>
      </c>
      <c r="CO1188">
        <v>0</v>
      </c>
      <c r="CP1188">
        <f t="shared" si="1058"/>
        <v>13264.82</v>
      </c>
      <c r="CQ1188">
        <f t="shared" si="1059"/>
        <v>5274.98</v>
      </c>
      <c r="CR1188">
        <f t="shared" si="1060"/>
        <v>220.8</v>
      </c>
      <c r="CS1188">
        <f t="shared" si="1061"/>
        <v>122.98</v>
      </c>
      <c r="CT1188">
        <f t="shared" si="1062"/>
        <v>7137.44</v>
      </c>
      <c r="CU1188">
        <f t="shared" si="1063"/>
        <v>0</v>
      </c>
      <c r="CV1188">
        <f t="shared" si="1064"/>
        <v>24.61</v>
      </c>
      <c r="CW1188">
        <f t="shared" si="1065"/>
        <v>0</v>
      </c>
      <c r="CX1188">
        <f t="shared" si="1066"/>
        <v>0</v>
      </c>
      <c r="CY1188">
        <f t="shared" si="1067"/>
        <v>5245.9609999999993</v>
      </c>
      <c r="CZ1188">
        <f t="shared" si="1068"/>
        <v>3072.6342999999997</v>
      </c>
      <c r="DC1188" t="s">
        <v>3</v>
      </c>
      <c r="DD1188" t="s">
        <v>3</v>
      </c>
      <c r="DE1188" t="s">
        <v>3</v>
      </c>
      <c r="DF1188" t="s">
        <v>3</v>
      </c>
      <c r="DG1188" t="s">
        <v>3</v>
      </c>
      <c r="DH1188" t="s">
        <v>3</v>
      </c>
      <c r="DI1188" t="s">
        <v>3</v>
      </c>
      <c r="DJ1188" t="s">
        <v>3</v>
      </c>
      <c r="DK1188" t="s">
        <v>3</v>
      </c>
      <c r="DL1188" t="s">
        <v>3</v>
      </c>
      <c r="DM1188" t="s">
        <v>3</v>
      </c>
      <c r="DN1188">
        <v>85</v>
      </c>
      <c r="DO1188">
        <v>70</v>
      </c>
      <c r="DP1188">
        <v>1.0469999999999999</v>
      </c>
      <c r="DQ1188">
        <v>1.022</v>
      </c>
      <c r="DU1188">
        <v>1013</v>
      </c>
      <c r="DV1188" t="s">
        <v>121</v>
      </c>
      <c r="DW1188" t="s">
        <v>121</v>
      </c>
      <c r="DX1188">
        <v>1</v>
      </c>
      <c r="DZ1188" t="s">
        <v>3</v>
      </c>
      <c r="EA1188" t="s">
        <v>3</v>
      </c>
      <c r="EB1188" t="s">
        <v>3</v>
      </c>
      <c r="EC1188" t="s">
        <v>3</v>
      </c>
      <c r="EE1188">
        <v>54687847</v>
      </c>
      <c r="EF1188">
        <v>60</v>
      </c>
      <c r="EG1188" t="s">
        <v>24</v>
      </c>
      <c r="EH1188">
        <v>0</v>
      </c>
      <c r="EI1188" t="s">
        <v>3</v>
      </c>
      <c r="EJ1188">
        <v>1</v>
      </c>
      <c r="EK1188">
        <v>421</v>
      </c>
      <c r="EL1188" t="s">
        <v>123</v>
      </c>
      <c r="EM1188" t="s">
        <v>124</v>
      </c>
      <c r="EO1188" t="s">
        <v>3</v>
      </c>
      <c r="EQ1188">
        <v>0</v>
      </c>
      <c r="ER1188">
        <v>847.82</v>
      </c>
      <c r="ES1188">
        <v>558.79</v>
      </c>
      <c r="ET1188">
        <v>18.57</v>
      </c>
      <c r="EU1188">
        <v>4.66</v>
      </c>
      <c r="EV1188">
        <v>270.45999999999998</v>
      </c>
      <c r="EW1188">
        <v>24.61</v>
      </c>
      <c r="EX1188">
        <v>0</v>
      </c>
      <c r="EY1188">
        <v>0</v>
      </c>
      <c r="FQ1188">
        <v>0</v>
      </c>
      <c r="FR1188">
        <f t="shared" si="1069"/>
        <v>0</v>
      </c>
      <c r="FS1188">
        <v>0</v>
      </c>
      <c r="FX1188">
        <v>85</v>
      </c>
      <c r="FY1188">
        <v>70</v>
      </c>
      <c r="GA1188" t="s">
        <v>3</v>
      </c>
      <c r="GD1188">
        <v>0</v>
      </c>
      <c r="GF1188">
        <v>-820088805</v>
      </c>
      <c r="GG1188">
        <v>2</v>
      </c>
      <c r="GH1188">
        <v>1</v>
      </c>
      <c r="GI1188">
        <v>3</v>
      </c>
      <c r="GJ1188">
        <v>0</v>
      </c>
      <c r="GK1188">
        <f>ROUND(R1188*(R12)/100,2)</f>
        <v>206.48</v>
      </c>
      <c r="GL1188">
        <f t="shared" si="1070"/>
        <v>0</v>
      </c>
      <c r="GM1188">
        <f t="shared" si="1071"/>
        <v>21789.89</v>
      </c>
      <c r="GN1188">
        <f t="shared" si="1072"/>
        <v>21789.89</v>
      </c>
      <c r="GO1188">
        <f t="shared" si="1073"/>
        <v>0</v>
      </c>
      <c r="GP1188">
        <f t="shared" si="1074"/>
        <v>0</v>
      </c>
      <c r="GR1188">
        <v>0</v>
      </c>
      <c r="GS1188">
        <v>3</v>
      </c>
      <c r="GT1188">
        <v>0</v>
      </c>
      <c r="GU1188" t="s">
        <v>3</v>
      </c>
      <c r="GV1188">
        <f t="shared" si="1075"/>
        <v>0</v>
      </c>
      <c r="GW1188">
        <v>1</v>
      </c>
      <c r="GX1188">
        <f t="shared" si="1076"/>
        <v>0</v>
      </c>
      <c r="HA1188">
        <v>0</v>
      </c>
      <c r="HB1188">
        <v>0</v>
      </c>
      <c r="HC1188">
        <f t="shared" si="1077"/>
        <v>0</v>
      </c>
      <c r="HE1188" t="s">
        <v>3</v>
      </c>
      <c r="HF1188" t="s">
        <v>3</v>
      </c>
      <c r="HM1188" t="s">
        <v>3</v>
      </c>
      <c r="HN1188" t="s">
        <v>3</v>
      </c>
      <c r="HO1188" t="s">
        <v>3</v>
      </c>
      <c r="HP1188" t="s">
        <v>3</v>
      </c>
      <c r="HQ1188" t="s">
        <v>3</v>
      </c>
      <c r="IK1188">
        <v>0</v>
      </c>
    </row>
    <row r="1189" spans="1:245" x14ac:dyDescent="0.2">
      <c r="A1189">
        <v>18</v>
      </c>
      <c r="B1189">
        <v>1</v>
      </c>
      <c r="C1189">
        <v>539</v>
      </c>
      <c r="E1189" t="s">
        <v>44</v>
      </c>
      <c r="F1189" t="s">
        <v>126</v>
      </c>
      <c r="G1189" t="s">
        <v>127</v>
      </c>
      <c r="H1189" t="s">
        <v>128</v>
      </c>
      <c r="I1189">
        <f>I1188*J1189</f>
        <v>1.0710000000000002</v>
      </c>
      <c r="J1189">
        <v>1.02</v>
      </c>
      <c r="K1189">
        <v>1.02</v>
      </c>
      <c r="O1189">
        <f t="shared" si="1040"/>
        <v>4001.17</v>
      </c>
      <c r="P1189">
        <f t="shared" si="1041"/>
        <v>4001.17</v>
      </c>
      <c r="Q1189">
        <f t="shared" si="1042"/>
        <v>0</v>
      </c>
      <c r="R1189">
        <f t="shared" si="1043"/>
        <v>0</v>
      </c>
      <c r="S1189">
        <f t="shared" si="1044"/>
        <v>0</v>
      </c>
      <c r="T1189">
        <f t="shared" si="1045"/>
        <v>0</v>
      </c>
      <c r="U1189">
        <f t="shared" si="1046"/>
        <v>0</v>
      </c>
      <c r="V1189">
        <f t="shared" si="1047"/>
        <v>0</v>
      </c>
      <c r="W1189">
        <f t="shared" si="1048"/>
        <v>0</v>
      </c>
      <c r="X1189">
        <f t="shared" si="1049"/>
        <v>0</v>
      </c>
      <c r="Y1189">
        <f t="shared" si="1050"/>
        <v>0</v>
      </c>
      <c r="AA1189">
        <v>55282325</v>
      </c>
      <c r="AB1189">
        <f t="shared" si="1051"/>
        <v>478.96</v>
      </c>
      <c r="AC1189">
        <f t="shared" si="1052"/>
        <v>478.96</v>
      </c>
      <c r="AD1189">
        <f t="shared" si="1053"/>
        <v>0</v>
      </c>
      <c r="AE1189">
        <f t="shared" si="1054"/>
        <v>0</v>
      </c>
      <c r="AF1189">
        <f t="shared" si="1054"/>
        <v>0</v>
      </c>
      <c r="AG1189">
        <f t="shared" si="1055"/>
        <v>0</v>
      </c>
      <c r="AH1189">
        <f t="shared" si="1056"/>
        <v>0</v>
      </c>
      <c r="AI1189">
        <f t="shared" si="1056"/>
        <v>0</v>
      </c>
      <c r="AJ1189">
        <f t="shared" si="1057"/>
        <v>0</v>
      </c>
      <c r="AK1189">
        <v>478.96</v>
      </c>
      <c r="AL1189">
        <v>478.96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1</v>
      </c>
      <c r="AW1189">
        <v>1</v>
      </c>
      <c r="AZ1189">
        <v>1</v>
      </c>
      <c r="BA1189">
        <v>1</v>
      </c>
      <c r="BB1189">
        <v>1</v>
      </c>
      <c r="BC1189">
        <v>7.8</v>
      </c>
      <c r="BD1189" t="s">
        <v>3</v>
      </c>
      <c r="BE1189" t="s">
        <v>3</v>
      </c>
      <c r="BF1189" t="s">
        <v>3</v>
      </c>
      <c r="BG1189" t="s">
        <v>3</v>
      </c>
      <c r="BH1189">
        <v>3</v>
      </c>
      <c r="BI1189">
        <v>1</v>
      </c>
      <c r="BJ1189" t="s">
        <v>129</v>
      </c>
      <c r="BM1189">
        <v>421</v>
      </c>
      <c r="BN1189">
        <v>0</v>
      </c>
      <c r="BO1189" t="s">
        <v>126</v>
      </c>
      <c r="BP1189">
        <v>1</v>
      </c>
      <c r="BQ1189">
        <v>60</v>
      </c>
      <c r="BR1189">
        <v>0</v>
      </c>
      <c r="BS1189">
        <v>1</v>
      </c>
      <c r="BT1189">
        <v>1</v>
      </c>
      <c r="BU1189">
        <v>1</v>
      </c>
      <c r="BV1189">
        <v>1</v>
      </c>
      <c r="BW1189">
        <v>1</v>
      </c>
      <c r="BX1189">
        <v>1</v>
      </c>
      <c r="BY1189" t="s">
        <v>3</v>
      </c>
      <c r="BZ1189">
        <v>0</v>
      </c>
      <c r="CA1189">
        <v>0</v>
      </c>
      <c r="CB1189" t="s">
        <v>3</v>
      </c>
      <c r="CE1189">
        <v>30</v>
      </c>
      <c r="CF1189">
        <v>0</v>
      </c>
      <c r="CG1189">
        <v>0</v>
      </c>
      <c r="CM1189">
        <v>0</v>
      </c>
      <c r="CN1189" t="s">
        <v>3</v>
      </c>
      <c r="CO1189">
        <v>0</v>
      </c>
      <c r="CP1189">
        <f t="shared" si="1058"/>
        <v>4001.17</v>
      </c>
      <c r="CQ1189">
        <f t="shared" si="1059"/>
        <v>3735.89</v>
      </c>
      <c r="CR1189">
        <f t="shared" si="1060"/>
        <v>0</v>
      </c>
      <c r="CS1189">
        <f t="shared" si="1061"/>
        <v>0</v>
      </c>
      <c r="CT1189">
        <f t="shared" si="1062"/>
        <v>0</v>
      </c>
      <c r="CU1189">
        <f t="shared" si="1063"/>
        <v>0</v>
      </c>
      <c r="CV1189">
        <f t="shared" si="1064"/>
        <v>0</v>
      </c>
      <c r="CW1189">
        <f t="shared" si="1065"/>
        <v>0</v>
      </c>
      <c r="CX1189">
        <f t="shared" si="1066"/>
        <v>0</v>
      </c>
      <c r="CY1189">
        <f t="shared" si="1067"/>
        <v>0</v>
      </c>
      <c r="CZ1189">
        <f t="shared" si="1068"/>
        <v>0</v>
      </c>
      <c r="DC1189" t="s">
        <v>3</v>
      </c>
      <c r="DD1189" t="s">
        <v>3</v>
      </c>
      <c r="DE1189" t="s">
        <v>3</v>
      </c>
      <c r="DF1189" t="s">
        <v>3</v>
      </c>
      <c r="DG1189" t="s">
        <v>3</v>
      </c>
      <c r="DH1189" t="s">
        <v>3</v>
      </c>
      <c r="DI1189" t="s">
        <v>3</v>
      </c>
      <c r="DJ1189" t="s">
        <v>3</v>
      </c>
      <c r="DK1189" t="s">
        <v>3</v>
      </c>
      <c r="DL1189" t="s">
        <v>3</v>
      </c>
      <c r="DM1189" t="s">
        <v>3</v>
      </c>
      <c r="DN1189">
        <v>85</v>
      </c>
      <c r="DO1189">
        <v>70</v>
      </c>
      <c r="DP1189">
        <v>1.0469999999999999</v>
      </c>
      <c r="DQ1189">
        <v>1.022</v>
      </c>
      <c r="DU1189">
        <v>1007</v>
      </c>
      <c r="DV1189" t="s">
        <v>128</v>
      </c>
      <c r="DW1189" t="s">
        <v>128</v>
      </c>
      <c r="DX1189">
        <v>1</v>
      </c>
      <c r="DZ1189" t="s">
        <v>3</v>
      </c>
      <c r="EA1189" t="s">
        <v>3</v>
      </c>
      <c r="EB1189" t="s">
        <v>3</v>
      </c>
      <c r="EC1189" t="s">
        <v>3</v>
      </c>
      <c r="EE1189">
        <v>54687847</v>
      </c>
      <c r="EF1189">
        <v>60</v>
      </c>
      <c r="EG1189" t="s">
        <v>24</v>
      </c>
      <c r="EH1189">
        <v>0</v>
      </c>
      <c r="EI1189" t="s">
        <v>3</v>
      </c>
      <c r="EJ1189">
        <v>1</v>
      </c>
      <c r="EK1189">
        <v>421</v>
      </c>
      <c r="EL1189" t="s">
        <v>123</v>
      </c>
      <c r="EM1189" t="s">
        <v>124</v>
      </c>
      <c r="EO1189" t="s">
        <v>3</v>
      </c>
      <c r="EQ1189">
        <v>0</v>
      </c>
      <c r="ER1189">
        <v>478.96</v>
      </c>
      <c r="ES1189">
        <v>478.96</v>
      </c>
      <c r="ET1189">
        <v>0</v>
      </c>
      <c r="EU1189">
        <v>0</v>
      </c>
      <c r="EV1189">
        <v>0</v>
      </c>
      <c r="EW1189">
        <v>0</v>
      </c>
      <c r="EX1189">
        <v>0</v>
      </c>
      <c r="FQ1189">
        <v>0</v>
      </c>
      <c r="FR1189">
        <f t="shared" si="1069"/>
        <v>0</v>
      </c>
      <c r="FS1189">
        <v>0</v>
      </c>
      <c r="FX1189">
        <v>85</v>
      </c>
      <c r="FY1189">
        <v>70</v>
      </c>
      <c r="GA1189" t="s">
        <v>3</v>
      </c>
      <c r="GD1189">
        <v>0</v>
      </c>
      <c r="GF1189">
        <v>-1161195218</v>
      </c>
      <c r="GG1189">
        <v>2</v>
      </c>
      <c r="GH1189">
        <v>1</v>
      </c>
      <c r="GI1189">
        <v>3</v>
      </c>
      <c r="GJ1189">
        <v>0</v>
      </c>
      <c r="GK1189">
        <f>ROUND(R1189*(R12)/100,2)</f>
        <v>0</v>
      </c>
      <c r="GL1189">
        <f t="shared" si="1070"/>
        <v>0</v>
      </c>
      <c r="GM1189">
        <f t="shared" si="1071"/>
        <v>4001.17</v>
      </c>
      <c r="GN1189">
        <f t="shared" si="1072"/>
        <v>4001.17</v>
      </c>
      <c r="GO1189">
        <f t="shared" si="1073"/>
        <v>0</v>
      </c>
      <c r="GP1189">
        <f t="shared" si="1074"/>
        <v>0</v>
      </c>
      <c r="GR1189">
        <v>0</v>
      </c>
      <c r="GS1189">
        <v>3</v>
      </c>
      <c r="GT1189">
        <v>0</v>
      </c>
      <c r="GU1189" t="s">
        <v>3</v>
      </c>
      <c r="GV1189">
        <f t="shared" si="1075"/>
        <v>0</v>
      </c>
      <c r="GW1189">
        <v>1</v>
      </c>
      <c r="GX1189">
        <f t="shared" si="1076"/>
        <v>0</v>
      </c>
      <c r="HA1189">
        <v>0</v>
      </c>
      <c r="HB1189">
        <v>0</v>
      </c>
      <c r="HC1189">
        <f t="shared" si="1077"/>
        <v>0</v>
      </c>
      <c r="HE1189" t="s">
        <v>3</v>
      </c>
      <c r="HF1189" t="s">
        <v>3</v>
      </c>
      <c r="HM1189" t="s">
        <v>3</v>
      </c>
      <c r="HN1189" t="s">
        <v>3</v>
      </c>
      <c r="HO1189" t="s">
        <v>3</v>
      </c>
      <c r="HP1189" t="s">
        <v>3</v>
      </c>
      <c r="HQ1189" t="s">
        <v>3</v>
      </c>
      <c r="IK1189">
        <v>0</v>
      </c>
    </row>
    <row r="1190" spans="1:245" x14ac:dyDescent="0.2">
      <c r="A1190">
        <v>17</v>
      </c>
      <c r="B1190">
        <v>1</v>
      </c>
      <c r="C1190">
        <f>ROW(SmtRes!A543)</f>
        <v>543</v>
      </c>
      <c r="D1190">
        <f>ROW(EtalonRes!A576)</f>
        <v>576</v>
      </c>
      <c r="E1190" t="s">
        <v>45</v>
      </c>
      <c r="F1190" t="s">
        <v>39</v>
      </c>
      <c r="G1190" t="s">
        <v>40</v>
      </c>
      <c r="H1190" t="s">
        <v>22</v>
      </c>
      <c r="I1190">
        <f>ROUND(534.73/100,9)</f>
        <v>5.3472999999999997</v>
      </c>
      <c r="J1190">
        <v>0</v>
      </c>
      <c r="K1190">
        <f>ROUND(534.73/100,9)</f>
        <v>5.3472999999999997</v>
      </c>
      <c r="O1190">
        <f t="shared" si="1040"/>
        <v>27000.93</v>
      </c>
      <c r="P1190">
        <f t="shared" si="1041"/>
        <v>0</v>
      </c>
      <c r="Q1190">
        <f t="shared" si="1042"/>
        <v>0</v>
      </c>
      <c r="R1190">
        <f t="shared" si="1043"/>
        <v>0</v>
      </c>
      <c r="S1190">
        <f t="shared" si="1044"/>
        <v>27000.93</v>
      </c>
      <c r="T1190">
        <f t="shared" si="1045"/>
        <v>0</v>
      </c>
      <c r="U1190">
        <f t="shared" si="1046"/>
        <v>93.096492999999995</v>
      </c>
      <c r="V1190">
        <f t="shared" si="1047"/>
        <v>0</v>
      </c>
      <c r="W1190">
        <f t="shared" si="1048"/>
        <v>0</v>
      </c>
      <c r="X1190">
        <f t="shared" si="1049"/>
        <v>18900.650000000001</v>
      </c>
      <c r="Y1190">
        <f t="shared" si="1050"/>
        <v>11070.38</v>
      </c>
      <c r="AA1190">
        <v>55282325</v>
      </c>
      <c r="AB1190">
        <f t="shared" si="1051"/>
        <v>191.34</v>
      </c>
      <c r="AC1190">
        <f t="shared" si="1052"/>
        <v>0</v>
      </c>
      <c r="AD1190">
        <f t="shared" si="1053"/>
        <v>0</v>
      </c>
      <c r="AE1190">
        <f t="shared" si="1054"/>
        <v>0</v>
      </c>
      <c r="AF1190">
        <f t="shared" si="1054"/>
        <v>191.34</v>
      </c>
      <c r="AG1190">
        <f t="shared" si="1055"/>
        <v>0</v>
      </c>
      <c r="AH1190">
        <f t="shared" si="1056"/>
        <v>17.41</v>
      </c>
      <c r="AI1190">
        <f t="shared" si="1056"/>
        <v>0</v>
      </c>
      <c r="AJ1190">
        <f t="shared" si="1057"/>
        <v>0</v>
      </c>
      <c r="AK1190">
        <v>191.34</v>
      </c>
      <c r="AL1190">
        <v>0</v>
      </c>
      <c r="AM1190">
        <v>0</v>
      </c>
      <c r="AN1190">
        <v>0</v>
      </c>
      <c r="AO1190">
        <v>191.34</v>
      </c>
      <c r="AP1190">
        <v>0</v>
      </c>
      <c r="AQ1190">
        <v>17.41</v>
      </c>
      <c r="AR1190">
        <v>0</v>
      </c>
      <c r="AS1190">
        <v>0</v>
      </c>
      <c r="AT1190">
        <v>70</v>
      </c>
      <c r="AU1190">
        <v>41</v>
      </c>
      <c r="AV1190">
        <v>1</v>
      </c>
      <c r="AW1190">
        <v>1</v>
      </c>
      <c r="AZ1190">
        <v>1</v>
      </c>
      <c r="BA1190">
        <v>26.39</v>
      </c>
      <c r="BB1190">
        <v>1</v>
      </c>
      <c r="BC1190">
        <v>1</v>
      </c>
      <c r="BD1190" t="s">
        <v>3</v>
      </c>
      <c r="BE1190" t="s">
        <v>3</v>
      </c>
      <c r="BF1190" t="s">
        <v>3</v>
      </c>
      <c r="BG1190" t="s">
        <v>3</v>
      </c>
      <c r="BH1190">
        <v>0</v>
      </c>
      <c r="BI1190">
        <v>1</v>
      </c>
      <c r="BJ1190" t="s">
        <v>41</v>
      </c>
      <c r="BM1190">
        <v>441</v>
      </c>
      <c r="BN1190">
        <v>0</v>
      </c>
      <c r="BO1190" t="s">
        <v>39</v>
      </c>
      <c r="BP1190">
        <v>1</v>
      </c>
      <c r="BQ1190">
        <v>60</v>
      </c>
      <c r="BR1190">
        <v>0</v>
      </c>
      <c r="BS1190">
        <v>26.39</v>
      </c>
      <c r="BT1190">
        <v>1</v>
      </c>
      <c r="BU1190">
        <v>1</v>
      </c>
      <c r="BV1190">
        <v>1</v>
      </c>
      <c r="BW1190">
        <v>1</v>
      </c>
      <c r="BX1190">
        <v>1</v>
      </c>
      <c r="BY1190" t="s">
        <v>3</v>
      </c>
      <c r="BZ1190">
        <v>70</v>
      </c>
      <c r="CA1190">
        <v>41</v>
      </c>
      <c r="CB1190" t="s">
        <v>3</v>
      </c>
      <c r="CE1190">
        <v>30</v>
      </c>
      <c r="CF1190">
        <v>0</v>
      </c>
      <c r="CG1190">
        <v>0</v>
      </c>
      <c r="CM1190">
        <v>0</v>
      </c>
      <c r="CN1190" t="s">
        <v>3</v>
      </c>
      <c r="CO1190">
        <v>0</v>
      </c>
      <c r="CP1190">
        <f t="shared" si="1058"/>
        <v>27000.93</v>
      </c>
      <c r="CQ1190">
        <f t="shared" si="1059"/>
        <v>0</v>
      </c>
      <c r="CR1190">
        <f t="shared" si="1060"/>
        <v>0</v>
      </c>
      <c r="CS1190">
        <f t="shared" si="1061"/>
        <v>0</v>
      </c>
      <c r="CT1190">
        <f t="shared" si="1062"/>
        <v>5049.46</v>
      </c>
      <c r="CU1190">
        <f t="shared" si="1063"/>
        <v>0</v>
      </c>
      <c r="CV1190">
        <f t="shared" si="1064"/>
        <v>17.41</v>
      </c>
      <c r="CW1190">
        <f t="shared" si="1065"/>
        <v>0</v>
      </c>
      <c r="CX1190">
        <f t="shared" si="1066"/>
        <v>0</v>
      </c>
      <c r="CY1190">
        <f t="shared" si="1067"/>
        <v>18900.650999999998</v>
      </c>
      <c r="CZ1190">
        <f t="shared" si="1068"/>
        <v>11070.381299999999</v>
      </c>
      <c r="DC1190" t="s">
        <v>3</v>
      </c>
      <c r="DD1190" t="s">
        <v>3</v>
      </c>
      <c r="DE1190" t="s">
        <v>3</v>
      </c>
      <c r="DF1190" t="s">
        <v>3</v>
      </c>
      <c r="DG1190" t="s">
        <v>3</v>
      </c>
      <c r="DH1190" t="s">
        <v>3</v>
      </c>
      <c r="DI1190" t="s">
        <v>3</v>
      </c>
      <c r="DJ1190" t="s">
        <v>3</v>
      </c>
      <c r="DK1190" t="s">
        <v>3</v>
      </c>
      <c r="DL1190" t="s">
        <v>3</v>
      </c>
      <c r="DM1190" t="s">
        <v>3</v>
      </c>
      <c r="DN1190">
        <v>80</v>
      </c>
      <c r="DO1190">
        <v>55</v>
      </c>
      <c r="DP1190">
        <v>1.0469999999999999</v>
      </c>
      <c r="DQ1190">
        <v>1</v>
      </c>
      <c r="DU1190">
        <v>1005</v>
      </c>
      <c r="DV1190" t="s">
        <v>22</v>
      </c>
      <c r="DW1190" t="s">
        <v>22</v>
      </c>
      <c r="DX1190">
        <v>100</v>
      </c>
      <c r="DZ1190" t="s">
        <v>3</v>
      </c>
      <c r="EA1190" t="s">
        <v>3</v>
      </c>
      <c r="EB1190" t="s">
        <v>3</v>
      </c>
      <c r="EC1190" t="s">
        <v>3</v>
      </c>
      <c r="EE1190">
        <v>54687867</v>
      </c>
      <c r="EF1190">
        <v>60</v>
      </c>
      <c r="EG1190" t="s">
        <v>24</v>
      </c>
      <c r="EH1190">
        <v>0</v>
      </c>
      <c r="EI1190" t="s">
        <v>3</v>
      </c>
      <c r="EJ1190">
        <v>1</v>
      </c>
      <c r="EK1190">
        <v>441</v>
      </c>
      <c r="EL1190" t="s">
        <v>42</v>
      </c>
      <c r="EM1190" t="s">
        <v>43</v>
      </c>
      <c r="EO1190" t="s">
        <v>3</v>
      </c>
      <c r="EQ1190">
        <v>0</v>
      </c>
      <c r="ER1190">
        <v>191.34</v>
      </c>
      <c r="ES1190">
        <v>0</v>
      </c>
      <c r="ET1190">
        <v>0</v>
      </c>
      <c r="EU1190">
        <v>0</v>
      </c>
      <c r="EV1190">
        <v>191.34</v>
      </c>
      <c r="EW1190">
        <v>17.41</v>
      </c>
      <c r="EX1190">
        <v>0</v>
      </c>
      <c r="EY1190">
        <v>0</v>
      </c>
      <c r="FQ1190">
        <v>0</v>
      </c>
      <c r="FR1190">
        <f t="shared" si="1069"/>
        <v>0</v>
      </c>
      <c r="FS1190">
        <v>0</v>
      </c>
      <c r="FX1190">
        <v>80</v>
      </c>
      <c r="FY1190">
        <v>55</v>
      </c>
      <c r="GA1190" t="s">
        <v>3</v>
      </c>
      <c r="GD1190">
        <v>0</v>
      </c>
      <c r="GF1190">
        <v>-839833208</v>
      </c>
      <c r="GG1190">
        <v>2</v>
      </c>
      <c r="GH1190">
        <v>1</v>
      </c>
      <c r="GI1190">
        <v>3</v>
      </c>
      <c r="GJ1190">
        <v>0</v>
      </c>
      <c r="GK1190">
        <f>ROUND(R1190*(R12)/100,2)</f>
        <v>0</v>
      </c>
      <c r="GL1190">
        <f t="shared" si="1070"/>
        <v>0</v>
      </c>
      <c r="GM1190">
        <f t="shared" si="1071"/>
        <v>56971.96</v>
      </c>
      <c r="GN1190">
        <f t="shared" si="1072"/>
        <v>56971.96</v>
      </c>
      <c r="GO1190">
        <f t="shared" si="1073"/>
        <v>0</v>
      </c>
      <c r="GP1190">
        <f t="shared" si="1074"/>
        <v>0</v>
      </c>
      <c r="GR1190">
        <v>0</v>
      </c>
      <c r="GS1190">
        <v>3</v>
      </c>
      <c r="GT1190">
        <v>0</v>
      </c>
      <c r="GU1190" t="s">
        <v>3</v>
      </c>
      <c r="GV1190">
        <f t="shared" si="1075"/>
        <v>0</v>
      </c>
      <c r="GW1190">
        <v>1</v>
      </c>
      <c r="GX1190">
        <f t="shared" si="1076"/>
        <v>0</v>
      </c>
      <c r="HA1190">
        <v>0</v>
      </c>
      <c r="HB1190">
        <v>0</v>
      </c>
      <c r="HC1190">
        <f t="shared" si="1077"/>
        <v>0</v>
      </c>
      <c r="HE1190" t="s">
        <v>3</v>
      </c>
      <c r="HF1190" t="s">
        <v>3</v>
      </c>
      <c r="HM1190" t="s">
        <v>3</v>
      </c>
      <c r="HN1190" t="s">
        <v>3</v>
      </c>
      <c r="HO1190" t="s">
        <v>3</v>
      </c>
      <c r="HP1190" t="s">
        <v>3</v>
      </c>
      <c r="HQ1190" t="s">
        <v>3</v>
      </c>
      <c r="IK1190">
        <v>0</v>
      </c>
    </row>
    <row r="1191" spans="1:245" x14ac:dyDescent="0.2">
      <c r="A1191">
        <v>18</v>
      </c>
      <c r="B1191">
        <v>1</v>
      </c>
      <c r="C1191">
        <v>543</v>
      </c>
      <c r="E1191" t="s">
        <v>130</v>
      </c>
      <c r="F1191" t="s">
        <v>28</v>
      </c>
      <c r="G1191" t="s">
        <v>29</v>
      </c>
      <c r="H1191" t="s">
        <v>30</v>
      </c>
      <c r="I1191">
        <f>I1190*J1191</f>
        <v>-5.4542459999999995</v>
      </c>
      <c r="J1191">
        <v>-1.02</v>
      </c>
      <c r="K1191">
        <v>-1.02</v>
      </c>
      <c r="O1191">
        <f t="shared" si="1040"/>
        <v>0</v>
      </c>
      <c r="P1191">
        <f t="shared" si="1041"/>
        <v>0</v>
      </c>
      <c r="Q1191">
        <f t="shared" si="1042"/>
        <v>0</v>
      </c>
      <c r="R1191">
        <f t="shared" si="1043"/>
        <v>0</v>
      </c>
      <c r="S1191">
        <f t="shared" si="1044"/>
        <v>0</v>
      </c>
      <c r="T1191">
        <f t="shared" si="1045"/>
        <v>0</v>
      </c>
      <c r="U1191">
        <f t="shared" si="1046"/>
        <v>0</v>
      </c>
      <c r="V1191">
        <f t="shared" si="1047"/>
        <v>0</v>
      </c>
      <c r="W1191">
        <f t="shared" si="1048"/>
        <v>0</v>
      </c>
      <c r="X1191">
        <f t="shared" si="1049"/>
        <v>0</v>
      </c>
      <c r="Y1191">
        <f t="shared" si="1050"/>
        <v>0</v>
      </c>
      <c r="AA1191">
        <v>55282325</v>
      </c>
      <c r="AB1191">
        <f t="shared" si="1051"/>
        <v>0</v>
      </c>
      <c r="AC1191">
        <f t="shared" si="1052"/>
        <v>0</v>
      </c>
      <c r="AD1191">
        <f t="shared" si="1053"/>
        <v>0</v>
      </c>
      <c r="AE1191">
        <f t="shared" si="1054"/>
        <v>0</v>
      </c>
      <c r="AF1191">
        <f t="shared" si="1054"/>
        <v>0</v>
      </c>
      <c r="AG1191">
        <f t="shared" si="1055"/>
        <v>0</v>
      </c>
      <c r="AH1191">
        <f t="shared" si="1056"/>
        <v>0</v>
      </c>
      <c r="AI1191">
        <f t="shared" si="1056"/>
        <v>0</v>
      </c>
      <c r="AJ1191">
        <f t="shared" si="1057"/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1</v>
      </c>
      <c r="AW1191">
        <v>1</v>
      </c>
      <c r="AZ1191">
        <v>1</v>
      </c>
      <c r="BA1191">
        <v>1</v>
      </c>
      <c r="BB1191">
        <v>1</v>
      </c>
      <c r="BC1191">
        <v>1</v>
      </c>
      <c r="BD1191" t="s">
        <v>3</v>
      </c>
      <c r="BE1191" t="s">
        <v>3</v>
      </c>
      <c r="BF1191" t="s">
        <v>3</v>
      </c>
      <c r="BG1191" t="s">
        <v>3</v>
      </c>
      <c r="BH1191">
        <v>3</v>
      </c>
      <c r="BI1191">
        <v>1</v>
      </c>
      <c r="BJ1191" t="s">
        <v>3</v>
      </c>
      <c r="BM1191">
        <v>441</v>
      </c>
      <c r="BN1191">
        <v>0</v>
      </c>
      <c r="BO1191" t="s">
        <v>3</v>
      </c>
      <c r="BP1191">
        <v>0</v>
      </c>
      <c r="BQ1191">
        <v>60</v>
      </c>
      <c r="BR1191">
        <v>1</v>
      </c>
      <c r="BS1191">
        <v>1</v>
      </c>
      <c r="BT1191">
        <v>1</v>
      </c>
      <c r="BU1191">
        <v>1</v>
      </c>
      <c r="BV1191">
        <v>1</v>
      </c>
      <c r="BW1191">
        <v>1</v>
      </c>
      <c r="BX1191">
        <v>1</v>
      </c>
      <c r="BY1191" t="s">
        <v>3</v>
      </c>
      <c r="BZ1191">
        <v>0</v>
      </c>
      <c r="CA1191">
        <v>0</v>
      </c>
      <c r="CB1191" t="s">
        <v>3</v>
      </c>
      <c r="CE1191">
        <v>30</v>
      </c>
      <c r="CF1191">
        <v>0</v>
      </c>
      <c r="CG1191">
        <v>0</v>
      </c>
      <c r="CM1191">
        <v>0</v>
      </c>
      <c r="CN1191" t="s">
        <v>3</v>
      </c>
      <c r="CO1191">
        <v>0</v>
      </c>
      <c r="CP1191">
        <f t="shared" si="1058"/>
        <v>0</v>
      </c>
      <c r="CQ1191">
        <f t="shared" si="1059"/>
        <v>0</v>
      </c>
      <c r="CR1191">
        <f t="shared" si="1060"/>
        <v>0</v>
      </c>
      <c r="CS1191">
        <f t="shared" si="1061"/>
        <v>0</v>
      </c>
      <c r="CT1191">
        <f t="shared" si="1062"/>
        <v>0</v>
      </c>
      <c r="CU1191">
        <f t="shared" si="1063"/>
        <v>0</v>
      </c>
      <c r="CV1191">
        <f t="shared" si="1064"/>
        <v>0</v>
      </c>
      <c r="CW1191">
        <f t="shared" si="1065"/>
        <v>0</v>
      </c>
      <c r="CX1191">
        <f t="shared" si="1066"/>
        <v>0</v>
      </c>
      <c r="CY1191">
        <f t="shared" si="1067"/>
        <v>0</v>
      </c>
      <c r="CZ1191">
        <f t="shared" si="1068"/>
        <v>0</v>
      </c>
      <c r="DC1191" t="s">
        <v>3</v>
      </c>
      <c r="DD1191" t="s">
        <v>3</v>
      </c>
      <c r="DE1191" t="s">
        <v>3</v>
      </c>
      <c r="DF1191" t="s">
        <v>3</v>
      </c>
      <c r="DG1191" t="s">
        <v>3</v>
      </c>
      <c r="DH1191" t="s">
        <v>3</v>
      </c>
      <c r="DI1191" t="s">
        <v>3</v>
      </c>
      <c r="DJ1191" t="s">
        <v>3</v>
      </c>
      <c r="DK1191" t="s">
        <v>3</v>
      </c>
      <c r="DL1191" t="s">
        <v>3</v>
      </c>
      <c r="DM1191" t="s">
        <v>3</v>
      </c>
      <c r="DN1191">
        <v>80</v>
      </c>
      <c r="DO1191">
        <v>55</v>
      </c>
      <c r="DP1191">
        <v>1.0469999999999999</v>
      </c>
      <c r="DQ1191">
        <v>1</v>
      </c>
      <c r="DU1191">
        <v>1009</v>
      </c>
      <c r="DV1191" t="s">
        <v>30</v>
      </c>
      <c r="DW1191" t="s">
        <v>30</v>
      </c>
      <c r="DX1191">
        <v>1000</v>
      </c>
      <c r="DZ1191" t="s">
        <v>3</v>
      </c>
      <c r="EA1191" t="s">
        <v>3</v>
      </c>
      <c r="EB1191" t="s">
        <v>3</v>
      </c>
      <c r="EC1191" t="s">
        <v>3</v>
      </c>
      <c r="EE1191">
        <v>54687867</v>
      </c>
      <c r="EF1191">
        <v>60</v>
      </c>
      <c r="EG1191" t="s">
        <v>24</v>
      </c>
      <c r="EH1191">
        <v>0</v>
      </c>
      <c r="EI1191" t="s">
        <v>3</v>
      </c>
      <c r="EJ1191">
        <v>1</v>
      </c>
      <c r="EK1191">
        <v>441</v>
      </c>
      <c r="EL1191" t="s">
        <v>42</v>
      </c>
      <c r="EM1191" t="s">
        <v>43</v>
      </c>
      <c r="EO1191" t="s">
        <v>3</v>
      </c>
      <c r="EQ1191">
        <v>32768</v>
      </c>
      <c r="ER1191">
        <v>0</v>
      </c>
      <c r="ES1191">
        <v>0</v>
      </c>
      <c r="ET1191">
        <v>0</v>
      </c>
      <c r="EU1191">
        <v>0</v>
      </c>
      <c r="EV1191">
        <v>0</v>
      </c>
      <c r="EW1191">
        <v>0</v>
      </c>
      <c r="EX1191">
        <v>0</v>
      </c>
      <c r="FQ1191">
        <v>0</v>
      </c>
      <c r="FR1191">
        <f t="shared" si="1069"/>
        <v>0</v>
      </c>
      <c r="FS1191">
        <v>0</v>
      </c>
      <c r="FX1191">
        <v>80</v>
      </c>
      <c r="FY1191">
        <v>55</v>
      </c>
      <c r="GA1191" t="s">
        <v>3</v>
      </c>
      <c r="GD1191">
        <v>0</v>
      </c>
      <c r="GF1191">
        <v>1489638031</v>
      </c>
      <c r="GG1191">
        <v>2</v>
      </c>
      <c r="GH1191">
        <v>1</v>
      </c>
      <c r="GI1191">
        <v>3</v>
      </c>
      <c r="GJ1191">
        <v>0</v>
      </c>
      <c r="GK1191">
        <f>ROUND(R1191*(R12)/100,2)</f>
        <v>0</v>
      </c>
      <c r="GL1191">
        <f t="shared" si="1070"/>
        <v>0</v>
      </c>
      <c r="GM1191">
        <f t="shared" si="1071"/>
        <v>0</v>
      </c>
      <c r="GN1191">
        <f t="shared" si="1072"/>
        <v>0</v>
      </c>
      <c r="GO1191">
        <f t="shared" si="1073"/>
        <v>0</v>
      </c>
      <c r="GP1191">
        <f t="shared" si="1074"/>
        <v>0</v>
      </c>
      <c r="GR1191">
        <v>0</v>
      </c>
      <c r="GS1191">
        <v>3</v>
      </c>
      <c r="GT1191">
        <v>0</v>
      </c>
      <c r="GU1191" t="s">
        <v>3</v>
      </c>
      <c r="GV1191">
        <f t="shared" si="1075"/>
        <v>0</v>
      </c>
      <c r="GW1191">
        <v>1</v>
      </c>
      <c r="GX1191">
        <f t="shared" si="1076"/>
        <v>0</v>
      </c>
      <c r="HA1191">
        <v>0</v>
      </c>
      <c r="HB1191">
        <v>0</v>
      </c>
      <c r="HC1191">
        <f t="shared" si="1077"/>
        <v>0</v>
      </c>
      <c r="HE1191" t="s">
        <v>3</v>
      </c>
      <c r="HF1191" t="s">
        <v>3</v>
      </c>
      <c r="HM1191" t="s">
        <v>3</v>
      </c>
      <c r="HN1191" t="s">
        <v>3</v>
      </c>
      <c r="HO1191" t="s">
        <v>3</v>
      </c>
      <c r="HP1191" t="s">
        <v>3</v>
      </c>
      <c r="HQ1191" t="s">
        <v>3</v>
      </c>
      <c r="IK1191">
        <v>0</v>
      </c>
    </row>
    <row r="1192" spans="1:245" x14ac:dyDescent="0.2">
      <c r="A1192">
        <v>17</v>
      </c>
      <c r="B1192">
        <v>1</v>
      </c>
      <c r="C1192">
        <f>ROW(SmtRes!A549)</f>
        <v>549</v>
      </c>
      <c r="D1192">
        <f>ROW(EtalonRes!A582)</f>
        <v>582</v>
      </c>
      <c r="E1192" t="s">
        <v>52</v>
      </c>
      <c r="F1192" t="s">
        <v>131</v>
      </c>
      <c r="G1192" t="s">
        <v>132</v>
      </c>
      <c r="H1192" t="s">
        <v>22</v>
      </c>
      <c r="I1192">
        <f>ROUND(534.73/100,9)</f>
        <v>5.3472999999999997</v>
      </c>
      <c r="J1192">
        <v>0</v>
      </c>
      <c r="K1192">
        <f>ROUND(534.73/100,9)</f>
        <v>5.3472999999999997</v>
      </c>
      <c r="O1192">
        <f t="shared" si="1040"/>
        <v>147514.84</v>
      </c>
      <c r="P1192">
        <f t="shared" si="1041"/>
        <v>13951.22</v>
      </c>
      <c r="Q1192">
        <f>(ROUND((ROUND((((ET1192*1.25))*AV1192*I1192),2)*BB1192),2)+ROUND((ROUND(((AE1192-((EU1192*1.25)))*AV1192*I1192),2)*BS1192),2))</f>
        <v>21751.040000000001</v>
      </c>
      <c r="R1192">
        <f t="shared" si="1043"/>
        <v>12536.31</v>
      </c>
      <c r="S1192">
        <f t="shared" si="1044"/>
        <v>111812.58</v>
      </c>
      <c r="T1192">
        <f t="shared" si="1045"/>
        <v>0</v>
      </c>
      <c r="U1192">
        <f t="shared" si="1046"/>
        <v>325.91793499999994</v>
      </c>
      <c r="V1192">
        <f t="shared" si="1047"/>
        <v>0</v>
      </c>
      <c r="W1192">
        <f t="shared" si="1048"/>
        <v>0</v>
      </c>
      <c r="X1192">
        <f t="shared" si="1049"/>
        <v>97276.94</v>
      </c>
      <c r="Y1192">
        <f t="shared" si="1050"/>
        <v>45843.16</v>
      </c>
      <c r="AA1192">
        <v>55282325</v>
      </c>
      <c r="AB1192">
        <f t="shared" si="1051"/>
        <v>1831.4525000000001</v>
      </c>
      <c r="AC1192">
        <f t="shared" si="1052"/>
        <v>705.14</v>
      </c>
      <c r="AD1192">
        <f>ROUND(((((ET1192*1.25))-((EU1192*1.25)))+AE1192),6)</f>
        <v>333.96249999999998</v>
      </c>
      <c r="AE1192">
        <f>ROUND(((EU1192*1.25)),6)</f>
        <v>88.837500000000006</v>
      </c>
      <c r="AF1192">
        <f>ROUND(((EV1192*1.15)),6)</f>
        <v>792.35</v>
      </c>
      <c r="AG1192">
        <f t="shared" si="1055"/>
        <v>0</v>
      </c>
      <c r="AH1192">
        <f>((EW1192*1.15))</f>
        <v>60.949999999999996</v>
      </c>
      <c r="AI1192">
        <f>((EX1192*1.25))</f>
        <v>0</v>
      </c>
      <c r="AJ1192">
        <f t="shared" si="1057"/>
        <v>0</v>
      </c>
      <c r="AK1192">
        <v>1661.31</v>
      </c>
      <c r="AL1192">
        <v>705.14</v>
      </c>
      <c r="AM1192">
        <v>267.17</v>
      </c>
      <c r="AN1192">
        <v>71.069999999999993</v>
      </c>
      <c r="AO1192">
        <v>689</v>
      </c>
      <c r="AP1192">
        <v>0</v>
      </c>
      <c r="AQ1192">
        <v>53</v>
      </c>
      <c r="AR1192">
        <v>0</v>
      </c>
      <c r="AS1192">
        <v>0</v>
      </c>
      <c r="AT1192">
        <v>87</v>
      </c>
      <c r="AU1192">
        <v>41</v>
      </c>
      <c r="AV1192">
        <v>1</v>
      </c>
      <c r="AW1192">
        <v>1</v>
      </c>
      <c r="AZ1192">
        <v>1</v>
      </c>
      <c r="BA1192">
        <v>26.39</v>
      </c>
      <c r="BB1192">
        <v>12.18</v>
      </c>
      <c r="BC1192">
        <v>3.7</v>
      </c>
      <c r="BD1192" t="s">
        <v>3</v>
      </c>
      <c r="BE1192" t="s">
        <v>3</v>
      </c>
      <c r="BF1192" t="s">
        <v>3</v>
      </c>
      <c r="BG1192" t="s">
        <v>3</v>
      </c>
      <c r="BH1192">
        <v>0</v>
      </c>
      <c r="BI1192">
        <v>1</v>
      </c>
      <c r="BJ1192" t="s">
        <v>133</v>
      </c>
      <c r="BM1192">
        <v>96</v>
      </c>
      <c r="BN1192">
        <v>0</v>
      </c>
      <c r="BO1192" t="s">
        <v>131</v>
      </c>
      <c r="BP1192">
        <v>1</v>
      </c>
      <c r="BQ1192">
        <v>30</v>
      </c>
      <c r="BR1192">
        <v>0</v>
      </c>
      <c r="BS1192">
        <v>26.39</v>
      </c>
      <c r="BT1192">
        <v>1</v>
      </c>
      <c r="BU1192">
        <v>1</v>
      </c>
      <c r="BV1192">
        <v>1</v>
      </c>
      <c r="BW1192">
        <v>1</v>
      </c>
      <c r="BX1192">
        <v>1</v>
      </c>
      <c r="BY1192" t="s">
        <v>3</v>
      </c>
      <c r="BZ1192">
        <v>87</v>
      </c>
      <c r="CA1192">
        <v>41</v>
      </c>
      <c r="CB1192" t="s">
        <v>3</v>
      </c>
      <c r="CE1192">
        <v>30</v>
      </c>
      <c r="CF1192">
        <v>0</v>
      </c>
      <c r="CG1192">
        <v>0</v>
      </c>
      <c r="CM1192">
        <v>0</v>
      </c>
      <c r="CN1192" t="s">
        <v>134</v>
      </c>
      <c r="CO1192">
        <v>0</v>
      </c>
      <c r="CP1192">
        <f t="shared" si="1058"/>
        <v>147514.84</v>
      </c>
      <c r="CQ1192">
        <f t="shared" si="1059"/>
        <v>2609.02</v>
      </c>
      <c r="CR1192">
        <f>(ROUND((ROUND((((ET1192*1.25))*AV1192*1),2)*BB1192),2)+ROUND((ROUND(((AE1192-((EU1192*1.25)))*AV1192*1),2)*BS1192),2))</f>
        <v>4067.63</v>
      </c>
      <c r="CS1192">
        <f t="shared" si="1061"/>
        <v>2344.4899999999998</v>
      </c>
      <c r="CT1192">
        <f t="shared" si="1062"/>
        <v>20910.12</v>
      </c>
      <c r="CU1192">
        <f t="shared" si="1063"/>
        <v>0</v>
      </c>
      <c r="CV1192">
        <f t="shared" si="1064"/>
        <v>60.949999999999996</v>
      </c>
      <c r="CW1192">
        <f t="shared" si="1065"/>
        <v>0</v>
      </c>
      <c r="CX1192">
        <f t="shared" si="1066"/>
        <v>0</v>
      </c>
      <c r="CY1192">
        <f t="shared" si="1067"/>
        <v>97276.944600000003</v>
      </c>
      <c r="CZ1192">
        <f t="shared" si="1068"/>
        <v>45843.157800000001</v>
      </c>
      <c r="DC1192" t="s">
        <v>3</v>
      </c>
      <c r="DD1192" t="s">
        <v>3</v>
      </c>
      <c r="DE1192" t="s">
        <v>135</v>
      </c>
      <c r="DF1192" t="s">
        <v>135</v>
      </c>
      <c r="DG1192" t="s">
        <v>136</v>
      </c>
      <c r="DH1192" t="s">
        <v>3</v>
      </c>
      <c r="DI1192" t="s">
        <v>136</v>
      </c>
      <c r="DJ1192" t="s">
        <v>135</v>
      </c>
      <c r="DK1192" t="s">
        <v>3</v>
      </c>
      <c r="DL1192" t="s">
        <v>3</v>
      </c>
      <c r="DM1192" t="s">
        <v>3</v>
      </c>
      <c r="DN1192">
        <v>104</v>
      </c>
      <c r="DO1192">
        <v>79</v>
      </c>
      <c r="DP1192">
        <v>1.087</v>
      </c>
      <c r="DQ1192">
        <v>1.0009999999999999</v>
      </c>
      <c r="DU1192">
        <v>1005</v>
      </c>
      <c r="DV1192" t="s">
        <v>22</v>
      </c>
      <c r="DW1192" t="s">
        <v>22</v>
      </c>
      <c r="DX1192">
        <v>100</v>
      </c>
      <c r="DZ1192" t="s">
        <v>3</v>
      </c>
      <c r="EA1192" t="s">
        <v>3</v>
      </c>
      <c r="EB1192" t="s">
        <v>3</v>
      </c>
      <c r="EC1192" t="s">
        <v>3</v>
      </c>
      <c r="EE1192">
        <v>54687522</v>
      </c>
      <c r="EF1192">
        <v>30</v>
      </c>
      <c r="EG1192" t="s">
        <v>137</v>
      </c>
      <c r="EH1192">
        <v>0</v>
      </c>
      <c r="EI1192" t="s">
        <v>3</v>
      </c>
      <c r="EJ1192">
        <v>1</v>
      </c>
      <c r="EK1192">
        <v>96</v>
      </c>
      <c r="EL1192" t="s">
        <v>138</v>
      </c>
      <c r="EM1192" t="s">
        <v>139</v>
      </c>
      <c r="EO1192" t="s">
        <v>140</v>
      </c>
      <c r="EQ1192">
        <v>0</v>
      </c>
      <c r="ER1192">
        <v>1661.31</v>
      </c>
      <c r="ES1192">
        <v>705.14</v>
      </c>
      <c r="ET1192">
        <v>267.17</v>
      </c>
      <c r="EU1192">
        <v>71.069999999999993</v>
      </c>
      <c r="EV1192">
        <v>689</v>
      </c>
      <c r="EW1192">
        <v>53</v>
      </c>
      <c r="EX1192">
        <v>0</v>
      </c>
      <c r="EY1192">
        <v>0</v>
      </c>
      <c r="FQ1192">
        <v>0</v>
      </c>
      <c r="FR1192">
        <f t="shared" si="1069"/>
        <v>0</v>
      </c>
      <c r="FS1192">
        <v>0</v>
      </c>
      <c r="FX1192">
        <v>104</v>
      </c>
      <c r="FY1192">
        <v>79</v>
      </c>
      <c r="GA1192" t="s">
        <v>3</v>
      </c>
      <c r="GD1192">
        <v>0</v>
      </c>
      <c r="GF1192">
        <v>1360606267</v>
      </c>
      <c r="GG1192">
        <v>2</v>
      </c>
      <c r="GH1192">
        <v>1</v>
      </c>
      <c r="GI1192">
        <v>3</v>
      </c>
      <c r="GJ1192">
        <v>0</v>
      </c>
      <c r="GK1192">
        <f>ROUND(R1192*(R12)/100,2)</f>
        <v>20058.099999999999</v>
      </c>
      <c r="GL1192">
        <f t="shared" si="1070"/>
        <v>0</v>
      </c>
      <c r="GM1192">
        <f t="shared" si="1071"/>
        <v>310693.03999999998</v>
      </c>
      <c r="GN1192">
        <f t="shared" si="1072"/>
        <v>310693.03999999998</v>
      </c>
      <c r="GO1192">
        <f t="shared" si="1073"/>
        <v>0</v>
      </c>
      <c r="GP1192">
        <f t="shared" si="1074"/>
        <v>0</v>
      </c>
      <c r="GR1192">
        <v>0</v>
      </c>
      <c r="GS1192">
        <v>3</v>
      </c>
      <c r="GT1192">
        <v>0</v>
      </c>
      <c r="GU1192" t="s">
        <v>3</v>
      </c>
      <c r="GV1192">
        <f t="shared" si="1075"/>
        <v>0</v>
      </c>
      <c r="GW1192">
        <v>1</v>
      </c>
      <c r="GX1192">
        <f t="shared" si="1076"/>
        <v>0</v>
      </c>
      <c r="HA1192">
        <v>0</v>
      </c>
      <c r="HB1192">
        <v>0</v>
      </c>
      <c r="HC1192">
        <f t="shared" si="1077"/>
        <v>0</v>
      </c>
      <c r="HE1192" t="s">
        <v>3</v>
      </c>
      <c r="HF1192" t="s">
        <v>3</v>
      </c>
      <c r="HM1192" t="s">
        <v>3</v>
      </c>
      <c r="HN1192" t="s">
        <v>3</v>
      </c>
      <c r="HO1192" t="s">
        <v>3</v>
      </c>
      <c r="HP1192" t="s">
        <v>3</v>
      </c>
      <c r="HQ1192" t="s">
        <v>3</v>
      </c>
      <c r="IK1192">
        <v>0</v>
      </c>
    </row>
    <row r="1193" spans="1:245" x14ac:dyDescent="0.2">
      <c r="A1193">
        <v>18</v>
      </c>
      <c r="B1193">
        <v>1</v>
      </c>
      <c r="C1193">
        <v>546</v>
      </c>
      <c r="E1193" t="s">
        <v>141</v>
      </c>
      <c r="F1193" t="s">
        <v>142</v>
      </c>
      <c r="G1193" t="s">
        <v>282</v>
      </c>
      <c r="H1193" t="s">
        <v>143</v>
      </c>
      <c r="I1193">
        <f>I1192*J1193</f>
        <v>721.88549999999998</v>
      </c>
      <c r="J1193">
        <v>135</v>
      </c>
      <c r="K1193">
        <v>135</v>
      </c>
      <c r="O1193">
        <f t="shared" si="1040"/>
        <v>190177.16</v>
      </c>
      <c r="P1193">
        <f t="shared" si="1041"/>
        <v>190177.16</v>
      </c>
      <c r="Q1193">
        <f>(ROUND((ROUND(((ET1193)*AV1193*I1193),2)*BB1193),2)+ROUND((ROUND(((AE1193-(EU1193))*AV1193*I1193),2)*BS1193),2))</f>
        <v>0</v>
      </c>
      <c r="R1193">
        <f t="shared" si="1043"/>
        <v>0</v>
      </c>
      <c r="S1193">
        <f t="shared" si="1044"/>
        <v>0</v>
      </c>
      <c r="T1193">
        <f t="shared" si="1045"/>
        <v>0</v>
      </c>
      <c r="U1193">
        <f t="shared" si="1046"/>
        <v>0</v>
      </c>
      <c r="V1193">
        <f t="shared" si="1047"/>
        <v>0</v>
      </c>
      <c r="W1193">
        <f t="shared" si="1048"/>
        <v>0</v>
      </c>
      <c r="X1193">
        <f t="shared" si="1049"/>
        <v>0</v>
      </c>
      <c r="Y1193">
        <f t="shared" si="1050"/>
        <v>0</v>
      </c>
      <c r="AA1193">
        <v>55282325</v>
      </c>
      <c r="AB1193">
        <f t="shared" si="1051"/>
        <v>25.09</v>
      </c>
      <c r="AC1193">
        <f t="shared" si="1052"/>
        <v>25.09</v>
      </c>
      <c r="AD1193">
        <f>ROUND((((ET1193)-(EU1193))+AE1193),6)</f>
        <v>0</v>
      </c>
      <c r="AE1193">
        <f>ROUND((EU1193),6)</f>
        <v>0</v>
      </c>
      <c r="AF1193">
        <f>ROUND((EV1193),6)</f>
        <v>0</v>
      </c>
      <c r="AG1193">
        <f t="shared" si="1055"/>
        <v>0</v>
      </c>
      <c r="AH1193">
        <f>(EW1193)</f>
        <v>0</v>
      </c>
      <c r="AI1193">
        <f>(EX1193)</f>
        <v>0</v>
      </c>
      <c r="AJ1193">
        <f t="shared" si="1057"/>
        <v>0</v>
      </c>
      <c r="AK1193">
        <v>25.09</v>
      </c>
      <c r="AL1193">
        <v>25.09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1</v>
      </c>
      <c r="AW1193">
        <v>1</v>
      </c>
      <c r="AZ1193">
        <v>1</v>
      </c>
      <c r="BA1193">
        <v>1</v>
      </c>
      <c r="BB1193">
        <v>1</v>
      </c>
      <c r="BC1193">
        <v>10.5</v>
      </c>
      <c r="BD1193" t="s">
        <v>3</v>
      </c>
      <c r="BE1193" t="s">
        <v>3</v>
      </c>
      <c r="BF1193" t="s">
        <v>3</v>
      </c>
      <c r="BG1193" t="s">
        <v>3</v>
      </c>
      <c r="BH1193">
        <v>3</v>
      </c>
      <c r="BI1193">
        <v>1</v>
      </c>
      <c r="BJ1193" t="s">
        <v>144</v>
      </c>
      <c r="BM1193">
        <v>96</v>
      </c>
      <c r="BN1193">
        <v>0</v>
      </c>
      <c r="BO1193" t="s">
        <v>142</v>
      </c>
      <c r="BP1193">
        <v>1</v>
      </c>
      <c r="BQ1193">
        <v>30</v>
      </c>
      <c r="BR1193">
        <v>0</v>
      </c>
      <c r="BS1193">
        <v>1</v>
      </c>
      <c r="BT1193">
        <v>1</v>
      </c>
      <c r="BU1193">
        <v>1</v>
      </c>
      <c r="BV1193">
        <v>1</v>
      </c>
      <c r="BW1193">
        <v>1</v>
      </c>
      <c r="BX1193">
        <v>1</v>
      </c>
      <c r="BY1193" t="s">
        <v>3</v>
      </c>
      <c r="BZ1193">
        <v>0</v>
      </c>
      <c r="CA1193">
        <v>0</v>
      </c>
      <c r="CB1193" t="s">
        <v>3</v>
      </c>
      <c r="CE1193">
        <v>30</v>
      </c>
      <c r="CF1193">
        <v>0</v>
      </c>
      <c r="CG1193">
        <v>0</v>
      </c>
      <c r="CM1193">
        <v>0</v>
      </c>
      <c r="CN1193" t="s">
        <v>3</v>
      </c>
      <c r="CO1193">
        <v>0</v>
      </c>
      <c r="CP1193">
        <f t="shared" si="1058"/>
        <v>190177.16</v>
      </c>
      <c r="CQ1193">
        <f t="shared" si="1059"/>
        <v>263.45</v>
      </c>
      <c r="CR1193">
        <f>(ROUND((ROUND(((ET1193)*AV1193*1),2)*BB1193),2)+ROUND((ROUND(((AE1193-(EU1193))*AV1193*1),2)*BS1193),2))</f>
        <v>0</v>
      </c>
      <c r="CS1193">
        <f t="shared" si="1061"/>
        <v>0</v>
      </c>
      <c r="CT1193">
        <f t="shared" si="1062"/>
        <v>0</v>
      </c>
      <c r="CU1193">
        <f t="shared" si="1063"/>
        <v>0</v>
      </c>
      <c r="CV1193">
        <f t="shared" si="1064"/>
        <v>0</v>
      </c>
      <c r="CW1193">
        <f t="shared" si="1065"/>
        <v>0</v>
      </c>
      <c r="CX1193">
        <f t="shared" si="1066"/>
        <v>0</v>
      </c>
      <c r="CY1193">
        <f t="shared" si="1067"/>
        <v>0</v>
      </c>
      <c r="CZ1193">
        <f t="shared" si="1068"/>
        <v>0</v>
      </c>
      <c r="DC1193" t="s">
        <v>3</v>
      </c>
      <c r="DD1193" t="s">
        <v>3</v>
      </c>
      <c r="DE1193" t="s">
        <v>3</v>
      </c>
      <c r="DF1193" t="s">
        <v>3</v>
      </c>
      <c r="DG1193" t="s">
        <v>3</v>
      </c>
      <c r="DH1193" t="s">
        <v>3</v>
      </c>
      <c r="DI1193" t="s">
        <v>3</v>
      </c>
      <c r="DJ1193" t="s">
        <v>3</v>
      </c>
      <c r="DK1193" t="s">
        <v>3</v>
      </c>
      <c r="DL1193" t="s">
        <v>3</v>
      </c>
      <c r="DM1193" t="s">
        <v>3</v>
      </c>
      <c r="DN1193">
        <v>104</v>
      </c>
      <c r="DO1193">
        <v>79</v>
      </c>
      <c r="DP1193">
        <v>1.087</v>
      </c>
      <c r="DQ1193">
        <v>1.0009999999999999</v>
      </c>
      <c r="DU1193">
        <v>1005</v>
      </c>
      <c r="DV1193" t="s">
        <v>143</v>
      </c>
      <c r="DW1193" t="s">
        <v>143</v>
      </c>
      <c r="DX1193">
        <v>1</v>
      </c>
      <c r="DZ1193" t="s">
        <v>3</v>
      </c>
      <c r="EA1193" t="s">
        <v>3</v>
      </c>
      <c r="EB1193" t="s">
        <v>3</v>
      </c>
      <c r="EC1193" t="s">
        <v>3</v>
      </c>
      <c r="EE1193">
        <v>54687522</v>
      </c>
      <c r="EF1193">
        <v>30</v>
      </c>
      <c r="EG1193" t="s">
        <v>137</v>
      </c>
      <c r="EH1193">
        <v>0</v>
      </c>
      <c r="EI1193" t="s">
        <v>3</v>
      </c>
      <c r="EJ1193">
        <v>1</v>
      </c>
      <c r="EK1193">
        <v>96</v>
      </c>
      <c r="EL1193" t="s">
        <v>138</v>
      </c>
      <c r="EM1193" t="s">
        <v>139</v>
      </c>
      <c r="EO1193" t="s">
        <v>3</v>
      </c>
      <c r="EQ1193">
        <v>0</v>
      </c>
      <c r="ER1193">
        <v>25.09</v>
      </c>
      <c r="ES1193">
        <v>25.09</v>
      </c>
      <c r="ET1193">
        <v>0</v>
      </c>
      <c r="EU1193">
        <v>0</v>
      </c>
      <c r="EV1193">
        <v>0</v>
      </c>
      <c r="EW1193">
        <v>0</v>
      </c>
      <c r="EX1193">
        <v>0</v>
      </c>
      <c r="FQ1193">
        <v>0</v>
      </c>
      <c r="FR1193">
        <f t="shared" si="1069"/>
        <v>0</v>
      </c>
      <c r="FS1193">
        <v>0</v>
      </c>
      <c r="FX1193">
        <v>104</v>
      </c>
      <c r="FY1193">
        <v>79</v>
      </c>
      <c r="GA1193" t="s">
        <v>3</v>
      </c>
      <c r="GD1193">
        <v>0</v>
      </c>
      <c r="GF1193">
        <v>-1420146113</v>
      </c>
      <c r="GG1193">
        <v>2</v>
      </c>
      <c r="GH1193">
        <v>1</v>
      </c>
      <c r="GI1193">
        <v>3</v>
      </c>
      <c r="GJ1193">
        <v>0</v>
      </c>
      <c r="GK1193">
        <f>ROUND(R1193*(R12)/100,2)</f>
        <v>0</v>
      </c>
      <c r="GL1193">
        <f t="shared" si="1070"/>
        <v>0</v>
      </c>
      <c r="GM1193">
        <f t="shared" si="1071"/>
        <v>190177.16</v>
      </c>
      <c r="GN1193">
        <f t="shared" si="1072"/>
        <v>190177.16</v>
      </c>
      <c r="GO1193">
        <f t="shared" si="1073"/>
        <v>0</v>
      </c>
      <c r="GP1193">
        <f t="shared" si="1074"/>
        <v>0</v>
      </c>
      <c r="GR1193">
        <v>0</v>
      </c>
      <c r="GS1193">
        <v>3</v>
      </c>
      <c r="GT1193">
        <v>0</v>
      </c>
      <c r="GU1193" t="s">
        <v>3</v>
      </c>
      <c r="GV1193">
        <f t="shared" si="1075"/>
        <v>0</v>
      </c>
      <c r="GW1193">
        <v>1</v>
      </c>
      <c r="GX1193">
        <f t="shared" si="1076"/>
        <v>0</v>
      </c>
      <c r="HA1193">
        <v>0</v>
      </c>
      <c r="HB1193">
        <v>0</v>
      </c>
      <c r="HC1193">
        <f t="shared" si="1077"/>
        <v>0</v>
      </c>
      <c r="HE1193" t="s">
        <v>3</v>
      </c>
      <c r="HF1193" t="s">
        <v>3</v>
      </c>
      <c r="HM1193" t="s">
        <v>3</v>
      </c>
      <c r="HN1193" t="s">
        <v>3</v>
      </c>
      <c r="HO1193" t="s">
        <v>3</v>
      </c>
      <c r="HP1193" t="s">
        <v>3</v>
      </c>
      <c r="HQ1193" t="s">
        <v>3</v>
      </c>
      <c r="IK1193">
        <v>0</v>
      </c>
    </row>
    <row r="1194" spans="1:245" x14ac:dyDescent="0.2">
      <c r="A1194">
        <v>18</v>
      </c>
      <c r="B1194">
        <v>1</v>
      </c>
      <c r="C1194">
        <v>547</v>
      </c>
      <c r="E1194" t="s">
        <v>145</v>
      </c>
      <c r="F1194" t="s">
        <v>146</v>
      </c>
      <c r="G1194" t="s">
        <v>283</v>
      </c>
      <c r="H1194" t="s">
        <v>143</v>
      </c>
      <c r="I1194">
        <f>I1192*J1194</f>
        <v>707.44779000000005</v>
      </c>
      <c r="J1194">
        <v>132.30000000000001</v>
      </c>
      <c r="K1194">
        <v>132.30000000000001</v>
      </c>
      <c r="O1194">
        <f t="shared" si="1040"/>
        <v>175209.68</v>
      </c>
      <c r="P1194">
        <f t="shared" si="1041"/>
        <v>175209.68</v>
      </c>
      <c r="Q1194">
        <f>(ROUND((ROUND(((ET1194)*AV1194*I1194),2)*BB1194),2)+ROUND((ROUND(((AE1194-(EU1194))*AV1194*I1194),2)*BS1194),2))</f>
        <v>0</v>
      </c>
      <c r="R1194">
        <f t="shared" si="1043"/>
        <v>0</v>
      </c>
      <c r="S1194">
        <f t="shared" si="1044"/>
        <v>0</v>
      </c>
      <c r="T1194">
        <f t="shared" si="1045"/>
        <v>0</v>
      </c>
      <c r="U1194">
        <f t="shared" si="1046"/>
        <v>0</v>
      </c>
      <c r="V1194">
        <f t="shared" si="1047"/>
        <v>0</v>
      </c>
      <c r="W1194">
        <f t="shared" si="1048"/>
        <v>0</v>
      </c>
      <c r="X1194">
        <f t="shared" si="1049"/>
        <v>0</v>
      </c>
      <c r="Y1194">
        <f t="shared" si="1050"/>
        <v>0</v>
      </c>
      <c r="AA1194">
        <v>55282325</v>
      </c>
      <c r="AB1194">
        <f t="shared" si="1051"/>
        <v>23.06</v>
      </c>
      <c r="AC1194">
        <f t="shared" si="1052"/>
        <v>23.06</v>
      </c>
      <c r="AD1194">
        <f>ROUND((((ET1194)-(EU1194))+AE1194),6)</f>
        <v>0</v>
      </c>
      <c r="AE1194">
        <f>ROUND((EU1194),6)</f>
        <v>0</v>
      </c>
      <c r="AF1194">
        <f>ROUND((EV1194),6)</f>
        <v>0</v>
      </c>
      <c r="AG1194">
        <f t="shared" si="1055"/>
        <v>0</v>
      </c>
      <c r="AH1194">
        <f>(EW1194)</f>
        <v>0</v>
      </c>
      <c r="AI1194">
        <f>(EX1194)</f>
        <v>0</v>
      </c>
      <c r="AJ1194">
        <f t="shared" si="1057"/>
        <v>0</v>
      </c>
      <c r="AK1194">
        <v>23.06</v>
      </c>
      <c r="AL1194">
        <v>23.06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1</v>
      </c>
      <c r="AW1194">
        <v>1</v>
      </c>
      <c r="AZ1194">
        <v>1</v>
      </c>
      <c r="BA1194">
        <v>1</v>
      </c>
      <c r="BB1194">
        <v>1</v>
      </c>
      <c r="BC1194">
        <v>10.74</v>
      </c>
      <c r="BD1194" t="s">
        <v>3</v>
      </c>
      <c r="BE1194" t="s">
        <v>3</v>
      </c>
      <c r="BF1194" t="s">
        <v>3</v>
      </c>
      <c r="BG1194" t="s">
        <v>3</v>
      </c>
      <c r="BH1194">
        <v>3</v>
      </c>
      <c r="BI1194">
        <v>1</v>
      </c>
      <c r="BJ1194" t="s">
        <v>147</v>
      </c>
      <c r="BM1194">
        <v>96</v>
      </c>
      <c r="BN1194">
        <v>0</v>
      </c>
      <c r="BO1194" t="s">
        <v>146</v>
      </c>
      <c r="BP1194">
        <v>1</v>
      </c>
      <c r="BQ1194">
        <v>30</v>
      </c>
      <c r="BR1194">
        <v>0</v>
      </c>
      <c r="BS1194">
        <v>1</v>
      </c>
      <c r="BT1194">
        <v>1</v>
      </c>
      <c r="BU1194">
        <v>1</v>
      </c>
      <c r="BV1194">
        <v>1</v>
      </c>
      <c r="BW1194">
        <v>1</v>
      </c>
      <c r="BX1194">
        <v>1</v>
      </c>
      <c r="BY1194" t="s">
        <v>3</v>
      </c>
      <c r="BZ1194">
        <v>0</v>
      </c>
      <c r="CA1194">
        <v>0</v>
      </c>
      <c r="CB1194" t="s">
        <v>3</v>
      </c>
      <c r="CE1194">
        <v>30</v>
      </c>
      <c r="CF1194">
        <v>0</v>
      </c>
      <c r="CG1194">
        <v>0</v>
      </c>
      <c r="CM1194">
        <v>0</v>
      </c>
      <c r="CN1194" t="s">
        <v>3</v>
      </c>
      <c r="CO1194">
        <v>0</v>
      </c>
      <c r="CP1194">
        <f t="shared" si="1058"/>
        <v>175209.68</v>
      </c>
      <c r="CQ1194">
        <f t="shared" si="1059"/>
        <v>247.66</v>
      </c>
      <c r="CR1194">
        <f>(ROUND((ROUND(((ET1194)*AV1194*1),2)*BB1194),2)+ROUND((ROUND(((AE1194-(EU1194))*AV1194*1),2)*BS1194),2))</f>
        <v>0</v>
      </c>
      <c r="CS1194">
        <f t="shared" si="1061"/>
        <v>0</v>
      </c>
      <c r="CT1194">
        <f t="shared" si="1062"/>
        <v>0</v>
      </c>
      <c r="CU1194">
        <f t="shared" si="1063"/>
        <v>0</v>
      </c>
      <c r="CV1194">
        <f t="shared" si="1064"/>
        <v>0</v>
      </c>
      <c r="CW1194">
        <f t="shared" si="1065"/>
        <v>0</v>
      </c>
      <c r="CX1194">
        <f t="shared" si="1066"/>
        <v>0</v>
      </c>
      <c r="CY1194">
        <f t="shared" si="1067"/>
        <v>0</v>
      </c>
      <c r="CZ1194">
        <f t="shared" si="1068"/>
        <v>0</v>
      </c>
      <c r="DC1194" t="s">
        <v>3</v>
      </c>
      <c r="DD1194" t="s">
        <v>3</v>
      </c>
      <c r="DE1194" t="s">
        <v>3</v>
      </c>
      <c r="DF1194" t="s">
        <v>3</v>
      </c>
      <c r="DG1194" t="s">
        <v>3</v>
      </c>
      <c r="DH1194" t="s">
        <v>3</v>
      </c>
      <c r="DI1194" t="s">
        <v>3</v>
      </c>
      <c r="DJ1194" t="s">
        <v>3</v>
      </c>
      <c r="DK1194" t="s">
        <v>3</v>
      </c>
      <c r="DL1194" t="s">
        <v>3</v>
      </c>
      <c r="DM1194" t="s">
        <v>3</v>
      </c>
      <c r="DN1194">
        <v>104</v>
      </c>
      <c r="DO1194">
        <v>79</v>
      </c>
      <c r="DP1194">
        <v>1.087</v>
      </c>
      <c r="DQ1194">
        <v>1.0009999999999999</v>
      </c>
      <c r="DU1194">
        <v>1005</v>
      </c>
      <c r="DV1194" t="s">
        <v>143</v>
      </c>
      <c r="DW1194" t="s">
        <v>143</v>
      </c>
      <c r="DX1194">
        <v>1</v>
      </c>
      <c r="DZ1194" t="s">
        <v>3</v>
      </c>
      <c r="EA1194" t="s">
        <v>3</v>
      </c>
      <c r="EB1194" t="s">
        <v>3</v>
      </c>
      <c r="EC1194" t="s">
        <v>3</v>
      </c>
      <c r="EE1194">
        <v>54687522</v>
      </c>
      <c r="EF1194">
        <v>30</v>
      </c>
      <c r="EG1194" t="s">
        <v>137</v>
      </c>
      <c r="EH1194">
        <v>0</v>
      </c>
      <c r="EI1194" t="s">
        <v>3</v>
      </c>
      <c r="EJ1194">
        <v>1</v>
      </c>
      <c r="EK1194">
        <v>96</v>
      </c>
      <c r="EL1194" t="s">
        <v>138</v>
      </c>
      <c r="EM1194" t="s">
        <v>139</v>
      </c>
      <c r="EO1194" t="s">
        <v>3</v>
      </c>
      <c r="EQ1194">
        <v>0</v>
      </c>
      <c r="ER1194">
        <v>23.06</v>
      </c>
      <c r="ES1194">
        <v>23.06</v>
      </c>
      <c r="ET1194">
        <v>0</v>
      </c>
      <c r="EU1194">
        <v>0</v>
      </c>
      <c r="EV1194">
        <v>0</v>
      </c>
      <c r="EW1194">
        <v>0</v>
      </c>
      <c r="EX1194">
        <v>0</v>
      </c>
      <c r="FQ1194">
        <v>0</v>
      </c>
      <c r="FR1194">
        <f t="shared" si="1069"/>
        <v>0</v>
      </c>
      <c r="FS1194">
        <v>0</v>
      </c>
      <c r="FX1194">
        <v>104</v>
      </c>
      <c r="FY1194">
        <v>79</v>
      </c>
      <c r="GA1194" t="s">
        <v>3</v>
      </c>
      <c r="GD1194">
        <v>0</v>
      </c>
      <c r="GF1194">
        <v>-1577770690</v>
      </c>
      <c r="GG1194">
        <v>2</v>
      </c>
      <c r="GH1194">
        <v>1</v>
      </c>
      <c r="GI1194">
        <v>3</v>
      </c>
      <c r="GJ1194">
        <v>0</v>
      </c>
      <c r="GK1194">
        <f>ROUND(R1194*(R12)/100,2)</f>
        <v>0</v>
      </c>
      <c r="GL1194">
        <f t="shared" si="1070"/>
        <v>0</v>
      </c>
      <c r="GM1194">
        <f t="shared" si="1071"/>
        <v>175209.68</v>
      </c>
      <c r="GN1194">
        <f t="shared" si="1072"/>
        <v>175209.68</v>
      </c>
      <c r="GO1194">
        <f t="shared" si="1073"/>
        <v>0</v>
      </c>
      <c r="GP1194">
        <f t="shared" si="1074"/>
        <v>0</v>
      </c>
      <c r="GR1194">
        <v>0</v>
      </c>
      <c r="GS1194">
        <v>3</v>
      </c>
      <c r="GT1194">
        <v>0</v>
      </c>
      <c r="GU1194" t="s">
        <v>3</v>
      </c>
      <c r="GV1194">
        <f t="shared" si="1075"/>
        <v>0</v>
      </c>
      <c r="GW1194">
        <v>1</v>
      </c>
      <c r="GX1194">
        <f t="shared" si="1076"/>
        <v>0</v>
      </c>
      <c r="HA1194">
        <v>0</v>
      </c>
      <c r="HB1194">
        <v>0</v>
      </c>
      <c r="HC1194">
        <f t="shared" si="1077"/>
        <v>0</v>
      </c>
      <c r="HE1194" t="s">
        <v>3</v>
      </c>
      <c r="HF1194" t="s">
        <v>3</v>
      </c>
      <c r="HM1194" t="s">
        <v>3</v>
      </c>
      <c r="HN1194" t="s">
        <v>3</v>
      </c>
      <c r="HO1194" t="s">
        <v>3</v>
      </c>
      <c r="HP1194" t="s">
        <v>3</v>
      </c>
      <c r="HQ1194" t="s">
        <v>3</v>
      </c>
      <c r="IK1194">
        <v>0</v>
      </c>
    </row>
    <row r="1195" spans="1:245" x14ac:dyDescent="0.2">
      <c r="A1195">
        <v>17</v>
      </c>
      <c r="B1195">
        <v>1</v>
      </c>
      <c r="C1195">
        <f>ROW(SmtRes!A561)</f>
        <v>561</v>
      </c>
      <c r="D1195">
        <f>ROW(EtalonRes!A594)</f>
        <v>594</v>
      </c>
      <c r="E1195" t="s">
        <v>148</v>
      </c>
      <c r="F1195" t="s">
        <v>149</v>
      </c>
      <c r="G1195" t="s">
        <v>150</v>
      </c>
      <c r="H1195" t="s">
        <v>22</v>
      </c>
      <c r="I1195">
        <f>ROUND(2.05/100,9)</f>
        <v>2.0500000000000001E-2</v>
      </c>
      <c r="J1195">
        <v>0</v>
      </c>
      <c r="K1195">
        <f>ROUND(2.05/100,9)</f>
        <v>2.0500000000000001E-2</v>
      </c>
      <c r="O1195">
        <f t="shared" si="1040"/>
        <v>914.07</v>
      </c>
      <c r="P1195">
        <f t="shared" si="1041"/>
        <v>288.05</v>
      </c>
      <c r="Q1195">
        <f>(ROUND((ROUND((((ET1195*1.25))*AV1195*I1195),2)*BB1195),2)+ROUND((ROUND(((AE1195-((EU1195*1.25)))*AV1195*I1195),2)*BS1195),2))</f>
        <v>12.19</v>
      </c>
      <c r="R1195">
        <f t="shared" si="1043"/>
        <v>5.54</v>
      </c>
      <c r="S1195">
        <f t="shared" si="1044"/>
        <v>613.83000000000004</v>
      </c>
      <c r="T1195">
        <f t="shared" si="1045"/>
        <v>0</v>
      </c>
      <c r="U1195">
        <f t="shared" si="1046"/>
        <v>2.0038749999999999</v>
      </c>
      <c r="V1195">
        <f t="shared" si="1047"/>
        <v>0</v>
      </c>
      <c r="W1195">
        <f t="shared" si="1048"/>
        <v>0</v>
      </c>
      <c r="X1195">
        <f t="shared" si="1049"/>
        <v>534.03</v>
      </c>
      <c r="Y1195">
        <f t="shared" si="1050"/>
        <v>251.67</v>
      </c>
      <c r="AA1195">
        <v>55282325</v>
      </c>
      <c r="AB1195">
        <f t="shared" si="1051"/>
        <v>8404.3474999999999</v>
      </c>
      <c r="AC1195">
        <f t="shared" si="1052"/>
        <v>7205.92</v>
      </c>
      <c r="AD1195">
        <f>ROUND(((((ET1195*1.25))-((EU1195*1.25)))+AE1195),6)</f>
        <v>63.55</v>
      </c>
      <c r="AE1195">
        <f>ROUND(((EU1195*1.25)),6)</f>
        <v>10.012499999999999</v>
      </c>
      <c r="AF1195">
        <f>ROUND(((EV1195*1.15)),6)</f>
        <v>1134.8775000000001</v>
      </c>
      <c r="AG1195">
        <f t="shared" si="1055"/>
        <v>0</v>
      </c>
      <c r="AH1195">
        <f>((EW1195*1.15))</f>
        <v>97.749999999999986</v>
      </c>
      <c r="AI1195">
        <f>((EX1195*1.25))</f>
        <v>0</v>
      </c>
      <c r="AJ1195">
        <f t="shared" si="1057"/>
        <v>0</v>
      </c>
      <c r="AK1195">
        <v>8243.6200000000008</v>
      </c>
      <c r="AL1195">
        <v>7205.92</v>
      </c>
      <c r="AM1195">
        <v>50.84</v>
      </c>
      <c r="AN1195">
        <v>8.01</v>
      </c>
      <c r="AO1195">
        <v>986.85</v>
      </c>
      <c r="AP1195">
        <v>0</v>
      </c>
      <c r="AQ1195">
        <v>85</v>
      </c>
      <c r="AR1195">
        <v>0</v>
      </c>
      <c r="AS1195">
        <v>0</v>
      </c>
      <c r="AT1195">
        <v>87</v>
      </c>
      <c r="AU1195">
        <v>41</v>
      </c>
      <c r="AV1195">
        <v>1</v>
      </c>
      <c r="AW1195">
        <v>1</v>
      </c>
      <c r="AZ1195">
        <v>1</v>
      </c>
      <c r="BA1195">
        <v>26.39</v>
      </c>
      <c r="BB1195">
        <v>9.3800000000000008</v>
      </c>
      <c r="BC1195">
        <v>1.95</v>
      </c>
      <c r="BD1195" t="s">
        <v>3</v>
      </c>
      <c r="BE1195" t="s">
        <v>3</v>
      </c>
      <c r="BF1195" t="s">
        <v>3</v>
      </c>
      <c r="BG1195" t="s">
        <v>3</v>
      </c>
      <c r="BH1195">
        <v>0</v>
      </c>
      <c r="BI1195">
        <v>1</v>
      </c>
      <c r="BJ1195" t="s">
        <v>151</v>
      </c>
      <c r="BM1195">
        <v>96</v>
      </c>
      <c r="BN1195">
        <v>0</v>
      </c>
      <c r="BO1195" t="s">
        <v>149</v>
      </c>
      <c r="BP1195">
        <v>1</v>
      </c>
      <c r="BQ1195">
        <v>30</v>
      </c>
      <c r="BR1195">
        <v>0</v>
      </c>
      <c r="BS1195">
        <v>26.39</v>
      </c>
      <c r="BT1195">
        <v>1</v>
      </c>
      <c r="BU1195">
        <v>1</v>
      </c>
      <c r="BV1195">
        <v>1</v>
      </c>
      <c r="BW1195">
        <v>1</v>
      </c>
      <c r="BX1195">
        <v>1</v>
      </c>
      <c r="BY1195" t="s">
        <v>3</v>
      </c>
      <c r="BZ1195">
        <v>87</v>
      </c>
      <c r="CA1195">
        <v>41</v>
      </c>
      <c r="CB1195" t="s">
        <v>3</v>
      </c>
      <c r="CE1195">
        <v>30</v>
      </c>
      <c r="CF1195">
        <v>0</v>
      </c>
      <c r="CG1195">
        <v>0</v>
      </c>
      <c r="CM1195">
        <v>0</v>
      </c>
      <c r="CN1195" t="s">
        <v>134</v>
      </c>
      <c r="CO1195">
        <v>0</v>
      </c>
      <c r="CP1195">
        <f t="shared" si="1058"/>
        <v>914.07</v>
      </c>
      <c r="CQ1195">
        <f t="shared" si="1059"/>
        <v>14051.54</v>
      </c>
      <c r="CR1195">
        <f>(ROUND((ROUND((((ET1195*1.25))*AV1195*1),2)*BB1195),2)+ROUND((ROUND(((AE1195-((EU1195*1.25)))*AV1195*1),2)*BS1195),2))</f>
        <v>596.1</v>
      </c>
      <c r="CS1195">
        <f t="shared" si="1061"/>
        <v>264.16000000000003</v>
      </c>
      <c r="CT1195">
        <f t="shared" si="1062"/>
        <v>29949.48</v>
      </c>
      <c r="CU1195">
        <f t="shared" si="1063"/>
        <v>0</v>
      </c>
      <c r="CV1195">
        <f t="shared" si="1064"/>
        <v>97.749999999999986</v>
      </c>
      <c r="CW1195">
        <f t="shared" si="1065"/>
        <v>0</v>
      </c>
      <c r="CX1195">
        <f t="shared" si="1066"/>
        <v>0</v>
      </c>
      <c r="CY1195">
        <f t="shared" si="1067"/>
        <v>534.03210000000001</v>
      </c>
      <c r="CZ1195">
        <f t="shared" si="1068"/>
        <v>251.6703</v>
      </c>
      <c r="DC1195" t="s">
        <v>3</v>
      </c>
      <c r="DD1195" t="s">
        <v>3</v>
      </c>
      <c r="DE1195" t="s">
        <v>135</v>
      </c>
      <c r="DF1195" t="s">
        <v>135</v>
      </c>
      <c r="DG1195" t="s">
        <v>136</v>
      </c>
      <c r="DH1195" t="s">
        <v>3</v>
      </c>
      <c r="DI1195" t="s">
        <v>136</v>
      </c>
      <c r="DJ1195" t="s">
        <v>135</v>
      </c>
      <c r="DK1195" t="s">
        <v>3</v>
      </c>
      <c r="DL1195" t="s">
        <v>3</v>
      </c>
      <c r="DM1195" t="s">
        <v>3</v>
      </c>
      <c r="DN1195">
        <v>104</v>
      </c>
      <c r="DO1195">
        <v>79</v>
      </c>
      <c r="DP1195">
        <v>1.087</v>
      </c>
      <c r="DQ1195">
        <v>1.0009999999999999</v>
      </c>
      <c r="DU1195">
        <v>1005</v>
      </c>
      <c r="DV1195" t="s">
        <v>22</v>
      </c>
      <c r="DW1195" t="s">
        <v>22</v>
      </c>
      <c r="DX1195">
        <v>100</v>
      </c>
      <c r="DZ1195" t="s">
        <v>3</v>
      </c>
      <c r="EA1195" t="s">
        <v>3</v>
      </c>
      <c r="EB1195" t="s">
        <v>3</v>
      </c>
      <c r="EC1195" t="s">
        <v>3</v>
      </c>
      <c r="EE1195">
        <v>54687522</v>
      </c>
      <c r="EF1195">
        <v>30</v>
      </c>
      <c r="EG1195" t="s">
        <v>137</v>
      </c>
      <c r="EH1195">
        <v>0</v>
      </c>
      <c r="EI1195" t="s">
        <v>3</v>
      </c>
      <c r="EJ1195">
        <v>1</v>
      </c>
      <c r="EK1195">
        <v>96</v>
      </c>
      <c r="EL1195" t="s">
        <v>138</v>
      </c>
      <c r="EM1195" t="s">
        <v>139</v>
      </c>
      <c r="EO1195" t="s">
        <v>140</v>
      </c>
      <c r="EQ1195">
        <v>0</v>
      </c>
      <c r="ER1195">
        <v>8243.6200000000008</v>
      </c>
      <c r="ES1195">
        <v>7205.92</v>
      </c>
      <c r="ET1195">
        <v>50.84</v>
      </c>
      <c r="EU1195">
        <v>8.01</v>
      </c>
      <c r="EV1195">
        <v>986.85</v>
      </c>
      <c r="EW1195">
        <v>85</v>
      </c>
      <c r="EX1195">
        <v>0</v>
      </c>
      <c r="EY1195">
        <v>0</v>
      </c>
      <c r="FQ1195">
        <v>0</v>
      </c>
      <c r="FR1195">
        <f t="shared" si="1069"/>
        <v>0</v>
      </c>
      <c r="FS1195">
        <v>0</v>
      </c>
      <c r="FX1195">
        <v>104</v>
      </c>
      <c r="FY1195">
        <v>79</v>
      </c>
      <c r="GA1195" t="s">
        <v>3</v>
      </c>
      <c r="GD1195">
        <v>0</v>
      </c>
      <c r="GF1195">
        <v>-191319278</v>
      </c>
      <c r="GG1195">
        <v>2</v>
      </c>
      <c r="GH1195">
        <v>1</v>
      </c>
      <c r="GI1195">
        <v>3</v>
      </c>
      <c r="GJ1195">
        <v>0</v>
      </c>
      <c r="GK1195">
        <f>ROUND(R1195*(R12)/100,2)</f>
        <v>8.86</v>
      </c>
      <c r="GL1195">
        <f t="shared" si="1070"/>
        <v>0</v>
      </c>
      <c r="GM1195">
        <f t="shared" si="1071"/>
        <v>1708.63</v>
      </c>
      <c r="GN1195">
        <f t="shared" si="1072"/>
        <v>1708.63</v>
      </c>
      <c r="GO1195">
        <f t="shared" si="1073"/>
        <v>0</v>
      </c>
      <c r="GP1195">
        <f t="shared" si="1074"/>
        <v>0</v>
      </c>
      <c r="GR1195">
        <v>0</v>
      </c>
      <c r="GS1195">
        <v>3</v>
      </c>
      <c r="GT1195">
        <v>0</v>
      </c>
      <c r="GU1195" t="s">
        <v>3</v>
      </c>
      <c r="GV1195">
        <f t="shared" si="1075"/>
        <v>0</v>
      </c>
      <c r="GW1195">
        <v>1</v>
      </c>
      <c r="GX1195">
        <f t="shared" si="1076"/>
        <v>0</v>
      </c>
      <c r="HA1195">
        <v>0</v>
      </c>
      <c r="HB1195">
        <v>0</v>
      </c>
      <c r="HC1195">
        <f t="shared" si="1077"/>
        <v>0</v>
      </c>
      <c r="HE1195" t="s">
        <v>3</v>
      </c>
      <c r="HF1195" t="s">
        <v>3</v>
      </c>
      <c r="HM1195" t="s">
        <v>3</v>
      </c>
      <c r="HN1195" t="s">
        <v>3</v>
      </c>
      <c r="HO1195" t="s">
        <v>3</v>
      </c>
      <c r="HP1195" t="s">
        <v>3</v>
      </c>
      <c r="HQ1195" t="s">
        <v>3</v>
      </c>
      <c r="IK1195">
        <v>0</v>
      </c>
    </row>
    <row r="1196" spans="1:245" x14ac:dyDescent="0.2">
      <c r="A1196">
        <v>18</v>
      </c>
      <c r="B1196">
        <v>1</v>
      </c>
      <c r="C1196">
        <v>556</v>
      </c>
      <c r="E1196" t="s">
        <v>152</v>
      </c>
      <c r="F1196" t="s">
        <v>142</v>
      </c>
      <c r="G1196" t="s">
        <v>282</v>
      </c>
      <c r="H1196" t="s">
        <v>143</v>
      </c>
      <c r="I1196">
        <f>I1195*J1196</f>
        <v>2.7681150000000003</v>
      </c>
      <c r="J1196">
        <v>135.03</v>
      </c>
      <c r="K1196">
        <v>135.03</v>
      </c>
      <c r="O1196">
        <f t="shared" si="1040"/>
        <v>729.23</v>
      </c>
      <c r="P1196">
        <f t="shared" si="1041"/>
        <v>729.23</v>
      </c>
      <c r="Q1196">
        <f>(ROUND((ROUND(((ET1196)*AV1196*I1196),2)*BB1196),2)+ROUND((ROUND(((AE1196-(EU1196))*AV1196*I1196),2)*BS1196),2))</f>
        <v>0</v>
      </c>
      <c r="R1196">
        <f t="shared" si="1043"/>
        <v>0</v>
      </c>
      <c r="S1196">
        <f t="shared" si="1044"/>
        <v>0</v>
      </c>
      <c r="T1196">
        <f t="shared" si="1045"/>
        <v>0</v>
      </c>
      <c r="U1196">
        <f t="shared" si="1046"/>
        <v>0</v>
      </c>
      <c r="V1196">
        <f t="shared" si="1047"/>
        <v>0</v>
      </c>
      <c r="W1196">
        <f t="shared" si="1048"/>
        <v>0</v>
      </c>
      <c r="X1196">
        <f t="shared" si="1049"/>
        <v>0</v>
      </c>
      <c r="Y1196">
        <f t="shared" si="1050"/>
        <v>0</v>
      </c>
      <c r="AA1196">
        <v>55282325</v>
      </c>
      <c r="AB1196">
        <f t="shared" si="1051"/>
        <v>25.09</v>
      </c>
      <c r="AC1196">
        <f t="shared" si="1052"/>
        <v>25.09</v>
      </c>
      <c r="AD1196">
        <f>ROUND((((ET1196)-(EU1196))+AE1196),6)</f>
        <v>0</v>
      </c>
      <c r="AE1196">
        <f>ROUND((EU1196),6)</f>
        <v>0</v>
      </c>
      <c r="AF1196">
        <f>ROUND((EV1196),6)</f>
        <v>0</v>
      </c>
      <c r="AG1196">
        <f t="shared" si="1055"/>
        <v>0</v>
      </c>
      <c r="AH1196">
        <f>(EW1196)</f>
        <v>0</v>
      </c>
      <c r="AI1196">
        <f>(EX1196)</f>
        <v>0</v>
      </c>
      <c r="AJ1196">
        <f t="shared" si="1057"/>
        <v>0</v>
      </c>
      <c r="AK1196">
        <v>25.09</v>
      </c>
      <c r="AL1196">
        <v>25.09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1</v>
      </c>
      <c r="AW1196">
        <v>1</v>
      </c>
      <c r="AZ1196">
        <v>1</v>
      </c>
      <c r="BA1196">
        <v>1</v>
      </c>
      <c r="BB1196">
        <v>1</v>
      </c>
      <c r="BC1196">
        <v>10.5</v>
      </c>
      <c r="BD1196" t="s">
        <v>3</v>
      </c>
      <c r="BE1196" t="s">
        <v>3</v>
      </c>
      <c r="BF1196" t="s">
        <v>3</v>
      </c>
      <c r="BG1196" t="s">
        <v>3</v>
      </c>
      <c r="BH1196">
        <v>3</v>
      </c>
      <c r="BI1196">
        <v>1</v>
      </c>
      <c r="BJ1196" t="s">
        <v>144</v>
      </c>
      <c r="BM1196">
        <v>96</v>
      </c>
      <c r="BN1196">
        <v>0</v>
      </c>
      <c r="BO1196" t="s">
        <v>142</v>
      </c>
      <c r="BP1196">
        <v>1</v>
      </c>
      <c r="BQ1196">
        <v>30</v>
      </c>
      <c r="BR1196">
        <v>0</v>
      </c>
      <c r="BS1196">
        <v>1</v>
      </c>
      <c r="BT1196">
        <v>1</v>
      </c>
      <c r="BU1196">
        <v>1</v>
      </c>
      <c r="BV1196">
        <v>1</v>
      </c>
      <c r="BW1196">
        <v>1</v>
      </c>
      <c r="BX1196">
        <v>1</v>
      </c>
      <c r="BY1196" t="s">
        <v>3</v>
      </c>
      <c r="BZ1196">
        <v>0</v>
      </c>
      <c r="CA1196">
        <v>0</v>
      </c>
      <c r="CB1196" t="s">
        <v>3</v>
      </c>
      <c r="CE1196">
        <v>30</v>
      </c>
      <c r="CF1196">
        <v>0</v>
      </c>
      <c r="CG1196">
        <v>0</v>
      </c>
      <c r="CM1196">
        <v>0</v>
      </c>
      <c r="CN1196" t="s">
        <v>3</v>
      </c>
      <c r="CO1196">
        <v>0</v>
      </c>
      <c r="CP1196">
        <f t="shared" si="1058"/>
        <v>729.23</v>
      </c>
      <c r="CQ1196">
        <f t="shared" si="1059"/>
        <v>263.45</v>
      </c>
      <c r="CR1196">
        <f>(ROUND((ROUND(((ET1196)*AV1196*1),2)*BB1196),2)+ROUND((ROUND(((AE1196-(EU1196))*AV1196*1),2)*BS1196),2))</f>
        <v>0</v>
      </c>
      <c r="CS1196">
        <f t="shared" si="1061"/>
        <v>0</v>
      </c>
      <c r="CT1196">
        <f t="shared" si="1062"/>
        <v>0</v>
      </c>
      <c r="CU1196">
        <f t="shared" si="1063"/>
        <v>0</v>
      </c>
      <c r="CV1196">
        <f t="shared" si="1064"/>
        <v>0</v>
      </c>
      <c r="CW1196">
        <f t="shared" si="1065"/>
        <v>0</v>
      </c>
      <c r="CX1196">
        <f t="shared" si="1066"/>
        <v>0</v>
      </c>
      <c r="CY1196">
        <f t="shared" si="1067"/>
        <v>0</v>
      </c>
      <c r="CZ1196">
        <f t="shared" si="1068"/>
        <v>0</v>
      </c>
      <c r="DC1196" t="s">
        <v>3</v>
      </c>
      <c r="DD1196" t="s">
        <v>3</v>
      </c>
      <c r="DE1196" t="s">
        <v>3</v>
      </c>
      <c r="DF1196" t="s">
        <v>3</v>
      </c>
      <c r="DG1196" t="s">
        <v>3</v>
      </c>
      <c r="DH1196" t="s">
        <v>3</v>
      </c>
      <c r="DI1196" t="s">
        <v>3</v>
      </c>
      <c r="DJ1196" t="s">
        <v>3</v>
      </c>
      <c r="DK1196" t="s">
        <v>3</v>
      </c>
      <c r="DL1196" t="s">
        <v>3</v>
      </c>
      <c r="DM1196" t="s">
        <v>3</v>
      </c>
      <c r="DN1196">
        <v>104</v>
      </c>
      <c r="DO1196">
        <v>79</v>
      </c>
      <c r="DP1196">
        <v>1.087</v>
      </c>
      <c r="DQ1196">
        <v>1.0009999999999999</v>
      </c>
      <c r="DU1196">
        <v>1005</v>
      </c>
      <c r="DV1196" t="s">
        <v>143</v>
      </c>
      <c r="DW1196" t="s">
        <v>143</v>
      </c>
      <c r="DX1196">
        <v>1</v>
      </c>
      <c r="DZ1196" t="s">
        <v>3</v>
      </c>
      <c r="EA1196" t="s">
        <v>3</v>
      </c>
      <c r="EB1196" t="s">
        <v>3</v>
      </c>
      <c r="EC1196" t="s">
        <v>3</v>
      </c>
      <c r="EE1196">
        <v>54687522</v>
      </c>
      <c r="EF1196">
        <v>30</v>
      </c>
      <c r="EG1196" t="s">
        <v>137</v>
      </c>
      <c r="EH1196">
        <v>0</v>
      </c>
      <c r="EI1196" t="s">
        <v>3</v>
      </c>
      <c r="EJ1196">
        <v>1</v>
      </c>
      <c r="EK1196">
        <v>96</v>
      </c>
      <c r="EL1196" t="s">
        <v>138</v>
      </c>
      <c r="EM1196" t="s">
        <v>139</v>
      </c>
      <c r="EO1196" t="s">
        <v>3</v>
      </c>
      <c r="EQ1196">
        <v>0</v>
      </c>
      <c r="ER1196">
        <v>25.09</v>
      </c>
      <c r="ES1196">
        <v>25.09</v>
      </c>
      <c r="ET1196">
        <v>0</v>
      </c>
      <c r="EU1196">
        <v>0</v>
      </c>
      <c r="EV1196">
        <v>0</v>
      </c>
      <c r="EW1196">
        <v>0</v>
      </c>
      <c r="EX1196">
        <v>0</v>
      </c>
      <c r="FQ1196">
        <v>0</v>
      </c>
      <c r="FR1196">
        <f t="shared" si="1069"/>
        <v>0</v>
      </c>
      <c r="FS1196">
        <v>0</v>
      </c>
      <c r="FX1196">
        <v>104</v>
      </c>
      <c r="FY1196">
        <v>79</v>
      </c>
      <c r="GA1196" t="s">
        <v>3</v>
      </c>
      <c r="GD1196">
        <v>0</v>
      </c>
      <c r="GF1196">
        <v>-1420146113</v>
      </c>
      <c r="GG1196">
        <v>2</v>
      </c>
      <c r="GH1196">
        <v>1</v>
      </c>
      <c r="GI1196">
        <v>3</v>
      </c>
      <c r="GJ1196">
        <v>0</v>
      </c>
      <c r="GK1196">
        <f>ROUND(R1196*(R12)/100,2)</f>
        <v>0</v>
      </c>
      <c r="GL1196">
        <f t="shared" si="1070"/>
        <v>0</v>
      </c>
      <c r="GM1196">
        <f t="shared" si="1071"/>
        <v>729.23</v>
      </c>
      <c r="GN1196">
        <f t="shared" si="1072"/>
        <v>729.23</v>
      </c>
      <c r="GO1196">
        <f t="shared" si="1073"/>
        <v>0</v>
      </c>
      <c r="GP1196">
        <f t="shared" si="1074"/>
        <v>0</v>
      </c>
      <c r="GR1196">
        <v>0</v>
      </c>
      <c r="GS1196">
        <v>3</v>
      </c>
      <c r="GT1196">
        <v>0</v>
      </c>
      <c r="GU1196" t="s">
        <v>3</v>
      </c>
      <c r="GV1196">
        <f t="shared" si="1075"/>
        <v>0</v>
      </c>
      <c r="GW1196">
        <v>1</v>
      </c>
      <c r="GX1196">
        <f t="shared" si="1076"/>
        <v>0</v>
      </c>
      <c r="HA1196">
        <v>0</v>
      </c>
      <c r="HB1196">
        <v>0</v>
      </c>
      <c r="HC1196">
        <f t="shared" si="1077"/>
        <v>0</v>
      </c>
      <c r="HE1196" t="s">
        <v>3</v>
      </c>
      <c r="HF1196" t="s">
        <v>3</v>
      </c>
      <c r="HM1196" t="s">
        <v>3</v>
      </c>
      <c r="HN1196" t="s">
        <v>3</v>
      </c>
      <c r="HO1196" t="s">
        <v>3</v>
      </c>
      <c r="HP1196" t="s">
        <v>3</v>
      </c>
      <c r="HQ1196" t="s">
        <v>3</v>
      </c>
      <c r="IK1196">
        <v>0</v>
      </c>
    </row>
    <row r="1197" spans="1:245" x14ac:dyDescent="0.2">
      <c r="A1197">
        <v>18</v>
      </c>
      <c r="B1197">
        <v>1</v>
      </c>
      <c r="C1197">
        <v>557</v>
      </c>
      <c r="E1197" t="s">
        <v>153</v>
      </c>
      <c r="F1197" t="s">
        <v>146</v>
      </c>
      <c r="G1197" t="s">
        <v>283</v>
      </c>
      <c r="H1197" t="s">
        <v>143</v>
      </c>
      <c r="I1197">
        <f>I1195*J1197</f>
        <v>1.235535</v>
      </c>
      <c r="J1197">
        <v>60.27</v>
      </c>
      <c r="K1197">
        <v>60.27</v>
      </c>
      <c r="O1197">
        <f t="shared" si="1040"/>
        <v>305.98</v>
      </c>
      <c r="P1197">
        <f t="shared" si="1041"/>
        <v>305.98</v>
      </c>
      <c r="Q1197">
        <f>(ROUND((ROUND(((ET1197)*AV1197*I1197),2)*BB1197),2)+ROUND((ROUND(((AE1197-(EU1197))*AV1197*I1197),2)*BS1197),2))</f>
        <v>0</v>
      </c>
      <c r="R1197">
        <f t="shared" si="1043"/>
        <v>0</v>
      </c>
      <c r="S1197">
        <f t="shared" si="1044"/>
        <v>0</v>
      </c>
      <c r="T1197">
        <f t="shared" si="1045"/>
        <v>0</v>
      </c>
      <c r="U1197">
        <f t="shared" si="1046"/>
        <v>0</v>
      </c>
      <c r="V1197">
        <f t="shared" si="1047"/>
        <v>0</v>
      </c>
      <c r="W1197">
        <f t="shared" si="1048"/>
        <v>0</v>
      </c>
      <c r="X1197">
        <f t="shared" si="1049"/>
        <v>0</v>
      </c>
      <c r="Y1197">
        <f t="shared" si="1050"/>
        <v>0</v>
      </c>
      <c r="AA1197">
        <v>55282325</v>
      </c>
      <c r="AB1197">
        <f t="shared" si="1051"/>
        <v>23.06</v>
      </c>
      <c r="AC1197">
        <f t="shared" si="1052"/>
        <v>23.06</v>
      </c>
      <c r="AD1197">
        <f>ROUND((((ET1197)-(EU1197))+AE1197),6)</f>
        <v>0</v>
      </c>
      <c r="AE1197">
        <f>ROUND((EU1197),6)</f>
        <v>0</v>
      </c>
      <c r="AF1197">
        <f>ROUND((EV1197),6)</f>
        <v>0</v>
      </c>
      <c r="AG1197">
        <f t="shared" si="1055"/>
        <v>0</v>
      </c>
      <c r="AH1197">
        <f>(EW1197)</f>
        <v>0</v>
      </c>
      <c r="AI1197">
        <f>(EX1197)</f>
        <v>0</v>
      </c>
      <c r="AJ1197">
        <f t="shared" si="1057"/>
        <v>0</v>
      </c>
      <c r="AK1197">
        <v>23.06</v>
      </c>
      <c r="AL1197">
        <v>23.06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1</v>
      </c>
      <c r="AW1197">
        <v>1</v>
      </c>
      <c r="AZ1197">
        <v>1</v>
      </c>
      <c r="BA1197">
        <v>1</v>
      </c>
      <c r="BB1197">
        <v>1</v>
      </c>
      <c r="BC1197">
        <v>10.74</v>
      </c>
      <c r="BD1197" t="s">
        <v>3</v>
      </c>
      <c r="BE1197" t="s">
        <v>3</v>
      </c>
      <c r="BF1197" t="s">
        <v>3</v>
      </c>
      <c r="BG1197" t="s">
        <v>3</v>
      </c>
      <c r="BH1197">
        <v>3</v>
      </c>
      <c r="BI1197">
        <v>1</v>
      </c>
      <c r="BJ1197" t="s">
        <v>147</v>
      </c>
      <c r="BM1197">
        <v>96</v>
      </c>
      <c r="BN1197">
        <v>0</v>
      </c>
      <c r="BO1197" t="s">
        <v>146</v>
      </c>
      <c r="BP1197">
        <v>1</v>
      </c>
      <c r="BQ1197">
        <v>30</v>
      </c>
      <c r="BR1197">
        <v>0</v>
      </c>
      <c r="BS1197">
        <v>1</v>
      </c>
      <c r="BT1197">
        <v>1</v>
      </c>
      <c r="BU1197">
        <v>1</v>
      </c>
      <c r="BV1197">
        <v>1</v>
      </c>
      <c r="BW1197">
        <v>1</v>
      </c>
      <c r="BX1197">
        <v>1</v>
      </c>
      <c r="BY1197" t="s">
        <v>3</v>
      </c>
      <c r="BZ1197">
        <v>0</v>
      </c>
      <c r="CA1197">
        <v>0</v>
      </c>
      <c r="CB1197" t="s">
        <v>3</v>
      </c>
      <c r="CE1197">
        <v>30</v>
      </c>
      <c r="CF1197">
        <v>0</v>
      </c>
      <c r="CG1197">
        <v>0</v>
      </c>
      <c r="CM1197">
        <v>0</v>
      </c>
      <c r="CN1197" t="s">
        <v>3</v>
      </c>
      <c r="CO1197">
        <v>0</v>
      </c>
      <c r="CP1197">
        <f t="shared" si="1058"/>
        <v>305.98</v>
      </c>
      <c r="CQ1197">
        <f t="shared" si="1059"/>
        <v>247.66</v>
      </c>
      <c r="CR1197">
        <f>(ROUND((ROUND(((ET1197)*AV1197*1),2)*BB1197),2)+ROUND((ROUND(((AE1197-(EU1197))*AV1197*1),2)*BS1197),2))</f>
        <v>0</v>
      </c>
      <c r="CS1197">
        <f t="shared" si="1061"/>
        <v>0</v>
      </c>
      <c r="CT1197">
        <f t="shared" si="1062"/>
        <v>0</v>
      </c>
      <c r="CU1197">
        <f t="shared" si="1063"/>
        <v>0</v>
      </c>
      <c r="CV1197">
        <f t="shared" si="1064"/>
        <v>0</v>
      </c>
      <c r="CW1197">
        <f t="shared" si="1065"/>
        <v>0</v>
      </c>
      <c r="CX1197">
        <f t="shared" si="1066"/>
        <v>0</v>
      </c>
      <c r="CY1197">
        <f t="shared" si="1067"/>
        <v>0</v>
      </c>
      <c r="CZ1197">
        <f t="shared" si="1068"/>
        <v>0</v>
      </c>
      <c r="DC1197" t="s">
        <v>3</v>
      </c>
      <c r="DD1197" t="s">
        <v>3</v>
      </c>
      <c r="DE1197" t="s">
        <v>3</v>
      </c>
      <c r="DF1197" t="s">
        <v>3</v>
      </c>
      <c r="DG1197" t="s">
        <v>3</v>
      </c>
      <c r="DH1197" t="s">
        <v>3</v>
      </c>
      <c r="DI1197" t="s">
        <v>3</v>
      </c>
      <c r="DJ1197" t="s">
        <v>3</v>
      </c>
      <c r="DK1197" t="s">
        <v>3</v>
      </c>
      <c r="DL1197" t="s">
        <v>3</v>
      </c>
      <c r="DM1197" t="s">
        <v>3</v>
      </c>
      <c r="DN1197">
        <v>104</v>
      </c>
      <c r="DO1197">
        <v>79</v>
      </c>
      <c r="DP1197">
        <v>1.087</v>
      </c>
      <c r="DQ1197">
        <v>1.0009999999999999</v>
      </c>
      <c r="DU1197">
        <v>1005</v>
      </c>
      <c r="DV1197" t="s">
        <v>143</v>
      </c>
      <c r="DW1197" t="s">
        <v>143</v>
      </c>
      <c r="DX1197">
        <v>1</v>
      </c>
      <c r="DZ1197" t="s">
        <v>3</v>
      </c>
      <c r="EA1197" t="s">
        <v>3</v>
      </c>
      <c r="EB1197" t="s">
        <v>3</v>
      </c>
      <c r="EC1197" t="s">
        <v>3</v>
      </c>
      <c r="EE1197">
        <v>54687522</v>
      </c>
      <c r="EF1197">
        <v>30</v>
      </c>
      <c r="EG1197" t="s">
        <v>137</v>
      </c>
      <c r="EH1197">
        <v>0</v>
      </c>
      <c r="EI1197" t="s">
        <v>3</v>
      </c>
      <c r="EJ1197">
        <v>1</v>
      </c>
      <c r="EK1197">
        <v>96</v>
      </c>
      <c r="EL1197" t="s">
        <v>138</v>
      </c>
      <c r="EM1197" t="s">
        <v>139</v>
      </c>
      <c r="EO1197" t="s">
        <v>3</v>
      </c>
      <c r="EQ1197">
        <v>0</v>
      </c>
      <c r="ER1197">
        <v>23.06</v>
      </c>
      <c r="ES1197">
        <v>23.06</v>
      </c>
      <c r="ET1197">
        <v>0</v>
      </c>
      <c r="EU1197">
        <v>0</v>
      </c>
      <c r="EV1197">
        <v>0</v>
      </c>
      <c r="EW1197">
        <v>0</v>
      </c>
      <c r="EX1197">
        <v>0</v>
      </c>
      <c r="FQ1197">
        <v>0</v>
      </c>
      <c r="FR1197">
        <f t="shared" si="1069"/>
        <v>0</v>
      </c>
      <c r="FS1197">
        <v>0</v>
      </c>
      <c r="FX1197">
        <v>104</v>
      </c>
      <c r="FY1197">
        <v>79</v>
      </c>
      <c r="GA1197" t="s">
        <v>3</v>
      </c>
      <c r="GD1197">
        <v>0</v>
      </c>
      <c r="GF1197">
        <v>-1577770690</v>
      </c>
      <c r="GG1197">
        <v>2</v>
      </c>
      <c r="GH1197">
        <v>1</v>
      </c>
      <c r="GI1197">
        <v>3</v>
      </c>
      <c r="GJ1197">
        <v>0</v>
      </c>
      <c r="GK1197">
        <f>ROUND(R1197*(R12)/100,2)</f>
        <v>0</v>
      </c>
      <c r="GL1197">
        <f t="shared" si="1070"/>
        <v>0</v>
      </c>
      <c r="GM1197">
        <f t="shared" si="1071"/>
        <v>305.98</v>
      </c>
      <c r="GN1197">
        <f t="shared" si="1072"/>
        <v>305.98</v>
      </c>
      <c r="GO1197">
        <f t="shared" si="1073"/>
        <v>0</v>
      </c>
      <c r="GP1197">
        <f t="shared" si="1074"/>
        <v>0</v>
      </c>
      <c r="GR1197">
        <v>0</v>
      </c>
      <c r="GS1197">
        <v>3</v>
      </c>
      <c r="GT1197">
        <v>0</v>
      </c>
      <c r="GU1197" t="s">
        <v>3</v>
      </c>
      <c r="GV1197">
        <f t="shared" si="1075"/>
        <v>0</v>
      </c>
      <c r="GW1197">
        <v>1</v>
      </c>
      <c r="GX1197">
        <f t="shared" si="1076"/>
        <v>0</v>
      </c>
      <c r="HA1197">
        <v>0</v>
      </c>
      <c r="HB1197">
        <v>0</v>
      </c>
      <c r="HC1197">
        <f t="shared" si="1077"/>
        <v>0</v>
      </c>
      <c r="HE1197" t="s">
        <v>3</v>
      </c>
      <c r="HF1197" t="s">
        <v>3</v>
      </c>
      <c r="HM1197" t="s">
        <v>3</v>
      </c>
      <c r="HN1197" t="s">
        <v>3</v>
      </c>
      <c r="HO1197" t="s">
        <v>3</v>
      </c>
      <c r="HP1197" t="s">
        <v>3</v>
      </c>
      <c r="HQ1197" t="s">
        <v>3</v>
      </c>
      <c r="IK1197">
        <v>0</v>
      </c>
    </row>
    <row r="1199" spans="1:245" x14ac:dyDescent="0.2">
      <c r="A1199" s="1">
        <v>5</v>
      </c>
      <c r="B1199" s="1">
        <v>1</v>
      </c>
      <c r="C1199" s="1"/>
      <c r="D1199" s="1">
        <f>ROW(A1211)</f>
        <v>1211</v>
      </c>
      <c r="E1199" s="1"/>
      <c r="F1199" s="1" t="s">
        <v>17</v>
      </c>
      <c r="G1199" s="1" t="s">
        <v>154</v>
      </c>
      <c r="H1199" s="1" t="s">
        <v>3</v>
      </c>
      <c r="I1199" s="1">
        <v>0</v>
      </c>
      <c r="J1199" s="1"/>
      <c r="K1199" s="1">
        <v>-1</v>
      </c>
      <c r="L1199" s="1"/>
      <c r="M1199" s="1" t="s">
        <v>3</v>
      </c>
      <c r="N1199" s="1"/>
      <c r="O1199" s="1"/>
      <c r="P1199" s="1"/>
      <c r="Q1199" s="1"/>
      <c r="R1199" s="1"/>
      <c r="S1199" s="1">
        <v>0</v>
      </c>
      <c r="T1199" s="1"/>
      <c r="U1199" s="1" t="s">
        <v>3</v>
      </c>
      <c r="V1199" s="1">
        <v>0</v>
      </c>
      <c r="W1199" s="1"/>
      <c r="X1199" s="1"/>
      <c r="Y1199" s="1"/>
      <c r="Z1199" s="1"/>
      <c r="AA1199" s="1"/>
      <c r="AB1199" s="1" t="s">
        <v>3</v>
      </c>
      <c r="AC1199" s="1" t="s">
        <v>3</v>
      </c>
      <c r="AD1199" s="1" t="s">
        <v>3</v>
      </c>
      <c r="AE1199" s="1" t="s">
        <v>3</v>
      </c>
      <c r="AF1199" s="1" t="s">
        <v>3</v>
      </c>
      <c r="AG1199" s="1" t="s">
        <v>3</v>
      </c>
      <c r="AH1199" s="1"/>
      <c r="AI1199" s="1"/>
      <c r="AJ1199" s="1"/>
      <c r="AK1199" s="1"/>
      <c r="AL1199" s="1"/>
      <c r="AM1199" s="1"/>
      <c r="AN1199" s="1"/>
      <c r="AO1199" s="1"/>
      <c r="AP1199" s="1" t="s">
        <v>3</v>
      </c>
      <c r="AQ1199" s="1" t="s">
        <v>3</v>
      </c>
      <c r="AR1199" s="1" t="s">
        <v>3</v>
      </c>
      <c r="AS1199" s="1"/>
      <c r="AT1199" s="1"/>
      <c r="AU1199" s="1"/>
      <c r="AV1199" s="1"/>
      <c r="AW1199" s="1"/>
      <c r="AX1199" s="1"/>
      <c r="AY1199" s="1"/>
      <c r="AZ1199" s="1" t="s">
        <v>3</v>
      </c>
      <c r="BA1199" s="1"/>
      <c r="BB1199" s="1" t="s">
        <v>3</v>
      </c>
      <c r="BC1199" s="1" t="s">
        <v>3</v>
      </c>
      <c r="BD1199" s="1" t="s">
        <v>3</v>
      </c>
      <c r="BE1199" s="1" t="s">
        <v>3</v>
      </c>
      <c r="BF1199" s="1" t="s">
        <v>3</v>
      </c>
      <c r="BG1199" s="1" t="s">
        <v>3</v>
      </c>
      <c r="BH1199" s="1" t="s">
        <v>3</v>
      </c>
      <c r="BI1199" s="1" t="s">
        <v>3</v>
      </c>
      <c r="BJ1199" s="1" t="s">
        <v>3</v>
      </c>
      <c r="BK1199" s="1" t="s">
        <v>3</v>
      </c>
      <c r="BL1199" s="1" t="s">
        <v>3</v>
      </c>
      <c r="BM1199" s="1" t="s">
        <v>3</v>
      </c>
      <c r="BN1199" s="1" t="s">
        <v>3</v>
      </c>
      <c r="BO1199" s="1" t="s">
        <v>3</v>
      </c>
      <c r="BP1199" s="1" t="s">
        <v>3</v>
      </c>
      <c r="BQ1199" s="1"/>
      <c r="BR1199" s="1"/>
      <c r="BS1199" s="1"/>
      <c r="BT1199" s="1"/>
      <c r="BU1199" s="1"/>
      <c r="BV1199" s="1"/>
      <c r="BW1199" s="1"/>
      <c r="BX1199" s="1">
        <v>0</v>
      </c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>
        <v>0</v>
      </c>
    </row>
    <row r="1201" spans="1:245" x14ac:dyDescent="0.2">
      <c r="A1201" s="2">
        <v>52</v>
      </c>
      <c r="B1201" s="2">
        <f t="shared" ref="B1201:G1201" si="1078">B1211</f>
        <v>1</v>
      </c>
      <c r="C1201" s="2">
        <f t="shared" si="1078"/>
        <v>5</v>
      </c>
      <c r="D1201" s="2">
        <f t="shared" si="1078"/>
        <v>1199</v>
      </c>
      <c r="E1201" s="2">
        <f t="shared" si="1078"/>
        <v>0</v>
      </c>
      <c r="F1201" s="2" t="str">
        <f t="shared" si="1078"/>
        <v>Новый подраздел</v>
      </c>
      <c r="G1201" s="2" t="str">
        <f t="shared" si="1078"/>
        <v>Кровля тех. этажа в/о В/5-9</v>
      </c>
      <c r="H1201" s="2"/>
      <c r="I1201" s="2"/>
      <c r="J1201" s="2"/>
      <c r="K1201" s="2"/>
      <c r="L1201" s="2"/>
      <c r="M1201" s="2"/>
      <c r="N1201" s="2"/>
      <c r="O1201" s="2">
        <f t="shared" ref="O1201:AT1201" si="1079">O1211</f>
        <v>249.92</v>
      </c>
      <c r="P1201" s="2">
        <f t="shared" si="1079"/>
        <v>0</v>
      </c>
      <c r="Q1201" s="2">
        <f t="shared" si="1079"/>
        <v>0</v>
      </c>
      <c r="R1201" s="2">
        <f t="shared" si="1079"/>
        <v>0</v>
      </c>
      <c r="S1201" s="2">
        <f t="shared" si="1079"/>
        <v>249.92</v>
      </c>
      <c r="T1201" s="2">
        <f t="shared" si="1079"/>
        <v>0</v>
      </c>
      <c r="U1201" s="2">
        <f t="shared" si="1079"/>
        <v>0.90235299999999996</v>
      </c>
      <c r="V1201" s="2">
        <f t="shared" si="1079"/>
        <v>0</v>
      </c>
      <c r="W1201" s="2">
        <f t="shared" si="1079"/>
        <v>0</v>
      </c>
      <c r="X1201" s="2">
        <f t="shared" si="1079"/>
        <v>182.32</v>
      </c>
      <c r="Y1201" s="2">
        <f t="shared" si="1079"/>
        <v>102.46</v>
      </c>
      <c r="Z1201" s="2">
        <f t="shared" si="1079"/>
        <v>0</v>
      </c>
      <c r="AA1201" s="2">
        <f t="shared" si="1079"/>
        <v>0</v>
      </c>
      <c r="AB1201" s="2">
        <f t="shared" si="1079"/>
        <v>249.92</v>
      </c>
      <c r="AC1201" s="2">
        <f t="shared" si="1079"/>
        <v>0</v>
      </c>
      <c r="AD1201" s="2">
        <f t="shared" si="1079"/>
        <v>0</v>
      </c>
      <c r="AE1201" s="2">
        <f t="shared" si="1079"/>
        <v>0</v>
      </c>
      <c r="AF1201" s="2">
        <f t="shared" si="1079"/>
        <v>249.92</v>
      </c>
      <c r="AG1201" s="2">
        <f t="shared" si="1079"/>
        <v>0</v>
      </c>
      <c r="AH1201" s="2">
        <f t="shared" si="1079"/>
        <v>0.90235299999999996</v>
      </c>
      <c r="AI1201" s="2">
        <f t="shared" si="1079"/>
        <v>0</v>
      </c>
      <c r="AJ1201" s="2">
        <f t="shared" si="1079"/>
        <v>0</v>
      </c>
      <c r="AK1201" s="2">
        <f t="shared" si="1079"/>
        <v>182.32</v>
      </c>
      <c r="AL1201" s="2">
        <f t="shared" si="1079"/>
        <v>102.46</v>
      </c>
      <c r="AM1201" s="2">
        <f t="shared" si="1079"/>
        <v>0</v>
      </c>
      <c r="AN1201" s="2">
        <f t="shared" si="1079"/>
        <v>0</v>
      </c>
      <c r="AO1201" s="2">
        <f t="shared" si="1079"/>
        <v>0</v>
      </c>
      <c r="AP1201" s="2">
        <f t="shared" si="1079"/>
        <v>0</v>
      </c>
      <c r="AQ1201" s="2">
        <f t="shared" si="1079"/>
        <v>0</v>
      </c>
      <c r="AR1201" s="2">
        <f t="shared" si="1079"/>
        <v>534.70000000000005</v>
      </c>
      <c r="AS1201" s="2">
        <f t="shared" si="1079"/>
        <v>534.70000000000005</v>
      </c>
      <c r="AT1201" s="2">
        <f t="shared" si="1079"/>
        <v>0</v>
      </c>
      <c r="AU1201" s="2">
        <f t="shared" ref="AU1201:BZ1201" si="1080">AU1211</f>
        <v>0</v>
      </c>
      <c r="AV1201" s="2">
        <f t="shared" si="1080"/>
        <v>0</v>
      </c>
      <c r="AW1201" s="2">
        <f t="shared" si="1080"/>
        <v>0</v>
      </c>
      <c r="AX1201" s="2">
        <f t="shared" si="1080"/>
        <v>0</v>
      </c>
      <c r="AY1201" s="2">
        <f t="shared" si="1080"/>
        <v>0</v>
      </c>
      <c r="AZ1201" s="2">
        <f t="shared" si="1080"/>
        <v>0</v>
      </c>
      <c r="BA1201" s="2">
        <f t="shared" si="1080"/>
        <v>0</v>
      </c>
      <c r="BB1201" s="2">
        <f t="shared" si="1080"/>
        <v>0</v>
      </c>
      <c r="BC1201" s="2">
        <f t="shared" si="1080"/>
        <v>0</v>
      </c>
      <c r="BD1201" s="2">
        <f t="shared" si="1080"/>
        <v>0</v>
      </c>
      <c r="BE1201" s="2">
        <f t="shared" si="1080"/>
        <v>0</v>
      </c>
      <c r="BF1201" s="2">
        <f t="shared" si="1080"/>
        <v>0</v>
      </c>
      <c r="BG1201" s="2">
        <f t="shared" si="1080"/>
        <v>0</v>
      </c>
      <c r="BH1201" s="2">
        <f t="shared" si="1080"/>
        <v>0</v>
      </c>
      <c r="BI1201" s="2">
        <f t="shared" si="1080"/>
        <v>0</v>
      </c>
      <c r="BJ1201" s="2">
        <f t="shared" si="1080"/>
        <v>0</v>
      </c>
      <c r="BK1201" s="2">
        <f t="shared" si="1080"/>
        <v>0</v>
      </c>
      <c r="BL1201" s="2">
        <f t="shared" si="1080"/>
        <v>0</v>
      </c>
      <c r="BM1201" s="2">
        <f t="shared" si="1080"/>
        <v>0</v>
      </c>
      <c r="BN1201" s="2">
        <f t="shared" si="1080"/>
        <v>0</v>
      </c>
      <c r="BO1201" s="2">
        <f t="shared" si="1080"/>
        <v>0</v>
      </c>
      <c r="BP1201" s="2">
        <f t="shared" si="1080"/>
        <v>0</v>
      </c>
      <c r="BQ1201" s="2">
        <f t="shared" si="1080"/>
        <v>0</v>
      </c>
      <c r="BR1201" s="2">
        <f t="shared" si="1080"/>
        <v>0</v>
      </c>
      <c r="BS1201" s="2">
        <f t="shared" si="1080"/>
        <v>0</v>
      </c>
      <c r="BT1201" s="2">
        <f t="shared" si="1080"/>
        <v>0</v>
      </c>
      <c r="BU1201" s="2">
        <f t="shared" si="1080"/>
        <v>0</v>
      </c>
      <c r="BV1201" s="2">
        <f t="shared" si="1080"/>
        <v>0</v>
      </c>
      <c r="BW1201" s="2">
        <f t="shared" si="1080"/>
        <v>0</v>
      </c>
      <c r="BX1201" s="2">
        <f t="shared" si="1080"/>
        <v>0</v>
      </c>
      <c r="BY1201" s="2">
        <f t="shared" si="1080"/>
        <v>0</v>
      </c>
      <c r="BZ1201" s="2">
        <f t="shared" si="1080"/>
        <v>0</v>
      </c>
      <c r="CA1201" s="2">
        <f t="shared" ref="CA1201:DF1201" si="1081">CA1211</f>
        <v>534.70000000000005</v>
      </c>
      <c r="CB1201" s="2">
        <f t="shared" si="1081"/>
        <v>534.70000000000005</v>
      </c>
      <c r="CC1201" s="2">
        <f t="shared" si="1081"/>
        <v>0</v>
      </c>
      <c r="CD1201" s="2">
        <f t="shared" si="1081"/>
        <v>0</v>
      </c>
      <c r="CE1201" s="2">
        <f t="shared" si="1081"/>
        <v>0</v>
      </c>
      <c r="CF1201" s="2">
        <f t="shared" si="1081"/>
        <v>0</v>
      </c>
      <c r="CG1201" s="2">
        <f t="shared" si="1081"/>
        <v>0</v>
      </c>
      <c r="CH1201" s="2">
        <f t="shared" si="1081"/>
        <v>0</v>
      </c>
      <c r="CI1201" s="2">
        <f t="shared" si="1081"/>
        <v>0</v>
      </c>
      <c r="CJ1201" s="2">
        <f t="shared" si="1081"/>
        <v>0</v>
      </c>
      <c r="CK1201" s="2">
        <f t="shared" si="1081"/>
        <v>0</v>
      </c>
      <c r="CL1201" s="2">
        <f t="shared" si="1081"/>
        <v>0</v>
      </c>
      <c r="CM1201" s="2">
        <f t="shared" si="1081"/>
        <v>0</v>
      </c>
      <c r="CN1201" s="2">
        <f t="shared" si="1081"/>
        <v>0</v>
      </c>
      <c r="CO1201" s="2">
        <f t="shared" si="1081"/>
        <v>0</v>
      </c>
      <c r="CP1201" s="2">
        <f t="shared" si="1081"/>
        <v>0</v>
      </c>
      <c r="CQ1201" s="2">
        <f t="shared" si="1081"/>
        <v>0</v>
      </c>
      <c r="CR1201" s="2">
        <f t="shared" si="1081"/>
        <v>0</v>
      </c>
      <c r="CS1201" s="2">
        <f t="shared" si="1081"/>
        <v>0</v>
      </c>
      <c r="CT1201" s="2">
        <f t="shared" si="1081"/>
        <v>0</v>
      </c>
      <c r="CU1201" s="2">
        <f t="shared" si="1081"/>
        <v>0</v>
      </c>
      <c r="CV1201" s="2">
        <f t="shared" si="1081"/>
        <v>0</v>
      </c>
      <c r="CW1201" s="2">
        <f t="shared" si="1081"/>
        <v>0</v>
      </c>
      <c r="CX1201" s="2">
        <f t="shared" si="1081"/>
        <v>0</v>
      </c>
      <c r="CY1201" s="2">
        <f t="shared" si="1081"/>
        <v>0</v>
      </c>
      <c r="CZ1201" s="2">
        <f t="shared" si="1081"/>
        <v>0</v>
      </c>
      <c r="DA1201" s="2">
        <f t="shared" si="1081"/>
        <v>0</v>
      </c>
      <c r="DB1201" s="2">
        <f t="shared" si="1081"/>
        <v>0</v>
      </c>
      <c r="DC1201" s="2">
        <f t="shared" si="1081"/>
        <v>0</v>
      </c>
      <c r="DD1201" s="2">
        <f t="shared" si="1081"/>
        <v>0</v>
      </c>
      <c r="DE1201" s="2">
        <f t="shared" si="1081"/>
        <v>0</v>
      </c>
      <c r="DF1201" s="2">
        <f t="shared" si="1081"/>
        <v>0</v>
      </c>
      <c r="DG1201" s="3">
        <f t="shared" ref="DG1201:EL1201" si="1082">DG1211</f>
        <v>0</v>
      </c>
      <c r="DH1201" s="3">
        <f t="shared" si="1082"/>
        <v>0</v>
      </c>
      <c r="DI1201" s="3">
        <f t="shared" si="1082"/>
        <v>0</v>
      </c>
      <c r="DJ1201" s="3">
        <f t="shared" si="1082"/>
        <v>0</v>
      </c>
      <c r="DK1201" s="3">
        <f t="shared" si="1082"/>
        <v>0</v>
      </c>
      <c r="DL1201" s="3">
        <f t="shared" si="1082"/>
        <v>0</v>
      </c>
      <c r="DM1201" s="3">
        <f t="shared" si="1082"/>
        <v>0</v>
      </c>
      <c r="DN1201" s="3">
        <f t="shared" si="1082"/>
        <v>0</v>
      </c>
      <c r="DO1201" s="3">
        <f t="shared" si="1082"/>
        <v>0</v>
      </c>
      <c r="DP1201" s="3">
        <f t="shared" si="1082"/>
        <v>0</v>
      </c>
      <c r="DQ1201" s="3">
        <f t="shared" si="1082"/>
        <v>0</v>
      </c>
      <c r="DR1201" s="3">
        <f t="shared" si="1082"/>
        <v>0</v>
      </c>
      <c r="DS1201" s="3">
        <f t="shared" si="1082"/>
        <v>0</v>
      </c>
      <c r="DT1201" s="3">
        <f t="shared" si="1082"/>
        <v>0</v>
      </c>
      <c r="DU1201" s="3">
        <f t="shared" si="1082"/>
        <v>0</v>
      </c>
      <c r="DV1201" s="3">
        <f t="shared" si="1082"/>
        <v>0</v>
      </c>
      <c r="DW1201" s="3">
        <f t="shared" si="1082"/>
        <v>0</v>
      </c>
      <c r="DX1201" s="3">
        <f t="shared" si="1082"/>
        <v>0</v>
      </c>
      <c r="DY1201" s="3">
        <f t="shared" si="1082"/>
        <v>0</v>
      </c>
      <c r="DZ1201" s="3">
        <f t="shared" si="1082"/>
        <v>0</v>
      </c>
      <c r="EA1201" s="3">
        <f t="shared" si="1082"/>
        <v>0</v>
      </c>
      <c r="EB1201" s="3">
        <f t="shared" si="1082"/>
        <v>0</v>
      </c>
      <c r="EC1201" s="3">
        <f t="shared" si="1082"/>
        <v>0</v>
      </c>
      <c r="ED1201" s="3">
        <f t="shared" si="1082"/>
        <v>0</v>
      </c>
      <c r="EE1201" s="3">
        <f t="shared" si="1082"/>
        <v>0</v>
      </c>
      <c r="EF1201" s="3">
        <f t="shared" si="1082"/>
        <v>0</v>
      </c>
      <c r="EG1201" s="3">
        <f t="shared" si="1082"/>
        <v>0</v>
      </c>
      <c r="EH1201" s="3">
        <f t="shared" si="1082"/>
        <v>0</v>
      </c>
      <c r="EI1201" s="3">
        <f t="shared" si="1082"/>
        <v>0</v>
      </c>
      <c r="EJ1201" s="3">
        <f t="shared" si="1082"/>
        <v>0</v>
      </c>
      <c r="EK1201" s="3">
        <f t="shared" si="1082"/>
        <v>0</v>
      </c>
      <c r="EL1201" s="3">
        <f t="shared" si="1082"/>
        <v>0</v>
      </c>
      <c r="EM1201" s="3">
        <f t="shared" ref="EM1201:FR1201" si="1083">EM1211</f>
        <v>0</v>
      </c>
      <c r="EN1201" s="3">
        <f t="shared" si="1083"/>
        <v>0</v>
      </c>
      <c r="EO1201" s="3">
        <f t="shared" si="1083"/>
        <v>0</v>
      </c>
      <c r="EP1201" s="3">
        <f t="shared" si="1083"/>
        <v>0</v>
      </c>
      <c r="EQ1201" s="3">
        <f t="shared" si="1083"/>
        <v>0</v>
      </c>
      <c r="ER1201" s="3">
        <f t="shared" si="1083"/>
        <v>0</v>
      </c>
      <c r="ES1201" s="3">
        <f t="shared" si="1083"/>
        <v>0</v>
      </c>
      <c r="ET1201" s="3">
        <f t="shared" si="1083"/>
        <v>0</v>
      </c>
      <c r="EU1201" s="3">
        <f t="shared" si="1083"/>
        <v>0</v>
      </c>
      <c r="EV1201" s="3">
        <f t="shared" si="1083"/>
        <v>0</v>
      </c>
      <c r="EW1201" s="3">
        <f t="shared" si="1083"/>
        <v>0</v>
      </c>
      <c r="EX1201" s="3">
        <f t="shared" si="1083"/>
        <v>0</v>
      </c>
      <c r="EY1201" s="3">
        <f t="shared" si="1083"/>
        <v>0</v>
      </c>
      <c r="EZ1201" s="3">
        <f t="shared" si="1083"/>
        <v>0</v>
      </c>
      <c r="FA1201" s="3">
        <f t="shared" si="1083"/>
        <v>0</v>
      </c>
      <c r="FB1201" s="3">
        <f t="shared" si="1083"/>
        <v>0</v>
      </c>
      <c r="FC1201" s="3">
        <f t="shared" si="1083"/>
        <v>0</v>
      </c>
      <c r="FD1201" s="3">
        <f t="shared" si="1083"/>
        <v>0</v>
      </c>
      <c r="FE1201" s="3">
        <f t="shared" si="1083"/>
        <v>0</v>
      </c>
      <c r="FF1201" s="3">
        <f t="shared" si="1083"/>
        <v>0</v>
      </c>
      <c r="FG1201" s="3">
        <f t="shared" si="1083"/>
        <v>0</v>
      </c>
      <c r="FH1201" s="3">
        <f t="shared" si="1083"/>
        <v>0</v>
      </c>
      <c r="FI1201" s="3">
        <f t="shared" si="1083"/>
        <v>0</v>
      </c>
      <c r="FJ1201" s="3">
        <f t="shared" si="1083"/>
        <v>0</v>
      </c>
      <c r="FK1201" s="3">
        <f t="shared" si="1083"/>
        <v>0</v>
      </c>
      <c r="FL1201" s="3">
        <f t="shared" si="1083"/>
        <v>0</v>
      </c>
      <c r="FM1201" s="3">
        <f t="shared" si="1083"/>
        <v>0</v>
      </c>
      <c r="FN1201" s="3">
        <f t="shared" si="1083"/>
        <v>0</v>
      </c>
      <c r="FO1201" s="3">
        <f t="shared" si="1083"/>
        <v>0</v>
      </c>
      <c r="FP1201" s="3">
        <f t="shared" si="1083"/>
        <v>0</v>
      </c>
      <c r="FQ1201" s="3">
        <f t="shared" si="1083"/>
        <v>0</v>
      </c>
      <c r="FR1201" s="3">
        <f t="shared" si="1083"/>
        <v>0</v>
      </c>
      <c r="FS1201" s="3">
        <f t="shared" ref="FS1201:GX1201" si="1084">FS1211</f>
        <v>0</v>
      </c>
      <c r="FT1201" s="3">
        <f t="shared" si="1084"/>
        <v>0</v>
      </c>
      <c r="FU1201" s="3">
        <f t="shared" si="1084"/>
        <v>0</v>
      </c>
      <c r="FV1201" s="3">
        <f t="shared" si="1084"/>
        <v>0</v>
      </c>
      <c r="FW1201" s="3">
        <f t="shared" si="1084"/>
        <v>0</v>
      </c>
      <c r="FX1201" s="3">
        <f t="shared" si="1084"/>
        <v>0</v>
      </c>
      <c r="FY1201" s="3">
        <f t="shared" si="1084"/>
        <v>0</v>
      </c>
      <c r="FZ1201" s="3">
        <f t="shared" si="1084"/>
        <v>0</v>
      </c>
      <c r="GA1201" s="3">
        <f t="shared" si="1084"/>
        <v>0</v>
      </c>
      <c r="GB1201" s="3">
        <f t="shared" si="1084"/>
        <v>0</v>
      </c>
      <c r="GC1201" s="3">
        <f t="shared" si="1084"/>
        <v>0</v>
      </c>
      <c r="GD1201" s="3">
        <f t="shared" si="1084"/>
        <v>0</v>
      </c>
      <c r="GE1201" s="3">
        <f t="shared" si="1084"/>
        <v>0</v>
      </c>
      <c r="GF1201" s="3">
        <f t="shared" si="1084"/>
        <v>0</v>
      </c>
      <c r="GG1201" s="3">
        <f t="shared" si="1084"/>
        <v>0</v>
      </c>
      <c r="GH1201" s="3">
        <f t="shared" si="1084"/>
        <v>0</v>
      </c>
      <c r="GI1201" s="3">
        <f t="shared" si="1084"/>
        <v>0</v>
      </c>
      <c r="GJ1201" s="3">
        <f t="shared" si="1084"/>
        <v>0</v>
      </c>
      <c r="GK1201" s="3">
        <f t="shared" si="1084"/>
        <v>0</v>
      </c>
      <c r="GL1201" s="3">
        <f t="shared" si="1084"/>
        <v>0</v>
      </c>
      <c r="GM1201" s="3">
        <f t="shared" si="1084"/>
        <v>0</v>
      </c>
      <c r="GN1201" s="3">
        <f t="shared" si="1084"/>
        <v>0</v>
      </c>
      <c r="GO1201" s="3">
        <f t="shared" si="1084"/>
        <v>0</v>
      </c>
      <c r="GP1201" s="3">
        <f t="shared" si="1084"/>
        <v>0</v>
      </c>
      <c r="GQ1201" s="3">
        <f t="shared" si="1084"/>
        <v>0</v>
      </c>
      <c r="GR1201" s="3">
        <f t="shared" si="1084"/>
        <v>0</v>
      </c>
      <c r="GS1201" s="3">
        <f t="shared" si="1084"/>
        <v>0</v>
      </c>
      <c r="GT1201" s="3">
        <f t="shared" si="1084"/>
        <v>0</v>
      </c>
      <c r="GU1201" s="3">
        <f t="shared" si="1084"/>
        <v>0</v>
      </c>
      <c r="GV1201" s="3">
        <f t="shared" si="1084"/>
        <v>0</v>
      </c>
      <c r="GW1201" s="3">
        <f t="shared" si="1084"/>
        <v>0</v>
      </c>
      <c r="GX1201" s="3">
        <f t="shared" si="1084"/>
        <v>0</v>
      </c>
    </row>
    <row r="1203" spans="1:245" x14ac:dyDescent="0.2">
      <c r="A1203">
        <v>17</v>
      </c>
      <c r="B1203">
        <v>1</v>
      </c>
      <c r="C1203">
        <f>ROW(SmtRes!A563)</f>
        <v>563</v>
      </c>
      <c r="D1203">
        <f>ROW(EtalonRes!A596)</f>
        <v>596</v>
      </c>
      <c r="E1203" t="s">
        <v>19</v>
      </c>
      <c r="F1203" t="s">
        <v>20</v>
      </c>
      <c r="G1203" t="s">
        <v>21</v>
      </c>
      <c r="H1203" t="s">
        <v>22</v>
      </c>
      <c r="I1203">
        <f>ROUND(0.65/100,9)</f>
        <v>6.4999999999999997E-3</v>
      </c>
      <c r="J1203">
        <v>0</v>
      </c>
      <c r="K1203">
        <f>ROUND(0.65/100,9)</f>
        <v>6.4999999999999997E-3</v>
      </c>
      <c r="O1203">
        <f t="shared" ref="O1203:O1209" si="1085">ROUND(CP1203,2)</f>
        <v>100.81</v>
      </c>
      <c r="P1203">
        <f t="shared" ref="P1203:P1209" si="1086">ROUND((ROUND((AC1203*AW1203*I1203),2)*BC1203),2)</f>
        <v>0</v>
      </c>
      <c r="Q1203">
        <f t="shared" ref="Q1203:Q1209" si="1087">(ROUND((ROUND(((ET1203)*AV1203*I1203),2)*BB1203),2)+ROUND((ROUND(((AE1203-(EU1203))*AV1203*I1203),2)*BS1203),2))</f>
        <v>0</v>
      </c>
      <c r="R1203">
        <f t="shared" ref="R1203:R1209" si="1088">ROUND((ROUND((AE1203*AV1203*I1203),2)*BS1203),2)</f>
        <v>0</v>
      </c>
      <c r="S1203">
        <f t="shared" ref="S1203:S1209" si="1089">ROUND((ROUND((AF1203*AV1203*I1203),2)*BA1203),2)</f>
        <v>100.81</v>
      </c>
      <c r="T1203">
        <f t="shared" ref="T1203:T1209" si="1090">ROUND(CU1203*I1203,2)</f>
        <v>0</v>
      </c>
      <c r="U1203">
        <f t="shared" ref="U1203:U1209" si="1091">CV1203*I1203</f>
        <v>0.37374999999999997</v>
      </c>
      <c r="V1203">
        <f t="shared" ref="V1203:V1209" si="1092">CW1203*I1203</f>
        <v>0</v>
      </c>
      <c r="W1203">
        <f t="shared" ref="W1203:W1209" si="1093">ROUND(CX1203*I1203,2)</f>
        <v>0</v>
      </c>
      <c r="X1203">
        <f t="shared" ref="X1203:Y1209" si="1094">ROUND(CY1203,2)</f>
        <v>70.569999999999993</v>
      </c>
      <c r="Y1203">
        <f t="shared" si="1094"/>
        <v>41.33</v>
      </c>
      <c r="AA1203">
        <v>55282325</v>
      </c>
      <c r="AB1203">
        <f t="shared" ref="AB1203:AB1209" si="1095">ROUND((AC1203+AD1203+AF1203),6)</f>
        <v>587.65</v>
      </c>
      <c r="AC1203">
        <f t="shared" ref="AC1203:AC1209" si="1096">ROUND((ES1203),6)</f>
        <v>0</v>
      </c>
      <c r="AD1203">
        <f t="shared" ref="AD1203:AD1209" si="1097">ROUND((((ET1203)-(EU1203))+AE1203),6)</f>
        <v>0</v>
      </c>
      <c r="AE1203">
        <f t="shared" ref="AE1203:AF1209" si="1098">ROUND((EU1203),6)</f>
        <v>0</v>
      </c>
      <c r="AF1203">
        <f t="shared" si="1098"/>
        <v>587.65</v>
      </c>
      <c r="AG1203">
        <f t="shared" ref="AG1203:AG1209" si="1099">ROUND((AP1203),6)</f>
        <v>0</v>
      </c>
      <c r="AH1203">
        <f t="shared" ref="AH1203:AI1209" si="1100">(EW1203)</f>
        <v>57.5</v>
      </c>
      <c r="AI1203">
        <f t="shared" si="1100"/>
        <v>0</v>
      </c>
      <c r="AJ1203">
        <f t="shared" ref="AJ1203:AJ1209" si="1101">(AS1203)</f>
        <v>0</v>
      </c>
      <c r="AK1203">
        <v>587.65</v>
      </c>
      <c r="AL1203">
        <v>0</v>
      </c>
      <c r="AM1203">
        <v>0</v>
      </c>
      <c r="AN1203">
        <v>0</v>
      </c>
      <c r="AO1203">
        <v>587.65</v>
      </c>
      <c r="AP1203">
        <v>0</v>
      </c>
      <c r="AQ1203">
        <v>57.5</v>
      </c>
      <c r="AR1203">
        <v>0</v>
      </c>
      <c r="AS1203">
        <v>0</v>
      </c>
      <c r="AT1203">
        <v>70</v>
      </c>
      <c r="AU1203">
        <v>41</v>
      </c>
      <c r="AV1203">
        <v>1</v>
      </c>
      <c r="AW1203">
        <v>1</v>
      </c>
      <c r="AZ1203">
        <v>1</v>
      </c>
      <c r="BA1203">
        <v>26.39</v>
      </c>
      <c r="BB1203">
        <v>1</v>
      </c>
      <c r="BC1203">
        <v>1</v>
      </c>
      <c r="BD1203" t="s">
        <v>3</v>
      </c>
      <c r="BE1203" t="s">
        <v>3</v>
      </c>
      <c r="BF1203" t="s">
        <v>3</v>
      </c>
      <c r="BG1203" t="s">
        <v>3</v>
      </c>
      <c r="BH1203">
        <v>0</v>
      </c>
      <c r="BI1203">
        <v>1</v>
      </c>
      <c r="BJ1203" t="s">
        <v>23</v>
      </c>
      <c r="BM1203">
        <v>456</v>
      </c>
      <c r="BN1203">
        <v>0</v>
      </c>
      <c r="BO1203" t="s">
        <v>20</v>
      </c>
      <c r="BP1203">
        <v>1</v>
      </c>
      <c r="BQ1203">
        <v>60</v>
      </c>
      <c r="BR1203">
        <v>0</v>
      </c>
      <c r="BS1203">
        <v>26.39</v>
      </c>
      <c r="BT1203">
        <v>1</v>
      </c>
      <c r="BU1203">
        <v>1</v>
      </c>
      <c r="BV1203">
        <v>1</v>
      </c>
      <c r="BW1203">
        <v>1</v>
      </c>
      <c r="BX1203">
        <v>1</v>
      </c>
      <c r="BY1203" t="s">
        <v>3</v>
      </c>
      <c r="BZ1203">
        <v>70</v>
      </c>
      <c r="CA1203">
        <v>41</v>
      </c>
      <c r="CB1203" t="s">
        <v>3</v>
      </c>
      <c r="CE1203">
        <v>30</v>
      </c>
      <c r="CF1203">
        <v>0</v>
      </c>
      <c r="CG1203">
        <v>0</v>
      </c>
      <c r="CM1203">
        <v>0</v>
      </c>
      <c r="CN1203" t="s">
        <v>3</v>
      </c>
      <c r="CO1203">
        <v>0</v>
      </c>
      <c r="CP1203">
        <f t="shared" ref="CP1203:CP1209" si="1102">(P1203+Q1203+S1203)</f>
        <v>100.81</v>
      </c>
      <c r="CQ1203">
        <f t="shared" ref="CQ1203:CQ1209" si="1103">ROUND((ROUND((AC1203*AW1203*1),2)*BC1203),2)</f>
        <v>0</v>
      </c>
      <c r="CR1203">
        <f t="shared" ref="CR1203:CR1209" si="1104">(ROUND((ROUND(((ET1203)*AV1203*1),2)*BB1203),2)+ROUND((ROUND(((AE1203-(EU1203))*AV1203*1),2)*BS1203),2))</f>
        <v>0</v>
      </c>
      <c r="CS1203">
        <f t="shared" ref="CS1203:CS1209" si="1105">ROUND((ROUND((AE1203*AV1203*1),2)*BS1203),2)</f>
        <v>0</v>
      </c>
      <c r="CT1203">
        <f t="shared" ref="CT1203:CT1209" si="1106">ROUND((ROUND((AF1203*AV1203*1),2)*BA1203),2)</f>
        <v>15508.08</v>
      </c>
      <c r="CU1203">
        <f t="shared" ref="CU1203:CU1209" si="1107">AG1203</f>
        <v>0</v>
      </c>
      <c r="CV1203">
        <f t="shared" ref="CV1203:CV1209" si="1108">(AH1203*AV1203)</f>
        <v>57.5</v>
      </c>
      <c r="CW1203">
        <f t="shared" ref="CW1203:CX1209" si="1109">AI1203</f>
        <v>0</v>
      </c>
      <c r="CX1203">
        <f t="shared" si="1109"/>
        <v>0</v>
      </c>
      <c r="CY1203">
        <f t="shared" ref="CY1203:CY1209" si="1110">S1203*(BZ1203/100)</f>
        <v>70.566999999999993</v>
      </c>
      <c r="CZ1203">
        <f t="shared" ref="CZ1203:CZ1209" si="1111">S1203*(CA1203/100)</f>
        <v>41.332099999999997</v>
      </c>
      <c r="DC1203" t="s">
        <v>3</v>
      </c>
      <c r="DD1203" t="s">
        <v>3</v>
      </c>
      <c r="DE1203" t="s">
        <v>3</v>
      </c>
      <c r="DF1203" t="s">
        <v>3</v>
      </c>
      <c r="DG1203" t="s">
        <v>3</v>
      </c>
      <c r="DH1203" t="s">
        <v>3</v>
      </c>
      <c r="DI1203" t="s">
        <v>3</v>
      </c>
      <c r="DJ1203" t="s">
        <v>3</v>
      </c>
      <c r="DK1203" t="s">
        <v>3</v>
      </c>
      <c r="DL1203" t="s">
        <v>3</v>
      </c>
      <c r="DM1203" t="s">
        <v>3</v>
      </c>
      <c r="DN1203">
        <v>80</v>
      </c>
      <c r="DO1203">
        <v>55</v>
      </c>
      <c r="DP1203">
        <v>1.0469999999999999</v>
      </c>
      <c r="DQ1203">
        <v>1</v>
      </c>
      <c r="DU1203">
        <v>1005</v>
      </c>
      <c r="DV1203" t="s">
        <v>22</v>
      </c>
      <c r="DW1203" t="s">
        <v>22</v>
      </c>
      <c r="DX1203">
        <v>100</v>
      </c>
      <c r="DZ1203" t="s">
        <v>3</v>
      </c>
      <c r="EA1203" t="s">
        <v>3</v>
      </c>
      <c r="EB1203" t="s">
        <v>3</v>
      </c>
      <c r="EC1203" t="s">
        <v>3</v>
      </c>
      <c r="EE1203">
        <v>54687882</v>
      </c>
      <c r="EF1203">
        <v>60</v>
      </c>
      <c r="EG1203" t="s">
        <v>24</v>
      </c>
      <c r="EH1203">
        <v>0</v>
      </c>
      <c r="EI1203" t="s">
        <v>3</v>
      </c>
      <c r="EJ1203">
        <v>1</v>
      </c>
      <c r="EK1203">
        <v>456</v>
      </c>
      <c r="EL1203" t="s">
        <v>25</v>
      </c>
      <c r="EM1203" t="s">
        <v>26</v>
      </c>
      <c r="EO1203" t="s">
        <v>3</v>
      </c>
      <c r="EQ1203">
        <v>0</v>
      </c>
      <c r="ER1203">
        <v>587.65</v>
      </c>
      <c r="ES1203">
        <v>0</v>
      </c>
      <c r="ET1203">
        <v>0</v>
      </c>
      <c r="EU1203">
        <v>0</v>
      </c>
      <c r="EV1203">
        <v>587.65</v>
      </c>
      <c r="EW1203">
        <v>57.5</v>
      </c>
      <c r="EX1203">
        <v>0</v>
      </c>
      <c r="EY1203">
        <v>0</v>
      </c>
      <c r="FQ1203">
        <v>0</v>
      </c>
      <c r="FR1203">
        <f t="shared" ref="FR1203:FR1209" si="1112">ROUND(IF(AND(BH1203=3,BI1203=3),P1203,0),2)</f>
        <v>0</v>
      </c>
      <c r="FS1203">
        <v>0</v>
      </c>
      <c r="FX1203">
        <v>80</v>
      </c>
      <c r="FY1203">
        <v>55</v>
      </c>
      <c r="GA1203" t="s">
        <v>3</v>
      </c>
      <c r="GD1203">
        <v>0</v>
      </c>
      <c r="GF1203">
        <v>-1681123399</v>
      </c>
      <c r="GG1203">
        <v>2</v>
      </c>
      <c r="GH1203">
        <v>1</v>
      </c>
      <c r="GI1203">
        <v>3</v>
      </c>
      <c r="GJ1203">
        <v>0</v>
      </c>
      <c r="GK1203">
        <f>ROUND(R1203*(R12)/100,2)</f>
        <v>0</v>
      </c>
      <c r="GL1203">
        <f t="shared" ref="GL1203:GL1209" si="1113">ROUND(IF(AND(BH1203=3,BI1203=3,FS1203&lt;&gt;0),P1203,0),2)</f>
        <v>0</v>
      </c>
      <c r="GM1203">
        <f t="shared" ref="GM1203:GM1209" si="1114">ROUND(O1203+X1203+Y1203+GK1203,2)+GX1203</f>
        <v>212.71</v>
      </c>
      <c r="GN1203">
        <f t="shared" ref="GN1203:GN1209" si="1115">IF(OR(BI1203=0,BI1203=1),ROUND(O1203+X1203+Y1203+GK1203,2),0)</f>
        <v>212.71</v>
      </c>
      <c r="GO1203">
        <f t="shared" ref="GO1203:GO1209" si="1116">IF(BI1203=2,ROUND(O1203+X1203+Y1203+GK1203,2),0)</f>
        <v>0</v>
      </c>
      <c r="GP1203">
        <f t="shared" ref="GP1203:GP1209" si="1117">IF(BI1203=4,ROUND(O1203+X1203+Y1203+GK1203,2)+GX1203,0)</f>
        <v>0</v>
      </c>
      <c r="GR1203">
        <v>0</v>
      </c>
      <c r="GS1203">
        <v>3</v>
      </c>
      <c r="GT1203">
        <v>0</v>
      </c>
      <c r="GU1203" t="s">
        <v>3</v>
      </c>
      <c r="GV1203">
        <f t="shared" ref="GV1203:GV1209" si="1118">ROUND((GT1203),6)</f>
        <v>0</v>
      </c>
      <c r="GW1203">
        <v>1</v>
      </c>
      <c r="GX1203">
        <f t="shared" ref="GX1203:GX1209" si="1119">ROUND(HC1203*I1203,2)</f>
        <v>0</v>
      </c>
      <c r="HA1203">
        <v>0</v>
      </c>
      <c r="HB1203">
        <v>0</v>
      </c>
      <c r="HC1203">
        <f t="shared" ref="HC1203:HC1209" si="1120">GV1203*GW1203</f>
        <v>0</v>
      </c>
      <c r="HE1203" t="s">
        <v>3</v>
      </c>
      <c r="HF1203" t="s">
        <v>3</v>
      </c>
      <c r="HM1203" t="s">
        <v>3</v>
      </c>
      <c r="HN1203" t="s">
        <v>3</v>
      </c>
      <c r="HO1203" t="s">
        <v>3</v>
      </c>
      <c r="HP1203" t="s">
        <v>3</v>
      </c>
      <c r="HQ1203" t="s">
        <v>3</v>
      </c>
      <c r="IK1203">
        <v>0</v>
      </c>
    </row>
    <row r="1204" spans="1:245" x14ac:dyDescent="0.2">
      <c r="A1204">
        <v>18</v>
      </c>
      <c r="B1204">
        <v>1</v>
      </c>
      <c r="C1204">
        <v>563</v>
      </c>
      <c r="E1204" t="s">
        <v>27</v>
      </c>
      <c r="F1204" t="s">
        <v>28</v>
      </c>
      <c r="G1204" t="s">
        <v>29</v>
      </c>
      <c r="H1204" t="s">
        <v>30</v>
      </c>
      <c r="I1204">
        <f>I1203*J1204</f>
        <v>-2.9900000000000003E-2</v>
      </c>
      <c r="J1204">
        <v>-4.6000000000000005</v>
      </c>
      <c r="K1204">
        <v>-4.5999999999999996</v>
      </c>
      <c r="O1204">
        <f t="shared" si="1085"/>
        <v>0</v>
      </c>
      <c r="P1204">
        <f t="shared" si="1086"/>
        <v>0</v>
      </c>
      <c r="Q1204">
        <f t="shared" si="1087"/>
        <v>0</v>
      </c>
      <c r="R1204">
        <f t="shared" si="1088"/>
        <v>0</v>
      </c>
      <c r="S1204">
        <f t="shared" si="1089"/>
        <v>0</v>
      </c>
      <c r="T1204">
        <f t="shared" si="1090"/>
        <v>0</v>
      </c>
      <c r="U1204">
        <f t="shared" si="1091"/>
        <v>0</v>
      </c>
      <c r="V1204">
        <f t="shared" si="1092"/>
        <v>0</v>
      </c>
      <c r="W1204">
        <f t="shared" si="1093"/>
        <v>0</v>
      </c>
      <c r="X1204">
        <f t="shared" si="1094"/>
        <v>0</v>
      </c>
      <c r="Y1204">
        <f t="shared" si="1094"/>
        <v>0</v>
      </c>
      <c r="AA1204">
        <v>55282325</v>
      </c>
      <c r="AB1204">
        <f t="shared" si="1095"/>
        <v>0</v>
      </c>
      <c r="AC1204">
        <f t="shared" si="1096"/>
        <v>0</v>
      </c>
      <c r="AD1204">
        <f t="shared" si="1097"/>
        <v>0</v>
      </c>
      <c r="AE1204">
        <f t="shared" si="1098"/>
        <v>0</v>
      </c>
      <c r="AF1204">
        <f t="shared" si="1098"/>
        <v>0</v>
      </c>
      <c r="AG1204">
        <f t="shared" si="1099"/>
        <v>0</v>
      </c>
      <c r="AH1204">
        <f t="shared" si="1100"/>
        <v>0</v>
      </c>
      <c r="AI1204">
        <f t="shared" si="1100"/>
        <v>0</v>
      </c>
      <c r="AJ1204">
        <f t="shared" si="1101"/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1</v>
      </c>
      <c r="AW1204">
        <v>1</v>
      </c>
      <c r="AZ1204">
        <v>1</v>
      </c>
      <c r="BA1204">
        <v>1</v>
      </c>
      <c r="BB1204">
        <v>1</v>
      </c>
      <c r="BC1204">
        <v>1</v>
      </c>
      <c r="BD1204" t="s">
        <v>3</v>
      </c>
      <c r="BE1204" t="s">
        <v>3</v>
      </c>
      <c r="BF1204" t="s">
        <v>3</v>
      </c>
      <c r="BG1204" t="s">
        <v>3</v>
      </c>
      <c r="BH1204">
        <v>3</v>
      </c>
      <c r="BI1204">
        <v>1</v>
      </c>
      <c r="BJ1204" t="s">
        <v>3</v>
      </c>
      <c r="BM1204">
        <v>456</v>
      </c>
      <c r="BN1204">
        <v>0</v>
      </c>
      <c r="BO1204" t="s">
        <v>3</v>
      </c>
      <c r="BP1204">
        <v>0</v>
      </c>
      <c r="BQ1204">
        <v>60</v>
      </c>
      <c r="BR1204">
        <v>1</v>
      </c>
      <c r="BS1204">
        <v>1</v>
      </c>
      <c r="BT1204">
        <v>1</v>
      </c>
      <c r="BU1204">
        <v>1</v>
      </c>
      <c r="BV1204">
        <v>1</v>
      </c>
      <c r="BW1204">
        <v>1</v>
      </c>
      <c r="BX1204">
        <v>1</v>
      </c>
      <c r="BY1204" t="s">
        <v>3</v>
      </c>
      <c r="BZ1204">
        <v>0</v>
      </c>
      <c r="CA1204">
        <v>0</v>
      </c>
      <c r="CB1204" t="s">
        <v>3</v>
      </c>
      <c r="CE1204">
        <v>30</v>
      </c>
      <c r="CF1204">
        <v>0</v>
      </c>
      <c r="CG1204">
        <v>0</v>
      </c>
      <c r="CM1204">
        <v>0</v>
      </c>
      <c r="CN1204" t="s">
        <v>3</v>
      </c>
      <c r="CO1204">
        <v>0</v>
      </c>
      <c r="CP1204">
        <f t="shared" si="1102"/>
        <v>0</v>
      </c>
      <c r="CQ1204">
        <f t="shared" si="1103"/>
        <v>0</v>
      </c>
      <c r="CR1204">
        <f t="shared" si="1104"/>
        <v>0</v>
      </c>
      <c r="CS1204">
        <f t="shared" si="1105"/>
        <v>0</v>
      </c>
      <c r="CT1204">
        <f t="shared" si="1106"/>
        <v>0</v>
      </c>
      <c r="CU1204">
        <f t="shared" si="1107"/>
        <v>0</v>
      </c>
      <c r="CV1204">
        <f t="shared" si="1108"/>
        <v>0</v>
      </c>
      <c r="CW1204">
        <f t="shared" si="1109"/>
        <v>0</v>
      </c>
      <c r="CX1204">
        <f t="shared" si="1109"/>
        <v>0</v>
      </c>
      <c r="CY1204">
        <f t="shared" si="1110"/>
        <v>0</v>
      </c>
      <c r="CZ1204">
        <f t="shared" si="1111"/>
        <v>0</v>
      </c>
      <c r="DC1204" t="s">
        <v>3</v>
      </c>
      <c r="DD1204" t="s">
        <v>3</v>
      </c>
      <c r="DE1204" t="s">
        <v>3</v>
      </c>
      <c r="DF1204" t="s">
        <v>3</v>
      </c>
      <c r="DG1204" t="s">
        <v>3</v>
      </c>
      <c r="DH1204" t="s">
        <v>3</v>
      </c>
      <c r="DI1204" t="s">
        <v>3</v>
      </c>
      <c r="DJ1204" t="s">
        <v>3</v>
      </c>
      <c r="DK1204" t="s">
        <v>3</v>
      </c>
      <c r="DL1204" t="s">
        <v>3</v>
      </c>
      <c r="DM1204" t="s">
        <v>3</v>
      </c>
      <c r="DN1204">
        <v>80</v>
      </c>
      <c r="DO1204">
        <v>55</v>
      </c>
      <c r="DP1204">
        <v>1.0469999999999999</v>
      </c>
      <c r="DQ1204">
        <v>1</v>
      </c>
      <c r="DU1204">
        <v>1009</v>
      </c>
      <c r="DV1204" t="s">
        <v>30</v>
      </c>
      <c r="DW1204" t="s">
        <v>30</v>
      </c>
      <c r="DX1204">
        <v>1000</v>
      </c>
      <c r="DZ1204" t="s">
        <v>3</v>
      </c>
      <c r="EA1204" t="s">
        <v>3</v>
      </c>
      <c r="EB1204" t="s">
        <v>3</v>
      </c>
      <c r="EC1204" t="s">
        <v>3</v>
      </c>
      <c r="EE1204">
        <v>54687882</v>
      </c>
      <c r="EF1204">
        <v>60</v>
      </c>
      <c r="EG1204" t="s">
        <v>24</v>
      </c>
      <c r="EH1204">
        <v>0</v>
      </c>
      <c r="EI1204" t="s">
        <v>3</v>
      </c>
      <c r="EJ1204">
        <v>1</v>
      </c>
      <c r="EK1204">
        <v>456</v>
      </c>
      <c r="EL1204" t="s">
        <v>25</v>
      </c>
      <c r="EM1204" t="s">
        <v>26</v>
      </c>
      <c r="EO1204" t="s">
        <v>3</v>
      </c>
      <c r="EQ1204">
        <v>32768</v>
      </c>
      <c r="ER1204">
        <v>0</v>
      </c>
      <c r="ES1204">
        <v>0</v>
      </c>
      <c r="ET1204">
        <v>0</v>
      </c>
      <c r="EU1204">
        <v>0</v>
      </c>
      <c r="EV1204">
        <v>0</v>
      </c>
      <c r="EW1204">
        <v>0</v>
      </c>
      <c r="EX1204">
        <v>0</v>
      </c>
      <c r="FQ1204">
        <v>0</v>
      </c>
      <c r="FR1204">
        <f t="shared" si="1112"/>
        <v>0</v>
      </c>
      <c r="FS1204">
        <v>0</v>
      </c>
      <c r="FX1204">
        <v>80</v>
      </c>
      <c r="FY1204">
        <v>55</v>
      </c>
      <c r="GA1204" t="s">
        <v>3</v>
      </c>
      <c r="GD1204">
        <v>0</v>
      </c>
      <c r="GF1204">
        <v>1489638031</v>
      </c>
      <c r="GG1204">
        <v>2</v>
      </c>
      <c r="GH1204">
        <v>1</v>
      </c>
      <c r="GI1204">
        <v>3</v>
      </c>
      <c r="GJ1204">
        <v>0</v>
      </c>
      <c r="GK1204">
        <f>ROUND(R1204*(R12)/100,2)</f>
        <v>0</v>
      </c>
      <c r="GL1204">
        <f t="shared" si="1113"/>
        <v>0</v>
      </c>
      <c r="GM1204">
        <f t="shared" si="1114"/>
        <v>0</v>
      </c>
      <c r="GN1204">
        <f t="shared" si="1115"/>
        <v>0</v>
      </c>
      <c r="GO1204">
        <f t="shared" si="1116"/>
        <v>0</v>
      </c>
      <c r="GP1204">
        <f t="shared" si="1117"/>
        <v>0</v>
      </c>
      <c r="GR1204">
        <v>0</v>
      </c>
      <c r="GS1204">
        <v>3</v>
      </c>
      <c r="GT1204">
        <v>0</v>
      </c>
      <c r="GU1204" t="s">
        <v>3</v>
      </c>
      <c r="GV1204">
        <f t="shared" si="1118"/>
        <v>0</v>
      </c>
      <c r="GW1204">
        <v>1</v>
      </c>
      <c r="GX1204">
        <f t="shared" si="1119"/>
        <v>0</v>
      </c>
      <c r="HA1204">
        <v>0</v>
      </c>
      <c r="HB1204">
        <v>0</v>
      </c>
      <c r="HC1204">
        <f t="shared" si="1120"/>
        <v>0</v>
      </c>
      <c r="HE1204" t="s">
        <v>3</v>
      </c>
      <c r="HF1204" t="s">
        <v>3</v>
      </c>
      <c r="HM1204" t="s">
        <v>3</v>
      </c>
      <c r="HN1204" t="s">
        <v>3</v>
      </c>
      <c r="HO1204" t="s">
        <v>3</v>
      </c>
      <c r="HP1204" t="s">
        <v>3</v>
      </c>
      <c r="HQ1204" t="s">
        <v>3</v>
      </c>
      <c r="IK1204">
        <v>0</v>
      </c>
    </row>
    <row r="1205" spans="1:245" x14ac:dyDescent="0.2">
      <c r="A1205">
        <v>17</v>
      </c>
      <c r="B1205">
        <v>1</v>
      </c>
      <c r="C1205">
        <f>ROW(SmtRes!A564)</f>
        <v>564</v>
      </c>
      <c r="D1205">
        <f>ROW(EtalonRes!A597)</f>
        <v>597</v>
      </c>
      <c r="E1205" t="s">
        <v>31</v>
      </c>
      <c r="F1205" t="s">
        <v>32</v>
      </c>
      <c r="G1205" t="s">
        <v>33</v>
      </c>
      <c r="H1205" t="s">
        <v>34</v>
      </c>
      <c r="I1205">
        <v>0.35</v>
      </c>
      <c r="J1205">
        <v>0</v>
      </c>
      <c r="K1205">
        <v>0.35</v>
      </c>
      <c r="O1205">
        <f t="shared" si="1085"/>
        <v>56.74</v>
      </c>
      <c r="P1205">
        <f t="shared" si="1086"/>
        <v>0</v>
      </c>
      <c r="Q1205">
        <f t="shared" si="1087"/>
        <v>0</v>
      </c>
      <c r="R1205">
        <f t="shared" si="1088"/>
        <v>0</v>
      </c>
      <c r="S1205">
        <f t="shared" si="1089"/>
        <v>56.74</v>
      </c>
      <c r="T1205">
        <f t="shared" si="1090"/>
        <v>0</v>
      </c>
      <c r="U1205">
        <f t="shared" si="1091"/>
        <v>0.21</v>
      </c>
      <c r="V1205">
        <f t="shared" si="1092"/>
        <v>0</v>
      </c>
      <c r="W1205">
        <f t="shared" si="1093"/>
        <v>0</v>
      </c>
      <c r="X1205">
        <f t="shared" si="1094"/>
        <v>47.09</v>
      </c>
      <c r="Y1205">
        <f t="shared" si="1094"/>
        <v>23.26</v>
      </c>
      <c r="AA1205">
        <v>55282325</v>
      </c>
      <c r="AB1205">
        <f t="shared" si="1095"/>
        <v>6.13</v>
      </c>
      <c r="AC1205">
        <f t="shared" si="1096"/>
        <v>0</v>
      </c>
      <c r="AD1205">
        <f t="shared" si="1097"/>
        <v>0</v>
      </c>
      <c r="AE1205">
        <f t="shared" si="1098"/>
        <v>0</v>
      </c>
      <c r="AF1205">
        <f t="shared" si="1098"/>
        <v>6.13</v>
      </c>
      <c r="AG1205">
        <f t="shared" si="1099"/>
        <v>0</v>
      </c>
      <c r="AH1205">
        <f t="shared" si="1100"/>
        <v>0.6</v>
      </c>
      <c r="AI1205">
        <f t="shared" si="1100"/>
        <v>0</v>
      </c>
      <c r="AJ1205">
        <f t="shared" si="1101"/>
        <v>0</v>
      </c>
      <c r="AK1205">
        <v>6.13</v>
      </c>
      <c r="AL1205">
        <v>0</v>
      </c>
      <c r="AM1205">
        <v>0</v>
      </c>
      <c r="AN1205">
        <v>0</v>
      </c>
      <c r="AO1205">
        <v>6.13</v>
      </c>
      <c r="AP1205">
        <v>0</v>
      </c>
      <c r="AQ1205">
        <v>0.6</v>
      </c>
      <c r="AR1205">
        <v>0</v>
      </c>
      <c r="AS1205">
        <v>0</v>
      </c>
      <c r="AT1205">
        <v>83</v>
      </c>
      <c r="AU1205">
        <v>41</v>
      </c>
      <c r="AV1205">
        <v>1</v>
      </c>
      <c r="AW1205">
        <v>1</v>
      </c>
      <c r="AZ1205">
        <v>1</v>
      </c>
      <c r="BA1205">
        <v>26.39</v>
      </c>
      <c r="BB1205">
        <v>1</v>
      </c>
      <c r="BC1205">
        <v>1</v>
      </c>
      <c r="BD1205" t="s">
        <v>3</v>
      </c>
      <c r="BE1205" t="s">
        <v>3</v>
      </c>
      <c r="BF1205" t="s">
        <v>3</v>
      </c>
      <c r="BG1205" t="s">
        <v>3</v>
      </c>
      <c r="BH1205">
        <v>0</v>
      </c>
      <c r="BI1205">
        <v>1</v>
      </c>
      <c r="BJ1205" t="s">
        <v>35</v>
      </c>
      <c r="BM1205">
        <v>478</v>
      </c>
      <c r="BN1205">
        <v>0</v>
      </c>
      <c r="BO1205" t="s">
        <v>32</v>
      </c>
      <c r="BP1205">
        <v>1</v>
      </c>
      <c r="BQ1205">
        <v>60</v>
      </c>
      <c r="BR1205">
        <v>0</v>
      </c>
      <c r="BS1205">
        <v>26.39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 t="s">
        <v>3</v>
      </c>
      <c r="BZ1205">
        <v>83</v>
      </c>
      <c r="CA1205">
        <v>41</v>
      </c>
      <c r="CB1205" t="s">
        <v>3</v>
      </c>
      <c r="CE1205">
        <v>30</v>
      </c>
      <c r="CF1205">
        <v>0</v>
      </c>
      <c r="CG1205">
        <v>0</v>
      </c>
      <c r="CM1205">
        <v>0</v>
      </c>
      <c r="CN1205" t="s">
        <v>3</v>
      </c>
      <c r="CO1205">
        <v>0</v>
      </c>
      <c r="CP1205">
        <f t="shared" si="1102"/>
        <v>56.74</v>
      </c>
      <c r="CQ1205">
        <f t="shared" si="1103"/>
        <v>0</v>
      </c>
      <c r="CR1205">
        <f t="shared" si="1104"/>
        <v>0</v>
      </c>
      <c r="CS1205">
        <f t="shared" si="1105"/>
        <v>0</v>
      </c>
      <c r="CT1205">
        <f t="shared" si="1106"/>
        <v>161.77000000000001</v>
      </c>
      <c r="CU1205">
        <f t="shared" si="1107"/>
        <v>0</v>
      </c>
      <c r="CV1205">
        <f t="shared" si="1108"/>
        <v>0.6</v>
      </c>
      <c r="CW1205">
        <f t="shared" si="1109"/>
        <v>0</v>
      </c>
      <c r="CX1205">
        <f t="shared" si="1109"/>
        <v>0</v>
      </c>
      <c r="CY1205">
        <f t="shared" si="1110"/>
        <v>47.094200000000001</v>
      </c>
      <c r="CZ1205">
        <f t="shared" si="1111"/>
        <v>23.263400000000001</v>
      </c>
      <c r="DC1205" t="s">
        <v>3</v>
      </c>
      <c r="DD1205" t="s">
        <v>3</v>
      </c>
      <c r="DE1205" t="s">
        <v>3</v>
      </c>
      <c r="DF1205" t="s">
        <v>3</v>
      </c>
      <c r="DG1205" t="s">
        <v>3</v>
      </c>
      <c r="DH1205" t="s">
        <v>3</v>
      </c>
      <c r="DI1205" t="s">
        <v>3</v>
      </c>
      <c r="DJ1205" t="s">
        <v>3</v>
      </c>
      <c r="DK1205" t="s">
        <v>3</v>
      </c>
      <c r="DL1205" t="s">
        <v>3</v>
      </c>
      <c r="DM1205" t="s">
        <v>3</v>
      </c>
      <c r="DN1205">
        <v>100</v>
      </c>
      <c r="DO1205">
        <v>64</v>
      </c>
      <c r="DP1205">
        <v>1.0249999999999999</v>
      </c>
      <c r="DQ1205">
        <v>1</v>
      </c>
      <c r="DU1205">
        <v>1013</v>
      </c>
      <c r="DV1205" t="s">
        <v>34</v>
      </c>
      <c r="DW1205" t="s">
        <v>34</v>
      </c>
      <c r="DX1205">
        <v>1</v>
      </c>
      <c r="DZ1205" t="s">
        <v>3</v>
      </c>
      <c r="EA1205" t="s">
        <v>3</v>
      </c>
      <c r="EB1205" t="s">
        <v>3</v>
      </c>
      <c r="EC1205" t="s">
        <v>3</v>
      </c>
      <c r="EE1205">
        <v>54687904</v>
      </c>
      <c r="EF1205">
        <v>60</v>
      </c>
      <c r="EG1205" t="s">
        <v>24</v>
      </c>
      <c r="EH1205">
        <v>0</v>
      </c>
      <c r="EI1205" t="s">
        <v>3</v>
      </c>
      <c r="EJ1205">
        <v>1</v>
      </c>
      <c r="EK1205">
        <v>478</v>
      </c>
      <c r="EL1205" t="s">
        <v>36</v>
      </c>
      <c r="EM1205" t="s">
        <v>37</v>
      </c>
      <c r="EO1205" t="s">
        <v>3</v>
      </c>
      <c r="EQ1205">
        <v>0</v>
      </c>
      <c r="ER1205">
        <v>6.13</v>
      </c>
      <c r="ES1205">
        <v>0</v>
      </c>
      <c r="ET1205">
        <v>0</v>
      </c>
      <c r="EU1205">
        <v>0</v>
      </c>
      <c r="EV1205">
        <v>6.13</v>
      </c>
      <c r="EW1205">
        <v>0.6</v>
      </c>
      <c r="EX1205">
        <v>0</v>
      </c>
      <c r="EY1205">
        <v>0</v>
      </c>
      <c r="FQ1205">
        <v>0</v>
      </c>
      <c r="FR1205">
        <f t="shared" si="1112"/>
        <v>0</v>
      </c>
      <c r="FS1205">
        <v>0</v>
      </c>
      <c r="FX1205">
        <v>100</v>
      </c>
      <c r="FY1205">
        <v>64</v>
      </c>
      <c r="GA1205" t="s">
        <v>3</v>
      </c>
      <c r="GD1205">
        <v>0</v>
      </c>
      <c r="GF1205">
        <v>-750453579</v>
      </c>
      <c r="GG1205">
        <v>2</v>
      </c>
      <c r="GH1205">
        <v>1</v>
      </c>
      <c r="GI1205">
        <v>3</v>
      </c>
      <c r="GJ1205">
        <v>0</v>
      </c>
      <c r="GK1205">
        <f>ROUND(R1205*(R12)/100,2)</f>
        <v>0</v>
      </c>
      <c r="GL1205">
        <f t="shared" si="1113"/>
        <v>0</v>
      </c>
      <c r="GM1205">
        <f t="shared" si="1114"/>
        <v>127.09</v>
      </c>
      <c r="GN1205">
        <f t="shared" si="1115"/>
        <v>127.09</v>
      </c>
      <c r="GO1205">
        <f t="shared" si="1116"/>
        <v>0</v>
      </c>
      <c r="GP1205">
        <f t="shared" si="1117"/>
        <v>0</v>
      </c>
      <c r="GR1205">
        <v>0</v>
      </c>
      <c r="GS1205">
        <v>3</v>
      </c>
      <c r="GT1205">
        <v>0</v>
      </c>
      <c r="GU1205" t="s">
        <v>3</v>
      </c>
      <c r="GV1205">
        <f t="shared" si="1118"/>
        <v>0</v>
      </c>
      <c r="GW1205">
        <v>1</v>
      </c>
      <c r="GX1205">
        <f t="shared" si="1119"/>
        <v>0</v>
      </c>
      <c r="HA1205">
        <v>0</v>
      </c>
      <c r="HB1205">
        <v>0</v>
      </c>
      <c r="HC1205">
        <f t="shared" si="1120"/>
        <v>0</v>
      </c>
      <c r="HE1205" t="s">
        <v>3</v>
      </c>
      <c r="HF1205" t="s">
        <v>3</v>
      </c>
      <c r="HM1205" t="s">
        <v>3</v>
      </c>
      <c r="HN1205" t="s">
        <v>3</v>
      </c>
      <c r="HO1205" t="s">
        <v>3</v>
      </c>
      <c r="HP1205" t="s">
        <v>3</v>
      </c>
      <c r="HQ1205" t="s">
        <v>3</v>
      </c>
      <c r="IK1205">
        <v>0</v>
      </c>
    </row>
    <row r="1206" spans="1:245" x14ac:dyDescent="0.2">
      <c r="A1206">
        <v>17</v>
      </c>
      <c r="B1206">
        <v>1</v>
      </c>
      <c r="C1206">
        <f>ROW(SmtRes!A566)</f>
        <v>566</v>
      </c>
      <c r="D1206">
        <f>ROW(EtalonRes!A599)</f>
        <v>599</v>
      </c>
      <c r="E1206" t="s">
        <v>38</v>
      </c>
      <c r="F1206" t="s">
        <v>39</v>
      </c>
      <c r="G1206" t="s">
        <v>40</v>
      </c>
      <c r="H1206" t="s">
        <v>22</v>
      </c>
      <c r="I1206">
        <f>ROUND(1.83/100,9)</f>
        <v>1.83E-2</v>
      </c>
      <c r="J1206">
        <v>0</v>
      </c>
      <c r="K1206">
        <f>ROUND(1.83/100,9)</f>
        <v>1.83E-2</v>
      </c>
      <c r="O1206">
        <f t="shared" si="1085"/>
        <v>92.37</v>
      </c>
      <c r="P1206">
        <f t="shared" si="1086"/>
        <v>0</v>
      </c>
      <c r="Q1206">
        <f t="shared" si="1087"/>
        <v>0</v>
      </c>
      <c r="R1206">
        <f t="shared" si="1088"/>
        <v>0</v>
      </c>
      <c r="S1206">
        <f t="shared" si="1089"/>
        <v>92.37</v>
      </c>
      <c r="T1206">
        <f t="shared" si="1090"/>
        <v>0</v>
      </c>
      <c r="U1206">
        <f t="shared" si="1091"/>
        <v>0.31860300000000003</v>
      </c>
      <c r="V1206">
        <f t="shared" si="1092"/>
        <v>0</v>
      </c>
      <c r="W1206">
        <f t="shared" si="1093"/>
        <v>0</v>
      </c>
      <c r="X1206">
        <f t="shared" si="1094"/>
        <v>64.66</v>
      </c>
      <c r="Y1206">
        <f t="shared" si="1094"/>
        <v>37.869999999999997</v>
      </c>
      <c r="AA1206">
        <v>55282325</v>
      </c>
      <c r="AB1206">
        <f t="shared" si="1095"/>
        <v>191.34</v>
      </c>
      <c r="AC1206">
        <f t="shared" si="1096"/>
        <v>0</v>
      </c>
      <c r="AD1206">
        <f t="shared" si="1097"/>
        <v>0</v>
      </c>
      <c r="AE1206">
        <f t="shared" si="1098"/>
        <v>0</v>
      </c>
      <c r="AF1206">
        <f t="shared" si="1098"/>
        <v>191.34</v>
      </c>
      <c r="AG1206">
        <f t="shared" si="1099"/>
        <v>0</v>
      </c>
      <c r="AH1206">
        <f t="shared" si="1100"/>
        <v>17.41</v>
      </c>
      <c r="AI1206">
        <f t="shared" si="1100"/>
        <v>0</v>
      </c>
      <c r="AJ1206">
        <f t="shared" si="1101"/>
        <v>0</v>
      </c>
      <c r="AK1206">
        <v>191.34</v>
      </c>
      <c r="AL1206">
        <v>0</v>
      </c>
      <c r="AM1206">
        <v>0</v>
      </c>
      <c r="AN1206">
        <v>0</v>
      </c>
      <c r="AO1206">
        <v>191.34</v>
      </c>
      <c r="AP1206">
        <v>0</v>
      </c>
      <c r="AQ1206">
        <v>17.41</v>
      </c>
      <c r="AR1206">
        <v>0</v>
      </c>
      <c r="AS1206">
        <v>0</v>
      </c>
      <c r="AT1206">
        <v>70</v>
      </c>
      <c r="AU1206">
        <v>41</v>
      </c>
      <c r="AV1206">
        <v>1</v>
      </c>
      <c r="AW1206">
        <v>1</v>
      </c>
      <c r="AZ1206">
        <v>1</v>
      </c>
      <c r="BA1206">
        <v>26.39</v>
      </c>
      <c r="BB1206">
        <v>1</v>
      </c>
      <c r="BC1206">
        <v>1</v>
      </c>
      <c r="BD1206" t="s">
        <v>3</v>
      </c>
      <c r="BE1206" t="s">
        <v>3</v>
      </c>
      <c r="BF1206" t="s">
        <v>3</v>
      </c>
      <c r="BG1206" t="s">
        <v>3</v>
      </c>
      <c r="BH1206">
        <v>0</v>
      </c>
      <c r="BI1206">
        <v>1</v>
      </c>
      <c r="BJ1206" t="s">
        <v>41</v>
      </c>
      <c r="BM1206">
        <v>441</v>
      </c>
      <c r="BN1206">
        <v>0</v>
      </c>
      <c r="BO1206" t="s">
        <v>39</v>
      </c>
      <c r="BP1206">
        <v>1</v>
      </c>
      <c r="BQ1206">
        <v>60</v>
      </c>
      <c r="BR1206">
        <v>0</v>
      </c>
      <c r="BS1206">
        <v>26.39</v>
      </c>
      <c r="BT1206">
        <v>1</v>
      </c>
      <c r="BU1206">
        <v>1</v>
      </c>
      <c r="BV1206">
        <v>1</v>
      </c>
      <c r="BW1206">
        <v>1</v>
      </c>
      <c r="BX1206">
        <v>1</v>
      </c>
      <c r="BY1206" t="s">
        <v>3</v>
      </c>
      <c r="BZ1206">
        <v>70</v>
      </c>
      <c r="CA1206">
        <v>41</v>
      </c>
      <c r="CB1206" t="s">
        <v>3</v>
      </c>
      <c r="CE1206">
        <v>30</v>
      </c>
      <c r="CF1206">
        <v>0</v>
      </c>
      <c r="CG1206">
        <v>0</v>
      </c>
      <c r="CM1206">
        <v>0</v>
      </c>
      <c r="CN1206" t="s">
        <v>3</v>
      </c>
      <c r="CO1206">
        <v>0</v>
      </c>
      <c r="CP1206">
        <f t="shared" si="1102"/>
        <v>92.37</v>
      </c>
      <c r="CQ1206">
        <f t="shared" si="1103"/>
        <v>0</v>
      </c>
      <c r="CR1206">
        <f t="shared" si="1104"/>
        <v>0</v>
      </c>
      <c r="CS1206">
        <f t="shared" si="1105"/>
        <v>0</v>
      </c>
      <c r="CT1206">
        <f t="shared" si="1106"/>
        <v>5049.46</v>
      </c>
      <c r="CU1206">
        <f t="shared" si="1107"/>
        <v>0</v>
      </c>
      <c r="CV1206">
        <f t="shared" si="1108"/>
        <v>17.41</v>
      </c>
      <c r="CW1206">
        <f t="shared" si="1109"/>
        <v>0</v>
      </c>
      <c r="CX1206">
        <f t="shared" si="1109"/>
        <v>0</v>
      </c>
      <c r="CY1206">
        <f t="shared" si="1110"/>
        <v>64.659000000000006</v>
      </c>
      <c r="CZ1206">
        <f t="shared" si="1111"/>
        <v>37.871699999999997</v>
      </c>
      <c r="DC1206" t="s">
        <v>3</v>
      </c>
      <c r="DD1206" t="s">
        <v>3</v>
      </c>
      <c r="DE1206" t="s">
        <v>3</v>
      </c>
      <c r="DF1206" t="s">
        <v>3</v>
      </c>
      <c r="DG1206" t="s">
        <v>3</v>
      </c>
      <c r="DH1206" t="s">
        <v>3</v>
      </c>
      <c r="DI1206" t="s">
        <v>3</v>
      </c>
      <c r="DJ1206" t="s">
        <v>3</v>
      </c>
      <c r="DK1206" t="s">
        <v>3</v>
      </c>
      <c r="DL1206" t="s">
        <v>3</v>
      </c>
      <c r="DM1206" t="s">
        <v>3</v>
      </c>
      <c r="DN1206">
        <v>80</v>
      </c>
      <c r="DO1206">
        <v>55</v>
      </c>
      <c r="DP1206">
        <v>1.0469999999999999</v>
      </c>
      <c r="DQ1206">
        <v>1</v>
      </c>
      <c r="DU1206">
        <v>1005</v>
      </c>
      <c r="DV1206" t="s">
        <v>22</v>
      </c>
      <c r="DW1206" t="s">
        <v>22</v>
      </c>
      <c r="DX1206">
        <v>100</v>
      </c>
      <c r="DZ1206" t="s">
        <v>3</v>
      </c>
      <c r="EA1206" t="s">
        <v>3</v>
      </c>
      <c r="EB1206" t="s">
        <v>3</v>
      </c>
      <c r="EC1206" t="s">
        <v>3</v>
      </c>
      <c r="EE1206">
        <v>54687867</v>
      </c>
      <c r="EF1206">
        <v>60</v>
      </c>
      <c r="EG1206" t="s">
        <v>24</v>
      </c>
      <c r="EH1206">
        <v>0</v>
      </c>
      <c r="EI1206" t="s">
        <v>3</v>
      </c>
      <c r="EJ1206">
        <v>1</v>
      </c>
      <c r="EK1206">
        <v>441</v>
      </c>
      <c r="EL1206" t="s">
        <v>42</v>
      </c>
      <c r="EM1206" t="s">
        <v>43</v>
      </c>
      <c r="EO1206" t="s">
        <v>3</v>
      </c>
      <c r="EQ1206">
        <v>0</v>
      </c>
      <c r="ER1206">
        <v>191.34</v>
      </c>
      <c r="ES1206">
        <v>0</v>
      </c>
      <c r="ET1206">
        <v>0</v>
      </c>
      <c r="EU1206">
        <v>0</v>
      </c>
      <c r="EV1206">
        <v>191.34</v>
      </c>
      <c r="EW1206">
        <v>17.41</v>
      </c>
      <c r="EX1206">
        <v>0</v>
      </c>
      <c r="EY1206">
        <v>0</v>
      </c>
      <c r="FQ1206">
        <v>0</v>
      </c>
      <c r="FR1206">
        <f t="shared" si="1112"/>
        <v>0</v>
      </c>
      <c r="FS1206">
        <v>0</v>
      </c>
      <c r="FX1206">
        <v>80</v>
      </c>
      <c r="FY1206">
        <v>55</v>
      </c>
      <c r="GA1206" t="s">
        <v>3</v>
      </c>
      <c r="GD1206">
        <v>0</v>
      </c>
      <c r="GF1206">
        <v>-839833208</v>
      </c>
      <c r="GG1206">
        <v>2</v>
      </c>
      <c r="GH1206">
        <v>1</v>
      </c>
      <c r="GI1206">
        <v>3</v>
      </c>
      <c r="GJ1206">
        <v>0</v>
      </c>
      <c r="GK1206">
        <f>ROUND(R1206*(R12)/100,2)</f>
        <v>0</v>
      </c>
      <c r="GL1206">
        <f t="shared" si="1113"/>
        <v>0</v>
      </c>
      <c r="GM1206">
        <f t="shared" si="1114"/>
        <v>194.9</v>
      </c>
      <c r="GN1206">
        <f t="shared" si="1115"/>
        <v>194.9</v>
      </c>
      <c r="GO1206">
        <f t="shared" si="1116"/>
        <v>0</v>
      </c>
      <c r="GP1206">
        <f t="shared" si="1117"/>
        <v>0</v>
      </c>
      <c r="GR1206">
        <v>0</v>
      </c>
      <c r="GS1206">
        <v>3</v>
      </c>
      <c r="GT1206">
        <v>0</v>
      </c>
      <c r="GU1206" t="s">
        <v>3</v>
      </c>
      <c r="GV1206">
        <f t="shared" si="1118"/>
        <v>0</v>
      </c>
      <c r="GW1206">
        <v>1</v>
      </c>
      <c r="GX1206">
        <f t="shared" si="1119"/>
        <v>0</v>
      </c>
      <c r="HA1206">
        <v>0</v>
      </c>
      <c r="HB1206">
        <v>0</v>
      </c>
      <c r="HC1206">
        <f t="shared" si="1120"/>
        <v>0</v>
      </c>
      <c r="HE1206" t="s">
        <v>3</v>
      </c>
      <c r="HF1206" t="s">
        <v>3</v>
      </c>
      <c r="HM1206" t="s">
        <v>3</v>
      </c>
      <c r="HN1206" t="s">
        <v>3</v>
      </c>
      <c r="HO1206" t="s">
        <v>3</v>
      </c>
      <c r="HP1206" t="s">
        <v>3</v>
      </c>
      <c r="HQ1206" t="s">
        <v>3</v>
      </c>
      <c r="IK1206">
        <v>0</v>
      </c>
    </row>
    <row r="1207" spans="1:245" x14ac:dyDescent="0.2">
      <c r="A1207">
        <v>18</v>
      </c>
      <c r="B1207">
        <v>1</v>
      </c>
      <c r="C1207">
        <v>566</v>
      </c>
      <c r="E1207" t="s">
        <v>44</v>
      </c>
      <c r="F1207" t="s">
        <v>28</v>
      </c>
      <c r="G1207" t="s">
        <v>29</v>
      </c>
      <c r="H1207" t="s">
        <v>30</v>
      </c>
      <c r="I1207">
        <f>I1206*J1207</f>
        <v>-1.8665999999999995E-2</v>
      </c>
      <c r="J1207">
        <v>-1.0199999999999998</v>
      </c>
      <c r="K1207">
        <v>-1.02</v>
      </c>
      <c r="O1207">
        <f t="shared" si="1085"/>
        <v>0</v>
      </c>
      <c r="P1207">
        <f t="shared" si="1086"/>
        <v>0</v>
      </c>
      <c r="Q1207">
        <f t="shared" si="1087"/>
        <v>0</v>
      </c>
      <c r="R1207">
        <f t="shared" si="1088"/>
        <v>0</v>
      </c>
      <c r="S1207">
        <f t="shared" si="1089"/>
        <v>0</v>
      </c>
      <c r="T1207">
        <f t="shared" si="1090"/>
        <v>0</v>
      </c>
      <c r="U1207">
        <f t="shared" si="1091"/>
        <v>0</v>
      </c>
      <c r="V1207">
        <f t="shared" si="1092"/>
        <v>0</v>
      </c>
      <c r="W1207">
        <f t="shared" si="1093"/>
        <v>0</v>
      </c>
      <c r="X1207">
        <f t="shared" si="1094"/>
        <v>0</v>
      </c>
      <c r="Y1207">
        <f t="shared" si="1094"/>
        <v>0</v>
      </c>
      <c r="AA1207">
        <v>55282325</v>
      </c>
      <c r="AB1207">
        <f t="shared" si="1095"/>
        <v>0</v>
      </c>
      <c r="AC1207">
        <f t="shared" si="1096"/>
        <v>0</v>
      </c>
      <c r="AD1207">
        <f t="shared" si="1097"/>
        <v>0</v>
      </c>
      <c r="AE1207">
        <f t="shared" si="1098"/>
        <v>0</v>
      </c>
      <c r="AF1207">
        <f t="shared" si="1098"/>
        <v>0</v>
      </c>
      <c r="AG1207">
        <f t="shared" si="1099"/>
        <v>0</v>
      </c>
      <c r="AH1207">
        <f t="shared" si="1100"/>
        <v>0</v>
      </c>
      <c r="AI1207">
        <f t="shared" si="1100"/>
        <v>0</v>
      </c>
      <c r="AJ1207">
        <f t="shared" si="1101"/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1</v>
      </c>
      <c r="AW1207">
        <v>1</v>
      </c>
      <c r="AZ1207">
        <v>1</v>
      </c>
      <c r="BA1207">
        <v>1</v>
      </c>
      <c r="BB1207">
        <v>1</v>
      </c>
      <c r="BC1207">
        <v>1</v>
      </c>
      <c r="BD1207" t="s">
        <v>3</v>
      </c>
      <c r="BE1207" t="s">
        <v>3</v>
      </c>
      <c r="BF1207" t="s">
        <v>3</v>
      </c>
      <c r="BG1207" t="s">
        <v>3</v>
      </c>
      <c r="BH1207">
        <v>3</v>
      </c>
      <c r="BI1207">
        <v>1</v>
      </c>
      <c r="BJ1207" t="s">
        <v>3</v>
      </c>
      <c r="BM1207">
        <v>441</v>
      </c>
      <c r="BN1207">
        <v>0</v>
      </c>
      <c r="BO1207" t="s">
        <v>3</v>
      </c>
      <c r="BP1207">
        <v>0</v>
      </c>
      <c r="BQ1207">
        <v>60</v>
      </c>
      <c r="BR1207">
        <v>1</v>
      </c>
      <c r="BS1207">
        <v>1</v>
      </c>
      <c r="BT1207">
        <v>1</v>
      </c>
      <c r="BU1207">
        <v>1</v>
      </c>
      <c r="BV1207">
        <v>1</v>
      </c>
      <c r="BW1207">
        <v>1</v>
      </c>
      <c r="BX1207">
        <v>1</v>
      </c>
      <c r="BY1207" t="s">
        <v>3</v>
      </c>
      <c r="BZ1207">
        <v>0</v>
      </c>
      <c r="CA1207">
        <v>0</v>
      </c>
      <c r="CB1207" t="s">
        <v>3</v>
      </c>
      <c r="CE1207">
        <v>30</v>
      </c>
      <c r="CF1207">
        <v>0</v>
      </c>
      <c r="CG1207">
        <v>0</v>
      </c>
      <c r="CM1207">
        <v>0</v>
      </c>
      <c r="CN1207" t="s">
        <v>3</v>
      </c>
      <c r="CO1207">
        <v>0</v>
      </c>
      <c r="CP1207">
        <f t="shared" si="1102"/>
        <v>0</v>
      </c>
      <c r="CQ1207">
        <f t="shared" si="1103"/>
        <v>0</v>
      </c>
      <c r="CR1207">
        <f t="shared" si="1104"/>
        <v>0</v>
      </c>
      <c r="CS1207">
        <f t="shared" si="1105"/>
        <v>0</v>
      </c>
      <c r="CT1207">
        <f t="shared" si="1106"/>
        <v>0</v>
      </c>
      <c r="CU1207">
        <f t="shared" si="1107"/>
        <v>0</v>
      </c>
      <c r="CV1207">
        <f t="shared" si="1108"/>
        <v>0</v>
      </c>
      <c r="CW1207">
        <f t="shared" si="1109"/>
        <v>0</v>
      </c>
      <c r="CX1207">
        <f t="shared" si="1109"/>
        <v>0</v>
      </c>
      <c r="CY1207">
        <f t="shared" si="1110"/>
        <v>0</v>
      </c>
      <c r="CZ1207">
        <f t="shared" si="1111"/>
        <v>0</v>
      </c>
      <c r="DC1207" t="s">
        <v>3</v>
      </c>
      <c r="DD1207" t="s">
        <v>3</v>
      </c>
      <c r="DE1207" t="s">
        <v>3</v>
      </c>
      <c r="DF1207" t="s">
        <v>3</v>
      </c>
      <c r="DG1207" t="s">
        <v>3</v>
      </c>
      <c r="DH1207" t="s">
        <v>3</v>
      </c>
      <c r="DI1207" t="s">
        <v>3</v>
      </c>
      <c r="DJ1207" t="s">
        <v>3</v>
      </c>
      <c r="DK1207" t="s">
        <v>3</v>
      </c>
      <c r="DL1207" t="s">
        <v>3</v>
      </c>
      <c r="DM1207" t="s">
        <v>3</v>
      </c>
      <c r="DN1207">
        <v>80</v>
      </c>
      <c r="DO1207">
        <v>55</v>
      </c>
      <c r="DP1207">
        <v>1.0469999999999999</v>
      </c>
      <c r="DQ1207">
        <v>1</v>
      </c>
      <c r="DU1207">
        <v>1009</v>
      </c>
      <c r="DV1207" t="s">
        <v>30</v>
      </c>
      <c r="DW1207" t="s">
        <v>30</v>
      </c>
      <c r="DX1207">
        <v>1000</v>
      </c>
      <c r="DZ1207" t="s">
        <v>3</v>
      </c>
      <c r="EA1207" t="s">
        <v>3</v>
      </c>
      <c r="EB1207" t="s">
        <v>3</v>
      </c>
      <c r="EC1207" t="s">
        <v>3</v>
      </c>
      <c r="EE1207">
        <v>54687867</v>
      </c>
      <c r="EF1207">
        <v>60</v>
      </c>
      <c r="EG1207" t="s">
        <v>24</v>
      </c>
      <c r="EH1207">
        <v>0</v>
      </c>
      <c r="EI1207" t="s">
        <v>3</v>
      </c>
      <c r="EJ1207">
        <v>1</v>
      </c>
      <c r="EK1207">
        <v>441</v>
      </c>
      <c r="EL1207" t="s">
        <v>42</v>
      </c>
      <c r="EM1207" t="s">
        <v>43</v>
      </c>
      <c r="EO1207" t="s">
        <v>3</v>
      </c>
      <c r="EQ1207">
        <v>32768</v>
      </c>
      <c r="ER1207">
        <v>0</v>
      </c>
      <c r="ES1207">
        <v>0</v>
      </c>
      <c r="ET1207">
        <v>0</v>
      </c>
      <c r="EU1207">
        <v>0</v>
      </c>
      <c r="EV1207">
        <v>0</v>
      </c>
      <c r="EW1207">
        <v>0</v>
      </c>
      <c r="EX1207">
        <v>0</v>
      </c>
      <c r="FQ1207">
        <v>0</v>
      </c>
      <c r="FR1207">
        <f t="shared" si="1112"/>
        <v>0</v>
      </c>
      <c r="FS1207">
        <v>0</v>
      </c>
      <c r="FX1207">
        <v>80</v>
      </c>
      <c r="FY1207">
        <v>55</v>
      </c>
      <c r="GA1207" t="s">
        <v>3</v>
      </c>
      <c r="GD1207">
        <v>0</v>
      </c>
      <c r="GF1207">
        <v>1489638031</v>
      </c>
      <c r="GG1207">
        <v>2</v>
      </c>
      <c r="GH1207">
        <v>1</v>
      </c>
      <c r="GI1207">
        <v>3</v>
      </c>
      <c r="GJ1207">
        <v>0</v>
      </c>
      <c r="GK1207">
        <f>ROUND(R1207*(R12)/100,2)</f>
        <v>0</v>
      </c>
      <c r="GL1207">
        <f t="shared" si="1113"/>
        <v>0</v>
      </c>
      <c r="GM1207">
        <f t="shared" si="1114"/>
        <v>0</v>
      </c>
      <c r="GN1207">
        <f t="shared" si="1115"/>
        <v>0</v>
      </c>
      <c r="GO1207">
        <f t="shared" si="1116"/>
        <v>0</v>
      </c>
      <c r="GP1207">
        <f t="shared" si="1117"/>
        <v>0</v>
      </c>
      <c r="GR1207">
        <v>0</v>
      </c>
      <c r="GS1207">
        <v>3</v>
      </c>
      <c r="GT1207">
        <v>0</v>
      </c>
      <c r="GU1207" t="s">
        <v>3</v>
      </c>
      <c r="GV1207">
        <f t="shared" si="1118"/>
        <v>0</v>
      </c>
      <c r="GW1207">
        <v>1</v>
      </c>
      <c r="GX1207">
        <f t="shared" si="1119"/>
        <v>0</v>
      </c>
      <c r="HA1207">
        <v>0</v>
      </c>
      <c r="HB1207">
        <v>0</v>
      </c>
      <c r="HC1207">
        <f t="shared" si="1120"/>
        <v>0</v>
      </c>
      <c r="HE1207" t="s">
        <v>3</v>
      </c>
      <c r="HF1207" t="s">
        <v>3</v>
      </c>
      <c r="HM1207" t="s">
        <v>3</v>
      </c>
      <c r="HN1207" t="s">
        <v>3</v>
      </c>
      <c r="HO1207" t="s">
        <v>3</v>
      </c>
      <c r="HP1207" t="s">
        <v>3</v>
      </c>
      <c r="HQ1207" t="s">
        <v>3</v>
      </c>
      <c r="IK1207">
        <v>0</v>
      </c>
    </row>
    <row r="1208" spans="1:245" x14ac:dyDescent="0.2">
      <c r="A1208">
        <v>17</v>
      </c>
      <c r="B1208">
        <v>1</v>
      </c>
      <c r="C1208">
        <f>ROW(SmtRes!A567)</f>
        <v>567</v>
      </c>
      <c r="D1208">
        <f>ROW(EtalonRes!A602)</f>
        <v>602</v>
      </c>
      <c r="E1208" t="s">
        <v>3</v>
      </c>
      <c r="F1208" t="s">
        <v>46</v>
      </c>
      <c r="G1208" t="s">
        <v>47</v>
      </c>
      <c r="H1208" t="s">
        <v>48</v>
      </c>
      <c r="I1208">
        <f>ROUND(2/100,9)</f>
        <v>0.02</v>
      </c>
      <c r="J1208">
        <v>0</v>
      </c>
      <c r="K1208">
        <f>ROUND(2/100,9)</f>
        <v>0.02</v>
      </c>
      <c r="O1208">
        <f t="shared" si="1085"/>
        <v>120.34</v>
      </c>
      <c r="P1208">
        <f t="shared" si="1086"/>
        <v>0</v>
      </c>
      <c r="Q1208">
        <f t="shared" si="1087"/>
        <v>0</v>
      </c>
      <c r="R1208">
        <f t="shared" si="1088"/>
        <v>0</v>
      </c>
      <c r="S1208">
        <f t="shared" si="1089"/>
        <v>120.34</v>
      </c>
      <c r="T1208">
        <f t="shared" si="1090"/>
        <v>0</v>
      </c>
      <c r="U1208">
        <f t="shared" si="1091"/>
        <v>0.41460000000000002</v>
      </c>
      <c r="V1208">
        <f t="shared" si="1092"/>
        <v>0</v>
      </c>
      <c r="W1208">
        <f t="shared" si="1093"/>
        <v>0</v>
      </c>
      <c r="X1208">
        <f t="shared" si="1094"/>
        <v>108.31</v>
      </c>
      <c r="Y1208">
        <f t="shared" si="1094"/>
        <v>49.34</v>
      </c>
      <c r="AA1208">
        <v>-1</v>
      </c>
      <c r="AB1208">
        <f t="shared" si="1095"/>
        <v>227.82</v>
      </c>
      <c r="AC1208">
        <f t="shared" si="1096"/>
        <v>0</v>
      </c>
      <c r="AD1208">
        <f t="shared" si="1097"/>
        <v>0</v>
      </c>
      <c r="AE1208">
        <f t="shared" si="1098"/>
        <v>0</v>
      </c>
      <c r="AF1208">
        <f t="shared" si="1098"/>
        <v>227.82</v>
      </c>
      <c r="AG1208">
        <f t="shared" si="1099"/>
        <v>0</v>
      </c>
      <c r="AH1208">
        <f t="shared" si="1100"/>
        <v>20.73</v>
      </c>
      <c r="AI1208">
        <f t="shared" si="1100"/>
        <v>0</v>
      </c>
      <c r="AJ1208">
        <f t="shared" si="1101"/>
        <v>0</v>
      </c>
      <c r="AK1208">
        <v>227.82</v>
      </c>
      <c r="AL1208">
        <v>0</v>
      </c>
      <c r="AM1208">
        <v>0</v>
      </c>
      <c r="AN1208">
        <v>0</v>
      </c>
      <c r="AO1208">
        <v>227.82</v>
      </c>
      <c r="AP1208">
        <v>0</v>
      </c>
      <c r="AQ1208">
        <v>20.73</v>
      </c>
      <c r="AR1208">
        <v>0</v>
      </c>
      <c r="AS1208">
        <v>0</v>
      </c>
      <c r="AT1208">
        <v>90</v>
      </c>
      <c r="AU1208">
        <v>41</v>
      </c>
      <c r="AV1208">
        <v>1</v>
      </c>
      <c r="AW1208">
        <v>1</v>
      </c>
      <c r="AZ1208">
        <v>1</v>
      </c>
      <c r="BA1208">
        <v>26.39</v>
      </c>
      <c r="BB1208">
        <v>1</v>
      </c>
      <c r="BC1208">
        <v>1</v>
      </c>
      <c r="BD1208" t="s">
        <v>3</v>
      </c>
      <c r="BE1208" t="s">
        <v>3</v>
      </c>
      <c r="BF1208" t="s">
        <v>3</v>
      </c>
      <c r="BG1208" t="s">
        <v>3</v>
      </c>
      <c r="BH1208">
        <v>0</v>
      </c>
      <c r="BI1208">
        <v>1</v>
      </c>
      <c r="BJ1208" t="s">
        <v>49</v>
      </c>
      <c r="BM1208">
        <v>621</v>
      </c>
      <c r="BN1208">
        <v>0</v>
      </c>
      <c r="BO1208" t="s">
        <v>46</v>
      </c>
      <c r="BP1208">
        <v>1</v>
      </c>
      <c r="BQ1208">
        <v>60</v>
      </c>
      <c r="BR1208">
        <v>0</v>
      </c>
      <c r="BS1208">
        <v>26.39</v>
      </c>
      <c r="BT1208">
        <v>1</v>
      </c>
      <c r="BU1208">
        <v>1</v>
      </c>
      <c r="BV1208">
        <v>1</v>
      </c>
      <c r="BW1208">
        <v>1</v>
      </c>
      <c r="BX1208">
        <v>1</v>
      </c>
      <c r="BY1208" t="s">
        <v>3</v>
      </c>
      <c r="BZ1208">
        <v>90</v>
      </c>
      <c r="CA1208">
        <v>41</v>
      </c>
      <c r="CB1208" t="s">
        <v>3</v>
      </c>
      <c r="CE1208">
        <v>30</v>
      </c>
      <c r="CF1208">
        <v>0</v>
      </c>
      <c r="CG1208">
        <v>0</v>
      </c>
      <c r="CM1208">
        <v>0</v>
      </c>
      <c r="CN1208" t="s">
        <v>3</v>
      </c>
      <c r="CO1208">
        <v>0</v>
      </c>
      <c r="CP1208">
        <f t="shared" si="1102"/>
        <v>120.34</v>
      </c>
      <c r="CQ1208">
        <f t="shared" si="1103"/>
        <v>0</v>
      </c>
      <c r="CR1208">
        <f t="shared" si="1104"/>
        <v>0</v>
      </c>
      <c r="CS1208">
        <f t="shared" si="1105"/>
        <v>0</v>
      </c>
      <c r="CT1208">
        <f t="shared" si="1106"/>
        <v>6012.17</v>
      </c>
      <c r="CU1208">
        <f t="shared" si="1107"/>
        <v>0</v>
      </c>
      <c r="CV1208">
        <f t="shared" si="1108"/>
        <v>20.73</v>
      </c>
      <c r="CW1208">
        <f t="shared" si="1109"/>
        <v>0</v>
      </c>
      <c r="CX1208">
        <f t="shared" si="1109"/>
        <v>0</v>
      </c>
      <c r="CY1208">
        <f t="shared" si="1110"/>
        <v>108.30600000000001</v>
      </c>
      <c r="CZ1208">
        <f t="shared" si="1111"/>
        <v>49.339399999999998</v>
      </c>
      <c r="DC1208" t="s">
        <v>3</v>
      </c>
      <c r="DD1208" t="s">
        <v>3</v>
      </c>
      <c r="DE1208" t="s">
        <v>3</v>
      </c>
      <c r="DF1208" t="s">
        <v>3</v>
      </c>
      <c r="DG1208" t="s">
        <v>3</v>
      </c>
      <c r="DH1208" t="s">
        <v>3</v>
      </c>
      <c r="DI1208" t="s">
        <v>3</v>
      </c>
      <c r="DJ1208" t="s">
        <v>3</v>
      </c>
      <c r="DK1208" t="s">
        <v>3</v>
      </c>
      <c r="DL1208" t="s">
        <v>3</v>
      </c>
      <c r="DM1208" t="s">
        <v>3</v>
      </c>
      <c r="DN1208">
        <v>110</v>
      </c>
      <c r="DO1208">
        <v>74</v>
      </c>
      <c r="DP1208">
        <v>1.0669999999999999</v>
      </c>
      <c r="DQ1208">
        <v>1</v>
      </c>
      <c r="DU1208">
        <v>1003</v>
      </c>
      <c r="DV1208" t="s">
        <v>48</v>
      </c>
      <c r="DW1208" t="s">
        <v>48</v>
      </c>
      <c r="DX1208">
        <v>100</v>
      </c>
      <c r="DZ1208" t="s">
        <v>3</v>
      </c>
      <c r="EA1208" t="s">
        <v>3</v>
      </c>
      <c r="EB1208" t="s">
        <v>3</v>
      </c>
      <c r="EC1208" t="s">
        <v>3</v>
      </c>
      <c r="EE1208">
        <v>54688047</v>
      </c>
      <c r="EF1208">
        <v>60</v>
      </c>
      <c r="EG1208" t="s">
        <v>24</v>
      </c>
      <c r="EH1208">
        <v>0</v>
      </c>
      <c r="EI1208" t="s">
        <v>3</v>
      </c>
      <c r="EJ1208">
        <v>1</v>
      </c>
      <c r="EK1208">
        <v>621</v>
      </c>
      <c r="EL1208" t="s">
        <v>50</v>
      </c>
      <c r="EM1208" t="s">
        <v>51</v>
      </c>
      <c r="EO1208" t="s">
        <v>3</v>
      </c>
      <c r="EQ1208">
        <v>1024</v>
      </c>
      <c r="ER1208">
        <v>227.82</v>
      </c>
      <c r="ES1208">
        <v>0</v>
      </c>
      <c r="ET1208">
        <v>0</v>
      </c>
      <c r="EU1208">
        <v>0</v>
      </c>
      <c r="EV1208">
        <v>227.82</v>
      </c>
      <c r="EW1208">
        <v>20.73</v>
      </c>
      <c r="EX1208">
        <v>0</v>
      </c>
      <c r="EY1208">
        <v>0</v>
      </c>
      <c r="FQ1208">
        <v>0</v>
      </c>
      <c r="FR1208">
        <f t="shared" si="1112"/>
        <v>0</v>
      </c>
      <c r="FS1208">
        <v>0</v>
      </c>
      <c r="FX1208">
        <v>110</v>
      </c>
      <c r="FY1208">
        <v>74</v>
      </c>
      <c r="GA1208" t="s">
        <v>3</v>
      </c>
      <c r="GD1208">
        <v>0</v>
      </c>
      <c r="GF1208">
        <v>1675235809</v>
      </c>
      <c r="GG1208">
        <v>2</v>
      </c>
      <c r="GH1208">
        <v>1</v>
      </c>
      <c r="GI1208">
        <v>3</v>
      </c>
      <c r="GJ1208">
        <v>0</v>
      </c>
      <c r="GK1208">
        <f>ROUND(R1208*(R12)/100,2)</f>
        <v>0</v>
      </c>
      <c r="GL1208">
        <f t="shared" si="1113"/>
        <v>0</v>
      </c>
      <c r="GM1208">
        <f t="shared" si="1114"/>
        <v>277.99</v>
      </c>
      <c r="GN1208">
        <f t="shared" si="1115"/>
        <v>277.99</v>
      </c>
      <c r="GO1208">
        <f t="shared" si="1116"/>
        <v>0</v>
      </c>
      <c r="GP1208">
        <f t="shared" si="1117"/>
        <v>0</v>
      </c>
      <c r="GR1208">
        <v>0</v>
      </c>
      <c r="GS1208">
        <v>3</v>
      </c>
      <c r="GT1208">
        <v>0</v>
      </c>
      <c r="GU1208" t="s">
        <v>3</v>
      </c>
      <c r="GV1208">
        <f t="shared" si="1118"/>
        <v>0</v>
      </c>
      <c r="GW1208">
        <v>1</v>
      </c>
      <c r="GX1208">
        <f t="shared" si="1119"/>
        <v>0</v>
      </c>
      <c r="HA1208">
        <v>0</v>
      </c>
      <c r="HB1208">
        <v>0</v>
      </c>
      <c r="HC1208">
        <f t="shared" si="1120"/>
        <v>0</v>
      </c>
      <c r="HE1208" t="s">
        <v>3</v>
      </c>
      <c r="HF1208" t="s">
        <v>3</v>
      </c>
      <c r="HM1208" t="s">
        <v>3</v>
      </c>
      <c r="HN1208" t="s">
        <v>3</v>
      </c>
      <c r="HO1208" t="s">
        <v>3</v>
      </c>
      <c r="HP1208" t="s">
        <v>3</v>
      </c>
      <c r="HQ1208" t="s">
        <v>3</v>
      </c>
      <c r="IK1208">
        <v>0</v>
      </c>
    </row>
    <row r="1209" spans="1:245" x14ac:dyDescent="0.2">
      <c r="A1209">
        <v>17</v>
      </c>
      <c r="B1209">
        <v>1</v>
      </c>
      <c r="C1209">
        <f>ROW(SmtRes!A568)</f>
        <v>568</v>
      </c>
      <c r="D1209">
        <f>ROW(EtalonRes!A603)</f>
        <v>603</v>
      </c>
      <c r="E1209" t="s">
        <v>3</v>
      </c>
      <c r="F1209" t="s">
        <v>32</v>
      </c>
      <c r="G1209" t="s">
        <v>53</v>
      </c>
      <c r="H1209" t="s">
        <v>34</v>
      </c>
      <c r="I1209">
        <v>20.75</v>
      </c>
      <c r="J1209">
        <v>0</v>
      </c>
      <c r="K1209">
        <v>20.75</v>
      </c>
      <c r="O1209">
        <f t="shared" si="1085"/>
        <v>3356.81</v>
      </c>
      <c r="P1209">
        <f t="shared" si="1086"/>
        <v>0</v>
      </c>
      <c r="Q1209">
        <f t="shared" si="1087"/>
        <v>0</v>
      </c>
      <c r="R1209">
        <f t="shared" si="1088"/>
        <v>0</v>
      </c>
      <c r="S1209">
        <f t="shared" si="1089"/>
        <v>3356.81</v>
      </c>
      <c r="T1209">
        <f t="shared" si="1090"/>
        <v>0</v>
      </c>
      <c r="U1209">
        <f t="shared" si="1091"/>
        <v>12.45</v>
      </c>
      <c r="V1209">
        <f t="shared" si="1092"/>
        <v>0</v>
      </c>
      <c r="W1209">
        <f t="shared" si="1093"/>
        <v>0</v>
      </c>
      <c r="X1209">
        <f t="shared" si="1094"/>
        <v>2786.15</v>
      </c>
      <c r="Y1209">
        <f t="shared" si="1094"/>
        <v>1376.29</v>
      </c>
      <c r="AA1209">
        <v>-1</v>
      </c>
      <c r="AB1209">
        <f t="shared" si="1095"/>
        <v>6.13</v>
      </c>
      <c r="AC1209">
        <f t="shared" si="1096"/>
        <v>0</v>
      </c>
      <c r="AD1209">
        <f t="shared" si="1097"/>
        <v>0</v>
      </c>
      <c r="AE1209">
        <f t="shared" si="1098"/>
        <v>0</v>
      </c>
      <c r="AF1209">
        <f t="shared" si="1098"/>
        <v>6.13</v>
      </c>
      <c r="AG1209">
        <f t="shared" si="1099"/>
        <v>0</v>
      </c>
      <c r="AH1209">
        <f t="shared" si="1100"/>
        <v>0.6</v>
      </c>
      <c r="AI1209">
        <f t="shared" si="1100"/>
        <v>0</v>
      </c>
      <c r="AJ1209">
        <f t="shared" si="1101"/>
        <v>0</v>
      </c>
      <c r="AK1209">
        <v>6.13</v>
      </c>
      <c r="AL1209">
        <v>0</v>
      </c>
      <c r="AM1209">
        <v>0</v>
      </c>
      <c r="AN1209">
        <v>0</v>
      </c>
      <c r="AO1209">
        <v>6.13</v>
      </c>
      <c r="AP1209">
        <v>0</v>
      </c>
      <c r="AQ1209">
        <v>0.6</v>
      </c>
      <c r="AR1209">
        <v>0</v>
      </c>
      <c r="AS1209">
        <v>0</v>
      </c>
      <c r="AT1209">
        <v>83</v>
      </c>
      <c r="AU1209">
        <v>41</v>
      </c>
      <c r="AV1209">
        <v>1</v>
      </c>
      <c r="AW1209">
        <v>1</v>
      </c>
      <c r="AZ1209">
        <v>1</v>
      </c>
      <c r="BA1209">
        <v>26.39</v>
      </c>
      <c r="BB1209">
        <v>1</v>
      </c>
      <c r="BC1209">
        <v>1</v>
      </c>
      <c r="BD1209" t="s">
        <v>3</v>
      </c>
      <c r="BE1209" t="s">
        <v>3</v>
      </c>
      <c r="BF1209" t="s">
        <v>3</v>
      </c>
      <c r="BG1209" t="s">
        <v>3</v>
      </c>
      <c r="BH1209">
        <v>0</v>
      </c>
      <c r="BI1209">
        <v>1</v>
      </c>
      <c r="BJ1209" t="s">
        <v>35</v>
      </c>
      <c r="BM1209">
        <v>478</v>
      </c>
      <c r="BN1209">
        <v>0</v>
      </c>
      <c r="BO1209" t="s">
        <v>32</v>
      </c>
      <c r="BP1209">
        <v>1</v>
      </c>
      <c r="BQ1209">
        <v>60</v>
      </c>
      <c r="BR1209">
        <v>0</v>
      </c>
      <c r="BS1209">
        <v>26.39</v>
      </c>
      <c r="BT1209">
        <v>1</v>
      </c>
      <c r="BU1209">
        <v>1</v>
      </c>
      <c r="BV1209">
        <v>1</v>
      </c>
      <c r="BW1209">
        <v>1</v>
      </c>
      <c r="BX1209">
        <v>1</v>
      </c>
      <c r="BY1209" t="s">
        <v>3</v>
      </c>
      <c r="BZ1209">
        <v>83</v>
      </c>
      <c r="CA1209">
        <v>41</v>
      </c>
      <c r="CB1209" t="s">
        <v>3</v>
      </c>
      <c r="CE1209">
        <v>30</v>
      </c>
      <c r="CF1209">
        <v>0</v>
      </c>
      <c r="CG1209">
        <v>0</v>
      </c>
      <c r="CM1209">
        <v>0</v>
      </c>
      <c r="CN1209" t="s">
        <v>3</v>
      </c>
      <c r="CO1209">
        <v>0</v>
      </c>
      <c r="CP1209">
        <f t="shared" si="1102"/>
        <v>3356.81</v>
      </c>
      <c r="CQ1209">
        <f t="shared" si="1103"/>
        <v>0</v>
      </c>
      <c r="CR1209">
        <f t="shared" si="1104"/>
        <v>0</v>
      </c>
      <c r="CS1209">
        <f t="shared" si="1105"/>
        <v>0</v>
      </c>
      <c r="CT1209">
        <f t="shared" si="1106"/>
        <v>161.77000000000001</v>
      </c>
      <c r="CU1209">
        <f t="shared" si="1107"/>
        <v>0</v>
      </c>
      <c r="CV1209">
        <f t="shared" si="1108"/>
        <v>0.6</v>
      </c>
      <c r="CW1209">
        <f t="shared" si="1109"/>
        <v>0</v>
      </c>
      <c r="CX1209">
        <f t="shared" si="1109"/>
        <v>0</v>
      </c>
      <c r="CY1209">
        <f t="shared" si="1110"/>
        <v>2786.1522999999997</v>
      </c>
      <c r="CZ1209">
        <f t="shared" si="1111"/>
        <v>1376.2920999999999</v>
      </c>
      <c r="DC1209" t="s">
        <v>3</v>
      </c>
      <c r="DD1209" t="s">
        <v>3</v>
      </c>
      <c r="DE1209" t="s">
        <v>3</v>
      </c>
      <c r="DF1209" t="s">
        <v>3</v>
      </c>
      <c r="DG1209" t="s">
        <v>3</v>
      </c>
      <c r="DH1209" t="s">
        <v>3</v>
      </c>
      <c r="DI1209" t="s">
        <v>3</v>
      </c>
      <c r="DJ1209" t="s">
        <v>3</v>
      </c>
      <c r="DK1209" t="s">
        <v>3</v>
      </c>
      <c r="DL1209" t="s">
        <v>3</v>
      </c>
      <c r="DM1209" t="s">
        <v>3</v>
      </c>
      <c r="DN1209">
        <v>100</v>
      </c>
      <c r="DO1209">
        <v>64</v>
      </c>
      <c r="DP1209">
        <v>1.0249999999999999</v>
      </c>
      <c r="DQ1209">
        <v>1</v>
      </c>
      <c r="DU1209">
        <v>1013</v>
      </c>
      <c r="DV1209" t="s">
        <v>34</v>
      </c>
      <c r="DW1209" t="s">
        <v>34</v>
      </c>
      <c r="DX1209">
        <v>1</v>
      </c>
      <c r="DZ1209" t="s">
        <v>3</v>
      </c>
      <c r="EA1209" t="s">
        <v>3</v>
      </c>
      <c r="EB1209" t="s">
        <v>3</v>
      </c>
      <c r="EC1209" t="s">
        <v>3</v>
      </c>
      <c r="EE1209">
        <v>54687904</v>
      </c>
      <c r="EF1209">
        <v>60</v>
      </c>
      <c r="EG1209" t="s">
        <v>24</v>
      </c>
      <c r="EH1209">
        <v>0</v>
      </c>
      <c r="EI1209" t="s">
        <v>3</v>
      </c>
      <c r="EJ1209">
        <v>1</v>
      </c>
      <c r="EK1209">
        <v>478</v>
      </c>
      <c r="EL1209" t="s">
        <v>36</v>
      </c>
      <c r="EM1209" t="s">
        <v>37</v>
      </c>
      <c r="EO1209" t="s">
        <v>3</v>
      </c>
      <c r="EQ1209">
        <v>1024</v>
      </c>
      <c r="ER1209">
        <v>6.13</v>
      </c>
      <c r="ES1209">
        <v>0</v>
      </c>
      <c r="ET1209">
        <v>0</v>
      </c>
      <c r="EU1209">
        <v>0</v>
      </c>
      <c r="EV1209">
        <v>6.13</v>
      </c>
      <c r="EW1209">
        <v>0.6</v>
      </c>
      <c r="EX1209">
        <v>0</v>
      </c>
      <c r="EY1209">
        <v>0</v>
      </c>
      <c r="FQ1209">
        <v>0</v>
      </c>
      <c r="FR1209">
        <f t="shared" si="1112"/>
        <v>0</v>
      </c>
      <c r="FS1209">
        <v>0</v>
      </c>
      <c r="FX1209">
        <v>100</v>
      </c>
      <c r="FY1209">
        <v>64</v>
      </c>
      <c r="GA1209" t="s">
        <v>3</v>
      </c>
      <c r="GD1209">
        <v>0</v>
      </c>
      <c r="GF1209">
        <v>1828295077</v>
      </c>
      <c r="GG1209">
        <v>2</v>
      </c>
      <c r="GH1209">
        <v>1</v>
      </c>
      <c r="GI1209">
        <v>3</v>
      </c>
      <c r="GJ1209">
        <v>0</v>
      </c>
      <c r="GK1209">
        <f>ROUND(R1209*(R12)/100,2)</f>
        <v>0</v>
      </c>
      <c r="GL1209">
        <f t="shared" si="1113"/>
        <v>0</v>
      </c>
      <c r="GM1209">
        <f t="shared" si="1114"/>
        <v>7519.25</v>
      </c>
      <c r="GN1209">
        <f t="shared" si="1115"/>
        <v>7519.25</v>
      </c>
      <c r="GO1209">
        <f t="shared" si="1116"/>
        <v>0</v>
      </c>
      <c r="GP1209">
        <f t="shared" si="1117"/>
        <v>0</v>
      </c>
      <c r="GR1209">
        <v>0</v>
      </c>
      <c r="GS1209">
        <v>3</v>
      </c>
      <c r="GT1209">
        <v>0</v>
      </c>
      <c r="GU1209" t="s">
        <v>3</v>
      </c>
      <c r="GV1209">
        <f t="shared" si="1118"/>
        <v>0</v>
      </c>
      <c r="GW1209">
        <v>1</v>
      </c>
      <c r="GX1209">
        <f t="shared" si="1119"/>
        <v>0</v>
      </c>
      <c r="HA1209">
        <v>0</v>
      </c>
      <c r="HB1209">
        <v>0</v>
      </c>
      <c r="HC1209">
        <f t="shared" si="1120"/>
        <v>0</v>
      </c>
      <c r="HE1209" t="s">
        <v>3</v>
      </c>
      <c r="HF1209" t="s">
        <v>3</v>
      </c>
      <c r="HM1209" t="s">
        <v>3</v>
      </c>
      <c r="HN1209" t="s">
        <v>3</v>
      </c>
      <c r="HO1209" t="s">
        <v>3</v>
      </c>
      <c r="HP1209" t="s">
        <v>3</v>
      </c>
      <c r="HQ1209" t="s">
        <v>3</v>
      </c>
      <c r="IK1209">
        <v>0</v>
      </c>
    </row>
    <row r="1211" spans="1:245" x14ac:dyDescent="0.2">
      <c r="A1211" s="2">
        <v>51</v>
      </c>
      <c r="B1211" s="2">
        <f>B1199</f>
        <v>1</v>
      </c>
      <c r="C1211" s="2">
        <f>A1199</f>
        <v>5</v>
      </c>
      <c r="D1211" s="2">
        <f>ROW(A1199)</f>
        <v>1199</v>
      </c>
      <c r="E1211" s="2"/>
      <c r="F1211" s="2" t="str">
        <f>IF(F1199&lt;&gt;"",F1199,"")</f>
        <v>Новый подраздел</v>
      </c>
      <c r="G1211" s="2" t="str">
        <f>IF(G1199&lt;&gt;"",G1199,"")</f>
        <v>Кровля тех. этажа в/о В/5-9</v>
      </c>
      <c r="H1211" s="2">
        <v>0</v>
      </c>
      <c r="I1211" s="2"/>
      <c r="J1211" s="2"/>
      <c r="K1211" s="2"/>
      <c r="L1211" s="2"/>
      <c r="M1211" s="2"/>
      <c r="N1211" s="2"/>
      <c r="O1211" s="2">
        <f t="shared" ref="O1211:T1211" si="1121">ROUND(AB1211,2)</f>
        <v>249.92</v>
      </c>
      <c r="P1211" s="2">
        <f t="shared" si="1121"/>
        <v>0</v>
      </c>
      <c r="Q1211" s="2">
        <f t="shared" si="1121"/>
        <v>0</v>
      </c>
      <c r="R1211" s="2">
        <f t="shared" si="1121"/>
        <v>0</v>
      </c>
      <c r="S1211" s="2">
        <f t="shared" si="1121"/>
        <v>249.92</v>
      </c>
      <c r="T1211" s="2">
        <f t="shared" si="1121"/>
        <v>0</v>
      </c>
      <c r="U1211" s="2">
        <f>AH1211</f>
        <v>0.90235299999999996</v>
      </c>
      <c r="V1211" s="2">
        <f>AI1211</f>
        <v>0</v>
      </c>
      <c r="W1211" s="2">
        <f>ROUND(AJ1211,2)</f>
        <v>0</v>
      </c>
      <c r="X1211" s="2">
        <f>ROUND(AK1211,2)</f>
        <v>182.32</v>
      </c>
      <c r="Y1211" s="2">
        <f>ROUND(AL1211,2)</f>
        <v>102.46</v>
      </c>
      <c r="Z1211" s="2"/>
      <c r="AA1211" s="2"/>
      <c r="AB1211" s="2">
        <f>ROUND(SUMIF(AA1203:AA1209,"=55282325",O1203:O1209),2)</f>
        <v>249.92</v>
      </c>
      <c r="AC1211" s="2">
        <f>ROUND(SUMIF(AA1203:AA1209,"=55282325",P1203:P1209),2)</f>
        <v>0</v>
      </c>
      <c r="AD1211" s="2">
        <f>ROUND(SUMIF(AA1203:AA1209,"=55282325",Q1203:Q1209),2)</f>
        <v>0</v>
      </c>
      <c r="AE1211" s="2">
        <f>ROUND(SUMIF(AA1203:AA1209,"=55282325",R1203:R1209),2)</f>
        <v>0</v>
      </c>
      <c r="AF1211" s="2">
        <f>ROUND(SUMIF(AA1203:AA1209,"=55282325",S1203:S1209),2)</f>
        <v>249.92</v>
      </c>
      <c r="AG1211" s="2">
        <f>ROUND(SUMIF(AA1203:AA1209,"=55282325",T1203:T1209),2)</f>
        <v>0</v>
      </c>
      <c r="AH1211" s="2">
        <f>SUMIF(AA1203:AA1209,"=55282325",U1203:U1209)</f>
        <v>0.90235299999999996</v>
      </c>
      <c r="AI1211" s="2">
        <f>SUMIF(AA1203:AA1209,"=55282325",V1203:V1209)</f>
        <v>0</v>
      </c>
      <c r="AJ1211" s="2">
        <f>ROUND(SUMIF(AA1203:AA1209,"=55282325",W1203:W1209),2)</f>
        <v>0</v>
      </c>
      <c r="AK1211" s="2">
        <f>ROUND(SUMIF(AA1203:AA1209,"=55282325",X1203:X1209),2)</f>
        <v>182.32</v>
      </c>
      <c r="AL1211" s="2">
        <f>ROUND(SUMIF(AA1203:AA1209,"=55282325",Y1203:Y1209),2)</f>
        <v>102.46</v>
      </c>
      <c r="AM1211" s="2"/>
      <c r="AN1211" s="2"/>
      <c r="AO1211" s="2">
        <f t="shared" ref="AO1211:BD1211" si="1122">ROUND(BX1211,2)</f>
        <v>0</v>
      </c>
      <c r="AP1211" s="2">
        <f t="shared" si="1122"/>
        <v>0</v>
      </c>
      <c r="AQ1211" s="2">
        <f t="shared" si="1122"/>
        <v>0</v>
      </c>
      <c r="AR1211" s="2">
        <f t="shared" si="1122"/>
        <v>534.70000000000005</v>
      </c>
      <c r="AS1211" s="2">
        <f t="shared" si="1122"/>
        <v>534.70000000000005</v>
      </c>
      <c r="AT1211" s="2">
        <f t="shared" si="1122"/>
        <v>0</v>
      </c>
      <c r="AU1211" s="2">
        <f t="shared" si="1122"/>
        <v>0</v>
      </c>
      <c r="AV1211" s="2">
        <f t="shared" si="1122"/>
        <v>0</v>
      </c>
      <c r="AW1211" s="2">
        <f t="shared" si="1122"/>
        <v>0</v>
      </c>
      <c r="AX1211" s="2">
        <f t="shared" si="1122"/>
        <v>0</v>
      </c>
      <c r="AY1211" s="2">
        <f t="shared" si="1122"/>
        <v>0</v>
      </c>
      <c r="AZ1211" s="2">
        <f t="shared" si="1122"/>
        <v>0</v>
      </c>
      <c r="BA1211" s="2">
        <f t="shared" si="1122"/>
        <v>0</v>
      </c>
      <c r="BB1211" s="2">
        <f t="shared" si="1122"/>
        <v>0</v>
      </c>
      <c r="BC1211" s="2">
        <f t="shared" si="1122"/>
        <v>0</v>
      </c>
      <c r="BD1211" s="2">
        <f t="shared" si="1122"/>
        <v>0</v>
      </c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>
        <f>ROUND(SUMIF(AA1203:AA1209,"=55282325",FQ1203:FQ1209),2)</f>
        <v>0</v>
      </c>
      <c r="BY1211" s="2">
        <f>ROUND(SUMIF(AA1203:AA1209,"=55282325",FR1203:FR1209),2)</f>
        <v>0</v>
      </c>
      <c r="BZ1211" s="2">
        <f>ROUND(SUMIF(AA1203:AA1209,"=55282325",GL1203:GL1209),2)</f>
        <v>0</v>
      </c>
      <c r="CA1211" s="2">
        <f>ROUND(SUMIF(AA1203:AA1209,"=55282325",GM1203:GM1209),2)</f>
        <v>534.70000000000005</v>
      </c>
      <c r="CB1211" s="2">
        <f>ROUND(SUMIF(AA1203:AA1209,"=55282325",GN1203:GN1209),2)</f>
        <v>534.70000000000005</v>
      </c>
      <c r="CC1211" s="2">
        <f>ROUND(SUMIF(AA1203:AA1209,"=55282325",GO1203:GO1209),2)</f>
        <v>0</v>
      </c>
      <c r="CD1211" s="2">
        <f>ROUND(SUMIF(AA1203:AA1209,"=55282325",GP1203:GP1209),2)</f>
        <v>0</v>
      </c>
      <c r="CE1211" s="2">
        <f>AC1211-BX1211</f>
        <v>0</v>
      </c>
      <c r="CF1211" s="2">
        <f>AC1211-BY1211</f>
        <v>0</v>
      </c>
      <c r="CG1211" s="2">
        <f>BX1211-BZ1211</f>
        <v>0</v>
      </c>
      <c r="CH1211" s="2">
        <f>AC1211-BX1211-BY1211+BZ1211</f>
        <v>0</v>
      </c>
      <c r="CI1211" s="2">
        <f>BY1211-BZ1211</f>
        <v>0</v>
      </c>
      <c r="CJ1211" s="2">
        <f>ROUND(SUMIF(AA1203:AA1209,"=55282325",GX1203:GX1209),2)</f>
        <v>0</v>
      </c>
      <c r="CK1211" s="2">
        <f>ROUND(SUMIF(AA1203:AA1209,"=55282325",GY1203:GY1209),2)</f>
        <v>0</v>
      </c>
      <c r="CL1211" s="2">
        <f>ROUND(SUMIF(AA1203:AA1209,"=55282325",GZ1203:GZ1209),2)</f>
        <v>0</v>
      </c>
      <c r="CM1211" s="2">
        <f>ROUND(SUMIF(AA1203:AA1209,"=55282325",HD1203:HD1209),2)</f>
        <v>0</v>
      </c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>
        <v>0</v>
      </c>
    </row>
    <row r="1213" spans="1:245" x14ac:dyDescent="0.2">
      <c r="A1213" s="4">
        <v>50</v>
      </c>
      <c r="B1213" s="4">
        <v>0</v>
      </c>
      <c r="C1213" s="4">
        <v>0</v>
      </c>
      <c r="D1213" s="4">
        <v>1</v>
      </c>
      <c r="E1213" s="4">
        <v>201</v>
      </c>
      <c r="F1213" s="4">
        <f>ROUND(Source!O1211,O1213)</f>
        <v>249.92</v>
      </c>
      <c r="G1213" s="4" t="s">
        <v>54</v>
      </c>
      <c r="H1213" s="4" t="s">
        <v>55</v>
      </c>
      <c r="I1213" s="4"/>
      <c r="J1213" s="4"/>
      <c r="K1213" s="4">
        <v>201</v>
      </c>
      <c r="L1213" s="4">
        <v>1</v>
      </c>
      <c r="M1213" s="4">
        <v>3</v>
      </c>
      <c r="N1213" s="4" t="s">
        <v>3</v>
      </c>
      <c r="O1213" s="4">
        <v>2</v>
      </c>
      <c r="P1213" s="4"/>
      <c r="Q1213" s="4"/>
      <c r="R1213" s="4"/>
      <c r="S1213" s="4"/>
      <c r="T1213" s="4"/>
      <c r="U1213" s="4"/>
      <c r="V1213" s="4"/>
      <c r="W1213" s="4">
        <v>249.92</v>
      </c>
      <c r="X1213" s="4">
        <v>1</v>
      </c>
      <c r="Y1213" s="4">
        <v>249.92</v>
      </c>
      <c r="Z1213" s="4"/>
      <c r="AA1213" s="4"/>
      <c r="AB1213" s="4"/>
    </row>
    <row r="1214" spans="1:245" x14ac:dyDescent="0.2">
      <c r="A1214" s="4">
        <v>50</v>
      </c>
      <c r="B1214" s="4">
        <v>0</v>
      </c>
      <c r="C1214" s="4">
        <v>0</v>
      </c>
      <c r="D1214" s="4">
        <v>1</v>
      </c>
      <c r="E1214" s="4">
        <v>202</v>
      </c>
      <c r="F1214" s="4">
        <f>ROUND(Source!P1211,O1214)</f>
        <v>0</v>
      </c>
      <c r="G1214" s="4" t="s">
        <v>56</v>
      </c>
      <c r="H1214" s="4" t="s">
        <v>57</v>
      </c>
      <c r="I1214" s="4"/>
      <c r="J1214" s="4"/>
      <c r="K1214" s="4">
        <v>202</v>
      </c>
      <c r="L1214" s="4">
        <v>2</v>
      </c>
      <c r="M1214" s="4">
        <v>3</v>
      </c>
      <c r="N1214" s="4" t="s">
        <v>3</v>
      </c>
      <c r="O1214" s="4">
        <v>2</v>
      </c>
      <c r="P1214" s="4"/>
      <c r="Q1214" s="4"/>
      <c r="R1214" s="4"/>
      <c r="S1214" s="4"/>
      <c r="T1214" s="4"/>
      <c r="U1214" s="4"/>
      <c r="V1214" s="4"/>
      <c r="W1214" s="4">
        <v>0</v>
      </c>
      <c r="X1214" s="4">
        <v>1</v>
      </c>
      <c r="Y1214" s="4">
        <v>0</v>
      </c>
      <c r="Z1214" s="4"/>
      <c r="AA1214" s="4"/>
      <c r="AB1214" s="4"/>
    </row>
    <row r="1215" spans="1:245" x14ac:dyDescent="0.2">
      <c r="A1215" s="4">
        <v>50</v>
      </c>
      <c r="B1215" s="4">
        <v>0</v>
      </c>
      <c r="C1215" s="4">
        <v>0</v>
      </c>
      <c r="D1215" s="4">
        <v>1</v>
      </c>
      <c r="E1215" s="4">
        <v>222</v>
      </c>
      <c r="F1215" s="4">
        <f>ROUND(Source!AO1211,O1215)</f>
        <v>0</v>
      </c>
      <c r="G1215" s="4" t="s">
        <v>58</v>
      </c>
      <c r="H1215" s="4" t="s">
        <v>59</v>
      </c>
      <c r="I1215" s="4"/>
      <c r="J1215" s="4"/>
      <c r="K1215" s="4">
        <v>222</v>
      </c>
      <c r="L1215" s="4">
        <v>3</v>
      </c>
      <c r="M1215" s="4">
        <v>3</v>
      </c>
      <c r="N1215" s="4" t="s">
        <v>3</v>
      </c>
      <c r="O1215" s="4">
        <v>2</v>
      </c>
      <c r="P1215" s="4"/>
      <c r="Q1215" s="4"/>
      <c r="R1215" s="4"/>
      <c r="S1215" s="4"/>
      <c r="T1215" s="4"/>
      <c r="U1215" s="4"/>
      <c r="V1215" s="4"/>
      <c r="W1215" s="4">
        <v>0</v>
      </c>
      <c r="X1215" s="4">
        <v>1</v>
      </c>
      <c r="Y1215" s="4">
        <v>0</v>
      </c>
      <c r="Z1215" s="4"/>
      <c r="AA1215" s="4"/>
      <c r="AB1215" s="4"/>
    </row>
    <row r="1216" spans="1:245" x14ac:dyDescent="0.2">
      <c r="A1216" s="4">
        <v>50</v>
      </c>
      <c r="B1216" s="4">
        <v>0</v>
      </c>
      <c r="C1216" s="4">
        <v>0</v>
      </c>
      <c r="D1216" s="4">
        <v>1</v>
      </c>
      <c r="E1216" s="4">
        <v>225</v>
      </c>
      <c r="F1216" s="4">
        <f>ROUND(Source!AV1211,O1216)</f>
        <v>0</v>
      </c>
      <c r="G1216" s="4" t="s">
        <v>60</v>
      </c>
      <c r="H1216" s="4" t="s">
        <v>61</v>
      </c>
      <c r="I1216" s="4"/>
      <c r="J1216" s="4"/>
      <c r="K1216" s="4">
        <v>225</v>
      </c>
      <c r="L1216" s="4">
        <v>4</v>
      </c>
      <c r="M1216" s="4">
        <v>3</v>
      </c>
      <c r="N1216" s="4" t="s">
        <v>3</v>
      </c>
      <c r="O1216" s="4">
        <v>2</v>
      </c>
      <c r="P1216" s="4"/>
      <c r="Q1216" s="4"/>
      <c r="R1216" s="4"/>
      <c r="S1216" s="4"/>
      <c r="T1216" s="4"/>
      <c r="U1216" s="4"/>
      <c r="V1216" s="4"/>
      <c r="W1216" s="4">
        <v>0</v>
      </c>
      <c r="X1216" s="4">
        <v>1</v>
      </c>
      <c r="Y1216" s="4">
        <v>0</v>
      </c>
      <c r="Z1216" s="4"/>
      <c r="AA1216" s="4"/>
      <c r="AB1216" s="4"/>
    </row>
    <row r="1217" spans="1:28" x14ac:dyDescent="0.2">
      <c r="A1217" s="4">
        <v>50</v>
      </c>
      <c r="B1217" s="4">
        <v>0</v>
      </c>
      <c r="C1217" s="4">
        <v>0</v>
      </c>
      <c r="D1217" s="4">
        <v>1</v>
      </c>
      <c r="E1217" s="4">
        <v>226</v>
      </c>
      <c r="F1217" s="4">
        <f>ROUND(Source!AW1211,O1217)</f>
        <v>0</v>
      </c>
      <c r="G1217" s="4" t="s">
        <v>62</v>
      </c>
      <c r="H1217" s="4" t="s">
        <v>63</v>
      </c>
      <c r="I1217" s="4"/>
      <c r="J1217" s="4"/>
      <c r="K1217" s="4">
        <v>226</v>
      </c>
      <c r="L1217" s="4">
        <v>5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>
        <v>0</v>
      </c>
      <c r="X1217" s="4">
        <v>1</v>
      </c>
      <c r="Y1217" s="4">
        <v>0</v>
      </c>
      <c r="Z1217" s="4"/>
      <c r="AA1217" s="4"/>
      <c r="AB1217" s="4"/>
    </row>
    <row r="1218" spans="1:28" x14ac:dyDescent="0.2">
      <c r="A1218" s="4">
        <v>50</v>
      </c>
      <c r="B1218" s="4">
        <v>0</v>
      </c>
      <c r="C1218" s="4">
        <v>0</v>
      </c>
      <c r="D1218" s="4">
        <v>1</v>
      </c>
      <c r="E1218" s="4">
        <v>227</v>
      </c>
      <c r="F1218" s="4">
        <f>ROUND(Source!AX1211,O1218)</f>
        <v>0</v>
      </c>
      <c r="G1218" s="4" t="s">
        <v>64</v>
      </c>
      <c r="H1218" s="4" t="s">
        <v>65</v>
      </c>
      <c r="I1218" s="4"/>
      <c r="J1218" s="4"/>
      <c r="K1218" s="4">
        <v>227</v>
      </c>
      <c r="L1218" s="4">
        <v>6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>
        <v>0</v>
      </c>
      <c r="X1218" s="4">
        <v>1</v>
      </c>
      <c r="Y1218" s="4">
        <v>0</v>
      </c>
      <c r="Z1218" s="4"/>
      <c r="AA1218" s="4"/>
      <c r="AB1218" s="4"/>
    </row>
    <row r="1219" spans="1:28" x14ac:dyDescent="0.2">
      <c r="A1219" s="4">
        <v>50</v>
      </c>
      <c r="B1219" s="4">
        <v>0</v>
      </c>
      <c r="C1219" s="4">
        <v>0</v>
      </c>
      <c r="D1219" s="4">
        <v>1</v>
      </c>
      <c r="E1219" s="4">
        <v>228</v>
      </c>
      <c r="F1219" s="4">
        <f>ROUND(Source!AY1211,O1219)</f>
        <v>0</v>
      </c>
      <c r="G1219" s="4" t="s">
        <v>66</v>
      </c>
      <c r="H1219" s="4" t="s">
        <v>67</v>
      </c>
      <c r="I1219" s="4"/>
      <c r="J1219" s="4"/>
      <c r="K1219" s="4">
        <v>228</v>
      </c>
      <c r="L1219" s="4">
        <v>7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>
        <v>0</v>
      </c>
      <c r="X1219" s="4">
        <v>1</v>
      </c>
      <c r="Y1219" s="4">
        <v>0</v>
      </c>
      <c r="Z1219" s="4"/>
      <c r="AA1219" s="4"/>
      <c r="AB1219" s="4"/>
    </row>
    <row r="1220" spans="1:28" x14ac:dyDescent="0.2">
      <c r="A1220" s="4">
        <v>50</v>
      </c>
      <c r="B1220" s="4">
        <v>0</v>
      </c>
      <c r="C1220" s="4">
        <v>0</v>
      </c>
      <c r="D1220" s="4">
        <v>1</v>
      </c>
      <c r="E1220" s="4">
        <v>216</v>
      </c>
      <c r="F1220" s="4">
        <f>ROUND(Source!AP1211,O1220)</f>
        <v>0</v>
      </c>
      <c r="G1220" s="4" t="s">
        <v>68</v>
      </c>
      <c r="H1220" s="4" t="s">
        <v>69</v>
      </c>
      <c r="I1220" s="4"/>
      <c r="J1220" s="4"/>
      <c r="K1220" s="4">
        <v>216</v>
      </c>
      <c r="L1220" s="4">
        <v>8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>
        <v>0</v>
      </c>
      <c r="X1220" s="4">
        <v>1</v>
      </c>
      <c r="Y1220" s="4">
        <v>0</v>
      </c>
      <c r="Z1220" s="4"/>
      <c r="AA1220" s="4"/>
      <c r="AB1220" s="4"/>
    </row>
    <row r="1221" spans="1:28" x14ac:dyDescent="0.2">
      <c r="A1221" s="4">
        <v>50</v>
      </c>
      <c r="B1221" s="4">
        <v>0</v>
      </c>
      <c r="C1221" s="4">
        <v>0</v>
      </c>
      <c r="D1221" s="4">
        <v>1</v>
      </c>
      <c r="E1221" s="4">
        <v>223</v>
      </c>
      <c r="F1221" s="4">
        <f>ROUND(Source!AQ1211,O1221)</f>
        <v>0</v>
      </c>
      <c r="G1221" s="4" t="s">
        <v>70</v>
      </c>
      <c r="H1221" s="4" t="s">
        <v>71</v>
      </c>
      <c r="I1221" s="4"/>
      <c r="J1221" s="4"/>
      <c r="K1221" s="4">
        <v>223</v>
      </c>
      <c r="L1221" s="4">
        <v>9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>
        <v>0</v>
      </c>
      <c r="X1221" s="4">
        <v>1</v>
      </c>
      <c r="Y1221" s="4">
        <v>0</v>
      </c>
      <c r="Z1221" s="4"/>
      <c r="AA1221" s="4"/>
      <c r="AB1221" s="4"/>
    </row>
    <row r="1222" spans="1:28" x14ac:dyDescent="0.2">
      <c r="A1222" s="4">
        <v>50</v>
      </c>
      <c r="B1222" s="4">
        <v>0</v>
      </c>
      <c r="C1222" s="4">
        <v>0</v>
      </c>
      <c r="D1222" s="4">
        <v>1</v>
      </c>
      <c r="E1222" s="4">
        <v>229</v>
      </c>
      <c r="F1222" s="4">
        <f>ROUND(Source!AZ1211,O1222)</f>
        <v>0</v>
      </c>
      <c r="G1222" s="4" t="s">
        <v>72</v>
      </c>
      <c r="H1222" s="4" t="s">
        <v>73</v>
      </c>
      <c r="I1222" s="4"/>
      <c r="J1222" s="4"/>
      <c r="K1222" s="4">
        <v>229</v>
      </c>
      <c r="L1222" s="4">
        <v>10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>
        <v>0</v>
      </c>
      <c r="X1222" s="4">
        <v>1</v>
      </c>
      <c r="Y1222" s="4">
        <v>0</v>
      </c>
      <c r="Z1222" s="4"/>
      <c r="AA1222" s="4"/>
      <c r="AB1222" s="4"/>
    </row>
    <row r="1223" spans="1:28" x14ac:dyDescent="0.2">
      <c r="A1223" s="4">
        <v>50</v>
      </c>
      <c r="B1223" s="4">
        <v>0</v>
      </c>
      <c r="C1223" s="4">
        <v>0</v>
      </c>
      <c r="D1223" s="4">
        <v>1</v>
      </c>
      <c r="E1223" s="4">
        <v>203</v>
      </c>
      <c r="F1223" s="4">
        <f>ROUND(Source!Q1211,O1223)</f>
        <v>0</v>
      </c>
      <c r="G1223" s="4" t="s">
        <v>74</v>
      </c>
      <c r="H1223" s="4" t="s">
        <v>75</v>
      </c>
      <c r="I1223" s="4"/>
      <c r="J1223" s="4"/>
      <c r="K1223" s="4">
        <v>203</v>
      </c>
      <c r="L1223" s="4">
        <v>11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>
        <v>0</v>
      </c>
      <c r="X1223" s="4">
        <v>1</v>
      </c>
      <c r="Y1223" s="4">
        <v>0</v>
      </c>
      <c r="Z1223" s="4"/>
      <c r="AA1223" s="4"/>
      <c r="AB1223" s="4"/>
    </row>
    <row r="1224" spans="1:28" x14ac:dyDescent="0.2">
      <c r="A1224" s="4">
        <v>50</v>
      </c>
      <c r="B1224" s="4">
        <v>0</v>
      </c>
      <c r="C1224" s="4">
        <v>0</v>
      </c>
      <c r="D1224" s="4">
        <v>1</v>
      </c>
      <c r="E1224" s="4">
        <v>231</v>
      </c>
      <c r="F1224" s="4">
        <f>ROUND(Source!BB1211,O1224)</f>
        <v>0</v>
      </c>
      <c r="G1224" s="4" t="s">
        <v>76</v>
      </c>
      <c r="H1224" s="4" t="s">
        <v>77</v>
      </c>
      <c r="I1224" s="4"/>
      <c r="J1224" s="4"/>
      <c r="K1224" s="4">
        <v>231</v>
      </c>
      <c r="L1224" s="4">
        <v>12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>
        <v>0</v>
      </c>
      <c r="X1224" s="4">
        <v>1</v>
      </c>
      <c r="Y1224" s="4">
        <v>0</v>
      </c>
      <c r="Z1224" s="4"/>
      <c r="AA1224" s="4"/>
      <c r="AB1224" s="4"/>
    </row>
    <row r="1225" spans="1:28" x14ac:dyDescent="0.2">
      <c r="A1225" s="4">
        <v>50</v>
      </c>
      <c r="B1225" s="4">
        <v>0</v>
      </c>
      <c r="C1225" s="4">
        <v>0</v>
      </c>
      <c r="D1225" s="4">
        <v>1</v>
      </c>
      <c r="E1225" s="4">
        <v>204</v>
      </c>
      <c r="F1225" s="4">
        <f>ROUND(Source!R1211,O1225)</f>
        <v>0</v>
      </c>
      <c r="G1225" s="4" t="s">
        <v>78</v>
      </c>
      <c r="H1225" s="4" t="s">
        <v>79</v>
      </c>
      <c r="I1225" s="4"/>
      <c r="J1225" s="4"/>
      <c r="K1225" s="4">
        <v>204</v>
      </c>
      <c r="L1225" s="4">
        <v>13</v>
      </c>
      <c r="M1225" s="4">
        <v>3</v>
      </c>
      <c r="N1225" s="4" t="s">
        <v>3</v>
      </c>
      <c r="O1225" s="4">
        <v>2</v>
      </c>
      <c r="P1225" s="4"/>
      <c r="Q1225" s="4"/>
      <c r="R1225" s="4"/>
      <c r="S1225" s="4"/>
      <c r="T1225" s="4"/>
      <c r="U1225" s="4"/>
      <c r="V1225" s="4"/>
      <c r="W1225" s="4">
        <v>0</v>
      </c>
      <c r="X1225" s="4">
        <v>1</v>
      </c>
      <c r="Y1225" s="4">
        <v>0</v>
      </c>
      <c r="Z1225" s="4"/>
      <c r="AA1225" s="4"/>
      <c r="AB1225" s="4"/>
    </row>
    <row r="1226" spans="1:28" x14ac:dyDescent="0.2">
      <c r="A1226" s="4">
        <v>50</v>
      </c>
      <c r="B1226" s="4">
        <v>0</v>
      </c>
      <c r="C1226" s="4">
        <v>0</v>
      </c>
      <c r="D1226" s="4">
        <v>1</v>
      </c>
      <c r="E1226" s="4">
        <v>205</v>
      </c>
      <c r="F1226" s="4">
        <f>ROUND(Source!S1211,O1226)</f>
        <v>249.92</v>
      </c>
      <c r="G1226" s="4" t="s">
        <v>80</v>
      </c>
      <c r="H1226" s="4" t="s">
        <v>81</v>
      </c>
      <c r="I1226" s="4"/>
      <c r="J1226" s="4"/>
      <c r="K1226" s="4">
        <v>205</v>
      </c>
      <c r="L1226" s="4">
        <v>14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>
        <v>249.92</v>
      </c>
      <c r="X1226" s="4">
        <v>1</v>
      </c>
      <c r="Y1226" s="4">
        <v>249.92</v>
      </c>
      <c r="Z1226" s="4"/>
      <c r="AA1226" s="4"/>
      <c r="AB1226" s="4"/>
    </row>
    <row r="1227" spans="1:28" x14ac:dyDescent="0.2">
      <c r="A1227" s="4">
        <v>50</v>
      </c>
      <c r="B1227" s="4">
        <v>0</v>
      </c>
      <c r="C1227" s="4">
        <v>0</v>
      </c>
      <c r="D1227" s="4">
        <v>1</v>
      </c>
      <c r="E1227" s="4">
        <v>232</v>
      </c>
      <c r="F1227" s="4">
        <f>ROUND(Source!BC1211,O1227)</f>
        <v>0</v>
      </c>
      <c r="G1227" s="4" t="s">
        <v>82</v>
      </c>
      <c r="H1227" s="4" t="s">
        <v>83</v>
      </c>
      <c r="I1227" s="4"/>
      <c r="J1227" s="4"/>
      <c r="K1227" s="4">
        <v>232</v>
      </c>
      <c r="L1227" s="4">
        <v>15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>
        <v>0</v>
      </c>
      <c r="X1227" s="4">
        <v>1</v>
      </c>
      <c r="Y1227" s="4">
        <v>0</v>
      </c>
      <c r="Z1227" s="4"/>
      <c r="AA1227" s="4"/>
      <c r="AB1227" s="4"/>
    </row>
    <row r="1228" spans="1:28" x14ac:dyDescent="0.2">
      <c r="A1228" s="4">
        <v>50</v>
      </c>
      <c r="B1228" s="4">
        <v>0</v>
      </c>
      <c r="C1228" s="4">
        <v>0</v>
      </c>
      <c r="D1228" s="4">
        <v>1</v>
      </c>
      <c r="E1228" s="4">
        <v>214</v>
      </c>
      <c r="F1228" s="4">
        <f>ROUND(Source!AS1211,O1228)</f>
        <v>534.70000000000005</v>
      </c>
      <c r="G1228" s="4" t="s">
        <v>84</v>
      </c>
      <c r="H1228" s="4" t="s">
        <v>85</v>
      </c>
      <c r="I1228" s="4"/>
      <c r="J1228" s="4"/>
      <c r="K1228" s="4">
        <v>214</v>
      </c>
      <c r="L1228" s="4">
        <v>16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>
        <v>534.70000000000005</v>
      </c>
      <c r="X1228" s="4">
        <v>1</v>
      </c>
      <c r="Y1228" s="4">
        <v>534.70000000000005</v>
      </c>
      <c r="Z1228" s="4"/>
      <c r="AA1228" s="4"/>
      <c r="AB1228" s="4"/>
    </row>
    <row r="1229" spans="1:28" x14ac:dyDescent="0.2">
      <c r="A1229" s="4">
        <v>50</v>
      </c>
      <c r="B1229" s="4">
        <v>0</v>
      </c>
      <c r="C1229" s="4">
        <v>0</v>
      </c>
      <c r="D1229" s="4">
        <v>1</v>
      </c>
      <c r="E1229" s="4">
        <v>215</v>
      </c>
      <c r="F1229" s="4">
        <f>ROUND(Source!AT1211,O1229)</f>
        <v>0</v>
      </c>
      <c r="G1229" s="4" t="s">
        <v>86</v>
      </c>
      <c r="H1229" s="4" t="s">
        <v>87</v>
      </c>
      <c r="I1229" s="4"/>
      <c r="J1229" s="4"/>
      <c r="K1229" s="4">
        <v>215</v>
      </c>
      <c r="L1229" s="4">
        <v>17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>
        <v>0</v>
      </c>
      <c r="X1229" s="4">
        <v>1</v>
      </c>
      <c r="Y1229" s="4">
        <v>0</v>
      </c>
      <c r="Z1229" s="4"/>
      <c r="AA1229" s="4"/>
      <c r="AB1229" s="4"/>
    </row>
    <row r="1230" spans="1:28" x14ac:dyDescent="0.2">
      <c r="A1230" s="4">
        <v>50</v>
      </c>
      <c r="B1230" s="4">
        <v>0</v>
      </c>
      <c r="C1230" s="4">
        <v>0</v>
      </c>
      <c r="D1230" s="4">
        <v>1</v>
      </c>
      <c r="E1230" s="4">
        <v>217</v>
      </c>
      <c r="F1230" s="4">
        <f>ROUND(Source!AU1211,O1230)</f>
        <v>0</v>
      </c>
      <c r="G1230" s="4" t="s">
        <v>88</v>
      </c>
      <c r="H1230" s="4" t="s">
        <v>89</v>
      </c>
      <c r="I1230" s="4"/>
      <c r="J1230" s="4"/>
      <c r="K1230" s="4">
        <v>217</v>
      </c>
      <c r="L1230" s="4">
        <v>18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>
        <v>0</v>
      </c>
      <c r="X1230" s="4">
        <v>1</v>
      </c>
      <c r="Y1230" s="4">
        <v>0</v>
      </c>
      <c r="Z1230" s="4"/>
      <c r="AA1230" s="4"/>
      <c r="AB1230" s="4"/>
    </row>
    <row r="1231" spans="1:28" x14ac:dyDescent="0.2">
      <c r="A1231" s="4">
        <v>50</v>
      </c>
      <c r="B1231" s="4">
        <v>0</v>
      </c>
      <c r="C1231" s="4">
        <v>0</v>
      </c>
      <c r="D1231" s="4">
        <v>1</v>
      </c>
      <c r="E1231" s="4">
        <v>230</v>
      </c>
      <c r="F1231" s="4">
        <f>ROUND(Source!BA1211,O1231)</f>
        <v>0</v>
      </c>
      <c r="G1231" s="4" t="s">
        <v>90</v>
      </c>
      <c r="H1231" s="4" t="s">
        <v>91</v>
      </c>
      <c r="I1231" s="4"/>
      <c r="J1231" s="4"/>
      <c r="K1231" s="4">
        <v>230</v>
      </c>
      <c r="L1231" s="4">
        <v>19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>
        <v>0</v>
      </c>
      <c r="X1231" s="4">
        <v>1</v>
      </c>
      <c r="Y1231" s="4">
        <v>0</v>
      </c>
      <c r="Z1231" s="4"/>
      <c r="AA1231" s="4"/>
      <c r="AB1231" s="4"/>
    </row>
    <row r="1232" spans="1:28" x14ac:dyDescent="0.2">
      <c r="A1232" s="4">
        <v>50</v>
      </c>
      <c r="B1232" s="4">
        <v>0</v>
      </c>
      <c r="C1232" s="4">
        <v>0</v>
      </c>
      <c r="D1232" s="4">
        <v>1</v>
      </c>
      <c r="E1232" s="4">
        <v>206</v>
      </c>
      <c r="F1232" s="4">
        <f>ROUND(Source!T1211,O1232)</f>
        <v>0</v>
      </c>
      <c r="G1232" s="4" t="s">
        <v>92</v>
      </c>
      <c r="H1232" s="4" t="s">
        <v>93</v>
      </c>
      <c r="I1232" s="4"/>
      <c r="J1232" s="4"/>
      <c r="K1232" s="4">
        <v>206</v>
      </c>
      <c r="L1232" s="4">
        <v>20</v>
      </c>
      <c r="M1232" s="4">
        <v>3</v>
      </c>
      <c r="N1232" s="4" t="s">
        <v>3</v>
      </c>
      <c r="O1232" s="4">
        <v>2</v>
      </c>
      <c r="P1232" s="4"/>
      <c r="Q1232" s="4"/>
      <c r="R1232" s="4"/>
      <c r="S1232" s="4"/>
      <c r="T1232" s="4"/>
      <c r="U1232" s="4"/>
      <c r="V1232" s="4"/>
      <c r="W1232" s="4">
        <v>0</v>
      </c>
      <c r="X1232" s="4">
        <v>1</v>
      </c>
      <c r="Y1232" s="4">
        <v>0</v>
      </c>
      <c r="Z1232" s="4"/>
      <c r="AA1232" s="4"/>
      <c r="AB1232" s="4"/>
    </row>
    <row r="1233" spans="1:245" x14ac:dyDescent="0.2">
      <c r="A1233" s="4">
        <v>50</v>
      </c>
      <c r="B1233" s="4">
        <v>0</v>
      </c>
      <c r="C1233" s="4">
        <v>0</v>
      </c>
      <c r="D1233" s="4">
        <v>1</v>
      </c>
      <c r="E1233" s="4">
        <v>207</v>
      </c>
      <c r="F1233" s="4">
        <f>Source!U1211</f>
        <v>0.90235299999999996</v>
      </c>
      <c r="G1233" s="4" t="s">
        <v>94</v>
      </c>
      <c r="H1233" s="4" t="s">
        <v>95</v>
      </c>
      <c r="I1233" s="4"/>
      <c r="J1233" s="4"/>
      <c r="K1233" s="4">
        <v>207</v>
      </c>
      <c r="L1233" s="4">
        <v>21</v>
      </c>
      <c r="M1233" s="4">
        <v>3</v>
      </c>
      <c r="N1233" s="4" t="s">
        <v>3</v>
      </c>
      <c r="O1233" s="4">
        <v>-1</v>
      </c>
      <c r="P1233" s="4"/>
      <c r="Q1233" s="4"/>
      <c r="R1233" s="4"/>
      <c r="S1233" s="4"/>
      <c r="T1233" s="4"/>
      <c r="U1233" s="4"/>
      <c r="V1233" s="4"/>
      <c r="W1233" s="4">
        <v>0.90235299999999996</v>
      </c>
      <c r="X1233" s="4">
        <v>1</v>
      </c>
      <c r="Y1233" s="4">
        <v>0.90235299999999996</v>
      </c>
      <c r="Z1233" s="4"/>
      <c r="AA1233" s="4"/>
      <c r="AB1233" s="4"/>
    </row>
    <row r="1234" spans="1:245" x14ac:dyDescent="0.2">
      <c r="A1234" s="4">
        <v>50</v>
      </c>
      <c r="B1234" s="4">
        <v>0</v>
      </c>
      <c r="C1234" s="4">
        <v>0</v>
      </c>
      <c r="D1234" s="4">
        <v>1</v>
      </c>
      <c r="E1234" s="4">
        <v>208</v>
      </c>
      <c r="F1234" s="4">
        <f>Source!V1211</f>
        <v>0</v>
      </c>
      <c r="G1234" s="4" t="s">
        <v>96</v>
      </c>
      <c r="H1234" s="4" t="s">
        <v>97</v>
      </c>
      <c r="I1234" s="4"/>
      <c r="J1234" s="4"/>
      <c r="K1234" s="4">
        <v>208</v>
      </c>
      <c r="L1234" s="4">
        <v>22</v>
      </c>
      <c r="M1234" s="4">
        <v>3</v>
      </c>
      <c r="N1234" s="4" t="s">
        <v>3</v>
      </c>
      <c r="O1234" s="4">
        <v>-1</v>
      </c>
      <c r="P1234" s="4"/>
      <c r="Q1234" s="4"/>
      <c r="R1234" s="4"/>
      <c r="S1234" s="4"/>
      <c r="T1234" s="4"/>
      <c r="U1234" s="4"/>
      <c r="V1234" s="4"/>
      <c r="W1234" s="4">
        <v>0</v>
      </c>
      <c r="X1234" s="4">
        <v>1</v>
      </c>
      <c r="Y1234" s="4">
        <v>0</v>
      </c>
      <c r="Z1234" s="4"/>
      <c r="AA1234" s="4"/>
      <c r="AB1234" s="4"/>
    </row>
    <row r="1235" spans="1:245" x14ac:dyDescent="0.2">
      <c r="A1235" s="4">
        <v>50</v>
      </c>
      <c r="B1235" s="4">
        <v>0</v>
      </c>
      <c r="C1235" s="4">
        <v>0</v>
      </c>
      <c r="D1235" s="4">
        <v>1</v>
      </c>
      <c r="E1235" s="4">
        <v>209</v>
      </c>
      <c r="F1235" s="4">
        <f>ROUND(Source!W1211,O1235)</f>
        <v>0</v>
      </c>
      <c r="G1235" s="4" t="s">
        <v>98</v>
      </c>
      <c r="H1235" s="4" t="s">
        <v>99</v>
      </c>
      <c r="I1235" s="4"/>
      <c r="J1235" s="4"/>
      <c r="K1235" s="4">
        <v>209</v>
      </c>
      <c r="L1235" s="4">
        <v>23</v>
      </c>
      <c r="M1235" s="4">
        <v>3</v>
      </c>
      <c r="N1235" s="4" t="s">
        <v>3</v>
      </c>
      <c r="O1235" s="4">
        <v>2</v>
      </c>
      <c r="P1235" s="4"/>
      <c r="Q1235" s="4"/>
      <c r="R1235" s="4"/>
      <c r="S1235" s="4"/>
      <c r="T1235" s="4"/>
      <c r="U1235" s="4"/>
      <c r="V1235" s="4"/>
      <c r="W1235" s="4">
        <v>0</v>
      </c>
      <c r="X1235" s="4">
        <v>1</v>
      </c>
      <c r="Y1235" s="4">
        <v>0</v>
      </c>
      <c r="Z1235" s="4"/>
      <c r="AA1235" s="4"/>
      <c r="AB1235" s="4"/>
    </row>
    <row r="1236" spans="1:245" x14ac:dyDescent="0.2">
      <c r="A1236" s="4">
        <v>50</v>
      </c>
      <c r="B1236" s="4">
        <v>0</v>
      </c>
      <c r="C1236" s="4">
        <v>0</v>
      </c>
      <c r="D1236" s="4">
        <v>1</v>
      </c>
      <c r="E1236" s="4">
        <v>233</v>
      </c>
      <c r="F1236" s="4">
        <f>ROUND(Source!BD1211,O1236)</f>
        <v>0</v>
      </c>
      <c r="G1236" s="4" t="s">
        <v>100</v>
      </c>
      <c r="H1236" s="4" t="s">
        <v>101</v>
      </c>
      <c r="I1236" s="4"/>
      <c r="J1236" s="4"/>
      <c r="K1236" s="4">
        <v>233</v>
      </c>
      <c r="L1236" s="4">
        <v>24</v>
      </c>
      <c r="M1236" s="4">
        <v>3</v>
      </c>
      <c r="N1236" s="4" t="s">
        <v>3</v>
      </c>
      <c r="O1236" s="4">
        <v>2</v>
      </c>
      <c r="P1236" s="4"/>
      <c r="Q1236" s="4"/>
      <c r="R1236" s="4"/>
      <c r="S1236" s="4"/>
      <c r="T1236" s="4"/>
      <c r="U1236" s="4"/>
      <c r="V1236" s="4"/>
      <c r="W1236" s="4">
        <v>0</v>
      </c>
      <c r="X1236" s="4">
        <v>1</v>
      </c>
      <c r="Y1236" s="4">
        <v>0</v>
      </c>
      <c r="Z1236" s="4"/>
      <c r="AA1236" s="4"/>
      <c r="AB1236" s="4"/>
    </row>
    <row r="1237" spans="1:245" x14ac:dyDescent="0.2">
      <c r="A1237" s="4">
        <v>50</v>
      </c>
      <c r="B1237" s="4">
        <v>0</v>
      </c>
      <c r="C1237" s="4">
        <v>0</v>
      </c>
      <c r="D1237" s="4">
        <v>1</v>
      </c>
      <c r="E1237" s="4">
        <v>210</v>
      </c>
      <c r="F1237" s="4">
        <f>ROUND(Source!X1211,O1237)</f>
        <v>182.32</v>
      </c>
      <c r="G1237" s="4" t="s">
        <v>102</v>
      </c>
      <c r="H1237" s="4" t="s">
        <v>103</v>
      </c>
      <c r="I1237" s="4"/>
      <c r="J1237" s="4"/>
      <c r="K1237" s="4">
        <v>210</v>
      </c>
      <c r="L1237" s="4">
        <v>25</v>
      </c>
      <c r="M1237" s="4">
        <v>3</v>
      </c>
      <c r="N1237" s="4" t="s">
        <v>3</v>
      </c>
      <c r="O1237" s="4">
        <v>2</v>
      </c>
      <c r="P1237" s="4"/>
      <c r="Q1237" s="4"/>
      <c r="R1237" s="4"/>
      <c r="S1237" s="4"/>
      <c r="T1237" s="4"/>
      <c r="U1237" s="4"/>
      <c r="V1237" s="4"/>
      <c r="W1237" s="4">
        <v>182.32</v>
      </c>
      <c r="X1237" s="4">
        <v>1</v>
      </c>
      <c r="Y1237" s="4">
        <v>182.32</v>
      </c>
      <c r="Z1237" s="4"/>
      <c r="AA1237" s="4"/>
      <c r="AB1237" s="4"/>
    </row>
    <row r="1238" spans="1:245" x14ac:dyDescent="0.2">
      <c r="A1238" s="4">
        <v>50</v>
      </c>
      <c r="B1238" s="4">
        <v>0</v>
      </c>
      <c r="C1238" s="4">
        <v>0</v>
      </c>
      <c r="D1238" s="4">
        <v>1</v>
      </c>
      <c r="E1238" s="4">
        <v>211</v>
      </c>
      <c r="F1238" s="4">
        <f>ROUND(Source!Y1211,O1238)</f>
        <v>102.46</v>
      </c>
      <c r="G1238" s="4" t="s">
        <v>104</v>
      </c>
      <c r="H1238" s="4" t="s">
        <v>105</v>
      </c>
      <c r="I1238" s="4"/>
      <c r="J1238" s="4"/>
      <c r="K1238" s="4">
        <v>211</v>
      </c>
      <c r="L1238" s="4">
        <v>26</v>
      </c>
      <c r="M1238" s="4">
        <v>3</v>
      </c>
      <c r="N1238" s="4" t="s">
        <v>3</v>
      </c>
      <c r="O1238" s="4">
        <v>2</v>
      </c>
      <c r="P1238" s="4"/>
      <c r="Q1238" s="4"/>
      <c r="R1238" s="4"/>
      <c r="S1238" s="4"/>
      <c r="T1238" s="4"/>
      <c r="U1238" s="4"/>
      <c r="V1238" s="4"/>
      <c r="W1238" s="4">
        <v>102.46</v>
      </c>
      <c r="X1238" s="4">
        <v>1</v>
      </c>
      <c r="Y1238" s="4">
        <v>102.46</v>
      </c>
      <c r="Z1238" s="4"/>
      <c r="AA1238" s="4"/>
      <c r="AB1238" s="4"/>
    </row>
    <row r="1239" spans="1:245" x14ac:dyDescent="0.2">
      <c r="A1239" s="4">
        <v>50</v>
      </c>
      <c r="B1239" s="4">
        <v>0</v>
      </c>
      <c r="C1239" s="4">
        <v>0</v>
      </c>
      <c r="D1239" s="4">
        <v>1</v>
      </c>
      <c r="E1239" s="4">
        <v>224</v>
      </c>
      <c r="F1239" s="4">
        <f>ROUND(Source!AR1211,O1239)</f>
        <v>534.70000000000005</v>
      </c>
      <c r="G1239" s="4" t="s">
        <v>106</v>
      </c>
      <c r="H1239" s="4" t="s">
        <v>107</v>
      </c>
      <c r="I1239" s="4"/>
      <c r="J1239" s="4"/>
      <c r="K1239" s="4">
        <v>224</v>
      </c>
      <c r="L1239" s="4">
        <v>27</v>
      </c>
      <c r="M1239" s="4">
        <v>3</v>
      </c>
      <c r="N1239" s="4" t="s">
        <v>3</v>
      </c>
      <c r="O1239" s="4">
        <v>2</v>
      </c>
      <c r="P1239" s="4"/>
      <c r="Q1239" s="4"/>
      <c r="R1239" s="4"/>
      <c r="S1239" s="4"/>
      <c r="T1239" s="4"/>
      <c r="U1239" s="4"/>
      <c r="V1239" s="4"/>
      <c r="W1239" s="4">
        <v>534.70000000000005</v>
      </c>
      <c r="X1239" s="4">
        <v>1</v>
      </c>
      <c r="Y1239" s="4">
        <v>534.70000000000005</v>
      </c>
      <c r="Z1239" s="4"/>
      <c r="AA1239" s="4"/>
      <c r="AB1239" s="4"/>
    </row>
    <row r="1241" spans="1:245" x14ac:dyDescent="0.2">
      <c r="A1241" s="1">
        <v>5</v>
      </c>
      <c r="B1241" s="1">
        <v>1</v>
      </c>
      <c r="C1241" s="1"/>
      <c r="D1241" s="1">
        <f>ROW(A1260)</f>
        <v>1260</v>
      </c>
      <c r="E1241" s="1"/>
      <c r="F1241" s="1" t="s">
        <v>17</v>
      </c>
      <c r="G1241" s="1" t="s">
        <v>157</v>
      </c>
      <c r="H1241" s="1" t="s">
        <v>3</v>
      </c>
      <c r="I1241" s="1">
        <v>0</v>
      </c>
      <c r="J1241" s="1"/>
      <c r="K1241" s="1">
        <v>0</v>
      </c>
      <c r="L1241" s="1"/>
      <c r="M1241" s="1" t="s">
        <v>3</v>
      </c>
      <c r="N1241" s="1"/>
      <c r="O1241" s="1"/>
      <c r="P1241" s="1"/>
      <c r="Q1241" s="1"/>
      <c r="R1241" s="1"/>
      <c r="S1241" s="1">
        <v>0</v>
      </c>
      <c r="T1241" s="1"/>
      <c r="U1241" s="1" t="s">
        <v>3</v>
      </c>
      <c r="V1241" s="1">
        <v>0</v>
      </c>
      <c r="W1241" s="1"/>
      <c r="X1241" s="1"/>
      <c r="Y1241" s="1"/>
      <c r="Z1241" s="1"/>
      <c r="AA1241" s="1"/>
      <c r="AB1241" s="1" t="s">
        <v>3</v>
      </c>
      <c r="AC1241" s="1" t="s">
        <v>3</v>
      </c>
      <c r="AD1241" s="1" t="s">
        <v>3</v>
      </c>
      <c r="AE1241" s="1" t="s">
        <v>3</v>
      </c>
      <c r="AF1241" s="1" t="s">
        <v>3</v>
      </c>
      <c r="AG1241" s="1" t="s">
        <v>3</v>
      </c>
      <c r="AH1241" s="1"/>
      <c r="AI1241" s="1"/>
      <c r="AJ1241" s="1"/>
      <c r="AK1241" s="1"/>
      <c r="AL1241" s="1"/>
      <c r="AM1241" s="1"/>
      <c r="AN1241" s="1"/>
      <c r="AO1241" s="1"/>
      <c r="AP1241" s="1" t="s">
        <v>3</v>
      </c>
      <c r="AQ1241" s="1" t="s">
        <v>3</v>
      </c>
      <c r="AR1241" s="1" t="s">
        <v>3</v>
      </c>
      <c r="AS1241" s="1"/>
      <c r="AT1241" s="1"/>
      <c r="AU1241" s="1"/>
      <c r="AV1241" s="1"/>
      <c r="AW1241" s="1"/>
      <c r="AX1241" s="1"/>
      <c r="AY1241" s="1"/>
      <c r="AZ1241" s="1" t="s">
        <v>3</v>
      </c>
      <c r="BA1241" s="1"/>
      <c r="BB1241" s="1" t="s">
        <v>3</v>
      </c>
      <c r="BC1241" s="1" t="s">
        <v>3</v>
      </c>
      <c r="BD1241" s="1" t="s">
        <v>3</v>
      </c>
      <c r="BE1241" s="1" t="s">
        <v>3</v>
      </c>
      <c r="BF1241" s="1" t="s">
        <v>3</v>
      </c>
      <c r="BG1241" s="1" t="s">
        <v>3</v>
      </c>
      <c r="BH1241" s="1" t="s">
        <v>3</v>
      </c>
      <c r="BI1241" s="1" t="s">
        <v>3</v>
      </c>
      <c r="BJ1241" s="1" t="s">
        <v>3</v>
      </c>
      <c r="BK1241" s="1" t="s">
        <v>3</v>
      </c>
      <c r="BL1241" s="1" t="s">
        <v>3</v>
      </c>
      <c r="BM1241" s="1" t="s">
        <v>3</v>
      </c>
      <c r="BN1241" s="1" t="s">
        <v>3</v>
      </c>
      <c r="BO1241" s="1" t="s">
        <v>3</v>
      </c>
      <c r="BP1241" s="1" t="s">
        <v>3</v>
      </c>
      <c r="BQ1241" s="1"/>
      <c r="BR1241" s="1"/>
      <c r="BS1241" s="1"/>
      <c r="BT1241" s="1"/>
      <c r="BU1241" s="1"/>
      <c r="BV1241" s="1"/>
      <c r="BW1241" s="1"/>
      <c r="BX1241" s="1">
        <v>0</v>
      </c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>
        <v>0</v>
      </c>
    </row>
    <row r="1243" spans="1:245" x14ac:dyDescent="0.2">
      <c r="A1243" s="2">
        <v>52</v>
      </c>
      <c r="B1243" s="2">
        <f t="shared" ref="B1243:G1243" si="1123">B1260</f>
        <v>1</v>
      </c>
      <c r="C1243" s="2">
        <f t="shared" si="1123"/>
        <v>5</v>
      </c>
      <c r="D1243" s="2">
        <f t="shared" si="1123"/>
        <v>1241</v>
      </c>
      <c r="E1243" s="2">
        <f t="shared" si="1123"/>
        <v>0</v>
      </c>
      <c r="F1243" s="2" t="str">
        <f t="shared" si="1123"/>
        <v>Новый подраздел</v>
      </c>
      <c r="G1243" s="2" t="str">
        <f t="shared" si="1123"/>
        <v>Монтажные (кровельные)работы</v>
      </c>
      <c r="H1243" s="2"/>
      <c r="I1243" s="2"/>
      <c r="J1243" s="2"/>
      <c r="K1243" s="2"/>
      <c r="L1243" s="2"/>
      <c r="M1243" s="2"/>
      <c r="N1243" s="2"/>
      <c r="O1243" s="2">
        <f t="shared" ref="O1243:AT1243" si="1124">O1260</f>
        <v>87761.59</v>
      </c>
      <c r="P1243" s="2">
        <f t="shared" si="1124"/>
        <v>60758.54</v>
      </c>
      <c r="Q1243" s="2">
        <f t="shared" si="1124"/>
        <v>3462.91</v>
      </c>
      <c r="R1243" s="2">
        <f t="shared" si="1124"/>
        <v>1996.67</v>
      </c>
      <c r="S1243" s="2">
        <f t="shared" si="1124"/>
        <v>23540.14</v>
      </c>
      <c r="T1243" s="2">
        <f t="shared" si="1124"/>
        <v>0</v>
      </c>
      <c r="U1243" s="2">
        <f t="shared" si="1124"/>
        <v>71.524956999999986</v>
      </c>
      <c r="V1243" s="2">
        <f t="shared" si="1124"/>
        <v>0</v>
      </c>
      <c r="W1243" s="2">
        <f t="shared" si="1124"/>
        <v>0</v>
      </c>
      <c r="X1243" s="2">
        <f t="shared" si="1124"/>
        <v>19695.04</v>
      </c>
      <c r="Y1243" s="2">
        <f t="shared" si="1124"/>
        <v>9651.4599999999991</v>
      </c>
      <c r="Z1243" s="2">
        <f t="shared" si="1124"/>
        <v>0</v>
      </c>
      <c r="AA1243" s="2">
        <f t="shared" si="1124"/>
        <v>0</v>
      </c>
      <c r="AB1243" s="2">
        <f t="shared" si="1124"/>
        <v>87761.59</v>
      </c>
      <c r="AC1243" s="2">
        <f t="shared" si="1124"/>
        <v>60758.54</v>
      </c>
      <c r="AD1243" s="2">
        <f t="shared" si="1124"/>
        <v>3462.91</v>
      </c>
      <c r="AE1243" s="2">
        <f t="shared" si="1124"/>
        <v>1996.67</v>
      </c>
      <c r="AF1243" s="2">
        <f t="shared" si="1124"/>
        <v>23540.14</v>
      </c>
      <c r="AG1243" s="2">
        <f t="shared" si="1124"/>
        <v>0</v>
      </c>
      <c r="AH1243" s="2">
        <f t="shared" si="1124"/>
        <v>71.524956999999986</v>
      </c>
      <c r="AI1243" s="2">
        <f t="shared" si="1124"/>
        <v>0</v>
      </c>
      <c r="AJ1243" s="2">
        <f t="shared" si="1124"/>
        <v>0</v>
      </c>
      <c r="AK1243" s="2">
        <f t="shared" si="1124"/>
        <v>19695.04</v>
      </c>
      <c r="AL1243" s="2">
        <f t="shared" si="1124"/>
        <v>9651.4599999999991</v>
      </c>
      <c r="AM1243" s="2">
        <f t="shared" si="1124"/>
        <v>0</v>
      </c>
      <c r="AN1243" s="2">
        <f t="shared" si="1124"/>
        <v>0</v>
      </c>
      <c r="AO1243" s="2">
        <f t="shared" si="1124"/>
        <v>0</v>
      </c>
      <c r="AP1243" s="2">
        <f t="shared" si="1124"/>
        <v>0</v>
      </c>
      <c r="AQ1243" s="2">
        <f t="shared" si="1124"/>
        <v>0</v>
      </c>
      <c r="AR1243" s="2">
        <f t="shared" si="1124"/>
        <v>120302.76</v>
      </c>
      <c r="AS1243" s="2">
        <f t="shared" si="1124"/>
        <v>120302.76</v>
      </c>
      <c r="AT1243" s="2">
        <f t="shared" si="1124"/>
        <v>0</v>
      </c>
      <c r="AU1243" s="2">
        <f t="shared" ref="AU1243:BZ1243" si="1125">AU1260</f>
        <v>0</v>
      </c>
      <c r="AV1243" s="2">
        <f t="shared" si="1125"/>
        <v>60758.54</v>
      </c>
      <c r="AW1243" s="2">
        <f t="shared" si="1125"/>
        <v>60758.54</v>
      </c>
      <c r="AX1243" s="2">
        <f t="shared" si="1125"/>
        <v>0</v>
      </c>
      <c r="AY1243" s="2">
        <f t="shared" si="1125"/>
        <v>60758.54</v>
      </c>
      <c r="AZ1243" s="2">
        <f t="shared" si="1125"/>
        <v>0</v>
      </c>
      <c r="BA1243" s="2">
        <f t="shared" si="1125"/>
        <v>0</v>
      </c>
      <c r="BB1243" s="2">
        <f t="shared" si="1125"/>
        <v>0</v>
      </c>
      <c r="BC1243" s="2">
        <f t="shared" si="1125"/>
        <v>0</v>
      </c>
      <c r="BD1243" s="2">
        <f t="shared" si="1125"/>
        <v>0</v>
      </c>
      <c r="BE1243" s="2">
        <f t="shared" si="1125"/>
        <v>0</v>
      </c>
      <c r="BF1243" s="2">
        <f t="shared" si="1125"/>
        <v>0</v>
      </c>
      <c r="BG1243" s="2">
        <f t="shared" si="1125"/>
        <v>0</v>
      </c>
      <c r="BH1243" s="2">
        <f t="shared" si="1125"/>
        <v>0</v>
      </c>
      <c r="BI1243" s="2">
        <f t="shared" si="1125"/>
        <v>0</v>
      </c>
      <c r="BJ1243" s="2">
        <f t="shared" si="1125"/>
        <v>0</v>
      </c>
      <c r="BK1243" s="2">
        <f t="shared" si="1125"/>
        <v>0</v>
      </c>
      <c r="BL1243" s="2">
        <f t="shared" si="1125"/>
        <v>0</v>
      </c>
      <c r="BM1243" s="2">
        <f t="shared" si="1125"/>
        <v>0</v>
      </c>
      <c r="BN1243" s="2">
        <f t="shared" si="1125"/>
        <v>0</v>
      </c>
      <c r="BO1243" s="2">
        <f t="shared" si="1125"/>
        <v>0</v>
      </c>
      <c r="BP1243" s="2">
        <f t="shared" si="1125"/>
        <v>0</v>
      </c>
      <c r="BQ1243" s="2">
        <f t="shared" si="1125"/>
        <v>0</v>
      </c>
      <c r="BR1243" s="2">
        <f t="shared" si="1125"/>
        <v>0</v>
      </c>
      <c r="BS1243" s="2">
        <f t="shared" si="1125"/>
        <v>0</v>
      </c>
      <c r="BT1243" s="2">
        <f t="shared" si="1125"/>
        <v>0</v>
      </c>
      <c r="BU1243" s="2">
        <f t="shared" si="1125"/>
        <v>0</v>
      </c>
      <c r="BV1243" s="2">
        <f t="shared" si="1125"/>
        <v>0</v>
      </c>
      <c r="BW1243" s="2">
        <f t="shared" si="1125"/>
        <v>0</v>
      </c>
      <c r="BX1243" s="2">
        <f t="shared" si="1125"/>
        <v>0</v>
      </c>
      <c r="BY1243" s="2">
        <f t="shared" si="1125"/>
        <v>0</v>
      </c>
      <c r="BZ1243" s="2">
        <f t="shared" si="1125"/>
        <v>0</v>
      </c>
      <c r="CA1243" s="2">
        <f t="shared" ref="CA1243:DF1243" si="1126">CA1260</f>
        <v>120302.76</v>
      </c>
      <c r="CB1243" s="2">
        <f t="shared" si="1126"/>
        <v>120302.76</v>
      </c>
      <c r="CC1243" s="2">
        <f t="shared" si="1126"/>
        <v>0</v>
      </c>
      <c r="CD1243" s="2">
        <f t="shared" si="1126"/>
        <v>0</v>
      </c>
      <c r="CE1243" s="2">
        <f t="shared" si="1126"/>
        <v>60758.54</v>
      </c>
      <c r="CF1243" s="2">
        <f t="shared" si="1126"/>
        <v>60758.54</v>
      </c>
      <c r="CG1243" s="2">
        <f t="shared" si="1126"/>
        <v>0</v>
      </c>
      <c r="CH1243" s="2">
        <f t="shared" si="1126"/>
        <v>60758.54</v>
      </c>
      <c r="CI1243" s="2">
        <f t="shared" si="1126"/>
        <v>0</v>
      </c>
      <c r="CJ1243" s="2">
        <f t="shared" si="1126"/>
        <v>0</v>
      </c>
      <c r="CK1243" s="2">
        <f t="shared" si="1126"/>
        <v>0</v>
      </c>
      <c r="CL1243" s="2">
        <f t="shared" si="1126"/>
        <v>0</v>
      </c>
      <c r="CM1243" s="2">
        <f t="shared" si="1126"/>
        <v>0</v>
      </c>
      <c r="CN1243" s="2">
        <f t="shared" si="1126"/>
        <v>0</v>
      </c>
      <c r="CO1243" s="2">
        <f t="shared" si="1126"/>
        <v>0</v>
      </c>
      <c r="CP1243" s="2">
        <f t="shared" si="1126"/>
        <v>0</v>
      </c>
      <c r="CQ1243" s="2">
        <f t="shared" si="1126"/>
        <v>0</v>
      </c>
      <c r="CR1243" s="2">
        <f t="shared" si="1126"/>
        <v>0</v>
      </c>
      <c r="CS1243" s="2">
        <f t="shared" si="1126"/>
        <v>0</v>
      </c>
      <c r="CT1243" s="2">
        <f t="shared" si="1126"/>
        <v>0</v>
      </c>
      <c r="CU1243" s="2">
        <f t="shared" si="1126"/>
        <v>0</v>
      </c>
      <c r="CV1243" s="2">
        <f t="shared" si="1126"/>
        <v>0</v>
      </c>
      <c r="CW1243" s="2">
        <f t="shared" si="1126"/>
        <v>0</v>
      </c>
      <c r="CX1243" s="2">
        <f t="shared" si="1126"/>
        <v>0</v>
      </c>
      <c r="CY1243" s="2">
        <f t="shared" si="1126"/>
        <v>0</v>
      </c>
      <c r="CZ1243" s="2">
        <f t="shared" si="1126"/>
        <v>0</v>
      </c>
      <c r="DA1243" s="2">
        <f t="shared" si="1126"/>
        <v>0</v>
      </c>
      <c r="DB1243" s="2">
        <f t="shared" si="1126"/>
        <v>0</v>
      </c>
      <c r="DC1243" s="2">
        <f t="shared" si="1126"/>
        <v>0</v>
      </c>
      <c r="DD1243" s="2">
        <f t="shared" si="1126"/>
        <v>0</v>
      </c>
      <c r="DE1243" s="2">
        <f t="shared" si="1126"/>
        <v>0</v>
      </c>
      <c r="DF1243" s="2">
        <f t="shared" si="1126"/>
        <v>0</v>
      </c>
      <c r="DG1243" s="3">
        <f t="shared" ref="DG1243:EL1243" si="1127">DG1260</f>
        <v>0</v>
      </c>
      <c r="DH1243" s="3">
        <f t="shared" si="1127"/>
        <v>0</v>
      </c>
      <c r="DI1243" s="3">
        <f t="shared" si="1127"/>
        <v>0</v>
      </c>
      <c r="DJ1243" s="3">
        <f t="shared" si="1127"/>
        <v>0</v>
      </c>
      <c r="DK1243" s="3">
        <f t="shared" si="1127"/>
        <v>0</v>
      </c>
      <c r="DL1243" s="3">
        <f t="shared" si="1127"/>
        <v>0</v>
      </c>
      <c r="DM1243" s="3">
        <f t="shared" si="1127"/>
        <v>0</v>
      </c>
      <c r="DN1243" s="3">
        <f t="shared" si="1127"/>
        <v>0</v>
      </c>
      <c r="DO1243" s="3">
        <f t="shared" si="1127"/>
        <v>0</v>
      </c>
      <c r="DP1243" s="3">
        <f t="shared" si="1127"/>
        <v>0</v>
      </c>
      <c r="DQ1243" s="3">
        <f t="shared" si="1127"/>
        <v>0</v>
      </c>
      <c r="DR1243" s="3">
        <f t="shared" si="1127"/>
        <v>0</v>
      </c>
      <c r="DS1243" s="3">
        <f t="shared" si="1127"/>
        <v>0</v>
      </c>
      <c r="DT1243" s="3">
        <f t="shared" si="1127"/>
        <v>0</v>
      </c>
      <c r="DU1243" s="3">
        <f t="shared" si="1127"/>
        <v>0</v>
      </c>
      <c r="DV1243" s="3">
        <f t="shared" si="1127"/>
        <v>0</v>
      </c>
      <c r="DW1243" s="3">
        <f t="shared" si="1127"/>
        <v>0</v>
      </c>
      <c r="DX1243" s="3">
        <f t="shared" si="1127"/>
        <v>0</v>
      </c>
      <c r="DY1243" s="3">
        <f t="shared" si="1127"/>
        <v>0</v>
      </c>
      <c r="DZ1243" s="3">
        <f t="shared" si="1127"/>
        <v>0</v>
      </c>
      <c r="EA1243" s="3">
        <f t="shared" si="1127"/>
        <v>0</v>
      </c>
      <c r="EB1243" s="3">
        <f t="shared" si="1127"/>
        <v>0</v>
      </c>
      <c r="EC1243" s="3">
        <f t="shared" si="1127"/>
        <v>0</v>
      </c>
      <c r="ED1243" s="3">
        <f t="shared" si="1127"/>
        <v>0</v>
      </c>
      <c r="EE1243" s="3">
        <f t="shared" si="1127"/>
        <v>0</v>
      </c>
      <c r="EF1243" s="3">
        <f t="shared" si="1127"/>
        <v>0</v>
      </c>
      <c r="EG1243" s="3">
        <f t="shared" si="1127"/>
        <v>0</v>
      </c>
      <c r="EH1243" s="3">
        <f t="shared" si="1127"/>
        <v>0</v>
      </c>
      <c r="EI1243" s="3">
        <f t="shared" si="1127"/>
        <v>0</v>
      </c>
      <c r="EJ1243" s="3">
        <f t="shared" si="1127"/>
        <v>0</v>
      </c>
      <c r="EK1243" s="3">
        <f t="shared" si="1127"/>
        <v>0</v>
      </c>
      <c r="EL1243" s="3">
        <f t="shared" si="1127"/>
        <v>0</v>
      </c>
      <c r="EM1243" s="3">
        <f t="shared" ref="EM1243:FR1243" si="1128">EM1260</f>
        <v>0</v>
      </c>
      <c r="EN1243" s="3">
        <f t="shared" si="1128"/>
        <v>0</v>
      </c>
      <c r="EO1243" s="3">
        <f t="shared" si="1128"/>
        <v>0</v>
      </c>
      <c r="EP1243" s="3">
        <f t="shared" si="1128"/>
        <v>0</v>
      </c>
      <c r="EQ1243" s="3">
        <f t="shared" si="1128"/>
        <v>0</v>
      </c>
      <c r="ER1243" s="3">
        <f t="shared" si="1128"/>
        <v>0</v>
      </c>
      <c r="ES1243" s="3">
        <f t="shared" si="1128"/>
        <v>0</v>
      </c>
      <c r="ET1243" s="3">
        <f t="shared" si="1128"/>
        <v>0</v>
      </c>
      <c r="EU1243" s="3">
        <f t="shared" si="1128"/>
        <v>0</v>
      </c>
      <c r="EV1243" s="3">
        <f t="shared" si="1128"/>
        <v>0</v>
      </c>
      <c r="EW1243" s="3">
        <f t="shared" si="1128"/>
        <v>0</v>
      </c>
      <c r="EX1243" s="3">
        <f t="shared" si="1128"/>
        <v>0</v>
      </c>
      <c r="EY1243" s="3">
        <f t="shared" si="1128"/>
        <v>0</v>
      </c>
      <c r="EZ1243" s="3">
        <f t="shared" si="1128"/>
        <v>0</v>
      </c>
      <c r="FA1243" s="3">
        <f t="shared" si="1128"/>
        <v>0</v>
      </c>
      <c r="FB1243" s="3">
        <f t="shared" si="1128"/>
        <v>0</v>
      </c>
      <c r="FC1243" s="3">
        <f t="shared" si="1128"/>
        <v>0</v>
      </c>
      <c r="FD1243" s="3">
        <f t="shared" si="1128"/>
        <v>0</v>
      </c>
      <c r="FE1243" s="3">
        <f t="shared" si="1128"/>
        <v>0</v>
      </c>
      <c r="FF1243" s="3">
        <f t="shared" si="1128"/>
        <v>0</v>
      </c>
      <c r="FG1243" s="3">
        <f t="shared" si="1128"/>
        <v>0</v>
      </c>
      <c r="FH1243" s="3">
        <f t="shared" si="1128"/>
        <v>0</v>
      </c>
      <c r="FI1243" s="3">
        <f t="shared" si="1128"/>
        <v>0</v>
      </c>
      <c r="FJ1243" s="3">
        <f t="shared" si="1128"/>
        <v>0</v>
      </c>
      <c r="FK1243" s="3">
        <f t="shared" si="1128"/>
        <v>0</v>
      </c>
      <c r="FL1243" s="3">
        <f t="shared" si="1128"/>
        <v>0</v>
      </c>
      <c r="FM1243" s="3">
        <f t="shared" si="1128"/>
        <v>0</v>
      </c>
      <c r="FN1243" s="3">
        <f t="shared" si="1128"/>
        <v>0</v>
      </c>
      <c r="FO1243" s="3">
        <f t="shared" si="1128"/>
        <v>0</v>
      </c>
      <c r="FP1243" s="3">
        <f t="shared" si="1128"/>
        <v>0</v>
      </c>
      <c r="FQ1243" s="3">
        <f t="shared" si="1128"/>
        <v>0</v>
      </c>
      <c r="FR1243" s="3">
        <f t="shared" si="1128"/>
        <v>0</v>
      </c>
      <c r="FS1243" s="3">
        <f t="shared" ref="FS1243:GX1243" si="1129">FS1260</f>
        <v>0</v>
      </c>
      <c r="FT1243" s="3">
        <f t="shared" si="1129"/>
        <v>0</v>
      </c>
      <c r="FU1243" s="3">
        <f t="shared" si="1129"/>
        <v>0</v>
      </c>
      <c r="FV1243" s="3">
        <f t="shared" si="1129"/>
        <v>0</v>
      </c>
      <c r="FW1243" s="3">
        <f t="shared" si="1129"/>
        <v>0</v>
      </c>
      <c r="FX1243" s="3">
        <f t="shared" si="1129"/>
        <v>0</v>
      </c>
      <c r="FY1243" s="3">
        <f t="shared" si="1129"/>
        <v>0</v>
      </c>
      <c r="FZ1243" s="3">
        <f t="shared" si="1129"/>
        <v>0</v>
      </c>
      <c r="GA1243" s="3">
        <f t="shared" si="1129"/>
        <v>0</v>
      </c>
      <c r="GB1243" s="3">
        <f t="shared" si="1129"/>
        <v>0</v>
      </c>
      <c r="GC1243" s="3">
        <f t="shared" si="1129"/>
        <v>0</v>
      </c>
      <c r="GD1243" s="3">
        <f t="shared" si="1129"/>
        <v>0</v>
      </c>
      <c r="GE1243" s="3">
        <f t="shared" si="1129"/>
        <v>0</v>
      </c>
      <c r="GF1243" s="3">
        <f t="shared" si="1129"/>
        <v>0</v>
      </c>
      <c r="GG1243" s="3">
        <f t="shared" si="1129"/>
        <v>0</v>
      </c>
      <c r="GH1243" s="3">
        <f t="shared" si="1129"/>
        <v>0</v>
      </c>
      <c r="GI1243" s="3">
        <f t="shared" si="1129"/>
        <v>0</v>
      </c>
      <c r="GJ1243" s="3">
        <f t="shared" si="1129"/>
        <v>0</v>
      </c>
      <c r="GK1243" s="3">
        <f t="shared" si="1129"/>
        <v>0</v>
      </c>
      <c r="GL1243" s="3">
        <f t="shared" si="1129"/>
        <v>0</v>
      </c>
      <c r="GM1243" s="3">
        <f t="shared" si="1129"/>
        <v>0</v>
      </c>
      <c r="GN1243" s="3">
        <f t="shared" si="1129"/>
        <v>0</v>
      </c>
      <c r="GO1243" s="3">
        <f t="shared" si="1129"/>
        <v>0</v>
      </c>
      <c r="GP1243" s="3">
        <f t="shared" si="1129"/>
        <v>0</v>
      </c>
      <c r="GQ1243" s="3">
        <f t="shared" si="1129"/>
        <v>0</v>
      </c>
      <c r="GR1243" s="3">
        <f t="shared" si="1129"/>
        <v>0</v>
      </c>
      <c r="GS1243" s="3">
        <f t="shared" si="1129"/>
        <v>0</v>
      </c>
      <c r="GT1243" s="3">
        <f t="shared" si="1129"/>
        <v>0</v>
      </c>
      <c r="GU1243" s="3">
        <f t="shared" si="1129"/>
        <v>0</v>
      </c>
      <c r="GV1243" s="3">
        <f t="shared" si="1129"/>
        <v>0</v>
      </c>
      <c r="GW1243" s="3">
        <f t="shared" si="1129"/>
        <v>0</v>
      </c>
      <c r="GX1243" s="3">
        <f t="shared" si="1129"/>
        <v>0</v>
      </c>
    </row>
    <row r="1245" spans="1:245" x14ac:dyDescent="0.2">
      <c r="A1245">
        <v>17</v>
      </c>
      <c r="B1245">
        <v>1</v>
      </c>
      <c r="C1245">
        <f>ROW(SmtRes!A576)</f>
        <v>576</v>
      </c>
      <c r="D1245">
        <f>ROW(EtalonRes!A611)</f>
        <v>611</v>
      </c>
      <c r="E1245" t="s">
        <v>19</v>
      </c>
      <c r="F1245" t="s">
        <v>109</v>
      </c>
      <c r="G1245" t="s">
        <v>110</v>
      </c>
      <c r="H1245" t="s">
        <v>111</v>
      </c>
      <c r="I1245">
        <f>ROUND(2/100,9)</f>
        <v>0.02</v>
      </c>
      <c r="J1245">
        <v>0</v>
      </c>
      <c r="K1245">
        <f>ROUND(2/100,9)</f>
        <v>0.02</v>
      </c>
      <c r="O1245">
        <f t="shared" ref="O1245:O1258" si="1130">ROUND(CP1245,2)</f>
        <v>866.06</v>
      </c>
      <c r="P1245">
        <f t="shared" ref="P1245:P1258" si="1131">ROUND((ROUND((AC1245*AW1245*I1245),2)*BC1245),2)</f>
        <v>161.35</v>
      </c>
      <c r="Q1245">
        <f t="shared" ref="Q1245:Q1252" si="1132">(ROUND((ROUND(((ET1245)*AV1245*I1245),2)*BB1245),2)+ROUND((ROUND(((AE1245-(EU1245))*AV1245*I1245),2)*BS1245),2))</f>
        <v>12.24</v>
      </c>
      <c r="R1245">
        <f t="shared" ref="R1245:R1258" si="1133">ROUND((ROUND((AE1245*AV1245*I1245),2)*BS1245),2)</f>
        <v>7.92</v>
      </c>
      <c r="S1245">
        <f t="shared" ref="S1245:S1258" si="1134">ROUND((ROUND((AF1245*AV1245*I1245),2)*BA1245),2)</f>
        <v>692.47</v>
      </c>
      <c r="T1245">
        <f t="shared" ref="T1245:T1258" si="1135">ROUND(CU1245*I1245,2)</f>
        <v>0</v>
      </c>
      <c r="U1245">
        <f t="shared" ref="U1245:U1258" si="1136">CV1245*I1245</f>
        <v>2.2600000000000002</v>
      </c>
      <c r="V1245">
        <f t="shared" ref="V1245:V1258" si="1137">CW1245*I1245</f>
        <v>0</v>
      </c>
      <c r="W1245">
        <f t="shared" ref="W1245:W1258" si="1138">ROUND(CX1245*I1245,2)</f>
        <v>0</v>
      </c>
      <c r="X1245">
        <f t="shared" ref="X1245:X1258" si="1139">ROUND(CY1245,2)</f>
        <v>602.45000000000005</v>
      </c>
      <c r="Y1245">
        <f t="shared" ref="Y1245:Y1258" si="1140">ROUND(CZ1245,2)</f>
        <v>283.91000000000003</v>
      </c>
      <c r="AA1245">
        <v>55282325</v>
      </c>
      <c r="AB1245">
        <f t="shared" ref="AB1245:AB1258" si="1141">ROUND((AC1245+AD1245+AF1245),6)</f>
        <v>2325.44</v>
      </c>
      <c r="AC1245">
        <f t="shared" ref="AC1245:AC1258" si="1142">ROUND((ES1245),6)</f>
        <v>972.06</v>
      </c>
      <c r="AD1245">
        <f t="shared" ref="AD1245:AD1252" si="1143">ROUND((((ET1245)-(EU1245))+AE1245),6)</f>
        <v>41.45</v>
      </c>
      <c r="AE1245">
        <f t="shared" ref="AE1245:AF1252" si="1144">ROUND((EU1245),6)</f>
        <v>15.08</v>
      </c>
      <c r="AF1245">
        <f t="shared" si="1144"/>
        <v>1311.93</v>
      </c>
      <c r="AG1245">
        <f t="shared" ref="AG1245:AG1258" si="1145">ROUND((AP1245),6)</f>
        <v>0</v>
      </c>
      <c r="AH1245">
        <f t="shared" ref="AH1245:AI1252" si="1146">(EW1245)</f>
        <v>113</v>
      </c>
      <c r="AI1245">
        <f t="shared" si="1146"/>
        <v>0</v>
      </c>
      <c r="AJ1245">
        <f t="shared" ref="AJ1245:AJ1258" si="1147">(AS1245)</f>
        <v>0</v>
      </c>
      <c r="AK1245">
        <v>2325.44</v>
      </c>
      <c r="AL1245">
        <v>972.06</v>
      </c>
      <c r="AM1245">
        <v>41.45</v>
      </c>
      <c r="AN1245">
        <v>15.08</v>
      </c>
      <c r="AO1245">
        <v>1311.93</v>
      </c>
      <c r="AP1245">
        <v>0</v>
      </c>
      <c r="AQ1245">
        <v>113</v>
      </c>
      <c r="AR1245">
        <v>0</v>
      </c>
      <c r="AS1245">
        <v>0</v>
      </c>
      <c r="AT1245">
        <v>87</v>
      </c>
      <c r="AU1245">
        <v>41</v>
      </c>
      <c r="AV1245">
        <v>1</v>
      </c>
      <c r="AW1245">
        <v>1</v>
      </c>
      <c r="AZ1245">
        <v>1</v>
      </c>
      <c r="BA1245">
        <v>26.39</v>
      </c>
      <c r="BB1245">
        <v>14.75</v>
      </c>
      <c r="BC1245">
        <v>8.3000000000000007</v>
      </c>
      <c r="BD1245" t="s">
        <v>3</v>
      </c>
      <c r="BE1245" t="s">
        <v>3</v>
      </c>
      <c r="BF1245" t="s">
        <v>3</v>
      </c>
      <c r="BG1245" t="s">
        <v>3</v>
      </c>
      <c r="BH1245">
        <v>0</v>
      </c>
      <c r="BI1245">
        <v>1</v>
      </c>
      <c r="BJ1245" t="s">
        <v>112</v>
      </c>
      <c r="BM1245">
        <v>442</v>
      </c>
      <c r="BN1245">
        <v>0</v>
      </c>
      <c r="BO1245" t="s">
        <v>109</v>
      </c>
      <c r="BP1245">
        <v>1</v>
      </c>
      <c r="BQ1245">
        <v>60</v>
      </c>
      <c r="BR1245">
        <v>0</v>
      </c>
      <c r="BS1245">
        <v>26.39</v>
      </c>
      <c r="BT1245">
        <v>1</v>
      </c>
      <c r="BU1245">
        <v>1</v>
      </c>
      <c r="BV1245">
        <v>1</v>
      </c>
      <c r="BW1245">
        <v>1</v>
      </c>
      <c r="BX1245">
        <v>1</v>
      </c>
      <c r="BY1245" t="s">
        <v>3</v>
      </c>
      <c r="BZ1245">
        <v>87</v>
      </c>
      <c r="CA1245">
        <v>41</v>
      </c>
      <c r="CB1245" t="s">
        <v>3</v>
      </c>
      <c r="CE1245">
        <v>30</v>
      </c>
      <c r="CF1245">
        <v>0</v>
      </c>
      <c r="CG1245">
        <v>0</v>
      </c>
      <c r="CM1245">
        <v>0</v>
      </c>
      <c r="CN1245" t="s">
        <v>3</v>
      </c>
      <c r="CO1245">
        <v>0</v>
      </c>
      <c r="CP1245">
        <f t="shared" ref="CP1245:CP1258" si="1148">(P1245+Q1245+S1245)</f>
        <v>866.06000000000006</v>
      </c>
      <c r="CQ1245">
        <f t="shared" ref="CQ1245:CQ1258" si="1149">ROUND((ROUND((AC1245*AW1245*1),2)*BC1245),2)</f>
        <v>8068.1</v>
      </c>
      <c r="CR1245">
        <f t="shared" ref="CR1245:CR1252" si="1150">(ROUND((ROUND(((ET1245)*AV1245*1),2)*BB1245),2)+ROUND((ROUND(((AE1245-(EU1245))*AV1245*1),2)*BS1245),2))</f>
        <v>611.39</v>
      </c>
      <c r="CS1245">
        <f t="shared" ref="CS1245:CS1258" si="1151">ROUND((ROUND((AE1245*AV1245*1),2)*BS1245),2)</f>
        <v>397.96</v>
      </c>
      <c r="CT1245">
        <f t="shared" ref="CT1245:CT1258" si="1152">ROUND((ROUND((AF1245*AV1245*1),2)*BA1245),2)</f>
        <v>34621.83</v>
      </c>
      <c r="CU1245">
        <f t="shared" ref="CU1245:CU1258" si="1153">AG1245</f>
        <v>0</v>
      </c>
      <c r="CV1245">
        <f t="shared" ref="CV1245:CV1258" si="1154">(AH1245*AV1245)</f>
        <v>113</v>
      </c>
      <c r="CW1245">
        <f t="shared" ref="CW1245:CW1258" si="1155">AI1245</f>
        <v>0</v>
      </c>
      <c r="CX1245">
        <f t="shared" ref="CX1245:CX1258" si="1156">AJ1245</f>
        <v>0</v>
      </c>
      <c r="CY1245">
        <f t="shared" ref="CY1245:CY1258" si="1157">S1245*(BZ1245/100)</f>
        <v>602.44889999999998</v>
      </c>
      <c r="CZ1245">
        <f t="shared" ref="CZ1245:CZ1258" si="1158">S1245*(CA1245/100)</f>
        <v>283.91269999999997</v>
      </c>
      <c r="DC1245" t="s">
        <v>3</v>
      </c>
      <c r="DD1245" t="s">
        <v>3</v>
      </c>
      <c r="DE1245" t="s">
        <v>3</v>
      </c>
      <c r="DF1245" t="s">
        <v>3</v>
      </c>
      <c r="DG1245" t="s">
        <v>3</v>
      </c>
      <c r="DH1245" t="s">
        <v>3</v>
      </c>
      <c r="DI1245" t="s">
        <v>3</v>
      </c>
      <c r="DJ1245" t="s">
        <v>3</v>
      </c>
      <c r="DK1245" t="s">
        <v>3</v>
      </c>
      <c r="DL1245" t="s">
        <v>3</v>
      </c>
      <c r="DM1245" t="s">
        <v>3</v>
      </c>
      <c r="DN1245">
        <v>104</v>
      </c>
      <c r="DO1245">
        <v>79</v>
      </c>
      <c r="DP1245">
        <v>1.087</v>
      </c>
      <c r="DQ1245">
        <v>1.0009999999999999</v>
      </c>
      <c r="DU1245">
        <v>1013</v>
      </c>
      <c r="DV1245" t="s">
        <v>111</v>
      </c>
      <c r="DW1245" t="s">
        <v>111</v>
      </c>
      <c r="DX1245">
        <v>1</v>
      </c>
      <c r="DZ1245" t="s">
        <v>3</v>
      </c>
      <c r="EA1245" t="s">
        <v>3</v>
      </c>
      <c r="EB1245" t="s">
        <v>3</v>
      </c>
      <c r="EC1245" t="s">
        <v>3</v>
      </c>
      <c r="EE1245">
        <v>54687868</v>
      </c>
      <c r="EF1245">
        <v>60</v>
      </c>
      <c r="EG1245" t="s">
        <v>24</v>
      </c>
      <c r="EH1245">
        <v>0</v>
      </c>
      <c r="EI1245" t="s">
        <v>3</v>
      </c>
      <c r="EJ1245">
        <v>1</v>
      </c>
      <c r="EK1245">
        <v>442</v>
      </c>
      <c r="EL1245" t="s">
        <v>113</v>
      </c>
      <c r="EM1245" t="s">
        <v>114</v>
      </c>
      <c r="EO1245" t="s">
        <v>3</v>
      </c>
      <c r="EQ1245">
        <v>0</v>
      </c>
      <c r="ER1245">
        <v>2325.44</v>
      </c>
      <c r="ES1245">
        <v>972.06</v>
      </c>
      <c r="ET1245">
        <v>41.45</v>
      </c>
      <c r="EU1245">
        <v>15.08</v>
      </c>
      <c r="EV1245">
        <v>1311.93</v>
      </c>
      <c r="EW1245">
        <v>113</v>
      </c>
      <c r="EX1245">
        <v>0</v>
      </c>
      <c r="EY1245">
        <v>0</v>
      </c>
      <c r="FQ1245">
        <v>0</v>
      </c>
      <c r="FR1245">
        <f t="shared" ref="FR1245:FR1258" si="1159">ROUND(IF(AND(BH1245=3,BI1245=3),P1245,0),2)</f>
        <v>0</v>
      </c>
      <c r="FS1245">
        <v>0</v>
      </c>
      <c r="FX1245">
        <v>104</v>
      </c>
      <c r="FY1245">
        <v>79</v>
      </c>
      <c r="GA1245" t="s">
        <v>3</v>
      </c>
      <c r="GD1245">
        <v>0</v>
      </c>
      <c r="GF1245">
        <v>-1907283933</v>
      </c>
      <c r="GG1245">
        <v>2</v>
      </c>
      <c r="GH1245">
        <v>1</v>
      </c>
      <c r="GI1245">
        <v>3</v>
      </c>
      <c r="GJ1245">
        <v>0</v>
      </c>
      <c r="GK1245">
        <f>ROUND(R1245*(R12)/100,2)</f>
        <v>12.67</v>
      </c>
      <c r="GL1245">
        <f t="shared" ref="GL1245:GL1258" si="1160">ROUND(IF(AND(BH1245=3,BI1245=3,FS1245&lt;&gt;0),P1245,0),2)</f>
        <v>0</v>
      </c>
      <c r="GM1245">
        <f t="shared" ref="GM1245:GM1258" si="1161">ROUND(O1245+X1245+Y1245+GK1245,2)+GX1245</f>
        <v>1765.09</v>
      </c>
      <c r="GN1245">
        <f t="shared" ref="GN1245:GN1258" si="1162">IF(OR(BI1245=0,BI1245=1),ROUND(O1245+X1245+Y1245+GK1245,2),0)</f>
        <v>1765.09</v>
      </c>
      <c r="GO1245">
        <f t="shared" ref="GO1245:GO1258" si="1163">IF(BI1245=2,ROUND(O1245+X1245+Y1245+GK1245,2),0)</f>
        <v>0</v>
      </c>
      <c r="GP1245">
        <f t="shared" ref="GP1245:GP1258" si="1164">IF(BI1245=4,ROUND(O1245+X1245+Y1245+GK1245,2)+GX1245,0)</f>
        <v>0</v>
      </c>
      <c r="GR1245">
        <v>0</v>
      </c>
      <c r="GS1245">
        <v>3</v>
      </c>
      <c r="GT1245">
        <v>0</v>
      </c>
      <c r="GU1245" t="s">
        <v>3</v>
      </c>
      <c r="GV1245">
        <f t="shared" ref="GV1245:GV1258" si="1165">ROUND((GT1245),6)</f>
        <v>0</v>
      </c>
      <c r="GW1245">
        <v>1</v>
      </c>
      <c r="GX1245">
        <f t="shared" ref="GX1245:GX1258" si="1166">ROUND(HC1245*I1245,2)</f>
        <v>0</v>
      </c>
      <c r="HA1245">
        <v>0</v>
      </c>
      <c r="HB1245">
        <v>0</v>
      </c>
      <c r="HC1245">
        <f t="shared" ref="HC1245:HC1258" si="1167">GV1245*GW1245</f>
        <v>0</v>
      </c>
      <c r="HE1245" t="s">
        <v>3</v>
      </c>
      <c r="HF1245" t="s">
        <v>3</v>
      </c>
      <c r="HM1245" t="s">
        <v>3</v>
      </c>
      <c r="HN1245" t="s">
        <v>3</v>
      </c>
      <c r="HO1245" t="s">
        <v>3</v>
      </c>
      <c r="HP1245" t="s">
        <v>3</v>
      </c>
      <c r="HQ1245" t="s">
        <v>3</v>
      </c>
      <c r="IK1245">
        <v>0</v>
      </c>
    </row>
    <row r="1246" spans="1:245" x14ac:dyDescent="0.2">
      <c r="A1246">
        <v>18</v>
      </c>
      <c r="B1246">
        <v>1</v>
      </c>
      <c r="C1246">
        <v>576</v>
      </c>
      <c r="E1246" t="s">
        <v>27</v>
      </c>
      <c r="F1246" t="s">
        <v>28</v>
      </c>
      <c r="G1246" t="s">
        <v>29</v>
      </c>
      <c r="H1246" t="s">
        <v>30</v>
      </c>
      <c r="I1246">
        <f>I1245*J1246</f>
        <v>-2.5600000000000001E-2</v>
      </c>
      <c r="J1246">
        <v>-1.28</v>
      </c>
      <c r="K1246">
        <v>-1.28</v>
      </c>
      <c r="O1246">
        <f t="shared" si="1130"/>
        <v>0</v>
      </c>
      <c r="P1246">
        <f t="shared" si="1131"/>
        <v>0</v>
      </c>
      <c r="Q1246">
        <f t="shared" si="1132"/>
        <v>0</v>
      </c>
      <c r="R1246">
        <f t="shared" si="1133"/>
        <v>0</v>
      </c>
      <c r="S1246">
        <f t="shared" si="1134"/>
        <v>0</v>
      </c>
      <c r="T1246">
        <f t="shared" si="1135"/>
        <v>0</v>
      </c>
      <c r="U1246">
        <f t="shared" si="1136"/>
        <v>0</v>
      </c>
      <c r="V1246">
        <f t="shared" si="1137"/>
        <v>0</v>
      </c>
      <c r="W1246">
        <f t="shared" si="1138"/>
        <v>0</v>
      </c>
      <c r="X1246">
        <f t="shared" si="1139"/>
        <v>0</v>
      </c>
      <c r="Y1246">
        <f t="shared" si="1140"/>
        <v>0</v>
      </c>
      <c r="AA1246">
        <v>55282325</v>
      </c>
      <c r="AB1246">
        <f t="shared" si="1141"/>
        <v>0</v>
      </c>
      <c r="AC1246">
        <f t="shared" si="1142"/>
        <v>0</v>
      </c>
      <c r="AD1246">
        <f t="shared" si="1143"/>
        <v>0</v>
      </c>
      <c r="AE1246">
        <f t="shared" si="1144"/>
        <v>0</v>
      </c>
      <c r="AF1246">
        <f t="shared" si="1144"/>
        <v>0</v>
      </c>
      <c r="AG1246">
        <f t="shared" si="1145"/>
        <v>0</v>
      </c>
      <c r="AH1246">
        <f t="shared" si="1146"/>
        <v>0</v>
      </c>
      <c r="AI1246">
        <f t="shared" si="1146"/>
        <v>0</v>
      </c>
      <c r="AJ1246">
        <f t="shared" si="1147"/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1</v>
      </c>
      <c r="AW1246">
        <v>1</v>
      </c>
      <c r="AZ1246">
        <v>1</v>
      </c>
      <c r="BA1246">
        <v>1</v>
      </c>
      <c r="BB1246">
        <v>1</v>
      </c>
      <c r="BC1246">
        <v>1</v>
      </c>
      <c r="BD1246" t="s">
        <v>3</v>
      </c>
      <c r="BE1246" t="s">
        <v>3</v>
      </c>
      <c r="BF1246" t="s">
        <v>3</v>
      </c>
      <c r="BG1246" t="s">
        <v>3</v>
      </c>
      <c r="BH1246">
        <v>3</v>
      </c>
      <c r="BI1246">
        <v>1</v>
      </c>
      <c r="BJ1246" t="s">
        <v>3</v>
      </c>
      <c r="BM1246">
        <v>442</v>
      </c>
      <c r="BN1246">
        <v>0</v>
      </c>
      <c r="BO1246" t="s">
        <v>3</v>
      </c>
      <c r="BP1246">
        <v>0</v>
      </c>
      <c r="BQ1246">
        <v>60</v>
      </c>
      <c r="BR1246">
        <v>1</v>
      </c>
      <c r="BS1246">
        <v>1</v>
      </c>
      <c r="BT1246">
        <v>1</v>
      </c>
      <c r="BU1246">
        <v>1</v>
      </c>
      <c r="BV1246">
        <v>1</v>
      </c>
      <c r="BW1246">
        <v>1</v>
      </c>
      <c r="BX1246">
        <v>1</v>
      </c>
      <c r="BY1246" t="s">
        <v>3</v>
      </c>
      <c r="BZ1246">
        <v>0</v>
      </c>
      <c r="CA1246">
        <v>0</v>
      </c>
      <c r="CB1246" t="s">
        <v>3</v>
      </c>
      <c r="CE1246">
        <v>30</v>
      </c>
      <c r="CF1246">
        <v>0</v>
      </c>
      <c r="CG1246">
        <v>0</v>
      </c>
      <c r="CM1246">
        <v>0</v>
      </c>
      <c r="CN1246" t="s">
        <v>3</v>
      </c>
      <c r="CO1246">
        <v>0</v>
      </c>
      <c r="CP1246">
        <f t="shared" si="1148"/>
        <v>0</v>
      </c>
      <c r="CQ1246">
        <f t="shared" si="1149"/>
        <v>0</v>
      </c>
      <c r="CR1246">
        <f t="shared" si="1150"/>
        <v>0</v>
      </c>
      <c r="CS1246">
        <f t="shared" si="1151"/>
        <v>0</v>
      </c>
      <c r="CT1246">
        <f t="shared" si="1152"/>
        <v>0</v>
      </c>
      <c r="CU1246">
        <f t="shared" si="1153"/>
        <v>0</v>
      </c>
      <c r="CV1246">
        <f t="shared" si="1154"/>
        <v>0</v>
      </c>
      <c r="CW1246">
        <f t="shared" si="1155"/>
        <v>0</v>
      </c>
      <c r="CX1246">
        <f t="shared" si="1156"/>
        <v>0</v>
      </c>
      <c r="CY1246">
        <f t="shared" si="1157"/>
        <v>0</v>
      </c>
      <c r="CZ1246">
        <f t="shared" si="1158"/>
        <v>0</v>
      </c>
      <c r="DC1246" t="s">
        <v>3</v>
      </c>
      <c r="DD1246" t="s">
        <v>3</v>
      </c>
      <c r="DE1246" t="s">
        <v>3</v>
      </c>
      <c r="DF1246" t="s">
        <v>3</v>
      </c>
      <c r="DG1246" t="s">
        <v>3</v>
      </c>
      <c r="DH1246" t="s">
        <v>3</v>
      </c>
      <c r="DI1246" t="s">
        <v>3</v>
      </c>
      <c r="DJ1246" t="s">
        <v>3</v>
      </c>
      <c r="DK1246" t="s">
        <v>3</v>
      </c>
      <c r="DL1246" t="s">
        <v>3</v>
      </c>
      <c r="DM1246" t="s">
        <v>3</v>
      </c>
      <c r="DN1246">
        <v>104</v>
      </c>
      <c r="DO1246">
        <v>79</v>
      </c>
      <c r="DP1246">
        <v>1.087</v>
      </c>
      <c r="DQ1246">
        <v>1.0009999999999999</v>
      </c>
      <c r="DU1246">
        <v>1009</v>
      </c>
      <c r="DV1246" t="s">
        <v>30</v>
      </c>
      <c r="DW1246" t="s">
        <v>30</v>
      </c>
      <c r="DX1246">
        <v>1000</v>
      </c>
      <c r="DZ1246" t="s">
        <v>3</v>
      </c>
      <c r="EA1246" t="s">
        <v>3</v>
      </c>
      <c r="EB1246" t="s">
        <v>3</v>
      </c>
      <c r="EC1246" t="s">
        <v>3</v>
      </c>
      <c r="EE1246">
        <v>54687868</v>
      </c>
      <c r="EF1246">
        <v>60</v>
      </c>
      <c r="EG1246" t="s">
        <v>24</v>
      </c>
      <c r="EH1246">
        <v>0</v>
      </c>
      <c r="EI1246" t="s">
        <v>3</v>
      </c>
      <c r="EJ1246">
        <v>1</v>
      </c>
      <c r="EK1246">
        <v>442</v>
      </c>
      <c r="EL1246" t="s">
        <v>113</v>
      </c>
      <c r="EM1246" t="s">
        <v>114</v>
      </c>
      <c r="EO1246" t="s">
        <v>3</v>
      </c>
      <c r="EQ1246">
        <v>32768</v>
      </c>
      <c r="ER1246">
        <v>0</v>
      </c>
      <c r="ES1246">
        <v>0</v>
      </c>
      <c r="ET1246">
        <v>0</v>
      </c>
      <c r="EU1246">
        <v>0</v>
      </c>
      <c r="EV1246">
        <v>0</v>
      </c>
      <c r="EW1246">
        <v>0</v>
      </c>
      <c r="EX1246">
        <v>0</v>
      </c>
      <c r="FQ1246">
        <v>0</v>
      </c>
      <c r="FR1246">
        <f t="shared" si="1159"/>
        <v>0</v>
      </c>
      <c r="FS1246">
        <v>0</v>
      </c>
      <c r="FX1246">
        <v>104</v>
      </c>
      <c r="FY1246">
        <v>79</v>
      </c>
      <c r="GA1246" t="s">
        <v>3</v>
      </c>
      <c r="GD1246">
        <v>0</v>
      </c>
      <c r="GF1246">
        <v>1489638031</v>
      </c>
      <c r="GG1246">
        <v>2</v>
      </c>
      <c r="GH1246">
        <v>1</v>
      </c>
      <c r="GI1246">
        <v>3</v>
      </c>
      <c r="GJ1246">
        <v>0</v>
      </c>
      <c r="GK1246">
        <f>ROUND(R1246*(R12)/100,2)</f>
        <v>0</v>
      </c>
      <c r="GL1246">
        <f t="shared" si="1160"/>
        <v>0</v>
      </c>
      <c r="GM1246">
        <f t="shared" si="1161"/>
        <v>0</v>
      </c>
      <c r="GN1246">
        <f t="shared" si="1162"/>
        <v>0</v>
      </c>
      <c r="GO1246">
        <f t="shared" si="1163"/>
        <v>0</v>
      </c>
      <c r="GP1246">
        <f t="shared" si="1164"/>
        <v>0</v>
      </c>
      <c r="GR1246">
        <v>0</v>
      </c>
      <c r="GS1246">
        <v>3</v>
      </c>
      <c r="GT1246">
        <v>0</v>
      </c>
      <c r="GU1246" t="s">
        <v>3</v>
      </c>
      <c r="GV1246">
        <f t="shared" si="1165"/>
        <v>0</v>
      </c>
      <c r="GW1246">
        <v>1</v>
      </c>
      <c r="GX1246">
        <f t="shared" si="1166"/>
        <v>0</v>
      </c>
      <c r="HA1246">
        <v>0</v>
      </c>
      <c r="HB1246">
        <v>0</v>
      </c>
      <c r="HC1246">
        <f t="shared" si="1167"/>
        <v>0</v>
      </c>
      <c r="HE1246" t="s">
        <v>3</v>
      </c>
      <c r="HF1246" t="s">
        <v>3</v>
      </c>
      <c r="HM1246" t="s">
        <v>3</v>
      </c>
      <c r="HN1246" t="s">
        <v>3</v>
      </c>
      <c r="HO1246" t="s">
        <v>3</v>
      </c>
      <c r="HP1246" t="s">
        <v>3</v>
      </c>
      <c r="HQ1246" t="s">
        <v>3</v>
      </c>
      <c r="IK1246">
        <v>0</v>
      </c>
    </row>
    <row r="1247" spans="1:245" x14ac:dyDescent="0.2">
      <c r="A1247">
        <v>17</v>
      </c>
      <c r="B1247">
        <v>1</v>
      </c>
      <c r="C1247">
        <f>ROW(SmtRes!A583)</f>
        <v>583</v>
      </c>
      <c r="D1247">
        <f>ROW(EtalonRes!A618)</f>
        <v>618</v>
      </c>
      <c r="E1247" t="s">
        <v>31</v>
      </c>
      <c r="F1247" t="s">
        <v>115</v>
      </c>
      <c r="G1247" t="s">
        <v>116</v>
      </c>
      <c r="H1247" t="s">
        <v>111</v>
      </c>
      <c r="I1247">
        <f>ROUND(4/100,9)</f>
        <v>0.04</v>
      </c>
      <c r="J1247">
        <v>0</v>
      </c>
      <c r="K1247">
        <f>ROUND(4/100,9)</f>
        <v>0.04</v>
      </c>
      <c r="O1247">
        <f t="shared" si="1130"/>
        <v>554.52</v>
      </c>
      <c r="P1247">
        <f t="shared" si="1131"/>
        <v>64.819999999999993</v>
      </c>
      <c r="Q1247">
        <f t="shared" si="1132"/>
        <v>5.71</v>
      </c>
      <c r="R1247">
        <f t="shared" si="1133"/>
        <v>3.69</v>
      </c>
      <c r="S1247">
        <f t="shared" si="1134"/>
        <v>483.99</v>
      </c>
      <c r="T1247">
        <f t="shared" si="1135"/>
        <v>0</v>
      </c>
      <c r="U1247">
        <f t="shared" si="1136"/>
        <v>1.58</v>
      </c>
      <c r="V1247">
        <f t="shared" si="1137"/>
        <v>0</v>
      </c>
      <c r="W1247">
        <f t="shared" si="1138"/>
        <v>0</v>
      </c>
      <c r="X1247">
        <f t="shared" si="1139"/>
        <v>421.07</v>
      </c>
      <c r="Y1247">
        <f t="shared" si="1140"/>
        <v>198.44</v>
      </c>
      <c r="AA1247">
        <v>55282325</v>
      </c>
      <c r="AB1247">
        <f t="shared" si="1141"/>
        <v>663.71</v>
      </c>
      <c r="AC1247">
        <f t="shared" si="1142"/>
        <v>195.25</v>
      </c>
      <c r="AD1247">
        <f t="shared" si="1143"/>
        <v>9.8699999999999992</v>
      </c>
      <c r="AE1247">
        <f t="shared" si="1144"/>
        <v>3.55</v>
      </c>
      <c r="AF1247">
        <f t="shared" si="1144"/>
        <v>458.59</v>
      </c>
      <c r="AG1247">
        <f t="shared" si="1145"/>
        <v>0</v>
      </c>
      <c r="AH1247">
        <f t="shared" si="1146"/>
        <v>39.5</v>
      </c>
      <c r="AI1247">
        <f t="shared" si="1146"/>
        <v>0</v>
      </c>
      <c r="AJ1247">
        <f t="shared" si="1147"/>
        <v>0</v>
      </c>
      <c r="AK1247">
        <v>663.71</v>
      </c>
      <c r="AL1247">
        <v>195.25</v>
      </c>
      <c r="AM1247">
        <v>9.8699999999999992</v>
      </c>
      <c r="AN1247">
        <v>3.55</v>
      </c>
      <c r="AO1247">
        <v>458.59</v>
      </c>
      <c r="AP1247">
        <v>0</v>
      </c>
      <c r="AQ1247">
        <v>39.5</v>
      </c>
      <c r="AR1247">
        <v>0</v>
      </c>
      <c r="AS1247">
        <v>0</v>
      </c>
      <c r="AT1247">
        <v>87</v>
      </c>
      <c r="AU1247">
        <v>41</v>
      </c>
      <c r="AV1247">
        <v>1</v>
      </c>
      <c r="AW1247">
        <v>1</v>
      </c>
      <c r="AZ1247">
        <v>1</v>
      </c>
      <c r="BA1247">
        <v>26.39</v>
      </c>
      <c r="BB1247">
        <v>14.65</v>
      </c>
      <c r="BC1247">
        <v>8.3000000000000007</v>
      </c>
      <c r="BD1247" t="s">
        <v>3</v>
      </c>
      <c r="BE1247" t="s">
        <v>3</v>
      </c>
      <c r="BF1247" t="s">
        <v>3</v>
      </c>
      <c r="BG1247" t="s">
        <v>3</v>
      </c>
      <c r="BH1247">
        <v>0</v>
      </c>
      <c r="BI1247">
        <v>1</v>
      </c>
      <c r="BJ1247" t="s">
        <v>117</v>
      </c>
      <c r="BM1247">
        <v>442</v>
      </c>
      <c r="BN1247">
        <v>0</v>
      </c>
      <c r="BO1247" t="s">
        <v>115</v>
      </c>
      <c r="BP1247">
        <v>1</v>
      </c>
      <c r="BQ1247">
        <v>60</v>
      </c>
      <c r="BR1247">
        <v>0</v>
      </c>
      <c r="BS1247">
        <v>26.39</v>
      </c>
      <c r="BT1247">
        <v>1</v>
      </c>
      <c r="BU1247">
        <v>1</v>
      </c>
      <c r="BV1247">
        <v>1</v>
      </c>
      <c r="BW1247">
        <v>1</v>
      </c>
      <c r="BX1247">
        <v>1</v>
      </c>
      <c r="BY1247" t="s">
        <v>3</v>
      </c>
      <c r="BZ1247">
        <v>87</v>
      </c>
      <c r="CA1247">
        <v>41</v>
      </c>
      <c r="CB1247" t="s">
        <v>3</v>
      </c>
      <c r="CE1247">
        <v>30</v>
      </c>
      <c r="CF1247">
        <v>0</v>
      </c>
      <c r="CG1247">
        <v>0</v>
      </c>
      <c r="CM1247">
        <v>0</v>
      </c>
      <c r="CN1247" t="s">
        <v>3</v>
      </c>
      <c r="CO1247">
        <v>0</v>
      </c>
      <c r="CP1247">
        <f t="shared" si="1148"/>
        <v>554.52</v>
      </c>
      <c r="CQ1247">
        <f t="shared" si="1149"/>
        <v>1620.58</v>
      </c>
      <c r="CR1247">
        <f t="shared" si="1150"/>
        <v>144.6</v>
      </c>
      <c r="CS1247">
        <f t="shared" si="1151"/>
        <v>93.68</v>
      </c>
      <c r="CT1247">
        <f t="shared" si="1152"/>
        <v>12102.19</v>
      </c>
      <c r="CU1247">
        <f t="shared" si="1153"/>
        <v>0</v>
      </c>
      <c r="CV1247">
        <f t="shared" si="1154"/>
        <v>39.5</v>
      </c>
      <c r="CW1247">
        <f t="shared" si="1155"/>
        <v>0</v>
      </c>
      <c r="CX1247">
        <f t="shared" si="1156"/>
        <v>0</v>
      </c>
      <c r="CY1247">
        <f t="shared" si="1157"/>
        <v>421.07130000000001</v>
      </c>
      <c r="CZ1247">
        <f t="shared" si="1158"/>
        <v>198.4359</v>
      </c>
      <c r="DC1247" t="s">
        <v>3</v>
      </c>
      <c r="DD1247" t="s">
        <v>3</v>
      </c>
      <c r="DE1247" t="s">
        <v>3</v>
      </c>
      <c r="DF1247" t="s">
        <v>3</v>
      </c>
      <c r="DG1247" t="s">
        <v>3</v>
      </c>
      <c r="DH1247" t="s">
        <v>3</v>
      </c>
      <c r="DI1247" t="s">
        <v>3</v>
      </c>
      <c r="DJ1247" t="s">
        <v>3</v>
      </c>
      <c r="DK1247" t="s">
        <v>3</v>
      </c>
      <c r="DL1247" t="s">
        <v>3</v>
      </c>
      <c r="DM1247" t="s">
        <v>3</v>
      </c>
      <c r="DN1247">
        <v>104</v>
      </c>
      <c r="DO1247">
        <v>79</v>
      </c>
      <c r="DP1247">
        <v>1.087</v>
      </c>
      <c r="DQ1247">
        <v>1.0009999999999999</v>
      </c>
      <c r="DU1247">
        <v>1013</v>
      </c>
      <c r="DV1247" t="s">
        <v>111</v>
      </c>
      <c r="DW1247" t="s">
        <v>111</v>
      </c>
      <c r="DX1247">
        <v>1</v>
      </c>
      <c r="DZ1247" t="s">
        <v>3</v>
      </c>
      <c r="EA1247" t="s">
        <v>3</v>
      </c>
      <c r="EB1247" t="s">
        <v>3</v>
      </c>
      <c r="EC1247" t="s">
        <v>3</v>
      </c>
      <c r="EE1247">
        <v>54687868</v>
      </c>
      <c r="EF1247">
        <v>60</v>
      </c>
      <c r="EG1247" t="s">
        <v>24</v>
      </c>
      <c r="EH1247">
        <v>0</v>
      </c>
      <c r="EI1247" t="s">
        <v>3</v>
      </c>
      <c r="EJ1247">
        <v>1</v>
      </c>
      <c r="EK1247">
        <v>442</v>
      </c>
      <c r="EL1247" t="s">
        <v>113</v>
      </c>
      <c r="EM1247" t="s">
        <v>114</v>
      </c>
      <c r="EO1247" t="s">
        <v>3</v>
      </c>
      <c r="EQ1247">
        <v>0</v>
      </c>
      <c r="ER1247">
        <v>663.71</v>
      </c>
      <c r="ES1247">
        <v>195.25</v>
      </c>
      <c r="ET1247">
        <v>9.8699999999999992</v>
      </c>
      <c r="EU1247">
        <v>3.55</v>
      </c>
      <c r="EV1247">
        <v>458.59</v>
      </c>
      <c r="EW1247">
        <v>39.5</v>
      </c>
      <c r="EX1247">
        <v>0</v>
      </c>
      <c r="EY1247">
        <v>0</v>
      </c>
      <c r="FQ1247">
        <v>0</v>
      </c>
      <c r="FR1247">
        <f t="shared" si="1159"/>
        <v>0</v>
      </c>
      <c r="FS1247">
        <v>0</v>
      </c>
      <c r="FX1247">
        <v>104</v>
      </c>
      <c r="FY1247">
        <v>79</v>
      </c>
      <c r="GA1247" t="s">
        <v>3</v>
      </c>
      <c r="GD1247">
        <v>0</v>
      </c>
      <c r="GF1247">
        <v>1561038172</v>
      </c>
      <c r="GG1247">
        <v>2</v>
      </c>
      <c r="GH1247">
        <v>1</v>
      </c>
      <c r="GI1247">
        <v>3</v>
      </c>
      <c r="GJ1247">
        <v>0</v>
      </c>
      <c r="GK1247">
        <f>ROUND(R1247*(R12)/100,2)</f>
        <v>5.9</v>
      </c>
      <c r="GL1247">
        <f t="shared" si="1160"/>
        <v>0</v>
      </c>
      <c r="GM1247">
        <f t="shared" si="1161"/>
        <v>1179.93</v>
      </c>
      <c r="GN1247">
        <f t="shared" si="1162"/>
        <v>1179.93</v>
      </c>
      <c r="GO1247">
        <f t="shared" si="1163"/>
        <v>0</v>
      </c>
      <c r="GP1247">
        <f t="shared" si="1164"/>
        <v>0</v>
      </c>
      <c r="GR1247">
        <v>0</v>
      </c>
      <c r="GS1247">
        <v>3</v>
      </c>
      <c r="GT1247">
        <v>0</v>
      </c>
      <c r="GU1247" t="s">
        <v>3</v>
      </c>
      <c r="GV1247">
        <f t="shared" si="1165"/>
        <v>0</v>
      </c>
      <c r="GW1247">
        <v>1</v>
      </c>
      <c r="GX1247">
        <f t="shared" si="1166"/>
        <v>0</v>
      </c>
      <c r="HA1247">
        <v>0</v>
      </c>
      <c r="HB1247">
        <v>0</v>
      </c>
      <c r="HC1247">
        <f t="shared" si="1167"/>
        <v>0</v>
      </c>
      <c r="HE1247" t="s">
        <v>3</v>
      </c>
      <c r="HF1247" t="s">
        <v>3</v>
      </c>
      <c r="HM1247" t="s">
        <v>3</v>
      </c>
      <c r="HN1247" t="s">
        <v>3</v>
      </c>
      <c r="HO1247" t="s">
        <v>3</v>
      </c>
      <c r="HP1247" t="s">
        <v>3</v>
      </c>
      <c r="HQ1247" t="s">
        <v>3</v>
      </c>
      <c r="IK1247">
        <v>0</v>
      </c>
    </row>
    <row r="1248" spans="1:245" x14ac:dyDescent="0.2">
      <c r="A1248">
        <v>18</v>
      </c>
      <c r="B1248">
        <v>1</v>
      </c>
      <c r="C1248">
        <v>583</v>
      </c>
      <c r="E1248" t="s">
        <v>118</v>
      </c>
      <c r="F1248" t="s">
        <v>28</v>
      </c>
      <c r="G1248" t="s">
        <v>29</v>
      </c>
      <c r="H1248" t="s">
        <v>30</v>
      </c>
      <c r="I1248">
        <f>I1247*J1248</f>
        <v>-1.2E-2</v>
      </c>
      <c r="J1248">
        <v>-0.3</v>
      </c>
      <c r="K1248">
        <v>-0.3</v>
      </c>
      <c r="O1248">
        <f t="shared" si="1130"/>
        <v>0</v>
      </c>
      <c r="P1248">
        <f t="shared" si="1131"/>
        <v>0</v>
      </c>
      <c r="Q1248">
        <f t="shared" si="1132"/>
        <v>0</v>
      </c>
      <c r="R1248">
        <f t="shared" si="1133"/>
        <v>0</v>
      </c>
      <c r="S1248">
        <f t="shared" si="1134"/>
        <v>0</v>
      </c>
      <c r="T1248">
        <f t="shared" si="1135"/>
        <v>0</v>
      </c>
      <c r="U1248">
        <f t="shared" si="1136"/>
        <v>0</v>
      </c>
      <c r="V1248">
        <f t="shared" si="1137"/>
        <v>0</v>
      </c>
      <c r="W1248">
        <f t="shared" si="1138"/>
        <v>0</v>
      </c>
      <c r="X1248">
        <f t="shared" si="1139"/>
        <v>0</v>
      </c>
      <c r="Y1248">
        <f t="shared" si="1140"/>
        <v>0</v>
      </c>
      <c r="AA1248">
        <v>55282325</v>
      </c>
      <c r="AB1248">
        <f t="shared" si="1141"/>
        <v>0</v>
      </c>
      <c r="AC1248">
        <f t="shared" si="1142"/>
        <v>0</v>
      </c>
      <c r="AD1248">
        <f t="shared" si="1143"/>
        <v>0</v>
      </c>
      <c r="AE1248">
        <f t="shared" si="1144"/>
        <v>0</v>
      </c>
      <c r="AF1248">
        <f t="shared" si="1144"/>
        <v>0</v>
      </c>
      <c r="AG1248">
        <f t="shared" si="1145"/>
        <v>0</v>
      </c>
      <c r="AH1248">
        <f t="shared" si="1146"/>
        <v>0</v>
      </c>
      <c r="AI1248">
        <f t="shared" si="1146"/>
        <v>0</v>
      </c>
      <c r="AJ1248">
        <f t="shared" si="1147"/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1</v>
      </c>
      <c r="AW1248">
        <v>1</v>
      </c>
      <c r="AZ1248">
        <v>1</v>
      </c>
      <c r="BA1248">
        <v>1</v>
      </c>
      <c r="BB1248">
        <v>1</v>
      </c>
      <c r="BC1248">
        <v>1</v>
      </c>
      <c r="BD1248" t="s">
        <v>3</v>
      </c>
      <c r="BE1248" t="s">
        <v>3</v>
      </c>
      <c r="BF1248" t="s">
        <v>3</v>
      </c>
      <c r="BG1248" t="s">
        <v>3</v>
      </c>
      <c r="BH1248">
        <v>3</v>
      </c>
      <c r="BI1248">
        <v>1</v>
      </c>
      <c r="BJ1248" t="s">
        <v>3</v>
      </c>
      <c r="BM1248">
        <v>442</v>
      </c>
      <c r="BN1248">
        <v>0</v>
      </c>
      <c r="BO1248" t="s">
        <v>3</v>
      </c>
      <c r="BP1248">
        <v>0</v>
      </c>
      <c r="BQ1248">
        <v>60</v>
      </c>
      <c r="BR1248">
        <v>1</v>
      </c>
      <c r="BS1248">
        <v>1</v>
      </c>
      <c r="BT1248">
        <v>1</v>
      </c>
      <c r="BU1248">
        <v>1</v>
      </c>
      <c r="BV1248">
        <v>1</v>
      </c>
      <c r="BW1248">
        <v>1</v>
      </c>
      <c r="BX1248">
        <v>1</v>
      </c>
      <c r="BY1248" t="s">
        <v>3</v>
      </c>
      <c r="BZ1248">
        <v>0</v>
      </c>
      <c r="CA1248">
        <v>0</v>
      </c>
      <c r="CB1248" t="s">
        <v>3</v>
      </c>
      <c r="CE1248">
        <v>30</v>
      </c>
      <c r="CF1248">
        <v>0</v>
      </c>
      <c r="CG1248">
        <v>0</v>
      </c>
      <c r="CM1248">
        <v>0</v>
      </c>
      <c r="CN1248" t="s">
        <v>3</v>
      </c>
      <c r="CO1248">
        <v>0</v>
      </c>
      <c r="CP1248">
        <f t="shared" si="1148"/>
        <v>0</v>
      </c>
      <c r="CQ1248">
        <f t="shared" si="1149"/>
        <v>0</v>
      </c>
      <c r="CR1248">
        <f t="shared" si="1150"/>
        <v>0</v>
      </c>
      <c r="CS1248">
        <f t="shared" si="1151"/>
        <v>0</v>
      </c>
      <c r="CT1248">
        <f t="shared" si="1152"/>
        <v>0</v>
      </c>
      <c r="CU1248">
        <f t="shared" si="1153"/>
        <v>0</v>
      </c>
      <c r="CV1248">
        <f t="shared" si="1154"/>
        <v>0</v>
      </c>
      <c r="CW1248">
        <f t="shared" si="1155"/>
        <v>0</v>
      </c>
      <c r="CX1248">
        <f t="shared" si="1156"/>
        <v>0</v>
      </c>
      <c r="CY1248">
        <f t="shared" si="1157"/>
        <v>0</v>
      </c>
      <c r="CZ1248">
        <f t="shared" si="1158"/>
        <v>0</v>
      </c>
      <c r="DC1248" t="s">
        <v>3</v>
      </c>
      <c r="DD1248" t="s">
        <v>3</v>
      </c>
      <c r="DE1248" t="s">
        <v>3</v>
      </c>
      <c r="DF1248" t="s">
        <v>3</v>
      </c>
      <c r="DG1248" t="s">
        <v>3</v>
      </c>
      <c r="DH1248" t="s">
        <v>3</v>
      </c>
      <c r="DI1248" t="s">
        <v>3</v>
      </c>
      <c r="DJ1248" t="s">
        <v>3</v>
      </c>
      <c r="DK1248" t="s">
        <v>3</v>
      </c>
      <c r="DL1248" t="s">
        <v>3</v>
      </c>
      <c r="DM1248" t="s">
        <v>3</v>
      </c>
      <c r="DN1248">
        <v>104</v>
      </c>
      <c r="DO1248">
        <v>79</v>
      </c>
      <c r="DP1248">
        <v>1.087</v>
      </c>
      <c r="DQ1248">
        <v>1.0009999999999999</v>
      </c>
      <c r="DU1248">
        <v>1009</v>
      </c>
      <c r="DV1248" t="s">
        <v>30</v>
      </c>
      <c r="DW1248" t="s">
        <v>30</v>
      </c>
      <c r="DX1248">
        <v>1000</v>
      </c>
      <c r="DZ1248" t="s">
        <v>3</v>
      </c>
      <c r="EA1248" t="s">
        <v>3</v>
      </c>
      <c r="EB1248" t="s">
        <v>3</v>
      </c>
      <c r="EC1248" t="s">
        <v>3</v>
      </c>
      <c r="EE1248">
        <v>54687868</v>
      </c>
      <c r="EF1248">
        <v>60</v>
      </c>
      <c r="EG1248" t="s">
        <v>24</v>
      </c>
      <c r="EH1248">
        <v>0</v>
      </c>
      <c r="EI1248" t="s">
        <v>3</v>
      </c>
      <c r="EJ1248">
        <v>1</v>
      </c>
      <c r="EK1248">
        <v>442</v>
      </c>
      <c r="EL1248" t="s">
        <v>113</v>
      </c>
      <c r="EM1248" t="s">
        <v>114</v>
      </c>
      <c r="EO1248" t="s">
        <v>3</v>
      </c>
      <c r="EQ1248">
        <v>32768</v>
      </c>
      <c r="ER1248">
        <v>0</v>
      </c>
      <c r="ES1248">
        <v>0</v>
      </c>
      <c r="ET1248">
        <v>0</v>
      </c>
      <c r="EU1248">
        <v>0</v>
      </c>
      <c r="EV1248">
        <v>0</v>
      </c>
      <c r="EW1248">
        <v>0</v>
      </c>
      <c r="EX1248">
        <v>0</v>
      </c>
      <c r="FQ1248">
        <v>0</v>
      </c>
      <c r="FR1248">
        <f t="shared" si="1159"/>
        <v>0</v>
      </c>
      <c r="FS1248">
        <v>0</v>
      </c>
      <c r="FX1248">
        <v>104</v>
      </c>
      <c r="FY1248">
        <v>79</v>
      </c>
      <c r="GA1248" t="s">
        <v>3</v>
      </c>
      <c r="GD1248">
        <v>0</v>
      </c>
      <c r="GF1248">
        <v>1489638031</v>
      </c>
      <c r="GG1248">
        <v>2</v>
      </c>
      <c r="GH1248">
        <v>1</v>
      </c>
      <c r="GI1248">
        <v>3</v>
      </c>
      <c r="GJ1248">
        <v>0</v>
      </c>
      <c r="GK1248">
        <f>ROUND(R1248*(R12)/100,2)</f>
        <v>0</v>
      </c>
      <c r="GL1248">
        <f t="shared" si="1160"/>
        <v>0</v>
      </c>
      <c r="GM1248">
        <f t="shared" si="1161"/>
        <v>0</v>
      </c>
      <c r="GN1248">
        <f t="shared" si="1162"/>
        <v>0</v>
      </c>
      <c r="GO1248">
        <f t="shared" si="1163"/>
        <v>0</v>
      </c>
      <c r="GP1248">
        <f t="shared" si="1164"/>
        <v>0</v>
      </c>
      <c r="GR1248">
        <v>0</v>
      </c>
      <c r="GS1248">
        <v>3</v>
      </c>
      <c r="GT1248">
        <v>0</v>
      </c>
      <c r="GU1248" t="s">
        <v>3</v>
      </c>
      <c r="GV1248">
        <f t="shared" si="1165"/>
        <v>0</v>
      </c>
      <c r="GW1248">
        <v>1</v>
      </c>
      <c r="GX1248">
        <f t="shared" si="1166"/>
        <v>0</v>
      </c>
      <c r="HA1248">
        <v>0</v>
      </c>
      <c r="HB1248">
        <v>0</v>
      </c>
      <c r="HC1248">
        <f t="shared" si="1167"/>
        <v>0</v>
      </c>
      <c r="HE1248" t="s">
        <v>3</v>
      </c>
      <c r="HF1248" t="s">
        <v>3</v>
      </c>
      <c r="HM1248" t="s">
        <v>3</v>
      </c>
      <c r="HN1248" t="s">
        <v>3</v>
      </c>
      <c r="HO1248" t="s">
        <v>3</v>
      </c>
      <c r="HP1248" t="s">
        <v>3</v>
      </c>
      <c r="HQ1248" t="s">
        <v>3</v>
      </c>
      <c r="IK1248">
        <v>0</v>
      </c>
    </row>
    <row r="1249" spans="1:245" x14ac:dyDescent="0.2">
      <c r="A1249">
        <v>17</v>
      </c>
      <c r="B1249">
        <v>1</v>
      </c>
      <c r="C1249">
        <f>ROW(SmtRes!A592)</f>
        <v>592</v>
      </c>
      <c r="D1249">
        <f>ROW(EtalonRes!A628)</f>
        <v>628</v>
      </c>
      <c r="E1249" t="s">
        <v>38</v>
      </c>
      <c r="F1249" t="s">
        <v>119</v>
      </c>
      <c r="G1249" t="s">
        <v>120</v>
      </c>
      <c r="H1249" t="s">
        <v>121</v>
      </c>
      <c r="I1249">
        <v>0.05</v>
      </c>
      <c r="J1249">
        <v>0</v>
      </c>
      <c r="K1249">
        <v>0.05</v>
      </c>
      <c r="O1249">
        <f t="shared" si="1130"/>
        <v>631.6</v>
      </c>
      <c r="P1249">
        <f t="shared" si="1131"/>
        <v>263.75</v>
      </c>
      <c r="Q1249">
        <f t="shared" si="1132"/>
        <v>11.06</v>
      </c>
      <c r="R1249">
        <f t="shared" si="1133"/>
        <v>6.07</v>
      </c>
      <c r="S1249">
        <f t="shared" si="1134"/>
        <v>356.79</v>
      </c>
      <c r="T1249">
        <f t="shared" si="1135"/>
        <v>0</v>
      </c>
      <c r="U1249">
        <f t="shared" si="1136"/>
        <v>1.2305000000000001</v>
      </c>
      <c r="V1249">
        <f t="shared" si="1137"/>
        <v>0</v>
      </c>
      <c r="W1249">
        <f t="shared" si="1138"/>
        <v>0</v>
      </c>
      <c r="X1249">
        <f t="shared" si="1139"/>
        <v>249.75</v>
      </c>
      <c r="Y1249">
        <f t="shared" si="1140"/>
        <v>146.28</v>
      </c>
      <c r="AA1249">
        <v>55282325</v>
      </c>
      <c r="AB1249">
        <f t="shared" si="1141"/>
        <v>847.82</v>
      </c>
      <c r="AC1249">
        <f t="shared" si="1142"/>
        <v>558.79</v>
      </c>
      <c r="AD1249">
        <f t="shared" si="1143"/>
        <v>18.57</v>
      </c>
      <c r="AE1249">
        <f t="shared" si="1144"/>
        <v>4.66</v>
      </c>
      <c r="AF1249">
        <f t="shared" si="1144"/>
        <v>270.45999999999998</v>
      </c>
      <c r="AG1249">
        <f t="shared" si="1145"/>
        <v>0</v>
      </c>
      <c r="AH1249">
        <f t="shared" si="1146"/>
        <v>24.61</v>
      </c>
      <c r="AI1249">
        <f t="shared" si="1146"/>
        <v>0</v>
      </c>
      <c r="AJ1249">
        <f t="shared" si="1147"/>
        <v>0</v>
      </c>
      <c r="AK1249">
        <v>847.82</v>
      </c>
      <c r="AL1249">
        <v>558.79</v>
      </c>
      <c r="AM1249">
        <v>18.57</v>
      </c>
      <c r="AN1249">
        <v>4.66</v>
      </c>
      <c r="AO1249">
        <v>270.45999999999998</v>
      </c>
      <c r="AP1249">
        <v>0</v>
      </c>
      <c r="AQ1249">
        <v>24.61</v>
      </c>
      <c r="AR1249">
        <v>0</v>
      </c>
      <c r="AS1249">
        <v>0</v>
      </c>
      <c r="AT1249">
        <v>70</v>
      </c>
      <c r="AU1249">
        <v>41</v>
      </c>
      <c r="AV1249">
        <v>1</v>
      </c>
      <c r="AW1249">
        <v>1</v>
      </c>
      <c r="AZ1249">
        <v>1</v>
      </c>
      <c r="BA1249">
        <v>26.39</v>
      </c>
      <c r="BB1249">
        <v>11.89</v>
      </c>
      <c r="BC1249">
        <v>9.44</v>
      </c>
      <c r="BD1249" t="s">
        <v>3</v>
      </c>
      <c r="BE1249" t="s">
        <v>3</v>
      </c>
      <c r="BF1249" t="s">
        <v>3</v>
      </c>
      <c r="BG1249" t="s">
        <v>3</v>
      </c>
      <c r="BH1249">
        <v>0</v>
      </c>
      <c r="BI1249">
        <v>1</v>
      </c>
      <c r="BJ1249" t="s">
        <v>122</v>
      </c>
      <c r="BM1249">
        <v>421</v>
      </c>
      <c r="BN1249">
        <v>0</v>
      </c>
      <c r="BO1249" t="s">
        <v>119</v>
      </c>
      <c r="BP1249">
        <v>1</v>
      </c>
      <c r="BQ1249">
        <v>60</v>
      </c>
      <c r="BR1249">
        <v>0</v>
      </c>
      <c r="BS1249">
        <v>26.39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70</v>
      </c>
      <c r="CA1249">
        <v>41</v>
      </c>
      <c r="CB1249" t="s">
        <v>3</v>
      </c>
      <c r="CE1249">
        <v>30</v>
      </c>
      <c r="CF1249">
        <v>0</v>
      </c>
      <c r="CG1249">
        <v>0</v>
      </c>
      <c r="CM1249">
        <v>0</v>
      </c>
      <c r="CN1249" t="s">
        <v>3</v>
      </c>
      <c r="CO1249">
        <v>0</v>
      </c>
      <c r="CP1249">
        <f t="shared" si="1148"/>
        <v>631.6</v>
      </c>
      <c r="CQ1249">
        <f t="shared" si="1149"/>
        <v>5274.98</v>
      </c>
      <c r="CR1249">
        <f t="shared" si="1150"/>
        <v>220.8</v>
      </c>
      <c r="CS1249">
        <f t="shared" si="1151"/>
        <v>122.98</v>
      </c>
      <c r="CT1249">
        <f t="shared" si="1152"/>
        <v>7137.44</v>
      </c>
      <c r="CU1249">
        <f t="shared" si="1153"/>
        <v>0</v>
      </c>
      <c r="CV1249">
        <f t="shared" si="1154"/>
        <v>24.61</v>
      </c>
      <c r="CW1249">
        <f t="shared" si="1155"/>
        <v>0</v>
      </c>
      <c r="CX1249">
        <f t="shared" si="1156"/>
        <v>0</v>
      </c>
      <c r="CY1249">
        <f t="shared" si="1157"/>
        <v>249.75299999999999</v>
      </c>
      <c r="CZ1249">
        <f t="shared" si="1158"/>
        <v>146.28389999999999</v>
      </c>
      <c r="DC1249" t="s">
        <v>3</v>
      </c>
      <c r="DD1249" t="s">
        <v>3</v>
      </c>
      <c r="DE1249" t="s">
        <v>3</v>
      </c>
      <c r="DF1249" t="s">
        <v>3</v>
      </c>
      <c r="DG1249" t="s">
        <v>3</v>
      </c>
      <c r="DH1249" t="s">
        <v>3</v>
      </c>
      <c r="DI1249" t="s">
        <v>3</v>
      </c>
      <c r="DJ1249" t="s">
        <v>3</v>
      </c>
      <c r="DK1249" t="s">
        <v>3</v>
      </c>
      <c r="DL1249" t="s">
        <v>3</v>
      </c>
      <c r="DM1249" t="s">
        <v>3</v>
      </c>
      <c r="DN1249">
        <v>85</v>
      </c>
      <c r="DO1249">
        <v>70</v>
      </c>
      <c r="DP1249">
        <v>1.0469999999999999</v>
      </c>
      <c r="DQ1249">
        <v>1.022</v>
      </c>
      <c r="DU1249">
        <v>1013</v>
      </c>
      <c r="DV1249" t="s">
        <v>121</v>
      </c>
      <c r="DW1249" t="s">
        <v>121</v>
      </c>
      <c r="DX1249">
        <v>1</v>
      </c>
      <c r="DZ1249" t="s">
        <v>3</v>
      </c>
      <c r="EA1249" t="s">
        <v>3</v>
      </c>
      <c r="EB1249" t="s">
        <v>3</v>
      </c>
      <c r="EC1249" t="s">
        <v>3</v>
      </c>
      <c r="EE1249">
        <v>54687847</v>
      </c>
      <c r="EF1249">
        <v>60</v>
      </c>
      <c r="EG1249" t="s">
        <v>24</v>
      </c>
      <c r="EH1249">
        <v>0</v>
      </c>
      <c r="EI1249" t="s">
        <v>3</v>
      </c>
      <c r="EJ1249">
        <v>1</v>
      </c>
      <c r="EK1249">
        <v>421</v>
      </c>
      <c r="EL1249" t="s">
        <v>123</v>
      </c>
      <c r="EM1249" t="s">
        <v>124</v>
      </c>
      <c r="EO1249" t="s">
        <v>3</v>
      </c>
      <c r="EQ1249">
        <v>0</v>
      </c>
      <c r="ER1249">
        <v>847.82</v>
      </c>
      <c r="ES1249">
        <v>558.79</v>
      </c>
      <c r="ET1249">
        <v>18.57</v>
      </c>
      <c r="EU1249">
        <v>4.66</v>
      </c>
      <c r="EV1249">
        <v>270.45999999999998</v>
      </c>
      <c r="EW1249">
        <v>24.61</v>
      </c>
      <c r="EX1249">
        <v>0</v>
      </c>
      <c r="EY1249">
        <v>0</v>
      </c>
      <c r="FQ1249">
        <v>0</v>
      </c>
      <c r="FR1249">
        <f t="shared" si="1159"/>
        <v>0</v>
      </c>
      <c r="FS1249">
        <v>0</v>
      </c>
      <c r="FX1249">
        <v>85</v>
      </c>
      <c r="FY1249">
        <v>70</v>
      </c>
      <c r="GA1249" t="s">
        <v>3</v>
      </c>
      <c r="GD1249">
        <v>0</v>
      </c>
      <c r="GF1249">
        <v>-820088805</v>
      </c>
      <c r="GG1249">
        <v>2</v>
      </c>
      <c r="GH1249">
        <v>1</v>
      </c>
      <c r="GI1249">
        <v>3</v>
      </c>
      <c r="GJ1249">
        <v>0</v>
      </c>
      <c r="GK1249">
        <f>ROUND(R1249*(R12)/100,2)</f>
        <v>9.7100000000000009</v>
      </c>
      <c r="GL1249">
        <f t="shared" si="1160"/>
        <v>0</v>
      </c>
      <c r="GM1249">
        <f t="shared" si="1161"/>
        <v>1037.3399999999999</v>
      </c>
      <c r="GN1249">
        <f t="shared" si="1162"/>
        <v>1037.3399999999999</v>
      </c>
      <c r="GO1249">
        <f t="shared" si="1163"/>
        <v>0</v>
      </c>
      <c r="GP1249">
        <f t="shared" si="1164"/>
        <v>0</v>
      </c>
      <c r="GR1249">
        <v>0</v>
      </c>
      <c r="GS1249">
        <v>3</v>
      </c>
      <c r="GT1249">
        <v>0</v>
      </c>
      <c r="GU1249" t="s">
        <v>3</v>
      </c>
      <c r="GV1249">
        <f t="shared" si="1165"/>
        <v>0</v>
      </c>
      <c r="GW1249">
        <v>1</v>
      </c>
      <c r="GX1249">
        <f t="shared" si="1166"/>
        <v>0</v>
      </c>
      <c r="HA1249">
        <v>0</v>
      </c>
      <c r="HB1249">
        <v>0</v>
      </c>
      <c r="HC1249">
        <f t="shared" si="1167"/>
        <v>0</v>
      </c>
      <c r="HE1249" t="s">
        <v>3</v>
      </c>
      <c r="HF1249" t="s">
        <v>3</v>
      </c>
      <c r="HM1249" t="s">
        <v>3</v>
      </c>
      <c r="HN1249" t="s">
        <v>3</v>
      </c>
      <c r="HO1249" t="s">
        <v>3</v>
      </c>
      <c r="HP1249" t="s">
        <v>3</v>
      </c>
      <c r="HQ1249" t="s">
        <v>3</v>
      </c>
      <c r="IK1249">
        <v>0</v>
      </c>
    </row>
    <row r="1250" spans="1:245" x14ac:dyDescent="0.2">
      <c r="A1250">
        <v>18</v>
      </c>
      <c r="B1250">
        <v>1</v>
      </c>
      <c r="C1250">
        <v>590</v>
      </c>
      <c r="E1250" t="s">
        <v>44</v>
      </c>
      <c r="F1250" t="s">
        <v>126</v>
      </c>
      <c r="G1250" t="s">
        <v>127</v>
      </c>
      <c r="H1250" t="s">
        <v>128</v>
      </c>
      <c r="I1250">
        <f>I1249*J1250</f>
        <v>5.099999999999999E-2</v>
      </c>
      <c r="J1250">
        <v>1.0199999999999998</v>
      </c>
      <c r="K1250">
        <v>1.02</v>
      </c>
      <c r="O1250">
        <f t="shared" si="1130"/>
        <v>190.55</v>
      </c>
      <c r="P1250">
        <f t="shared" si="1131"/>
        <v>190.55</v>
      </c>
      <c r="Q1250">
        <f t="shared" si="1132"/>
        <v>0</v>
      </c>
      <c r="R1250">
        <f t="shared" si="1133"/>
        <v>0</v>
      </c>
      <c r="S1250">
        <f t="shared" si="1134"/>
        <v>0</v>
      </c>
      <c r="T1250">
        <f t="shared" si="1135"/>
        <v>0</v>
      </c>
      <c r="U1250">
        <f t="shared" si="1136"/>
        <v>0</v>
      </c>
      <c r="V1250">
        <f t="shared" si="1137"/>
        <v>0</v>
      </c>
      <c r="W1250">
        <f t="shared" si="1138"/>
        <v>0</v>
      </c>
      <c r="X1250">
        <f t="shared" si="1139"/>
        <v>0</v>
      </c>
      <c r="Y1250">
        <f t="shared" si="1140"/>
        <v>0</v>
      </c>
      <c r="AA1250">
        <v>55282325</v>
      </c>
      <c r="AB1250">
        <f t="shared" si="1141"/>
        <v>478.96</v>
      </c>
      <c r="AC1250">
        <f t="shared" si="1142"/>
        <v>478.96</v>
      </c>
      <c r="AD1250">
        <f t="shared" si="1143"/>
        <v>0</v>
      </c>
      <c r="AE1250">
        <f t="shared" si="1144"/>
        <v>0</v>
      </c>
      <c r="AF1250">
        <f t="shared" si="1144"/>
        <v>0</v>
      </c>
      <c r="AG1250">
        <f t="shared" si="1145"/>
        <v>0</v>
      </c>
      <c r="AH1250">
        <f t="shared" si="1146"/>
        <v>0</v>
      </c>
      <c r="AI1250">
        <f t="shared" si="1146"/>
        <v>0</v>
      </c>
      <c r="AJ1250">
        <f t="shared" si="1147"/>
        <v>0</v>
      </c>
      <c r="AK1250">
        <v>478.96</v>
      </c>
      <c r="AL1250">
        <v>478.96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1</v>
      </c>
      <c r="AW1250">
        <v>1</v>
      </c>
      <c r="AZ1250">
        <v>1</v>
      </c>
      <c r="BA1250">
        <v>1</v>
      </c>
      <c r="BB1250">
        <v>1</v>
      </c>
      <c r="BC1250">
        <v>7.8</v>
      </c>
      <c r="BD1250" t="s">
        <v>3</v>
      </c>
      <c r="BE1250" t="s">
        <v>3</v>
      </c>
      <c r="BF1250" t="s">
        <v>3</v>
      </c>
      <c r="BG1250" t="s">
        <v>3</v>
      </c>
      <c r="BH1250">
        <v>3</v>
      </c>
      <c r="BI1250">
        <v>1</v>
      </c>
      <c r="BJ1250" t="s">
        <v>129</v>
      </c>
      <c r="BM1250">
        <v>421</v>
      </c>
      <c r="BN1250">
        <v>0</v>
      </c>
      <c r="BO1250" t="s">
        <v>126</v>
      </c>
      <c r="BP1250">
        <v>1</v>
      </c>
      <c r="BQ1250">
        <v>60</v>
      </c>
      <c r="BR1250">
        <v>0</v>
      </c>
      <c r="BS1250">
        <v>1</v>
      </c>
      <c r="BT1250">
        <v>1</v>
      </c>
      <c r="BU1250">
        <v>1</v>
      </c>
      <c r="BV1250">
        <v>1</v>
      </c>
      <c r="BW1250">
        <v>1</v>
      </c>
      <c r="BX1250">
        <v>1</v>
      </c>
      <c r="BY1250" t="s">
        <v>3</v>
      </c>
      <c r="BZ1250">
        <v>0</v>
      </c>
      <c r="CA1250">
        <v>0</v>
      </c>
      <c r="CB1250" t="s">
        <v>3</v>
      </c>
      <c r="CE1250">
        <v>30</v>
      </c>
      <c r="CF1250">
        <v>0</v>
      </c>
      <c r="CG1250">
        <v>0</v>
      </c>
      <c r="CM1250">
        <v>0</v>
      </c>
      <c r="CN1250" t="s">
        <v>3</v>
      </c>
      <c r="CO1250">
        <v>0</v>
      </c>
      <c r="CP1250">
        <f t="shared" si="1148"/>
        <v>190.55</v>
      </c>
      <c r="CQ1250">
        <f t="shared" si="1149"/>
        <v>3735.89</v>
      </c>
      <c r="CR1250">
        <f t="shared" si="1150"/>
        <v>0</v>
      </c>
      <c r="CS1250">
        <f t="shared" si="1151"/>
        <v>0</v>
      </c>
      <c r="CT1250">
        <f t="shared" si="1152"/>
        <v>0</v>
      </c>
      <c r="CU1250">
        <f t="shared" si="1153"/>
        <v>0</v>
      </c>
      <c r="CV1250">
        <f t="shared" si="1154"/>
        <v>0</v>
      </c>
      <c r="CW1250">
        <f t="shared" si="1155"/>
        <v>0</v>
      </c>
      <c r="CX1250">
        <f t="shared" si="1156"/>
        <v>0</v>
      </c>
      <c r="CY1250">
        <f t="shared" si="1157"/>
        <v>0</v>
      </c>
      <c r="CZ1250">
        <f t="shared" si="1158"/>
        <v>0</v>
      </c>
      <c r="DC1250" t="s">
        <v>3</v>
      </c>
      <c r="DD1250" t="s">
        <v>3</v>
      </c>
      <c r="DE1250" t="s">
        <v>3</v>
      </c>
      <c r="DF1250" t="s">
        <v>3</v>
      </c>
      <c r="DG1250" t="s">
        <v>3</v>
      </c>
      <c r="DH1250" t="s">
        <v>3</v>
      </c>
      <c r="DI1250" t="s">
        <v>3</v>
      </c>
      <c r="DJ1250" t="s">
        <v>3</v>
      </c>
      <c r="DK1250" t="s">
        <v>3</v>
      </c>
      <c r="DL1250" t="s">
        <v>3</v>
      </c>
      <c r="DM1250" t="s">
        <v>3</v>
      </c>
      <c r="DN1250">
        <v>85</v>
      </c>
      <c r="DO1250">
        <v>70</v>
      </c>
      <c r="DP1250">
        <v>1.0469999999999999</v>
      </c>
      <c r="DQ1250">
        <v>1.022</v>
      </c>
      <c r="DU1250">
        <v>1007</v>
      </c>
      <c r="DV1250" t="s">
        <v>128</v>
      </c>
      <c r="DW1250" t="s">
        <v>128</v>
      </c>
      <c r="DX1250">
        <v>1</v>
      </c>
      <c r="DZ1250" t="s">
        <v>3</v>
      </c>
      <c r="EA1250" t="s">
        <v>3</v>
      </c>
      <c r="EB1250" t="s">
        <v>3</v>
      </c>
      <c r="EC1250" t="s">
        <v>3</v>
      </c>
      <c r="EE1250">
        <v>54687847</v>
      </c>
      <c r="EF1250">
        <v>60</v>
      </c>
      <c r="EG1250" t="s">
        <v>24</v>
      </c>
      <c r="EH1250">
        <v>0</v>
      </c>
      <c r="EI1250" t="s">
        <v>3</v>
      </c>
      <c r="EJ1250">
        <v>1</v>
      </c>
      <c r="EK1250">
        <v>421</v>
      </c>
      <c r="EL1250" t="s">
        <v>123</v>
      </c>
      <c r="EM1250" t="s">
        <v>124</v>
      </c>
      <c r="EO1250" t="s">
        <v>3</v>
      </c>
      <c r="EQ1250">
        <v>0</v>
      </c>
      <c r="ER1250">
        <v>478.96</v>
      </c>
      <c r="ES1250">
        <v>478.96</v>
      </c>
      <c r="ET1250">
        <v>0</v>
      </c>
      <c r="EU1250">
        <v>0</v>
      </c>
      <c r="EV1250">
        <v>0</v>
      </c>
      <c r="EW1250">
        <v>0</v>
      </c>
      <c r="EX1250">
        <v>0</v>
      </c>
      <c r="FQ1250">
        <v>0</v>
      </c>
      <c r="FR1250">
        <f t="shared" si="1159"/>
        <v>0</v>
      </c>
      <c r="FS1250">
        <v>0</v>
      </c>
      <c r="FX1250">
        <v>85</v>
      </c>
      <c r="FY1250">
        <v>70</v>
      </c>
      <c r="GA1250" t="s">
        <v>3</v>
      </c>
      <c r="GD1250">
        <v>0</v>
      </c>
      <c r="GF1250">
        <v>-1161195218</v>
      </c>
      <c r="GG1250">
        <v>2</v>
      </c>
      <c r="GH1250">
        <v>1</v>
      </c>
      <c r="GI1250">
        <v>3</v>
      </c>
      <c r="GJ1250">
        <v>0</v>
      </c>
      <c r="GK1250">
        <f>ROUND(R1250*(R12)/100,2)</f>
        <v>0</v>
      </c>
      <c r="GL1250">
        <f t="shared" si="1160"/>
        <v>0</v>
      </c>
      <c r="GM1250">
        <f t="shared" si="1161"/>
        <v>190.55</v>
      </c>
      <c r="GN1250">
        <f t="shared" si="1162"/>
        <v>190.55</v>
      </c>
      <c r="GO1250">
        <f t="shared" si="1163"/>
        <v>0</v>
      </c>
      <c r="GP1250">
        <f t="shared" si="1164"/>
        <v>0</v>
      </c>
      <c r="GR1250">
        <v>0</v>
      </c>
      <c r="GS1250">
        <v>3</v>
      </c>
      <c r="GT1250">
        <v>0</v>
      </c>
      <c r="GU1250" t="s">
        <v>3</v>
      </c>
      <c r="GV1250">
        <f t="shared" si="1165"/>
        <v>0</v>
      </c>
      <c r="GW1250">
        <v>1</v>
      </c>
      <c r="GX1250">
        <f t="shared" si="1166"/>
        <v>0</v>
      </c>
      <c r="HA1250">
        <v>0</v>
      </c>
      <c r="HB1250">
        <v>0</v>
      </c>
      <c r="HC1250">
        <f t="shared" si="1167"/>
        <v>0</v>
      </c>
      <c r="HE1250" t="s">
        <v>3</v>
      </c>
      <c r="HF1250" t="s">
        <v>3</v>
      </c>
      <c r="HM1250" t="s">
        <v>3</v>
      </c>
      <c r="HN1250" t="s">
        <v>3</v>
      </c>
      <c r="HO1250" t="s">
        <v>3</v>
      </c>
      <c r="HP1250" t="s">
        <v>3</v>
      </c>
      <c r="HQ1250" t="s">
        <v>3</v>
      </c>
      <c r="IK1250">
        <v>0</v>
      </c>
    </row>
    <row r="1251" spans="1:245" x14ac:dyDescent="0.2">
      <c r="A1251">
        <v>17</v>
      </c>
      <c r="B1251">
        <v>1</v>
      </c>
      <c r="C1251">
        <f>ROW(SmtRes!A594)</f>
        <v>594</v>
      </c>
      <c r="D1251">
        <f>ROW(EtalonRes!A630)</f>
        <v>630</v>
      </c>
      <c r="E1251" t="s">
        <v>45</v>
      </c>
      <c r="F1251" t="s">
        <v>39</v>
      </c>
      <c r="G1251" t="s">
        <v>40</v>
      </c>
      <c r="H1251" t="s">
        <v>22</v>
      </c>
      <c r="I1251">
        <f>ROUND(84.37/100,9)</f>
        <v>0.84370000000000001</v>
      </c>
      <c r="J1251">
        <v>0</v>
      </c>
      <c r="K1251">
        <f>ROUND(84.37/100,9)</f>
        <v>0.84370000000000001</v>
      </c>
      <c r="O1251">
        <f t="shared" si="1130"/>
        <v>4260.1400000000003</v>
      </c>
      <c r="P1251">
        <f t="shared" si="1131"/>
        <v>0</v>
      </c>
      <c r="Q1251">
        <f t="shared" si="1132"/>
        <v>0</v>
      </c>
      <c r="R1251">
        <f t="shared" si="1133"/>
        <v>0</v>
      </c>
      <c r="S1251">
        <f t="shared" si="1134"/>
        <v>4260.1400000000003</v>
      </c>
      <c r="T1251">
        <f t="shared" si="1135"/>
        <v>0</v>
      </c>
      <c r="U1251">
        <f t="shared" si="1136"/>
        <v>14.688817</v>
      </c>
      <c r="V1251">
        <f t="shared" si="1137"/>
        <v>0</v>
      </c>
      <c r="W1251">
        <f t="shared" si="1138"/>
        <v>0</v>
      </c>
      <c r="X1251">
        <f t="shared" si="1139"/>
        <v>2982.1</v>
      </c>
      <c r="Y1251">
        <f t="shared" si="1140"/>
        <v>1746.66</v>
      </c>
      <c r="AA1251">
        <v>55282325</v>
      </c>
      <c r="AB1251">
        <f t="shared" si="1141"/>
        <v>191.34</v>
      </c>
      <c r="AC1251">
        <f t="shared" si="1142"/>
        <v>0</v>
      </c>
      <c r="AD1251">
        <f t="shared" si="1143"/>
        <v>0</v>
      </c>
      <c r="AE1251">
        <f t="shared" si="1144"/>
        <v>0</v>
      </c>
      <c r="AF1251">
        <f t="shared" si="1144"/>
        <v>191.34</v>
      </c>
      <c r="AG1251">
        <f t="shared" si="1145"/>
        <v>0</v>
      </c>
      <c r="AH1251">
        <f t="shared" si="1146"/>
        <v>17.41</v>
      </c>
      <c r="AI1251">
        <f t="shared" si="1146"/>
        <v>0</v>
      </c>
      <c r="AJ1251">
        <f t="shared" si="1147"/>
        <v>0</v>
      </c>
      <c r="AK1251">
        <v>191.34</v>
      </c>
      <c r="AL1251">
        <v>0</v>
      </c>
      <c r="AM1251">
        <v>0</v>
      </c>
      <c r="AN1251">
        <v>0</v>
      </c>
      <c r="AO1251">
        <v>191.34</v>
      </c>
      <c r="AP1251">
        <v>0</v>
      </c>
      <c r="AQ1251">
        <v>17.41</v>
      </c>
      <c r="AR1251">
        <v>0</v>
      </c>
      <c r="AS1251">
        <v>0</v>
      </c>
      <c r="AT1251">
        <v>70</v>
      </c>
      <c r="AU1251">
        <v>41</v>
      </c>
      <c r="AV1251">
        <v>1</v>
      </c>
      <c r="AW1251">
        <v>1</v>
      </c>
      <c r="AZ1251">
        <v>1</v>
      </c>
      <c r="BA1251">
        <v>26.39</v>
      </c>
      <c r="BB1251">
        <v>1</v>
      </c>
      <c r="BC1251">
        <v>1</v>
      </c>
      <c r="BD1251" t="s">
        <v>3</v>
      </c>
      <c r="BE1251" t="s">
        <v>3</v>
      </c>
      <c r="BF1251" t="s">
        <v>3</v>
      </c>
      <c r="BG1251" t="s">
        <v>3</v>
      </c>
      <c r="BH1251">
        <v>0</v>
      </c>
      <c r="BI1251">
        <v>1</v>
      </c>
      <c r="BJ1251" t="s">
        <v>41</v>
      </c>
      <c r="BM1251">
        <v>441</v>
      </c>
      <c r="BN1251">
        <v>0</v>
      </c>
      <c r="BO1251" t="s">
        <v>39</v>
      </c>
      <c r="BP1251">
        <v>1</v>
      </c>
      <c r="BQ1251">
        <v>60</v>
      </c>
      <c r="BR1251">
        <v>0</v>
      </c>
      <c r="BS1251">
        <v>26.39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70</v>
      </c>
      <c r="CA1251">
        <v>41</v>
      </c>
      <c r="CB1251" t="s">
        <v>3</v>
      </c>
      <c r="CE1251">
        <v>30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 t="shared" si="1148"/>
        <v>4260.1400000000003</v>
      </c>
      <c r="CQ1251">
        <f t="shared" si="1149"/>
        <v>0</v>
      </c>
      <c r="CR1251">
        <f t="shared" si="1150"/>
        <v>0</v>
      </c>
      <c r="CS1251">
        <f t="shared" si="1151"/>
        <v>0</v>
      </c>
      <c r="CT1251">
        <f t="shared" si="1152"/>
        <v>5049.46</v>
      </c>
      <c r="CU1251">
        <f t="shared" si="1153"/>
        <v>0</v>
      </c>
      <c r="CV1251">
        <f t="shared" si="1154"/>
        <v>17.41</v>
      </c>
      <c r="CW1251">
        <f t="shared" si="1155"/>
        <v>0</v>
      </c>
      <c r="CX1251">
        <f t="shared" si="1156"/>
        <v>0</v>
      </c>
      <c r="CY1251">
        <f t="shared" si="1157"/>
        <v>2982.098</v>
      </c>
      <c r="CZ1251">
        <f t="shared" si="1158"/>
        <v>1746.6574000000001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80</v>
      </c>
      <c r="DO1251">
        <v>55</v>
      </c>
      <c r="DP1251">
        <v>1.0469999999999999</v>
      </c>
      <c r="DQ1251">
        <v>1</v>
      </c>
      <c r="DU1251">
        <v>1005</v>
      </c>
      <c r="DV1251" t="s">
        <v>22</v>
      </c>
      <c r="DW1251" t="s">
        <v>22</v>
      </c>
      <c r="DX1251">
        <v>100</v>
      </c>
      <c r="DZ1251" t="s">
        <v>3</v>
      </c>
      <c r="EA1251" t="s">
        <v>3</v>
      </c>
      <c r="EB1251" t="s">
        <v>3</v>
      </c>
      <c r="EC1251" t="s">
        <v>3</v>
      </c>
      <c r="EE1251">
        <v>54687867</v>
      </c>
      <c r="EF1251">
        <v>60</v>
      </c>
      <c r="EG1251" t="s">
        <v>24</v>
      </c>
      <c r="EH1251">
        <v>0</v>
      </c>
      <c r="EI1251" t="s">
        <v>3</v>
      </c>
      <c r="EJ1251">
        <v>1</v>
      </c>
      <c r="EK1251">
        <v>441</v>
      </c>
      <c r="EL1251" t="s">
        <v>42</v>
      </c>
      <c r="EM1251" t="s">
        <v>43</v>
      </c>
      <c r="EO1251" t="s">
        <v>3</v>
      </c>
      <c r="EQ1251">
        <v>0</v>
      </c>
      <c r="ER1251">
        <v>191.34</v>
      </c>
      <c r="ES1251">
        <v>0</v>
      </c>
      <c r="ET1251">
        <v>0</v>
      </c>
      <c r="EU1251">
        <v>0</v>
      </c>
      <c r="EV1251">
        <v>191.34</v>
      </c>
      <c r="EW1251">
        <v>17.41</v>
      </c>
      <c r="EX1251">
        <v>0</v>
      </c>
      <c r="EY1251">
        <v>0</v>
      </c>
      <c r="FQ1251">
        <v>0</v>
      </c>
      <c r="FR1251">
        <f t="shared" si="1159"/>
        <v>0</v>
      </c>
      <c r="FS1251">
        <v>0</v>
      </c>
      <c r="FX1251">
        <v>80</v>
      </c>
      <c r="FY1251">
        <v>55</v>
      </c>
      <c r="GA1251" t="s">
        <v>3</v>
      </c>
      <c r="GD1251">
        <v>0</v>
      </c>
      <c r="GF1251">
        <v>-839833208</v>
      </c>
      <c r="GG1251">
        <v>2</v>
      </c>
      <c r="GH1251">
        <v>1</v>
      </c>
      <c r="GI1251">
        <v>3</v>
      </c>
      <c r="GJ1251">
        <v>0</v>
      </c>
      <c r="GK1251">
        <f>ROUND(R1251*(R12)/100,2)</f>
        <v>0</v>
      </c>
      <c r="GL1251">
        <f t="shared" si="1160"/>
        <v>0</v>
      </c>
      <c r="GM1251">
        <f t="shared" si="1161"/>
        <v>8988.9</v>
      </c>
      <c r="GN1251">
        <f t="shared" si="1162"/>
        <v>8988.9</v>
      </c>
      <c r="GO1251">
        <f t="shared" si="1163"/>
        <v>0</v>
      </c>
      <c r="GP1251">
        <f t="shared" si="1164"/>
        <v>0</v>
      </c>
      <c r="GR1251">
        <v>0</v>
      </c>
      <c r="GS1251">
        <v>3</v>
      </c>
      <c r="GT1251">
        <v>0</v>
      </c>
      <c r="GU1251" t="s">
        <v>3</v>
      </c>
      <c r="GV1251">
        <f t="shared" si="1165"/>
        <v>0</v>
      </c>
      <c r="GW1251">
        <v>1</v>
      </c>
      <c r="GX1251">
        <f t="shared" si="1166"/>
        <v>0</v>
      </c>
      <c r="HA1251">
        <v>0</v>
      </c>
      <c r="HB1251">
        <v>0</v>
      </c>
      <c r="HC1251">
        <f t="shared" si="1167"/>
        <v>0</v>
      </c>
      <c r="HE1251" t="s">
        <v>3</v>
      </c>
      <c r="HF1251" t="s">
        <v>3</v>
      </c>
      <c r="HM1251" t="s">
        <v>3</v>
      </c>
      <c r="HN1251" t="s">
        <v>3</v>
      </c>
      <c r="HO1251" t="s">
        <v>3</v>
      </c>
      <c r="HP1251" t="s">
        <v>3</v>
      </c>
      <c r="HQ1251" t="s">
        <v>3</v>
      </c>
      <c r="IK1251">
        <v>0</v>
      </c>
    </row>
    <row r="1252" spans="1:245" x14ac:dyDescent="0.2">
      <c r="A1252">
        <v>18</v>
      </c>
      <c r="B1252">
        <v>1</v>
      </c>
      <c r="C1252">
        <v>594</v>
      </c>
      <c r="E1252" t="s">
        <v>130</v>
      </c>
      <c r="F1252" t="s">
        <v>28</v>
      </c>
      <c r="G1252" t="s">
        <v>29</v>
      </c>
      <c r="H1252" t="s">
        <v>30</v>
      </c>
      <c r="I1252">
        <f>I1251*J1252</f>
        <v>-0.86057400000000006</v>
      </c>
      <c r="J1252">
        <v>-1.02</v>
      </c>
      <c r="K1252">
        <v>-1.02</v>
      </c>
      <c r="O1252">
        <f t="shared" si="1130"/>
        <v>0</v>
      </c>
      <c r="P1252">
        <f t="shared" si="1131"/>
        <v>0</v>
      </c>
      <c r="Q1252">
        <f t="shared" si="1132"/>
        <v>0</v>
      </c>
      <c r="R1252">
        <f t="shared" si="1133"/>
        <v>0</v>
      </c>
      <c r="S1252">
        <f t="shared" si="1134"/>
        <v>0</v>
      </c>
      <c r="T1252">
        <f t="shared" si="1135"/>
        <v>0</v>
      </c>
      <c r="U1252">
        <f t="shared" si="1136"/>
        <v>0</v>
      </c>
      <c r="V1252">
        <f t="shared" si="1137"/>
        <v>0</v>
      </c>
      <c r="W1252">
        <f t="shared" si="1138"/>
        <v>0</v>
      </c>
      <c r="X1252">
        <f t="shared" si="1139"/>
        <v>0</v>
      </c>
      <c r="Y1252">
        <f t="shared" si="1140"/>
        <v>0</v>
      </c>
      <c r="AA1252">
        <v>55282325</v>
      </c>
      <c r="AB1252">
        <f t="shared" si="1141"/>
        <v>0</v>
      </c>
      <c r="AC1252">
        <f t="shared" si="1142"/>
        <v>0</v>
      </c>
      <c r="AD1252">
        <f t="shared" si="1143"/>
        <v>0</v>
      </c>
      <c r="AE1252">
        <f t="shared" si="1144"/>
        <v>0</v>
      </c>
      <c r="AF1252">
        <f t="shared" si="1144"/>
        <v>0</v>
      </c>
      <c r="AG1252">
        <f t="shared" si="1145"/>
        <v>0</v>
      </c>
      <c r="AH1252">
        <f t="shared" si="1146"/>
        <v>0</v>
      </c>
      <c r="AI1252">
        <f t="shared" si="1146"/>
        <v>0</v>
      </c>
      <c r="AJ1252">
        <f t="shared" si="1147"/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1</v>
      </c>
      <c r="AW1252">
        <v>1</v>
      </c>
      <c r="AZ1252">
        <v>1</v>
      </c>
      <c r="BA1252">
        <v>1</v>
      </c>
      <c r="BB1252">
        <v>1</v>
      </c>
      <c r="BC1252">
        <v>1</v>
      </c>
      <c r="BD1252" t="s">
        <v>3</v>
      </c>
      <c r="BE1252" t="s">
        <v>3</v>
      </c>
      <c r="BF1252" t="s">
        <v>3</v>
      </c>
      <c r="BG1252" t="s">
        <v>3</v>
      </c>
      <c r="BH1252">
        <v>3</v>
      </c>
      <c r="BI1252">
        <v>1</v>
      </c>
      <c r="BJ1252" t="s">
        <v>3</v>
      </c>
      <c r="BM1252">
        <v>441</v>
      </c>
      <c r="BN1252">
        <v>0</v>
      </c>
      <c r="BO1252" t="s">
        <v>3</v>
      </c>
      <c r="BP1252">
        <v>0</v>
      </c>
      <c r="BQ1252">
        <v>60</v>
      </c>
      <c r="BR1252">
        <v>1</v>
      </c>
      <c r="BS1252">
        <v>1</v>
      </c>
      <c r="BT1252">
        <v>1</v>
      </c>
      <c r="BU1252">
        <v>1</v>
      </c>
      <c r="BV1252">
        <v>1</v>
      </c>
      <c r="BW1252">
        <v>1</v>
      </c>
      <c r="BX1252">
        <v>1</v>
      </c>
      <c r="BY1252" t="s">
        <v>3</v>
      </c>
      <c r="BZ1252">
        <v>0</v>
      </c>
      <c r="CA1252">
        <v>0</v>
      </c>
      <c r="CB1252" t="s">
        <v>3</v>
      </c>
      <c r="CE1252">
        <v>30</v>
      </c>
      <c r="CF1252">
        <v>0</v>
      </c>
      <c r="CG1252">
        <v>0</v>
      </c>
      <c r="CM1252">
        <v>0</v>
      </c>
      <c r="CN1252" t="s">
        <v>3</v>
      </c>
      <c r="CO1252">
        <v>0</v>
      </c>
      <c r="CP1252">
        <f t="shared" si="1148"/>
        <v>0</v>
      </c>
      <c r="CQ1252">
        <f t="shared" si="1149"/>
        <v>0</v>
      </c>
      <c r="CR1252">
        <f t="shared" si="1150"/>
        <v>0</v>
      </c>
      <c r="CS1252">
        <f t="shared" si="1151"/>
        <v>0</v>
      </c>
      <c r="CT1252">
        <f t="shared" si="1152"/>
        <v>0</v>
      </c>
      <c r="CU1252">
        <f t="shared" si="1153"/>
        <v>0</v>
      </c>
      <c r="CV1252">
        <f t="shared" si="1154"/>
        <v>0</v>
      </c>
      <c r="CW1252">
        <f t="shared" si="1155"/>
        <v>0</v>
      </c>
      <c r="CX1252">
        <f t="shared" si="1156"/>
        <v>0</v>
      </c>
      <c r="CY1252">
        <f t="shared" si="1157"/>
        <v>0</v>
      </c>
      <c r="CZ1252">
        <f t="shared" si="1158"/>
        <v>0</v>
      </c>
      <c r="DC1252" t="s">
        <v>3</v>
      </c>
      <c r="DD1252" t="s">
        <v>3</v>
      </c>
      <c r="DE1252" t="s">
        <v>3</v>
      </c>
      <c r="DF1252" t="s">
        <v>3</v>
      </c>
      <c r="DG1252" t="s">
        <v>3</v>
      </c>
      <c r="DH1252" t="s">
        <v>3</v>
      </c>
      <c r="DI1252" t="s">
        <v>3</v>
      </c>
      <c r="DJ1252" t="s">
        <v>3</v>
      </c>
      <c r="DK1252" t="s">
        <v>3</v>
      </c>
      <c r="DL1252" t="s">
        <v>3</v>
      </c>
      <c r="DM1252" t="s">
        <v>3</v>
      </c>
      <c r="DN1252">
        <v>80</v>
      </c>
      <c r="DO1252">
        <v>55</v>
      </c>
      <c r="DP1252">
        <v>1.0469999999999999</v>
      </c>
      <c r="DQ1252">
        <v>1</v>
      </c>
      <c r="DU1252">
        <v>1009</v>
      </c>
      <c r="DV1252" t="s">
        <v>30</v>
      </c>
      <c r="DW1252" t="s">
        <v>30</v>
      </c>
      <c r="DX1252">
        <v>1000</v>
      </c>
      <c r="DZ1252" t="s">
        <v>3</v>
      </c>
      <c r="EA1252" t="s">
        <v>3</v>
      </c>
      <c r="EB1252" t="s">
        <v>3</v>
      </c>
      <c r="EC1252" t="s">
        <v>3</v>
      </c>
      <c r="EE1252">
        <v>54687867</v>
      </c>
      <c r="EF1252">
        <v>60</v>
      </c>
      <c r="EG1252" t="s">
        <v>24</v>
      </c>
      <c r="EH1252">
        <v>0</v>
      </c>
      <c r="EI1252" t="s">
        <v>3</v>
      </c>
      <c r="EJ1252">
        <v>1</v>
      </c>
      <c r="EK1252">
        <v>441</v>
      </c>
      <c r="EL1252" t="s">
        <v>42</v>
      </c>
      <c r="EM1252" t="s">
        <v>43</v>
      </c>
      <c r="EO1252" t="s">
        <v>3</v>
      </c>
      <c r="EQ1252">
        <v>32768</v>
      </c>
      <c r="ER1252">
        <v>0</v>
      </c>
      <c r="ES1252">
        <v>0</v>
      </c>
      <c r="ET1252">
        <v>0</v>
      </c>
      <c r="EU1252">
        <v>0</v>
      </c>
      <c r="EV1252">
        <v>0</v>
      </c>
      <c r="EW1252">
        <v>0</v>
      </c>
      <c r="EX1252">
        <v>0</v>
      </c>
      <c r="FQ1252">
        <v>0</v>
      </c>
      <c r="FR1252">
        <f t="shared" si="1159"/>
        <v>0</v>
      </c>
      <c r="FS1252">
        <v>0</v>
      </c>
      <c r="FX1252">
        <v>80</v>
      </c>
      <c r="FY1252">
        <v>55</v>
      </c>
      <c r="GA1252" t="s">
        <v>3</v>
      </c>
      <c r="GD1252">
        <v>0</v>
      </c>
      <c r="GF1252">
        <v>1489638031</v>
      </c>
      <c r="GG1252">
        <v>2</v>
      </c>
      <c r="GH1252">
        <v>1</v>
      </c>
      <c r="GI1252">
        <v>3</v>
      </c>
      <c r="GJ1252">
        <v>0</v>
      </c>
      <c r="GK1252">
        <f>ROUND(R1252*(R12)/100,2)</f>
        <v>0</v>
      </c>
      <c r="GL1252">
        <f t="shared" si="1160"/>
        <v>0</v>
      </c>
      <c r="GM1252">
        <f t="shared" si="1161"/>
        <v>0</v>
      </c>
      <c r="GN1252">
        <f t="shared" si="1162"/>
        <v>0</v>
      </c>
      <c r="GO1252">
        <f t="shared" si="1163"/>
        <v>0</v>
      </c>
      <c r="GP1252">
        <f t="shared" si="1164"/>
        <v>0</v>
      </c>
      <c r="GR1252">
        <v>0</v>
      </c>
      <c r="GS1252">
        <v>3</v>
      </c>
      <c r="GT1252">
        <v>0</v>
      </c>
      <c r="GU1252" t="s">
        <v>3</v>
      </c>
      <c r="GV1252">
        <f t="shared" si="1165"/>
        <v>0</v>
      </c>
      <c r="GW1252">
        <v>1</v>
      </c>
      <c r="GX1252">
        <f t="shared" si="1166"/>
        <v>0</v>
      </c>
      <c r="HA1252">
        <v>0</v>
      </c>
      <c r="HB1252">
        <v>0</v>
      </c>
      <c r="HC1252">
        <f t="shared" si="1167"/>
        <v>0</v>
      </c>
      <c r="HE1252" t="s">
        <v>3</v>
      </c>
      <c r="HF1252" t="s">
        <v>3</v>
      </c>
      <c r="HM1252" t="s">
        <v>3</v>
      </c>
      <c r="HN1252" t="s">
        <v>3</v>
      </c>
      <c r="HO1252" t="s">
        <v>3</v>
      </c>
      <c r="HP1252" t="s">
        <v>3</v>
      </c>
      <c r="HQ1252" t="s">
        <v>3</v>
      </c>
      <c r="IK1252">
        <v>0</v>
      </c>
    </row>
    <row r="1253" spans="1:245" x14ac:dyDescent="0.2">
      <c r="A1253">
        <v>17</v>
      </c>
      <c r="B1253">
        <v>1</v>
      </c>
      <c r="C1253">
        <f>ROW(SmtRes!A600)</f>
        <v>600</v>
      </c>
      <c r="D1253">
        <f>ROW(EtalonRes!A636)</f>
        <v>636</v>
      </c>
      <c r="E1253" t="s">
        <v>52</v>
      </c>
      <c r="F1253" t="s">
        <v>131</v>
      </c>
      <c r="G1253" t="s">
        <v>132</v>
      </c>
      <c r="H1253" t="s">
        <v>22</v>
      </c>
      <c r="I1253">
        <f>ROUND(84.37/100,9)</f>
        <v>0.84370000000000001</v>
      </c>
      <c r="J1253">
        <v>0</v>
      </c>
      <c r="K1253">
        <f>ROUND(84.37/100,9)</f>
        <v>0.84370000000000001</v>
      </c>
      <c r="O1253">
        <f t="shared" si="1130"/>
        <v>23275.06</v>
      </c>
      <c r="P1253">
        <f t="shared" si="1131"/>
        <v>2201.2399999999998</v>
      </c>
      <c r="Q1253">
        <f>(ROUND((ROUND((((ET1253*1.25))*AV1253*I1253),2)*BB1253),2)+ROUND((ROUND(((AE1253-((EU1253*1.25)))*AV1253*I1253),2)*BS1253),2))</f>
        <v>3431.84</v>
      </c>
      <c r="R1253">
        <f t="shared" si="1133"/>
        <v>1977.93</v>
      </c>
      <c r="S1253">
        <f t="shared" si="1134"/>
        <v>17641.98</v>
      </c>
      <c r="T1253">
        <f t="shared" si="1135"/>
        <v>0</v>
      </c>
      <c r="U1253">
        <f t="shared" si="1136"/>
        <v>51.423514999999995</v>
      </c>
      <c r="V1253">
        <f t="shared" si="1137"/>
        <v>0</v>
      </c>
      <c r="W1253">
        <f t="shared" si="1138"/>
        <v>0</v>
      </c>
      <c r="X1253">
        <f t="shared" si="1139"/>
        <v>15348.52</v>
      </c>
      <c r="Y1253">
        <f t="shared" si="1140"/>
        <v>7233.21</v>
      </c>
      <c r="AA1253">
        <v>55282325</v>
      </c>
      <c r="AB1253">
        <f t="shared" si="1141"/>
        <v>1831.4525000000001</v>
      </c>
      <c r="AC1253">
        <f t="shared" si="1142"/>
        <v>705.14</v>
      </c>
      <c r="AD1253">
        <f>ROUND(((((ET1253*1.25))-((EU1253*1.25)))+AE1253),6)</f>
        <v>333.96249999999998</v>
      </c>
      <c r="AE1253">
        <f>ROUND(((EU1253*1.25)),6)</f>
        <v>88.837500000000006</v>
      </c>
      <c r="AF1253">
        <f>ROUND(((EV1253*1.15)),6)</f>
        <v>792.35</v>
      </c>
      <c r="AG1253">
        <f t="shared" si="1145"/>
        <v>0</v>
      </c>
      <c r="AH1253">
        <f>((EW1253*1.15))</f>
        <v>60.949999999999996</v>
      </c>
      <c r="AI1253">
        <f>((EX1253*1.25))</f>
        <v>0</v>
      </c>
      <c r="AJ1253">
        <f t="shared" si="1147"/>
        <v>0</v>
      </c>
      <c r="AK1253">
        <v>1661.31</v>
      </c>
      <c r="AL1253">
        <v>705.14</v>
      </c>
      <c r="AM1253">
        <v>267.17</v>
      </c>
      <c r="AN1253">
        <v>71.069999999999993</v>
      </c>
      <c r="AO1253">
        <v>689</v>
      </c>
      <c r="AP1253">
        <v>0</v>
      </c>
      <c r="AQ1253">
        <v>53</v>
      </c>
      <c r="AR1253">
        <v>0</v>
      </c>
      <c r="AS1253">
        <v>0</v>
      </c>
      <c r="AT1253">
        <v>87</v>
      </c>
      <c r="AU1253">
        <v>41</v>
      </c>
      <c r="AV1253">
        <v>1</v>
      </c>
      <c r="AW1253">
        <v>1</v>
      </c>
      <c r="AZ1253">
        <v>1</v>
      </c>
      <c r="BA1253">
        <v>26.39</v>
      </c>
      <c r="BB1253">
        <v>12.18</v>
      </c>
      <c r="BC1253">
        <v>3.7</v>
      </c>
      <c r="BD1253" t="s">
        <v>3</v>
      </c>
      <c r="BE1253" t="s">
        <v>3</v>
      </c>
      <c r="BF1253" t="s">
        <v>3</v>
      </c>
      <c r="BG1253" t="s">
        <v>3</v>
      </c>
      <c r="BH1253">
        <v>0</v>
      </c>
      <c r="BI1253">
        <v>1</v>
      </c>
      <c r="BJ1253" t="s">
        <v>133</v>
      </c>
      <c r="BM1253">
        <v>96</v>
      </c>
      <c r="BN1253">
        <v>0</v>
      </c>
      <c r="BO1253" t="s">
        <v>131</v>
      </c>
      <c r="BP1253">
        <v>1</v>
      </c>
      <c r="BQ1253">
        <v>30</v>
      </c>
      <c r="BR1253">
        <v>0</v>
      </c>
      <c r="BS1253">
        <v>26.39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87</v>
      </c>
      <c r="CA1253">
        <v>41</v>
      </c>
      <c r="CB1253" t="s">
        <v>3</v>
      </c>
      <c r="CE1253">
        <v>30</v>
      </c>
      <c r="CF1253">
        <v>0</v>
      </c>
      <c r="CG1253">
        <v>0</v>
      </c>
      <c r="CM1253">
        <v>0</v>
      </c>
      <c r="CN1253" t="s">
        <v>134</v>
      </c>
      <c r="CO1253">
        <v>0</v>
      </c>
      <c r="CP1253">
        <f t="shared" si="1148"/>
        <v>23275.059999999998</v>
      </c>
      <c r="CQ1253">
        <f t="shared" si="1149"/>
        <v>2609.02</v>
      </c>
      <c r="CR1253">
        <f>(ROUND((ROUND((((ET1253*1.25))*AV1253*1),2)*BB1253),2)+ROUND((ROUND(((AE1253-((EU1253*1.25)))*AV1253*1),2)*BS1253),2))</f>
        <v>4067.63</v>
      </c>
      <c r="CS1253">
        <f t="shared" si="1151"/>
        <v>2344.4899999999998</v>
      </c>
      <c r="CT1253">
        <f t="shared" si="1152"/>
        <v>20910.12</v>
      </c>
      <c r="CU1253">
        <f t="shared" si="1153"/>
        <v>0</v>
      </c>
      <c r="CV1253">
        <f t="shared" si="1154"/>
        <v>60.949999999999996</v>
      </c>
      <c r="CW1253">
        <f t="shared" si="1155"/>
        <v>0</v>
      </c>
      <c r="CX1253">
        <f t="shared" si="1156"/>
        <v>0</v>
      </c>
      <c r="CY1253">
        <f t="shared" si="1157"/>
        <v>15348.5226</v>
      </c>
      <c r="CZ1253">
        <f t="shared" si="1158"/>
        <v>7233.2117999999991</v>
      </c>
      <c r="DC1253" t="s">
        <v>3</v>
      </c>
      <c r="DD1253" t="s">
        <v>3</v>
      </c>
      <c r="DE1253" t="s">
        <v>135</v>
      </c>
      <c r="DF1253" t="s">
        <v>135</v>
      </c>
      <c r="DG1253" t="s">
        <v>136</v>
      </c>
      <c r="DH1253" t="s">
        <v>3</v>
      </c>
      <c r="DI1253" t="s">
        <v>136</v>
      </c>
      <c r="DJ1253" t="s">
        <v>135</v>
      </c>
      <c r="DK1253" t="s">
        <v>3</v>
      </c>
      <c r="DL1253" t="s">
        <v>3</v>
      </c>
      <c r="DM1253" t="s">
        <v>3</v>
      </c>
      <c r="DN1253">
        <v>104</v>
      </c>
      <c r="DO1253">
        <v>79</v>
      </c>
      <c r="DP1253">
        <v>1.087</v>
      </c>
      <c r="DQ1253">
        <v>1.0009999999999999</v>
      </c>
      <c r="DU1253">
        <v>1005</v>
      </c>
      <c r="DV1253" t="s">
        <v>22</v>
      </c>
      <c r="DW1253" t="s">
        <v>22</v>
      </c>
      <c r="DX1253">
        <v>100</v>
      </c>
      <c r="DZ1253" t="s">
        <v>3</v>
      </c>
      <c r="EA1253" t="s">
        <v>3</v>
      </c>
      <c r="EB1253" t="s">
        <v>3</v>
      </c>
      <c r="EC1253" t="s">
        <v>3</v>
      </c>
      <c r="EE1253">
        <v>54687522</v>
      </c>
      <c r="EF1253">
        <v>30</v>
      </c>
      <c r="EG1253" t="s">
        <v>137</v>
      </c>
      <c r="EH1253">
        <v>0</v>
      </c>
      <c r="EI1253" t="s">
        <v>3</v>
      </c>
      <c r="EJ1253">
        <v>1</v>
      </c>
      <c r="EK1253">
        <v>96</v>
      </c>
      <c r="EL1253" t="s">
        <v>138</v>
      </c>
      <c r="EM1253" t="s">
        <v>139</v>
      </c>
      <c r="EO1253" t="s">
        <v>140</v>
      </c>
      <c r="EQ1253">
        <v>0</v>
      </c>
      <c r="ER1253">
        <v>1661.31</v>
      </c>
      <c r="ES1253">
        <v>705.14</v>
      </c>
      <c r="ET1253">
        <v>267.17</v>
      </c>
      <c r="EU1253">
        <v>71.069999999999993</v>
      </c>
      <c r="EV1253">
        <v>689</v>
      </c>
      <c r="EW1253">
        <v>53</v>
      </c>
      <c r="EX1253">
        <v>0</v>
      </c>
      <c r="EY1253">
        <v>0</v>
      </c>
      <c r="FQ1253">
        <v>0</v>
      </c>
      <c r="FR1253">
        <f t="shared" si="1159"/>
        <v>0</v>
      </c>
      <c r="FS1253">
        <v>0</v>
      </c>
      <c r="FX1253">
        <v>104</v>
      </c>
      <c r="FY1253">
        <v>79</v>
      </c>
      <c r="GA1253" t="s">
        <v>3</v>
      </c>
      <c r="GD1253">
        <v>0</v>
      </c>
      <c r="GF1253">
        <v>1360606267</v>
      </c>
      <c r="GG1253">
        <v>2</v>
      </c>
      <c r="GH1253">
        <v>1</v>
      </c>
      <c r="GI1253">
        <v>3</v>
      </c>
      <c r="GJ1253">
        <v>0</v>
      </c>
      <c r="GK1253">
        <f>ROUND(R1253*(R12)/100,2)</f>
        <v>3164.69</v>
      </c>
      <c r="GL1253">
        <f t="shared" si="1160"/>
        <v>0</v>
      </c>
      <c r="GM1253">
        <f t="shared" si="1161"/>
        <v>49021.48</v>
      </c>
      <c r="GN1253">
        <f t="shared" si="1162"/>
        <v>49021.48</v>
      </c>
      <c r="GO1253">
        <f t="shared" si="1163"/>
        <v>0</v>
      </c>
      <c r="GP1253">
        <f t="shared" si="1164"/>
        <v>0</v>
      </c>
      <c r="GR1253">
        <v>0</v>
      </c>
      <c r="GS1253">
        <v>3</v>
      </c>
      <c r="GT1253">
        <v>0</v>
      </c>
      <c r="GU1253" t="s">
        <v>3</v>
      </c>
      <c r="GV1253">
        <f t="shared" si="1165"/>
        <v>0</v>
      </c>
      <c r="GW1253">
        <v>1</v>
      </c>
      <c r="GX1253">
        <f t="shared" si="1166"/>
        <v>0</v>
      </c>
      <c r="HA1253">
        <v>0</v>
      </c>
      <c r="HB1253">
        <v>0</v>
      </c>
      <c r="HC1253">
        <f t="shared" si="1167"/>
        <v>0</v>
      </c>
      <c r="HE1253" t="s">
        <v>3</v>
      </c>
      <c r="HF1253" t="s">
        <v>3</v>
      </c>
      <c r="HM1253" t="s">
        <v>3</v>
      </c>
      <c r="HN1253" t="s">
        <v>3</v>
      </c>
      <c r="HO1253" t="s">
        <v>3</v>
      </c>
      <c r="HP1253" t="s">
        <v>3</v>
      </c>
      <c r="HQ1253" t="s">
        <v>3</v>
      </c>
      <c r="IK1253">
        <v>0</v>
      </c>
    </row>
    <row r="1254" spans="1:245" x14ac:dyDescent="0.2">
      <c r="A1254">
        <v>18</v>
      </c>
      <c r="B1254">
        <v>1</v>
      </c>
      <c r="C1254">
        <v>597</v>
      </c>
      <c r="E1254" t="s">
        <v>141</v>
      </c>
      <c r="F1254" t="s">
        <v>142</v>
      </c>
      <c r="G1254" t="s">
        <v>282</v>
      </c>
      <c r="H1254" t="s">
        <v>143</v>
      </c>
      <c r="I1254">
        <f>I1253*J1254</f>
        <v>113.8995</v>
      </c>
      <c r="J1254">
        <v>135</v>
      </c>
      <c r="K1254">
        <v>135</v>
      </c>
      <c r="O1254">
        <f t="shared" si="1130"/>
        <v>30006.27</v>
      </c>
      <c r="P1254">
        <f t="shared" si="1131"/>
        <v>30006.27</v>
      </c>
      <c r="Q1254">
        <f>(ROUND((ROUND(((ET1254)*AV1254*I1254),2)*BB1254),2)+ROUND((ROUND(((AE1254-(EU1254))*AV1254*I1254),2)*BS1254),2))</f>
        <v>0</v>
      </c>
      <c r="R1254">
        <f t="shared" si="1133"/>
        <v>0</v>
      </c>
      <c r="S1254">
        <f t="shared" si="1134"/>
        <v>0</v>
      </c>
      <c r="T1254">
        <f t="shared" si="1135"/>
        <v>0</v>
      </c>
      <c r="U1254">
        <f t="shared" si="1136"/>
        <v>0</v>
      </c>
      <c r="V1254">
        <f t="shared" si="1137"/>
        <v>0</v>
      </c>
      <c r="W1254">
        <f t="shared" si="1138"/>
        <v>0</v>
      </c>
      <c r="X1254">
        <f t="shared" si="1139"/>
        <v>0</v>
      </c>
      <c r="Y1254">
        <f t="shared" si="1140"/>
        <v>0</v>
      </c>
      <c r="AA1254">
        <v>55282325</v>
      </c>
      <c r="AB1254">
        <f t="shared" si="1141"/>
        <v>25.09</v>
      </c>
      <c r="AC1254">
        <f t="shared" si="1142"/>
        <v>25.09</v>
      </c>
      <c r="AD1254">
        <f>ROUND((((ET1254)-(EU1254))+AE1254),6)</f>
        <v>0</v>
      </c>
      <c r="AE1254">
        <f>ROUND((EU1254),6)</f>
        <v>0</v>
      </c>
      <c r="AF1254">
        <f>ROUND((EV1254),6)</f>
        <v>0</v>
      </c>
      <c r="AG1254">
        <f t="shared" si="1145"/>
        <v>0</v>
      </c>
      <c r="AH1254">
        <f>(EW1254)</f>
        <v>0</v>
      </c>
      <c r="AI1254">
        <f>(EX1254)</f>
        <v>0</v>
      </c>
      <c r="AJ1254">
        <f t="shared" si="1147"/>
        <v>0</v>
      </c>
      <c r="AK1254">
        <v>25.09</v>
      </c>
      <c r="AL1254">
        <v>25.09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1</v>
      </c>
      <c r="AW1254">
        <v>1</v>
      </c>
      <c r="AZ1254">
        <v>1</v>
      </c>
      <c r="BA1254">
        <v>1</v>
      </c>
      <c r="BB1254">
        <v>1</v>
      </c>
      <c r="BC1254">
        <v>10.5</v>
      </c>
      <c r="BD1254" t="s">
        <v>3</v>
      </c>
      <c r="BE1254" t="s">
        <v>3</v>
      </c>
      <c r="BF1254" t="s">
        <v>3</v>
      </c>
      <c r="BG1254" t="s">
        <v>3</v>
      </c>
      <c r="BH1254">
        <v>3</v>
      </c>
      <c r="BI1254">
        <v>1</v>
      </c>
      <c r="BJ1254" t="s">
        <v>144</v>
      </c>
      <c r="BM1254">
        <v>96</v>
      </c>
      <c r="BN1254">
        <v>0</v>
      </c>
      <c r="BO1254" t="s">
        <v>142</v>
      </c>
      <c r="BP1254">
        <v>1</v>
      </c>
      <c r="BQ1254">
        <v>30</v>
      </c>
      <c r="BR1254">
        <v>0</v>
      </c>
      <c r="BS1254">
        <v>1</v>
      </c>
      <c r="BT1254">
        <v>1</v>
      </c>
      <c r="BU1254">
        <v>1</v>
      </c>
      <c r="BV1254">
        <v>1</v>
      </c>
      <c r="BW1254">
        <v>1</v>
      </c>
      <c r="BX1254">
        <v>1</v>
      </c>
      <c r="BY1254" t="s">
        <v>3</v>
      </c>
      <c r="BZ1254">
        <v>0</v>
      </c>
      <c r="CA1254">
        <v>0</v>
      </c>
      <c r="CB1254" t="s">
        <v>3</v>
      </c>
      <c r="CE1254">
        <v>30</v>
      </c>
      <c r="CF1254">
        <v>0</v>
      </c>
      <c r="CG1254">
        <v>0</v>
      </c>
      <c r="CM1254">
        <v>0</v>
      </c>
      <c r="CN1254" t="s">
        <v>3</v>
      </c>
      <c r="CO1254">
        <v>0</v>
      </c>
      <c r="CP1254">
        <f t="shared" si="1148"/>
        <v>30006.27</v>
      </c>
      <c r="CQ1254">
        <f t="shared" si="1149"/>
        <v>263.45</v>
      </c>
      <c r="CR1254">
        <f>(ROUND((ROUND(((ET1254)*AV1254*1),2)*BB1254),2)+ROUND((ROUND(((AE1254-(EU1254))*AV1254*1),2)*BS1254),2))</f>
        <v>0</v>
      </c>
      <c r="CS1254">
        <f t="shared" si="1151"/>
        <v>0</v>
      </c>
      <c r="CT1254">
        <f t="shared" si="1152"/>
        <v>0</v>
      </c>
      <c r="CU1254">
        <f t="shared" si="1153"/>
        <v>0</v>
      </c>
      <c r="CV1254">
        <f t="shared" si="1154"/>
        <v>0</v>
      </c>
      <c r="CW1254">
        <f t="shared" si="1155"/>
        <v>0</v>
      </c>
      <c r="CX1254">
        <f t="shared" si="1156"/>
        <v>0</v>
      </c>
      <c r="CY1254">
        <f t="shared" si="1157"/>
        <v>0</v>
      </c>
      <c r="CZ1254">
        <f t="shared" si="1158"/>
        <v>0</v>
      </c>
      <c r="DC1254" t="s">
        <v>3</v>
      </c>
      <c r="DD1254" t="s">
        <v>3</v>
      </c>
      <c r="DE1254" t="s">
        <v>3</v>
      </c>
      <c r="DF1254" t="s">
        <v>3</v>
      </c>
      <c r="DG1254" t="s">
        <v>3</v>
      </c>
      <c r="DH1254" t="s">
        <v>3</v>
      </c>
      <c r="DI1254" t="s">
        <v>3</v>
      </c>
      <c r="DJ1254" t="s">
        <v>3</v>
      </c>
      <c r="DK1254" t="s">
        <v>3</v>
      </c>
      <c r="DL1254" t="s">
        <v>3</v>
      </c>
      <c r="DM1254" t="s">
        <v>3</v>
      </c>
      <c r="DN1254">
        <v>104</v>
      </c>
      <c r="DO1254">
        <v>79</v>
      </c>
      <c r="DP1254">
        <v>1.087</v>
      </c>
      <c r="DQ1254">
        <v>1.0009999999999999</v>
      </c>
      <c r="DU1254">
        <v>1005</v>
      </c>
      <c r="DV1254" t="s">
        <v>143</v>
      </c>
      <c r="DW1254" t="s">
        <v>143</v>
      </c>
      <c r="DX1254">
        <v>1</v>
      </c>
      <c r="DZ1254" t="s">
        <v>3</v>
      </c>
      <c r="EA1254" t="s">
        <v>3</v>
      </c>
      <c r="EB1254" t="s">
        <v>3</v>
      </c>
      <c r="EC1254" t="s">
        <v>3</v>
      </c>
      <c r="EE1254">
        <v>54687522</v>
      </c>
      <c r="EF1254">
        <v>30</v>
      </c>
      <c r="EG1254" t="s">
        <v>137</v>
      </c>
      <c r="EH1254">
        <v>0</v>
      </c>
      <c r="EI1254" t="s">
        <v>3</v>
      </c>
      <c r="EJ1254">
        <v>1</v>
      </c>
      <c r="EK1254">
        <v>96</v>
      </c>
      <c r="EL1254" t="s">
        <v>138</v>
      </c>
      <c r="EM1254" t="s">
        <v>139</v>
      </c>
      <c r="EO1254" t="s">
        <v>3</v>
      </c>
      <c r="EQ1254">
        <v>0</v>
      </c>
      <c r="ER1254">
        <v>25.09</v>
      </c>
      <c r="ES1254">
        <v>25.09</v>
      </c>
      <c r="ET1254">
        <v>0</v>
      </c>
      <c r="EU1254">
        <v>0</v>
      </c>
      <c r="EV1254">
        <v>0</v>
      </c>
      <c r="EW1254">
        <v>0</v>
      </c>
      <c r="EX1254">
        <v>0</v>
      </c>
      <c r="FQ1254">
        <v>0</v>
      </c>
      <c r="FR1254">
        <f t="shared" si="1159"/>
        <v>0</v>
      </c>
      <c r="FS1254">
        <v>0</v>
      </c>
      <c r="FX1254">
        <v>104</v>
      </c>
      <c r="FY1254">
        <v>79</v>
      </c>
      <c r="GA1254" t="s">
        <v>3</v>
      </c>
      <c r="GD1254">
        <v>0</v>
      </c>
      <c r="GF1254">
        <v>-1420146113</v>
      </c>
      <c r="GG1254">
        <v>2</v>
      </c>
      <c r="GH1254">
        <v>1</v>
      </c>
      <c r="GI1254">
        <v>3</v>
      </c>
      <c r="GJ1254">
        <v>0</v>
      </c>
      <c r="GK1254">
        <f>ROUND(R1254*(R12)/100,2)</f>
        <v>0</v>
      </c>
      <c r="GL1254">
        <f t="shared" si="1160"/>
        <v>0</v>
      </c>
      <c r="GM1254">
        <f t="shared" si="1161"/>
        <v>30006.27</v>
      </c>
      <c r="GN1254">
        <f t="shared" si="1162"/>
        <v>30006.27</v>
      </c>
      <c r="GO1254">
        <f t="shared" si="1163"/>
        <v>0</v>
      </c>
      <c r="GP1254">
        <f t="shared" si="1164"/>
        <v>0</v>
      </c>
      <c r="GR1254">
        <v>0</v>
      </c>
      <c r="GS1254">
        <v>3</v>
      </c>
      <c r="GT1254">
        <v>0</v>
      </c>
      <c r="GU1254" t="s">
        <v>3</v>
      </c>
      <c r="GV1254">
        <f t="shared" si="1165"/>
        <v>0</v>
      </c>
      <c r="GW1254">
        <v>1</v>
      </c>
      <c r="GX1254">
        <f t="shared" si="1166"/>
        <v>0</v>
      </c>
      <c r="HA1254">
        <v>0</v>
      </c>
      <c r="HB1254">
        <v>0</v>
      </c>
      <c r="HC1254">
        <f t="shared" si="1167"/>
        <v>0</v>
      </c>
      <c r="HE1254" t="s">
        <v>3</v>
      </c>
      <c r="HF1254" t="s">
        <v>3</v>
      </c>
      <c r="HM1254" t="s">
        <v>3</v>
      </c>
      <c r="HN1254" t="s">
        <v>3</v>
      </c>
      <c r="HO1254" t="s">
        <v>3</v>
      </c>
      <c r="HP1254" t="s">
        <v>3</v>
      </c>
      <c r="HQ1254" t="s">
        <v>3</v>
      </c>
      <c r="IK1254">
        <v>0</v>
      </c>
    </row>
    <row r="1255" spans="1:245" x14ac:dyDescent="0.2">
      <c r="A1255">
        <v>18</v>
      </c>
      <c r="B1255">
        <v>1</v>
      </c>
      <c r="C1255">
        <v>598</v>
      </c>
      <c r="E1255" t="s">
        <v>145</v>
      </c>
      <c r="F1255" t="s">
        <v>146</v>
      </c>
      <c r="G1255" t="s">
        <v>283</v>
      </c>
      <c r="H1255" t="s">
        <v>143</v>
      </c>
      <c r="I1255">
        <f>I1253*J1255</f>
        <v>111.62151000000001</v>
      </c>
      <c r="J1255">
        <v>132.30000000000001</v>
      </c>
      <c r="K1255">
        <v>132.30000000000001</v>
      </c>
      <c r="O1255">
        <f t="shared" si="1130"/>
        <v>27644.65</v>
      </c>
      <c r="P1255">
        <f t="shared" si="1131"/>
        <v>27644.65</v>
      </c>
      <c r="Q1255">
        <f>(ROUND((ROUND(((ET1255)*AV1255*I1255),2)*BB1255),2)+ROUND((ROUND(((AE1255-(EU1255))*AV1255*I1255),2)*BS1255),2))</f>
        <v>0</v>
      </c>
      <c r="R1255">
        <f t="shared" si="1133"/>
        <v>0</v>
      </c>
      <c r="S1255">
        <f t="shared" si="1134"/>
        <v>0</v>
      </c>
      <c r="T1255">
        <f t="shared" si="1135"/>
        <v>0</v>
      </c>
      <c r="U1255">
        <f t="shared" si="1136"/>
        <v>0</v>
      </c>
      <c r="V1255">
        <f t="shared" si="1137"/>
        <v>0</v>
      </c>
      <c r="W1255">
        <f t="shared" si="1138"/>
        <v>0</v>
      </c>
      <c r="X1255">
        <f t="shared" si="1139"/>
        <v>0</v>
      </c>
      <c r="Y1255">
        <f t="shared" si="1140"/>
        <v>0</v>
      </c>
      <c r="AA1255">
        <v>55282325</v>
      </c>
      <c r="AB1255">
        <f t="shared" si="1141"/>
        <v>23.06</v>
      </c>
      <c r="AC1255">
        <f t="shared" si="1142"/>
        <v>23.06</v>
      </c>
      <c r="AD1255">
        <f>ROUND((((ET1255)-(EU1255))+AE1255),6)</f>
        <v>0</v>
      </c>
      <c r="AE1255">
        <f>ROUND((EU1255),6)</f>
        <v>0</v>
      </c>
      <c r="AF1255">
        <f>ROUND((EV1255),6)</f>
        <v>0</v>
      </c>
      <c r="AG1255">
        <f t="shared" si="1145"/>
        <v>0</v>
      </c>
      <c r="AH1255">
        <f>(EW1255)</f>
        <v>0</v>
      </c>
      <c r="AI1255">
        <f>(EX1255)</f>
        <v>0</v>
      </c>
      <c r="AJ1255">
        <f t="shared" si="1147"/>
        <v>0</v>
      </c>
      <c r="AK1255">
        <v>23.06</v>
      </c>
      <c r="AL1255">
        <v>23.06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1</v>
      </c>
      <c r="AW1255">
        <v>1</v>
      </c>
      <c r="AZ1255">
        <v>1</v>
      </c>
      <c r="BA1255">
        <v>1</v>
      </c>
      <c r="BB1255">
        <v>1</v>
      </c>
      <c r="BC1255">
        <v>10.74</v>
      </c>
      <c r="BD1255" t="s">
        <v>3</v>
      </c>
      <c r="BE1255" t="s">
        <v>3</v>
      </c>
      <c r="BF1255" t="s">
        <v>3</v>
      </c>
      <c r="BG1255" t="s">
        <v>3</v>
      </c>
      <c r="BH1255">
        <v>3</v>
      </c>
      <c r="BI1255">
        <v>1</v>
      </c>
      <c r="BJ1255" t="s">
        <v>147</v>
      </c>
      <c r="BM1255">
        <v>96</v>
      </c>
      <c r="BN1255">
        <v>0</v>
      </c>
      <c r="BO1255" t="s">
        <v>146</v>
      </c>
      <c r="BP1255">
        <v>1</v>
      </c>
      <c r="BQ1255">
        <v>30</v>
      </c>
      <c r="BR1255">
        <v>0</v>
      </c>
      <c r="BS1255">
        <v>1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0</v>
      </c>
      <c r="CA1255">
        <v>0</v>
      </c>
      <c r="CB1255" t="s">
        <v>3</v>
      </c>
      <c r="CE1255">
        <v>30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1148"/>
        <v>27644.65</v>
      </c>
      <c r="CQ1255">
        <f t="shared" si="1149"/>
        <v>247.66</v>
      </c>
      <c r="CR1255">
        <f>(ROUND((ROUND(((ET1255)*AV1255*1),2)*BB1255),2)+ROUND((ROUND(((AE1255-(EU1255))*AV1255*1),2)*BS1255),2))</f>
        <v>0</v>
      </c>
      <c r="CS1255">
        <f t="shared" si="1151"/>
        <v>0</v>
      </c>
      <c r="CT1255">
        <f t="shared" si="1152"/>
        <v>0</v>
      </c>
      <c r="CU1255">
        <f t="shared" si="1153"/>
        <v>0</v>
      </c>
      <c r="CV1255">
        <f t="shared" si="1154"/>
        <v>0</v>
      </c>
      <c r="CW1255">
        <f t="shared" si="1155"/>
        <v>0</v>
      </c>
      <c r="CX1255">
        <f t="shared" si="1156"/>
        <v>0</v>
      </c>
      <c r="CY1255">
        <f t="shared" si="1157"/>
        <v>0</v>
      </c>
      <c r="CZ1255">
        <f t="shared" si="1158"/>
        <v>0</v>
      </c>
      <c r="DC1255" t="s">
        <v>3</v>
      </c>
      <c r="DD1255" t="s">
        <v>3</v>
      </c>
      <c r="DE1255" t="s">
        <v>3</v>
      </c>
      <c r="DF1255" t="s">
        <v>3</v>
      </c>
      <c r="DG1255" t="s">
        <v>3</v>
      </c>
      <c r="DH1255" t="s">
        <v>3</v>
      </c>
      <c r="DI1255" t="s">
        <v>3</v>
      </c>
      <c r="DJ1255" t="s">
        <v>3</v>
      </c>
      <c r="DK1255" t="s">
        <v>3</v>
      </c>
      <c r="DL1255" t="s">
        <v>3</v>
      </c>
      <c r="DM1255" t="s">
        <v>3</v>
      </c>
      <c r="DN1255">
        <v>104</v>
      </c>
      <c r="DO1255">
        <v>79</v>
      </c>
      <c r="DP1255">
        <v>1.087</v>
      </c>
      <c r="DQ1255">
        <v>1.0009999999999999</v>
      </c>
      <c r="DU1255">
        <v>1005</v>
      </c>
      <c r="DV1255" t="s">
        <v>143</v>
      </c>
      <c r="DW1255" t="s">
        <v>143</v>
      </c>
      <c r="DX1255">
        <v>1</v>
      </c>
      <c r="DZ1255" t="s">
        <v>3</v>
      </c>
      <c r="EA1255" t="s">
        <v>3</v>
      </c>
      <c r="EB1255" t="s">
        <v>3</v>
      </c>
      <c r="EC1255" t="s">
        <v>3</v>
      </c>
      <c r="EE1255">
        <v>54687522</v>
      </c>
      <c r="EF1255">
        <v>30</v>
      </c>
      <c r="EG1255" t="s">
        <v>137</v>
      </c>
      <c r="EH1255">
        <v>0</v>
      </c>
      <c r="EI1255" t="s">
        <v>3</v>
      </c>
      <c r="EJ1255">
        <v>1</v>
      </c>
      <c r="EK1255">
        <v>96</v>
      </c>
      <c r="EL1255" t="s">
        <v>138</v>
      </c>
      <c r="EM1255" t="s">
        <v>139</v>
      </c>
      <c r="EO1255" t="s">
        <v>3</v>
      </c>
      <c r="EQ1255">
        <v>0</v>
      </c>
      <c r="ER1255">
        <v>23.06</v>
      </c>
      <c r="ES1255">
        <v>23.06</v>
      </c>
      <c r="ET1255">
        <v>0</v>
      </c>
      <c r="EU1255">
        <v>0</v>
      </c>
      <c r="EV1255">
        <v>0</v>
      </c>
      <c r="EW1255">
        <v>0</v>
      </c>
      <c r="EX1255">
        <v>0</v>
      </c>
      <c r="FQ1255">
        <v>0</v>
      </c>
      <c r="FR1255">
        <f t="shared" si="1159"/>
        <v>0</v>
      </c>
      <c r="FS1255">
        <v>0</v>
      </c>
      <c r="FX1255">
        <v>104</v>
      </c>
      <c r="FY1255">
        <v>79</v>
      </c>
      <c r="GA1255" t="s">
        <v>3</v>
      </c>
      <c r="GD1255">
        <v>0</v>
      </c>
      <c r="GF1255">
        <v>-1577770690</v>
      </c>
      <c r="GG1255">
        <v>2</v>
      </c>
      <c r="GH1255">
        <v>1</v>
      </c>
      <c r="GI1255">
        <v>3</v>
      </c>
      <c r="GJ1255">
        <v>0</v>
      </c>
      <c r="GK1255">
        <f>ROUND(R1255*(R12)/100,2)</f>
        <v>0</v>
      </c>
      <c r="GL1255">
        <f t="shared" si="1160"/>
        <v>0</v>
      </c>
      <c r="GM1255">
        <f t="shared" si="1161"/>
        <v>27644.65</v>
      </c>
      <c r="GN1255">
        <f t="shared" si="1162"/>
        <v>27644.65</v>
      </c>
      <c r="GO1255">
        <f t="shared" si="1163"/>
        <v>0</v>
      </c>
      <c r="GP1255">
        <f t="shared" si="1164"/>
        <v>0</v>
      </c>
      <c r="GR1255">
        <v>0</v>
      </c>
      <c r="GS1255">
        <v>3</v>
      </c>
      <c r="GT1255">
        <v>0</v>
      </c>
      <c r="GU1255" t="s">
        <v>3</v>
      </c>
      <c r="GV1255">
        <f t="shared" si="1165"/>
        <v>0</v>
      </c>
      <c r="GW1255">
        <v>1</v>
      </c>
      <c r="GX1255">
        <f t="shared" si="1166"/>
        <v>0</v>
      </c>
      <c r="HA1255">
        <v>0</v>
      </c>
      <c r="HB1255">
        <v>0</v>
      </c>
      <c r="HC1255">
        <f t="shared" si="1167"/>
        <v>0</v>
      </c>
      <c r="HE1255" t="s">
        <v>3</v>
      </c>
      <c r="HF1255" t="s">
        <v>3</v>
      </c>
      <c r="HM1255" t="s">
        <v>3</v>
      </c>
      <c r="HN1255" t="s">
        <v>3</v>
      </c>
      <c r="HO1255" t="s">
        <v>3</v>
      </c>
      <c r="HP1255" t="s">
        <v>3</v>
      </c>
      <c r="HQ1255" t="s">
        <v>3</v>
      </c>
      <c r="IK1255">
        <v>0</v>
      </c>
    </row>
    <row r="1256" spans="1:245" x14ac:dyDescent="0.2">
      <c r="A1256">
        <v>17</v>
      </c>
      <c r="B1256">
        <v>1</v>
      </c>
      <c r="C1256">
        <f>ROW(SmtRes!A612)</f>
        <v>612</v>
      </c>
      <c r="D1256">
        <f>ROW(EtalonRes!A648)</f>
        <v>648</v>
      </c>
      <c r="E1256" t="s">
        <v>148</v>
      </c>
      <c r="F1256" t="s">
        <v>149</v>
      </c>
      <c r="G1256" t="s">
        <v>150</v>
      </c>
      <c r="H1256" t="s">
        <v>22</v>
      </c>
      <c r="I1256">
        <f>ROUND(0.35/100,9)</f>
        <v>3.5000000000000001E-3</v>
      </c>
      <c r="J1256">
        <v>0</v>
      </c>
      <c r="K1256">
        <f>ROUND(0.35/100,9)</f>
        <v>3.5000000000000001E-3</v>
      </c>
      <c r="O1256">
        <f t="shared" si="1130"/>
        <v>156.01</v>
      </c>
      <c r="P1256">
        <f t="shared" si="1131"/>
        <v>49.18</v>
      </c>
      <c r="Q1256">
        <f>(ROUND((ROUND((((ET1256*1.25))*AV1256*I1256),2)*BB1256),2)+ROUND((ROUND(((AE1256-((EU1256*1.25)))*AV1256*I1256),2)*BS1256),2))</f>
        <v>2.06</v>
      </c>
      <c r="R1256">
        <f t="shared" si="1133"/>
        <v>1.06</v>
      </c>
      <c r="S1256">
        <f t="shared" si="1134"/>
        <v>104.77</v>
      </c>
      <c r="T1256">
        <f t="shared" si="1135"/>
        <v>0</v>
      </c>
      <c r="U1256">
        <f t="shared" si="1136"/>
        <v>0.34212499999999996</v>
      </c>
      <c r="V1256">
        <f t="shared" si="1137"/>
        <v>0</v>
      </c>
      <c r="W1256">
        <f t="shared" si="1138"/>
        <v>0</v>
      </c>
      <c r="X1256">
        <f t="shared" si="1139"/>
        <v>91.15</v>
      </c>
      <c r="Y1256">
        <f t="shared" si="1140"/>
        <v>42.96</v>
      </c>
      <c r="AA1256">
        <v>55282325</v>
      </c>
      <c r="AB1256">
        <f t="shared" si="1141"/>
        <v>8404.3474999999999</v>
      </c>
      <c r="AC1256">
        <f t="shared" si="1142"/>
        <v>7205.92</v>
      </c>
      <c r="AD1256">
        <f>ROUND(((((ET1256*1.25))-((EU1256*1.25)))+AE1256),6)</f>
        <v>63.55</v>
      </c>
      <c r="AE1256">
        <f>ROUND(((EU1256*1.25)),6)</f>
        <v>10.012499999999999</v>
      </c>
      <c r="AF1256">
        <f>ROUND(((EV1256*1.15)),6)</f>
        <v>1134.8775000000001</v>
      </c>
      <c r="AG1256">
        <f t="shared" si="1145"/>
        <v>0</v>
      </c>
      <c r="AH1256">
        <f>((EW1256*1.15))</f>
        <v>97.749999999999986</v>
      </c>
      <c r="AI1256">
        <f>((EX1256*1.25))</f>
        <v>0</v>
      </c>
      <c r="AJ1256">
        <f t="shared" si="1147"/>
        <v>0</v>
      </c>
      <c r="AK1256">
        <v>8243.6200000000008</v>
      </c>
      <c r="AL1256">
        <v>7205.92</v>
      </c>
      <c r="AM1256">
        <v>50.84</v>
      </c>
      <c r="AN1256">
        <v>8.01</v>
      </c>
      <c r="AO1256">
        <v>986.85</v>
      </c>
      <c r="AP1256">
        <v>0</v>
      </c>
      <c r="AQ1256">
        <v>85</v>
      </c>
      <c r="AR1256">
        <v>0</v>
      </c>
      <c r="AS1256">
        <v>0</v>
      </c>
      <c r="AT1256">
        <v>87</v>
      </c>
      <c r="AU1256">
        <v>41</v>
      </c>
      <c r="AV1256">
        <v>1</v>
      </c>
      <c r="AW1256">
        <v>1</v>
      </c>
      <c r="AZ1256">
        <v>1</v>
      </c>
      <c r="BA1256">
        <v>26.39</v>
      </c>
      <c r="BB1256">
        <v>9.3800000000000008</v>
      </c>
      <c r="BC1256">
        <v>1.95</v>
      </c>
      <c r="BD1256" t="s">
        <v>3</v>
      </c>
      <c r="BE1256" t="s">
        <v>3</v>
      </c>
      <c r="BF1256" t="s">
        <v>3</v>
      </c>
      <c r="BG1256" t="s">
        <v>3</v>
      </c>
      <c r="BH1256">
        <v>0</v>
      </c>
      <c r="BI1256">
        <v>1</v>
      </c>
      <c r="BJ1256" t="s">
        <v>151</v>
      </c>
      <c r="BM1256">
        <v>96</v>
      </c>
      <c r="BN1256">
        <v>0</v>
      </c>
      <c r="BO1256" t="s">
        <v>149</v>
      </c>
      <c r="BP1256">
        <v>1</v>
      </c>
      <c r="BQ1256">
        <v>30</v>
      </c>
      <c r="BR1256">
        <v>0</v>
      </c>
      <c r="BS1256">
        <v>26.39</v>
      </c>
      <c r="BT1256">
        <v>1</v>
      </c>
      <c r="BU1256">
        <v>1</v>
      </c>
      <c r="BV1256">
        <v>1</v>
      </c>
      <c r="BW1256">
        <v>1</v>
      </c>
      <c r="BX1256">
        <v>1</v>
      </c>
      <c r="BY1256" t="s">
        <v>3</v>
      </c>
      <c r="BZ1256">
        <v>87</v>
      </c>
      <c r="CA1256">
        <v>41</v>
      </c>
      <c r="CB1256" t="s">
        <v>3</v>
      </c>
      <c r="CE1256">
        <v>30</v>
      </c>
      <c r="CF1256">
        <v>0</v>
      </c>
      <c r="CG1256">
        <v>0</v>
      </c>
      <c r="CM1256">
        <v>0</v>
      </c>
      <c r="CN1256" t="s">
        <v>134</v>
      </c>
      <c r="CO1256">
        <v>0</v>
      </c>
      <c r="CP1256">
        <f t="shared" si="1148"/>
        <v>156.01</v>
      </c>
      <c r="CQ1256">
        <f t="shared" si="1149"/>
        <v>14051.54</v>
      </c>
      <c r="CR1256">
        <f>(ROUND((ROUND((((ET1256*1.25))*AV1256*1),2)*BB1256),2)+ROUND((ROUND(((AE1256-((EU1256*1.25)))*AV1256*1),2)*BS1256),2))</f>
        <v>596.1</v>
      </c>
      <c r="CS1256">
        <f t="shared" si="1151"/>
        <v>264.16000000000003</v>
      </c>
      <c r="CT1256">
        <f t="shared" si="1152"/>
        <v>29949.48</v>
      </c>
      <c r="CU1256">
        <f t="shared" si="1153"/>
        <v>0</v>
      </c>
      <c r="CV1256">
        <f t="shared" si="1154"/>
        <v>97.749999999999986</v>
      </c>
      <c r="CW1256">
        <f t="shared" si="1155"/>
        <v>0</v>
      </c>
      <c r="CX1256">
        <f t="shared" si="1156"/>
        <v>0</v>
      </c>
      <c r="CY1256">
        <f t="shared" si="1157"/>
        <v>91.149900000000002</v>
      </c>
      <c r="CZ1256">
        <f t="shared" si="1158"/>
        <v>42.955699999999993</v>
      </c>
      <c r="DC1256" t="s">
        <v>3</v>
      </c>
      <c r="DD1256" t="s">
        <v>3</v>
      </c>
      <c r="DE1256" t="s">
        <v>135</v>
      </c>
      <c r="DF1256" t="s">
        <v>135</v>
      </c>
      <c r="DG1256" t="s">
        <v>136</v>
      </c>
      <c r="DH1256" t="s">
        <v>3</v>
      </c>
      <c r="DI1256" t="s">
        <v>136</v>
      </c>
      <c r="DJ1256" t="s">
        <v>135</v>
      </c>
      <c r="DK1256" t="s">
        <v>3</v>
      </c>
      <c r="DL1256" t="s">
        <v>3</v>
      </c>
      <c r="DM1256" t="s">
        <v>3</v>
      </c>
      <c r="DN1256">
        <v>104</v>
      </c>
      <c r="DO1256">
        <v>79</v>
      </c>
      <c r="DP1256">
        <v>1.087</v>
      </c>
      <c r="DQ1256">
        <v>1.0009999999999999</v>
      </c>
      <c r="DU1256">
        <v>1005</v>
      </c>
      <c r="DV1256" t="s">
        <v>22</v>
      </c>
      <c r="DW1256" t="s">
        <v>22</v>
      </c>
      <c r="DX1256">
        <v>100</v>
      </c>
      <c r="DZ1256" t="s">
        <v>3</v>
      </c>
      <c r="EA1256" t="s">
        <v>3</v>
      </c>
      <c r="EB1256" t="s">
        <v>3</v>
      </c>
      <c r="EC1256" t="s">
        <v>3</v>
      </c>
      <c r="EE1256">
        <v>54687522</v>
      </c>
      <c r="EF1256">
        <v>30</v>
      </c>
      <c r="EG1256" t="s">
        <v>137</v>
      </c>
      <c r="EH1256">
        <v>0</v>
      </c>
      <c r="EI1256" t="s">
        <v>3</v>
      </c>
      <c r="EJ1256">
        <v>1</v>
      </c>
      <c r="EK1256">
        <v>96</v>
      </c>
      <c r="EL1256" t="s">
        <v>138</v>
      </c>
      <c r="EM1256" t="s">
        <v>139</v>
      </c>
      <c r="EO1256" t="s">
        <v>140</v>
      </c>
      <c r="EQ1256">
        <v>0</v>
      </c>
      <c r="ER1256">
        <v>8243.6200000000008</v>
      </c>
      <c r="ES1256">
        <v>7205.92</v>
      </c>
      <c r="ET1256">
        <v>50.84</v>
      </c>
      <c r="EU1256">
        <v>8.01</v>
      </c>
      <c r="EV1256">
        <v>986.85</v>
      </c>
      <c r="EW1256">
        <v>85</v>
      </c>
      <c r="EX1256">
        <v>0</v>
      </c>
      <c r="EY1256">
        <v>0</v>
      </c>
      <c r="FQ1256">
        <v>0</v>
      </c>
      <c r="FR1256">
        <f t="shared" si="1159"/>
        <v>0</v>
      </c>
      <c r="FS1256">
        <v>0</v>
      </c>
      <c r="FX1256">
        <v>104</v>
      </c>
      <c r="FY1256">
        <v>79</v>
      </c>
      <c r="GA1256" t="s">
        <v>3</v>
      </c>
      <c r="GD1256">
        <v>0</v>
      </c>
      <c r="GF1256">
        <v>-191319278</v>
      </c>
      <c r="GG1256">
        <v>2</v>
      </c>
      <c r="GH1256">
        <v>1</v>
      </c>
      <c r="GI1256">
        <v>3</v>
      </c>
      <c r="GJ1256">
        <v>0</v>
      </c>
      <c r="GK1256">
        <f>ROUND(R1256*(R12)/100,2)</f>
        <v>1.7</v>
      </c>
      <c r="GL1256">
        <f t="shared" si="1160"/>
        <v>0</v>
      </c>
      <c r="GM1256">
        <f t="shared" si="1161"/>
        <v>291.82</v>
      </c>
      <c r="GN1256">
        <f t="shared" si="1162"/>
        <v>291.82</v>
      </c>
      <c r="GO1256">
        <f t="shared" si="1163"/>
        <v>0</v>
      </c>
      <c r="GP1256">
        <f t="shared" si="1164"/>
        <v>0</v>
      </c>
      <c r="GR1256">
        <v>0</v>
      </c>
      <c r="GS1256">
        <v>3</v>
      </c>
      <c r="GT1256">
        <v>0</v>
      </c>
      <c r="GU1256" t="s">
        <v>3</v>
      </c>
      <c r="GV1256">
        <f t="shared" si="1165"/>
        <v>0</v>
      </c>
      <c r="GW1256">
        <v>1</v>
      </c>
      <c r="GX1256">
        <f t="shared" si="1166"/>
        <v>0</v>
      </c>
      <c r="HA1256">
        <v>0</v>
      </c>
      <c r="HB1256">
        <v>0</v>
      </c>
      <c r="HC1256">
        <f t="shared" si="1167"/>
        <v>0</v>
      </c>
      <c r="HE1256" t="s">
        <v>3</v>
      </c>
      <c r="HF1256" t="s">
        <v>3</v>
      </c>
      <c r="HM1256" t="s">
        <v>3</v>
      </c>
      <c r="HN1256" t="s">
        <v>3</v>
      </c>
      <c r="HO1256" t="s">
        <v>3</v>
      </c>
      <c r="HP1256" t="s">
        <v>3</v>
      </c>
      <c r="HQ1256" t="s">
        <v>3</v>
      </c>
      <c r="IK1256">
        <v>0</v>
      </c>
    </row>
    <row r="1257" spans="1:245" x14ac:dyDescent="0.2">
      <c r="A1257">
        <v>18</v>
      </c>
      <c r="B1257">
        <v>1</v>
      </c>
      <c r="C1257">
        <v>607</v>
      </c>
      <c r="E1257" t="s">
        <v>152</v>
      </c>
      <c r="F1257" t="s">
        <v>142</v>
      </c>
      <c r="G1257" t="s">
        <v>282</v>
      </c>
      <c r="H1257" t="s">
        <v>143</v>
      </c>
      <c r="I1257">
        <f>I1256*J1257</f>
        <v>0.472605</v>
      </c>
      <c r="J1257">
        <v>135.03</v>
      </c>
      <c r="K1257">
        <v>135.03</v>
      </c>
      <c r="O1257">
        <f t="shared" si="1130"/>
        <v>124.53</v>
      </c>
      <c r="P1257">
        <f t="shared" si="1131"/>
        <v>124.53</v>
      </c>
      <c r="Q1257">
        <f>(ROUND((ROUND(((ET1257)*AV1257*I1257),2)*BB1257),2)+ROUND((ROUND(((AE1257-(EU1257))*AV1257*I1257),2)*BS1257),2))</f>
        <v>0</v>
      </c>
      <c r="R1257">
        <f t="shared" si="1133"/>
        <v>0</v>
      </c>
      <c r="S1257">
        <f t="shared" si="1134"/>
        <v>0</v>
      </c>
      <c r="T1257">
        <f t="shared" si="1135"/>
        <v>0</v>
      </c>
      <c r="U1257">
        <f t="shared" si="1136"/>
        <v>0</v>
      </c>
      <c r="V1257">
        <f t="shared" si="1137"/>
        <v>0</v>
      </c>
      <c r="W1257">
        <f t="shared" si="1138"/>
        <v>0</v>
      </c>
      <c r="X1257">
        <f t="shared" si="1139"/>
        <v>0</v>
      </c>
      <c r="Y1257">
        <f t="shared" si="1140"/>
        <v>0</v>
      </c>
      <c r="AA1257">
        <v>55282325</v>
      </c>
      <c r="AB1257">
        <f t="shared" si="1141"/>
        <v>25.09</v>
      </c>
      <c r="AC1257">
        <f t="shared" si="1142"/>
        <v>25.09</v>
      </c>
      <c r="AD1257">
        <f>ROUND((((ET1257)-(EU1257))+AE1257),6)</f>
        <v>0</v>
      </c>
      <c r="AE1257">
        <f>ROUND((EU1257),6)</f>
        <v>0</v>
      </c>
      <c r="AF1257">
        <f>ROUND((EV1257),6)</f>
        <v>0</v>
      </c>
      <c r="AG1257">
        <f t="shared" si="1145"/>
        <v>0</v>
      </c>
      <c r="AH1257">
        <f>(EW1257)</f>
        <v>0</v>
      </c>
      <c r="AI1257">
        <f>(EX1257)</f>
        <v>0</v>
      </c>
      <c r="AJ1257">
        <f t="shared" si="1147"/>
        <v>0</v>
      </c>
      <c r="AK1257">
        <v>25.09</v>
      </c>
      <c r="AL1257">
        <v>25.09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1</v>
      </c>
      <c r="AW1257">
        <v>1</v>
      </c>
      <c r="AZ1257">
        <v>1</v>
      </c>
      <c r="BA1257">
        <v>1</v>
      </c>
      <c r="BB1257">
        <v>1</v>
      </c>
      <c r="BC1257">
        <v>10.5</v>
      </c>
      <c r="BD1257" t="s">
        <v>3</v>
      </c>
      <c r="BE1257" t="s">
        <v>3</v>
      </c>
      <c r="BF1257" t="s">
        <v>3</v>
      </c>
      <c r="BG1257" t="s">
        <v>3</v>
      </c>
      <c r="BH1257">
        <v>3</v>
      </c>
      <c r="BI1257">
        <v>1</v>
      </c>
      <c r="BJ1257" t="s">
        <v>144</v>
      </c>
      <c r="BM1257">
        <v>96</v>
      </c>
      <c r="BN1257">
        <v>0</v>
      </c>
      <c r="BO1257" t="s">
        <v>142</v>
      </c>
      <c r="BP1257">
        <v>1</v>
      </c>
      <c r="BQ1257">
        <v>30</v>
      </c>
      <c r="BR1257">
        <v>0</v>
      </c>
      <c r="BS1257">
        <v>1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0</v>
      </c>
      <c r="CA1257">
        <v>0</v>
      </c>
      <c r="CB1257" t="s">
        <v>3</v>
      </c>
      <c r="CE1257">
        <v>30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1148"/>
        <v>124.53</v>
      </c>
      <c r="CQ1257">
        <f t="shared" si="1149"/>
        <v>263.45</v>
      </c>
      <c r="CR1257">
        <f>(ROUND((ROUND(((ET1257)*AV1257*1),2)*BB1257),2)+ROUND((ROUND(((AE1257-(EU1257))*AV1257*1),2)*BS1257),2))</f>
        <v>0</v>
      </c>
      <c r="CS1257">
        <f t="shared" si="1151"/>
        <v>0</v>
      </c>
      <c r="CT1257">
        <f t="shared" si="1152"/>
        <v>0</v>
      </c>
      <c r="CU1257">
        <f t="shared" si="1153"/>
        <v>0</v>
      </c>
      <c r="CV1257">
        <f t="shared" si="1154"/>
        <v>0</v>
      </c>
      <c r="CW1257">
        <f t="shared" si="1155"/>
        <v>0</v>
      </c>
      <c r="CX1257">
        <f t="shared" si="1156"/>
        <v>0</v>
      </c>
      <c r="CY1257">
        <f t="shared" si="1157"/>
        <v>0</v>
      </c>
      <c r="CZ1257">
        <f t="shared" si="1158"/>
        <v>0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104</v>
      </c>
      <c r="DO1257">
        <v>79</v>
      </c>
      <c r="DP1257">
        <v>1.087</v>
      </c>
      <c r="DQ1257">
        <v>1.0009999999999999</v>
      </c>
      <c r="DU1257">
        <v>1005</v>
      </c>
      <c r="DV1257" t="s">
        <v>143</v>
      </c>
      <c r="DW1257" t="s">
        <v>143</v>
      </c>
      <c r="DX1257">
        <v>1</v>
      </c>
      <c r="DZ1257" t="s">
        <v>3</v>
      </c>
      <c r="EA1257" t="s">
        <v>3</v>
      </c>
      <c r="EB1257" t="s">
        <v>3</v>
      </c>
      <c r="EC1257" t="s">
        <v>3</v>
      </c>
      <c r="EE1257">
        <v>54687522</v>
      </c>
      <c r="EF1257">
        <v>30</v>
      </c>
      <c r="EG1257" t="s">
        <v>137</v>
      </c>
      <c r="EH1257">
        <v>0</v>
      </c>
      <c r="EI1257" t="s">
        <v>3</v>
      </c>
      <c r="EJ1257">
        <v>1</v>
      </c>
      <c r="EK1257">
        <v>96</v>
      </c>
      <c r="EL1257" t="s">
        <v>138</v>
      </c>
      <c r="EM1257" t="s">
        <v>139</v>
      </c>
      <c r="EO1257" t="s">
        <v>3</v>
      </c>
      <c r="EQ1257">
        <v>0</v>
      </c>
      <c r="ER1257">
        <v>25.09</v>
      </c>
      <c r="ES1257">
        <v>25.09</v>
      </c>
      <c r="ET1257">
        <v>0</v>
      </c>
      <c r="EU1257">
        <v>0</v>
      </c>
      <c r="EV1257">
        <v>0</v>
      </c>
      <c r="EW1257">
        <v>0</v>
      </c>
      <c r="EX1257">
        <v>0</v>
      </c>
      <c r="FQ1257">
        <v>0</v>
      </c>
      <c r="FR1257">
        <f t="shared" si="1159"/>
        <v>0</v>
      </c>
      <c r="FS1257">
        <v>0</v>
      </c>
      <c r="FX1257">
        <v>104</v>
      </c>
      <c r="FY1257">
        <v>79</v>
      </c>
      <c r="GA1257" t="s">
        <v>3</v>
      </c>
      <c r="GD1257">
        <v>0</v>
      </c>
      <c r="GF1257">
        <v>-1420146113</v>
      </c>
      <c r="GG1257">
        <v>2</v>
      </c>
      <c r="GH1257">
        <v>1</v>
      </c>
      <c r="GI1257">
        <v>3</v>
      </c>
      <c r="GJ1257">
        <v>0</v>
      </c>
      <c r="GK1257">
        <f>ROUND(R1257*(R12)/100,2)</f>
        <v>0</v>
      </c>
      <c r="GL1257">
        <f t="shared" si="1160"/>
        <v>0</v>
      </c>
      <c r="GM1257">
        <f t="shared" si="1161"/>
        <v>124.53</v>
      </c>
      <c r="GN1257">
        <f t="shared" si="1162"/>
        <v>124.53</v>
      </c>
      <c r="GO1257">
        <f t="shared" si="1163"/>
        <v>0</v>
      </c>
      <c r="GP1257">
        <f t="shared" si="1164"/>
        <v>0</v>
      </c>
      <c r="GR1257">
        <v>0</v>
      </c>
      <c r="GS1257">
        <v>3</v>
      </c>
      <c r="GT1257">
        <v>0</v>
      </c>
      <c r="GU1257" t="s">
        <v>3</v>
      </c>
      <c r="GV1257">
        <f t="shared" si="1165"/>
        <v>0</v>
      </c>
      <c r="GW1257">
        <v>1</v>
      </c>
      <c r="GX1257">
        <f t="shared" si="1166"/>
        <v>0</v>
      </c>
      <c r="HA1257">
        <v>0</v>
      </c>
      <c r="HB1257">
        <v>0</v>
      </c>
      <c r="HC1257">
        <f t="shared" si="1167"/>
        <v>0</v>
      </c>
      <c r="HE1257" t="s">
        <v>3</v>
      </c>
      <c r="HF1257" t="s">
        <v>3</v>
      </c>
      <c r="HM1257" t="s">
        <v>3</v>
      </c>
      <c r="HN1257" t="s">
        <v>3</v>
      </c>
      <c r="HO1257" t="s">
        <v>3</v>
      </c>
      <c r="HP1257" t="s">
        <v>3</v>
      </c>
      <c r="HQ1257" t="s">
        <v>3</v>
      </c>
      <c r="IK1257">
        <v>0</v>
      </c>
    </row>
    <row r="1258" spans="1:245" x14ac:dyDescent="0.2">
      <c r="A1258">
        <v>18</v>
      </c>
      <c r="B1258">
        <v>1</v>
      </c>
      <c r="C1258">
        <v>608</v>
      </c>
      <c r="E1258" t="s">
        <v>153</v>
      </c>
      <c r="F1258" t="s">
        <v>146</v>
      </c>
      <c r="G1258" t="s">
        <v>283</v>
      </c>
      <c r="H1258" t="s">
        <v>143</v>
      </c>
      <c r="I1258">
        <f>I1256*J1258</f>
        <v>0.21094499999999999</v>
      </c>
      <c r="J1258">
        <v>60.269999999999996</v>
      </c>
      <c r="K1258">
        <v>60.27</v>
      </c>
      <c r="O1258">
        <f t="shared" si="1130"/>
        <v>52.2</v>
      </c>
      <c r="P1258">
        <f t="shared" si="1131"/>
        <v>52.2</v>
      </c>
      <c r="Q1258">
        <f>(ROUND((ROUND(((ET1258)*AV1258*I1258),2)*BB1258),2)+ROUND((ROUND(((AE1258-(EU1258))*AV1258*I1258),2)*BS1258),2))</f>
        <v>0</v>
      </c>
      <c r="R1258">
        <f t="shared" si="1133"/>
        <v>0</v>
      </c>
      <c r="S1258">
        <f t="shared" si="1134"/>
        <v>0</v>
      </c>
      <c r="T1258">
        <f t="shared" si="1135"/>
        <v>0</v>
      </c>
      <c r="U1258">
        <f t="shared" si="1136"/>
        <v>0</v>
      </c>
      <c r="V1258">
        <f t="shared" si="1137"/>
        <v>0</v>
      </c>
      <c r="W1258">
        <f t="shared" si="1138"/>
        <v>0</v>
      </c>
      <c r="X1258">
        <f t="shared" si="1139"/>
        <v>0</v>
      </c>
      <c r="Y1258">
        <f t="shared" si="1140"/>
        <v>0</v>
      </c>
      <c r="AA1258">
        <v>55282325</v>
      </c>
      <c r="AB1258">
        <f t="shared" si="1141"/>
        <v>23.06</v>
      </c>
      <c r="AC1258">
        <f t="shared" si="1142"/>
        <v>23.06</v>
      </c>
      <c r="AD1258">
        <f>ROUND((((ET1258)-(EU1258))+AE1258),6)</f>
        <v>0</v>
      </c>
      <c r="AE1258">
        <f>ROUND((EU1258),6)</f>
        <v>0</v>
      </c>
      <c r="AF1258">
        <f>ROUND((EV1258),6)</f>
        <v>0</v>
      </c>
      <c r="AG1258">
        <f t="shared" si="1145"/>
        <v>0</v>
      </c>
      <c r="AH1258">
        <f>(EW1258)</f>
        <v>0</v>
      </c>
      <c r="AI1258">
        <f>(EX1258)</f>
        <v>0</v>
      </c>
      <c r="AJ1258">
        <f t="shared" si="1147"/>
        <v>0</v>
      </c>
      <c r="AK1258">
        <v>23.06</v>
      </c>
      <c r="AL1258">
        <v>23.06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1</v>
      </c>
      <c r="AW1258">
        <v>1</v>
      </c>
      <c r="AZ1258">
        <v>1</v>
      </c>
      <c r="BA1258">
        <v>1</v>
      </c>
      <c r="BB1258">
        <v>1</v>
      </c>
      <c r="BC1258">
        <v>10.74</v>
      </c>
      <c r="BD1258" t="s">
        <v>3</v>
      </c>
      <c r="BE1258" t="s">
        <v>3</v>
      </c>
      <c r="BF1258" t="s">
        <v>3</v>
      </c>
      <c r="BG1258" t="s">
        <v>3</v>
      </c>
      <c r="BH1258">
        <v>3</v>
      </c>
      <c r="BI1258">
        <v>1</v>
      </c>
      <c r="BJ1258" t="s">
        <v>147</v>
      </c>
      <c r="BM1258">
        <v>96</v>
      </c>
      <c r="BN1258">
        <v>0</v>
      </c>
      <c r="BO1258" t="s">
        <v>146</v>
      </c>
      <c r="BP1258">
        <v>1</v>
      </c>
      <c r="BQ1258">
        <v>30</v>
      </c>
      <c r="BR1258">
        <v>0</v>
      </c>
      <c r="BS1258">
        <v>1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0</v>
      </c>
      <c r="CA1258">
        <v>0</v>
      </c>
      <c r="CB1258" t="s">
        <v>3</v>
      </c>
      <c r="CE1258">
        <v>30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si="1148"/>
        <v>52.2</v>
      </c>
      <c r="CQ1258">
        <f t="shared" si="1149"/>
        <v>247.66</v>
      </c>
      <c r="CR1258">
        <f>(ROUND((ROUND(((ET1258)*AV1258*1),2)*BB1258),2)+ROUND((ROUND(((AE1258-(EU1258))*AV1258*1),2)*BS1258),2))</f>
        <v>0</v>
      </c>
      <c r="CS1258">
        <f t="shared" si="1151"/>
        <v>0</v>
      </c>
      <c r="CT1258">
        <f t="shared" si="1152"/>
        <v>0</v>
      </c>
      <c r="CU1258">
        <f t="shared" si="1153"/>
        <v>0</v>
      </c>
      <c r="CV1258">
        <f t="shared" si="1154"/>
        <v>0</v>
      </c>
      <c r="CW1258">
        <f t="shared" si="1155"/>
        <v>0</v>
      </c>
      <c r="CX1258">
        <f t="shared" si="1156"/>
        <v>0</v>
      </c>
      <c r="CY1258">
        <f t="shared" si="1157"/>
        <v>0</v>
      </c>
      <c r="CZ1258">
        <f t="shared" si="1158"/>
        <v>0</v>
      </c>
      <c r="DC1258" t="s">
        <v>3</v>
      </c>
      <c r="DD1258" t="s">
        <v>3</v>
      </c>
      <c r="DE1258" t="s">
        <v>3</v>
      </c>
      <c r="DF1258" t="s">
        <v>3</v>
      </c>
      <c r="DG1258" t="s">
        <v>3</v>
      </c>
      <c r="DH1258" t="s">
        <v>3</v>
      </c>
      <c r="DI1258" t="s">
        <v>3</v>
      </c>
      <c r="DJ1258" t="s">
        <v>3</v>
      </c>
      <c r="DK1258" t="s">
        <v>3</v>
      </c>
      <c r="DL1258" t="s">
        <v>3</v>
      </c>
      <c r="DM1258" t="s">
        <v>3</v>
      </c>
      <c r="DN1258">
        <v>104</v>
      </c>
      <c r="DO1258">
        <v>79</v>
      </c>
      <c r="DP1258">
        <v>1.087</v>
      </c>
      <c r="DQ1258">
        <v>1.0009999999999999</v>
      </c>
      <c r="DU1258">
        <v>1005</v>
      </c>
      <c r="DV1258" t="s">
        <v>143</v>
      </c>
      <c r="DW1258" t="s">
        <v>143</v>
      </c>
      <c r="DX1258">
        <v>1</v>
      </c>
      <c r="DZ1258" t="s">
        <v>3</v>
      </c>
      <c r="EA1258" t="s">
        <v>3</v>
      </c>
      <c r="EB1258" t="s">
        <v>3</v>
      </c>
      <c r="EC1258" t="s">
        <v>3</v>
      </c>
      <c r="EE1258">
        <v>54687522</v>
      </c>
      <c r="EF1258">
        <v>30</v>
      </c>
      <c r="EG1258" t="s">
        <v>137</v>
      </c>
      <c r="EH1258">
        <v>0</v>
      </c>
      <c r="EI1258" t="s">
        <v>3</v>
      </c>
      <c r="EJ1258">
        <v>1</v>
      </c>
      <c r="EK1258">
        <v>96</v>
      </c>
      <c r="EL1258" t="s">
        <v>138</v>
      </c>
      <c r="EM1258" t="s">
        <v>139</v>
      </c>
      <c r="EO1258" t="s">
        <v>3</v>
      </c>
      <c r="EQ1258">
        <v>0</v>
      </c>
      <c r="ER1258">
        <v>23.06</v>
      </c>
      <c r="ES1258">
        <v>23.06</v>
      </c>
      <c r="ET1258">
        <v>0</v>
      </c>
      <c r="EU1258">
        <v>0</v>
      </c>
      <c r="EV1258">
        <v>0</v>
      </c>
      <c r="EW1258">
        <v>0</v>
      </c>
      <c r="EX1258">
        <v>0</v>
      </c>
      <c r="FQ1258">
        <v>0</v>
      </c>
      <c r="FR1258">
        <f t="shared" si="1159"/>
        <v>0</v>
      </c>
      <c r="FS1258">
        <v>0</v>
      </c>
      <c r="FX1258">
        <v>104</v>
      </c>
      <c r="FY1258">
        <v>79</v>
      </c>
      <c r="GA1258" t="s">
        <v>3</v>
      </c>
      <c r="GD1258">
        <v>0</v>
      </c>
      <c r="GF1258">
        <v>-1577770690</v>
      </c>
      <c r="GG1258">
        <v>2</v>
      </c>
      <c r="GH1258">
        <v>1</v>
      </c>
      <c r="GI1258">
        <v>3</v>
      </c>
      <c r="GJ1258">
        <v>0</v>
      </c>
      <c r="GK1258">
        <f>ROUND(R1258*(R12)/100,2)</f>
        <v>0</v>
      </c>
      <c r="GL1258">
        <f t="shared" si="1160"/>
        <v>0</v>
      </c>
      <c r="GM1258">
        <f t="shared" si="1161"/>
        <v>52.2</v>
      </c>
      <c r="GN1258">
        <f t="shared" si="1162"/>
        <v>52.2</v>
      </c>
      <c r="GO1258">
        <f t="shared" si="1163"/>
        <v>0</v>
      </c>
      <c r="GP1258">
        <f t="shared" si="1164"/>
        <v>0</v>
      </c>
      <c r="GR1258">
        <v>0</v>
      </c>
      <c r="GS1258">
        <v>3</v>
      </c>
      <c r="GT1258">
        <v>0</v>
      </c>
      <c r="GU1258" t="s">
        <v>3</v>
      </c>
      <c r="GV1258">
        <f t="shared" si="1165"/>
        <v>0</v>
      </c>
      <c r="GW1258">
        <v>1</v>
      </c>
      <c r="GX1258">
        <f t="shared" si="1166"/>
        <v>0</v>
      </c>
      <c r="HA1258">
        <v>0</v>
      </c>
      <c r="HB1258">
        <v>0</v>
      </c>
      <c r="HC1258">
        <f t="shared" si="1167"/>
        <v>0</v>
      </c>
      <c r="HE1258" t="s">
        <v>3</v>
      </c>
      <c r="HF1258" t="s">
        <v>3</v>
      </c>
      <c r="HM1258" t="s">
        <v>3</v>
      </c>
      <c r="HN1258" t="s">
        <v>3</v>
      </c>
      <c r="HO1258" t="s">
        <v>3</v>
      </c>
      <c r="HP1258" t="s">
        <v>3</v>
      </c>
      <c r="HQ1258" t="s">
        <v>3</v>
      </c>
      <c r="IK1258">
        <v>0</v>
      </c>
    </row>
    <row r="1260" spans="1:245" x14ac:dyDescent="0.2">
      <c r="A1260" s="2">
        <v>51</v>
      </c>
      <c r="B1260" s="2">
        <f>B1241</f>
        <v>1</v>
      </c>
      <c r="C1260" s="2">
        <f>A1241</f>
        <v>5</v>
      </c>
      <c r="D1260" s="2">
        <f>ROW(A1241)</f>
        <v>1241</v>
      </c>
      <c r="E1260" s="2"/>
      <c r="F1260" s="2" t="str">
        <f>IF(F1241&lt;&gt;"",F1241,"")</f>
        <v>Новый подраздел</v>
      </c>
      <c r="G1260" s="2" t="str">
        <f>IF(G1241&lt;&gt;"",G1241,"")</f>
        <v>Монтажные (кровельные)работы</v>
      </c>
      <c r="H1260" s="2">
        <v>0</v>
      </c>
      <c r="I1260" s="2"/>
      <c r="J1260" s="2"/>
      <c r="K1260" s="2"/>
      <c r="L1260" s="2"/>
      <c r="M1260" s="2"/>
      <c r="N1260" s="2"/>
      <c r="O1260" s="2">
        <f t="shared" ref="O1260:T1260" si="1168">ROUND(AB1260,2)</f>
        <v>87761.59</v>
      </c>
      <c r="P1260" s="2">
        <f t="shared" si="1168"/>
        <v>60758.54</v>
      </c>
      <c r="Q1260" s="2">
        <f t="shared" si="1168"/>
        <v>3462.91</v>
      </c>
      <c r="R1260" s="2">
        <f t="shared" si="1168"/>
        <v>1996.67</v>
      </c>
      <c r="S1260" s="2">
        <f t="shared" si="1168"/>
        <v>23540.14</v>
      </c>
      <c r="T1260" s="2">
        <f t="shared" si="1168"/>
        <v>0</v>
      </c>
      <c r="U1260" s="2">
        <f>AH1260</f>
        <v>71.524956999999986</v>
      </c>
      <c r="V1260" s="2">
        <f>AI1260</f>
        <v>0</v>
      </c>
      <c r="W1260" s="2">
        <f>ROUND(AJ1260,2)</f>
        <v>0</v>
      </c>
      <c r="X1260" s="2">
        <f>ROUND(AK1260,2)</f>
        <v>19695.04</v>
      </c>
      <c r="Y1260" s="2">
        <f>ROUND(AL1260,2)</f>
        <v>9651.4599999999991</v>
      </c>
      <c r="Z1260" s="2"/>
      <c r="AA1260" s="2"/>
      <c r="AB1260" s="2">
        <f>ROUND(SUMIF(AA1245:AA1258,"=55282325",O1245:O1258),2)</f>
        <v>87761.59</v>
      </c>
      <c r="AC1260" s="2">
        <f>ROUND(SUMIF(AA1245:AA1258,"=55282325",P1245:P1258),2)</f>
        <v>60758.54</v>
      </c>
      <c r="AD1260" s="2">
        <f>ROUND(SUMIF(AA1245:AA1258,"=55282325",Q1245:Q1258),2)</f>
        <v>3462.91</v>
      </c>
      <c r="AE1260" s="2">
        <f>ROUND(SUMIF(AA1245:AA1258,"=55282325",R1245:R1258),2)</f>
        <v>1996.67</v>
      </c>
      <c r="AF1260" s="2">
        <f>ROUND(SUMIF(AA1245:AA1258,"=55282325",S1245:S1258),2)</f>
        <v>23540.14</v>
      </c>
      <c r="AG1260" s="2">
        <f>ROUND(SUMIF(AA1245:AA1258,"=55282325",T1245:T1258),2)</f>
        <v>0</v>
      </c>
      <c r="AH1260" s="2">
        <f>SUMIF(AA1245:AA1258,"=55282325",U1245:U1258)</f>
        <v>71.524956999999986</v>
      </c>
      <c r="AI1260" s="2">
        <f>SUMIF(AA1245:AA1258,"=55282325",V1245:V1258)</f>
        <v>0</v>
      </c>
      <c r="AJ1260" s="2">
        <f>ROUND(SUMIF(AA1245:AA1258,"=55282325",W1245:W1258),2)</f>
        <v>0</v>
      </c>
      <c r="AK1260" s="2">
        <f>ROUND(SUMIF(AA1245:AA1258,"=55282325",X1245:X1258),2)</f>
        <v>19695.04</v>
      </c>
      <c r="AL1260" s="2">
        <f>ROUND(SUMIF(AA1245:AA1258,"=55282325",Y1245:Y1258),2)</f>
        <v>9651.4599999999991</v>
      </c>
      <c r="AM1260" s="2"/>
      <c r="AN1260" s="2"/>
      <c r="AO1260" s="2">
        <f t="shared" ref="AO1260:BD1260" si="1169">ROUND(BX1260,2)</f>
        <v>0</v>
      </c>
      <c r="AP1260" s="2">
        <f t="shared" si="1169"/>
        <v>0</v>
      </c>
      <c r="AQ1260" s="2">
        <f t="shared" si="1169"/>
        <v>0</v>
      </c>
      <c r="AR1260" s="2">
        <f t="shared" si="1169"/>
        <v>120302.76</v>
      </c>
      <c r="AS1260" s="2">
        <f t="shared" si="1169"/>
        <v>120302.76</v>
      </c>
      <c r="AT1260" s="2">
        <f t="shared" si="1169"/>
        <v>0</v>
      </c>
      <c r="AU1260" s="2">
        <f t="shared" si="1169"/>
        <v>0</v>
      </c>
      <c r="AV1260" s="2">
        <f t="shared" si="1169"/>
        <v>60758.54</v>
      </c>
      <c r="AW1260" s="2">
        <f t="shared" si="1169"/>
        <v>60758.54</v>
      </c>
      <c r="AX1260" s="2">
        <f t="shared" si="1169"/>
        <v>0</v>
      </c>
      <c r="AY1260" s="2">
        <f t="shared" si="1169"/>
        <v>60758.54</v>
      </c>
      <c r="AZ1260" s="2">
        <f t="shared" si="1169"/>
        <v>0</v>
      </c>
      <c r="BA1260" s="2">
        <f t="shared" si="1169"/>
        <v>0</v>
      </c>
      <c r="BB1260" s="2">
        <f t="shared" si="1169"/>
        <v>0</v>
      </c>
      <c r="BC1260" s="2">
        <f t="shared" si="1169"/>
        <v>0</v>
      </c>
      <c r="BD1260" s="2">
        <f t="shared" si="1169"/>
        <v>0</v>
      </c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>
        <f>ROUND(SUMIF(AA1245:AA1258,"=55282325",FQ1245:FQ1258),2)</f>
        <v>0</v>
      </c>
      <c r="BY1260" s="2">
        <f>ROUND(SUMIF(AA1245:AA1258,"=55282325",FR1245:FR1258),2)</f>
        <v>0</v>
      </c>
      <c r="BZ1260" s="2">
        <f>ROUND(SUMIF(AA1245:AA1258,"=55282325",GL1245:GL1258),2)</f>
        <v>0</v>
      </c>
      <c r="CA1260" s="2">
        <f>ROUND(SUMIF(AA1245:AA1258,"=55282325",GM1245:GM1258),2)</f>
        <v>120302.76</v>
      </c>
      <c r="CB1260" s="2">
        <f>ROUND(SUMIF(AA1245:AA1258,"=55282325",GN1245:GN1258),2)</f>
        <v>120302.76</v>
      </c>
      <c r="CC1260" s="2">
        <f>ROUND(SUMIF(AA1245:AA1258,"=55282325",GO1245:GO1258),2)</f>
        <v>0</v>
      </c>
      <c r="CD1260" s="2">
        <f>ROUND(SUMIF(AA1245:AA1258,"=55282325",GP1245:GP1258),2)</f>
        <v>0</v>
      </c>
      <c r="CE1260" s="2">
        <f>AC1260-BX1260</f>
        <v>60758.54</v>
      </c>
      <c r="CF1260" s="2">
        <f>AC1260-BY1260</f>
        <v>60758.54</v>
      </c>
      <c r="CG1260" s="2">
        <f>BX1260-BZ1260</f>
        <v>0</v>
      </c>
      <c r="CH1260" s="2">
        <f>AC1260-BX1260-BY1260+BZ1260</f>
        <v>60758.54</v>
      </c>
      <c r="CI1260" s="2">
        <f>BY1260-BZ1260</f>
        <v>0</v>
      </c>
      <c r="CJ1260" s="2">
        <f>ROUND(SUMIF(AA1245:AA1258,"=55282325",GX1245:GX1258),2)</f>
        <v>0</v>
      </c>
      <c r="CK1260" s="2">
        <f>ROUND(SUMIF(AA1245:AA1258,"=55282325",GY1245:GY1258),2)</f>
        <v>0</v>
      </c>
      <c r="CL1260" s="2">
        <f>ROUND(SUMIF(AA1245:AA1258,"=55282325",GZ1245:GZ1258),2)</f>
        <v>0</v>
      </c>
      <c r="CM1260" s="2">
        <f>ROUND(SUMIF(AA1245:AA1258,"=55282325",HD1245:HD1258),2)</f>
        <v>0</v>
      </c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>
        <v>0</v>
      </c>
    </row>
    <row r="1262" spans="1:245" x14ac:dyDescent="0.2">
      <c r="A1262" s="4">
        <v>50</v>
      </c>
      <c r="B1262" s="4">
        <v>0</v>
      </c>
      <c r="C1262" s="4">
        <v>0</v>
      </c>
      <c r="D1262" s="4">
        <v>1</v>
      </c>
      <c r="E1262" s="4">
        <v>201</v>
      </c>
      <c r="F1262" s="4">
        <f>ROUND(Source!O1260,O1262)</f>
        <v>87761.59</v>
      </c>
      <c r="G1262" s="4" t="s">
        <v>54</v>
      </c>
      <c r="H1262" s="4" t="s">
        <v>55</v>
      </c>
      <c r="I1262" s="4"/>
      <c r="J1262" s="4"/>
      <c r="K1262" s="4">
        <v>201</v>
      </c>
      <c r="L1262" s="4">
        <v>1</v>
      </c>
      <c r="M1262" s="4">
        <v>3</v>
      </c>
      <c r="N1262" s="4" t="s">
        <v>3</v>
      </c>
      <c r="O1262" s="4">
        <v>2</v>
      </c>
      <c r="P1262" s="4"/>
      <c r="Q1262" s="4"/>
      <c r="R1262" s="4"/>
      <c r="S1262" s="4"/>
      <c r="T1262" s="4"/>
      <c r="U1262" s="4"/>
      <c r="V1262" s="4"/>
      <c r="W1262" s="4">
        <v>87761.59</v>
      </c>
      <c r="X1262" s="4">
        <v>1</v>
      </c>
      <c r="Y1262" s="4">
        <v>87761.59</v>
      </c>
      <c r="Z1262" s="4"/>
      <c r="AA1262" s="4"/>
      <c r="AB1262" s="4"/>
    </row>
    <row r="1263" spans="1:245" x14ac:dyDescent="0.2">
      <c r="A1263" s="4">
        <v>50</v>
      </c>
      <c r="B1263" s="4">
        <v>0</v>
      </c>
      <c r="C1263" s="4">
        <v>0</v>
      </c>
      <c r="D1263" s="4">
        <v>1</v>
      </c>
      <c r="E1263" s="4">
        <v>202</v>
      </c>
      <c r="F1263" s="4">
        <f>ROUND(Source!P1260,O1263)</f>
        <v>60758.54</v>
      </c>
      <c r="G1263" s="4" t="s">
        <v>56</v>
      </c>
      <c r="H1263" s="4" t="s">
        <v>57</v>
      </c>
      <c r="I1263" s="4"/>
      <c r="J1263" s="4"/>
      <c r="K1263" s="4">
        <v>202</v>
      </c>
      <c r="L1263" s="4">
        <v>2</v>
      </c>
      <c r="M1263" s="4">
        <v>3</v>
      </c>
      <c r="N1263" s="4" t="s">
        <v>3</v>
      </c>
      <c r="O1263" s="4">
        <v>2</v>
      </c>
      <c r="P1263" s="4"/>
      <c r="Q1263" s="4"/>
      <c r="R1263" s="4"/>
      <c r="S1263" s="4"/>
      <c r="T1263" s="4"/>
      <c r="U1263" s="4"/>
      <c r="V1263" s="4"/>
      <c r="W1263" s="4">
        <v>60758.54</v>
      </c>
      <c r="X1263" s="4">
        <v>1</v>
      </c>
      <c r="Y1263" s="4">
        <v>60758.54</v>
      </c>
      <c r="Z1263" s="4"/>
      <c r="AA1263" s="4"/>
      <c r="AB1263" s="4"/>
    </row>
    <row r="1264" spans="1:245" x14ac:dyDescent="0.2">
      <c r="A1264" s="4">
        <v>50</v>
      </c>
      <c r="B1264" s="4">
        <v>0</v>
      </c>
      <c r="C1264" s="4">
        <v>0</v>
      </c>
      <c r="D1264" s="4">
        <v>1</v>
      </c>
      <c r="E1264" s="4">
        <v>222</v>
      </c>
      <c r="F1264" s="4">
        <f>ROUND(Source!AO1260,O1264)</f>
        <v>0</v>
      </c>
      <c r="G1264" s="4" t="s">
        <v>58</v>
      </c>
      <c r="H1264" s="4" t="s">
        <v>59</v>
      </c>
      <c r="I1264" s="4"/>
      <c r="J1264" s="4"/>
      <c r="K1264" s="4">
        <v>222</v>
      </c>
      <c r="L1264" s="4">
        <v>3</v>
      </c>
      <c r="M1264" s="4">
        <v>3</v>
      </c>
      <c r="N1264" s="4" t="s">
        <v>3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>
        <v>0</v>
      </c>
      <c r="X1264" s="4">
        <v>1</v>
      </c>
      <c r="Y1264" s="4">
        <v>0</v>
      </c>
      <c r="Z1264" s="4"/>
      <c r="AA1264" s="4"/>
      <c r="AB1264" s="4"/>
    </row>
    <row r="1265" spans="1:28" x14ac:dyDescent="0.2">
      <c r="A1265" s="4">
        <v>50</v>
      </c>
      <c r="B1265" s="4">
        <v>0</v>
      </c>
      <c r="C1265" s="4">
        <v>0</v>
      </c>
      <c r="D1265" s="4">
        <v>1</v>
      </c>
      <c r="E1265" s="4">
        <v>225</v>
      </c>
      <c r="F1265" s="4">
        <f>ROUND(Source!AV1260,O1265)</f>
        <v>60758.54</v>
      </c>
      <c r="G1265" s="4" t="s">
        <v>60</v>
      </c>
      <c r="H1265" s="4" t="s">
        <v>61</v>
      </c>
      <c r="I1265" s="4"/>
      <c r="J1265" s="4"/>
      <c r="K1265" s="4">
        <v>225</v>
      </c>
      <c r="L1265" s="4">
        <v>4</v>
      </c>
      <c r="M1265" s="4">
        <v>3</v>
      </c>
      <c r="N1265" s="4" t="s">
        <v>3</v>
      </c>
      <c r="O1265" s="4">
        <v>2</v>
      </c>
      <c r="P1265" s="4"/>
      <c r="Q1265" s="4"/>
      <c r="R1265" s="4"/>
      <c r="S1265" s="4"/>
      <c r="T1265" s="4"/>
      <c r="U1265" s="4"/>
      <c r="V1265" s="4"/>
      <c r="W1265" s="4">
        <v>60758.54</v>
      </c>
      <c r="X1265" s="4">
        <v>1</v>
      </c>
      <c r="Y1265" s="4">
        <v>60758.54</v>
      </c>
      <c r="Z1265" s="4"/>
      <c r="AA1265" s="4"/>
      <c r="AB1265" s="4"/>
    </row>
    <row r="1266" spans="1:28" x14ac:dyDescent="0.2">
      <c r="A1266" s="4">
        <v>50</v>
      </c>
      <c r="B1266" s="4">
        <v>0</v>
      </c>
      <c r="C1266" s="4">
        <v>0</v>
      </c>
      <c r="D1266" s="4">
        <v>1</v>
      </c>
      <c r="E1266" s="4">
        <v>226</v>
      </c>
      <c r="F1266" s="4">
        <f>ROUND(Source!AW1260,O1266)</f>
        <v>60758.54</v>
      </c>
      <c r="G1266" s="4" t="s">
        <v>62</v>
      </c>
      <c r="H1266" s="4" t="s">
        <v>63</v>
      </c>
      <c r="I1266" s="4"/>
      <c r="J1266" s="4"/>
      <c r="K1266" s="4">
        <v>226</v>
      </c>
      <c r="L1266" s="4">
        <v>5</v>
      </c>
      <c r="M1266" s="4">
        <v>3</v>
      </c>
      <c r="N1266" s="4" t="s">
        <v>3</v>
      </c>
      <c r="O1266" s="4">
        <v>2</v>
      </c>
      <c r="P1266" s="4"/>
      <c r="Q1266" s="4"/>
      <c r="R1266" s="4"/>
      <c r="S1266" s="4"/>
      <c r="T1266" s="4"/>
      <c r="U1266" s="4"/>
      <c r="V1266" s="4"/>
      <c r="W1266" s="4">
        <v>60758.54</v>
      </c>
      <c r="X1266" s="4">
        <v>1</v>
      </c>
      <c r="Y1266" s="4">
        <v>60758.54</v>
      </c>
      <c r="Z1266" s="4"/>
      <c r="AA1266" s="4"/>
      <c r="AB1266" s="4"/>
    </row>
    <row r="1267" spans="1:28" x14ac:dyDescent="0.2">
      <c r="A1267" s="4">
        <v>50</v>
      </c>
      <c r="B1267" s="4">
        <v>0</v>
      </c>
      <c r="C1267" s="4">
        <v>0</v>
      </c>
      <c r="D1267" s="4">
        <v>1</v>
      </c>
      <c r="E1267" s="4">
        <v>227</v>
      </c>
      <c r="F1267" s="4">
        <f>ROUND(Source!AX1260,O1267)</f>
        <v>0</v>
      </c>
      <c r="G1267" s="4" t="s">
        <v>64</v>
      </c>
      <c r="H1267" s="4" t="s">
        <v>65</v>
      </c>
      <c r="I1267" s="4"/>
      <c r="J1267" s="4"/>
      <c r="K1267" s="4">
        <v>227</v>
      </c>
      <c r="L1267" s="4">
        <v>6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>
        <v>0</v>
      </c>
      <c r="X1267" s="4">
        <v>1</v>
      </c>
      <c r="Y1267" s="4">
        <v>0</v>
      </c>
      <c r="Z1267" s="4"/>
      <c r="AA1267" s="4"/>
      <c r="AB1267" s="4"/>
    </row>
    <row r="1268" spans="1:28" x14ac:dyDescent="0.2">
      <c r="A1268" s="4">
        <v>50</v>
      </c>
      <c r="B1268" s="4">
        <v>0</v>
      </c>
      <c r="C1268" s="4">
        <v>0</v>
      </c>
      <c r="D1268" s="4">
        <v>1</v>
      </c>
      <c r="E1268" s="4">
        <v>228</v>
      </c>
      <c r="F1268" s="4">
        <f>ROUND(Source!AY1260,O1268)</f>
        <v>60758.54</v>
      </c>
      <c r="G1268" s="4" t="s">
        <v>66</v>
      </c>
      <c r="H1268" s="4" t="s">
        <v>67</v>
      </c>
      <c r="I1268" s="4"/>
      <c r="J1268" s="4"/>
      <c r="K1268" s="4">
        <v>228</v>
      </c>
      <c r="L1268" s="4">
        <v>7</v>
      </c>
      <c r="M1268" s="4">
        <v>3</v>
      </c>
      <c r="N1268" s="4" t="s">
        <v>3</v>
      </c>
      <c r="O1268" s="4">
        <v>2</v>
      </c>
      <c r="P1268" s="4"/>
      <c r="Q1268" s="4"/>
      <c r="R1268" s="4"/>
      <c r="S1268" s="4"/>
      <c r="T1268" s="4"/>
      <c r="U1268" s="4"/>
      <c r="V1268" s="4"/>
      <c r="W1268" s="4">
        <v>60758.54</v>
      </c>
      <c r="X1268" s="4">
        <v>1</v>
      </c>
      <c r="Y1268" s="4">
        <v>60758.54</v>
      </c>
      <c r="Z1268" s="4"/>
      <c r="AA1268" s="4"/>
      <c r="AB1268" s="4"/>
    </row>
    <row r="1269" spans="1:28" x14ac:dyDescent="0.2">
      <c r="A1269" s="4">
        <v>50</v>
      </c>
      <c r="B1269" s="4">
        <v>0</v>
      </c>
      <c r="C1269" s="4">
        <v>0</v>
      </c>
      <c r="D1269" s="4">
        <v>1</v>
      </c>
      <c r="E1269" s="4">
        <v>216</v>
      </c>
      <c r="F1269" s="4">
        <f>ROUND(Source!AP1260,O1269)</f>
        <v>0</v>
      </c>
      <c r="G1269" s="4" t="s">
        <v>68</v>
      </c>
      <c r="H1269" s="4" t="s">
        <v>69</v>
      </c>
      <c r="I1269" s="4"/>
      <c r="J1269" s="4"/>
      <c r="K1269" s="4">
        <v>216</v>
      </c>
      <c r="L1269" s="4">
        <v>8</v>
      </c>
      <c r="M1269" s="4">
        <v>3</v>
      </c>
      <c r="N1269" s="4" t="s">
        <v>3</v>
      </c>
      <c r="O1269" s="4">
        <v>2</v>
      </c>
      <c r="P1269" s="4"/>
      <c r="Q1269" s="4"/>
      <c r="R1269" s="4"/>
      <c r="S1269" s="4"/>
      <c r="T1269" s="4"/>
      <c r="U1269" s="4"/>
      <c r="V1269" s="4"/>
      <c r="W1269" s="4">
        <v>0</v>
      </c>
      <c r="X1269" s="4">
        <v>1</v>
      </c>
      <c r="Y1269" s="4">
        <v>0</v>
      </c>
      <c r="Z1269" s="4"/>
      <c r="AA1269" s="4"/>
      <c r="AB1269" s="4"/>
    </row>
    <row r="1270" spans="1:28" x14ac:dyDescent="0.2">
      <c r="A1270" s="4">
        <v>50</v>
      </c>
      <c r="B1270" s="4">
        <v>0</v>
      </c>
      <c r="C1270" s="4">
        <v>0</v>
      </c>
      <c r="D1270" s="4">
        <v>1</v>
      </c>
      <c r="E1270" s="4">
        <v>223</v>
      </c>
      <c r="F1270" s="4">
        <f>ROUND(Source!AQ1260,O1270)</f>
        <v>0</v>
      </c>
      <c r="G1270" s="4" t="s">
        <v>70</v>
      </c>
      <c r="H1270" s="4" t="s">
        <v>71</v>
      </c>
      <c r="I1270" s="4"/>
      <c r="J1270" s="4"/>
      <c r="K1270" s="4">
        <v>223</v>
      </c>
      <c r="L1270" s="4">
        <v>9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>
        <v>0</v>
      </c>
      <c r="X1270" s="4">
        <v>1</v>
      </c>
      <c r="Y1270" s="4">
        <v>0</v>
      </c>
      <c r="Z1270" s="4"/>
      <c r="AA1270" s="4"/>
      <c r="AB1270" s="4"/>
    </row>
    <row r="1271" spans="1:28" x14ac:dyDescent="0.2">
      <c r="A1271" s="4">
        <v>50</v>
      </c>
      <c r="B1271" s="4">
        <v>0</v>
      </c>
      <c r="C1271" s="4">
        <v>0</v>
      </c>
      <c r="D1271" s="4">
        <v>1</v>
      </c>
      <c r="E1271" s="4">
        <v>229</v>
      </c>
      <c r="F1271" s="4">
        <f>ROUND(Source!AZ1260,O1271)</f>
        <v>0</v>
      </c>
      <c r="G1271" s="4" t="s">
        <v>72</v>
      </c>
      <c r="H1271" s="4" t="s">
        <v>73</v>
      </c>
      <c r="I1271" s="4"/>
      <c r="J1271" s="4"/>
      <c r="K1271" s="4">
        <v>229</v>
      </c>
      <c r="L1271" s="4">
        <v>10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>
        <v>0</v>
      </c>
      <c r="X1271" s="4">
        <v>1</v>
      </c>
      <c r="Y1271" s="4">
        <v>0</v>
      </c>
      <c r="Z1271" s="4"/>
      <c r="AA1271" s="4"/>
      <c r="AB1271" s="4"/>
    </row>
    <row r="1272" spans="1:28" x14ac:dyDescent="0.2">
      <c r="A1272" s="4">
        <v>50</v>
      </c>
      <c r="B1272" s="4">
        <v>0</v>
      </c>
      <c r="C1272" s="4">
        <v>0</v>
      </c>
      <c r="D1272" s="4">
        <v>1</v>
      </c>
      <c r="E1272" s="4">
        <v>203</v>
      </c>
      <c r="F1272" s="4">
        <f>ROUND(Source!Q1260,O1272)</f>
        <v>3462.91</v>
      </c>
      <c r="G1272" s="4" t="s">
        <v>74</v>
      </c>
      <c r="H1272" s="4" t="s">
        <v>75</v>
      </c>
      <c r="I1272" s="4"/>
      <c r="J1272" s="4"/>
      <c r="K1272" s="4">
        <v>203</v>
      </c>
      <c r="L1272" s="4">
        <v>11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>
        <v>3462.91</v>
      </c>
      <c r="X1272" s="4">
        <v>1</v>
      </c>
      <c r="Y1272" s="4">
        <v>3462.91</v>
      </c>
      <c r="Z1272" s="4"/>
      <c r="AA1272" s="4"/>
      <c r="AB1272" s="4"/>
    </row>
    <row r="1273" spans="1:28" x14ac:dyDescent="0.2">
      <c r="A1273" s="4">
        <v>50</v>
      </c>
      <c r="B1273" s="4">
        <v>0</v>
      </c>
      <c r="C1273" s="4">
        <v>0</v>
      </c>
      <c r="D1273" s="4">
        <v>1</v>
      </c>
      <c r="E1273" s="4">
        <v>231</v>
      </c>
      <c r="F1273" s="4">
        <f>ROUND(Source!BB1260,O1273)</f>
        <v>0</v>
      </c>
      <c r="G1273" s="4" t="s">
        <v>76</v>
      </c>
      <c r="H1273" s="4" t="s">
        <v>77</v>
      </c>
      <c r="I1273" s="4"/>
      <c r="J1273" s="4"/>
      <c r="K1273" s="4">
        <v>231</v>
      </c>
      <c r="L1273" s="4">
        <v>12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>
        <v>0</v>
      </c>
      <c r="X1273" s="4">
        <v>1</v>
      </c>
      <c r="Y1273" s="4">
        <v>0</v>
      </c>
      <c r="Z1273" s="4"/>
      <c r="AA1273" s="4"/>
      <c r="AB1273" s="4"/>
    </row>
    <row r="1274" spans="1:28" x14ac:dyDescent="0.2">
      <c r="A1274" s="4">
        <v>50</v>
      </c>
      <c r="B1274" s="4">
        <v>0</v>
      </c>
      <c r="C1274" s="4">
        <v>0</v>
      </c>
      <c r="D1274" s="4">
        <v>1</v>
      </c>
      <c r="E1274" s="4">
        <v>204</v>
      </c>
      <c r="F1274" s="4">
        <f>ROUND(Source!R1260,O1274)</f>
        <v>1996.67</v>
      </c>
      <c r="G1274" s="4" t="s">
        <v>78</v>
      </c>
      <c r="H1274" s="4" t="s">
        <v>79</v>
      </c>
      <c r="I1274" s="4"/>
      <c r="J1274" s="4"/>
      <c r="K1274" s="4">
        <v>204</v>
      </c>
      <c r="L1274" s="4">
        <v>13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>
        <v>1996.67</v>
      </c>
      <c r="X1274" s="4">
        <v>1</v>
      </c>
      <c r="Y1274" s="4">
        <v>1996.67</v>
      </c>
      <c r="Z1274" s="4"/>
      <c r="AA1274" s="4"/>
      <c r="AB1274" s="4"/>
    </row>
    <row r="1275" spans="1:28" x14ac:dyDescent="0.2">
      <c r="A1275" s="4">
        <v>50</v>
      </c>
      <c r="B1275" s="4">
        <v>0</v>
      </c>
      <c r="C1275" s="4">
        <v>0</v>
      </c>
      <c r="D1275" s="4">
        <v>1</v>
      </c>
      <c r="E1275" s="4">
        <v>205</v>
      </c>
      <c r="F1275" s="4">
        <f>ROUND(Source!S1260,O1275)</f>
        <v>23540.14</v>
      </c>
      <c r="G1275" s="4" t="s">
        <v>80</v>
      </c>
      <c r="H1275" s="4" t="s">
        <v>81</v>
      </c>
      <c r="I1275" s="4"/>
      <c r="J1275" s="4"/>
      <c r="K1275" s="4">
        <v>205</v>
      </c>
      <c r="L1275" s="4">
        <v>14</v>
      </c>
      <c r="M1275" s="4">
        <v>3</v>
      </c>
      <c r="N1275" s="4" t="s">
        <v>3</v>
      </c>
      <c r="O1275" s="4">
        <v>2</v>
      </c>
      <c r="P1275" s="4"/>
      <c r="Q1275" s="4"/>
      <c r="R1275" s="4"/>
      <c r="S1275" s="4"/>
      <c r="T1275" s="4"/>
      <c r="U1275" s="4"/>
      <c r="V1275" s="4"/>
      <c r="W1275" s="4">
        <v>23540.14</v>
      </c>
      <c r="X1275" s="4">
        <v>1</v>
      </c>
      <c r="Y1275" s="4">
        <v>23540.14</v>
      </c>
      <c r="Z1275" s="4"/>
      <c r="AA1275" s="4"/>
      <c r="AB1275" s="4"/>
    </row>
    <row r="1276" spans="1:28" x14ac:dyDescent="0.2">
      <c r="A1276" s="4">
        <v>50</v>
      </c>
      <c r="B1276" s="4">
        <v>0</v>
      </c>
      <c r="C1276" s="4">
        <v>0</v>
      </c>
      <c r="D1276" s="4">
        <v>1</v>
      </c>
      <c r="E1276" s="4">
        <v>232</v>
      </c>
      <c r="F1276" s="4">
        <f>ROUND(Source!BC1260,O1276)</f>
        <v>0</v>
      </c>
      <c r="G1276" s="4" t="s">
        <v>82</v>
      </c>
      <c r="H1276" s="4" t="s">
        <v>83</v>
      </c>
      <c r="I1276" s="4"/>
      <c r="J1276" s="4"/>
      <c r="K1276" s="4">
        <v>232</v>
      </c>
      <c r="L1276" s="4">
        <v>15</v>
      </c>
      <c r="M1276" s="4">
        <v>3</v>
      </c>
      <c r="N1276" s="4" t="s">
        <v>3</v>
      </c>
      <c r="O1276" s="4">
        <v>2</v>
      </c>
      <c r="P1276" s="4"/>
      <c r="Q1276" s="4"/>
      <c r="R1276" s="4"/>
      <c r="S1276" s="4"/>
      <c r="T1276" s="4"/>
      <c r="U1276" s="4"/>
      <c r="V1276" s="4"/>
      <c r="W1276" s="4">
        <v>0</v>
      </c>
      <c r="X1276" s="4">
        <v>1</v>
      </c>
      <c r="Y1276" s="4">
        <v>0</v>
      </c>
      <c r="Z1276" s="4"/>
      <c r="AA1276" s="4"/>
      <c r="AB1276" s="4"/>
    </row>
    <row r="1277" spans="1:28" x14ac:dyDescent="0.2">
      <c r="A1277" s="4">
        <v>50</v>
      </c>
      <c r="B1277" s="4">
        <v>0</v>
      </c>
      <c r="C1277" s="4">
        <v>0</v>
      </c>
      <c r="D1277" s="4">
        <v>1</v>
      </c>
      <c r="E1277" s="4">
        <v>214</v>
      </c>
      <c r="F1277" s="4">
        <f>ROUND(Source!AS1260,O1277)</f>
        <v>120302.76</v>
      </c>
      <c r="G1277" s="4" t="s">
        <v>84</v>
      </c>
      <c r="H1277" s="4" t="s">
        <v>85</v>
      </c>
      <c r="I1277" s="4"/>
      <c r="J1277" s="4"/>
      <c r="K1277" s="4">
        <v>214</v>
      </c>
      <c r="L1277" s="4">
        <v>16</v>
      </c>
      <c r="M1277" s="4">
        <v>3</v>
      </c>
      <c r="N1277" s="4" t="s">
        <v>3</v>
      </c>
      <c r="O1277" s="4">
        <v>2</v>
      </c>
      <c r="P1277" s="4"/>
      <c r="Q1277" s="4"/>
      <c r="R1277" s="4"/>
      <c r="S1277" s="4"/>
      <c r="T1277" s="4"/>
      <c r="U1277" s="4"/>
      <c r="V1277" s="4"/>
      <c r="W1277" s="4">
        <v>120302.76</v>
      </c>
      <c r="X1277" s="4">
        <v>1</v>
      </c>
      <c r="Y1277" s="4">
        <v>120302.76</v>
      </c>
      <c r="Z1277" s="4"/>
      <c r="AA1277" s="4"/>
      <c r="AB1277" s="4"/>
    </row>
    <row r="1278" spans="1:28" x14ac:dyDescent="0.2">
      <c r="A1278" s="4">
        <v>50</v>
      </c>
      <c r="B1278" s="4">
        <v>0</v>
      </c>
      <c r="C1278" s="4">
        <v>0</v>
      </c>
      <c r="D1278" s="4">
        <v>1</v>
      </c>
      <c r="E1278" s="4">
        <v>215</v>
      </c>
      <c r="F1278" s="4">
        <f>ROUND(Source!AT1260,O1278)</f>
        <v>0</v>
      </c>
      <c r="G1278" s="4" t="s">
        <v>86</v>
      </c>
      <c r="H1278" s="4" t="s">
        <v>87</v>
      </c>
      <c r="I1278" s="4"/>
      <c r="J1278" s="4"/>
      <c r="K1278" s="4">
        <v>215</v>
      </c>
      <c r="L1278" s="4">
        <v>17</v>
      </c>
      <c r="M1278" s="4">
        <v>3</v>
      </c>
      <c r="N1278" s="4" t="s">
        <v>3</v>
      </c>
      <c r="O1278" s="4">
        <v>2</v>
      </c>
      <c r="P1278" s="4"/>
      <c r="Q1278" s="4"/>
      <c r="R1278" s="4"/>
      <c r="S1278" s="4"/>
      <c r="T1278" s="4"/>
      <c r="U1278" s="4"/>
      <c r="V1278" s="4"/>
      <c r="W1278" s="4">
        <v>0</v>
      </c>
      <c r="X1278" s="4">
        <v>1</v>
      </c>
      <c r="Y1278" s="4">
        <v>0</v>
      </c>
      <c r="Z1278" s="4"/>
      <c r="AA1278" s="4"/>
      <c r="AB1278" s="4"/>
    </row>
    <row r="1279" spans="1:28" x14ac:dyDescent="0.2">
      <c r="A1279" s="4">
        <v>50</v>
      </c>
      <c r="B1279" s="4">
        <v>0</v>
      </c>
      <c r="C1279" s="4">
        <v>0</v>
      </c>
      <c r="D1279" s="4">
        <v>1</v>
      </c>
      <c r="E1279" s="4">
        <v>217</v>
      </c>
      <c r="F1279" s="4">
        <f>ROUND(Source!AU1260,O1279)</f>
        <v>0</v>
      </c>
      <c r="G1279" s="4" t="s">
        <v>88</v>
      </c>
      <c r="H1279" s="4" t="s">
        <v>89</v>
      </c>
      <c r="I1279" s="4"/>
      <c r="J1279" s="4"/>
      <c r="K1279" s="4">
        <v>217</v>
      </c>
      <c r="L1279" s="4">
        <v>18</v>
      </c>
      <c r="M1279" s="4">
        <v>3</v>
      </c>
      <c r="N1279" s="4" t="s">
        <v>3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>
        <v>0</v>
      </c>
      <c r="X1279" s="4">
        <v>1</v>
      </c>
      <c r="Y1279" s="4">
        <v>0</v>
      </c>
      <c r="Z1279" s="4"/>
      <c r="AA1279" s="4"/>
      <c r="AB1279" s="4"/>
    </row>
    <row r="1280" spans="1:28" x14ac:dyDescent="0.2">
      <c r="A1280" s="4">
        <v>50</v>
      </c>
      <c r="B1280" s="4">
        <v>0</v>
      </c>
      <c r="C1280" s="4">
        <v>0</v>
      </c>
      <c r="D1280" s="4">
        <v>1</v>
      </c>
      <c r="E1280" s="4">
        <v>230</v>
      </c>
      <c r="F1280" s="4">
        <f>ROUND(Source!BA1260,O1280)</f>
        <v>0</v>
      </c>
      <c r="G1280" s="4" t="s">
        <v>90</v>
      </c>
      <c r="H1280" s="4" t="s">
        <v>91</v>
      </c>
      <c r="I1280" s="4"/>
      <c r="J1280" s="4"/>
      <c r="K1280" s="4">
        <v>230</v>
      </c>
      <c r="L1280" s="4">
        <v>19</v>
      </c>
      <c r="M1280" s="4">
        <v>3</v>
      </c>
      <c r="N1280" s="4" t="s">
        <v>3</v>
      </c>
      <c r="O1280" s="4">
        <v>2</v>
      </c>
      <c r="P1280" s="4"/>
      <c r="Q1280" s="4"/>
      <c r="R1280" s="4"/>
      <c r="S1280" s="4"/>
      <c r="T1280" s="4"/>
      <c r="U1280" s="4"/>
      <c r="V1280" s="4"/>
      <c r="W1280" s="4">
        <v>0</v>
      </c>
      <c r="X1280" s="4">
        <v>1</v>
      </c>
      <c r="Y1280" s="4">
        <v>0</v>
      </c>
      <c r="Z1280" s="4"/>
      <c r="AA1280" s="4"/>
      <c r="AB1280" s="4"/>
    </row>
    <row r="1281" spans="1:206" x14ac:dyDescent="0.2">
      <c r="A1281" s="4">
        <v>50</v>
      </c>
      <c r="B1281" s="4">
        <v>0</v>
      </c>
      <c r="C1281" s="4">
        <v>0</v>
      </c>
      <c r="D1281" s="4">
        <v>1</v>
      </c>
      <c r="E1281" s="4">
        <v>206</v>
      </c>
      <c r="F1281" s="4">
        <f>ROUND(Source!T1260,O1281)</f>
        <v>0</v>
      </c>
      <c r="G1281" s="4" t="s">
        <v>92</v>
      </c>
      <c r="H1281" s="4" t="s">
        <v>93</v>
      </c>
      <c r="I1281" s="4"/>
      <c r="J1281" s="4"/>
      <c r="K1281" s="4">
        <v>206</v>
      </c>
      <c r="L1281" s="4">
        <v>20</v>
      </c>
      <c r="M1281" s="4">
        <v>3</v>
      </c>
      <c r="N1281" s="4" t="s">
        <v>3</v>
      </c>
      <c r="O1281" s="4">
        <v>2</v>
      </c>
      <c r="P1281" s="4"/>
      <c r="Q1281" s="4"/>
      <c r="R1281" s="4"/>
      <c r="S1281" s="4"/>
      <c r="T1281" s="4"/>
      <c r="U1281" s="4"/>
      <c r="V1281" s="4"/>
      <c r="W1281" s="4">
        <v>0</v>
      </c>
      <c r="X1281" s="4">
        <v>1</v>
      </c>
      <c r="Y1281" s="4">
        <v>0</v>
      </c>
      <c r="Z1281" s="4"/>
      <c r="AA1281" s="4"/>
      <c r="AB1281" s="4"/>
    </row>
    <row r="1282" spans="1:206" x14ac:dyDescent="0.2">
      <c r="A1282" s="4">
        <v>50</v>
      </c>
      <c r="B1282" s="4">
        <v>0</v>
      </c>
      <c r="C1282" s="4">
        <v>0</v>
      </c>
      <c r="D1282" s="4">
        <v>1</v>
      </c>
      <c r="E1282" s="4">
        <v>207</v>
      </c>
      <c r="F1282" s="4">
        <f>Source!U1260</f>
        <v>71.524956999999986</v>
      </c>
      <c r="G1282" s="4" t="s">
        <v>94</v>
      </c>
      <c r="H1282" s="4" t="s">
        <v>95</v>
      </c>
      <c r="I1282" s="4"/>
      <c r="J1282" s="4"/>
      <c r="K1282" s="4">
        <v>207</v>
      </c>
      <c r="L1282" s="4">
        <v>21</v>
      </c>
      <c r="M1282" s="4">
        <v>3</v>
      </c>
      <c r="N1282" s="4" t="s">
        <v>3</v>
      </c>
      <c r="O1282" s="4">
        <v>-1</v>
      </c>
      <c r="P1282" s="4"/>
      <c r="Q1282" s="4"/>
      <c r="R1282" s="4"/>
      <c r="S1282" s="4"/>
      <c r="T1282" s="4"/>
      <c r="U1282" s="4"/>
      <c r="V1282" s="4"/>
      <c r="W1282" s="4">
        <v>71.524957000000001</v>
      </c>
      <c r="X1282" s="4">
        <v>1</v>
      </c>
      <c r="Y1282" s="4">
        <v>71.524957000000001</v>
      </c>
      <c r="Z1282" s="4"/>
      <c r="AA1282" s="4"/>
      <c r="AB1282" s="4"/>
    </row>
    <row r="1283" spans="1:206" x14ac:dyDescent="0.2">
      <c r="A1283" s="4">
        <v>50</v>
      </c>
      <c r="B1283" s="4">
        <v>0</v>
      </c>
      <c r="C1283" s="4">
        <v>0</v>
      </c>
      <c r="D1283" s="4">
        <v>1</v>
      </c>
      <c r="E1283" s="4">
        <v>208</v>
      </c>
      <c r="F1283" s="4">
        <f>Source!V1260</f>
        <v>0</v>
      </c>
      <c r="G1283" s="4" t="s">
        <v>96</v>
      </c>
      <c r="H1283" s="4" t="s">
        <v>97</v>
      </c>
      <c r="I1283" s="4"/>
      <c r="J1283" s="4"/>
      <c r="K1283" s="4">
        <v>208</v>
      </c>
      <c r="L1283" s="4">
        <v>22</v>
      </c>
      <c r="M1283" s="4">
        <v>3</v>
      </c>
      <c r="N1283" s="4" t="s">
        <v>3</v>
      </c>
      <c r="O1283" s="4">
        <v>-1</v>
      </c>
      <c r="P1283" s="4"/>
      <c r="Q1283" s="4"/>
      <c r="R1283" s="4"/>
      <c r="S1283" s="4"/>
      <c r="T1283" s="4"/>
      <c r="U1283" s="4"/>
      <c r="V1283" s="4"/>
      <c r="W1283" s="4">
        <v>0</v>
      </c>
      <c r="X1283" s="4">
        <v>1</v>
      </c>
      <c r="Y1283" s="4">
        <v>0</v>
      </c>
      <c r="Z1283" s="4"/>
      <c r="AA1283" s="4"/>
      <c r="AB1283" s="4"/>
    </row>
    <row r="1284" spans="1:206" x14ac:dyDescent="0.2">
      <c r="A1284" s="4">
        <v>50</v>
      </c>
      <c r="B1284" s="4">
        <v>0</v>
      </c>
      <c r="C1284" s="4">
        <v>0</v>
      </c>
      <c r="D1284" s="4">
        <v>1</v>
      </c>
      <c r="E1284" s="4">
        <v>209</v>
      </c>
      <c r="F1284" s="4">
        <f>ROUND(Source!W1260,O1284)</f>
        <v>0</v>
      </c>
      <c r="G1284" s="4" t="s">
        <v>98</v>
      </c>
      <c r="H1284" s="4" t="s">
        <v>99</v>
      </c>
      <c r="I1284" s="4"/>
      <c r="J1284" s="4"/>
      <c r="K1284" s="4">
        <v>209</v>
      </c>
      <c r="L1284" s="4">
        <v>23</v>
      </c>
      <c r="M1284" s="4">
        <v>3</v>
      </c>
      <c r="N1284" s="4" t="s">
        <v>3</v>
      </c>
      <c r="O1284" s="4">
        <v>2</v>
      </c>
      <c r="P1284" s="4"/>
      <c r="Q1284" s="4"/>
      <c r="R1284" s="4"/>
      <c r="S1284" s="4"/>
      <c r="T1284" s="4"/>
      <c r="U1284" s="4"/>
      <c r="V1284" s="4"/>
      <c r="W1284" s="4">
        <v>0</v>
      </c>
      <c r="X1284" s="4">
        <v>1</v>
      </c>
      <c r="Y1284" s="4">
        <v>0</v>
      </c>
      <c r="Z1284" s="4"/>
      <c r="AA1284" s="4"/>
      <c r="AB1284" s="4"/>
    </row>
    <row r="1285" spans="1:206" x14ac:dyDescent="0.2">
      <c r="A1285" s="4">
        <v>50</v>
      </c>
      <c r="B1285" s="4">
        <v>0</v>
      </c>
      <c r="C1285" s="4">
        <v>0</v>
      </c>
      <c r="D1285" s="4">
        <v>1</v>
      </c>
      <c r="E1285" s="4">
        <v>233</v>
      </c>
      <c r="F1285" s="4">
        <f>ROUND(Source!BD1260,O1285)</f>
        <v>0</v>
      </c>
      <c r="G1285" s="4" t="s">
        <v>100</v>
      </c>
      <c r="H1285" s="4" t="s">
        <v>101</v>
      </c>
      <c r="I1285" s="4"/>
      <c r="J1285" s="4"/>
      <c r="K1285" s="4">
        <v>233</v>
      </c>
      <c r="L1285" s="4">
        <v>24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>
        <v>0</v>
      </c>
      <c r="X1285" s="4">
        <v>1</v>
      </c>
      <c r="Y1285" s="4">
        <v>0</v>
      </c>
      <c r="Z1285" s="4"/>
      <c r="AA1285" s="4"/>
      <c r="AB1285" s="4"/>
    </row>
    <row r="1286" spans="1:206" x14ac:dyDescent="0.2">
      <c r="A1286" s="4">
        <v>50</v>
      </c>
      <c r="B1286" s="4">
        <v>0</v>
      </c>
      <c r="C1286" s="4">
        <v>0</v>
      </c>
      <c r="D1286" s="4">
        <v>1</v>
      </c>
      <c r="E1286" s="4">
        <v>210</v>
      </c>
      <c r="F1286" s="4">
        <f>ROUND(Source!X1260,O1286)</f>
        <v>19695.04</v>
      </c>
      <c r="G1286" s="4" t="s">
        <v>102</v>
      </c>
      <c r="H1286" s="4" t="s">
        <v>103</v>
      </c>
      <c r="I1286" s="4"/>
      <c r="J1286" s="4"/>
      <c r="K1286" s="4">
        <v>210</v>
      </c>
      <c r="L1286" s="4">
        <v>25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>
        <v>19695.04</v>
      </c>
      <c r="X1286" s="4">
        <v>1</v>
      </c>
      <c r="Y1286" s="4">
        <v>19695.04</v>
      </c>
      <c r="Z1286" s="4"/>
      <c r="AA1286" s="4"/>
      <c r="AB1286" s="4"/>
    </row>
    <row r="1287" spans="1:206" x14ac:dyDescent="0.2">
      <c r="A1287" s="4">
        <v>50</v>
      </c>
      <c r="B1287" s="4">
        <v>0</v>
      </c>
      <c r="C1287" s="4">
        <v>0</v>
      </c>
      <c r="D1287" s="4">
        <v>1</v>
      </c>
      <c r="E1287" s="4">
        <v>211</v>
      </c>
      <c r="F1287" s="4">
        <f>ROUND(Source!Y1260,O1287)</f>
        <v>9651.4599999999991</v>
      </c>
      <c r="G1287" s="4" t="s">
        <v>104</v>
      </c>
      <c r="H1287" s="4" t="s">
        <v>105</v>
      </c>
      <c r="I1287" s="4"/>
      <c r="J1287" s="4"/>
      <c r="K1287" s="4">
        <v>211</v>
      </c>
      <c r="L1287" s="4">
        <v>26</v>
      </c>
      <c r="M1287" s="4">
        <v>3</v>
      </c>
      <c r="N1287" s="4" t="s">
        <v>3</v>
      </c>
      <c r="O1287" s="4">
        <v>2</v>
      </c>
      <c r="P1287" s="4"/>
      <c r="Q1287" s="4"/>
      <c r="R1287" s="4"/>
      <c r="S1287" s="4"/>
      <c r="T1287" s="4"/>
      <c r="U1287" s="4"/>
      <c r="V1287" s="4"/>
      <c r="W1287" s="4">
        <v>9651.4599999999991</v>
      </c>
      <c r="X1287" s="4">
        <v>1</v>
      </c>
      <c r="Y1287" s="4">
        <v>9651.4599999999991</v>
      </c>
      <c r="Z1287" s="4"/>
      <c r="AA1287" s="4"/>
      <c r="AB1287" s="4"/>
    </row>
    <row r="1288" spans="1:206" x14ac:dyDescent="0.2">
      <c r="A1288" s="4">
        <v>50</v>
      </c>
      <c r="B1288" s="4">
        <v>0</v>
      </c>
      <c r="C1288" s="4">
        <v>0</v>
      </c>
      <c r="D1288" s="4">
        <v>1</v>
      </c>
      <c r="E1288" s="4">
        <v>224</v>
      </c>
      <c r="F1288" s="4">
        <f>ROUND(Source!AR1260,O1288)</f>
        <v>120302.76</v>
      </c>
      <c r="G1288" s="4" t="s">
        <v>106</v>
      </c>
      <c r="H1288" s="4" t="s">
        <v>107</v>
      </c>
      <c r="I1288" s="4"/>
      <c r="J1288" s="4"/>
      <c r="K1288" s="4">
        <v>224</v>
      </c>
      <c r="L1288" s="4">
        <v>27</v>
      </c>
      <c r="M1288" s="4">
        <v>3</v>
      </c>
      <c r="N1288" s="4" t="s">
        <v>3</v>
      </c>
      <c r="O1288" s="4">
        <v>2</v>
      </c>
      <c r="P1288" s="4"/>
      <c r="Q1288" s="4"/>
      <c r="R1288" s="4"/>
      <c r="S1288" s="4"/>
      <c r="T1288" s="4"/>
      <c r="U1288" s="4"/>
      <c r="V1288" s="4"/>
      <c r="W1288" s="4">
        <v>120302.76</v>
      </c>
      <c r="X1288" s="4">
        <v>1</v>
      </c>
      <c r="Y1288" s="4">
        <v>120302.76</v>
      </c>
      <c r="Z1288" s="4"/>
      <c r="AA1288" s="4"/>
      <c r="AB1288" s="4"/>
    </row>
    <row r="1290" spans="1:206" x14ac:dyDescent="0.2">
      <c r="A1290" s="2">
        <v>51</v>
      </c>
      <c r="B1290" s="2">
        <f>B1180</f>
        <v>1</v>
      </c>
      <c r="C1290" s="2">
        <f>A1180</f>
        <v>4</v>
      </c>
      <c r="D1290" s="2">
        <f>ROW(A1180)</f>
        <v>1180</v>
      </c>
      <c r="E1290" s="2"/>
      <c r="F1290" s="2" t="str">
        <f>IF(F1180&lt;&gt;"",F1180,"")</f>
        <v>Новый раздел</v>
      </c>
      <c r="G1290" s="2" t="str">
        <f>IF(G1180&lt;&gt;"",G1180,"")</f>
        <v>Монтажные (кровельные) работы</v>
      </c>
      <c r="H1290" s="2">
        <v>0</v>
      </c>
      <c r="I1290" s="2"/>
      <c r="J1290" s="2"/>
      <c r="K1290" s="2"/>
      <c r="L1290" s="2"/>
      <c r="M1290" s="2"/>
      <c r="N1290" s="2"/>
      <c r="O1290" s="2">
        <f t="shared" ref="O1290:T1290" si="1170">ROUND(O1211+O1260+AB1290,2)</f>
        <v>648982.93999999994</v>
      </c>
      <c r="P1290" s="2">
        <f t="shared" si="1170"/>
        <v>451266.61</v>
      </c>
      <c r="Q1290" s="2">
        <f t="shared" si="1170"/>
        <v>25482</v>
      </c>
      <c r="R1290" s="2">
        <f t="shared" si="1170"/>
        <v>14683.14</v>
      </c>
      <c r="S1290" s="2">
        <f t="shared" si="1170"/>
        <v>172234.33</v>
      </c>
      <c r="T1290" s="2">
        <f t="shared" si="1170"/>
        <v>0</v>
      </c>
      <c r="U1290" s="2">
        <f>U1211+U1260+AH1290</f>
        <v>524.25611299999991</v>
      </c>
      <c r="V1290" s="2">
        <f>V1211+V1260+AI1290</f>
        <v>0</v>
      </c>
      <c r="W1290" s="2">
        <f>ROUND(W1211+W1260+AJ1290,2)</f>
        <v>0</v>
      </c>
      <c r="X1290" s="2">
        <f>ROUND(X1211+X1260+AK1290,2)</f>
        <v>143159.69</v>
      </c>
      <c r="Y1290" s="2">
        <f>ROUND(Y1211+Y1260+AL1290,2)</f>
        <v>70616.070000000007</v>
      </c>
      <c r="Z1290" s="2"/>
      <c r="AA1290" s="2"/>
      <c r="AB1290" s="2">
        <f>ROUND(SUMIF(AA1184:AA1197,"=55282325",O1184:O1197),2)</f>
        <v>560971.43000000005</v>
      </c>
      <c r="AC1290" s="2">
        <f>ROUND(SUMIF(AA1184:AA1197,"=55282325",P1184:P1197),2)</f>
        <v>390508.07</v>
      </c>
      <c r="AD1290" s="2">
        <f>ROUND(SUMIF(AA1184:AA1197,"=55282325",Q1184:Q1197),2)</f>
        <v>22019.09</v>
      </c>
      <c r="AE1290" s="2">
        <f>ROUND(SUMIF(AA1184:AA1197,"=55282325",R1184:R1197),2)</f>
        <v>12686.47</v>
      </c>
      <c r="AF1290" s="2">
        <f>ROUND(SUMIF(AA1184:AA1197,"=55282325",S1184:S1197),2)</f>
        <v>148444.26999999999</v>
      </c>
      <c r="AG1290" s="2">
        <f>ROUND(SUMIF(AA1184:AA1197,"=55282325",T1184:T1197),2)</f>
        <v>0</v>
      </c>
      <c r="AH1290" s="2">
        <f>SUMIF(AA1184:AA1197,"=55282325",U1184:U1197)</f>
        <v>451.82880299999994</v>
      </c>
      <c r="AI1290" s="2">
        <f>SUMIF(AA1184:AA1197,"=55282325",V1184:V1197)</f>
        <v>0</v>
      </c>
      <c r="AJ1290" s="2">
        <f>ROUND(SUMIF(AA1184:AA1197,"=55282325",W1184:W1197),2)</f>
        <v>0</v>
      </c>
      <c r="AK1290" s="2">
        <f>ROUND(SUMIF(AA1184:AA1197,"=55282325",X1184:X1197),2)</f>
        <v>123282.33</v>
      </c>
      <c r="AL1290" s="2">
        <f>ROUND(SUMIF(AA1184:AA1197,"=55282325",Y1184:Y1197),2)</f>
        <v>60862.15</v>
      </c>
      <c r="AM1290" s="2"/>
      <c r="AN1290" s="2"/>
      <c r="AO1290" s="2">
        <f t="shared" ref="AO1290:BD1290" si="1171">ROUND(AO1211+AO1260+BX1290,2)</f>
        <v>0</v>
      </c>
      <c r="AP1290" s="2">
        <f t="shared" si="1171"/>
        <v>0</v>
      </c>
      <c r="AQ1290" s="2">
        <f t="shared" si="1171"/>
        <v>0</v>
      </c>
      <c r="AR1290" s="2">
        <f t="shared" si="1171"/>
        <v>886251.72</v>
      </c>
      <c r="AS1290" s="2">
        <f t="shared" si="1171"/>
        <v>886251.72</v>
      </c>
      <c r="AT1290" s="2">
        <f t="shared" si="1171"/>
        <v>0</v>
      </c>
      <c r="AU1290" s="2">
        <f t="shared" si="1171"/>
        <v>0</v>
      </c>
      <c r="AV1290" s="2">
        <f t="shared" si="1171"/>
        <v>451266.61</v>
      </c>
      <c r="AW1290" s="2">
        <f t="shared" si="1171"/>
        <v>451266.61</v>
      </c>
      <c r="AX1290" s="2">
        <f t="shared" si="1171"/>
        <v>0</v>
      </c>
      <c r="AY1290" s="2">
        <f t="shared" si="1171"/>
        <v>451266.61</v>
      </c>
      <c r="AZ1290" s="2">
        <f t="shared" si="1171"/>
        <v>0</v>
      </c>
      <c r="BA1290" s="2">
        <f t="shared" si="1171"/>
        <v>0</v>
      </c>
      <c r="BB1290" s="2">
        <f t="shared" si="1171"/>
        <v>0</v>
      </c>
      <c r="BC1290" s="2">
        <f t="shared" si="1171"/>
        <v>0</v>
      </c>
      <c r="BD1290" s="2">
        <f t="shared" si="1171"/>
        <v>0</v>
      </c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>
        <f>ROUND(SUMIF(AA1184:AA1197,"=55282325",FQ1184:FQ1197),2)</f>
        <v>0</v>
      </c>
      <c r="BY1290" s="2">
        <f>ROUND(SUMIF(AA1184:AA1197,"=55282325",FR1184:FR1197),2)</f>
        <v>0</v>
      </c>
      <c r="BZ1290" s="2">
        <f>ROUND(SUMIF(AA1184:AA1197,"=55282325",GL1184:GL1197),2)</f>
        <v>0</v>
      </c>
      <c r="CA1290" s="2">
        <f>ROUND(SUMIF(AA1184:AA1197,"=55282325",GM1184:GM1197),2)</f>
        <v>765414.26</v>
      </c>
      <c r="CB1290" s="2">
        <f>ROUND(SUMIF(AA1184:AA1197,"=55282325",GN1184:GN1197),2)</f>
        <v>765414.26</v>
      </c>
      <c r="CC1290" s="2">
        <f>ROUND(SUMIF(AA1184:AA1197,"=55282325",GO1184:GO1197),2)</f>
        <v>0</v>
      </c>
      <c r="CD1290" s="2">
        <f>ROUND(SUMIF(AA1184:AA1197,"=55282325",GP1184:GP1197),2)</f>
        <v>0</v>
      </c>
      <c r="CE1290" s="2">
        <f>AC1290-BX1290</f>
        <v>390508.07</v>
      </c>
      <c r="CF1290" s="2">
        <f>AC1290-BY1290</f>
        <v>390508.07</v>
      </c>
      <c r="CG1290" s="2">
        <f>BX1290-BZ1290</f>
        <v>0</v>
      </c>
      <c r="CH1290" s="2">
        <f>AC1290-BX1290-BY1290+BZ1290</f>
        <v>390508.07</v>
      </c>
      <c r="CI1290" s="2">
        <f>BY1290-BZ1290</f>
        <v>0</v>
      </c>
      <c r="CJ1290" s="2">
        <f>ROUND(SUMIF(AA1184:AA1197,"=55282325",GX1184:GX1197),2)</f>
        <v>0</v>
      </c>
      <c r="CK1290" s="2">
        <f>ROUND(SUMIF(AA1184:AA1197,"=55282325",GY1184:GY1197),2)</f>
        <v>0</v>
      </c>
      <c r="CL1290" s="2">
        <f>ROUND(SUMIF(AA1184:AA1197,"=55282325",GZ1184:GZ1197),2)</f>
        <v>0</v>
      </c>
      <c r="CM1290" s="2">
        <f>ROUND(SUMIF(AA1184:AA1197,"=55282325",HD1184:HD1197),2)</f>
        <v>0</v>
      </c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>
        <v>0</v>
      </c>
    </row>
    <row r="1292" spans="1:206" x14ac:dyDescent="0.2">
      <c r="A1292" s="4">
        <v>50</v>
      </c>
      <c r="B1292" s="4">
        <v>0</v>
      </c>
      <c r="C1292" s="4">
        <v>0</v>
      </c>
      <c r="D1292" s="4">
        <v>1</v>
      </c>
      <c r="E1292" s="4">
        <v>201</v>
      </c>
      <c r="F1292" s="4">
        <f>ROUND(Source!O1290,O1292)</f>
        <v>648982.93999999994</v>
      </c>
      <c r="G1292" s="4" t="s">
        <v>54</v>
      </c>
      <c r="H1292" s="4" t="s">
        <v>55</v>
      </c>
      <c r="I1292" s="4"/>
      <c r="J1292" s="4"/>
      <c r="K1292" s="4">
        <v>201</v>
      </c>
      <c r="L1292" s="4">
        <v>1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>
        <v>648982.93999999994</v>
      </c>
      <c r="X1292" s="4">
        <v>1</v>
      </c>
      <c r="Y1292" s="4">
        <v>648982.93999999994</v>
      </c>
      <c r="Z1292" s="4"/>
      <c r="AA1292" s="4"/>
      <c r="AB1292" s="4"/>
    </row>
    <row r="1293" spans="1:206" x14ac:dyDescent="0.2">
      <c r="A1293" s="4">
        <v>50</v>
      </c>
      <c r="B1293" s="4">
        <v>0</v>
      </c>
      <c r="C1293" s="4">
        <v>0</v>
      </c>
      <c r="D1293" s="4">
        <v>1</v>
      </c>
      <c r="E1293" s="4">
        <v>202</v>
      </c>
      <c r="F1293" s="4">
        <f>ROUND(Source!P1290,O1293)</f>
        <v>451266.61</v>
      </c>
      <c r="G1293" s="4" t="s">
        <v>56</v>
      </c>
      <c r="H1293" s="4" t="s">
        <v>57</v>
      </c>
      <c r="I1293" s="4"/>
      <c r="J1293" s="4"/>
      <c r="K1293" s="4">
        <v>202</v>
      </c>
      <c r="L1293" s="4">
        <v>2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>
        <v>451266.61</v>
      </c>
      <c r="X1293" s="4">
        <v>1</v>
      </c>
      <c r="Y1293" s="4">
        <v>451266.61</v>
      </c>
      <c r="Z1293" s="4"/>
      <c r="AA1293" s="4"/>
      <c r="AB1293" s="4"/>
    </row>
    <row r="1294" spans="1:206" x14ac:dyDescent="0.2">
      <c r="A1294" s="4">
        <v>50</v>
      </c>
      <c r="B1294" s="4">
        <v>0</v>
      </c>
      <c r="C1294" s="4">
        <v>0</v>
      </c>
      <c r="D1294" s="4">
        <v>1</v>
      </c>
      <c r="E1294" s="4">
        <v>222</v>
      </c>
      <c r="F1294" s="4">
        <f>ROUND(Source!AO1290,O1294)</f>
        <v>0</v>
      </c>
      <c r="G1294" s="4" t="s">
        <v>58</v>
      </c>
      <c r="H1294" s="4" t="s">
        <v>59</v>
      </c>
      <c r="I1294" s="4"/>
      <c r="J1294" s="4"/>
      <c r="K1294" s="4">
        <v>222</v>
      </c>
      <c r="L1294" s="4">
        <v>3</v>
      </c>
      <c r="M1294" s="4">
        <v>3</v>
      </c>
      <c r="N1294" s="4" t="s">
        <v>3</v>
      </c>
      <c r="O1294" s="4">
        <v>2</v>
      </c>
      <c r="P1294" s="4"/>
      <c r="Q1294" s="4"/>
      <c r="R1294" s="4"/>
      <c r="S1294" s="4"/>
      <c r="T1294" s="4"/>
      <c r="U1294" s="4"/>
      <c r="V1294" s="4"/>
      <c r="W1294" s="4">
        <v>0</v>
      </c>
      <c r="X1294" s="4">
        <v>1</v>
      </c>
      <c r="Y1294" s="4">
        <v>0</v>
      </c>
      <c r="Z1294" s="4"/>
      <c r="AA1294" s="4"/>
      <c r="AB1294" s="4"/>
    </row>
    <row r="1295" spans="1:206" x14ac:dyDescent="0.2">
      <c r="A1295" s="4">
        <v>50</v>
      </c>
      <c r="B1295" s="4">
        <v>0</v>
      </c>
      <c r="C1295" s="4">
        <v>0</v>
      </c>
      <c r="D1295" s="4">
        <v>1</v>
      </c>
      <c r="E1295" s="4">
        <v>225</v>
      </c>
      <c r="F1295" s="4">
        <f>ROUND(Source!AV1290,O1295)</f>
        <v>451266.61</v>
      </c>
      <c r="G1295" s="4" t="s">
        <v>60</v>
      </c>
      <c r="H1295" s="4" t="s">
        <v>61</v>
      </c>
      <c r="I1295" s="4"/>
      <c r="J1295" s="4"/>
      <c r="K1295" s="4">
        <v>225</v>
      </c>
      <c r="L1295" s="4">
        <v>4</v>
      </c>
      <c r="M1295" s="4">
        <v>3</v>
      </c>
      <c r="N1295" s="4" t="s">
        <v>3</v>
      </c>
      <c r="O1295" s="4">
        <v>2</v>
      </c>
      <c r="P1295" s="4"/>
      <c r="Q1295" s="4"/>
      <c r="R1295" s="4"/>
      <c r="S1295" s="4"/>
      <c r="T1295" s="4"/>
      <c r="U1295" s="4"/>
      <c r="V1295" s="4"/>
      <c r="W1295" s="4">
        <v>451266.61</v>
      </c>
      <c r="X1295" s="4">
        <v>1</v>
      </c>
      <c r="Y1295" s="4">
        <v>451266.61</v>
      </c>
      <c r="Z1295" s="4"/>
      <c r="AA1295" s="4"/>
      <c r="AB1295" s="4"/>
    </row>
    <row r="1296" spans="1:206" x14ac:dyDescent="0.2">
      <c r="A1296" s="4">
        <v>50</v>
      </c>
      <c r="B1296" s="4">
        <v>0</v>
      </c>
      <c r="C1296" s="4">
        <v>0</v>
      </c>
      <c r="D1296" s="4">
        <v>1</v>
      </c>
      <c r="E1296" s="4">
        <v>226</v>
      </c>
      <c r="F1296" s="4">
        <f>ROUND(Source!AW1290,O1296)</f>
        <v>451266.61</v>
      </c>
      <c r="G1296" s="4" t="s">
        <v>62</v>
      </c>
      <c r="H1296" s="4" t="s">
        <v>63</v>
      </c>
      <c r="I1296" s="4"/>
      <c r="J1296" s="4"/>
      <c r="K1296" s="4">
        <v>226</v>
      </c>
      <c r="L1296" s="4">
        <v>5</v>
      </c>
      <c r="M1296" s="4">
        <v>3</v>
      </c>
      <c r="N1296" s="4" t="s">
        <v>3</v>
      </c>
      <c r="O1296" s="4">
        <v>2</v>
      </c>
      <c r="P1296" s="4"/>
      <c r="Q1296" s="4"/>
      <c r="R1296" s="4"/>
      <c r="S1296" s="4"/>
      <c r="T1296" s="4"/>
      <c r="U1296" s="4"/>
      <c r="V1296" s="4"/>
      <c r="W1296" s="4">
        <v>451266.61</v>
      </c>
      <c r="X1296" s="4">
        <v>1</v>
      </c>
      <c r="Y1296" s="4">
        <v>451266.61</v>
      </c>
      <c r="Z1296" s="4"/>
      <c r="AA1296" s="4"/>
      <c r="AB1296" s="4"/>
    </row>
    <row r="1297" spans="1:28" x14ac:dyDescent="0.2">
      <c r="A1297" s="4">
        <v>50</v>
      </c>
      <c r="B1297" s="4">
        <v>0</v>
      </c>
      <c r="C1297" s="4">
        <v>0</v>
      </c>
      <c r="D1297" s="4">
        <v>1</v>
      </c>
      <c r="E1297" s="4">
        <v>227</v>
      </c>
      <c r="F1297" s="4">
        <f>ROUND(Source!AX1290,O1297)</f>
        <v>0</v>
      </c>
      <c r="G1297" s="4" t="s">
        <v>64</v>
      </c>
      <c r="H1297" s="4" t="s">
        <v>65</v>
      </c>
      <c r="I1297" s="4"/>
      <c r="J1297" s="4"/>
      <c r="K1297" s="4">
        <v>227</v>
      </c>
      <c r="L1297" s="4">
        <v>6</v>
      </c>
      <c r="M1297" s="4">
        <v>3</v>
      </c>
      <c r="N1297" s="4" t="s">
        <v>3</v>
      </c>
      <c r="O1297" s="4">
        <v>2</v>
      </c>
      <c r="P1297" s="4"/>
      <c r="Q1297" s="4"/>
      <c r="R1297" s="4"/>
      <c r="S1297" s="4"/>
      <c r="T1297" s="4"/>
      <c r="U1297" s="4"/>
      <c r="V1297" s="4"/>
      <c r="W1297" s="4">
        <v>0</v>
      </c>
      <c r="X1297" s="4">
        <v>1</v>
      </c>
      <c r="Y1297" s="4">
        <v>0</v>
      </c>
      <c r="Z1297" s="4"/>
      <c r="AA1297" s="4"/>
      <c r="AB1297" s="4"/>
    </row>
    <row r="1298" spans="1:28" x14ac:dyDescent="0.2">
      <c r="A1298" s="4">
        <v>50</v>
      </c>
      <c r="B1298" s="4">
        <v>0</v>
      </c>
      <c r="C1298" s="4">
        <v>0</v>
      </c>
      <c r="D1298" s="4">
        <v>1</v>
      </c>
      <c r="E1298" s="4">
        <v>228</v>
      </c>
      <c r="F1298" s="4">
        <f>ROUND(Source!AY1290,O1298)</f>
        <v>451266.61</v>
      </c>
      <c r="G1298" s="4" t="s">
        <v>66</v>
      </c>
      <c r="H1298" s="4" t="s">
        <v>67</v>
      </c>
      <c r="I1298" s="4"/>
      <c r="J1298" s="4"/>
      <c r="K1298" s="4">
        <v>228</v>
      </c>
      <c r="L1298" s="4">
        <v>7</v>
      </c>
      <c r="M1298" s="4">
        <v>3</v>
      </c>
      <c r="N1298" s="4" t="s">
        <v>3</v>
      </c>
      <c r="O1298" s="4">
        <v>2</v>
      </c>
      <c r="P1298" s="4"/>
      <c r="Q1298" s="4"/>
      <c r="R1298" s="4"/>
      <c r="S1298" s="4"/>
      <c r="T1298" s="4"/>
      <c r="U1298" s="4"/>
      <c r="V1298" s="4"/>
      <c r="W1298" s="4">
        <v>451266.61</v>
      </c>
      <c r="X1298" s="4">
        <v>1</v>
      </c>
      <c r="Y1298" s="4">
        <v>451266.61</v>
      </c>
      <c r="Z1298" s="4"/>
      <c r="AA1298" s="4"/>
      <c r="AB1298" s="4"/>
    </row>
    <row r="1299" spans="1:28" x14ac:dyDescent="0.2">
      <c r="A1299" s="4">
        <v>50</v>
      </c>
      <c r="B1299" s="4">
        <v>0</v>
      </c>
      <c r="C1299" s="4">
        <v>0</v>
      </c>
      <c r="D1299" s="4">
        <v>1</v>
      </c>
      <c r="E1299" s="4">
        <v>216</v>
      </c>
      <c r="F1299" s="4">
        <f>ROUND(Source!AP1290,O1299)</f>
        <v>0</v>
      </c>
      <c r="G1299" s="4" t="s">
        <v>68</v>
      </c>
      <c r="H1299" s="4" t="s">
        <v>69</v>
      </c>
      <c r="I1299" s="4"/>
      <c r="J1299" s="4"/>
      <c r="K1299" s="4">
        <v>216</v>
      </c>
      <c r="L1299" s="4">
        <v>8</v>
      </c>
      <c r="M1299" s="4">
        <v>3</v>
      </c>
      <c r="N1299" s="4" t="s">
        <v>3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>
        <v>0</v>
      </c>
      <c r="X1299" s="4">
        <v>1</v>
      </c>
      <c r="Y1299" s="4">
        <v>0</v>
      </c>
      <c r="Z1299" s="4"/>
      <c r="AA1299" s="4"/>
      <c r="AB1299" s="4"/>
    </row>
    <row r="1300" spans="1:28" x14ac:dyDescent="0.2">
      <c r="A1300" s="4">
        <v>50</v>
      </c>
      <c r="B1300" s="4">
        <v>0</v>
      </c>
      <c r="C1300" s="4">
        <v>0</v>
      </c>
      <c r="D1300" s="4">
        <v>1</v>
      </c>
      <c r="E1300" s="4">
        <v>223</v>
      </c>
      <c r="F1300" s="4">
        <f>ROUND(Source!AQ1290,O1300)</f>
        <v>0</v>
      </c>
      <c r="G1300" s="4" t="s">
        <v>70</v>
      </c>
      <c r="H1300" s="4" t="s">
        <v>71</v>
      </c>
      <c r="I1300" s="4"/>
      <c r="J1300" s="4"/>
      <c r="K1300" s="4">
        <v>223</v>
      </c>
      <c r="L1300" s="4">
        <v>9</v>
      </c>
      <c r="M1300" s="4">
        <v>3</v>
      </c>
      <c r="N1300" s="4" t="s">
        <v>3</v>
      </c>
      <c r="O1300" s="4">
        <v>2</v>
      </c>
      <c r="P1300" s="4"/>
      <c r="Q1300" s="4"/>
      <c r="R1300" s="4"/>
      <c r="S1300" s="4"/>
      <c r="T1300" s="4"/>
      <c r="U1300" s="4"/>
      <c r="V1300" s="4"/>
      <c r="W1300" s="4">
        <v>0</v>
      </c>
      <c r="X1300" s="4">
        <v>1</v>
      </c>
      <c r="Y1300" s="4">
        <v>0</v>
      </c>
      <c r="Z1300" s="4"/>
      <c r="AA1300" s="4"/>
      <c r="AB1300" s="4"/>
    </row>
    <row r="1301" spans="1:28" x14ac:dyDescent="0.2">
      <c r="A1301" s="4">
        <v>50</v>
      </c>
      <c r="B1301" s="4">
        <v>0</v>
      </c>
      <c r="C1301" s="4">
        <v>0</v>
      </c>
      <c r="D1301" s="4">
        <v>1</v>
      </c>
      <c r="E1301" s="4">
        <v>229</v>
      </c>
      <c r="F1301" s="4">
        <f>ROUND(Source!AZ1290,O1301)</f>
        <v>0</v>
      </c>
      <c r="G1301" s="4" t="s">
        <v>72</v>
      </c>
      <c r="H1301" s="4" t="s">
        <v>73</v>
      </c>
      <c r="I1301" s="4"/>
      <c r="J1301" s="4"/>
      <c r="K1301" s="4">
        <v>229</v>
      </c>
      <c r="L1301" s="4">
        <v>10</v>
      </c>
      <c r="M1301" s="4">
        <v>3</v>
      </c>
      <c r="N1301" s="4" t="s">
        <v>3</v>
      </c>
      <c r="O1301" s="4">
        <v>2</v>
      </c>
      <c r="P1301" s="4"/>
      <c r="Q1301" s="4"/>
      <c r="R1301" s="4"/>
      <c r="S1301" s="4"/>
      <c r="T1301" s="4"/>
      <c r="U1301" s="4"/>
      <c r="V1301" s="4"/>
      <c r="W1301" s="4">
        <v>0</v>
      </c>
      <c r="X1301" s="4">
        <v>1</v>
      </c>
      <c r="Y1301" s="4">
        <v>0</v>
      </c>
      <c r="Z1301" s="4"/>
      <c r="AA1301" s="4"/>
      <c r="AB1301" s="4"/>
    </row>
    <row r="1302" spans="1:28" x14ac:dyDescent="0.2">
      <c r="A1302" s="4">
        <v>50</v>
      </c>
      <c r="B1302" s="4">
        <v>0</v>
      </c>
      <c r="C1302" s="4">
        <v>0</v>
      </c>
      <c r="D1302" s="4">
        <v>1</v>
      </c>
      <c r="E1302" s="4">
        <v>203</v>
      </c>
      <c r="F1302" s="4">
        <f>ROUND(Source!Q1290,O1302)</f>
        <v>25482</v>
      </c>
      <c r="G1302" s="4" t="s">
        <v>74</v>
      </c>
      <c r="H1302" s="4" t="s">
        <v>75</v>
      </c>
      <c r="I1302" s="4"/>
      <c r="J1302" s="4"/>
      <c r="K1302" s="4">
        <v>203</v>
      </c>
      <c r="L1302" s="4">
        <v>11</v>
      </c>
      <c r="M1302" s="4">
        <v>3</v>
      </c>
      <c r="N1302" s="4" t="s">
        <v>3</v>
      </c>
      <c r="O1302" s="4">
        <v>2</v>
      </c>
      <c r="P1302" s="4"/>
      <c r="Q1302" s="4"/>
      <c r="R1302" s="4"/>
      <c r="S1302" s="4"/>
      <c r="T1302" s="4"/>
      <c r="U1302" s="4"/>
      <c r="V1302" s="4"/>
      <c r="W1302" s="4">
        <v>25482</v>
      </c>
      <c r="X1302" s="4">
        <v>1</v>
      </c>
      <c r="Y1302" s="4">
        <v>25482</v>
      </c>
      <c r="Z1302" s="4"/>
      <c r="AA1302" s="4"/>
      <c r="AB1302" s="4"/>
    </row>
    <row r="1303" spans="1:28" x14ac:dyDescent="0.2">
      <c r="A1303" s="4">
        <v>50</v>
      </c>
      <c r="B1303" s="4">
        <v>0</v>
      </c>
      <c r="C1303" s="4">
        <v>0</v>
      </c>
      <c r="D1303" s="4">
        <v>1</v>
      </c>
      <c r="E1303" s="4">
        <v>231</v>
      </c>
      <c r="F1303" s="4">
        <f>ROUND(Source!BB1290,O1303)</f>
        <v>0</v>
      </c>
      <c r="G1303" s="4" t="s">
        <v>76</v>
      </c>
      <c r="H1303" s="4" t="s">
        <v>77</v>
      </c>
      <c r="I1303" s="4"/>
      <c r="J1303" s="4"/>
      <c r="K1303" s="4">
        <v>231</v>
      </c>
      <c r="L1303" s="4">
        <v>12</v>
      </c>
      <c r="M1303" s="4">
        <v>3</v>
      </c>
      <c r="N1303" s="4" t="s">
        <v>3</v>
      </c>
      <c r="O1303" s="4">
        <v>2</v>
      </c>
      <c r="P1303" s="4"/>
      <c r="Q1303" s="4"/>
      <c r="R1303" s="4"/>
      <c r="S1303" s="4"/>
      <c r="T1303" s="4"/>
      <c r="U1303" s="4"/>
      <c r="V1303" s="4"/>
      <c r="W1303" s="4">
        <v>0</v>
      </c>
      <c r="X1303" s="4">
        <v>1</v>
      </c>
      <c r="Y1303" s="4">
        <v>0</v>
      </c>
      <c r="Z1303" s="4"/>
      <c r="AA1303" s="4"/>
      <c r="AB1303" s="4"/>
    </row>
    <row r="1304" spans="1:28" x14ac:dyDescent="0.2">
      <c r="A1304" s="4">
        <v>50</v>
      </c>
      <c r="B1304" s="4">
        <v>0</v>
      </c>
      <c r="C1304" s="4">
        <v>0</v>
      </c>
      <c r="D1304" s="4">
        <v>1</v>
      </c>
      <c r="E1304" s="4">
        <v>204</v>
      </c>
      <c r="F1304" s="4">
        <f>ROUND(Source!R1290,O1304)</f>
        <v>14683.14</v>
      </c>
      <c r="G1304" s="4" t="s">
        <v>78</v>
      </c>
      <c r="H1304" s="4" t="s">
        <v>79</v>
      </c>
      <c r="I1304" s="4"/>
      <c r="J1304" s="4"/>
      <c r="K1304" s="4">
        <v>204</v>
      </c>
      <c r="L1304" s="4">
        <v>13</v>
      </c>
      <c r="M1304" s="4">
        <v>3</v>
      </c>
      <c r="N1304" s="4" t="s">
        <v>3</v>
      </c>
      <c r="O1304" s="4">
        <v>2</v>
      </c>
      <c r="P1304" s="4"/>
      <c r="Q1304" s="4"/>
      <c r="R1304" s="4"/>
      <c r="S1304" s="4"/>
      <c r="T1304" s="4"/>
      <c r="U1304" s="4"/>
      <c r="V1304" s="4"/>
      <c r="W1304" s="4">
        <v>14683.14</v>
      </c>
      <c r="X1304" s="4">
        <v>1</v>
      </c>
      <c r="Y1304" s="4">
        <v>14683.14</v>
      </c>
      <c r="Z1304" s="4"/>
      <c r="AA1304" s="4"/>
      <c r="AB1304" s="4"/>
    </row>
    <row r="1305" spans="1:28" x14ac:dyDescent="0.2">
      <c r="A1305" s="4">
        <v>50</v>
      </c>
      <c r="B1305" s="4">
        <v>0</v>
      </c>
      <c r="C1305" s="4">
        <v>0</v>
      </c>
      <c r="D1305" s="4">
        <v>1</v>
      </c>
      <c r="E1305" s="4">
        <v>205</v>
      </c>
      <c r="F1305" s="4">
        <f>ROUND(Source!S1290,O1305)</f>
        <v>172234.33</v>
      </c>
      <c r="G1305" s="4" t="s">
        <v>80</v>
      </c>
      <c r="H1305" s="4" t="s">
        <v>81</v>
      </c>
      <c r="I1305" s="4"/>
      <c r="J1305" s="4"/>
      <c r="K1305" s="4">
        <v>205</v>
      </c>
      <c r="L1305" s="4">
        <v>14</v>
      </c>
      <c r="M1305" s="4">
        <v>3</v>
      </c>
      <c r="N1305" s="4" t="s">
        <v>3</v>
      </c>
      <c r="O1305" s="4">
        <v>2</v>
      </c>
      <c r="P1305" s="4"/>
      <c r="Q1305" s="4"/>
      <c r="R1305" s="4"/>
      <c r="S1305" s="4"/>
      <c r="T1305" s="4"/>
      <c r="U1305" s="4"/>
      <c r="V1305" s="4"/>
      <c r="W1305" s="4">
        <v>172234.33</v>
      </c>
      <c r="X1305" s="4">
        <v>1</v>
      </c>
      <c r="Y1305" s="4">
        <v>172234.33</v>
      </c>
      <c r="Z1305" s="4"/>
      <c r="AA1305" s="4"/>
      <c r="AB1305" s="4"/>
    </row>
    <row r="1306" spans="1:28" x14ac:dyDescent="0.2">
      <c r="A1306" s="4">
        <v>50</v>
      </c>
      <c r="B1306" s="4">
        <v>0</v>
      </c>
      <c r="C1306" s="4">
        <v>0</v>
      </c>
      <c r="D1306" s="4">
        <v>1</v>
      </c>
      <c r="E1306" s="4">
        <v>232</v>
      </c>
      <c r="F1306" s="4">
        <f>ROUND(Source!BC1290,O1306)</f>
        <v>0</v>
      </c>
      <c r="G1306" s="4" t="s">
        <v>82</v>
      </c>
      <c r="H1306" s="4" t="s">
        <v>83</v>
      </c>
      <c r="I1306" s="4"/>
      <c r="J1306" s="4"/>
      <c r="K1306" s="4">
        <v>232</v>
      </c>
      <c r="L1306" s="4">
        <v>15</v>
      </c>
      <c r="M1306" s="4">
        <v>3</v>
      </c>
      <c r="N1306" s="4" t="s">
        <v>3</v>
      </c>
      <c r="O1306" s="4">
        <v>2</v>
      </c>
      <c r="P1306" s="4"/>
      <c r="Q1306" s="4"/>
      <c r="R1306" s="4"/>
      <c r="S1306" s="4"/>
      <c r="T1306" s="4"/>
      <c r="U1306" s="4"/>
      <c r="V1306" s="4"/>
      <c r="W1306" s="4">
        <v>0</v>
      </c>
      <c r="X1306" s="4">
        <v>1</v>
      </c>
      <c r="Y1306" s="4">
        <v>0</v>
      </c>
      <c r="Z1306" s="4"/>
      <c r="AA1306" s="4"/>
      <c r="AB1306" s="4"/>
    </row>
    <row r="1307" spans="1:28" x14ac:dyDescent="0.2">
      <c r="A1307" s="4">
        <v>50</v>
      </c>
      <c r="B1307" s="4">
        <v>0</v>
      </c>
      <c r="C1307" s="4">
        <v>0</v>
      </c>
      <c r="D1307" s="4">
        <v>1</v>
      </c>
      <c r="E1307" s="4">
        <v>214</v>
      </c>
      <c r="F1307" s="4">
        <f>ROUND(Source!AS1290,O1307)</f>
        <v>886251.72</v>
      </c>
      <c r="G1307" s="4" t="s">
        <v>84</v>
      </c>
      <c r="H1307" s="4" t="s">
        <v>85</v>
      </c>
      <c r="I1307" s="4"/>
      <c r="J1307" s="4"/>
      <c r="K1307" s="4">
        <v>214</v>
      </c>
      <c r="L1307" s="4">
        <v>16</v>
      </c>
      <c r="M1307" s="4">
        <v>3</v>
      </c>
      <c r="N1307" s="4" t="s">
        <v>3</v>
      </c>
      <c r="O1307" s="4">
        <v>2</v>
      </c>
      <c r="P1307" s="4"/>
      <c r="Q1307" s="4"/>
      <c r="R1307" s="4"/>
      <c r="S1307" s="4"/>
      <c r="T1307" s="4"/>
      <c r="U1307" s="4"/>
      <c r="V1307" s="4"/>
      <c r="W1307" s="4">
        <v>886251.72</v>
      </c>
      <c r="X1307" s="4">
        <v>1</v>
      </c>
      <c r="Y1307" s="4">
        <v>886251.72</v>
      </c>
      <c r="Z1307" s="4"/>
      <c r="AA1307" s="4"/>
      <c r="AB1307" s="4"/>
    </row>
    <row r="1308" spans="1:28" x14ac:dyDescent="0.2">
      <c r="A1308" s="4">
        <v>50</v>
      </c>
      <c r="B1308" s="4">
        <v>0</v>
      </c>
      <c r="C1308" s="4">
        <v>0</v>
      </c>
      <c r="D1308" s="4">
        <v>1</v>
      </c>
      <c r="E1308" s="4">
        <v>215</v>
      </c>
      <c r="F1308" s="4">
        <f>ROUND(Source!AT1290,O1308)</f>
        <v>0</v>
      </c>
      <c r="G1308" s="4" t="s">
        <v>86</v>
      </c>
      <c r="H1308" s="4" t="s">
        <v>87</v>
      </c>
      <c r="I1308" s="4"/>
      <c r="J1308" s="4"/>
      <c r="K1308" s="4">
        <v>215</v>
      </c>
      <c r="L1308" s="4">
        <v>17</v>
      </c>
      <c r="M1308" s="4">
        <v>3</v>
      </c>
      <c r="N1308" s="4" t="s">
        <v>3</v>
      </c>
      <c r="O1308" s="4">
        <v>2</v>
      </c>
      <c r="P1308" s="4"/>
      <c r="Q1308" s="4"/>
      <c r="R1308" s="4"/>
      <c r="S1308" s="4"/>
      <c r="T1308" s="4"/>
      <c r="U1308" s="4"/>
      <c r="V1308" s="4"/>
      <c r="W1308" s="4">
        <v>0</v>
      </c>
      <c r="X1308" s="4">
        <v>1</v>
      </c>
      <c r="Y1308" s="4">
        <v>0</v>
      </c>
      <c r="Z1308" s="4"/>
      <c r="AA1308" s="4"/>
      <c r="AB1308" s="4"/>
    </row>
    <row r="1309" spans="1:28" x14ac:dyDescent="0.2">
      <c r="A1309" s="4">
        <v>50</v>
      </c>
      <c r="B1309" s="4">
        <v>0</v>
      </c>
      <c r="C1309" s="4">
        <v>0</v>
      </c>
      <c r="D1309" s="4">
        <v>1</v>
      </c>
      <c r="E1309" s="4">
        <v>217</v>
      </c>
      <c r="F1309" s="4">
        <f>ROUND(Source!AU1290,O1309)</f>
        <v>0</v>
      </c>
      <c r="G1309" s="4" t="s">
        <v>88</v>
      </c>
      <c r="H1309" s="4" t="s">
        <v>89</v>
      </c>
      <c r="I1309" s="4"/>
      <c r="J1309" s="4"/>
      <c r="K1309" s="4">
        <v>217</v>
      </c>
      <c r="L1309" s="4">
        <v>18</v>
      </c>
      <c r="M1309" s="4">
        <v>3</v>
      </c>
      <c r="N1309" s="4" t="s">
        <v>3</v>
      </c>
      <c r="O1309" s="4">
        <v>2</v>
      </c>
      <c r="P1309" s="4"/>
      <c r="Q1309" s="4"/>
      <c r="R1309" s="4"/>
      <c r="S1309" s="4"/>
      <c r="T1309" s="4"/>
      <c r="U1309" s="4"/>
      <c r="V1309" s="4"/>
      <c r="W1309" s="4">
        <v>0</v>
      </c>
      <c r="X1309" s="4">
        <v>1</v>
      </c>
      <c r="Y1309" s="4">
        <v>0</v>
      </c>
      <c r="Z1309" s="4"/>
      <c r="AA1309" s="4"/>
      <c r="AB1309" s="4"/>
    </row>
    <row r="1310" spans="1:28" x14ac:dyDescent="0.2">
      <c r="A1310" s="4">
        <v>50</v>
      </c>
      <c r="B1310" s="4">
        <v>0</v>
      </c>
      <c r="C1310" s="4">
        <v>0</v>
      </c>
      <c r="D1310" s="4">
        <v>1</v>
      </c>
      <c r="E1310" s="4">
        <v>230</v>
      </c>
      <c r="F1310" s="4">
        <f>ROUND(Source!BA1290,O1310)</f>
        <v>0</v>
      </c>
      <c r="G1310" s="4" t="s">
        <v>90</v>
      </c>
      <c r="H1310" s="4" t="s">
        <v>91</v>
      </c>
      <c r="I1310" s="4"/>
      <c r="J1310" s="4"/>
      <c r="K1310" s="4">
        <v>230</v>
      </c>
      <c r="L1310" s="4">
        <v>19</v>
      </c>
      <c r="M1310" s="4">
        <v>3</v>
      </c>
      <c r="N1310" s="4" t="s">
        <v>3</v>
      </c>
      <c r="O1310" s="4">
        <v>2</v>
      </c>
      <c r="P1310" s="4"/>
      <c r="Q1310" s="4"/>
      <c r="R1310" s="4"/>
      <c r="S1310" s="4"/>
      <c r="T1310" s="4"/>
      <c r="U1310" s="4"/>
      <c r="V1310" s="4"/>
      <c r="W1310" s="4">
        <v>0</v>
      </c>
      <c r="X1310" s="4">
        <v>1</v>
      </c>
      <c r="Y1310" s="4">
        <v>0</v>
      </c>
      <c r="Z1310" s="4"/>
      <c r="AA1310" s="4"/>
      <c r="AB1310" s="4"/>
    </row>
    <row r="1311" spans="1:28" x14ac:dyDescent="0.2">
      <c r="A1311" s="4">
        <v>50</v>
      </c>
      <c r="B1311" s="4">
        <v>0</v>
      </c>
      <c r="C1311" s="4">
        <v>0</v>
      </c>
      <c r="D1311" s="4">
        <v>1</v>
      </c>
      <c r="E1311" s="4">
        <v>206</v>
      </c>
      <c r="F1311" s="4">
        <f>ROUND(Source!T1290,O1311)</f>
        <v>0</v>
      </c>
      <c r="G1311" s="4" t="s">
        <v>92</v>
      </c>
      <c r="H1311" s="4" t="s">
        <v>93</v>
      </c>
      <c r="I1311" s="4"/>
      <c r="J1311" s="4"/>
      <c r="K1311" s="4">
        <v>206</v>
      </c>
      <c r="L1311" s="4">
        <v>20</v>
      </c>
      <c r="M1311" s="4">
        <v>3</v>
      </c>
      <c r="N1311" s="4" t="s">
        <v>3</v>
      </c>
      <c r="O1311" s="4">
        <v>2</v>
      </c>
      <c r="P1311" s="4"/>
      <c r="Q1311" s="4"/>
      <c r="R1311" s="4"/>
      <c r="S1311" s="4"/>
      <c r="T1311" s="4"/>
      <c r="U1311" s="4"/>
      <c r="V1311" s="4"/>
      <c r="W1311" s="4">
        <v>0</v>
      </c>
      <c r="X1311" s="4">
        <v>1</v>
      </c>
      <c r="Y1311" s="4">
        <v>0</v>
      </c>
      <c r="Z1311" s="4"/>
      <c r="AA1311" s="4"/>
      <c r="AB1311" s="4"/>
    </row>
    <row r="1312" spans="1:28" x14ac:dyDescent="0.2">
      <c r="A1312" s="4">
        <v>50</v>
      </c>
      <c r="B1312" s="4">
        <v>0</v>
      </c>
      <c r="C1312" s="4">
        <v>0</v>
      </c>
      <c r="D1312" s="4">
        <v>1</v>
      </c>
      <c r="E1312" s="4">
        <v>207</v>
      </c>
      <c r="F1312" s="4">
        <f>Source!U1290</f>
        <v>524.25611299999991</v>
      </c>
      <c r="G1312" s="4" t="s">
        <v>94</v>
      </c>
      <c r="H1312" s="4" t="s">
        <v>95</v>
      </c>
      <c r="I1312" s="4"/>
      <c r="J1312" s="4"/>
      <c r="K1312" s="4">
        <v>207</v>
      </c>
      <c r="L1312" s="4">
        <v>21</v>
      </c>
      <c r="M1312" s="4">
        <v>3</v>
      </c>
      <c r="N1312" s="4" t="s">
        <v>3</v>
      </c>
      <c r="O1312" s="4">
        <v>-1</v>
      </c>
      <c r="P1312" s="4"/>
      <c r="Q1312" s="4"/>
      <c r="R1312" s="4"/>
      <c r="S1312" s="4"/>
      <c r="T1312" s="4"/>
      <c r="U1312" s="4"/>
      <c r="V1312" s="4"/>
      <c r="W1312" s="4">
        <v>524.25611299999991</v>
      </c>
      <c r="X1312" s="4">
        <v>1</v>
      </c>
      <c r="Y1312" s="4">
        <v>524.25611299999991</v>
      </c>
      <c r="Z1312" s="4"/>
      <c r="AA1312" s="4"/>
      <c r="AB1312" s="4"/>
    </row>
    <row r="1313" spans="1:245" x14ac:dyDescent="0.2">
      <c r="A1313" s="4">
        <v>50</v>
      </c>
      <c r="B1313" s="4">
        <v>0</v>
      </c>
      <c r="C1313" s="4">
        <v>0</v>
      </c>
      <c r="D1313" s="4">
        <v>1</v>
      </c>
      <c r="E1313" s="4">
        <v>208</v>
      </c>
      <c r="F1313" s="4">
        <f>Source!V1290</f>
        <v>0</v>
      </c>
      <c r="G1313" s="4" t="s">
        <v>96</v>
      </c>
      <c r="H1313" s="4" t="s">
        <v>97</v>
      </c>
      <c r="I1313" s="4"/>
      <c r="J1313" s="4"/>
      <c r="K1313" s="4">
        <v>208</v>
      </c>
      <c r="L1313" s="4">
        <v>22</v>
      </c>
      <c r="M1313" s="4">
        <v>3</v>
      </c>
      <c r="N1313" s="4" t="s">
        <v>3</v>
      </c>
      <c r="O1313" s="4">
        <v>-1</v>
      </c>
      <c r="P1313" s="4"/>
      <c r="Q1313" s="4"/>
      <c r="R1313" s="4"/>
      <c r="S1313" s="4"/>
      <c r="T1313" s="4"/>
      <c r="U1313" s="4"/>
      <c r="V1313" s="4"/>
      <c r="W1313" s="4">
        <v>0</v>
      </c>
      <c r="X1313" s="4">
        <v>1</v>
      </c>
      <c r="Y1313" s="4">
        <v>0</v>
      </c>
      <c r="Z1313" s="4"/>
      <c r="AA1313" s="4"/>
      <c r="AB1313" s="4"/>
    </row>
    <row r="1314" spans="1:245" x14ac:dyDescent="0.2">
      <c r="A1314" s="4">
        <v>50</v>
      </c>
      <c r="B1314" s="4">
        <v>0</v>
      </c>
      <c r="C1314" s="4">
        <v>0</v>
      </c>
      <c r="D1314" s="4">
        <v>1</v>
      </c>
      <c r="E1314" s="4">
        <v>209</v>
      </c>
      <c r="F1314" s="4">
        <f>ROUND(Source!W1290,O1314)</f>
        <v>0</v>
      </c>
      <c r="G1314" s="4" t="s">
        <v>98</v>
      </c>
      <c r="H1314" s="4" t="s">
        <v>99</v>
      </c>
      <c r="I1314" s="4"/>
      <c r="J1314" s="4"/>
      <c r="K1314" s="4">
        <v>209</v>
      </c>
      <c r="L1314" s="4">
        <v>23</v>
      </c>
      <c r="M1314" s="4">
        <v>3</v>
      </c>
      <c r="N1314" s="4" t="s">
        <v>3</v>
      </c>
      <c r="O1314" s="4">
        <v>2</v>
      </c>
      <c r="P1314" s="4"/>
      <c r="Q1314" s="4"/>
      <c r="R1314" s="4"/>
      <c r="S1314" s="4"/>
      <c r="T1314" s="4"/>
      <c r="U1314" s="4"/>
      <c r="V1314" s="4"/>
      <c r="W1314" s="4">
        <v>0</v>
      </c>
      <c r="X1314" s="4">
        <v>1</v>
      </c>
      <c r="Y1314" s="4">
        <v>0</v>
      </c>
      <c r="Z1314" s="4"/>
      <c r="AA1314" s="4"/>
      <c r="AB1314" s="4"/>
    </row>
    <row r="1315" spans="1:245" x14ac:dyDescent="0.2">
      <c r="A1315" s="4">
        <v>50</v>
      </c>
      <c r="B1315" s="4">
        <v>0</v>
      </c>
      <c r="C1315" s="4">
        <v>0</v>
      </c>
      <c r="D1315" s="4">
        <v>1</v>
      </c>
      <c r="E1315" s="4">
        <v>233</v>
      </c>
      <c r="F1315" s="4">
        <f>ROUND(Source!BD1290,O1315)</f>
        <v>0</v>
      </c>
      <c r="G1315" s="4" t="s">
        <v>100</v>
      </c>
      <c r="H1315" s="4" t="s">
        <v>101</v>
      </c>
      <c r="I1315" s="4"/>
      <c r="J1315" s="4"/>
      <c r="K1315" s="4">
        <v>233</v>
      </c>
      <c r="L1315" s="4">
        <v>24</v>
      </c>
      <c r="M1315" s="4">
        <v>3</v>
      </c>
      <c r="N1315" s="4" t="s">
        <v>3</v>
      </c>
      <c r="O1315" s="4">
        <v>2</v>
      </c>
      <c r="P1315" s="4"/>
      <c r="Q1315" s="4"/>
      <c r="R1315" s="4"/>
      <c r="S1315" s="4"/>
      <c r="T1315" s="4"/>
      <c r="U1315" s="4"/>
      <c r="V1315" s="4"/>
      <c r="W1315" s="4">
        <v>0</v>
      </c>
      <c r="X1315" s="4">
        <v>1</v>
      </c>
      <c r="Y1315" s="4">
        <v>0</v>
      </c>
      <c r="Z1315" s="4"/>
      <c r="AA1315" s="4"/>
      <c r="AB1315" s="4"/>
    </row>
    <row r="1316" spans="1:245" x14ac:dyDescent="0.2">
      <c r="A1316" s="4">
        <v>50</v>
      </c>
      <c r="B1316" s="4">
        <v>0</v>
      </c>
      <c r="C1316" s="4">
        <v>0</v>
      </c>
      <c r="D1316" s="4">
        <v>1</v>
      </c>
      <c r="E1316" s="4">
        <v>210</v>
      </c>
      <c r="F1316" s="4">
        <f>ROUND(Source!X1290,O1316)</f>
        <v>143159.69</v>
      </c>
      <c r="G1316" s="4" t="s">
        <v>102</v>
      </c>
      <c r="H1316" s="4" t="s">
        <v>103</v>
      </c>
      <c r="I1316" s="4"/>
      <c r="J1316" s="4"/>
      <c r="K1316" s="4">
        <v>210</v>
      </c>
      <c r="L1316" s="4">
        <v>25</v>
      </c>
      <c r="M1316" s="4">
        <v>3</v>
      </c>
      <c r="N1316" s="4" t="s">
        <v>3</v>
      </c>
      <c r="O1316" s="4">
        <v>2</v>
      </c>
      <c r="P1316" s="4"/>
      <c r="Q1316" s="4"/>
      <c r="R1316" s="4"/>
      <c r="S1316" s="4"/>
      <c r="T1316" s="4"/>
      <c r="U1316" s="4"/>
      <c r="V1316" s="4"/>
      <c r="W1316" s="4">
        <v>143159.69</v>
      </c>
      <c r="X1316" s="4">
        <v>1</v>
      </c>
      <c r="Y1316" s="4">
        <v>143159.69</v>
      </c>
      <c r="Z1316" s="4"/>
      <c r="AA1316" s="4"/>
      <c r="AB1316" s="4"/>
    </row>
    <row r="1317" spans="1:245" x14ac:dyDescent="0.2">
      <c r="A1317" s="4">
        <v>50</v>
      </c>
      <c r="B1317" s="4">
        <v>0</v>
      </c>
      <c r="C1317" s="4">
        <v>0</v>
      </c>
      <c r="D1317" s="4">
        <v>1</v>
      </c>
      <c r="E1317" s="4">
        <v>211</v>
      </c>
      <c r="F1317" s="4">
        <f>ROUND(Source!Y1290,O1317)</f>
        <v>70616.070000000007</v>
      </c>
      <c r="G1317" s="4" t="s">
        <v>104</v>
      </c>
      <c r="H1317" s="4" t="s">
        <v>105</v>
      </c>
      <c r="I1317" s="4"/>
      <c r="J1317" s="4"/>
      <c r="K1317" s="4">
        <v>211</v>
      </c>
      <c r="L1317" s="4">
        <v>26</v>
      </c>
      <c r="M1317" s="4">
        <v>3</v>
      </c>
      <c r="N1317" s="4" t="s">
        <v>3</v>
      </c>
      <c r="O1317" s="4">
        <v>2</v>
      </c>
      <c r="P1317" s="4"/>
      <c r="Q1317" s="4"/>
      <c r="R1317" s="4"/>
      <c r="S1317" s="4"/>
      <c r="T1317" s="4"/>
      <c r="U1317" s="4"/>
      <c r="V1317" s="4"/>
      <c r="W1317" s="4">
        <v>70616.070000000007</v>
      </c>
      <c r="X1317" s="4">
        <v>1</v>
      </c>
      <c r="Y1317" s="4">
        <v>70616.070000000007</v>
      </c>
      <c r="Z1317" s="4"/>
      <c r="AA1317" s="4"/>
      <c r="AB1317" s="4"/>
    </row>
    <row r="1318" spans="1:245" x14ac:dyDescent="0.2">
      <c r="A1318" s="4">
        <v>50</v>
      </c>
      <c r="B1318" s="4">
        <v>0</v>
      </c>
      <c r="C1318" s="4">
        <v>0</v>
      </c>
      <c r="D1318" s="4">
        <v>1</v>
      </c>
      <c r="E1318" s="4">
        <v>224</v>
      </c>
      <c r="F1318" s="4">
        <f>ROUND(Source!AR1290,O1318)</f>
        <v>886251.72</v>
      </c>
      <c r="G1318" s="4" t="s">
        <v>106</v>
      </c>
      <c r="H1318" s="4" t="s">
        <v>107</v>
      </c>
      <c r="I1318" s="4"/>
      <c r="J1318" s="4"/>
      <c r="K1318" s="4">
        <v>224</v>
      </c>
      <c r="L1318" s="4">
        <v>27</v>
      </c>
      <c r="M1318" s="4">
        <v>3</v>
      </c>
      <c r="N1318" s="4" t="s">
        <v>3</v>
      </c>
      <c r="O1318" s="4">
        <v>2</v>
      </c>
      <c r="P1318" s="4"/>
      <c r="Q1318" s="4"/>
      <c r="R1318" s="4"/>
      <c r="S1318" s="4"/>
      <c r="T1318" s="4"/>
      <c r="U1318" s="4"/>
      <c r="V1318" s="4"/>
      <c r="W1318" s="4">
        <v>886251.72</v>
      </c>
      <c r="X1318" s="4">
        <v>1</v>
      </c>
      <c r="Y1318" s="4">
        <v>886251.72</v>
      </c>
      <c r="Z1318" s="4"/>
      <c r="AA1318" s="4"/>
      <c r="AB1318" s="4"/>
    </row>
    <row r="1320" spans="1:245" x14ac:dyDescent="0.2">
      <c r="A1320" s="1">
        <v>4</v>
      </c>
      <c r="B1320" s="1">
        <v>1</v>
      </c>
      <c r="C1320" s="1"/>
      <c r="D1320" s="1">
        <f>ROW(A1366)</f>
        <v>1366</v>
      </c>
      <c r="E1320" s="1"/>
      <c r="F1320" s="1" t="s">
        <v>15</v>
      </c>
      <c r="G1320" s="1" t="s">
        <v>162</v>
      </c>
      <c r="H1320" s="1" t="s">
        <v>3</v>
      </c>
      <c r="I1320" s="1">
        <v>0</v>
      </c>
      <c r="J1320" s="1"/>
      <c r="K1320" s="1">
        <v>0</v>
      </c>
      <c r="L1320" s="1"/>
      <c r="M1320" s="1" t="s">
        <v>3</v>
      </c>
      <c r="N1320" s="1"/>
      <c r="O1320" s="1"/>
      <c r="P1320" s="1"/>
      <c r="Q1320" s="1"/>
      <c r="R1320" s="1"/>
      <c r="S1320" s="1">
        <v>0</v>
      </c>
      <c r="T1320" s="1"/>
      <c r="U1320" s="1" t="s">
        <v>3</v>
      </c>
      <c r="V1320" s="1">
        <v>0</v>
      </c>
      <c r="W1320" s="1"/>
      <c r="X1320" s="1"/>
      <c r="Y1320" s="1"/>
      <c r="Z1320" s="1"/>
      <c r="AA1320" s="1"/>
      <c r="AB1320" s="1" t="s">
        <v>3</v>
      </c>
      <c r="AC1320" s="1" t="s">
        <v>3</v>
      </c>
      <c r="AD1320" s="1" t="s">
        <v>3</v>
      </c>
      <c r="AE1320" s="1" t="s">
        <v>3</v>
      </c>
      <c r="AF1320" s="1" t="s">
        <v>3</v>
      </c>
      <c r="AG1320" s="1" t="s">
        <v>3</v>
      </c>
      <c r="AH1320" s="1"/>
      <c r="AI1320" s="1"/>
      <c r="AJ1320" s="1"/>
      <c r="AK1320" s="1"/>
      <c r="AL1320" s="1"/>
      <c r="AM1320" s="1"/>
      <c r="AN1320" s="1"/>
      <c r="AO1320" s="1"/>
      <c r="AP1320" s="1" t="s">
        <v>3</v>
      </c>
      <c r="AQ1320" s="1" t="s">
        <v>3</v>
      </c>
      <c r="AR1320" s="1" t="s">
        <v>3</v>
      </c>
      <c r="AS1320" s="1"/>
      <c r="AT1320" s="1"/>
      <c r="AU1320" s="1"/>
      <c r="AV1320" s="1"/>
      <c r="AW1320" s="1"/>
      <c r="AX1320" s="1"/>
      <c r="AY1320" s="1"/>
      <c r="AZ1320" s="1" t="s">
        <v>3</v>
      </c>
      <c r="BA1320" s="1"/>
      <c r="BB1320" s="1" t="s">
        <v>3</v>
      </c>
      <c r="BC1320" s="1" t="s">
        <v>3</v>
      </c>
      <c r="BD1320" s="1" t="s">
        <v>3</v>
      </c>
      <c r="BE1320" s="1" t="s">
        <v>3</v>
      </c>
      <c r="BF1320" s="1" t="s">
        <v>3</v>
      </c>
      <c r="BG1320" s="1" t="s">
        <v>3</v>
      </c>
      <c r="BH1320" s="1" t="s">
        <v>3</v>
      </c>
      <c r="BI1320" s="1" t="s">
        <v>3</v>
      </c>
      <c r="BJ1320" s="1" t="s">
        <v>3</v>
      </c>
      <c r="BK1320" s="1" t="s">
        <v>3</v>
      </c>
      <c r="BL1320" s="1" t="s">
        <v>3</v>
      </c>
      <c r="BM1320" s="1" t="s">
        <v>3</v>
      </c>
      <c r="BN1320" s="1" t="s">
        <v>3</v>
      </c>
      <c r="BO1320" s="1" t="s">
        <v>3</v>
      </c>
      <c r="BP1320" s="1" t="s">
        <v>3</v>
      </c>
      <c r="BQ1320" s="1"/>
      <c r="BR1320" s="1"/>
      <c r="BS1320" s="1"/>
      <c r="BT1320" s="1"/>
      <c r="BU1320" s="1"/>
      <c r="BV1320" s="1"/>
      <c r="BW1320" s="1"/>
      <c r="BX1320" s="1">
        <v>0</v>
      </c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>
        <v>0</v>
      </c>
    </row>
    <row r="1322" spans="1:245" x14ac:dyDescent="0.2">
      <c r="A1322" s="2">
        <v>52</v>
      </c>
      <c r="B1322" s="2">
        <f t="shared" ref="B1322:G1322" si="1172">B1366</f>
        <v>1</v>
      </c>
      <c r="C1322" s="2">
        <f t="shared" si="1172"/>
        <v>4</v>
      </c>
      <c r="D1322" s="2">
        <f t="shared" si="1172"/>
        <v>1320</v>
      </c>
      <c r="E1322" s="2">
        <f t="shared" si="1172"/>
        <v>0</v>
      </c>
      <c r="F1322" s="2" t="str">
        <f t="shared" si="1172"/>
        <v>Новый раздел</v>
      </c>
      <c r="G1322" s="2" t="str">
        <f t="shared" si="1172"/>
        <v>Секция в осях З-И (Подъезд №7)</v>
      </c>
      <c r="H1322" s="2"/>
      <c r="I1322" s="2"/>
      <c r="J1322" s="2"/>
      <c r="K1322" s="2"/>
      <c r="L1322" s="2"/>
      <c r="M1322" s="2"/>
      <c r="N1322" s="2"/>
      <c r="O1322" s="2">
        <f t="shared" ref="O1322:AT1322" si="1173">O1366</f>
        <v>4242.2</v>
      </c>
      <c r="P1322" s="2">
        <f t="shared" si="1173"/>
        <v>0</v>
      </c>
      <c r="Q1322" s="2">
        <f t="shared" si="1173"/>
        <v>0</v>
      </c>
      <c r="R1322" s="2">
        <f t="shared" si="1173"/>
        <v>0</v>
      </c>
      <c r="S1322" s="2">
        <f t="shared" si="1173"/>
        <v>4242.2</v>
      </c>
      <c r="T1322" s="2">
        <f t="shared" si="1173"/>
        <v>0</v>
      </c>
      <c r="U1322" s="2">
        <f t="shared" si="1173"/>
        <v>15.675567999999998</v>
      </c>
      <c r="V1322" s="2">
        <f t="shared" si="1173"/>
        <v>0</v>
      </c>
      <c r="W1322" s="2">
        <f t="shared" si="1173"/>
        <v>0</v>
      </c>
      <c r="X1322" s="2">
        <f t="shared" si="1173"/>
        <v>3473.12</v>
      </c>
      <c r="Y1322" s="2">
        <f t="shared" si="1173"/>
        <v>1739.31</v>
      </c>
      <c r="Z1322" s="2">
        <f t="shared" si="1173"/>
        <v>0</v>
      </c>
      <c r="AA1322" s="2">
        <f t="shared" si="1173"/>
        <v>0</v>
      </c>
      <c r="AB1322" s="2">
        <f t="shared" si="1173"/>
        <v>0</v>
      </c>
      <c r="AC1322" s="2">
        <f t="shared" si="1173"/>
        <v>0</v>
      </c>
      <c r="AD1322" s="2">
        <f t="shared" si="1173"/>
        <v>0</v>
      </c>
      <c r="AE1322" s="2">
        <f t="shared" si="1173"/>
        <v>0</v>
      </c>
      <c r="AF1322" s="2">
        <f t="shared" si="1173"/>
        <v>0</v>
      </c>
      <c r="AG1322" s="2">
        <f t="shared" si="1173"/>
        <v>0</v>
      </c>
      <c r="AH1322" s="2">
        <f t="shared" si="1173"/>
        <v>0</v>
      </c>
      <c r="AI1322" s="2">
        <f t="shared" si="1173"/>
        <v>0</v>
      </c>
      <c r="AJ1322" s="2">
        <f t="shared" si="1173"/>
        <v>0</v>
      </c>
      <c r="AK1322" s="2">
        <f t="shared" si="1173"/>
        <v>0</v>
      </c>
      <c r="AL1322" s="2">
        <f t="shared" si="1173"/>
        <v>0</v>
      </c>
      <c r="AM1322" s="2">
        <f t="shared" si="1173"/>
        <v>0</v>
      </c>
      <c r="AN1322" s="2">
        <f t="shared" si="1173"/>
        <v>0</v>
      </c>
      <c r="AO1322" s="2">
        <f t="shared" si="1173"/>
        <v>0</v>
      </c>
      <c r="AP1322" s="2">
        <f t="shared" si="1173"/>
        <v>0</v>
      </c>
      <c r="AQ1322" s="2">
        <f t="shared" si="1173"/>
        <v>0</v>
      </c>
      <c r="AR1322" s="2">
        <f t="shared" si="1173"/>
        <v>9454.6299999999992</v>
      </c>
      <c r="AS1322" s="2">
        <f t="shared" si="1173"/>
        <v>9454.6299999999992</v>
      </c>
      <c r="AT1322" s="2">
        <f t="shared" si="1173"/>
        <v>0</v>
      </c>
      <c r="AU1322" s="2">
        <f t="shared" ref="AU1322:BZ1322" si="1174">AU1366</f>
        <v>0</v>
      </c>
      <c r="AV1322" s="2">
        <f t="shared" si="1174"/>
        <v>0</v>
      </c>
      <c r="AW1322" s="2">
        <f t="shared" si="1174"/>
        <v>0</v>
      </c>
      <c r="AX1322" s="2">
        <f t="shared" si="1174"/>
        <v>0</v>
      </c>
      <c r="AY1322" s="2">
        <f t="shared" si="1174"/>
        <v>0</v>
      </c>
      <c r="AZ1322" s="2">
        <f t="shared" si="1174"/>
        <v>0</v>
      </c>
      <c r="BA1322" s="2">
        <f t="shared" si="1174"/>
        <v>0</v>
      </c>
      <c r="BB1322" s="2">
        <f t="shared" si="1174"/>
        <v>0</v>
      </c>
      <c r="BC1322" s="2">
        <f t="shared" si="1174"/>
        <v>0</v>
      </c>
      <c r="BD1322" s="2">
        <f t="shared" si="1174"/>
        <v>0</v>
      </c>
      <c r="BE1322" s="2">
        <f t="shared" si="1174"/>
        <v>0</v>
      </c>
      <c r="BF1322" s="2">
        <f t="shared" si="1174"/>
        <v>0</v>
      </c>
      <c r="BG1322" s="2">
        <f t="shared" si="1174"/>
        <v>0</v>
      </c>
      <c r="BH1322" s="2">
        <f t="shared" si="1174"/>
        <v>0</v>
      </c>
      <c r="BI1322" s="2">
        <f t="shared" si="1174"/>
        <v>0</v>
      </c>
      <c r="BJ1322" s="2">
        <f t="shared" si="1174"/>
        <v>0</v>
      </c>
      <c r="BK1322" s="2">
        <f t="shared" si="1174"/>
        <v>0</v>
      </c>
      <c r="BL1322" s="2">
        <f t="shared" si="1174"/>
        <v>0</v>
      </c>
      <c r="BM1322" s="2">
        <f t="shared" si="1174"/>
        <v>0</v>
      </c>
      <c r="BN1322" s="2">
        <f t="shared" si="1174"/>
        <v>0</v>
      </c>
      <c r="BO1322" s="2">
        <f t="shared" si="1174"/>
        <v>0</v>
      </c>
      <c r="BP1322" s="2">
        <f t="shared" si="1174"/>
        <v>0</v>
      </c>
      <c r="BQ1322" s="2">
        <f t="shared" si="1174"/>
        <v>0</v>
      </c>
      <c r="BR1322" s="2">
        <f t="shared" si="1174"/>
        <v>0</v>
      </c>
      <c r="BS1322" s="2">
        <f t="shared" si="1174"/>
        <v>0</v>
      </c>
      <c r="BT1322" s="2">
        <f t="shared" si="1174"/>
        <v>0</v>
      </c>
      <c r="BU1322" s="2">
        <f t="shared" si="1174"/>
        <v>0</v>
      </c>
      <c r="BV1322" s="2">
        <f t="shared" si="1174"/>
        <v>0</v>
      </c>
      <c r="BW1322" s="2">
        <f t="shared" si="1174"/>
        <v>0</v>
      </c>
      <c r="BX1322" s="2">
        <f t="shared" si="1174"/>
        <v>0</v>
      </c>
      <c r="BY1322" s="2">
        <f t="shared" si="1174"/>
        <v>0</v>
      </c>
      <c r="BZ1322" s="2">
        <f t="shared" si="1174"/>
        <v>0</v>
      </c>
      <c r="CA1322" s="2">
        <f t="shared" ref="CA1322:DF1322" si="1175">CA1366</f>
        <v>0</v>
      </c>
      <c r="CB1322" s="2">
        <f t="shared" si="1175"/>
        <v>0</v>
      </c>
      <c r="CC1322" s="2">
        <f t="shared" si="1175"/>
        <v>0</v>
      </c>
      <c r="CD1322" s="2">
        <f t="shared" si="1175"/>
        <v>0</v>
      </c>
      <c r="CE1322" s="2">
        <f t="shared" si="1175"/>
        <v>0</v>
      </c>
      <c r="CF1322" s="2">
        <f t="shared" si="1175"/>
        <v>0</v>
      </c>
      <c r="CG1322" s="2">
        <f t="shared" si="1175"/>
        <v>0</v>
      </c>
      <c r="CH1322" s="2">
        <f t="shared" si="1175"/>
        <v>0</v>
      </c>
      <c r="CI1322" s="2">
        <f t="shared" si="1175"/>
        <v>0</v>
      </c>
      <c r="CJ1322" s="2">
        <f t="shared" si="1175"/>
        <v>0</v>
      </c>
      <c r="CK1322" s="2">
        <f t="shared" si="1175"/>
        <v>0</v>
      </c>
      <c r="CL1322" s="2">
        <f t="shared" si="1175"/>
        <v>0</v>
      </c>
      <c r="CM1322" s="2">
        <f t="shared" si="1175"/>
        <v>0</v>
      </c>
      <c r="CN1322" s="2">
        <f t="shared" si="1175"/>
        <v>0</v>
      </c>
      <c r="CO1322" s="2">
        <f t="shared" si="1175"/>
        <v>0</v>
      </c>
      <c r="CP1322" s="2">
        <f t="shared" si="1175"/>
        <v>0</v>
      </c>
      <c r="CQ1322" s="2">
        <f t="shared" si="1175"/>
        <v>0</v>
      </c>
      <c r="CR1322" s="2">
        <f t="shared" si="1175"/>
        <v>0</v>
      </c>
      <c r="CS1322" s="2">
        <f t="shared" si="1175"/>
        <v>0</v>
      </c>
      <c r="CT1322" s="2">
        <f t="shared" si="1175"/>
        <v>0</v>
      </c>
      <c r="CU1322" s="2">
        <f t="shared" si="1175"/>
        <v>0</v>
      </c>
      <c r="CV1322" s="2">
        <f t="shared" si="1175"/>
        <v>0</v>
      </c>
      <c r="CW1322" s="2">
        <f t="shared" si="1175"/>
        <v>0</v>
      </c>
      <c r="CX1322" s="2">
        <f t="shared" si="1175"/>
        <v>0</v>
      </c>
      <c r="CY1322" s="2">
        <f t="shared" si="1175"/>
        <v>0</v>
      </c>
      <c r="CZ1322" s="2">
        <f t="shared" si="1175"/>
        <v>0</v>
      </c>
      <c r="DA1322" s="2">
        <f t="shared" si="1175"/>
        <v>0</v>
      </c>
      <c r="DB1322" s="2">
        <f t="shared" si="1175"/>
        <v>0</v>
      </c>
      <c r="DC1322" s="2">
        <f t="shared" si="1175"/>
        <v>0</v>
      </c>
      <c r="DD1322" s="2">
        <f t="shared" si="1175"/>
        <v>0</v>
      </c>
      <c r="DE1322" s="2">
        <f t="shared" si="1175"/>
        <v>0</v>
      </c>
      <c r="DF1322" s="2">
        <f t="shared" si="1175"/>
        <v>0</v>
      </c>
      <c r="DG1322" s="3">
        <f t="shared" ref="DG1322:EL1322" si="1176">DG1366</f>
        <v>0</v>
      </c>
      <c r="DH1322" s="3">
        <f t="shared" si="1176"/>
        <v>0</v>
      </c>
      <c r="DI1322" s="3">
        <f t="shared" si="1176"/>
        <v>0</v>
      </c>
      <c r="DJ1322" s="3">
        <f t="shared" si="1176"/>
        <v>0</v>
      </c>
      <c r="DK1322" s="3">
        <f t="shared" si="1176"/>
        <v>0</v>
      </c>
      <c r="DL1322" s="3">
        <f t="shared" si="1176"/>
        <v>0</v>
      </c>
      <c r="DM1322" s="3">
        <f t="shared" si="1176"/>
        <v>0</v>
      </c>
      <c r="DN1322" s="3">
        <f t="shared" si="1176"/>
        <v>0</v>
      </c>
      <c r="DO1322" s="3">
        <f t="shared" si="1176"/>
        <v>0</v>
      </c>
      <c r="DP1322" s="3">
        <f t="shared" si="1176"/>
        <v>0</v>
      </c>
      <c r="DQ1322" s="3">
        <f t="shared" si="1176"/>
        <v>0</v>
      </c>
      <c r="DR1322" s="3">
        <f t="shared" si="1176"/>
        <v>0</v>
      </c>
      <c r="DS1322" s="3">
        <f t="shared" si="1176"/>
        <v>0</v>
      </c>
      <c r="DT1322" s="3">
        <f t="shared" si="1176"/>
        <v>0</v>
      </c>
      <c r="DU1322" s="3">
        <f t="shared" si="1176"/>
        <v>0</v>
      </c>
      <c r="DV1322" s="3">
        <f t="shared" si="1176"/>
        <v>0</v>
      </c>
      <c r="DW1322" s="3">
        <f t="shared" si="1176"/>
        <v>0</v>
      </c>
      <c r="DX1322" s="3">
        <f t="shared" si="1176"/>
        <v>0</v>
      </c>
      <c r="DY1322" s="3">
        <f t="shared" si="1176"/>
        <v>0</v>
      </c>
      <c r="DZ1322" s="3">
        <f t="shared" si="1176"/>
        <v>0</v>
      </c>
      <c r="EA1322" s="3">
        <f t="shared" si="1176"/>
        <v>0</v>
      </c>
      <c r="EB1322" s="3">
        <f t="shared" si="1176"/>
        <v>0</v>
      </c>
      <c r="EC1322" s="3">
        <f t="shared" si="1176"/>
        <v>0</v>
      </c>
      <c r="ED1322" s="3">
        <f t="shared" si="1176"/>
        <v>0</v>
      </c>
      <c r="EE1322" s="3">
        <f t="shared" si="1176"/>
        <v>0</v>
      </c>
      <c r="EF1322" s="3">
        <f t="shared" si="1176"/>
        <v>0</v>
      </c>
      <c r="EG1322" s="3">
        <f t="shared" si="1176"/>
        <v>0</v>
      </c>
      <c r="EH1322" s="3">
        <f t="shared" si="1176"/>
        <v>0</v>
      </c>
      <c r="EI1322" s="3">
        <f t="shared" si="1176"/>
        <v>0</v>
      </c>
      <c r="EJ1322" s="3">
        <f t="shared" si="1176"/>
        <v>0</v>
      </c>
      <c r="EK1322" s="3">
        <f t="shared" si="1176"/>
        <v>0</v>
      </c>
      <c r="EL1322" s="3">
        <f t="shared" si="1176"/>
        <v>0</v>
      </c>
      <c r="EM1322" s="3">
        <f t="shared" ref="EM1322:FR1322" si="1177">EM1366</f>
        <v>0</v>
      </c>
      <c r="EN1322" s="3">
        <f t="shared" si="1177"/>
        <v>0</v>
      </c>
      <c r="EO1322" s="3">
        <f t="shared" si="1177"/>
        <v>0</v>
      </c>
      <c r="EP1322" s="3">
        <f t="shared" si="1177"/>
        <v>0</v>
      </c>
      <c r="EQ1322" s="3">
        <f t="shared" si="1177"/>
        <v>0</v>
      </c>
      <c r="ER1322" s="3">
        <f t="shared" si="1177"/>
        <v>0</v>
      </c>
      <c r="ES1322" s="3">
        <f t="shared" si="1177"/>
        <v>0</v>
      </c>
      <c r="ET1322" s="3">
        <f t="shared" si="1177"/>
        <v>0</v>
      </c>
      <c r="EU1322" s="3">
        <f t="shared" si="1177"/>
        <v>0</v>
      </c>
      <c r="EV1322" s="3">
        <f t="shared" si="1177"/>
        <v>0</v>
      </c>
      <c r="EW1322" s="3">
        <f t="shared" si="1177"/>
        <v>0</v>
      </c>
      <c r="EX1322" s="3">
        <f t="shared" si="1177"/>
        <v>0</v>
      </c>
      <c r="EY1322" s="3">
        <f t="shared" si="1177"/>
        <v>0</v>
      </c>
      <c r="EZ1322" s="3">
        <f t="shared" si="1177"/>
        <v>0</v>
      </c>
      <c r="FA1322" s="3">
        <f t="shared" si="1177"/>
        <v>0</v>
      </c>
      <c r="FB1322" s="3">
        <f t="shared" si="1177"/>
        <v>0</v>
      </c>
      <c r="FC1322" s="3">
        <f t="shared" si="1177"/>
        <v>0</v>
      </c>
      <c r="FD1322" s="3">
        <f t="shared" si="1177"/>
        <v>0</v>
      </c>
      <c r="FE1322" s="3">
        <f t="shared" si="1177"/>
        <v>0</v>
      </c>
      <c r="FF1322" s="3">
        <f t="shared" si="1177"/>
        <v>0</v>
      </c>
      <c r="FG1322" s="3">
        <f t="shared" si="1177"/>
        <v>0</v>
      </c>
      <c r="FH1322" s="3">
        <f t="shared" si="1177"/>
        <v>0</v>
      </c>
      <c r="FI1322" s="3">
        <f t="shared" si="1177"/>
        <v>0</v>
      </c>
      <c r="FJ1322" s="3">
        <f t="shared" si="1177"/>
        <v>0</v>
      </c>
      <c r="FK1322" s="3">
        <f t="shared" si="1177"/>
        <v>0</v>
      </c>
      <c r="FL1322" s="3">
        <f t="shared" si="1177"/>
        <v>0</v>
      </c>
      <c r="FM1322" s="3">
        <f t="shared" si="1177"/>
        <v>0</v>
      </c>
      <c r="FN1322" s="3">
        <f t="shared" si="1177"/>
        <v>0</v>
      </c>
      <c r="FO1322" s="3">
        <f t="shared" si="1177"/>
        <v>0</v>
      </c>
      <c r="FP1322" s="3">
        <f t="shared" si="1177"/>
        <v>0</v>
      </c>
      <c r="FQ1322" s="3">
        <f t="shared" si="1177"/>
        <v>0</v>
      </c>
      <c r="FR1322" s="3">
        <f t="shared" si="1177"/>
        <v>0</v>
      </c>
      <c r="FS1322" s="3">
        <f t="shared" ref="FS1322:GX1322" si="1178">FS1366</f>
        <v>0</v>
      </c>
      <c r="FT1322" s="3">
        <f t="shared" si="1178"/>
        <v>0</v>
      </c>
      <c r="FU1322" s="3">
        <f t="shared" si="1178"/>
        <v>0</v>
      </c>
      <c r="FV1322" s="3">
        <f t="shared" si="1178"/>
        <v>0</v>
      </c>
      <c r="FW1322" s="3">
        <f t="shared" si="1178"/>
        <v>0</v>
      </c>
      <c r="FX1322" s="3">
        <f t="shared" si="1178"/>
        <v>0</v>
      </c>
      <c r="FY1322" s="3">
        <f t="shared" si="1178"/>
        <v>0</v>
      </c>
      <c r="FZ1322" s="3">
        <f t="shared" si="1178"/>
        <v>0</v>
      </c>
      <c r="GA1322" s="3">
        <f t="shared" si="1178"/>
        <v>0</v>
      </c>
      <c r="GB1322" s="3">
        <f t="shared" si="1178"/>
        <v>0</v>
      </c>
      <c r="GC1322" s="3">
        <f t="shared" si="1178"/>
        <v>0</v>
      </c>
      <c r="GD1322" s="3">
        <f t="shared" si="1178"/>
        <v>0</v>
      </c>
      <c r="GE1322" s="3">
        <f t="shared" si="1178"/>
        <v>0</v>
      </c>
      <c r="GF1322" s="3">
        <f t="shared" si="1178"/>
        <v>0</v>
      </c>
      <c r="GG1322" s="3">
        <f t="shared" si="1178"/>
        <v>0</v>
      </c>
      <c r="GH1322" s="3">
        <f t="shared" si="1178"/>
        <v>0</v>
      </c>
      <c r="GI1322" s="3">
        <f t="shared" si="1178"/>
        <v>0</v>
      </c>
      <c r="GJ1322" s="3">
        <f t="shared" si="1178"/>
        <v>0</v>
      </c>
      <c r="GK1322" s="3">
        <f t="shared" si="1178"/>
        <v>0</v>
      </c>
      <c r="GL1322" s="3">
        <f t="shared" si="1178"/>
        <v>0</v>
      </c>
      <c r="GM1322" s="3">
        <f t="shared" si="1178"/>
        <v>0</v>
      </c>
      <c r="GN1322" s="3">
        <f t="shared" si="1178"/>
        <v>0</v>
      </c>
      <c r="GO1322" s="3">
        <f t="shared" si="1178"/>
        <v>0</v>
      </c>
      <c r="GP1322" s="3">
        <f t="shared" si="1178"/>
        <v>0</v>
      </c>
      <c r="GQ1322" s="3">
        <f t="shared" si="1178"/>
        <v>0</v>
      </c>
      <c r="GR1322" s="3">
        <f t="shared" si="1178"/>
        <v>0</v>
      </c>
      <c r="GS1322" s="3">
        <f t="shared" si="1178"/>
        <v>0</v>
      </c>
      <c r="GT1322" s="3">
        <f t="shared" si="1178"/>
        <v>0</v>
      </c>
      <c r="GU1322" s="3">
        <f t="shared" si="1178"/>
        <v>0</v>
      </c>
      <c r="GV1322" s="3">
        <f t="shared" si="1178"/>
        <v>0</v>
      </c>
      <c r="GW1322" s="3">
        <f t="shared" si="1178"/>
        <v>0</v>
      </c>
      <c r="GX1322" s="3">
        <f t="shared" si="1178"/>
        <v>0</v>
      </c>
    </row>
    <row r="1324" spans="1:245" x14ac:dyDescent="0.2">
      <c r="A1324" s="1">
        <v>5</v>
      </c>
      <c r="B1324" s="1">
        <v>1</v>
      </c>
      <c r="C1324" s="1"/>
      <c r="D1324" s="1">
        <f>ROW(A1336)</f>
        <v>1336</v>
      </c>
      <c r="E1324" s="1"/>
      <c r="F1324" s="1" t="s">
        <v>17</v>
      </c>
      <c r="G1324" s="1" t="s">
        <v>18</v>
      </c>
      <c r="H1324" s="1" t="s">
        <v>3</v>
      </c>
      <c r="I1324" s="1">
        <v>0</v>
      </c>
      <c r="J1324" s="1"/>
      <c r="K1324" s="1">
        <v>0</v>
      </c>
      <c r="L1324" s="1"/>
      <c r="M1324" s="1" t="s">
        <v>3</v>
      </c>
      <c r="N1324" s="1"/>
      <c r="O1324" s="1"/>
      <c r="P1324" s="1"/>
      <c r="Q1324" s="1"/>
      <c r="R1324" s="1"/>
      <c r="S1324" s="1">
        <v>0</v>
      </c>
      <c r="T1324" s="1"/>
      <c r="U1324" s="1" t="s">
        <v>3</v>
      </c>
      <c r="V1324" s="1">
        <v>0</v>
      </c>
      <c r="W1324" s="1"/>
      <c r="X1324" s="1"/>
      <c r="Y1324" s="1"/>
      <c r="Z1324" s="1"/>
      <c r="AA1324" s="1"/>
      <c r="AB1324" s="1" t="s">
        <v>3</v>
      </c>
      <c r="AC1324" s="1" t="s">
        <v>3</v>
      </c>
      <c r="AD1324" s="1" t="s">
        <v>3</v>
      </c>
      <c r="AE1324" s="1" t="s">
        <v>3</v>
      </c>
      <c r="AF1324" s="1" t="s">
        <v>3</v>
      </c>
      <c r="AG1324" s="1" t="s">
        <v>3</v>
      </c>
      <c r="AH1324" s="1"/>
      <c r="AI1324" s="1"/>
      <c r="AJ1324" s="1"/>
      <c r="AK1324" s="1"/>
      <c r="AL1324" s="1"/>
      <c r="AM1324" s="1"/>
      <c r="AN1324" s="1"/>
      <c r="AO1324" s="1"/>
      <c r="AP1324" s="1" t="s">
        <v>3</v>
      </c>
      <c r="AQ1324" s="1" t="s">
        <v>3</v>
      </c>
      <c r="AR1324" s="1" t="s">
        <v>3</v>
      </c>
      <c r="AS1324" s="1"/>
      <c r="AT1324" s="1"/>
      <c r="AU1324" s="1"/>
      <c r="AV1324" s="1"/>
      <c r="AW1324" s="1"/>
      <c r="AX1324" s="1"/>
      <c r="AY1324" s="1"/>
      <c r="AZ1324" s="1" t="s">
        <v>3</v>
      </c>
      <c r="BA1324" s="1"/>
      <c r="BB1324" s="1" t="s">
        <v>3</v>
      </c>
      <c r="BC1324" s="1" t="s">
        <v>3</v>
      </c>
      <c r="BD1324" s="1" t="s">
        <v>3</v>
      </c>
      <c r="BE1324" s="1" t="s">
        <v>3</v>
      </c>
      <c r="BF1324" s="1" t="s">
        <v>3</v>
      </c>
      <c r="BG1324" s="1" t="s">
        <v>3</v>
      </c>
      <c r="BH1324" s="1" t="s">
        <v>3</v>
      </c>
      <c r="BI1324" s="1" t="s">
        <v>3</v>
      </c>
      <c r="BJ1324" s="1" t="s">
        <v>3</v>
      </c>
      <c r="BK1324" s="1" t="s">
        <v>3</v>
      </c>
      <c r="BL1324" s="1" t="s">
        <v>3</v>
      </c>
      <c r="BM1324" s="1" t="s">
        <v>3</v>
      </c>
      <c r="BN1324" s="1" t="s">
        <v>3</v>
      </c>
      <c r="BO1324" s="1" t="s">
        <v>3</v>
      </c>
      <c r="BP1324" s="1" t="s">
        <v>3</v>
      </c>
      <c r="BQ1324" s="1"/>
      <c r="BR1324" s="1"/>
      <c r="BS1324" s="1"/>
      <c r="BT1324" s="1"/>
      <c r="BU1324" s="1"/>
      <c r="BV1324" s="1"/>
      <c r="BW1324" s="1"/>
      <c r="BX1324" s="1">
        <v>0</v>
      </c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>
        <v>0</v>
      </c>
    </row>
    <row r="1326" spans="1:245" x14ac:dyDescent="0.2">
      <c r="A1326" s="2">
        <v>52</v>
      </c>
      <c r="B1326" s="2">
        <f t="shared" ref="B1326:G1326" si="1179">B1336</f>
        <v>1</v>
      </c>
      <c r="C1326" s="2">
        <f t="shared" si="1179"/>
        <v>5</v>
      </c>
      <c r="D1326" s="2">
        <f t="shared" si="1179"/>
        <v>1324</v>
      </c>
      <c r="E1326" s="2">
        <f t="shared" si="1179"/>
        <v>0</v>
      </c>
      <c r="F1326" s="2" t="str">
        <f t="shared" si="1179"/>
        <v>Новый подраздел</v>
      </c>
      <c r="G1326" s="2" t="str">
        <f t="shared" si="1179"/>
        <v>Демонтажные и подготовительные  работы</v>
      </c>
      <c r="H1326" s="2"/>
      <c r="I1326" s="2"/>
      <c r="J1326" s="2"/>
      <c r="K1326" s="2"/>
      <c r="L1326" s="2"/>
      <c r="M1326" s="2"/>
      <c r="N1326" s="2"/>
      <c r="O1326" s="2">
        <f t="shared" ref="O1326:AT1326" si="1180">O1336</f>
        <v>4242.2</v>
      </c>
      <c r="P1326" s="2">
        <f t="shared" si="1180"/>
        <v>0</v>
      </c>
      <c r="Q1326" s="2">
        <f t="shared" si="1180"/>
        <v>0</v>
      </c>
      <c r="R1326" s="2">
        <f t="shared" si="1180"/>
        <v>0</v>
      </c>
      <c r="S1326" s="2">
        <f t="shared" si="1180"/>
        <v>4242.2</v>
      </c>
      <c r="T1326" s="2">
        <f t="shared" si="1180"/>
        <v>0</v>
      </c>
      <c r="U1326" s="2">
        <f t="shared" si="1180"/>
        <v>15.675567999999998</v>
      </c>
      <c r="V1326" s="2">
        <f t="shared" si="1180"/>
        <v>0</v>
      </c>
      <c r="W1326" s="2">
        <f t="shared" si="1180"/>
        <v>0</v>
      </c>
      <c r="X1326" s="2">
        <f t="shared" si="1180"/>
        <v>3473.12</v>
      </c>
      <c r="Y1326" s="2">
        <f t="shared" si="1180"/>
        <v>1739.31</v>
      </c>
      <c r="Z1326" s="2">
        <f t="shared" si="1180"/>
        <v>0</v>
      </c>
      <c r="AA1326" s="2">
        <f t="shared" si="1180"/>
        <v>0</v>
      </c>
      <c r="AB1326" s="2">
        <f t="shared" si="1180"/>
        <v>4242.2</v>
      </c>
      <c r="AC1326" s="2">
        <f t="shared" si="1180"/>
        <v>0</v>
      </c>
      <c r="AD1326" s="2">
        <f t="shared" si="1180"/>
        <v>0</v>
      </c>
      <c r="AE1326" s="2">
        <f t="shared" si="1180"/>
        <v>0</v>
      </c>
      <c r="AF1326" s="2">
        <f t="shared" si="1180"/>
        <v>4242.2</v>
      </c>
      <c r="AG1326" s="2">
        <f t="shared" si="1180"/>
        <v>0</v>
      </c>
      <c r="AH1326" s="2">
        <f t="shared" si="1180"/>
        <v>15.675567999999998</v>
      </c>
      <c r="AI1326" s="2">
        <f t="shared" si="1180"/>
        <v>0</v>
      </c>
      <c r="AJ1326" s="2">
        <f t="shared" si="1180"/>
        <v>0</v>
      </c>
      <c r="AK1326" s="2">
        <f t="shared" si="1180"/>
        <v>3473.12</v>
      </c>
      <c r="AL1326" s="2">
        <f t="shared" si="1180"/>
        <v>1739.31</v>
      </c>
      <c r="AM1326" s="2">
        <f t="shared" si="1180"/>
        <v>0</v>
      </c>
      <c r="AN1326" s="2">
        <f t="shared" si="1180"/>
        <v>0</v>
      </c>
      <c r="AO1326" s="2">
        <f t="shared" si="1180"/>
        <v>0</v>
      </c>
      <c r="AP1326" s="2">
        <f t="shared" si="1180"/>
        <v>0</v>
      </c>
      <c r="AQ1326" s="2">
        <f t="shared" si="1180"/>
        <v>0</v>
      </c>
      <c r="AR1326" s="2">
        <f t="shared" si="1180"/>
        <v>9454.6299999999992</v>
      </c>
      <c r="AS1326" s="2">
        <f t="shared" si="1180"/>
        <v>9454.6299999999992</v>
      </c>
      <c r="AT1326" s="2">
        <f t="shared" si="1180"/>
        <v>0</v>
      </c>
      <c r="AU1326" s="2">
        <f t="shared" ref="AU1326:BZ1326" si="1181">AU1336</f>
        <v>0</v>
      </c>
      <c r="AV1326" s="2">
        <f t="shared" si="1181"/>
        <v>0</v>
      </c>
      <c r="AW1326" s="2">
        <f t="shared" si="1181"/>
        <v>0</v>
      </c>
      <c r="AX1326" s="2">
        <f t="shared" si="1181"/>
        <v>0</v>
      </c>
      <c r="AY1326" s="2">
        <f t="shared" si="1181"/>
        <v>0</v>
      </c>
      <c r="AZ1326" s="2">
        <f t="shared" si="1181"/>
        <v>0</v>
      </c>
      <c r="BA1326" s="2">
        <f t="shared" si="1181"/>
        <v>0</v>
      </c>
      <c r="BB1326" s="2">
        <f t="shared" si="1181"/>
        <v>0</v>
      </c>
      <c r="BC1326" s="2">
        <f t="shared" si="1181"/>
        <v>0</v>
      </c>
      <c r="BD1326" s="2">
        <f t="shared" si="1181"/>
        <v>0</v>
      </c>
      <c r="BE1326" s="2">
        <f t="shared" si="1181"/>
        <v>0</v>
      </c>
      <c r="BF1326" s="2">
        <f t="shared" si="1181"/>
        <v>0</v>
      </c>
      <c r="BG1326" s="2">
        <f t="shared" si="1181"/>
        <v>0</v>
      </c>
      <c r="BH1326" s="2">
        <f t="shared" si="1181"/>
        <v>0</v>
      </c>
      <c r="BI1326" s="2">
        <f t="shared" si="1181"/>
        <v>0</v>
      </c>
      <c r="BJ1326" s="2">
        <f t="shared" si="1181"/>
        <v>0</v>
      </c>
      <c r="BK1326" s="2">
        <f t="shared" si="1181"/>
        <v>0</v>
      </c>
      <c r="BL1326" s="2">
        <f t="shared" si="1181"/>
        <v>0</v>
      </c>
      <c r="BM1326" s="2">
        <f t="shared" si="1181"/>
        <v>0</v>
      </c>
      <c r="BN1326" s="2">
        <f t="shared" si="1181"/>
        <v>0</v>
      </c>
      <c r="BO1326" s="2">
        <f t="shared" si="1181"/>
        <v>0</v>
      </c>
      <c r="BP1326" s="2">
        <f t="shared" si="1181"/>
        <v>0</v>
      </c>
      <c r="BQ1326" s="2">
        <f t="shared" si="1181"/>
        <v>0</v>
      </c>
      <c r="BR1326" s="2">
        <f t="shared" si="1181"/>
        <v>0</v>
      </c>
      <c r="BS1326" s="2">
        <f t="shared" si="1181"/>
        <v>0</v>
      </c>
      <c r="BT1326" s="2">
        <f t="shared" si="1181"/>
        <v>0</v>
      </c>
      <c r="BU1326" s="2">
        <f t="shared" si="1181"/>
        <v>0</v>
      </c>
      <c r="BV1326" s="2">
        <f t="shared" si="1181"/>
        <v>0</v>
      </c>
      <c r="BW1326" s="2">
        <f t="shared" si="1181"/>
        <v>0</v>
      </c>
      <c r="BX1326" s="2">
        <f t="shared" si="1181"/>
        <v>0</v>
      </c>
      <c r="BY1326" s="2">
        <f t="shared" si="1181"/>
        <v>0</v>
      </c>
      <c r="BZ1326" s="2">
        <f t="shared" si="1181"/>
        <v>0</v>
      </c>
      <c r="CA1326" s="2">
        <f t="shared" ref="CA1326:DF1326" si="1182">CA1336</f>
        <v>9454.6299999999992</v>
      </c>
      <c r="CB1326" s="2">
        <f t="shared" si="1182"/>
        <v>9454.6299999999992</v>
      </c>
      <c r="CC1326" s="2">
        <f t="shared" si="1182"/>
        <v>0</v>
      </c>
      <c r="CD1326" s="2">
        <f t="shared" si="1182"/>
        <v>0</v>
      </c>
      <c r="CE1326" s="2">
        <f t="shared" si="1182"/>
        <v>0</v>
      </c>
      <c r="CF1326" s="2">
        <f t="shared" si="1182"/>
        <v>0</v>
      </c>
      <c r="CG1326" s="2">
        <f t="shared" si="1182"/>
        <v>0</v>
      </c>
      <c r="CH1326" s="2">
        <f t="shared" si="1182"/>
        <v>0</v>
      </c>
      <c r="CI1326" s="2">
        <f t="shared" si="1182"/>
        <v>0</v>
      </c>
      <c r="CJ1326" s="2">
        <f t="shared" si="1182"/>
        <v>0</v>
      </c>
      <c r="CK1326" s="2">
        <f t="shared" si="1182"/>
        <v>0</v>
      </c>
      <c r="CL1326" s="2">
        <f t="shared" si="1182"/>
        <v>0</v>
      </c>
      <c r="CM1326" s="2">
        <f t="shared" si="1182"/>
        <v>0</v>
      </c>
      <c r="CN1326" s="2">
        <f t="shared" si="1182"/>
        <v>0</v>
      </c>
      <c r="CO1326" s="2">
        <f t="shared" si="1182"/>
        <v>0</v>
      </c>
      <c r="CP1326" s="2">
        <f t="shared" si="1182"/>
        <v>0</v>
      </c>
      <c r="CQ1326" s="2">
        <f t="shared" si="1182"/>
        <v>0</v>
      </c>
      <c r="CR1326" s="2">
        <f t="shared" si="1182"/>
        <v>0</v>
      </c>
      <c r="CS1326" s="2">
        <f t="shared" si="1182"/>
        <v>0</v>
      </c>
      <c r="CT1326" s="2">
        <f t="shared" si="1182"/>
        <v>0</v>
      </c>
      <c r="CU1326" s="2">
        <f t="shared" si="1182"/>
        <v>0</v>
      </c>
      <c r="CV1326" s="2">
        <f t="shared" si="1182"/>
        <v>0</v>
      </c>
      <c r="CW1326" s="2">
        <f t="shared" si="1182"/>
        <v>0</v>
      </c>
      <c r="CX1326" s="2">
        <f t="shared" si="1182"/>
        <v>0</v>
      </c>
      <c r="CY1326" s="2">
        <f t="shared" si="1182"/>
        <v>0</v>
      </c>
      <c r="CZ1326" s="2">
        <f t="shared" si="1182"/>
        <v>0</v>
      </c>
      <c r="DA1326" s="2">
        <f t="shared" si="1182"/>
        <v>0</v>
      </c>
      <c r="DB1326" s="2">
        <f t="shared" si="1182"/>
        <v>0</v>
      </c>
      <c r="DC1326" s="2">
        <f t="shared" si="1182"/>
        <v>0</v>
      </c>
      <c r="DD1326" s="2">
        <f t="shared" si="1182"/>
        <v>0</v>
      </c>
      <c r="DE1326" s="2">
        <f t="shared" si="1182"/>
        <v>0</v>
      </c>
      <c r="DF1326" s="2">
        <f t="shared" si="1182"/>
        <v>0</v>
      </c>
      <c r="DG1326" s="3">
        <f t="shared" ref="DG1326:EL1326" si="1183">DG1336</f>
        <v>0</v>
      </c>
      <c r="DH1326" s="3">
        <f t="shared" si="1183"/>
        <v>0</v>
      </c>
      <c r="DI1326" s="3">
        <f t="shared" si="1183"/>
        <v>0</v>
      </c>
      <c r="DJ1326" s="3">
        <f t="shared" si="1183"/>
        <v>0</v>
      </c>
      <c r="DK1326" s="3">
        <f t="shared" si="1183"/>
        <v>0</v>
      </c>
      <c r="DL1326" s="3">
        <f t="shared" si="1183"/>
        <v>0</v>
      </c>
      <c r="DM1326" s="3">
        <f t="shared" si="1183"/>
        <v>0</v>
      </c>
      <c r="DN1326" s="3">
        <f t="shared" si="1183"/>
        <v>0</v>
      </c>
      <c r="DO1326" s="3">
        <f t="shared" si="1183"/>
        <v>0</v>
      </c>
      <c r="DP1326" s="3">
        <f t="shared" si="1183"/>
        <v>0</v>
      </c>
      <c r="DQ1326" s="3">
        <f t="shared" si="1183"/>
        <v>0</v>
      </c>
      <c r="DR1326" s="3">
        <f t="shared" si="1183"/>
        <v>0</v>
      </c>
      <c r="DS1326" s="3">
        <f t="shared" si="1183"/>
        <v>0</v>
      </c>
      <c r="DT1326" s="3">
        <f t="shared" si="1183"/>
        <v>0</v>
      </c>
      <c r="DU1326" s="3">
        <f t="shared" si="1183"/>
        <v>0</v>
      </c>
      <c r="DV1326" s="3">
        <f t="shared" si="1183"/>
        <v>0</v>
      </c>
      <c r="DW1326" s="3">
        <f t="shared" si="1183"/>
        <v>0</v>
      </c>
      <c r="DX1326" s="3">
        <f t="shared" si="1183"/>
        <v>0</v>
      </c>
      <c r="DY1326" s="3">
        <f t="shared" si="1183"/>
        <v>0</v>
      </c>
      <c r="DZ1326" s="3">
        <f t="shared" si="1183"/>
        <v>0</v>
      </c>
      <c r="EA1326" s="3">
        <f t="shared" si="1183"/>
        <v>0</v>
      </c>
      <c r="EB1326" s="3">
        <f t="shared" si="1183"/>
        <v>0</v>
      </c>
      <c r="EC1326" s="3">
        <f t="shared" si="1183"/>
        <v>0</v>
      </c>
      <c r="ED1326" s="3">
        <f t="shared" si="1183"/>
        <v>0</v>
      </c>
      <c r="EE1326" s="3">
        <f t="shared" si="1183"/>
        <v>0</v>
      </c>
      <c r="EF1326" s="3">
        <f t="shared" si="1183"/>
        <v>0</v>
      </c>
      <c r="EG1326" s="3">
        <f t="shared" si="1183"/>
        <v>0</v>
      </c>
      <c r="EH1326" s="3">
        <f t="shared" si="1183"/>
        <v>0</v>
      </c>
      <c r="EI1326" s="3">
        <f t="shared" si="1183"/>
        <v>0</v>
      </c>
      <c r="EJ1326" s="3">
        <f t="shared" si="1183"/>
        <v>0</v>
      </c>
      <c r="EK1326" s="3">
        <f t="shared" si="1183"/>
        <v>0</v>
      </c>
      <c r="EL1326" s="3">
        <f t="shared" si="1183"/>
        <v>0</v>
      </c>
      <c r="EM1326" s="3">
        <f t="shared" ref="EM1326:FR1326" si="1184">EM1336</f>
        <v>0</v>
      </c>
      <c r="EN1326" s="3">
        <f t="shared" si="1184"/>
        <v>0</v>
      </c>
      <c r="EO1326" s="3">
        <f t="shared" si="1184"/>
        <v>0</v>
      </c>
      <c r="EP1326" s="3">
        <f t="shared" si="1184"/>
        <v>0</v>
      </c>
      <c r="EQ1326" s="3">
        <f t="shared" si="1184"/>
        <v>0</v>
      </c>
      <c r="ER1326" s="3">
        <f t="shared" si="1184"/>
        <v>0</v>
      </c>
      <c r="ES1326" s="3">
        <f t="shared" si="1184"/>
        <v>0</v>
      </c>
      <c r="ET1326" s="3">
        <f t="shared" si="1184"/>
        <v>0</v>
      </c>
      <c r="EU1326" s="3">
        <f t="shared" si="1184"/>
        <v>0</v>
      </c>
      <c r="EV1326" s="3">
        <f t="shared" si="1184"/>
        <v>0</v>
      </c>
      <c r="EW1326" s="3">
        <f t="shared" si="1184"/>
        <v>0</v>
      </c>
      <c r="EX1326" s="3">
        <f t="shared" si="1184"/>
        <v>0</v>
      </c>
      <c r="EY1326" s="3">
        <f t="shared" si="1184"/>
        <v>0</v>
      </c>
      <c r="EZ1326" s="3">
        <f t="shared" si="1184"/>
        <v>0</v>
      </c>
      <c r="FA1326" s="3">
        <f t="shared" si="1184"/>
        <v>0</v>
      </c>
      <c r="FB1326" s="3">
        <f t="shared" si="1184"/>
        <v>0</v>
      </c>
      <c r="FC1326" s="3">
        <f t="shared" si="1184"/>
        <v>0</v>
      </c>
      <c r="FD1326" s="3">
        <f t="shared" si="1184"/>
        <v>0</v>
      </c>
      <c r="FE1326" s="3">
        <f t="shared" si="1184"/>
        <v>0</v>
      </c>
      <c r="FF1326" s="3">
        <f t="shared" si="1184"/>
        <v>0</v>
      </c>
      <c r="FG1326" s="3">
        <f t="shared" si="1184"/>
        <v>0</v>
      </c>
      <c r="FH1326" s="3">
        <f t="shared" si="1184"/>
        <v>0</v>
      </c>
      <c r="FI1326" s="3">
        <f t="shared" si="1184"/>
        <v>0</v>
      </c>
      <c r="FJ1326" s="3">
        <f t="shared" si="1184"/>
        <v>0</v>
      </c>
      <c r="FK1326" s="3">
        <f t="shared" si="1184"/>
        <v>0</v>
      </c>
      <c r="FL1326" s="3">
        <f t="shared" si="1184"/>
        <v>0</v>
      </c>
      <c r="FM1326" s="3">
        <f t="shared" si="1184"/>
        <v>0</v>
      </c>
      <c r="FN1326" s="3">
        <f t="shared" si="1184"/>
        <v>0</v>
      </c>
      <c r="FO1326" s="3">
        <f t="shared" si="1184"/>
        <v>0</v>
      </c>
      <c r="FP1326" s="3">
        <f t="shared" si="1184"/>
        <v>0</v>
      </c>
      <c r="FQ1326" s="3">
        <f t="shared" si="1184"/>
        <v>0</v>
      </c>
      <c r="FR1326" s="3">
        <f t="shared" si="1184"/>
        <v>0</v>
      </c>
      <c r="FS1326" s="3">
        <f t="shared" ref="FS1326:GX1326" si="1185">FS1336</f>
        <v>0</v>
      </c>
      <c r="FT1326" s="3">
        <f t="shared" si="1185"/>
        <v>0</v>
      </c>
      <c r="FU1326" s="3">
        <f t="shared" si="1185"/>
        <v>0</v>
      </c>
      <c r="FV1326" s="3">
        <f t="shared" si="1185"/>
        <v>0</v>
      </c>
      <c r="FW1326" s="3">
        <f t="shared" si="1185"/>
        <v>0</v>
      </c>
      <c r="FX1326" s="3">
        <f t="shared" si="1185"/>
        <v>0</v>
      </c>
      <c r="FY1326" s="3">
        <f t="shared" si="1185"/>
        <v>0</v>
      </c>
      <c r="FZ1326" s="3">
        <f t="shared" si="1185"/>
        <v>0</v>
      </c>
      <c r="GA1326" s="3">
        <f t="shared" si="1185"/>
        <v>0</v>
      </c>
      <c r="GB1326" s="3">
        <f t="shared" si="1185"/>
        <v>0</v>
      </c>
      <c r="GC1326" s="3">
        <f t="shared" si="1185"/>
        <v>0</v>
      </c>
      <c r="GD1326" s="3">
        <f t="shared" si="1185"/>
        <v>0</v>
      </c>
      <c r="GE1326" s="3">
        <f t="shared" si="1185"/>
        <v>0</v>
      </c>
      <c r="GF1326" s="3">
        <f t="shared" si="1185"/>
        <v>0</v>
      </c>
      <c r="GG1326" s="3">
        <f t="shared" si="1185"/>
        <v>0</v>
      </c>
      <c r="GH1326" s="3">
        <f t="shared" si="1185"/>
        <v>0</v>
      </c>
      <c r="GI1326" s="3">
        <f t="shared" si="1185"/>
        <v>0</v>
      </c>
      <c r="GJ1326" s="3">
        <f t="shared" si="1185"/>
        <v>0</v>
      </c>
      <c r="GK1326" s="3">
        <f t="shared" si="1185"/>
        <v>0</v>
      </c>
      <c r="GL1326" s="3">
        <f t="shared" si="1185"/>
        <v>0</v>
      </c>
      <c r="GM1326" s="3">
        <f t="shared" si="1185"/>
        <v>0</v>
      </c>
      <c r="GN1326" s="3">
        <f t="shared" si="1185"/>
        <v>0</v>
      </c>
      <c r="GO1326" s="3">
        <f t="shared" si="1185"/>
        <v>0</v>
      </c>
      <c r="GP1326" s="3">
        <f t="shared" si="1185"/>
        <v>0</v>
      </c>
      <c r="GQ1326" s="3">
        <f t="shared" si="1185"/>
        <v>0</v>
      </c>
      <c r="GR1326" s="3">
        <f t="shared" si="1185"/>
        <v>0</v>
      </c>
      <c r="GS1326" s="3">
        <f t="shared" si="1185"/>
        <v>0</v>
      </c>
      <c r="GT1326" s="3">
        <f t="shared" si="1185"/>
        <v>0</v>
      </c>
      <c r="GU1326" s="3">
        <f t="shared" si="1185"/>
        <v>0</v>
      </c>
      <c r="GV1326" s="3">
        <f t="shared" si="1185"/>
        <v>0</v>
      </c>
      <c r="GW1326" s="3">
        <f t="shared" si="1185"/>
        <v>0</v>
      </c>
      <c r="GX1326" s="3">
        <f t="shared" si="1185"/>
        <v>0</v>
      </c>
    </row>
    <row r="1328" spans="1:245" x14ac:dyDescent="0.2">
      <c r="A1328">
        <v>17</v>
      </c>
      <c r="B1328">
        <v>1</v>
      </c>
      <c r="C1328">
        <f>ROW(SmtRes!A614)</f>
        <v>614</v>
      </c>
      <c r="D1328">
        <f>ROW(EtalonRes!A650)</f>
        <v>650</v>
      </c>
      <c r="E1328" t="s">
        <v>19</v>
      </c>
      <c r="F1328" t="s">
        <v>20</v>
      </c>
      <c r="G1328" t="s">
        <v>21</v>
      </c>
      <c r="H1328" t="s">
        <v>22</v>
      </c>
      <c r="I1328">
        <f>ROUND(2.15/100,9)</f>
        <v>2.1499999999999998E-2</v>
      </c>
      <c r="J1328">
        <v>0</v>
      </c>
      <c r="K1328">
        <f>ROUND(2.15/100,9)</f>
        <v>2.1499999999999998E-2</v>
      </c>
      <c r="O1328">
        <f t="shared" ref="O1328:O1334" si="1186">ROUND(CP1328,2)</f>
        <v>333.31</v>
      </c>
      <c r="P1328">
        <f t="shared" ref="P1328:P1334" si="1187">ROUND((ROUND((AC1328*AW1328*I1328),2)*BC1328),2)</f>
        <v>0</v>
      </c>
      <c r="Q1328">
        <f t="shared" ref="Q1328:Q1334" si="1188">(ROUND((ROUND(((ET1328)*AV1328*I1328),2)*BB1328),2)+ROUND((ROUND(((AE1328-(EU1328))*AV1328*I1328),2)*BS1328),2))</f>
        <v>0</v>
      </c>
      <c r="R1328">
        <f t="shared" ref="R1328:R1334" si="1189">ROUND((ROUND((AE1328*AV1328*I1328),2)*BS1328),2)</f>
        <v>0</v>
      </c>
      <c r="S1328">
        <f t="shared" ref="S1328:S1334" si="1190">ROUND((ROUND((AF1328*AV1328*I1328),2)*BA1328),2)</f>
        <v>333.31</v>
      </c>
      <c r="T1328">
        <f t="shared" ref="T1328:T1334" si="1191">ROUND(CU1328*I1328,2)</f>
        <v>0</v>
      </c>
      <c r="U1328">
        <f t="shared" ref="U1328:U1334" si="1192">CV1328*I1328</f>
        <v>1.2362499999999998</v>
      </c>
      <c r="V1328">
        <f t="shared" ref="V1328:V1334" si="1193">CW1328*I1328</f>
        <v>0</v>
      </c>
      <c r="W1328">
        <f t="shared" ref="W1328:W1334" si="1194">ROUND(CX1328*I1328,2)</f>
        <v>0</v>
      </c>
      <c r="X1328">
        <f t="shared" ref="X1328:Y1334" si="1195">ROUND(CY1328,2)</f>
        <v>233.32</v>
      </c>
      <c r="Y1328">
        <f t="shared" si="1195"/>
        <v>136.66</v>
      </c>
      <c r="AA1328">
        <v>55282325</v>
      </c>
      <c r="AB1328">
        <f t="shared" ref="AB1328:AB1334" si="1196">ROUND((AC1328+AD1328+AF1328),6)</f>
        <v>587.65</v>
      </c>
      <c r="AC1328">
        <f t="shared" ref="AC1328:AC1334" si="1197">ROUND((ES1328),6)</f>
        <v>0</v>
      </c>
      <c r="AD1328">
        <f t="shared" ref="AD1328:AD1334" si="1198">ROUND((((ET1328)-(EU1328))+AE1328),6)</f>
        <v>0</v>
      </c>
      <c r="AE1328">
        <f t="shared" ref="AE1328:AF1334" si="1199">ROUND((EU1328),6)</f>
        <v>0</v>
      </c>
      <c r="AF1328">
        <f t="shared" si="1199"/>
        <v>587.65</v>
      </c>
      <c r="AG1328">
        <f t="shared" ref="AG1328:AG1334" si="1200">ROUND((AP1328),6)</f>
        <v>0</v>
      </c>
      <c r="AH1328">
        <f t="shared" ref="AH1328:AI1334" si="1201">(EW1328)</f>
        <v>57.5</v>
      </c>
      <c r="AI1328">
        <f t="shared" si="1201"/>
        <v>0</v>
      </c>
      <c r="AJ1328">
        <f t="shared" ref="AJ1328:AJ1334" si="1202">(AS1328)</f>
        <v>0</v>
      </c>
      <c r="AK1328">
        <v>587.65</v>
      </c>
      <c r="AL1328">
        <v>0</v>
      </c>
      <c r="AM1328">
        <v>0</v>
      </c>
      <c r="AN1328">
        <v>0</v>
      </c>
      <c r="AO1328">
        <v>587.65</v>
      </c>
      <c r="AP1328">
        <v>0</v>
      </c>
      <c r="AQ1328">
        <v>57.5</v>
      </c>
      <c r="AR1328">
        <v>0</v>
      </c>
      <c r="AS1328">
        <v>0</v>
      </c>
      <c r="AT1328">
        <v>70</v>
      </c>
      <c r="AU1328">
        <v>41</v>
      </c>
      <c r="AV1328">
        <v>1</v>
      </c>
      <c r="AW1328">
        <v>1</v>
      </c>
      <c r="AZ1328">
        <v>1</v>
      </c>
      <c r="BA1328">
        <v>26.39</v>
      </c>
      <c r="BB1328">
        <v>1</v>
      </c>
      <c r="BC1328">
        <v>1</v>
      </c>
      <c r="BD1328" t="s">
        <v>3</v>
      </c>
      <c r="BE1328" t="s">
        <v>3</v>
      </c>
      <c r="BF1328" t="s">
        <v>3</v>
      </c>
      <c r="BG1328" t="s">
        <v>3</v>
      </c>
      <c r="BH1328">
        <v>0</v>
      </c>
      <c r="BI1328">
        <v>1</v>
      </c>
      <c r="BJ1328" t="s">
        <v>23</v>
      </c>
      <c r="BM1328">
        <v>456</v>
      </c>
      <c r="BN1328">
        <v>0</v>
      </c>
      <c r="BO1328" t="s">
        <v>20</v>
      </c>
      <c r="BP1328">
        <v>1</v>
      </c>
      <c r="BQ1328">
        <v>60</v>
      </c>
      <c r="BR1328">
        <v>0</v>
      </c>
      <c r="BS1328">
        <v>26.39</v>
      </c>
      <c r="BT1328">
        <v>1</v>
      </c>
      <c r="BU1328">
        <v>1</v>
      </c>
      <c r="BV1328">
        <v>1</v>
      </c>
      <c r="BW1328">
        <v>1</v>
      </c>
      <c r="BX1328">
        <v>1</v>
      </c>
      <c r="BY1328" t="s">
        <v>3</v>
      </c>
      <c r="BZ1328">
        <v>70</v>
      </c>
      <c r="CA1328">
        <v>41</v>
      </c>
      <c r="CB1328" t="s">
        <v>3</v>
      </c>
      <c r="CE1328">
        <v>30</v>
      </c>
      <c r="CF1328">
        <v>0</v>
      </c>
      <c r="CG1328">
        <v>0</v>
      </c>
      <c r="CM1328">
        <v>0</v>
      </c>
      <c r="CN1328" t="s">
        <v>3</v>
      </c>
      <c r="CO1328">
        <v>0</v>
      </c>
      <c r="CP1328">
        <f t="shared" ref="CP1328:CP1334" si="1203">(P1328+Q1328+S1328)</f>
        <v>333.31</v>
      </c>
      <c r="CQ1328">
        <f t="shared" ref="CQ1328:CQ1334" si="1204">ROUND((ROUND((AC1328*AW1328*1),2)*BC1328),2)</f>
        <v>0</v>
      </c>
      <c r="CR1328">
        <f t="shared" ref="CR1328:CR1334" si="1205">(ROUND((ROUND(((ET1328)*AV1328*1),2)*BB1328),2)+ROUND((ROUND(((AE1328-(EU1328))*AV1328*1),2)*BS1328),2))</f>
        <v>0</v>
      </c>
      <c r="CS1328">
        <f t="shared" ref="CS1328:CS1334" si="1206">ROUND((ROUND((AE1328*AV1328*1),2)*BS1328),2)</f>
        <v>0</v>
      </c>
      <c r="CT1328">
        <f t="shared" ref="CT1328:CT1334" si="1207">ROUND((ROUND((AF1328*AV1328*1),2)*BA1328),2)</f>
        <v>15508.08</v>
      </c>
      <c r="CU1328">
        <f t="shared" ref="CU1328:CU1334" si="1208">AG1328</f>
        <v>0</v>
      </c>
      <c r="CV1328">
        <f t="shared" ref="CV1328:CV1334" si="1209">(AH1328*AV1328)</f>
        <v>57.5</v>
      </c>
      <c r="CW1328">
        <f t="shared" ref="CW1328:CX1334" si="1210">AI1328</f>
        <v>0</v>
      </c>
      <c r="CX1328">
        <f t="shared" si="1210"/>
        <v>0</v>
      </c>
      <c r="CY1328">
        <f t="shared" ref="CY1328:CY1334" si="1211">S1328*(BZ1328/100)</f>
        <v>233.31699999999998</v>
      </c>
      <c r="CZ1328">
        <f t="shared" ref="CZ1328:CZ1334" si="1212">S1328*(CA1328/100)</f>
        <v>136.65709999999999</v>
      </c>
      <c r="DC1328" t="s">
        <v>3</v>
      </c>
      <c r="DD1328" t="s">
        <v>3</v>
      </c>
      <c r="DE1328" t="s">
        <v>3</v>
      </c>
      <c r="DF1328" t="s">
        <v>3</v>
      </c>
      <c r="DG1328" t="s">
        <v>3</v>
      </c>
      <c r="DH1328" t="s">
        <v>3</v>
      </c>
      <c r="DI1328" t="s">
        <v>3</v>
      </c>
      <c r="DJ1328" t="s">
        <v>3</v>
      </c>
      <c r="DK1328" t="s">
        <v>3</v>
      </c>
      <c r="DL1328" t="s">
        <v>3</v>
      </c>
      <c r="DM1328" t="s">
        <v>3</v>
      </c>
      <c r="DN1328">
        <v>80</v>
      </c>
      <c r="DO1328">
        <v>55</v>
      </c>
      <c r="DP1328">
        <v>1.0469999999999999</v>
      </c>
      <c r="DQ1328">
        <v>1</v>
      </c>
      <c r="DU1328">
        <v>1005</v>
      </c>
      <c r="DV1328" t="s">
        <v>22</v>
      </c>
      <c r="DW1328" t="s">
        <v>22</v>
      </c>
      <c r="DX1328">
        <v>100</v>
      </c>
      <c r="DZ1328" t="s">
        <v>3</v>
      </c>
      <c r="EA1328" t="s">
        <v>3</v>
      </c>
      <c r="EB1328" t="s">
        <v>3</v>
      </c>
      <c r="EC1328" t="s">
        <v>3</v>
      </c>
      <c r="EE1328">
        <v>54687882</v>
      </c>
      <c r="EF1328">
        <v>60</v>
      </c>
      <c r="EG1328" t="s">
        <v>24</v>
      </c>
      <c r="EH1328">
        <v>0</v>
      </c>
      <c r="EI1328" t="s">
        <v>3</v>
      </c>
      <c r="EJ1328">
        <v>1</v>
      </c>
      <c r="EK1328">
        <v>456</v>
      </c>
      <c r="EL1328" t="s">
        <v>25</v>
      </c>
      <c r="EM1328" t="s">
        <v>26</v>
      </c>
      <c r="EO1328" t="s">
        <v>3</v>
      </c>
      <c r="EQ1328">
        <v>0</v>
      </c>
      <c r="ER1328">
        <v>587.65</v>
      </c>
      <c r="ES1328">
        <v>0</v>
      </c>
      <c r="ET1328">
        <v>0</v>
      </c>
      <c r="EU1328">
        <v>0</v>
      </c>
      <c r="EV1328">
        <v>587.65</v>
      </c>
      <c r="EW1328">
        <v>57.5</v>
      </c>
      <c r="EX1328">
        <v>0</v>
      </c>
      <c r="EY1328">
        <v>0</v>
      </c>
      <c r="FQ1328">
        <v>0</v>
      </c>
      <c r="FR1328">
        <f t="shared" ref="FR1328:FR1334" si="1213">ROUND(IF(AND(BH1328=3,BI1328=3),P1328,0),2)</f>
        <v>0</v>
      </c>
      <c r="FS1328">
        <v>0</v>
      </c>
      <c r="FX1328">
        <v>80</v>
      </c>
      <c r="FY1328">
        <v>55</v>
      </c>
      <c r="GA1328" t="s">
        <v>3</v>
      </c>
      <c r="GD1328">
        <v>0</v>
      </c>
      <c r="GF1328">
        <v>-1681123399</v>
      </c>
      <c r="GG1328">
        <v>2</v>
      </c>
      <c r="GH1328">
        <v>1</v>
      </c>
      <c r="GI1328">
        <v>3</v>
      </c>
      <c r="GJ1328">
        <v>0</v>
      </c>
      <c r="GK1328">
        <f>ROUND(R1328*(R12)/100,2)</f>
        <v>0</v>
      </c>
      <c r="GL1328">
        <f t="shared" ref="GL1328:GL1334" si="1214">ROUND(IF(AND(BH1328=3,BI1328=3,FS1328&lt;&gt;0),P1328,0),2)</f>
        <v>0</v>
      </c>
      <c r="GM1328">
        <f t="shared" ref="GM1328:GM1334" si="1215">ROUND(O1328+X1328+Y1328+GK1328,2)+GX1328</f>
        <v>703.29</v>
      </c>
      <c r="GN1328">
        <f t="shared" ref="GN1328:GN1334" si="1216">IF(OR(BI1328=0,BI1328=1),ROUND(O1328+X1328+Y1328+GK1328,2),0)</f>
        <v>703.29</v>
      </c>
      <c r="GO1328">
        <f t="shared" ref="GO1328:GO1334" si="1217">IF(BI1328=2,ROUND(O1328+X1328+Y1328+GK1328,2),0)</f>
        <v>0</v>
      </c>
      <c r="GP1328">
        <f t="shared" ref="GP1328:GP1334" si="1218">IF(BI1328=4,ROUND(O1328+X1328+Y1328+GK1328,2)+GX1328,0)</f>
        <v>0</v>
      </c>
      <c r="GR1328">
        <v>0</v>
      </c>
      <c r="GS1328">
        <v>3</v>
      </c>
      <c r="GT1328">
        <v>0</v>
      </c>
      <c r="GU1328" t="s">
        <v>3</v>
      </c>
      <c r="GV1328">
        <f t="shared" ref="GV1328:GV1334" si="1219">ROUND((GT1328),6)</f>
        <v>0</v>
      </c>
      <c r="GW1328">
        <v>1</v>
      </c>
      <c r="GX1328">
        <f t="shared" ref="GX1328:GX1334" si="1220">ROUND(HC1328*I1328,2)</f>
        <v>0</v>
      </c>
      <c r="HA1328">
        <v>0</v>
      </c>
      <c r="HB1328">
        <v>0</v>
      </c>
      <c r="HC1328">
        <f t="shared" ref="HC1328:HC1334" si="1221">GV1328*GW1328</f>
        <v>0</v>
      </c>
      <c r="HE1328" t="s">
        <v>3</v>
      </c>
      <c r="HF1328" t="s">
        <v>3</v>
      </c>
      <c r="HM1328" t="s">
        <v>3</v>
      </c>
      <c r="HN1328" t="s">
        <v>3</v>
      </c>
      <c r="HO1328" t="s">
        <v>3</v>
      </c>
      <c r="HP1328" t="s">
        <v>3</v>
      </c>
      <c r="HQ1328" t="s">
        <v>3</v>
      </c>
      <c r="IK1328">
        <v>0</v>
      </c>
    </row>
    <row r="1329" spans="1:245" x14ac:dyDescent="0.2">
      <c r="A1329">
        <v>18</v>
      </c>
      <c r="B1329">
        <v>1</v>
      </c>
      <c r="C1329">
        <v>614</v>
      </c>
      <c r="E1329" t="s">
        <v>27</v>
      </c>
      <c r="F1329" t="s">
        <v>28</v>
      </c>
      <c r="G1329" t="s">
        <v>29</v>
      </c>
      <c r="H1329" t="s">
        <v>30</v>
      </c>
      <c r="I1329">
        <f>I1328*J1329</f>
        <v>-9.8900000000000002E-2</v>
      </c>
      <c r="J1329">
        <v>-4.6000000000000005</v>
      </c>
      <c r="K1329">
        <v>-4.5999999999999996</v>
      </c>
      <c r="O1329">
        <f t="shared" si="1186"/>
        <v>0</v>
      </c>
      <c r="P1329">
        <f t="shared" si="1187"/>
        <v>0</v>
      </c>
      <c r="Q1329">
        <f t="shared" si="1188"/>
        <v>0</v>
      </c>
      <c r="R1329">
        <f t="shared" si="1189"/>
        <v>0</v>
      </c>
      <c r="S1329">
        <f t="shared" si="1190"/>
        <v>0</v>
      </c>
      <c r="T1329">
        <f t="shared" si="1191"/>
        <v>0</v>
      </c>
      <c r="U1329">
        <f t="shared" si="1192"/>
        <v>0</v>
      </c>
      <c r="V1329">
        <f t="shared" si="1193"/>
        <v>0</v>
      </c>
      <c r="W1329">
        <f t="shared" si="1194"/>
        <v>0</v>
      </c>
      <c r="X1329">
        <f t="shared" si="1195"/>
        <v>0</v>
      </c>
      <c r="Y1329">
        <f t="shared" si="1195"/>
        <v>0</v>
      </c>
      <c r="AA1329">
        <v>55282325</v>
      </c>
      <c r="AB1329">
        <f t="shared" si="1196"/>
        <v>0</v>
      </c>
      <c r="AC1329">
        <f t="shared" si="1197"/>
        <v>0</v>
      </c>
      <c r="AD1329">
        <f t="shared" si="1198"/>
        <v>0</v>
      </c>
      <c r="AE1329">
        <f t="shared" si="1199"/>
        <v>0</v>
      </c>
      <c r="AF1329">
        <f t="shared" si="1199"/>
        <v>0</v>
      </c>
      <c r="AG1329">
        <f t="shared" si="1200"/>
        <v>0</v>
      </c>
      <c r="AH1329">
        <f t="shared" si="1201"/>
        <v>0</v>
      </c>
      <c r="AI1329">
        <f t="shared" si="1201"/>
        <v>0</v>
      </c>
      <c r="AJ1329">
        <f t="shared" si="1202"/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1</v>
      </c>
      <c r="AW1329">
        <v>1</v>
      </c>
      <c r="AZ1329">
        <v>1</v>
      </c>
      <c r="BA1329">
        <v>1</v>
      </c>
      <c r="BB1329">
        <v>1</v>
      </c>
      <c r="BC1329">
        <v>1</v>
      </c>
      <c r="BD1329" t="s">
        <v>3</v>
      </c>
      <c r="BE1329" t="s">
        <v>3</v>
      </c>
      <c r="BF1329" t="s">
        <v>3</v>
      </c>
      <c r="BG1329" t="s">
        <v>3</v>
      </c>
      <c r="BH1329">
        <v>3</v>
      </c>
      <c r="BI1329">
        <v>1</v>
      </c>
      <c r="BJ1329" t="s">
        <v>3</v>
      </c>
      <c r="BM1329">
        <v>456</v>
      </c>
      <c r="BN1329">
        <v>0</v>
      </c>
      <c r="BO1329" t="s">
        <v>3</v>
      </c>
      <c r="BP1329">
        <v>0</v>
      </c>
      <c r="BQ1329">
        <v>60</v>
      </c>
      <c r="BR1329">
        <v>1</v>
      </c>
      <c r="BS1329">
        <v>1</v>
      </c>
      <c r="BT1329">
        <v>1</v>
      </c>
      <c r="BU1329">
        <v>1</v>
      </c>
      <c r="BV1329">
        <v>1</v>
      </c>
      <c r="BW1329">
        <v>1</v>
      </c>
      <c r="BX1329">
        <v>1</v>
      </c>
      <c r="BY1329" t="s">
        <v>3</v>
      </c>
      <c r="BZ1329">
        <v>0</v>
      </c>
      <c r="CA1329">
        <v>0</v>
      </c>
      <c r="CB1329" t="s">
        <v>3</v>
      </c>
      <c r="CE1329">
        <v>30</v>
      </c>
      <c r="CF1329">
        <v>0</v>
      </c>
      <c r="CG1329">
        <v>0</v>
      </c>
      <c r="CM1329">
        <v>0</v>
      </c>
      <c r="CN1329" t="s">
        <v>3</v>
      </c>
      <c r="CO1329">
        <v>0</v>
      </c>
      <c r="CP1329">
        <f t="shared" si="1203"/>
        <v>0</v>
      </c>
      <c r="CQ1329">
        <f t="shared" si="1204"/>
        <v>0</v>
      </c>
      <c r="CR1329">
        <f t="shared" si="1205"/>
        <v>0</v>
      </c>
      <c r="CS1329">
        <f t="shared" si="1206"/>
        <v>0</v>
      </c>
      <c r="CT1329">
        <f t="shared" si="1207"/>
        <v>0</v>
      </c>
      <c r="CU1329">
        <f t="shared" si="1208"/>
        <v>0</v>
      </c>
      <c r="CV1329">
        <f t="shared" si="1209"/>
        <v>0</v>
      </c>
      <c r="CW1329">
        <f t="shared" si="1210"/>
        <v>0</v>
      </c>
      <c r="CX1329">
        <f t="shared" si="1210"/>
        <v>0</v>
      </c>
      <c r="CY1329">
        <f t="shared" si="1211"/>
        <v>0</v>
      </c>
      <c r="CZ1329">
        <f t="shared" si="1212"/>
        <v>0</v>
      </c>
      <c r="DC1329" t="s">
        <v>3</v>
      </c>
      <c r="DD1329" t="s">
        <v>3</v>
      </c>
      <c r="DE1329" t="s">
        <v>3</v>
      </c>
      <c r="DF1329" t="s">
        <v>3</v>
      </c>
      <c r="DG1329" t="s">
        <v>3</v>
      </c>
      <c r="DH1329" t="s">
        <v>3</v>
      </c>
      <c r="DI1329" t="s">
        <v>3</v>
      </c>
      <c r="DJ1329" t="s">
        <v>3</v>
      </c>
      <c r="DK1329" t="s">
        <v>3</v>
      </c>
      <c r="DL1329" t="s">
        <v>3</v>
      </c>
      <c r="DM1329" t="s">
        <v>3</v>
      </c>
      <c r="DN1329">
        <v>80</v>
      </c>
      <c r="DO1329">
        <v>55</v>
      </c>
      <c r="DP1329">
        <v>1.0469999999999999</v>
      </c>
      <c r="DQ1329">
        <v>1</v>
      </c>
      <c r="DU1329">
        <v>1009</v>
      </c>
      <c r="DV1329" t="s">
        <v>30</v>
      </c>
      <c r="DW1329" t="s">
        <v>30</v>
      </c>
      <c r="DX1329">
        <v>1000</v>
      </c>
      <c r="DZ1329" t="s">
        <v>3</v>
      </c>
      <c r="EA1329" t="s">
        <v>3</v>
      </c>
      <c r="EB1329" t="s">
        <v>3</v>
      </c>
      <c r="EC1329" t="s">
        <v>3</v>
      </c>
      <c r="EE1329">
        <v>54687882</v>
      </c>
      <c r="EF1329">
        <v>60</v>
      </c>
      <c r="EG1329" t="s">
        <v>24</v>
      </c>
      <c r="EH1329">
        <v>0</v>
      </c>
      <c r="EI1329" t="s">
        <v>3</v>
      </c>
      <c r="EJ1329">
        <v>1</v>
      </c>
      <c r="EK1329">
        <v>456</v>
      </c>
      <c r="EL1329" t="s">
        <v>25</v>
      </c>
      <c r="EM1329" t="s">
        <v>26</v>
      </c>
      <c r="EO1329" t="s">
        <v>3</v>
      </c>
      <c r="EQ1329">
        <v>32768</v>
      </c>
      <c r="ER1329">
        <v>0</v>
      </c>
      <c r="ES1329">
        <v>0</v>
      </c>
      <c r="ET1329">
        <v>0</v>
      </c>
      <c r="EU1329">
        <v>0</v>
      </c>
      <c r="EV1329">
        <v>0</v>
      </c>
      <c r="EW1329">
        <v>0</v>
      </c>
      <c r="EX1329">
        <v>0</v>
      </c>
      <c r="FQ1329">
        <v>0</v>
      </c>
      <c r="FR1329">
        <f t="shared" si="1213"/>
        <v>0</v>
      </c>
      <c r="FS1329">
        <v>0</v>
      </c>
      <c r="FX1329">
        <v>80</v>
      </c>
      <c r="FY1329">
        <v>55</v>
      </c>
      <c r="GA1329" t="s">
        <v>3</v>
      </c>
      <c r="GD1329">
        <v>0</v>
      </c>
      <c r="GF1329">
        <v>1489638031</v>
      </c>
      <c r="GG1329">
        <v>2</v>
      </c>
      <c r="GH1329">
        <v>1</v>
      </c>
      <c r="GI1329">
        <v>3</v>
      </c>
      <c r="GJ1329">
        <v>0</v>
      </c>
      <c r="GK1329">
        <f>ROUND(R1329*(R12)/100,2)</f>
        <v>0</v>
      </c>
      <c r="GL1329">
        <f t="shared" si="1214"/>
        <v>0</v>
      </c>
      <c r="GM1329">
        <f t="shared" si="1215"/>
        <v>0</v>
      </c>
      <c r="GN1329">
        <f t="shared" si="1216"/>
        <v>0</v>
      </c>
      <c r="GO1329">
        <f t="shared" si="1217"/>
        <v>0</v>
      </c>
      <c r="GP1329">
        <f t="shared" si="1218"/>
        <v>0</v>
      </c>
      <c r="GR1329">
        <v>0</v>
      </c>
      <c r="GS1329">
        <v>3</v>
      </c>
      <c r="GT1329">
        <v>0</v>
      </c>
      <c r="GU1329" t="s">
        <v>3</v>
      </c>
      <c r="GV1329">
        <f t="shared" si="1219"/>
        <v>0</v>
      </c>
      <c r="GW1329">
        <v>1</v>
      </c>
      <c r="GX1329">
        <f t="shared" si="1220"/>
        <v>0</v>
      </c>
      <c r="HA1329">
        <v>0</v>
      </c>
      <c r="HB1329">
        <v>0</v>
      </c>
      <c r="HC1329">
        <f t="shared" si="1221"/>
        <v>0</v>
      </c>
      <c r="HE1329" t="s">
        <v>3</v>
      </c>
      <c r="HF1329" t="s">
        <v>3</v>
      </c>
      <c r="HM1329" t="s">
        <v>3</v>
      </c>
      <c r="HN1329" t="s">
        <v>3</v>
      </c>
      <c r="HO1329" t="s">
        <v>3</v>
      </c>
      <c r="HP1329" t="s">
        <v>3</v>
      </c>
      <c r="HQ1329" t="s">
        <v>3</v>
      </c>
      <c r="IK1329">
        <v>0</v>
      </c>
    </row>
    <row r="1330" spans="1:245" x14ac:dyDescent="0.2">
      <c r="A1330">
        <v>17</v>
      </c>
      <c r="B1330">
        <v>1</v>
      </c>
      <c r="C1330">
        <f>ROW(SmtRes!A615)</f>
        <v>615</v>
      </c>
      <c r="D1330">
        <f>ROW(EtalonRes!A651)</f>
        <v>651</v>
      </c>
      <c r="E1330" t="s">
        <v>31</v>
      </c>
      <c r="F1330" t="s">
        <v>32</v>
      </c>
      <c r="G1330" t="s">
        <v>33</v>
      </c>
      <c r="H1330" t="s">
        <v>34</v>
      </c>
      <c r="I1330">
        <v>2.0499999999999998</v>
      </c>
      <c r="J1330">
        <v>0</v>
      </c>
      <c r="K1330">
        <v>2.0499999999999998</v>
      </c>
      <c r="O1330">
        <f t="shared" si="1186"/>
        <v>331.72</v>
      </c>
      <c r="P1330">
        <f t="shared" si="1187"/>
        <v>0</v>
      </c>
      <c r="Q1330">
        <f t="shared" si="1188"/>
        <v>0</v>
      </c>
      <c r="R1330">
        <f t="shared" si="1189"/>
        <v>0</v>
      </c>
      <c r="S1330">
        <f t="shared" si="1190"/>
        <v>331.72</v>
      </c>
      <c r="T1330">
        <f t="shared" si="1191"/>
        <v>0</v>
      </c>
      <c r="U1330">
        <f t="shared" si="1192"/>
        <v>1.2299999999999998</v>
      </c>
      <c r="V1330">
        <f t="shared" si="1193"/>
        <v>0</v>
      </c>
      <c r="W1330">
        <f t="shared" si="1194"/>
        <v>0</v>
      </c>
      <c r="X1330">
        <f t="shared" si="1195"/>
        <v>275.33</v>
      </c>
      <c r="Y1330">
        <f t="shared" si="1195"/>
        <v>136.01</v>
      </c>
      <c r="AA1330">
        <v>55282325</v>
      </c>
      <c r="AB1330">
        <f t="shared" si="1196"/>
        <v>6.13</v>
      </c>
      <c r="AC1330">
        <f t="shared" si="1197"/>
        <v>0</v>
      </c>
      <c r="AD1330">
        <f t="shared" si="1198"/>
        <v>0</v>
      </c>
      <c r="AE1330">
        <f t="shared" si="1199"/>
        <v>0</v>
      </c>
      <c r="AF1330">
        <f t="shared" si="1199"/>
        <v>6.13</v>
      </c>
      <c r="AG1330">
        <f t="shared" si="1200"/>
        <v>0</v>
      </c>
      <c r="AH1330">
        <f t="shared" si="1201"/>
        <v>0.6</v>
      </c>
      <c r="AI1330">
        <f t="shared" si="1201"/>
        <v>0</v>
      </c>
      <c r="AJ1330">
        <f t="shared" si="1202"/>
        <v>0</v>
      </c>
      <c r="AK1330">
        <v>6.13</v>
      </c>
      <c r="AL1330">
        <v>0</v>
      </c>
      <c r="AM1330">
        <v>0</v>
      </c>
      <c r="AN1330">
        <v>0</v>
      </c>
      <c r="AO1330">
        <v>6.13</v>
      </c>
      <c r="AP1330">
        <v>0</v>
      </c>
      <c r="AQ1330">
        <v>0.6</v>
      </c>
      <c r="AR1330">
        <v>0</v>
      </c>
      <c r="AS1330">
        <v>0</v>
      </c>
      <c r="AT1330">
        <v>83</v>
      </c>
      <c r="AU1330">
        <v>41</v>
      </c>
      <c r="AV1330">
        <v>1</v>
      </c>
      <c r="AW1330">
        <v>1</v>
      </c>
      <c r="AZ1330">
        <v>1</v>
      </c>
      <c r="BA1330">
        <v>26.39</v>
      </c>
      <c r="BB1330">
        <v>1</v>
      </c>
      <c r="BC1330">
        <v>1</v>
      </c>
      <c r="BD1330" t="s">
        <v>3</v>
      </c>
      <c r="BE1330" t="s">
        <v>3</v>
      </c>
      <c r="BF1330" t="s">
        <v>3</v>
      </c>
      <c r="BG1330" t="s">
        <v>3</v>
      </c>
      <c r="BH1330">
        <v>0</v>
      </c>
      <c r="BI1330">
        <v>1</v>
      </c>
      <c r="BJ1330" t="s">
        <v>35</v>
      </c>
      <c r="BM1330">
        <v>478</v>
      </c>
      <c r="BN1330">
        <v>0</v>
      </c>
      <c r="BO1330" t="s">
        <v>32</v>
      </c>
      <c r="BP1330">
        <v>1</v>
      </c>
      <c r="BQ1330">
        <v>60</v>
      </c>
      <c r="BR1330">
        <v>0</v>
      </c>
      <c r="BS1330">
        <v>26.39</v>
      </c>
      <c r="BT1330">
        <v>1</v>
      </c>
      <c r="BU1330">
        <v>1</v>
      </c>
      <c r="BV1330">
        <v>1</v>
      </c>
      <c r="BW1330">
        <v>1</v>
      </c>
      <c r="BX1330">
        <v>1</v>
      </c>
      <c r="BY1330" t="s">
        <v>3</v>
      </c>
      <c r="BZ1330">
        <v>83</v>
      </c>
      <c r="CA1330">
        <v>41</v>
      </c>
      <c r="CB1330" t="s">
        <v>3</v>
      </c>
      <c r="CE1330">
        <v>30</v>
      </c>
      <c r="CF1330">
        <v>0</v>
      </c>
      <c r="CG1330">
        <v>0</v>
      </c>
      <c r="CM1330">
        <v>0</v>
      </c>
      <c r="CN1330" t="s">
        <v>3</v>
      </c>
      <c r="CO1330">
        <v>0</v>
      </c>
      <c r="CP1330">
        <f t="shared" si="1203"/>
        <v>331.72</v>
      </c>
      <c r="CQ1330">
        <f t="shared" si="1204"/>
        <v>0</v>
      </c>
      <c r="CR1330">
        <f t="shared" si="1205"/>
        <v>0</v>
      </c>
      <c r="CS1330">
        <f t="shared" si="1206"/>
        <v>0</v>
      </c>
      <c r="CT1330">
        <f t="shared" si="1207"/>
        <v>161.77000000000001</v>
      </c>
      <c r="CU1330">
        <f t="shared" si="1208"/>
        <v>0</v>
      </c>
      <c r="CV1330">
        <f t="shared" si="1209"/>
        <v>0.6</v>
      </c>
      <c r="CW1330">
        <f t="shared" si="1210"/>
        <v>0</v>
      </c>
      <c r="CX1330">
        <f t="shared" si="1210"/>
        <v>0</v>
      </c>
      <c r="CY1330">
        <f t="shared" si="1211"/>
        <v>275.32760000000002</v>
      </c>
      <c r="CZ1330">
        <f t="shared" si="1212"/>
        <v>136.0052</v>
      </c>
      <c r="DC1330" t="s">
        <v>3</v>
      </c>
      <c r="DD1330" t="s">
        <v>3</v>
      </c>
      <c r="DE1330" t="s">
        <v>3</v>
      </c>
      <c r="DF1330" t="s">
        <v>3</v>
      </c>
      <c r="DG1330" t="s">
        <v>3</v>
      </c>
      <c r="DH1330" t="s">
        <v>3</v>
      </c>
      <c r="DI1330" t="s">
        <v>3</v>
      </c>
      <c r="DJ1330" t="s">
        <v>3</v>
      </c>
      <c r="DK1330" t="s">
        <v>3</v>
      </c>
      <c r="DL1330" t="s">
        <v>3</v>
      </c>
      <c r="DM1330" t="s">
        <v>3</v>
      </c>
      <c r="DN1330">
        <v>100</v>
      </c>
      <c r="DO1330">
        <v>64</v>
      </c>
      <c r="DP1330">
        <v>1.0249999999999999</v>
      </c>
      <c r="DQ1330">
        <v>1</v>
      </c>
      <c r="DU1330">
        <v>1013</v>
      </c>
      <c r="DV1330" t="s">
        <v>34</v>
      </c>
      <c r="DW1330" t="s">
        <v>34</v>
      </c>
      <c r="DX1330">
        <v>1</v>
      </c>
      <c r="DZ1330" t="s">
        <v>3</v>
      </c>
      <c r="EA1330" t="s">
        <v>3</v>
      </c>
      <c r="EB1330" t="s">
        <v>3</v>
      </c>
      <c r="EC1330" t="s">
        <v>3</v>
      </c>
      <c r="EE1330">
        <v>54687904</v>
      </c>
      <c r="EF1330">
        <v>60</v>
      </c>
      <c r="EG1330" t="s">
        <v>24</v>
      </c>
      <c r="EH1330">
        <v>0</v>
      </c>
      <c r="EI1330" t="s">
        <v>3</v>
      </c>
      <c r="EJ1330">
        <v>1</v>
      </c>
      <c r="EK1330">
        <v>478</v>
      </c>
      <c r="EL1330" t="s">
        <v>36</v>
      </c>
      <c r="EM1330" t="s">
        <v>37</v>
      </c>
      <c r="EO1330" t="s">
        <v>3</v>
      </c>
      <c r="EQ1330">
        <v>0</v>
      </c>
      <c r="ER1330">
        <v>6.13</v>
      </c>
      <c r="ES1330">
        <v>0</v>
      </c>
      <c r="ET1330">
        <v>0</v>
      </c>
      <c r="EU1330">
        <v>0</v>
      </c>
      <c r="EV1330">
        <v>6.13</v>
      </c>
      <c r="EW1330">
        <v>0.6</v>
      </c>
      <c r="EX1330">
        <v>0</v>
      </c>
      <c r="EY1330">
        <v>0</v>
      </c>
      <c r="FQ1330">
        <v>0</v>
      </c>
      <c r="FR1330">
        <f t="shared" si="1213"/>
        <v>0</v>
      </c>
      <c r="FS1330">
        <v>0</v>
      </c>
      <c r="FX1330">
        <v>100</v>
      </c>
      <c r="FY1330">
        <v>64</v>
      </c>
      <c r="GA1330" t="s">
        <v>3</v>
      </c>
      <c r="GD1330">
        <v>0</v>
      </c>
      <c r="GF1330">
        <v>-750453579</v>
      </c>
      <c r="GG1330">
        <v>2</v>
      </c>
      <c r="GH1330">
        <v>1</v>
      </c>
      <c r="GI1330">
        <v>3</v>
      </c>
      <c r="GJ1330">
        <v>0</v>
      </c>
      <c r="GK1330">
        <f>ROUND(R1330*(R12)/100,2)</f>
        <v>0</v>
      </c>
      <c r="GL1330">
        <f t="shared" si="1214"/>
        <v>0</v>
      </c>
      <c r="GM1330">
        <f t="shared" si="1215"/>
        <v>743.06</v>
      </c>
      <c r="GN1330">
        <f t="shared" si="1216"/>
        <v>743.06</v>
      </c>
      <c r="GO1330">
        <f t="shared" si="1217"/>
        <v>0</v>
      </c>
      <c r="GP1330">
        <f t="shared" si="1218"/>
        <v>0</v>
      </c>
      <c r="GR1330">
        <v>0</v>
      </c>
      <c r="GS1330">
        <v>3</v>
      </c>
      <c r="GT1330">
        <v>0</v>
      </c>
      <c r="GU1330" t="s">
        <v>3</v>
      </c>
      <c r="GV1330">
        <f t="shared" si="1219"/>
        <v>0</v>
      </c>
      <c r="GW1330">
        <v>1</v>
      </c>
      <c r="GX1330">
        <f t="shared" si="1220"/>
        <v>0</v>
      </c>
      <c r="HA1330">
        <v>0</v>
      </c>
      <c r="HB1330">
        <v>0</v>
      </c>
      <c r="HC1330">
        <f t="shared" si="1221"/>
        <v>0</v>
      </c>
      <c r="HE1330" t="s">
        <v>3</v>
      </c>
      <c r="HF1330" t="s">
        <v>3</v>
      </c>
      <c r="HM1330" t="s">
        <v>3</v>
      </c>
      <c r="HN1330" t="s">
        <v>3</v>
      </c>
      <c r="HO1330" t="s">
        <v>3</v>
      </c>
      <c r="HP1330" t="s">
        <v>3</v>
      </c>
      <c r="HQ1330" t="s">
        <v>3</v>
      </c>
      <c r="IK1330">
        <v>0</v>
      </c>
    </row>
    <row r="1331" spans="1:245" x14ac:dyDescent="0.2">
      <c r="A1331">
        <v>17</v>
      </c>
      <c r="B1331">
        <v>1</v>
      </c>
      <c r="C1331">
        <f>ROW(SmtRes!A617)</f>
        <v>617</v>
      </c>
      <c r="D1331">
        <f>ROW(EtalonRes!A653)</f>
        <v>653</v>
      </c>
      <c r="E1331" t="s">
        <v>38</v>
      </c>
      <c r="F1331" t="s">
        <v>39</v>
      </c>
      <c r="G1331" t="s">
        <v>40</v>
      </c>
      <c r="H1331" t="s">
        <v>22</v>
      </c>
      <c r="I1331">
        <f>ROUND(1.98/100,9)</f>
        <v>1.9800000000000002E-2</v>
      </c>
      <c r="J1331">
        <v>0</v>
      </c>
      <c r="K1331">
        <f>ROUND(1.98/100,9)</f>
        <v>1.9800000000000002E-2</v>
      </c>
      <c r="O1331">
        <f t="shared" si="1186"/>
        <v>100.02</v>
      </c>
      <c r="P1331">
        <f t="shared" si="1187"/>
        <v>0</v>
      </c>
      <c r="Q1331">
        <f t="shared" si="1188"/>
        <v>0</v>
      </c>
      <c r="R1331">
        <f t="shared" si="1189"/>
        <v>0</v>
      </c>
      <c r="S1331">
        <f t="shared" si="1190"/>
        <v>100.02</v>
      </c>
      <c r="T1331">
        <f t="shared" si="1191"/>
        <v>0</v>
      </c>
      <c r="U1331">
        <f t="shared" si="1192"/>
        <v>0.34471800000000002</v>
      </c>
      <c r="V1331">
        <f t="shared" si="1193"/>
        <v>0</v>
      </c>
      <c r="W1331">
        <f t="shared" si="1194"/>
        <v>0</v>
      </c>
      <c r="X1331">
        <f t="shared" si="1195"/>
        <v>70.010000000000005</v>
      </c>
      <c r="Y1331">
        <f t="shared" si="1195"/>
        <v>41.01</v>
      </c>
      <c r="AA1331">
        <v>55282325</v>
      </c>
      <c r="AB1331">
        <f t="shared" si="1196"/>
        <v>191.34</v>
      </c>
      <c r="AC1331">
        <f t="shared" si="1197"/>
        <v>0</v>
      </c>
      <c r="AD1331">
        <f t="shared" si="1198"/>
        <v>0</v>
      </c>
      <c r="AE1331">
        <f t="shared" si="1199"/>
        <v>0</v>
      </c>
      <c r="AF1331">
        <f t="shared" si="1199"/>
        <v>191.34</v>
      </c>
      <c r="AG1331">
        <f t="shared" si="1200"/>
        <v>0</v>
      </c>
      <c r="AH1331">
        <f t="shared" si="1201"/>
        <v>17.41</v>
      </c>
      <c r="AI1331">
        <f t="shared" si="1201"/>
        <v>0</v>
      </c>
      <c r="AJ1331">
        <f t="shared" si="1202"/>
        <v>0</v>
      </c>
      <c r="AK1331">
        <v>191.34</v>
      </c>
      <c r="AL1331">
        <v>0</v>
      </c>
      <c r="AM1331">
        <v>0</v>
      </c>
      <c r="AN1331">
        <v>0</v>
      </c>
      <c r="AO1331">
        <v>191.34</v>
      </c>
      <c r="AP1331">
        <v>0</v>
      </c>
      <c r="AQ1331">
        <v>17.41</v>
      </c>
      <c r="AR1331">
        <v>0</v>
      </c>
      <c r="AS1331">
        <v>0</v>
      </c>
      <c r="AT1331">
        <v>70</v>
      </c>
      <c r="AU1331">
        <v>41</v>
      </c>
      <c r="AV1331">
        <v>1</v>
      </c>
      <c r="AW1331">
        <v>1</v>
      </c>
      <c r="AZ1331">
        <v>1</v>
      </c>
      <c r="BA1331">
        <v>26.39</v>
      </c>
      <c r="BB1331">
        <v>1</v>
      </c>
      <c r="BC1331">
        <v>1</v>
      </c>
      <c r="BD1331" t="s">
        <v>3</v>
      </c>
      <c r="BE1331" t="s">
        <v>3</v>
      </c>
      <c r="BF1331" t="s">
        <v>3</v>
      </c>
      <c r="BG1331" t="s">
        <v>3</v>
      </c>
      <c r="BH1331">
        <v>0</v>
      </c>
      <c r="BI1331">
        <v>1</v>
      </c>
      <c r="BJ1331" t="s">
        <v>41</v>
      </c>
      <c r="BM1331">
        <v>441</v>
      </c>
      <c r="BN1331">
        <v>0</v>
      </c>
      <c r="BO1331" t="s">
        <v>39</v>
      </c>
      <c r="BP1331">
        <v>1</v>
      </c>
      <c r="BQ1331">
        <v>60</v>
      </c>
      <c r="BR1331">
        <v>0</v>
      </c>
      <c r="BS1331">
        <v>26.39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 t="s">
        <v>3</v>
      </c>
      <c r="BZ1331">
        <v>70</v>
      </c>
      <c r="CA1331">
        <v>41</v>
      </c>
      <c r="CB1331" t="s">
        <v>3</v>
      </c>
      <c r="CE1331">
        <v>30</v>
      </c>
      <c r="CF1331">
        <v>0</v>
      </c>
      <c r="CG1331">
        <v>0</v>
      </c>
      <c r="CM1331">
        <v>0</v>
      </c>
      <c r="CN1331" t="s">
        <v>3</v>
      </c>
      <c r="CO1331">
        <v>0</v>
      </c>
      <c r="CP1331">
        <f t="shared" si="1203"/>
        <v>100.02</v>
      </c>
      <c r="CQ1331">
        <f t="shared" si="1204"/>
        <v>0</v>
      </c>
      <c r="CR1331">
        <f t="shared" si="1205"/>
        <v>0</v>
      </c>
      <c r="CS1331">
        <f t="shared" si="1206"/>
        <v>0</v>
      </c>
      <c r="CT1331">
        <f t="shared" si="1207"/>
        <v>5049.46</v>
      </c>
      <c r="CU1331">
        <f t="shared" si="1208"/>
        <v>0</v>
      </c>
      <c r="CV1331">
        <f t="shared" si="1209"/>
        <v>17.41</v>
      </c>
      <c r="CW1331">
        <f t="shared" si="1210"/>
        <v>0</v>
      </c>
      <c r="CX1331">
        <f t="shared" si="1210"/>
        <v>0</v>
      </c>
      <c r="CY1331">
        <f t="shared" si="1211"/>
        <v>70.013999999999996</v>
      </c>
      <c r="CZ1331">
        <f t="shared" si="1212"/>
        <v>41.008199999999995</v>
      </c>
      <c r="DC1331" t="s">
        <v>3</v>
      </c>
      <c r="DD1331" t="s">
        <v>3</v>
      </c>
      <c r="DE1331" t="s">
        <v>3</v>
      </c>
      <c r="DF1331" t="s">
        <v>3</v>
      </c>
      <c r="DG1331" t="s">
        <v>3</v>
      </c>
      <c r="DH1331" t="s">
        <v>3</v>
      </c>
      <c r="DI1331" t="s">
        <v>3</v>
      </c>
      <c r="DJ1331" t="s">
        <v>3</v>
      </c>
      <c r="DK1331" t="s">
        <v>3</v>
      </c>
      <c r="DL1331" t="s">
        <v>3</v>
      </c>
      <c r="DM1331" t="s">
        <v>3</v>
      </c>
      <c r="DN1331">
        <v>80</v>
      </c>
      <c r="DO1331">
        <v>55</v>
      </c>
      <c r="DP1331">
        <v>1.0469999999999999</v>
      </c>
      <c r="DQ1331">
        <v>1</v>
      </c>
      <c r="DU1331">
        <v>1005</v>
      </c>
      <c r="DV1331" t="s">
        <v>22</v>
      </c>
      <c r="DW1331" t="s">
        <v>22</v>
      </c>
      <c r="DX1331">
        <v>100</v>
      </c>
      <c r="DZ1331" t="s">
        <v>3</v>
      </c>
      <c r="EA1331" t="s">
        <v>3</v>
      </c>
      <c r="EB1331" t="s">
        <v>3</v>
      </c>
      <c r="EC1331" t="s">
        <v>3</v>
      </c>
      <c r="EE1331">
        <v>54687867</v>
      </c>
      <c r="EF1331">
        <v>60</v>
      </c>
      <c r="EG1331" t="s">
        <v>24</v>
      </c>
      <c r="EH1331">
        <v>0</v>
      </c>
      <c r="EI1331" t="s">
        <v>3</v>
      </c>
      <c r="EJ1331">
        <v>1</v>
      </c>
      <c r="EK1331">
        <v>441</v>
      </c>
      <c r="EL1331" t="s">
        <v>42</v>
      </c>
      <c r="EM1331" t="s">
        <v>43</v>
      </c>
      <c r="EO1331" t="s">
        <v>3</v>
      </c>
      <c r="EQ1331">
        <v>0</v>
      </c>
      <c r="ER1331">
        <v>191.34</v>
      </c>
      <c r="ES1331">
        <v>0</v>
      </c>
      <c r="ET1331">
        <v>0</v>
      </c>
      <c r="EU1331">
        <v>0</v>
      </c>
      <c r="EV1331">
        <v>191.34</v>
      </c>
      <c r="EW1331">
        <v>17.41</v>
      </c>
      <c r="EX1331">
        <v>0</v>
      </c>
      <c r="EY1331">
        <v>0</v>
      </c>
      <c r="FQ1331">
        <v>0</v>
      </c>
      <c r="FR1331">
        <f t="shared" si="1213"/>
        <v>0</v>
      </c>
      <c r="FS1331">
        <v>0</v>
      </c>
      <c r="FX1331">
        <v>80</v>
      </c>
      <c r="FY1331">
        <v>55</v>
      </c>
      <c r="GA1331" t="s">
        <v>3</v>
      </c>
      <c r="GD1331">
        <v>0</v>
      </c>
      <c r="GF1331">
        <v>-839833208</v>
      </c>
      <c r="GG1331">
        <v>2</v>
      </c>
      <c r="GH1331">
        <v>1</v>
      </c>
      <c r="GI1331">
        <v>3</v>
      </c>
      <c r="GJ1331">
        <v>0</v>
      </c>
      <c r="GK1331">
        <f>ROUND(R1331*(R12)/100,2)</f>
        <v>0</v>
      </c>
      <c r="GL1331">
        <f t="shared" si="1214"/>
        <v>0</v>
      </c>
      <c r="GM1331">
        <f t="shared" si="1215"/>
        <v>211.04</v>
      </c>
      <c r="GN1331">
        <f t="shared" si="1216"/>
        <v>211.04</v>
      </c>
      <c r="GO1331">
        <f t="shared" si="1217"/>
        <v>0</v>
      </c>
      <c r="GP1331">
        <f t="shared" si="1218"/>
        <v>0</v>
      </c>
      <c r="GR1331">
        <v>0</v>
      </c>
      <c r="GS1331">
        <v>3</v>
      </c>
      <c r="GT1331">
        <v>0</v>
      </c>
      <c r="GU1331" t="s">
        <v>3</v>
      </c>
      <c r="GV1331">
        <f t="shared" si="1219"/>
        <v>0</v>
      </c>
      <c r="GW1331">
        <v>1</v>
      </c>
      <c r="GX1331">
        <f t="shared" si="1220"/>
        <v>0</v>
      </c>
      <c r="HA1331">
        <v>0</v>
      </c>
      <c r="HB1331">
        <v>0</v>
      </c>
      <c r="HC1331">
        <f t="shared" si="1221"/>
        <v>0</v>
      </c>
      <c r="HE1331" t="s">
        <v>3</v>
      </c>
      <c r="HF1331" t="s">
        <v>3</v>
      </c>
      <c r="HM1331" t="s">
        <v>3</v>
      </c>
      <c r="HN1331" t="s">
        <v>3</v>
      </c>
      <c r="HO1331" t="s">
        <v>3</v>
      </c>
      <c r="HP1331" t="s">
        <v>3</v>
      </c>
      <c r="HQ1331" t="s">
        <v>3</v>
      </c>
      <c r="IK1331">
        <v>0</v>
      </c>
    </row>
    <row r="1332" spans="1:245" x14ac:dyDescent="0.2">
      <c r="A1332">
        <v>18</v>
      </c>
      <c r="B1332">
        <v>1</v>
      </c>
      <c r="C1332">
        <v>617</v>
      </c>
      <c r="E1332" t="s">
        <v>44</v>
      </c>
      <c r="F1332" t="s">
        <v>28</v>
      </c>
      <c r="G1332" t="s">
        <v>29</v>
      </c>
      <c r="H1332" t="s">
        <v>30</v>
      </c>
      <c r="I1332">
        <f>I1331*J1332</f>
        <v>-2.0195999999999999E-2</v>
      </c>
      <c r="J1332">
        <v>-1.0199999999999998</v>
      </c>
      <c r="K1332">
        <v>-1.02</v>
      </c>
      <c r="O1332">
        <f t="shared" si="1186"/>
        <v>0</v>
      </c>
      <c r="P1332">
        <f t="shared" si="1187"/>
        <v>0</v>
      </c>
      <c r="Q1332">
        <f t="shared" si="1188"/>
        <v>0</v>
      </c>
      <c r="R1332">
        <f t="shared" si="1189"/>
        <v>0</v>
      </c>
      <c r="S1332">
        <f t="shared" si="1190"/>
        <v>0</v>
      </c>
      <c r="T1332">
        <f t="shared" si="1191"/>
        <v>0</v>
      </c>
      <c r="U1332">
        <f t="shared" si="1192"/>
        <v>0</v>
      </c>
      <c r="V1332">
        <f t="shared" si="1193"/>
        <v>0</v>
      </c>
      <c r="W1332">
        <f t="shared" si="1194"/>
        <v>0</v>
      </c>
      <c r="X1332">
        <f t="shared" si="1195"/>
        <v>0</v>
      </c>
      <c r="Y1332">
        <f t="shared" si="1195"/>
        <v>0</v>
      </c>
      <c r="AA1332">
        <v>55282325</v>
      </c>
      <c r="AB1332">
        <f t="shared" si="1196"/>
        <v>0</v>
      </c>
      <c r="AC1332">
        <f t="shared" si="1197"/>
        <v>0</v>
      </c>
      <c r="AD1332">
        <f t="shared" si="1198"/>
        <v>0</v>
      </c>
      <c r="AE1332">
        <f t="shared" si="1199"/>
        <v>0</v>
      </c>
      <c r="AF1332">
        <f t="shared" si="1199"/>
        <v>0</v>
      </c>
      <c r="AG1332">
        <f t="shared" si="1200"/>
        <v>0</v>
      </c>
      <c r="AH1332">
        <f t="shared" si="1201"/>
        <v>0</v>
      </c>
      <c r="AI1332">
        <f t="shared" si="1201"/>
        <v>0</v>
      </c>
      <c r="AJ1332">
        <f t="shared" si="1202"/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1</v>
      </c>
      <c r="AW1332">
        <v>1</v>
      </c>
      <c r="AZ1332">
        <v>1</v>
      </c>
      <c r="BA1332">
        <v>1</v>
      </c>
      <c r="BB1332">
        <v>1</v>
      </c>
      <c r="BC1332">
        <v>1</v>
      </c>
      <c r="BD1332" t="s">
        <v>3</v>
      </c>
      <c r="BE1332" t="s">
        <v>3</v>
      </c>
      <c r="BF1332" t="s">
        <v>3</v>
      </c>
      <c r="BG1332" t="s">
        <v>3</v>
      </c>
      <c r="BH1332">
        <v>3</v>
      </c>
      <c r="BI1332">
        <v>1</v>
      </c>
      <c r="BJ1332" t="s">
        <v>3</v>
      </c>
      <c r="BM1332">
        <v>441</v>
      </c>
      <c r="BN1332">
        <v>0</v>
      </c>
      <c r="BO1332" t="s">
        <v>3</v>
      </c>
      <c r="BP1332">
        <v>0</v>
      </c>
      <c r="BQ1332">
        <v>60</v>
      </c>
      <c r="BR1332">
        <v>1</v>
      </c>
      <c r="BS1332">
        <v>1</v>
      </c>
      <c r="BT1332">
        <v>1</v>
      </c>
      <c r="BU1332">
        <v>1</v>
      </c>
      <c r="BV1332">
        <v>1</v>
      </c>
      <c r="BW1332">
        <v>1</v>
      </c>
      <c r="BX1332">
        <v>1</v>
      </c>
      <c r="BY1332" t="s">
        <v>3</v>
      </c>
      <c r="BZ1332">
        <v>0</v>
      </c>
      <c r="CA1332">
        <v>0</v>
      </c>
      <c r="CB1332" t="s">
        <v>3</v>
      </c>
      <c r="CE1332">
        <v>30</v>
      </c>
      <c r="CF1332">
        <v>0</v>
      </c>
      <c r="CG1332">
        <v>0</v>
      </c>
      <c r="CM1332">
        <v>0</v>
      </c>
      <c r="CN1332" t="s">
        <v>3</v>
      </c>
      <c r="CO1332">
        <v>0</v>
      </c>
      <c r="CP1332">
        <f t="shared" si="1203"/>
        <v>0</v>
      </c>
      <c r="CQ1332">
        <f t="shared" si="1204"/>
        <v>0</v>
      </c>
      <c r="CR1332">
        <f t="shared" si="1205"/>
        <v>0</v>
      </c>
      <c r="CS1332">
        <f t="shared" si="1206"/>
        <v>0</v>
      </c>
      <c r="CT1332">
        <f t="shared" si="1207"/>
        <v>0</v>
      </c>
      <c r="CU1332">
        <f t="shared" si="1208"/>
        <v>0</v>
      </c>
      <c r="CV1332">
        <f t="shared" si="1209"/>
        <v>0</v>
      </c>
      <c r="CW1332">
        <f t="shared" si="1210"/>
        <v>0</v>
      </c>
      <c r="CX1332">
        <f t="shared" si="1210"/>
        <v>0</v>
      </c>
      <c r="CY1332">
        <f t="shared" si="1211"/>
        <v>0</v>
      </c>
      <c r="CZ1332">
        <f t="shared" si="1212"/>
        <v>0</v>
      </c>
      <c r="DC1332" t="s">
        <v>3</v>
      </c>
      <c r="DD1332" t="s">
        <v>3</v>
      </c>
      <c r="DE1332" t="s">
        <v>3</v>
      </c>
      <c r="DF1332" t="s">
        <v>3</v>
      </c>
      <c r="DG1332" t="s">
        <v>3</v>
      </c>
      <c r="DH1332" t="s">
        <v>3</v>
      </c>
      <c r="DI1332" t="s">
        <v>3</v>
      </c>
      <c r="DJ1332" t="s">
        <v>3</v>
      </c>
      <c r="DK1332" t="s">
        <v>3</v>
      </c>
      <c r="DL1332" t="s">
        <v>3</v>
      </c>
      <c r="DM1332" t="s">
        <v>3</v>
      </c>
      <c r="DN1332">
        <v>80</v>
      </c>
      <c r="DO1332">
        <v>55</v>
      </c>
      <c r="DP1332">
        <v>1.0469999999999999</v>
      </c>
      <c r="DQ1332">
        <v>1</v>
      </c>
      <c r="DU1332">
        <v>1009</v>
      </c>
      <c r="DV1332" t="s">
        <v>30</v>
      </c>
      <c r="DW1332" t="s">
        <v>30</v>
      </c>
      <c r="DX1332">
        <v>1000</v>
      </c>
      <c r="DZ1332" t="s">
        <v>3</v>
      </c>
      <c r="EA1332" t="s">
        <v>3</v>
      </c>
      <c r="EB1332" t="s">
        <v>3</v>
      </c>
      <c r="EC1332" t="s">
        <v>3</v>
      </c>
      <c r="EE1332">
        <v>54687867</v>
      </c>
      <c r="EF1332">
        <v>60</v>
      </c>
      <c r="EG1332" t="s">
        <v>24</v>
      </c>
      <c r="EH1332">
        <v>0</v>
      </c>
      <c r="EI1332" t="s">
        <v>3</v>
      </c>
      <c r="EJ1332">
        <v>1</v>
      </c>
      <c r="EK1332">
        <v>441</v>
      </c>
      <c r="EL1332" t="s">
        <v>42</v>
      </c>
      <c r="EM1332" t="s">
        <v>43</v>
      </c>
      <c r="EO1332" t="s">
        <v>3</v>
      </c>
      <c r="EQ1332">
        <v>32768</v>
      </c>
      <c r="ER1332">
        <v>0</v>
      </c>
      <c r="ES1332">
        <v>0</v>
      </c>
      <c r="ET1332">
        <v>0</v>
      </c>
      <c r="EU1332">
        <v>0</v>
      </c>
      <c r="EV1332">
        <v>0</v>
      </c>
      <c r="EW1332">
        <v>0</v>
      </c>
      <c r="EX1332">
        <v>0</v>
      </c>
      <c r="FQ1332">
        <v>0</v>
      </c>
      <c r="FR1332">
        <f t="shared" si="1213"/>
        <v>0</v>
      </c>
      <c r="FS1332">
        <v>0</v>
      </c>
      <c r="FX1332">
        <v>80</v>
      </c>
      <c r="FY1332">
        <v>55</v>
      </c>
      <c r="GA1332" t="s">
        <v>3</v>
      </c>
      <c r="GD1332">
        <v>0</v>
      </c>
      <c r="GF1332">
        <v>1489638031</v>
      </c>
      <c r="GG1332">
        <v>2</v>
      </c>
      <c r="GH1332">
        <v>1</v>
      </c>
      <c r="GI1332">
        <v>3</v>
      </c>
      <c r="GJ1332">
        <v>0</v>
      </c>
      <c r="GK1332">
        <f>ROUND(R1332*(R12)/100,2)</f>
        <v>0</v>
      </c>
      <c r="GL1332">
        <f t="shared" si="1214"/>
        <v>0</v>
      </c>
      <c r="GM1332">
        <f t="shared" si="1215"/>
        <v>0</v>
      </c>
      <c r="GN1332">
        <f t="shared" si="1216"/>
        <v>0</v>
      </c>
      <c r="GO1332">
        <f t="shared" si="1217"/>
        <v>0</v>
      </c>
      <c r="GP1332">
        <f t="shared" si="1218"/>
        <v>0</v>
      </c>
      <c r="GR1332">
        <v>0</v>
      </c>
      <c r="GS1332">
        <v>3</v>
      </c>
      <c r="GT1332">
        <v>0</v>
      </c>
      <c r="GU1332" t="s">
        <v>3</v>
      </c>
      <c r="GV1332">
        <f t="shared" si="1219"/>
        <v>0</v>
      </c>
      <c r="GW1332">
        <v>1</v>
      </c>
      <c r="GX1332">
        <f t="shared" si="1220"/>
        <v>0</v>
      </c>
      <c r="HA1332">
        <v>0</v>
      </c>
      <c r="HB1332">
        <v>0</v>
      </c>
      <c r="HC1332">
        <f t="shared" si="1221"/>
        <v>0</v>
      </c>
      <c r="HE1332" t="s">
        <v>3</v>
      </c>
      <c r="HF1332" t="s">
        <v>3</v>
      </c>
      <c r="HM1332" t="s">
        <v>3</v>
      </c>
      <c r="HN1332" t="s">
        <v>3</v>
      </c>
      <c r="HO1332" t="s">
        <v>3</v>
      </c>
      <c r="HP1332" t="s">
        <v>3</v>
      </c>
      <c r="HQ1332" t="s">
        <v>3</v>
      </c>
      <c r="IK1332">
        <v>0</v>
      </c>
    </row>
    <row r="1333" spans="1:245" x14ac:dyDescent="0.2">
      <c r="A1333">
        <v>17</v>
      </c>
      <c r="B1333">
        <v>1</v>
      </c>
      <c r="C1333">
        <f>ROW(SmtRes!A618)</f>
        <v>618</v>
      </c>
      <c r="D1333">
        <f>ROW(EtalonRes!A656)</f>
        <v>656</v>
      </c>
      <c r="E1333" t="s">
        <v>45</v>
      </c>
      <c r="F1333" t="s">
        <v>46</v>
      </c>
      <c r="G1333" t="s">
        <v>47</v>
      </c>
      <c r="H1333" t="s">
        <v>48</v>
      </c>
      <c r="I1333">
        <f>ROUND(2/100,9)</f>
        <v>0.02</v>
      </c>
      <c r="J1333">
        <v>0</v>
      </c>
      <c r="K1333">
        <f>ROUND(2/100,9)</f>
        <v>0.02</v>
      </c>
      <c r="O1333">
        <f t="shared" si="1186"/>
        <v>120.34</v>
      </c>
      <c r="P1333">
        <f t="shared" si="1187"/>
        <v>0</v>
      </c>
      <c r="Q1333">
        <f t="shared" si="1188"/>
        <v>0</v>
      </c>
      <c r="R1333">
        <f t="shared" si="1189"/>
        <v>0</v>
      </c>
      <c r="S1333">
        <f t="shared" si="1190"/>
        <v>120.34</v>
      </c>
      <c r="T1333">
        <f t="shared" si="1191"/>
        <v>0</v>
      </c>
      <c r="U1333">
        <f t="shared" si="1192"/>
        <v>0.41460000000000002</v>
      </c>
      <c r="V1333">
        <f t="shared" si="1193"/>
        <v>0</v>
      </c>
      <c r="W1333">
        <f t="shared" si="1194"/>
        <v>0</v>
      </c>
      <c r="X1333">
        <f t="shared" si="1195"/>
        <v>108.31</v>
      </c>
      <c r="Y1333">
        <f t="shared" si="1195"/>
        <v>49.34</v>
      </c>
      <c r="AA1333">
        <v>55282325</v>
      </c>
      <c r="AB1333">
        <f t="shared" si="1196"/>
        <v>227.82</v>
      </c>
      <c r="AC1333">
        <f t="shared" si="1197"/>
        <v>0</v>
      </c>
      <c r="AD1333">
        <f t="shared" si="1198"/>
        <v>0</v>
      </c>
      <c r="AE1333">
        <f t="shared" si="1199"/>
        <v>0</v>
      </c>
      <c r="AF1333">
        <f t="shared" si="1199"/>
        <v>227.82</v>
      </c>
      <c r="AG1333">
        <f t="shared" si="1200"/>
        <v>0</v>
      </c>
      <c r="AH1333">
        <f t="shared" si="1201"/>
        <v>20.73</v>
      </c>
      <c r="AI1333">
        <f t="shared" si="1201"/>
        <v>0</v>
      </c>
      <c r="AJ1333">
        <f t="shared" si="1202"/>
        <v>0</v>
      </c>
      <c r="AK1333">
        <v>227.82</v>
      </c>
      <c r="AL1333">
        <v>0</v>
      </c>
      <c r="AM1333">
        <v>0</v>
      </c>
      <c r="AN1333">
        <v>0</v>
      </c>
      <c r="AO1333">
        <v>227.82</v>
      </c>
      <c r="AP1333">
        <v>0</v>
      </c>
      <c r="AQ1333">
        <v>20.73</v>
      </c>
      <c r="AR1333">
        <v>0</v>
      </c>
      <c r="AS1333">
        <v>0</v>
      </c>
      <c r="AT1333">
        <v>90</v>
      </c>
      <c r="AU1333">
        <v>41</v>
      </c>
      <c r="AV1333">
        <v>1</v>
      </c>
      <c r="AW1333">
        <v>1</v>
      </c>
      <c r="AZ1333">
        <v>1</v>
      </c>
      <c r="BA1333">
        <v>26.39</v>
      </c>
      <c r="BB1333">
        <v>1</v>
      </c>
      <c r="BC1333">
        <v>1</v>
      </c>
      <c r="BD1333" t="s">
        <v>3</v>
      </c>
      <c r="BE1333" t="s">
        <v>3</v>
      </c>
      <c r="BF1333" t="s">
        <v>3</v>
      </c>
      <c r="BG1333" t="s">
        <v>3</v>
      </c>
      <c r="BH1333">
        <v>0</v>
      </c>
      <c r="BI1333">
        <v>1</v>
      </c>
      <c r="BJ1333" t="s">
        <v>49</v>
      </c>
      <c r="BM1333">
        <v>621</v>
      </c>
      <c r="BN1333">
        <v>0</v>
      </c>
      <c r="BO1333" t="s">
        <v>46</v>
      </c>
      <c r="BP1333">
        <v>1</v>
      </c>
      <c r="BQ1333">
        <v>60</v>
      </c>
      <c r="BR1333">
        <v>0</v>
      </c>
      <c r="BS1333">
        <v>26.39</v>
      </c>
      <c r="BT1333">
        <v>1</v>
      </c>
      <c r="BU1333">
        <v>1</v>
      </c>
      <c r="BV1333">
        <v>1</v>
      </c>
      <c r="BW1333">
        <v>1</v>
      </c>
      <c r="BX1333">
        <v>1</v>
      </c>
      <c r="BY1333" t="s">
        <v>3</v>
      </c>
      <c r="BZ1333">
        <v>90</v>
      </c>
      <c r="CA1333">
        <v>41</v>
      </c>
      <c r="CB1333" t="s">
        <v>3</v>
      </c>
      <c r="CE1333">
        <v>30</v>
      </c>
      <c r="CF1333">
        <v>0</v>
      </c>
      <c r="CG1333">
        <v>0</v>
      </c>
      <c r="CM1333">
        <v>0</v>
      </c>
      <c r="CN1333" t="s">
        <v>3</v>
      </c>
      <c r="CO1333">
        <v>0</v>
      </c>
      <c r="CP1333">
        <f t="shared" si="1203"/>
        <v>120.34</v>
      </c>
      <c r="CQ1333">
        <f t="shared" si="1204"/>
        <v>0</v>
      </c>
      <c r="CR1333">
        <f t="shared" si="1205"/>
        <v>0</v>
      </c>
      <c r="CS1333">
        <f t="shared" si="1206"/>
        <v>0</v>
      </c>
      <c r="CT1333">
        <f t="shared" si="1207"/>
        <v>6012.17</v>
      </c>
      <c r="CU1333">
        <f t="shared" si="1208"/>
        <v>0</v>
      </c>
      <c r="CV1333">
        <f t="shared" si="1209"/>
        <v>20.73</v>
      </c>
      <c r="CW1333">
        <f t="shared" si="1210"/>
        <v>0</v>
      </c>
      <c r="CX1333">
        <f t="shared" si="1210"/>
        <v>0</v>
      </c>
      <c r="CY1333">
        <f t="shared" si="1211"/>
        <v>108.30600000000001</v>
      </c>
      <c r="CZ1333">
        <f t="shared" si="1212"/>
        <v>49.339399999999998</v>
      </c>
      <c r="DC1333" t="s">
        <v>3</v>
      </c>
      <c r="DD1333" t="s">
        <v>3</v>
      </c>
      <c r="DE1333" t="s">
        <v>3</v>
      </c>
      <c r="DF1333" t="s">
        <v>3</v>
      </c>
      <c r="DG1333" t="s">
        <v>3</v>
      </c>
      <c r="DH1333" t="s">
        <v>3</v>
      </c>
      <c r="DI1333" t="s">
        <v>3</v>
      </c>
      <c r="DJ1333" t="s">
        <v>3</v>
      </c>
      <c r="DK1333" t="s">
        <v>3</v>
      </c>
      <c r="DL1333" t="s">
        <v>3</v>
      </c>
      <c r="DM1333" t="s">
        <v>3</v>
      </c>
      <c r="DN1333">
        <v>110</v>
      </c>
      <c r="DO1333">
        <v>74</v>
      </c>
      <c r="DP1333">
        <v>1.0669999999999999</v>
      </c>
      <c r="DQ1333">
        <v>1</v>
      </c>
      <c r="DU1333">
        <v>1003</v>
      </c>
      <c r="DV1333" t="s">
        <v>48</v>
      </c>
      <c r="DW1333" t="s">
        <v>48</v>
      </c>
      <c r="DX1333">
        <v>100</v>
      </c>
      <c r="DZ1333" t="s">
        <v>3</v>
      </c>
      <c r="EA1333" t="s">
        <v>3</v>
      </c>
      <c r="EB1333" t="s">
        <v>3</v>
      </c>
      <c r="EC1333" t="s">
        <v>3</v>
      </c>
      <c r="EE1333">
        <v>54688047</v>
      </c>
      <c r="EF1333">
        <v>60</v>
      </c>
      <c r="EG1333" t="s">
        <v>24</v>
      </c>
      <c r="EH1333">
        <v>0</v>
      </c>
      <c r="EI1333" t="s">
        <v>3</v>
      </c>
      <c r="EJ1333">
        <v>1</v>
      </c>
      <c r="EK1333">
        <v>621</v>
      </c>
      <c r="EL1333" t="s">
        <v>50</v>
      </c>
      <c r="EM1333" t="s">
        <v>51</v>
      </c>
      <c r="EO1333" t="s">
        <v>3</v>
      </c>
      <c r="EQ1333">
        <v>0</v>
      </c>
      <c r="ER1333">
        <v>227.82</v>
      </c>
      <c r="ES1333">
        <v>0</v>
      </c>
      <c r="ET1333">
        <v>0</v>
      </c>
      <c r="EU1333">
        <v>0</v>
      </c>
      <c r="EV1333">
        <v>227.82</v>
      </c>
      <c r="EW1333">
        <v>20.73</v>
      </c>
      <c r="EX1333">
        <v>0</v>
      </c>
      <c r="EY1333">
        <v>0</v>
      </c>
      <c r="FQ1333">
        <v>0</v>
      </c>
      <c r="FR1333">
        <f t="shared" si="1213"/>
        <v>0</v>
      </c>
      <c r="FS1333">
        <v>0</v>
      </c>
      <c r="FX1333">
        <v>110</v>
      </c>
      <c r="FY1333">
        <v>74</v>
      </c>
      <c r="GA1333" t="s">
        <v>3</v>
      </c>
      <c r="GD1333">
        <v>0</v>
      </c>
      <c r="GF1333">
        <v>1675235809</v>
      </c>
      <c r="GG1333">
        <v>2</v>
      </c>
      <c r="GH1333">
        <v>1</v>
      </c>
      <c r="GI1333">
        <v>3</v>
      </c>
      <c r="GJ1333">
        <v>0</v>
      </c>
      <c r="GK1333">
        <f>ROUND(R1333*(R12)/100,2)</f>
        <v>0</v>
      </c>
      <c r="GL1333">
        <f t="shared" si="1214"/>
        <v>0</v>
      </c>
      <c r="GM1333">
        <f t="shared" si="1215"/>
        <v>277.99</v>
      </c>
      <c r="GN1333">
        <f t="shared" si="1216"/>
        <v>277.99</v>
      </c>
      <c r="GO1333">
        <f t="shared" si="1217"/>
        <v>0</v>
      </c>
      <c r="GP1333">
        <f t="shared" si="1218"/>
        <v>0</v>
      </c>
      <c r="GR1333">
        <v>0</v>
      </c>
      <c r="GS1333">
        <v>3</v>
      </c>
      <c r="GT1333">
        <v>0</v>
      </c>
      <c r="GU1333" t="s">
        <v>3</v>
      </c>
      <c r="GV1333">
        <f t="shared" si="1219"/>
        <v>0</v>
      </c>
      <c r="GW1333">
        <v>1</v>
      </c>
      <c r="GX1333">
        <f t="shared" si="1220"/>
        <v>0</v>
      </c>
      <c r="HA1333">
        <v>0</v>
      </c>
      <c r="HB1333">
        <v>0</v>
      </c>
      <c r="HC1333">
        <f t="shared" si="1221"/>
        <v>0</v>
      </c>
      <c r="HE1333" t="s">
        <v>3</v>
      </c>
      <c r="HF1333" t="s">
        <v>3</v>
      </c>
      <c r="HM1333" t="s">
        <v>3</v>
      </c>
      <c r="HN1333" t="s">
        <v>3</v>
      </c>
      <c r="HO1333" t="s">
        <v>3</v>
      </c>
      <c r="HP1333" t="s">
        <v>3</v>
      </c>
      <c r="HQ1333" t="s">
        <v>3</v>
      </c>
      <c r="IK1333">
        <v>0</v>
      </c>
    </row>
    <row r="1334" spans="1:245" x14ac:dyDescent="0.2">
      <c r="A1334">
        <v>17</v>
      </c>
      <c r="B1334">
        <v>1</v>
      </c>
      <c r="C1334">
        <f>ROW(SmtRes!A619)</f>
        <v>619</v>
      </c>
      <c r="D1334">
        <f>ROW(EtalonRes!A657)</f>
        <v>657</v>
      </c>
      <c r="E1334" t="s">
        <v>52</v>
      </c>
      <c r="F1334" t="s">
        <v>32</v>
      </c>
      <c r="G1334" t="s">
        <v>53</v>
      </c>
      <c r="H1334" t="s">
        <v>34</v>
      </c>
      <c r="I1334">
        <v>20.75</v>
      </c>
      <c r="J1334">
        <v>0</v>
      </c>
      <c r="K1334">
        <v>20.75</v>
      </c>
      <c r="O1334">
        <f t="shared" si="1186"/>
        <v>3356.81</v>
      </c>
      <c r="P1334">
        <f t="shared" si="1187"/>
        <v>0</v>
      </c>
      <c r="Q1334">
        <f t="shared" si="1188"/>
        <v>0</v>
      </c>
      <c r="R1334">
        <f t="shared" si="1189"/>
        <v>0</v>
      </c>
      <c r="S1334">
        <f t="shared" si="1190"/>
        <v>3356.81</v>
      </c>
      <c r="T1334">
        <f t="shared" si="1191"/>
        <v>0</v>
      </c>
      <c r="U1334">
        <f t="shared" si="1192"/>
        <v>12.45</v>
      </c>
      <c r="V1334">
        <f t="shared" si="1193"/>
        <v>0</v>
      </c>
      <c r="W1334">
        <f t="shared" si="1194"/>
        <v>0</v>
      </c>
      <c r="X1334">
        <f t="shared" si="1195"/>
        <v>2786.15</v>
      </c>
      <c r="Y1334">
        <f t="shared" si="1195"/>
        <v>1376.29</v>
      </c>
      <c r="AA1334">
        <v>55282325</v>
      </c>
      <c r="AB1334">
        <f t="shared" si="1196"/>
        <v>6.13</v>
      </c>
      <c r="AC1334">
        <f t="shared" si="1197"/>
        <v>0</v>
      </c>
      <c r="AD1334">
        <f t="shared" si="1198"/>
        <v>0</v>
      </c>
      <c r="AE1334">
        <f t="shared" si="1199"/>
        <v>0</v>
      </c>
      <c r="AF1334">
        <f t="shared" si="1199"/>
        <v>6.13</v>
      </c>
      <c r="AG1334">
        <f t="shared" si="1200"/>
        <v>0</v>
      </c>
      <c r="AH1334">
        <f t="shared" si="1201"/>
        <v>0.6</v>
      </c>
      <c r="AI1334">
        <f t="shared" si="1201"/>
        <v>0</v>
      </c>
      <c r="AJ1334">
        <f t="shared" si="1202"/>
        <v>0</v>
      </c>
      <c r="AK1334">
        <v>6.13</v>
      </c>
      <c r="AL1334">
        <v>0</v>
      </c>
      <c r="AM1334">
        <v>0</v>
      </c>
      <c r="AN1334">
        <v>0</v>
      </c>
      <c r="AO1334">
        <v>6.13</v>
      </c>
      <c r="AP1334">
        <v>0</v>
      </c>
      <c r="AQ1334">
        <v>0.6</v>
      </c>
      <c r="AR1334">
        <v>0</v>
      </c>
      <c r="AS1334">
        <v>0</v>
      </c>
      <c r="AT1334">
        <v>83</v>
      </c>
      <c r="AU1334">
        <v>41</v>
      </c>
      <c r="AV1334">
        <v>1</v>
      </c>
      <c r="AW1334">
        <v>1</v>
      </c>
      <c r="AZ1334">
        <v>1</v>
      </c>
      <c r="BA1334">
        <v>26.39</v>
      </c>
      <c r="BB1334">
        <v>1</v>
      </c>
      <c r="BC1334">
        <v>1</v>
      </c>
      <c r="BD1334" t="s">
        <v>3</v>
      </c>
      <c r="BE1334" t="s">
        <v>3</v>
      </c>
      <c r="BF1334" t="s">
        <v>3</v>
      </c>
      <c r="BG1334" t="s">
        <v>3</v>
      </c>
      <c r="BH1334">
        <v>0</v>
      </c>
      <c r="BI1334">
        <v>1</v>
      </c>
      <c r="BJ1334" t="s">
        <v>35</v>
      </c>
      <c r="BM1334">
        <v>478</v>
      </c>
      <c r="BN1334">
        <v>0</v>
      </c>
      <c r="BO1334" t="s">
        <v>32</v>
      </c>
      <c r="BP1334">
        <v>1</v>
      </c>
      <c r="BQ1334">
        <v>60</v>
      </c>
      <c r="BR1334">
        <v>0</v>
      </c>
      <c r="BS1334">
        <v>26.39</v>
      </c>
      <c r="BT1334">
        <v>1</v>
      </c>
      <c r="BU1334">
        <v>1</v>
      </c>
      <c r="BV1334">
        <v>1</v>
      </c>
      <c r="BW1334">
        <v>1</v>
      </c>
      <c r="BX1334">
        <v>1</v>
      </c>
      <c r="BY1334" t="s">
        <v>3</v>
      </c>
      <c r="BZ1334">
        <v>83</v>
      </c>
      <c r="CA1334">
        <v>41</v>
      </c>
      <c r="CB1334" t="s">
        <v>3</v>
      </c>
      <c r="CE1334">
        <v>30</v>
      </c>
      <c r="CF1334">
        <v>0</v>
      </c>
      <c r="CG1334">
        <v>0</v>
      </c>
      <c r="CM1334">
        <v>0</v>
      </c>
      <c r="CN1334" t="s">
        <v>3</v>
      </c>
      <c r="CO1334">
        <v>0</v>
      </c>
      <c r="CP1334">
        <f t="shared" si="1203"/>
        <v>3356.81</v>
      </c>
      <c r="CQ1334">
        <f t="shared" si="1204"/>
        <v>0</v>
      </c>
      <c r="CR1334">
        <f t="shared" si="1205"/>
        <v>0</v>
      </c>
      <c r="CS1334">
        <f t="shared" si="1206"/>
        <v>0</v>
      </c>
      <c r="CT1334">
        <f t="shared" si="1207"/>
        <v>161.77000000000001</v>
      </c>
      <c r="CU1334">
        <f t="shared" si="1208"/>
        <v>0</v>
      </c>
      <c r="CV1334">
        <f t="shared" si="1209"/>
        <v>0.6</v>
      </c>
      <c r="CW1334">
        <f t="shared" si="1210"/>
        <v>0</v>
      </c>
      <c r="CX1334">
        <f t="shared" si="1210"/>
        <v>0</v>
      </c>
      <c r="CY1334">
        <f t="shared" si="1211"/>
        <v>2786.1522999999997</v>
      </c>
      <c r="CZ1334">
        <f t="shared" si="1212"/>
        <v>1376.2920999999999</v>
      </c>
      <c r="DC1334" t="s">
        <v>3</v>
      </c>
      <c r="DD1334" t="s">
        <v>3</v>
      </c>
      <c r="DE1334" t="s">
        <v>3</v>
      </c>
      <c r="DF1334" t="s">
        <v>3</v>
      </c>
      <c r="DG1334" t="s">
        <v>3</v>
      </c>
      <c r="DH1334" t="s">
        <v>3</v>
      </c>
      <c r="DI1334" t="s">
        <v>3</v>
      </c>
      <c r="DJ1334" t="s">
        <v>3</v>
      </c>
      <c r="DK1334" t="s">
        <v>3</v>
      </c>
      <c r="DL1334" t="s">
        <v>3</v>
      </c>
      <c r="DM1334" t="s">
        <v>3</v>
      </c>
      <c r="DN1334">
        <v>100</v>
      </c>
      <c r="DO1334">
        <v>64</v>
      </c>
      <c r="DP1334">
        <v>1.0249999999999999</v>
      </c>
      <c r="DQ1334">
        <v>1</v>
      </c>
      <c r="DU1334">
        <v>1013</v>
      </c>
      <c r="DV1334" t="s">
        <v>34</v>
      </c>
      <c r="DW1334" t="s">
        <v>34</v>
      </c>
      <c r="DX1334">
        <v>1</v>
      </c>
      <c r="DZ1334" t="s">
        <v>3</v>
      </c>
      <c r="EA1334" t="s">
        <v>3</v>
      </c>
      <c r="EB1334" t="s">
        <v>3</v>
      </c>
      <c r="EC1334" t="s">
        <v>3</v>
      </c>
      <c r="EE1334">
        <v>54687904</v>
      </c>
      <c r="EF1334">
        <v>60</v>
      </c>
      <c r="EG1334" t="s">
        <v>24</v>
      </c>
      <c r="EH1334">
        <v>0</v>
      </c>
      <c r="EI1334" t="s">
        <v>3</v>
      </c>
      <c r="EJ1334">
        <v>1</v>
      </c>
      <c r="EK1334">
        <v>478</v>
      </c>
      <c r="EL1334" t="s">
        <v>36</v>
      </c>
      <c r="EM1334" t="s">
        <v>37</v>
      </c>
      <c r="EO1334" t="s">
        <v>3</v>
      </c>
      <c r="EQ1334">
        <v>0</v>
      </c>
      <c r="ER1334">
        <v>6.13</v>
      </c>
      <c r="ES1334">
        <v>0</v>
      </c>
      <c r="ET1334">
        <v>0</v>
      </c>
      <c r="EU1334">
        <v>0</v>
      </c>
      <c r="EV1334">
        <v>6.13</v>
      </c>
      <c r="EW1334">
        <v>0.6</v>
      </c>
      <c r="EX1334">
        <v>0</v>
      </c>
      <c r="EY1334">
        <v>0</v>
      </c>
      <c r="FQ1334">
        <v>0</v>
      </c>
      <c r="FR1334">
        <f t="shared" si="1213"/>
        <v>0</v>
      </c>
      <c r="FS1334">
        <v>0</v>
      </c>
      <c r="FX1334">
        <v>100</v>
      </c>
      <c r="FY1334">
        <v>64</v>
      </c>
      <c r="GA1334" t="s">
        <v>3</v>
      </c>
      <c r="GD1334">
        <v>0</v>
      </c>
      <c r="GF1334">
        <v>1828295077</v>
      </c>
      <c r="GG1334">
        <v>2</v>
      </c>
      <c r="GH1334">
        <v>1</v>
      </c>
      <c r="GI1334">
        <v>3</v>
      </c>
      <c r="GJ1334">
        <v>0</v>
      </c>
      <c r="GK1334">
        <f>ROUND(R1334*(R12)/100,2)</f>
        <v>0</v>
      </c>
      <c r="GL1334">
        <f t="shared" si="1214"/>
        <v>0</v>
      </c>
      <c r="GM1334">
        <f t="shared" si="1215"/>
        <v>7519.25</v>
      </c>
      <c r="GN1334">
        <f t="shared" si="1216"/>
        <v>7519.25</v>
      </c>
      <c r="GO1334">
        <f t="shared" si="1217"/>
        <v>0</v>
      </c>
      <c r="GP1334">
        <f t="shared" si="1218"/>
        <v>0</v>
      </c>
      <c r="GR1334">
        <v>0</v>
      </c>
      <c r="GS1334">
        <v>3</v>
      </c>
      <c r="GT1334">
        <v>0</v>
      </c>
      <c r="GU1334" t="s">
        <v>3</v>
      </c>
      <c r="GV1334">
        <f t="shared" si="1219"/>
        <v>0</v>
      </c>
      <c r="GW1334">
        <v>1</v>
      </c>
      <c r="GX1334">
        <f t="shared" si="1220"/>
        <v>0</v>
      </c>
      <c r="HA1334">
        <v>0</v>
      </c>
      <c r="HB1334">
        <v>0</v>
      </c>
      <c r="HC1334">
        <f t="shared" si="1221"/>
        <v>0</v>
      </c>
      <c r="HE1334" t="s">
        <v>3</v>
      </c>
      <c r="HF1334" t="s">
        <v>3</v>
      </c>
      <c r="HM1334" t="s">
        <v>3</v>
      </c>
      <c r="HN1334" t="s">
        <v>3</v>
      </c>
      <c r="HO1334" t="s">
        <v>3</v>
      </c>
      <c r="HP1334" t="s">
        <v>3</v>
      </c>
      <c r="HQ1334" t="s">
        <v>3</v>
      </c>
      <c r="IK1334">
        <v>0</v>
      </c>
    </row>
    <row r="1336" spans="1:245" x14ac:dyDescent="0.2">
      <c r="A1336" s="2">
        <v>51</v>
      </c>
      <c r="B1336" s="2">
        <f>B1324</f>
        <v>1</v>
      </c>
      <c r="C1336" s="2">
        <f>A1324</f>
        <v>5</v>
      </c>
      <c r="D1336" s="2">
        <f>ROW(A1324)</f>
        <v>1324</v>
      </c>
      <c r="E1336" s="2"/>
      <c r="F1336" s="2" t="str">
        <f>IF(F1324&lt;&gt;"",F1324,"")</f>
        <v>Новый подраздел</v>
      </c>
      <c r="G1336" s="2" t="str">
        <f>IF(G1324&lt;&gt;"",G1324,"")</f>
        <v>Демонтажные и подготовительные  работы</v>
      </c>
      <c r="H1336" s="2">
        <v>0</v>
      </c>
      <c r="I1336" s="2"/>
      <c r="J1336" s="2"/>
      <c r="K1336" s="2"/>
      <c r="L1336" s="2"/>
      <c r="M1336" s="2"/>
      <c r="N1336" s="2"/>
      <c r="O1336" s="2">
        <f t="shared" ref="O1336:T1336" si="1222">ROUND(AB1336,2)</f>
        <v>4242.2</v>
      </c>
      <c r="P1336" s="2">
        <f t="shared" si="1222"/>
        <v>0</v>
      </c>
      <c r="Q1336" s="2">
        <f t="shared" si="1222"/>
        <v>0</v>
      </c>
      <c r="R1336" s="2">
        <f t="shared" si="1222"/>
        <v>0</v>
      </c>
      <c r="S1336" s="2">
        <f t="shared" si="1222"/>
        <v>4242.2</v>
      </c>
      <c r="T1336" s="2">
        <f t="shared" si="1222"/>
        <v>0</v>
      </c>
      <c r="U1336" s="2">
        <f>AH1336</f>
        <v>15.675567999999998</v>
      </c>
      <c r="V1336" s="2">
        <f>AI1336</f>
        <v>0</v>
      </c>
      <c r="W1336" s="2">
        <f>ROUND(AJ1336,2)</f>
        <v>0</v>
      </c>
      <c r="X1336" s="2">
        <f>ROUND(AK1336,2)</f>
        <v>3473.12</v>
      </c>
      <c r="Y1336" s="2">
        <f>ROUND(AL1336,2)</f>
        <v>1739.31</v>
      </c>
      <c r="Z1336" s="2"/>
      <c r="AA1336" s="2"/>
      <c r="AB1336" s="2">
        <f>ROUND(SUMIF(AA1328:AA1334,"=55282325",O1328:O1334),2)</f>
        <v>4242.2</v>
      </c>
      <c r="AC1336" s="2">
        <f>ROUND(SUMIF(AA1328:AA1334,"=55282325",P1328:P1334),2)</f>
        <v>0</v>
      </c>
      <c r="AD1336" s="2">
        <f>ROUND(SUMIF(AA1328:AA1334,"=55282325",Q1328:Q1334),2)</f>
        <v>0</v>
      </c>
      <c r="AE1336" s="2">
        <f>ROUND(SUMIF(AA1328:AA1334,"=55282325",R1328:R1334),2)</f>
        <v>0</v>
      </c>
      <c r="AF1336" s="2">
        <f>ROUND(SUMIF(AA1328:AA1334,"=55282325",S1328:S1334),2)</f>
        <v>4242.2</v>
      </c>
      <c r="AG1336" s="2">
        <f>ROUND(SUMIF(AA1328:AA1334,"=55282325",T1328:T1334),2)</f>
        <v>0</v>
      </c>
      <c r="AH1336" s="2">
        <f>SUMIF(AA1328:AA1334,"=55282325",U1328:U1334)</f>
        <v>15.675567999999998</v>
      </c>
      <c r="AI1336" s="2">
        <f>SUMIF(AA1328:AA1334,"=55282325",V1328:V1334)</f>
        <v>0</v>
      </c>
      <c r="AJ1336" s="2">
        <f>ROUND(SUMIF(AA1328:AA1334,"=55282325",W1328:W1334),2)</f>
        <v>0</v>
      </c>
      <c r="AK1336" s="2">
        <f>ROUND(SUMIF(AA1328:AA1334,"=55282325",X1328:X1334),2)</f>
        <v>3473.12</v>
      </c>
      <c r="AL1336" s="2">
        <f>ROUND(SUMIF(AA1328:AA1334,"=55282325",Y1328:Y1334),2)</f>
        <v>1739.31</v>
      </c>
      <c r="AM1336" s="2"/>
      <c r="AN1336" s="2"/>
      <c r="AO1336" s="2">
        <f t="shared" ref="AO1336:BD1336" si="1223">ROUND(BX1336,2)</f>
        <v>0</v>
      </c>
      <c r="AP1336" s="2">
        <f t="shared" si="1223"/>
        <v>0</v>
      </c>
      <c r="AQ1336" s="2">
        <f t="shared" si="1223"/>
        <v>0</v>
      </c>
      <c r="AR1336" s="2">
        <f t="shared" si="1223"/>
        <v>9454.6299999999992</v>
      </c>
      <c r="AS1336" s="2">
        <f t="shared" si="1223"/>
        <v>9454.6299999999992</v>
      </c>
      <c r="AT1336" s="2">
        <f t="shared" si="1223"/>
        <v>0</v>
      </c>
      <c r="AU1336" s="2">
        <f t="shared" si="1223"/>
        <v>0</v>
      </c>
      <c r="AV1336" s="2">
        <f t="shared" si="1223"/>
        <v>0</v>
      </c>
      <c r="AW1336" s="2">
        <f t="shared" si="1223"/>
        <v>0</v>
      </c>
      <c r="AX1336" s="2">
        <f t="shared" si="1223"/>
        <v>0</v>
      </c>
      <c r="AY1336" s="2">
        <f t="shared" si="1223"/>
        <v>0</v>
      </c>
      <c r="AZ1336" s="2">
        <f t="shared" si="1223"/>
        <v>0</v>
      </c>
      <c r="BA1336" s="2">
        <f t="shared" si="1223"/>
        <v>0</v>
      </c>
      <c r="BB1336" s="2">
        <f t="shared" si="1223"/>
        <v>0</v>
      </c>
      <c r="BC1336" s="2">
        <f t="shared" si="1223"/>
        <v>0</v>
      </c>
      <c r="BD1336" s="2">
        <f t="shared" si="1223"/>
        <v>0</v>
      </c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>
        <f>ROUND(SUMIF(AA1328:AA1334,"=55282325",FQ1328:FQ1334),2)</f>
        <v>0</v>
      </c>
      <c r="BY1336" s="2">
        <f>ROUND(SUMIF(AA1328:AA1334,"=55282325",FR1328:FR1334),2)</f>
        <v>0</v>
      </c>
      <c r="BZ1336" s="2">
        <f>ROUND(SUMIF(AA1328:AA1334,"=55282325",GL1328:GL1334),2)</f>
        <v>0</v>
      </c>
      <c r="CA1336" s="2">
        <f>ROUND(SUMIF(AA1328:AA1334,"=55282325",GM1328:GM1334),2)</f>
        <v>9454.6299999999992</v>
      </c>
      <c r="CB1336" s="2">
        <f>ROUND(SUMIF(AA1328:AA1334,"=55282325",GN1328:GN1334),2)</f>
        <v>9454.6299999999992</v>
      </c>
      <c r="CC1336" s="2">
        <f>ROUND(SUMIF(AA1328:AA1334,"=55282325",GO1328:GO1334),2)</f>
        <v>0</v>
      </c>
      <c r="CD1336" s="2">
        <f>ROUND(SUMIF(AA1328:AA1334,"=55282325",GP1328:GP1334),2)</f>
        <v>0</v>
      </c>
      <c r="CE1336" s="2">
        <f>AC1336-BX1336</f>
        <v>0</v>
      </c>
      <c r="CF1336" s="2">
        <f>AC1336-BY1336</f>
        <v>0</v>
      </c>
      <c r="CG1336" s="2">
        <f>BX1336-BZ1336</f>
        <v>0</v>
      </c>
      <c r="CH1336" s="2">
        <f>AC1336-BX1336-BY1336+BZ1336</f>
        <v>0</v>
      </c>
      <c r="CI1336" s="2">
        <f>BY1336-BZ1336</f>
        <v>0</v>
      </c>
      <c r="CJ1336" s="2">
        <f>ROUND(SUMIF(AA1328:AA1334,"=55282325",GX1328:GX1334),2)</f>
        <v>0</v>
      </c>
      <c r="CK1336" s="2">
        <f>ROUND(SUMIF(AA1328:AA1334,"=55282325",GY1328:GY1334),2)</f>
        <v>0</v>
      </c>
      <c r="CL1336" s="2">
        <f>ROUND(SUMIF(AA1328:AA1334,"=55282325",GZ1328:GZ1334),2)</f>
        <v>0</v>
      </c>
      <c r="CM1336" s="2">
        <f>ROUND(SUMIF(AA1328:AA1334,"=55282325",HD1328:HD1334),2)</f>
        <v>0</v>
      </c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>
        <v>0</v>
      </c>
    </row>
    <row r="1338" spans="1:245" x14ac:dyDescent="0.2">
      <c r="A1338" s="4">
        <v>50</v>
      </c>
      <c r="B1338" s="4">
        <v>0</v>
      </c>
      <c r="C1338" s="4">
        <v>0</v>
      </c>
      <c r="D1338" s="4">
        <v>1</v>
      </c>
      <c r="E1338" s="4">
        <v>201</v>
      </c>
      <c r="F1338" s="4">
        <f>ROUND(Source!O1336,O1338)</f>
        <v>4242.2</v>
      </c>
      <c r="G1338" s="4" t="s">
        <v>54</v>
      </c>
      <c r="H1338" s="4" t="s">
        <v>55</v>
      </c>
      <c r="I1338" s="4"/>
      <c r="J1338" s="4"/>
      <c r="K1338" s="4">
        <v>201</v>
      </c>
      <c r="L1338" s="4">
        <v>1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>
        <v>4242.2</v>
      </c>
      <c r="X1338" s="4">
        <v>1</v>
      </c>
      <c r="Y1338" s="4">
        <v>4242.2</v>
      </c>
      <c r="Z1338" s="4"/>
      <c r="AA1338" s="4"/>
      <c r="AB1338" s="4"/>
    </row>
    <row r="1339" spans="1:245" x14ac:dyDescent="0.2">
      <c r="A1339" s="4">
        <v>50</v>
      </c>
      <c r="B1339" s="4">
        <v>0</v>
      </c>
      <c r="C1339" s="4">
        <v>0</v>
      </c>
      <c r="D1339" s="4">
        <v>1</v>
      </c>
      <c r="E1339" s="4">
        <v>202</v>
      </c>
      <c r="F1339" s="4">
        <f>ROUND(Source!P1336,O1339)</f>
        <v>0</v>
      </c>
      <c r="G1339" s="4" t="s">
        <v>56</v>
      </c>
      <c r="H1339" s="4" t="s">
        <v>57</v>
      </c>
      <c r="I1339" s="4"/>
      <c r="J1339" s="4"/>
      <c r="K1339" s="4">
        <v>202</v>
      </c>
      <c r="L1339" s="4">
        <v>2</v>
      </c>
      <c r="M1339" s="4">
        <v>3</v>
      </c>
      <c r="N1339" s="4" t="s">
        <v>3</v>
      </c>
      <c r="O1339" s="4">
        <v>2</v>
      </c>
      <c r="P1339" s="4"/>
      <c r="Q1339" s="4"/>
      <c r="R1339" s="4"/>
      <c r="S1339" s="4"/>
      <c r="T1339" s="4"/>
      <c r="U1339" s="4"/>
      <c r="V1339" s="4"/>
      <c r="W1339" s="4">
        <v>0</v>
      </c>
      <c r="X1339" s="4">
        <v>1</v>
      </c>
      <c r="Y1339" s="4">
        <v>0</v>
      </c>
      <c r="Z1339" s="4"/>
      <c r="AA1339" s="4"/>
      <c r="AB1339" s="4"/>
    </row>
    <row r="1340" spans="1:245" x14ac:dyDescent="0.2">
      <c r="A1340" s="4">
        <v>50</v>
      </c>
      <c r="B1340" s="4">
        <v>0</v>
      </c>
      <c r="C1340" s="4">
        <v>0</v>
      </c>
      <c r="D1340" s="4">
        <v>1</v>
      </c>
      <c r="E1340" s="4">
        <v>222</v>
      </c>
      <c r="F1340" s="4">
        <f>ROUND(Source!AO1336,O1340)</f>
        <v>0</v>
      </c>
      <c r="G1340" s="4" t="s">
        <v>58</v>
      </c>
      <c r="H1340" s="4" t="s">
        <v>59</v>
      </c>
      <c r="I1340" s="4"/>
      <c r="J1340" s="4"/>
      <c r="K1340" s="4">
        <v>222</v>
      </c>
      <c r="L1340" s="4">
        <v>3</v>
      </c>
      <c r="M1340" s="4">
        <v>3</v>
      </c>
      <c r="N1340" s="4" t="s">
        <v>3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>
        <v>0</v>
      </c>
      <c r="X1340" s="4">
        <v>1</v>
      </c>
      <c r="Y1340" s="4">
        <v>0</v>
      </c>
      <c r="Z1340" s="4"/>
      <c r="AA1340" s="4"/>
      <c r="AB1340" s="4"/>
    </row>
    <row r="1341" spans="1:245" x14ac:dyDescent="0.2">
      <c r="A1341" s="4">
        <v>50</v>
      </c>
      <c r="B1341" s="4">
        <v>0</v>
      </c>
      <c r="C1341" s="4">
        <v>0</v>
      </c>
      <c r="D1341" s="4">
        <v>1</v>
      </c>
      <c r="E1341" s="4">
        <v>225</v>
      </c>
      <c r="F1341" s="4">
        <f>ROUND(Source!AV1336,O1341)</f>
        <v>0</v>
      </c>
      <c r="G1341" s="4" t="s">
        <v>60</v>
      </c>
      <c r="H1341" s="4" t="s">
        <v>61</v>
      </c>
      <c r="I1341" s="4"/>
      <c r="J1341" s="4"/>
      <c r="K1341" s="4">
        <v>225</v>
      </c>
      <c r="L1341" s="4">
        <v>4</v>
      </c>
      <c r="M1341" s="4">
        <v>3</v>
      </c>
      <c r="N1341" s="4" t="s">
        <v>3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>
        <v>0</v>
      </c>
      <c r="X1341" s="4">
        <v>1</v>
      </c>
      <c r="Y1341" s="4">
        <v>0</v>
      </c>
      <c r="Z1341" s="4"/>
      <c r="AA1341" s="4"/>
      <c r="AB1341" s="4"/>
    </row>
    <row r="1342" spans="1:245" x14ac:dyDescent="0.2">
      <c r="A1342" s="4">
        <v>50</v>
      </c>
      <c r="B1342" s="4">
        <v>0</v>
      </c>
      <c r="C1342" s="4">
        <v>0</v>
      </c>
      <c r="D1342" s="4">
        <v>1</v>
      </c>
      <c r="E1342" s="4">
        <v>226</v>
      </c>
      <c r="F1342" s="4">
        <f>ROUND(Source!AW1336,O1342)</f>
        <v>0</v>
      </c>
      <c r="G1342" s="4" t="s">
        <v>62</v>
      </c>
      <c r="H1342" s="4" t="s">
        <v>63</v>
      </c>
      <c r="I1342" s="4"/>
      <c r="J1342" s="4"/>
      <c r="K1342" s="4">
        <v>226</v>
      </c>
      <c r="L1342" s="4">
        <v>5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>
        <v>0</v>
      </c>
      <c r="X1342" s="4">
        <v>1</v>
      </c>
      <c r="Y1342" s="4">
        <v>0</v>
      </c>
      <c r="Z1342" s="4"/>
      <c r="AA1342" s="4"/>
      <c r="AB1342" s="4"/>
    </row>
    <row r="1343" spans="1:245" x14ac:dyDescent="0.2">
      <c r="A1343" s="4">
        <v>50</v>
      </c>
      <c r="B1343" s="4">
        <v>0</v>
      </c>
      <c r="C1343" s="4">
        <v>0</v>
      </c>
      <c r="D1343" s="4">
        <v>1</v>
      </c>
      <c r="E1343" s="4">
        <v>227</v>
      </c>
      <c r="F1343" s="4">
        <f>ROUND(Source!AX1336,O1343)</f>
        <v>0</v>
      </c>
      <c r="G1343" s="4" t="s">
        <v>64</v>
      </c>
      <c r="H1343" s="4" t="s">
        <v>65</v>
      </c>
      <c r="I1343" s="4"/>
      <c r="J1343" s="4"/>
      <c r="K1343" s="4">
        <v>227</v>
      </c>
      <c r="L1343" s="4">
        <v>6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>
        <v>0</v>
      </c>
      <c r="X1343" s="4">
        <v>1</v>
      </c>
      <c r="Y1343" s="4">
        <v>0</v>
      </c>
      <c r="Z1343" s="4"/>
      <c r="AA1343" s="4"/>
      <c r="AB1343" s="4"/>
    </row>
    <row r="1344" spans="1:245" x14ac:dyDescent="0.2">
      <c r="A1344" s="4">
        <v>50</v>
      </c>
      <c r="B1344" s="4">
        <v>0</v>
      </c>
      <c r="C1344" s="4">
        <v>0</v>
      </c>
      <c r="D1344" s="4">
        <v>1</v>
      </c>
      <c r="E1344" s="4">
        <v>228</v>
      </c>
      <c r="F1344" s="4">
        <f>ROUND(Source!AY1336,O1344)</f>
        <v>0</v>
      </c>
      <c r="G1344" s="4" t="s">
        <v>66</v>
      </c>
      <c r="H1344" s="4" t="s">
        <v>67</v>
      </c>
      <c r="I1344" s="4"/>
      <c r="J1344" s="4"/>
      <c r="K1344" s="4">
        <v>228</v>
      </c>
      <c r="L1344" s="4">
        <v>7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>
        <v>0</v>
      </c>
      <c r="X1344" s="4">
        <v>1</v>
      </c>
      <c r="Y1344" s="4">
        <v>0</v>
      </c>
      <c r="Z1344" s="4"/>
      <c r="AA1344" s="4"/>
      <c r="AB1344" s="4"/>
    </row>
    <row r="1345" spans="1:28" x14ac:dyDescent="0.2">
      <c r="A1345" s="4">
        <v>50</v>
      </c>
      <c r="B1345" s="4">
        <v>0</v>
      </c>
      <c r="C1345" s="4">
        <v>0</v>
      </c>
      <c r="D1345" s="4">
        <v>1</v>
      </c>
      <c r="E1345" s="4">
        <v>216</v>
      </c>
      <c r="F1345" s="4">
        <f>ROUND(Source!AP1336,O1345)</f>
        <v>0</v>
      </c>
      <c r="G1345" s="4" t="s">
        <v>68</v>
      </c>
      <c r="H1345" s="4" t="s">
        <v>69</v>
      </c>
      <c r="I1345" s="4"/>
      <c r="J1345" s="4"/>
      <c r="K1345" s="4">
        <v>216</v>
      </c>
      <c r="L1345" s="4">
        <v>8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>
        <v>0</v>
      </c>
      <c r="X1345" s="4">
        <v>1</v>
      </c>
      <c r="Y1345" s="4">
        <v>0</v>
      </c>
      <c r="Z1345" s="4"/>
      <c r="AA1345" s="4"/>
      <c r="AB1345" s="4"/>
    </row>
    <row r="1346" spans="1:28" x14ac:dyDescent="0.2">
      <c r="A1346" s="4">
        <v>50</v>
      </c>
      <c r="B1346" s="4">
        <v>0</v>
      </c>
      <c r="C1346" s="4">
        <v>0</v>
      </c>
      <c r="D1346" s="4">
        <v>1</v>
      </c>
      <c r="E1346" s="4">
        <v>223</v>
      </c>
      <c r="F1346" s="4">
        <f>ROUND(Source!AQ1336,O1346)</f>
        <v>0</v>
      </c>
      <c r="G1346" s="4" t="s">
        <v>70</v>
      </c>
      <c r="H1346" s="4" t="s">
        <v>71</v>
      </c>
      <c r="I1346" s="4"/>
      <c r="J1346" s="4"/>
      <c r="K1346" s="4">
        <v>223</v>
      </c>
      <c r="L1346" s="4">
        <v>9</v>
      </c>
      <c r="M1346" s="4">
        <v>3</v>
      </c>
      <c r="N1346" s="4" t="s">
        <v>3</v>
      </c>
      <c r="O1346" s="4">
        <v>2</v>
      </c>
      <c r="P1346" s="4"/>
      <c r="Q1346" s="4"/>
      <c r="R1346" s="4"/>
      <c r="S1346" s="4"/>
      <c r="T1346" s="4"/>
      <c r="U1346" s="4"/>
      <c r="V1346" s="4"/>
      <c r="W1346" s="4">
        <v>0</v>
      </c>
      <c r="X1346" s="4">
        <v>1</v>
      </c>
      <c r="Y1346" s="4">
        <v>0</v>
      </c>
      <c r="Z1346" s="4"/>
      <c r="AA1346" s="4"/>
      <c r="AB1346" s="4"/>
    </row>
    <row r="1347" spans="1:28" x14ac:dyDescent="0.2">
      <c r="A1347" s="4">
        <v>50</v>
      </c>
      <c r="B1347" s="4">
        <v>0</v>
      </c>
      <c r="C1347" s="4">
        <v>0</v>
      </c>
      <c r="D1347" s="4">
        <v>1</v>
      </c>
      <c r="E1347" s="4">
        <v>229</v>
      </c>
      <c r="F1347" s="4">
        <f>ROUND(Source!AZ1336,O1347)</f>
        <v>0</v>
      </c>
      <c r="G1347" s="4" t="s">
        <v>72</v>
      </c>
      <c r="H1347" s="4" t="s">
        <v>73</v>
      </c>
      <c r="I1347" s="4"/>
      <c r="J1347" s="4"/>
      <c r="K1347" s="4">
        <v>229</v>
      </c>
      <c r="L1347" s="4">
        <v>10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>
        <v>0</v>
      </c>
      <c r="X1347" s="4">
        <v>1</v>
      </c>
      <c r="Y1347" s="4">
        <v>0</v>
      </c>
      <c r="Z1347" s="4"/>
      <c r="AA1347" s="4"/>
      <c r="AB1347" s="4"/>
    </row>
    <row r="1348" spans="1:28" x14ac:dyDescent="0.2">
      <c r="A1348" s="4">
        <v>50</v>
      </c>
      <c r="B1348" s="4">
        <v>0</v>
      </c>
      <c r="C1348" s="4">
        <v>0</v>
      </c>
      <c r="D1348" s="4">
        <v>1</v>
      </c>
      <c r="E1348" s="4">
        <v>203</v>
      </c>
      <c r="F1348" s="4">
        <f>ROUND(Source!Q1336,O1348)</f>
        <v>0</v>
      </c>
      <c r="G1348" s="4" t="s">
        <v>74</v>
      </c>
      <c r="H1348" s="4" t="s">
        <v>75</v>
      </c>
      <c r="I1348" s="4"/>
      <c r="J1348" s="4"/>
      <c r="K1348" s="4">
        <v>203</v>
      </c>
      <c r="L1348" s="4">
        <v>11</v>
      </c>
      <c r="M1348" s="4">
        <v>3</v>
      </c>
      <c r="N1348" s="4" t="s">
        <v>3</v>
      </c>
      <c r="O1348" s="4">
        <v>2</v>
      </c>
      <c r="P1348" s="4"/>
      <c r="Q1348" s="4"/>
      <c r="R1348" s="4"/>
      <c r="S1348" s="4"/>
      <c r="T1348" s="4"/>
      <c r="U1348" s="4"/>
      <c r="V1348" s="4"/>
      <c r="W1348" s="4">
        <v>0</v>
      </c>
      <c r="X1348" s="4">
        <v>1</v>
      </c>
      <c r="Y1348" s="4">
        <v>0</v>
      </c>
      <c r="Z1348" s="4"/>
      <c r="AA1348" s="4"/>
      <c r="AB1348" s="4"/>
    </row>
    <row r="1349" spans="1:28" x14ac:dyDescent="0.2">
      <c r="A1349" s="4">
        <v>50</v>
      </c>
      <c r="B1349" s="4">
        <v>0</v>
      </c>
      <c r="C1349" s="4">
        <v>0</v>
      </c>
      <c r="D1349" s="4">
        <v>1</v>
      </c>
      <c r="E1349" s="4">
        <v>231</v>
      </c>
      <c r="F1349" s="4">
        <f>ROUND(Source!BB1336,O1349)</f>
        <v>0</v>
      </c>
      <c r="G1349" s="4" t="s">
        <v>76</v>
      </c>
      <c r="H1349" s="4" t="s">
        <v>77</v>
      </c>
      <c r="I1349" s="4"/>
      <c r="J1349" s="4"/>
      <c r="K1349" s="4">
        <v>231</v>
      </c>
      <c r="L1349" s="4">
        <v>12</v>
      </c>
      <c r="M1349" s="4">
        <v>3</v>
      </c>
      <c r="N1349" s="4" t="s">
        <v>3</v>
      </c>
      <c r="O1349" s="4">
        <v>2</v>
      </c>
      <c r="P1349" s="4"/>
      <c r="Q1349" s="4"/>
      <c r="R1349" s="4"/>
      <c r="S1349" s="4"/>
      <c r="T1349" s="4"/>
      <c r="U1349" s="4"/>
      <c r="V1349" s="4"/>
      <c r="W1349" s="4">
        <v>0</v>
      </c>
      <c r="X1349" s="4">
        <v>1</v>
      </c>
      <c r="Y1349" s="4">
        <v>0</v>
      </c>
      <c r="Z1349" s="4"/>
      <c r="AA1349" s="4"/>
      <c r="AB1349" s="4"/>
    </row>
    <row r="1350" spans="1:28" x14ac:dyDescent="0.2">
      <c r="A1350" s="4">
        <v>50</v>
      </c>
      <c r="B1350" s="4">
        <v>0</v>
      </c>
      <c r="C1350" s="4">
        <v>0</v>
      </c>
      <c r="D1350" s="4">
        <v>1</v>
      </c>
      <c r="E1350" s="4">
        <v>204</v>
      </c>
      <c r="F1350" s="4">
        <f>ROUND(Source!R1336,O1350)</f>
        <v>0</v>
      </c>
      <c r="G1350" s="4" t="s">
        <v>78</v>
      </c>
      <c r="H1350" s="4" t="s">
        <v>79</v>
      </c>
      <c r="I1350" s="4"/>
      <c r="J1350" s="4"/>
      <c r="K1350" s="4">
        <v>204</v>
      </c>
      <c r="L1350" s="4">
        <v>13</v>
      </c>
      <c r="M1350" s="4">
        <v>3</v>
      </c>
      <c r="N1350" s="4" t="s">
        <v>3</v>
      </c>
      <c r="O1350" s="4">
        <v>2</v>
      </c>
      <c r="P1350" s="4"/>
      <c r="Q1350" s="4"/>
      <c r="R1350" s="4"/>
      <c r="S1350" s="4"/>
      <c r="T1350" s="4"/>
      <c r="U1350" s="4"/>
      <c r="V1350" s="4"/>
      <c r="W1350" s="4">
        <v>0</v>
      </c>
      <c r="X1350" s="4">
        <v>1</v>
      </c>
      <c r="Y1350" s="4">
        <v>0</v>
      </c>
      <c r="Z1350" s="4"/>
      <c r="AA1350" s="4"/>
      <c r="AB1350" s="4"/>
    </row>
    <row r="1351" spans="1:28" x14ac:dyDescent="0.2">
      <c r="A1351" s="4">
        <v>50</v>
      </c>
      <c r="B1351" s="4">
        <v>0</v>
      </c>
      <c r="C1351" s="4">
        <v>0</v>
      </c>
      <c r="D1351" s="4">
        <v>1</v>
      </c>
      <c r="E1351" s="4">
        <v>205</v>
      </c>
      <c r="F1351" s="4">
        <f>ROUND(Source!S1336,O1351)</f>
        <v>4242.2</v>
      </c>
      <c r="G1351" s="4" t="s">
        <v>80</v>
      </c>
      <c r="H1351" s="4" t="s">
        <v>81</v>
      </c>
      <c r="I1351" s="4"/>
      <c r="J1351" s="4"/>
      <c r="K1351" s="4">
        <v>205</v>
      </c>
      <c r="L1351" s="4">
        <v>14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>
        <v>4242.2</v>
      </c>
      <c r="X1351" s="4">
        <v>1</v>
      </c>
      <c r="Y1351" s="4">
        <v>4242.2</v>
      </c>
      <c r="Z1351" s="4"/>
      <c r="AA1351" s="4"/>
      <c r="AB1351" s="4"/>
    </row>
    <row r="1352" spans="1:28" x14ac:dyDescent="0.2">
      <c r="A1352" s="4">
        <v>50</v>
      </c>
      <c r="B1352" s="4">
        <v>0</v>
      </c>
      <c r="C1352" s="4">
        <v>0</v>
      </c>
      <c r="D1352" s="4">
        <v>1</v>
      </c>
      <c r="E1352" s="4">
        <v>232</v>
      </c>
      <c r="F1352" s="4">
        <f>ROUND(Source!BC1336,O1352)</f>
        <v>0</v>
      </c>
      <c r="G1352" s="4" t="s">
        <v>82</v>
      </c>
      <c r="H1352" s="4" t="s">
        <v>83</v>
      </c>
      <c r="I1352" s="4"/>
      <c r="J1352" s="4"/>
      <c r="K1352" s="4">
        <v>232</v>
      </c>
      <c r="L1352" s="4">
        <v>15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>
        <v>0</v>
      </c>
      <c r="X1352" s="4">
        <v>1</v>
      </c>
      <c r="Y1352" s="4">
        <v>0</v>
      </c>
      <c r="Z1352" s="4"/>
      <c r="AA1352" s="4"/>
      <c r="AB1352" s="4"/>
    </row>
    <row r="1353" spans="1:28" x14ac:dyDescent="0.2">
      <c r="A1353" s="4">
        <v>50</v>
      </c>
      <c r="B1353" s="4">
        <v>0</v>
      </c>
      <c r="C1353" s="4">
        <v>0</v>
      </c>
      <c r="D1353" s="4">
        <v>1</v>
      </c>
      <c r="E1353" s="4">
        <v>214</v>
      </c>
      <c r="F1353" s="4">
        <f>ROUND(Source!AS1336,O1353)</f>
        <v>9454.6299999999992</v>
      </c>
      <c r="G1353" s="4" t="s">
        <v>84</v>
      </c>
      <c r="H1353" s="4" t="s">
        <v>85</v>
      </c>
      <c r="I1353" s="4"/>
      <c r="J1353" s="4"/>
      <c r="K1353" s="4">
        <v>214</v>
      </c>
      <c r="L1353" s="4">
        <v>16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>
        <v>9454.6299999999992</v>
      </c>
      <c r="X1353" s="4">
        <v>1</v>
      </c>
      <c r="Y1353" s="4">
        <v>9454.6299999999992</v>
      </c>
      <c r="Z1353" s="4"/>
      <c r="AA1353" s="4"/>
      <c r="AB1353" s="4"/>
    </row>
    <row r="1354" spans="1:28" x14ac:dyDescent="0.2">
      <c r="A1354" s="4">
        <v>50</v>
      </c>
      <c r="B1354" s="4">
        <v>0</v>
      </c>
      <c r="C1354" s="4">
        <v>0</v>
      </c>
      <c r="D1354" s="4">
        <v>1</v>
      </c>
      <c r="E1354" s="4">
        <v>215</v>
      </c>
      <c r="F1354" s="4">
        <f>ROUND(Source!AT1336,O1354)</f>
        <v>0</v>
      </c>
      <c r="G1354" s="4" t="s">
        <v>86</v>
      </c>
      <c r="H1354" s="4" t="s">
        <v>87</v>
      </c>
      <c r="I1354" s="4"/>
      <c r="J1354" s="4"/>
      <c r="K1354" s="4">
        <v>215</v>
      </c>
      <c r="L1354" s="4">
        <v>17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>
        <v>0</v>
      </c>
      <c r="X1354" s="4">
        <v>1</v>
      </c>
      <c r="Y1354" s="4">
        <v>0</v>
      </c>
      <c r="Z1354" s="4"/>
      <c r="AA1354" s="4"/>
      <c r="AB1354" s="4"/>
    </row>
    <row r="1355" spans="1:28" x14ac:dyDescent="0.2">
      <c r="A1355" s="4">
        <v>50</v>
      </c>
      <c r="B1355" s="4">
        <v>0</v>
      </c>
      <c r="C1355" s="4">
        <v>0</v>
      </c>
      <c r="D1355" s="4">
        <v>1</v>
      </c>
      <c r="E1355" s="4">
        <v>217</v>
      </c>
      <c r="F1355" s="4">
        <f>ROUND(Source!AU1336,O1355)</f>
        <v>0</v>
      </c>
      <c r="G1355" s="4" t="s">
        <v>88</v>
      </c>
      <c r="H1355" s="4" t="s">
        <v>89</v>
      </c>
      <c r="I1355" s="4"/>
      <c r="J1355" s="4"/>
      <c r="K1355" s="4">
        <v>217</v>
      </c>
      <c r="L1355" s="4">
        <v>18</v>
      </c>
      <c r="M1355" s="4">
        <v>3</v>
      </c>
      <c r="N1355" s="4" t="s">
        <v>3</v>
      </c>
      <c r="O1355" s="4">
        <v>2</v>
      </c>
      <c r="P1355" s="4"/>
      <c r="Q1355" s="4"/>
      <c r="R1355" s="4"/>
      <c r="S1355" s="4"/>
      <c r="T1355" s="4"/>
      <c r="U1355" s="4"/>
      <c r="V1355" s="4"/>
      <c r="W1355" s="4">
        <v>0</v>
      </c>
      <c r="X1355" s="4">
        <v>1</v>
      </c>
      <c r="Y1355" s="4">
        <v>0</v>
      </c>
      <c r="Z1355" s="4"/>
      <c r="AA1355" s="4"/>
      <c r="AB1355" s="4"/>
    </row>
    <row r="1356" spans="1:28" x14ac:dyDescent="0.2">
      <c r="A1356" s="4">
        <v>50</v>
      </c>
      <c r="B1356" s="4">
        <v>0</v>
      </c>
      <c r="C1356" s="4">
        <v>0</v>
      </c>
      <c r="D1356" s="4">
        <v>1</v>
      </c>
      <c r="E1356" s="4">
        <v>230</v>
      </c>
      <c r="F1356" s="4">
        <f>ROUND(Source!BA1336,O1356)</f>
        <v>0</v>
      </c>
      <c r="G1356" s="4" t="s">
        <v>90</v>
      </c>
      <c r="H1356" s="4" t="s">
        <v>91</v>
      </c>
      <c r="I1356" s="4"/>
      <c r="J1356" s="4"/>
      <c r="K1356" s="4">
        <v>230</v>
      </c>
      <c r="L1356" s="4">
        <v>19</v>
      </c>
      <c r="M1356" s="4">
        <v>3</v>
      </c>
      <c r="N1356" s="4" t="s">
        <v>3</v>
      </c>
      <c r="O1356" s="4">
        <v>2</v>
      </c>
      <c r="P1356" s="4"/>
      <c r="Q1356" s="4"/>
      <c r="R1356" s="4"/>
      <c r="S1356" s="4"/>
      <c r="T1356" s="4"/>
      <c r="U1356" s="4"/>
      <c r="V1356" s="4"/>
      <c r="W1356" s="4">
        <v>0</v>
      </c>
      <c r="X1356" s="4">
        <v>1</v>
      </c>
      <c r="Y1356" s="4">
        <v>0</v>
      </c>
      <c r="Z1356" s="4"/>
      <c r="AA1356" s="4"/>
      <c r="AB1356" s="4"/>
    </row>
    <row r="1357" spans="1:28" x14ac:dyDescent="0.2">
      <c r="A1357" s="4">
        <v>50</v>
      </c>
      <c r="B1357" s="4">
        <v>0</v>
      </c>
      <c r="C1357" s="4">
        <v>0</v>
      </c>
      <c r="D1357" s="4">
        <v>1</v>
      </c>
      <c r="E1357" s="4">
        <v>206</v>
      </c>
      <c r="F1357" s="4">
        <f>ROUND(Source!T1336,O1357)</f>
        <v>0</v>
      </c>
      <c r="G1357" s="4" t="s">
        <v>92</v>
      </c>
      <c r="H1357" s="4" t="s">
        <v>93</v>
      </c>
      <c r="I1357" s="4"/>
      <c r="J1357" s="4"/>
      <c r="K1357" s="4">
        <v>206</v>
      </c>
      <c r="L1357" s="4">
        <v>20</v>
      </c>
      <c r="M1357" s="4">
        <v>3</v>
      </c>
      <c r="N1357" s="4" t="s">
        <v>3</v>
      </c>
      <c r="O1357" s="4">
        <v>2</v>
      </c>
      <c r="P1357" s="4"/>
      <c r="Q1357" s="4"/>
      <c r="R1357" s="4"/>
      <c r="S1357" s="4"/>
      <c r="T1357" s="4"/>
      <c r="U1357" s="4"/>
      <c r="V1357" s="4"/>
      <c r="W1357" s="4">
        <v>0</v>
      </c>
      <c r="X1357" s="4">
        <v>1</v>
      </c>
      <c r="Y1357" s="4">
        <v>0</v>
      </c>
      <c r="Z1357" s="4"/>
      <c r="AA1357" s="4"/>
      <c r="AB1357" s="4"/>
    </row>
    <row r="1358" spans="1:28" x14ac:dyDescent="0.2">
      <c r="A1358" s="4">
        <v>50</v>
      </c>
      <c r="B1358" s="4">
        <v>0</v>
      </c>
      <c r="C1358" s="4">
        <v>0</v>
      </c>
      <c r="D1358" s="4">
        <v>1</v>
      </c>
      <c r="E1358" s="4">
        <v>207</v>
      </c>
      <c r="F1358" s="4">
        <f>Source!U1336</f>
        <v>15.675567999999998</v>
      </c>
      <c r="G1358" s="4" t="s">
        <v>94</v>
      </c>
      <c r="H1358" s="4" t="s">
        <v>95</v>
      </c>
      <c r="I1358" s="4"/>
      <c r="J1358" s="4"/>
      <c r="K1358" s="4">
        <v>207</v>
      </c>
      <c r="L1358" s="4">
        <v>21</v>
      </c>
      <c r="M1358" s="4">
        <v>3</v>
      </c>
      <c r="N1358" s="4" t="s">
        <v>3</v>
      </c>
      <c r="O1358" s="4">
        <v>-1</v>
      </c>
      <c r="P1358" s="4"/>
      <c r="Q1358" s="4"/>
      <c r="R1358" s="4"/>
      <c r="S1358" s="4"/>
      <c r="T1358" s="4"/>
      <c r="U1358" s="4"/>
      <c r="V1358" s="4"/>
      <c r="W1358" s="4">
        <v>15.675567999999998</v>
      </c>
      <c r="X1358" s="4">
        <v>1</v>
      </c>
      <c r="Y1358" s="4">
        <v>15.675567999999998</v>
      </c>
      <c r="Z1358" s="4"/>
      <c r="AA1358" s="4"/>
      <c r="AB1358" s="4"/>
    </row>
    <row r="1359" spans="1:28" x14ac:dyDescent="0.2">
      <c r="A1359" s="4">
        <v>50</v>
      </c>
      <c r="B1359" s="4">
        <v>0</v>
      </c>
      <c r="C1359" s="4">
        <v>0</v>
      </c>
      <c r="D1359" s="4">
        <v>1</v>
      </c>
      <c r="E1359" s="4">
        <v>208</v>
      </c>
      <c r="F1359" s="4">
        <f>Source!V1336</f>
        <v>0</v>
      </c>
      <c r="G1359" s="4" t="s">
        <v>96</v>
      </c>
      <c r="H1359" s="4" t="s">
        <v>97</v>
      </c>
      <c r="I1359" s="4"/>
      <c r="J1359" s="4"/>
      <c r="K1359" s="4">
        <v>208</v>
      </c>
      <c r="L1359" s="4">
        <v>22</v>
      </c>
      <c r="M1359" s="4">
        <v>3</v>
      </c>
      <c r="N1359" s="4" t="s">
        <v>3</v>
      </c>
      <c r="O1359" s="4">
        <v>-1</v>
      </c>
      <c r="P1359" s="4"/>
      <c r="Q1359" s="4"/>
      <c r="R1359" s="4"/>
      <c r="S1359" s="4"/>
      <c r="T1359" s="4"/>
      <c r="U1359" s="4"/>
      <c r="V1359" s="4"/>
      <c r="W1359" s="4">
        <v>0</v>
      </c>
      <c r="X1359" s="4">
        <v>1</v>
      </c>
      <c r="Y1359" s="4">
        <v>0</v>
      </c>
      <c r="Z1359" s="4"/>
      <c r="AA1359" s="4"/>
      <c r="AB1359" s="4"/>
    </row>
    <row r="1360" spans="1:28" x14ac:dyDescent="0.2">
      <c r="A1360" s="4">
        <v>50</v>
      </c>
      <c r="B1360" s="4">
        <v>0</v>
      </c>
      <c r="C1360" s="4">
        <v>0</v>
      </c>
      <c r="D1360" s="4">
        <v>1</v>
      </c>
      <c r="E1360" s="4">
        <v>209</v>
      </c>
      <c r="F1360" s="4">
        <f>ROUND(Source!W1336,O1360)</f>
        <v>0</v>
      </c>
      <c r="G1360" s="4" t="s">
        <v>98</v>
      </c>
      <c r="H1360" s="4" t="s">
        <v>99</v>
      </c>
      <c r="I1360" s="4"/>
      <c r="J1360" s="4"/>
      <c r="K1360" s="4">
        <v>209</v>
      </c>
      <c r="L1360" s="4">
        <v>23</v>
      </c>
      <c r="M1360" s="4">
        <v>3</v>
      </c>
      <c r="N1360" s="4" t="s">
        <v>3</v>
      </c>
      <c r="O1360" s="4">
        <v>2</v>
      </c>
      <c r="P1360" s="4"/>
      <c r="Q1360" s="4"/>
      <c r="R1360" s="4"/>
      <c r="S1360" s="4"/>
      <c r="T1360" s="4"/>
      <c r="U1360" s="4"/>
      <c r="V1360" s="4"/>
      <c r="W1360" s="4">
        <v>0</v>
      </c>
      <c r="X1360" s="4">
        <v>1</v>
      </c>
      <c r="Y1360" s="4">
        <v>0</v>
      </c>
      <c r="Z1360" s="4"/>
      <c r="AA1360" s="4"/>
      <c r="AB1360" s="4"/>
    </row>
    <row r="1361" spans="1:206" x14ac:dyDescent="0.2">
      <c r="A1361" s="4">
        <v>50</v>
      </c>
      <c r="B1361" s="4">
        <v>0</v>
      </c>
      <c r="C1361" s="4">
        <v>0</v>
      </c>
      <c r="D1361" s="4">
        <v>1</v>
      </c>
      <c r="E1361" s="4">
        <v>233</v>
      </c>
      <c r="F1361" s="4">
        <f>ROUND(Source!BD1336,O1361)</f>
        <v>0</v>
      </c>
      <c r="G1361" s="4" t="s">
        <v>100</v>
      </c>
      <c r="H1361" s="4" t="s">
        <v>101</v>
      </c>
      <c r="I1361" s="4"/>
      <c r="J1361" s="4"/>
      <c r="K1361" s="4">
        <v>233</v>
      </c>
      <c r="L1361" s="4">
        <v>24</v>
      </c>
      <c r="M1361" s="4">
        <v>3</v>
      </c>
      <c r="N1361" s="4" t="s">
        <v>3</v>
      </c>
      <c r="O1361" s="4">
        <v>2</v>
      </c>
      <c r="P1361" s="4"/>
      <c r="Q1361" s="4"/>
      <c r="R1361" s="4"/>
      <c r="S1361" s="4"/>
      <c r="T1361" s="4"/>
      <c r="U1361" s="4"/>
      <c r="V1361" s="4"/>
      <c r="W1361" s="4">
        <v>0</v>
      </c>
      <c r="X1361" s="4">
        <v>1</v>
      </c>
      <c r="Y1361" s="4">
        <v>0</v>
      </c>
      <c r="Z1361" s="4"/>
      <c r="AA1361" s="4"/>
      <c r="AB1361" s="4"/>
    </row>
    <row r="1362" spans="1:206" x14ac:dyDescent="0.2">
      <c r="A1362" s="4">
        <v>50</v>
      </c>
      <c r="B1362" s="4">
        <v>0</v>
      </c>
      <c r="C1362" s="4">
        <v>0</v>
      </c>
      <c r="D1362" s="4">
        <v>1</v>
      </c>
      <c r="E1362" s="4">
        <v>210</v>
      </c>
      <c r="F1362" s="4">
        <f>ROUND(Source!X1336,O1362)</f>
        <v>3473.12</v>
      </c>
      <c r="G1362" s="4" t="s">
        <v>102</v>
      </c>
      <c r="H1362" s="4" t="s">
        <v>103</v>
      </c>
      <c r="I1362" s="4"/>
      <c r="J1362" s="4"/>
      <c r="K1362" s="4">
        <v>210</v>
      </c>
      <c r="L1362" s="4">
        <v>25</v>
      </c>
      <c r="M1362" s="4">
        <v>3</v>
      </c>
      <c r="N1362" s="4" t="s">
        <v>3</v>
      </c>
      <c r="O1362" s="4">
        <v>2</v>
      </c>
      <c r="P1362" s="4"/>
      <c r="Q1362" s="4"/>
      <c r="R1362" s="4"/>
      <c r="S1362" s="4"/>
      <c r="T1362" s="4"/>
      <c r="U1362" s="4"/>
      <c r="V1362" s="4"/>
      <c r="W1362" s="4">
        <v>3473.12</v>
      </c>
      <c r="X1362" s="4">
        <v>1</v>
      </c>
      <c r="Y1362" s="4">
        <v>3473.12</v>
      </c>
      <c r="Z1362" s="4"/>
      <c r="AA1362" s="4"/>
      <c r="AB1362" s="4"/>
    </row>
    <row r="1363" spans="1:206" x14ac:dyDescent="0.2">
      <c r="A1363" s="4">
        <v>50</v>
      </c>
      <c r="B1363" s="4">
        <v>0</v>
      </c>
      <c r="C1363" s="4">
        <v>0</v>
      </c>
      <c r="D1363" s="4">
        <v>1</v>
      </c>
      <c r="E1363" s="4">
        <v>211</v>
      </c>
      <c r="F1363" s="4">
        <f>ROUND(Source!Y1336,O1363)</f>
        <v>1739.31</v>
      </c>
      <c r="G1363" s="4" t="s">
        <v>104</v>
      </c>
      <c r="H1363" s="4" t="s">
        <v>105</v>
      </c>
      <c r="I1363" s="4"/>
      <c r="J1363" s="4"/>
      <c r="K1363" s="4">
        <v>211</v>
      </c>
      <c r="L1363" s="4">
        <v>26</v>
      </c>
      <c r="M1363" s="4">
        <v>3</v>
      </c>
      <c r="N1363" s="4" t="s">
        <v>3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>
        <v>1739.31</v>
      </c>
      <c r="X1363" s="4">
        <v>1</v>
      </c>
      <c r="Y1363" s="4">
        <v>1739.31</v>
      </c>
      <c r="Z1363" s="4"/>
      <c r="AA1363" s="4"/>
      <c r="AB1363" s="4"/>
    </row>
    <row r="1364" spans="1:206" x14ac:dyDescent="0.2">
      <c r="A1364" s="4">
        <v>50</v>
      </c>
      <c r="B1364" s="4">
        <v>0</v>
      </c>
      <c r="C1364" s="4">
        <v>0</v>
      </c>
      <c r="D1364" s="4">
        <v>1</v>
      </c>
      <c r="E1364" s="4">
        <v>224</v>
      </c>
      <c r="F1364" s="4">
        <f>ROUND(Source!AR1336,O1364)</f>
        <v>9454.6299999999992</v>
      </c>
      <c r="G1364" s="4" t="s">
        <v>106</v>
      </c>
      <c r="H1364" s="4" t="s">
        <v>107</v>
      </c>
      <c r="I1364" s="4"/>
      <c r="J1364" s="4"/>
      <c r="K1364" s="4">
        <v>224</v>
      </c>
      <c r="L1364" s="4">
        <v>27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>
        <v>9454.6299999999992</v>
      </c>
      <c r="X1364" s="4">
        <v>1</v>
      </c>
      <c r="Y1364" s="4">
        <v>9454.6299999999992</v>
      </c>
      <c r="Z1364" s="4"/>
      <c r="AA1364" s="4"/>
      <c r="AB1364" s="4"/>
    </row>
    <row r="1366" spans="1:206" x14ac:dyDescent="0.2">
      <c r="A1366" s="2">
        <v>51</v>
      </c>
      <c r="B1366" s="2">
        <f>B1320</f>
        <v>1</v>
      </c>
      <c r="C1366" s="2">
        <f>A1320</f>
        <v>4</v>
      </c>
      <c r="D1366" s="2">
        <f>ROW(A1320)</f>
        <v>1320</v>
      </c>
      <c r="E1366" s="2"/>
      <c r="F1366" s="2" t="str">
        <f>IF(F1320&lt;&gt;"",F1320,"")</f>
        <v>Новый раздел</v>
      </c>
      <c r="G1366" s="2" t="str">
        <f>IF(G1320&lt;&gt;"",G1320,"")</f>
        <v>Секция в осях З-И (Подъезд №7)</v>
      </c>
      <c r="H1366" s="2">
        <v>0</v>
      </c>
      <c r="I1366" s="2"/>
      <c r="J1366" s="2"/>
      <c r="K1366" s="2"/>
      <c r="L1366" s="2"/>
      <c r="M1366" s="2"/>
      <c r="N1366" s="2"/>
      <c r="O1366" s="2">
        <f t="shared" ref="O1366:T1366" si="1224">ROUND(O1336+AB1366,2)</f>
        <v>4242.2</v>
      </c>
      <c r="P1366" s="2">
        <f t="shared" si="1224"/>
        <v>0</v>
      </c>
      <c r="Q1366" s="2">
        <f t="shared" si="1224"/>
        <v>0</v>
      </c>
      <c r="R1366" s="2">
        <f t="shared" si="1224"/>
        <v>0</v>
      </c>
      <c r="S1366" s="2">
        <f t="shared" si="1224"/>
        <v>4242.2</v>
      </c>
      <c r="T1366" s="2">
        <f t="shared" si="1224"/>
        <v>0</v>
      </c>
      <c r="U1366" s="2">
        <f>U1336+AH1366</f>
        <v>15.675567999999998</v>
      </c>
      <c r="V1366" s="2">
        <f>V1336+AI1366</f>
        <v>0</v>
      </c>
      <c r="W1366" s="2">
        <f>ROUND(W1336+AJ1366,2)</f>
        <v>0</v>
      </c>
      <c r="X1366" s="2">
        <f>ROUND(X1336+AK1366,2)</f>
        <v>3473.12</v>
      </c>
      <c r="Y1366" s="2">
        <f>ROUND(Y1336+AL1366,2)</f>
        <v>1739.31</v>
      </c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>
        <f t="shared" ref="AO1366:BD1366" si="1225">ROUND(AO1336+BX1366,2)</f>
        <v>0</v>
      </c>
      <c r="AP1366" s="2">
        <f t="shared" si="1225"/>
        <v>0</v>
      </c>
      <c r="AQ1366" s="2">
        <f t="shared" si="1225"/>
        <v>0</v>
      </c>
      <c r="AR1366" s="2">
        <f t="shared" si="1225"/>
        <v>9454.6299999999992</v>
      </c>
      <c r="AS1366" s="2">
        <f t="shared" si="1225"/>
        <v>9454.6299999999992</v>
      </c>
      <c r="AT1366" s="2">
        <f t="shared" si="1225"/>
        <v>0</v>
      </c>
      <c r="AU1366" s="2">
        <f t="shared" si="1225"/>
        <v>0</v>
      </c>
      <c r="AV1366" s="2">
        <f t="shared" si="1225"/>
        <v>0</v>
      </c>
      <c r="AW1366" s="2">
        <f t="shared" si="1225"/>
        <v>0</v>
      </c>
      <c r="AX1366" s="2">
        <f t="shared" si="1225"/>
        <v>0</v>
      </c>
      <c r="AY1366" s="2">
        <f t="shared" si="1225"/>
        <v>0</v>
      </c>
      <c r="AZ1366" s="2">
        <f t="shared" si="1225"/>
        <v>0</v>
      </c>
      <c r="BA1366" s="2">
        <f t="shared" si="1225"/>
        <v>0</v>
      </c>
      <c r="BB1366" s="2">
        <f t="shared" si="1225"/>
        <v>0</v>
      </c>
      <c r="BC1366" s="2">
        <f t="shared" si="1225"/>
        <v>0</v>
      </c>
      <c r="BD1366" s="2">
        <f t="shared" si="1225"/>
        <v>0</v>
      </c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>
        <v>0</v>
      </c>
    </row>
    <row r="1368" spans="1:206" x14ac:dyDescent="0.2">
      <c r="A1368" s="4">
        <v>50</v>
      </c>
      <c r="B1368" s="4">
        <v>0</v>
      </c>
      <c r="C1368" s="4">
        <v>0</v>
      </c>
      <c r="D1368" s="4">
        <v>1</v>
      </c>
      <c r="E1368" s="4">
        <v>201</v>
      </c>
      <c r="F1368" s="4">
        <f>ROUND(Source!O1366,O1368)</f>
        <v>4242.2</v>
      </c>
      <c r="G1368" s="4" t="s">
        <v>54</v>
      </c>
      <c r="H1368" s="4" t="s">
        <v>55</v>
      </c>
      <c r="I1368" s="4"/>
      <c r="J1368" s="4"/>
      <c r="K1368" s="4">
        <v>201</v>
      </c>
      <c r="L1368" s="4">
        <v>1</v>
      </c>
      <c r="M1368" s="4">
        <v>3</v>
      </c>
      <c r="N1368" s="4" t="s">
        <v>3</v>
      </c>
      <c r="O1368" s="4">
        <v>2</v>
      </c>
      <c r="P1368" s="4"/>
      <c r="Q1368" s="4"/>
      <c r="R1368" s="4"/>
      <c r="S1368" s="4"/>
      <c r="T1368" s="4"/>
      <c r="U1368" s="4"/>
      <c r="V1368" s="4"/>
      <c r="W1368" s="4">
        <v>4242.2</v>
      </c>
      <c r="X1368" s="4">
        <v>1</v>
      </c>
      <c r="Y1368" s="4">
        <v>4242.2</v>
      </c>
      <c r="Z1368" s="4"/>
      <c r="AA1368" s="4"/>
      <c r="AB1368" s="4"/>
    </row>
    <row r="1369" spans="1:206" x14ac:dyDescent="0.2">
      <c r="A1369" s="4">
        <v>50</v>
      </c>
      <c r="B1369" s="4">
        <v>0</v>
      </c>
      <c r="C1369" s="4">
        <v>0</v>
      </c>
      <c r="D1369" s="4">
        <v>1</v>
      </c>
      <c r="E1369" s="4">
        <v>202</v>
      </c>
      <c r="F1369" s="4">
        <f>ROUND(Source!P1366,O1369)</f>
        <v>0</v>
      </c>
      <c r="G1369" s="4" t="s">
        <v>56</v>
      </c>
      <c r="H1369" s="4" t="s">
        <v>57</v>
      </c>
      <c r="I1369" s="4"/>
      <c r="J1369" s="4"/>
      <c r="K1369" s="4">
        <v>202</v>
      </c>
      <c r="L1369" s="4">
        <v>2</v>
      </c>
      <c r="M1369" s="4">
        <v>3</v>
      </c>
      <c r="N1369" s="4" t="s">
        <v>3</v>
      </c>
      <c r="O1369" s="4">
        <v>2</v>
      </c>
      <c r="P1369" s="4"/>
      <c r="Q1369" s="4"/>
      <c r="R1369" s="4"/>
      <c r="S1369" s="4"/>
      <c r="T1369" s="4"/>
      <c r="U1369" s="4"/>
      <c r="V1369" s="4"/>
      <c r="W1369" s="4">
        <v>0</v>
      </c>
      <c r="X1369" s="4">
        <v>1</v>
      </c>
      <c r="Y1369" s="4">
        <v>0</v>
      </c>
      <c r="Z1369" s="4"/>
      <c r="AA1369" s="4"/>
      <c r="AB1369" s="4"/>
    </row>
    <row r="1370" spans="1:206" x14ac:dyDescent="0.2">
      <c r="A1370" s="4">
        <v>50</v>
      </c>
      <c r="B1370" s="4">
        <v>0</v>
      </c>
      <c r="C1370" s="4">
        <v>0</v>
      </c>
      <c r="D1370" s="4">
        <v>1</v>
      </c>
      <c r="E1370" s="4">
        <v>222</v>
      </c>
      <c r="F1370" s="4">
        <f>ROUND(Source!AO1366,O1370)</f>
        <v>0</v>
      </c>
      <c r="G1370" s="4" t="s">
        <v>58</v>
      </c>
      <c r="H1370" s="4" t="s">
        <v>59</v>
      </c>
      <c r="I1370" s="4"/>
      <c r="J1370" s="4"/>
      <c r="K1370" s="4">
        <v>222</v>
      </c>
      <c r="L1370" s="4">
        <v>3</v>
      </c>
      <c r="M1370" s="4">
        <v>3</v>
      </c>
      <c r="N1370" s="4" t="s">
        <v>3</v>
      </c>
      <c r="O1370" s="4">
        <v>2</v>
      </c>
      <c r="P1370" s="4"/>
      <c r="Q1370" s="4"/>
      <c r="R1370" s="4"/>
      <c r="S1370" s="4"/>
      <c r="T1370" s="4"/>
      <c r="U1370" s="4"/>
      <c r="V1370" s="4"/>
      <c r="W1370" s="4">
        <v>0</v>
      </c>
      <c r="X1370" s="4">
        <v>1</v>
      </c>
      <c r="Y1370" s="4">
        <v>0</v>
      </c>
      <c r="Z1370" s="4"/>
      <c r="AA1370" s="4"/>
      <c r="AB1370" s="4"/>
    </row>
    <row r="1371" spans="1:206" x14ac:dyDescent="0.2">
      <c r="A1371" s="4">
        <v>50</v>
      </c>
      <c r="B1371" s="4">
        <v>0</v>
      </c>
      <c r="C1371" s="4">
        <v>0</v>
      </c>
      <c r="D1371" s="4">
        <v>1</v>
      </c>
      <c r="E1371" s="4">
        <v>225</v>
      </c>
      <c r="F1371" s="4">
        <f>ROUND(Source!AV1366,O1371)</f>
        <v>0</v>
      </c>
      <c r="G1371" s="4" t="s">
        <v>60</v>
      </c>
      <c r="H1371" s="4" t="s">
        <v>61</v>
      </c>
      <c r="I1371" s="4"/>
      <c r="J1371" s="4"/>
      <c r="K1371" s="4">
        <v>225</v>
      </c>
      <c r="L1371" s="4">
        <v>4</v>
      </c>
      <c r="M1371" s="4">
        <v>3</v>
      </c>
      <c r="N1371" s="4" t="s">
        <v>3</v>
      </c>
      <c r="O1371" s="4">
        <v>2</v>
      </c>
      <c r="P1371" s="4"/>
      <c r="Q1371" s="4"/>
      <c r="R1371" s="4"/>
      <c r="S1371" s="4"/>
      <c r="T1371" s="4"/>
      <c r="U1371" s="4"/>
      <c r="V1371" s="4"/>
      <c r="W1371" s="4">
        <v>0</v>
      </c>
      <c r="X1371" s="4">
        <v>1</v>
      </c>
      <c r="Y1371" s="4">
        <v>0</v>
      </c>
      <c r="Z1371" s="4"/>
      <c r="AA1371" s="4"/>
      <c r="AB1371" s="4"/>
    </row>
    <row r="1372" spans="1:206" x14ac:dyDescent="0.2">
      <c r="A1372" s="4">
        <v>50</v>
      </c>
      <c r="B1372" s="4">
        <v>0</v>
      </c>
      <c r="C1372" s="4">
        <v>0</v>
      </c>
      <c r="D1372" s="4">
        <v>1</v>
      </c>
      <c r="E1372" s="4">
        <v>226</v>
      </c>
      <c r="F1372" s="4">
        <f>ROUND(Source!AW1366,O1372)</f>
        <v>0</v>
      </c>
      <c r="G1372" s="4" t="s">
        <v>62</v>
      </c>
      <c r="H1372" s="4" t="s">
        <v>63</v>
      </c>
      <c r="I1372" s="4"/>
      <c r="J1372" s="4"/>
      <c r="K1372" s="4">
        <v>226</v>
      </c>
      <c r="L1372" s="4">
        <v>5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>
        <v>0</v>
      </c>
      <c r="X1372" s="4">
        <v>1</v>
      </c>
      <c r="Y1372" s="4">
        <v>0</v>
      </c>
      <c r="Z1372" s="4"/>
      <c r="AA1372" s="4"/>
      <c r="AB1372" s="4"/>
    </row>
    <row r="1373" spans="1:206" x14ac:dyDescent="0.2">
      <c r="A1373" s="4">
        <v>50</v>
      </c>
      <c r="B1373" s="4">
        <v>0</v>
      </c>
      <c r="C1373" s="4">
        <v>0</v>
      </c>
      <c r="D1373" s="4">
        <v>1</v>
      </c>
      <c r="E1373" s="4">
        <v>227</v>
      </c>
      <c r="F1373" s="4">
        <f>ROUND(Source!AX1366,O1373)</f>
        <v>0</v>
      </c>
      <c r="G1373" s="4" t="s">
        <v>64</v>
      </c>
      <c r="H1373" s="4" t="s">
        <v>65</v>
      </c>
      <c r="I1373" s="4"/>
      <c r="J1373" s="4"/>
      <c r="K1373" s="4">
        <v>227</v>
      </c>
      <c r="L1373" s="4">
        <v>6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>
        <v>0</v>
      </c>
      <c r="X1373" s="4">
        <v>1</v>
      </c>
      <c r="Y1373" s="4">
        <v>0</v>
      </c>
      <c r="Z1373" s="4"/>
      <c r="AA1373" s="4"/>
      <c r="AB1373" s="4"/>
    </row>
    <row r="1374" spans="1:206" x14ac:dyDescent="0.2">
      <c r="A1374" s="4">
        <v>50</v>
      </c>
      <c r="B1374" s="4">
        <v>0</v>
      </c>
      <c r="C1374" s="4">
        <v>0</v>
      </c>
      <c r="D1374" s="4">
        <v>1</v>
      </c>
      <c r="E1374" s="4">
        <v>228</v>
      </c>
      <c r="F1374" s="4">
        <f>ROUND(Source!AY1366,O1374)</f>
        <v>0</v>
      </c>
      <c r="G1374" s="4" t="s">
        <v>66</v>
      </c>
      <c r="H1374" s="4" t="s">
        <v>67</v>
      </c>
      <c r="I1374" s="4"/>
      <c r="J1374" s="4"/>
      <c r="K1374" s="4">
        <v>228</v>
      </c>
      <c r="L1374" s="4">
        <v>7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>
        <v>0</v>
      </c>
      <c r="X1374" s="4">
        <v>1</v>
      </c>
      <c r="Y1374" s="4">
        <v>0</v>
      </c>
      <c r="Z1374" s="4"/>
      <c r="AA1374" s="4"/>
      <c r="AB1374" s="4"/>
    </row>
    <row r="1375" spans="1:206" x14ac:dyDescent="0.2">
      <c r="A1375" s="4">
        <v>50</v>
      </c>
      <c r="B1375" s="4">
        <v>0</v>
      </c>
      <c r="C1375" s="4">
        <v>0</v>
      </c>
      <c r="D1375" s="4">
        <v>1</v>
      </c>
      <c r="E1375" s="4">
        <v>216</v>
      </c>
      <c r="F1375" s="4">
        <f>ROUND(Source!AP1366,O1375)</f>
        <v>0</v>
      </c>
      <c r="G1375" s="4" t="s">
        <v>68</v>
      </c>
      <c r="H1375" s="4" t="s">
        <v>69</v>
      </c>
      <c r="I1375" s="4"/>
      <c r="J1375" s="4"/>
      <c r="K1375" s="4">
        <v>216</v>
      </c>
      <c r="L1375" s="4">
        <v>8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>
        <v>0</v>
      </c>
      <c r="X1375" s="4">
        <v>1</v>
      </c>
      <c r="Y1375" s="4">
        <v>0</v>
      </c>
      <c r="Z1375" s="4"/>
      <c r="AA1375" s="4"/>
      <c r="AB1375" s="4"/>
    </row>
    <row r="1376" spans="1:206" x14ac:dyDescent="0.2">
      <c r="A1376" s="4">
        <v>50</v>
      </c>
      <c r="B1376" s="4">
        <v>0</v>
      </c>
      <c r="C1376" s="4">
        <v>0</v>
      </c>
      <c r="D1376" s="4">
        <v>1</v>
      </c>
      <c r="E1376" s="4">
        <v>223</v>
      </c>
      <c r="F1376" s="4">
        <f>ROUND(Source!AQ1366,O1376)</f>
        <v>0</v>
      </c>
      <c r="G1376" s="4" t="s">
        <v>70</v>
      </c>
      <c r="H1376" s="4" t="s">
        <v>71</v>
      </c>
      <c r="I1376" s="4"/>
      <c r="J1376" s="4"/>
      <c r="K1376" s="4">
        <v>223</v>
      </c>
      <c r="L1376" s="4">
        <v>9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>
        <v>0</v>
      </c>
      <c r="X1376" s="4">
        <v>1</v>
      </c>
      <c r="Y1376" s="4">
        <v>0</v>
      </c>
      <c r="Z1376" s="4"/>
      <c r="AA1376" s="4"/>
      <c r="AB1376" s="4"/>
    </row>
    <row r="1377" spans="1:28" x14ac:dyDescent="0.2">
      <c r="A1377" s="4">
        <v>50</v>
      </c>
      <c r="B1377" s="4">
        <v>0</v>
      </c>
      <c r="C1377" s="4">
        <v>0</v>
      </c>
      <c r="D1377" s="4">
        <v>1</v>
      </c>
      <c r="E1377" s="4">
        <v>229</v>
      </c>
      <c r="F1377" s="4">
        <f>ROUND(Source!AZ1366,O1377)</f>
        <v>0</v>
      </c>
      <c r="G1377" s="4" t="s">
        <v>72</v>
      </c>
      <c r="H1377" s="4" t="s">
        <v>73</v>
      </c>
      <c r="I1377" s="4"/>
      <c r="J1377" s="4"/>
      <c r="K1377" s="4">
        <v>229</v>
      </c>
      <c r="L1377" s="4">
        <v>10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>
        <v>0</v>
      </c>
      <c r="X1377" s="4">
        <v>1</v>
      </c>
      <c r="Y1377" s="4">
        <v>0</v>
      </c>
      <c r="Z1377" s="4"/>
      <c r="AA1377" s="4"/>
      <c r="AB1377" s="4"/>
    </row>
    <row r="1378" spans="1:28" x14ac:dyDescent="0.2">
      <c r="A1378" s="4">
        <v>50</v>
      </c>
      <c r="B1378" s="4">
        <v>0</v>
      </c>
      <c r="C1378" s="4">
        <v>0</v>
      </c>
      <c r="D1378" s="4">
        <v>1</v>
      </c>
      <c r="E1378" s="4">
        <v>203</v>
      </c>
      <c r="F1378" s="4">
        <f>ROUND(Source!Q1366,O1378)</f>
        <v>0</v>
      </c>
      <c r="G1378" s="4" t="s">
        <v>74</v>
      </c>
      <c r="H1378" s="4" t="s">
        <v>75</v>
      </c>
      <c r="I1378" s="4"/>
      <c r="J1378" s="4"/>
      <c r="K1378" s="4">
        <v>203</v>
      </c>
      <c r="L1378" s="4">
        <v>11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>
        <v>0</v>
      </c>
      <c r="X1378" s="4">
        <v>1</v>
      </c>
      <c r="Y1378" s="4">
        <v>0</v>
      </c>
      <c r="Z1378" s="4"/>
      <c r="AA1378" s="4"/>
      <c r="AB1378" s="4"/>
    </row>
    <row r="1379" spans="1:28" x14ac:dyDescent="0.2">
      <c r="A1379" s="4">
        <v>50</v>
      </c>
      <c r="B1379" s="4">
        <v>0</v>
      </c>
      <c r="C1379" s="4">
        <v>0</v>
      </c>
      <c r="D1379" s="4">
        <v>1</v>
      </c>
      <c r="E1379" s="4">
        <v>231</v>
      </c>
      <c r="F1379" s="4">
        <f>ROUND(Source!BB1366,O1379)</f>
        <v>0</v>
      </c>
      <c r="G1379" s="4" t="s">
        <v>76</v>
      </c>
      <c r="H1379" s="4" t="s">
        <v>77</v>
      </c>
      <c r="I1379" s="4"/>
      <c r="J1379" s="4"/>
      <c r="K1379" s="4">
        <v>231</v>
      </c>
      <c r="L1379" s="4">
        <v>12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>
        <v>0</v>
      </c>
      <c r="X1379" s="4">
        <v>1</v>
      </c>
      <c r="Y1379" s="4">
        <v>0</v>
      </c>
      <c r="Z1379" s="4"/>
      <c r="AA1379" s="4"/>
      <c r="AB1379" s="4"/>
    </row>
    <row r="1380" spans="1:28" x14ac:dyDescent="0.2">
      <c r="A1380" s="4">
        <v>50</v>
      </c>
      <c r="B1380" s="4">
        <v>0</v>
      </c>
      <c r="C1380" s="4">
        <v>0</v>
      </c>
      <c r="D1380" s="4">
        <v>1</v>
      </c>
      <c r="E1380" s="4">
        <v>204</v>
      </c>
      <c r="F1380" s="4">
        <f>ROUND(Source!R1366,O1380)</f>
        <v>0</v>
      </c>
      <c r="G1380" s="4" t="s">
        <v>78</v>
      </c>
      <c r="H1380" s="4" t="s">
        <v>79</v>
      </c>
      <c r="I1380" s="4"/>
      <c r="J1380" s="4"/>
      <c r="K1380" s="4">
        <v>204</v>
      </c>
      <c r="L1380" s="4">
        <v>13</v>
      </c>
      <c r="M1380" s="4">
        <v>3</v>
      </c>
      <c r="N1380" s="4" t="s">
        <v>3</v>
      </c>
      <c r="O1380" s="4">
        <v>2</v>
      </c>
      <c r="P1380" s="4"/>
      <c r="Q1380" s="4"/>
      <c r="R1380" s="4"/>
      <c r="S1380" s="4"/>
      <c r="T1380" s="4"/>
      <c r="U1380" s="4"/>
      <c r="V1380" s="4"/>
      <c r="W1380" s="4">
        <v>0</v>
      </c>
      <c r="X1380" s="4">
        <v>1</v>
      </c>
      <c r="Y1380" s="4">
        <v>0</v>
      </c>
      <c r="Z1380" s="4"/>
      <c r="AA1380" s="4"/>
      <c r="AB1380" s="4"/>
    </row>
    <row r="1381" spans="1:28" x14ac:dyDescent="0.2">
      <c r="A1381" s="4">
        <v>50</v>
      </c>
      <c r="B1381" s="4">
        <v>0</v>
      </c>
      <c r="C1381" s="4">
        <v>0</v>
      </c>
      <c r="D1381" s="4">
        <v>1</v>
      </c>
      <c r="E1381" s="4">
        <v>205</v>
      </c>
      <c r="F1381" s="4">
        <f>ROUND(Source!S1366,O1381)</f>
        <v>4242.2</v>
      </c>
      <c r="G1381" s="4" t="s">
        <v>80</v>
      </c>
      <c r="H1381" s="4" t="s">
        <v>81</v>
      </c>
      <c r="I1381" s="4"/>
      <c r="J1381" s="4"/>
      <c r="K1381" s="4">
        <v>205</v>
      </c>
      <c r="L1381" s="4">
        <v>14</v>
      </c>
      <c r="M1381" s="4">
        <v>3</v>
      </c>
      <c r="N1381" s="4" t="s">
        <v>3</v>
      </c>
      <c r="O1381" s="4">
        <v>2</v>
      </c>
      <c r="P1381" s="4"/>
      <c r="Q1381" s="4"/>
      <c r="R1381" s="4"/>
      <c r="S1381" s="4"/>
      <c r="T1381" s="4"/>
      <c r="U1381" s="4"/>
      <c r="V1381" s="4"/>
      <c r="W1381" s="4">
        <v>4242.2</v>
      </c>
      <c r="X1381" s="4">
        <v>1</v>
      </c>
      <c r="Y1381" s="4">
        <v>4242.2</v>
      </c>
      <c r="Z1381" s="4"/>
      <c r="AA1381" s="4"/>
      <c r="AB1381" s="4"/>
    </row>
    <row r="1382" spans="1:28" x14ac:dyDescent="0.2">
      <c r="A1382" s="4">
        <v>50</v>
      </c>
      <c r="B1382" s="4">
        <v>0</v>
      </c>
      <c r="C1382" s="4">
        <v>0</v>
      </c>
      <c r="D1382" s="4">
        <v>1</v>
      </c>
      <c r="E1382" s="4">
        <v>232</v>
      </c>
      <c r="F1382" s="4">
        <f>ROUND(Source!BC1366,O1382)</f>
        <v>0</v>
      </c>
      <c r="G1382" s="4" t="s">
        <v>82</v>
      </c>
      <c r="H1382" s="4" t="s">
        <v>83</v>
      </c>
      <c r="I1382" s="4"/>
      <c r="J1382" s="4"/>
      <c r="K1382" s="4">
        <v>232</v>
      </c>
      <c r="L1382" s="4">
        <v>15</v>
      </c>
      <c r="M1382" s="4">
        <v>3</v>
      </c>
      <c r="N1382" s="4" t="s">
        <v>3</v>
      </c>
      <c r="O1382" s="4">
        <v>2</v>
      </c>
      <c r="P1382" s="4"/>
      <c r="Q1382" s="4"/>
      <c r="R1382" s="4"/>
      <c r="S1382" s="4"/>
      <c r="T1382" s="4"/>
      <c r="U1382" s="4"/>
      <c r="V1382" s="4"/>
      <c r="W1382" s="4">
        <v>0</v>
      </c>
      <c r="X1382" s="4">
        <v>1</v>
      </c>
      <c r="Y1382" s="4">
        <v>0</v>
      </c>
      <c r="Z1382" s="4"/>
      <c r="AA1382" s="4"/>
      <c r="AB1382" s="4"/>
    </row>
    <row r="1383" spans="1:28" x14ac:dyDescent="0.2">
      <c r="A1383" s="4">
        <v>50</v>
      </c>
      <c r="B1383" s="4">
        <v>0</v>
      </c>
      <c r="C1383" s="4">
        <v>0</v>
      </c>
      <c r="D1383" s="4">
        <v>1</v>
      </c>
      <c r="E1383" s="4">
        <v>214</v>
      </c>
      <c r="F1383" s="4">
        <f>ROUND(Source!AS1366,O1383)</f>
        <v>9454.6299999999992</v>
      </c>
      <c r="G1383" s="4" t="s">
        <v>84</v>
      </c>
      <c r="H1383" s="4" t="s">
        <v>85</v>
      </c>
      <c r="I1383" s="4"/>
      <c r="J1383" s="4"/>
      <c r="K1383" s="4">
        <v>214</v>
      </c>
      <c r="L1383" s="4">
        <v>16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>
        <v>9454.6299999999992</v>
      </c>
      <c r="X1383" s="4">
        <v>1</v>
      </c>
      <c r="Y1383" s="4">
        <v>9454.6299999999992</v>
      </c>
      <c r="Z1383" s="4"/>
      <c r="AA1383" s="4"/>
      <c r="AB1383" s="4"/>
    </row>
    <row r="1384" spans="1:28" x14ac:dyDescent="0.2">
      <c r="A1384" s="4">
        <v>50</v>
      </c>
      <c r="B1384" s="4">
        <v>0</v>
      </c>
      <c r="C1384" s="4">
        <v>0</v>
      </c>
      <c r="D1384" s="4">
        <v>1</v>
      </c>
      <c r="E1384" s="4">
        <v>215</v>
      </c>
      <c r="F1384" s="4">
        <f>ROUND(Source!AT1366,O1384)</f>
        <v>0</v>
      </c>
      <c r="G1384" s="4" t="s">
        <v>86</v>
      </c>
      <c r="H1384" s="4" t="s">
        <v>87</v>
      </c>
      <c r="I1384" s="4"/>
      <c r="J1384" s="4"/>
      <c r="K1384" s="4">
        <v>215</v>
      </c>
      <c r="L1384" s="4">
        <v>17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>
        <v>0</v>
      </c>
      <c r="X1384" s="4">
        <v>1</v>
      </c>
      <c r="Y1384" s="4">
        <v>0</v>
      </c>
      <c r="Z1384" s="4"/>
      <c r="AA1384" s="4"/>
      <c r="AB1384" s="4"/>
    </row>
    <row r="1385" spans="1:28" x14ac:dyDescent="0.2">
      <c r="A1385" s="4">
        <v>50</v>
      </c>
      <c r="B1385" s="4">
        <v>0</v>
      </c>
      <c r="C1385" s="4">
        <v>0</v>
      </c>
      <c r="D1385" s="4">
        <v>1</v>
      </c>
      <c r="E1385" s="4">
        <v>217</v>
      </c>
      <c r="F1385" s="4">
        <f>ROUND(Source!AU1366,O1385)</f>
        <v>0</v>
      </c>
      <c r="G1385" s="4" t="s">
        <v>88</v>
      </c>
      <c r="H1385" s="4" t="s">
        <v>89</v>
      </c>
      <c r="I1385" s="4"/>
      <c r="J1385" s="4"/>
      <c r="K1385" s="4">
        <v>217</v>
      </c>
      <c r="L1385" s="4">
        <v>18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>
        <v>0</v>
      </c>
      <c r="X1385" s="4">
        <v>1</v>
      </c>
      <c r="Y1385" s="4">
        <v>0</v>
      </c>
      <c r="Z1385" s="4"/>
      <c r="AA1385" s="4"/>
      <c r="AB1385" s="4"/>
    </row>
    <row r="1386" spans="1:28" x14ac:dyDescent="0.2">
      <c r="A1386" s="4">
        <v>50</v>
      </c>
      <c r="B1386" s="4">
        <v>0</v>
      </c>
      <c r="C1386" s="4">
        <v>0</v>
      </c>
      <c r="D1386" s="4">
        <v>1</v>
      </c>
      <c r="E1386" s="4">
        <v>230</v>
      </c>
      <c r="F1386" s="4">
        <f>ROUND(Source!BA1366,O1386)</f>
        <v>0</v>
      </c>
      <c r="G1386" s="4" t="s">
        <v>90</v>
      </c>
      <c r="H1386" s="4" t="s">
        <v>91</v>
      </c>
      <c r="I1386" s="4"/>
      <c r="J1386" s="4"/>
      <c r="K1386" s="4">
        <v>230</v>
      </c>
      <c r="L1386" s="4">
        <v>19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>
        <v>0</v>
      </c>
      <c r="X1386" s="4">
        <v>1</v>
      </c>
      <c r="Y1386" s="4">
        <v>0</v>
      </c>
      <c r="Z1386" s="4"/>
      <c r="AA1386" s="4"/>
      <c r="AB1386" s="4"/>
    </row>
    <row r="1387" spans="1:28" x14ac:dyDescent="0.2">
      <c r="A1387" s="4">
        <v>50</v>
      </c>
      <c r="B1387" s="4">
        <v>0</v>
      </c>
      <c r="C1387" s="4">
        <v>0</v>
      </c>
      <c r="D1387" s="4">
        <v>1</v>
      </c>
      <c r="E1387" s="4">
        <v>206</v>
      </c>
      <c r="F1387" s="4">
        <f>ROUND(Source!T1366,O1387)</f>
        <v>0</v>
      </c>
      <c r="G1387" s="4" t="s">
        <v>92</v>
      </c>
      <c r="H1387" s="4" t="s">
        <v>93</v>
      </c>
      <c r="I1387" s="4"/>
      <c r="J1387" s="4"/>
      <c r="K1387" s="4">
        <v>206</v>
      </c>
      <c r="L1387" s="4">
        <v>20</v>
      </c>
      <c r="M1387" s="4">
        <v>3</v>
      </c>
      <c r="N1387" s="4" t="s">
        <v>3</v>
      </c>
      <c r="O1387" s="4">
        <v>2</v>
      </c>
      <c r="P1387" s="4"/>
      <c r="Q1387" s="4"/>
      <c r="R1387" s="4"/>
      <c r="S1387" s="4"/>
      <c r="T1387" s="4"/>
      <c r="U1387" s="4"/>
      <c r="V1387" s="4"/>
      <c r="W1387" s="4">
        <v>0</v>
      </c>
      <c r="X1387" s="4">
        <v>1</v>
      </c>
      <c r="Y1387" s="4">
        <v>0</v>
      </c>
      <c r="Z1387" s="4"/>
      <c r="AA1387" s="4"/>
      <c r="AB1387" s="4"/>
    </row>
    <row r="1388" spans="1:28" x14ac:dyDescent="0.2">
      <c r="A1388" s="4">
        <v>50</v>
      </c>
      <c r="B1388" s="4">
        <v>0</v>
      </c>
      <c r="C1388" s="4">
        <v>0</v>
      </c>
      <c r="D1388" s="4">
        <v>1</v>
      </c>
      <c r="E1388" s="4">
        <v>207</v>
      </c>
      <c r="F1388" s="4">
        <f>Source!U1366</f>
        <v>15.675567999999998</v>
      </c>
      <c r="G1388" s="4" t="s">
        <v>94</v>
      </c>
      <c r="H1388" s="4" t="s">
        <v>95</v>
      </c>
      <c r="I1388" s="4"/>
      <c r="J1388" s="4"/>
      <c r="K1388" s="4">
        <v>207</v>
      </c>
      <c r="L1388" s="4">
        <v>21</v>
      </c>
      <c r="M1388" s="4">
        <v>3</v>
      </c>
      <c r="N1388" s="4" t="s">
        <v>3</v>
      </c>
      <c r="O1388" s="4">
        <v>-1</v>
      </c>
      <c r="P1388" s="4"/>
      <c r="Q1388" s="4"/>
      <c r="R1388" s="4"/>
      <c r="S1388" s="4"/>
      <c r="T1388" s="4"/>
      <c r="U1388" s="4"/>
      <c r="V1388" s="4"/>
      <c r="W1388" s="4">
        <v>15.675567999999998</v>
      </c>
      <c r="X1388" s="4">
        <v>1</v>
      </c>
      <c r="Y1388" s="4">
        <v>15.675567999999998</v>
      </c>
      <c r="Z1388" s="4"/>
      <c r="AA1388" s="4"/>
      <c r="AB1388" s="4"/>
    </row>
    <row r="1389" spans="1:28" x14ac:dyDescent="0.2">
      <c r="A1389" s="4">
        <v>50</v>
      </c>
      <c r="B1389" s="4">
        <v>0</v>
      </c>
      <c r="C1389" s="4">
        <v>0</v>
      </c>
      <c r="D1389" s="4">
        <v>1</v>
      </c>
      <c r="E1389" s="4">
        <v>208</v>
      </c>
      <c r="F1389" s="4">
        <f>Source!V1366</f>
        <v>0</v>
      </c>
      <c r="G1389" s="4" t="s">
        <v>96</v>
      </c>
      <c r="H1389" s="4" t="s">
        <v>97</v>
      </c>
      <c r="I1389" s="4"/>
      <c r="J1389" s="4"/>
      <c r="K1389" s="4">
        <v>208</v>
      </c>
      <c r="L1389" s="4">
        <v>22</v>
      </c>
      <c r="M1389" s="4">
        <v>3</v>
      </c>
      <c r="N1389" s="4" t="s">
        <v>3</v>
      </c>
      <c r="O1389" s="4">
        <v>-1</v>
      </c>
      <c r="P1389" s="4"/>
      <c r="Q1389" s="4"/>
      <c r="R1389" s="4"/>
      <c r="S1389" s="4"/>
      <c r="T1389" s="4"/>
      <c r="U1389" s="4"/>
      <c r="V1389" s="4"/>
      <c r="W1389" s="4">
        <v>0</v>
      </c>
      <c r="X1389" s="4">
        <v>1</v>
      </c>
      <c r="Y1389" s="4">
        <v>0</v>
      </c>
      <c r="Z1389" s="4"/>
      <c r="AA1389" s="4"/>
      <c r="AB1389" s="4"/>
    </row>
    <row r="1390" spans="1:28" x14ac:dyDescent="0.2">
      <c r="A1390" s="4">
        <v>50</v>
      </c>
      <c r="B1390" s="4">
        <v>0</v>
      </c>
      <c r="C1390" s="4">
        <v>0</v>
      </c>
      <c r="D1390" s="4">
        <v>1</v>
      </c>
      <c r="E1390" s="4">
        <v>209</v>
      </c>
      <c r="F1390" s="4">
        <f>ROUND(Source!W1366,O1390)</f>
        <v>0</v>
      </c>
      <c r="G1390" s="4" t="s">
        <v>98</v>
      </c>
      <c r="H1390" s="4" t="s">
        <v>99</v>
      </c>
      <c r="I1390" s="4"/>
      <c r="J1390" s="4"/>
      <c r="K1390" s="4">
        <v>209</v>
      </c>
      <c r="L1390" s="4">
        <v>23</v>
      </c>
      <c r="M1390" s="4">
        <v>3</v>
      </c>
      <c r="N1390" s="4" t="s">
        <v>3</v>
      </c>
      <c r="O1390" s="4">
        <v>2</v>
      </c>
      <c r="P1390" s="4"/>
      <c r="Q1390" s="4"/>
      <c r="R1390" s="4"/>
      <c r="S1390" s="4"/>
      <c r="T1390" s="4"/>
      <c r="U1390" s="4"/>
      <c r="V1390" s="4"/>
      <c r="W1390" s="4">
        <v>0</v>
      </c>
      <c r="X1390" s="4">
        <v>1</v>
      </c>
      <c r="Y1390" s="4">
        <v>0</v>
      </c>
      <c r="Z1390" s="4"/>
      <c r="AA1390" s="4"/>
      <c r="AB1390" s="4"/>
    </row>
    <row r="1391" spans="1:28" x14ac:dyDescent="0.2">
      <c r="A1391" s="4">
        <v>50</v>
      </c>
      <c r="B1391" s="4">
        <v>0</v>
      </c>
      <c r="C1391" s="4">
        <v>0</v>
      </c>
      <c r="D1391" s="4">
        <v>1</v>
      </c>
      <c r="E1391" s="4">
        <v>233</v>
      </c>
      <c r="F1391" s="4">
        <f>ROUND(Source!BD1366,O1391)</f>
        <v>0</v>
      </c>
      <c r="G1391" s="4" t="s">
        <v>100</v>
      </c>
      <c r="H1391" s="4" t="s">
        <v>101</v>
      </c>
      <c r="I1391" s="4"/>
      <c r="J1391" s="4"/>
      <c r="K1391" s="4">
        <v>233</v>
      </c>
      <c r="L1391" s="4">
        <v>24</v>
      </c>
      <c r="M1391" s="4">
        <v>3</v>
      </c>
      <c r="N1391" s="4" t="s">
        <v>3</v>
      </c>
      <c r="O1391" s="4">
        <v>2</v>
      </c>
      <c r="P1391" s="4"/>
      <c r="Q1391" s="4"/>
      <c r="R1391" s="4"/>
      <c r="S1391" s="4"/>
      <c r="T1391" s="4"/>
      <c r="U1391" s="4"/>
      <c r="V1391" s="4"/>
      <c r="W1391" s="4">
        <v>0</v>
      </c>
      <c r="X1391" s="4">
        <v>1</v>
      </c>
      <c r="Y1391" s="4">
        <v>0</v>
      </c>
      <c r="Z1391" s="4"/>
      <c r="AA1391" s="4"/>
      <c r="AB1391" s="4"/>
    </row>
    <row r="1392" spans="1:28" x14ac:dyDescent="0.2">
      <c r="A1392" s="4">
        <v>50</v>
      </c>
      <c r="B1392" s="4">
        <v>0</v>
      </c>
      <c r="C1392" s="4">
        <v>0</v>
      </c>
      <c r="D1392" s="4">
        <v>1</v>
      </c>
      <c r="E1392" s="4">
        <v>210</v>
      </c>
      <c r="F1392" s="4">
        <f>ROUND(Source!X1366,O1392)</f>
        <v>3473.12</v>
      </c>
      <c r="G1392" s="4" t="s">
        <v>102</v>
      </c>
      <c r="H1392" s="4" t="s">
        <v>103</v>
      </c>
      <c r="I1392" s="4"/>
      <c r="J1392" s="4"/>
      <c r="K1392" s="4">
        <v>210</v>
      </c>
      <c r="L1392" s="4">
        <v>25</v>
      </c>
      <c r="M1392" s="4">
        <v>3</v>
      </c>
      <c r="N1392" s="4" t="s">
        <v>3</v>
      </c>
      <c r="O1392" s="4">
        <v>2</v>
      </c>
      <c r="P1392" s="4"/>
      <c r="Q1392" s="4"/>
      <c r="R1392" s="4"/>
      <c r="S1392" s="4"/>
      <c r="T1392" s="4"/>
      <c r="U1392" s="4"/>
      <c r="V1392" s="4"/>
      <c r="W1392" s="4">
        <v>3473.12</v>
      </c>
      <c r="X1392" s="4">
        <v>1</v>
      </c>
      <c r="Y1392" s="4">
        <v>3473.12</v>
      </c>
      <c r="Z1392" s="4"/>
      <c r="AA1392" s="4"/>
      <c r="AB1392" s="4"/>
    </row>
    <row r="1393" spans="1:245" x14ac:dyDescent="0.2">
      <c r="A1393" s="4">
        <v>50</v>
      </c>
      <c r="B1393" s="4">
        <v>0</v>
      </c>
      <c r="C1393" s="4">
        <v>0</v>
      </c>
      <c r="D1393" s="4">
        <v>1</v>
      </c>
      <c r="E1393" s="4">
        <v>211</v>
      </c>
      <c r="F1393" s="4">
        <f>ROUND(Source!Y1366,O1393)</f>
        <v>1739.31</v>
      </c>
      <c r="G1393" s="4" t="s">
        <v>104</v>
      </c>
      <c r="H1393" s="4" t="s">
        <v>105</v>
      </c>
      <c r="I1393" s="4"/>
      <c r="J1393" s="4"/>
      <c r="K1393" s="4">
        <v>211</v>
      </c>
      <c r="L1393" s="4">
        <v>26</v>
      </c>
      <c r="M1393" s="4">
        <v>3</v>
      </c>
      <c r="N1393" s="4" t="s">
        <v>3</v>
      </c>
      <c r="O1393" s="4">
        <v>2</v>
      </c>
      <c r="P1393" s="4"/>
      <c r="Q1393" s="4"/>
      <c r="R1393" s="4"/>
      <c r="S1393" s="4"/>
      <c r="T1393" s="4"/>
      <c r="U1393" s="4"/>
      <c r="V1393" s="4"/>
      <c r="W1393" s="4">
        <v>1739.31</v>
      </c>
      <c r="X1393" s="4">
        <v>1</v>
      </c>
      <c r="Y1393" s="4">
        <v>1739.31</v>
      </c>
      <c r="Z1393" s="4"/>
      <c r="AA1393" s="4"/>
      <c r="AB1393" s="4"/>
    </row>
    <row r="1394" spans="1:245" x14ac:dyDescent="0.2">
      <c r="A1394" s="4">
        <v>50</v>
      </c>
      <c r="B1394" s="4">
        <v>0</v>
      </c>
      <c r="C1394" s="4">
        <v>0</v>
      </c>
      <c r="D1394" s="4">
        <v>1</v>
      </c>
      <c r="E1394" s="4">
        <v>224</v>
      </c>
      <c r="F1394" s="4">
        <f>ROUND(Source!AR1366,O1394)</f>
        <v>9454.6299999999992</v>
      </c>
      <c r="G1394" s="4" t="s">
        <v>106</v>
      </c>
      <c r="H1394" s="4" t="s">
        <v>107</v>
      </c>
      <c r="I1394" s="4"/>
      <c r="J1394" s="4"/>
      <c r="K1394" s="4">
        <v>224</v>
      </c>
      <c r="L1394" s="4">
        <v>27</v>
      </c>
      <c r="M1394" s="4">
        <v>3</v>
      </c>
      <c r="N1394" s="4" t="s">
        <v>3</v>
      </c>
      <c r="O1394" s="4">
        <v>2</v>
      </c>
      <c r="P1394" s="4"/>
      <c r="Q1394" s="4"/>
      <c r="R1394" s="4"/>
      <c r="S1394" s="4"/>
      <c r="T1394" s="4"/>
      <c r="U1394" s="4"/>
      <c r="V1394" s="4"/>
      <c r="W1394" s="4">
        <v>9454.6299999999992</v>
      </c>
      <c r="X1394" s="4">
        <v>1</v>
      </c>
      <c r="Y1394" s="4">
        <v>9454.6299999999992</v>
      </c>
      <c r="Z1394" s="4"/>
      <c r="AA1394" s="4"/>
      <c r="AB1394" s="4"/>
    </row>
    <row r="1396" spans="1:245" x14ac:dyDescent="0.2">
      <c r="A1396" s="1">
        <v>4</v>
      </c>
      <c r="B1396" s="1">
        <v>1</v>
      </c>
      <c r="C1396" s="1"/>
      <c r="D1396" s="1">
        <f>ROW(A1506)</f>
        <v>1506</v>
      </c>
      <c r="E1396" s="1"/>
      <c r="F1396" s="1" t="s">
        <v>15</v>
      </c>
      <c r="G1396" s="1" t="s">
        <v>108</v>
      </c>
      <c r="H1396" s="1" t="s">
        <v>3</v>
      </c>
      <c r="I1396" s="1">
        <v>0</v>
      </c>
      <c r="J1396" s="1"/>
      <c r="K1396" s="1">
        <v>0</v>
      </c>
      <c r="L1396" s="1"/>
      <c r="M1396" s="1" t="s">
        <v>3</v>
      </c>
      <c r="N1396" s="1"/>
      <c r="O1396" s="1"/>
      <c r="P1396" s="1"/>
      <c r="Q1396" s="1"/>
      <c r="R1396" s="1"/>
      <c r="S1396" s="1">
        <v>0</v>
      </c>
      <c r="T1396" s="1"/>
      <c r="U1396" s="1" t="s">
        <v>3</v>
      </c>
      <c r="V1396" s="1">
        <v>0</v>
      </c>
      <c r="W1396" s="1"/>
      <c r="X1396" s="1"/>
      <c r="Y1396" s="1"/>
      <c r="Z1396" s="1"/>
      <c r="AA1396" s="1"/>
      <c r="AB1396" s="1" t="s">
        <v>3</v>
      </c>
      <c r="AC1396" s="1" t="s">
        <v>3</v>
      </c>
      <c r="AD1396" s="1" t="s">
        <v>3</v>
      </c>
      <c r="AE1396" s="1" t="s">
        <v>3</v>
      </c>
      <c r="AF1396" s="1" t="s">
        <v>3</v>
      </c>
      <c r="AG1396" s="1" t="s">
        <v>3</v>
      </c>
      <c r="AH1396" s="1"/>
      <c r="AI1396" s="1"/>
      <c r="AJ1396" s="1"/>
      <c r="AK1396" s="1"/>
      <c r="AL1396" s="1"/>
      <c r="AM1396" s="1"/>
      <c r="AN1396" s="1"/>
      <c r="AO1396" s="1"/>
      <c r="AP1396" s="1" t="s">
        <v>3</v>
      </c>
      <c r="AQ1396" s="1" t="s">
        <v>3</v>
      </c>
      <c r="AR1396" s="1" t="s">
        <v>3</v>
      </c>
      <c r="AS1396" s="1"/>
      <c r="AT1396" s="1"/>
      <c r="AU1396" s="1"/>
      <c r="AV1396" s="1"/>
      <c r="AW1396" s="1"/>
      <c r="AX1396" s="1"/>
      <c r="AY1396" s="1"/>
      <c r="AZ1396" s="1" t="s">
        <v>3</v>
      </c>
      <c r="BA1396" s="1"/>
      <c r="BB1396" s="1" t="s">
        <v>3</v>
      </c>
      <c r="BC1396" s="1" t="s">
        <v>3</v>
      </c>
      <c r="BD1396" s="1" t="s">
        <v>3</v>
      </c>
      <c r="BE1396" s="1" t="s">
        <v>3</v>
      </c>
      <c r="BF1396" s="1" t="s">
        <v>3</v>
      </c>
      <c r="BG1396" s="1" t="s">
        <v>3</v>
      </c>
      <c r="BH1396" s="1" t="s">
        <v>3</v>
      </c>
      <c r="BI1396" s="1" t="s">
        <v>3</v>
      </c>
      <c r="BJ1396" s="1" t="s">
        <v>3</v>
      </c>
      <c r="BK1396" s="1" t="s">
        <v>3</v>
      </c>
      <c r="BL1396" s="1" t="s">
        <v>3</v>
      </c>
      <c r="BM1396" s="1" t="s">
        <v>3</v>
      </c>
      <c r="BN1396" s="1" t="s">
        <v>3</v>
      </c>
      <c r="BO1396" s="1" t="s">
        <v>3</v>
      </c>
      <c r="BP1396" s="1" t="s">
        <v>3</v>
      </c>
      <c r="BQ1396" s="1"/>
      <c r="BR1396" s="1"/>
      <c r="BS1396" s="1"/>
      <c r="BT1396" s="1"/>
      <c r="BU1396" s="1"/>
      <c r="BV1396" s="1"/>
      <c r="BW1396" s="1"/>
      <c r="BX1396" s="1">
        <v>0</v>
      </c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>
        <v>0</v>
      </c>
    </row>
    <row r="1398" spans="1:245" x14ac:dyDescent="0.2">
      <c r="A1398" s="2">
        <v>52</v>
      </c>
      <c r="B1398" s="2">
        <f t="shared" ref="B1398:G1398" si="1226">B1506</f>
        <v>1</v>
      </c>
      <c r="C1398" s="2">
        <f t="shared" si="1226"/>
        <v>4</v>
      </c>
      <c r="D1398" s="2">
        <f t="shared" si="1226"/>
        <v>1396</v>
      </c>
      <c r="E1398" s="2">
        <f t="shared" si="1226"/>
        <v>0</v>
      </c>
      <c r="F1398" s="2" t="str">
        <f t="shared" si="1226"/>
        <v>Новый раздел</v>
      </c>
      <c r="G1398" s="2" t="str">
        <f t="shared" si="1226"/>
        <v>Монтажные (кровельные) работы</v>
      </c>
      <c r="H1398" s="2"/>
      <c r="I1398" s="2"/>
      <c r="J1398" s="2"/>
      <c r="K1398" s="2"/>
      <c r="L1398" s="2"/>
      <c r="M1398" s="2"/>
      <c r="N1398" s="2"/>
      <c r="O1398" s="2">
        <f t="shared" ref="O1398:AT1398" si="1227">O1506</f>
        <v>655684.59</v>
      </c>
      <c r="P1398" s="2">
        <f t="shared" si="1227"/>
        <v>454787.55</v>
      </c>
      <c r="Q1398" s="2">
        <f t="shared" si="1227"/>
        <v>25517.81</v>
      </c>
      <c r="R1398" s="2">
        <f t="shared" si="1227"/>
        <v>14701.61</v>
      </c>
      <c r="S1398" s="2">
        <f t="shared" si="1227"/>
        <v>175379.23</v>
      </c>
      <c r="T1398" s="2">
        <f t="shared" si="1227"/>
        <v>0</v>
      </c>
      <c r="U1398" s="2">
        <f t="shared" si="1227"/>
        <v>535.35881599999993</v>
      </c>
      <c r="V1398" s="2">
        <f t="shared" si="1227"/>
        <v>0</v>
      </c>
      <c r="W1398" s="2">
        <f t="shared" si="1227"/>
        <v>0</v>
      </c>
      <c r="X1398" s="2">
        <f t="shared" si="1227"/>
        <v>145252.10999999999</v>
      </c>
      <c r="Y1398" s="2">
        <f t="shared" si="1227"/>
        <v>71905.490000000005</v>
      </c>
      <c r="Z1398" s="2">
        <f t="shared" si="1227"/>
        <v>0</v>
      </c>
      <c r="AA1398" s="2">
        <f t="shared" si="1227"/>
        <v>0</v>
      </c>
      <c r="AB1398" s="2">
        <f t="shared" si="1227"/>
        <v>560836.16</v>
      </c>
      <c r="AC1398" s="2">
        <f t="shared" si="1227"/>
        <v>390061.49</v>
      </c>
      <c r="AD1398" s="2">
        <f t="shared" si="1227"/>
        <v>21932.44</v>
      </c>
      <c r="AE1398" s="2">
        <f t="shared" si="1227"/>
        <v>12635.79</v>
      </c>
      <c r="AF1398" s="2">
        <f t="shared" si="1227"/>
        <v>148842.23000000001</v>
      </c>
      <c r="AG1398" s="2">
        <f t="shared" si="1227"/>
        <v>0</v>
      </c>
      <c r="AH1398" s="2">
        <f t="shared" si="1227"/>
        <v>453.58664299999998</v>
      </c>
      <c r="AI1398" s="2">
        <f t="shared" si="1227"/>
        <v>0</v>
      </c>
      <c r="AJ1398" s="2">
        <f t="shared" si="1227"/>
        <v>0</v>
      </c>
      <c r="AK1398" s="2">
        <f t="shared" si="1227"/>
        <v>123412.45</v>
      </c>
      <c r="AL1398" s="2">
        <f t="shared" si="1227"/>
        <v>61025.31</v>
      </c>
      <c r="AM1398" s="2">
        <f t="shared" si="1227"/>
        <v>0</v>
      </c>
      <c r="AN1398" s="2">
        <f t="shared" si="1227"/>
        <v>0</v>
      </c>
      <c r="AO1398" s="2">
        <f t="shared" si="1227"/>
        <v>0</v>
      </c>
      <c r="AP1398" s="2">
        <f t="shared" si="1227"/>
        <v>0</v>
      </c>
      <c r="AQ1398" s="2">
        <f t="shared" si="1227"/>
        <v>0</v>
      </c>
      <c r="AR1398" s="2">
        <f t="shared" si="1227"/>
        <v>896364.76</v>
      </c>
      <c r="AS1398" s="2">
        <f t="shared" si="1227"/>
        <v>896364.76</v>
      </c>
      <c r="AT1398" s="2">
        <f t="shared" si="1227"/>
        <v>0</v>
      </c>
      <c r="AU1398" s="2">
        <f t="shared" ref="AU1398:BZ1398" si="1228">AU1506</f>
        <v>0</v>
      </c>
      <c r="AV1398" s="2">
        <f t="shared" si="1228"/>
        <v>454787.55</v>
      </c>
      <c r="AW1398" s="2">
        <f t="shared" si="1228"/>
        <v>454787.55</v>
      </c>
      <c r="AX1398" s="2">
        <f t="shared" si="1228"/>
        <v>0</v>
      </c>
      <c r="AY1398" s="2">
        <f t="shared" si="1228"/>
        <v>454787.55</v>
      </c>
      <c r="AZ1398" s="2">
        <f t="shared" si="1228"/>
        <v>0</v>
      </c>
      <c r="BA1398" s="2">
        <f t="shared" si="1228"/>
        <v>0</v>
      </c>
      <c r="BB1398" s="2">
        <f t="shared" si="1228"/>
        <v>0</v>
      </c>
      <c r="BC1398" s="2">
        <f t="shared" si="1228"/>
        <v>0</v>
      </c>
      <c r="BD1398" s="2">
        <f t="shared" si="1228"/>
        <v>0</v>
      </c>
      <c r="BE1398" s="2">
        <f t="shared" si="1228"/>
        <v>0</v>
      </c>
      <c r="BF1398" s="2">
        <f t="shared" si="1228"/>
        <v>0</v>
      </c>
      <c r="BG1398" s="2">
        <f t="shared" si="1228"/>
        <v>0</v>
      </c>
      <c r="BH1398" s="2">
        <f t="shared" si="1228"/>
        <v>0</v>
      </c>
      <c r="BI1398" s="2">
        <f t="shared" si="1228"/>
        <v>0</v>
      </c>
      <c r="BJ1398" s="2">
        <f t="shared" si="1228"/>
        <v>0</v>
      </c>
      <c r="BK1398" s="2">
        <f t="shared" si="1228"/>
        <v>0</v>
      </c>
      <c r="BL1398" s="2">
        <f t="shared" si="1228"/>
        <v>0</v>
      </c>
      <c r="BM1398" s="2">
        <f t="shared" si="1228"/>
        <v>0</v>
      </c>
      <c r="BN1398" s="2">
        <f t="shared" si="1228"/>
        <v>0</v>
      </c>
      <c r="BO1398" s="2">
        <f t="shared" si="1228"/>
        <v>0</v>
      </c>
      <c r="BP1398" s="2">
        <f t="shared" si="1228"/>
        <v>0</v>
      </c>
      <c r="BQ1398" s="2">
        <f t="shared" si="1228"/>
        <v>0</v>
      </c>
      <c r="BR1398" s="2">
        <f t="shared" si="1228"/>
        <v>0</v>
      </c>
      <c r="BS1398" s="2">
        <f t="shared" si="1228"/>
        <v>0</v>
      </c>
      <c r="BT1398" s="2">
        <f t="shared" si="1228"/>
        <v>0</v>
      </c>
      <c r="BU1398" s="2">
        <f t="shared" si="1228"/>
        <v>0</v>
      </c>
      <c r="BV1398" s="2">
        <f t="shared" si="1228"/>
        <v>0</v>
      </c>
      <c r="BW1398" s="2">
        <f t="shared" si="1228"/>
        <v>0</v>
      </c>
      <c r="BX1398" s="2">
        <f t="shared" si="1228"/>
        <v>0</v>
      </c>
      <c r="BY1398" s="2">
        <f t="shared" si="1228"/>
        <v>0</v>
      </c>
      <c r="BZ1398" s="2">
        <f t="shared" si="1228"/>
        <v>0</v>
      </c>
      <c r="CA1398" s="2">
        <f t="shared" ref="CA1398:DF1398" si="1229">CA1506</f>
        <v>765491.18</v>
      </c>
      <c r="CB1398" s="2">
        <f t="shared" si="1229"/>
        <v>765491.18</v>
      </c>
      <c r="CC1398" s="2">
        <f t="shared" si="1229"/>
        <v>0</v>
      </c>
      <c r="CD1398" s="2">
        <f t="shared" si="1229"/>
        <v>0</v>
      </c>
      <c r="CE1398" s="2">
        <f t="shared" si="1229"/>
        <v>390061.49</v>
      </c>
      <c r="CF1398" s="2">
        <f t="shared" si="1229"/>
        <v>390061.49</v>
      </c>
      <c r="CG1398" s="2">
        <f t="shared" si="1229"/>
        <v>0</v>
      </c>
      <c r="CH1398" s="2">
        <f t="shared" si="1229"/>
        <v>390061.49</v>
      </c>
      <c r="CI1398" s="2">
        <f t="shared" si="1229"/>
        <v>0</v>
      </c>
      <c r="CJ1398" s="2">
        <f t="shared" si="1229"/>
        <v>0</v>
      </c>
      <c r="CK1398" s="2">
        <f t="shared" si="1229"/>
        <v>0</v>
      </c>
      <c r="CL1398" s="2">
        <f t="shared" si="1229"/>
        <v>0</v>
      </c>
      <c r="CM1398" s="2">
        <f t="shared" si="1229"/>
        <v>0</v>
      </c>
      <c r="CN1398" s="2">
        <f t="shared" si="1229"/>
        <v>0</v>
      </c>
      <c r="CO1398" s="2">
        <f t="shared" si="1229"/>
        <v>0</v>
      </c>
      <c r="CP1398" s="2">
        <f t="shared" si="1229"/>
        <v>0</v>
      </c>
      <c r="CQ1398" s="2">
        <f t="shared" si="1229"/>
        <v>0</v>
      </c>
      <c r="CR1398" s="2">
        <f t="shared" si="1229"/>
        <v>0</v>
      </c>
      <c r="CS1398" s="2">
        <f t="shared" si="1229"/>
        <v>0</v>
      </c>
      <c r="CT1398" s="2">
        <f t="shared" si="1229"/>
        <v>0</v>
      </c>
      <c r="CU1398" s="2">
        <f t="shared" si="1229"/>
        <v>0</v>
      </c>
      <c r="CV1398" s="2">
        <f t="shared" si="1229"/>
        <v>0</v>
      </c>
      <c r="CW1398" s="2">
        <f t="shared" si="1229"/>
        <v>0</v>
      </c>
      <c r="CX1398" s="2">
        <f t="shared" si="1229"/>
        <v>0</v>
      </c>
      <c r="CY1398" s="2">
        <f t="shared" si="1229"/>
        <v>0</v>
      </c>
      <c r="CZ1398" s="2">
        <f t="shared" si="1229"/>
        <v>0</v>
      </c>
      <c r="DA1398" s="2">
        <f t="shared" si="1229"/>
        <v>0</v>
      </c>
      <c r="DB1398" s="2">
        <f t="shared" si="1229"/>
        <v>0</v>
      </c>
      <c r="DC1398" s="2">
        <f t="shared" si="1229"/>
        <v>0</v>
      </c>
      <c r="DD1398" s="2">
        <f t="shared" si="1229"/>
        <v>0</v>
      </c>
      <c r="DE1398" s="2">
        <f t="shared" si="1229"/>
        <v>0</v>
      </c>
      <c r="DF1398" s="2">
        <f t="shared" si="1229"/>
        <v>0</v>
      </c>
      <c r="DG1398" s="3">
        <f t="shared" ref="DG1398:EL1398" si="1230">DG1506</f>
        <v>0</v>
      </c>
      <c r="DH1398" s="3">
        <f t="shared" si="1230"/>
        <v>0</v>
      </c>
      <c r="DI1398" s="3">
        <f t="shared" si="1230"/>
        <v>0</v>
      </c>
      <c r="DJ1398" s="3">
        <f t="shared" si="1230"/>
        <v>0</v>
      </c>
      <c r="DK1398" s="3">
        <f t="shared" si="1230"/>
        <v>0</v>
      </c>
      <c r="DL1398" s="3">
        <f t="shared" si="1230"/>
        <v>0</v>
      </c>
      <c r="DM1398" s="3">
        <f t="shared" si="1230"/>
        <v>0</v>
      </c>
      <c r="DN1398" s="3">
        <f t="shared" si="1230"/>
        <v>0</v>
      </c>
      <c r="DO1398" s="3">
        <f t="shared" si="1230"/>
        <v>0</v>
      </c>
      <c r="DP1398" s="3">
        <f t="shared" si="1230"/>
        <v>0</v>
      </c>
      <c r="DQ1398" s="3">
        <f t="shared" si="1230"/>
        <v>0</v>
      </c>
      <c r="DR1398" s="3">
        <f t="shared" si="1230"/>
        <v>0</v>
      </c>
      <c r="DS1398" s="3">
        <f t="shared" si="1230"/>
        <v>0</v>
      </c>
      <c r="DT1398" s="3">
        <f t="shared" si="1230"/>
        <v>0</v>
      </c>
      <c r="DU1398" s="3">
        <f t="shared" si="1230"/>
        <v>0</v>
      </c>
      <c r="DV1398" s="3">
        <f t="shared" si="1230"/>
        <v>0</v>
      </c>
      <c r="DW1398" s="3">
        <f t="shared" si="1230"/>
        <v>0</v>
      </c>
      <c r="DX1398" s="3">
        <f t="shared" si="1230"/>
        <v>0</v>
      </c>
      <c r="DY1398" s="3">
        <f t="shared" si="1230"/>
        <v>0</v>
      </c>
      <c r="DZ1398" s="3">
        <f t="shared" si="1230"/>
        <v>0</v>
      </c>
      <c r="EA1398" s="3">
        <f t="shared" si="1230"/>
        <v>0</v>
      </c>
      <c r="EB1398" s="3">
        <f t="shared" si="1230"/>
        <v>0</v>
      </c>
      <c r="EC1398" s="3">
        <f t="shared" si="1230"/>
        <v>0</v>
      </c>
      <c r="ED1398" s="3">
        <f t="shared" si="1230"/>
        <v>0</v>
      </c>
      <c r="EE1398" s="3">
        <f t="shared" si="1230"/>
        <v>0</v>
      </c>
      <c r="EF1398" s="3">
        <f t="shared" si="1230"/>
        <v>0</v>
      </c>
      <c r="EG1398" s="3">
        <f t="shared" si="1230"/>
        <v>0</v>
      </c>
      <c r="EH1398" s="3">
        <f t="shared" si="1230"/>
        <v>0</v>
      </c>
      <c r="EI1398" s="3">
        <f t="shared" si="1230"/>
        <v>0</v>
      </c>
      <c r="EJ1398" s="3">
        <f t="shared" si="1230"/>
        <v>0</v>
      </c>
      <c r="EK1398" s="3">
        <f t="shared" si="1230"/>
        <v>0</v>
      </c>
      <c r="EL1398" s="3">
        <f t="shared" si="1230"/>
        <v>0</v>
      </c>
      <c r="EM1398" s="3">
        <f t="shared" ref="EM1398:FR1398" si="1231">EM1506</f>
        <v>0</v>
      </c>
      <c r="EN1398" s="3">
        <f t="shared" si="1231"/>
        <v>0</v>
      </c>
      <c r="EO1398" s="3">
        <f t="shared" si="1231"/>
        <v>0</v>
      </c>
      <c r="EP1398" s="3">
        <f t="shared" si="1231"/>
        <v>0</v>
      </c>
      <c r="EQ1398" s="3">
        <f t="shared" si="1231"/>
        <v>0</v>
      </c>
      <c r="ER1398" s="3">
        <f t="shared" si="1231"/>
        <v>0</v>
      </c>
      <c r="ES1398" s="3">
        <f t="shared" si="1231"/>
        <v>0</v>
      </c>
      <c r="ET1398" s="3">
        <f t="shared" si="1231"/>
        <v>0</v>
      </c>
      <c r="EU1398" s="3">
        <f t="shared" si="1231"/>
        <v>0</v>
      </c>
      <c r="EV1398" s="3">
        <f t="shared" si="1231"/>
        <v>0</v>
      </c>
      <c r="EW1398" s="3">
        <f t="shared" si="1231"/>
        <v>0</v>
      </c>
      <c r="EX1398" s="3">
        <f t="shared" si="1231"/>
        <v>0</v>
      </c>
      <c r="EY1398" s="3">
        <f t="shared" si="1231"/>
        <v>0</v>
      </c>
      <c r="EZ1398" s="3">
        <f t="shared" si="1231"/>
        <v>0</v>
      </c>
      <c r="FA1398" s="3">
        <f t="shared" si="1231"/>
        <v>0</v>
      </c>
      <c r="FB1398" s="3">
        <f t="shared" si="1231"/>
        <v>0</v>
      </c>
      <c r="FC1398" s="3">
        <f t="shared" si="1231"/>
        <v>0</v>
      </c>
      <c r="FD1398" s="3">
        <f t="shared" si="1231"/>
        <v>0</v>
      </c>
      <c r="FE1398" s="3">
        <f t="shared" si="1231"/>
        <v>0</v>
      </c>
      <c r="FF1398" s="3">
        <f t="shared" si="1231"/>
        <v>0</v>
      </c>
      <c r="FG1398" s="3">
        <f t="shared" si="1231"/>
        <v>0</v>
      </c>
      <c r="FH1398" s="3">
        <f t="shared" si="1231"/>
        <v>0</v>
      </c>
      <c r="FI1398" s="3">
        <f t="shared" si="1231"/>
        <v>0</v>
      </c>
      <c r="FJ1398" s="3">
        <f t="shared" si="1231"/>
        <v>0</v>
      </c>
      <c r="FK1398" s="3">
        <f t="shared" si="1231"/>
        <v>0</v>
      </c>
      <c r="FL1398" s="3">
        <f t="shared" si="1231"/>
        <v>0</v>
      </c>
      <c r="FM1398" s="3">
        <f t="shared" si="1231"/>
        <v>0</v>
      </c>
      <c r="FN1398" s="3">
        <f t="shared" si="1231"/>
        <v>0</v>
      </c>
      <c r="FO1398" s="3">
        <f t="shared" si="1231"/>
        <v>0</v>
      </c>
      <c r="FP1398" s="3">
        <f t="shared" si="1231"/>
        <v>0</v>
      </c>
      <c r="FQ1398" s="3">
        <f t="shared" si="1231"/>
        <v>0</v>
      </c>
      <c r="FR1398" s="3">
        <f t="shared" si="1231"/>
        <v>0</v>
      </c>
      <c r="FS1398" s="3">
        <f t="shared" ref="FS1398:GX1398" si="1232">FS1506</f>
        <v>0</v>
      </c>
      <c r="FT1398" s="3">
        <f t="shared" si="1232"/>
        <v>0</v>
      </c>
      <c r="FU1398" s="3">
        <f t="shared" si="1232"/>
        <v>0</v>
      </c>
      <c r="FV1398" s="3">
        <f t="shared" si="1232"/>
        <v>0</v>
      </c>
      <c r="FW1398" s="3">
        <f t="shared" si="1232"/>
        <v>0</v>
      </c>
      <c r="FX1398" s="3">
        <f t="shared" si="1232"/>
        <v>0</v>
      </c>
      <c r="FY1398" s="3">
        <f t="shared" si="1232"/>
        <v>0</v>
      </c>
      <c r="FZ1398" s="3">
        <f t="shared" si="1232"/>
        <v>0</v>
      </c>
      <c r="GA1398" s="3">
        <f t="shared" si="1232"/>
        <v>0</v>
      </c>
      <c r="GB1398" s="3">
        <f t="shared" si="1232"/>
        <v>0</v>
      </c>
      <c r="GC1398" s="3">
        <f t="shared" si="1232"/>
        <v>0</v>
      </c>
      <c r="GD1398" s="3">
        <f t="shared" si="1232"/>
        <v>0</v>
      </c>
      <c r="GE1398" s="3">
        <f t="shared" si="1232"/>
        <v>0</v>
      </c>
      <c r="GF1398" s="3">
        <f t="shared" si="1232"/>
        <v>0</v>
      </c>
      <c r="GG1398" s="3">
        <f t="shared" si="1232"/>
        <v>0</v>
      </c>
      <c r="GH1398" s="3">
        <f t="shared" si="1232"/>
        <v>0</v>
      </c>
      <c r="GI1398" s="3">
        <f t="shared" si="1232"/>
        <v>0</v>
      </c>
      <c r="GJ1398" s="3">
        <f t="shared" si="1232"/>
        <v>0</v>
      </c>
      <c r="GK1398" s="3">
        <f t="shared" si="1232"/>
        <v>0</v>
      </c>
      <c r="GL1398" s="3">
        <f t="shared" si="1232"/>
        <v>0</v>
      </c>
      <c r="GM1398" s="3">
        <f t="shared" si="1232"/>
        <v>0</v>
      </c>
      <c r="GN1398" s="3">
        <f t="shared" si="1232"/>
        <v>0</v>
      </c>
      <c r="GO1398" s="3">
        <f t="shared" si="1232"/>
        <v>0</v>
      </c>
      <c r="GP1398" s="3">
        <f t="shared" si="1232"/>
        <v>0</v>
      </c>
      <c r="GQ1398" s="3">
        <f t="shared" si="1232"/>
        <v>0</v>
      </c>
      <c r="GR1398" s="3">
        <f t="shared" si="1232"/>
        <v>0</v>
      </c>
      <c r="GS1398" s="3">
        <f t="shared" si="1232"/>
        <v>0</v>
      </c>
      <c r="GT1398" s="3">
        <f t="shared" si="1232"/>
        <v>0</v>
      </c>
      <c r="GU1398" s="3">
        <f t="shared" si="1232"/>
        <v>0</v>
      </c>
      <c r="GV1398" s="3">
        <f t="shared" si="1232"/>
        <v>0</v>
      </c>
      <c r="GW1398" s="3">
        <f t="shared" si="1232"/>
        <v>0</v>
      </c>
      <c r="GX1398" s="3">
        <f t="shared" si="1232"/>
        <v>0</v>
      </c>
    </row>
    <row r="1400" spans="1:245" x14ac:dyDescent="0.2">
      <c r="A1400">
        <v>17</v>
      </c>
      <c r="B1400">
        <v>1</v>
      </c>
      <c r="C1400">
        <f>ROW(SmtRes!A627)</f>
        <v>627</v>
      </c>
      <c r="D1400">
        <f>ROW(EtalonRes!A665)</f>
        <v>665</v>
      </c>
      <c r="E1400" t="s">
        <v>19</v>
      </c>
      <c r="F1400" t="s">
        <v>109</v>
      </c>
      <c r="G1400" t="s">
        <v>110</v>
      </c>
      <c r="H1400" t="s">
        <v>111</v>
      </c>
      <c r="I1400">
        <f>ROUND(2/100,9)</f>
        <v>0.02</v>
      </c>
      <c r="J1400">
        <v>0</v>
      </c>
      <c r="K1400">
        <f>ROUND(2/100,9)</f>
        <v>0.02</v>
      </c>
      <c r="O1400">
        <f t="shared" ref="O1400:O1413" si="1233">ROUND(CP1400,2)</f>
        <v>866.06</v>
      </c>
      <c r="P1400">
        <f t="shared" ref="P1400:P1413" si="1234">ROUND((ROUND((AC1400*AW1400*I1400),2)*BC1400),2)</f>
        <v>161.35</v>
      </c>
      <c r="Q1400">
        <f t="shared" ref="Q1400:Q1407" si="1235">(ROUND((ROUND(((ET1400)*AV1400*I1400),2)*BB1400),2)+ROUND((ROUND(((AE1400-(EU1400))*AV1400*I1400),2)*BS1400),2))</f>
        <v>12.24</v>
      </c>
      <c r="R1400">
        <f t="shared" ref="R1400:R1413" si="1236">ROUND((ROUND((AE1400*AV1400*I1400),2)*BS1400),2)</f>
        <v>7.92</v>
      </c>
      <c r="S1400">
        <f t="shared" ref="S1400:S1413" si="1237">ROUND((ROUND((AF1400*AV1400*I1400),2)*BA1400),2)</f>
        <v>692.47</v>
      </c>
      <c r="T1400">
        <f t="shared" ref="T1400:T1413" si="1238">ROUND(CU1400*I1400,2)</f>
        <v>0</v>
      </c>
      <c r="U1400">
        <f t="shared" ref="U1400:U1413" si="1239">CV1400*I1400</f>
        <v>2.2600000000000002</v>
      </c>
      <c r="V1400">
        <f t="shared" ref="V1400:V1413" si="1240">CW1400*I1400</f>
        <v>0</v>
      </c>
      <c r="W1400">
        <f t="shared" ref="W1400:W1413" si="1241">ROUND(CX1400*I1400,2)</f>
        <v>0</v>
      </c>
      <c r="X1400">
        <f t="shared" ref="X1400:X1413" si="1242">ROUND(CY1400,2)</f>
        <v>602.45000000000005</v>
      </c>
      <c r="Y1400">
        <f t="shared" ref="Y1400:Y1413" si="1243">ROUND(CZ1400,2)</f>
        <v>283.91000000000003</v>
      </c>
      <c r="AA1400">
        <v>55282325</v>
      </c>
      <c r="AB1400">
        <f t="shared" ref="AB1400:AB1413" si="1244">ROUND((AC1400+AD1400+AF1400),6)</f>
        <v>2325.44</v>
      </c>
      <c r="AC1400">
        <f t="shared" ref="AC1400:AC1413" si="1245">ROUND((ES1400),6)</f>
        <v>972.06</v>
      </c>
      <c r="AD1400">
        <f t="shared" ref="AD1400:AD1407" si="1246">ROUND((((ET1400)-(EU1400))+AE1400),6)</f>
        <v>41.45</v>
      </c>
      <c r="AE1400">
        <f t="shared" ref="AE1400:AF1407" si="1247">ROUND((EU1400),6)</f>
        <v>15.08</v>
      </c>
      <c r="AF1400">
        <f t="shared" si="1247"/>
        <v>1311.93</v>
      </c>
      <c r="AG1400">
        <f t="shared" ref="AG1400:AG1413" si="1248">ROUND((AP1400),6)</f>
        <v>0</v>
      </c>
      <c r="AH1400">
        <f t="shared" ref="AH1400:AI1407" si="1249">(EW1400)</f>
        <v>113</v>
      </c>
      <c r="AI1400">
        <f t="shared" si="1249"/>
        <v>0</v>
      </c>
      <c r="AJ1400">
        <f t="shared" ref="AJ1400:AJ1413" si="1250">(AS1400)</f>
        <v>0</v>
      </c>
      <c r="AK1400">
        <v>2325.44</v>
      </c>
      <c r="AL1400">
        <v>972.06</v>
      </c>
      <c r="AM1400">
        <v>41.45</v>
      </c>
      <c r="AN1400">
        <v>15.08</v>
      </c>
      <c r="AO1400">
        <v>1311.93</v>
      </c>
      <c r="AP1400">
        <v>0</v>
      </c>
      <c r="AQ1400">
        <v>113</v>
      </c>
      <c r="AR1400">
        <v>0</v>
      </c>
      <c r="AS1400">
        <v>0</v>
      </c>
      <c r="AT1400">
        <v>87</v>
      </c>
      <c r="AU1400">
        <v>41</v>
      </c>
      <c r="AV1400">
        <v>1</v>
      </c>
      <c r="AW1400">
        <v>1</v>
      </c>
      <c r="AZ1400">
        <v>1</v>
      </c>
      <c r="BA1400">
        <v>26.39</v>
      </c>
      <c r="BB1400">
        <v>14.75</v>
      </c>
      <c r="BC1400">
        <v>8.3000000000000007</v>
      </c>
      <c r="BD1400" t="s">
        <v>3</v>
      </c>
      <c r="BE1400" t="s">
        <v>3</v>
      </c>
      <c r="BF1400" t="s">
        <v>3</v>
      </c>
      <c r="BG1400" t="s">
        <v>3</v>
      </c>
      <c r="BH1400">
        <v>0</v>
      </c>
      <c r="BI1400">
        <v>1</v>
      </c>
      <c r="BJ1400" t="s">
        <v>112</v>
      </c>
      <c r="BM1400">
        <v>442</v>
      </c>
      <c r="BN1400">
        <v>0</v>
      </c>
      <c r="BO1400" t="s">
        <v>109</v>
      </c>
      <c r="BP1400">
        <v>1</v>
      </c>
      <c r="BQ1400">
        <v>60</v>
      </c>
      <c r="BR1400">
        <v>0</v>
      </c>
      <c r="BS1400">
        <v>26.39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87</v>
      </c>
      <c r="CA1400">
        <v>41</v>
      </c>
      <c r="CB1400" t="s">
        <v>3</v>
      </c>
      <c r="CE1400">
        <v>30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 t="shared" ref="CP1400:CP1413" si="1251">(P1400+Q1400+S1400)</f>
        <v>866.06000000000006</v>
      </c>
      <c r="CQ1400">
        <f t="shared" ref="CQ1400:CQ1413" si="1252">ROUND((ROUND((AC1400*AW1400*1),2)*BC1400),2)</f>
        <v>8068.1</v>
      </c>
      <c r="CR1400">
        <f t="shared" ref="CR1400:CR1407" si="1253">(ROUND((ROUND(((ET1400)*AV1400*1),2)*BB1400),2)+ROUND((ROUND(((AE1400-(EU1400))*AV1400*1),2)*BS1400),2))</f>
        <v>611.39</v>
      </c>
      <c r="CS1400">
        <f t="shared" ref="CS1400:CS1413" si="1254">ROUND((ROUND((AE1400*AV1400*1),2)*BS1400),2)</f>
        <v>397.96</v>
      </c>
      <c r="CT1400">
        <f t="shared" ref="CT1400:CT1413" si="1255">ROUND((ROUND((AF1400*AV1400*1),2)*BA1400),2)</f>
        <v>34621.83</v>
      </c>
      <c r="CU1400">
        <f t="shared" ref="CU1400:CU1413" si="1256">AG1400</f>
        <v>0</v>
      </c>
      <c r="CV1400">
        <f t="shared" ref="CV1400:CV1413" si="1257">(AH1400*AV1400)</f>
        <v>113</v>
      </c>
      <c r="CW1400">
        <f t="shared" ref="CW1400:CW1413" si="1258">AI1400</f>
        <v>0</v>
      </c>
      <c r="CX1400">
        <f t="shared" ref="CX1400:CX1413" si="1259">AJ1400</f>
        <v>0</v>
      </c>
      <c r="CY1400">
        <f t="shared" ref="CY1400:CY1413" si="1260">S1400*(BZ1400/100)</f>
        <v>602.44889999999998</v>
      </c>
      <c r="CZ1400">
        <f t="shared" ref="CZ1400:CZ1413" si="1261">S1400*(CA1400/100)</f>
        <v>283.91269999999997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104</v>
      </c>
      <c r="DO1400">
        <v>79</v>
      </c>
      <c r="DP1400">
        <v>1.087</v>
      </c>
      <c r="DQ1400">
        <v>1.0009999999999999</v>
      </c>
      <c r="DU1400">
        <v>1013</v>
      </c>
      <c r="DV1400" t="s">
        <v>111</v>
      </c>
      <c r="DW1400" t="s">
        <v>111</v>
      </c>
      <c r="DX1400">
        <v>1</v>
      </c>
      <c r="DZ1400" t="s">
        <v>3</v>
      </c>
      <c r="EA1400" t="s">
        <v>3</v>
      </c>
      <c r="EB1400" t="s">
        <v>3</v>
      </c>
      <c r="EC1400" t="s">
        <v>3</v>
      </c>
      <c r="EE1400">
        <v>54687868</v>
      </c>
      <c r="EF1400">
        <v>60</v>
      </c>
      <c r="EG1400" t="s">
        <v>24</v>
      </c>
      <c r="EH1400">
        <v>0</v>
      </c>
      <c r="EI1400" t="s">
        <v>3</v>
      </c>
      <c r="EJ1400">
        <v>1</v>
      </c>
      <c r="EK1400">
        <v>442</v>
      </c>
      <c r="EL1400" t="s">
        <v>113</v>
      </c>
      <c r="EM1400" t="s">
        <v>114</v>
      </c>
      <c r="EO1400" t="s">
        <v>3</v>
      </c>
      <c r="EQ1400">
        <v>0</v>
      </c>
      <c r="ER1400">
        <v>2325.44</v>
      </c>
      <c r="ES1400">
        <v>972.06</v>
      </c>
      <c r="ET1400">
        <v>41.45</v>
      </c>
      <c r="EU1400">
        <v>15.08</v>
      </c>
      <c r="EV1400">
        <v>1311.93</v>
      </c>
      <c r="EW1400">
        <v>113</v>
      </c>
      <c r="EX1400">
        <v>0</v>
      </c>
      <c r="EY1400">
        <v>0</v>
      </c>
      <c r="FQ1400">
        <v>0</v>
      </c>
      <c r="FR1400">
        <f t="shared" ref="FR1400:FR1413" si="1262">ROUND(IF(AND(BH1400=3,BI1400=3),P1400,0),2)</f>
        <v>0</v>
      </c>
      <c r="FS1400">
        <v>0</v>
      </c>
      <c r="FX1400">
        <v>104</v>
      </c>
      <c r="FY1400">
        <v>79</v>
      </c>
      <c r="GA1400" t="s">
        <v>3</v>
      </c>
      <c r="GD1400">
        <v>0</v>
      </c>
      <c r="GF1400">
        <v>-1907283933</v>
      </c>
      <c r="GG1400">
        <v>2</v>
      </c>
      <c r="GH1400">
        <v>1</v>
      </c>
      <c r="GI1400">
        <v>3</v>
      </c>
      <c r="GJ1400">
        <v>0</v>
      </c>
      <c r="GK1400">
        <f>ROUND(R1400*(R12)/100,2)</f>
        <v>12.67</v>
      </c>
      <c r="GL1400">
        <f t="shared" ref="GL1400:GL1413" si="1263">ROUND(IF(AND(BH1400=3,BI1400=3,FS1400&lt;&gt;0),P1400,0),2)</f>
        <v>0</v>
      </c>
      <c r="GM1400">
        <f t="shared" ref="GM1400:GM1413" si="1264">ROUND(O1400+X1400+Y1400+GK1400,2)+GX1400</f>
        <v>1765.09</v>
      </c>
      <c r="GN1400">
        <f t="shared" ref="GN1400:GN1413" si="1265">IF(OR(BI1400=0,BI1400=1),ROUND(O1400+X1400+Y1400+GK1400,2),0)</f>
        <v>1765.09</v>
      </c>
      <c r="GO1400">
        <f t="shared" ref="GO1400:GO1413" si="1266">IF(BI1400=2,ROUND(O1400+X1400+Y1400+GK1400,2),0)</f>
        <v>0</v>
      </c>
      <c r="GP1400">
        <f t="shared" ref="GP1400:GP1413" si="1267">IF(BI1400=4,ROUND(O1400+X1400+Y1400+GK1400,2)+GX1400,0)</f>
        <v>0</v>
      </c>
      <c r="GR1400">
        <v>0</v>
      </c>
      <c r="GS1400">
        <v>3</v>
      </c>
      <c r="GT1400">
        <v>0</v>
      </c>
      <c r="GU1400" t="s">
        <v>3</v>
      </c>
      <c r="GV1400">
        <f t="shared" ref="GV1400:GV1413" si="1268">ROUND((GT1400),6)</f>
        <v>0</v>
      </c>
      <c r="GW1400">
        <v>1</v>
      </c>
      <c r="GX1400">
        <f t="shared" ref="GX1400:GX1413" si="1269">ROUND(HC1400*I1400,2)</f>
        <v>0</v>
      </c>
      <c r="HA1400">
        <v>0</v>
      </c>
      <c r="HB1400">
        <v>0</v>
      </c>
      <c r="HC1400">
        <f t="shared" ref="HC1400:HC1413" si="1270">GV1400*GW1400</f>
        <v>0</v>
      </c>
      <c r="HE1400" t="s">
        <v>3</v>
      </c>
      <c r="HF1400" t="s">
        <v>3</v>
      </c>
      <c r="HM1400" t="s">
        <v>3</v>
      </c>
      <c r="HN1400" t="s">
        <v>3</v>
      </c>
      <c r="HO1400" t="s">
        <v>3</v>
      </c>
      <c r="HP1400" t="s">
        <v>3</v>
      </c>
      <c r="HQ1400" t="s">
        <v>3</v>
      </c>
      <c r="IK1400">
        <v>0</v>
      </c>
    </row>
    <row r="1401" spans="1:245" x14ac:dyDescent="0.2">
      <c r="A1401">
        <v>18</v>
      </c>
      <c r="B1401">
        <v>1</v>
      </c>
      <c r="C1401">
        <v>627</v>
      </c>
      <c r="E1401" t="s">
        <v>27</v>
      </c>
      <c r="F1401" t="s">
        <v>28</v>
      </c>
      <c r="G1401" t="s">
        <v>29</v>
      </c>
      <c r="H1401" t="s">
        <v>30</v>
      </c>
      <c r="I1401">
        <f>I1400*J1401</f>
        <v>-2.5600000000000001E-2</v>
      </c>
      <c r="J1401">
        <v>-1.28</v>
      </c>
      <c r="K1401">
        <v>-1.28</v>
      </c>
      <c r="O1401">
        <f t="shared" si="1233"/>
        <v>0</v>
      </c>
      <c r="P1401">
        <f t="shared" si="1234"/>
        <v>0</v>
      </c>
      <c r="Q1401">
        <f t="shared" si="1235"/>
        <v>0</v>
      </c>
      <c r="R1401">
        <f t="shared" si="1236"/>
        <v>0</v>
      </c>
      <c r="S1401">
        <f t="shared" si="1237"/>
        <v>0</v>
      </c>
      <c r="T1401">
        <f t="shared" si="1238"/>
        <v>0</v>
      </c>
      <c r="U1401">
        <f t="shared" si="1239"/>
        <v>0</v>
      </c>
      <c r="V1401">
        <f t="shared" si="1240"/>
        <v>0</v>
      </c>
      <c r="W1401">
        <f t="shared" si="1241"/>
        <v>0</v>
      </c>
      <c r="X1401">
        <f t="shared" si="1242"/>
        <v>0</v>
      </c>
      <c r="Y1401">
        <f t="shared" si="1243"/>
        <v>0</v>
      </c>
      <c r="AA1401">
        <v>55282325</v>
      </c>
      <c r="AB1401">
        <f t="shared" si="1244"/>
        <v>0</v>
      </c>
      <c r="AC1401">
        <f t="shared" si="1245"/>
        <v>0</v>
      </c>
      <c r="AD1401">
        <f t="shared" si="1246"/>
        <v>0</v>
      </c>
      <c r="AE1401">
        <f t="shared" si="1247"/>
        <v>0</v>
      </c>
      <c r="AF1401">
        <f t="shared" si="1247"/>
        <v>0</v>
      </c>
      <c r="AG1401">
        <f t="shared" si="1248"/>
        <v>0</v>
      </c>
      <c r="AH1401">
        <f t="shared" si="1249"/>
        <v>0</v>
      </c>
      <c r="AI1401">
        <f t="shared" si="1249"/>
        <v>0</v>
      </c>
      <c r="AJ1401">
        <f t="shared" si="1250"/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1</v>
      </c>
      <c r="AW1401">
        <v>1</v>
      </c>
      <c r="AZ1401">
        <v>1</v>
      </c>
      <c r="BA1401">
        <v>1</v>
      </c>
      <c r="BB1401">
        <v>1</v>
      </c>
      <c r="BC1401">
        <v>1</v>
      </c>
      <c r="BD1401" t="s">
        <v>3</v>
      </c>
      <c r="BE1401" t="s">
        <v>3</v>
      </c>
      <c r="BF1401" t="s">
        <v>3</v>
      </c>
      <c r="BG1401" t="s">
        <v>3</v>
      </c>
      <c r="BH1401">
        <v>3</v>
      </c>
      <c r="BI1401">
        <v>1</v>
      </c>
      <c r="BJ1401" t="s">
        <v>3</v>
      </c>
      <c r="BM1401">
        <v>442</v>
      </c>
      <c r="BN1401">
        <v>0</v>
      </c>
      <c r="BO1401" t="s">
        <v>3</v>
      </c>
      <c r="BP1401">
        <v>0</v>
      </c>
      <c r="BQ1401">
        <v>60</v>
      </c>
      <c r="BR1401">
        <v>1</v>
      </c>
      <c r="BS1401">
        <v>1</v>
      </c>
      <c r="BT1401">
        <v>1</v>
      </c>
      <c r="BU1401">
        <v>1</v>
      </c>
      <c r="BV1401">
        <v>1</v>
      </c>
      <c r="BW1401">
        <v>1</v>
      </c>
      <c r="BX1401">
        <v>1</v>
      </c>
      <c r="BY1401" t="s">
        <v>3</v>
      </c>
      <c r="BZ1401">
        <v>0</v>
      </c>
      <c r="CA1401">
        <v>0</v>
      </c>
      <c r="CB1401" t="s">
        <v>3</v>
      </c>
      <c r="CE1401">
        <v>30</v>
      </c>
      <c r="CF1401">
        <v>0</v>
      </c>
      <c r="CG1401">
        <v>0</v>
      </c>
      <c r="CM1401">
        <v>0</v>
      </c>
      <c r="CN1401" t="s">
        <v>3</v>
      </c>
      <c r="CO1401">
        <v>0</v>
      </c>
      <c r="CP1401">
        <f t="shared" si="1251"/>
        <v>0</v>
      </c>
      <c r="CQ1401">
        <f t="shared" si="1252"/>
        <v>0</v>
      </c>
      <c r="CR1401">
        <f t="shared" si="1253"/>
        <v>0</v>
      </c>
      <c r="CS1401">
        <f t="shared" si="1254"/>
        <v>0</v>
      </c>
      <c r="CT1401">
        <f t="shared" si="1255"/>
        <v>0</v>
      </c>
      <c r="CU1401">
        <f t="shared" si="1256"/>
        <v>0</v>
      </c>
      <c r="CV1401">
        <f t="shared" si="1257"/>
        <v>0</v>
      </c>
      <c r="CW1401">
        <f t="shared" si="1258"/>
        <v>0</v>
      </c>
      <c r="CX1401">
        <f t="shared" si="1259"/>
        <v>0</v>
      </c>
      <c r="CY1401">
        <f t="shared" si="1260"/>
        <v>0</v>
      </c>
      <c r="CZ1401">
        <f t="shared" si="1261"/>
        <v>0</v>
      </c>
      <c r="DC1401" t="s">
        <v>3</v>
      </c>
      <c r="DD1401" t="s">
        <v>3</v>
      </c>
      <c r="DE1401" t="s">
        <v>3</v>
      </c>
      <c r="DF1401" t="s">
        <v>3</v>
      </c>
      <c r="DG1401" t="s">
        <v>3</v>
      </c>
      <c r="DH1401" t="s">
        <v>3</v>
      </c>
      <c r="DI1401" t="s">
        <v>3</v>
      </c>
      <c r="DJ1401" t="s">
        <v>3</v>
      </c>
      <c r="DK1401" t="s">
        <v>3</v>
      </c>
      <c r="DL1401" t="s">
        <v>3</v>
      </c>
      <c r="DM1401" t="s">
        <v>3</v>
      </c>
      <c r="DN1401">
        <v>104</v>
      </c>
      <c r="DO1401">
        <v>79</v>
      </c>
      <c r="DP1401">
        <v>1.087</v>
      </c>
      <c r="DQ1401">
        <v>1.0009999999999999</v>
      </c>
      <c r="DU1401">
        <v>1009</v>
      </c>
      <c r="DV1401" t="s">
        <v>30</v>
      </c>
      <c r="DW1401" t="s">
        <v>30</v>
      </c>
      <c r="DX1401">
        <v>1000</v>
      </c>
      <c r="DZ1401" t="s">
        <v>3</v>
      </c>
      <c r="EA1401" t="s">
        <v>3</v>
      </c>
      <c r="EB1401" t="s">
        <v>3</v>
      </c>
      <c r="EC1401" t="s">
        <v>3</v>
      </c>
      <c r="EE1401">
        <v>54687868</v>
      </c>
      <c r="EF1401">
        <v>60</v>
      </c>
      <c r="EG1401" t="s">
        <v>24</v>
      </c>
      <c r="EH1401">
        <v>0</v>
      </c>
      <c r="EI1401" t="s">
        <v>3</v>
      </c>
      <c r="EJ1401">
        <v>1</v>
      </c>
      <c r="EK1401">
        <v>442</v>
      </c>
      <c r="EL1401" t="s">
        <v>113</v>
      </c>
      <c r="EM1401" t="s">
        <v>114</v>
      </c>
      <c r="EO1401" t="s">
        <v>3</v>
      </c>
      <c r="EQ1401">
        <v>32768</v>
      </c>
      <c r="ER1401">
        <v>0</v>
      </c>
      <c r="ES1401">
        <v>0</v>
      </c>
      <c r="ET1401">
        <v>0</v>
      </c>
      <c r="EU1401">
        <v>0</v>
      </c>
      <c r="EV1401">
        <v>0</v>
      </c>
      <c r="EW1401">
        <v>0</v>
      </c>
      <c r="EX1401">
        <v>0</v>
      </c>
      <c r="FQ1401">
        <v>0</v>
      </c>
      <c r="FR1401">
        <f t="shared" si="1262"/>
        <v>0</v>
      </c>
      <c r="FS1401">
        <v>0</v>
      </c>
      <c r="FX1401">
        <v>104</v>
      </c>
      <c r="FY1401">
        <v>79</v>
      </c>
      <c r="GA1401" t="s">
        <v>3</v>
      </c>
      <c r="GD1401">
        <v>0</v>
      </c>
      <c r="GF1401">
        <v>1489638031</v>
      </c>
      <c r="GG1401">
        <v>2</v>
      </c>
      <c r="GH1401">
        <v>1</v>
      </c>
      <c r="GI1401">
        <v>3</v>
      </c>
      <c r="GJ1401">
        <v>0</v>
      </c>
      <c r="GK1401">
        <f>ROUND(R1401*(R12)/100,2)</f>
        <v>0</v>
      </c>
      <c r="GL1401">
        <f t="shared" si="1263"/>
        <v>0</v>
      </c>
      <c r="GM1401">
        <f t="shared" si="1264"/>
        <v>0</v>
      </c>
      <c r="GN1401">
        <f t="shared" si="1265"/>
        <v>0</v>
      </c>
      <c r="GO1401">
        <f t="shared" si="1266"/>
        <v>0</v>
      </c>
      <c r="GP1401">
        <f t="shared" si="1267"/>
        <v>0</v>
      </c>
      <c r="GR1401">
        <v>0</v>
      </c>
      <c r="GS1401">
        <v>3</v>
      </c>
      <c r="GT1401">
        <v>0</v>
      </c>
      <c r="GU1401" t="s">
        <v>3</v>
      </c>
      <c r="GV1401">
        <f t="shared" si="1268"/>
        <v>0</v>
      </c>
      <c r="GW1401">
        <v>1</v>
      </c>
      <c r="GX1401">
        <f t="shared" si="1269"/>
        <v>0</v>
      </c>
      <c r="HA1401">
        <v>0</v>
      </c>
      <c r="HB1401">
        <v>0</v>
      </c>
      <c r="HC1401">
        <f t="shared" si="1270"/>
        <v>0</v>
      </c>
      <c r="HE1401" t="s">
        <v>3</v>
      </c>
      <c r="HF1401" t="s">
        <v>3</v>
      </c>
      <c r="HM1401" t="s">
        <v>3</v>
      </c>
      <c r="HN1401" t="s">
        <v>3</v>
      </c>
      <c r="HO1401" t="s">
        <v>3</v>
      </c>
      <c r="HP1401" t="s">
        <v>3</v>
      </c>
      <c r="HQ1401" t="s">
        <v>3</v>
      </c>
      <c r="IK1401">
        <v>0</v>
      </c>
    </row>
    <row r="1402" spans="1:245" x14ac:dyDescent="0.2">
      <c r="A1402">
        <v>17</v>
      </c>
      <c r="B1402">
        <v>1</v>
      </c>
      <c r="C1402">
        <f>ROW(SmtRes!A634)</f>
        <v>634</v>
      </c>
      <c r="D1402">
        <f>ROW(EtalonRes!A672)</f>
        <v>672</v>
      </c>
      <c r="E1402" t="s">
        <v>31</v>
      </c>
      <c r="F1402" t="s">
        <v>115</v>
      </c>
      <c r="G1402" t="s">
        <v>116</v>
      </c>
      <c r="H1402" t="s">
        <v>111</v>
      </c>
      <c r="I1402">
        <f>ROUND(5/100,9)</f>
        <v>0.05</v>
      </c>
      <c r="J1402">
        <v>0</v>
      </c>
      <c r="K1402">
        <f>ROUND(5/100,9)</f>
        <v>0.05</v>
      </c>
      <c r="O1402">
        <f t="shared" si="1233"/>
        <v>693.31</v>
      </c>
      <c r="P1402">
        <f t="shared" si="1234"/>
        <v>81.010000000000005</v>
      </c>
      <c r="Q1402">
        <f t="shared" si="1235"/>
        <v>7.18</v>
      </c>
      <c r="R1402">
        <f t="shared" si="1236"/>
        <v>4.75</v>
      </c>
      <c r="S1402">
        <f t="shared" si="1237"/>
        <v>605.12</v>
      </c>
      <c r="T1402">
        <f t="shared" si="1238"/>
        <v>0</v>
      </c>
      <c r="U1402">
        <f t="shared" si="1239"/>
        <v>1.9750000000000001</v>
      </c>
      <c r="V1402">
        <f t="shared" si="1240"/>
        <v>0</v>
      </c>
      <c r="W1402">
        <f t="shared" si="1241"/>
        <v>0</v>
      </c>
      <c r="X1402">
        <f t="shared" si="1242"/>
        <v>526.45000000000005</v>
      </c>
      <c r="Y1402">
        <f t="shared" si="1243"/>
        <v>248.1</v>
      </c>
      <c r="AA1402">
        <v>55282325</v>
      </c>
      <c r="AB1402">
        <f t="shared" si="1244"/>
        <v>663.71</v>
      </c>
      <c r="AC1402">
        <f t="shared" si="1245"/>
        <v>195.25</v>
      </c>
      <c r="AD1402">
        <f t="shared" si="1246"/>
        <v>9.8699999999999992</v>
      </c>
      <c r="AE1402">
        <f t="shared" si="1247"/>
        <v>3.55</v>
      </c>
      <c r="AF1402">
        <f t="shared" si="1247"/>
        <v>458.59</v>
      </c>
      <c r="AG1402">
        <f t="shared" si="1248"/>
        <v>0</v>
      </c>
      <c r="AH1402">
        <f t="shared" si="1249"/>
        <v>39.5</v>
      </c>
      <c r="AI1402">
        <f t="shared" si="1249"/>
        <v>0</v>
      </c>
      <c r="AJ1402">
        <f t="shared" si="1250"/>
        <v>0</v>
      </c>
      <c r="AK1402">
        <v>663.71</v>
      </c>
      <c r="AL1402">
        <v>195.25</v>
      </c>
      <c r="AM1402">
        <v>9.8699999999999992</v>
      </c>
      <c r="AN1402">
        <v>3.55</v>
      </c>
      <c r="AO1402">
        <v>458.59</v>
      </c>
      <c r="AP1402">
        <v>0</v>
      </c>
      <c r="AQ1402">
        <v>39.5</v>
      </c>
      <c r="AR1402">
        <v>0</v>
      </c>
      <c r="AS1402">
        <v>0</v>
      </c>
      <c r="AT1402">
        <v>87</v>
      </c>
      <c r="AU1402">
        <v>41</v>
      </c>
      <c r="AV1402">
        <v>1</v>
      </c>
      <c r="AW1402">
        <v>1</v>
      </c>
      <c r="AZ1402">
        <v>1</v>
      </c>
      <c r="BA1402">
        <v>26.39</v>
      </c>
      <c r="BB1402">
        <v>14.65</v>
      </c>
      <c r="BC1402">
        <v>8.3000000000000007</v>
      </c>
      <c r="BD1402" t="s">
        <v>3</v>
      </c>
      <c r="BE1402" t="s">
        <v>3</v>
      </c>
      <c r="BF1402" t="s">
        <v>3</v>
      </c>
      <c r="BG1402" t="s">
        <v>3</v>
      </c>
      <c r="BH1402">
        <v>0</v>
      </c>
      <c r="BI1402">
        <v>1</v>
      </c>
      <c r="BJ1402" t="s">
        <v>117</v>
      </c>
      <c r="BM1402">
        <v>442</v>
      </c>
      <c r="BN1402">
        <v>0</v>
      </c>
      <c r="BO1402" t="s">
        <v>115</v>
      </c>
      <c r="BP1402">
        <v>1</v>
      </c>
      <c r="BQ1402">
        <v>60</v>
      </c>
      <c r="BR1402">
        <v>0</v>
      </c>
      <c r="BS1402">
        <v>26.39</v>
      </c>
      <c r="BT1402">
        <v>1</v>
      </c>
      <c r="BU1402">
        <v>1</v>
      </c>
      <c r="BV1402">
        <v>1</v>
      </c>
      <c r="BW1402">
        <v>1</v>
      </c>
      <c r="BX1402">
        <v>1</v>
      </c>
      <c r="BY1402" t="s">
        <v>3</v>
      </c>
      <c r="BZ1402">
        <v>87</v>
      </c>
      <c r="CA1402">
        <v>41</v>
      </c>
      <c r="CB1402" t="s">
        <v>3</v>
      </c>
      <c r="CE1402">
        <v>30</v>
      </c>
      <c r="CF1402">
        <v>0</v>
      </c>
      <c r="CG1402">
        <v>0</v>
      </c>
      <c r="CM1402">
        <v>0</v>
      </c>
      <c r="CN1402" t="s">
        <v>3</v>
      </c>
      <c r="CO1402">
        <v>0</v>
      </c>
      <c r="CP1402">
        <f t="shared" si="1251"/>
        <v>693.31</v>
      </c>
      <c r="CQ1402">
        <f t="shared" si="1252"/>
        <v>1620.58</v>
      </c>
      <c r="CR1402">
        <f t="shared" si="1253"/>
        <v>144.6</v>
      </c>
      <c r="CS1402">
        <f t="shared" si="1254"/>
        <v>93.68</v>
      </c>
      <c r="CT1402">
        <f t="shared" si="1255"/>
        <v>12102.19</v>
      </c>
      <c r="CU1402">
        <f t="shared" si="1256"/>
        <v>0</v>
      </c>
      <c r="CV1402">
        <f t="shared" si="1257"/>
        <v>39.5</v>
      </c>
      <c r="CW1402">
        <f t="shared" si="1258"/>
        <v>0</v>
      </c>
      <c r="CX1402">
        <f t="shared" si="1259"/>
        <v>0</v>
      </c>
      <c r="CY1402">
        <f t="shared" si="1260"/>
        <v>526.45439999999996</v>
      </c>
      <c r="CZ1402">
        <f t="shared" si="1261"/>
        <v>248.0992</v>
      </c>
      <c r="DC1402" t="s">
        <v>3</v>
      </c>
      <c r="DD1402" t="s">
        <v>3</v>
      </c>
      <c r="DE1402" t="s">
        <v>3</v>
      </c>
      <c r="DF1402" t="s">
        <v>3</v>
      </c>
      <c r="DG1402" t="s">
        <v>3</v>
      </c>
      <c r="DH1402" t="s">
        <v>3</v>
      </c>
      <c r="DI1402" t="s">
        <v>3</v>
      </c>
      <c r="DJ1402" t="s">
        <v>3</v>
      </c>
      <c r="DK1402" t="s">
        <v>3</v>
      </c>
      <c r="DL1402" t="s">
        <v>3</v>
      </c>
      <c r="DM1402" t="s">
        <v>3</v>
      </c>
      <c r="DN1402">
        <v>104</v>
      </c>
      <c r="DO1402">
        <v>79</v>
      </c>
      <c r="DP1402">
        <v>1.087</v>
      </c>
      <c r="DQ1402">
        <v>1.0009999999999999</v>
      </c>
      <c r="DU1402">
        <v>1013</v>
      </c>
      <c r="DV1402" t="s">
        <v>111</v>
      </c>
      <c r="DW1402" t="s">
        <v>111</v>
      </c>
      <c r="DX1402">
        <v>1</v>
      </c>
      <c r="DZ1402" t="s">
        <v>3</v>
      </c>
      <c r="EA1402" t="s">
        <v>3</v>
      </c>
      <c r="EB1402" t="s">
        <v>3</v>
      </c>
      <c r="EC1402" t="s">
        <v>3</v>
      </c>
      <c r="EE1402">
        <v>54687868</v>
      </c>
      <c r="EF1402">
        <v>60</v>
      </c>
      <c r="EG1402" t="s">
        <v>24</v>
      </c>
      <c r="EH1402">
        <v>0</v>
      </c>
      <c r="EI1402" t="s">
        <v>3</v>
      </c>
      <c r="EJ1402">
        <v>1</v>
      </c>
      <c r="EK1402">
        <v>442</v>
      </c>
      <c r="EL1402" t="s">
        <v>113</v>
      </c>
      <c r="EM1402" t="s">
        <v>114</v>
      </c>
      <c r="EO1402" t="s">
        <v>3</v>
      </c>
      <c r="EQ1402">
        <v>0</v>
      </c>
      <c r="ER1402">
        <v>663.71</v>
      </c>
      <c r="ES1402">
        <v>195.25</v>
      </c>
      <c r="ET1402">
        <v>9.8699999999999992</v>
      </c>
      <c r="EU1402">
        <v>3.55</v>
      </c>
      <c r="EV1402">
        <v>458.59</v>
      </c>
      <c r="EW1402">
        <v>39.5</v>
      </c>
      <c r="EX1402">
        <v>0</v>
      </c>
      <c r="EY1402">
        <v>0</v>
      </c>
      <c r="FQ1402">
        <v>0</v>
      </c>
      <c r="FR1402">
        <f t="shared" si="1262"/>
        <v>0</v>
      </c>
      <c r="FS1402">
        <v>0</v>
      </c>
      <c r="FX1402">
        <v>104</v>
      </c>
      <c r="FY1402">
        <v>79</v>
      </c>
      <c r="GA1402" t="s">
        <v>3</v>
      </c>
      <c r="GD1402">
        <v>0</v>
      </c>
      <c r="GF1402">
        <v>1561038172</v>
      </c>
      <c r="GG1402">
        <v>2</v>
      </c>
      <c r="GH1402">
        <v>1</v>
      </c>
      <c r="GI1402">
        <v>3</v>
      </c>
      <c r="GJ1402">
        <v>0</v>
      </c>
      <c r="GK1402">
        <f>ROUND(R1402*(R12)/100,2)</f>
        <v>7.6</v>
      </c>
      <c r="GL1402">
        <f t="shared" si="1263"/>
        <v>0</v>
      </c>
      <c r="GM1402">
        <f t="shared" si="1264"/>
        <v>1475.46</v>
      </c>
      <c r="GN1402">
        <f t="shared" si="1265"/>
        <v>1475.46</v>
      </c>
      <c r="GO1402">
        <f t="shared" si="1266"/>
        <v>0</v>
      </c>
      <c r="GP1402">
        <f t="shared" si="1267"/>
        <v>0</v>
      </c>
      <c r="GR1402">
        <v>0</v>
      </c>
      <c r="GS1402">
        <v>3</v>
      </c>
      <c r="GT1402">
        <v>0</v>
      </c>
      <c r="GU1402" t="s">
        <v>3</v>
      </c>
      <c r="GV1402">
        <f t="shared" si="1268"/>
        <v>0</v>
      </c>
      <c r="GW1402">
        <v>1</v>
      </c>
      <c r="GX1402">
        <f t="shared" si="1269"/>
        <v>0</v>
      </c>
      <c r="HA1402">
        <v>0</v>
      </c>
      <c r="HB1402">
        <v>0</v>
      </c>
      <c r="HC1402">
        <f t="shared" si="1270"/>
        <v>0</v>
      </c>
      <c r="HE1402" t="s">
        <v>3</v>
      </c>
      <c r="HF1402" t="s">
        <v>3</v>
      </c>
      <c r="HM1402" t="s">
        <v>3</v>
      </c>
      <c r="HN1402" t="s">
        <v>3</v>
      </c>
      <c r="HO1402" t="s">
        <v>3</v>
      </c>
      <c r="HP1402" t="s">
        <v>3</v>
      </c>
      <c r="HQ1402" t="s">
        <v>3</v>
      </c>
      <c r="IK1402">
        <v>0</v>
      </c>
    </row>
    <row r="1403" spans="1:245" x14ac:dyDescent="0.2">
      <c r="A1403">
        <v>18</v>
      </c>
      <c r="B1403">
        <v>1</v>
      </c>
      <c r="C1403">
        <v>634</v>
      </c>
      <c r="E1403" t="s">
        <v>118</v>
      </c>
      <c r="F1403" t="s">
        <v>28</v>
      </c>
      <c r="G1403" t="s">
        <v>29</v>
      </c>
      <c r="H1403" t="s">
        <v>30</v>
      </c>
      <c r="I1403">
        <f>I1402*J1403</f>
        <v>-1.4999999999999999E-2</v>
      </c>
      <c r="J1403">
        <v>-0.3</v>
      </c>
      <c r="K1403">
        <v>-0.3</v>
      </c>
      <c r="O1403">
        <f t="shared" si="1233"/>
        <v>0</v>
      </c>
      <c r="P1403">
        <f t="shared" si="1234"/>
        <v>0</v>
      </c>
      <c r="Q1403">
        <f t="shared" si="1235"/>
        <v>0</v>
      </c>
      <c r="R1403">
        <f t="shared" si="1236"/>
        <v>0</v>
      </c>
      <c r="S1403">
        <f t="shared" si="1237"/>
        <v>0</v>
      </c>
      <c r="T1403">
        <f t="shared" si="1238"/>
        <v>0</v>
      </c>
      <c r="U1403">
        <f t="shared" si="1239"/>
        <v>0</v>
      </c>
      <c r="V1403">
        <f t="shared" si="1240"/>
        <v>0</v>
      </c>
      <c r="W1403">
        <f t="shared" si="1241"/>
        <v>0</v>
      </c>
      <c r="X1403">
        <f t="shared" si="1242"/>
        <v>0</v>
      </c>
      <c r="Y1403">
        <f t="shared" si="1243"/>
        <v>0</v>
      </c>
      <c r="AA1403">
        <v>55282325</v>
      </c>
      <c r="AB1403">
        <f t="shared" si="1244"/>
        <v>0</v>
      </c>
      <c r="AC1403">
        <f t="shared" si="1245"/>
        <v>0</v>
      </c>
      <c r="AD1403">
        <f t="shared" si="1246"/>
        <v>0</v>
      </c>
      <c r="AE1403">
        <f t="shared" si="1247"/>
        <v>0</v>
      </c>
      <c r="AF1403">
        <f t="shared" si="1247"/>
        <v>0</v>
      </c>
      <c r="AG1403">
        <f t="shared" si="1248"/>
        <v>0</v>
      </c>
      <c r="AH1403">
        <f t="shared" si="1249"/>
        <v>0</v>
      </c>
      <c r="AI1403">
        <f t="shared" si="1249"/>
        <v>0</v>
      </c>
      <c r="AJ1403">
        <f t="shared" si="1250"/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1</v>
      </c>
      <c r="AW1403">
        <v>1</v>
      </c>
      <c r="AZ1403">
        <v>1</v>
      </c>
      <c r="BA1403">
        <v>1</v>
      </c>
      <c r="BB1403">
        <v>1</v>
      </c>
      <c r="BC1403">
        <v>1</v>
      </c>
      <c r="BD1403" t="s">
        <v>3</v>
      </c>
      <c r="BE1403" t="s">
        <v>3</v>
      </c>
      <c r="BF1403" t="s">
        <v>3</v>
      </c>
      <c r="BG1403" t="s">
        <v>3</v>
      </c>
      <c r="BH1403">
        <v>3</v>
      </c>
      <c r="BI1403">
        <v>1</v>
      </c>
      <c r="BJ1403" t="s">
        <v>3</v>
      </c>
      <c r="BM1403">
        <v>442</v>
      </c>
      <c r="BN1403">
        <v>0</v>
      </c>
      <c r="BO1403" t="s">
        <v>3</v>
      </c>
      <c r="BP1403">
        <v>0</v>
      </c>
      <c r="BQ1403">
        <v>60</v>
      </c>
      <c r="BR1403">
        <v>1</v>
      </c>
      <c r="BS1403">
        <v>1</v>
      </c>
      <c r="BT1403">
        <v>1</v>
      </c>
      <c r="BU1403">
        <v>1</v>
      </c>
      <c r="BV1403">
        <v>1</v>
      </c>
      <c r="BW1403">
        <v>1</v>
      </c>
      <c r="BX1403">
        <v>1</v>
      </c>
      <c r="BY1403" t="s">
        <v>3</v>
      </c>
      <c r="BZ1403">
        <v>0</v>
      </c>
      <c r="CA1403">
        <v>0</v>
      </c>
      <c r="CB1403" t="s">
        <v>3</v>
      </c>
      <c r="CE1403">
        <v>30</v>
      </c>
      <c r="CF1403">
        <v>0</v>
      </c>
      <c r="CG1403">
        <v>0</v>
      </c>
      <c r="CM1403">
        <v>0</v>
      </c>
      <c r="CN1403" t="s">
        <v>3</v>
      </c>
      <c r="CO1403">
        <v>0</v>
      </c>
      <c r="CP1403">
        <f t="shared" si="1251"/>
        <v>0</v>
      </c>
      <c r="CQ1403">
        <f t="shared" si="1252"/>
        <v>0</v>
      </c>
      <c r="CR1403">
        <f t="shared" si="1253"/>
        <v>0</v>
      </c>
      <c r="CS1403">
        <f t="shared" si="1254"/>
        <v>0</v>
      </c>
      <c r="CT1403">
        <f t="shared" si="1255"/>
        <v>0</v>
      </c>
      <c r="CU1403">
        <f t="shared" si="1256"/>
        <v>0</v>
      </c>
      <c r="CV1403">
        <f t="shared" si="1257"/>
        <v>0</v>
      </c>
      <c r="CW1403">
        <f t="shared" si="1258"/>
        <v>0</v>
      </c>
      <c r="CX1403">
        <f t="shared" si="1259"/>
        <v>0</v>
      </c>
      <c r="CY1403">
        <f t="shared" si="1260"/>
        <v>0</v>
      </c>
      <c r="CZ1403">
        <f t="shared" si="1261"/>
        <v>0</v>
      </c>
      <c r="DC1403" t="s">
        <v>3</v>
      </c>
      <c r="DD1403" t="s">
        <v>3</v>
      </c>
      <c r="DE1403" t="s">
        <v>3</v>
      </c>
      <c r="DF1403" t="s">
        <v>3</v>
      </c>
      <c r="DG1403" t="s">
        <v>3</v>
      </c>
      <c r="DH1403" t="s">
        <v>3</v>
      </c>
      <c r="DI1403" t="s">
        <v>3</v>
      </c>
      <c r="DJ1403" t="s">
        <v>3</v>
      </c>
      <c r="DK1403" t="s">
        <v>3</v>
      </c>
      <c r="DL1403" t="s">
        <v>3</v>
      </c>
      <c r="DM1403" t="s">
        <v>3</v>
      </c>
      <c r="DN1403">
        <v>104</v>
      </c>
      <c r="DO1403">
        <v>79</v>
      </c>
      <c r="DP1403">
        <v>1.087</v>
      </c>
      <c r="DQ1403">
        <v>1.0009999999999999</v>
      </c>
      <c r="DU1403">
        <v>1009</v>
      </c>
      <c r="DV1403" t="s">
        <v>30</v>
      </c>
      <c r="DW1403" t="s">
        <v>30</v>
      </c>
      <c r="DX1403">
        <v>1000</v>
      </c>
      <c r="DZ1403" t="s">
        <v>3</v>
      </c>
      <c r="EA1403" t="s">
        <v>3</v>
      </c>
      <c r="EB1403" t="s">
        <v>3</v>
      </c>
      <c r="EC1403" t="s">
        <v>3</v>
      </c>
      <c r="EE1403">
        <v>54687868</v>
      </c>
      <c r="EF1403">
        <v>60</v>
      </c>
      <c r="EG1403" t="s">
        <v>24</v>
      </c>
      <c r="EH1403">
        <v>0</v>
      </c>
      <c r="EI1403" t="s">
        <v>3</v>
      </c>
      <c r="EJ1403">
        <v>1</v>
      </c>
      <c r="EK1403">
        <v>442</v>
      </c>
      <c r="EL1403" t="s">
        <v>113</v>
      </c>
      <c r="EM1403" t="s">
        <v>114</v>
      </c>
      <c r="EO1403" t="s">
        <v>3</v>
      </c>
      <c r="EQ1403">
        <v>32768</v>
      </c>
      <c r="ER1403">
        <v>0</v>
      </c>
      <c r="ES1403">
        <v>0</v>
      </c>
      <c r="ET1403">
        <v>0</v>
      </c>
      <c r="EU1403">
        <v>0</v>
      </c>
      <c r="EV1403">
        <v>0</v>
      </c>
      <c r="EW1403">
        <v>0</v>
      </c>
      <c r="EX1403">
        <v>0</v>
      </c>
      <c r="FQ1403">
        <v>0</v>
      </c>
      <c r="FR1403">
        <f t="shared" si="1262"/>
        <v>0</v>
      </c>
      <c r="FS1403">
        <v>0</v>
      </c>
      <c r="FX1403">
        <v>104</v>
      </c>
      <c r="FY1403">
        <v>79</v>
      </c>
      <c r="GA1403" t="s">
        <v>3</v>
      </c>
      <c r="GD1403">
        <v>0</v>
      </c>
      <c r="GF1403">
        <v>1489638031</v>
      </c>
      <c r="GG1403">
        <v>2</v>
      </c>
      <c r="GH1403">
        <v>1</v>
      </c>
      <c r="GI1403">
        <v>3</v>
      </c>
      <c r="GJ1403">
        <v>0</v>
      </c>
      <c r="GK1403">
        <f>ROUND(R1403*(R12)/100,2)</f>
        <v>0</v>
      </c>
      <c r="GL1403">
        <f t="shared" si="1263"/>
        <v>0</v>
      </c>
      <c r="GM1403">
        <f t="shared" si="1264"/>
        <v>0</v>
      </c>
      <c r="GN1403">
        <f t="shared" si="1265"/>
        <v>0</v>
      </c>
      <c r="GO1403">
        <f t="shared" si="1266"/>
        <v>0</v>
      </c>
      <c r="GP1403">
        <f t="shared" si="1267"/>
        <v>0</v>
      </c>
      <c r="GR1403">
        <v>0</v>
      </c>
      <c r="GS1403">
        <v>3</v>
      </c>
      <c r="GT1403">
        <v>0</v>
      </c>
      <c r="GU1403" t="s">
        <v>3</v>
      </c>
      <c r="GV1403">
        <f t="shared" si="1268"/>
        <v>0</v>
      </c>
      <c r="GW1403">
        <v>1</v>
      </c>
      <c r="GX1403">
        <f t="shared" si="1269"/>
        <v>0</v>
      </c>
      <c r="HA1403">
        <v>0</v>
      </c>
      <c r="HB1403">
        <v>0</v>
      </c>
      <c r="HC1403">
        <f t="shared" si="1270"/>
        <v>0</v>
      </c>
      <c r="HE1403" t="s">
        <v>3</v>
      </c>
      <c r="HF1403" t="s">
        <v>3</v>
      </c>
      <c r="HM1403" t="s">
        <v>3</v>
      </c>
      <c r="HN1403" t="s">
        <v>3</v>
      </c>
      <c r="HO1403" t="s">
        <v>3</v>
      </c>
      <c r="HP1403" t="s">
        <v>3</v>
      </c>
      <c r="HQ1403" t="s">
        <v>3</v>
      </c>
      <c r="IK1403">
        <v>0</v>
      </c>
    </row>
    <row r="1404" spans="1:245" x14ac:dyDescent="0.2">
      <c r="A1404">
        <v>17</v>
      </c>
      <c r="B1404">
        <v>1</v>
      </c>
      <c r="C1404">
        <f>ROW(SmtRes!A643)</f>
        <v>643</v>
      </c>
      <c r="D1404">
        <f>ROW(EtalonRes!A682)</f>
        <v>682</v>
      </c>
      <c r="E1404" t="s">
        <v>38</v>
      </c>
      <c r="F1404" t="s">
        <v>119</v>
      </c>
      <c r="G1404" t="s">
        <v>120</v>
      </c>
      <c r="H1404" t="s">
        <v>121</v>
      </c>
      <c r="I1404">
        <v>1.25</v>
      </c>
      <c r="J1404">
        <v>0</v>
      </c>
      <c r="K1404">
        <v>1.25</v>
      </c>
      <c r="O1404">
        <f t="shared" si="1233"/>
        <v>15791.65</v>
      </c>
      <c r="P1404">
        <f t="shared" si="1234"/>
        <v>6593.75</v>
      </c>
      <c r="Q1404">
        <f t="shared" si="1235"/>
        <v>275.97000000000003</v>
      </c>
      <c r="R1404">
        <f t="shared" si="1236"/>
        <v>153.85</v>
      </c>
      <c r="S1404">
        <f t="shared" si="1237"/>
        <v>8921.93</v>
      </c>
      <c r="T1404">
        <f t="shared" si="1238"/>
        <v>0</v>
      </c>
      <c r="U1404">
        <f t="shared" si="1239"/>
        <v>30.762499999999999</v>
      </c>
      <c r="V1404">
        <f t="shared" si="1240"/>
        <v>0</v>
      </c>
      <c r="W1404">
        <f t="shared" si="1241"/>
        <v>0</v>
      </c>
      <c r="X1404">
        <f t="shared" si="1242"/>
        <v>6245.35</v>
      </c>
      <c r="Y1404">
        <f t="shared" si="1243"/>
        <v>3657.99</v>
      </c>
      <c r="AA1404">
        <v>55282325</v>
      </c>
      <c r="AB1404">
        <f t="shared" si="1244"/>
        <v>847.82</v>
      </c>
      <c r="AC1404">
        <f t="shared" si="1245"/>
        <v>558.79</v>
      </c>
      <c r="AD1404">
        <f t="shared" si="1246"/>
        <v>18.57</v>
      </c>
      <c r="AE1404">
        <f t="shared" si="1247"/>
        <v>4.66</v>
      </c>
      <c r="AF1404">
        <f t="shared" si="1247"/>
        <v>270.45999999999998</v>
      </c>
      <c r="AG1404">
        <f t="shared" si="1248"/>
        <v>0</v>
      </c>
      <c r="AH1404">
        <f t="shared" si="1249"/>
        <v>24.61</v>
      </c>
      <c r="AI1404">
        <f t="shared" si="1249"/>
        <v>0</v>
      </c>
      <c r="AJ1404">
        <f t="shared" si="1250"/>
        <v>0</v>
      </c>
      <c r="AK1404">
        <v>847.82</v>
      </c>
      <c r="AL1404">
        <v>558.79</v>
      </c>
      <c r="AM1404">
        <v>18.57</v>
      </c>
      <c r="AN1404">
        <v>4.66</v>
      </c>
      <c r="AO1404">
        <v>270.45999999999998</v>
      </c>
      <c r="AP1404">
        <v>0</v>
      </c>
      <c r="AQ1404">
        <v>24.61</v>
      </c>
      <c r="AR1404">
        <v>0</v>
      </c>
      <c r="AS1404">
        <v>0</v>
      </c>
      <c r="AT1404">
        <v>70</v>
      </c>
      <c r="AU1404">
        <v>41</v>
      </c>
      <c r="AV1404">
        <v>1</v>
      </c>
      <c r="AW1404">
        <v>1</v>
      </c>
      <c r="AZ1404">
        <v>1</v>
      </c>
      <c r="BA1404">
        <v>26.39</v>
      </c>
      <c r="BB1404">
        <v>11.89</v>
      </c>
      <c r="BC1404">
        <v>9.44</v>
      </c>
      <c r="BD1404" t="s">
        <v>3</v>
      </c>
      <c r="BE1404" t="s">
        <v>3</v>
      </c>
      <c r="BF1404" t="s">
        <v>3</v>
      </c>
      <c r="BG1404" t="s">
        <v>3</v>
      </c>
      <c r="BH1404">
        <v>0</v>
      </c>
      <c r="BI1404">
        <v>1</v>
      </c>
      <c r="BJ1404" t="s">
        <v>122</v>
      </c>
      <c r="BM1404">
        <v>421</v>
      </c>
      <c r="BN1404">
        <v>0</v>
      </c>
      <c r="BO1404" t="s">
        <v>119</v>
      </c>
      <c r="BP1404">
        <v>1</v>
      </c>
      <c r="BQ1404">
        <v>60</v>
      </c>
      <c r="BR1404">
        <v>0</v>
      </c>
      <c r="BS1404">
        <v>26.39</v>
      </c>
      <c r="BT1404">
        <v>1</v>
      </c>
      <c r="BU1404">
        <v>1</v>
      </c>
      <c r="BV1404">
        <v>1</v>
      </c>
      <c r="BW1404">
        <v>1</v>
      </c>
      <c r="BX1404">
        <v>1</v>
      </c>
      <c r="BY1404" t="s">
        <v>3</v>
      </c>
      <c r="BZ1404">
        <v>70</v>
      </c>
      <c r="CA1404">
        <v>41</v>
      </c>
      <c r="CB1404" t="s">
        <v>3</v>
      </c>
      <c r="CE1404">
        <v>30</v>
      </c>
      <c r="CF1404">
        <v>0</v>
      </c>
      <c r="CG1404">
        <v>0</v>
      </c>
      <c r="CM1404">
        <v>0</v>
      </c>
      <c r="CN1404" t="s">
        <v>3</v>
      </c>
      <c r="CO1404">
        <v>0</v>
      </c>
      <c r="CP1404">
        <f t="shared" si="1251"/>
        <v>15791.650000000001</v>
      </c>
      <c r="CQ1404">
        <f t="shared" si="1252"/>
        <v>5274.98</v>
      </c>
      <c r="CR1404">
        <f t="shared" si="1253"/>
        <v>220.8</v>
      </c>
      <c r="CS1404">
        <f t="shared" si="1254"/>
        <v>122.98</v>
      </c>
      <c r="CT1404">
        <f t="shared" si="1255"/>
        <v>7137.44</v>
      </c>
      <c r="CU1404">
        <f t="shared" si="1256"/>
        <v>0</v>
      </c>
      <c r="CV1404">
        <f t="shared" si="1257"/>
        <v>24.61</v>
      </c>
      <c r="CW1404">
        <f t="shared" si="1258"/>
        <v>0</v>
      </c>
      <c r="CX1404">
        <f t="shared" si="1259"/>
        <v>0</v>
      </c>
      <c r="CY1404">
        <f t="shared" si="1260"/>
        <v>6245.3509999999997</v>
      </c>
      <c r="CZ1404">
        <f t="shared" si="1261"/>
        <v>3657.9912999999997</v>
      </c>
      <c r="DC1404" t="s">
        <v>3</v>
      </c>
      <c r="DD1404" t="s">
        <v>3</v>
      </c>
      <c r="DE1404" t="s">
        <v>3</v>
      </c>
      <c r="DF1404" t="s">
        <v>3</v>
      </c>
      <c r="DG1404" t="s">
        <v>3</v>
      </c>
      <c r="DH1404" t="s">
        <v>3</v>
      </c>
      <c r="DI1404" t="s">
        <v>3</v>
      </c>
      <c r="DJ1404" t="s">
        <v>3</v>
      </c>
      <c r="DK1404" t="s">
        <v>3</v>
      </c>
      <c r="DL1404" t="s">
        <v>3</v>
      </c>
      <c r="DM1404" t="s">
        <v>3</v>
      </c>
      <c r="DN1404">
        <v>85</v>
      </c>
      <c r="DO1404">
        <v>70</v>
      </c>
      <c r="DP1404">
        <v>1.0469999999999999</v>
      </c>
      <c r="DQ1404">
        <v>1.022</v>
      </c>
      <c r="DU1404">
        <v>1013</v>
      </c>
      <c r="DV1404" t="s">
        <v>121</v>
      </c>
      <c r="DW1404" t="s">
        <v>121</v>
      </c>
      <c r="DX1404">
        <v>1</v>
      </c>
      <c r="DZ1404" t="s">
        <v>3</v>
      </c>
      <c r="EA1404" t="s">
        <v>3</v>
      </c>
      <c r="EB1404" t="s">
        <v>3</v>
      </c>
      <c r="EC1404" t="s">
        <v>3</v>
      </c>
      <c r="EE1404">
        <v>54687847</v>
      </c>
      <c r="EF1404">
        <v>60</v>
      </c>
      <c r="EG1404" t="s">
        <v>24</v>
      </c>
      <c r="EH1404">
        <v>0</v>
      </c>
      <c r="EI1404" t="s">
        <v>3</v>
      </c>
      <c r="EJ1404">
        <v>1</v>
      </c>
      <c r="EK1404">
        <v>421</v>
      </c>
      <c r="EL1404" t="s">
        <v>123</v>
      </c>
      <c r="EM1404" t="s">
        <v>124</v>
      </c>
      <c r="EO1404" t="s">
        <v>3</v>
      </c>
      <c r="EQ1404">
        <v>0</v>
      </c>
      <c r="ER1404">
        <v>847.82</v>
      </c>
      <c r="ES1404">
        <v>558.79</v>
      </c>
      <c r="ET1404">
        <v>18.57</v>
      </c>
      <c r="EU1404">
        <v>4.66</v>
      </c>
      <c r="EV1404">
        <v>270.45999999999998</v>
      </c>
      <c r="EW1404">
        <v>24.61</v>
      </c>
      <c r="EX1404">
        <v>0</v>
      </c>
      <c r="EY1404">
        <v>0</v>
      </c>
      <c r="FQ1404">
        <v>0</v>
      </c>
      <c r="FR1404">
        <f t="shared" si="1262"/>
        <v>0</v>
      </c>
      <c r="FS1404">
        <v>0</v>
      </c>
      <c r="FX1404">
        <v>85</v>
      </c>
      <c r="FY1404">
        <v>70</v>
      </c>
      <c r="GA1404" t="s">
        <v>3</v>
      </c>
      <c r="GD1404">
        <v>0</v>
      </c>
      <c r="GF1404">
        <v>-820088805</v>
      </c>
      <c r="GG1404">
        <v>2</v>
      </c>
      <c r="GH1404">
        <v>1</v>
      </c>
      <c r="GI1404">
        <v>3</v>
      </c>
      <c r="GJ1404">
        <v>0</v>
      </c>
      <c r="GK1404">
        <f>ROUND(R1404*(R12)/100,2)</f>
        <v>246.16</v>
      </c>
      <c r="GL1404">
        <f t="shared" si="1263"/>
        <v>0</v>
      </c>
      <c r="GM1404">
        <f t="shared" si="1264"/>
        <v>25941.15</v>
      </c>
      <c r="GN1404">
        <f t="shared" si="1265"/>
        <v>25941.15</v>
      </c>
      <c r="GO1404">
        <f t="shared" si="1266"/>
        <v>0</v>
      </c>
      <c r="GP1404">
        <f t="shared" si="1267"/>
        <v>0</v>
      </c>
      <c r="GR1404">
        <v>0</v>
      </c>
      <c r="GS1404">
        <v>3</v>
      </c>
      <c r="GT1404">
        <v>0</v>
      </c>
      <c r="GU1404" t="s">
        <v>3</v>
      </c>
      <c r="GV1404">
        <f t="shared" si="1268"/>
        <v>0</v>
      </c>
      <c r="GW1404">
        <v>1</v>
      </c>
      <c r="GX1404">
        <f t="shared" si="1269"/>
        <v>0</v>
      </c>
      <c r="HA1404">
        <v>0</v>
      </c>
      <c r="HB1404">
        <v>0</v>
      </c>
      <c r="HC1404">
        <f t="shared" si="1270"/>
        <v>0</v>
      </c>
      <c r="HE1404" t="s">
        <v>3</v>
      </c>
      <c r="HF1404" t="s">
        <v>3</v>
      </c>
      <c r="HM1404" t="s">
        <v>3</v>
      </c>
      <c r="HN1404" t="s">
        <v>3</v>
      </c>
      <c r="HO1404" t="s">
        <v>3</v>
      </c>
      <c r="HP1404" t="s">
        <v>3</v>
      </c>
      <c r="HQ1404" t="s">
        <v>3</v>
      </c>
      <c r="IK1404">
        <v>0</v>
      </c>
    </row>
    <row r="1405" spans="1:245" x14ac:dyDescent="0.2">
      <c r="A1405">
        <v>18</v>
      </c>
      <c r="B1405">
        <v>1</v>
      </c>
      <c r="C1405">
        <v>641</v>
      </c>
      <c r="E1405" t="s">
        <v>44</v>
      </c>
      <c r="F1405" t="s">
        <v>126</v>
      </c>
      <c r="G1405" t="s">
        <v>127</v>
      </c>
      <c r="H1405" t="s">
        <v>128</v>
      </c>
      <c r="I1405">
        <f>I1404*J1405</f>
        <v>1.2749999999999999</v>
      </c>
      <c r="J1405">
        <v>1.02</v>
      </c>
      <c r="K1405">
        <v>1.02</v>
      </c>
      <c r="O1405">
        <f t="shared" si="1233"/>
        <v>4763.2299999999996</v>
      </c>
      <c r="P1405">
        <f t="shared" si="1234"/>
        <v>4763.2299999999996</v>
      </c>
      <c r="Q1405">
        <f t="shared" si="1235"/>
        <v>0</v>
      </c>
      <c r="R1405">
        <f t="shared" si="1236"/>
        <v>0</v>
      </c>
      <c r="S1405">
        <f t="shared" si="1237"/>
        <v>0</v>
      </c>
      <c r="T1405">
        <f t="shared" si="1238"/>
        <v>0</v>
      </c>
      <c r="U1405">
        <f t="shared" si="1239"/>
        <v>0</v>
      </c>
      <c r="V1405">
        <f t="shared" si="1240"/>
        <v>0</v>
      </c>
      <c r="W1405">
        <f t="shared" si="1241"/>
        <v>0</v>
      </c>
      <c r="X1405">
        <f t="shared" si="1242"/>
        <v>0</v>
      </c>
      <c r="Y1405">
        <f t="shared" si="1243"/>
        <v>0</v>
      </c>
      <c r="AA1405">
        <v>55282325</v>
      </c>
      <c r="AB1405">
        <f t="shared" si="1244"/>
        <v>478.96</v>
      </c>
      <c r="AC1405">
        <f t="shared" si="1245"/>
        <v>478.96</v>
      </c>
      <c r="AD1405">
        <f t="shared" si="1246"/>
        <v>0</v>
      </c>
      <c r="AE1405">
        <f t="shared" si="1247"/>
        <v>0</v>
      </c>
      <c r="AF1405">
        <f t="shared" si="1247"/>
        <v>0</v>
      </c>
      <c r="AG1405">
        <f t="shared" si="1248"/>
        <v>0</v>
      </c>
      <c r="AH1405">
        <f t="shared" si="1249"/>
        <v>0</v>
      </c>
      <c r="AI1405">
        <f t="shared" si="1249"/>
        <v>0</v>
      </c>
      <c r="AJ1405">
        <f t="shared" si="1250"/>
        <v>0</v>
      </c>
      <c r="AK1405">
        <v>478.96</v>
      </c>
      <c r="AL1405">
        <v>478.96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1</v>
      </c>
      <c r="AW1405">
        <v>1</v>
      </c>
      <c r="AZ1405">
        <v>1</v>
      </c>
      <c r="BA1405">
        <v>1</v>
      </c>
      <c r="BB1405">
        <v>1</v>
      </c>
      <c r="BC1405">
        <v>7.8</v>
      </c>
      <c r="BD1405" t="s">
        <v>3</v>
      </c>
      <c r="BE1405" t="s">
        <v>3</v>
      </c>
      <c r="BF1405" t="s">
        <v>3</v>
      </c>
      <c r="BG1405" t="s">
        <v>3</v>
      </c>
      <c r="BH1405">
        <v>3</v>
      </c>
      <c r="BI1405">
        <v>1</v>
      </c>
      <c r="BJ1405" t="s">
        <v>129</v>
      </c>
      <c r="BM1405">
        <v>421</v>
      </c>
      <c r="BN1405">
        <v>0</v>
      </c>
      <c r="BO1405" t="s">
        <v>126</v>
      </c>
      <c r="BP1405">
        <v>1</v>
      </c>
      <c r="BQ1405">
        <v>60</v>
      </c>
      <c r="BR1405">
        <v>0</v>
      </c>
      <c r="BS1405">
        <v>1</v>
      </c>
      <c r="BT1405">
        <v>1</v>
      </c>
      <c r="BU1405">
        <v>1</v>
      </c>
      <c r="BV1405">
        <v>1</v>
      </c>
      <c r="BW1405">
        <v>1</v>
      </c>
      <c r="BX1405">
        <v>1</v>
      </c>
      <c r="BY1405" t="s">
        <v>3</v>
      </c>
      <c r="BZ1405">
        <v>0</v>
      </c>
      <c r="CA1405">
        <v>0</v>
      </c>
      <c r="CB1405" t="s">
        <v>3</v>
      </c>
      <c r="CE1405">
        <v>30</v>
      </c>
      <c r="CF1405">
        <v>0</v>
      </c>
      <c r="CG1405">
        <v>0</v>
      </c>
      <c r="CM1405">
        <v>0</v>
      </c>
      <c r="CN1405" t="s">
        <v>3</v>
      </c>
      <c r="CO1405">
        <v>0</v>
      </c>
      <c r="CP1405">
        <f t="shared" si="1251"/>
        <v>4763.2299999999996</v>
      </c>
      <c r="CQ1405">
        <f t="shared" si="1252"/>
        <v>3735.89</v>
      </c>
      <c r="CR1405">
        <f t="shared" si="1253"/>
        <v>0</v>
      </c>
      <c r="CS1405">
        <f t="shared" si="1254"/>
        <v>0</v>
      </c>
      <c r="CT1405">
        <f t="shared" si="1255"/>
        <v>0</v>
      </c>
      <c r="CU1405">
        <f t="shared" si="1256"/>
        <v>0</v>
      </c>
      <c r="CV1405">
        <f t="shared" si="1257"/>
        <v>0</v>
      </c>
      <c r="CW1405">
        <f t="shared" si="1258"/>
        <v>0</v>
      </c>
      <c r="CX1405">
        <f t="shared" si="1259"/>
        <v>0</v>
      </c>
      <c r="CY1405">
        <f t="shared" si="1260"/>
        <v>0</v>
      </c>
      <c r="CZ1405">
        <f t="shared" si="1261"/>
        <v>0</v>
      </c>
      <c r="DC1405" t="s">
        <v>3</v>
      </c>
      <c r="DD1405" t="s">
        <v>3</v>
      </c>
      <c r="DE1405" t="s">
        <v>3</v>
      </c>
      <c r="DF1405" t="s">
        <v>3</v>
      </c>
      <c r="DG1405" t="s">
        <v>3</v>
      </c>
      <c r="DH1405" t="s">
        <v>3</v>
      </c>
      <c r="DI1405" t="s">
        <v>3</v>
      </c>
      <c r="DJ1405" t="s">
        <v>3</v>
      </c>
      <c r="DK1405" t="s">
        <v>3</v>
      </c>
      <c r="DL1405" t="s">
        <v>3</v>
      </c>
      <c r="DM1405" t="s">
        <v>3</v>
      </c>
      <c r="DN1405">
        <v>85</v>
      </c>
      <c r="DO1405">
        <v>70</v>
      </c>
      <c r="DP1405">
        <v>1.0469999999999999</v>
      </c>
      <c r="DQ1405">
        <v>1.022</v>
      </c>
      <c r="DU1405">
        <v>1007</v>
      </c>
      <c r="DV1405" t="s">
        <v>128</v>
      </c>
      <c r="DW1405" t="s">
        <v>128</v>
      </c>
      <c r="DX1405">
        <v>1</v>
      </c>
      <c r="DZ1405" t="s">
        <v>3</v>
      </c>
      <c r="EA1405" t="s">
        <v>3</v>
      </c>
      <c r="EB1405" t="s">
        <v>3</v>
      </c>
      <c r="EC1405" t="s">
        <v>3</v>
      </c>
      <c r="EE1405">
        <v>54687847</v>
      </c>
      <c r="EF1405">
        <v>60</v>
      </c>
      <c r="EG1405" t="s">
        <v>24</v>
      </c>
      <c r="EH1405">
        <v>0</v>
      </c>
      <c r="EI1405" t="s">
        <v>3</v>
      </c>
      <c r="EJ1405">
        <v>1</v>
      </c>
      <c r="EK1405">
        <v>421</v>
      </c>
      <c r="EL1405" t="s">
        <v>123</v>
      </c>
      <c r="EM1405" t="s">
        <v>124</v>
      </c>
      <c r="EO1405" t="s">
        <v>3</v>
      </c>
      <c r="EQ1405">
        <v>0</v>
      </c>
      <c r="ER1405">
        <v>478.96</v>
      </c>
      <c r="ES1405">
        <v>478.96</v>
      </c>
      <c r="ET1405">
        <v>0</v>
      </c>
      <c r="EU1405">
        <v>0</v>
      </c>
      <c r="EV1405">
        <v>0</v>
      </c>
      <c r="EW1405">
        <v>0</v>
      </c>
      <c r="EX1405">
        <v>0</v>
      </c>
      <c r="FQ1405">
        <v>0</v>
      </c>
      <c r="FR1405">
        <f t="shared" si="1262"/>
        <v>0</v>
      </c>
      <c r="FS1405">
        <v>0</v>
      </c>
      <c r="FX1405">
        <v>85</v>
      </c>
      <c r="FY1405">
        <v>70</v>
      </c>
      <c r="GA1405" t="s">
        <v>3</v>
      </c>
      <c r="GD1405">
        <v>0</v>
      </c>
      <c r="GF1405">
        <v>-1161195218</v>
      </c>
      <c r="GG1405">
        <v>2</v>
      </c>
      <c r="GH1405">
        <v>1</v>
      </c>
      <c r="GI1405">
        <v>3</v>
      </c>
      <c r="GJ1405">
        <v>0</v>
      </c>
      <c r="GK1405">
        <f>ROUND(R1405*(R12)/100,2)</f>
        <v>0</v>
      </c>
      <c r="GL1405">
        <f t="shared" si="1263"/>
        <v>0</v>
      </c>
      <c r="GM1405">
        <f t="shared" si="1264"/>
        <v>4763.2299999999996</v>
      </c>
      <c r="GN1405">
        <f t="shared" si="1265"/>
        <v>4763.2299999999996</v>
      </c>
      <c r="GO1405">
        <f t="shared" si="1266"/>
        <v>0</v>
      </c>
      <c r="GP1405">
        <f t="shared" si="1267"/>
        <v>0</v>
      </c>
      <c r="GR1405">
        <v>0</v>
      </c>
      <c r="GS1405">
        <v>3</v>
      </c>
      <c r="GT1405">
        <v>0</v>
      </c>
      <c r="GU1405" t="s">
        <v>3</v>
      </c>
      <c r="GV1405">
        <f t="shared" si="1268"/>
        <v>0</v>
      </c>
      <c r="GW1405">
        <v>1</v>
      </c>
      <c r="GX1405">
        <f t="shared" si="1269"/>
        <v>0</v>
      </c>
      <c r="HA1405">
        <v>0</v>
      </c>
      <c r="HB1405">
        <v>0</v>
      </c>
      <c r="HC1405">
        <f t="shared" si="1270"/>
        <v>0</v>
      </c>
      <c r="HE1405" t="s">
        <v>3</v>
      </c>
      <c r="HF1405" t="s">
        <v>3</v>
      </c>
      <c r="HM1405" t="s">
        <v>3</v>
      </c>
      <c r="HN1405" t="s">
        <v>3</v>
      </c>
      <c r="HO1405" t="s">
        <v>3</v>
      </c>
      <c r="HP1405" t="s">
        <v>3</v>
      </c>
      <c r="HQ1405" t="s">
        <v>3</v>
      </c>
      <c r="IK1405">
        <v>0</v>
      </c>
    </row>
    <row r="1406" spans="1:245" x14ac:dyDescent="0.2">
      <c r="A1406">
        <v>17</v>
      </c>
      <c r="B1406">
        <v>1</v>
      </c>
      <c r="C1406">
        <f>ROW(SmtRes!A645)</f>
        <v>645</v>
      </c>
      <c r="D1406">
        <f>ROW(EtalonRes!A684)</f>
        <v>684</v>
      </c>
      <c r="E1406" t="s">
        <v>45</v>
      </c>
      <c r="F1406" t="s">
        <v>39</v>
      </c>
      <c r="G1406" t="s">
        <v>40</v>
      </c>
      <c r="H1406" t="s">
        <v>22</v>
      </c>
      <c r="I1406">
        <f>ROUND(531.63/100,9)</f>
        <v>5.3163</v>
      </c>
      <c r="J1406">
        <v>0</v>
      </c>
      <c r="K1406">
        <f>ROUND(531.63/100,9)</f>
        <v>5.3163</v>
      </c>
      <c r="O1406">
        <f t="shared" si="1233"/>
        <v>26844.44</v>
      </c>
      <c r="P1406">
        <f t="shared" si="1234"/>
        <v>0</v>
      </c>
      <c r="Q1406">
        <f t="shared" si="1235"/>
        <v>0</v>
      </c>
      <c r="R1406">
        <f t="shared" si="1236"/>
        <v>0</v>
      </c>
      <c r="S1406">
        <f t="shared" si="1237"/>
        <v>26844.44</v>
      </c>
      <c r="T1406">
        <f t="shared" si="1238"/>
        <v>0</v>
      </c>
      <c r="U1406">
        <f t="shared" si="1239"/>
        <v>92.556782999999996</v>
      </c>
      <c r="V1406">
        <f t="shared" si="1240"/>
        <v>0</v>
      </c>
      <c r="W1406">
        <f t="shared" si="1241"/>
        <v>0</v>
      </c>
      <c r="X1406">
        <f t="shared" si="1242"/>
        <v>18791.11</v>
      </c>
      <c r="Y1406">
        <f t="shared" si="1243"/>
        <v>11006.22</v>
      </c>
      <c r="AA1406">
        <v>55282325</v>
      </c>
      <c r="AB1406">
        <f t="shared" si="1244"/>
        <v>191.34</v>
      </c>
      <c r="AC1406">
        <f t="shared" si="1245"/>
        <v>0</v>
      </c>
      <c r="AD1406">
        <f t="shared" si="1246"/>
        <v>0</v>
      </c>
      <c r="AE1406">
        <f t="shared" si="1247"/>
        <v>0</v>
      </c>
      <c r="AF1406">
        <f t="shared" si="1247"/>
        <v>191.34</v>
      </c>
      <c r="AG1406">
        <f t="shared" si="1248"/>
        <v>0</v>
      </c>
      <c r="AH1406">
        <f t="shared" si="1249"/>
        <v>17.41</v>
      </c>
      <c r="AI1406">
        <f t="shared" si="1249"/>
        <v>0</v>
      </c>
      <c r="AJ1406">
        <f t="shared" si="1250"/>
        <v>0</v>
      </c>
      <c r="AK1406">
        <v>191.34</v>
      </c>
      <c r="AL1406">
        <v>0</v>
      </c>
      <c r="AM1406">
        <v>0</v>
      </c>
      <c r="AN1406">
        <v>0</v>
      </c>
      <c r="AO1406">
        <v>191.34</v>
      </c>
      <c r="AP1406">
        <v>0</v>
      </c>
      <c r="AQ1406">
        <v>17.41</v>
      </c>
      <c r="AR1406">
        <v>0</v>
      </c>
      <c r="AS1406">
        <v>0</v>
      </c>
      <c r="AT1406">
        <v>70</v>
      </c>
      <c r="AU1406">
        <v>41</v>
      </c>
      <c r="AV1406">
        <v>1</v>
      </c>
      <c r="AW1406">
        <v>1</v>
      </c>
      <c r="AZ1406">
        <v>1</v>
      </c>
      <c r="BA1406">
        <v>26.39</v>
      </c>
      <c r="BB1406">
        <v>1</v>
      </c>
      <c r="BC1406">
        <v>1</v>
      </c>
      <c r="BD1406" t="s">
        <v>3</v>
      </c>
      <c r="BE1406" t="s">
        <v>3</v>
      </c>
      <c r="BF1406" t="s">
        <v>3</v>
      </c>
      <c r="BG1406" t="s">
        <v>3</v>
      </c>
      <c r="BH1406">
        <v>0</v>
      </c>
      <c r="BI1406">
        <v>1</v>
      </c>
      <c r="BJ1406" t="s">
        <v>41</v>
      </c>
      <c r="BM1406">
        <v>441</v>
      </c>
      <c r="BN1406">
        <v>0</v>
      </c>
      <c r="BO1406" t="s">
        <v>39</v>
      </c>
      <c r="BP1406">
        <v>1</v>
      </c>
      <c r="BQ1406">
        <v>60</v>
      </c>
      <c r="BR1406">
        <v>0</v>
      </c>
      <c r="BS1406">
        <v>26.39</v>
      </c>
      <c r="BT1406">
        <v>1</v>
      </c>
      <c r="BU1406">
        <v>1</v>
      </c>
      <c r="BV1406">
        <v>1</v>
      </c>
      <c r="BW1406">
        <v>1</v>
      </c>
      <c r="BX1406">
        <v>1</v>
      </c>
      <c r="BY1406" t="s">
        <v>3</v>
      </c>
      <c r="BZ1406">
        <v>70</v>
      </c>
      <c r="CA1406">
        <v>41</v>
      </c>
      <c r="CB1406" t="s">
        <v>3</v>
      </c>
      <c r="CE1406">
        <v>30</v>
      </c>
      <c r="CF1406">
        <v>0</v>
      </c>
      <c r="CG1406">
        <v>0</v>
      </c>
      <c r="CM1406">
        <v>0</v>
      </c>
      <c r="CN1406" t="s">
        <v>3</v>
      </c>
      <c r="CO1406">
        <v>0</v>
      </c>
      <c r="CP1406">
        <f t="shared" si="1251"/>
        <v>26844.44</v>
      </c>
      <c r="CQ1406">
        <f t="shared" si="1252"/>
        <v>0</v>
      </c>
      <c r="CR1406">
        <f t="shared" si="1253"/>
        <v>0</v>
      </c>
      <c r="CS1406">
        <f t="shared" si="1254"/>
        <v>0</v>
      </c>
      <c r="CT1406">
        <f t="shared" si="1255"/>
        <v>5049.46</v>
      </c>
      <c r="CU1406">
        <f t="shared" si="1256"/>
        <v>0</v>
      </c>
      <c r="CV1406">
        <f t="shared" si="1257"/>
        <v>17.41</v>
      </c>
      <c r="CW1406">
        <f t="shared" si="1258"/>
        <v>0</v>
      </c>
      <c r="CX1406">
        <f t="shared" si="1259"/>
        <v>0</v>
      </c>
      <c r="CY1406">
        <f t="shared" si="1260"/>
        <v>18791.107999999997</v>
      </c>
      <c r="CZ1406">
        <f t="shared" si="1261"/>
        <v>11006.220399999998</v>
      </c>
      <c r="DC1406" t="s">
        <v>3</v>
      </c>
      <c r="DD1406" t="s">
        <v>3</v>
      </c>
      <c r="DE1406" t="s">
        <v>3</v>
      </c>
      <c r="DF1406" t="s">
        <v>3</v>
      </c>
      <c r="DG1406" t="s">
        <v>3</v>
      </c>
      <c r="DH1406" t="s">
        <v>3</v>
      </c>
      <c r="DI1406" t="s">
        <v>3</v>
      </c>
      <c r="DJ1406" t="s">
        <v>3</v>
      </c>
      <c r="DK1406" t="s">
        <v>3</v>
      </c>
      <c r="DL1406" t="s">
        <v>3</v>
      </c>
      <c r="DM1406" t="s">
        <v>3</v>
      </c>
      <c r="DN1406">
        <v>80</v>
      </c>
      <c r="DO1406">
        <v>55</v>
      </c>
      <c r="DP1406">
        <v>1.0469999999999999</v>
      </c>
      <c r="DQ1406">
        <v>1</v>
      </c>
      <c r="DU1406">
        <v>1005</v>
      </c>
      <c r="DV1406" t="s">
        <v>22</v>
      </c>
      <c r="DW1406" t="s">
        <v>22</v>
      </c>
      <c r="DX1406">
        <v>100</v>
      </c>
      <c r="DZ1406" t="s">
        <v>3</v>
      </c>
      <c r="EA1406" t="s">
        <v>3</v>
      </c>
      <c r="EB1406" t="s">
        <v>3</v>
      </c>
      <c r="EC1406" t="s">
        <v>3</v>
      </c>
      <c r="EE1406">
        <v>54687867</v>
      </c>
      <c r="EF1406">
        <v>60</v>
      </c>
      <c r="EG1406" t="s">
        <v>24</v>
      </c>
      <c r="EH1406">
        <v>0</v>
      </c>
      <c r="EI1406" t="s">
        <v>3</v>
      </c>
      <c r="EJ1406">
        <v>1</v>
      </c>
      <c r="EK1406">
        <v>441</v>
      </c>
      <c r="EL1406" t="s">
        <v>42</v>
      </c>
      <c r="EM1406" t="s">
        <v>43</v>
      </c>
      <c r="EO1406" t="s">
        <v>3</v>
      </c>
      <c r="EQ1406">
        <v>0</v>
      </c>
      <c r="ER1406">
        <v>191.34</v>
      </c>
      <c r="ES1406">
        <v>0</v>
      </c>
      <c r="ET1406">
        <v>0</v>
      </c>
      <c r="EU1406">
        <v>0</v>
      </c>
      <c r="EV1406">
        <v>191.34</v>
      </c>
      <c r="EW1406">
        <v>17.41</v>
      </c>
      <c r="EX1406">
        <v>0</v>
      </c>
      <c r="EY1406">
        <v>0</v>
      </c>
      <c r="FQ1406">
        <v>0</v>
      </c>
      <c r="FR1406">
        <f t="shared" si="1262"/>
        <v>0</v>
      </c>
      <c r="FS1406">
        <v>0</v>
      </c>
      <c r="FX1406">
        <v>80</v>
      </c>
      <c r="FY1406">
        <v>55</v>
      </c>
      <c r="GA1406" t="s">
        <v>3</v>
      </c>
      <c r="GD1406">
        <v>0</v>
      </c>
      <c r="GF1406">
        <v>-839833208</v>
      </c>
      <c r="GG1406">
        <v>2</v>
      </c>
      <c r="GH1406">
        <v>1</v>
      </c>
      <c r="GI1406">
        <v>3</v>
      </c>
      <c r="GJ1406">
        <v>0</v>
      </c>
      <c r="GK1406">
        <f>ROUND(R1406*(R12)/100,2)</f>
        <v>0</v>
      </c>
      <c r="GL1406">
        <f t="shared" si="1263"/>
        <v>0</v>
      </c>
      <c r="GM1406">
        <f t="shared" si="1264"/>
        <v>56641.77</v>
      </c>
      <c r="GN1406">
        <f t="shared" si="1265"/>
        <v>56641.77</v>
      </c>
      <c r="GO1406">
        <f t="shared" si="1266"/>
        <v>0</v>
      </c>
      <c r="GP1406">
        <f t="shared" si="1267"/>
        <v>0</v>
      </c>
      <c r="GR1406">
        <v>0</v>
      </c>
      <c r="GS1406">
        <v>3</v>
      </c>
      <c r="GT1406">
        <v>0</v>
      </c>
      <c r="GU1406" t="s">
        <v>3</v>
      </c>
      <c r="GV1406">
        <f t="shared" si="1268"/>
        <v>0</v>
      </c>
      <c r="GW1406">
        <v>1</v>
      </c>
      <c r="GX1406">
        <f t="shared" si="1269"/>
        <v>0</v>
      </c>
      <c r="HA1406">
        <v>0</v>
      </c>
      <c r="HB1406">
        <v>0</v>
      </c>
      <c r="HC1406">
        <f t="shared" si="1270"/>
        <v>0</v>
      </c>
      <c r="HE1406" t="s">
        <v>3</v>
      </c>
      <c r="HF1406" t="s">
        <v>3</v>
      </c>
      <c r="HM1406" t="s">
        <v>3</v>
      </c>
      <c r="HN1406" t="s">
        <v>3</v>
      </c>
      <c r="HO1406" t="s">
        <v>3</v>
      </c>
      <c r="HP1406" t="s">
        <v>3</v>
      </c>
      <c r="HQ1406" t="s">
        <v>3</v>
      </c>
      <c r="IK1406">
        <v>0</v>
      </c>
    </row>
    <row r="1407" spans="1:245" x14ac:dyDescent="0.2">
      <c r="A1407">
        <v>18</v>
      </c>
      <c r="B1407">
        <v>1</v>
      </c>
      <c r="C1407">
        <v>645</v>
      </c>
      <c r="E1407" t="s">
        <v>130</v>
      </c>
      <c r="F1407" t="s">
        <v>28</v>
      </c>
      <c r="G1407" t="s">
        <v>29</v>
      </c>
      <c r="H1407" t="s">
        <v>30</v>
      </c>
      <c r="I1407">
        <f>I1406*J1407</f>
        <v>-5.4226260000000002</v>
      </c>
      <c r="J1407">
        <v>-1.02</v>
      </c>
      <c r="K1407">
        <v>-1.02</v>
      </c>
      <c r="O1407">
        <f t="shared" si="1233"/>
        <v>0</v>
      </c>
      <c r="P1407">
        <f t="shared" si="1234"/>
        <v>0</v>
      </c>
      <c r="Q1407">
        <f t="shared" si="1235"/>
        <v>0</v>
      </c>
      <c r="R1407">
        <f t="shared" si="1236"/>
        <v>0</v>
      </c>
      <c r="S1407">
        <f t="shared" si="1237"/>
        <v>0</v>
      </c>
      <c r="T1407">
        <f t="shared" si="1238"/>
        <v>0</v>
      </c>
      <c r="U1407">
        <f t="shared" si="1239"/>
        <v>0</v>
      </c>
      <c r="V1407">
        <f t="shared" si="1240"/>
        <v>0</v>
      </c>
      <c r="W1407">
        <f t="shared" si="1241"/>
        <v>0</v>
      </c>
      <c r="X1407">
        <f t="shared" si="1242"/>
        <v>0</v>
      </c>
      <c r="Y1407">
        <f t="shared" si="1243"/>
        <v>0</v>
      </c>
      <c r="AA1407">
        <v>55282325</v>
      </c>
      <c r="AB1407">
        <f t="shared" si="1244"/>
        <v>0</v>
      </c>
      <c r="AC1407">
        <f t="shared" si="1245"/>
        <v>0</v>
      </c>
      <c r="AD1407">
        <f t="shared" si="1246"/>
        <v>0</v>
      </c>
      <c r="AE1407">
        <f t="shared" si="1247"/>
        <v>0</v>
      </c>
      <c r="AF1407">
        <f t="shared" si="1247"/>
        <v>0</v>
      </c>
      <c r="AG1407">
        <f t="shared" si="1248"/>
        <v>0</v>
      </c>
      <c r="AH1407">
        <f t="shared" si="1249"/>
        <v>0</v>
      </c>
      <c r="AI1407">
        <f t="shared" si="1249"/>
        <v>0</v>
      </c>
      <c r="AJ1407">
        <f t="shared" si="1250"/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1</v>
      </c>
      <c r="AW1407">
        <v>1</v>
      </c>
      <c r="AZ1407">
        <v>1</v>
      </c>
      <c r="BA1407">
        <v>1</v>
      </c>
      <c r="BB1407">
        <v>1</v>
      </c>
      <c r="BC1407">
        <v>1</v>
      </c>
      <c r="BD1407" t="s">
        <v>3</v>
      </c>
      <c r="BE1407" t="s">
        <v>3</v>
      </c>
      <c r="BF1407" t="s">
        <v>3</v>
      </c>
      <c r="BG1407" t="s">
        <v>3</v>
      </c>
      <c r="BH1407">
        <v>3</v>
      </c>
      <c r="BI1407">
        <v>1</v>
      </c>
      <c r="BJ1407" t="s">
        <v>3</v>
      </c>
      <c r="BM1407">
        <v>441</v>
      </c>
      <c r="BN1407">
        <v>0</v>
      </c>
      <c r="BO1407" t="s">
        <v>3</v>
      </c>
      <c r="BP1407">
        <v>0</v>
      </c>
      <c r="BQ1407">
        <v>60</v>
      </c>
      <c r="BR1407">
        <v>1</v>
      </c>
      <c r="BS1407">
        <v>1</v>
      </c>
      <c r="BT1407">
        <v>1</v>
      </c>
      <c r="BU1407">
        <v>1</v>
      </c>
      <c r="BV1407">
        <v>1</v>
      </c>
      <c r="BW1407">
        <v>1</v>
      </c>
      <c r="BX1407">
        <v>1</v>
      </c>
      <c r="BY1407" t="s">
        <v>3</v>
      </c>
      <c r="BZ1407">
        <v>0</v>
      </c>
      <c r="CA1407">
        <v>0</v>
      </c>
      <c r="CB1407" t="s">
        <v>3</v>
      </c>
      <c r="CE1407">
        <v>30</v>
      </c>
      <c r="CF1407">
        <v>0</v>
      </c>
      <c r="CG1407">
        <v>0</v>
      </c>
      <c r="CM1407">
        <v>0</v>
      </c>
      <c r="CN1407" t="s">
        <v>3</v>
      </c>
      <c r="CO1407">
        <v>0</v>
      </c>
      <c r="CP1407">
        <f t="shared" si="1251"/>
        <v>0</v>
      </c>
      <c r="CQ1407">
        <f t="shared" si="1252"/>
        <v>0</v>
      </c>
      <c r="CR1407">
        <f t="shared" si="1253"/>
        <v>0</v>
      </c>
      <c r="CS1407">
        <f t="shared" si="1254"/>
        <v>0</v>
      </c>
      <c r="CT1407">
        <f t="shared" si="1255"/>
        <v>0</v>
      </c>
      <c r="CU1407">
        <f t="shared" si="1256"/>
        <v>0</v>
      </c>
      <c r="CV1407">
        <f t="shared" si="1257"/>
        <v>0</v>
      </c>
      <c r="CW1407">
        <f t="shared" si="1258"/>
        <v>0</v>
      </c>
      <c r="CX1407">
        <f t="shared" si="1259"/>
        <v>0</v>
      </c>
      <c r="CY1407">
        <f t="shared" si="1260"/>
        <v>0</v>
      </c>
      <c r="CZ1407">
        <f t="shared" si="1261"/>
        <v>0</v>
      </c>
      <c r="DC1407" t="s">
        <v>3</v>
      </c>
      <c r="DD1407" t="s">
        <v>3</v>
      </c>
      <c r="DE1407" t="s">
        <v>3</v>
      </c>
      <c r="DF1407" t="s">
        <v>3</v>
      </c>
      <c r="DG1407" t="s">
        <v>3</v>
      </c>
      <c r="DH1407" t="s">
        <v>3</v>
      </c>
      <c r="DI1407" t="s">
        <v>3</v>
      </c>
      <c r="DJ1407" t="s">
        <v>3</v>
      </c>
      <c r="DK1407" t="s">
        <v>3</v>
      </c>
      <c r="DL1407" t="s">
        <v>3</v>
      </c>
      <c r="DM1407" t="s">
        <v>3</v>
      </c>
      <c r="DN1407">
        <v>80</v>
      </c>
      <c r="DO1407">
        <v>55</v>
      </c>
      <c r="DP1407">
        <v>1.0469999999999999</v>
      </c>
      <c r="DQ1407">
        <v>1</v>
      </c>
      <c r="DU1407">
        <v>1009</v>
      </c>
      <c r="DV1407" t="s">
        <v>30</v>
      </c>
      <c r="DW1407" t="s">
        <v>30</v>
      </c>
      <c r="DX1407">
        <v>1000</v>
      </c>
      <c r="DZ1407" t="s">
        <v>3</v>
      </c>
      <c r="EA1407" t="s">
        <v>3</v>
      </c>
      <c r="EB1407" t="s">
        <v>3</v>
      </c>
      <c r="EC1407" t="s">
        <v>3</v>
      </c>
      <c r="EE1407">
        <v>54687867</v>
      </c>
      <c r="EF1407">
        <v>60</v>
      </c>
      <c r="EG1407" t="s">
        <v>24</v>
      </c>
      <c r="EH1407">
        <v>0</v>
      </c>
      <c r="EI1407" t="s">
        <v>3</v>
      </c>
      <c r="EJ1407">
        <v>1</v>
      </c>
      <c r="EK1407">
        <v>441</v>
      </c>
      <c r="EL1407" t="s">
        <v>42</v>
      </c>
      <c r="EM1407" t="s">
        <v>43</v>
      </c>
      <c r="EO1407" t="s">
        <v>3</v>
      </c>
      <c r="EQ1407">
        <v>32768</v>
      </c>
      <c r="ER1407">
        <v>0</v>
      </c>
      <c r="ES1407">
        <v>0</v>
      </c>
      <c r="ET1407">
        <v>0</v>
      </c>
      <c r="EU1407">
        <v>0</v>
      </c>
      <c r="EV1407">
        <v>0</v>
      </c>
      <c r="EW1407">
        <v>0</v>
      </c>
      <c r="EX1407">
        <v>0</v>
      </c>
      <c r="FQ1407">
        <v>0</v>
      </c>
      <c r="FR1407">
        <f t="shared" si="1262"/>
        <v>0</v>
      </c>
      <c r="FS1407">
        <v>0</v>
      </c>
      <c r="FX1407">
        <v>80</v>
      </c>
      <c r="FY1407">
        <v>55</v>
      </c>
      <c r="GA1407" t="s">
        <v>3</v>
      </c>
      <c r="GD1407">
        <v>0</v>
      </c>
      <c r="GF1407">
        <v>1489638031</v>
      </c>
      <c r="GG1407">
        <v>2</v>
      </c>
      <c r="GH1407">
        <v>1</v>
      </c>
      <c r="GI1407">
        <v>3</v>
      </c>
      <c r="GJ1407">
        <v>0</v>
      </c>
      <c r="GK1407">
        <f>ROUND(R1407*(R12)/100,2)</f>
        <v>0</v>
      </c>
      <c r="GL1407">
        <f t="shared" si="1263"/>
        <v>0</v>
      </c>
      <c r="GM1407">
        <f t="shared" si="1264"/>
        <v>0</v>
      </c>
      <c r="GN1407">
        <f t="shared" si="1265"/>
        <v>0</v>
      </c>
      <c r="GO1407">
        <f t="shared" si="1266"/>
        <v>0</v>
      </c>
      <c r="GP1407">
        <f t="shared" si="1267"/>
        <v>0</v>
      </c>
      <c r="GR1407">
        <v>0</v>
      </c>
      <c r="GS1407">
        <v>3</v>
      </c>
      <c r="GT1407">
        <v>0</v>
      </c>
      <c r="GU1407" t="s">
        <v>3</v>
      </c>
      <c r="GV1407">
        <f t="shared" si="1268"/>
        <v>0</v>
      </c>
      <c r="GW1407">
        <v>1</v>
      </c>
      <c r="GX1407">
        <f t="shared" si="1269"/>
        <v>0</v>
      </c>
      <c r="HA1407">
        <v>0</v>
      </c>
      <c r="HB1407">
        <v>0</v>
      </c>
      <c r="HC1407">
        <f t="shared" si="1270"/>
        <v>0</v>
      </c>
      <c r="HE1407" t="s">
        <v>3</v>
      </c>
      <c r="HF1407" t="s">
        <v>3</v>
      </c>
      <c r="HM1407" t="s">
        <v>3</v>
      </c>
      <c r="HN1407" t="s">
        <v>3</v>
      </c>
      <c r="HO1407" t="s">
        <v>3</v>
      </c>
      <c r="HP1407" t="s">
        <v>3</v>
      </c>
      <c r="HQ1407" t="s">
        <v>3</v>
      </c>
      <c r="IK1407">
        <v>0</v>
      </c>
    </row>
    <row r="1408" spans="1:245" x14ac:dyDescent="0.2">
      <c r="A1408">
        <v>17</v>
      </c>
      <c r="B1408">
        <v>1</v>
      </c>
      <c r="C1408">
        <f>ROW(SmtRes!A651)</f>
        <v>651</v>
      </c>
      <c r="D1408">
        <f>ROW(EtalonRes!A690)</f>
        <v>690</v>
      </c>
      <c r="E1408" t="s">
        <v>52</v>
      </c>
      <c r="F1408" t="s">
        <v>131</v>
      </c>
      <c r="G1408" t="s">
        <v>132</v>
      </c>
      <c r="H1408" t="s">
        <v>22</v>
      </c>
      <c r="I1408">
        <f>ROUND(531.63/100,9)</f>
        <v>5.3163</v>
      </c>
      <c r="J1408">
        <v>0</v>
      </c>
      <c r="K1408">
        <f>ROUND(531.63/100,9)</f>
        <v>5.3163</v>
      </c>
      <c r="O1408">
        <f t="shared" si="1233"/>
        <v>146659.64000000001</v>
      </c>
      <c r="P1408">
        <f t="shared" si="1234"/>
        <v>13870.34</v>
      </c>
      <c r="Q1408">
        <f>(ROUND((ROUND((((ET1408*1.25))*AV1408*I1408),2)*BB1408),2)+ROUND((ROUND(((AE1408-((EU1408*1.25)))*AV1408*I1408),2)*BS1408),2))</f>
        <v>21624.86</v>
      </c>
      <c r="R1408">
        <f t="shared" si="1236"/>
        <v>12463.73</v>
      </c>
      <c r="S1408">
        <f t="shared" si="1237"/>
        <v>111164.44</v>
      </c>
      <c r="T1408">
        <f t="shared" si="1238"/>
        <v>0</v>
      </c>
      <c r="U1408">
        <f t="shared" si="1239"/>
        <v>324.02848499999999</v>
      </c>
      <c r="V1408">
        <f t="shared" si="1240"/>
        <v>0</v>
      </c>
      <c r="W1408">
        <f t="shared" si="1241"/>
        <v>0</v>
      </c>
      <c r="X1408">
        <f t="shared" si="1242"/>
        <v>96713.06</v>
      </c>
      <c r="Y1408">
        <f t="shared" si="1243"/>
        <v>45577.42</v>
      </c>
      <c r="AA1408">
        <v>55282325</v>
      </c>
      <c r="AB1408">
        <f t="shared" si="1244"/>
        <v>1831.4525000000001</v>
      </c>
      <c r="AC1408">
        <f t="shared" si="1245"/>
        <v>705.14</v>
      </c>
      <c r="AD1408">
        <f>ROUND(((((ET1408*1.25))-((EU1408*1.25)))+AE1408),6)</f>
        <v>333.96249999999998</v>
      </c>
      <c r="AE1408">
        <f>ROUND(((EU1408*1.25)),6)</f>
        <v>88.837500000000006</v>
      </c>
      <c r="AF1408">
        <f>ROUND(((EV1408*1.15)),6)</f>
        <v>792.35</v>
      </c>
      <c r="AG1408">
        <f t="shared" si="1248"/>
        <v>0</v>
      </c>
      <c r="AH1408">
        <f>((EW1408*1.15))</f>
        <v>60.949999999999996</v>
      </c>
      <c r="AI1408">
        <f>((EX1408*1.25))</f>
        <v>0</v>
      </c>
      <c r="AJ1408">
        <f t="shared" si="1250"/>
        <v>0</v>
      </c>
      <c r="AK1408">
        <v>1661.31</v>
      </c>
      <c r="AL1408">
        <v>705.14</v>
      </c>
      <c r="AM1408">
        <v>267.17</v>
      </c>
      <c r="AN1408">
        <v>71.069999999999993</v>
      </c>
      <c r="AO1408">
        <v>689</v>
      </c>
      <c r="AP1408">
        <v>0</v>
      </c>
      <c r="AQ1408">
        <v>53</v>
      </c>
      <c r="AR1408">
        <v>0</v>
      </c>
      <c r="AS1408">
        <v>0</v>
      </c>
      <c r="AT1408">
        <v>87</v>
      </c>
      <c r="AU1408">
        <v>41</v>
      </c>
      <c r="AV1408">
        <v>1</v>
      </c>
      <c r="AW1408">
        <v>1</v>
      </c>
      <c r="AZ1408">
        <v>1</v>
      </c>
      <c r="BA1408">
        <v>26.39</v>
      </c>
      <c r="BB1408">
        <v>12.18</v>
      </c>
      <c r="BC1408">
        <v>3.7</v>
      </c>
      <c r="BD1408" t="s">
        <v>3</v>
      </c>
      <c r="BE1408" t="s">
        <v>3</v>
      </c>
      <c r="BF1408" t="s">
        <v>3</v>
      </c>
      <c r="BG1408" t="s">
        <v>3</v>
      </c>
      <c r="BH1408">
        <v>0</v>
      </c>
      <c r="BI1408">
        <v>1</v>
      </c>
      <c r="BJ1408" t="s">
        <v>133</v>
      </c>
      <c r="BM1408">
        <v>96</v>
      </c>
      <c r="BN1408">
        <v>0</v>
      </c>
      <c r="BO1408" t="s">
        <v>131</v>
      </c>
      <c r="BP1408">
        <v>1</v>
      </c>
      <c r="BQ1408">
        <v>30</v>
      </c>
      <c r="BR1408">
        <v>0</v>
      </c>
      <c r="BS1408">
        <v>26.39</v>
      </c>
      <c r="BT1408">
        <v>1</v>
      </c>
      <c r="BU1408">
        <v>1</v>
      </c>
      <c r="BV1408">
        <v>1</v>
      </c>
      <c r="BW1408">
        <v>1</v>
      </c>
      <c r="BX1408">
        <v>1</v>
      </c>
      <c r="BY1408" t="s">
        <v>3</v>
      </c>
      <c r="BZ1408">
        <v>87</v>
      </c>
      <c r="CA1408">
        <v>41</v>
      </c>
      <c r="CB1408" t="s">
        <v>3</v>
      </c>
      <c r="CE1408">
        <v>30</v>
      </c>
      <c r="CF1408">
        <v>0</v>
      </c>
      <c r="CG1408">
        <v>0</v>
      </c>
      <c r="CM1408">
        <v>0</v>
      </c>
      <c r="CN1408" t="s">
        <v>134</v>
      </c>
      <c r="CO1408">
        <v>0</v>
      </c>
      <c r="CP1408">
        <f t="shared" si="1251"/>
        <v>146659.64000000001</v>
      </c>
      <c r="CQ1408">
        <f t="shared" si="1252"/>
        <v>2609.02</v>
      </c>
      <c r="CR1408">
        <f>(ROUND((ROUND((((ET1408*1.25))*AV1408*1),2)*BB1408),2)+ROUND((ROUND(((AE1408-((EU1408*1.25)))*AV1408*1),2)*BS1408),2))</f>
        <v>4067.63</v>
      </c>
      <c r="CS1408">
        <f t="shared" si="1254"/>
        <v>2344.4899999999998</v>
      </c>
      <c r="CT1408">
        <f t="shared" si="1255"/>
        <v>20910.12</v>
      </c>
      <c r="CU1408">
        <f t="shared" si="1256"/>
        <v>0</v>
      </c>
      <c r="CV1408">
        <f t="shared" si="1257"/>
        <v>60.949999999999996</v>
      </c>
      <c r="CW1408">
        <f t="shared" si="1258"/>
        <v>0</v>
      </c>
      <c r="CX1408">
        <f t="shared" si="1259"/>
        <v>0</v>
      </c>
      <c r="CY1408">
        <f t="shared" si="1260"/>
        <v>96713.0628</v>
      </c>
      <c r="CZ1408">
        <f t="shared" si="1261"/>
        <v>45577.420399999995</v>
      </c>
      <c r="DC1408" t="s">
        <v>3</v>
      </c>
      <c r="DD1408" t="s">
        <v>3</v>
      </c>
      <c r="DE1408" t="s">
        <v>135</v>
      </c>
      <c r="DF1408" t="s">
        <v>135</v>
      </c>
      <c r="DG1408" t="s">
        <v>136</v>
      </c>
      <c r="DH1408" t="s">
        <v>3</v>
      </c>
      <c r="DI1408" t="s">
        <v>136</v>
      </c>
      <c r="DJ1408" t="s">
        <v>135</v>
      </c>
      <c r="DK1408" t="s">
        <v>3</v>
      </c>
      <c r="DL1408" t="s">
        <v>3</v>
      </c>
      <c r="DM1408" t="s">
        <v>3</v>
      </c>
      <c r="DN1408">
        <v>104</v>
      </c>
      <c r="DO1408">
        <v>79</v>
      </c>
      <c r="DP1408">
        <v>1.087</v>
      </c>
      <c r="DQ1408">
        <v>1.0009999999999999</v>
      </c>
      <c r="DU1408">
        <v>1005</v>
      </c>
      <c r="DV1408" t="s">
        <v>22</v>
      </c>
      <c r="DW1408" t="s">
        <v>22</v>
      </c>
      <c r="DX1408">
        <v>100</v>
      </c>
      <c r="DZ1408" t="s">
        <v>3</v>
      </c>
      <c r="EA1408" t="s">
        <v>3</v>
      </c>
      <c r="EB1408" t="s">
        <v>3</v>
      </c>
      <c r="EC1408" t="s">
        <v>3</v>
      </c>
      <c r="EE1408">
        <v>54687522</v>
      </c>
      <c r="EF1408">
        <v>30</v>
      </c>
      <c r="EG1408" t="s">
        <v>137</v>
      </c>
      <c r="EH1408">
        <v>0</v>
      </c>
      <c r="EI1408" t="s">
        <v>3</v>
      </c>
      <c r="EJ1408">
        <v>1</v>
      </c>
      <c r="EK1408">
        <v>96</v>
      </c>
      <c r="EL1408" t="s">
        <v>138</v>
      </c>
      <c r="EM1408" t="s">
        <v>139</v>
      </c>
      <c r="EO1408" t="s">
        <v>140</v>
      </c>
      <c r="EQ1408">
        <v>0</v>
      </c>
      <c r="ER1408">
        <v>1661.31</v>
      </c>
      <c r="ES1408">
        <v>705.14</v>
      </c>
      <c r="ET1408">
        <v>267.17</v>
      </c>
      <c r="EU1408">
        <v>71.069999999999993</v>
      </c>
      <c r="EV1408">
        <v>689</v>
      </c>
      <c r="EW1408">
        <v>53</v>
      </c>
      <c r="EX1408">
        <v>0</v>
      </c>
      <c r="EY1408">
        <v>0</v>
      </c>
      <c r="FQ1408">
        <v>0</v>
      </c>
      <c r="FR1408">
        <f t="shared" si="1262"/>
        <v>0</v>
      </c>
      <c r="FS1408">
        <v>0</v>
      </c>
      <c r="FX1408">
        <v>104</v>
      </c>
      <c r="FY1408">
        <v>79</v>
      </c>
      <c r="GA1408" t="s">
        <v>3</v>
      </c>
      <c r="GD1408">
        <v>0</v>
      </c>
      <c r="GF1408">
        <v>1360606267</v>
      </c>
      <c r="GG1408">
        <v>2</v>
      </c>
      <c r="GH1408">
        <v>1</v>
      </c>
      <c r="GI1408">
        <v>3</v>
      </c>
      <c r="GJ1408">
        <v>0</v>
      </c>
      <c r="GK1408">
        <f>ROUND(R1408*(R12)/100,2)</f>
        <v>19941.97</v>
      </c>
      <c r="GL1408">
        <f t="shared" si="1263"/>
        <v>0</v>
      </c>
      <c r="GM1408">
        <f t="shared" si="1264"/>
        <v>308892.09000000003</v>
      </c>
      <c r="GN1408">
        <f t="shared" si="1265"/>
        <v>308892.09000000003</v>
      </c>
      <c r="GO1408">
        <f t="shared" si="1266"/>
        <v>0</v>
      </c>
      <c r="GP1408">
        <f t="shared" si="1267"/>
        <v>0</v>
      </c>
      <c r="GR1408">
        <v>0</v>
      </c>
      <c r="GS1408">
        <v>3</v>
      </c>
      <c r="GT1408">
        <v>0</v>
      </c>
      <c r="GU1408" t="s">
        <v>3</v>
      </c>
      <c r="GV1408">
        <f t="shared" si="1268"/>
        <v>0</v>
      </c>
      <c r="GW1408">
        <v>1</v>
      </c>
      <c r="GX1408">
        <f t="shared" si="1269"/>
        <v>0</v>
      </c>
      <c r="HA1408">
        <v>0</v>
      </c>
      <c r="HB1408">
        <v>0</v>
      </c>
      <c r="HC1408">
        <f t="shared" si="1270"/>
        <v>0</v>
      </c>
      <c r="HE1408" t="s">
        <v>3</v>
      </c>
      <c r="HF1408" t="s">
        <v>3</v>
      </c>
      <c r="HM1408" t="s">
        <v>3</v>
      </c>
      <c r="HN1408" t="s">
        <v>3</v>
      </c>
      <c r="HO1408" t="s">
        <v>3</v>
      </c>
      <c r="HP1408" t="s">
        <v>3</v>
      </c>
      <c r="HQ1408" t="s">
        <v>3</v>
      </c>
      <c r="IK1408">
        <v>0</v>
      </c>
    </row>
    <row r="1409" spans="1:245" x14ac:dyDescent="0.2">
      <c r="A1409">
        <v>18</v>
      </c>
      <c r="B1409">
        <v>1</v>
      </c>
      <c r="C1409">
        <v>648</v>
      </c>
      <c r="E1409" t="s">
        <v>141</v>
      </c>
      <c r="F1409" t="s">
        <v>142</v>
      </c>
      <c r="G1409" t="s">
        <v>282</v>
      </c>
      <c r="H1409" t="s">
        <v>143</v>
      </c>
      <c r="I1409">
        <f>I1408*J1409</f>
        <v>717.70050000000003</v>
      </c>
      <c r="J1409">
        <v>135</v>
      </c>
      <c r="K1409">
        <v>135</v>
      </c>
      <c r="O1409">
        <f t="shared" si="1233"/>
        <v>189074.66</v>
      </c>
      <c r="P1409">
        <f t="shared" si="1234"/>
        <v>189074.66</v>
      </c>
      <c r="Q1409">
        <f>(ROUND((ROUND(((ET1409)*AV1409*I1409),2)*BB1409),2)+ROUND((ROUND(((AE1409-(EU1409))*AV1409*I1409),2)*BS1409),2))</f>
        <v>0</v>
      </c>
      <c r="R1409">
        <f t="shared" si="1236"/>
        <v>0</v>
      </c>
      <c r="S1409">
        <f t="shared" si="1237"/>
        <v>0</v>
      </c>
      <c r="T1409">
        <f t="shared" si="1238"/>
        <v>0</v>
      </c>
      <c r="U1409">
        <f t="shared" si="1239"/>
        <v>0</v>
      </c>
      <c r="V1409">
        <f t="shared" si="1240"/>
        <v>0</v>
      </c>
      <c r="W1409">
        <f t="shared" si="1241"/>
        <v>0</v>
      </c>
      <c r="X1409">
        <f t="shared" si="1242"/>
        <v>0</v>
      </c>
      <c r="Y1409">
        <f t="shared" si="1243"/>
        <v>0</v>
      </c>
      <c r="AA1409">
        <v>55282325</v>
      </c>
      <c r="AB1409">
        <f t="shared" si="1244"/>
        <v>25.09</v>
      </c>
      <c r="AC1409">
        <f t="shared" si="1245"/>
        <v>25.09</v>
      </c>
      <c r="AD1409">
        <f>ROUND((((ET1409)-(EU1409))+AE1409),6)</f>
        <v>0</v>
      </c>
      <c r="AE1409">
        <f>ROUND((EU1409),6)</f>
        <v>0</v>
      </c>
      <c r="AF1409">
        <f>ROUND((EV1409),6)</f>
        <v>0</v>
      </c>
      <c r="AG1409">
        <f t="shared" si="1248"/>
        <v>0</v>
      </c>
      <c r="AH1409">
        <f>(EW1409)</f>
        <v>0</v>
      </c>
      <c r="AI1409">
        <f>(EX1409)</f>
        <v>0</v>
      </c>
      <c r="AJ1409">
        <f t="shared" si="1250"/>
        <v>0</v>
      </c>
      <c r="AK1409">
        <v>25.09</v>
      </c>
      <c r="AL1409">
        <v>25.09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1</v>
      </c>
      <c r="AW1409">
        <v>1</v>
      </c>
      <c r="AZ1409">
        <v>1</v>
      </c>
      <c r="BA1409">
        <v>1</v>
      </c>
      <c r="BB1409">
        <v>1</v>
      </c>
      <c r="BC1409">
        <v>10.5</v>
      </c>
      <c r="BD1409" t="s">
        <v>3</v>
      </c>
      <c r="BE1409" t="s">
        <v>3</v>
      </c>
      <c r="BF1409" t="s">
        <v>3</v>
      </c>
      <c r="BG1409" t="s">
        <v>3</v>
      </c>
      <c r="BH1409">
        <v>3</v>
      </c>
      <c r="BI1409">
        <v>1</v>
      </c>
      <c r="BJ1409" t="s">
        <v>144</v>
      </c>
      <c r="BM1409">
        <v>96</v>
      </c>
      <c r="BN1409">
        <v>0</v>
      </c>
      <c r="BO1409" t="s">
        <v>142</v>
      </c>
      <c r="BP1409">
        <v>1</v>
      </c>
      <c r="BQ1409">
        <v>30</v>
      </c>
      <c r="BR1409">
        <v>0</v>
      </c>
      <c r="BS1409">
        <v>1</v>
      </c>
      <c r="BT1409">
        <v>1</v>
      </c>
      <c r="BU1409">
        <v>1</v>
      </c>
      <c r="BV1409">
        <v>1</v>
      </c>
      <c r="BW1409">
        <v>1</v>
      </c>
      <c r="BX1409">
        <v>1</v>
      </c>
      <c r="BY1409" t="s">
        <v>3</v>
      </c>
      <c r="BZ1409">
        <v>0</v>
      </c>
      <c r="CA1409">
        <v>0</v>
      </c>
      <c r="CB1409" t="s">
        <v>3</v>
      </c>
      <c r="CE1409">
        <v>30</v>
      </c>
      <c r="CF1409">
        <v>0</v>
      </c>
      <c r="CG1409">
        <v>0</v>
      </c>
      <c r="CM1409">
        <v>0</v>
      </c>
      <c r="CN1409" t="s">
        <v>3</v>
      </c>
      <c r="CO1409">
        <v>0</v>
      </c>
      <c r="CP1409">
        <f t="shared" si="1251"/>
        <v>189074.66</v>
      </c>
      <c r="CQ1409">
        <f t="shared" si="1252"/>
        <v>263.45</v>
      </c>
      <c r="CR1409">
        <f>(ROUND((ROUND(((ET1409)*AV1409*1),2)*BB1409),2)+ROUND((ROUND(((AE1409-(EU1409))*AV1409*1),2)*BS1409),2))</f>
        <v>0</v>
      </c>
      <c r="CS1409">
        <f t="shared" si="1254"/>
        <v>0</v>
      </c>
      <c r="CT1409">
        <f t="shared" si="1255"/>
        <v>0</v>
      </c>
      <c r="CU1409">
        <f t="shared" si="1256"/>
        <v>0</v>
      </c>
      <c r="CV1409">
        <f t="shared" si="1257"/>
        <v>0</v>
      </c>
      <c r="CW1409">
        <f t="shared" si="1258"/>
        <v>0</v>
      </c>
      <c r="CX1409">
        <f t="shared" si="1259"/>
        <v>0</v>
      </c>
      <c r="CY1409">
        <f t="shared" si="1260"/>
        <v>0</v>
      </c>
      <c r="CZ1409">
        <f t="shared" si="1261"/>
        <v>0</v>
      </c>
      <c r="DC1409" t="s">
        <v>3</v>
      </c>
      <c r="DD1409" t="s">
        <v>3</v>
      </c>
      <c r="DE1409" t="s">
        <v>3</v>
      </c>
      <c r="DF1409" t="s">
        <v>3</v>
      </c>
      <c r="DG1409" t="s">
        <v>3</v>
      </c>
      <c r="DH1409" t="s">
        <v>3</v>
      </c>
      <c r="DI1409" t="s">
        <v>3</v>
      </c>
      <c r="DJ1409" t="s">
        <v>3</v>
      </c>
      <c r="DK1409" t="s">
        <v>3</v>
      </c>
      <c r="DL1409" t="s">
        <v>3</v>
      </c>
      <c r="DM1409" t="s">
        <v>3</v>
      </c>
      <c r="DN1409">
        <v>104</v>
      </c>
      <c r="DO1409">
        <v>79</v>
      </c>
      <c r="DP1409">
        <v>1.087</v>
      </c>
      <c r="DQ1409">
        <v>1.0009999999999999</v>
      </c>
      <c r="DU1409">
        <v>1005</v>
      </c>
      <c r="DV1409" t="s">
        <v>143</v>
      </c>
      <c r="DW1409" t="s">
        <v>143</v>
      </c>
      <c r="DX1409">
        <v>1</v>
      </c>
      <c r="DZ1409" t="s">
        <v>3</v>
      </c>
      <c r="EA1409" t="s">
        <v>3</v>
      </c>
      <c r="EB1409" t="s">
        <v>3</v>
      </c>
      <c r="EC1409" t="s">
        <v>3</v>
      </c>
      <c r="EE1409">
        <v>54687522</v>
      </c>
      <c r="EF1409">
        <v>30</v>
      </c>
      <c r="EG1409" t="s">
        <v>137</v>
      </c>
      <c r="EH1409">
        <v>0</v>
      </c>
      <c r="EI1409" t="s">
        <v>3</v>
      </c>
      <c r="EJ1409">
        <v>1</v>
      </c>
      <c r="EK1409">
        <v>96</v>
      </c>
      <c r="EL1409" t="s">
        <v>138</v>
      </c>
      <c r="EM1409" t="s">
        <v>139</v>
      </c>
      <c r="EO1409" t="s">
        <v>3</v>
      </c>
      <c r="EQ1409">
        <v>0</v>
      </c>
      <c r="ER1409">
        <v>25.09</v>
      </c>
      <c r="ES1409">
        <v>25.09</v>
      </c>
      <c r="ET1409">
        <v>0</v>
      </c>
      <c r="EU1409">
        <v>0</v>
      </c>
      <c r="EV1409">
        <v>0</v>
      </c>
      <c r="EW1409">
        <v>0</v>
      </c>
      <c r="EX1409">
        <v>0</v>
      </c>
      <c r="FQ1409">
        <v>0</v>
      </c>
      <c r="FR1409">
        <f t="shared" si="1262"/>
        <v>0</v>
      </c>
      <c r="FS1409">
        <v>0</v>
      </c>
      <c r="FX1409">
        <v>104</v>
      </c>
      <c r="FY1409">
        <v>79</v>
      </c>
      <c r="GA1409" t="s">
        <v>3</v>
      </c>
      <c r="GD1409">
        <v>0</v>
      </c>
      <c r="GF1409">
        <v>-1420146113</v>
      </c>
      <c r="GG1409">
        <v>2</v>
      </c>
      <c r="GH1409">
        <v>1</v>
      </c>
      <c r="GI1409">
        <v>3</v>
      </c>
      <c r="GJ1409">
        <v>0</v>
      </c>
      <c r="GK1409">
        <f>ROUND(R1409*(R12)/100,2)</f>
        <v>0</v>
      </c>
      <c r="GL1409">
        <f t="shared" si="1263"/>
        <v>0</v>
      </c>
      <c r="GM1409">
        <f t="shared" si="1264"/>
        <v>189074.66</v>
      </c>
      <c r="GN1409">
        <f t="shared" si="1265"/>
        <v>189074.66</v>
      </c>
      <c r="GO1409">
        <f t="shared" si="1266"/>
        <v>0</v>
      </c>
      <c r="GP1409">
        <f t="shared" si="1267"/>
        <v>0</v>
      </c>
      <c r="GR1409">
        <v>0</v>
      </c>
      <c r="GS1409">
        <v>3</v>
      </c>
      <c r="GT1409">
        <v>0</v>
      </c>
      <c r="GU1409" t="s">
        <v>3</v>
      </c>
      <c r="GV1409">
        <f t="shared" si="1268"/>
        <v>0</v>
      </c>
      <c r="GW1409">
        <v>1</v>
      </c>
      <c r="GX1409">
        <f t="shared" si="1269"/>
        <v>0</v>
      </c>
      <c r="HA1409">
        <v>0</v>
      </c>
      <c r="HB1409">
        <v>0</v>
      </c>
      <c r="HC1409">
        <f t="shared" si="1270"/>
        <v>0</v>
      </c>
      <c r="HE1409" t="s">
        <v>3</v>
      </c>
      <c r="HF1409" t="s">
        <v>3</v>
      </c>
      <c r="HM1409" t="s">
        <v>3</v>
      </c>
      <c r="HN1409" t="s">
        <v>3</v>
      </c>
      <c r="HO1409" t="s">
        <v>3</v>
      </c>
      <c r="HP1409" t="s">
        <v>3</v>
      </c>
      <c r="HQ1409" t="s">
        <v>3</v>
      </c>
      <c r="IK1409">
        <v>0</v>
      </c>
    </row>
    <row r="1410" spans="1:245" x14ac:dyDescent="0.2">
      <c r="A1410">
        <v>18</v>
      </c>
      <c r="B1410">
        <v>1</v>
      </c>
      <c r="C1410">
        <v>649</v>
      </c>
      <c r="E1410" t="s">
        <v>145</v>
      </c>
      <c r="F1410" t="s">
        <v>146</v>
      </c>
      <c r="G1410" t="s">
        <v>283</v>
      </c>
      <c r="H1410" t="s">
        <v>143</v>
      </c>
      <c r="I1410">
        <f>I1408*J1410</f>
        <v>703.34649000000002</v>
      </c>
      <c r="J1410">
        <v>132.30000000000001</v>
      </c>
      <c r="K1410">
        <v>132.30000000000001</v>
      </c>
      <c r="O1410">
        <f t="shared" si="1233"/>
        <v>174193.89</v>
      </c>
      <c r="P1410">
        <f t="shared" si="1234"/>
        <v>174193.89</v>
      </c>
      <c r="Q1410">
        <f>(ROUND((ROUND(((ET1410)*AV1410*I1410),2)*BB1410),2)+ROUND((ROUND(((AE1410-(EU1410))*AV1410*I1410),2)*BS1410),2))</f>
        <v>0</v>
      </c>
      <c r="R1410">
        <f t="shared" si="1236"/>
        <v>0</v>
      </c>
      <c r="S1410">
        <f t="shared" si="1237"/>
        <v>0</v>
      </c>
      <c r="T1410">
        <f t="shared" si="1238"/>
        <v>0</v>
      </c>
      <c r="U1410">
        <f t="shared" si="1239"/>
        <v>0</v>
      </c>
      <c r="V1410">
        <f t="shared" si="1240"/>
        <v>0</v>
      </c>
      <c r="W1410">
        <f t="shared" si="1241"/>
        <v>0</v>
      </c>
      <c r="X1410">
        <f t="shared" si="1242"/>
        <v>0</v>
      </c>
      <c r="Y1410">
        <f t="shared" si="1243"/>
        <v>0</v>
      </c>
      <c r="AA1410">
        <v>55282325</v>
      </c>
      <c r="AB1410">
        <f t="shared" si="1244"/>
        <v>23.06</v>
      </c>
      <c r="AC1410">
        <f t="shared" si="1245"/>
        <v>23.06</v>
      </c>
      <c r="AD1410">
        <f>ROUND((((ET1410)-(EU1410))+AE1410),6)</f>
        <v>0</v>
      </c>
      <c r="AE1410">
        <f>ROUND((EU1410),6)</f>
        <v>0</v>
      </c>
      <c r="AF1410">
        <f>ROUND((EV1410),6)</f>
        <v>0</v>
      </c>
      <c r="AG1410">
        <f t="shared" si="1248"/>
        <v>0</v>
      </c>
      <c r="AH1410">
        <f>(EW1410)</f>
        <v>0</v>
      </c>
      <c r="AI1410">
        <f>(EX1410)</f>
        <v>0</v>
      </c>
      <c r="AJ1410">
        <f t="shared" si="1250"/>
        <v>0</v>
      </c>
      <c r="AK1410">
        <v>23.06</v>
      </c>
      <c r="AL1410">
        <v>23.06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1</v>
      </c>
      <c r="AW1410">
        <v>1</v>
      </c>
      <c r="AZ1410">
        <v>1</v>
      </c>
      <c r="BA1410">
        <v>1</v>
      </c>
      <c r="BB1410">
        <v>1</v>
      </c>
      <c r="BC1410">
        <v>10.74</v>
      </c>
      <c r="BD1410" t="s">
        <v>3</v>
      </c>
      <c r="BE1410" t="s">
        <v>3</v>
      </c>
      <c r="BF1410" t="s">
        <v>3</v>
      </c>
      <c r="BG1410" t="s">
        <v>3</v>
      </c>
      <c r="BH1410">
        <v>3</v>
      </c>
      <c r="BI1410">
        <v>1</v>
      </c>
      <c r="BJ1410" t="s">
        <v>147</v>
      </c>
      <c r="BM1410">
        <v>96</v>
      </c>
      <c r="BN1410">
        <v>0</v>
      </c>
      <c r="BO1410" t="s">
        <v>146</v>
      </c>
      <c r="BP1410">
        <v>1</v>
      </c>
      <c r="BQ1410">
        <v>30</v>
      </c>
      <c r="BR1410">
        <v>0</v>
      </c>
      <c r="BS1410">
        <v>1</v>
      </c>
      <c r="BT1410">
        <v>1</v>
      </c>
      <c r="BU1410">
        <v>1</v>
      </c>
      <c r="BV1410">
        <v>1</v>
      </c>
      <c r="BW1410">
        <v>1</v>
      </c>
      <c r="BX1410">
        <v>1</v>
      </c>
      <c r="BY1410" t="s">
        <v>3</v>
      </c>
      <c r="BZ1410">
        <v>0</v>
      </c>
      <c r="CA1410">
        <v>0</v>
      </c>
      <c r="CB1410" t="s">
        <v>3</v>
      </c>
      <c r="CE1410">
        <v>30</v>
      </c>
      <c r="CF1410">
        <v>0</v>
      </c>
      <c r="CG1410">
        <v>0</v>
      </c>
      <c r="CM1410">
        <v>0</v>
      </c>
      <c r="CN1410" t="s">
        <v>3</v>
      </c>
      <c r="CO1410">
        <v>0</v>
      </c>
      <c r="CP1410">
        <f t="shared" si="1251"/>
        <v>174193.89</v>
      </c>
      <c r="CQ1410">
        <f t="shared" si="1252"/>
        <v>247.66</v>
      </c>
      <c r="CR1410">
        <f>(ROUND((ROUND(((ET1410)*AV1410*1),2)*BB1410),2)+ROUND((ROUND(((AE1410-(EU1410))*AV1410*1),2)*BS1410),2))</f>
        <v>0</v>
      </c>
      <c r="CS1410">
        <f t="shared" si="1254"/>
        <v>0</v>
      </c>
      <c r="CT1410">
        <f t="shared" si="1255"/>
        <v>0</v>
      </c>
      <c r="CU1410">
        <f t="shared" si="1256"/>
        <v>0</v>
      </c>
      <c r="CV1410">
        <f t="shared" si="1257"/>
        <v>0</v>
      </c>
      <c r="CW1410">
        <f t="shared" si="1258"/>
        <v>0</v>
      </c>
      <c r="CX1410">
        <f t="shared" si="1259"/>
        <v>0</v>
      </c>
      <c r="CY1410">
        <f t="shared" si="1260"/>
        <v>0</v>
      </c>
      <c r="CZ1410">
        <f t="shared" si="1261"/>
        <v>0</v>
      </c>
      <c r="DC1410" t="s">
        <v>3</v>
      </c>
      <c r="DD1410" t="s">
        <v>3</v>
      </c>
      <c r="DE1410" t="s">
        <v>3</v>
      </c>
      <c r="DF1410" t="s">
        <v>3</v>
      </c>
      <c r="DG1410" t="s">
        <v>3</v>
      </c>
      <c r="DH1410" t="s">
        <v>3</v>
      </c>
      <c r="DI1410" t="s">
        <v>3</v>
      </c>
      <c r="DJ1410" t="s">
        <v>3</v>
      </c>
      <c r="DK1410" t="s">
        <v>3</v>
      </c>
      <c r="DL1410" t="s">
        <v>3</v>
      </c>
      <c r="DM1410" t="s">
        <v>3</v>
      </c>
      <c r="DN1410">
        <v>104</v>
      </c>
      <c r="DO1410">
        <v>79</v>
      </c>
      <c r="DP1410">
        <v>1.087</v>
      </c>
      <c r="DQ1410">
        <v>1.0009999999999999</v>
      </c>
      <c r="DU1410">
        <v>1005</v>
      </c>
      <c r="DV1410" t="s">
        <v>143</v>
      </c>
      <c r="DW1410" t="s">
        <v>143</v>
      </c>
      <c r="DX1410">
        <v>1</v>
      </c>
      <c r="DZ1410" t="s">
        <v>3</v>
      </c>
      <c r="EA1410" t="s">
        <v>3</v>
      </c>
      <c r="EB1410" t="s">
        <v>3</v>
      </c>
      <c r="EC1410" t="s">
        <v>3</v>
      </c>
      <c r="EE1410">
        <v>54687522</v>
      </c>
      <c r="EF1410">
        <v>30</v>
      </c>
      <c r="EG1410" t="s">
        <v>137</v>
      </c>
      <c r="EH1410">
        <v>0</v>
      </c>
      <c r="EI1410" t="s">
        <v>3</v>
      </c>
      <c r="EJ1410">
        <v>1</v>
      </c>
      <c r="EK1410">
        <v>96</v>
      </c>
      <c r="EL1410" t="s">
        <v>138</v>
      </c>
      <c r="EM1410" t="s">
        <v>139</v>
      </c>
      <c r="EO1410" t="s">
        <v>3</v>
      </c>
      <c r="EQ1410">
        <v>0</v>
      </c>
      <c r="ER1410">
        <v>23.06</v>
      </c>
      <c r="ES1410">
        <v>23.06</v>
      </c>
      <c r="ET1410">
        <v>0</v>
      </c>
      <c r="EU1410">
        <v>0</v>
      </c>
      <c r="EV1410">
        <v>0</v>
      </c>
      <c r="EW1410">
        <v>0</v>
      </c>
      <c r="EX1410">
        <v>0</v>
      </c>
      <c r="FQ1410">
        <v>0</v>
      </c>
      <c r="FR1410">
        <f t="shared" si="1262"/>
        <v>0</v>
      </c>
      <c r="FS1410">
        <v>0</v>
      </c>
      <c r="FX1410">
        <v>104</v>
      </c>
      <c r="FY1410">
        <v>79</v>
      </c>
      <c r="GA1410" t="s">
        <v>3</v>
      </c>
      <c r="GD1410">
        <v>0</v>
      </c>
      <c r="GF1410">
        <v>-1577770690</v>
      </c>
      <c r="GG1410">
        <v>2</v>
      </c>
      <c r="GH1410">
        <v>1</v>
      </c>
      <c r="GI1410">
        <v>3</v>
      </c>
      <c r="GJ1410">
        <v>0</v>
      </c>
      <c r="GK1410">
        <f>ROUND(R1410*(R12)/100,2)</f>
        <v>0</v>
      </c>
      <c r="GL1410">
        <f t="shared" si="1263"/>
        <v>0</v>
      </c>
      <c r="GM1410">
        <f t="shared" si="1264"/>
        <v>174193.89</v>
      </c>
      <c r="GN1410">
        <f t="shared" si="1265"/>
        <v>174193.89</v>
      </c>
      <c r="GO1410">
        <f t="shared" si="1266"/>
        <v>0</v>
      </c>
      <c r="GP1410">
        <f t="shared" si="1267"/>
        <v>0</v>
      </c>
      <c r="GR1410">
        <v>0</v>
      </c>
      <c r="GS1410">
        <v>3</v>
      </c>
      <c r="GT1410">
        <v>0</v>
      </c>
      <c r="GU1410" t="s">
        <v>3</v>
      </c>
      <c r="GV1410">
        <f t="shared" si="1268"/>
        <v>0</v>
      </c>
      <c r="GW1410">
        <v>1</v>
      </c>
      <c r="GX1410">
        <f t="shared" si="1269"/>
        <v>0</v>
      </c>
      <c r="HA1410">
        <v>0</v>
      </c>
      <c r="HB1410">
        <v>0</v>
      </c>
      <c r="HC1410">
        <f t="shared" si="1270"/>
        <v>0</v>
      </c>
      <c r="HE1410" t="s">
        <v>3</v>
      </c>
      <c r="HF1410" t="s">
        <v>3</v>
      </c>
      <c r="HM1410" t="s">
        <v>3</v>
      </c>
      <c r="HN1410" t="s">
        <v>3</v>
      </c>
      <c r="HO1410" t="s">
        <v>3</v>
      </c>
      <c r="HP1410" t="s">
        <v>3</v>
      </c>
      <c r="HQ1410" t="s">
        <v>3</v>
      </c>
      <c r="IK1410">
        <v>0</v>
      </c>
    </row>
    <row r="1411" spans="1:245" x14ac:dyDescent="0.2">
      <c r="A1411">
        <v>17</v>
      </c>
      <c r="B1411">
        <v>1</v>
      </c>
      <c r="C1411">
        <f>ROW(SmtRes!A663)</f>
        <v>663</v>
      </c>
      <c r="D1411">
        <f>ROW(EtalonRes!A702)</f>
        <v>702</v>
      </c>
      <c r="E1411" t="s">
        <v>148</v>
      </c>
      <c r="F1411" t="s">
        <v>149</v>
      </c>
      <c r="G1411" t="s">
        <v>150</v>
      </c>
      <c r="H1411" t="s">
        <v>22</v>
      </c>
      <c r="I1411">
        <f>ROUND(2.05/100,9)</f>
        <v>2.0500000000000001E-2</v>
      </c>
      <c r="J1411">
        <v>0</v>
      </c>
      <c r="K1411">
        <f>ROUND(2.05/100,9)</f>
        <v>2.0500000000000001E-2</v>
      </c>
      <c r="O1411">
        <f t="shared" si="1233"/>
        <v>914.07</v>
      </c>
      <c r="P1411">
        <f t="shared" si="1234"/>
        <v>288.05</v>
      </c>
      <c r="Q1411">
        <f>(ROUND((ROUND((((ET1411*1.25))*AV1411*I1411),2)*BB1411),2)+ROUND((ROUND(((AE1411-((EU1411*1.25)))*AV1411*I1411),2)*BS1411),2))</f>
        <v>12.19</v>
      </c>
      <c r="R1411">
        <f t="shared" si="1236"/>
        <v>5.54</v>
      </c>
      <c r="S1411">
        <f t="shared" si="1237"/>
        <v>613.83000000000004</v>
      </c>
      <c r="T1411">
        <f t="shared" si="1238"/>
        <v>0</v>
      </c>
      <c r="U1411">
        <f t="shared" si="1239"/>
        <v>2.0038749999999999</v>
      </c>
      <c r="V1411">
        <f t="shared" si="1240"/>
        <v>0</v>
      </c>
      <c r="W1411">
        <f t="shared" si="1241"/>
        <v>0</v>
      </c>
      <c r="X1411">
        <f t="shared" si="1242"/>
        <v>534.03</v>
      </c>
      <c r="Y1411">
        <f t="shared" si="1243"/>
        <v>251.67</v>
      </c>
      <c r="AA1411">
        <v>55282325</v>
      </c>
      <c r="AB1411">
        <f t="shared" si="1244"/>
        <v>8404.3474999999999</v>
      </c>
      <c r="AC1411">
        <f t="shared" si="1245"/>
        <v>7205.92</v>
      </c>
      <c r="AD1411">
        <f>ROUND(((((ET1411*1.25))-((EU1411*1.25)))+AE1411),6)</f>
        <v>63.55</v>
      </c>
      <c r="AE1411">
        <f>ROUND(((EU1411*1.25)),6)</f>
        <v>10.012499999999999</v>
      </c>
      <c r="AF1411">
        <f>ROUND(((EV1411*1.15)),6)</f>
        <v>1134.8775000000001</v>
      </c>
      <c r="AG1411">
        <f t="shared" si="1248"/>
        <v>0</v>
      </c>
      <c r="AH1411">
        <f>((EW1411*1.15))</f>
        <v>97.749999999999986</v>
      </c>
      <c r="AI1411">
        <f>((EX1411*1.25))</f>
        <v>0</v>
      </c>
      <c r="AJ1411">
        <f t="shared" si="1250"/>
        <v>0</v>
      </c>
      <c r="AK1411">
        <v>8243.6200000000008</v>
      </c>
      <c r="AL1411">
        <v>7205.92</v>
      </c>
      <c r="AM1411">
        <v>50.84</v>
      </c>
      <c r="AN1411">
        <v>8.01</v>
      </c>
      <c r="AO1411">
        <v>986.85</v>
      </c>
      <c r="AP1411">
        <v>0</v>
      </c>
      <c r="AQ1411">
        <v>85</v>
      </c>
      <c r="AR1411">
        <v>0</v>
      </c>
      <c r="AS1411">
        <v>0</v>
      </c>
      <c r="AT1411">
        <v>87</v>
      </c>
      <c r="AU1411">
        <v>41</v>
      </c>
      <c r="AV1411">
        <v>1</v>
      </c>
      <c r="AW1411">
        <v>1</v>
      </c>
      <c r="AZ1411">
        <v>1</v>
      </c>
      <c r="BA1411">
        <v>26.39</v>
      </c>
      <c r="BB1411">
        <v>9.3800000000000008</v>
      </c>
      <c r="BC1411">
        <v>1.95</v>
      </c>
      <c r="BD1411" t="s">
        <v>3</v>
      </c>
      <c r="BE1411" t="s">
        <v>3</v>
      </c>
      <c r="BF1411" t="s">
        <v>3</v>
      </c>
      <c r="BG1411" t="s">
        <v>3</v>
      </c>
      <c r="BH1411">
        <v>0</v>
      </c>
      <c r="BI1411">
        <v>1</v>
      </c>
      <c r="BJ1411" t="s">
        <v>151</v>
      </c>
      <c r="BM1411">
        <v>96</v>
      </c>
      <c r="BN1411">
        <v>0</v>
      </c>
      <c r="BO1411" t="s">
        <v>149</v>
      </c>
      <c r="BP1411">
        <v>1</v>
      </c>
      <c r="BQ1411">
        <v>30</v>
      </c>
      <c r="BR1411">
        <v>0</v>
      </c>
      <c r="BS1411">
        <v>26.39</v>
      </c>
      <c r="BT1411">
        <v>1</v>
      </c>
      <c r="BU1411">
        <v>1</v>
      </c>
      <c r="BV1411">
        <v>1</v>
      </c>
      <c r="BW1411">
        <v>1</v>
      </c>
      <c r="BX1411">
        <v>1</v>
      </c>
      <c r="BY1411" t="s">
        <v>3</v>
      </c>
      <c r="BZ1411">
        <v>87</v>
      </c>
      <c r="CA1411">
        <v>41</v>
      </c>
      <c r="CB1411" t="s">
        <v>3</v>
      </c>
      <c r="CE1411">
        <v>30</v>
      </c>
      <c r="CF1411">
        <v>0</v>
      </c>
      <c r="CG1411">
        <v>0</v>
      </c>
      <c r="CM1411">
        <v>0</v>
      </c>
      <c r="CN1411" t="s">
        <v>134</v>
      </c>
      <c r="CO1411">
        <v>0</v>
      </c>
      <c r="CP1411">
        <f t="shared" si="1251"/>
        <v>914.07</v>
      </c>
      <c r="CQ1411">
        <f t="shared" si="1252"/>
        <v>14051.54</v>
      </c>
      <c r="CR1411">
        <f>(ROUND((ROUND((((ET1411*1.25))*AV1411*1),2)*BB1411),2)+ROUND((ROUND(((AE1411-((EU1411*1.25)))*AV1411*1),2)*BS1411),2))</f>
        <v>596.1</v>
      </c>
      <c r="CS1411">
        <f t="shared" si="1254"/>
        <v>264.16000000000003</v>
      </c>
      <c r="CT1411">
        <f t="shared" si="1255"/>
        <v>29949.48</v>
      </c>
      <c r="CU1411">
        <f t="shared" si="1256"/>
        <v>0</v>
      </c>
      <c r="CV1411">
        <f t="shared" si="1257"/>
        <v>97.749999999999986</v>
      </c>
      <c r="CW1411">
        <f t="shared" si="1258"/>
        <v>0</v>
      </c>
      <c r="CX1411">
        <f t="shared" si="1259"/>
        <v>0</v>
      </c>
      <c r="CY1411">
        <f t="shared" si="1260"/>
        <v>534.03210000000001</v>
      </c>
      <c r="CZ1411">
        <f t="shared" si="1261"/>
        <v>251.6703</v>
      </c>
      <c r="DC1411" t="s">
        <v>3</v>
      </c>
      <c r="DD1411" t="s">
        <v>3</v>
      </c>
      <c r="DE1411" t="s">
        <v>135</v>
      </c>
      <c r="DF1411" t="s">
        <v>135</v>
      </c>
      <c r="DG1411" t="s">
        <v>136</v>
      </c>
      <c r="DH1411" t="s">
        <v>3</v>
      </c>
      <c r="DI1411" t="s">
        <v>136</v>
      </c>
      <c r="DJ1411" t="s">
        <v>135</v>
      </c>
      <c r="DK1411" t="s">
        <v>3</v>
      </c>
      <c r="DL1411" t="s">
        <v>3</v>
      </c>
      <c r="DM1411" t="s">
        <v>3</v>
      </c>
      <c r="DN1411">
        <v>104</v>
      </c>
      <c r="DO1411">
        <v>79</v>
      </c>
      <c r="DP1411">
        <v>1.087</v>
      </c>
      <c r="DQ1411">
        <v>1.0009999999999999</v>
      </c>
      <c r="DU1411">
        <v>1005</v>
      </c>
      <c r="DV1411" t="s">
        <v>22</v>
      </c>
      <c r="DW1411" t="s">
        <v>22</v>
      </c>
      <c r="DX1411">
        <v>100</v>
      </c>
      <c r="DZ1411" t="s">
        <v>3</v>
      </c>
      <c r="EA1411" t="s">
        <v>3</v>
      </c>
      <c r="EB1411" t="s">
        <v>3</v>
      </c>
      <c r="EC1411" t="s">
        <v>3</v>
      </c>
      <c r="EE1411">
        <v>54687522</v>
      </c>
      <c r="EF1411">
        <v>30</v>
      </c>
      <c r="EG1411" t="s">
        <v>137</v>
      </c>
      <c r="EH1411">
        <v>0</v>
      </c>
      <c r="EI1411" t="s">
        <v>3</v>
      </c>
      <c r="EJ1411">
        <v>1</v>
      </c>
      <c r="EK1411">
        <v>96</v>
      </c>
      <c r="EL1411" t="s">
        <v>138</v>
      </c>
      <c r="EM1411" t="s">
        <v>139</v>
      </c>
      <c r="EO1411" t="s">
        <v>140</v>
      </c>
      <c r="EQ1411">
        <v>0</v>
      </c>
      <c r="ER1411">
        <v>8243.6200000000008</v>
      </c>
      <c r="ES1411">
        <v>7205.92</v>
      </c>
      <c r="ET1411">
        <v>50.84</v>
      </c>
      <c r="EU1411">
        <v>8.01</v>
      </c>
      <c r="EV1411">
        <v>986.85</v>
      </c>
      <c r="EW1411">
        <v>85</v>
      </c>
      <c r="EX1411">
        <v>0</v>
      </c>
      <c r="EY1411">
        <v>0</v>
      </c>
      <c r="FQ1411">
        <v>0</v>
      </c>
      <c r="FR1411">
        <f t="shared" si="1262"/>
        <v>0</v>
      </c>
      <c r="FS1411">
        <v>0</v>
      </c>
      <c r="FX1411">
        <v>104</v>
      </c>
      <c r="FY1411">
        <v>79</v>
      </c>
      <c r="GA1411" t="s">
        <v>3</v>
      </c>
      <c r="GD1411">
        <v>0</v>
      </c>
      <c r="GF1411">
        <v>-191319278</v>
      </c>
      <c r="GG1411">
        <v>2</v>
      </c>
      <c r="GH1411">
        <v>1</v>
      </c>
      <c r="GI1411">
        <v>3</v>
      </c>
      <c r="GJ1411">
        <v>0</v>
      </c>
      <c r="GK1411">
        <f>ROUND(R1411*(R12)/100,2)</f>
        <v>8.86</v>
      </c>
      <c r="GL1411">
        <f t="shared" si="1263"/>
        <v>0</v>
      </c>
      <c r="GM1411">
        <f t="shared" si="1264"/>
        <v>1708.63</v>
      </c>
      <c r="GN1411">
        <f t="shared" si="1265"/>
        <v>1708.63</v>
      </c>
      <c r="GO1411">
        <f t="shared" si="1266"/>
        <v>0</v>
      </c>
      <c r="GP1411">
        <f t="shared" si="1267"/>
        <v>0</v>
      </c>
      <c r="GR1411">
        <v>0</v>
      </c>
      <c r="GS1411">
        <v>3</v>
      </c>
      <c r="GT1411">
        <v>0</v>
      </c>
      <c r="GU1411" t="s">
        <v>3</v>
      </c>
      <c r="GV1411">
        <f t="shared" si="1268"/>
        <v>0</v>
      </c>
      <c r="GW1411">
        <v>1</v>
      </c>
      <c r="GX1411">
        <f t="shared" si="1269"/>
        <v>0</v>
      </c>
      <c r="HA1411">
        <v>0</v>
      </c>
      <c r="HB1411">
        <v>0</v>
      </c>
      <c r="HC1411">
        <f t="shared" si="1270"/>
        <v>0</v>
      </c>
      <c r="HE1411" t="s">
        <v>3</v>
      </c>
      <c r="HF1411" t="s">
        <v>3</v>
      </c>
      <c r="HM1411" t="s">
        <v>3</v>
      </c>
      <c r="HN1411" t="s">
        <v>3</v>
      </c>
      <c r="HO1411" t="s">
        <v>3</v>
      </c>
      <c r="HP1411" t="s">
        <v>3</v>
      </c>
      <c r="HQ1411" t="s">
        <v>3</v>
      </c>
      <c r="IK1411">
        <v>0</v>
      </c>
    </row>
    <row r="1412" spans="1:245" x14ac:dyDescent="0.2">
      <c r="A1412">
        <v>18</v>
      </c>
      <c r="B1412">
        <v>1</v>
      </c>
      <c r="C1412">
        <v>658</v>
      </c>
      <c r="E1412" t="s">
        <v>152</v>
      </c>
      <c r="F1412" t="s">
        <v>142</v>
      </c>
      <c r="G1412" t="s">
        <v>282</v>
      </c>
      <c r="H1412" t="s">
        <v>143</v>
      </c>
      <c r="I1412">
        <f>I1411*J1412</f>
        <v>2.7681150000000003</v>
      </c>
      <c r="J1412">
        <v>135.03</v>
      </c>
      <c r="K1412">
        <v>135.03</v>
      </c>
      <c r="O1412">
        <f t="shared" si="1233"/>
        <v>729.23</v>
      </c>
      <c r="P1412">
        <f t="shared" si="1234"/>
        <v>729.23</v>
      </c>
      <c r="Q1412">
        <f>(ROUND((ROUND(((ET1412)*AV1412*I1412),2)*BB1412),2)+ROUND((ROUND(((AE1412-(EU1412))*AV1412*I1412),2)*BS1412),2))</f>
        <v>0</v>
      </c>
      <c r="R1412">
        <f t="shared" si="1236"/>
        <v>0</v>
      </c>
      <c r="S1412">
        <f t="shared" si="1237"/>
        <v>0</v>
      </c>
      <c r="T1412">
        <f t="shared" si="1238"/>
        <v>0</v>
      </c>
      <c r="U1412">
        <f t="shared" si="1239"/>
        <v>0</v>
      </c>
      <c r="V1412">
        <f t="shared" si="1240"/>
        <v>0</v>
      </c>
      <c r="W1412">
        <f t="shared" si="1241"/>
        <v>0</v>
      </c>
      <c r="X1412">
        <f t="shared" si="1242"/>
        <v>0</v>
      </c>
      <c r="Y1412">
        <f t="shared" si="1243"/>
        <v>0</v>
      </c>
      <c r="AA1412">
        <v>55282325</v>
      </c>
      <c r="AB1412">
        <f t="shared" si="1244"/>
        <v>25.09</v>
      </c>
      <c r="AC1412">
        <f t="shared" si="1245"/>
        <v>25.09</v>
      </c>
      <c r="AD1412">
        <f>ROUND((((ET1412)-(EU1412))+AE1412),6)</f>
        <v>0</v>
      </c>
      <c r="AE1412">
        <f>ROUND((EU1412),6)</f>
        <v>0</v>
      </c>
      <c r="AF1412">
        <f>ROUND((EV1412),6)</f>
        <v>0</v>
      </c>
      <c r="AG1412">
        <f t="shared" si="1248"/>
        <v>0</v>
      </c>
      <c r="AH1412">
        <f>(EW1412)</f>
        <v>0</v>
      </c>
      <c r="AI1412">
        <f>(EX1412)</f>
        <v>0</v>
      </c>
      <c r="AJ1412">
        <f t="shared" si="1250"/>
        <v>0</v>
      </c>
      <c r="AK1412">
        <v>25.09</v>
      </c>
      <c r="AL1412">
        <v>25.09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1</v>
      </c>
      <c r="AW1412">
        <v>1</v>
      </c>
      <c r="AZ1412">
        <v>1</v>
      </c>
      <c r="BA1412">
        <v>1</v>
      </c>
      <c r="BB1412">
        <v>1</v>
      </c>
      <c r="BC1412">
        <v>10.5</v>
      </c>
      <c r="BD1412" t="s">
        <v>3</v>
      </c>
      <c r="BE1412" t="s">
        <v>3</v>
      </c>
      <c r="BF1412" t="s">
        <v>3</v>
      </c>
      <c r="BG1412" t="s">
        <v>3</v>
      </c>
      <c r="BH1412">
        <v>3</v>
      </c>
      <c r="BI1412">
        <v>1</v>
      </c>
      <c r="BJ1412" t="s">
        <v>144</v>
      </c>
      <c r="BM1412">
        <v>96</v>
      </c>
      <c r="BN1412">
        <v>0</v>
      </c>
      <c r="BO1412" t="s">
        <v>142</v>
      </c>
      <c r="BP1412">
        <v>1</v>
      </c>
      <c r="BQ1412">
        <v>30</v>
      </c>
      <c r="BR1412">
        <v>0</v>
      </c>
      <c r="BS1412">
        <v>1</v>
      </c>
      <c r="BT1412">
        <v>1</v>
      </c>
      <c r="BU1412">
        <v>1</v>
      </c>
      <c r="BV1412">
        <v>1</v>
      </c>
      <c r="BW1412">
        <v>1</v>
      </c>
      <c r="BX1412">
        <v>1</v>
      </c>
      <c r="BY1412" t="s">
        <v>3</v>
      </c>
      <c r="BZ1412">
        <v>0</v>
      </c>
      <c r="CA1412">
        <v>0</v>
      </c>
      <c r="CB1412" t="s">
        <v>3</v>
      </c>
      <c r="CE1412">
        <v>30</v>
      </c>
      <c r="CF1412">
        <v>0</v>
      </c>
      <c r="CG1412">
        <v>0</v>
      </c>
      <c r="CM1412">
        <v>0</v>
      </c>
      <c r="CN1412" t="s">
        <v>3</v>
      </c>
      <c r="CO1412">
        <v>0</v>
      </c>
      <c r="CP1412">
        <f t="shared" si="1251"/>
        <v>729.23</v>
      </c>
      <c r="CQ1412">
        <f t="shared" si="1252"/>
        <v>263.45</v>
      </c>
      <c r="CR1412">
        <f>(ROUND((ROUND(((ET1412)*AV1412*1),2)*BB1412),2)+ROUND((ROUND(((AE1412-(EU1412))*AV1412*1),2)*BS1412),2))</f>
        <v>0</v>
      </c>
      <c r="CS1412">
        <f t="shared" si="1254"/>
        <v>0</v>
      </c>
      <c r="CT1412">
        <f t="shared" si="1255"/>
        <v>0</v>
      </c>
      <c r="CU1412">
        <f t="shared" si="1256"/>
        <v>0</v>
      </c>
      <c r="CV1412">
        <f t="shared" si="1257"/>
        <v>0</v>
      </c>
      <c r="CW1412">
        <f t="shared" si="1258"/>
        <v>0</v>
      </c>
      <c r="CX1412">
        <f t="shared" si="1259"/>
        <v>0</v>
      </c>
      <c r="CY1412">
        <f t="shared" si="1260"/>
        <v>0</v>
      </c>
      <c r="CZ1412">
        <f t="shared" si="1261"/>
        <v>0</v>
      </c>
      <c r="DC1412" t="s">
        <v>3</v>
      </c>
      <c r="DD1412" t="s">
        <v>3</v>
      </c>
      <c r="DE1412" t="s">
        <v>3</v>
      </c>
      <c r="DF1412" t="s">
        <v>3</v>
      </c>
      <c r="DG1412" t="s">
        <v>3</v>
      </c>
      <c r="DH1412" t="s">
        <v>3</v>
      </c>
      <c r="DI1412" t="s">
        <v>3</v>
      </c>
      <c r="DJ1412" t="s">
        <v>3</v>
      </c>
      <c r="DK1412" t="s">
        <v>3</v>
      </c>
      <c r="DL1412" t="s">
        <v>3</v>
      </c>
      <c r="DM1412" t="s">
        <v>3</v>
      </c>
      <c r="DN1412">
        <v>104</v>
      </c>
      <c r="DO1412">
        <v>79</v>
      </c>
      <c r="DP1412">
        <v>1.087</v>
      </c>
      <c r="DQ1412">
        <v>1.0009999999999999</v>
      </c>
      <c r="DU1412">
        <v>1005</v>
      </c>
      <c r="DV1412" t="s">
        <v>143</v>
      </c>
      <c r="DW1412" t="s">
        <v>143</v>
      </c>
      <c r="DX1412">
        <v>1</v>
      </c>
      <c r="DZ1412" t="s">
        <v>3</v>
      </c>
      <c r="EA1412" t="s">
        <v>3</v>
      </c>
      <c r="EB1412" t="s">
        <v>3</v>
      </c>
      <c r="EC1412" t="s">
        <v>3</v>
      </c>
      <c r="EE1412">
        <v>54687522</v>
      </c>
      <c r="EF1412">
        <v>30</v>
      </c>
      <c r="EG1412" t="s">
        <v>137</v>
      </c>
      <c r="EH1412">
        <v>0</v>
      </c>
      <c r="EI1412" t="s">
        <v>3</v>
      </c>
      <c r="EJ1412">
        <v>1</v>
      </c>
      <c r="EK1412">
        <v>96</v>
      </c>
      <c r="EL1412" t="s">
        <v>138</v>
      </c>
      <c r="EM1412" t="s">
        <v>139</v>
      </c>
      <c r="EO1412" t="s">
        <v>3</v>
      </c>
      <c r="EQ1412">
        <v>0</v>
      </c>
      <c r="ER1412">
        <v>25.09</v>
      </c>
      <c r="ES1412">
        <v>25.09</v>
      </c>
      <c r="ET1412">
        <v>0</v>
      </c>
      <c r="EU1412">
        <v>0</v>
      </c>
      <c r="EV1412">
        <v>0</v>
      </c>
      <c r="EW1412">
        <v>0</v>
      </c>
      <c r="EX1412">
        <v>0</v>
      </c>
      <c r="FQ1412">
        <v>0</v>
      </c>
      <c r="FR1412">
        <f t="shared" si="1262"/>
        <v>0</v>
      </c>
      <c r="FS1412">
        <v>0</v>
      </c>
      <c r="FX1412">
        <v>104</v>
      </c>
      <c r="FY1412">
        <v>79</v>
      </c>
      <c r="GA1412" t="s">
        <v>3</v>
      </c>
      <c r="GD1412">
        <v>0</v>
      </c>
      <c r="GF1412">
        <v>-1420146113</v>
      </c>
      <c r="GG1412">
        <v>2</v>
      </c>
      <c r="GH1412">
        <v>1</v>
      </c>
      <c r="GI1412">
        <v>3</v>
      </c>
      <c r="GJ1412">
        <v>0</v>
      </c>
      <c r="GK1412">
        <f>ROUND(R1412*(R12)/100,2)</f>
        <v>0</v>
      </c>
      <c r="GL1412">
        <f t="shared" si="1263"/>
        <v>0</v>
      </c>
      <c r="GM1412">
        <f t="shared" si="1264"/>
        <v>729.23</v>
      </c>
      <c r="GN1412">
        <f t="shared" si="1265"/>
        <v>729.23</v>
      </c>
      <c r="GO1412">
        <f t="shared" si="1266"/>
        <v>0</v>
      </c>
      <c r="GP1412">
        <f t="shared" si="1267"/>
        <v>0</v>
      </c>
      <c r="GR1412">
        <v>0</v>
      </c>
      <c r="GS1412">
        <v>3</v>
      </c>
      <c r="GT1412">
        <v>0</v>
      </c>
      <c r="GU1412" t="s">
        <v>3</v>
      </c>
      <c r="GV1412">
        <f t="shared" si="1268"/>
        <v>0</v>
      </c>
      <c r="GW1412">
        <v>1</v>
      </c>
      <c r="GX1412">
        <f t="shared" si="1269"/>
        <v>0</v>
      </c>
      <c r="HA1412">
        <v>0</v>
      </c>
      <c r="HB1412">
        <v>0</v>
      </c>
      <c r="HC1412">
        <f t="shared" si="1270"/>
        <v>0</v>
      </c>
      <c r="HE1412" t="s">
        <v>3</v>
      </c>
      <c r="HF1412" t="s">
        <v>3</v>
      </c>
      <c r="HM1412" t="s">
        <v>3</v>
      </c>
      <c r="HN1412" t="s">
        <v>3</v>
      </c>
      <c r="HO1412" t="s">
        <v>3</v>
      </c>
      <c r="HP1412" t="s">
        <v>3</v>
      </c>
      <c r="HQ1412" t="s">
        <v>3</v>
      </c>
      <c r="IK1412">
        <v>0</v>
      </c>
    </row>
    <row r="1413" spans="1:245" x14ac:dyDescent="0.2">
      <c r="A1413">
        <v>18</v>
      </c>
      <c r="B1413">
        <v>1</v>
      </c>
      <c r="C1413">
        <v>659</v>
      </c>
      <c r="E1413" t="s">
        <v>153</v>
      </c>
      <c r="F1413" t="s">
        <v>146</v>
      </c>
      <c r="G1413" t="s">
        <v>283</v>
      </c>
      <c r="H1413" t="s">
        <v>143</v>
      </c>
      <c r="I1413">
        <f>I1411*J1413</f>
        <v>1.235535</v>
      </c>
      <c r="J1413">
        <v>60.27</v>
      </c>
      <c r="K1413">
        <v>60.27</v>
      </c>
      <c r="O1413">
        <f t="shared" si="1233"/>
        <v>305.98</v>
      </c>
      <c r="P1413">
        <f t="shared" si="1234"/>
        <v>305.98</v>
      </c>
      <c r="Q1413">
        <f>(ROUND((ROUND(((ET1413)*AV1413*I1413),2)*BB1413),2)+ROUND((ROUND(((AE1413-(EU1413))*AV1413*I1413),2)*BS1413),2))</f>
        <v>0</v>
      </c>
      <c r="R1413">
        <f t="shared" si="1236"/>
        <v>0</v>
      </c>
      <c r="S1413">
        <f t="shared" si="1237"/>
        <v>0</v>
      </c>
      <c r="T1413">
        <f t="shared" si="1238"/>
        <v>0</v>
      </c>
      <c r="U1413">
        <f t="shared" si="1239"/>
        <v>0</v>
      </c>
      <c r="V1413">
        <f t="shared" si="1240"/>
        <v>0</v>
      </c>
      <c r="W1413">
        <f t="shared" si="1241"/>
        <v>0</v>
      </c>
      <c r="X1413">
        <f t="shared" si="1242"/>
        <v>0</v>
      </c>
      <c r="Y1413">
        <f t="shared" si="1243"/>
        <v>0</v>
      </c>
      <c r="AA1413">
        <v>55282325</v>
      </c>
      <c r="AB1413">
        <f t="shared" si="1244"/>
        <v>23.06</v>
      </c>
      <c r="AC1413">
        <f t="shared" si="1245"/>
        <v>23.06</v>
      </c>
      <c r="AD1413">
        <f>ROUND((((ET1413)-(EU1413))+AE1413),6)</f>
        <v>0</v>
      </c>
      <c r="AE1413">
        <f>ROUND((EU1413),6)</f>
        <v>0</v>
      </c>
      <c r="AF1413">
        <f>ROUND((EV1413),6)</f>
        <v>0</v>
      </c>
      <c r="AG1413">
        <f t="shared" si="1248"/>
        <v>0</v>
      </c>
      <c r="AH1413">
        <f>(EW1413)</f>
        <v>0</v>
      </c>
      <c r="AI1413">
        <f>(EX1413)</f>
        <v>0</v>
      </c>
      <c r="AJ1413">
        <f t="shared" si="1250"/>
        <v>0</v>
      </c>
      <c r="AK1413">
        <v>23.06</v>
      </c>
      <c r="AL1413">
        <v>23.06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1</v>
      </c>
      <c r="AW1413">
        <v>1</v>
      </c>
      <c r="AZ1413">
        <v>1</v>
      </c>
      <c r="BA1413">
        <v>1</v>
      </c>
      <c r="BB1413">
        <v>1</v>
      </c>
      <c r="BC1413">
        <v>10.74</v>
      </c>
      <c r="BD1413" t="s">
        <v>3</v>
      </c>
      <c r="BE1413" t="s">
        <v>3</v>
      </c>
      <c r="BF1413" t="s">
        <v>3</v>
      </c>
      <c r="BG1413" t="s">
        <v>3</v>
      </c>
      <c r="BH1413">
        <v>3</v>
      </c>
      <c r="BI1413">
        <v>1</v>
      </c>
      <c r="BJ1413" t="s">
        <v>147</v>
      </c>
      <c r="BM1413">
        <v>96</v>
      </c>
      <c r="BN1413">
        <v>0</v>
      </c>
      <c r="BO1413" t="s">
        <v>146</v>
      </c>
      <c r="BP1413">
        <v>1</v>
      </c>
      <c r="BQ1413">
        <v>30</v>
      </c>
      <c r="BR1413">
        <v>0</v>
      </c>
      <c r="BS1413">
        <v>1</v>
      </c>
      <c r="BT1413">
        <v>1</v>
      </c>
      <c r="BU1413">
        <v>1</v>
      </c>
      <c r="BV1413">
        <v>1</v>
      </c>
      <c r="BW1413">
        <v>1</v>
      </c>
      <c r="BX1413">
        <v>1</v>
      </c>
      <c r="BY1413" t="s">
        <v>3</v>
      </c>
      <c r="BZ1413">
        <v>0</v>
      </c>
      <c r="CA1413">
        <v>0</v>
      </c>
      <c r="CB1413" t="s">
        <v>3</v>
      </c>
      <c r="CE1413">
        <v>30</v>
      </c>
      <c r="CF1413">
        <v>0</v>
      </c>
      <c r="CG1413">
        <v>0</v>
      </c>
      <c r="CM1413">
        <v>0</v>
      </c>
      <c r="CN1413" t="s">
        <v>3</v>
      </c>
      <c r="CO1413">
        <v>0</v>
      </c>
      <c r="CP1413">
        <f t="shared" si="1251"/>
        <v>305.98</v>
      </c>
      <c r="CQ1413">
        <f t="shared" si="1252"/>
        <v>247.66</v>
      </c>
      <c r="CR1413">
        <f>(ROUND((ROUND(((ET1413)*AV1413*1),2)*BB1413),2)+ROUND((ROUND(((AE1413-(EU1413))*AV1413*1),2)*BS1413),2))</f>
        <v>0</v>
      </c>
      <c r="CS1413">
        <f t="shared" si="1254"/>
        <v>0</v>
      </c>
      <c r="CT1413">
        <f t="shared" si="1255"/>
        <v>0</v>
      </c>
      <c r="CU1413">
        <f t="shared" si="1256"/>
        <v>0</v>
      </c>
      <c r="CV1413">
        <f t="shared" si="1257"/>
        <v>0</v>
      </c>
      <c r="CW1413">
        <f t="shared" si="1258"/>
        <v>0</v>
      </c>
      <c r="CX1413">
        <f t="shared" si="1259"/>
        <v>0</v>
      </c>
      <c r="CY1413">
        <f t="shared" si="1260"/>
        <v>0</v>
      </c>
      <c r="CZ1413">
        <f t="shared" si="1261"/>
        <v>0</v>
      </c>
      <c r="DC1413" t="s">
        <v>3</v>
      </c>
      <c r="DD1413" t="s">
        <v>3</v>
      </c>
      <c r="DE1413" t="s">
        <v>3</v>
      </c>
      <c r="DF1413" t="s">
        <v>3</v>
      </c>
      <c r="DG1413" t="s">
        <v>3</v>
      </c>
      <c r="DH1413" t="s">
        <v>3</v>
      </c>
      <c r="DI1413" t="s">
        <v>3</v>
      </c>
      <c r="DJ1413" t="s">
        <v>3</v>
      </c>
      <c r="DK1413" t="s">
        <v>3</v>
      </c>
      <c r="DL1413" t="s">
        <v>3</v>
      </c>
      <c r="DM1413" t="s">
        <v>3</v>
      </c>
      <c r="DN1413">
        <v>104</v>
      </c>
      <c r="DO1413">
        <v>79</v>
      </c>
      <c r="DP1413">
        <v>1.087</v>
      </c>
      <c r="DQ1413">
        <v>1.0009999999999999</v>
      </c>
      <c r="DU1413">
        <v>1005</v>
      </c>
      <c r="DV1413" t="s">
        <v>143</v>
      </c>
      <c r="DW1413" t="s">
        <v>143</v>
      </c>
      <c r="DX1413">
        <v>1</v>
      </c>
      <c r="DZ1413" t="s">
        <v>3</v>
      </c>
      <c r="EA1413" t="s">
        <v>3</v>
      </c>
      <c r="EB1413" t="s">
        <v>3</v>
      </c>
      <c r="EC1413" t="s">
        <v>3</v>
      </c>
      <c r="EE1413">
        <v>54687522</v>
      </c>
      <c r="EF1413">
        <v>30</v>
      </c>
      <c r="EG1413" t="s">
        <v>137</v>
      </c>
      <c r="EH1413">
        <v>0</v>
      </c>
      <c r="EI1413" t="s">
        <v>3</v>
      </c>
      <c r="EJ1413">
        <v>1</v>
      </c>
      <c r="EK1413">
        <v>96</v>
      </c>
      <c r="EL1413" t="s">
        <v>138</v>
      </c>
      <c r="EM1413" t="s">
        <v>139</v>
      </c>
      <c r="EO1413" t="s">
        <v>3</v>
      </c>
      <c r="EQ1413">
        <v>0</v>
      </c>
      <c r="ER1413">
        <v>23.06</v>
      </c>
      <c r="ES1413">
        <v>23.06</v>
      </c>
      <c r="ET1413">
        <v>0</v>
      </c>
      <c r="EU1413">
        <v>0</v>
      </c>
      <c r="EV1413">
        <v>0</v>
      </c>
      <c r="EW1413">
        <v>0</v>
      </c>
      <c r="EX1413">
        <v>0</v>
      </c>
      <c r="FQ1413">
        <v>0</v>
      </c>
      <c r="FR1413">
        <f t="shared" si="1262"/>
        <v>0</v>
      </c>
      <c r="FS1413">
        <v>0</v>
      </c>
      <c r="FX1413">
        <v>104</v>
      </c>
      <c r="FY1413">
        <v>79</v>
      </c>
      <c r="GA1413" t="s">
        <v>3</v>
      </c>
      <c r="GD1413">
        <v>0</v>
      </c>
      <c r="GF1413">
        <v>-1577770690</v>
      </c>
      <c r="GG1413">
        <v>2</v>
      </c>
      <c r="GH1413">
        <v>1</v>
      </c>
      <c r="GI1413">
        <v>3</v>
      </c>
      <c r="GJ1413">
        <v>0</v>
      </c>
      <c r="GK1413">
        <f>ROUND(R1413*(R12)/100,2)</f>
        <v>0</v>
      </c>
      <c r="GL1413">
        <f t="shared" si="1263"/>
        <v>0</v>
      </c>
      <c r="GM1413">
        <f t="shared" si="1264"/>
        <v>305.98</v>
      </c>
      <c r="GN1413">
        <f t="shared" si="1265"/>
        <v>305.98</v>
      </c>
      <c r="GO1413">
        <f t="shared" si="1266"/>
        <v>0</v>
      </c>
      <c r="GP1413">
        <f t="shared" si="1267"/>
        <v>0</v>
      </c>
      <c r="GR1413">
        <v>0</v>
      </c>
      <c r="GS1413">
        <v>3</v>
      </c>
      <c r="GT1413">
        <v>0</v>
      </c>
      <c r="GU1413" t="s">
        <v>3</v>
      </c>
      <c r="GV1413">
        <f t="shared" si="1268"/>
        <v>0</v>
      </c>
      <c r="GW1413">
        <v>1</v>
      </c>
      <c r="GX1413">
        <f t="shared" si="1269"/>
        <v>0</v>
      </c>
      <c r="HA1413">
        <v>0</v>
      </c>
      <c r="HB1413">
        <v>0</v>
      </c>
      <c r="HC1413">
        <f t="shared" si="1270"/>
        <v>0</v>
      </c>
      <c r="HE1413" t="s">
        <v>3</v>
      </c>
      <c r="HF1413" t="s">
        <v>3</v>
      </c>
      <c r="HM1413" t="s">
        <v>3</v>
      </c>
      <c r="HN1413" t="s">
        <v>3</v>
      </c>
      <c r="HO1413" t="s">
        <v>3</v>
      </c>
      <c r="HP1413" t="s">
        <v>3</v>
      </c>
      <c r="HQ1413" t="s">
        <v>3</v>
      </c>
      <c r="IK1413">
        <v>0</v>
      </c>
    </row>
    <row r="1415" spans="1:245" x14ac:dyDescent="0.2">
      <c r="A1415" s="1">
        <v>5</v>
      </c>
      <c r="B1415" s="1">
        <v>1</v>
      </c>
      <c r="C1415" s="1"/>
      <c r="D1415" s="1">
        <f>ROW(A1427)</f>
        <v>1427</v>
      </c>
      <c r="E1415" s="1"/>
      <c r="F1415" s="1" t="s">
        <v>17</v>
      </c>
      <c r="G1415" s="1" t="s">
        <v>154</v>
      </c>
      <c r="H1415" s="1" t="s">
        <v>3</v>
      </c>
      <c r="I1415" s="1">
        <v>0</v>
      </c>
      <c r="J1415" s="1"/>
      <c r="K1415" s="1">
        <v>-1</v>
      </c>
      <c r="L1415" s="1"/>
      <c r="M1415" s="1" t="s">
        <v>3</v>
      </c>
      <c r="N1415" s="1"/>
      <c r="O1415" s="1"/>
      <c r="P1415" s="1"/>
      <c r="Q1415" s="1"/>
      <c r="R1415" s="1"/>
      <c r="S1415" s="1">
        <v>0</v>
      </c>
      <c r="T1415" s="1"/>
      <c r="U1415" s="1" t="s">
        <v>3</v>
      </c>
      <c r="V1415" s="1">
        <v>0</v>
      </c>
      <c r="W1415" s="1"/>
      <c r="X1415" s="1"/>
      <c r="Y1415" s="1"/>
      <c r="Z1415" s="1"/>
      <c r="AA1415" s="1"/>
      <c r="AB1415" s="1" t="s">
        <v>3</v>
      </c>
      <c r="AC1415" s="1" t="s">
        <v>3</v>
      </c>
      <c r="AD1415" s="1" t="s">
        <v>3</v>
      </c>
      <c r="AE1415" s="1" t="s">
        <v>3</v>
      </c>
      <c r="AF1415" s="1" t="s">
        <v>3</v>
      </c>
      <c r="AG1415" s="1" t="s">
        <v>3</v>
      </c>
      <c r="AH1415" s="1"/>
      <c r="AI1415" s="1"/>
      <c r="AJ1415" s="1"/>
      <c r="AK1415" s="1"/>
      <c r="AL1415" s="1"/>
      <c r="AM1415" s="1"/>
      <c r="AN1415" s="1"/>
      <c r="AO1415" s="1"/>
      <c r="AP1415" s="1" t="s">
        <v>3</v>
      </c>
      <c r="AQ1415" s="1" t="s">
        <v>3</v>
      </c>
      <c r="AR1415" s="1" t="s">
        <v>3</v>
      </c>
      <c r="AS1415" s="1"/>
      <c r="AT1415" s="1"/>
      <c r="AU1415" s="1"/>
      <c r="AV1415" s="1"/>
      <c r="AW1415" s="1"/>
      <c r="AX1415" s="1"/>
      <c r="AY1415" s="1"/>
      <c r="AZ1415" s="1" t="s">
        <v>3</v>
      </c>
      <c r="BA1415" s="1"/>
      <c r="BB1415" s="1" t="s">
        <v>3</v>
      </c>
      <c r="BC1415" s="1" t="s">
        <v>3</v>
      </c>
      <c r="BD1415" s="1" t="s">
        <v>3</v>
      </c>
      <c r="BE1415" s="1" t="s">
        <v>3</v>
      </c>
      <c r="BF1415" s="1" t="s">
        <v>3</v>
      </c>
      <c r="BG1415" s="1" t="s">
        <v>3</v>
      </c>
      <c r="BH1415" s="1" t="s">
        <v>3</v>
      </c>
      <c r="BI1415" s="1" t="s">
        <v>3</v>
      </c>
      <c r="BJ1415" s="1" t="s">
        <v>3</v>
      </c>
      <c r="BK1415" s="1" t="s">
        <v>3</v>
      </c>
      <c r="BL1415" s="1" t="s">
        <v>3</v>
      </c>
      <c r="BM1415" s="1" t="s">
        <v>3</v>
      </c>
      <c r="BN1415" s="1" t="s">
        <v>3</v>
      </c>
      <c r="BO1415" s="1" t="s">
        <v>3</v>
      </c>
      <c r="BP1415" s="1" t="s">
        <v>3</v>
      </c>
      <c r="BQ1415" s="1"/>
      <c r="BR1415" s="1"/>
      <c r="BS1415" s="1"/>
      <c r="BT1415" s="1"/>
      <c r="BU1415" s="1"/>
      <c r="BV1415" s="1"/>
      <c r="BW1415" s="1"/>
      <c r="BX1415" s="1">
        <v>0</v>
      </c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>
        <v>0</v>
      </c>
    </row>
    <row r="1417" spans="1:245" x14ac:dyDescent="0.2">
      <c r="A1417" s="2">
        <v>52</v>
      </c>
      <c r="B1417" s="2">
        <f t="shared" ref="B1417:G1417" si="1271">B1427</f>
        <v>1</v>
      </c>
      <c r="C1417" s="2">
        <f t="shared" si="1271"/>
        <v>5</v>
      </c>
      <c r="D1417" s="2">
        <f t="shared" si="1271"/>
        <v>1415</v>
      </c>
      <c r="E1417" s="2">
        <f t="shared" si="1271"/>
        <v>0</v>
      </c>
      <c r="F1417" s="2" t="str">
        <f t="shared" si="1271"/>
        <v>Новый подраздел</v>
      </c>
      <c r="G1417" s="2" t="str">
        <f t="shared" si="1271"/>
        <v>Кровля тех. этажа в/о В/5-9</v>
      </c>
      <c r="H1417" s="2"/>
      <c r="I1417" s="2"/>
      <c r="J1417" s="2"/>
      <c r="K1417" s="2"/>
      <c r="L1417" s="2"/>
      <c r="M1417" s="2"/>
      <c r="N1417" s="2"/>
      <c r="O1417" s="2">
        <f t="shared" ref="O1417:AT1417" si="1272">O1427</f>
        <v>210.6</v>
      </c>
      <c r="P1417" s="2">
        <f t="shared" si="1272"/>
        <v>0</v>
      </c>
      <c r="Q1417" s="2">
        <f t="shared" si="1272"/>
        <v>0</v>
      </c>
      <c r="R1417" s="2">
        <f t="shared" si="1272"/>
        <v>0</v>
      </c>
      <c r="S1417" s="2">
        <f t="shared" si="1272"/>
        <v>210.6</v>
      </c>
      <c r="T1417" s="2">
        <f t="shared" si="1272"/>
        <v>0</v>
      </c>
      <c r="U1417" s="2">
        <f t="shared" si="1272"/>
        <v>0.76392000000000004</v>
      </c>
      <c r="V1417" s="2">
        <f t="shared" si="1272"/>
        <v>0</v>
      </c>
      <c r="W1417" s="2">
        <f t="shared" si="1272"/>
        <v>0</v>
      </c>
      <c r="X1417" s="2">
        <f t="shared" si="1272"/>
        <v>154.79</v>
      </c>
      <c r="Y1417" s="2">
        <f t="shared" si="1272"/>
        <v>86.35</v>
      </c>
      <c r="Z1417" s="2">
        <f t="shared" si="1272"/>
        <v>0</v>
      </c>
      <c r="AA1417" s="2">
        <f t="shared" si="1272"/>
        <v>0</v>
      </c>
      <c r="AB1417" s="2">
        <f t="shared" si="1272"/>
        <v>210.6</v>
      </c>
      <c r="AC1417" s="2">
        <f t="shared" si="1272"/>
        <v>0</v>
      </c>
      <c r="AD1417" s="2">
        <f t="shared" si="1272"/>
        <v>0</v>
      </c>
      <c r="AE1417" s="2">
        <f t="shared" si="1272"/>
        <v>0</v>
      </c>
      <c r="AF1417" s="2">
        <f t="shared" si="1272"/>
        <v>210.6</v>
      </c>
      <c r="AG1417" s="2">
        <f t="shared" si="1272"/>
        <v>0</v>
      </c>
      <c r="AH1417" s="2">
        <f t="shared" si="1272"/>
        <v>0.76392000000000004</v>
      </c>
      <c r="AI1417" s="2">
        <f t="shared" si="1272"/>
        <v>0</v>
      </c>
      <c r="AJ1417" s="2">
        <f t="shared" si="1272"/>
        <v>0</v>
      </c>
      <c r="AK1417" s="2">
        <f t="shared" si="1272"/>
        <v>154.79</v>
      </c>
      <c r="AL1417" s="2">
        <f t="shared" si="1272"/>
        <v>86.35</v>
      </c>
      <c r="AM1417" s="2">
        <f t="shared" si="1272"/>
        <v>0</v>
      </c>
      <c r="AN1417" s="2">
        <f t="shared" si="1272"/>
        <v>0</v>
      </c>
      <c r="AO1417" s="2">
        <f t="shared" si="1272"/>
        <v>0</v>
      </c>
      <c r="AP1417" s="2">
        <f t="shared" si="1272"/>
        <v>0</v>
      </c>
      <c r="AQ1417" s="2">
        <f t="shared" si="1272"/>
        <v>0</v>
      </c>
      <c r="AR1417" s="2">
        <f t="shared" si="1272"/>
        <v>451.74</v>
      </c>
      <c r="AS1417" s="2">
        <f t="shared" si="1272"/>
        <v>451.74</v>
      </c>
      <c r="AT1417" s="2">
        <f t="shared" si="1272"/>
        <v>0</v>
      </c>
      <c r="AU1417" s="2">
        <f t="shared" ref="AU1417:BZ1417" si="1273">AU1427</f>
        <v>0</v>
      </c>
      <c r="AV1417" s="2">
        <f t="shared" si="1273"/>
        <v>0</v>
      </c>
      <c r="AW1417" s="2">
        <f t="shared" si="1273"/>
        <v>0</v>
      </c>
      <c r="AX1417" s="2">
        <f t="shared" si="1273"/>
        <v>0</v>
      </c>
      <c r="AY1417" s="2">
        <f t="shared" si="1273"/>
        <v>0</v>
      </c>
      <c r="AZ1417" s="2">
        <f t="shared" si="1273"/>
        <v>0</v>
      </c>
      <c r="BA1417" s="2">
        <f t="shared" si="1273"/>
        <v>0</v>
      </c>
      <c r="BB1417" s="2">
        <f t="shared" si="1273"/>
        <v>0</v>
      </c>
      <c r="BC1417" s="2">
        <f t="shared" si="1273"/>
        <v>0</v>
      </c>
      <c r="BD1417" s="2">
        <f t="shared" si="1273"/>
        <v>0</v>
      </c>
      <c r="BE1417" s="2">
        <f t="shared" si="1273"/>
        <v>0</v>
      </c>
      <c r="BF1417" s="2">
        <f t="shared" si="1273"/>
        <v>0</v>
      </c>
      <c r="BG1417" s="2">
        <f t="shared" si="1273"/>
        <v>0</v>
      </c>
      <c r="BH1417" s="2">
        <f t="shared" si="1273"/>
        <v>0</v>
      </c>
      <c r="BI1417" s="2">
        <f t="shared" si="1273"/>
        <v>0</v>
      </c>
      <c r="BJ1417" s="2">
        <f t="shared" si="1273"/>
        <v>0</v>
      </c>
      <c r="BK1417" s="2">
        <f t="shared" si="1273"/>
        <v>0</v>
      </c>
      <c r="BL1417" s="2">
        <f t="shared" si="1273"/>
        <v>0</v>
      </c>
      <c r="BM1417" s="2">
        <f t="shared" si="1273"/>
        <v>0</v>
      </c>
      <c r="BN1417" s="2">
        <f t="shared" si="1273"/>
        <v>0</v>
      </c>
      <c r="BO1417" s="2">
        <f t="shared" si="1273"/>
        <v>0</v>
      </c>
      <c r="BP1417" s="2">
        <f t="shared" si="1273"/>
        <v>0</v>
      </c>
      <c r="BQ1417" s="2">
        <f t="shared" si="1273"/>
        <v>0</v>
      </c>
      <c r="BR1417" s="2">
        <f t="shared" si="1273"/>
        <v>0</v>
      </c>
      <c r="BS1417" s="2">
        <f t="shared" si="1273"/>
        <v>0</v>
      </c>
      <c r="BT1417" s="2">
        <f t="shared" si="1273"/>
        <v>0</v>
      </c>
      <c r="BU1417" s="2">
        <f t="shared" si="1273"/>
        <v>0</v>
      </c>
      <c r="BV1417" s="2">
        <f t="shared" si="1273"/>
        <v>0</v>
      </c>
      <c r="BW1417" s="2">
        <f t="shared" si="1273"/>
        <v>0</v>
      </c>
      <c r="BX1417" s="2">
        <f t="shared" si="1273"/>
        <v>0</v>
      </c>
      <c r="BY1417" s="2">
        <f t="shared" si="1273"/>
        <v>0</v>
      </c>
      <c r="BZ1417" s="2">
        <f t="shared" si="1273"/>
        <v>0</v>
      </c>
      <c r="CA1417" s="2">
        <f t="shared" ref="CA1417:DF1417" si="1274">CA1427</f>
        <v>451.74</v>
      </c>
      <c r="CB1417" s="2">
        <f t="shared" si="1274"/>
        <v>451.74</v>
      </c>
      <c r="CC1417" s="2">
        <f t="shared" si="1274"/>
        <v>0</v>
      </c>
      <c r="CD1417" s="2">
        <f t="shared" si="1274"/>
        <v>0</v>
      </c>
      <c r="CE1417" s="2">
        <f t="shared" si="1274"/>
        <v>0</v>
      </c>
      <c r="CF1417" s="2">
        <f t="shared" si="1274"/>
        <v>0</v>
      </c>
      <c r="CG1417" s="2">
        <f t="shared" si="1274"/>
        <v>0</v>
      </c>
      <c r="CH1417" s="2">
        <f t="shared" si="1274"/>
        <v>0</v>
      </c>
      <c r="CI1417" s="2">
        <f t="shared" si="1274"/>
        <v>0</v>
      </c>
      <c r="CJ1417" s="2">
        <f t="shared" si="1274"/>
        <v>0</v>
      </c>
      <c r="CK1417" s="2">
        <f t="shared" si="1274"/>
        <v>0</v>
      </c>
      <c r="CL1417" s="2">
        <f t="shared" si="1274"/>
        <v>0</v>
      </c>
      <c r="CM1417" s="2">
        <f t="shared" si="1274"/>
        <v>0</v>
      </c>
      <c r="CN1417" s="2">
        <f t="shared" si="1274"/>
        <v>0</v>
      </c>
      <c r="CO1417" s="2">
        <f t="shared" si="1274"/>
        <v>0</v>
      </c>
      <c r="CP1417" s="2">
        <f t="shared" si="1274"/>
        <v>0</v>
      </c>
      <c r="CQ1417" s="2">
        <f t="shared" si="1274"/>
        <v>0</v>
      </c>
      <c r="CR1417" s="2">
        <f t="shared" si="1274"/>
        <v>0</v>
      </c>
      <c r="CS1417" s="2">
        <f t="shared" si="1274"/>
        <v>0</v>
      </c>
      <c r="CT1417" s="2">
        <f t="shared" si="1274"/>
        <v>0</v>
      </c>
      <c r="CU1417" s="2">
        <f t="shared" si="1274"/>
        <v>0</v>
      </c>
      <c r="CV1417" s="2">
        <f t="shared" si="1274"/>
        <v>0</v>
      </c>
      <c r="CW1417" s="2">
        <f t="shared" si="1274"/>
        <v>0</v>
      </c>
      <c r="CX1417" s="2">
        <f t="shared" si="1274"/>
        <v>0</v>
      </c>
      <c r="CY1417" s="2">
        <f t="shared" si="1274"/>
        <v>0</v>
      </c>
      <c r="CZ1417" s="2">
        <f t="shared" si="1274"/>
        <v>0</v>
      </c>
      <c r="DA1417" s="2">
        <f t="shared" si="1274"/>
        <v>0</v>
      </c>
      <c r="DB1417" s="2">
        <f t="shared" si="1274"/>
        <v>0</v>
      </c>
      <c r="DC1417" s="2">
        <f t="shared" si="1274"/>
        <v>0</v>
      </c>
      <c r="DD1417" s="2">
        <f t="shared" si="1274"/>
        <v>0</v>
      </c>
      <c r="DE1417" s="2">
        <f t="shared" si="1274"/>
        <v>0</v>
      </c>
      <c r="DF1417" s="2">
        <f t="shared" si="1274"/>
        <v>0</v>
      </c>
      <c r="DG1417" s="3">
        <f t="shared" ref="DG1417:EL1417" si="1275">DG1427</f>
        <v>0</v>
      </c>
      <c r="DH1417" s="3">
        <f t="shared" si="1275"/>
        <v>0</v>
      </c>
      <c r="DI1417" s="3">
        <f t="shared" si="1275"/>
        <v>0</v>
      </c>
      <c r="DJ1417" s="3">
        <f t="shared" si="1275"/>
        <v>0</v>
      </c>
      <c r="DK1417" s="3">
        <f t="shared" si="1275"/>
        <v>0</v>
      </c>
      <c r="DL1417" s="3">
        <f t="shared" si="1275"/>
        <v>0</v>
      </c>
      <c r="DM1417" s="3">
        <f t="shared" si="1275"/>
        <v>0</v>
      </c>
      <c r="DN1417" s="3">
        <f t="shared" si="1275"/>
        <v>0</v>
      </c>
      <c r="DO1417" s="3">
        <f t="shared" si="1275"/>
        <v>0</v>
      </c>
      <c r="DP1417" s="3">
        <f t="shared" si="1275"/>
        <v>0</v>
      </c>
      <c r="DQ1417" s="3">
        <f t="shared" si="1275"/>
        <v>0</v>
      </c>
      <c r="DR1417" s="3">
        <f t="shared" si="1275"/>
        <v>0</v>
      </c>
      <c r="DS1417" s="3">
        <f t="shared" si="1275"/>
        <v>0</v>
      </c>
      <c r="DT1417" s="3">
        <f t="shared" si="1275"/>
        <v>0</v>
      </c>
      <c r="DU1417" s="3">
        <f t="shared" si="1275"/>
        <v>0</v>
      </c>
      <c r="DV1417" s="3">
        <f t="shared" si="1275"/>
        <v>0</v>
      </c>
      <c r="DW1417" s="3">
        <f t="shared" si="1275"/>
        <v>0</v>
      </c>
      <c r="DX1417" s="3">
        <f t="shared" si="1275"/>
        <v>0</v>
      </c>
      <c r="DY1417" s="3">
        <f t="shared" si="1275"/>
        <v>0</v>
      </c>
      <c r="DZ1417" s="3">
        <f t="shared" si="1275"/>
        <v>0</v>
      </c>
      <c r="EA1417" s="3">
        <f t="shared" si="1275"/>
        <v>0</v>
      </c>
      <c r="EB1417" s="3">
        <f t="shared" si="1275"/>
        <v>0</v>
      </c>
      <c r="EC1417" s="3">
        <f t="shared" si="1275"/>
        <v>0</v>
      </c>
      <c r="ED1417" s="3">
        <f t="shared" si="1275"/>
        <v>0</v>
      </c>
      <c r="EE1417" s="3">
        <f t="shared" si="1275"/>
        <v>0</v>
      </c>
      <c r="EF1417" s="3">
        <f t="shared" si="1275"/>
        <v>0</v>
      </c>
      <c r="EG1417" s="3">
        <f t="shared" si="1275"/>
        <v>0</v>
      </c>
      <c r="EH1417" s="3">
        <f t="shared" si="1275"/>
        <v>0</v>
      </c>
      <c r="EI1417" s="3">
        <f t="shared" si="1275"/>
        <v>0</v>
      </c>
      <c r="EJ1417" s="3">
        <f t="shared" si="1275"/>
        <v>0</v>
      </c>
      <c r="EK1417" s="3">
        <f t="shared" si="1275"/>
        <v>0</v>
      </c>
      <c r="EL1417" s="3">
        <f t="shared" si="1275"/>
        <v>0</v>
      </c>
      <c r="EM1417" s="3">
        <f t="shared" ref="EM1417:FR1417" si="1276">EM1427</f>
        <v>0</v>
      </c>
      <c r="EN1417" s="3">
        <f t="shared" si="1276"/>
        <v>0</v>
      </c>
      <c r="EO1417" s="3">
        <f t="shared" si="1276"/>
        <v>0</v>
      </c>
      <c r="EP1417" s="3">
        <f t="shared" si="1276"/>
        <v>0</v>
      </c>
      <c r="EQ1417" s="3">
        <f t="shared" si="1276"/>
        <v>0</v>
      </c>
      <c r="ER1417" s="3">
        <f t="shared" si="1276"/>
        <v>0</v>
      </c>
      <c r="ES1417" s="3">
        <f t="shared" si="1276"/>
        <v>0</v>
      </c>
      <c r="ET1417" s="3">
        <f t="shared" si="1276"/>
        <v>0</v>
      </c>
      <c r="EU1417" s="3">
        <f t="shared" si="1276"/>
        <v>0</v>
      </c>
      <c r="EV1417" s="3">
        <f t="shared" si="1276"/>
        <v>0</v>
      </c>
      <c r="EW1417" s="3">
        <f t="shared" si="1276"/>
        <v>0</v>
      </c>
      <c r="EX1417" s="3">
        <f t="shared" si="1276"/>
        <v>0</v>
      </c>
      <c r="EY1417" s="3">
        <f t="shared" si="1276"/>
        <v>0</v>
      </c>
      <c r="EZ1417" s="3">
        <f t="shared" si="1276"/>
        <v>0</v>
      </c>
      <c r="FA1417" s="3">
        <f t="shared" si="1276"/>
        <v>0</v>
      </c>
      <c r="FB1417" s="3">
        <f t="shared" si="1276"/>
        <v>0</v>
      </c>
      <c r="FC1417" s="3">
        <f t="shared" si="1276"/>
        <v>0</v>
      </c>
      <c r="FD1417" s="3">
        <f t="shared" si="1276"/>
        <v>0</v>
      </c>
      <c r="FE1417" s="3">
        <f t="shared" si="1276"/>
        <v>0</v>
      </c>
      <c r="FF1417" s="3">
        <f t="shared" si="1276"/>
        <v>0</v>
      </c>
      <c r="FG1417" s="3">
        <f t="shared" si="1276"/>
        <v>0</v>
      </c>
      <c r="FH1417" s="3">
        <f t="shared" si="1276"/>
        <v>0</v>
      </c>
      <c r="FI1417" s="3">
        <f t="shared" si="1276"/>
        <v>0</v>
      </c>
      <c r="FJ1417" s="3">
        <f t="shared" si="1276"/>
        <v>0</v>
      </c>
      <c r="FK1417" s="3">
        <f t="shared" si="1276"/>
        <v>0</v>
      </c>
      <c r="FL1417" s="3">
        <f t="shared" si="1276"/>
        <v>0</v>
      </c>
      <c r="FM1417" s="3">
        <f t="shared" si="1276"/>
        <v>0</v>
      </c>
      <c r="FN1417" s="3">
        <f t="shared" si="1276"/>
        <v>0</v>
      </c>
      <c r="FO1417" s="3">
        <f t="shared" si="1276"/>
        <v>0</v>
      </c>
      <c r="FP1417" s="3">
        <f t="shared" si="1276"/>
        <v>0</v>
      </c>
      <c r="FQ1417" s="3">
        <f t="shared" si="1276"/>
        <v>0</v>
      </c>
      <c r="FR1417" s="3">
        <f t="shared" si="1276"/>
        <v>0</v>
      </c>
      <c r="FS1417" s="3">
        <f t="shared" ref="FS1417:GX1417" si="1277">FS1427</f>
        <v>0</v>
      </c>
      <c r="FT1417" s="3">
        <f t="shared" si="1277"/>
        <v>0</v>
      </c>
      <c r="FU1417" s="3">
        <f t="shared" si="1277"/>
        <v>0</v>
      </c>
      <c r="FV1417" s="3">
        <f t="shared" si="1277"/>
        <v>0</v>
      </c>
      <c r="FW1417" s="3">
        <f t="shared" si="1277"/>
        <v>0</v>
      </c>
      <c r="FX1417" s="3">
        <f t="shared" si="1277"/>
        <v>0</v>
      </c>
      <c r="FY1417" s="3">
        <f t="shared" si="1277"/>
        <v>0</v>
      </c>
      <c r="FZ1417" s="3">
        <f t="shared" si="1277"/>
        <v>0</v>
      </c>
      <c r="GA1417" s="3">
        <f t="shared" si="1277"/>
        <v>0</v>
      </c>
      <c r="GB1417" s="3">
        <f t="shared" si="1277"/>
        <v>0</v>
      </c>
      <c r="GC1417" s="3">
        <f t="shared" si="1277"/>
        <v>0</v>
      </c>
      <c r="GD1417" s="3">
        <f t="shared" si="1277"/>
        <v>0</v>
      </c>
      <c r="GE1417" s="3">
        <f t="shared" si="1277"/>
        <v>0</v>
      </c>
      <c r="GF1417" s="3">
        <f t="shared" si="1277"/>
        <v>0</v>
      </c>
      <c r="GG1417" s="3">
        <f t="shared" si="1277"/>
        <v>0</v>
      </c>
      <c r="GH1417" s="3">
        <f t="shared" si="1277"/>
        <v>0</v>
      </c>
      <c r="GI1417" s="3">
        <f t="shared" si="1277"/>
        <v>0</v>
      </c>
      <c r="GJ1417" s="3">
        <f t="shared" si="1277"/>
        <v>0</v>
      </c>
      <c r="GK1417" s="3">
        <f t="shared" si="1277"/>
        <v>0</v>
      </c>
      <c r="GL1417" s="3">
        <f t="shared" si="1277"/>
        <v>0</v>
      </c>
      <c r="GM1417" s="3">
        <f t="shared" si="1277"/>
        <v>0</v>
      </c>
      <c r="GN1417" s="3">
        <f t="shared" si="1277"/>
        <v>0</v>
      </c>
      <c r="GO1417" s="3">
        <f t="shared" si="1277"/>
        <v>0</v>
      </c>
      <c r="GP1417" s="3">
        <f t="shared" si="1277"/>
        <v>0</v>
      </c>
      <c r="GQ1417" s="3">
        <f t="shared" si="1277"/>
        <v>0</v>
      </c>
      <c r="GR1417" s="3">
        <f t="shared" si="1277"/>
        <v>0</v>
      </c>
      <c r="GS1417" s="3">
        <f t="shared" si="1277"/>
        <v>0</v>
      </c>
      <c r="GT1417" s="3">
        <f t="shared" si="1277"/>
        <v>0</v>
      </c>
      <c r="GU1417" s="3">
        <f t="shared" si="1277"/>
        <v>0</v>
      </c>
      <c r="GV1417" s="3">
        <f t="shared" si="1277"/>
        <v>0</v>
      </c>
      <c r="GW1417" s="3">
        <f t="shared" si="1277"/>
        <v>0</v>
      </c>
      <c r="GX1417" s="3">
        <f t="shared" si="1277"/>
        <v>0</v>
      </c>
    </row>
    <row r="1419" spans="1:245" x14ac:dyDescent="0.2">
      <c r="A1419">
        <v>17</v>
      </c>
      <c r="B1419">
        <v>1</v>
      </c>
      <c r="C1419">
        <f>ROW(SmtRes!A665)</f>
        <v>665</v>
      </c>
      <c r="D1419">
        <f>ROW(EtalonRes!A704)</f>
        <v>704</v>
      </c>
      <c r="E1419" t="s">
        <v>19</v>
      </c>
      <c r="F1419" t="s">
        <v>20</v>
      </c>
      <c r="G1419" t="s">
        <v>21</v>
      </c>
      <c r="H1419" t="s">
        <v>22</v>
      </c>
      <c r="I1419">
        <f>ROUND(0.6/100,9)</f>
        <v>6.0000000000000001E-3</v>
      </c>
      <c r="J1419">
        <v>0</v>
      </c>
      <c r="K1419">
        <f>ROUND(0.6/100,9)</f>
        <v>6.0000000000000001E-3</v>
      </c>
      <c r="O1419">
        <f t="shared" ref="O1419:O1425" si="1278">ROUND(CP1419,2)</f>
        <v>93.16</v>
      </c>
      <c r="P1419">
        <f t="shared" ref="P1419:P1425" si="1279">ROUND((ROUND((AC1419*AW1419*I1419),2)*BC1419),2)</f>
        <v>0</v>
      </c>
      <c r="Q1419">
        <f t="shared" ref="Q1419:Q1425" si="1280">(ROUND((ROUND(((ET1419)*AV1419*I1419),2)*BB1419),2)+ROUND((ROUND(((AE1419-(EU1419))*AV1419*I1419),2)*BS1419),2))</f>
        <v>0</v>
      </c>
      <c r="R1419">
        <f t="shared" ref="R1419:R1425" si="1281">ROUND((ROUND((AE1419*AV1419*I1419),2)*BS1419),2)</f>
        <v>0</v>
      </c>
      <c r="S1419">
        <f t="shared" ref="S1419:S1425" si="1282">ROUND((ROUND((AF1419*AV1419*I1419),2)*BA1419),2)</f>
        <v>93.16</v>
      </c>
      <c r="T1419">
        <f t="shared" ref="T1419:T1425" si="1283">ROUND(CU1419*I1419,2)</f>
        <v>0</v>
      </c>
      <c r="U1419">
        <f t="shared" ref="U1419:U1425" si="1284">CV1419*I1419</f>
        <v>0.34500000000000003</v>
      </c>
      <c r="V1419">
        <f t="shared" ref="V1419:V1425" si="1285">CW1419*I1419</f>
        <v>0</v>
      </c>
      <c r="W1419">
        <f t="shared" ref="W1419:W1425" si="1286">ROUND(CX1419*I1419,2)</f>
        <v>0</v>
      </c>
      <c r="X1419">
        <f t="shared" ref="X1419:Y1425" si="1287">ROUND(CY1419,2)</f>
        <v>65.209999999999994</v>
      </c>
      <c r="Y1419">
        <f t="shared" si="1287"/>
        <v>38.200000000000003</v>
      </c>
      <c r="AA1419">
        <v>55282325</v>
      </c>
      <c r="AB1419">
        <f t="shared" ref="AB1419:AB1425" si="1288">ROUND((AC1419+AD1419+AF1419),6)</f>
        <v>587.65</v>
      </c>
      <c r="AC1419">
        <f t="shared" ref="AC1419:AC1425" si="1289">ROUND((ES1419),6)</f>
        <v>0</v>
      </c>
      <c r="AD1419">
        <f t="shared" ref="AD1419:AD1425" si="1290">ROUND((((ET1419)-(EU1419))+AE1419),6)</f>
        <v>0</v>
      </c>
      <c r="AE1419">
        <f t="shared" ref="AE1419:AF1425" si="1291">ROUND((EU1419),6)</f>
        <v>0</v>
      </c>
      <c r="AF1419">
        <f t="shared" si="1291"/>
        <v>587.65</v>
      </c>
      <c r="AG1419">
        <f t="shared" ref="AG1419:AG1425" si="1292">ROUND((AP1419),6)</f>
        <v>0</v>
      </c>
      <c r="AH1419">
        <f t="shared" ref="AH1419:AI1425" si="1293">(EW1419)</f>
        <v>57.5</v>
      </c>
      <c r="AI1419">
        <f t="shared" si="1293"/>
        <v>0</v>
      </c>
      <c r="AJ1419">
        <f t="shared" ref="AJ1419:AJ1425" si="1294">(AS1419)</f>
        <v>0</v>
      </c>
      <c r="AK1419">
        <v>587.65</v>
      </c>
      <c r="AL1419">
        <v>0</v>
      </c>
      <c r="AM1419">
        <v>0</v>
      </c>
      <c r="AN1419">
        <v>0</v>
      </c>
      <c r="AO1419">
        <v>587.65</v>
      </c>
      <c r="AP1419">
        <v>0</v>
      </c>
      <c r="AQ1419">
        <v>57.5</v>
      </c>
      <c r="AR1419">
        <v>0</v>
      </c>
      <c r="AS1419">
        <v>0</v>
      </c>
      <c r="AT1419">
        <v>70</v>
      </c>
      <c r="AU1419">
        <v>41</v>
      </c>
      <c r="AV1419">
        <v>1</v>
      </c>
      <c r="AW1419">
        <v>1</v>
      </c>
      <c r="AZ1419">
        <v>1</v>
      </c>
      <c r="BA1419">
        <v>26.39</v>
      </c>
      <c r="BB1419">
        <v>1</v>
      </c>
      <c r="BC1419">
        <v>1</v>
      </c>
      <c r="BD1419" t="s">
        <v>3</v>
      </c>
      <c r="BE1419" t="s">
        <v>3</v>
      </c>
      <c r="BF1419" t="s">
        <v>3</v>
      </c>
      <c r="BG1419" t="s">
        <v>3</v>
      </c>
      <c r="BH1419">
        <v>0</v>
      </c>
      <c r="BI1419">
        <v>1</v>
      </c>
      <c r="BJ1419" t="s">
        <v>23</v>
      </c>
      <c r="BM1419">
        <v>456</v>
      </c>
      <c r="BN1419">
        <v>0</v>
      </c>
      <c r="BO1419" t="s">
        <v>20</v>
      </c>
      <c r="BP1419">
        <v>1</v>
      </c>
      <c r="BQ1419">
        <v>60</v>
      </c>
      <c r="BR1419">
        <v>0</v>
      </c>
      <c r="BS1419">
        <v>26.39</v>
      </c>
      <c r="BT1419">
        <v>1</v>
      </c>
      <c r="BU1419">
        <v>1</v>
      </c>
      <c r="BV1419">
        <v>1</v>
      </c>
      <c r="BW1419">
        <v>1</v>
      </c>
      <c r="BX1419">
        <v>1</v>
      </c>
      <c r="BY1419" t="s">
        <v>3</v>
      </c>
      <c r="BZ1419">
        <v>70</v>
      </c>
      <c r="CA1419">
        <v>41</v>
      </c>
      <c r="CB1419" t="s">
        <v>3</v>
      </c>
      <c r="CE1419">
        <v>30</v>
      </c>
      <c r="CF1419">
        <v>0</v>
      </c>
      <c r="CG1419">
        <v>0</v>
      </c>
      <c r="CM1419">
        <v>0</v>
      </c>
      <c r="CN1419" t="s">
        <v>3</v>
      </c>
      <c r="CO1419">
        <v>0</v>
      </c>
      <c r="CP1419">
        <f t="shared" ref="CP1419:CP1425" si="1295">(P1419+Q1419+S1419)</f>
        <v>93.16</v>
      </c>
      <c r="CQ1419">
        <f t="shared" ref="CQ1419:CQ1425" si="1296">ROUND((ROUND((AC1419*AW1419*1),2)*BC1419),2)</f>
        <v>0</v>
      </c>
      <c r="CR1419">
        <f t="shared" ref="CR1419:CR1425" si="1297">(ROUND((ROUND(((ET1419)*AV1419*1),2)*BB1419),2)+ROUND((ROUND(((AE1419-(EU1419))*AV1419*1),2)*BS1419),2))</f>
        <v>0</v>
      </c>
      <c r="CS1419">
        <f t="shared" ref="CS1419:CS1425" si="1298">ROUND((ROUND((AE1419*AV1419*1),2)*BS1419),2)</f>
        <v>0</v>
      </c>
      <c r="CT1419">
        <f t="shared" ref="CT1419:CT1425" si="1299">ROUND((ROUND((AF1419*AV1419*1),2)*BA1419),2)</f>
        <v>15508.08</v>
      </c>
      <c r="CU1419">
        <f t="shared" ref="CU1419:CU1425" si="1300">AG1419</f>
        <v>0</v>
      </c>
      <c r="CV1419">
        <f t="shared" ref="CV1419:CV1425" si="1301">(AH1419*AV1419)</f>
        <v>57.5</v>
      </c>
      <c r="CW1419">
        <f t="shared" ref="CW1419:CX1425" si="1302">AI1419</f>
        <v>0</v>
      </c>
      <c r="CX1419">
        <f t="shared" si="1302"/>
        <v>0</v>
      </c>
      <c r="CY1419">
        <f t="shared" ref="CY1419:CY1425" si="1303">S1419*(BZ1419/100)</f>
        <v>65.211999999999989</v>
      </c>
      <c r="CZ1419">
        <f t="shared" ref="CZ1419:CZ1425" si="1304">S1419*(CA1419/100)</f>
        <v>38.195599999999999</v>
      </c>
      <c r="DC1419" t="s">
        <v>3</v>
      </c>
      <c r="DD1419" t="s">
        <v>3</v>
      </c>
      <c r="DE1419" t="s">
        <v>3</v>
      </c>
      <c r="DF1419" t="s">
        <v>3</v>
      </c>
      <c r="DG1419" t="s">
        <v>3</v>
      </c>
      <c r="DH1419" t="s">
        <v>3</v>
      </c>
      <c r="DI1419" t="s">
        <v>3</v>
      </c>
      <c r="DJ1419" t="s">
        <v>3</v>
      </c>
      <c r="DK1419" t="s">
        <v>3</v>
      </c>
      <c r="DL1419" t="s">
        <v>3</v>
      </c>
      <c r="DM1419" t="s">
        <v>3</v>
      </c>
      <c r="DN1419">
        <v>80</v>
      </c>
      <c r="DO1419">
        <v>55</v>
      </c>
      <c r="DP1419">
        <v>1.0469999999999999</v>
      </c>
      <c r="DQ1419">
        <v>1</v>
      </c>
      <c r="DU1419">
        <v>1005</v>
      </c>
      <c r="DV1419" t="s">
        <v>22</v>
      </c>
      <c r="DW1419" t="s">
        <v>22</v>
      </c>
      <c r="DX1419">
        <v>100</v>
      </c>
      <c r="DZ1419" t="s">
        <v>3</v>
      </c>
      <c r="EA1419" t="s">
        <v>3</v>
      </c>
      <c r="EB1419" t="s">
        <v>3</v>
      </c>
      <c r="EC1419" t="s">
        <v>3</v>
      </c>
      <c r="EE1419">
        <v>54687882</v>
      </c>
      <c r="EF1419">
        <v>60</v>
      </c>
      <c r="EG1419" t="s">
        <v>24</v>
      </c>
      <c r="EH1419">
        <v>0</v>
      </c>
      <c r="EI1419" t="s">
        <v>3</v>
      </c>
      <c r="EJ1419">
        <v>1</v>
      </c>
      <c r="EK1419">
        <v>456</v>
      </c>
      <c r="EL1419" t="s">
        <v>25</v>
      </c>
      <c r="EM1419" t="s">
        <v>26</v>
      </c>
      <c r="EO1419" t="s">
        <v>3</v>
      </c>
      <c r="EQ1419">
        <v>0</v>
      </c>
      <c r="ER1419">
        <v>587.65</v>
      </c>
      <c r="ES1419">
        <v>0</v>
      </c>
      <c r="ET1419">
        <v>0</v>
      </c>
      <c r="EU1419">
        <v>0</v>
      </c>
      <c r="EV1419">
        <v>587.65</v>
      </c>
      <c r="EW1419">
        <v>57.5</v>
      </c>
      <c r="EX1419">
        <v>0</v>
      </c>
      <c r="EY1419">
        <v>0</v>
      </c>
      <c r="FQ1419">
        <v>0</v>
      </c>
      <c r="FR1419">
        <f t="shared" ref="FR1419:FR1425" si="1305">ROUND(IF(AND(BH1419=3,BI1419=3),P1419,0),2)</f>
        <v>0</v>
      </c>
      <c r="FS1419">
        <v>0</v>
      </c>
      <c r="FX1419">
        <v>80</v>
      </c>
      <c r="FY1419">
        <v>55</v>
      </c>
      <c r="GA1419" t="s">
        <v>3</v>
      </c>
      <c r="GD1419">
        <v>0</v>
      </c>
      <c r="GF1419">
        <v>-1681123399</v>
      </c>
      <c r="GG1419">
        <v>2</v>
      </c>
      <c r="GH1419">
        <v>1</v>
      </c>
      <c r="GI1419">
        <v>3</v>
      </c>
      <c r="GJ1419">
        <v>0</v>
      </c>
      <c r="GK1419">
        <f>ROUND(R1419*(R12)/100,2)</f>
        <v>0</v>
      </c>
      <c r="GL1419">
        <f t="shared" ref="GL1419:GL1425" si="1306">ROUND(IF(AND(BH1419=3,BI1419=3,FS1419&lt;&gt;0),P1419,0),2)</f>
        <v>0</v>
      </c>
      <c r="GM1419">
        <f t="shared" ref="GM1419:GM1425" si="1307">ROUND(O1419+X1419+Y1419+GK1419,2)+GX1419</f>
        <v>196.57</v>
      </c>
      <c r="GN1419">
        <f t="shared" ref="GN1419:GN1425" si="1308">IF(OR(BI1419=0,BI1419=1),ROUND(O1419+X1419+Y1419+GK1419,2),0)</f>
        <v>196.57</v>
      </c>
      <c r="GO1419">
        <f t="shared" ref="GO1419:GO1425" si="1309">IF(BI1419=2,ROUND(O1419+X1419+Y1419+GK1419,2),0)</f>
        <v>0</v>
      </c>
      <c r="GP1419">
        <f t="shared" ref="GP1419:GP1425" si="1310">IF(BI1419=4,ROUND(O1419+X1419+Y1419+GK1419,2)+GX1419,0)</f>
        <v>0</v>
      </c>
      <c r="GR1419">
        <v>0</v>
      </c>
      <c r="GS1419">
        <v>3</v>
      </c>
      <c r="GT1419">
        <v>0</v>
      </c>
      <c r="GU1419" t="s">
        <v>3</v>
      </c>
      <c r="GV1419">
        <f t="shared" ref="GV1419:GV1425" si="1311">ROUND((GT1419),6)</f>
        <v>0</v>
      </c>
      <c r="GW1419">
        <v>1</v>
      </c>
      <c r="GX1419">
        <f t="shared" ref="GX1419:GX1425" si="1312">ROUND(HC1419*I1419,2)</f>
        <v>0</v>
      </c>
      <c r="HA1419">
        <v>0</v>
      </c>
      <c r="HB1419">
        <v>0</v>
      </c>
      <c r="HC1419">
        <f t="shared" ref="HC1419:HC1425" si="1313">GV1419*GW1419</f>
        <v>0</v>
      </c>
      <c r="HE1419" t="s">
        <v>3</v>
      </c>
      <c r="HF1419" t="s">
        <v>3</v>
      </c>
      <c r="HM1419" t="s">
        <v>3</v>
      </c>
      <c r="HN1419" t="s">
        <v>3</v>
      </c>
      <c r="HO1419" t="s">
        <v>3</v>
      </c>
      <c r="HP1419" t="s">
        <v>3</v>
      </c>
      <c r="HQ1419" t="s">
        <v>3</v>
      </c>
      <c r="IK1419">
        <v>0</v>
      </c>
    </row>
    <row r="1420" spans="1:245" x14ac:dyDescent="0.2">
      <c r="A1420">
        <v>18</v>
      </c>
      <c r="B1420">
        <v>1</v>
      </c>
      <c r="C1420">
        <v>665</v>
      </c>
      <c r="E1420" t="s">
        <v>27</v>
      </c>
      <c r="F1420" t="s">
        <v>28</v>
      </c>
      <c r="G1420" t="s">
        <v>29</v>
      </c>
      <c r="H1420" t="s">
        <v>30</v>
      </c>
      <c r="I1420">
        <f>I1419*J1420</f>
        <v>-2.76E-2</v>
      </c>
      <c r="J1420">
        <v>-4.5999999999999996</v>
      </c>
      <c r="K1420">
        <v>-4.5999999999999996</v>
      </c>
      <c r="O1420">
        <f t="shared" si="1278"/>
        <v>0</v>
      </c>
      <c r="P1420">
        <f t="shared" si="1279"/>
        <v>0</v>
      </c>
      <c r="Q1420">
        <f t="shared" si="1280"/>
        <v>0</v>
      </c>
      <c r="R1420">
        <f t="shared" si="1281"/>
        <v>0</v>
      </c>
      <c r="S1420">
        <f t="shared" si="1282"/>
        <v>0</v>
      </c>
      <c r="T1420">
        <f t="shared" si="1283"/>
        <v>0</v>
      </c>
      <c r="U1420">
        <f t="shared" si="1284"/>
        <v>0</v>
      </c>
      <c r="V1420">
        <f t="shared" si="1285"/>
        <v>0</v>
      </c>
      <c r="W1420">
        <f t="shared" si="1286"/>
        <v>0</v>
      </c>
      <c r="X1420">
        <f t="shared" si="1287"/>
        <v>0</v>
      </c>
      <c r="Y1420">
        <f t="shared" si="1287"/>
        <v>0</v>
      </c>
      <c r="AA1420">
        <v>55282325</v>
      </c>
      <c r="AB1420">
        <f t="shared" si="1288"/>
        <v>0</v>
      </c>
      <c r="AC1420">
        <f t="shared" si="1289"/>
        <v>0</v>
      </c>
      <c r="AD1420">
        <f t="shared" si="1290"/>
        <v>0</v>
      </c>
      <c r="AE1420">
        <f t="shared" si="1291"/>
        <v>0</v>
      </c>
      <c r="AF1420">
        <f t="shared" si="1291"/>
        <v>0</v>
      </c>
      <c r="AG1420">
        <f t="shared" si="1292"/>
        <v>0</v>
      </c>
      <c r="AH1420">
        <f t="shared" si="1293"/>
        <v>0</v>
      </c>
      <c r="AI1420">
        <f t="shared" si="1293"/>
        <v>0</v>
      </c>
      <c r="AJ1420">
        <f t="shared" si="1294"/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1</v>
      </c>
      <c r="AW1420">
        <v>1</v>
      </c>
      <c r="AZ1420">
        <v>1</v>
      </c>
      <c r="BA1420">
        <v>1</v>
      </c>
      <c r="BB1420">
        <v>1</v>
      </c>
      <c r="BC1420">
        <v>1</v>
      </c>
      <c r="BD1420" t="s">
        <v>3</v>
      </c>
      <c r="BE1420" t="s">
        <v>3</v>
      </c>
      <c r="BF1420" t="s">
        <v>3</v>
      </c>
      <c r="BG1420" t="s">
        <v>3</v>
      </c>
      <c r="BH1420">
        <v>3</v>
      </c>
      <c r="BI1420">
        <v>1</v>
      </c>
      <c r="BJ1420" t="s">
        <v>3</v>
      </c>
      <c r="BM1420">
        <v>456</v>
      </c>
      <c r="BN1420">
        <v>0</v>
      </c>
      <c r="BO1420" t="s">
        <v>3</v>
      </c>
      <c r="BP1420">
        <v>0</v>
      </c>
      <c r="BQ1420">
        <v>60</v>
      </c>
      <c r="BR1420">
        <v>1</v>
      </c>
      <c r="BS1420">
        <v>1</v>
      </c>
      <c r="BT1420">
        <v>1</v>
      </c>
      <c r="BU1420">
        <v>1</v>
      </c>
      <c r="BV1420">
        <v>1</v>
      </c>
      <c r="BW1420">
        <v>1</v>
      </c>
      <c r="BX1420">
        <v>1</v>
      </c>
      <c r="BY1420" t="s">
        <v>3</v>
      </c>
      <c r="BZ1420">
        <v>0</v>
      </c>
      <c r="CA1420">
        <v>0</v>
      </c>
      <c r="CB1420" t="s">
        <v>3</v>
      </c>
      <c r="CE1420">
        <v>30</v>
      </c>
      <c r="CF1420">
        <v>0</v>
      </c>
      <c r="CG1420">
        <v>0</v>
      </c>
      <c r="CM1420">
        <v>0</v>
      </c>
      <c r="CN1420" t="s">
        <v>3</v>
      </c>
      <c r="CO1420">
        <v>0</v>
      </c>
      <c r="CP1420">
        <f t="shared" si="1295"/>
        <v>0</v>
      </c>
      <c r="CQ1420">
        <f t="shared" si="1296"/>
        <v>0</v>
      </c>
      <c r="CR1420">
        <f t="shared" si="1297"/>
        <v>0</v>
      </c>
      <c r="CS1420">
        <f t="shared" si="1298"/>
        <v>0</v>
      </c>
      <c r="CT1420">
        <f t="shared" si="1299"/>
        <v>0</v>
      </c>
      <c r="CU1420">
        <f t="shared" si="1300"/>
        <v>0</v>
      </c>
      <c r="CV1420">
        <f t="shared" si="1301"/>
        <v>0</v>
      </c>
      <c r="CW1420">
        <f t="shared" si="1302"/>
        <v>0</v>
      </c>
      <c r="CX1420">
        <f t="shared" si="1302"/>
        <v>0</v>
      </c>
      <c r="CY1420">
        <f t="shared" si="1303"/>
        <v>0</v>
      </c>
      <c r="CZ1420">
        <f t="shared" si="1304"/>
        <v>0</v>
      </c>
      <c r="DC1420" t="s">
        <v>3</v>
      </c>
      <c r="DD1420" t="s">
        <v>3</v>
      </c>
      <c r="DE1420" t="s">
        <v>3</v>
      </c>
      <c r="DF1420" t="s">
        <v>3</v>
      </c>
      <c r="DG1420" t="s">
        <v>3</v>
      </c>
      <c r="DH1420" t="s">
        <v>3</v>
      </c>
      <c r="DI1420" t="s">
        <v>3</v>
      </c>
      <c r="DJ1420" t="s">
        <v>3</v>
      </c>
      <c r="DK1420" t="s">
        <v>3</v>
      </c>
      <c r="DL1420" t="s">
        <v>3</v>
      </c>
      <c r="DM1420" t="s">
        <v>3</v>
      </c>
      <c r="DN1420">
        <v>80</v>
      </c>
      <c r="DO1420">
        <v>55</v>
      </c>
      <c r="DP1420">
        <v>1.0469999999999999</v>
      </c>
      <c r="DQ1420">
        <v>1</v>
      </c>
      <c r="DU1420">
        <v>1009</v>
      </c>
      <c r="DV1420" t="s">
        <v>30</v>
      </c>
      <c r="DW1420" t="s">
        <v>30</v>
      </c>
      <c r="DX1420">
        <v>1000</v>
      </c>
      <c r="DZ1420" t="s">
        <v>3</v>
      </c>
      <c r="EA1420" t="s">
        <v>3</v>
      </c>
      <c r="EB1420" t="s">
        <v>3</v>
      </c>
      <c r="EC1420" t="s">
        <v>3</v>
      </c>
      <c r="EE1420">
        <v>54687882</v>
      </c>
      <c r="EF1420">
        <v>60</v>
      </c>
      <c r="EG1420" t="s">
        <v>24</v>
      </c>
      <c r="EH1420">
        <v>0</v>
      </c>
      <c r="EI1420" t="s">
        <v>3</v>
      </c>
      <c r="EJ1420">
        <v>1</v>
      </c>
      <c r="EK1420">
        <v>456</v>
      </c>
      <c r="EL1420" t="s">
        <v>25</v>
      </c>
      <c r="EM1420" t="s">
        <v>26</v>
      </c>
      <c r="EO1420" t="s">
        <v>3</v>
      </c>
      <c r="EQ1420">
        <v>32768</v>
      </c>
      <c r="ER1420">
        <v>0</v>
      </c>
      <c r="ES1420">
        <v>0</v>
      </c>
      <c r="ET1420">
        <v>0</v>
      </c>
      <c r="EU1420">
        <v>0</v>
      </c>
      <c r="EV1420">
        <v>0</v>
      </c>
      <c r="EW1420">
        <v>0</v>
      </c>
      <c r="EX1420">
        <v>0</v>
      </c>
      <c r="FQ1420">
        <v>0</v>
      </c>
      <c r="FR1420">
        <f t="shared" si="1305"/>
        <v>0</v>
      </c>
      <c r="FS1420">
        <v>0</v>
      </c>
      <c r="FX1420">
        <v>80</v>
      </c>
      <c r="FY1420">
        <v>55</v>
      </c>
      <c r="GA1420" t="s">
        <v>3</v>
      </c>
      <c r="GD1420">
        <v>0</v>
      </c>
      <c r="GF1420">
        <v>1489638031</v>
      </c>
      <c r="GG1420">
        <v>2</v>
      </c>
      <c r="GH1420">
        <v>1</v>
      </c>
      <c r="GI1420">
        <v>3</v>
      </c>
      <c r="GJ1420">
        <v>0</v>
      </c>
      <c r="GK1420">
        <f>ROUND(R1420*(R12)/100,2)</f>
        <v>0</v>
      </c>
      <c r="GL1420">
        <f t="shared" si="1306"/>
        <v>0</v>
      </c>
      <c r="GM1420">
        <f t="shared" si="1307"/>
        <v>0</v>
      </c>
      <c r="GN1420">
        <f t="shared" si="1308"/>
        <v>0</v>
      </c>
      <c r="GO1420">
        <f t="shared" si="1309"/>
        <v>0</v>
      </c>
      <c r="GP1420">
        <f t="shared" si="1310"/>
        <v>0</v>
      </c>
      <c r="GR1420">
        <v>0</v>
      </c>
      <c r="GS1420">
        <v>3</v>
      </c>
      <c r="GT1420">
        <v>0</v>
      </c>
      <c r="GU1420" t="s">
        <v>3</v>
      </c>
      <c r="GV1420">
        <f t="shared" si="1311"/>
        <v>0</v>
      </c>
      <c r="GW1420">
        <v>1</v>
      </c>
      <c r="GX1420">
        <f t="shared" si="1312"/>
        <v>0</v>
      </c>
      <c r="HA1420">
        <v>0</v>
      </c>
      <c r="HB1420">
        <v>0</v>
      </c>
      <c r="HC1420">
        <f t="shared" si="1313"/>
        <v>0</v>
      </c>
      <c r="HE1420" t="s">
        <v>3</v>
      </c>
      <c r="HF1420" t="s">
        <v>3</v>
      </c>
      <c r="HM1420" t="s">
        <v>3</v>
      </c>
      <c r="HN1420" t="s">
        <v>3</v>
      </c>
      <c r="HO1420" t="s">
        <v>3</v>
      </c>
      <c r="HP1420" t="s">
        <v>3</v>
      </c>
      <c r="HQ1420" t="s">
        <v>3</v>
      </c>
      <c r="IK1420">
        <v>0</v>
      </c>
    </row>
    <row r="1421" spans="1:245" x14ac:dyDescent="0.2">
      <c r="A1421">
        <v>17</v>
      </c>
      <c r="B1421">
        <v>1</v>
      </c>
      <c r="C1421">
        <f>ROW(SmtRes!A666)</f>
        <v>666</v>
      </c>
      <c r="D1421">
        <f>ROW(EtalonRes!A705)</f>
        <v>705</v>
      </c>
      <c r="E1421" t="s">
        <v>31</v>
      </c>
      <c r="F1421" t="s">
        <v>32</v>
      </c>
      <c r="G1421" t="s">
        <v>33</v>
      </c>
      <c r="H1421" t="s">
        <v>34</v>
      </c>
      <c r="I1421">
        <v>0.35</v>
      </c>
      <c r="J1421">
        <v>0</v>
      </c>
      <c r="K1421">
        <v>0.35</v>
      </c>
      <c r="O1421">
        <f t="shared" si="1278"/>
        <v>56.74</v>
      </c>
      <c r="P1421">
        <f t="shared" si="1279"/>
        <v>0</v>
      </c>
      <c r="Q1421">
        <f t="shared" si="1280"/>
        <v>0</v>
      </c>
      <c r="R1421">
        <f t="shared" si="1281"/>
        <v>0</v>
      </c>
      <c r="S1421">
        <f t="shared" si="1282"/>
        <v>56.74</v>
      </c>
      <c r="T1421">
        <f t="shared" si="1283"/>
        <v>0</v>
      </c>
      <c r="U1421">
        <f t="shared" si="1284"/>
        <v>0.21</v>
      </c>
      <c r="V1421">
        <f t="shared" si="1285"/>
        <v>0</v>
      </c>
      <c r="W1421">
        <f t="shared" si="1286"/>
        <v>0</v>
      </c>
      <c r="X1421">
        <f t="shared" si="1287"/>
        <v>47.09</v>
      </c>
      <c r="Y1421">
        <f t="shared" si="1287"/>
        <v>23.26</v>
      </c>
      <c r="AA1421">
        <v>55282325</v>
      </c>
      <c r="AB1421">
        <f t="shared" si="1288"/>
        <v>6.13</v>
      </c>
      <c r="AC1421">
        <f t="shared" si="1289"/>
        <v>0</v>
      </c>
      <c r="AD1421">
        <f t="shared" si="1290"/>
        <v>0</v>
      </c>
      <c r="AE1421">
        <f t="shared" si="1291"/>
        <v>0</v>
      </c>
      <c r="AF1421">
        <f t="shared" si="1291"/>
        <v>6.13</v>
      </c>
      <c r="AG1421">
        <f t="shared" si="1292"/>
        <v>0</v>
      </c>
      <c r="AH1421">
        <f t="shared" si="1293"/>
        <v>0.6</v>
      </c>
      <c r="AI1421">
        <f t="shared" si="1293"/>
        <v>0</v>
      </c>
      <c r="AJ1421">
        <f t="shared" si="1294"/>
        <v>0</v>
      </c>
      <c r="AK1421">
        <v>6.13</v>
      </c>
      <c r="AL1421">
        <v>0</v>
      </c>
      <c r="AM1421">
        <v>0</v>
      </c>
      <c r="AN1421">
        <v>0</v>
      </c>
      <c r="AO1421">
        <v>6.13</v>
      </c>
      <c r="AP1421">
        <v>0</v>
      </c>
      <c r="AQ1421">
        <v>0.6</v>
      </c>
      <c r="AR1421">
        <v>0</v>
      </c>
      <c r="AS1421">
        <v>0</v>
      </c>
      <c r="AT1421">
        <v>83</v>
      </c>
      <c r="AU1421">
        <v>41</v>
      </c>
      <c r="AV1421">
        <v>1</v>
      </c>
      <c r="AW1421">
        <v>1</v>
      </c>
      <c r="AZ1421">
        <v>1</v>
      </c>
      <c r="BA1421">
        <v>26.39</v>
      </c>
      <c r="BB1421">
        <v>1</v>
      </c>
      <c r="BC1421">
        <v>1</v>
      </c>
      <c r="BD1421" t="s">
        <v>3</v>
      </c>
      <c r="BE1421" t="s">
        <v>3</v>
      </c>
      <c r="BF1421" t="s">
        <v>3</v>
      </c>
      <c r="BG1421" t="s">
        <v>3</v>
      </c>
      <c r="BH1421">
        <v>0</v>
      </c>
      <c r="BI1421">
        <v>1</v>
      </c>
      <c r="BJ1421" t="s">
        <v>35</v>
      </c>
      <c r="BM1421">
        <v>478</v>
      </c>
      <c r="BN1421">
        <v>0</v>
      </c>
      <c r="BO1421" t="s">
        <v>32</v>
      </c>
      <c r="BP1421">
        <v>1</v>
      </c>
      <c r="BQ1421">
        <v>60</v>
      </c>
      <c r="BR1421">
        <v>0</v>
      </c>
      <c r="BS1421">
        <v>26.39</v>
      </c>
      <c r="BT1421">
        <v>1</v>
      </c>
      <c r="BU1421">
        <v>1</v>
      </c>
      <c r="BV1421">
        <v>1</v>
      </c>
      <c r="BW1421">
        <v>1</v>
      </c>
      <c r="BX1421">
        <v>1</v>
      </c>
      <c r="BY1421" t="s">
        <v>3</v>
      </c>
      <c r="BZ1421">
        <v>83</v>
      </c>
      <c r="CA1421">
        <v>41</v>
      </c>
      <c r="CB1421" t="s">
        <v>3</v>
      </c>
      <c r="CE1421">
        <v>30</v>
      </c>
      <c r="CF1421">
        <v>0</v>
      </c>
      <c r="CG1421">
        <v>0</v>
      </c>
      <c r="CM1421">
        <v>0</v>
      </c>
      <c r="CN1421" t="s">
        <v>3</v>
      </c>
      <c r="CO1421">
        <v>0</v>
      </c>
      <c r="CP1421">
        <f t="shared" si="1295"/>
        <v>56.74</v>
      </c>
      <c r="CQ1421">
        <f t="shared" si="1296"/>
        <v>0</v>
      </c>
      <c r="CR1421">
        <f t="shared" si="1297"/>
        <v>0</v>
      </c>
      <c r="CS1421">
        <f t="shared" si="1298"/>
        <v>0</v>
      </c>
      <c r="CT1421">
        <f t="shared" si="1299"/>
        <v>161.77000000000001</v>
      </c>
      <c r="CU1421">
        <f t="shared" si="1300"/>
        <v>0</v>
      </c>
      <c r="CV1421">
        <f t="shared" si="1301"/>
        <v>0.6</v>
      </c>
      <c r="CW1421">
        <f t="shared" si="1302"/>
        <v>0</v>
      </c>
      <c r="CX1421">
        <f t="shared" si="1302"/>
        <v>0</v>
      </c>
      <c r="CY1421">
        <f t="shared" si="1303"/>
        <v>47.094200000000001</v>
      </c>
      <c r="CZ1421">
        <f t="shared" si="1304"/>
        <v>23.263400000000001</v>
      </c>
      <c r="DC1421" t="s">
        <v>3</v>
      </c>
      <c r="DD1421" t="s">
        <v>3</v>
      </c>
      <c r="DE1421" t="s">
        <v>3</v>
      </c>
      <c r="DF1421" t="s">
        <v>3</v>
      </c>
      <c r="DG1421" t="s">
        <v>3</v>
      </c>
      <c r="DH1421" t="s">
        <v>3</v>
      </c>
      <c r="DI1421" t="s">
        <v>3</v>
      </c>
      <c r="DJ1421" t="s">
        <v>3</v>
      </c>
      <c r="DK1421" t="s">
        <v>3</v>
      </c>
      <c r="DL1421" t="s">
        <v>3</v>
      </c>
      <c r="DM1421" t="s">
        <v>3</v>
      </c>
      <c r="DN1421">
        <v>100</v>
      </c>
      <c r="DO1421">
        <v>64</v>
      </c>
      <c r="DP1421">
        <v>1.0249999999999999</v>
      </c>
      <c r="DQ1421">
        <v>1</v>
      </c>
      <c r="DU1421">
        <v>1013</v>
      </c>
      <c r="DV1421" t="s">
        <v>34</v>
      </c>
      <c r="DW1421" t="s">
        <v>34</v>
      </c>
      <c r="DX1421">
        <v>1</v>
      </c>
      <c r="DZ1421" t="s">
        <v>3</v>
      </c>
      <c r="EA1421" t="s">
        <v>3</v>
      </c>
      <c r="EB1421" t="s">
        <v>3</v>
      </c>
      <c r="EC1421" t="s">
        <v>3</v>
      </c>
      <c r="EE1421">
        <v>54687904</v>
      </c>
      <c r="EF1421">
        <v>60</v>
      </c>
      <c r="EG1421" t="s">
        <v>24</v>
      </c>
      <c r="EH1421">
        <v>0</v>
      </c>
      <c r="EI1421" t="s">
        <v>3</v>
      </c>
      <c r="EJ1421">
        <v>1</v>
      </c>
      <c r="EK1421">
        <v>478</v>
      </c>
      <c r="EL1421" t="s">
        <v>36</v>
      </c>
      <c r="EM1421" t="s">
        <v>37</v>
      </c>
      <c r="EO1421" t="s">
        <v>3</v>
      </c>
      <c r="EQ1421">
        <v>0</v>
      </c>
      <c r="ER1421">
        <v>6.13</v>
      </c>
      <c r="ES1421">
        <v>0</v>
      </c>
      <c r="ET1421">
        <v>0</v>
      </c>
      <c r="EU1421">
        <v>0</v>
      </c>
      <c r="EV1421">
        <v>6.13</v>
      </c>
      <c r="EW1421">
        <v>0.6</v>
      </c>
      <c r="EX1421">
        <v>0</v>
      </c>
      <c r="EY1421">
        <v>0</v>
      </c>
      <c r="FQ1421">
        <v>0</v>
      </c>
      <c r="FR1421">
        <f t="shared" si="1305"/>
        <v>0</v>
      </c>
      <c r="FS1421">
        <v>0</v>
      </c>
      <c r="FX1421">
        <v>100</v>
      </c>
      <c r="FY1421">
        <v>64</v>
      </c>
      <c r="GA1421" t="s">
        <v>3</v>
      </c>
      <c r="GD1421">
        <v>0</v>
      </c>
      <c r="GF1421">
        <v>-750453579</v>
      </c>
      <c r="GG1421">
        <v>2</v>
      </c>
      <c r="GH1421">
        <v>1</v>
      </c>
      <c r="GI1421">
        <v>3</v>
      </c>
      <c r="GJ1421">
        <v>0</v>
      </c>
      <c r="GK1421">
        <f>ROUND(R1421*(R12)/100,2)</f>
        <v>0</v>
      </c>
      <c r="GL1421">
        <f t="shared" si="1306"/>
        <v>0</v>
      </c>
      <c r="GM1421">
        <f t="shared" si="1307"/>
        <v>127.09</v>
      </c>
      <c r="GN1421">
        <f t="shared" si="1308"/>
        <v>127.09</v>
      </c>
      <c r="GO1421">
        <f t="shared" si="1309"/>
        <v>0</v>
      </c>
      <c r="GP1421">
        <f t="shared" si="1310"/>
        <v>0</v>
      </c>
      <c r="GR1421">
        <v>0</v>
      </c>
      <c r="GS1421">
        <v>3</v>
      </c>
      <c r="GT1421">
        <v>0</v>
      </c>
      <c r="GU1421" t="s">
        <v>3</v>
      </c>
      <c r="GV1421">
        <f t="shared" si="1311"/>
        <v>0</v>
      </c>
      <c r="GW1421">
        <v>1</v>
      </c>
      <c r="GX1421">
        <f t="shared" si="1312"/>
        <v>0</v>
      </c>
      <c r="HA1421">
        <v>0</v>
      </c>
      <c r="HB1421">
        <v>0</v>
      </c>
      <c r="HC1421">
        <f t="shared" si="1313"/>
        <v>0</v>
      </c>
      <c r="HE1421" t="s">
        <v>3</v>
      </c>
      <c r="HF1421" t="s">
        <v>3</v>
      </c>
      <c r="HM1421" t="s">
        <v>3</v>
      </c>
      <c r="HN1421" t="s">
        <v>3</v>
      </c>
      <c r="HO1421" t="s">
        <v>3</v>
      </c>
      <c r="HP1421" t="s">
        <v>3</v>
      </c>
      <c r="HQ1421" t="s">
        <v>3</v>
      </c>
      <c r="IK1421">
        <v>0</v>
      </c>
    </row>
    <row r="1422" spans="1:245" x14ac:dyDescent="0.2">
      <c r="A1422">
        <v>17</v>
      </c>
      <c r="B1422">
        <v>1</v>
      </c>
      <c r="C1422">
        <f>ROW(SmtRes!A668)</f>
        <v>668</v>
      </c>
      <c r="D1422">
        <f>ROW(EtalonRes!A707)</f>
        <v>707</v>
      </c>
      <c r="E1422" t="s">
        <v>38</v>
      </c>
      <c r="F1422" t="s">
        <v>39</v>
      </c>
      <c r="G1422" t="s">
        <v>40</v>
      </c>
      <c r="H1422" t="s">
        <v>22</v>
      </c>
      <c r="I1422">
        <f>ROUND(1.2/100,9)</f>
        <v>1.2E-2</v>
      </c>
      <c r="J1422">
        <v>0</v>
      </c>
      <c r="K1422">
        <f>ROUND(1.2/100,9)</f>
        <v>1.2E-2</v>
      </c>
      <c r="O1422">
        <f t="shared" si="1278"/>
        <v>60.7</v>
      </c>
      <c r="P1422">
        <f t="shared" si="1279"/>
        <v>0</v>
      </c>
      <c r="Q1422">
        <f t="shared" si="1280"/>
        <v>0</v>
      </c>
      <c r="R1422">
        <f t="shared" si="1281"/>
        <v>0</v>
      </c>
      <c r="S1422">
        <f t="shared" si="1282"/>
        <v>60.7</v>
      </c>
      <c r="T1422">
        <f t="shared" si="1283"/>
        <v>0</v>
      </c>
      <c r="U1422">
        <f t="shared" si="1284"/>
        <v>0.20891999999999999</v>
      </c>
      <c r="V1422">
        <f t="shared" si="1285"/>
        <v>0</v>
      </c>
      <c r="W1422">
        <f t="shared" si="1286"/>
        <v>0</v>
      </c>
      <c r="X1422">
        <f t="shared" si="1287"/>
        <v>42.49</v>
      </c>
      <c r="Y1422">
        <f t="shared" si="1287"/>
        <v>24.89</v>
      </c>
      <c r="AA1422">
        <v>55282325</v>
      </c>
      <c r="AB1422">
        <f t="shared" si="1288"/>
        <v>191.34</v>
      </c>
      <c r="AC1422">
        <f t="shared" si="1289"/>
        <v>0</v>
      </c>
      <c r="AD1422">
        <f t="shared" si="1290"/>
        <v>0</v>
      </c>
      <c r="AE1422">
        <f t="shared" si="1291"/>
        <v>0</v>
      </c>
      <c r="AF1422">
        <f t="shared" si="1291"/>
        <v>191.34</v>
      </c>
      <c r="AG1422">
        <f t="shared" si="1292"/>
        <v>0</v>
      </c>
      <c r="AH1422">
        <f t="shared" si="1293"/>
        <v>17.41</v>
      </c>
      <c r="AI1422">
        <f t="shared" si="1293"/>
        <v>0</v>
      </c>
      <c r="AJ1422">
        <f t="shared" si="1294"/>
        <v>0</v>
      </c>
      <c r="AK1422">
        <v>191.34</v>
      </c>
      <c r="AL1422">
        <v>0</v>
      </c>
      <c r="AM1422">
        <v>0</v>
      </c>
      <c r="AN1422">
        <v>0</v>
      </c>
      <c r="AO1422">
        <v>191.34</v>
      </c>
      <c r="AP1422">
        <v>0</v>
      </c>
      <c r="AQ1422">
        <v>17.41</v>
      </c>
      <c r="AR1422">
        <v>0</v>
      </c>
      <c r="AS1422">
        <v>0</v>
      </c>
      <c r="AT1422">
        <v>70</v>
      </c>
      <c r="AU1422">
        <v>41</v>
      </c>
      <c r="AV1422">
        <v>1</v>
      </c>
      <c r="AW1422">
        <v>1</v>
      </c>
      <c r="AZ1422">
        <v>1</v>
      </c>
      <c r="BA1422">
        <v>26.39</v>
      </c>
      <c r="BB1422">
        <v>1</v>
      </c>
      <c r="BC1422">
        <v>1</v>
      </c>
      <c r="BD1422" t="s">
        <v>3</v>
      </c>
      <c r="BE1422" t="s">
        <v>3</v>
      </c>
      <c r="BF1422" t="s">
        <v>3</v>
      </c>
      <c r="BG1422" t="s">
        <v>3</v>
      </c>
      <c r="BH1422">
        <v>0</v>
      </c>
      <c r="BI1422">
        <v>1</v>
      </c>
      <c r="BJ1422" t="s">
        <v>41</v>
      </c>
      <c r="BM1422">
        <v>441</v>
      </c>
      <c r="BN1422">
        <v>0</v>
      </c>
      <c r="BO1422" t="s">
        <v>39</v>
      </c>
      <c r="BP1422">
        <v>1</v>
      </c>
      <c r="BQ1422">
        <v>60</v>
      </c>
      <c r="BR1422">
        <v>0</v>
      </c>
      <c r="BS1422">
        <v>26.39</v>
      </c>
      <c r="BT1422">
        <v>1</v>
      </c>
      <c r="BU1422">
        <v>1</v>
      </c>
      <c r="BV1422">
        <v>1</v>
      </c>
      <c r="BW1422">
        <v>1</v>
      </c>
      <c r="BX1422">
        <v>1</v>
      </c>
      <c r="BY1422" t="s">
        <v>3</v>
      </c>
      <c r="BZ1422">
        <v>70</v>
      </c>
      <c r="CA1422">
        <v>41</v>
      </c>
      <c r="CB1422" t="s">
        <v>3</v>
      </c>
      <c r="CE1422">
        <v>30</v>
      </c>
      <c r="CF1422">
        <v>0</v>
      </c>
      <c r="CG1422">
        <v>0</v>
      </c>
      <c r="CM1422">
        <v>0</v>
      </c>
      <c r="CN1422" t="s">
        <v>3</v>
      </c>
      <c r="CO1422">
        <v>0</v>
      </c>
      <c r="CP1422">
        <f t="shared" si="1295"/>
        <v>60.7</v>
      </c>
      <c r="CQ1422">
        <f t="shared" si="1296"/>
        <v>0</v>
      </c>
      <c r="CR1422">
        <f t="shared" si="1297"/>
        <v>0</v>
      </c>
      <c r="CS1422">
        <f t="shared" si="1298"/>
        <v>0</v>
      </c>
      <c r="CT1422">
        <f t="shared" si="1299"/>
        <v>5049.46</v>
      </c>
      <c r="CU1422">
        <f t="shared" si="1300"/>
        <v>0</v>
      </c>
      <c r="CV1422">
        <f t="shared" si="1301"/>
        <v>17.41</v>
      </c>
      <c r="CW1422">
        <f t="shared" si="1302"/>
        <v>0</v>
      </c>
      <c r="CX1422">
        <f t="shared" si="1302"/>
        <v>0</v>
      </c>
      <c r="CY1422">
        <f t="shared" si="1303"/>
        <v>42.49</v>
      </c>
      <c r="CZ1422">
        <f t="shared" si="1304"/>
        <v>24.887</v>
      </c>
      <c r="DC1422" t="s">
        <v>3</v>
      </c>
      <c r="DD1422" t="s">
        <v>3</v>
      </c>
      <c r="DE1422" t="s">
        <v>3</v>
      </c>
      <c r="DF1422" t="s">
        <v>3</v>
      </c>
      <c r="DG1422" t="s">
        <v>3</v>
      </c>
      <c r="DH1422" t="s">
        <v>3</v>
      </c>
      <c r="DI1422" t="s">
        <v>3</v>
      </c>
      <c r="DJ1422" t="s">
        <v>3</v>
      </c>
      <c r="DK1422" t="s">
        <v>3</v>
      </c>
      <c r="DL1422" t="s">
        <v>3</v>
      </c>
      <c r="DM1422" t="s">
        <v>3</v>
      </c>
      <c r="DN1422">
        <v>80</v>
      </c>
      <c r="DO1422">
        <v>55</v>
      </c>
      <c r="DP1422">
        <v>1.0469999999999999</v>
      </c>
      <c r="DQ1422">
        <v>1</v>
      </c>
      <c r="DU1422">
        <v>1005</v>
      </c>
      <c r="DV1422" t="s">
        <v>22</v>
      </c>
      <c r="DW1422" t="s">
        <v>22</v>
      </c>
      <c r="DX1422">
        <v>100</v>
      </c>
      <c r="DZ1422" t="s">
        <v>3</v>
      </c>
      <c r="EA1422" t="s">
        <v>3</v>
      </c>
      <c r="EB1422" t="s">
        <v>3</v>
      </c>
      <c r="EC1422" t="s">
        <v>3</v>
      </c>
      <c r="EE1422">
        <v>54687867</v>
      </c>
      <c r="EF1422">
        <v>60</v>
      </c>
      <c r="EG1422" t="s">
        <v>24</v>
      </c>
      <c r="EH1422">
        <v>0</v>
      </c>
      <c r="EI1422" t="s">
        <v>3</v>
      </c>
      <c r="EJ1422">
        <v>1</v>
      </c>
      <c r="EK1422">
        <v>441</v>
      </c>
      <c r="EL1422" t="s">
        <v>42</v>
      </c>
      <c r="EM1422" t="s">
        <v>43</v>
      </c>
      <c r="EO1422" t="s">
        <v>3</v>
      </c>
      <c r="EQ1422">
        <v>0</v>
      </c>
      <c r="ER1422">
        <v>191.34</v>
      </c>
      <c r="ES1422">
        <v>0</v>
      </c>
      <c r="ET1422">
        <v>0</v>
      </c>
      <c r="EU1422">
        <v>0</v>
      </c>
      <c r="EV1422">
        <v>191.34</v>
      </c>
      <c r="EW1422">
        <v>17.41</v>
      </c>
      <c r="EX1422">
        <v>0</v>
      </c>
      <c r="EY1422">
        <v>0</v>
      </c>
      <c r="FQ1422">
        <v>0</v>
      </c>
      <c r="FR1422">
        <f t="shared" si="1305"/>
        <v>0</v>
      </c>
      <c r="FS1422">
        <v>0</v>
      </c>
      <c r="FX1422">
        <v>80</v>
      </c>
      <c r="FY1422">
        <v>55</v>
      </c>
      <c r="GA1422" t="s">
        <v>3</v>
      </c>
      <c r="GD1422">
        <v>0</v>
      </c>
      <c r="GF1422">
        <v>-839833208</v>
      </c>
      <c r="GG1422">
        <v>2</v>
      </c>
      <c r="GH1422">
        <v>1</v>
      </c>
      <c r="GI1422">
        <v>3</v>
      </c>
      <c r="GJ1422">
        <v>0</v>
      </c>
      <c r="GK1422">
        <f>ROUND(R1422*(R12)/100,2)</f>
        <v>0</v>
      </c>
      <c r="GL1422">
        <f t="shared" si="1306"/>
        <v>0</v>
      </c>
      <c r="GM1422">
        <f t="shared" si="1307"/>
        <v>128.08000000000001</v>
      </c>
      <c r="GN1422">
        <f t="shared" si="1308"/>
        <v>128.08000000000001</v>
      </c>
      <c r="GO1422">
        <f t="shared" si="1309"/>
        <v>0</v>
      </c>
      <c r="GP1422">
        <f t="shared" si="1310"/>
        <v>0</v>
      </c>
      <c r="GR1422">
        <v>0</v>
      </c>
      <c r="GS1422">
        <v>3</v>
      </c>
      <c r="GT1422">
        <v>0</v>
      </c>
      <c r="GU1422" t="s">
        <v>3</v>
      </c>
      <c r="GV1422">
        <f t="shared" si="1311"/>
        <v>0</v>
      </c>
      <c r="GW1422">
        <v>1</v>
      </c>
      <c r="GX1422">
        <f t="shared" si="1312"/>
        <v>0</v>
      </c>
      <c r="HA1422">
        <v>0</v>
      </c>
      <c r="HB1422">
        <v>0</v>
      </c>
      <c r="HC1422">
        <f t="shared" si="1313"/>
        <v>0</v>
      </c>
      <c r="HE1422" t="s">
        <v>3</v>
      </c>
      <c r="HF1422" t="s">
        <v>3</v>
      </c>
      <c r="HM1422" t="s">
        <v>3</v>
      </c>
      <c r="HN1422" t="s">
        <v>3</v>
      </c>
      <c r="HO1422" t="s">
        <v>3</v>
      </c>
      <c r="HP1422" t="s">
        <v>3</v>
      </c>
      <c r="HQ1422" t="s">
        <v>3</v>
      </c>
      <c r="IK1422">
        <v>0</v>
      </c>
    </row>
    <row r="1423" spans="1:245" x14ac:dyDescent="0.2">
      <c r="A1423">
        <v>18</v>
      </c>
      <c r="B1423">
        <v>1</v>
      </c>
      <c r="C1423">
        <v>668</v>
      </c>
      <c r="E1423" t="s">
        <v>44</v>
      </c>
      <c r="F1423" t="s">
        <v>28</v>
      </c>
      <c r="G1423" t="s">
        <v>29</v>
      </c>
      <c r="H1423" t="s">
        <v>30</v>
      </c>
      <c r="I1423">
        <f>I1422*J1423</f>
        <v>-1.2240000000000001E-2</v>
      </c>
      <c r="J1423">
        <v>-1.02</v>
      </c>
      <c r="K1423">
        <v>-1.02</v>
      </c>
      <c r="O1423">
        <f t="shared" si="1278"/>
        <v>0</v>
      </c>
      <c r="P1423">
        <f t="shared" si="1279"/>
        <v>0</v>
      </c>
      <c r="Q1423">
        <f t="shared" si="1280"/>
        <v>0</v>
      </c>
      <c r="R1423">
        <f t="shared" si="1281"/>
        <v>0</v>
      </c>
      <c r="S1423">
        <f t="shared" si="1282"/>
        <v>0</v>
      </c>
      <c r="T1423">
        <f t="shared" si="1283"/>
        <v>0</v>
      </c>
      <c r="U1423">
        <f t="shared" si="1284"/>
        <v>0</v>
      </c>
      <c r="V1423">
        <f t="shared" si="1285"/>
        <v>0</v>
      </c>
      <c r="W1423">
        <f t="shared" si="1286"/>
        <v>0</v>
      </c>
      <c r="X1423">
        <f t="shared" si="1287"/>
        <v>0</v>
      </c>
      <c r="Y1423">
        <f t="shared" si="1287"/>
        <v>0</v>
      </c>
      <c r="AA1423">
        <v>55282325</v>
      </c>
      <c r="AB1423">
        <f t="shared" si="1288"/>
        <v>0</v>
      </c>
      <c r="AC1423">
        <f t="shared" si="1289"/>
        <v>0</v>
      </c>
      <c r="AD1423">
        <f t="shared" si="1290"/>
        <v>0</v>
      </c>
      <c r="AE1423">
        <f t="shared" si="1291"/>
        <v>0</v>
      </c>
      <c r="AF1423">
        <f t="shared" si="1291"/>
        <v>0</v>
      </c>
      <c r="AG1423">
        <f t="shared" si="1292"/>
        <v>0</v>
      </c>
      <c r="AH1423">
        <f t="shared" si="1293"/>
        <v>0</v>
      </c>
      <c r="AI1423">
        <f t="shared" si="1293"/>
        <v>0</v>
      </c>
      <c r="AJ1423">
        <f t="shared" si="1294"/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1</v>
      </c>
      <c r="AW1423">
        <v>1</v>
      </c>
      <c r="AZ1423">
        <v>1</v>
      </c>
      <c r="BA1423">
        <v>1</v>
      </c>
      <c r="BB1423">
        <v>1</v>
      </c>
      <c r="BC1423">
        <v>1</v>
      </c>
      <c r="BD1423" t="s">
        <v>3</v>
      </c>
      <c r="BE1423" t="s">
        <v>3</v>
      </c>
      <c r="BF1423" t="s">
        <v>3</v>
      </c>
      <c r="BG1423" t="s">
        <v>3</v>
      </c>
      <c r="BH1423">
        <v>3</v>
      </c>
      <c r="BI1423">
        <v>1</v>
      </c>
      <c r="BJ1423" t="s">
        <v>3</v>
      </c>
      <c r="BM1423">
        <v>441</v>
      </c>
      <c r="BN1423">
        <v>0</v>
      </c>
      <c r="BO1423" t="s">
        <v>3</v>
      </c>
      <c r="BP1423">
        <v>0</v>
      </c>
      <c r="BQ1423">
        <v>60</v>
      </c>
      <c r="BR1423">
        <v>1</v>
      </c>
      <c r="BS1423">
        <v>1</v>
      </c>
      <c r="BT1423">
        <v>1</v>
      </c>
      <c r="BU1423">
        <v>1</v>
      </c>
      <c r="BV1423">
        <v>1</v>
      </c>
      <c r="BW1423">
        <v>1</v>
      </c>
      <c r="BX1423">
        <v>1</v>
      </c>
      <c r="BY1423" t="s">
        <v>3</v>
      </c>
      <c r="BZ1423">
        <v>0</v>
      </c>
      <c r="CA1423">
        <v>0</v>
      </c>
      <c r="CB1423" t="s">
        <v>3</v>
      </c>
      <c r="CE1423">
        <v>30</v>
      </c>
      <c r="CF1423">
        <v>0</v>
      </c>
      <c r="CG1423">
        <v>0</v>
      </c>
      <c r="CM1423">
        <v>0</v>
      </c>
      <c r="CN1423" t="s">
        <v>3</v>
      </c>
      <c r="CO1423">
        <v>0</v>
      </c>
      <c r="CP1423">
        <f t="shared" si="1295"/>
        <v>0</v>
      </c>
      <c r="CQ1423">
        <f t="shared" si="1296"/>
        <v>0</v>
      </c>
      <c r="CR1423">
        <f t="shared" si="1297"/>
        <v>0</v>
      </c>
      <c r="CS1423">
        <f t="shared" si="1298"/>
        <v>0</v>
      </c>
      <c r="CT1423">
        <f t="shared" si="1299"/>
        <v>0</v>
      </c>
      <c r="CU1423">
        <f t="shared" si="1300"/>
        <v>0</v>
      </c>
      <c r="CV1423">
        <f t="shared" si="1301"/>
        <v>0</v>
      </c>
      <c r="CW1423">
        <f t="shared" si="1302"/>
        <v>0</v>
      </c>
      <c r="CX1423">
        <f t="shared" si="1302"/>
        <v>0</v>
      </c>
      <c r="CY1423">
        <f t="shared" si="1303"/>
        <v>0</v>
      </c>
      <c r="CZ1423">
        <f t="shared" si="1304"/>
        <v>0</v>
      </c>
      <c r="DC1423" t="s">
        <v>3</v>
      </c>
      <c r="DD1423" t="s">
        <v>3</v>
      </c>
      <c r="DE1423" t="s">
        <v>3</v>
      </c>
      <c r="DF1423" t="s">
        <v>3</v>
      </c>
      <c r="DG1423" t="s">
        <v>3</v>
      </c>
      <c r="DH1423" t="s">
        <v>3</v>
      </c>
      <c r="DI1423" t="s">
        <v>3</v>
      </c>
      <c r="DJ1423" t="s">
        <v>3</v>
      </c>
      <c r="DK1423" t="s">
        <v>3</v>
      </c>
      <c r="DL1423" t="s">
        <v>3</v>
      </c>
      <c r="DM1423" t="s">
        <v>3</v>
      </c>
      <c r="DN1423">
        <v>80</v>
      </c>
      <c r="DO1423">
        <v>55</v>
      </c>
      <c r="DP1423">
        <v>1.0469999999999999</v>
      </c>
      <c r="DQ1423">
        <v>1</v>
      </c>
      <c r="DU1423">
        <v>1009</v>
      </c>
      <c r="DV1423" t="s">
        <v>30</v>
      </c>
      <c r="DW1423" t="s">
        <v>30</v>
      </c>
      <c r="DX1423">
        <v>1000</v>
      </c>
      <c r="DZ1423" t="s">
        <v>3</v>
      </c>
      <c r="EA1423" t="s">
        <v>3</v>
      </c>
      <c r="EB1423" t="s">
        <v>3</v>
      </c>
      <c r="EC1423" t="s">
        <v>3</v>
      </c>
      <c r="EE1423">
        <v>54687867</v>
      </c>
      <c r="EF1423">
        <v>60</v>
      </c>
      <c r="EG1423" t="s">
        <v>24</v>
      </c>
      <c r="EH1423">
        <v>0</v>
      </c>
      <c r="EI1423" t="s">
        <v>3</v>
      </c>
      <c r="EJ1423">
        <v>1</v>
      </c>
      <c r="EK1423">
        <v>441</v>
      </c>
      <c r="EL1423" t="s">
        <v>42</v>
      </c>
      <c r="EM1423" t="s">
        <v>43</v>
      </c>
      <c r="EO1423" t="s">
        <v>3</v>
      </c>
      <c r="EQ1423">
        <v>32768</v>
      </c>
      <c r="ER1423">
        <v>0</v>
      </c>
      <c r="ES1423">
        <v>0</v>
      </c>
      <c r="ET1423">
        <v>0</v>
      </c>
      <c r="EU1423">
        <v>0</v>
      </c>
      <c r="EV1423">
        <v>0</v>
      </c>
      <c r="EW1423">
        <v>0</v>
      </c>
      <c r="EX1423">
        <v>0</v>
      </c>
      <c r="FQ1423">
        <v>0</v>
      </c>
      <c r="FR1423">
        <f t="shared" si="1305"/>
        <v>0</v>
      </c>
      <c r="FS1423">
        <v>0</v>
      </c>
      <c r="FX1423">
        <v>80</v>
      </c>
      <c r="FY1423">
        <v>55</v>
      </c>
      <c r="GA1423" t="s">
        <v>3</v>
      </c>
      <c r="GD1423">
        <v>0</v>
      </c>
      <c r="GF1423">
        <v>1489638031</v>
      </c>
      <c r="GG1423">
        <v>2</v>
      </c>
      <c r="GH1423">
        <v>1</v>
      </c>
      <c r="GI1423">
        <v>3</v>
      </c>
      <c r="GJ1423">
        <v>0</v>
      </c>
      <c r="GK1423">
        <f>ROUND(R1423*(R12)/100,2)</f>
        <v>0</v>
      </c>
      <c r="GL1423">
        <f t="shared" si="1306"/>
        <v>0</v>
      </c>
      <c r="GM1423">
        <f t="shared" si="1307"/>
        <v>0</v>
      </c>
      <c r="GN1423">
        <f t="shared" si="1308"/>
        <v>0</v>
      </c>
      <c r="GO1423">
        <f t="shared" si="1309"/>
        <v>0</v>
      </c>
      <c r="GP1423">
        <f t="shared" si="1310"/>
        <v>0</v>
      </c>
      <c r="GR1423">
        <v>0</v>
      </c>
      <c r="GS1423">
        <v>3</v>
      </c>
      <c r="GT1423">
        <v>0</v>
      </c>
      <c r="GU1423" t="s">
        <v>3</v>
      </c>
      <c r="GV1423">
        <f t="shared" si="1311"/>
        <v>0</v>
      </c>
      <c r="GW1423">
        <v>1</v>
      </c>
      <c r="GX1423">
        <f t="shared" si="1312"/>
        <v>0</v>
      </c>
      <c r="HA1423">
        <v>0</v>
      </c>
      <c r="HB1423">
        <v>0</v>
      </c>
      <c r="HC1423">
        <f t="shared" si="1313"/>
        <v>0</v>
      </c>
      <c r="HE1423" t="s">
        <v>3</v>
      </c>
      <c r="HF1423" t="s">
        <v>3</v>
      </c>
      <c r="HM1423" t="s">
        <v>3</v>
      </c>
      <c r="HN1423" t="s">
        <v>3</v>
      </c>
      <c r="HO1423" t="s">
        <v>3</v>
      </c>
      <c r="HP1423" t="s">
        <v>3</v>
      </c>
      <c r="HQ1423" t="s">
        <v>3</v>
      </c>
      <c r="IK1423">
        <v>0</v>
      </c>
    </row>
    <row r="1424" spans="1:245" x14ac:dyDescent="0.2">
      <c r="A1424">
        <v>17</v>
      </c>
      <c r="B1424">
        <v>1</v>
      </c>
      <c r="C1424">
        <f>ROW(SmtRes!A669)</f>
        <v>669</v>
      </c>
      <c r="D1424">
        <f>ROW(EtalonRes!A710)</f>
        <v>710</v>
      </c>
      <c r="E1424" t="s">
        <v>3</v>
      </c>
      <c r="F1424" t="s">
        <v>46</v>
      </c>
      <c r="G1424" t="s">
        <v>47</v>
      </c>
      <c r="H1424" t="s">
        <v>48</v>
      </c>
      <c r="I1424">
        <f>ROUND(2/100,9)</f>
        <v>0.02</v>
      </c>
      <c r="J1424">
        <v>0</v>
      </c>
      <c r="K1424">
        <f>ROUND(2/100,9)</f>
        <v>0.02</v>
      </c>
      <c r="O1424">
        <f t="shared" si="1278"/>
        <v>120.34</v>
      </c>
      <c r="P1424">
        <f t="shared" si="1279"/>
        <v>0</v>
      </c>
      <c r="Q1424">
        <f t="shared" si="1280"/>
        <v>0</v>
      </c>
      <c r="R1424">
        <f t="shared" si="1281"/>
        <v>0</v>
      </c>
      <c r="S1424">
        <f t="shared" si="1282"/>
        <v>120.34</v>
      </c>
      <c r="T1424">
        <f t="shared" si="1283"/>
        <v>0</v>
      </c>
      <c r="U1424">
        <f t="shared" si="1284"/>
        <v>0.41460000000000002</v>
      </c>
      <c r="V1424">
        <f t="shared" si="1285"/>
        <v>0</v>
      </c>
      <c r="W1424">
        <f t="shared" si="1286"/>
        <v>0</v>
      </c>
      <c r="X1424">
        <f t="shared" si="1287"/>
        <v>108.31</v>
      </c>
      <c r="Y1424">
        <f t="shared" si="1287"/>
        <v>49.34</v>
      </c>
      <c r="AA1424">
        <v>-1</v>
      </c>
      <c r="AB1424">
        <f t="shared" si="1288"/>
        <v>227.82</v>
      </c>
      <c r="AC1424">
        <f t="shared" si="1289"/>
        <v>0</v>
      </c>
      <c r="AD1424">
        <f t="shared" si="1290"/>
        <v>0</v>
      </c>
      <c r="AE1424">
        <f t="shared" si="1291"/>
        <v>0</v>
      </c>
      <c r="AF1424">
        <f t="shared" si="1291"/>
        <v>227.82</v>
      </c>
      <c r="AG1424">
        <f t="shared" si="1292"/>
        <v>0</v>
      </c>
      <c r="AH1424">
        <f t="shared" si="1293"/>
        <v>20.73</v>
      </c>
      <c r="AI1424">
        <f t="shared" si="1293"/>
        <v>0</v>
      </c>
      <c r="AJ1424">
        <f t="shared" si="1294"/>
        <v>0</v>
      </c>
      <c r="AK1424">
        <v>227.82</v>
      </c>
      <c r="AL1424">
        <v>0</v>
      </c>
      <c r="AM1424">
        <v>0</v>
      </c>
      <c r="AN1424">
        <v>0</v>
      </c>
      <c r="AO1424">
        <v>227.82</v>
      </c>
      <c r="AP1424">
        <v>0</v>
      </c>
      <c r="AQ1424">
        <v>20.73</v>
      </c>
      <c r="AR1424">
        <v>0</v>
      </c>
      <c r="AS1424">
        <v>0</v>
      </c>
      <c r="AT1424">
        <v>90</v>
      </c>
      <c r="AU1424">
        <v>41</v>
      </c>
      <c r="AV1424">
        <v>1</v>
      </c>
      <c r="AW1424">
        <v>1</v>
      </c>
      <c r="AZ1424">
        <v>1</v>
      </c>
      <c r="BA1424">
        <v>26.39</v>
      </c>
      <c r="BB1424">
        <v>1</v>
      </c>
      <c r="BC1424">
        <v>1</v>
      </c>
      <c r="BD1424" t="s">
        <v>3</v>
      </c>
      <c r="BE1424" t="s">
        <v>3</v>
      </c>
      <c r="BF1424" t="s">
        <v>3</v>
      </c>
      <c r="BG1424" t="s">
        <v>3</v>
      </c>
      <c r="BH1424">
        <v>0</v>
      </c>
      <c r="BI1424">
        <v>1</v>
      </c>
      <c r="BJ1424" t="s">
        <v>49</v>
      </c>
      <c r="BM1424">
        <v>621</v>
      </c>
      <c r="BN1424">
        <v>0</v>
      </c>
      <c r="BO1424" t="s">
        <v>46</v>
      </c>
      <c r="BP1424">
        <v>1</v>
      </c>
      <c r="BQ1424">
        <v>60</v>
      </c>
      <c r="BR1424">
        <v>0</v>
      </c>
      <c r="BS1424">
        <v>26.39</v>
      </c>
      <c r="BT1424">
        <v>1</v>
      </c>
      <c r="BU1424">
        <v>1</v>
      </c>
      <c r="BV1424">
        <v>1</v>
      </c>
      <c r="BW1424">
        <v>1</v>
      </c>
      <c r="BX1424">
        <v>1</v>
      </c>
      <c r="BY1424" t="s">
        <v>3</v>
      </c>
      <c r="BZ1424">
        <v>90</v>
      </c>
      <c r="CA1424">
        <v>41</v>
      </c>
      <c r="CB1424" t="s">
        <v>3</v>
      </c>
      <c r="CE1424">
        <v>30</v>
      </c>
      <c r="CF1424">
        <v>0</v>
      </c>
      <c r="CG1424">
        <v>0</v>
      </c>
      <c r="CM1424">
        <v>0</v>
      </c>
      <c r="CN1424" t="s">
        <v>3</v>
      </c>
      <c r="CO1424">
        <v>0</v>
      </c>
      <c r="CP1424">
        <f t="shared" si="1295"/>
        <v>120.34</v>
      </c>
      <c r="CQ1424">
        <f t="shared" si="1296"/>
        <v>0</v>
      </c>
      <c r="CR1424">
        <f t="shared" si="1297"/>
        <v>0</v>
      </c>
      <c r="CS1424">
        <f t="shared" si="1298"/>
        <v>0</v>
      </c>
      <c r="CT1424">
        <f t="shared" si="1299"/>
        <v>6012.17</v>
      </c>
      <c r="CU1424">
        <f t="shared" si="1300"/>
        <v>0</v>
      </c>
      <c r="CV1424">
        <f t="shared" si="1301"/>
        <v>20.73</v>
      </c>
      <c r="CW1424">
        <f t="shared" si="1302"/>
        <v>0</v>
      </c>
      <c r="CX1424">
        <f t="shared" si="1302"/>
        <v>0</v>
      </c>
      <c r="CY1424">
        <f t="shared" si="1303"/>
        <v>108.30600000000001</v>
      </c>
      <c r="CZ1424">
        <f t="shared" si="1304"/>
        <v>49.339399999999998</v>
      </c>
      <c r="DC1424" t="s">
        <v>3</v>
      </c>
      <c r="DD1424" t="s">
        <v>3</v>
      </c>
      <c r="DE1424" t="s">
        <v>3</v>
      </c>
      <c r="DF1424" t="s">
        <v>3</v>
      </c>
      <c r="DG1424" t="s">
        <v>3</v>
      </c>
      <c r="DH1424" t="s">
        <v>3</v>
      </c>
      <c r="DI1424" t="s">
        <v>3</v>
      </c>
      <c r="DJ1424" t="s">
        <v>3</v>
      </c>
      <c r="DK1424" t="s">
        <v>3</v>
      </c>
      <c r="DL1424" t="s">
        <v>3</v>
      </c>
      <c r="DM1424" t="s">
        <v>3</v>
      </c>
      <c r="DN1424">
        <v>110</v>
      </c>
      <c r="DO1424">
        <v>74</v>
      </c>
      <c r="DP1424">
        <v>1.0669999999999999</v>
      </c>
      <c r="DQ1424">
        <v>1</v>
      </c>
      <c r="DU1424">
        <v>1003</v>
      </c>
      <c r="DV1424" t="s">
        <v>48</v>
      </c>
      <c r="DW1424" t="s">
        <v>48</v>
      </c>
      <c r="DX1424">
        <v>100</v>
      </c>
      <c r="DZ1424" t="s">
        <v>3</v>
      </c>
      <c r="EA1424" t="s">
        <v>3</v>
      </c>
      <c r="EB1424" t="s">
        <v>3</v>
      </c>
      <c r="EC1424" t="s">
        <v>3</v>
      </c>
      <c r="EE1424">
        <v>54688047</v>
      </c>
      <c r="EF1424">
        <v>60</v>
      </c>
      <c r="EG1424" t="s">
        <v>24</v>
      </c>
      <c r="EH1424">
        <v>0</v>
      </c>
      <c r="EI1424" t="s">
        <v>3</v>
      </c>
      <c r="EJ1424">
        <v>1</v>
      </c>
      <c r="EK1424">
        <v>621</v>
      </c>
      <c r="EL1424" t="s">
        <v>50</v>
      </c>
      <c r="EM1424" t="s">
        <v>51</v>
      </c>
      <c r="EO1424" t="s">
        <v>3</v>
      </c>
      <c r="EQ1424">
        <v>1024</v>
      </c>
      <c r="ER1424">
        <v>227.82</v>
      </c>
      <c r="ES1424">
        <v>0</v>
      </c>
      <c r="ET1424">
        <v>0</v>
      </c>
      <c r="EU1424">
        <v>0</v>
      </c>
      <c r="EV1424">
        <v>227.82</v>
      </c>
      <c r="EW1424">
        <v>20.73</v>
      </c>
      <c r="EX1424">
        <v>0</v>
      </c>
      <c r="EY1424">
        <v>0</v>
      </c>
      <c r="FQ1424">
        <v>0</v>
      </c>
      <c r="FR1424">
        <f t="shared" si="1305"/>
        <v>0</v>
      </c>
      <c r="FS1424">
        <v>0</v>
      </c>
      <c r="FX1424">
        <v>110</v>
      </c>
      <c r="FY1424">
        <v>74</v>
      </c>
      <c r="GA1424" t="s">
        <v>3</v>
      </c>
      <c r="GD1424">
        <v>0</v>
      </c>
      <c r="GF1424">
        <v>1675235809</v>
      </c>
      <c r="GG1424">
        <v>2</v>
      </c>
      <c r="GH1424">
        <v>1</v>
      </c>
      <c r="GI1424">
        <v>3</v>
      </c>
      <c r="GJ1424">
        <v>0</v>
      </c>
      <c r="GK1424">
        <f>ROUND(R1424*(R12)/100,2)</f>
        <v>0</v>
      </c>
      <c r="GL1424">
        <f t="shared" si="1306"/>
        <v>0</v>
      </c>
      <c r="GM1424">
        <f t="shared" si="1307"/>
        <v>277.99</v>
      </c>
      <c r="GN1424">
        <f t="shared" si="1308"/>
        <v>277.99</v>
      </c>
      <c r="GO1424">
        <f t="shared" si="1309"/>
        <v>0</v>
      </c>
      <c r="GP1424">
        <f t="shared" si="1310"/>
        <v>0</v>
      </c>
      <c r="GR1424">
        <v>0</v>
      </c>
      <c r="GS1424">
        <v>3</v>
      </c>
      <c r="GT1424">
        <v>0</v>
      </c>
      <c r="GU1424" t="s">
        <v>3</v>
      </c>
      <c r="GV1424">
        <f t="shared" si="1311"/>
        <v>0</v>
      </c>
      <c r="GW1424">
        <v>1</v>
      </c>
      <c r="GX1424">
        <f t="shared" si="1312"/>
        <v>0</v>
      </c>
      <c r="HA1424">
        <v>0</v>
      </c>
      <c r="HB1424">
        <v>0</v>
      </c>
      <c r="HC1424">
        <f t="shared" si="1313"/>
        <v>0</v>
      </c>
      <c r="HE1424" t="s">
        <v>3</v>
      </c>
      <c r="HF1424" t="s">
        <v>3</v>
      </c>
      <c r="HM1424" t="s">
        <v>3</v>
      </c>
      <c r="HN1424" t="s">
        <v>3</v>
      </c>
      <c r="HO1424" t="s">
        <v>3</v>
      </c>
      <c r="HP1424" t="s">
        <v>3</v>
      </c>
      <c r="HQ1424" t="s">
        <v>3</v>
      </c>
      <c r="IK1424">
        <v>0</v>
      </c>
    </row>
    <row r="1425" spans="1:245" x14ac:dyDescent="0.2">
      <c r="A1425">
        <v>17</v>
      </c>
      <c r="B1425">
        <v>1</v>
      </c>
      <c r="C1425">
        <f>ROW(SmtRes!A670)</f>
        <v>670</v>
      </c>
      <c r="D1425">
        <f>ROW(EtalonRes!A711)</f>
        <v>711</v>
      </c>
      <c r="E1425" t="s">
        <v>3</v>
      </c>
      <c r="F1425" t="s">
        <v>32</v>
      </c>
      <c r="G1425" t="s">
        <v>53</v>
      </c>
      <c r="H1425" t="s">
        <v>34</v>
      </c>
      <c r="I1425">
        <v>20.75</v>
      </c>
      <c r="J1425">
        <v>0</v>
      </c>
      <c r="K1425">
        <v>20.75</v>
      </c>
      <c r="O1425">
        <f t="shared" si="1278"/>
        <v>3356.81</v>
      </c>
      <c r="P1425">
        <f t="shared" si="1279"/>
        <v>0</v>
      </c>
      <c r="Q1425">
        <f t="shared" si="1280"/>
        <v>0</v>
      </c>
      <c r="R1425">
        <f t="shared" si="1281"/>
        <v>0</v>
      </c>
      <c r="S1425">
        <f t="shared" si="1282"/>
        <v>3356.81</v>
      </c>
      <c r="T1425">
        <f t="shared" si="1283"/>
        <v>0</v>
      </c>
      <c r="U1425">
        <f t="shared" si="1284"/>
        <v>12.45</v>
      </c>
      <c r="V1425">
        <f t="shared" si="1285"/>
        <v>0</v>
      </c>
      <c r="W1425">
        <f t="shared" si="1286"/>
        <v>0</v>
      </c>
      <c r="X1425">
        <f t="shared" si="1287"/>
        <v>2786.15</v>
      </c>
      <c r="Y1425">
        <f t="shared" si="1287"/>
        <v>1376.29</v>
      </c>
      <c r="AA1425">
        <v>-1</v>
      </c>
      <c r="AB1425">
        <f t="shared" si="1288"/>
        <v>6.13</v>
      </c>
      <c r="AC1425">
        <f t="shared" si="1289"/>
        <v>0</v>
      </c>
      <c r="AD1425">
        <f t="shared" si="1290"/>
        <v>0</v>
      </c>
      <c r="AE1425">
        <f t="shared" si="1291"/>
        <v>0</v>
      </c>
      <c r="AF1425">
        <f t="shared" si="1291"/>
        <v>6.13</v>
      </c>
      <c r="AG1425">
        <f t="shared" si="1292"/>
        <v>0</v>
      </c>
      <c r="AH1425">
        <f t="shared" si="1293"/>
        <v>0.6</v>
      </c>
      <c r="AI1425">
        <f t="shared" si="1293"/>
        <v>0</v>
      </c>
      <c r="AJ1425">
        <f t="shared" si="1294"/>
        <v>0</v>
      </c>
      <c r="AK1425">
        <v>6.13</v>
      </c>
      <c r="AL1425">
        <v>0</v>
      </c>
      <c r="AM1425">
        <v>0</v>
      </c>
      <c r="AN1425">
        <v>0</v>
      </c>
      <c r="AO1425">
        <v>6.13</v>
      </c>
      <c r="AP1425">
        <v>0</v>
      </c>
      <c r="AQ1425">
        <v>0.6</v>
      </c>
      <c r="AR1425">
        <v>0</v>
      </c>
      <c r="AS1425">
        <v>0</v>
      </c>
      <c r="AT1425">
        <v>83</v>
      </c>
      <c r="AU1425">
        <v>41</v>
      </c>
      <c r="AV1425">
        <v>1</v>
      </c>
      <c r="AW1425">
        <v>1</v>
      </c>
      <c r="AZ1425">
        <v>1</v>
      </c>
      <c r="BA1425">
        <v>26.39</v>
      </c>
      <c r="BB1425">
        <v>1</v>
      </c>
      <c r="BC1425">
        <v>1</v>
      </c>
      <c r="BD1425" t="s">
        <v>3</v>
      </c>
      <c r="BE1425" t="s">
        <v>3</v>
      </c>
      <c r="BF1425" t="s">
        <v>3</v>
      </c>
      <c r="BG1425" t="s">
        <v>3</v>
      </c>
      <c r="BH1425">
        <v>0</v>
      </c>
      <c r="BI1425">
        <v>1</v>
      </c>
      <c r="BJ1425" t="s">
        <v>35</v>
      </c>
      <c r="BM1425">
        <v>478</v>
      </c>
      <c r="BN1425">
        <v>0</v>
      </c>
      <c r="BO1425" t="s">
        <v>32</v>
      </c>
      <c r="BP1425">
        <v>1</v>
      </c>
      <c r="BQ1425">
        <v>60</v>
      </c>
      <c r="BR1425">
        <v>0</v>
      </c>
      <c r="BS1425">
        <v>26.39</v>
      </c>
      <c r="BT1425">
        <v>1</v>
      </c>
      <c r="BU1425">
        <v>1</v>
      </c>
      <c r="BV1425">
        <v>1</v>
      </c>
      <c r="BW1425">
        <v>1</v>
      </c>
      <c r="BX1425">
        <v>1</v>
      </c>
      <c r="BY1425" t="s">
        <v>3</v>
      </c>
      <c r="BZ1425">
        <v>83</v>
      </c>
      <c r="CA1425">
        <v>41</v>
      </c>
      <c r="CB1425" t="s">
        <v>3</v>
      </c>
      <c r="CE1425">
        <v>30</v>
      </c>
      <c r="CF1425">
        <v>0</v>
      </c>
      <c r="CG1425">
        <v>0</v>
      </c>
      <c r="CM1425">
        <v>0</v>
      </c>
      <c r="CN1425" t="s">
        <v>3</v>
      </c>
      <c r="CO1425">
        <v>0</v>
      </c>
      <c r="CP1425">
        <f t="shared" si="1295"/>
        <v>3356.81</v>
      </c>
      <c r="CQ1425">
        <f t="shared" si="1296"/>
        <v>0</v>
      </c>
      <c r="CR1425">
        <f t="shared" si="1297"/>
        <v>0</v>
      </c>
      <c r="CS1425">
        <f t="shared" si="1298"/>
        <v>0</v>
      </c>
      <c r="CT1425">
        <f t="shared" si="1299"/>
        <v>161.77000000000001</v>
      </c>
      <c r="CU1425">
        <f t="shared" si="1300"/>
        <v>0</v>
      </c>
      <c r="CV1425">
        <f t="shared" si="1301"/>
        <v>0.6</v>
      </c>
      <c r="CW1425">
        <f t="shared" si="1302"/>
        <v>0</v>
      </c>
      <c r="CX1425">
        <f t="shared" si="1302"/>
        <v>0</v>
      </c>
      <c r="CY1425">
        <f t="shared" si="1303"/>
        <v>2786.1522999999997</v>
      </c>
      <c r="CZ1425">
        <f t="shared" si="1304"/>
        <v>1376.2920999999999</v>
      </c>
      <c r="DC1425" t="s">
        <v>3</v>
      </c>
      <c r="DD1425" t="s">
        <v>3</v>
      </c>
      <c r="DE1425" t="s">
        <v>3</v>
      </c>
      <c r="DF1425" t="s">
        <v>3</v>
      </c>
      <c r="DG1425" t="s">
        <v>3</v>
      </c>
      <c r="DH1425" t="s">
        <v>3</v>
      </c>
      <c r="DI1425" t="s">
        <v>3</v>
      </c>
      <c r="DJ1425" t="s">
        <v>3</v>
      </c>
      <c r="DK1425" t="s">
        <v>3</v>
      </c>
      <c r="DL1425" t="s">
        <v>3</v>
      </c>
      <c r="DM1425" t="s">
        <v>3</v>
      </c>
      <c r="DN1425">
        <v>100</v>
      </c>
      <c r="DO1425">
        <v>64</v>
      </c>
      <c r="DP1425">
        <v>1.0249999999999999</v>
      </c>
      <c r="DQ1425">
        <v>1</v>
      </c>
      <c r="DU1425">
        <v>1013</v>
      </c>
      <c r="DV1425" t="s">
        <v>34</v>
      </c>
      <c r="DW1425" t="s">
        <v>34</v>
      </c>
      <c r="DX1425">
        <v>1</v>
      </c>
      <c r="DZ1425" t="s">
        <v>3</v>
      </c>
      <c r="EA1425" t="s">
        <v>3</v>
      </c>
      <c r="EB1425" t="s">
        <v>3</v>
      </c>
      <c r="EC1425" t="s">
        <v>3</v>
      </c>
      <c r="EE1425">
        <v>54687904</v>
      </c>
      <c r="EF1425">
        <v>60</v>
      </c>
      <c r="EG1425" t="s">
        <v>24</v>
      </c>
      <c r="EH1425">
        <v>0</v>
      </c>
      <c r="EI1425" t="s">
        <v>3</v>
      </c>
      <c r="EJ1425">
        <v>1</v>
      </c>
      <c r="EK1425">
        <v>478</v>
      </c>
      <c r="EL1425" t="s">
        <v>36</v>
      </c>
      <c r="EM1425" t="s">
        <v>37</v>
      </c>
      <c r="EO1425" t="s">
        <v>3</v>
      </c>
      <c r="EQ1425">
        <v>1024</v>
      </c>
      <c r="ER1425">
        <v>6.13</v>
      </c>
      <c r="ES1425">
        <v>0</v>
      </c>
      <c r="ET1425">
        <v>0</v>
      </c>
      <c r="EU1425">
        <v>0</v>
      </c>
      <c r="EV1425">
        <v>6.13</v>
      </c>
      <c r="EW1425">
        <v>0.6</v>
      </c>
      <c r="EX1425">
        <v>0</v>
      </c>
      <c r="EY1425">
        <v>0</v>
      </c>
      <c r="FQ1425">
        <v>0</v>
      </c>
      <c r="FR1425">
        <f t="shared" si="1305"/>
        <v>0</v>
      </c>
      <c r="FS1425">
        <v>0</v>
      </c>
      <c r="FX1425">
        <v>100</v>
      </c>
      <c r="FY1425">
        <v>64</v>
      </c>
      <c r="GA1425" t="s">
        <v>3</v>
      </c>
      <c r="GD1425">
        <v>0</v>
      </c>
      <c r="GF1425">
        <v>1828295077</v>
      </c>
      <c r="GG1425">
        <v>2</v>
      </c>
      <c r="GH1425">
        <v>1</v>
      </c>
      <c r="GI1425">
        <v>3</v>
      </c>
      <c r="GJ1425">
        <v>0</v>
      </c>
      <c r="GK1425">
        <f>ROUND(R1425*(R12)/100,2)</f>
        <v>0</v>
      </c>
      <c r="GL1425">
        <f t="shared" si="1306"/>
        <v>0</v>
      </c>
      <c r="GM1425">
        <f t="shared" si="1307"/>
        <v>7519.25</v>
      </c>
      <c r="GN1425">
        <f t="shared" si="1308"/>
        <v>7519.25</v>
      </c>
      <c r="GO1425">
        <f t="shared" si="1309"/>
        <v>0</v>
      </c>
      <c r="GP1425">
        <f t="shared" si="1310"/>
        <v>0</v>
      </c>
      <c r="GR1425">
        <v>0</v>
      </c>
      <c r="GS1425">
        <v>3</v>
      </c>
      <c r="GT1425">
        <v>0</v>
      </c>
      <c r="GU1425" t="s">
        <v>3</v>
      </c>
      <c r="GV1425">
        <f t="shared" si="1311"/>
        <v>0</v>
      </c>
      <c r="GW1425">
        <v>1</v>
      </c>
      <c r="GX1425">
        <f t="shared" si="1312"/>
        <v>0</v>
      </c>
      <c r="HA1425">
        <v>0</v>
      </c>
      <c r="HB1425">
        <v>0</v>
      </c>
      <c r="HC1425">
        <f t="shared" si="1313"/>
        <v>0</v>
      </c>
      <c r="HE1425" t="s">
        <v>3</v>
      </c>
      <c r="HF1425" t="s">
        <v>3</v>
      </c>
      <c r="HM1425" t="s">
        <v>3</v>
      </c>
      <c r="HN1425" t="s">
        <v>3</v>
      </c>
      <c r="HO1425" t="s">
        <v>3</v>
      </c>
      <c r="HP1425" t="s">
        <v>3</v>
      </c>
      <c r="HQ1425" t="s">
        <v>3</v>
      </c>
      <c r="IK1425">
        <v>0</v>
      </c>
    </row>
    <row r="1427" spans="1:245" x14ac:dyDescent="0.2">
      <c r="A1427" s="2">
        <v>51</v>
      </c>
      <c r="B1427" s="2">
        <f>B1415</f>
        <v>1</v>
      </c>
      <c r="C1427" s="2">
        <f>A1415</f>
        <v>5</v>
      </c>
      <c r="D1427" s="2">
        <f>ROW(A1415)</f>
        <v>1415</v>
      </c>
      <c r="E1427" s="2"/>
      <c r="F1427" s="2" t="str">
        <f>IF(F1415&lt;&gt;"",F1415,"")</f>
        <v>Новый подраздел</v>
      </c>
      <c r="G1427" s="2" t="str">
        <f>IF(G1415&lt;&gt;"",G1415,"")</f>
        <v>Кровля тех. этажа в/о В/5-9</v>
      </c>
      <c r="H1427" s="2">
        <v>0</v>
      </c>
      <c r="I1427" s="2"/>
      <c r="J1427" s="2"/>
      <c r="K1427" s="2"/>
      <c r="L1427" s="2"/>
      <c r="M1427" s="2"/>
      <c r="N1427" s="2"/>
      <c r="O1427" s="2">
        <f t="shared" ref="O1427:T1427" si="1314">ROUND(AB1427,2)</f>
        <v>210.6</v>
      </c>
      <c r="P1427" s="2">
        <f t="shared" si="1314"/>
        <v>0</v>
      </c>
      <c r="Q1427" s="2">
        <f t="shared" si="1314"/>
        <v>0</v>
      </c>
      <c r="R1427" s="2">
        <f t="shared" si="1314"/>
        <v>0</v>
      </c>
      <c r="S1427" s="2">
        <f t="shared" si="1314"/>
        <v>210.6</v>
      </c>
      <c r="T1427" s="2">
        <f t="shared" si="1314"/>
        <v>0</v>
      </c>
      <c r="U1427" s="2">
        <f>AH1427</f>
        <v>0.76392000000000004</v>
      </c>
      <c r="V1427" s="2">
        <f>AI1427</f>
        <v>0</v>
      </c>
      <c r="W1427" s="2">
        <f>ROUND(AJ1427,2)</f>
        <v>0</v>
      </c>
      <c r="X1427" s="2">
        <f>ROUND(AK1427,2)</f>
        <v>154.79</v>
      </c>
      <c r="Y1427" s="2">
        <f>ROUND(AL1427,2)</f>
        <v>86.35</v>
      </c>
      <c r="Z1427" s="2"/>
      <c r="AA1427" s="2"/>
      <c r="AB1427" s="2">
        <f>ROUND(SUMIF(AA1419:AA1425,"=55282325",O1419:O1425),2)</f>
        <v>210.6</v>
      </c>
      <c r="AC1427" s="2">
        <f>ROUND(SUMIF(AA1419:AA1425,"=55282325",P1419:P1425),2)</f>
        <v>0</v>
      </c>
      <c r="AD1427" s="2">
        <f>ROUND(SUMIF(AA1419:AA1425,"=55282325",Q1419:Q1425),2)</f>
        <v>0</v>
      </c>
      <c r="AE1427" s="2">
        <f>ROUND(SUMIF(AA1419:AA1425,"=55282325",R1419:R1425),2)</f>
        <v>0</v>
      </c>
      <c r="AF1427" s="2">
        <f>ROUND(SUMIF(AA1419:AA1425,"=55282325",S1419:S1425),2)</f>
        <v>210.6</v>
      </c>
      <c r="AG1427" s="2">
        <f>ROUND(SUMIF(AA1419:AA1425,"=55282325",T1419:T1425),2)</f>
        <v>0</v>
      </c>
      <c r="AH1427" s="2">
        <f>SUMIF(AA1419:AA1425,"=55282325",U1419:U1425)</f>
        <v>0.76392000000000004</v>
      </c>
      <c r="AI1427" s="2">
        <f>SUMIF(AA1419:AA1425,"=55282325",V1419:V1425)</f>
        <v>0</v>
      </c>
      <c r="AJ1427" s="2">
        <f>ROUND(SUMIF(AA1419:AA1425,"=55282325",W1419:W1425),2)</f>
        <v>0</v>
      </c>
      <c r="AK1427" s="2">
        <f>ROUND(SUMIF(AA1419:AA1425,"=55282325",X1419:X1425),2)</f>
        <v>154.79</v>
      </c>
      <c r="AL1427" s="2">
        <f>ROUND(SUMIF(AA1419:AA1425,"=55282325",Y1419:Y1425),2)</f>
        <v>86.35</v>
      </c>
      <c r="AM1427" s="2"/>
      <c r="AN1427" s="2"/>
      <c r="AO1427" s="2">
        <f t="shared" ref="AO1427:BD1427" si="1315">ROUND(BX1427,2)</f>
        <v>0</v>
      </c>
      <c r="AP1427" s="2">
        <f t="shared" si="1315"/>
        <v>0</v>
      </c>
      <c r="AQ1427" s="2">
        <f t="shared" si="1315"/>
        <v>0</v>
      </c>
      <c r="AR1427" s="2">
        <f t="shared" si="1315"/>
        <v>451.74</v>
      </c>
      <c r="AS1427" s="2">
        <f t="shared" si="1315"/>
        <v>451.74</v>
      </c>
      <c r="AT1427" s="2">
        <f t="shared" si="1315"/>
        <v>0</v>
      </c>
      <c r="AU1427" s="2">
        <f t="shared" si="1315"/>
        <v>0</v>
      </c>
      <c r="AV1427" s="2">
        <f t="shared" si="1315"/>
        <v>0</v>
      </c>
      <c r="AW1427" s="2">
        <f t="shared" si="1315"/>
        <v>0</v>
      </c>
      <c r="AX1427" s="2">
        <f t="shared" si="1315"/>
        <v>0</v>
      </c>
      <c r="AY1427" s="2">
        <f t="shared" si="1315"/>
        <v>0</v>
      </c>
      <c r="AZ1427" s="2">
        <f t="shared" si="1315"/>
        <v>0</v>
      </c>
      <c r="BA1427" s="2">
        <f t="shared" si="1315"/>
        <v>0</v>
      </c>
      <c r="BB1427" s="2">
        <f t="shared" si="1315"/>
        <v>0</v>
      </c>
      <c r="BC1427" s="2">
        <f t="shared" si="1315"/>
        <v>0</v>
      </c>
      <c r="BD1427" s="2">
        <f t="shared" si="1315"/>
        <v>0</v>
      </c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>
        <f>ROUND(SUMIF(AA1419:AA1425,"=55282325",FQ1419:FQ1425),2)</f>
        <v>0</v>
      </c>
      <c r="BY1427" s="2">
        <f>ROUND(SUMIF(AA1419:AA1425,"=55282325",FR1419:FR1425),2)</f>
        <v>0</v>
      </c>
      <c r="BZ1427" s="2">
        <f>ROUND(SUMIF(AA1419:AA1425,"=55282325",GL1419:GL1425),2)</f>
        <v>0</v>
      </c>
      <c r="CA1427" s="2">
        <f>ROUND(SUMIF(AA1419:AA1425,"=55282325",GM1419:GM1425),2)</f>
        <v>451.74</v>
      </c>
      <c r="CB1427" s="2">
        <f>ROUND(SUMIF(AA1419:AA1425,"=55282325",GN1419:GN1425),2)</f>
        <v>451.74</v>
      </c>
      <c r="CC1427" s="2">
        <f>ROUND(SUMIF(AA1419:AA1425,"=55282325",GO1419:GO1425),2)</f>
        <v>0</v>
      </c>
      <c r="CD1427" s="2">
        <f>ROUND(SUMIF(AA1419:AA1425,"=55282325",GP1419:GP1425),2)</f>
        <v>0</v>
      </c>
      <c r="CE1427" s="2">
        <f>AC1427-BX1427</f>
        <v>0</v>
      </c>
      <c r="CF1427" s="2">
        <f>AC1427-BY1427</f>
        <v>0</v>
      </c>
      <c r="CG1427" s="2">
        <f>BX1427-BZ1427</f>
        <v>0</v>
      </c>
      <c r="CH1427" s="2">
        <f>AC1427-BX1427-BY1427+BZ1427</f>
        <v>0</v>
      </c>
      <c r="CI1427" s="2">
        <f>BY1427-BZ1427</f>
        <v>0</v>
      </c>
      <c r="CJ1427" s="2">
        <f>ROUND(SUMIF(AA1419:AA1425,"=55282325",GX1419:GX1425),2)</f>
        <v>0</v>
      </c>
      <c r="CK1427" s="2">
        <f>ROUND(SUMIF(AA1419:AA1425,"=55282325",GY1419:GY1425),2)</f>
        <v>0</v>
      </c>
      <c r="CL1427" s="2">
        <f>ROUND(SUMIF(AA1419:AA1425,"=55282325",GZ1419:GZ1425),2)</f>
        <v>0</v>
      </c>
      <c r="CM1427" s="2">
        <f>ROUND(SUMIF(AA1419:AA1425,"=55282325",HD1419:HD1425),2)</f>
        <v>0</v>
      </c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>
        <v>0</v>
      </c>
    </row>
    <row r="1429" spans="1:245" x14ac:dyDescent="0.2">
      <c r="A1429" s="4">
        <v>50</v>
      </c>
      <c r="B1429" s="4">
        <v>0</v>
      </c>
      <c r="C1429" s="4">
        <v>0</v>
      </c>
      <c r="D1429" s="4">
        <v>1</v>
      </c>
      <c r="E1429" s="4">
        <v>201</v>
      </c>
      <c r="F1429" s="4">
        <f>ROUND(Source!O1427,O1429)</f>
        <v>210.6</v>
      </c>
      <c r="G1429" s="4" t="s">
        <v>54</v>
      </c>
      <c r="H1429" s="4" t="s">
        <v>55</v>
      </c>
      <c r="I1429" s="4"/>
      <c r="J1429" s="4"/>
      <c r="K1429" s="4">
        <v>201</v>
      </c>
      <c r="L1429" s="4">
        <v>1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>
        <v>210.6</v>
      </c>
      <c r="X1429" s="4">
        <v>1</v>
      </c>
      <c r="Y1429" s="4">
        <v>210.6</v>
      </c>
      <c r="Z1429" s="4"/>
      <c r="AA1429" s="4"/>
      <c r="AB1429" s="4"/>
    </row>
    <row r="1430" spans="1:245" x14ac:dyDescent="0.2">
      <c r="A1430" s="4">
        <v>50</v>
      </c>
      <c r="B1430" s="4">
        <v>0</v>
      </c>
      <c r="C1430" s="4">
        <v>0</v>
      </c>
      <c r="D1430" s="4">
        <v>1</v>
      </c>
      <c r="E1430" s="4">
        <v>202</v>
      </c>
      <c r="F1430" s="4">
        <f>ROUND(Source!P1427,O1430)</f>
        <v>0</v>
      </c>
      <c r="G1430" s="4" t="s">
        <v>56</v>
      </c>
      <c r="H1430" s="4" t="s">
        <v>57</v>
      </c>
      <c r="I1430" s="4"/>
      <c r="J1430" s="4"/>
      <c r="K1430" s="4">
        <v>202</v>
      </c>
      <c r="L1430" s="4">
        <v>2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>
        <v>0</v>
      </c>
      <c r="X1430" s="4">
        <v>1</v>
      </c>
      <c r="Y1430" s="4">
        <v>0</v>
      </c>
      <c r="Z1430" s="4"/>
      <c r="AA1430" s="4"/>
      <c r="AB1430" s="4"/>
    </row>
    <row r="1431" spans="1:245" x14ac:dyDescent="0.2">
      <c r="A1431" s="4">
        <v>50</v>
      </c>
      <c r="B1431" s="4">
        <v>0</v>
      </c>
      <c r="C1431" s="4">
        <v>0</v>
      </c>
      <c r="D1431" s="4">
        <v>1</v>
      </c>
      <c r="E1431" s="4">
        <v>222</v>
      </c>
      <c r="F1431" s="4">
        <f>ROUND(Source!AO1427,O1431)</f>
        <v>0</v>
      </c>
      <c r="G1431" s="4" t="s">
        <v>58</v>
      </c>
      <c r="H1431" s="4" t="s">
        <v>59</v>
      </c>
      <c r="I1431" s="4"/>
      <c r="J1431" s="4"/>
      <c r="K1431" s="4">
        <v>222</v>
      </c>
      <c r="L1431" s="4">
        <v>3</v>
      </c>
      <c r="M1431" s="4">
        <v>3</v>
      </c>
      <c r="N1431" s="4" t="s">
        <v>3</v>
      </c>
      <c r="O1431" s="4">
        <v>2</v>
      </c>
      <c r="P1431" s="4"/>
      <c r="Q1431" s="4"/>
      <c r="R1431" s="4"/>
      <c r="S1431" s="4"/>
      <c r="T1431" s="4"/>
      <c r="U1431" s="4"/>
      <c r="V1431" s="4"/>
      <c r="W1431" s="4">
        <v>0</v>
      </c>
      <c r="X1431" s="4">
        <v>1</v>
      </c>
      <c r="Y1431" s="4">
        <v>0</v>
      </c>
      <c r="Z1431" s="4"/>
      <c r="AA1431" s="4"/>
      <c r="AB1431" s="4"/>
    </row>
    <row r="1432" spans="1:245" x14ac:dyDescent="0.2">
      <c r="A1432" s="4">
        <v>50</v>
      </c>
      <c r="B1432" s="4">
        <v>0</v>
      </c>
      <c r="C1432" s="4">
        <v>0</v>
      </c>
      <c r="D1432" s="4">
        <v>1</v>
      </c>
      <c r="E1432" s="4">
        <v>225</v>
      </c>
      <c r="F1432" s="4">
        <f>ROUND(Source!AV1427,O1432)</f>
        <v>0</v>
      </c>
      <c r="G1432" s="4" t="s">
        <v>60</v>
      </c>
      <c r="H1432" s="4" t="s">
        <v>61</v>
      </c>
      <c r="I1432" s="4"/>
      <c r="J1432" s="4"/>
      <c r="K1432" s="4">
        <v>225</v>
      </c>
      <c r="L1432" s="4">
        <v>4</v>
      </c>
      <c r="M1432" s="4">
        <v>3</v>
      </c>
      <c r="N1432" s="4" t="s">
        <v>3</v>
      </c>
      <c r="O1432" s="4">
        <v>2</v>
      </c>
      <c r="P1432" s="4"/>
      <c r="Q1432" s="4"/>
      <c r="R1432" s="4"/>
      <c r="S1432" s="4"/>
      <c r="T1432" s="4"/>
      <c r="U1432" s="4"/>
      <c r="V1432" s="4"/>
      <c r="W1432" s="4">
        <v>0</v>
      </c>
      <c r="X1432" s="4">
        <v>1</v>
      </c>
      <c r="Y1432" s="4">
        <v>0</v>
      </c>
      <c r="Z1432" s="4"/>
      <c r="AA1432" s="4"/>
      <c r="AB1432" s="4"/>
    </row>
    <row r="1433" spans="1:245" x14ac:dyDescent="0.2">
      <c r="A1433" s="4">
        <v>50</v>
      </c>
      <c r="B1433" s="4">
        <v>0</v>
      </c>
      <c r="C1433" s="4">
        <v>0</v>
      </c>
      <c r="D1433" s="4">
        <v>1</v>
      </c>
      <c r="E1433" s="4">
        <v>226</v>
      </c>
      <c r="F1433" s="4">
        <f>ROUND(Source!AW1427,O1433)</f>
        <v>0</v>
      </c>
      <c r="G1433" s="4" t="s">
        <v>62</v>
      </c>
      <c r="H1433" s="4" t="s">
        <v>63</v>
      </c>
      <c r="I1433" s="4"/>
      <c r="J1433" s="4"/>
      <c r="K1433" s="4">
        <v>226</v>
      </c>
      <c r="L1433" s="4">
        <v>5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>
        <v>0</v>
      </c>
      <c r="X1433" s="4">
        <v>1</v>
      </c>
      <c r="Y1433" s="4">
        <v>0</v>
      </c>
      <c r="Z1433" s="4"/>
      <c r="AA1433" s="4"/>
      <c r="AB1433" s="4"/>
    </row>
    <row r="1434" spans="1:245" x14ac:dyDescent="0.2">
      <c r="A1434" s="4">
        <v>50</v>
      </c>
      <c r="B1434" s="4">
        <v>0</v>
      </c>
      <c r="C1434" s="4">
        <v>0</v>
      </c>
      <c r="D1434" s="4">
        <v>1</v>
      </c>
      <c r="E1434" s="4">
        <v>227</v>
      </c>
      <c r="F1434" s="4">
        <f>ROUND(Source!AX1427,O1434)</f>
        <v>0</v>
      </c>
      <c r="G1434" s="4" t="s">
        <v>64</v>
      </c>
      <c r="H1434" s="4" t="s">
        <v>65</v>
      </c>
      <c r="I1434" s="4"/>
      <c r="J1434" s="4"/>
      <c r="K1434" s="4">
        <v>227</v>
      </c>
      <c r="L1434" s="4">
        <v>6</v>
      </c>
      <c r="M1434" s="4">
        <v>3</v>
      </c>
      <c r="N1434" s="4" t="s">
        <v>3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>
        <v>0</v>
      </c>
      <c r="X1434" s="4">
        <v>1</v>
      </c>
      <c r="Y1434" s="4">
        <v>0</v>
      </c>
      <c r="Z1434" s="4"/>
      <c r="AA1434" s="4"/>
      <c r="AB1434" s="4"/>
    </row>
    <row r="1435" spans="1:245" x14ac:dyDescent="0.2">
      <c r="A1435" s="4">
        <v>50</v>
      </c>
      <c r="B1435" s="4">
        <v>0</v>
      </c>
      <c r="C1435" s="4">
        <v>0</v>
      </c>
      <c r="D1435" s="4">
        <v>1</v>
      </c>
      <c r="E1435" s="4">
        <v>228</v>
      </c>
      <c r="F1435" s="4">
        <f>ROUND(Source!AY1427,O1435)</f>
        <v>0</v>
      </c>
      <c r="G1435" s="4" t="s">
        <v>66</v>
      </c>
      <c r="H1435" s="4" t="s">
        <v>67</v>
      </c>
      <c r="I1435" s="4"/>
      <c r="J1435" s="4"/>
      <c r="K1435" s="4">
        <v>228</v>
      </c>
      <c r="L1435" s="4">
        <v>7</v>
      </c>
      <c r="M1435" s="4">
        <v>3</v>
      </c>
      <c r="N1435" s="4" t="s">
        <v>3</v>
      </c>
      <c r="O1435" s="4">
        <v>2</v>
      </c>
      <c r="P1435" s="4"/>
      <c r="Q1435" s="4"/>
      <c r="R1435" s="4"/>
      <c r="S1435" s="4"/>
      <c r="T1435" s="4"/>
      <c r="U1435" s="4"/>
      <c r="V1435" s="4"/>
      <c r="W1435" s="4">
        <v>0</v>
      </c>
      <c r="X1435" s="4">
        <v>1</v>
      </c>
      <c r="Y1435" s="4">
        <v>0</v>
      </c>
      <c r="Z1435" s="4"/>
      <c r="AA1435" s="4"/>
      <c r="AB1435" s="4"/>
    </row>
    <row r="1436" spans="1:245" x14ac:dyDescent="0.2">
      <c r="A1436" s="4">
        <v>50</v>
      </c>
      <c r="B1436" s="4">
        <v>0</v>
      </c>
      <c r="C1436" s="4">
        <v>0</v>
      </c>
      <c r="D1436" s="4">
        <v>1</v>
      </c>
      <c r="E1436" s="4">
        <v>216</v>
      </c>
      <c r="F1436" s="4">
        <f>ROUND(Source!AP1427,O1436)</f>
        <v>0</v>
      </c>
      <c r="G1436" s="4" t="s">
        <v>68</v>
      </c>
      <c r="H1436" s="4" t="s">
        <v>69</v>
      </c>
      <c r="I1436" s="4"/>
      <c r="J1436" s="4"/>
      <c r="K1436" s="4">
        <v>216</v>
      </c>
      <c r="L1436" s="4">
        <v>8</v>
      </c>
      <c r="M1436" s="4">
        <v>3</v>
      </c>
      <c r="N1436" s="4" t="s">
        <v>3</v>
      </c>
      <c r="O1436" s="4">
        <v>2</v>
      </c>
      <c r="P1436" s="4"/>
      <c r="Q1436" s="4"/>
      <c r="R1436" s="4"/>
      <c r="S1436" s="4"/>
      <c r="T1436" s="4"/>
      <c r="U1436" s="4"/>
      <c r="V1436" s="4"/>
      <c r="W1436" s="4">
        <v>0</v>
      </c>
      <c r="X1436" s="4">
        <v>1</v>
      </c>
      <c r="Y1436" s="4">
        <v>0</v>
      </c>
      <c r="Z1436" s="4"/>
      <c r="AA1436" s="4"/>
      <c r="AB1436" s="4"/>
    </row>
    <row r="1437" spans="1:245" x14ac:dyDescent="0.2">
      <c r="A1437" s="4">
        <v>50</v>
      </c>
      <c r="B1437" s="4">
        <v>0</v>
      </c>
      <c r="C1437" s="4">
        <v>0</v>
      </c>
      <c r="D1437" s="4">
        <v>1</v>
      </c>
      <c r="E1437" s="4">
        <v>223</v>
      </c>
      <c r="F1437" s="4">
        <f>ROUND(Source!AQ1427,O1437)</f>
        <v>0</v>
      </c>
      <c r="G1437" s="4" t="s">
        <v>70</v>
      </c>
      <c r="H1437" s="4" t="s">
        <v>71</v>
      </c>
      <c r="I1437" s="4"/>
      <c r="J1437" s="4"/>
      <c r="K1437" s="4">
        <v>223</v>
      </c>
      <c r="L1437" s="4">
        <v>9</v>
      </c>
      <c r="M1437" s="4">
        <v>3</v>
      </c>
      <c r="N1437" s="4" t="s">
        <v>3</v>
      </c>
      <c r="O1437" s="4">
        <v>2</v>
      </c>
      <c r="P1437" s="4"/>
      <c r="Q1437" s="4"/>
      <c r="R1437" s="4"/>
      <c r="S1437" s="4"/>
      <c r="T1437" s="4"/>
      <c r="U1437" s="4"/>
      <c r="V1437" s="4"/>
      <c r="W1437" s="4">
        <v>0</v>
      </c>
      <c r="X1437" s="4">
        <v>1</v>
      </c>
      <c r="Y1437" s="4">
        <v>0</v>
      </c>
      <c r="Z1437" s="4"/>
      <c r="AA1437" s="4"/>
      <c r="AB1437" s="4"/>
    </row>
    <row r="1438" spans="1:245" x14ac:dyDescent="0.2">
      <c r="A1438" s="4">
        <v>50</v>
      </c>
      <c r="B1438" s="4">
        <v>0</v>
      </c>
      <c r="C1438" s="4">
        <v>0</v>
      </c>
      <c r="D1438" s="4">
        <v>1</v>
      </c>
      <c r="E1438" s="4">
        <v>229</v>
      </c>
      <c r="F1438" s="4">
        <f>ROUND(Source!AZ1427,O1438)</f>
        <v>0</v>
      </c>
      <c r="G1438" s="4" t="s">
        <v>72</v>
      </c>
      <c r="H1438" s="4" t="s">
        <v>73</v>
      </c>
      <c r="I1438" s="4"/>
      <c r="J1438" s="4"/>
      <c r="K1438" s="4">
        <v>229</v>
      </c>
      <c r="L1438" s="4">
        <v>10</v>
      </c>
      <c r="M1438" s="4">
        <v>3</v>
      </c>
      <c r="N1438" s="4" t="s">
        <v>3</v>
      </c>
      <c r="O1438" s="4">
        <v>2</v>
      </c>
      <c r="P1438" s="4"/>
      <c r="Q1438" s="4"/>
      <c r="R1438" s="4"/>
      <c r="S1438" s="4"/>
      <c r="T1438" s="4"/>
      <c r="U1438" s="4"/>
      <c r="V1438" s="4"/>
      <c r="W1438" s="4">
        <v>0</v>
      </c>
      <c r="X1438" s="4">
        <v>1</v>
      </c>
      <c r="Y1438" s="4">
        <v>0</v>
      </c>
      <c r="Z1438" s="4"/>
      <c r="AA1438" s="4"/>
      <c r="AB1438" s="4"/>
    </row>
    <row r="1439" spans="1:245" x14ac:dyDescent="0.2">
      <c r="A1439" s="4">
        <v>50</v>
      </c>
      <c r="B1439" s="4">
        <v>0</v>
      </c>
      <c r="C1439" s="4">
        <v>0</v>
      </c>
      <c r="D1439" s="4">
        <v>1</v>
      </c>
      <c r="E1439" s="4">
        <v>203</v>
      </c>
      <c r="F1439" s="4">
        <f>ROUND(Source!Q1427,O1439)</f>
        <v>0</v>
      </c>
      <c r="G1439" s="4" t="s">
        <v>74</v>
      </c>
      <c r="H1439" s="4" t="s">
        <v>75</v>
      </c>
      <c r="I1439" s="4"/>
      <c r="J1439" s="4"/>
      <c r="K1439" s="4">
        <v>203</v>
      </c>
      <c r="L1439" s="4">
        <v>11</v>
      </c>
      <c r="M1439" s="4">
        <v>3</v>
      </c>
      <c r="N1439" s="4" t="s">
        <v>3</v>
      </c>
      <c r="O1439" s="4">
        <v>2</v>
      </c>
      <c r="P1439" s="4"/>
      <c r="Q1439" s="4"/>
      <c r="R1439" s="4"/>
      <c r="S1439" s="4"/>
      <c r="T1439" s="4"/>
      <c r="U1439" s="4"/>
      <c r="V1439" s="4"/>
      <c r="W1439" s="4">
        <v>0</v>
      </c>
      <c r="X1439" s="4">
        <v>1</v>
      </c>
      <c r="Y1439" s="4">
        <v>0</v>
      </c>
      <c r="Z1439" s="4"/>
      <c r="AA1439" s="4"/>
      <c r="AB1439" s="4"/>
    </row>
    <row r="1440" spans="1:245" x14ac:dyDescent="0.2">
      <c r="A1440" s="4">
        <v>50</v>
      </c>
      <c r="B1440" s="4">
        <v>0</v>
      </c>
      <c r="C1440" s="4">
        <v>0</v>
      </c>
      <c r="D1440" s="4">
        <v>1</v>
      </c>
      <c r="E1440" s="4">
        <v>231</v>
      </c>
      <c r="F1440" s="4">
        <f>ROUND(Source!BB1427,O1440)</f>
        <v>0</v>
      </c>
      <c r="G1440" s="4" t="s">
        <v>76</v>
      </c>
      <c r="H1440" s="4" t="s">
        <v>77</v>
      </c>
      <c r="I1440" s="4"/>
      <c r="J1440" s="4"/>
      <c r="K1440" s="4">
        <v>231</v>
      </c>
      <c r="L1440" s="4">
        <v>12</v>
      </c>
      <c r="M1440" s="4">
        <v>3</v>
      </c>
      <c r="N1440" s="4" t="s">
        <v>3</v>
      </c>
      <c r="O1440" s="4">
        <v>2</v>
      </c>
      <c r="P1440" s="4"/>
      <c r="Q1440" s="4"/>
      <c r="R1440" s="4"/>
      <c r="S1440" s="4"/>
      <c r="T1440" s="4"/>
      <c r="U1440" s="4"/>
      <c r="V1440" s="4"/>
      <c r="W1440" s="4">
        <v>0</v>
      </c>
      <c r="X1440" s="4">
        <v>1</v>
      </c>
      <c r="Y1440" s="4">
        <v>0</v>
      </c>
      <c r="Z1440" s="4"/>
      <c r="AA1440" s="4"/>
      <c r="AB1440" s="4"/>
    </row>
    <row r="1441" spans="1:28" x14ac:dyDescent="0.2">
      <c r="A1441" s="4">
        <v>50</v>
      </c>
      <c r="B1441" s="4">
        <v>0</v>
      </c>
      <c r="C1441" s="4">
        <v>0</v>
      </c>
      <c r="D1441" s="4">
        <v>1</v>
      </c>
      <c r="E1441" s="4">
        <v>204</v>
      </c>
      <c r="F1441" s="4">
        <f>ROUND(Source!R1427,O1441)</f>
        <v>0</v>
      </c>
      <c r="G1441" s="4" t="s">
        <v>78</v>
      </c>
      <c r="H1441" s="4" t="s">
        <v>79</v>
      </c>
      <c r="I1441" s="4"/>
      <c r="J1441" s="4"/>
      <c r="K1441" s="4">
        <v>204</v>
      </c>
      <c r="L1441" s="4">
        <v>13</v>
      </c>
      <c r="M1441" s="4">
        <v>3</v>
      </c>
      <c r="N1441" s="4" t="s">
        <v>3</v>
      </c>
      <c r="O1441" s="4">
        <v>2</v>
      </c>
      <c r="P1441" s="4"/>
      <c r="Q1441" s="4"/>
      <c r="R1441" s="4"/>
      <c r="S1441" s="4"/>
      <c r="T1441" s="4"/>
      <c r="U1441" s="4"/>
      <c r="V1441" s="4"/>
      <c r="W1441" s="4">
        <v>0</v>
      </c>
      <c r="X1441" s="4">
        <v>1</v>
      </c>
      <c r="Y1441" s="4">
        <v>0</v>
      </c>
      <c r="Z1441" s="4"/>
      <c r="AA1441" s="4"/>
      <c r="AB1441" s="4"/>
    </row>
    <row r="1442" spans="1:28" x14ac:dyDescent="0.2">
      <c r="A1442" s="4">
        <v>50</v>
      </c>
      <c r="B1442" s="4">
        <v>0</v>
      </c>
      <c r="C1442" s="4">
        <v>0</v>
      </c>
      <c r="D1442" s="4">
        <v>1</v>
      </c>
      <c r="E1442" s="4">
        <v>205</v>
      </c>
      <c r="F1442" s="4">
        <f>ROUND(Source!S1427,O1442)</f>
        <v>210.6</v>
      </c>
      <c r="G1442" s="4" t="s">
        <v>80</v>
      </c>
      <c r="H1442" s="4" t="s">
        <v>81</v>
      </c>
      <c r="I1442" s="4"/>
      <c r="J1442" s="4"/>
      <c r="K1442" s="4">
        <v>205</v>
      </c>
      <c r="L1442" s="4">
        <v>14</v>
      </c>
      <c r="M1442" s="4">
        <v>3</v>
      </c>
      <c r="N1442" s="4" t="s">
        <v>3</v>
      </c>
      <c r="O1442" s="4">
        <v>2</v>
      </c>
      <c r="P1442" s="4"/>
      <c r="Q1442" s="4"/>
      <c r="R1442" s="4"/>
      <c r="S1442" s="4"/>
      <c r="T1442" s="4"/>
      <c r="U1442" s="4"/>
      <c r="V1442" s="4"/>
      <c r="W1442" s="4">
        <v>210.6</v>
      </c>
      <c r="X1442" s="4">
        <v>1</v>
      </c>
      <c r="Y1442" s="4">
        <v>210.6</v>
      </c>
      <c r="Z1442" s="4"/>
      <c r="AA1442" s="4"/>
      <c r="AB1442" s="4"/>
    </row>
    <row r="1443" spans="1:28" x14ac:dyDescent="0.2">
      <c r="A1443" s="4">
        <v>50</v>
      </c>
      <c r="B1443" s="4">
        <v>0</v>
      </c>
      <c r="C1443" s="4">
        <v>0</v>
      </c>
      <c r="D1443" s="4">
        <v>1</v>
      </c>
      <c r="E1443" s="4">
        <v>232</v>
      </c>
      <c r="F1443" s="4">
        <f>ROUND(Source!BC1427,O1443)</f>
        <v>0</v>
      </c>
      <c r="G1443" s="4" t="s">
        <v>82</v>
      </c>
      <c r="H1443" s="4" t="s">
        <v>83</v>
      </c>
      <c r="I1443" s="4"/>
      <c r="J1443" s="4"/>
      <c r="K1443" s="4">
        <v>232</v>
      </c>
      <c r="L1443" s="4">
        <v>15</v>
      </c>
      <c r="M1443" s="4">
        <v>3</v>
      </c>
      <c r="N1443" s="4" t="s">
        <v>3</v>
      </c>
      <c r="O1443" s="4">
        <v>2</v>
      </c>
      <c r="P1443" s="4"/>
      <c r="Q1443" s="4"/>
      <c r="R1443" s="4"/>
      <c r="S1443" s="4"/>
      <c r="T1443" s="4"/>
      <c r="U1443" s="4"/>
      <c r="V1443" s="4"/>
      <c r="W1443" s="4">
        <v>0</v>
      </c>
      <c r="X1443" s="4">
        <v>1</v>
      </c>
      <c r="Y1443" s="4">
        <v>0</v>
      </c>
      <c r="Z1443" s="4"/>
      <c r="AA1443" s="4"/>
      <c r="AB1443" s="4"/>
    </row>
    <row r="1444" spans="1:28" x14ac:dyDescent="0.2">
      <c r="A1444" s="4">
        <v>50</v>
      </c>
      <c r="B1444" s="4">
        <v>0</v>
      </c>
      <c r="C1444" s="4">
        <v>0</v>
      </c>
      <c r="D1444" s="4">
        <v>1</v>
      </c>
      <c r="E1444" s="4">
        <v>214</v>
      </c>
      <c r="F1444" s="4">
        <f>ROUND(Source!AS1427,O1444)</f>
        <v>451.74</v>
      </c>
      <c r="G1444" s="4" t="s">
        <v>84</v>
      </c>
      <c r="H1444" s="4" t="s">
        <v>85</v>
      </c>
      <c r="I1444" s="4"/>
      <c r="J1444" s="4"/>
      <c r="K1444" s="4">
        <v>214</v>
      </c>
      <c r="L1444" s="4">
        <v>16</v>
      </c>
      <c r="M1444" s="4">
        <v>3</v>
      </c>
      <c r="N1444" s="4" t="s">
        <v>3</v>
      </c>
      <c r="O1444" s="4">
        <v>2</v>
      </c>
      <c r="P1444" s="4"/>
      <c r="Q1444" s="4"/>
      <c r="R1444" s="4"/>
      <c r="S1444" s="4"/>
      <c r="T1444" s="4"/>
      <c r="U1444" s="4"/>
      <c r="V1444" s="4"/>
      <c r="W1444" s="4">
        <v>451.74</v>
      </c>
      <c r="X1444" s="4">
        <v>1</v>
      </c>
      <c r="Y1444" s="4">
        <v>451.74</v>
      </c>
      <c r="Z1444" s="4"/>
      <c r="AA1444" s="4"/>
      <c r="AB1444" s="4"/>
    </row>
    <row r="1445" spans="1:28" x14ac:dyDescent="0.2">
      <c r="A1445" s="4">
        <v>50</v>
      </c>
      <c r="B1445" s="4">
        <v>0</v>
      </c>
      <c r="C1445" s="4">
        <v>0</v>
      </c>
      <c r="D1445" s="4">
        <v>1</v>
      </c>
      <c r="E1445" s="4">
        <v>215</v>
      </c>
      <c r="F1445" s="4">
        <f>ROUND(Source!AT1427,O1445)</f>
        <v>0</v>
      </c>
      <c r="G1445" s="4" t="s">
        <v>86</v>
      </c>
      <c r="H1445" s="4" t="s">
        <v>87</v>
      </c>
      <c r="I1445" s="4"/>
      <c r="J1445" s="4"/>
      <c r="K1445" s="4">
        <v>215</v>
      </c>
      <c r="L1445" s="4">
        <v>17</v>
      </c>
      <c r="M1445" s="4">
        <v>3</v>
      </c>
      <c r="N1445" s="4" t="s">
        <v>3</v>
      </c>
      <c r="O1445" s="4">
        <v>2</v>
      </c>
      <c r="P1445" s="4"/>
      <c r="Q1445" s="4"/>
      <c r="R1445" s="4"/>
      <c r="S1445" s="4"/>
      <c r="T1445" s="4"/>
      <c r="U1445" s="4"/>
      <c r="V1445" s="4"/>
      <c r="W1445" s="4">
        <v>0</v>
      </c>
      <c r="X1445" s="4">
        <v>1</v>
      </c>
      <c r="Y1445" s="4">
        <v>0</v>
      </c>
      <c r="Z1445" s="4"/>
      <c r="AA1445" s="4"/>
      <c r="AB1445" s="4"/>
    </row>
    <row r="1446" spans="1:28" x14ac:dyDescent="0.2">
      <c r="A1446" s="4">
        <v>50</v>
      </c>
      <c r="B1446" s="4">
        <v>0</v>
      </c>
      <c r="C1446" s="4">
        <v>0</v>
      </c>
      <c r="D1446" s="4">
        <v>1</v>
      </c>
      <c r="E1446" s="4">
        <v>217</v>
      </c>
      <c r="F1446" s="4">
        <f>ROUND(Source!AU1427,O1446)</f>
        <v>0</v>
      </c>
      <c r="G1446" s="4" t="s">
        <v>88</v>
      </c>
      <c r="H1446" s="4" t="s">
        <v>89</v>
      </c>
      <c r="I1446" s="4"/>
      <c r="J1446" s="4"/>
      <c r="K1446" s="4">
        <v>217</v>
      </c>
      <c r="L1446" s="4">
        <v>18</v>
      </c>
      <c r="M1446" s="4">
        <v>3</v>
      </c>
      <c r="N1446" s="4" t="s">
        <v>3</v>
      </c>
      <c r="O1446" s="4">
        <v>2</v>
      </c>
      <c r="P1446" s="4"/>
      <c r="Q1446" s="4"/>
      <c r="R1446" s="4"/>
      <c r="S1446" s="4"/>
      <c r="T1446" s="4"/>
      <c r="U1446" s="4"/>
      <c r="V1446" s="4"/>
      <c r="W1446" s="4">
        <v>0</v>
      </c>
      <c r="X1446" s="4">
        <v>1</v>
      </c>
      <c r="Y1446" s="4">
        <v>0</v>
      </c>
      <c r="Z1446" s="4"/>
      <c r="AA1446" s="4"/>
      <c r="AB1446" s="4"/>
    </row>
    <row r="1447" spans="1:28" x14ac:dyDescent="0.2">
      <c r="A1447" s="4">
        <v>50</v>
      </c>
      <c r="B1447" s="4">
        <v>0</v>
      </c>
      <c r="C1447" s="4">
        <v>0</v>
      </c>
      <c r="D1447" s="4">
        <v>1</v>
      </c>
      <c r="E1447" s="4">
        <v>230</v>
      </c>
      <c r="F1447" s="4">
        <f>ROUND(Source!BA1427,O1447)</f>
        <v>0</v>
      </c>
      <c r="G1447" s="4" t="s">
        <v>90</v>
      </c>
      <c r="H1447" s="4" t="s">
        <v>91</v>
      </c>
      <c r="I1447" s="4"/>
      <c r="J1447" s="4"/>
      <c r="K1447" s="4">
        <v>230</v>
      </c>
      <c r="L1447" s="4">
        <v>19</v>
      </c>
      <c r="M1447" s="4">
        <v>3</v>
      </c>
      <c r="N1447" s="4" t="s">
        <v>3</v>
      </c>
      <c r="O1447" s="4">
        <v>2</v>
      </c>
      <c r="P1447" s="4"/>
      <c r="Q1447" s="4"/>
      <c r="R1447" s="4"/>
      <c r="S1447" s="4"/>
      <c r="T1447" s="4"/>
      <c r="U1447" s="4"/>
      <c r="V1447" s="4"/>
      <c r="W1447" s="4">
        <v>0</v>
      </c>
      <c r="X1447" s="4">
        <v>1</v>
      </c>
      <c r="Y1447" s="4">
        <v>0</v>
      </c>
      <c r="Z1447" s="4"/>
      <c r="AA1447" s="4"/>
      <c r="AB1447" s="4"/>
    </row>
    <row r="1448" spans="1:28" x14ac:dyDescent="0.2">
      <c r="A1448" s="4">
        <v>50</v>
      </c>
      <c r="B1448" s="4">
        <v>0</v>
      </c>
      <c r="C1448" s="4">
        <v>0</v>
      </c>
      <c r="D1448" s="4">
        <v>1</v>
      </c>
      <c r="E1448" s="4">
        <v>206</v>
      </c>
      <c r="F1448" s="4">
        <f>ROUND(Source!T1427,O1448)</f>
        <v>0</v>
      </c>
      <c r="G1448" s="4" t="s">
        <v>92</v>
      </c>
      <c r="H1448" s="4" t="s">
        <v>93</v>
      </c>
      <c r="I1448" s="4"/>
      <c r="J1448" s="4"/>
      <c r="K1448" s="4">
        <v>206</v>
      </c>
      <c r="L1448" s="4">
        <v>20</v>
      </c>
      <c r="M1448" s="4">
        <v>3</v>
      </c>
      <c r="N1448" s="4" t="s">
        <v>3</v>
      </c>
      <c r="O1448" s="4">
        <v>2</v>
      </c>
      <c r="P1448" s="4"/>
      <c r="Q1448" s="4"/>
      <c r="R1448" s="4"/>
      <c r="S1448" s="4"/>
      <c r="T1448" s="4"/>
      <c r="U1448" s="4"/>
      <c r="V1448" s="4"/>
      <c r="W1448" s="4">
        <v>0</v>
      </c>
      <c r="X1448" s="4">
        <v>1</v>
      </c>
      <c r="Y1448" s="4">
        <v>0</v>
      </c>
      <c r="Z1448" s="4"/>
      <c r="AA1448" s="4"/>
      <c r="AB1448" s="4"/>
    </row>
    <row r="1449" spans="1:28" x14ac:dyDescent="0.2">
      <c r="A1449" s="4">
        <v>50</v>
      </c>
      <c r="B1449" s="4">
        <v>0</v>
      </c>
      <c r="C1449" s="4">
        <v>0</v>
      </c>
      <c r="D1449" s="4">
        <v>1</v>
      </c>
      <c r="E1449" s="4">
        <v>207</v>
      </c>
      <c r="F1449" s="4">
        <f>Source!U1427</f>
        <v>0.76392000000000004</v>
      </c>
      <c r="G1449" s="4" t="s">
        <v>94</v>
      </c>
      <c r="H1449" s="4" t="s">
        <v>95</v>
      </c>
      <c r="I1449" s="4"/>
      <c r="J1449" s="4"/>
      <c r="K1449" s="4">
        <v>207</v>
      </c>
      <c r="L1449" s="4">
        <v>21</v>
      </c>
      <c r="M1449" s="4">
        <v>3</v>
      </c>
      <c r="N1449" s="4" t="s">
        <v>3</v>
      </c>
      <c r="O1449" s="4">
        <v>-1</v>
      </c>
      <c r="P1449" s="4"/>
      <c r="Q1449" s="4"/>
      <c r="R1449" s="4"/>
      <c r="S1449" s="4"/>
      <c r="T1449" s="4"/>
      <c r="U1449" s="4"/>
      <c r="V1449" s="4"/>
      <c r="W1449" s="4">
        <v>0.76391999999999993</v>
      </c>
      <c r="X1449" s="4">
        <v>1</v>
      </c>
      <c r="Y1449" s="4">
        <v>0.76391999999999993</v>
      </c>
      <c r="Z1449" s="4"/>
      <c r="AA1449" s="4"/>
      <c r="AB1449" s="4"/>
    </row>
    <row r="1450" spans="1:28" x14ac:dyDescent="0.2">
      <c r="A1450" s="4">
        <v>50</v>
      </c>
      <c r="B1450" s="4">
        <v>0</v>
      </c>
      <c r="C1450" s="4">
        <v>0</v>
      </c>
      <c r="D1450" s="4">
        <v>1</v>
      </c>
      <c r="E1450" s="4">
        <v>208</v>
      </c>
      <c r="F1450" s="4">
        <f>Source!V1427</f>
        <v>0</v>
      </c>
      <c r="G1450" s="4" t="s">
        <v>96</v>
      </c>
      <c r="H1450" s="4" t="s">
        <v>97</v>
      </c>
      <c r="I1450" s="4"/>
      <c r="J1450" s="4"/>
      <c r="K1450" s="4">
        <v>208</v>
      </c>
      <c r="L1450" s="4">
        <v>22</v>
      </c>
      <c r="M1450" s="4">
        <v>3</v>
      </c>
      <c r="N1450" s="4" t="s">
        <v>3</v>
      </c>
      <c r="O1450" s="4">
        <v>-1</v>
      </c>
      <c r="P1450" s="4"/>
      <c r="Q1450" s="4"/>
      <c r="R1450" s="4"/>
      <c r="S1450" s="4"/>
      <c r="T1450" s="4"/>
      <c r="U1450" s="4"/>
      <c r="V1450" s="4"/>
      <c r="W1450" s="4">
        <v>0</v>
      </c>
      <c r="X1450" s="4">
        <v>1</v>
      </c>
      <c r="Y1450" s="4">
        <v>0</v>
      </c>
      <c r="Z1450" s="4"/>
      <c r="AA1450" s="4"/>
      <c r="AB1450" s="4"/>
    </row>
    <row r="1451" spans="1:28" x14ac:dyDescent="0.2">
      <c r="A1451" s="4">
        <v>50</v>
      </c>
      <c r="B1451" s="4">
        <v>0</v>
      </c>
      <c r="C1451" s="4">
        <v>0</v>
      </c>
      <c r="D1451" s="4">
        <v>1</v>
      </c>
      <c r="E1451" s="4">
        <v>209</v>
      </c>
      <c r="F1451" s="4">
        <f>ROUND(Source!W1427,O1451)</f>
        <v>0</v>
      </c>
      <c r="G1451" s="4" t="s">
        <v>98</v>
      </c>
      <c r="H1451" s="4" t="s">
        <v>99</v>
      </c>
      <c r="I1451" s="4"/>
      <c r="J1451" s="4"/>
      <c r="K1451" s="4">
        <v>209</v>
      </c>
      <c r="L1451" s="4">
        <v>23</v>
      </c>
      <c r="M1451" s="4">
        <v>3</v>
      </c>
      <c r="N1451" s="4" t="s">
        <v>3</v>
      </c>
      <c r="O1451" s="4">
        <v>2</v>
      </c>
      <c r="P1451" s="4"/>
      <c r="Q1451" s="4"/>
      <c r="R1451" s="4"/>
      <c r="S1451" s="4"/>
      <c r="T1451" s="4"/>
      <c r="U1451" s="4"/>
      <c r="V1451" s="4"/>
      <c r="W1451" s="4">
        <v>0</v>
      </c>
      <c r="X1451" s="4">
        <v>1</v>
      </c>
      <c r="Y1451" s="4">
        <v>0</v>
      </c>
      <c r="Z1451" s="4"/>
      <c r="AA1451" s="4"/>
      <c r="AB1451" s="4"/>
    </row>
    <row r="1452" spans="1:28" x14ac:dyDescent="0.2">
      <c r="A1452" s="4">
        <v>50</v>
      </c>
      <c r="B1452" s="4">
        <v>0</v>
      </c>
      <c r="C1452" s="4">
        <v>0</v>
      </c>
      <c r="D1452" s="4">
        <v>1</v>
      </c>
      <c r="E1452" s="4">
        <v>233</v>
      </c>
      <c r="F1452" s="4">
        <f>ROUND(Source!BD1427,O1452)</f>
        <v>0</v>
      </c>
      <c r="G1452" s="4" t="s">
        <v>100</v>
      </c>
      <c r="H1452" s="4" t="s">
        <v>101</v>
      </c>
      <c r="I1452" s="4"/>
      <c r="J1452" s="4"/>
      <c r="K1452" s="4">
        <v>233</v>
      </c>
      <c r="L1452" s="4">
        <v>24</v>
      </c>
      <c r="M1452" s="4">
        <v>3</v>
      </c>
      <c r="N1452" s="4" t="s">
        <v>3</v>
      </c>
      <c r="O1452" s="4">
        <v>2</v>
      </c>
      <c r="P1452" s="4"/>
      <c r="Q1452" s="4"/>
      <c r="R1452" s="4"/>
      <c r="S1452" s="4"/>
      <c r="T1452" s="4"/>
      <c r="U1452" s="4"/>
      <c r="V1452" s="4"/>
      <c r="W1452" s="4">
        <v>0</v>
      </c>
      <c r="X1452" s="4">
        <v>1</v>
      </c>
      <c r="Y1452" s="4">
        <v>0</v>
      </c>
      <c r="Z1452" s="4"/>
      <c r="AA1452" s="4"/>
      <c r="AB1452" s="4"/>
    </row>
    <row r="1453" spans="1:28" x14ac:dyDescent="0.2">
      <c r="A1453" s="4">
        <v>50</v>
      </c>
      <c r="B1453" s="4">
        <v>0</v>
      </c>
      <c r="C1453" s="4">
        <v>0</v>
      </c>
      <c r="D1453" s="4">
        <v>1</v>
      </c>
      <c r="E1453" s="4">
        <v>210</v>
      </c>
      <c r="F1453" s="4">
        <f>ROUND(Source!X1427,O1453)</f>
        <v>154.79</v>
      </c>
      <c r="G1453" s="4" t="s">
        <v>102</v>
      </c>
      <c r="H1453" s="4" t="s">
        <v>103</v>
      </c>
      <c r="I1453" s="4"/>
      <c r="J1453" s="4"/>
      <c r="K1453" s="4">
        <v>210</v>
      </c>
      <c r="L1453" s="4">
        <v>25</v>
      </c>
      <c r="M1453" s="4">
        <v>3</v>
      </c>
      <c r="N1453" s="4" t="s">
        <v>3</v>
      </c>
      <c r="O1453" s="4">
        <v>2</v>
      </c>
      <c r="P1453" s="4"/>
      <c r="Q1453" s="4"/>
      <c r="R1453" s="4"/>
      <c r="S1453" s="4"/>
      <c r="T1453" s="4"/>
      <c r="U1453" s="4"/>
      <c r="V1453" s="4"/>
      <c r="W1453" s="4">
        <v>154.79</v>
      </c>
      <c r="X1453" s="4">
        <v>1</v>
      </c>
      <c r="Y1453" s="4">
        <v>154.79</v>
      </c>
      <c r="Z1453" s="4"/>
      <c r="AA1453" s="4"/>
      <c r="AB1453" s="4"/>
    </row>
    <row r="1454" spans="1:28" x14ac:dyDescent="0.2">
      <c r="A1454" s="4">
        <v>50</v>
      </c>
      <c r="B1454" s="4">
        <v>0</v>
      </c>
      <c r="C1454" s="4">
        <v>0</v>
      </c>
      <c r="D1454" s="4">
        <v>1</v>
      </c>
      <c r="E1454" s="4">
        <v>211</v>
      </c>
      <c r="F1454" s="4">
        <f>ROUND(Source!Y1427,O1454)</f>
        <v>86.35</v>
      </c>
      <c r="G1454" s="4" t="s">
        <v>104</v>
      </c>
      <c r="H1454" s="4" t="s">
        <v>105</v>
      </c>
      <c r="I1454" s="4"/>
      <c r="J1454" s="4"/>
      <c r="K1454" s="4">
        <v>211</v>
      </c>
      <c r="L1454" s="4">
        <v>26</v>
      </c>
      <c r="M1454" s="4">
        <v>3</v>
      </c>
      <c r="N1454" s="4" t="s">
        <v>3</v>
      </c>
      <c r="O1454" s="4">
        <v>2</v>
      </c>
      <c r="P1454" s="4"/>
      <c r="Q1454" s="4"/>
      <c r="R1454" s="4"/>
      <c r="S1454" s="4"/>
      <c r="T1454" s="4"/>
      <c r="U1454" s="4"/>
      <c r="V1454" s="4"/>
      <c r="W1454" s="4">
        <v>86.35</v>
      </c>
      <c r="X1454" s="4">
        <v>1</v>
      </c>
      <c r="Y1454" s="4">
        <v>86.35</v>
      </c>
      <c r="Z1454" s="4"/>
      <c r="AA1454" s="4"/>
      <c r="AB1454" s="4"/>
    </row>
    <row r="1455" spans="1:28" x14ac:dyDescent="0.2">
      <c r="A1455" s="4">
        <v>50</v>
      </c>
      <c r="B1455" s="4">
        <v>0</v>
      </c>
      <c r="C1455" s="4">
        <v>0</v>
      </c>
      <c r="D1455" s="4">
        <v>1</v>
      </c>
      <c r="E1455" s="4">
        <v>224</v>
      </c>
      <c r="F1455" s="4">
        <f>ROUND(Source!AR1427,O1455)</f>
        <v>451.74</v>
      </c>
      <c r="G1455" s="4" t="s">
        <v>106</v>
      </c>
      <c r="H1455" s="4" t="s">
        <v>107</v>
      </c>
      <c r="I1455" s="4"/>
      <c r="J1455" s="4"/>
      <c r="K1455" s="4">
        <v>224</v>
      </c>
      <c r="L1455" s="4">
        <v>27</v>
      </c>
      <c r="M1455" s="4">
        <v>3</v>
      </c>
      <c r="N1455" s="4" t="s">
        <v>3</v>
      </c>
      <c r="O1455" s="4">
        <v>2</v>
      </c>
      <c r="P1455" s="4"/>
      <c r="Q1455" s="4"/>
      <c r="R1455" s="4"/>
      <c r="S1455" s="4"/>
      <c r="T1455" s="4"/>
      <c r="U1455" s="4"/>
      <c r="V1455" s="4"/>
      <c r="W1455" s="4">
        <v>451.74</v>
      </c>
      <c r="X1455" s="4">
        <v>1</v>
      </c>
      <c r="Y1455" s="4">
        <v>451.74</v>
      </c>
      <c r="Z1455" s="4"/>
      <c r="AA1455" s="4"/>
      <c r="AB1455" s="4"/>
    </row>
    <row r="1457" spans="1:245" x14ac:dyDescent="0.2">
      <c r="A1457" s="1">
        <v>5</v>
      </c>
      <c r="B1457" s="1">
        <v>1</v>
      </c>
      <c r="C1457" s="1"/>
      <c r="D1457" s="1">
        <f>ROW(A1476)</f>
        <v>1476</v>
      </c>
      <c r="E1457" s="1"/>
      <c r="F1457" s="1" t="s">
        <v>17</v>
      </c>
      <c r="G1457" s="1" t="s">
        <v>157</v>
      </c>
      <c r="H1457" s="1" t="s">
        <v>3</v>
      </c>
      <c r="I1457" s="1">
        <v>0</v>
      </c>
      <c r="J1457" s="1"/>
      <c r="K1457" s="1">
        <v>0</v>
      </c>
      <c r="L1457" s="1"/>
      <c r="M1457" s="1" t="s">
        <v>3</v>
      </c>
      <c r="N1457" s="1"/>
      <c r="O1457" s="1"/>
      <c r="P1457" s="1"/>
      <c r="Q1457" s="1"/>
      <c r="R1457" s="1"/>
      <c r="S1457" s="1">
        <v>0</v>
      </c>
      <c r="T1457" s="1"/>
      <c r="U1457" s="1" t="s">
        <v>3</v>
      </c>
      <c r="V1457" s="1">
        <v>0</v>
      </c>
      <c r="W1457" s="1"/>
      <c r="X1457" s="1"/>
      <c r="Y1457" s="1"/>
      <c r="Z1457" s="1"/>
      <c r="AA1457" s="1"/>
      <c r="AB1457" s="1" t="s">
        <v>3</v>
      </c>
      <c r="AC1457" s="1" t="s">
        <v>3</v>
      </c>
      <c r="AD1457" s="1" t="s">
        <v>3</v>
      </c>
      <c r="AE1457" s="1" t="s">
        <v>3</v>
      </c>
      <c r="AF1457" s="1" t="s">
        <v>3</v>
      </c>
      <c r="AG1457" s="1" t="s">
        <v>3</v>
      </c>
      <c r="AH1457" s="1"/>
      <c r="AI1457" s="1"/>
      <c r="AJ1457" s="1"/>
      <c r="AK1457" s="1"/>
      <c r="AL1457" s="1"/>
      <c r="AM1457" s="1"/>
      <c r="AN1457" s="1"/>
      <c r="AO1457" s="1"/>
      <c r="AP1457" s="1" t="s">
        <v>3</v>
      </c>
      <c r="AQ1457" s="1" t="s">
        <v>3</v>
      </c>
      <c r="AR1457" s="1" t="s">
        <v>3</v>
      </c>
      <c r="AS1457" s="1"/>
      <c r="AT1457" s="1"/>
      <c r="AU1457" s="1"/>
      <c r="AV1457" s="1"/>
      <c r="AW1457" s="1"/>
      <c r="AX1457" s="1"/>
      <c r="AY1457" s="1"/>
      <c r="AZ1457" s="1" t="s">
        <v>3</v>
      </c>
      <c r="BA1457" s="1"/>
      <c r="BB1457" s="1" t="s">
        <v>3</v>
      </c>
      <c r="BC1457" s="1" t="s">
        <v>3</v>
      </c>
      <c r="BD1457" s="1" t="s">
        <v>3</v>
      </c>
      <c r="BE1457" s="1" t="s">
        <v>3</v>
      </c>
      <c r="BF1457" s="1" t="s">
        <v>3</v>
      </c>
      <c r="BG1457" s="1" t="s">
        <v>3</v>
      </c>
      <c r="BH1457" s="1" t="s">
        <v>3</v>
      </c>
      <c r="BI1457" s="1" t="s">
        <v>3</v>
      </c>
      <c r="BJ1457" s="1" t="s">
        <v>3</v>
      </c>
      <c r="BK1457" s="1" t="s">
        <v>3</v>
      </c>
      <c r="BL1457" s="1" t="s">
        <v>3</v>
      </c>
      <c r="BM1457" s="1" t="s">
        <v>3</v>
      </c>
      <c r="BN1457" s="1" t="s">
        <v>3</v>
      </c>
      <c r="BO1457" s="1" t="s">
        <v>3</v>
      </c>
      <c r="BP1457" s="1" t="s">
        <v>3</v>
      </c>
      <c r="BQ1457" s="1"/>
      <c r="BR1457" s="1"/>
      <c r="BS1457" s="1"/>
      <c r="BT1457" s="1"/>
      <c r="BU1457" s="1"/>
      <c r="BV1457" s="1"/>
      <c r="BW1457" s="1"/>
      <c r="BX1457" s="1">
        <v>0</v>
      </c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>
        <v>0</v>
      </c>
    </row>
    <row r="1459" spans="1:245" x14ac:dyDescent="0.2">
      <c r="A1459" s="2">
        <v>52</v>
      </c>
      <c r="B1459" s="2">
        <f t="shared" ref="B1459:G1459" si="1316">B1476</f>
        <v>1</v>
      </c>
      <c r="C1459" s="2">
        <f t="shared" si="1316"/>
        <v>5</v>
      </c>
      <c r="D1459" s="2">
        <f t="shared" si="1316"/>
        <v>1457</v>
      </c>
      <c r="E1459" s="2">
        <f t="shared" si="1316"/>
        <v>0</v>
      </c>
      <c r="F1459" s="2" t="str">
        <f t="shared" si="1316"/>
        <v>Новый подраздел</v>
      </c>
      <c r="G1459" s="2" t="str">
        <f t="shared" si="1316"/>
        <v>Монтажные (кровельные)работы</v>
      </c>
      <c r="H1459" s="2"/>
      <c r="I1459" s="2"/>
      <c r="J1459" s="2"/>
      <c r="K1459" s="2"/>
      <c r="L1459" s="2"/>
      <c r="M1459" s="2"/>
      <c r="N1459" s="2"/>
      <c r="O1459" s="2">
        <f t="shared" ref="O1459:AT1459" si="1317">O1476</f>
        <v>94637.83</v>
      </c>
      <c r="P1459" s="2">
        <f t="shared" si="1317"/>
        <v>64726.06</v>
      </c>
      <c r="Q1459" s="2">
        <f t="shared" si="1317"/>
        <v>3585.37</v>
      </c>
      <c r="R1459" s="2">
        <f t="shared" si="1317"/>
        <v>2065.8200000000002</v>
      </c>
      <c r="S1459" s="2">
        <f t="shared" si="1317"/>
        <v>26326.400000000001</v>
      </c>
      <c r="T1459" s="2">
        <f t="shared" si="1317"/>
        <v>0</v>
      </c>
      <c r="U1459" s="2">
        <f t="shared" si="1317"/>
        <v>81.008252999999996</v>
      </c>
      <c r="V1459" s="2">
        <f t="shared" si="1317"/>
        <v>0</v>
      </c>
      <c r="W1459" s="2">
        <f t="shared" si="1317"/>
        <v>0</v>
      </c>
      <c r="X1459" s="2">
        <f t="shared" si="1317"/>
        <v>21684.87</v>
      </c>
      <c r="Y1459" s="2">
        <f t="shared" si="1317"/>
        <v>10793.83</v>
      </c>
      <c r="Z1459" s="2">
        <f t="shared" si="1317"/>
        <v>0</v>
      </c>
      <c r="AA1459" s="2">
        <f t="shared" si="1317"/>
        <v>0</v>
      </c>
      <c r="AB1459" s="2">
        <f t="shared" si="1317"/>
        <v>94637.83</v>
      </c>
      <c r="AC1459" s="2">
        <f t="shared" si="1317"/>
        <v>64726.06</v>
      </c>
      <c r="AD1459" s="2">
        <f t="shared" si="1317"/>
        <v>3585.37</v>
      </c>
      <c r="AE1459" s="2">
        <f t="shared" si="1317"/>
        <v>2065.8200000000002</v>
      </c>
      <c r="AF1459" s="2">
        <f t="shared" si="1317"/>
        <v>26326.400000000001</v>
      </c>
      <c r="AG1459" s="2">
        <f t="shared" si="1317"/>
        <v>0</v>
      </c>
      <c r="AH1459" s="2">
        <f t="shared" si="1317"/>
        <v>81.008252999999996</v>
      </c>
      <c r="AI1459" s="2">
        <f t="shared" si="1317"/>
        <v>0</v>
      </c>
      <c r="AJ1459" s="2">
        <f t="shared" si="1317"/>
        <v>0</v>
      </c>
      <c r="AK1459" s="2">
        <f t="shared" si="1317"/>
        <v>21684.87</v>
      </c>
      <c r="AL1459" s="2">
        <f t="shared" si="1317"/>
        <v>10793.83</v>
      </c>
      <c r="AM1459" s="2">
        <f t="shared" si="1317"/>
        <v>0</v>
      </c>
      <c r="AN1459" s="2">
        <f t="shared" si="1317"/>
        <v>0</v>
      </c>
      <c r="AO1459" s="2">
        <f t="shared" si="1317"/>
        <v>0</v>
      </c>
      <c r="AP1459" s="2">
        <f t="shared" si="1317"/>
        <v>0</v>
      </c>
      <c r="AQ1459" s="2">
        <f t="shared" si="1317"/>
        <v>0</v>
      </c>
      <c r="AR1459" s="2">
        <f t="shared" si="1317"/>
        <v>130421.84</v>
      </c>
      <c r="AS1459" s="2">
        <f t="shared" si="1317"/>
        <v>130421.84</v>
      </c>
      <c r="AT1459" s="2">
        <f t="shared" si="1317"/>
        <v>0</v>
      </c>
      <c r="AU1459" s="2">
        <f t="shared" ref="AU1459:BZ1459" si="1318">AU1476</f>
        <v>0</v>
      </c>
      <c r="AV1459" s="2">
        <f t="shared" si="1318"/>
        <v>64726.06</v>
      </c>
      <c r="AW1459" s="2">
        <f t="shared" si="1318"/>
        <v>64726.06</v>
      </c>
      <c r="AX1459" s="2">
        <f t="shared" si="1318"/>
        <v>0</v>
      </c>
      <c r="AY1459" s="2">
        <f t="shared" si="1318"/>
        <v>64726.06</v>
      </c>
      <c r="AZ1459" s="2">
        <f t="shared" si="1318"/>
        <v>0</v>
      </c>
      <c r="BA1459" s="2">
        <f t="shared" si="1318"/>
        <v>0</v>
      </c>
      <c r="BB1459" s="2">
        <f t="shared" si="1318"/>
        <v>0</v>
      </c>
      <c r="BC1459" s="2">
        <f t="shared" si="1318"/>
        <v>0</v>
      </c>
      <c r="BD1459" s="2">
        <f t="shared" si="1318"/>
        <v>0</v>
      </c>
      <c r="BE1459" s="2">
        <f t="shared" si="1318"/>
        <v>0</v>
      </c>
      <c r="BF1459" s="2">
        <f t="shared" si="1318"/>
        <v>0</v>
      </c>
      <c r="BG1459" s="2">
        <f t="shared" si="1318"/>
        <v>0</v>
      </c>
      <c r="BH1459" s="2">
        <f t="shared" si="1318"/>
        <v>0</v>
      </c>
      <c r="BI1459" s="2">
        <f t="shared" si="1318"/>
        <v>0</v>
      </c>
      <c r="BJ1459" s="2">
        <f t="shared" si="1318"/>
        <v>0</v>
      </c>
      <c r="BK1459" s="2">
        <f t="shared" si="1318"/>
        <v>0</v>
      </c>
      <c r="BL1459" s="2">
        <f t="shared" si="1318"/>
        <v>0</v>
      </c>
      <c r="BM1459" s="2">
        <f t="shared" si="1318"/>
        <v>0</v>
      </c>
      <c r="BN1459" s="2">
        <f t="shared" si="1318"/>
        <v>0</v>
      </c>
      <c r="BO1459" s="2">
        <f t="shared" si="1318"/>
        <v>0</v>
      </c>
      <c r="BP1459" s="2">
        <f t="shared" si="1318"/>
        <v>0</v>
      </c>
      <c r="BQ1459" s="2">
        <f t="shared" si="1318"/>
        <v>0</v>
      </c>
      <c r="BR1459" s="2">
        <f t="shared" si="1318"/>
        <v>0</v>
      </c>
      <c r="BS1459" s="2">
        <f t="shared" si="1318"/>
        <v>0</v>
      </c>
      <c r="BT1459" s="2">
        <f t="shared" si="1318"/>
        <v>0</v>
      </c>
      <c r="BU1459" s="2">
        <f t="shared" si="1318"/>
        <v>0</v>
      </c>
      <c r="BV1459" s="2">
        <f t="shared" si="1318"/>
        <v>0</v>
      </c>
      <c r="BW1459" s="2">
        <f t="shared" si="1318"/>
        <v>0</v>
      </c>
      <c r="BX1459" s="2">
        <f t="shared" si="1318"/>
        <v>0</v>
      </c>
      <c r="BY1459" s="2">
        <f t="shared" si="1318"/>
        <v>0</v>
      </c>
      <c r="BZ1459" s="2">
        <f t="shared" si="1318"/>
        <v>0</v>
      </c>
      <c r="CA1459" s="2">
        <f t="shared" ref="CA1459:DF1459" si="1319">CA1476</f>
        <v>130421.84</v>
      </c>
      <c r="CB1459" s="2">
        <f t="shared" si="1319"/>
        <v>130421.84</v>
      </c>
      <c r="CC1459" s="2">
        <f t="shared" si="1319"/>
        <v>0</v>
      </c>
      <c r="CD1459" s="2">
        <f t="shared" si="1319"/>
        <v>0</v>
      </c>
      <c r="CE1459" s="2">
        <f t="shared" si="1319"/>
        <v>64726.06</v>
      </c>
      <c r="CF1459" s="2">
        <f t="shared" si="1319"/>
        <v>64726.06</v>
      </c>
      <c r="CG1459" s="2">
        <f t="shared" si="1319"/>
        <v>0</v>
      </c>
      <c r="CH1459" s="2">
        <f t="shared" si="1319"/>
        <v>64726.06</v>
      </c>
      <c r="CI1459" s="2">
        <f t="shared" si="1319"/>
        <v>0</v>
      </c>
      <c r="CJ1459" s="2">
        <f t="shared" si="1319"/>
        <v>0</v>
      </c>
      <c r="CK1459" s="2">
        <f t="shared" si="1319"/>
        <v>0</v>
      </c>
      <c r="CL1459" s="2">
        <f t="shared" si="1319"/>
        <v>0</v>
      </c>
      <c r="CM1459" s="2">
        <f t="shared" si="1319"/>
        <v>0</v>
      </c>
      <c r="CN1459" s="2">
        <f t="shared" si="1319"/>
        <v>0</v>
      </c>
      <c r="CO1459" s="2">
        <f t="shared" si="1319"/>
        <v>0</v>
      </c>
      <c r="CP1459" s="2">
        <f t="shared" si="1319"/>
        <v>0</v>
      </c>
      <c r="CQ1459" s="2">
        <f t="shared" si="1319"/>
        <v>0</v>
      </c>
      <c r="CR1459" s="2">
        <f t="shared" si="1319"/>
        <v>0</v>
      </c>
      <c r="CS1459" s="2">
        <f t="shared" si="1319"/>
        <v>0</v>
      </c>
      <c r="CT1459" s="2">
        <f t="shared" si="1319"/>
        <v>0</v>
      </c>
      <c r="CU1459" s="2">
        <f t="shared" si="1319"/>
        <v>0</v>
      </c>
      <c r="CV1459" s="2">
        <f t="shared" si="1319"/>
        <v>0</v>
      </c>
      <c r="CW1459" s="2">
        <f t="shared" si="1319"/>
        <v>0</v>
      </c>
      <c r="CX1459" s="2">
        <f t="shared" si="1319"/>
        <v>0</v>
      </c>
      <c r="CY1459" s="2">
        <f t="shared" si="1319"/>
        <v>0</v>
      </c>
      <c r="CZ1459" s="2">
        <f t="shared" si="1319"/>
        <v>0</v>
      </c>
      <c r="DA1459" s="2">
        <f t="shared" si="1319"/>
        <v>0</v>
      </c>
      <c r="DB1459" s="2">
        <f t="shared" si="1319"/>
        <v>0</v>
      </c>
      <c r="DC1459" s="2">
        <f t="shared" si="1319"/>
        <v>0</v>
      </c>
      <c r="DD1459" s="2">
        <f t="shared" si="1319"/>
        <v>0</v>
      </c>
      <c r="DE1459" s="2">
        <f t="shared" si="1319"/>
        <v>0</v>
      </c>
      <c r="DF1459" s="2">
        <f t="shared" si="1319"/>
        <v>0</v>
      </c>
      <c r="DG1459" s="3">
        <f t="shared" ref="DG1459:EL1459" si="1320">DG1476</f>
        <v>0</v>
      </c>
      <c r="DH1459" s="3">
        <f t="shared" si="1320"/>
        <v>0</v>
      </c>
      <c r="DI1459" s="3">
        <f t="shared" si="1320"/>
        <v>0</v>
      </c>
      <c r="DJ1459" s="3">
        <f t="shared" si="1320"/>
        <v>0</v>
      </c>
      <c r="DK1459" s="3">
        <f t="shared" si="1320"/>
        <v>0</v>
      </c>
      <c r="DL1459" s="3">
        <f t="shared" si="1320"/>
        <v>0</v>
      </c>
      <c r="DM1459" s="3">
        <f t="shared" si="1320"/>
        <v>0</v>
      </c>
      <c r="DN1459" s="3">
        <f t="shared" si="1320"/>
        <v>0</v>
      </c>
      <c r="DO1459" s="3">
        <f t="shared" si="1320"/>
        <v>0</v>
      </c>
      <c r="DP1459" s="3">
        <f t="shared" si="1320"/>
        <v>0</v>
      </c>
      <c r="DQ1459" s="3">
        <f t="shared" si="1320"/>
        <v>0</v>
      </c>
      <c r="DR1459" s="3">
        <f t="shared" si="1320"/>
        <v>0</v>
      </c>
      <c r="DS1459" s="3">
        <f t="shared" si="1320"/>
        <v>0</v>
      </c>
      <c r="DT1459" s="3">
        <f t="shared" si="1320"/>
        <v>0</v>
      </c>
      <c r="DU1459" s="3">
        <f t="shared" si="1320"/>
        <v>0</v>
      </c>
      <c r="DV1459" s="3">
        <f t="shared" si="1320"/>
        <v>0</v>
      </c>
      <c r="DW1459" s="3">
        <f t="shared" si="1320"/>
        <v>0</v>
      </c>
      <c r="DX1459" s="3">
        <f t="shared" si="1320"/>
        <v>0</v>
      </c>
      <c r="DY1459" s="3">
        <f t="shared" si="1320"/>
        <v>0</v>
      </c>
      <c r="DZ1459" s="3">
        <f t="shared" si="1320"/>
        <v>0</v>
      </c>
      <c r="EA1459" s="3">
        <f t="shared" si="1320"/>
        <v>0</v>
      </c>
      <c r="EB1459" s="3">
        <f t="shared" si="1320"/>
        <v>0</v>
      </c>
      <c r="EC1459" s="3">
        <f t="shared" si="1320"/>
        <v>0</v>
      </c>
      <c r="ED1459" s="3">
        <f t="shared" si="1320"/>
        <v>0</v>
      </c>
      <c r="EE1459" s="3">
        <f t="shared" si="1320"/>
        <v>0</v>
      </c>
      <c r="EF1459" s="3">
        <f t="shared" si="1320"/>
        <v>0</v>
      </c>
      <c r="EG1459" s="3">
        <f t="shared" si="1320"/>
        <v>0</v>
      </c>
      <c r="EH1459" s="3">
        <f t="shared" si="1320"/>
        <v>0</v>
      </c>
      <c r="EI1459" s="3">
        <f t="shared" si="1320"/>
        <v>0</v>
      </c>
      <c r="EJ1459" s="3">
        <f t="shared" si="1320"/>
        <v>0</v>
      </c>
      <c r="EK1459" s="3">
        <f t="shared" si="1320"/>
        <v>0</v>
      </c>
      <c r="EL1459" s="3">
        <f t="shared" si="1320"/>
        <v>0</v>
      </c>
      <c r="EM1459" s="3">
        <f t="shared" ref="EM1459:FR1459" si="1321">EM1476</f>
        <v>0</v>
      </c>
      <c r="EN1459" s="3">
        <f t="shared" si="1321"/>
        <v>0</v>
      </c>
      <c r="EO1459" s="3">
        <f t="shared" si="1321"/>
        <v>0</v>
      </c>
      <c r="EP1459" s="3">
        <f t="shared" si="1321"/>
        <v>0</v>
      </c>
      <c r="EQ1459" s="3">
        <f t="shared" si="1321"/>
        <v>0</v>
      </c>
      <c r="ER1459" s="3">
        <f t="shared" si="1321"/>
        <v>0</v>
      </c>
      <c r="ES1459" s="3">
        <f t="shared" si="1321"/>
        <v>0</v>
      </c>
      <c r="ET1459" s="3">
        <f t="shared" si="1321"/>
        <v>0</v>
      </c>
      <c r="EU1459" s="3">
        <f t="shared" si="1321"/>
        <v>0</v>
      </c>
      <c r="EV1459" s="3">
        <f t="shared" si="1321"/>
        <v>0</v>
      </c>
      <c r="EW1459" s="3">
        <f t="shared" si="1321"/>
        <v>0</v>
      </c>
      <c r="EX1459" s="3">
        <f t="shared" si="1321"/>
        <v>0</v>
      </c>
      <c r="EY1459" s="3">
        <f t="shared" si="1321"/>
        <v>0</v>
      </c>
      <c r="EZ1459" s="3">
        <f t="shared" si="1321"/>
        <v>0</v>
      </c>
      <c r="FA1459" s="3">
        <f t="shared" si="1321"/>
        <v>0</v>
      </c>
      <c r="FB1459" s="3">
        <f t="shared" si="1321"/>
        <v>0</v>
      </c>
      <c r="FC1459" s="3">
        <f t="shared" si="1321"/>
        <v>0</v>
      </c>
      <c r="FD1459" s="3">
        <f t="shared" si="1321"/>
        <v>0</v>
      </c>
      <c r="FE1459" s="3">
        <f t="shared" si="1321"/>
        <v>0</v>
      </c>
      <c r="FF1459" s="3">
        <f t="shared" si="1321"/>
        <v>0</v>
      </c>
      <c r="FG1459" s="3">
        <f t="shared" si="1321"/>
        <v>0</v>
      </c>
      <c r="FH1459" s="3">
        <f t="shared" si="1321"/>
        <v>0</v>
      </c>
      <c r="FI1459" s="3">
        <f t="shared" si="1321"/>
        <v>0</v>
      </c>
      <c r="FJ1459" s="3">
        <f t="shared" si="1321"/>
        <v>0</v>
      </c>
      <c r="FK1459" s="3">
        <f t="shared" si="1321"/>
        <v>0</v>
      </c>
      <c r="FL1459" s="3">
        <f t="shared" si="1321"/>
        <v>0</v>
      </c>
      <c r="FM1459" s="3">
        <f t="shared" si="1321"/>
        <v>0</v>
      </c>
      <c r="FN1459" s="3">
        <f t="shared" si="1321"/>
        <v>0</v>
      </c>
      <c r="FO1459" s="3">
        <f t="shared" si="1321"/>
        <v>0</v>
      </c>
      <c r="FP1459" s="3">
        <f t="shared" si="1321"/>
        <v>0</v>
      </c>
      <c r="FQ1459" s="3">
        <f t="shared" si="1321"/>
        <v>0</v>
      </c>
      <c r="FR1459" s="3">
        <f t="shared" si="1321"/>
        <v>0</v>
      </c>
      <c r="FS1459" s="3">
        <f t="shared" ref="FS1459:GX1459" si="1322">FS1476</f>
        <v>0</v>
      </c>
      <c r="FT1459" s="3">
        <f t="shared" si="1322"/>
        <v>0</v>
      </c>
      <c r="FU1459" s="3">
        <f t="shared" si="1322"/>
        <v>0</v>
      </c>
      <c r="FV1459" s="3">
        <f t="shared" si="1322"/>
        <v>0</v>
      </c>
      <c r="FW1459" s="3">
        <f t="shared" si="1322"/>
        <v>0</v>
      </c>
      <c r="FX1459" s="3">
        <f t="shared" si="1322"/>
        <v>0</v>
      </c>
      <c r="FY1459" s="3">
        <f t="shared" si="1322"/>
        <v>0</v>
      </c>
      <c r="FZ1459" s="3">
        <f t="shared" si="1322"/>
        <v>0</v>
      </c>
      <c r="GA1459" s="3">
        <f t="shared" si="1322"/>
        <v>0</v>
      </c>
      <c r="GB1459" s="3">
        <f t="shared" si="1322"/>
        <v>0</v>
      </c>
      <c r="GC1459" s="3">
        <f t="shared" si="1322"/>
        <v>0</v>
      </c>
      <c r="GD1459" s="3">
        <f t="shared" si="1322"/>
        <v>0</v>
      </c>
      <c r="GE1459" s="3">
        <f t="shared" si="1322"/>
        <v>0</v>
      </c>
      <c r="GF1459" s="3">
        <f t="shared" si="1322"/>
        <v>0</v>
      </c>
      <c r="GG1459" s="3">
        <f t="shared" si="1322"/>
        <v>0</v>
      </c>
      <c r="GH1459" s="3">
        <f t="shared" si="1322"/>
        <v>0</v>
      </c>
      <c r="GI1459" s="3">
        <f t="shared" si="1322"/>
        <v>0</v>
      </c>
      <c r="GJ1459" s="3">
        <f t="shared" si="1322"/>
        <v>0</v>
      </c>
      <c r="GK1459" s="3">
        <f t="shared" si="1322"/>
        <v>0</v>
      </c>
      <c r="GL1459" s="3">
        <f t="shared" si="1322"/>
        <v>0</v>
      </c>
      <c r="GM1459" s="3">
        <f t="shared" si="1322"/>
        <v>0</v>
      </c>
      <c r="GN1459" s="3">
        <f t="shared" si="1322"/>
        <v>0</v>
      </c>
      <c r="GO1459" s="3">
        <f t="shared" si="1322"/>
        <v>0</v>
      </c>
      <c r="GP1459" s="3">
        <f t="shared" si="1322"/>
        <v>0</v>
      </c>
      <c r="GQ1459" s="3">
        <f t="shared" si="1322"/>
        <v>0</v>
      </c>
      <c r="GR1459" s="3">
        <f t="shared" si="1322"/>
        <v>0</v>
      </c>
      <c r="GS1459" s="3">
        <f t="shared" si="1322"/>
        <v>0</v>
      </c>
      <c r="GT1459" s="3">
        <f t="shared" si="1322"/>
        <v>0</v>
      </c>
      <c r="GU1459" s="3">
        <f t="shared" si="1322"/>
        <v>0</v>
      </c>
      <c r="GV1459" s="3">
        <f t="shared" si="1322"/>
        <v>0</v>
      </c>
      <c r="GW1459" s="3">
        <f t="shared" si="1322"/>
        <v>0</v>
      </c>
      <c r="GX1459" s="3">
        <f t="shared" si="1322"/>
        <v>0</v>
      </c>
    </row>
    <row r="1461" spans="1:245" x14ac:dyDescent="0.2">
      <c r="A1461">
        <v>17</v>
      </c>
      <c r="B1461">
        <v>1</v>
      </c>
      <c r="C1461">
        <f>ROW(SmtRes!A678)</f>
        <v>678</v>
      </c>
      <c r="D1461">
        <f>ROW(EtalonRes!A719)</f>
        <v>719</v>
      </c>
      <c r="E1461" t="s">
        <v>19</v>
      </c>
      <c r="F1461" t="s">
        <v>109</v>
      </c>
      <c r="G1461" t="s">
        <v>110</v>
      </c>
      <c r="H1461" t="s">
        <v>111</v>
      </c>
      <c r="I1461">
        <f>ROUND(2/100,9)</f>
        <v>0.02</v>
      </c>
      <c r="J1461">
        <v>0</v>
      </c>
      <c r="K1461">
        <f>ROUND(2/100,9)</f>
        <v>0.02</v>
      </c>
      <c r="O1461">
        <f t="shared" ref="O1461:O1474" si="1323">ROUND(CP1461,2)</f>
        <v>866.06</v>
      </c>
      <c r="P1461">
        <f t="shared" ref="P1461:P1474" si="1324">ROUND((ROUND((AC1461*AW1461*I1461),2)*BC1461),2)</f>
        <v>161.35</v>
      </c>
      <c r="Q1461">
        <f t="shared" ref="Q1461:Q1468" si="1325">(ROUND((ROUND(((ET1461)*AV1461*I1461),2)*BB1461),2)+ROUND((ROUND(((AE1461-(EU1461))*AV1461*I1461),2)*BS1461),2))</f>
        <v>12.24</v>
      </c>
      <c r="R1461">
        <f t="shared" ref="R1461:R1474" si="1326">ROUND((ROUND((AE1461*AV1461*I1461),2)*BS1461),2)</f>
        <v>7.92</v>
      </c>
      <c r="S1461">
        <f t="shared" ref="S1461:S1474" si="1327">ROUND((ROUND((AF1461*AV1461*I1461),2)*BA1461),2)</f>
        <v>692.47</v>
      </c>
      <c r="T1461">
        <f t="shared" ref="T1461:T1474" si="1328">ROUND(CU1461*I1461,2)</f>
        <v>0</v>
      </c>
      <c r="U1461">
        <f t="shared" ref="U1461:U1474" si="1329">CV1461*I1461</f>
        <v>2.2600000000000002</v>
      </c>
      <c r="V1461">
        <f t="shared" ref="V1461:V1474" si="1330">CW1461*I1461</f>
        <v>0</v>
      </c>
      <c r="W1461">
        <f t="shared" ref="W1461:W1474" si="1331">ROUND(CX1461*I1461,2)</f>
        <v>0</v>
      </c>
      <c r="X1461">
        <f t="shared" ref="X1461:X1474" si="1332">ROUND(CY1461,2)</f>
        <v>602.45000000000005</v>
      </c>
      <c r="Y1461">
        <f t="shared" ref="Y1461:Y1474" si="1333">ROUND(CZ1461,2)</f>
        <v>283.91000000000003</v>
      </c>
      <c r="AA1461">
        <v>55282325</v>
      </c>
      <c r="AB1461">
        <f t="shared" ref="AB1461:AB1474" si="1334">ROUND((AC1461+AD1461+AF1461),6)</f>
        <v>2325.44</v>
      </c>
      <c r="AC1461">
        <f t="shared" ref="AC1461:AC1474" si="1335">ROUND((ES1461),6)</f>
        <v>972.06</v>
      </c>
      <c r="AD1461">
        <f t="shared" ref="AD1461:AD1468" si="1336">ROUND((((ET1461)-(EU1461))+AE1461),6)</f>
        <v>41.45</v>
      </c>
      <c r="AE1461">
        <f t="shared" ref="AE1461:AF1468" si="1337">ROUND((EU1461),6)</f>
        <v>15.08</v>
      </c>
      <c r="AF1461">
        <f t="shared" si="1337"/>
        <v>1311.93</v>
      </c>
      <c r="AG1461">
        <f t="shared" ref="AG1461:AG1474" si="1338">ROUND((AP1461),6)</f>
        <v>0</v>
      </c>
      <c r="AH1461">
        <f t="shared" ref="AH1461:AI1468" si="1339">(EW1461)</f>
        <v>113</v>
      </c>
      <c r="AI1461">
        <f t="shared" si="1339"/>
        <v>0</v>
      </c>
      <c r="AJ1461">
        <f t="shared" ref="AJ1461:AJ1474" si="1340">(AS1461)</f>
        <v>0</v>
      </c>
      <c r="AK1461">
        <v>2325.44</v>
      </c>
      <c r="AL1461">
        <v>972.06</v>
      </c>
      <c r="AM1461">
        <v>41.45</v>
      </c>
      <c r="AN1461">
        <v>15.08</v>
      </c>
      <c r="AO1461">
        <v>1311.93</v>
      </c>
      <c r="AP1461">
        <v>0</v>
      </c>
      <c r="AQ1461">
        <v>113</v>
      </c>
      <c r="AR1461">
        <v>0</v>
      </c>
      <c r="AS1461">
        <v>0</v>
      </c>
      <c r="AT1461">
        <v>87</v>
      </c>
      <c r="AU1461">
        <v>41</v>
      </c>
      <c r="AV1461">
        <v>1</v>
      </c>
      <c r="AW1461">
        <v>1</v>
      </c>
      <c r="AZ1461">
        <v>1</v>
      </c>
      <c r="BA1461">
        <v>26.39</v>
      </c>
      <c r="BB1461">
        <v>14.75</v>
      </c>
      <c r="BC1461">
        <v>8.3000000000000007</v>
      </c>
      <c r="BD1461" t="s">
        <v>3</v>
      </c>
      <c r="BE1461" t="s">
        <v>3</v>
      </c>
      <c r="BF1461" t="s">
        <v>3</v>
      </c>
      <c r="BG1461" t="s">
        <v>3</v>
      </c>
      <c r="BH1461">
        <v>0</v>
      </c>
      <c r="BI1461">
        <v>1</v>
      </c>
      <c r="BJ1461" t="s">
        <v>112</v>
      </c>
      <c r="BM1461">
        <v>442</v>
      </c>
      <c r="BN1461">
        <v>0</v>
      </c>
      <c r="BO1461" t="s">
        <v>109</v>
      </c>
      <c r="BP1461">
        <v>1</v>
      </c>
      <c r="BQ1461">
        <v>60</v>
      </c>
      <c r="BR1461">
        <v>0</v>
      </c>
      <c r="BS1461">
        <v>26.39</v>
      </c>
      <c r="BT1461">
        <v>1</v>
      </c>
      <c r="BU1461">
        <v>1</v>
      </c>
      <c r="BV1461">
        <v>1</v>
      </c>
      <c r="BW1461">
        <v>1</v>
      </c>
      <c r="BX1461">
        <v>1</v>
      </c>
      <c r="BY1461" t="s">
        <v>3</v>
      </c>
      <c r="BZ1461">
        <v>87</v>
      </c>
      <c r="CA1461">
        <v>41</v>
      </c>
      <c r="CB1461" t="s">
        <v>3</v>
      </c>
      <c r="CE1461">
        <v>30</v>
      </c>
      <c r="CF1461">
        <v>0</v>
      </c>
      <c r="CG1461">
        <v>0</v>
      </c>
      <c r="CM1461">
        <v>0</v>
      </c>
      <c r="CN1461" t="s">
        <v>3</v>
      </c>
      <c r="CO1461">
        <v>0</v>
      </c>
      <c r="CP1461">
        <f t="shared" ref="CP1461:CP1474" si="1341">(P1461+Q1461+S1461)</f>
        <v>866.06000000000006</v>
      </c>
      <c r="CQ1461">
        <f t="shared" ref="CQ1461:CQ1474" si="1342">ROUND((ROUND((AC1461*AW1461*1),2)*BC1461),2)</f>
        <v>8068.1</v>
      </c>
      <c r="CR1461">
        <f t="shared" ref="CR1461:CR1468" si="1343">(ROUND((ROUND(((ET1461)*AV1461*1),2)*BB1461),2)+ROUND((ROUND(((AE1461-(EU1461))*AV1461*1),2)*BS1461),2))</f>
        <v>611.39</v>
      </c>
      <c r="CS1461">
        <f t="shared" ref="CS1461:CS1474" si="1344">ROUND((ROUND((AE1461*AV1461*1),2)*BS1461),2)</f>
        <v>397.96</v>
      </c>
      <c r="CT1461">
        <f t="shared" ref="CT1461:CT1474" si="1345">ROUND((ROUND((AF1461*AV1461*1),2)*BA1461),2)</f>
        <v>34621.83</v>
      </c>
      <c r="CU1461">
        <f t="shared" ref="CU1461:CU1474" si="1346">AG1461</f>
        <v>0</v>
      </c>
      <c r="CV1461">
        <f t="shared" ref="CV1461:CV1474" si="1347">(AH1461*AV1461)</f>
        <v>113</v>
      </c>
      <c r="CW1461">
        <f t="shared" ref="CW1461:CW1474" si="1348">AI1461</f>
        <v>0</v>
      </c>
      <c r="CX1461">
        <f t="shared" ref="CX1461:CX1474" si="1349">AJ1461</f>
        <v>0</v>
      </c>
      <c r="CY1461">
        <f t="shared" ref="CY1461:CY1474" si="1350">S1461*(BZ1461/100)</f>
        <v>602.44889999999998</v>
      </c>
      <c r="CZ1461">
        <f t="shared" ref="CZ1461:CZ1474" si="1351">S1461*(CA1461/100)</f>
        <v>283.91269999999997</v>
      </c>
      <c r="DC1461" t="s">
        <v>3</v>
      </c>
      <c r="DD1461" t="s">
        <v>3</v>
      </c>
      <c r="DE1461" t="s">
        <v>3</v>
      </c>
      <c r="DF1461" t="s">
        <v>3</v>
      </c>
      <c r="DG1461" t="s">
        <v>3</v>
      </c>
      <c r="DH1461" t="s">
        <v>3</v>
      </c>
      <c r="DI1461" t="s">
        <v>3</v>
      </c>
      <c r="DJ1461" t="s">
        <v>3</v>
      </c>
      <c r="DK1461" t="s">
        <v>3</v>
      </c>
      <c r="DL1461" t="s">
        <v>3</v>
      </c>
      <c r="DM1461" t="s">
        <v>3</v>
      </c>
      <c r="DN1461">
        <v>104</v>
      </c>
      <c r="DO1461">
        <v>79</v>
      </c>
      <c r="DP1461">
        <v>1.087</v>
      </c>
      <c r="DQ1461">
        <v>1.0009999999999999</v>
      </c>
      <c r="DU1461">
        <v>1013</v>
      </c>
      <c r="DV1461" t="s">
        <v>111</v>
      </c>
      <c r="DW1461" t="s">
        <v>111</v>
      </c>
      <c r="DX1461">
        <v>1</v>
      </c>
      <c r="DZ1461" t="s">
        <v>3</v>
      </c>
      <c r="EA1461" t="s">
        <v>3</v>
      </c>
      <c r="EB1461" t="s">
        <v>3</v>
      </c>
      <c r="EC1461" t="s">
        <v>3</v>
      </c>
      <c r="EE1461">
        <v>54687868</v>
      </c>
      <c r="EF1461">
        <v>60</v>
      </c>
      <c r="EG1461" t="s">
        <v>24</v>
      </c>
      <c r="EH1461">
        <v>0</v>
      </c>
      <c r="EI1461" t="s">
        <v>3</v>
      </c>
      <c r="EJ1461">
        <v>1</v>
      </c>
      <c r="EK1461">
        <v>442</v>
      </c>
      <c r="EL1461" t="s">
        <v>113</v>
      </c>
      <c r="EM1461" t="s">
        <v>114</v>
      </c>
      <c r="EO1461" t="s">
        <v>3</v>
      </c>
      <c r="EQ1461">
        <v>0</v>
      </c>
      <c r="ER1461">
        <v>2325.44</v>
      </c>
      <c r="ES1461">
        <v>972.06</v>
      </c>
      <c r="ET1461">
        <v>41.45</v>
      </c>
      <c r="EU1461">
        <v>15.08</v>
      </c>
      <c r="EV1461">
        <v>1311.93</v>
      </c>
      <c r="EW1461">
        <v>113</v>
      </c>
      <c r="EX1461">
        <v>0</v>
      </c>
      <c r="EY1461">
        <v>0</v>
      </c>
      <c r="FQ1461">
        <v>0</v>
      </c>
      <c r="FR1461">
        <f t="shared" ref="FR1461:FR1474" si="1352">ROUND(IF(AND(BH1461=3,BI1461=3),P1461,0),2)</f>
        <v>0</v>
      </c>
      <c r="FS1461">
        <v>0</v>
      </c>
      <c r="FX1461">
        <v>104</v>
      </c>
      <c r="FY1461">
        <v>79</v>
      </c>
      <c r="GA1461" t="s">
        <v>3</v>
      </c>
      <c r="GD1461">
        <v>0</v>
      </c>
      <c r="GF1461">
        <v>-1907283933</v>
      </c>
      <c r="GG1461">
        <v>2</v>
      </c>
      <c r="GH1461">
        <v>1</v>
      </c>
      <c r="GI1461">
        <v>3</v>
      </c>
      <c r="GJ1461">
        <v>0</v>
      </c>
      <c r="GK1461">
        <f>ROUND(R1461*(R12)/100,2)</f>
        <v>12.67</v>
      </c>
      <c r="GL1461">
        <f t="shared" ref="GL1461:GL1474" si="1353">ROUND(IF(AND(BH1461=3,BI1461=3,FS1461&lt;&gt;0),P1461,0),2)</f>
        <v>0</v>
      </c>
      <c r="GM1461">
        <f t="shared" ref="GM1461:GM1474" si="1354">ROUND(O1461+X1461+Y1461+GK1461,2)+GX1461</f>
        <v>1765.09</v>
      </c>
      <c r="GN1461">
        <f t="shared" ref="GN1461:GN1474" si="1355">IF(OR(BI1461=0,BI1461=1),ROUND(O1461+X1461+Y1461+GK1461,2),0)</f>
        <v>1765.09</v>
      </c>
      <c r="GO1461">
        <f t="shared" ref="GO1461:GO1474" si="1356">IF(BI1461=2,ROUND(O1461+X1461+Y1461+GK1461,2),0)</f>
        <v>0</v>
      </c>
      <c r="GP1461">
        <f t="shared" ref="GP1461:GP1474" si="1357">IF(BI1461=4,ROUND(O1461+X1461+Y1461+GK1461,2)+GX1461,0)</f>
        <v>0</v>
      </c>
      <c r="GR1461">
        <v>0</v>
      </c>
      <c r="GS1461">
        <v>3</v>
      </c>
      <c r="GT1461">
        <v>0</v>
      </c>
      <c r="GU1461" t="s">
        <v>3</v>
      </c>
      <c r="GV1461">
        <f t="shared" ref="GV1461:GV1474" si="1358">ROUND((GT1461),6)</f>
        <v>0</v>
      </c>
      <c r="GW1461">
        <v>1</v>
      </c>
      <c r="GX1461">
        <f t="shared" ref="GX1461:GX1474" si="1359">ROUND(HC1461*I1461,2)</f>
        <v>0</v>
      </c>
      <c r="HA1461">
        <v>0</v>
      </c>
      <c r="HB1461">
        <v>0</v>
      </c>
      <c r="HC1461">
        <f t="shared" ref="HC1461:HC1474" si="1360">GV1461*GW1461</f>
        <v>0</v>
      </c>
      <c r="HE1461" t="s">
        <v>3</v>
      </c>
      <c r="HF1461" t="s">
        <v>3</v>
      </c>
      <c r="HM1461" t="s">
        <v>3</v>
      </c>
      <c r="HN1461" t="s">
        <v>3</v>
      </c>
      <c r="HO1461" t="s">
        <v>3</v>
      </c>
      <c r="HP1461" t="s">
        <v>3</v>
      </c>
      <c r="HQ1461" t="s">
        <v>3</v>
      </c>
      <c r="IK1461">
        <v>0</v>
      </c>
    </row>
    <row r="1462" spans="1:245" x14ac:dyDescent="0.2">
      <c r="A1462">
        <v>18</v>
      </c>
      <c r="B1462">
        <v>1</v>
      </c>
      <c r="C1462">
        <v>678</v>
      </c>
      <c r="E1462" t="s">
        <v>27</v>
      </c>
      <c r="F1462" t="s">
        <v>28</v>
      </c>
      <c r="G1462" t="s">
        <v>29</v>
      </c>
      <c r="H1462" t="s">
        <v>30</v>
      </c>
      <c r="I1462">
        <f>I1461*J1462</f>
        <v>-2.5600000000000001E-2</v>
      </c>
      <c r="J1462">
        <v>-1.28</v>
      </c>
      <c r="K1462">
        <v>-1.28</v>
      </c>
      <c r="O1462">
        <f t="shared" si="1323"/>
        <v>0</v>
      </c>
      <c r="P1462">
        <f t="shared" si="1324"/>
        <v>0</v>
      </c>
      <c r="Q1462">
        <f t="shared" si="1325"/>
        <v>0</v>
      </c>
      <c r="R1462">
        <f t="shared" si="1326"/>
        <v>0</v>
      </c>
      <c r="S1462">
        <f t="shared" si="1327"/>
        <v>0</v>
      </c>
      <c r="T1462">
        <f t="shared" si="1328"/>
        <v>0</v>
      </c>
      <c r="U1462">
        <f t="shared" si="1329"/>
        <v>0</v>
      </c>
      <c r="V1462">
        <f t="shared" si="1330"/>
        <v>0</v>
      </c>
      <c r="W1462">
        <f t="shared" si="1331"/>
        <v>0</v>
      </c>
      <c r="X1462">
        <f t="shared" si="1332"/>
        <v>0</v>
      </c>
      <c r="Y1462">
        <f t="shared" si="1333"/>
        <v>0</v>
      </c>
      <c r="AA1462">
        <v>55282325</v>
      </c>
      <c r="AB1462">
        <f t="shared" si="1334"/>
        <v>0</v>
      </c>
      <c r="AC1462">
        <f t="shared" si="1335"/>
        <v>0</v>
      </c>
      <c r="AD1462">
        <f t="shared" si="1336"/>
        <v>0</v>
      </c>
      <c r="AE1462">
        <f t="shared" si="1337"/>
        <v>0</v>
      </c>
      <c r="AF1462">
        <f t="shared" si="1337"/>
        <v>0</v>
      </c>
      <c r="AG1462">
        <f t="shared" si="1338"/>
        <v>0</v>
      </c>
      <c r="AH1462">
        <f t="shared" si="1339"/>
        <v>0</v>
      </c>
      <c r="AI1462">
        <f t="shared" si="1339"/>
        <v>0</v>
      </c>
      <c r="AJ1462">
        <f t="shared" si="1340"/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1</v>
      </c>
      <c r="AW1462">
        <v>1</v>
      </c>
      <c r="AZ1462">
        <v>1</v>
      </c>
      <c r="BA1462">
        <v>1</v>
      </c>
      <c r="BB1462">
        <v>1</v>
      </c>
      <c r="BC1462">
        <v>1</v>
      </c>
      <c r="BD1462" t="s">
        <v>3</v>
      </c>
      <c r="BE1462" t="s">
        <v>3</v>
      </c>
      <c r="BF1462" t="s">
        <v>3</v>
      </c>
      <c r="BG1462" t="s">
        <v>3</v>
      </c>
      <c r="BH1462">
        <v>3</v>
      </c>
      <c r="BI1462">
        <v>1</v>
      </c>
      <c r="BJ1462" t="s">
        <v>3</v>
      </c>
      <c r="BM1462">
        <v>442</v>
      </c>
      <c r="BN1462">
        <v>0</v>
      </c>
      <c r="BO1462" t="s">
        <v>3</v>
      </c>
      <c r="BP1462">
        <v>0</v>
      </c>
      <c r="BQ1462">
        <v>60</v>
      </c>
      <c r="BR1462">
        <v>1</v>
      </c>
      <c r="BS1462">
        <v>1</v>
      </c>
      <c r="BT1462">
        <v>1</v>
      </c>
      <c r="BU1462">
        <v>1</v>
      </c>
      <c r="BV1462">
        <v>1</v>
      </c>
      <c r="BW1462">
        <v>1</v>
      </c>
      <c r="BX1462">
        <v>1</v>
      </c>
      <c r="BY1462" t="s">
        <v>3</v>
      </c>
      <c r="BZ1462">
        <v>0</v>
      </c>
      <c r="CA1462">
        <v>0</v>
      </c>
      <c r="CB1462" t="s">
        <v>3</v>
      </c>
      <c r="CE1462">
        <v>30</v>
      </c>
      <c r="CF1462">
        <v>0</v>
      </c>
      <c r="CG1462">
        <v>0</v>
      </c>
      <c r="CM1462">
        <v>0</v>
      </c>
      <c r="CN1462" t="s">
        <v>3</v>
      </c>
      <c r="CO1462">
        <v>0</v>
      </c>
      <c r="CP1462">
        <f t="shared" si="1341"/>
        <v>0</v>
      </c>
      <c r="CQ1462">
        <f t="shared" si="1342"/>
        <v>0</v>
      </c>
      <c r="CR1462">
        <f t="shared" si="1343"/>
        <v>0</v>
      </c>
      <c r="CS1462">
        <f t="shared" si="1344"/>
        <v>0</v>
      </c>
      <c r="CT1462">
        <f t="shared" si="1345"/>
        <v>0</v>
      </c>
      <c r="CU1462">
        <f t="shared" si="1346"/>
        <v>0</v>
      </c>
      <c r="CV1462">
        <f t="shared" si="1347"/>
        <v>0</v>
      </c>
      <c r="CW1462">
        <f t="shared" si="1348"/>
        <v>0</v>
      </c>
      <c r="CX1462">
        <f t="shared" si="1349"/>
        <v>0</v>
      </c>
      <c r="CY1462">
        <f t="shared" si="1350"/>
        <v>0</v>
      </c>
      <c r="CZ1462">
        <f t="shared" si="1351"/>
        <v>0</v>
      </c>
      <c r="DC1462" t="s">
        <v>3</v>
      </c>
      <c r="DD1462" t="s">
        <v>3</v>
      </c>
      <c r="DE1462" t="s">
        <v>3</v>
      </c>
      <c r="DF1462" t="s">
        <v>3</v>
      </c>
      <c r="DG1462" t="s">
        <v>3</v>
      </c>
      <c r="DH1462" t="s">
        <v>3</v>
      </c>
      <c r="DI1462" t="s">
        <v>3</v>
      </c>
      <c r="DJ1462" t="s">
        <v>3</v>
      </c>
      <c r="DK1462" t="s">
        <v>3</v>
      </c>
      <c r="DL1462" t="s">
        <v>3</v>
      </c>
      <c r="DM1462" t="s">
        <v>3</v>
      </c>
      <c r="DN1462">
        <v>104</v>
      </c>
      <c r="DO1462">
        <v>79</v>
      </c>
      <c r="DP1462">
        <v>1.087</v>
      </c>
      <c r="DQ1462">
        <v>1.0009999999999999</v>
      </c>
      <c r="DU1462">
        <v>1009</v>
      </c>
      <c r="DV1462" t="s">
        <v>30</v>
      </c>
      <c r="DW1462" t="s">
        <v>30</v>
      </c>
      <c r="DX1462">
        <v>1000</v>
      </c>
      <c r="DZ1462" t="s">
        <v>3</v>
      </c>
      <c r="EA1462" t="s">
        <v>3</v>
      </c>
      <c r="EB1462" t="s">
        <v>3</v>
      </c>
      <c r="EC1462" t="s">
        <v>3</v>
      </c>
      <c r="EE1462">
        <v>54687868</v>
      </c>
      <c r="EF1462">
        <v>60</v>
      </c>
      <c r="EG1462" t="s">
        <v>24</v>
      </c>
      <c r="EH1462">
        <v>0</v>
      </c>
      <c r="EI1462" t="s">
        <v>3</v>
      </c>
      <c r="EJ1462">
        <v>1</v>
      </c>
      <c r="EK1462">
        <v>442</v>
      </c>
      <c r="EL1462" t="s">
        <v>113</v>
      </c>
      <c r="EM1462" t="s">
        <v>114</v>
      </c>
      <c r="EO1462" t="s">
        <v>3</v>
      </c>
      <c r="EQ1462">
        <v>32768</v>
      </c>
      <c r="ER1462">
        <v>0</v>
      </c>
      <c r="ES1462">
        <v>0</v>
      </c>
      <c r="ET1462">
        <v>0</v>
      </c>
      <c r="EU1462">
        <v>0</v>
      </c>
      <c r="EV1462">
        <v>0</v>
      </c>
      <c r="EW1462">
        <v>0</v>
      </c>
      <c r="EX1462">
        <v>0</v>
      </c>
      <c r="FQ1462">
        <v>0</v>
      </c>
      <c r="FR1462">
        <f t="shared" si="1352"/>
        <v>0</v>
      </c>
      <c r="FS1462">
        <v>0</v>
      </c>
      <c r="FX1462">
        <v>104</v>
      </c>
      <c r="FY1462">
        <v>79</v>
      </c>
      <c r="GA1462" t="s">
        <v>3</v>
      </c>
      <c r="GD1462">
        <v>0</v>
      </c>
      <c r="GF1462">
        <v>1489638031</v>
      </c>
      <c r="GG1462">
        <v>2</v>
      </c>
      <c r="GH1462">
        <v>1</v>
      </c>
      <c r="GI1462">
        <v>3</v>
      </c>
      <c r="GJ1462">
        <v>0</v>
      </c>
      <c r="GK1462">
        <f>ROUND(R1462*(R12)/100,2)</f>
        <v>0</v>
      </c>
      <c r="GL1462">
        <f t="shared" si="1353"/>
        <v>0</v>
      </c>
      <c r="GM1462">
        <f t="shared" si="1354"/>
        <v>0</v>
      </c>
      <c r="GN1462">
        <f t="shared" si="1355"/>
        <v>0</v>
      </c>
      <c r="GO1462">
        <f t="shared" si="1356"/>
        <v>0</v>
      </c>
      <c r="GP1462">
        <f t="shared" si="1357"/>
        <v>0</v>
      </c>
      <c r="GR1462">
        <v>0</v>
      </c>
      <c r="GS1462">
        <v>3</v>
      </c>
      <c r="GT1462">
        <v>0</v>
      </c>
      <c r="GU1462" t="s">
        <v>3</v>
      </c>
      <c r="GV1462">
        <f t="shared" si="1358"/>
        <v>0</v>
      </c>
      <c r="GW1462">
        <v>1</v>
      </c>
      <c r="GX1462">
        <f t="shared" si="1359"/>
        <v>0</v>
      </c>
      <c r="HA1462">
        <v>0</v>
      </c>
      <c r="HB1462">
        <v>0</v>
      </c>
      <c r="HC1462">
        <f t="shared" si="1360"/>
        <v>0</v>
      </c>
      <c r="HE1462" t="s">
        <v>3</v>
      </c>
      <c r="HF1462" t="s">
        <v>3</v>
      </c>
      <c r="HM1462" t="s">
        <v>3</v>
      </c>
      <c r="HN1462" t="s">
        <v>3</v>
      </c>
      <c r="HO1462" t="s">
        <v>3</v>
      </c>
      <c r="HP1462" t="s">
        <v>3</v>
      </c>
      <c r="HQ1462" t="s">
        <v>3</v>
      </c>
      <c r="IK1462">
        <v>0</v>
      </c>
    </row>
    <row r="1463" spans="1:245" x14ac:dyDescent="0.2">
      <c r="A1463">
        <v>17</v>
      </c>
      <c r="B1463">
        <v>1</v>
      </c>
      <c r="C1463">
        <f>ROW(SmtRes!A685)</f>
        <v>685</v>
      </c>
      <c r="D1463">
        <f>ROW(EtalonRes!A726)</f>
        <v>726</v>
      </c>
      <c r="E1463" t="s">
        <v>31</v>
      </c>
      <c r="F1463" t="s">
        <v>115</v>
      </c>
      <c r="G1463" t="s">
        <v>116</v>
      </c>
      <c r="H1463" t="s">
        <v>111</v>
      </c>
      <c r="I1463">
        <f>ROUND(4/100,9)</f>
        <v>0.04</v>
      </c>
      <c r="J1463">
        <v>0</v>
      </c>
      <c r="K1463">
        <f>ROUND(4/100,9)</f>
        <v>0.04</v>
      </c>
      <c r="O1463">
        <f t="shared" si="1323"/>
        <v>554.52</v>
      </c>
      <c r="P1463">
        <f t="shared" si="1324"/>
        <v>64.819999999999993</v>
      </c>
      <c r="Q1463">
        <f t="shared" si="1325"/>
        <v>5.71</v>
      </c>
      <c r="R1463">
        <f t="shared" si="1326"/>
        <v>3.69</v>
      </c>
      <c r="S1463">
        <f t="shared" si="1327"/>
        <v>483.99</v>
      </c>
      <c r="T1463">
        <f t="shared" si="1328"/>
        <v>0</v>
      </c>
      <c r="U1463">
        <f t="shared" si="1329"/>
        <v>1.58</v>
      </c>
      <c r="V1463">
        <f t="shared" si="1330"/>
        <v>0</v>
      </c>
      <c r="W1463">
        <f t="shared" si="1331"/>
        <v>0</v>
      </c>
      <c r="X1463">
        <f t="shared" si="1332"/>
        <v>421.07</v>
      </c>
      <c r="Y1463">
        <f t="shared" si="1333"/>
        <v>198.44</v>
      </c>
      <c r="AA1463">
        <v>55282325</v>
      </c>
      <c r="AB1463">
        <f t="shared" si="1334"/>
        <v>663.71</v>
      </c>
      <c r="AC1463">
        <f t="shared" si="1335"/>
        <v>195.25</v>
      </c>
      <c r="AD1463">
        <f t="shared" si="1336"/>
        <v>9.8699999999999992</v>
      </c>
      <c r="AE1463">
        <f t="shared" si="1337"/>
        <v>3.55</v>
      </c>
      <c r="AF1463">
        <f t="shared" si="1337"/>
        <v>458.59</v>
      </c>
      <c r="AG1463">
        <f t="shared" si="1338"/>
        <v>0</v>
      </c>
      <c r="AH1463">
        <f t="shared" si="1339"/>
        <v>39.5</v>
      </c>
      <c r="AI1463">
        <f t="shared" si="1339"/>
        <v>0</v>
      </c>
      <c r="AJ1463">
        <f t="shared" si="1340"/>
        <v>0</v>
      </c>
      <c r="AK1463">
        <v>663.71</v>
      </c>
      <c r="AL1463">
        <v>195.25</v>
      </c>
      <c r="AM1463">
        <v>9.8699999999999992</v>
      </c>
      <c r="AN1463">
        <v>3.55</v>
      </c>
      <c r="AO1463">
        <v>458.59</v>
      </c>
      <c r="AP1463">
        <v>0</v>
      </c>
      <c r="AQ1463">
        <v>39.5</v>
      </c>
      <c r="AR1463">
        <v>0</v>
      </c>
      <c r="AS1463">
        <v>0</v>
      </c>
      <c r="AT1463">
        <v>87</v>
      </c>
      <c r="AU1463">
        <v>41</v>
      </c>
      <c r="AV1463">
        <v>1</v>
      </c>
      <c r="AW1463">
        <v>1</v>
      </c>
      <c r="AZ1463">
        <v>1</v>
      </c>
      <c r="BA1463">
        <v>26.39</v>
      </c>
      <c r="BB1463">
        <v>14.65</v>
      </c>
      <c r="BC1463">
        <v>8.3000000000000007</v>
      </c>
      <c r="BD1463" t="s">
        <v>3</v>
      </c>
      <c r="BE1463" t="s">
        <v>3</v>
      </c>
      <c r="BF1463" t="s">
        <v>3</v>
      </c>
      <c r="BG1463" t="s">
        <v>3</v>
      </c>
      <c r="BH1463">
        <v>0</v>
      </c>
      <c r="BI1463">
        <v>1</v>
      </c>
      <c r="BJ1463" t="s">
        <v>117</v>
      </c>
      <c r="BM1463">
        <v>442</v>
      </c>
      <c r="BN1463">
        <v>0</v>
      </c>
      <c r="BO1463" t="s">
        <v>115</v>
      </c>
      <c r="BP1463">
        <v>1</v>
      </c>
      <c r="BQ1463">
        <v>60</v>
      </c>
      <c r="BR1463">
        <v>0</v>
      </c>
      <c r="BS1463">
        <v>26.39</v>
      </c>
      <c r="BT1463">
        <v>1</v>
      </c>
      <c r="BU1463">
        <v>1</v>
      </c>
      <c r="BV1463">
        <v>1</v>
      </c>
      <c r="BW1463">
        <v>1</v>
      </c>
      <c r="BX1463">
        <v>1</v>
      </c>
      <c r="BY1463" t="s">
        <v>3</v>
      </c>
      <c r="BZ1463">
        <v>87</v>
      </c>
      <c r="CA1463">
        <v>41</v>
      </c>
      <c r="CB1463" t="s">
        <v>3</v>
      </c>
      <c r="CE1463">
        <v>30</v>
      </c>
      <c r="CF1463">
        <v>0</v>
      </c>
      <c r="CG1463">
        <v>0</v>
      </c>
      <c r="CM1463">
        <v>0</v>
      </c>
      <c r="CN1463" t="s">
        <v>3</v>
      </c>
      <c r="CO1463">
        <v>0</v>
      </c>
      <c r="CP1463">
        <f t="shared" si="1341"/>
        <v>554.52</v>
      </c>
      <c r="CQ1463">
        <f t="shared" si="1342"/>
        <v>1620.58</v>
      </c>
      <c r="CR1463">
        <f t="shared" si="1343"/>
        <v>144.6</v>
      </c>
      <c r="CS1463">
        <f t="shared" si="1344"/>
        <v>93.68</v>
      </c>
      <c r="CT1463">
        <f t="shared" si="1345"/>
        <v>12102.19</v>
      </c>
      <c r="CU1463">
        <f t="shared" si="1346"/>
        <v>0</v>
      </c>
      <c r="CV1463">
        <f t="shared" si="1347"/>
        <v>39.5</v>
      </c>
      <c r="CW1463">
        <f t="shared" si="1348"/>
        <v>0</v>
      </c>
      <c r="CX1463">
        <f t="shared" si="1349"/>
        <v>0</v>
      </c>
      <c r="CY1463">
        <f t="shared" si="1350"/>
        <v>421.07130000000001</v>
      </c>
      <c r="CZ1463">
        <f t="shared" si="1351"/>
        <v>198.4359</v>
      </c>
      <c r="DC1463" t="s">
        <v>3</v>
      </c>
      <c r="DD1463" t="s">
        <v>3</v>
      </c>
      <c r="DE1463" t="s">
        <v>3</v>
      </c>
      <c r="DF1463" t="s">
        <v>3</v>
      </c>
      <c r="DG1463" t="s">
        <v>3</v>
      </c>
      <c r="DH1463" t="s">
        <v>3</v>
      </c>
      <c r="DI1463" t="s">
        <v>3</v>
      </c>
      <c r="DJ1463" t="s">
        <v>3</v>
      </c>
      <c r="DK1463" t="s">
        <v>3</v>
      </c>
      <c r="DL1463" t="s">
        <v>3</v>
      </c>
      <c r="DM1463" t="s">
        <v>3</v>
      </c>
      <c r="DN1463">
        <v>104</v>
      </c>
      <c r="DO1463">
        <v>79</v>
      </c>
      <c r="DP1463">
        <v>1.087</v>
      </c>
      <c r="DQ1463">
        <v>1.0009999999999999</v>
      </c>
      <c r="DU1463">
        <v>1013</v>
      </c>
      <c r="DV1463" t="s">
        <v>111</v>
      </c>
      <c r="DW1463" t="s">
        <v>111</v>
      </c>
      <c r="DX1463">
        <v>1</v>
      </c>
      <c r="DZ1463" t="s">
        <v>3</v>
      </c>
      <c r="EA1463" t="s">
        <v>3</v>
      </c>
      <c r="EB1463" t="s">
        <v>3</v>
      </c>
      <c r="EC1463" t="s">
        <v>3</v>
      </c>
      <c r="EE1463">
        <v>54687868</v>
      </c>
      <c r="EF1463">
        <v>60</v>
      </c>
      <c r="EG1463" t="s">
        <v>24</v>
      </c>
      <c r="EH1463">
        <v>0</v>
      </c>
      <c r="EI1463" t="s">
        <v>3</v>
      </c>
      <c r="EJ1463">
        <v>1</v>
      </c>
      <c r="EK1463">
        <v>442</v>
      </c>
      <c r="EL1463" t="s">
        <v>113</v>
      </c>
      <c r="EM1463" t="s">
        <v>114</v>
      </c>
      <c r="EO1463" t="s">
        <v>3</v>
      </c>
      <c r="EQ1463">
        <v>0</v>
      </c>
      <c r="ER1463">
        <v>663.71</v>
      </c>
      <c r="ES1463">
        <v>195.25</v>
      </c>
      <c r="ET1463">
        <v>9.8699999999999992</v>
      </c>
      <c r="EU1463">
        <v>3.55</v>
      </c>
      <c r="EV1463">
        <v>458.59</v>
      </c>
      <c r="EW1463">
        <v>39.5</v>
      </c>
      <c r="EX1463">
        <v>0</v>
      </c>
      <c r="EY1463">
        <v>0</v>
      </c>
      <c r="FQ1463">
        <v>0</v>
      </c>
      <c r="FR1463">
        <f t="shared" si="1352"/>
        <v>0</v>
      </c>
      <c r="FS1463">
        <v>0</v>
      </c>
      <c r="FX1463">
        <v>104</v>
      </c>
      <c r="FY1463">
        <v>79</v>
      </c>
      <c r="GA1463" t="s">
        <v>3</v>
      </c>
      <c r="GD1463">
        <v>0</v>
      </c>
      <c r="GF1463">
        <v>1561038172</v>
      </c>
      <c r="GG1463">
        <v>2</v>
      </c>
      <c r="GH1463">
        <v>1</v>
      </c>
      <c r="GI1463">
        <v>3</v>
      </c>
      <c r="GJ1463">
        <v>0</v>
      </c>
      <c r="GK1463">
        <f>ROUND(R1463*(R12)/100,2)</f>
        <v>5.9</v>
      </c>
      <c r="GL1463">
        <f t="shared" si="1353"/>
        <v>0</v>
      </c>
      <c r="GM1463">
        <f t="shared" si="1354"/>
        <v>1179.93</v>
      </c>
      <c r="GN1463">
        <f t="shared" si="1355"/>
        <v>1179.93</v>
      </c>
      <c r="GO1463">
        <f t="shared" si="1356"/>
        <v>0</v>
      </c>
      <c r="GP1463">
        <f t="shared" si="1357"/>
        <v>0</v>
      </c>
      <c r="GR1463">
        <v>0</v>
      </c>
      <c r="GS1463">
        <v>3</v>
      </c>
      <c r="GT1463">
        <v>0</v>
      </c>
      <c r="GU1463" t="s">
        <v>3</v>
      </c>
      <c r="GV1463">
        <f t="shared" si="1358"/>
        <v>0</v>
      </c>
      <c r="GW1463">
        <v>1</v>
      </c>
      <c r="GX1463">
        <f t="shared" si="1359"/>
        <v>0</v>
      </c>
      <c r="HA1463">
        <v>0</v>
      </c>
      <c r="HB1463">
        <v>0</v>
      </c>
      <c r="HC1463">
        <f t="shared" si="1360"/>
        <v>0</v>
      </c>
      <c r="HE1463" t="s">
        <v>3</v>
      </c>
      <c r="HF1463" t="s">
        <v>3</v>
      </c>
      <c r="HM1463" t="s">
        <v>3</v>
      </c>
      <c r="HN1463" t="s">
        <v>3</v>
      </c>
      <c r="HO1463" t="s">
        <v>3</v>
      </c>
      <c r="HP1463" t="s">
        <v>3</v>
      </c>
      <c r="HQ1463" t="s">
        <v>3</v>
      </c>
      <c r="IK1463">
        <v>0</v>
      </c>
    </row>
    <row r="1464" spans="1:245" x14ac:dyDescent="0.2">
      <c r="A1464">
        <v>18</v>
      </c>
      <c r="B1464">
        <v>1</v>
      </c>
      <c r="C1464">
        <v>685</v>
      </c>
      <c r="E1464" t="s">
        <v>118</v>
      </c>
      <c r="F1464" t="s">
        <v>28</v>
      </c>
      <c r="G1464" t="s">
        <v>29</v>
      </c>
      <c r="H1464" t="s">
        <v>30</v>
      </c>
      <c r="I1464">
        <f>I1463*J1464</f>
        <v>-1.2E-2</v>
      </c>
      <c r="J1464">
        <v>-0.3</v>
      </c>
      <c r="K1464">
        <v>-0.3</v>
      </c>
      <c r="O1464">
        <f t="shared" si="1323"/>
        <v>0</v>
      </c>
      <c r="P1464">
        <f t="shared" si="1324"/>
        <v>0</v>
      </c>
      <c r="Q1464">
        <f t="shared" si="1325"/>
        <v>0</v>
      </c>
      <c r="R1464">
        <f t="shared" si="1326"/>
        <v>0</v>
      </c>
      <c r="S1464">
        <f t="shared" si="1327"/>
        <v>0</v>
      </c>
      <c r="T1464">
        <f t="shared" si="1328"/>
        <v>0</v>
      </c>
      <c r="U1464">
        <f t="shared" si="1329"/>
        <v>0</v>
      </c>
      <c r="V1464">
        <f t="shared" si="1330"/>
        <v>0</v>
      </c>
      <c r="W1464">
        <f t="shared" si="1331"/>
        <v>0</v>
      </c>
      <c r="X1464">
        <f t="shared" si="1332"/>
        <v>0</v>
      </c>
      <c r="Y1464">
        <f t="shared" si="1333"/>
        <v>0</v>
      </c>
      <c r="AA1464">
        <v>55282325</v>
      </c>
      <c r="AB1464">
        <f t="shared" si="1334"/>
        <v>0</v>
      </c>
      <c r="AC1464">
        <f t="shared" si="1335"/>
        <v>0</v>
      </c>
      <c r="AD1464">
        <f t="shared" si="1336"/>
        <v>0</v>
      </c>
      <c r="AE1464">
        <f t="shared" si="1337"/>
        <v>0</v>
      </c>
      <c r="AF1464">
        <f t="shared" si="1337"/>
        <v>0</v>
      </c>
      <c r="AG1464">
        <f t="shared" si="1338"/>
        <v>0</v>
      </c>
      <c r="AH1464">
        <f t="shared" si="1339"/>
        <v>0</v>
      </c>
      <c r="AI1464">
        <f t="shared" si="1339"/>
        <v>0</v>
      </c>
      <c r="AJ1464">
        <f t="shared" si="1340"/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1</v>
      </c>
      <c r="AW1464">
        <v>1</v>
      </c>
      <c r="AZ1464">
        <v>1</v>
      </c>
      <c r="BA1464">
        <v>1</v>
      </c>
      <c r="BB1464">
        <v>1</v>
      </c>
      <c r="BC1464">
        <v>1</v>
      </c>
      <c r="BD1464" t="s">
        <v>3</v>
      </c>
      <c r="BE1464" t="s">
        <v>3</v>
      </c>
      <c r="BF1464" t="s">
        <v>3</v>
      </c>
      <c r="BG1464" t="s">
        <v>3</v>
      </c>
      <c r="BH1464">
        <v>3</v>
      </c>
      <c r="BI1464">
        <v>1</v>
      </c>
      <c r="BJ1464" t="s">
        <v>3</v>
      </c>
      <c r="BM1464">
        <v>442</v>
      </c>
      <c r="BN1464">
        <v>0</v>
      </c>
      <c r="BO1464" t="s">
        <v>3</v>
      </c>
      <c r="BP1464">
        <v>0</v>
      </c>
      <c r="BQ1464">
        <v>60</v>
      </c>
      <c r="BR1464">
        <v>1</v>
      </c>
      <c r="BS1464">
        <v>1</v>
      </c>
      <c r="BT1464">
        <v>1</v>
      </c>
      <c r="BU1464">
        <v>1</v>
      </c>
      <c r="BV1464">
        <v>1</v>
      </c>
      <c r="BW1464">
        <v>1</v>
      </c>
      <c r="BX1464">
        <v>1</v>
      </c>
      <c r="BY1464" t="s">
        <v>3</v>
      </c>
      <c r="BZ1464">
        <v>0</v>
      </c>
      <c r="CA1464">
        <v>0</v>
      </c>
      <c r="CB1464" t="s">
        <v>3</v>
      </c>
      <c r="CE1464">
        <v>30</v>
      </c>
      <c r="CF1464">
        <v>0</v>
      </c>
      <c r="CG1464">
        <v>0</v>
      </c>
      <c r="CM1464">
        <v>0</v>
      </c>
      <c r="CN1464" t="s">
        <v>3</v>
      </c>
      <c r="CO1464">
        <v>0</v>
      </c>
      <c r="CP1464">
        <f t="shared" si="1341"/>
        <v>0</v>
      </c>
      <c r="CQ1464">
        <f t="shared" si="1342"/>
        <v>0</v>
      </c>
      <c r="CR1464">
        <f t="shared" si="1343"/>
        <v>0</v>
      </c>
      <c r="CS1464">
        <f t="shared" si="1344"/>
        <v>0</v>
      </c>
      <c r="CT1464">
        <f t="shared" si="1345"/>
        <v>0</v>
      </c>
      <c r="CU1464">
        <f t="shared" si="1346"/>
        <v>0</v>
      </c>
      <c r="CV1464">
        <f t="shared" si="1347"/>
        <v>0</v>
      </c>
      <c r="CW1464">
        <f t="shared" si="1348"/>
        <v>0</v>
      </c>
      <c r="CX1464">
        <f t="shared" si="1349"/>
        <v>0</v>
      </c>
      <c r="CY1464">
        <f t="shared" si="1350"/>
        <v>0</v>
      </c>
      <c r="CZ1464">
        <f t="shared" si="1351"/>
        <v>0</v>
      </c>
      <c r="DC1464" t="s">
        <v>3</v>
      </c>
      <c r="DD1464" t="s">
        <v>3</v>
      </c>
      <c r="DE1464" t="s">
        <v>3</v>
      </c>
      <c r="DF1464" t="s">
        <v>3</v>
      </c>
      <c r="DG1464" t="s">
        <v>3</v>
      </c>
      <c r="DH1464" t="s">
        <v>3</v>
      </c>
      <c r="DI1464" t="s">
        <v>3</v>
      </c>
      <c r="DJ1464" t="s">
        <v>3</v>
      </c>
      <c r="DK1464" t="s">
        <v>3</v>
      </c>
      <c r="DL1464" t="s">
        <v>3</v>
      </c>
      <c r="DM1464" t="s">
        <v>3</v>
      </c>
      <c r="DN1464">
        <v>104</v>
      </c>
      <c r="DO1464">
        <v>79</v>
      </c>
      <c r="DP1464">
        <v>1.087</v>
      </c>
      <c r="DQ1464">
        <v>1.0009999999999999</v>
      </c>
      <c r="DU1464">
        <v>1009</v>
      </c>
      <c r="DV1464" t="s">
        <v>30</v>
      </c>
      <c r="DW1464" t="s">
        <v>30</v>
      </c>
      <c r="DX1464">
        <v>1000</v>
      </c>
      <c r="DZ1464" t="s">
        <v>3</v>
      </c>
      <c r="EA1464" t="s">
        <v>3</v>
      </c>
      <c r="EB1464" t="s">
        <v>3</v>
      </c>
      <c r="EC1464" t="s">
        <v>3</v>
      </c>
      <c r="EE1464">
        <v>54687868</v>
      </c>
      <c r="EF1464">
        <v>60</v>
      </c>
      <c r="EG1464" t="s">
        <v>24</v>
      </c>
      <c r="EH1464">
        <v>0</v>
      </c>
      <c r="EI1464" t="s">
        <v>3</v>
      </c>
      <c r="EJ1464">
        <v>1</v>
      </c>
      <c r="EK1464">
        <v>442</v>
      </c>
      <c r="EL1464" t="s">
        <v>113</v>
      </c>
      <c r="EM1464" t="s">
        <v>114</v>
      </c>
      <c r="EO1464" t="s">
        <v>3</v>
      </c>
      <c r="EQ1464">
        <v>32768</v>
      </c>
      <c r="ER1464">
        <v>0</v>
      </c>
      <c r="ES1464">
        <v>0</v>
      </c>
      <c r="ET1464">
        <v>0</v>
      </c>
      <c r="EU1464">
        <v>0</v>
      </c>
      <c r="EV1464">
        <v>0</v>
      </c>
      <c r="EW1464">
        <v>0</v>
      </c>
      <c r="EX1464">
        <v>0</v>
      </c>
      <c r="FQ1464">
        <v>0</v>
      </c>
      <c r="FR1464">
        <f t="shared" si="1352"/>
        <v>0</v>
      </c>
      <c r="FS1464">
        <v>0</v>
      </c>
      <c r="FX1464">
        <v>104</v>
      </c>
      <c r="FY1464">
        <v>79</v>
      </c>
      <c r="GA1464" t="s">
        <v>3</v>
      </c>
      <c r="GD1464">
        <v>0</v>
      </c>
      <c r="GF1464">
        <v>1489638031</v>
      </c>
      <c r="GG1464">
        <v>2</v>
      </c>
      <c r="GH1464">
        <v>1</v>
      </c>
      <c r="GI1464">
        <v>3</v>
      </c>
      <c r="GJ1464">
        <v>0</v>
      </c>
      <c r="GK1464">
        <f>ROUND(R1464*(R12)/100,2)</f>
        <v>0</v>
      </c>
      <c r="GL1464">
        <f t="shared" si="1353"/>
        <v>0</v>
      </c>
      <c r="GM1464">
        <f t="shared" si="1354"/>
        <v>0</v>
      </c>
      <c r="GN1464">
        <f t="shared" si="1355"/>
        <v>0</v>
      </c>
      <c r="GO1464">
        <f t="shared" si="1356"/>
        <v>0</v>
      </c>
      <c r="GP1464">
        <f t="shared" si="1357"/>
        <v>0</v>
      </c>
      <c r="GR1464">
        <v>0</v>
      </c>
      <c r="GS1464">
        <v>3</v>
      </c>
      <c r="GT1464">
        <v>0</v>
      </c>
      <c r="GU1464" t="s">
        <v>3</v>
      </c>
      <c r="GV1464">
        <f t="shared" si="1358"/>
        <v>0</v>
      </c>
      <c r="GW1464">
        <v>1</v>
      </c>
      <c r="GX1464">
        <f t="shared" si="1359"/>
        <v>0</v>
      </c>
      <c r="HA1464">
        <v>0</v>
      </c>
      <c r="HB1464">
        <v>0</v>
      </c>
      <c r="HC1464">
        <f t="shared" si="1360"/>
        <v>0</v>
      </c>
      <c r="HE1464" t="s">
        <v>3</v>
      </c>
      <c r="HF1464" t="s">
        <v>3</v>
      </c>
      <c r="HM1464" t="s">
        <v>3</v>
      </c>
      <c r="HN1464" t="s">
        <v>3</v>
      </c>
      <c r="HO1464" t="s">
        <v>3</v>
      </c>
      <c r="HP1464" t="s">
        <v>3</v>
      </c>
      <c r="HQ1464" t="s">
        <v>3</v>
      </c>
      <c r="IK1464">
        <v>0</v>
      </c>
    </row>
    <row r="1465" spans="1:245" x14ac:dyDescent="0.2">
      <c r="A1465">
        <v>17</v>
      </c>
      <c r="B1465">
        <v>1</v>
      </c>
      <c r="C1465">
        <f>ROW(SmtRes!A694)</f>
        <v>694</v>
      </c>
      <c r="D1465">
        <f>ROW(EtalonRes!A736)</f>
        <v>736</v>
      </c>
      <c r="E1465" t="s">
        <v>38</v>
      </c>
      <c r="F1465" t="s">
        <v>119</v>
      </c>
      <c r="G1465" t="s">
        <v>120</v>
      </c>
      <c r="H1465" t="s">
        <v>121</v>
      </c>
      <c r="I1465">
        <v>0.4</v>
      </c>
      <c r="J1465">
        <v>0</v>
      </c>
      <c r="K1465">
        <v>0.4</v>
      </c>
      <c r="O1465">
        <f t="shared" si="1323"/>
        <v>5053.24</v>
      </c>
      <c r="P1465">
        <f t="shared" si="1324"/>
        <v>2110.0300000000002</v>
      </c>
      <c r="Q1465">
        <f t="shared" si="1325"/>
        <v>88.34</v>
      </c>
      <c r="R1465">
        <f t="shared" si="1326"/>
        <v>49.09</v>
      </c>
      <c r="S1465">
        <f t="shared" si="1327"/>
        <v>2854.87</v>
      </c>
      <c r="T1465">
        <f t="shared" si="1328"/>
        <v>0</v>
      </c>
      <c r="U1465">
        <f t="shared" si="1329"/>
        <v>9.8440000000000012</v>
      </c>
      <c r="V1465">
        <f t="shared" si="1330"/>
        <v>0</v>
      </c>
      <c r="W1465">
        <f t="shared" si="1331"/>
        <v>0</v>
      </c>
      <c r="X1465">
        <f t="shared" si="1332"/>
        <v>1998.41</v>
      </c>
      <c r="Y1465">
        <f t="shared" si="1333"/>
        <v>1170.5</v>
      </c>
      <c r="AA1465">
        <v>55282325</v>
      </c>
      <c r="AB1465">
        <f t="shared" si="1334"/>
        <v>847.82</v>
      </c>
      <c r="AC1465">
        <f t="shared" si="1335"/>
        <v>558.79</v>
      </c>
      <c r="AD1465">
        <f t="shared" si="1336"/>
        <v>18.57</v>
      </c>
      <c r="AE1465">
        <f t="shared" si="1337"/>
        <v>4.66</v>
      </c>
      <c r="AF1465">
        <f t="shared" si="1337"/>
        <v>270.45999999999998</v>
      </c>
      <c r="AG1465">
        <f t="shared" si="1338"/>
        <v>0</v>
      </c>
      <c r="AH1465">
        <f t="shared" si="1339"/>
        <v>24.61</v>
      </c>
      <c r="AI1465">
        <f t="shared" si="1339"/>
        <v>0</v>
      </c>
      <c r="AJ1465">
        <f t="shared" si="1340"/>
        <v>0</v>
      </c>
      <c r="AK1465">
        <v>847.82</v>
      </c>
      <c r="AL1465">
        <v>558.79</v>
      </c>
      <c r="AM1465">
        <v>18.57</v>
      </c>
      <c r="AN1465">
        <v>4.66</v>
      </c>
      <c r="AO1465">
        <v>270.45999999999998</v>
      </c>
      <c r="AP1465">
        <v>0</v>
      </c>
      <c r="AQ1465">
        <v>24.61</v>
      </c>
      <c r="AR1465">
        <v>0</v>
      </c>
      <c r="AS1465">
        <v>0</v>
      </c>
      <c r="AT1465">
        <v>70</v>
      </c>
      <c r="AU1465">
        <v>41</v>
      </c>
      <c r="AV1465">
        <v>1</v>
      </c>
      <c r="AW1465">
        <v>1</v>
      </c>
      <c r="AZ1465">
        <v>1</v>
      </c>
      <c r="BA1465">
        <v>26.39</v>
      </c>
      <c r="BB1465">
        <v>11.89</v>
      </c>
      <c r="BC1465">
        <v>9.44</v>
      </c>
      <c r="BD1465" t="s">
        <v>3</v>
      </c>
      <c r="BE1465" t="s">
        <v>3</v>
      </c>
      <c r="BF1465" t="s">
        <v>3</v>
      </c>
      <c r="BG1465" t="s">
        <v>3</v>
      </c>
      <c r="BH1465">
        <v>0</v>
      </c>
      <c r="BI1465">
        <v>1</v>
      </c>
      <c r="BJ1465" t="s">
        <v>122</v>
      </c>
      <c r="BM1465">
        <v>421</v>
      </c>
      <c r="BN1465">
        <v>0</v>
      </c>
      <c r="BO1465" t="s">
        <v>119</v>
      </c>
      <c r="BP1465">
        <v>1</v>
      </c>
      <c r="BQ1465">
        <v>60</v>
      </c>
      <c r="BR1465">
        <v>0</v>
      </c>
      <c r="BS1465">
        <v>26.39</v>
      </c>
      <c r="BT1465">
        <v>1</v>
      </c>
      <c r="BU1465">
        <v>1</v>
      </c>
      <c r="BV1465">
        <v>1</v>
      </c>
      <c r="BW1465">
        <v>1</v>
      </c>
      <c r="BX1465">
        <v>1</v>
      </c>
      <c r="BY1465" t="s">
        <v>3</v>
      </c>
      <c r="BZ1465">
        <v>70</v>
      </c>
      <c r="CA1465">
        <v>41</v>
      </c>
      <c r="CB1465" t="s">
        <v>3</v>
      </c>
      <c r="CE1465">
        <v>30</v>
      </c>
      <c r="CF1465">
        <v>0</v>
      </c>
      <c r="CG1465">
        <v>0</v>
      </c>
      <c r="CM1465">
        <v>0</v>
      </c>
      <c r="CN1465" t="s">
        <v>3</v>
      </c>
      <c r="CO1465">
        <v>0</v>
      </c>
      <c r="CP1465">
        <f t="shared" si="1341"/>
        <v>5053.24</v>
      </c>
      <c r="CQ1465">
        <f t="shared" si="1342"/>
        <v>5274.98</v>
      </c>
      <c r="CR1465">
        <f t="shared" si="1343"/>
        <v>220.8</v>
      </c>
      <c r="CS1465">
        <f t="shared" si="1344"/>
        <v>122.98</v>
      </c>
      <c r="CT1465">
        <f t="shared" si="1345"/>
        <v>7137.44</v>
      </c>
      <c r="CU1465">
        <f t="shared" si="1346"/>
        <v>0</v>
      </c>
      <c r="CV1465">
        <f t="shared" si="1347"/>
        <v>24.61</v>
      </c>
      <c r="CW1465">
        <f t="shared" si="1348"/>
        <v>0</v>
      </c>
      <c r="CX1465">
        <f t="shared" si="1349"/>
        <v>0</v>
      </c>
      <c r="CY1465">
        <f t="shared" si="1350"/>
        <v>1998.4089999999999</v>
      </c>
      <c r="CZ1465">
        <f t="shared" si="1351"/>
        <v>1170.4966999999999</v>
      </c>
      <c r="DC1465" t="s">
        <v>3</v>
      </c>
      <c r="DD1465" t="s">
        <v>3</v>
      </c>
      <c r="DE1465" t="s">
        <v>3</v>
      </c>
      <c r="DF1465" t="s">
        <v>3</v>
      </c>
      <c r="DG1465" t="s">
        <v>3</v>
      </c>
      <c r="DH1465" t="s">
        <v>3</v>
      </c>
      <c r="DI1465" t="s">
        <v>3</v>
      </c>
      <c r="DJ1465" t="s">
        <v>3</v>
      </c>
      <c r="DK1465" t="s">
        <v>3</v>
      </c>
      <c r="DL1465" t="s">
        <v>3</v>
      </c>
      <c r="DM1465" t="s">
        <v>3</v>
      </c>
      <c r="DN1465">
        <v>85</v>
      </c>
      <c r="DO1465">
        <v>70</v>
      </c>
      <c r="DP1465">
        <v>1.0469999999999999</v>
      </c>
      <c r="DQ1465">
        <v>1.022</v>
      </c>
      <c r="DU1465">
        <v>1013</v>
      </c>
      <c r="DV1465" t="s">
        <v>121</v>
      </c>
      <c r="DW1465" t="s">
        <v>121</v>
      </c>
      <c r="DX1465">
        <v>1</v>
      </c>
      <c r="DZ1465" t="s">
        <v>3</v>
      </c>
      <c r="EA1465" t="s">
        <v>3</v>
      </c>
      <c r="EB1465" t="s">
        <v>3</v>
      </c>
      <c r="EC1465" t="s">
        <v>3</v>
      </c>
      <c r="EE1465">
        <v>54687847</v>
      </c>
      <c r="EF1465">
        <v>60</v>
      </c>
      <c r="EG1465" t="s">
        <v>24</v>
      </c>
      <c r="EH1465">
        <v>0</v>
      </c>
      <c r="EI1465" t="s">
        <v>3</v>
      </c>
      <c r="EJ1465">
        <v>1</v>
      </c>
      <c r="EK1465">
        <v>421</v>
      </c>
      <c r="EL1465" t="s">
        <v>123</v>
      </c>
      <c r="EM1465" t="s">
        <v>124</v>
      </c>
      <c r="EO1465" t="s">
        <v>3</v>
      </c>
      <c r="EQ1465">
        <v>0</v>
      </c>
      <c r="ER1465">
        <v>847.82</v>
      </c>
      <c r="ES1465">
        <v>558.79</v>
      </c>
      <c r="ET1465">
        <v>18.57</v>
      </c>
      <c r="EU1465">
        <v>4.66</v>
      </c>
      <c r="EV1465">
        <v>270.45999999999998</v>
      </c>
      <c r="EW1465">
        <v>24.61</v>
      </c>
      <c r="EX1465">
        <v>0</v>
      </c>
      <c r="EY1465">
        <v>0</v>
      </c>
      <c r="FQ1465">
        <v>0</v>
      </c>
      <c r="FR1465">
        <f t="shared" si="1352"/>
        <v>0</v>
      </c>
      <c r="FS1465">
        <v>0</v>
      </c>
      <c r="FX1465">
        <v>85</v>
      </c>
      <c r="FY1465">
        <v>70</v>
      </c>
      <c r="GA1465" t="s">
        <v>3</v>
      </c>
      <c r="GD1465">
        <v>0</v>
      </c>
      <c r="GF1465">
        <v>-820088805</v>
      </c>
      <c r="GG1465">
        <v>2</v>
      </c>
      <c r="GH1465">
        <v>1</v>
      </c>
      <c r="GI1465">
        <v>3</v>
      </c>
      <c r="GJ1465">
        <v>0</v>
      </c>
      <c r="GK1465">
        <f>ROUND(R1465*(R12)/100,2)</f>
        <v>78.540000000000006</v>
      </c>
      <c r="GL1465">
        <f t="shared" si="1353"/>
        <v>0</v>
      </c>
      <c r="GM1465">
        <f t="shared" si="1354"/>
        <v>8300.69</v>
      </c>
      <c r="GN1465">
        <f t="shared" si="1355"/>
        <v>8300.69</v>
      </c>
      <c r="GO1465">
        <f t="shared" si="1356"/>
        <v>0</v>
      </c>
      <c r="GP1465">
        <f t="shared" si="1357"/>
        <v>0</v>
      </c>
      <c r="GR1465">
        <v>0</v>
      </c>
      <c r="GS1465">
        <v>3</v>
      </c>
      <c r="GT1465">
        <v>0</v>
      </c>
      <c r="GU1465" t="s">
        <v>3</v>
      </c>
      <c r="GV1465">
        <f t="shared" si="1358"/>
        <v>0</v>
      </c>
      <c r="GW1465">
        <v>1</v>
      </c>
      <c r="GX1465">
        <f t="shared" si="1359"/>
        <v>0</v>
      </c>
      <c r="HA1465">
        <v>0</v>
      </c>
      <c r="HB1465">
        <v>0</v>
      </c>
      <c r="HC1465">
        <f t="shared" si="1360"/>
        <v>0</v>
      </c>
      <c r="HE1465" t="s">
        <v>3</v>
      </c>
      <c r="HF1465" t="s">
        <v>3</v>
      </c>
      <c r="HM1465" t="s">
        <v>3</v>
      </c>
      <c r="HN1465" t="s">
        <v>3</v>
      </c>
      <c r="HO1465" t="s">
        <v>3</v>
      </c>
      <c r="HP1465" t="s">
        <v>3</v>
      </c>
      <c r="HQ1465" t="s">
        <v>3</v>
      </c>
      <c r="IK1465">
        <v>0</v>
      </c>
    </row>
    <row r="1466" spans="1:245" x14ac:dyDescent="0.2">
      <c r="A1466">
        <v>18</v>
      </c>
      <c r="B1466">
        <v>1</v>
      </c>
      <c r="C1466">
        <v>692</v>
      </c>
      <c r="E1466" t="s">
        <v>44</v>
      </c>
      <c r="F1466" t="s">
        <v>126</v>
      </c>
      <c r="G1466" t="s">
        <v>127</v>
      </c>
      <c r="H1466" t="s">
        <v>128</v>
      </c>
      <c r="I1466">
        <f>I1465*J1466</f>
        <v>0.40799999999999992</v>
      </c>
      <c r="J1466">
        <v>1.0199999999999998</v>
      </c>
      <c r="K1466">
        <v>1.02</v>
      </c>
      <c r="O1466">
        <f t="shared" si="1323"/>
        <v>1524.28</v>
      </c>
      <c r="P1466">
        <f t="shared" si="1324"/>
        <v>1524.28</v>
      </c>
      <c r="Q1466">
        <f t="shared" si="1325"/>
        <v>0</v>
      </c>
      <c r="R1466">
        <f t="shared" si="1326"/>
        <v>0</v>
      </c>
      <c r="S1466">
        <f t="shared" si="1327"/>
        <v>0</v>
      </c>
      <c r="T1466">
        <f t="shared" si="1328"/>
        <v>0</v>
      </c>
      <c r="U1466">
        <f t="shared" si="1329"/>
        <v>0</v>
      </c>
      <c r="V1466">
        <f t="shared" si="1330"/>
        <v>0</v>
      </c>
      <c r="W1466">
        <f t="shared" si="1331"/>
        <v>0</v>
      </c>
      <c r="X1466">
        <f t="shared" si="1332"/>
        <v>0</v>
      </c>
      <c r="Y1466">
        <f t="shared" si="1333"/>
        <v>0</v>
      </c>
      <c r="AA1466">
        <v>55282325</v>
      </c>
      <c r="AB1466">
        <f t="shared" si="1334"/>
        <v>478.96</v>
      </c>
      <c r="AC1466">
        <f t="shared" si="1335"/>
        <v>478.96</v>
      </c>
      <c r="AD1466">
        <f t="shared" si="1336"/>
        <v>0</v>
      </c>
      <c r="AE1466">
        <f t="shared" si="1337"/>
        <v>0</v>
      </c>
      <c r="AF1466">
        <f t="shared" si="1337"/>
        <v>0</v>
      </c>
      <c r="AG1466">
        <f t="shared" si="1338"/>
        <v>0</v>
      </c>
      <c r="AH1466">
        <f t="shared" si="1339"/>
        <v>0</v>
      </c>
      <c r="AI1466">
        <f t="shared" si="1339"/>
        <v>0</v>
      </c>
      <c r="AJ1466">
        <f t="shared" si="1340"/>
        <v>0</v>
      </c>
      <c r="AK1466">
        <v>478.96</v>
      </c>
      <c r="AL1466">
        <v>478.96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1</v>
      </c>
      <c r="AW1466">
        <v>1</v>
      </c>
      <c r="AZ1466">
        <v>1</v>
      </c>
      <c r="BA1466">
        <v>1</v>
      </c>
      <c r="BB1466">
        <v>1</v>
      </c>
      <c r="BC1466">
        <v>7.8</v>
      </c>
      <c r="BD1466" t="s">
        <v>3</v>
      </c>
      <c r="BE1466" t="s">
        <v>3</v>
      </c>
      <c r="BF1466" t="s">
        <v>3</v>
      </c>
      <c r="BG1466" t="s">
        <v>3</v>
      </c>
      <c r="BH1466">
        <v>3</v>
      </c>
      <c r="BI1466">
        <v>1</v>
      </c>
      <c r="BJ1466" t="s">
        <v>129</v>
      </c>
      <c r="BM1466">
        <v>421</v>
      </c>
      <c r="BN1466">
        <v>0</v>
      </c>
      <c r="BO1466" t="s">
        <v>126</v>
      </c>
      <c r="BP1466">
        <v>1</v>
      </c>
      <c r="BQ1466">
        <v>60</v>
      </c>
      <c r="BR1466">
        <v>0</v>
      </c>
      <c r="BS1466">
        <v>1</v>
      </c>
      <c r="BT1466">
        <v>1</v>
      </c>
      <c r="BU1466">
        <v>1</v>
      </c>
      <c r="BV1466">
        <v>1</v>
      </c>
      <c r="BW1466">
        <v>1</v>
      </c>
      <c r="BX1466">
        <v>1</v>
      </c>
      <c r="BY1466" t="s">
        <v>3</v>
      </c>
      <c r="BZ1466">
        <v>0</v>
      </c>
      <c r="CA1466">
        <v>0</v>
      </c>
      <c r="CB1466" t="s">
        <v>3</v>
      </c>
      <c r="CE1466">
        <v>30</v>
      </c>
      <c r="CF1466">
        <v>0</v>
      </c>
      <c r="CG1466">
        <v>0</v>
      </c>
      <c r="CM1466">
        <v>0</v>
      </c>
      <c r="CN1466" t="s">
        <v>3</v>
      </c>
      <c r="CO1466">
        <v>0</v>
      </c>
      <c r="CP1466">
        <f t="shared" si="1341"/>
        <v>1524.28</v>
      </c>
      <c r="CQ1466">
        <f t="shared" si="1342"/>
        <v>3735.89</v>
      </c>
      <c r="CR1466">
        <f t="shared" si="1343"/>
        <v>0</v>
      </c>
      <c r="CS1466">
        <f t="shared" si="1344"/>
        <v>0</v>
      </c>
      <c r="CT1466">
        <f t="shared" si="1345"/>
        <v>0</v>
      </c>
      <c r="CU1466">
        <f t="shared" si="1346"/>
        <v>0</v>
      </c>
      <c r="CV1466">
        <f t="shared" si="1347"/>
        <v>0</v>
      </c>
      <c r="CW1466">
        <f t="shared" si="1348"/>
        <v>0</v>
      </c>
      <c r="CX1466">
        <f t="shared" si="1349"/>
        <v>0</v>
      </c>
      <c r="CY1466">
        <f t="shared" si="1350"/>
        <v>0</v>
      </c>
      <c r="CZ1466">
        <f t="shared" si="1351"/>
        <v>0</v>
      </c>
      <c r="DC1466" t="s">
        <v>3</v>
      </c>
      <c r="DD1466" t="s">
        <v>3</v>
      </c>
      <c r="DE1466" t="s">
        <v>3</v>
      </c>
      <c r="DF1466" t="s">
        <v>3</v>
      </c>
      <c r="DG1466" t="s">
        <v>3</v>
      </c>
      <c r="DH1466" t="s">
        <v>3</v>
      </c>
      <c r="DI1466" t="s">
        <v>3</v>
      </c>
      <c r="DJ1466" t="s">
        <v>3</v>
      </c>
      <c r="DK1466" t="s">
        <v>3</v>
      </c>
      <c r="DL1466" t="s">
        <v>3</v>
      </c>
      <c r="DM1466" t="s">
        <v>3</v>
      </c>
      <c r="DN1466">
        <v>85</v>
      </c>
      <c r="DO1466">
        <v>70</v>
      </c>
      <c r="DP1466">
        <v>1.0469999999999999</v>
      </c>
      <c r="DQ1466">
        <v>1.022</v>
      </c>
      <c r="DU1466">
        <v>1007</v>
      </c>
      <c r="DV1466" t="s">
        <v>128</v>
      </c>
      <c r="DW1466" t="s">
        <v>128</v>
      </c>
      <c r="DX1466">
        <v>1</v>
      </c>
      <c r="DZ1466" t="s">
        <v>3</v>
      </c>
      <c r="EA1466" t="s">
        <v>3</v>
      </c>
      <c r="EB1466" t="s">
        <v>3</v>
      </c>
      <c r="EC1466" t="s">
        <v>3</v>
      </c>
      <c r="EE1466">
        <v>54687847</v>
      </c>
      <c r="EF1466">
        <v>60</v>
      </c>
      <c r="EG1466" t="s">
        <v>24</v>
      </c>
      <c r="EH1466">
        <v>0</v>
      </c>
      <c r="EI1466" t="s">
        <v>3</v>
      </c>
      <c r="EJ1466">
        <v>1</v>
      </c>
      <c r="EK1466">
        <v>421</v>
      </c>
      <c r="EL1466" t="s">
        <v>123</v>
      </c>
      <c r="EM1466" t="s">
        <v>124</v>
      </c>
      <c r="EO1466" t="s">
        <v>3</v>
      </c>
      <c r="EQ1466">
        <v>0</v>
      </c>
      <c r="ER1466">
        <v>478.96</v>
      </c>
      <c r="ES1466">
        <v>478.96</v>
      </c>
      <c r="ET1466">
        <v>0</v>
      </c>
      <c r="EU1466">
        <v>0</v>
      </c>
      <c r="EV1466">
        <v>0</v>
      </c>
      <c r="EW1466">
        <v>0</v>
      </c>
      <c r="EX1466">
        <v>0</v>
      </c>
      <c r="FQ1466">
        <v>0</v>
      </c>
      <c r="FR1466">
        <f t="shared" si="1352"/>
        <v>0</v>
      </c>
      <c r="FS1466">
        <v>0</v>
      </c>
      <c r="FX1466">
        <v>85</v>
      </c>
      <c r="FY1466">
        <v>70</v>
      </c>
      <c r="GA1466" t="s">
        <v>3</v>
      </c>
      <c r="GD1466">
        <v>0</v>
      </c>
      <c r="GF1466">
        <v>-1161195218</v>
      </c>
      <c r="GG1466">
        <v>2</v>
      </c>
      <c r="GH1466">
        <v>1</v>
      </c>
      <c r="GI1466">
        <v>3</v>
      </c>
      <c r="GJ1466">
        <v>0</v>
      </c>
      <c r="GK1466">
        <f>ROUND(R1466*(R12)/100,2)</f>
        <v>0</v>
      </c>
      <c r="GL1466">
        <f t="shared" si="1353"/>
        <v>0</v>
      </c>
      <c r="GM1466">
        <f t="shared" si="1354"/>
        <v>1524.28</v>
      </c>
      <c r="GN1466">
        <f t="shared" si="1355"/>
        <v>1524.28</v>
      </c>
      <c r="GO1466">
        <f t="shared" si="1356"/>
        <v>0</v>
      </c>
      <c r="GP1466">
        <f t="shared" si="1357"/>
        <v>0</v>
      </c>
      <c r="GR1466">
        <v>0</v>
      </c>
      <c r="GS1466">
        <v>3</v>
      </c>
      <c r="GT1466">
        <v>0</v>
      </c>
      <c r="GU1466" t="s">
        <v>3</v>
      </c>
      <c r="GV1466">
        <f t="shared" si="1358"/>
        <v>0</v>
      </c>
      <c r="GW1466">
        <v>1</v>
      </c>
      <c r="GX1466">
        <f t="shared" si="1359"/>
        <v>0</v>
      </c>
      <c r="HA1466">
        <v>0</v>
      </c>
      <c r="HB1466">
        <v>0</v>
      </c>
      <c r="HC1466">
        <f t="shared" si="1360"/>
        <v>0</v>
      </c>
      <c r="HE1466" t="s">
        <v>3</v>
      </c>
      <c r="HF1466" t="s">
        <v>3</v>
      </c>
      <c r="HM1466" t="s">
        <v>3</v>
      </c>
      <c r="HN1466" t="s">
        <v>3</v>
      </c>
      <c r="HO1466" t="s">
        <v>3</v>
      </c>
      <c r="HP1466" t="s">
        <v>3</v>
      </c>
      <c r="HQ1466" t="s">
        <v>3</v>
      </c>
      <c r="IK1466">
        <v>0</v>
      </c>
    </row>
    <row r="1467" spans="1:245" x14ac:dyDescent="0.2">
      <c r="A1467">
        <v>17</v>
      </c>
      <c r="B1467">
        <v>1</v>
      </c>
      <c r="C1467">
        <f>ROW(SmtRes!A696)</f>
        <v>696</v>
      </c>
      <c r="D1467">
        <f>ROW(EtalonRes!A738)</f>
        <v>738</v>
      </c>
      <c r="E1467" t="s">
        <v>45</v>
      </c>
      <c r="F1467" t="s">
        <v>39</v>
      </c>
      <c r="G1467" t="s">
        <v>40</v>
      </c>
      <c r="H1467" t="s">
        <v>22</v>
      </c>
      <c r="I1467">
        <f>ROUND(85.48/100,9)</f>
        <v>0.8548</v>
      </c>
      <c r="J1467">
        <v>0</v>
      </c>
      <c r="K1467">
        <f>ROUND(85.48/100,9)</f>
        <v>0.8548</v>
      </c>
      <c r="O1467">
        <f t="shared" si="1323"/>
        <v>4316.3500000000004</v>
      </c>
      <c r="P1467">
        <f t="shared" si="1324"/>
        <v>0</v>
      </c>
      <c r="Q1467">
        <f t="shared" si="1325"/>
        <v>0</v>
      </c>
      <c r="R1467">
        <f t="shared" si="1326"/>
        <v>0</v>
      </c>
      <c r="S1467">
        <f t="shared" si="1327"/>
        <v>4316.3500000000004</v>
      </c>
      <c r="T1467">
        <f t="shared" si="1328"/>
        <v>0</v>
      </c>
      <c r="U1467">
        <f t="shared" si="1329"/>
        <v>14.882068</v>
      </c>
      <c r="V1467">
        <f t="shared" si="1330"/>
        <v>0</v>
      </c>
      <c r="W1467">
        <f t="shared" si="1331"/>
        <v>0</v>
      </c>
      <c r="X1467">
        <f t="shared" si="1332"/>
        <v>3021.45</v>
      </c>
      <c r="Y1467">
        <f t="shared" si="1333"/>
        <v>1769.7</v>
      </c>
      <c r="AA1467">
        <v>55282325</v>
      </c>
      <c r="AB1467">
        <f t="shared" si="1334"/>
        <v>191.34</v>
      </c>
      <c r="AC1467">
        <f t="shared" si="1335"/>
        <v>0</v>
      </c>
      <c r="AD1467">
        <f t="shared" si="1336"/>
        <v>0</v>
      </c>
      <c r="AE1467">
        <f t="shared" si="1337"/>
        <v>0</v>
      </c>
      <c r="AF1467">
        <f t="shared" si="1337"/>
        <v>191.34</v>
      </c>
      <c r="AG1467">
        <f t="shared" si="1338"/>
        <v>0</v>
      </c>
      <c r="AH1467">
        <f t="shared" si="1339"/>
        <v>17.41</v>
      </c>
      <c r="AI1467">
        <f t="shared" si="1339"/>
        <v>0</v>
      </c>
      <c r="AJ1467">
        <f t="shared" si="1340"/>
        <v>0</v>
      </c>
      <c r="AK1467">
        <v>191.34</v>
      </c>
      <c r="AL1467">
        <v>0</v>
      </c>
      <c r="AM1467">
        <v>0</v>
      </c>
      <c r="AN1467">
        <v>0</v>
      </c>
      <c r="AO1467">
        <v>191.34</v>
      </c>
      <c r="AP1467">
        <v>0</v>
      </c>
      <c r="AQ1467">
        <v>17.41</v>
      </c>
      <c r="AR1467">
        <v>0</v>
      </c>
      <c r="AS1467">
        <v>0</v>
      </c>
      <c r="AT1467">
        <v>70</v>
      </c>
      <c r="AU1467">
        <v>41</v>
      </c>
      <c r="AV1467">
        <v>1</v>
      </c>
      <c r="AW1467">
        <v>1</v>
      </c>
      <c r="AZ1467">
        <v>1</v>
      </c>
      <c r="BA1467">
        <v>26.39</v>
      </c>
      <c r="BB1467">
        <v>1</v>
      </c>
      <c r="BC1467">
        <v>1</v>
      </c>
      <c r="BD1467" t="s">
        <v>3</v>
      </c>
      <c r="BE1467" t="s">
        <v>3</v>
      </c>
      <c r="BF1467" t="s">
        <v>3</v>
      </c>
      <c r="BG1467" t="s">
        <v>3</v>
      </c>
      <c r="BH1467">
        <v>0</v>
      </c>
      <c r="BI1467">
        <v>1</v>
      </c>
      <c r="BJ1467" t="s">
        <v>41</v>
      </c>
      <c r="BM1467">
        <v>441</v>
      </c>
      <c r="BN1467">
        <v>0</v>
      </c>
      <c r="BO1467" t="s">
        <v>39</v>
      </c>
      <c r="BP1467">
        <v>1</v>
      </c>
      <c r="BQ1467">
        <v>60</v>
      </c>
      <c r="BR1467">
        <v>0</v>
      </c>
      <c r="BS1467">
        <v>26.39</v>
      </c>
      <c r="BT1467">
        <v>1</v>
      </c>
      <c r="BU1467">
        <v>1</v>
      </c>
      <c r="BV1467">
        <v>1</v>
      </c>
      <c r="BW1467">
        <v>1</v>
      </c>
      <c r="BX1467">
        <v>1</v>
      </c>
      <c r="BY1467" t="s">
        <v>3</v>
      </c>
      <c r="BZ1467">
        <v>70</v>
      </c>
      <c r="CA1467">
        <v>41</v>
      </c>
      <c r="CB1467" t="s">
        <v>3</v>
      </c>
      <c r="CE1467">
        <v>30</v>
      </c>
      <c r="CF1467">
        <v>0</v>
      </c>
      <c r="CG1467">
        <v>0</v>
      </c>
      <c r="CM1467">
        <v>0</v>
      </c>
      <c r="CN1467" t="s">
        <v>3</v>
      </c>
      <c r="CO1467">
        <v>0</v>
      </c>
      <c r="CP1467">
        <f t="shared" si="1341"/>
        <v>4316.3500000000004</v>
      </c>
      <c r="CQ1467">
        <f t="shared" si="1342"/>
        <v>0</v>
      </c>
      <c r="CR1467">
        <f t="shared" si="1343"/>
        <v>0</v>
      </c>
      <c r="CS1467">
        <f t="shared" si="1344"/>
        <v>0</v>
      </c>
      <c r="CT1467">
        <f t="shared" si="1345"/>
        <v>5049.46</v>
      </c>
      <c r="CU1467">
        <f t="shared" si="1346"/>
        <v>0</v>
      </c>
      <c r="CV1467">
        <f t="shared" si="1347"/>
        <v>17.41</v>
      </c>
      <c r="CW1467">
        <f t="shared" si="1348"/>
        <v>0</v>
      </c>
      <c r="CX1467">
        <f t="shared" si="1349"/>
        <v>0</v>
      </c>
      <c r="CY1467">
        <f t="shared" si="1350"/>
        <v>3021.4450000000002</v>
      </c>
      <c r="CZ1467">
        <f t="shared" si="1351"/>
        <v>1769.7035000000001</v>
      </c>
      <c r="DC1467" t="s">
        <v>3</v>
      </c>
      <c r="DD1467" t="s">
        <v>3</v>
      </c>
      <c r="DE1467" t="s">
        <v>3</v>
      </c>
      <c r="DF1467" t="s">
        <v>3</v>
      </c>
      <c r="DG1467" t="s">
        <v>3</v>
      </c>
      <c r="DH1467" t="s">
        <v>3</v>
      </c>
      <c r="DI1467" t="s">
        <v>3</v>
      </c>
      <c r="DJ1467" t="s">
        <v>3</v>
      </c>
      <c r="DK1467" t="s">
        <v>3</v>
      </c>
      <c r="DL1467" t="s">
        <v>3</v>
      </c>
      <c r="DM1467" t="s">
        <v>3</v>
      </c>
      <c r="DN1467">
        <v>80</v>
      </c>
      <c r="DO1467">
        <v>55</v>
      </c>
      <c r="DP1467">
        <v>1.0469999999999999</v>
      </c>
      <c r="DQ1467">
        <v>1</v>
      </c>
      <c r="DU1467">
        <v>1005</v>
      </c>
      <c r="DV1467" t="s">
        <v>22</v>
      </c>
      <c r="DW1467" t="s">
        <v>22</v>
      </c>
      <c r="DX1467">
        <v>100</v>
      </c>
      <c r="DZ1467" t="s">
        <v>3</v>
      </c>
      <c r="EA1467" t="s">
        <v>3</v>
      </c>
      <c r="EB1467" t="s">
        <v>3</v>
      </c>
      <c r="EC1467" t="s">
        <v>3</v>
      </c>
      <c r="EE1467">
        <v>54687867</v>
      </c>
      <c r="EF1467">
        <v>60</v>
      </c>
      <c r="EG1467" t="s">
        <v>24</v>
      </c>
      <c r="EH1467">
        <v>0</v>
      </c>
      <c r="EI1467" t="s">
        <v>3</v>
      </c>
      <c r="EJ1467">
        <v>1</v>
      </c>
      <c r="EK1467">
        <v>441</v>
      </c>
      <c r="EL1467" t="s">
        <v>42</v>
      </c>
      <c r="EM1467" t="s">
        <v>43</v>
      </c>
      <c r="EO1467" t="s">
        <v>3</v>
      </c>
      <c r="EQ1467">
        <v>0</v>
      </c>
      <c r="ER1467">
        <v>191.34</v>
      </c>
      <c r="ES1467">
        <v>0</v>
      </c>
      <c r="ET1467">
        <v>0</v>
      </c>
      <c r="EU1467">
        <v>0</v>
      </c>
      <c r="EV1467">
        <v>191.34</v>
      </c>
      <c r="EW1467">
        <v>17.41</v>
      </c>
      <c r="EX1467">
        <v>0</v>
      </c>
      <c r="EY1467">
        <v>0</v>
      </c>
      <c r="FQ1467">
        <v>0</v>
      </c>
      <c r="FR1467">
        <f t="shared" si="1352"/>
        <v>0</v>
      </c>
      <c r="FS1467">
        <v>0</v>
      </c>
      <c r="FX1467">
        <v>80</v>
      </c>
      <c r="FY1467">
        <v>55</v>
      </c>
      <c r="GA1467" t="s">
        <v>3</v>
      </c>
      <c r="GD1467">
        <v>0</v>
      </c>
      <c r="GF1467">
        <v>-839833208</v>
      </c>
      <c r="GG1467">
        <v>2</v>
      </c>
      <c r="GH1467">
        <v>1</v>
      </c>
      <c r="GI1467">
        <v>3</v>
      </c>
      <c r="GJ1467">
        <v>0</v>
      </c>
      <c r="GK1467">
        <f>ROUND(R1467*(R12)/100,2)</f>
        <v>0</v>
      </c>
      <c r="GL1467">
        <f t="shared" si="1353"/>
        <v>0</v>
      </c>
      <c r="GM1467">
        <f t="shared" si="1354"/>
        <v>9107.5</v>
      </c>
      <c r="GN1467">
        <f t="shared" si="1355"/>
        <v>9107.5</v>
      </c>
      <c r="GO1467">
        <f t="shared" si="1356"/>
        <v>0</v>
      </c>
      <c r="GP1467">
        <f t="shared" si="1357"/>
        <v>0</v>
      </c>
      <c r="GR1467">
        <v>0</v>
      </c>
      <c r="GS1467">
        <v>3</v>
      </c>
      <c r="GT1467">
        <v>0</v>
      </c>
      <c r="GU1467" t="s">
        <v>3</v>
      </c>
      <c r="GV1467">
        <f t="shared" si="1358"/>
        <v>0</v>
      </c>
      <c r="GW1467">
        <v>1</v>
      </c>
      <c r="GX1467">
        <f t="shared" si="1359"/>
        <v>0</v>
      </c>
      <c r="HA1467">
        <v>0</v>
      </c>
      <c r="HB1467">
        <v>0</v>
      </c>
      <c r="HC1467">
        <f t="shared" si="1360"/>
        <v>0</v>
      </c>
      <c r="HE1467" t="s">
        <v>3</v>
      </c>
      <c r="HF1467" t="s">
        <v>3</v>
      </c>
      <c r="HM1467" t="s">
        <v>3</v>
      </c>
      <c r="HN1467" t="s">
        <v>3</v>
      </c>
      <c r="HO1467" t="s">
        <v>3</v>
      </c>
      <c r="HP1467" t="s">
        <v>3</v>
      </c>
      <c r="HQ1467" t="s">
        <v>3</v>
      </c>
      <c r="IK1467">
        <v>0</v>
      </c>
    </row>
    <row r="1468" spans="1:245" x14ac:dyDescent="0.2">
      <c r="A1468">
        <v>18</v>
      </c>
      <c r="B1468">
        <v>1</v>
      </c>
      <c r="C1468">
        <v>696</v>
      </c>
      <c r="E1468" t="s">
        <v>130</v>
      </c>
      <c r="F1468" t="s">
        <v>28</v>
      </c>
      <c r="G1468" t="s">
        <v>29</v>
      </c>
      <c r="H1468" t="s">
        <v>30</v>
      </c>
      <c r="I1468">
        <f>I1467*J1468</f>
        <v>-0.871896</v>
      </c>
      <c r="J1468">
        <v>-1.02</v>
      </c>
      <c r="K1468">
        <v>-1.02</v>
      </c>
      <c r="O1468">
        <f t="shared" si="1323"/>
        <v>0</v>
      </c>
      <c r="P1468">
        <f t="shared" si="1324"/>
        <v>0</v>
      </c>
      <c r="Q1468">
        <f t="shared" si="1325"/>
        <v>0</v>
      </c>
      <c r="R1468">
        <f t="shared" si="1326"/>
        <v>0</v>
      </c>
      <c r="S1468">
        <f t="shared" si="1327"/>
        <v>0</v>
      </c>
      <c r="T1468">
        <f t="shared" si="1328"/>
        <v>0</v>
      </c>
      <c r="U1468">
        <f t="shared" si="1329"/>
        <v>0</v>
      </c>
      <c r="V1468">
        <f t="shared" si="1330"/>
        <v>0</v>
      </c>
      <c r="W1468">
        <f t="shared" si="1331"/>
        <v>0</v>
      </c>
      <c r="X1468">
        <f t="shared" si="1332"/>
        <v>0</v>
      </c>
      <c r="Y1468">
        <f t="shared" si="1333"/>
        <v>0</v>
      </c>
      <c r="AA1468">
        <v>55282325</v>
      </c>
      <c r="AB1468">
        <f t="shared" si="1334"/>
        <v>0</v>
      </c>
      <c r="AC1468">
        <f t="shared" si="1335"/>
        <v>0</v>
      </c>
      <c r="AD1468">
        <f t="shared" si="1336"/>
        <v>0</v>
      </c>
      <c r="AE1468">
        <f t="shared" si="1337"/>
        <v>0</v>
      </c>
      <c r="AF1468">
        <f t="shared" si="1337"/>
        <v>0</v>
      </c>
      <c r="AG1468">
        <f t="shared" si="1338"/>
        <v>0</v>
      </c>
      <c r="AH1468">
        <f t="shared" si="1339"/>
        <v>0</v>
      </c>
      <c r="AI1468">
        <f t="shared" si="1339"/>
        <v>0</v>
      </c>
      <c r="AJ1468">
        <f t="shared" si="1340"/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1</v>
      </c>
      <c r="AW1468">
        <v>1</v>
      </c>
      <c r="AZ1468">
        <v>1</v>
      </c>
      <c r="BA1468">
        <v>1</v>
      </c>
      <c r="BB1468">
        <v>1</v>
      </c>
      <c r="BC1468">
        <v>1</v>
      </c>
      <c r="BD1468" t="s">
        <v>3</v>
      </c>
      <c r="BE1468" t="s">
        <v>3</v>
      </c>
      <c r="BF1468" t="s">
        <v>3</v>
      </c>
      <c r="BG1468" t="s">
        <v>3</v>
      </c>
      <c r="BH1468">
        <v>3</v>
      </c>
      <c r="BI1468">
        <v>1</v>
      </c>
      <c r="BJ1468" t="s">
        <v>3</v>
      </c>
      <c r="BM1468">
        <v>441</v>
      </c>
      <c r="BN1468">
        <v>0</v>
      </c>
      <c r="BO1468" t="s">
        <v>3</v>
      </c>
      <c r="BP1468">
        <v>0</v>
      </c>
      <c r="BQ1468">
        <v>60</v>
      </c>
      <c r="BR1468">
        <v>1</v>
      </c>
      <c r="BS1468">
        <v>1</v>
      </c>
      <c r="BT1468">
        <v>1</v>
      </c>
      <c r="BU1468">
        <v>1</v>
      </c>
      <c r="BV1468">
        <v>1</v>
      </c>
      <c r="BW1468">
        <v>1</v>
      </c>
      <c r="BX1468">
        <v>1</v>
      </c>
      <c r="BY1468" t="s">
        <v>3</v>
      </c>
      <c r="BZ1468">
        <v>0</v>
      </c>
      <c r="CA1468">
        <v>0</v>
      </c>
      <c r="CB1468" t="s">
        <v>3</v>
      </c>
      <c r="CE1468">
        <v>30</v>
      </c>
      <c r="CF1468">
        <v>0</v>
      </c>
      <c r="CG1468">
        <v>0</v>
      </c>
      <c r="CM1468">
        <v>0</v>
      </c>
      <c r="CN1468" t="s">
        <v>3</v>
      </c>
      <c r="CO1468">
        <v>0</v>
      </c>
      <c r="CP1468">
        <f t="shared" si="1341"/>
        <v>0</v>
      </c>
      <c r="CQ1468">
        <f t="shared" si="1342"/>
        <v>0</v>
      </c>
      <c r="CR1468">
        <f t="shared" si="1343"/>
        <v>0</v>
      </c>
      <c r="CS1468">
        <f t="shared" si="1344"/>
        <v>0</v>
      </c>
      <c r="CT1468">
        <f t="shared" si="1345"/>
        <v>0</v>
      </c>
      <c r="CU1468">
        <f t="shared" si="1346"/>
        <v>0</v>
      </c>
      <c r="CV1468">
        <f t="shared" si="1347"/>
        <v>0</v>
      </c>
      <c r="CW1468">
        <f t="shared" si="1348"/>
        <v>0</v>
      </c>
      <c r="CX1468">
        <f t="shared" si="1349"/>
        <v>0</v>
      </c>
      <c r="CY1468">
        <f t="shared" si="1350"/>
        <v>0</v>
      </c>
      <c r="CZ1468">
        <f t="shared" si="1351"/>
        <v>0</v>
      </c>
      <c r="DC1468" t="s">
        <v>3</v>
      </c>
      <c r="DD1468" t="s">
        <v>3</v>
      </c>
      <c r="DE1468" t="s">
        <v>3</v>
      </c>
      <c r="DF1468" t="s">
        <v>3</v>
      </c>
      <c r="DG1468" t="s">
        <v>3</v>
      </c>
      <c r="DH1468" t="s">
        <v>3</v>
      </c>
      <c r="DI1468" t="s">
        <v>3</v>
      </c>
      <c r="DJ1468" t="s">
        <v>3</v>
      </c>
      <c r="DK1468" t="s">
        <v>3</v>
      </c>
      <c r="DL1468" t="s">
        <v>3</v>
      </c>
      <c r="DM1468" t="s">
        <v>3</v>
      </c>
      <c r="DN1468">
        <v>80</v>
      </c>
      <c r="DO1468">
        <v>55</v>
      </c>
      <c r="DP1468">
        <v>1.0469999999999999</v>
      </c>
      <c r="DQ1468">
        <v>1</v>
      </c>
      <c r="DU1468">
        <v>1009</v>
      </c>
      <c r="DV1468" t="s">
        <v>30</v>
      </c>
      <c r="DW1468" t="s">
        <v>30</v>
      </c>
      <c r="DX1468">
        <v>1000</v>
      </c>
      <c r="DZ1468" t="s">
        <v>3</v>
      </c>
      <c r="EA1468" t="s">
        <v>3</v>
      </c>
      <c r="EB1468" t="s">
        <v>3</v>
      </c>
      <c r="EC1468" t="s">
        <v>3</v>
      </c>
      <c r="EE1468">
        <v>54687867</v>
      </c>
      <c r="EF1468">
        <v>60</v>
      </c>
      <c r="EG1468" t="s">
        <v>24</v>
      </c>
      <c r="EH1468">
        <v>0</v>
      </c>
      <c r="EI1468" t="s">
        <v>3</v>
      </c>
      <c r="EJ1468">
        <v>1</v>
      </c>
      <c r="EK1468">
        <v>441</v>
      </c>
      <c r="EL1468" t="s">
        <v>42</v>
      </c>
      <c r="EM1468" t="s">
        <v>43</v>
      </c>
      <c r="EO1468" t="s">
        <v>3</v>
      </c>
      <c r="EQ1468">
        <v>32768</v>
      </c>
      <c r="ER1468">
        <v>0</v>
      </c>
      <c r="ES1468">
        <v>0</v>
      </c>
      <c r="ET1468">
        <v>0</v>
      </c>
      <c r="EU1468">
        <v>0</v>
      </c>
      <c r="EV1468">
        <v>0</v>
      </c>
      <c r="EW1468">
        <v>0</v>
      </c>
      <c r="EX1468">
        <v>0</v>
      </c>
      <c r="FQ1468">
        <v>0</v>
      </c>
      <c r="FR1468">
        <f t="shared" si="1352"/>
        <v>0</v>
      </c>
      <c r="FS1468">
        <v>0</v>
      </c>
      <c r="FX1468">
        <v>80</v>
      </c>
      <c r="FY1468">
        <v>55</v>
      </c>
      <c r="GA1468" t="s">
        <v>3</v>
      </c>
      <c r="GD1468">
        <v>0</v>
      </c>
      <c r="GF1468">
        <v>1489638031</v>
      </c>
      <c r="GG1468">
        <v>2</v>
      </c>
      <c r="GH1468">
        <v>1</v>
      </c>
      <c r="GI1468">
        <v>3</v>
      </c>
      <c r="GJ1468">
        <v>0</v>
      </c>
      <c r="GK1468">
        <f>ROUND(R1468*(R12)/100,2)</f>
        <v>0</v>
      </c>
      <c r="GL1468">
        <f t="shared" si="1353"/>
        <v>0</v>
      </c>
      <c r="GM1468">
        <f t="shared" si="1354"/>
        <v>0</v>
      </c>
      <c r="GN1468">
        <f t="shared" si="1355"/>
        <v>0</v>
      </c>
      <c r="GO1468">
        <f t="shared" si="1356"/>
        <v>0</v>
      </c>
      <c r="GP1468">
        <f t="shared" si="1357"/>
        <v>0</v>
      </c>
      <c r="GR1468">
        <v>0</v>
      </c>
      <c r="GS1468">
        <v>3</v>
      </c>
      <c r="GT1468">
        <v>0</v>
      </c>
      <c r="GU1468" t="s">
        <v>3</v>
      </c>
      <c r="GV1468">
        <f t="shared" si="1358"/>
        <v>0</v>
      </c>
      <c r="GW1468">
        <v>1</v>
      </c>
      <c r="GX1468">
        <f t="shared" si="1359"/>
        <v>0</v>
      </c>
      <c r="HA1468">
        <v>0</v>
      </c>
      <c r="HB1468">
        <v>0</v>
      </c>
      <c r="HC1468">
        <f t="shared" si="1360"/>
        <v>0</v>
      </c>
      <c r="HE1468" t="s">
        <v>3</v>
      </c>
      <c r="HF1468" t="s">
        <v>3</v>
      </c>
      <c r="HM1468" t="s">
        <v>3</v>
      </c>
      <c r="HN1468" t="s">
        <v>3</v>
      </c>
      <c r="HO1468" t="s">
        <v>3</v>
      </c>
      <c r="HP1468" t="s">
        <v>3</v>
      </c>
      <c r="HQ1468" t="s">
        <v>3</v>
      </c>
      <c r="IK1468">
        <v>0</v>
      </c>
    </row>
    <row r="1469" spans="1:245" x14ac:dyDescent="0.2">
      <c r="A1469">
        <v>17</v>
      </c>
      <c r="B1469">
        <v>1</v>
      </c>
      <c r="C1469">
        <f>ROW(SmtRes!A702)</f>
        <v>702</v>
      </c>
      <c r="D1469">
        <f>ROW(EtalonRes!A744)</f>
        <v>744</v>
      </c>
      <c r="E1469" t="s">
        <v>52</v>
      </c>
      <c r="F1469" t="s">
        <v>131</v>
      </c>
      <c r="G1469" t="s">
        <v>132</v>
      </c>
      <c r="H1469" t="s">
        <v>22</v>
      </c>
      <c r="I1469">
        <f>ROUND(85.48/100,9)</f>
        <v>0.8548</v>
      </c>
      <c r="J1469">
        <v>0</v>
      </c>
      <c r="K1469">
        <f>ROUND(85.48/100,9)</f>
        <v>0.8548</v>
      </c>
      <c r="O1469">
        <f t="shared" si="1323"/>
        <v>23581.15</v>
      </c>
      <c r="P1469">
        <f t="shared" si="1324"/>
        <v>2230.1799999999998</v>
      </c>
      <c r="Q1469">
        <f>(ROUND((ROUND((((ET1469*1.25))*AV1469*I1469),2)*BB1469),2)+ROUND((ROUND(((AE1469-((EU1469*1.25)))*AV1469*I1469),2)*BS1469),2))</f>
        <v>3477.02</v>
      </c>
      <c r="R1469">
        <f t="shared" si="1326"/>
        <v>2004.06</v>
      </c>
      <c r="S1469">
        <f t="shared" si="1327"/>
        <v>17873.95</v>
      </c>
      <c r="T1469">
        <f t="shared" si="1328"/>
        <v>0</v>
      </c>
      <c r="U1469">
        <f t="shared" si="1329"/>
        <v>52.100059999999999</v>
      </c>
      <c r="V1469">
        <f t="shared" si="1330"/>
        <v>0</v>
      </c>
      <c r="W1469">
        <f t="shared" si="1331"/>
        <v>0</v>
      </c>
      <c r="X1469">
        <f t="shared" si="1332"/>
        <v>15550.34</v>
      </c>
      <c r="Y1469">
        <f t="shared" si="1333"/>
        <v>7328.32</v>
      </c>
      <c r="AA1469">
        <v>55282325</v>
      </c>
      <c r="AB1469">
        <f t="shared" si="1334"/>
        <v>1831.4525000000001</v>
      </c>
      <c r="AC1469">
        <f t="shared" si="1335"/>
        <v>705.14</v>
      </c>
      <c r="AD1469">
        <f>ROUND(((((ET1469*1.25))-((EU1469*1.25)))+AE1469),6)</f>
        <v>333.96249999999998</v>
      </c>
      <c r="AE1469">
        <f>ROUND(((EU1469*1.25)),6)</f>
        <v>88.837500000000006</v>
      </c>
      <c r="AF1469">
        <f>ROUND(((EV1469*1.15)),6)</f>
        <v>792.35</v>
      </c>
      <c r="AG1469">
        <f t="shared" si="1338"/>
        <v>0</v>
      </c>
      <c r="AH1469">
        <f>((EW1469*1.15))</f>
        <v>60.949999999999996</v>
      </c>
      <c r="AI1469">
        <f>((EX1469*1.25))</f>
        <v>0</v>
      </c>
      <c r="AJ1469">
        <f t="shared" si="1340"/>
        <v>0</v>
      </c>
      <c r="AK1469">
        <v>1661.31</v>
      </c>
      <c r="AL1469">
        <v>705.14</v>
      </c>
      <c r="AM1469">
        <v>267.17</v>
      </c>
      <c r="AN1469">
        <v>71.069999999999993</v>
      </c>
      <c r="AO1469">
        <v>689</v>
      </c>
      <c r="AP1469">
        <v>0</v>
      </c>
      <c r="AQ1469">
        <v>53</v>
      </c>
      <c r="AR1469">
        <v>0</v>
      </c>
      <c r="AS1469">
        <v>0</v>
      </c>
      <c r="AT1469">
        <v>87</v>
      </c>
      <c r="AU1469">
        <v>41</v>
      </c>
      <c r="AV1469">
        <v>1</v>
      </c>
      <c r="AW1469">
        <v>1</v>
      </c>
      <c r="AZ1469">
        <v>1</v>
      </c>
      <c r="BA1469">
        <v>26.39</v>
      </c>
      <c r="BB1469">
        <v>12.18</v>
      </c>
      <c r="BC1469">
        <v>3.7</v>
      </c>
      <c r="BD1469" t="s">
        <v>3</v>
      </c>
      <c r="BE1469" t="s">
        <v>3</v>
      </c>
      <c r="BF1469" t="s">
        <v>3</v>
      </c>
      <c r="BG1469" t="s">
        <v>3</v>
      </c>
      <c r="BH1469">
        <v>0</v>
      </c>
      <c r="BI1469">
        <v>1</v>
      </c>
      <c r="BJ1469" t="s">
        <v>133</v>
      </c>
      <c r="BM1469">
        <v>96</v>
      </c>
      <c r="BN1469">
        <v>0</v>
      </c>
      <c r="BO1469" t="s">
        <v>131</v>
      </c>
      <c r="BP1469">
        <v>1</v>
      </c>
      <c r="BQ1469">
        <v>30</v>
      </c>
      <c r="BR1469">
        <v>0</v>
      </c>
      <c r="BS1469">
        <v>26.39</v>
      </c>
      <c r="BT1469">
        <v>1</v>
      </c>
      <c r="BU1469">
        <v>1</v>
      </c>
      <c r="BV1469">
        <v>1</v>
      </c>
      <c r="BW1469">
        <v>1</v>
      </c>
      <c r="BX1469">
        <v>1</v>
      </c>
      <c r="BY1469" t="s">
        <v>3</v>
      </c>
      <c r="BZ1469">
        <v>87</v>
      </c>
      <c r="CA1469">
        <v>41</v>
      </c>
      <c r="CB1469" t="s">
        <v>3</v>
      </c>
      <c r="CE1469">
        <v>30</v>
      </c>
      <c r="CF1469">
        <v>0</v>
      </c>
      <c r="CG1469">
        <v>0</v>
      </c>
      <c r="CM1469">
        <v>0</v>
      </c>
      <c r="CN1469" t="s">
        <v>134</v>
      </c>
      <c r="CO1469">
        <v>0</v>
      </c>
      <c r="CP1469">
        <f t="shared" si="1341"/>
        <v>23581.15</v>
      </c>
      <c r="CQ1469">
        <f t="shared" si="1342"/>
        <v>2609.02</v>
      </c>
      <c r="CR1469">
        <f>(ROUND((ROUND((((ET1469*1.25))*AV1469*1),2)*BB1469),2)+ROUND((ROUND(((AE1469-((EU1469*1.25)))*AV1469*1),2)*BS1469),2))</f>
        <v>4067.63</v>
      </c>
      <c r="CS1469">
        <f t="shared" si="1344"/>
        <v>2344.4899999999998</v>
      </c>
      <c r="CT1469">
        <f t="shared" si="1345"/>
        <v>20910.12</v>
      </c>
      <c r="CU1469">
        <f t="shared" si="1346"/>
        <v>0</v>
      </c>
      <c r="CV1469">
        <f t="shared" si="1347"/>
        <v>60.949999999999996</v>
      </c>
      <c r="CW1469">
        <f t="shared" si="1348"/>
        <v>0</v>
      </c>
      <c r="CX1469">
        <f t="shared" si="1349"/>
        <v>0</v>
      </c>
      <c r="CY1469">
        <f t="shared" si="1350"/>
        <v>15550.336500000001</v>
      </c>
      <c r="CZ1469">
        <f t="shared" si="1351"/>
        <v>7328.3194999999996</v>
      </c>
      <c r="DC1469" t="s">
        <v>3</v>
      </c>
      <c r="DD1469" t="s">
        <v>3</v>
      </c>
      <c r="DE1469" t="s">
        <v>135</v>
      </c>
      <c r="DF1469" t="s">
        <v>135</v>
      </c>
      <c r="DG1469" t="s">
        <v>136</v>
      </c>
      <c r="DH1469" t="s">
        <v>3</v>
      </c>
      <c r="DI1469" t="s">
        <v>136</v>
      </c>
      <c r="DJ1469" t="s">
        <v>135</v>
      </c>
      <c r="DK1469" t="s">
        <v>3</v>
      </c>
      <c r="DL1469" t="s">
        <v>3</v>
      </c>
      <c r="DM1469" t="s">
        <v>3</v>
      </c>
      <c r="DN1469">
        <v>104</v>
      </c>
      <c r="DO1469">
        <v>79</v>
      </c>
      <c r="DP1469">
        <v>1.087</v>
      </c>
      <c r="DQ1469">
        <v>1.0009999999999999</v>
      </c>
      <c r="DU1469">
        <v>1005</v>
      </c>
      <c r="DV1469" t="s">
        <v>22</v>
      </c>
      <c r="DW1469" t="s">
        <v>22</v>
      </c>
      <c r="DX1469">
        <v>100</v>
      </c>
      <c r="DZ1469" t="s">
        <v>3</v>
      </c>
      <c r="EA1469" t="s">
        <v>3</v>
      </c>
      <c r="EB1469" t="s">
        <v>3</v>
      </c>
      <c r="EC1469" t="s">
        <v>3</v>
      </c>
      <c r="EE1469">
        <v>54687522</v>
      </c>
      <c r="EF1469">
        <v>30</v>
      </c>
      <c r="EG1469" t="s">
        <v>137</v>
      </c>
      <c r="EH1469">
        <v>0</v>
      </c>
      <c r="EI1469" t="s">
        <v>3</v>
      </c>
      <c r="EJ1469">
        <v>1</v>
      </c>
      <c r="EK1469">
        <v>96</v>
      </c>
      <c r="EL1469" t="s">
        <v>138</v>
      </c>
      <c r="EM1469" t="s">
        <v>139</v>
      </c>
      <c r="EO1469" t="s">
        <v>140</v>
      </c>
      <c r="EQ1469">
        <v>0</v>
      </c>
      <c r="ER1469">
        <v>1661.31</v>
      </c>
      <c r="ES1469">
        <v>705.14</v>
      </c>
      <c r="ET1469">
        <v>267.17</v>
      </c>
      <c r="EU1469">
        <v>71.069999999999993</v>
      </c>
      <c r="EV1469">
        <v>689</v>
      </c>
      <c r="EW1469">
        <v>53</v>
      </c>
      <c r="EX1469">
        <v>0</v>
      </c>
      <c r="EY1469">
        <v>0</v>
      </c>
      <c r="FQ1469">
        <v>0</v>
      </c>
      <c r="FR1469">
        <f t="shared" si="1352"/>
        <v>0</v>
      </c>
      <c r="FS1469">
        <v>0</v>
      </c>
      <c r="FX1469">
        <v>104</v>
      </c>
      <c r="FY1469">
        <v>79</v>
      </c>
      <c r="GA1469" t="s">
        <v>3</v>
      </c>
      <c r="GD1469">
        <v>0</v>
      </c>
      <c r="GF1469">
        <v>1360606267</v>
      </c>
      <c r="GG1469">
        <v>2</v>
      </c>
      <c r="GH1469">
        <v>1</v>
      </c>
      <c r="GI1469">
        <v>3</v>
      </c>
      <c r="GJ1469">
        <v>0</v>
      </c>
      <c r="GK1469">
        <f>ROUND(R1469*(R12)/100,2)</f>
        <v>3206.5</v>
      </c>
      <c r="GL1469">
        <f t="shared" si="1353"/>
        <v>0</v>
      </c>
      <c r="GM1469">
        <f t="shared" si="1354"/>
        <v>49666.31</v>
      </c>
      <c r="GN1469">
        <f t="shared" si="1355"/>
        <v>49666.31</v>
      </c>
      <c r="GO1469">
        <f t="shared" si="1356"/>
        <v>0</v>
      </c>
      <c r="GP1469">
        <f t="shared" si="1357"/>
        <v>0</v>
      </c>
      <c r="GR1469">
        <v>0</v>
      </c>
      <c r="GS1469">
        <v>3</v>
      </c>
      <c r="GT1469">
        <v>0</v>
      </c>
      <c r="GU1469" t="s">
        <v>3</v>
      </c>
      <c r="GV1469">
        <f t="shared" si="1358"/>
        <v>0</v>
      </c>
      <c r="GW1469">
        <v>1</v>
      </c>
      <c r="GX1469">
        <f t="shared" si="1359"/>
        <v>0</v>
      </c>
      <c r="HA1469">
        <v>0</v>
      </c>
      <c r="HB1469">
        <v>0</v>
      </c>
      <c r="HC1469">
        <f t="shared" si="1360"/>
        <v>0</v>
      </c>
      <c r="HE1469" t="s">
        <v>3</v>
      </c>
      <c r="HF1469" t="s">
        <v>3</v>
      </c>
      <c r="HM1469" t="s">
        <v>3</v>
      </c>
      <c r="HN1469" t="s">
        <v>3</v>
      </c>
      <c r="HO1469" t="s">
        <v>3</v>
      </c>
      <c r="HP1469" t="s">
        <v>3</v>
      </c>
      <c r="HQ1469" t="s">
        <v>3</v>
      </c>
      <c r="IK1469">
        <v>0</v>
      </c>
    </row>
    <row r="1470" spans="1:245" x14ac:dyDescent="0.2">
      <c r="A1470">
        <v>18</v>
      </c>
      <c r="B1470">
        <v>1</v>
      </c>
      <c r="C1470">
        <v>699</v>
      </c>
      <c r="E1470" t="s">
        <v>141</v>
      </c>
      <c r="F1470" t="s">
        <v>142</v>
      </c>
      <c r="G1470" t="s">
        <v>282</v>
      </c>
      <c r="H1470" t="s">
        <v>143</v>
      </c>
      <c r="I1470">
        <f>I1469*J1470</f>
        <v>115.398</v>
      </c>
      <c r="J1470">
        <v>135</v>
      </c>
      <c r="K1470">
        <v>135</v>
      </c>
      <c r="O1470">
        <f t="shared" si="1323"/>
        <v>30401.07</v>
      </c>
      <c r="P1470">
        <f t="shared" si="1324"/>
        <v>30401.07</v>
      </c>
      <c r="Q1470">
        <f>(ROUND((ROUND(((ET1470)*AV1470*I1470),2)*BB1470),2)+ROUND((ROUND(((AE1470-(EU1470))*AV1470*I1470),2)*BS1470),2))</f>
        <v>0</v>
      </c>
      <c r="R1470">
        <f t="shared" si="1326"/>
        <v>0</v>
      </c>
      <c r="S1470">
        <f t="shared" si="1327"/>
        <v>0</v>
      </c>
      <c r="T1470">
        <f t="shared" si="1328"/>
        <v>0</v>
      </c>
      <c r="U1470">
        <f t="shared" si="1329"/>
        <v>0</v>
      </c>
      <c r="V1470">
        <f t="shared" si="1330"/>
        <v>0</v>
      </c>
      <c r="W1470">
        <f t="shared" si="1331"/>
        <v>0</v>
      </c>
      <c r="X1470">
        <f t="shared" si="1332"/>
        <v>0</v>
      </c>
      <c r="Y1470">
        <f t="shared" si="1333"/>
        <v>0</v>
      </c>
      <c r="AA1470">
        <v>55282325</v>
      </c>
      <c r="AB1470">
        <f t="shared" si="1334"/>
        <v>25.09</v>
      </c>
      <c r="AC1470">
        <f t="shared" si="1335"/>
        <v>25.09</v>
      </c>
      <c r="AD1470">
        <f>ROUND((((ET1470)-(EU1470))+AE1470),6)</f>
        <v>0</v>
      </c>
      <c r="AE1470">
        <f>ROUND((EU1470),6)</f>
        <v>0</v>
      </c>
      <c r="AF1470">
        <f>ROUND((EV1470),6)</f>
        <v>0</v>
      </c>
      <c r="AG1470">
        <f t="shared" si="1338"/>
        <v>0</v>
      </c>
      <c r="AH1470">
        <f>(EW1470)</f>
        <v>0</v>
      </c>
      <c r="AI1470">
        <f>(EX1470)</f>
        <v>0</v>
      </c>
      <c r="AJ1470">
        <f t="shared" si="1340"/>
        <v>0</v>
      </c>
      <c r="AK1470">
        <v>25.09</v>
      </c>
      <c r="AL1470">
        <v>25.09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1</v>
      </c>
      <c r="AW1470">
        <v>1</v>
      </c>
      <c r="AZ1470">
        <v>1</v>
      </c>
      <c r="BA1470">
        <v>1</v>
      </c>
      <c r="BB1470">
        <v>1</v>
      </c>
      <c r="BC1470">
        <v>10.5</v>
      </c>
      <c r="BD1470" t="s">
        <v>3</v>
      </c>
      <c r="BE1470" t="s">
        <v>3</v>
      </c>
      <c r="BF1470" t="s">
        <v>3</v>
      </c>
      <c r="BG1470" t="s">
        <v>3</v>
      </c>
      <c r="BH1470">
        <v>3</v>
      </c>
      <c r="BI1470">
        <v>1</v>
      </c>
      <c r="BJ1470" t="s">
        <v>144</v>
      </c>
      <c r="BM1470">
        <v>96</v>
      </c>
      <c r="BN1470">
        <v>0</v>
      </c>
      <c r="BO1470" t="s">
        <v>142</v>
      </c>
      <c r="BP1470">
        <v>1</v>
      </c>
      <c r="BQ1470">
        <v>30</v>
      </c>
      <c r="BR1470">
        <v>0</v>
      </c>
      <c r="BS1470">
        <v>1</v>
      </c>
      <c r="BT1470">
        <v>1</v>
      </c>
      <c r="BU1470">
        <v>1</v>
      </c>
      <c r="BV1470">
        <v>1</v>
      </c>
      <c r="BW1470">
        <v>1</v>
      </c>
      <c r="BX1470">
        <v>1</v>
      </c>
      <c r="BY1470" t="s">
        <v>3</v>
      </c>
      <c r="BZ1470">
        <v>0</v>
      </c>
      <c r="CA1470">
        <v>0</v>
      </c>
      <c r="CB1470" t="s">
        <v>3</v>
      </c>
      <c r="CE1470">
        <v>30</v>
      </c>
      <c r="CF1470">
        <v>0</v>
      </c>
      <c r="CG1470">
        <v>0</v>
      </c>
      <c r="CM1470">
        <v>0</v>
      </c>
      <c r="CN1470" t="s">
        <v>3</v>
      </c>
      <c r="CO1470">
        <v>0</v>
      </c>
      <c r="CP1470">
        <f t="shared" si="1341"/>
        <v>30401.07</v>
      </c>
      <c r="CQ1470">
        <f t="shared" si="1342"/>
        <v>263.45</v>
      </c>
      <c r="CR1470">
        <f>(ROUND((ROUND(((ET1470)*AV1470*1),2)*BB1470),2)+ROUND((ROUND(((AE1470-(EU1470))*AV1470*1),2)*BS1470),2))</f>
        <v>0</v>
      </c>
      <c r="CS1470">
        <f t="shared" si="1344"/>
        <v>0</v>
      </c>
      <c r="CT1470">
        <f t="shared" si="1345"/>
        <v>0</v>
      </c>
      <c r="CU1470">
        <f t="shared" si="1346"/>
        <v>0</v>
      </c>
      <c r="CV1470">
        <f t="shared" si="1347"/>
        <v>0</v>
      </c>
      <c r="CW1470">
        <f t="shared" si="1348"/>
        <v>0</v>
      </c>
      <c r="CX1470">
        <f t="shared" si="1349"/>
        <v>0</v>
      </c>
      <c r="CY1470">
        <f t="shared" si="1350"/>
        <v>0</v>
      </c>
      <c r="CZ1470">
        <f t="shared" si="1351"/>
        <v>0</v>
      </c>
      <c r="DC1470" t="s">
        <v>3</v>
      </c>
      <c r="DD1470" t="s">
        <v>3</v>
      </c>
      <c r="DE1470" t="s">
        <v>3</v>
      </c>
      <c r="DF1470" t="s">
        <v>3</v>
      </c>
      <c r="DG1470" t="s">
        <v>3</v>
      </c>
      <c r="DH1470" t="s">
        <v>3</v>
      </c>
      <c r="DI1470" t="s">
        <v>3</v>
      </c>
      <c r="DJ1470" t="s">
        <v>3</v>
      </c>
      <c r="DK1470" t="s">
        <v>3</v>
      </c>
      <c r="DL1470" t="s">
        <v>3</v>
      </c>
      <c r="DM1470" t="s">
        <v>3</v>
      </c>
      <c r="DN1470">
        <v>104</v>
      </c>
      <c r="DO1470">
        <v>79</v>
      </c>
      <c r="DP1470">
        <v>1.087</v>
      </c>
      <c r="DQ1470">
        <v>1.0009999999999999</v>
      </c>
      <c r="DU1470">
        <v>1005</v>
      </c>
      <c r="DV1470" t="s">
        <v>143</v>
      </c>
      <c r="DW1470" t="s">
        <v>143</v>
      </c>
      <c r="DX1470">
        <v>1</v>
      </c>
      <c r="DZ1470" t="s">
        <v>3</v>
      </c>
      <c r="EA1470" t="s">
        <v>3</v>
      </c>
      <c r="EB1470" t="s">
        <v>3</v>
      </c>
      <c r="EC1470" t="s">
        <v>3</v>
      </c>
      <c r="EE1470">
        <v>54687522</v>
      </c>
      <c r="EF1470">
        <v>30</v>
      </c>
      <c r="EG1470" t="s">
        <v>137</v>
      </c>
      <c r="EH1470">
        <v>0</v>
      </c>
      <c r="EI1470" t="s">
        <v>3</v>
      </c>
      <c r="EJ1470">
        <v>1</v>
      </c>
      <c r="EK1470">
        <v>96</v>
      </c>
      <c r="EL1470" t="s">
        <v>138</v>
      </c>
      <c r="EM1470" t="s">
        <v>139</v>
      </c>
      <c r="EO1470" t="s">
        <v>3</v>
      </c>
      <c r="EQ1470">
        <v>0</v>
      </c>
      <c r="ER1470">
        <v>25.09</v>
      </c>
      <c r="ES1470">
        <v>25.09</v>
      </c>
      <c r="ET1470">
        <v>0</v>
      </c>
      <c r="EU1470">
        <v>0</v>
      </c>
      <c r="EV1470">
        <v>0</v>
      </c>
      <c r="EW1470">
        <v>0</v>
      </c>
      <c r="EX1470">
        <v>0</v>
      </c>
      <c r="FQ1470">
        <v>0</v>
      </c>
      <c r="FR1470">
        <f t="shared" si="1352"/>
        <v>0</v>
      </c>
      <c r="FS1470">
        <v>0</v>
      </c>
      <c r="FX1470">
        <v>104</v>
      </c>
      <c r="FY1470">
        <v>79</v>
      </c>
      <c r="GA1470" t="s">
        <v>3</v>
      </c>
      <c r="GD1470">
        <v>0</v>
      </c>
      <c r="GF1470">
        <v>-1420146113</v>
      </c>
      <c r="GG1470">
        <v>2</v>
      </c>
      <c r="GH1470">
        <v>1</v>
      </c>
      <c r="GI1470">
        <v>3</v>
      </c>
      <c r="GJ1470">
        <v>0</v>
      </c>
      <c r="GK1470">
        <f>ROUND(R1470*(R12)/100,2)</f>
        <v>0</v>
      </c>
      <c r="GL1470">
        <f t="shared" si="1353"/>
        <v>0</v>
      </c>
      <c r="GM1470">
        <f t="shared" si="1354"/>
        <v>30401.07</v>
      </c>
      <c r="GN1470">
        <f t="shared" si="1355"/>
        <v>30401.07</v>
      </c>
      <c r="GO1470">
        <f t="shared" si="1356"/>
        <v>0</v>
      </c>
      <c r="GP1470">
        <f t="shared" si="1357"/>
        <v>0</v>
      </c>
      <c r="GR1470">
        <v>0</v>
      </c>
      <c r="GS1470">
        <v>3</v>
      </c>
      <c r="GT1470">
        <v>0</v>
      </c>
      <c r="GU1470" t="s">
        <v>3</v>
      </c>
      <c r="GV1470">
        <f t="shared" si="1358"/>
        <v>0</v>
      </c>
      <c r="GW1470">
        <v>1</v>
      </c>
      <c r="GX1470">
        <f t="shared" si="1359"/>
        <v>0</v>
      </c>
      <c r="HA1470">
        <v>0</v>
      </c>
      <c r="HB1470">
        <v>0</v>
      </c>
      <c r="HC1470">
        <f t="shared" si="1360"/>
        <v>0</v>
      </c>
      <c r="HE1470" t="s">
        <v>3</v>
      </c>
      <c r="HF1470" t="s">
        <v>3</v>
      </c>
      <c r="HM1470" t="s">
        <v>3</v>
      </c>
      <c r="HN1470" t="s">
        <v>3</v>
      </c>
      <c r="HO1470" t="s">
        <v>3</v>
      </c>
      <c r="HP1470" t="s">
        <v>3</v>
      </c>
      <c r="HQ1470" t="s">
        <v>3</v>
      </c>
      <c r="IK1470">
        <v>0</v>
      </c>
    </row>
    <row r="1471" spans="1:245" x14ac:dyDescent="0.2">
      <c r="A1471">
        <v>18</v>
      </c>
      <c r="B1471">
        <v>1</v>
      </c>
      <c r="C1471">
        <v>700</v>
      </c>
      <c r="E1471" t="s">
        <v>145</v>
      </c>
      <c r="F1471" t="s">
        <v>146</v>
      </c>
      <c r="G1471" t="s">
        <v>283</v>
      </c>
      <c r="H1471" t="s">
        <v>143</v>
      </c>
      <c r="I1471">
        <f>I1469*J1471</f>
        <v>113.09004000000002</v>
      </c>
      <c r="J1471">
        <v>132.30000000000001</v>
      </c>
      <c r="K1471">
        <v>132.30000000000001</v>
      </c>
      <c r="O1471">
        <f t="shared" si="1323"/>
        <v>28008.42</v>
      </c>
      <c r="P1471">
        <f t="shared" si="1324"/>
        <v>28008.42</v>
      </c>
      <c r="Q1471">
        <f>(ROUND((ROUND(((ET1471)*AV1471*I1471),2)*BB1471),2)+ROUND((ROUND(((AE1471-(EU1471))*AV1471*I1471),2)*BS1471),2))</f>
        <v>0</v>
      </c>
      <c r="R1471">
        <f t="shared" si="1326"/>
        <v>0</v>
      </c>
      <c r="S1471">
        <f t="shared" si="1327"/>
        <v>0</v>
      </c>
      <c r="T1471">
        <f t="shared" si="1328"/>
        <v>0</v>
      </c>
      <c r="U1471">
        <f t="shared" si="1329"/>
        <v>0</v>
      </c>
      <c r="V1471">
        <f t="shared" si="1330"/>
        <v>0</v>
      </c>
      <c r="W1471">
        <f t="shared" si="1331"/>
        <v>0</v>
      </c>
      <c r="X1471">
        <f t="shared" si="1332"/>
        <v>0</v>
      </c>
      <c r="Y1471">
        <f t="shared" si="1333"/>
        <v>0</v>
      </c>
      <c r="AA1471">
        <v>55282325</v>
      </c>
      <c r="AB1471">
        <f t="shared" si="1334"/>
        <v>23.06</v>
      </c>
      <c r="AC1471">
        <f t="shared" si="1335"/>
        <v>23.06</v>
      </c>
      <c r="AD1471">
        <f>ROUND((((ET1471)-(EU1471))+AE1471),6)</f>
        <v>0</v>
      </c>
      <c r="AE1471">
        <f>ROUND((EU1471),6)</f>
        <v>0</v>
      </c>
      <c r="AF1471">
        <f>ROUND((EV1471),6)</f>
        <v>0</v>
      </c>
      <c r="AG1471">
        <f t="shared" si="1338"/>
        <v>0</v>
      </c>
      <c r="AH1471">
        <f>(EW1471)</f>
        <v>0</v>
      </c>
      <c r="AI1471">
        <f>(EX1471)</f>
        <v>0</v>
      </c>
      <c r="AJ1471">
        <f t="shared" si="1340"/>
        <v>0</v>
      </c>
      <c r="AK1471">
        <v>23.06</v>
      </c>
      <c r="AL1471">
        <v>23.06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1</v>
      </c>
      <c r="AW1471">
        <v>1</v>
      </c>
      <c r="AZ1471">
        <v>1</v>
      </c>
      <c r="BA1471">
        <v>1</v>
      </c>
      <c r="BB1471">
        <v>1</v>
      </c>
      <c r="BC1471">
        <v>10.74</v>
      </c>
      <c r="BD1471" t="s">
        <v>3</v>
      </c>
      <c r="BE1471" t="s">
        <v>3</v>
      </c>
      <c r="BF1471" t="s">
        <v>3</v>
      </c>
      <c r="BG1471" t="s">
        <v>3</v>
      </c>
      <c r="BH1471">
        <v>3</v>
      </c>
      <c r="BI1471">
        <v>1</v>
      </c>
      <c r="BJ1471" t="s">
        <v>147</v>
      </c>
      <c r="BM1471">
        <v>96</v>
      </c>
      <c r="BN1471">
        <v>0</v>
      </c>
      <c r="BO1471" t="s">
        <v>146</v>
      </c>
      <c r="BP1471">
        <v>1</v>
      </c>
      <c r="BQ1471">
        <v>30</v>
      </c>
      <c r="BR1471">
        <v>0</v>
      </c>
      <c r="BS1471">
        <v>1</v>
      </c>
      <c r="BT1471">
        <v>1</v>
      </c>
      <c r="BU1471">
        <v>1</v>
      </c>
      <c r="BV1471">
        <v>1</v>
      </c>
      <c r="BW1471">
        <v>1</v>
      </c>
      <c r="BX1471">
        <v>1</v>
      </c>
      <c r="BY1471" t="s">
        <v>3</v>
      </c>
      <c r="BZ1471">
        <v>0</v>
      </c>
      <c r="CA1471">
        <v>0</v>
      </c>
      <c r="CB1471" t="s">
        <v>3</v>
      </c>
      <c r="CE1471">
        <v>30</v>
      </c>
      <c r="CF1471">
        <v>0</v>
      </c>
      <c r="CG1471">
        <v>0</v>
      </c>
      <c r="CM1471">
        <v>0</v>
      </c>
      <c r="CN1471" t="s">
        <v>3</v>
      </c>
      <c r="CO1471">
        <v>0</v>
      </c>
      <c r="CP1471">
        <f t="shared" si="1341"/>
        <v>28008.42</v>
      </c>
      <c r="CQ1471">
        <f t="shared" si="1342"/>
        <v>247.66</v>
      </c>
      <c r="CR1471">
        <f>(ROUND((ROUND(((ET1471)*AV1471*1),2)*BB1471),2)+ROUND((ROUND(((AE1471-(EU1471))*AV1471*1),2)*BS1471),2))</f>
        <v>0</v>
      </c>
      <c r="CS1471">
        <f t="shared" si="1344"/>
        <v>0</v>
      </c>
      <c r="CT1471">
        <f t="shared" si="1345"/>
        <v>0</v>
      </c>
      <c r="CU1471">
        <f t="shared" si="1346"/>
        <v>0</v>
      </c>
      <c r="CV1471">
        <f t="shared" si="1347"/>
        <v>0</v>
      </c>
      <c r="CW1471">
        <f t="shared" si="1348"/>
        <v>0</v>
      </c>
      <c r="CX1471">
        <f t="shared" si="1349"/>
        <v>0</v>
      </c>
      <c r="CY1471">
        <f t="shared" si="1350"/>
        <v>0</v>
      </c>
      <c r="CZ1471">
        <f t="shared" si="1351"/>
        <v>0</v>
      </c>
      <c r="DC1471" t="s">
        <v>3</v>
      </c>
      <c r="DD1471" t="s">
        <v>3</v>
      </c>
      <c r="DE1471" t="s">
        <v>3</v>
      </c>
      <c r="DF1471" t="s">
        <v>3</v>
      </c>
      <c r="DG1471" t="s">
        <v>3</v>
      </c>
      <c r="DH1471" t="s">
        <v>3</v>
      </c>
      <c r="DI1471" t="s">
        <v>3</v>
      </c>
      <c r="DJ1471" t="s">
        <v>3</v>
      </c>
      <c r="DK1471" t="s">
        <v>3</v>
      </c>
      <c r="DL1471" t="s">
        <v>3</v>
      </c>
      <c r="DM1471" t="s">
        <v>3</v>
      </c>
      <c r="DN1471">
        <v>104</v>
      </c>
      <c r="DO1471">
        <v>79</v>
      </c>
      <c r="DP1471">
        <v>1.087</v>
      </c>
      <c r="DQ1471">
        <v>1.0009999999999999</v>
      </c>
      <c r="DU1471">
        <v>1005</v>
      </c>
      <c r="DV1471" t="s">
        <v>143</v>
      </c>
      <c r="DW1471" t="s">
        <v>143</v>
      </c>
      <c r="DX1471">
        <v>1</v>
      </c>
      <c r="DZ1471" t="s">
        <v>3</v>
      </c>
      <c r="EA1471" t="s">
        <v>3</v>
      </c>
      <c r="EB1471" t="s">
        <v>3</v>
      </c>
      <c r="EC1471" t="s">
        <v>3</v>
      </c>
      <c r="EE1471">
        <v>54687522</v>
      </c>
      <c r="EF1471">
        <v>30</v>
      </c>
      <c r="EG1471" t="s">
        <v>137</v>
      </c>
      <c r="EH1471">
        <v>0</v>
      </c>
      <c r="EI1471" t="s">
        <v>3</v>
      </c>
      <c r="EJ1471">
        <v>1</v>
      </c>
      <c r="EK1471">
        <v>96</v>
      </c>
      <c r="EL1471" t="s">
        <v>138</v>
      </c>
      <c r="EM1471" t="s">
        <v>139</v>
      </c>
      <c r="EO1471" t="s">
        <v>3</v>
      </c>
      <c r="EQ1471">
        <v>0</v>
      </c>
      <c r="ER1471">
        <v>23.06</v>
      </c>
      <c r="ES1471">
        <v>23.06</v>
      </c>
      <c r="ET1471">
        <v>0</v>
      </c>
      <c r="EU1471">
        <v>0</v>
      </c>
      <c r="EV1471">
        <v>0</v>
      </c>
      <c r="EW1471">
        <v>0</v>
      </c>
      <c r="EX1471">
        <v>0</v>
      </c>
      <c r="FQ1471">
        <v>0</v>
      </c>
      <c r="FR1471">
        <f t="shared" si="1352"/>
        <v>0</v>
      </c>
      <c r="FS1471">
        <v>0</v>
      </c>
      <c r="FX1471">
        <v>104</v>
      </c>
      <c r="FY1471">
        <v>79</v>
      </c>
      <c r="GA1471" t="s">
        <v>3</v>
      </c>
      <c r="GD1471">
        <v>0</v>
      </c>
      <c r="GF1471">
        <v>-1577770690</v>
      </c>
      <c r="GG1471">
        <v>2</v>
      </c>
      <c r="GH1471">
        <v>1</v>
      </c>
      <c r="GI1471">
        <v>3</v>
      </c>
      <c r="GJ1471">
        <v>0</v>
      </c>
      <c r="GK1471">
        <f>ROUND(R1471*(R12)/100,2)</f>
        <v>0</v>
      </c>
      <c r="GL1471">
        <f t="shared" si="1353"/>
        <v>0</v>
      </c>
      <c r="GM1471">
        <f t="shared" si="1354"/>
        <v>28008.42</v>
      </c>
      <c r="GN1471">
        <f t="shared" si="1355"/>
        <v>28008.42</v>
      </c>
      <c r="GO1471">
        <f t="shared" si="1356"/>
        <v>0</v>
      </c>
      <c r="GP1471">
        <f t="shared" si="1357"/>
        <v>0</v>
      </c>
      <c r="GR1471">
        <v>0</v>
      </c>
      <c r="GS1471">
        <v>3</v>
      </c>
      <c r="GT1471">
        <v>0</v>
      </c>
      <c r="GU1471" t="s">
        <v>3</v>
      </c>
      <c r="GV1471">
        <f t="shared" si="1358"/>
        <v>0</v>
      </c>
      <c r="GW1471">
        <v>1</v>
      </c>
      <c r="GX1471">
        <f t="shared" si="1359"/>
        <v>0</v>
      </c>
      <c r="HA1471">
        <v>0</v>
      </c>
      <c r="HB1471">
        <v>0</v>
      </c>
      <c r="HC1471">
        <f t="shared" si="1360"/>
        <v>0</v>
      </c>
      <c r="HE1471" t="s">
        <v>3</v>
      </c>
      <c r="HF1471" t="s">
        <v>3</v>
      </c>
      <c r="HM1471" t="s">
        <v>3</v>
      </c>
      <c r="HN1471" t="s">
        <v>3</v>
      </c>
      <c r="HO1471" t="s">
        <v>3</v>
      </c>
      <c r="HP1471" t="s">
        <v>3</v>
      </c>
      <c r="HQ1471" t="s">
        <v>3</v>
      </c>
      <c r="IK1471">
        <v>0</v>
      </c>
    </row>
    <row r="1472" spans="1:245" x14ac:dyDescent="0.2">
      <c r="A1472">
        <v>17</v>
      </c>
      <c r="B1472">
        <v>1</v>
      </c>
      <c r="C1472">
        <f>ROW(SmtRes!A714)</f>
        <v>714</v>
      </c>
      <c r="D1472">
        <f>ROW(EtalonRes!A756)</f>
        <v>756</v>
      </c>
      <c r="E1472" t="s">
        <v>148</v>
      </c>
      <c r="F1472" t="s">
        <v>149</v>
      </c>
      <c r="G1472" t="s">
        <v>150</v>
      </c>
      <c r="H1472" t="s">
        <v>22</v>
      </c>
      <c r="I1472">
        <f>ROUND(0.35/100,9)</f>
        <v>3.5000000000000001E-3</v>
      </c>
      <c r="J1472">
        <v>0</v>
      </c>
      <c r="K1472">
        <f>ROUND(0.35/100,9)</f>
        <v>3.5000000000000001E-3</v>
      </c>
      <c r="O1472">
        <f t="shared" si="1323"/>
        <v>156.01</v>
      </c>
      <c r="P1472">
        <f t="shared" si="1324"/>
        <v>49.18</v>
      </c>
      <c r="Q1472">
        <f>(ROUND((ROUND((((ET1472*1.25))*AV1472*I1472),2)*BB1472),2)+ROUND((ROUND(((AE1472-((EU1472*1.25)))*AV1472*I1472),2)*BS1472),2))</f>
        <v>2.06</v>
      </c>
      <c r="R1472">
        <f t="shared" si="1326"/>
        <v>1.06</v>
      </c>
      <c r="S1472">
        <f t="shared" si="1327"/>
        <v>104.77</v>
      </c>
      <c r="T1472">
        <f t="shared" si="1328"/>
        <v>0</v>
      </c>
      <c r="U1472">
        <f t="shared" si="1329"/>
        <v>0.34212499999999996</v>
      </c>
      <c r="V1472">
        <f t="shared" si="1330"/>
        <v>0</v>
      </c>
      <c r="W1472">
        <f t="shared" si="1331"/>
        <v>0</v>
      </c>
      <c r="X1472">
        <f t="shared" si="1332"/>
        <v>91.15</v>
      </c>
      <c r="Y1472">
        <f t="shared" si="1333"/>
        <v>42.96</v>
      </c>
      <c r="AA1472">
        <v>55282325</v>
      </c>
      <c r="AB1472">
        <f t="shared" si="1334"/>
        <v>8404.3474999999999</v>
      </c>
      <c r="AC1472">
        <f t="shared" si="1335"/>
        <v>7205.92</v>
      </c>
      <c r="AD1472">
        <f>ROUND(((((ET1472*1.25))-((EU1472*1.25)))+AE1472),6)</f>
        <v>63.55</v>
      </c>
      <c r="AE1472">
        <f>ROUND(((EU1472*1.25)),6)</f>
        <v>10.012499999999999</v>
      </c>
      <c r="AF1472">
        <f>ROUND(((EV1472*1.15)),6)</f>
        <v>1134.8775000000001</v>
      </c>
      <c r="AG1472">
        <f t="shared" si="1338"/>
        <v>0</v>
      </c>
      <c r="AH1472">
        <f>((EW1472*1.15))</f>
        <v>97.749999999999986</v>
      </c>
      <c r="AI1472">
        <f>((EX1472*1.25))</f>
        <v>0</v>
      </c>
      <c r="AJ1472">
        <f t="shared" si="1340"/>
        <v>0</v>
      </c>
      <c r="AK1472">
        <v>8243.6200000000008</v>
      </c>
      <c r="AL1472">
        <v>7205.92</v>
      </c>
      <c r="AM1472">
        <v>50.84</v>
      </c>
      <c r="AN1472">
        <v>8.01</v>
      </c>
      <c r="AO1472">
        <v>986.85</v>
      </c>
      <c r="AP1472">
        <v>0</v>
      </c>
      <c r="AQ1472">
        <v>85</v>
      </c>
      <c r="AR1472">
        <v>0</v>
      </c>
      <c r="AS1472">
        <v>0</v>
      </c>
      <c r="AT1472">
        <v>87</v>
      </c>
      <c r="AU1472">
        <v>41</v>
      </c>
      <c r="AV1472">
        <v>1</v>
      </c>
      <c r="AW1472">
        <v>1</v>
      </c>
      <c r="AZ1472">
        <v>1</v>
      </c>
      <c r="BA1472">
        <v>26.39</v>
      </c>
      <c r="BB1472">
        <v>9.3800000000000008</v>
      </c>
      <c r="BC1472">
        <v>1.95</v>
      </c>
      <c r="BD1472" t="s">
        <v>3</v>
      </c>
      <c r="BE1472" t="s">
        <v>3</v>
      </c>
      <c r="BF1472" t="s">
        <v>3</v>
      </c>
      <c r="BG1472" t="s">
        <v>3</v>
      </c>
      <c r="BH1472">
        <v>0</v>
      </c>
      <c r="BI1472">
        <v>1</v>
      </c>
      <c r="BJ1472" t="s">
        <v>151</v>
      </c>
      <c r="BM1472">
        <v>96</v>
      </c>
      <c r="BN1472">
        <v>0</v>
      </c>
      <c r="BO1472" t="s">
        <v>149</v>
      </c>
      <c r="BP1472">
        <v>1</v>
      </c>
      <c r="BQ1472">
        <v>30</v>
      </c>
      <c r="BR1472">
        <v>0</v>
      </c>
      <c r="BS1472">
        <v>26.39</v>
      </c>
      <c r="BT1472">
        <v>1</v>
      </c>
      <c r="BU1472">
        <v>1</v>
      </c>
      <c r="BV1472">
        <v>1</v>
      </c>
      <c r="BW1472">
        <v>1</v>
      </c>
      <c r="BX1472">
        <v>1</v>
      </c>
      <c r="BY1472" t="s">
        <v>3</v>
      </c>
      <c r="BZ1472">
        <v>87</v>
      </c>
      <c r="CA1472">
        <v>41</v>
      </c>
      <c r="CB1472" t="s">
        <v>3</v>
      </c>
      <c r="CE1472">
        <v>30</v>
      </c>
      <c r="CF1472">
        <v>0</v>
      </c>
      <c r="CG1472">
        <v>0</v>
      </c>
      <c r="CM1472">
        <v>0</v>
      </c>
      <c r="CN1472" t="s">
        <v>134</v>
      </c>
      <c r="CO1472">
        <v>0</v>
      </c>
      <c r="CP1472">
        <f t="shared" si="1341"/>
        <v>156.01</v>
      </c>
      <c r="CQ1472">
        <f t="shared" si="1342"/>
        <v>14051.54</v>
      </c>
      <c r="CR1472">
        <f>(ROUND((ROUND((((ET1472*1.25))*AV1472*1),2)*BB1472),2)+ROUND((ROUND(((AE1472-((EU1472*1.25)))*AV1472*1),2)*BS1472),2))</f>
        <v>596.1</v>
      </c>
      <c r="CS1472">
        <f t="shared" si="1344"/>
        <v>264.16000000000003</v>
      </c>
      <c r="CT1472">
        <f t="shared" si="1345"/>
        <v>29949.48</v>
      </c>
      <c r="CU1472">
        <f t="shared" si="1346"/>
        <v>0</v>
      </c>
      <c r="CV1472">
        <f t="shared" si="1347"/>
        <v>97.749999999999986</v>
      </c>
      <c r="CW1472">
        <f t="shared" si="1348"/>
        <v>0</v>
      </c>
      <c r="CX1472">
        <f t="shared" si="1349"/>
        <v>0</v>
      </c>
      <c r="CY1472">
        <f t="shared" si="1350"/>
        <v>91.149900000000002</v>
      </c>
      <c r="CZ1472">
        <f t="shared" si="1351"/>
        <v>42.955699999999993</v>
      </c>
      <c r="DC1472" t="s">
        <v>3</v>
      </c>
      <c r="DD1472" t="s">
        <v>3</v>
      </c>
      <c r="DE1472" t="s">
        <v>135</v>
      </c>
      <c r="DF1472" t="s">
        <v>135</v>
      </c>
      <c r="DG1472" t="s">
        <v>136</v>
      </c>
      <c r="DH1472" t="s">
        <v>3</v>
      </c>
      <c r="DI1472" t="s">
        <v>136</v>
      </c>
      <c r="DJ1472" t="s">
        <v>135</v>
      </c>
      <c r="DK1472" t="s">
        <v>3</v>
      </c>
      <c r="DL1472" t="s">
        <v>3</v>
      </c>
      <c r="DM1472" t="s">
        <v>3</v>
      </c>
      <c r="DN1472">
        <v>104</v>
      </c>
      <c r="DO1472">
        <v>79</v>
      </c>
      <c r="DP1472">
        <v>1.087</v>
      </c>
      <c r="DQ1472">
        <v>1.0009999999999999</v>
      </c>
      <c r="DU1472">
        <v>1005</v>
      </c>
      <c r="DV1472" t="s">
        <v>22</v>
      </c>
      <c r="DW1472" t="s">
        <v>22</v>
      </c>
      <c r="DX1472">
        <v>100</v>
      </c>
      <c r="DZ1472" t="s">
        <v>3</v>
      </c>
      <c r="EA1472" t="s">
        <v>3</v>
      </c>
      <c r="EB1472" t="s">
        <v>3</v>
      </c>
      <c r="EC1472" t="s">
        <v>3</v>
      </c>
      <c r="EE1472">
        <v>54687522</v>
      </c>
      <c r="EF1472">
        <v>30</v>
      </c>
      <c r="EG1472" t="s">
        <v>137</v>
      </c>
      <c r="EH1472">
        <v>0</v>
      </c>
      <c r="EI1472" t="s">
        <v>3</v>
      </c>
      <c r="EJ1472">
        <v>1</v>
      </c>
      <c r="EK1472">
        <v>96</v>
      </c>
      <c r="EL1472" t="s">
        <v>138</v>
      </c>
      <c r="EM1472" t="s">
        <v>139</v>
      </c>
      <c r="EO1472" t="s">
        <v>140</v>
      </c>
      <c r="EQ1472">
        <v>0</v>
      </c>
      <c r="ER1472">
        <v>8243.6200000000008</v>
      </c>
      <c r="ES1472">
        <v>7205.92</v>
      </c>
      <c r="ET1472">
        <v>50.84</v>
      </c>
      <c r="EU1472">
        <v>8.01</v>
      </c>
      <c r="EV1472">
        <v>986.85</v>
      </c>
      <c r="EW1472">
        <v>85</v>
      </c>
      <c r="EX1472">
        <v>0</v>
      </c>
      <c r="EY1472">
        <v>0</v>
      </c>
      <c r="FQ1472">
        <v>0</v>
      </c>
      <c r="FR1472">
        <f t="shared" si="1352"/>
        <v>0</v>
      </c>
      <c r="FS1472">
        <v>0</v>
      </c>
      <c r="FX1472">
        <v>104</v>
      </c>
      <c r="FY1472">
        <v>79</v>
      </c>
      <c r="GA1472" t="s">
        <v>3</v>
      </c>
      <c r="GD1472">
        <v>0</v>
      </c>
      <c r="GF1472">
        <v>-191319278</v>
      </c>
      <c r="GG1472">
        <v>2</v>
      </c>
      <c r="GH1472">
        <v>1</v>
      </c>
      <c r="GI1472">
        <v>3</v>
      </c>
      <c r="GJ1472">
        <v>0</v>
      </c>
      <c r="GK1472">
        <f>ROUND(R1472*(R12)/100,2)</f>
        <v>1.7</v>
      </c>
      <c r="GL1472">
        <f t="shared" si="1353"/>
        <v>0</v>
      </c>
      <c r="GM1472">
        <f t="shared" si="1354"/>
        <v>291.82</v>
      </c>
      <c r="GN1472">
        <f t="shared" si="1355"/>
        <v>291.82</v>
      </c>
      <c r="GO1472">
        <f t="shared" si="1356"/>
        <v>0</v>
      </c>
      <c r="GP1472">
        <f t="shared" si="1357"/>
        <v>0</v>
      </c>
      <c r="GR1472">
        <v>0</v>
      </c>
      <c r="GS1472">
        <v>3</v>
      </c>
      <c r="GT1472">
        <v>0</v>
      </c>
      <c r="GU1472" t="s">
        <v>3</v>
      </c>
      <c r="GV1472">
        <f t="shared" si="1358"/>
        <v>0</v>
      </c>
      <c r="GW1472">
        <v>1</v>
      </c>
      <c r="GX1472">
        <f t="shared" si="1359"/>
        <v>0</v>
      </c>
      <c r="HA1472">
        <v>0</v>
      </c>
      <c r="HB1472">
        <v>0</v>
      </c>
      <c r="HC1472">
        <f t="shared" si="1360"/>
        <v>0</v>
      </c>
      <c r="HE1472" t="s">
        <v>3</v>
      </c>
      <c r="HF1472" t="s">
        <v>3</v>
      </c>
      <c r="HM1472" t="s">
        <v>3</v>
      </c>
      <c r="HN1472" t="s">
        <v>3</v>
      </c>
      <c r="HO1472" t="s">
        <v>3</v>
      </c>
      <c r="HP1472" t="s">
        <v>3</v>
      </c>
      <c r="HQ1472" t="s">
        <v>3</v>
      </c>
      <c r="IK1472">
        <v>0</v>
      </c>
    </row>
    <row r="1473" spans="1:245" x14ac:dyDescent="0.2">
      <c r="A1473">
        <v>18</v>
      </c>
      <c r="B1473">
        <v>1</v>
      </c>
      <c r="C1473">
        <v>709</v>
      </c>
      <c r="E1473" t="s">
        <v>152</v>
      </c>
      <c r="F1473" t="s">
        <v>142</v>
      </c>
      <c r="G1473" t="s">
        <v>282</v>
      </c>
      <c r="H1473" t="s">
        <v>143</v>
      </c>
      <c r="I1473">
        <f>I1472*J1473</f>
        <v>0.472605</v>
      </c>
      <c r="J1473">
        <v>135.03</v>
      </c>
      <c r="K1473">
        <v>135.03</v>
      </c>
      <c r="O1473">
        <f t="shared" si="1323"/>
        <v>124.53</v>
      </c>
      <c r="P1473">
        <f t="shared" si="1324"/>
        <v>124.53</v>
      </c>
      <c r="Q1473">
        <f>(ROUND((ROUND(((ET1473)*AV1473*I1473),2)*BB1473),2)+ROUND((ROUND(((AE1473-(EU1473))*AV1473*I1473),2)*BS1473),2))</f>
        <v>0</v>
      </c>
      <c r="R1473">
        <f t="shared" si="1326"/>
        <v>0</v>
      </c>
      <c r="S1473">
        <f t="shared" si="1327"/>
        <v>0</v>
      </c>
      <c r="T1473">
        <f t="shared" si="1328"/>
        <v>0</v>
      </c>
      <c r="U1473">
        <f t="shared" si="1329"/>
        <v>0</v>
      </c>
      <c r="V1473">
        <f t="shared" si="1330"/>
        <v>0</v>
      </c>
      <c r="W1473">
        <f t="shared" si="1331"/>
        <v>0</v>
      </c>
      <c r="X1473">
        <f t="shared" si="1332"/>
        <v>0</v>
      </c>
      <c r="Y1473">
        <f t="shared" si="1333"/>
        <v>0</v>
      </c>
      <c r="AA1473">
        <v>55282325</v>
      </c>
      <c r="AB1473">
        <f t="shared" si="1334"/>
        <v>25.09</v>
      </c>
      <c r="AC1473">
        <f t="shared" si="1335"/>
        <v>25.09</v>
      </c>
      <c r="AD1473">
        <f>ROUND((((ET1473)-(EU1473))+AE1473),6)</f>
        <v>0</v>
      </c>
      <c r="AE1473">
        <f>ROUND((EU1473),6)</f>
        <v>0</v>
      </c>
      <c r="AF1473">
        <f>ROUND((EV1473),6)</f>
        <v>0</v>
      </c>
      <c r="AG1473">
        <f t="shared" si="1338"/>
        <v>0</v>
      </c>
      <c r="AH1473">
        <f>(EW1473)</f>
        <v>0</v>
      </c>
      <c r="AI1473">
        <f>(EX1473)</f>
        <v>0</v>
      </c>
      <c r="AJ1473">
        <f t="shared" si="1340"/>
        <v>0</v>
      </c>
      <c r="AK1473">
        <v>25.09</v>
      </c>
      <c r="AL1473">
        <v>25.09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1</v>
      </c>
      <c r="AW1473">
        <v>1</v>
      </c>
      <c r="AZ1473">
        <v>1</v>
      </c>
      <c r="BA1473">
        <v>1</v>
      </c>
      <c r="BB1473">
        <v>1</v>
      </c>
      <c r="BC1473">
        <v>10.5</v>
      </c>
      <c r="BD1473" t="s">
        <v>3</v>
      </c>
      <c r="BE1473" t="s">
        <v>3</v>
      </c>
      <c r="BF1473" t="s">
        <v>3</v>
      </c>
      <c r="BG1473" t="s">
        <v>3</v>
      </c>
      <c r="BH1473">
        <v>3</v>
      </c>
      <c r="BI1473">
        <v>1</v>
      </c>
      <c r="BJ1473" t="s">
        <v>144</v>
      </c>
      <c r="BM1473">
        <v>96</v>
      </c>
      <c r="BN1473">
        <v>0</v>
      </c>
      <c r="BO1473" t="s">
        <v>142</v>
      </c>
      <c r="BP1473">
        <v>1</v>
      </c>
      <c r="BQ1473">
        <v>30</v>
      </c>
      <c r="BR1473">
        <v>0</v>
      </c>
      <c r="BS1473">
        <v>1</v>
      </c>
      <c r="BT1473">
        <v>1</v>
      </c>
      <c r="BU1473">
        <v>1</v>
      </c>
      <c r="BV1473">
        <v>1</v>
      </c>
      <c r="BW1473">
        <v>1</v>
      </c>
      <c r="BX1473">
        <v>1</v>
      </c>
      <c r="BY1473" t="s">
        <v>3</v>
      </c>
      <c r="BZ1473">
        <v>0</v>
      </c>
      <c r="CA1473">
        <v>0</v>
      </c>
      <c r="CB1473" t="s">
        <v>3</v>
      </c>
      <c r="CE1473">
        <v>30</v>
      </c>
      <c r="CF1473">
        <v>0</v>
      </c>
      <c r="CG1473">
        <v>0</v>
      </c>
      <c r="CM1473">
        <v>0</v>
      </c>
      <c r="CN1473" t="s">
        <v>3</v>
      </c>
      <c r="CO1473">
        <v>0</v>
      </c>
      <c r="CP1473">
        <f t="shared" si="1341"/>
        <v>124.53</v>
      </c>
      <c r="CQ1473">
        <f t="shared" si="1342"/>
        <v>263.45</v>
      </c>
      <c r="CR1473">
        <f>(ROUND((ROUND(((ET1473)*AV1473*1),2)*BB1473),2)+ROUND((ROUND(((AE1473-(EU1473))*AV1473*1),2)*BS1473),2))</f>
        <v>0</v>
      </c>
      <c r="CS1473">
        <f t="shared" si="1344"/>
        <v>0</v>
      </c>
      <c r="CT1473">
        <f t="shared" si="1345"/>
        <v>0</v>
      </c>
      <c r="CU1473">
        <f t="shared" si="1346"/>
        <v>0</v>
      </c>
      <c r="CV1473">
        <f t="shared" si="1347"/>
        <v>0</v>
      </c>
      <c r="CW1473">
        <f t="shared" si="1348"/>
        <v>0</v>
      </c>
      <c r="CX1473">
        <f t="shared" si="1349"/>
        <v>0</v>
      </c>
      <c r="CY1473">
        <f t="shared" si="1350"/>
        <v>0</v>
      </c>
      <c r="CZ1473">
        <f t="shared" si="1351"/>
        <v>0</v>
      </c>
      <c r="DC1473" t="s">
        <v>3</v>
      </c>
      <c r="DD1473" t="s">
        <v>3</v>
      </c>
      <c r="DE1473" t="s">
        <v>3</v>
      </c>
      <c r="DF1473" t="s">
        <v>3</v>
      </c>
      <c r="DG1473" t="s">
        <v>3</v>
      </c>
      <c r="DH1473" t="s">
        <v>3</v>
      </c>
      <c r="DI1473" t="s">
        <v>3</v>
      </c>
      <c r="DJ1473" t="s">
        <v>3</v>
      </c>
      <c r="DK1473" t="s">
        <v>3</v>
      </c>
      <c r="DL1473" t="s">
        <v>3</v>
      </c>
      <c r="DM1473" t="s">
        <v>3</v>
      </c>
      <c r="DN1473">
        <v>104</v>
      </c>
      <c r="DO1473">
        <v>79</v>
      </c>
      <c r="DP1473">
        <v>1.087</v>
      </c>
      <c r="DQ1473">
        <v>1.0009999999999999</v>
      </c>
      <c r="DU1473">
        <v>1005</v>
      </c>
      <c r="DV1473" t="s">
        <v>143</v>
      </c>
      <c r="DW1473" t="s">
        <v>143</v>
      </c>
      <c r="DX1473">
        <v>1</v>
      </c>
      <c r="DZ1473" t="s">
        <v>3</v>
      </c>
      <c r="EA1473" t="s">
        <v>3</v>
      </c>
      <c r="EB1473" t="s">
        <v>3</v>
      </c>
      <c r="EC1473" t="s">
        <v>3</v>
      </c>
      <c r="EE1473">
        <v>54687522</v>
      </c>
      <c r="EF1473">
        <v>30</v>
      </c>
      <c r="EG1473" t="s">
        <v>137</v>
      </c>
      <c r="EH1473">
        <v>0</v>
      </c>
      <c r="EI1473" t="s">
        <v>3</v>
      </c>
      <c r="EJ1473">
        <v>1</v>
      </c>
      <c r="EK1473">
        <v>96</v>
      </c>
      <c r="EL1473" t="s">
        <v>138</v>
      </c>
      <c r="EM1473" t="s">
        <v>139</v>
      </c>
      <c r="EO1473" t="s">
        <v>3</v>
      </c>
      <c r="EQ1473">
        <v>0</v>
      </c>
      <c r="ER1473">
        <v>25.09</v>
      </c>
      <c r="ES1473">
        <v>25.09</v>
      </c>
      <c r="ET1473">
        <v>0</v>
      </c>
      <c r="EU1473">
        <v>0</v>
      </c>
      <c r="EV1473">
        <v>0</v>
      </c>
      <c r="EW1473">
        <v>0</v>
      </c>
      <c r="EX1473">
        <v>0</v>
      </c>
      <c r="FQ1473">
        <v>0</v>
      </c>
      <c r="FR1473">
        <f t="shared" si="1352"/>
        <v>0</v>
      </c>
      <c r="FS1473">
        <v>0</v>
      </c>
      <c r="FX1473">
        <v>104</v>
      </c>
      <c r="FY1473">
        <v>79</v>
      </c>
      <c r="GA1473" t="s">
        <v>3</v>
      </c>
      <c r="GD1473">
        <v>0</v>
      </c>
      <c r="GF1473">
        <v>-1420146113</v>
      </c>
      <c r="GG1473">
        <v>2</v>
      </c>
      <c r="GH1473">
        <v>1</v>
      </c>
      <c r="GI1473">
        <v>3</v>
      </c>
      <c r="GJ1473">
        <v>0</v>
      </c>
      <c r="GK1473">
        <f>ROUND(R1473*(R12)/100,2)</f>
        <v>0</v>
      </c>
      <c r="GL1473">
        <f t="shared" si="1353"/>
        <v>0</v>
      </c>
      <c r="GM1473">
        <f t="shared" si="1354"/>
        <v>124.53</v>
      </c>
      <c r="GN1473">
        <f t="shared" si="1355"/>
        <v>124.53</v>
      </c>
      <c r="GO1473">
        <f t="shared" si="1356"/>
        <v>0</v>
      </c>
      <c r="GP1473">
        <f t="shared" si="1357"/>
        <v>0</v>
      </c>
      <c r="GR1473">
        <v>0</v>
      </c>
      <c r="GS1473">
        <v>3</v>
      </c>
      <c r="GT1473">
        <v>0</v>
      </c>
      <c r="GU1473" t="s">
        <v>3</v>
      </c>
      <c r="GV1473">
        <f t="shared" si="1358"/>
        <v>0</v>
      </c>
      <c r="GW1473">
        <v>1</v>
      </c>
      <c r="GX1473">
        <f t="shared" si="1359"/>
        <v>0</v>
      </c>
      <c r="HA1473">
        <v>0</v>
      </c>
      <c r="HB1473">
        <v>0</v>
      </c>
      <c r="HC1473">
        <f t="shared" si="1360"/>
        <v>0</v>
      </c>
      <c r="HE1473" t="s">
        <v>3</v>
      </c>
      <c r="HF1473" t="s">
        <v>3</v>
      </c>
      <c r="HM1473" t="s">
        <v>3</v>
      </c>
      <c r="HN1473" t="s">
        <v>3</v>
      </c>
      <c r="HO1473" t="s">
        <v>3</v>
      </c>
      <c r="HP1473" t="s">
        <v>3</v>
      </c>
      <c r="HQ1473" t="s">
        <v>3</v>
      </c>
      <c r="IK1473">
        <v>0</v>
      </c>
    </row>
    <row r="1474" spans="1:245" x14ac:dyDescent="0.2">
      <c r="A1474">
        <v>18</v>
      </c>
      <c r="B1474">
        <v>1</v>
      </c>
      <c r="C1474">
        <v>710</v>
      </c>
      <c r="E1474" t="s">
        <v>153</v>
      </c>
      <c r="F1474" t="s">
        <v>146</v>
      </c>
      <c r="G1474" t="s">
        <v>283</v>
      </c>
      <c r="H1474" t="s">
        <v>143</v>
      </c>
      <c r="I1474">
        <f>I1472*J1474</f>
        <v>0.21094499999999999</v>
      </c>
      <c r="J1474">
        <v>60.269999999999996</v>
      </c>
      <c r="K1474">
        <v>60.27</v>
      </c>
      <c r="O1474">
        <f t="shared" si="1323"/>
        <v>52.2</v>
      </c>
      <c r="P1474">
        <f t="shared" si="1324"/>
        <v>52.2</v>
      </c>
      <c r="Q1474">
        <f>(ROUND((ROUND(((ET1474)*AV1474*I1474),2)*BB1474),2)+ROUND((ROUND(((AE1474-(EU1474))*AV1474*I1474),2)*BS1474),2))</f>
        <v>0</v>
      </c>
      <c r="R1474">
        <f t="shared" si="1326"/>
        <v>0</v>
      </c>
      <c r="S1474">
        <f t="shared" si="1327"/>
        <v>0</v>
      </c>
      <c r="T1474">
        <f t="shared" si="1328"/>
        <v>0</v>
      </c>
      <c r="U1474">
        <f t="shared" si="1329"/>
        <v>0</v>
      </c>
      <c r="V1474">
        <f t="shared" si="1330"/>
        <v>0</v>
      </c>
      <c r="W1474">
        <f t="shared" si="1331"/>
        <v>0</v>
      </c>
      <c r="X1474">
        <f t="shared" si="1332"/>
        <v>0</v>
      </c>
      <c r="Y1474">
        <f t="shared" si="1333"/>
        <v>0</v>
      </c>
      <c r="AA1474">
        <v>55282325</v>
      </c>
      <c r="AB1474">
        <f t="shared" si="1334"/>
        <v>23.06</v>
      </c>
      <c r="AC1474">
        <f t="shared" si="1335"/>
        <v>23.06</v>
      </c>
      <c r="AD1474">
        <f>ROUND((((ET1474)-(EU1474))+AE1474),6)</f>
        <v>0</v>
      </c>
      <c r="AE1474">
        <f>ROUND((EU1474),6)</f>
        <v>0</v>
      </c>
      <c r="AF1474">
        <f>ROUND((EV1474),6)</f>
        <v>0</v>
      </c>
      <c r="AG1474">
        <f t="shared" si="1338"/>
        <v>0</v>
      </c>
      <c r="AH1474">
        <f>(EW1474)</f>
        <v>0</v>
      </c>
      <c r="AI1474">
        <f>(EX1474)</f>
        <v>0</v>
      </c>
      <c r="AJ1474">
        <f t="shared" si="1340"/>
        <v>0</v>
      </c>
      <c r="AK1474">
        <v>23.06</v>
      </c>
      <c r="AL1474">
        <v>23.06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1</v>
      </c>
      <c r="AW1474">
        <v>1</v>
      </c>
      <c r="AZ1474">
        <v>1</v>
      </c>
      <c r="BA1474">
        <v>1</v>
      </c>
      <c r="BB1474">
        <v>1</v>
      </c>
      <c r="BC1474">
        <v>10.74</v>
      </c>
      <c r="BD1474" t="s">
        <v>3</v>
      </c>
      <c r="BE1474" t="s">
        <v>3</v>
      </c>
      <c r="BF1474" t="s">
        <v>3</v>
      </c>
      <c r="BG1474" t="s">
        <v>3</v>
      </c>
      <c r="BH1474">
        <v>3</v>
      </c>
      <c r="BI1474">
        <v>1</v>
      </c>
      <c r="BJ1474" t="s">
        <v>147</v>
      </c>
      <c r="BM1474">
        <v>96</v>
      </c>
      <c r="BN1474">
        <v>0</v>
      </c>
      <c r="BO1474" t="s">
        <v>146</v>
      </c>
      <c r="BP1474">
        <v>1</v>
      </c>
      <c r="BQ1474">
        <v>30</v>
      </c>
      <c r="BR1474">
        <v>0</v>
      </c>
      <c r="BS1474">
        <v>1</v>
      </c>
      <c r="BT1474">
        <v>1</v>
      </c>
      <c r="BU1474">
        <v>1</v>
      </c>
      <c r="BV1474">
        <v>1</v>
      </c>
      <c r="BW1474">
        <v>1</v>
      </c>
      <c r="BX1474">
        <v>1</v>
      </c>
      <c r="BY1474" t="s">
        <v>3</v>
      </c>
      <c r="BZ1474">
        <v>0</v>
      </c>
      <c r="CA1474">
        <v>0</v>
      </c>
      <c r="CB1474" t="s">
        <v>3</v>
      </c>
      <c r="CE1474">
        <v>30</v>
      </c>
      <c r="CF1474">
        <v>0</v>
      </c>
      <c r="CG1474">
        <v>0</v>
      </c>
      <c r="CM1474">
        <v>0</v>
      </c>
      <c r="CN1474" t="s">
        <v>3</v>
      </c>
      <c r="CO1474">
        <v>0</v>
      </c>
      <c r="CP1474">
        <f t="shared" si="1341"/>
        <v>52.2</v>
      </c>
      <c r="CQ1474">
        <f t="shared" si="1342"/>
        <v>247.66</v>
      </c>
      <c r="CR1474">
        <f>(ROUND((ROUND(((ET1474)*AV1474*1),2)*BB1474),2)+ROUND((ROUND(((AE1474-(EU1474))*AV1474*1),2)*BS1474),2))</f>
        <v>0</v>
      </c>
      <c r="CS1474">
        <f t="shared" si="1344"/>
        <v>0</v>
      </c>
      <c r="CT1474">
        <f t="shared" si="1345"/>
        <v>0</v>
      </c>
      <c r="CU1474">
        <f t="shared" si="1346"/>
        <v>0</v>
      </c>
      <c r="CV1474">
        <f t="shared" si="1347"/>
        <v>0</v>
      </c>
      <c r="CW1474">
        <f t="shared" si="1348"/>
        <v>0</v>
      </c>
      <c r="CX1474">
        <f t="shared" si="1349"/>
        <v>0</v>
      </c>
      <c r="CY1474">
        <f t="shared" si="1350"/>
        <v>0</v>
      </c>
      <c r="CZ1474">
        <f t="shared" si="1351"/>
        <v>0</v>
      </c>
      <c r="DC1474" t="s">
        <v>3</v>
      </c>
      <c r="DD1474" t="s">
        <v>3</v>
      </c>
      <c r="DE1474" t="s">
        <v>3</v>
      </c>
      <c r="DF1474" t="s">
        <v>3</v>
      </c>
      <c r="DG1474" t="s">
        <v>3</v>
      </c>
      <c r="DH1474" t="s">
        <v>3</v>
      </c>
      <c r="DI1474" t="s">
        <v>3</v>
      </c>
      <c r="DJ1474" t="s">
        <v>3</v>
      </c>
      <c r="DK1474" t="s">
        <v>3</v>
      </c>
      <c r="DL1474" t="s">
        <v>3</v>
      </c>
      <c r="DM1474" t="s">
        <v>3</v>
      </c>
      <c r="DN1474">
        <v>104</v>
      </c>
      <c r="DO1474">
        <v>79</v>
      </c>
      <c r="DP1474">
        <v>1.087</v>
      </c>
      <c r="DQ1474">
        <v>1.0009999999999999</v>
      </c>
      <c r="DU1474">
        <v>1005</v>
      </c>
      <c r="DV1474" t="s">
        <v>143</v>
      </c>
      <c r="DW1474" t="s">
        <v>143</v>
      </c>
      <c r="DX1474">
        <v>1</v>
      </c>
      <c r="DZ1474" t="s">
        <v>3</v>
      </c>
      <c r="EA1474" t="s">
        <v>3</v>
      </c>
      <c r="EB1474" t="s">
        <v>3</v>
      </c>
      <c r="EC1474" t="s">
        <v>3</v>
      </c>
      <c r="EE1474">
        <v>54687522</v>
      </c>
      <c r="EF1474">
        <v>30</v>
      </c>
      <c r="EG1474" t="s">
        <v>137</v>
      </c>
      <c r="EH1474">
        <v>0</v>
      </c>
      <c r="EI1474" t="s">
        <v>3</v>
      </c>
      <c r="EJ1474">
        <v>1</v>
      </c>
      <c r="EK1474">
        <v>96</v>
      </c>
      <c r="EL1474" t="s">
        <v>138</v>
      </c>
      <c r="EM1474" t="s">
        <v>139</v>
      </c>
      <c r="EO1474" t="s">
        <v>3</v>
      </c>
      <c r="EQ1474">
        <v>0</v>
      </c>
      <c r="ER1474">
        <v>23.06</v>
      </c>
      <c r="ES1474">
        <v>23.06</v>
      </c>
      <c r="ET1474">
        <v>0</v>
      </c>
      <c r="EU1474">
        <v>0</v>
      </c>
      <c r="EV1474">
        <v>0</v>
      </c>
      <c r="EW1474">
        <v>0</v>
      </c>
      <c r="EX1474">
        <v>0</v>
      </c>
      <c r="FQ1474">
        <v>0</v>
      </c>
      <c r="FR1474">
        <f t="shared" si="1352"/>
        <v>0</v>
      </c>
      <c r="FS1474">
        <v>0</v>
      </c>
      <c r="FX1474">
        <v>104</v>
      </c>
      <c r="FY1474">
        <v>79</v>
      </c>
      <c r="GA1474" t="s">
        <v>3</v>
      </c>
      <c r="GD1474">
        <v>0</v>
      </c>
      <c r="GF1474">
        <v>-1577770690</v>
      </c>
      <c r="GG1474">
        <v>2</v>
      </c>
      <c r="GH1474">
        <v>1</v>
      </c>
      <c r="GI1474">
        <v>3</v>
      </c>
      <c r="GJ1474">
        <v>0</v>
      </c>
      <c r="GK1474">
        <f>ROUND(R1474*(R12)/100,2)</f>
        <v>0</v>
      </c>
      <c r="GL1474">
        <f t="shared" si="1353"/>
        <v>0</v>
      </c>
      <c r="GM1474">
        <f t="shared" si="1354"/>
        <v>52.2</v>
      </c>
      <c r="GN1474">
        <f t="shared" si="1355"/>
        <v>52.2</v>
      </c>
      <c r="GO1474">
        <f t="shared" si="1356"/>
        <v>0</v>
      </c>
      <c r="GP1474">
        <f t="shared" si="1357"/>
        <v>0</v>
      </c>
      <c r="GR1474">
        <v>0</v>
      </c>
      <c r="GS1474">
        <v>3</v>
      </c>
      <c r="GT1474">
        <v>0</v>
      </c>
      <c r="GU1474" t="s">
        <v>3</v>
      </c>
      <c r="GV1474">
        <f t="shared" si="1358"/>
        <v>0</v>
      </c>
      <c r="GW1474">
        <v>1</v>
      </c>
      <c r="GX1474">
        <f t="shared" si="1359"/>
        <v>0</v>
      </c>
      <c r="HA1474">
        <v>0</v>
      </c>
      <c r="HB1474">
        <v>0</v>
      </c>
      <c r="HC1474">
        <f t="shared" si="1360"/>
        <v>0</v>
      </c>
      <c r="HE1474" t="s">
        <v>3</v>
      </c>
      <c r="HF1474" t="s">
        <v>3</v>
      </c>
      <c r="HM1474" t="s">
        <v>3</v>
      </c>
      <c r="HN1474" t="s">
        <v>3</v>
      </c>
      <c r="HO1474" t="s">
        <v>3</v>
      </c>
      <c r="HP1474" t="s">
        <v>3</v>
      </c>
      <c r="HQ1474" t="s">
        <v>3</v>
      </c>
      <c r="IK1474">
        <v>0</v>
      </c>
    </row>
    <row r="1476" spans="1:245" x14ac:dyDescent="0.2">
      <c r="A1476" s="2">
        <v>51</v>
      </c>
      <c r="B1476" s="2">
        <f>B1457</f>
        <v>1</v>
      </c>
      <c r="C1476" s="2">
        <f>A1457</f>
        <v>5</v>
      </c>
      <c r="D1476" s="2">
        <f>ROW(A1457)</f>
        <v>1457</v>
      </c>
      <c r="E1476" s="2"/>
      <c r="F1476" s="2" t="str">
        <f>IF(F1457&lt;&gt;"",F1457,"")</f>
        <v>Новый подраздел</v>
      </c>
      <c r="G1476" s="2" t="str">
        <f>IF(G1457&lt;&gt;"",G1457,"")</f>
        <v>Монтажные (кровельные)работы</v>
      </c>
      <c r="H1476" s="2">
        <v>0</v>
      </c>
      <c r="I1476" s="2"/>
      <c r="J1476" s="2"/>
      <c r="K1476" s="2"/>
      <c r="L1476" s="2"/>
      <c r="M1476" s="2"/>
      <c r="N1476" s="2"/>
      <c r="O1476" s="2">
        <f t="shared" ref="O1476:T1476" si="1361">ROUND(AB1476,2)</f>
        <v>94637.83</v>
      </c>
      <c r="P1476" s="2">
        <f t="shared" si="1361"/>
        <v>64726.06</v>
      </c>
      <c r="Q1476" s="2">
        <f t="shared" si="1361"/>
        <v>3585.37</v>
      </c>
      <c r="R1476" s="2">
        <f t="shared" si="1361"/>
        <v>2065.8200000000002</v>
      </c>
      <c r="S1476" s="2">
        <f t="shared" si="1361"/>
        <v>26326.400000000001</v>
      </c>
      <c r="T1476" s="2">
        <f t="shared" si="1361"/>
        <v>0</v>
      </c>
      <c r="U1476" s="2">
        <f>AH1476</f>
        <v>81.008252999999996</v>
      </c>
      <c r="V1476" s="2">
        <f>AI1476</f>
        <v>0</v>
      </c>
      <c r="W1476" s="2">
        <f>ROUND(AJ1476,2)</f>
        <v>0</v>
      </c>
      <c r="X1476" s="2">
        <f>ROUND(AK1476,2)</f>
        <v>21684.87</v>
      </c>
      <c r="Y1476" s="2">
        <f>ROUND(AL1476,2)</f>
        <v>10793.83</v>
      </c>
      <c r="Z1476" s="2"/>
      <c r="AA1476" s="2"/>
      <c r="AB1476" s="2">
        <f>ROUND(SUMIF(AA1461:AA1474,"=55282325",O1461:O1474),2)</f>
        <v>94637.83</v>
      </c>
      <c r="AC1476" s="2">
        <f>ROUND(SUMIF(AA1461:AA1474,"=55282325",P1461:P1474),2)</f>
        <v>64726.06</v>
      </c>
      <c r="AD1476" s="2">
        <f>ROUND(SUMIF(AA1461:AA1474,"=55282325",Q1461:Q1474),2)</f>
        <v>3585.37</v>
      </c>
      <c r="AE1476" s="2">
        <f>ROUND(SUMIF(AA1461:AA1474,"=55282325",R1461:R1474),2)</f>
        <v>2065.8200000000002</v>
      </c>
      <c r="AF1476" s="2">
        <f>ROUND(SUMIF(AA1461:AA1474,"=55282325",S1461:S1474),2)</f>
        <v>26326.400000000001</v>
      </c>
      <c r="AG1476" s="2">
        <f>ROUND(SUMIF(AA1461:AA1474,"=55282325",T1461:T1474),2)</f>
        <v>0</v>
      </c>
      <c r="AH1476" s="2">
        <f>SUMIF(AA1461:AA1474,"=55282325",U1461:U1474)</f>
        <v>81.008252999999996</v>
      </c>
      <c r="AI1476" s="2">
        <f>SUMIF(AA1461:AA1474,"=55282325",V1461:V1474)</f>
        <v>0</v>
      </c>
      <c r="AJ1476" s="2">
        <f>ROUND(SUMIF(AA1461:AA1474,"=55282325",W1461:W1474),2)</f>
        <v>0</v>
      </c>
      <c r="AK1476" s="2">
        <f>ROUND(SUMIF(AA1461:AA1474,"=55282325",X1461:X1474),2)</f>
        <v>21684.87</v>
      </c>
      <c r="AL1476" s="2">
        <f>ROUND(SUMIF(AA1461:AA1474,"=55282325",Y1461:Y1474),2)</f>
        <v>10793.83</v>
      </c>
      <c r="AM1476" s="2"/>
      <c r="AN1476" s="2"/>
      <c r="AO1476" s="2">
        <f t="shared" ref="AO1476:BD1476" si="1362">ROUND(BX1476,2)</f>
        <v>0</v>
      </c>
      <c r="AP1476" s="2">
        <f t="shared" si="1362"/>
        <v>0</v>
      </c>
      <c r="AQ1476" s="2">
        <f t="shared" si="1362"/>
        <v>0</v>
      </c>
      <c r="AR1476" s="2">
        <f t="shared" si="1362"/>
        <v>130421.84</v>
      </c>
      <c r="AS1476" s="2">
        <f t="shared" si="1362"/>
        <v>130421.84</v>
      </c>
      <c r="AT1476" s="2">
        <f t="shared" si="1362"/>
        <v>0</v>
      </c>
      <c r="AU1476" s="2">
        <f t="shared" si="1362"/>
        <v>0</v>
      </c>
      <c r="AV1476" s="2">
        <f t="shared" si="1362"/>
        <v>64726.06</v>
      </c>
      <c r="AW1476" s="2">
        <f t="shared" si="1362"/>
        <v>64726.06</v>
      </c>
      <c r="AX1476" s="2">
        <f t="shared" si="1362"/>
        <v>0</v>
      </c>
      <c r="AY1476" s="2">
        <f t="shared" si="1362"/>
        <v>64726.06</v>
      </c>
      <c r="AZ1476" s="2">
        <f t="shared" si="1362"/>
        <v>0</v>
      </c>
      <c r="BA1476" s="2">
        <f t="shared" si="1362"/>
        <v>0</v>
      </c>
      <c r="BB1476" s="2">
        <f t="shared" si="1362"/>
        <v>0</v>
      </c>
      <c r="BC1476" s="2">
        <f t="shared" si="1362"/>
        <v>0</v>
      </c>
      <c r="BD1476" s="2">
        <f t="shared" si="1362"/>
        <v>0</v>
      </c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>
        <f>ROUND(SUMIF(AA1461:AA1474,"=55282325",FQ1461:FQ1474),2)</f>
        <v>0</v>
      </c>
      <c r="BY1476" s="2">
        <f>ROUND(SUMIF(AA1461:AA1474,"=55282325",FR1461:FR1474),2)</f>
        <v>0</v>
      </c>
      <c r="BZ1476" s="2">
        <f>ROUND(SUMIF(AA1461:AA1474,"=55282325",GL1461:GL1474),2)</f>
        <v>0</v>
      </c>
      <c r="CA1476" s="2">
        <f>ROUND(SUMIF(AA1461:AA1474,"=55282325",GM1461:GM1474),2)</f>
        <v>130421.84</v>
      </c>
      <c r="CB1476" s="2">
        <f>ROUND(SUMIF(AA1461:AA1474,"=55282325",GN1461:GN1474),2)</f>
        <v>130421.84</v>
      </c>
      <c r="CC1476" s="2">
        <f>ROUND(SUMIF(AA1461:AA1474,"=55282325",GO1461:GO1474),2)</f>
        <v>0</v>
      </c>
      <c r="CD1476" s="2">
        <f>ROUND(SUMIF(AA1461:AA1474,"=55282325",GP1461:GP1474),2)</f>
        <v>0</v>
      </c>
      <c r="CE1476" s="2">
        <f>AC1476-BX1476</f>
        <v>64726.06</v>
      </c>
      <c r="CF1476" s="2">
        <f>AC1476-BY1476</f>
        <v>64726.06</v>
      </c>
      <c r="CG1476" s="2">
        <f>BX1476-BZ1476</f>
        <v>0</v>
      </c>
      <c r="CH1476" s="2">
        <f>AC1476-BX1476-BY1476+BZ1476</f>
        <v>64726.06</v>
      </c>
      <c r="CI1476" s="2">
        <f>BY1476-BZ1476</f>
        <v>0</v>
      </c>
      <c r="CJ1476" s="2">
        <f>ROUND(SUMIF(AA1461:AA1474,"=55282325",GX1461:GX1474),2)</f>
        <v>0</v>
      </c>
      <c r="CK1476" s="2">
        <f>ROUND(SUMIF(AA1461:AA1474,"=55282325",GY1461:GY1474),2)</f>
        <v>0</v>
      </c>
      <c r="CL1476" s="2">
        <f>ROUND(SUMIF(AA1461:AA1474,"=55282325",GZ1461:GZ1474),2)</f>
        <v>0</v>
      </c>
      <c r="CM1476" s="2">
        <f>ROUND(SUMIF(AA1461:AA1474,"=55282325",HD1461:HD1474),2)</f>
        <v>0</v>
      </c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>
        <v>0</v>
      </c>
    </row>
    <row r="1478" spans="1:245" x14ac:dyDescent="0.2">
      <c r="A1478" s="4">
        <v>50</v>
      </c>
      <c r="B1478" s="4">
        <v>0</v>
      </c>
      <c r="C1478" s="4">
        <v>0</v>
      </c>
      <c r="D1478" s="4">
        <v>1</v>
      </c>
      <c r="E1478" s="4">
        <v>201</v>
      </c>
      <c r="F1478" s="4">
        <f>ROUND(Source!O1476,O1478)</f>
        <v>94637.83</v>
      </c>
      <c r="G1478" s="4" t="s">
        <v>54</v>
      </c>
      <c r="H1478" s="4" t="s">
        <v>55</v>
      </c>
      <c r="I1478" s="4"/>
      <c r="J1478" s="4"/>
      <c r="K1478" s="4">
        <v>201</v>
      </c>
      <c r="L1478" s="4">
        <v>1</v>
      </c>
      <c r="M1478" s="4">
        <v>3</v>
      </c>
      <c r="N1478" s="4" t="s">
        <v>3</v>
      </c>
      <c r="O1478" s="4">
        <v>2</v>
      </c>
      <c r="P1478" s="4"/>
      <c r="Q1478" s="4"/>
      <c r="R1478" s="4"/>
      <c r="S1478" s="4"/>
      <c r="T1478" s="4"/>
      <c r="U1478" s="4"/>
      <c r="V1478" s="4"/>
      <c r="W1478" s="4">
        <v>94637.83</v>
      </c>
      <c r="X1478" s="4">
        <v>1</v>
      </c>
      <c r="Y1478" s="4">
        <v>94637.83</v>
      </c>
      <c r="Z1478" s="4"/>
      <c r="AA1478" s="4"/>
      <c r="AB1478" s="4"/>
    </row>
    <row r="1479" spans="1:245" x14ac:dyDescent="0.2">
      <c r="A1479" s="4">
        <v>50</v>
      </c>
      <c r="B1479" s="4">
        <v>0</v>
      </c>
      <c r="C1479" s="4">
        <v>0</v>
      </c>
      <c r="D1479" s="4">
        <v>1</v>
      </c>
      <c r="E1479" s="4">
        <v>202</v>
      </c>
      <c r="F1479" s="4">
        <f>ROUND(Source!P1476,O1479)</f>
        <v>64726.06</v>
      </c>
      <c r="G1479" s="4" t="s">
        <v>56</v>
      </c>
      <c r="H1479" s="4" t="s">
        <v>57</v>
      </c>
      <c r="I1479" s="4"/>
      <c r="J1479" s="4"/>
      <c r="K1479" s="4">
        <v>202</v>
      </c>
      <c r="L1479" s="4">
        <v>2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>
        <v>64726.06</v>
      </c>
      <c r="X1479" s="4">
        <v>1</v>
      </c>
      <c r="Y1479" s="4">
        <v>64726.06</v>
      </c>
      <c r="Z1479" s="4"/>
      <c r="AA1479" s="4"/>
      <c r="AB1479" s="4"/>
    </row>
    <row r="1480" spans="1:245" x14ac:dyDescent="0.2">
      <c r="A1480" s="4">
        <v>50</v>
      </c>
      <c r="B1480" s="4">
        <v>0</v>
      </c>
      <c r="C1480" s="4">
        <v>0</v>
      </c>
      <c r="D1480" s="4">
        <v>1</v>
      </c>
      <c r="E1480" s="4">
        <v>222</v>
      </c>
      <c r="F1480" s="4">
        <f>ROUND(Source!AO1476,O1480)</f>
        <v>0</v>
      </c>
      <c r="G1480" s="4" t="s">
        <v>58</v>
      </c>
      <c r="H1480" s="4" t="s">
        <v>59</v>
      </c>
      <c r="I1480" s="4"/>
      <c r="J1480" s="4"/>
      <c r="K1480" s="4">
        <v>222</v>
      </c>
      <c r="L1480" s="4">
        <v>3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>
        <v>0</v>
      </c>
      <c r="X1480" s="4">
        <v>1</v>
      </c>
      <c r="Y1480" s="4">
        <v>0</v>
      </c>
      <c r="Z1480" s="4"/>
      <c r="AA1480" s="4"/>
      <c r="AB1480" s="4"/>
    </row>
    <row r="1481" spans="1:245" x14ac:dyDescent="0.2">
      <c r="A1481" s="4">
        <v>50</v>
      </c>
      <c r="B1481" s="4">
        <v>0</v>
      </c>
      <c r="C1481" s="4">
        <v>0</v>
      </c>
      <c r="D1481" s="4">
        <v>1</v>
      </c>
      <c r="E1481" s="4">
        <v>225</v>
      </c>
      <c r="F1481" s="4">
        <f>ROUND(Source!AV1476,O1481)</f>
        <v>64726.06</v>
      </c>
      <c r="G1481" s="4" t="s">
        <v>60</v>
      </c>
      <c r="H1481" s="4" t="s">
        <v>61</v>
      </c>
      <c r="I1481" s="4"/>
      <c r="J1481" s="4"/>
      <c r="K1481" s="4">
        <v>225</v>
      </c>
      <c r="L1481" s="4">
        <v>4</v>
      </c>
      <c r="M1481" s="4">
        <v>3</v>
      </c>
      <c r="N1481" s="4" t="s">
        <v>3</v>
      </c>
      <c r="O1481" s="4">
        <v>2</v>
      </c>
      <c r="P1481" s="4"/>
      <c r="Q1481" s="4"/>
      <c r="R1481" s="4"/>
      <c r="S1481" s="4"/>
      <c r="T1481" s="4"/>
      <c r="U1481" s="4"/>
      <c r="V1481" s="4"/>
      <c r="W1481" s="4">
        <v>64726.06</v>
      </c>
      <c r="X1481" s="4">
        <v>1</v>
      </c>
      <c r="Y1481" s="4">
        <v>64726.06</v>
      </c>
      <c r="Z1481" s="4"/>
      <c r="AA1481" s="4"/>
      <c r="AB1481" s="4"/>
    </row>
    <row r="1482" spans="1:245" x14ac:dyDescent="0.2">
      <c r="A1482" s="4">
        <v>50</v>
      </c>
      <c r="B1482" s="4">
        <v>0</v>
      </c>
      <c r="C1482" s="4">
        <v>0</v>
      </c>
      <c r="D1482" s="4">
        <v>1</v>
      </c>
      <c r="E1482" s="4">
        <v>226</v>
      </c>
      <c r="F1482" s="4">
        <f>ROUND(Source!AW1476,O1482)</f>
        <v>64726.06</v>
      </c>
      <c r="G1482" s="4" t="s">
        <v>62</v>
      </c>
      <c r="H1482" s="4" t="s">
        <v>63</v>
      </c>
      <c r="I1482" s="4"/>
      <c r="J1482" s="4"/>
      <c r="K1482" s="4">
        <v>226</v>
      </c>
      <c r="L1482" s="4">
        <v>5</v>
      </c>
      <c r="M1482" s="4">
        <v>3</v>
      </c>
      <c r="N1482" s="4" t="s">
        <v>3</v>
      </c>
      <c r="O1482" s="4">
        <v>2</v>
      </c>
      <c r="P1482" s="4"/>
      <c r="Q1482" s="4"/>
      <c r="R1482" s="4"/>
      <c r="S1482" s="4"/>
      <c r="T1482" s="4"/>
      <c r="U1482" s="4"/>
      <c r="V1482" s="4"/>
      <c r="W1482" s="4">
        <v>64726.06</v>
      </c>
      <c r="X1482" s="4">
        <v>1</v>
      </c>
      <c r="Y1482" s="4">
        <v>64726.06</v>
      </c>
      <c r="Z1482" s="4"/>
      <c r="AA1482" s="4"/>
      <c r="AB1482" s="4"/>
    </row>
    <row r="1483" spans="1:245" x14ac:dyDescent="0.2">
      <c r="A1483" s="4">
        <v>50</v>
      </c>
      <c r="B1483" s="4">
        <v>0</v>
      </c>
      <c r="C1483" s="4">
        <v>0</v>
      </c>
      <c r="D1483" s="4">
        <v>1</v>
      </c>
      <c r="E1483" s="4">
        <v>227</v>
      </c>
      <c r="F1483" s="4">
        <f>ROUND(Source!AX1476,O1483)</f>
        <v>0</v>
      </c>
      <c r="G1483" s="4" t="s">
        <v>64</v>
      </c>
      <c r="H1483" s="4" t="s">
        <v>65</v>
      </c>
      <c r="I1483" s="4"/>
      <c r="J1483" s="4"/>
      <c r="K1483" s="4">
        <v>227</v>
      </c>
      <c r="L1483" s="4">
        <v>6</v>
      </c>
      <c r="M1483" s="4">
        <v>3</v>
      </c>
      <c r="N1483" s="4" t="s">
        <v>3</v>
      </c>
      <c r="O1483" s="4">
        <v>2</v>
      </c>
      <c r="P1483" s="4"/>
      <c r="Q1483" s="4"/>
      <c r="R1483" s="4"/>
      <c r="S1483" s="4"/>
      <c r="T1483" s="4"/>
      <c r="U1483" s="4"/>
      <c r="V1483" s="4"/>
      <c r="W1483" s="4">
        <v>0</v>
      </c>
      <c r="X1483" s="4">
        <v>1</v>
      </c>
      <c r="Y1483" s="4">
        <v>0</v>
      </c>
      <c r="Z1483" s="4"/>
      <c r="AA1483" s="4"/>
      <c r="AB1483" s="4"/>
    </row>
    <row r="1484" spans="1:245" x14ac:dyDescent="0.2">
      <c r="A1484" s="4">
        <v>50</v>
      </c>
      <c r="B1484" s="4">
        <v>0</v>
      </c>
      <c r="C1484" s="4">
        <v>0</v>
      </c>
      <c r="D1484" s="4">
        <v>1</v>
      </c>
      <c r="E1484" s="4">
        <v>228</v>
      </c>
      <c r="F1484" s="4">
        <f>ROUND(Source!AY1476,O1484)</f>
        <v>64726.06</v>
      </c>
      <c r="G1484" s="4" t="s">
        <v>66</v>
      </c>
      <c r="H1484" s="4" t="s">
        <v>67</v>
      </c>
      <c r="I1484" s="4"/>
      <c r="J1484" s="4"/>
      <c r="K1484" s="4">
        <v>228</v>
      </c>
      <c r="L1484" s="4">
        <v>7</v>
      </c>
      <c r="M1484" s="4">
        <v>3</v>
      </c>
      <c r="N1484" s="4" t="s">
        <v>3</v>
      </c>
      <c r="O1484" s="4">
        <v>2</v>
      </c>
      <c r="P1484" s="4"/>
      <c r="Q1484" s="4"/>
      <c r="R1484" s="4"/>
      <c r="S1484" s="4"/>
      <c r="T1484" s="4"/>
      <c r="U1484" s="4"/>
      <c r="V1484" s="4"/>
      <c r="W1484" s="4">
        <v>64726.06</v>
      </c>
      <c r="X1484" s="4">
        <v>1</v>
      </c>
      <c r="Y1484" s="4">
        <v>64726.06</v>
      </c>
      <c r="Z1484" s="4"/>
      <c r="AA1484" s="4"/>
      <c r="AB1484" s="4"/>
    </row>
    <row r="1485" spans="1:245" x14ac:dyDescent="0.2">
      <c r="A1485" s="4">
        <v>50</v>
      </c>
      <c r="B1485" s="4">
        <v>0</v>
      </c>
      <c r="C1485" s="4">
        <v>0</v>
      </c>
      <c r="D1485" s="4">
        <v>1</v>
      </c>
      <c r="E1485" s="4">
        <v>216</v>
      </c>
      <c r="F1485" s="4">
        <f>ROUND(Source!AP1476,O1485)</f>
        <v>0</v>
      </c>
      <c r="G1485" s="4" t="s">
        <v>68</v>
      </c>
      <c r="H1485" s="4" t="s">
        <v>69</v>
      </c>
      <c r="I1485" s="4"/>
      <c r="J1485" s="4"/>
      <c r="K1485" s="4">
        <v>216</v>
      </c>
      <c r="L1485" s="4">
        <v>8</v>
      </c>
      <c r="M1485" s="4">
        <v>3</v>
      </c>
      <c r="N1485" s="4" t="s">
        <v>3</v>
      </c>
      <c r="O1485" s="4">
        <v>2</v>
      </c>
      <c r="P1485" s="4"/>
      <c r="Q1485" s="4"/>
      <c r="R1485" s="4"/>
      <c r="S1485" s="4"/>
      <c r="T1485" s="4"/>
      <c r="U1485" s="4"/>
      <c r="V1485" s="4"/>
      <c r="W1485" s="4">
        <v>0</v>
      </c>
      <c r="X1485" s="4">
        <v>1</v>
      </c>
      <c r="Y1485" s="4">
        <v>0</v>
      </c>
      <c r="Z1485" s="4"/>
      <c r="AA1485" s="4"/>
      <c r="AB1485" s="4"/>
    </row>
    <row r="1486" spans="1:245" x14ac:dyDescent="0.2">
      <c r="A1486" s="4">
        <v>50</v>
      </c>
      <c r="B1486" s="4">
        <v>0</v>
      </c>
      <c r="C1486" s="4">
        <v>0</v>
      </c>
      <c r="D1486" s="4">
        <v>1</v>
      </c>
      <c r="E1486" s="4">
        <v>223</v>
      </c>
      <c r="F1486" s="4">
        <f>ROUND(Source!AQ1476,O1486)</f>
        <v>0</v>
      </c>
      <c r="G1486" s="4" t="s">
        <v>70</v>
      </c>
      <c r="H1486" s="4" t="s">
        <v>71</v>
      </c>
      <c r="I1486" s="4"/>
      <c r="J1486" s="4"/>
      <c r="K1486" s="4">
        <v>223</v>
      </c>
      <c r="L1486" s="4">
        <v>9</v>
      </c>
      <c r="M1486" s="4">
        <v>3</v>
      </c>
      <c r="N1486" s="4" t="s">
        <v>3</v>
      </c>
      <c r="O1486" s="4">
        <v>2</v>
      </c>
      <c r="P1486" s="4"/>
      <c r="Q1486" s="4"/>
      <c r="R1486" s="4"/>
      <c r="S1486" s="4"/>
      <c r="T1486" s="4"/>
      <c r="U1486" s="4"/>
      <c r="V1486" s="4"/>
      <c r="W1486" s="4">
        <v>0</v>
      </c>
      <c r="X1486" s="4">
        <v>1</v>
      </c>
      <c r="Y1486" s="4">
        <v>0</v>
      </c>
      <c r="Z1486" s="4"/>
      <c r="AA1486" s="4"/>
      <c r="AB1486" s="4"/>
    </row>
    <row r="1487" spans="1:245" x14ac:dyDescent="0.2">
      <c r="A1487" s="4">
        <v>50</v>
      </c>
      <c r="B1487" s="4">
        <v>0</v>
      </c>
      <c r="C1487" s="4">
        <v>0</v>
      </c>
      <c r="D1487" s="4">
        <v>1</v>
      </c>
      <c r="E1487" s="4">
        <v>229</v>
      </c>
      <c r="F1487" s="4">
        <f>ROUND(Source!AZ1476,O1487)</f>
        <v>0</v>
      </c>
      <c r="G1487" s="4" t="s">
        <v>72</v>
      </c>
      <c r="H1487" s="4" t="s">
        <v>73</v>
      </c>
      <c r="I1487" s="4"/>
      <c r="J1487" s="4"/>
      <c r="K1487" s="4">
        <v>229</v>
      </c>
      <c r="L1487" s="4">
        <v>10</v>
      </c>
      <c r="M1487" s="4">
        <v>3</v>
      </c>
      <c r="N1487" s="4" t="s">
        <v>3</v>
      </c>
      <c r="O1487" s="4">
        <v>2</v>
      </c>
      <c r="P1487" s="4"/>
      <c r="Q1487" s="4"/>
      <c r="R1487" s="4"/>
      <c r="S1487" s="4"/>
      <c r="T1487" s="4"/>
      <c r="U1487" s="4"/>
      <c r="V1487" s="4"/>
      <c r="W1487" s="4">
        <v>0</v>
      </c>
      <c r="X1487" s="4">
        <v>1</v>
      </c>
      <c r="Y1487" s="4">
        <v>0</v>
      </c>
      <c r="Z1487" s="4"/>
      <c r="AA1487" s="4"/>
      <c r="AB1487" s="4"/>
    </row>
    <row r="1488" spans="1:245" x14ac:dyDescent="0.2">
      <c r="A1488" s="4">
        <v>50</v>
      </c>
      <c r="B1488" s="4">
        <v>0</v>
      </c>
      <c r="C1488" s="4">
        <v>0</v>
      </c>
      <c r="D1488" s="4">
        <v>1</v>
      </c>
      <c r="E1488" s="4">
        <v>203</v>
      </c>
      <c r="F1488" s="4">
        <f>ROUND(Source!Q1476,O1488)</f>
        <v>3585.37</v>
      </c>
      <c r="G1488" s="4" t="s">
        <v>74</v>
      </c>
      <c r="H1488" s="4" t="s">
        <v>75</v>
      </c>
      <c r="I1488" s="4"/>
      <c r="J1488" s="4"/>
      <c r="K1488" s="4">
        <v>203</v>
      </c>
      <c r="L1488" s="4">
        <v>11</v>
      </c>
      <c r="M1488" s="4">
        <v>3</v>
      </c>
      <c r="N1488" s="4" t="s">
        <v>3</v>
      </c>
      <c r="O1488" s="4">
        <v>2</v>
      </c>
      <c r="P1488" s="4"/>
      <c r="Q1488" s="4"/>
      <c r="R1488" s="4"/>
      <c r="S1488" s="4"/>
      <c r="T1488" s="4"/>
      <c r="U1488" s="4"/>
      <c r="V1488" s="4"/>
      <c r="W1488" s="4">
        <v>3585.37</v>
      </c>
      <c r="X1488" s="4">
        <v>1</v>
      </c>
      <c r="Y1488" s="4">
        <v>3585.37</v>
      </c>
      <c r="Z1488" s="4"/>
      <c r="AA1488" s="4"/>
      <c r="AB1488" s="4"/>
    </row>
    <row r="1489" spans="1:28" x14ac:dyDescent="0.2">
      <c r="A1489" s="4">
        <v>50</v>
      </c>
      <c r="B1489" s="4">
        <v>0</v>
      </c>
      <c r="C1489" s="4">
        <v>0</v>
      </c>
      <c r="D1489" s="4">
        <v>1</v>
      </c>
      <c r="E1489" s="4">
        <v>231</v>
      </c>
      <c r="F1489" s="4">
        <f>ROUND(Source!BB1476,O1489)</f>
        <v>0</v>
      </c>
      <c r="G1489" s="4" t="s">
        <v>76</v>
      </c>
      <c r="H1489" s="4" t="s">
        <v>77</v>
      </c>
      <c r="I1489" s="4"/>
      <c r="J1489" s="4"/>
      <c r="K1489" s="4">
        <v>231</v>
      </c>
      <c r="L1489" s="4">
        <v>12</v>
      </c>
      <c r="M1489" s="4">
        <v>3</v>
      </c>
      <c r="N1489" s="4" t="s">
        <v>3</v>
      </c>
      <c r="O1489" s="4">
        <v>2</v>
      </c>
      <c r="P1489" s="4"/>
      <c r="Q1489" s="4"/>
      <c r="R1489" s="4"/>
      <c r="S1489" s="4"/>
      <c r="T1489" s="4"/>
      <c r="U1489" s="4"/>
      <c r="V1489" s="4"/>
      <c r="W1489" s="4">
        <v>0</v>
      </c>
      <c r="X1489" s="4">
        <v>1</v>
      </c>
      <c r="Y1489" s="4">
        <v>0</v>
      </c>
      <c r="Z1489" s="4"/>
      <c r="AA1489" s="4"/>
      <c r="AB1489" s="4"/>
    </row>
    <row r="1490" spans="1:28" x14ac:dyDescent="0.2">
      <c r="A1490" s="4">
        <v>50</v>
      </c>
      <c r="B1490" s="4">
        <v>0</v>
      </c>
      <c r="C1490" s="4">
        <v>0</v>
      </c>
      <c r="D1490" s="4">
        <v>1</v>
      </c>
      <c r="E1490" s="4">
        <v>204</v>
      </c>
      <c r="F1490" s="4">
        <f>ROUND(Source!R1476,O1490)</f>
        <v>2065.8200000000002</v>
      </c>
      <c r="G1490" s="4" t="s">
        <v>78</v>
      </c>
      <c r="H1490" s="4" t="s">
        <v>79</v>
      </c>
      <c r="I1490" s="4"/>
      <c r="J1490" s="4"/>
      <c r="K1490" s="4">
        <v>204</v>
      </c>
      <c r="L1490" s="4">
        <v>13</v>
      </c>
      <c r="M1490" s="4">
        <v>3</v>
      </c>
      <c r="N1490" s="4" t="s">
        <v>3</v>
      </c>
      <c r="O1490" s="4">
        <v>2</v>
      </c>
      <c r="P1490" s="4"/>
      <c r="Q1490" s="4"/>
      <c r="R1490" s="4"/>
      <c r="S1490" s="4"/>
      <c r="T1490" s="4"/>
      <c r="U1490" s="4"/>
      <c r="V1490" s="4"/>
      <c r="W1490" s="4">
        <v>2065.8200000000002</v>
      </c>
      <c r="X1490" s="4">
        <v>1</v>
      </c>
      <c r="Y1490" s="4">
        <v>2065.8200000000002</v>
      </c>
      <c r="Z1490" s="4"/>
      <c r="AA1490" s="4"/>
      <c r="AB1490" s="4"/>
    </row>
    <row r="1491" spans="1:28" x14ac:dyDescent="0.2">
      <c r="A1491" s="4">
        <v>50</v>
      </c>
      <c r="B1491" s="4">
        <v>0</v>
      </c>
      <c r="C1491" s="4">
        <v>0</v>
      </c>
      <c r="D1491" s="4">
        <v>1</v>
      </c>
      <c r="E1491" s="4">
        <v>205</v>
      </c>
      <c r="F1491" s="4">
        <f>ROUND(Source!S1476,O1491)</f>
        <v>26326.400000000001</v>
      </c>
      <c r="G1491" s="4" t="s">
        <v>80</v>
      </c>
      <c r="H1491" s="4" t="s">
        <v>81</v>
      </c>
      <c r="I1491" s="4"/>
      <c r="J1491" s="4"/>
      <c r="K1491" s="4">
        <v>205</v>
      </c>
      <c r="L1491" s="4">
        <v>14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>
        <v>26326.400000000001</v>
      </c>
      <c r="X1491" s="4">
        <v>1</v>
      </c>
      <c r="Y1491" s="4">
        <v>26326.400000000001</v>
      </c>
      <c r="Z1491" s="4"/>
      <c r="AA1491" s="4"/>
      <c r="AB1491" s="4"/>
    </row>
    <row r="1492" spans="1:28" x14ac:dyDescent="0.2">
      <c r="A1492" s="4">
        <v>50</v>
      </c>
      <c r="B1492" s="4">
        <v>0</v>
      </c>
      <c r="C1492" s="4">
        <v>0</v>
      </c>
      <c r="D1492" s="4">
        <v>1</v>
      </c>
      <c r="E1492" s="4">
        <v>232</v>
      </c>
      <c r="F1492" s="4">
        <f>ROUND(Source!BC1476,O1492)</f>
        <v>0</v>
      </c>
      <c r="G1492" s="4" t="s">
        <v>82</v>
      </c>
      <c r="H1492" s="4" t="s">
        <v>83</v>
      </c>
      <c r="I1492" s="4"/>
      <c r="J1492" s="4"/>
      <c r="K1492" s="4">
        <v>232</v>
      </c>
      <c r="L1492" s="4">
        <v>15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>
        <v>0</v>
      </c>
      <c r="X1492" s="4">
        <v>1</v>
      </c>
      <c r="Y1492" s="4">
        <v>0</v>
      </c>
      <c r="Z1492" s="4"/>
      <c r="AA1492" s="4"/>
      <c r="AB1492" s="4"/>
    </row>
    <row r="1493" spans="1:28" x14ac:dyDescent="0.2">
      <c r="A1493" s="4">
        <v>50</v>
      </c>
      <c r="B1493" s="4">
        <v>0</v>
      </c>
      <c r="C1493" s="4">
        <v>0</v>
      </c>
      <c r="D1493" s="4">
        <v>1</v>
      </c>
      <c r="E1493" s="4">
        <v>214</v>
      </c>
      <c r="F1493" s="4">
        <f>ROUND(Source!AS1476,O1493)</f>
        <v>130421.84</v>
      </c>
      <c r="G1493" s="4" t="s">
        <v>84</v>
      </c>
      <c r="H1493" s="4" t="s">
        <v>85</v>
      </c>
      <c r="I1493" s="4"/>
      <c r="J1493" s="4"/>
      <c r="K1493" s="4">
        <v>214</v>
      </c>
      <c r="L1493" s="4">
        <v>16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>
        <v>130421.84</v>
      </c>
      <c r="X1493" s="4">
        <v>1</v>
      </c>
      <c r="Y1493" s="4">
        <v>130421.84</v>
      </c>
      <c r="Z1493" s="4"/>
      <c r="AA1493" s="4"/>
      <c r="AB1493" s="4"/>
    </row>
    <row r="1494" spans="1:28" x14ac:dyDescent="0.2">
      <c r="A1494" s="4">
        <v>50</v>
      </c>
      <c r="B1494" s="4">
        <v>0</v>
      </c>
      <c r="C1494" s="4">
        <v>0</v>
      </c>
      <c r="D1494" s="4">
        <v>1</v>
      </c>
      <c r="E1494" s="4">
        <v>215</v>
      </c>
      <c r="F1494" s="4">
        <f>ROUND(Source!AT1476,O1494)</f>
        <v>0</v>
      </c>
      <c r="G1494" s="4" t="s">
        <v>86</v>
      </c>
      <c r="H1494" s="4" t="s">
        <v>87</v>
      </c>
      <c r="I1494" s="4"/>
      <c r="J1494" s="4"/>
      <c r="K1494" s="4">
        <v>215</v>
      </c>
      <c r="L1494" s="4">
        <v>17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>
        <v>0</v>
      </c>
      <c r="X1494" s="4">
        <v>1</v>
      </c>
      <c r="Y1494" s="4">
        <v>0</v>
      </c>
      <c r="Z1494" s="4"/>
      <c r="AA1494" s="4"/>
      <c r="AB1494" s="4"/>
    </row>
    <row r="1495" spans="1:28" x14ac:dyDescent="0.2">
      <c r="A1495" s="4">
        <v>50</v>
      </c>
      <c r="B1495" s="4">
        <v>0</v>
      </c>
      <c r="C1495" s="4">
        <v>0</v>
      </c>
      <c r="D1495" s="4">
        <v>1</v>
      </c>
      <c r="E1495" s="4">
        <v>217</v>
      </c>
      <c r="F1495" s="4">
        <f>ROUND(Source!AU1476,O1495)</f>
        <v>0</v>
      </c>
      <c r="G1495" s="4" t="s">
        <v>88</v>
      </c>
      <c r="H1495" s="4" t="s">
        <v>89</v>
      </c>
      <c r="I1495" s="4"/>
      <c r="J1495" s="4"/>
      <c r="K1495" s="4">
        <v>217</v>
      </c>
      <c r="L1495" s="4">
        <v>18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>
        <v>0</v>
      </c>
      <c r="X1495" s="4">
        <v>1</v>
      </c>
      <c r="Y1495" s="4">
        <v>0</v>
      </c>
      <c r="Z1495" s="4"/>
      <c r="AA1495" s="4"/>
      <c r="AB1495" s="4"/>
    </row>
    <row r="1496" spans="1:28" x14ac:dyDescent="0.2">
      <c r="A1496" s="4">
        <v>50</v>
      </c>
      <c r="B1496" s="4">
        <v>0</v>
      </c>
      <c r="C1496" s="4">
        <v>0</v>
      </c>
      <c r="D1496" s="4">
        <v>1</v>
      </c>
      <c r="E1496" s="4">
        <v>230</v>
      </c>
      <c r="F1496" s="4">
        <f>ROUND(Source!BA1476,O1496)</f>
        <v>0</v>
      </c>
      <c r="G1496" s="4" t="s">
        <v>90</v>
      </c>
      <c r="H1496" s="4" t="s">
        <v>91</v>
      </c>
      <c r="I1496" s="4"/>
      <c r="J1496" s="4"/>
      <c r="K1496" s="4">
        <v>230</v>
      </c>
      <c r="L1496" s="4">
        <v>19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>
        <v>0</v>
      </c>
      <c r="X1496" s="4">
        <v>1</v>
      </c>
      <c r="Y1496" s="4">
        <v>0</v>
      </c>
      <c r="Z1496" s="4"/>
      <c r="AA1496" s="4"/>
      <c r="AB1496" s="4"/>
    </row>
    <row r="1497" spans="1:28" x14ac:dyDescent="0.2">
      <c r="A1497" s="4">
        <v>50</v>
      </c>
      <c r="B1497" s="4">
        <v>0</v>
      </c>
      <c r="C1497" s="4">
        <v>0</v>
      </c>
      <c r="D1497" s="4">
        <v>1</v>
      </c>
      <c r="E1497" s="4">
        <v>206</v>
      </c>
      <c r="F1497" s="4">
        <f>ROUND(Source!T1476,O1497)</f>
        <v>0</v>
      </c>
      <c r="G1497" s="4" t="s">
        <v>92</v>
      </c>
      <c r="H1497" s="4" t="s">
        <v>93</v>
      </c>
      <c r="I1497" s="4"/>
      <c r="J1497" s="4"/>
      <c r="K1497" s="4">
        <v>206</v>
      </c>
      <c r="L1497" s="4">
        <v>20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>
        <v>0</v>
      </c>
      <c r="X1497" s="4">
        <v>1</v>
      </c>
      <c r="Y1497" s="4">
        <v>0</v>
      </c>
      <c r="Z1497" s="4"/>
      <c r="AA1497" s="4"/>
      <c r="AB1497" s="4"/>
    </row>
    <row r="1498" spans="1:28" x14ac:dyDescent="0.2">
      <c r="A1498" s="4">
        <v>50</v>
      </c>
      <c r="B1498" s="4">
        <v>0</v>
      </c>
      <c r="C1498" s="4">
        <v>0</v>
      </c>
      <c r="D1498" s="4">
        <v>1</v>
      </c>
      <c r="E1498" s="4">
        <v>207</v>
      </c>
      <c r="F1498" s="4">
        <f>Source!U1476</f>
        <v>81.008252999999996</v>
      </c>
      <c r="G1498" s="4" t="s">
        <v>94</v>
      </c>
      <c r="H1498" s="4" t="s">
        <v>95</v>
      </c>
      <c r="I1498" s="4"/>
      <c r="J1498" s="4"/>
      <c r="K1498" s="4">
        <v>207</v>
      </c>
      <c r="L1498" s="4">
        <v>21</v>
      </c>
      <c r="M1498" s="4">
        <v>3</v>
      </c>
      <c r="N1498" s="4" t="s">
        <v>3</v>
      </c>
      <c r="O1498" s="4">
        <v>-1</v>
      </c>
      <c r="P1498" s="4"/>
      <c r="Q1498" s="4"/>
      <c r="R1498" s="4"/>
      <c r="S1498" s="4"/>
      <c r="T1498" s="4"/>
      <c r="U1498" s="4"/>
      <c r="V1498" s="4"/>
      <c r="W1498" s="4">
        <v>81.008252999999996</v>
      </c>
      <c r="X1498" s="4">
        <v>1</v>
      </c>
      <c r="Y1498" s="4">
        <v>81.008252999999996</v>
      </c>
      <c r="Z1498" s="4"/>
      <c r="AA1498" s="4"/>
      <c r="AB1498" s="4"/>
    </row>
    <row r="1499" spans="1:28" x14ac:dyDescent="0.2">
      <c r="A1499" s="4">
        <v>50</v>
      </c>
      <c r="B1499" s="4">
        <v>0</v>
      </c>
      <c r="C1499" s="4">
        <v>0</v>
      </c>
      <c r="D1499" s="4">
        <v>1</v>
      </c>
      <c r="E1499" s="4">
        <v>208</v>
      </c>
      <c r="F1499" s="4">
        <f>Source!V1476</f>
        <v>0</v>
      </c>
      <c r="G1499" s="4" t="s">
        <v>96</v>
      </c>
      <c r="H1499" s="4" t="s">
        <v>97</v>
      </c>
      <c r="I1499" s="4"/>
      <c r="J1499" s="4"/>
      <c r="K1499" s="4">
        <v>208</v>
      </c>
      <c r="L1499" s="4">
        <v>22</v>
      </c>
      <c r="M1499" s="4">
        <v>3</v>
      </c>
      <c r="N1499" s="4" t="s">
        <v>3</v>
      </c>
      <c r="O1499" s="4">
        <v>-1</v>
      </c>
      <c r="P1499" s="4"/>
      <c r="Q1499" s="4"/>
      <c r="R1499" s="4"/>
      <c r="S1499" s="4"/>
      <c r="T1499" s="4"/>
      <c r="U1499" s="4"/>
      <c r="V1499" s="4"/>
      <c r="W1499" s="4">
        <v>0</v>
      </c>
      <c r="X1499" s="4">
        <v>1</v>
      </c>
      <c r="Y1499" s="4">
        <v>0</v>
      </c>
      <c r="Z1499" s="4"/>
      <c r="AA1499" s="4"/>
      <c r="AB1499" s="4"/>
    </row>
    <row r="1500" spans="1:28" x14ac:dyDescent="0.2">
      <c r="A1500" s="4">
        <v>50</v>
      </c>
      <c r="B1500" s="4">
        <v>0</v>
      </c>
      <c r="C1500" s="4">
        <v>0</v>
      </c>
      <c r="D1500" s="4">
        <v>1</v>
      </c>
      <c r="E1500" s="4">
        <v>209</v>
      </c>
      <c r="F1500" s="4">
        <f>ROUND(Source!W1476,O1500)</f>
        <v>0</v>
      </c>
      <c r="G1500" s="4" t="s">
        <v>98</v>
      </c>
      <c r="H1500" s="4" t="s">
        <v>99</v>
      </c>
      <c r="I1500" s="4"/>
      <c r="J1500" s="4"/>
      <c r="K1500" s="4">
        <v>209</v>
      </c>
      <c r="L1500" s="4">
        <v>23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>
        <v>0</v>
      </c>
      <c r="X1500" s="4">
        <v>1</v>
      </c>
      <c r="Y1500" s="4">
        <v>0</v>
      </c>
      <c r="Z1500" s="4"/>
      <c r="AA1500" s="4"/>
      <c r="AB1500" s="4"/>
    </row>
    <row r="1501" spans="1:28" x14ac:dyDescent="0.2">
      <c r="A1501" s="4">
        <v>50</v>
      </c>
      <c r="B1501" s="4">
        <v>0</v>
      </c>
      <c r="C1501" s="4">
        <v>0</v>
      </c>
      <c r="D1501" s="4">
        <v>1</v>
      </c>
      <c r="E1501" s="4">
        <v>233</v>
      </c>
      <c r="F1501" s="4">
        <f>ROUND(Source!BD1476,O1501)</f>
        <v>0</v>
      </c>
      <c r="G1501" s="4" t="s">
        <v>100</v>
      </c>
      <c r="H1501" s="4" t="s">
        <v>101</v>
      </c>
      <c r="I1501" s="4"/>
      <c r="J1501" s="4"/>
      <c r="K1501" s="4">
        <v>233</v>
      </c>
      <c r="L1501" s="4">
        <v>24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>
        <v>0</v>
      </c>
      <c r="X1501" s="4">
        <v>1</v>
      </c>
      <c r="Y1501" s="4">
        <v>0</v>
      </c>
      <c r="Z1501" s="4"/>
      <c r="AA1501" s="4"/>
      <c r="AB1501" s="4"/>
    </row>
    <row r="1502" spans="1:28" x14ac:dyDescent="0.2">
      <c r="A1502" s="4">
        <v>50</v>
      </c>
      <c r="B1502" s="4">
        <v>0</v>
      </c>
      <c r="C1502" s="4">
        <v>0</v>
      </c>
      <c r="D1502" s="4">
        <v>1</v>
      </c>
      <c r="E1502" s="4">
        <v>210</v>
      </c>
      <c r="F1502" s="4">
        <f>ROUND(Source!X1476,O1502)</f>
        <v>21684.87</v>
      </c>
      <c r="G1502" s="4" t="s">
        <v>102</v>
      </c>
      <c r="H1502" s="4" t="s">
        <v>103</v>
      </c>
      <c r="I1502" s="4"/>
      <c r="J1502" s="4"/>
      <c r="K1502" s="4">
        <v>210</v>
      </c>
      <c r="L1502" s="4">
        <v>25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>
        <v>21684.87</v>
      </c>
      <c r="X1502" s="4">
        <v>1</v>
      </c>
      <c r="Y1502" s="4">
        <v>21684.87</v>
      </c>
      <c r="Z1502" s="4"/>
      <c r="AA1502" s="4"/>
      <c r="AB1502" s="4"/>
    </row>
    <row r="1503" spans="1:28" x14ac:dyDescent="0.2">
      <c r="A1503" s="4">
        <v>50</v>
      </c>
      <c r="B1503" s="4">
        <v>0</v>
      </c>
      <c r="C1503" s="4">
        <v>0</v>
      </c>
      <c r="D1503" s="4">
        <v>1</v>
      </c>
      <c r="E1503" s="4">
        <v>211</v>
      </c>
      <c r="F1503" s="4">
        <f>ROUND(Source!Y1476,O1503)</f>
        <v>10793.83</v>
      </c>
      <c r="G1503" s="4" t="s">
        <v>104</v>
      </c>
      <c r="H1503" s="4" t="s">
        <v>105</v>
      </c>
      <c r="I1503" s="4"/>
      <c r="J1503" s="4"/>
      <c r="K1503" s="4">
        <v>211</v>
      </c>
      <c r="L1503" s="4">
        <v>26</v>
      </c>
      <c r="M1503" s="4">
        <v>3</v>
      </c>
      <c r="N1503" s="4" t="s">
        <v>3</v>
      </c>
      <c r="O1503" s="4">
        <v>2</v>
      </c>
      <c r="P1503" s="4"/>
      <c r="Q1503" s="4"/>
      <c r="R1503" s="4"/>
      <c r="S1503" s="4"/>
      <c r="T1503" s="4"/>
      <c r="U1503" s="4"/>
      <c r="V1503" s="4"/>
      <c r="W1503" s="4">
        <v>10793.83</v>
      </c>
      <c r="X1503" s="4">
        <v>1</v>
      </c>
      <c r="Y1503" s="4">
        <v>10793.83</v>
      </c>
      <c r="Z1503" s="4"/>
      <c r="AA1503" s="4"/>
      <c r="AB1503" s="4"/>
    </row>
    <row r="1504" spans="1:28" x14ac:dyDescent="0.2">
      <c r="A1504" s="4">
        <v>50</v>
      </c>
      <c r="B1504" s="4">
        <v>0</v>
      </c>
      <c r="C1504" s="4">
        <v>0</v>
      </c>
      <c r="D1504" s="4">
        <v>1</v>
      </c>
      <c r="E1504" s="4">
        <v>224</v>
      </c>
      <c r="F1504" s="4">
        <f>ROUND(Source!AR1476,O1504)</f>
        <v>130421.84</v>
      </c>
      <c r="G1504" s="4" t="s">
        <v>106</v>
      </c>
      <c r="H1504" s="4" t="s">
        <v>107</v>
      </c>
      <c r="I1504" s="4"/>
      <c r="J1504" s="4"/>
      <c r="K1504" s="4">
        <v>224</v>
      </c>
      <c r="L1504" s="4">
        <v>27</v>
      </c>
      <c r="M1504" s="4">
        <v>3</v>
      </c>
      <c r="N1504" s="4" t="s">
        <v>3</v>
      </c>
      <c r="O1504" s="4">
        <v>2</v>
      </c>
      <c r="P1504" s="4"/>
      <c r="Q1504" s="4"/>
      <c r="R1504" s="4"/>
      <c r="S1504" s="4"/>
      <c r="T1504" s="4"/>
      <c r="U1504" s="4"/>
      <c r="V1504" s="4"/>
      <c r="W1504" s="4">
        <v>130421.84</v>
      </c>
      <c r="X1504" s="4">
        <v>1</v>
      </c>
      <c r="Y1504" s="4">
        <v>130421.84</v>
      </c>
      <c r="Z1504" s="4"/>
      <c r="AA1504" s="4"/>
      <c r="AB1504" s="4"/>
    </row>
    <row r="1506" spans="1:206" x14ac:dyDescent="0.2">
      <c r="A1506" s="2">
        <v>51</v>
      </c>
      <c r="B1506" s="2">
        <f>B1396</f>
        <v>1</v>
      </c>
      <c r="C1506" s="2">
        <f>A1396</f>
        <v>4</v>
      </c>
      <c r="D1506" s="2">
        <f>ROW(A1396)</f>
        <v>1396</v>
      </c>
      <c r="E1506" s="2"/>
      <c r="F1506" s="2" t="str">
        <f>IF(F1396&lt;&gt;"",F1396,"")</f>
        <v>Новый раздел</v>
      </c>
      <c r="G1506" s="2" t="str">
        <f>IF(G1396&lt;&gt;"",G1396,"")</f>
        <v>Монтажные (кровельные) работы</v>
      </c>
      <c r="H1506" s="2">
        <v>0</v>
      </c>
      <c r="I1506" s="2"/>
      <c r="J1506" s="2"/>
      <c r="K1506" s="2"/>
      <c r="L1506" s="2"/>
      <c r="M1506" s="2"/>
      <c r="N1506" s="2"/>
      <c r="O1506" s="2">
        <f t="shared" ref="O1506:T1506" si="1363">ROUND(O1427+O1476+AB1506,2)</f>
        <v>655684.59</v>
      </c>
      <c r="P1506" s="2">
        <f t="shared" si="1363"/>
        <v>454787.55</v>
      </c>
      <c r="Q1506" s="2">
        <f t="shared" si="1363"/>
        <v>25517.81</v>
      </c>
      <c r="R1506" s="2">
        <f t="shared" si="1363"/>
        <v>14701.61</v>
      </c>
      <c r="S1506" s="2">
        <f t="shared" si="1363"/>
        <v>175379.23</v>
      </c>
      <c r="T1506" s="2">
        <f t="shared" si="1363"/>
        <v>0</v>
      </c>
      <c r="U1506" s="2">
        <f>U1427+U1476+AH1506</f>
        <v>535.35881599999993</v>
      </c>
      <c r="V1506" s="2">
        <f>V1427+V1476+AI1506</f>
        <v>0</v>
      </c>
      <c r="W1506" s="2">
        <f>ROUND(W1427+W1476+AJ1506,2)</f>
        <v>0</v>
      </c>
      <c r="X1506" s="2">
        <f>ROUND(X1427+X1476+AK1506,2)</f>
        <v>145252.10999999999</v>
      </c>
      <c r="Y1506" s="2">
        <f>ROUND(Y1427+Y1476+AL1506,2)</f>
        <v>71905.490000000005</v>
      </c>
      <c r="Z1506" s="2"/>
      <c r="AA1506" s="2"/>
      <c r="AB1506" s="2">
        <f>ROUND(SUMIF(AA1400:AA1413,"=55282325",O1400:O1413),2)</f>
        <v>560836.16</v>
      </c>
      <c r="AC1506" s="2">
        <f>ROUND(SUMIF(AA1400:AA1413,"=55282325",P1400:P1413),2)</f>
        <v>390061.49</v>
      </c>
      <c r="AD1506" s="2">
        <f>ROUND(SUMIF(AA1400:AA1413,"=55282325",Q1400:Q1413),2)</f>
        <v>21932.44</v>
      </c>
      <c r="AE1506" s="2">
        <f>ROUND(SUMIF(AA1400:AA1413,"=55282325",R1400:R1413),2)</f>
        <v>12635.79</v>
      </c>
      <c r="AF1506" s="2">
        <f>ROUND(SUMIF(AA1400:AA1413,"=55282325",S1400:S1413),2)</f>
        <v>148842.23000000001</v>
      </c>
      <c r="AG1506" s="2">
        <f>ROUND(SUMIF(AA1400:AA1413,"=55282325",T1400:T1413),2)</f>
        <v>0</v>
      </c>
      <c r="AH1506" s="2">
        <f>SUMIF(AA1400:AA1413,"=55282325",U1400:U1413)</f>
        <v>453.58664299999998</v>
      </c>
      <c r="AI1506" s="2">
        <f>SUMIF(AA1400:AA1413,"=55282325",V1400:V1413)</f>
        <v>0</v>
      </c>
      <c r="AJ1506" s="2">
        <f>ROUND(SUMIF(AA1400:AA1413,"=55282325",W1400:W1413),2)</f>
        <v>0</v>
      </c>
      <c r="AK1506" s="2">
        <f>ROUND(SUMIF(AA1400:AA1413,"=55282325",X1400:X1413),2)</f>
        <v>123412.45</v>
      </c>
      <c r="AL1506" s="2">
        <f>ROUND(SUMIF(AA1400:AA1413,"=55282325",Y1400:Y1413),2)</f>
        <v>61025.31</v>
      </c>
      <c r="AM1506" s="2"/>
      <c r="AN1506" s="2"/>
      <c r="AO1506" s="2">
        <f t="shared" ref="AO1506:BD1506" si="1364">ROUND(AO1427+AO1476+BX1506,2)</f>
        <v>0</v>
      </c>
      <c r="AP1506" s="2">
        <f t="shared" si="1364"/>
        <v>0</v>
      </c>
      <c r="AQ1506" s="2">
        <f t="shared" si="1364"/>
        <v>0</v>
      </c>
      <c r="AR1506" s="2">
        <f t="shared" si="1364"/>
        <v>896364.76</v>
      </c>
      <c r="AS1506" s="2">
        <f t="shared" si="1364"/>
        <v>896364.76</v>
      </c>
      <c r="AT1506" s="2">
        <f t="shared" si="1364"/>
        <v>0</v>
      </c>
      <c r="AU1506" s="2">
        <f t="shared" si="1364"/>
        <v>0</v>
      </c>
      <c r="AV1506" s="2">
        <f t="shared" si="1364"/>
        <v>454787.55</v>
      </c>
      <c r="AW1506" s="2">
        <f t="shared" si="1364"/>
        <v>454787.55</v>
      </c>
      <c r="AX1506" s="2">
        <f t="shared" si="1364"/>
        <v>0</v>
      </c>
      <c r="AY1506" s="2">
        <f t="shared" si="1364"/>
        <v>454787.55</v>
      </c>
      <c r="AZ1506" s="2">
        <f t="shared" si="1364"/>
        <v>0</v>
      </c>
      <c r="BA1506" s="2">
        <f t="shared" si="1364"/>
        <v>0</v>
      </c>
      <c r="BB1506" s="2">
        <f t="shared" si="1364"/>
        <v>0</v>
      </c>
      <c r="BC1506" s="2">
        <f t="shared" si="1364"/>
        <v>0</v>
      </c>
      <c r="BD1506" s="2">
        <f t="shared" si="1364"/>
        <v>0</v>
      </c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>
        <f>ROUND(SUMIF(AA1400:AA1413,"=55282325",FQ1400:FQ1413),2)</f>
        <v>0</v>
      </c>
      <c r="BY1506" s="2">
        <f>ROUND(SUMIF(AA1400:AA1413,"=55282325",FR1400:FR1413),2)</f>
        <v>0</v>
      </c>
      <c r="BZ1506" s="2">
        <f>ROUND(SUMIF(AA1400:AA1413,"=55282325",GL1400:GL1413),2)</f>
        <v>0</v>
      </c>
      <c r="CA1506" s="2">
        <f>ROUND(SUMIF(AA1400:AA1413,"=55282325",GM1400:GM1413),2)</f>
        <v>765491.18</v>
      </c>
      <c r="CB1506" s="2">
        <f>ROUND(SUMIF(AA1400:AA1413,"=55282325",GN1400:GN1413),2)</f>
        <v>765491.18</v>
      </c>
      <c r="CC1506" s="2">
        <f>ROUND(SUMIF(AA1400:AA1413,"=55282325",GO1400:GO1413),2)</f>
        <v>0</v>
      </c>
      <c r="CD1506" s="2">
        <f>ROUND(SUMIF(AA1400:AA1413,"=55282325",GP1400:GP1413),2)</f>
        <v>0</v>
      </c>
      <c r="CE1506" s="2">
        <f>AC1506-BX1506</f>
        <v>390061.49</v>
      </c>
      <c r="CF1506" s="2">
        <f>AC1506-BY1506</f>
        <v>390061.49</v>
      </c>
      <c r="CG1506" s="2">
        <f>BX1506-BZ1506</f>
        <v>0</v>
      </c>
      <c r="CH1506" s="2">
        <f>AC1506-BX1506-BY1506+BZ1506</f>
        <v>390061.49</v>
      </c>
      <c r="CI1506" s="2">
        <f>BY1506-BZ1506</f>
        <v>0</v>
      </c>
      <c r="CJ1506" s="2">
        <f>ROUND(SUMIF(AA1400:AA1413,"=55282325",GX1400:GX1413),2)</f>
        <v>0</v>
      </c>
      <c r="CK1506" s="2">
        <f>ROUND(SUMIF(AA1400:AA1413,"=55282325",GY1400:GY1413),2)</f>
        <v>0</v>
      </c>
      <c r="CL1506" s="2">
        <f>ROUND(SUMIF(AA1400:AA1413,"=55282325",GZ1400:GZ1413),2)</f>
        <v>0</v>
      </c>
      <c r="CM1506" s="2">
        <f>ROUND(SUMIF(AA1400:AA1413,"=55282325",HD1400:HD1413),2)</f>
        <v>0</v>
      </c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>
        <v>0</v>
      </c>
    </row>
    <row r="1508" spans="1:206" x14ac:dyDescent="0.2">
      <c r="A1508" s="4">
        <v>50</v>
      </c>
      <c r="B1508" s="4">
        <v>0</v>
      </c>
      <c r="C1508" s="4">
        <v>0</v>
      </c>
      <c r="D1508" s="4">
        <v>1</v>
      </c>
      <c r="E1508" s="4">
        <v>201</v>
      </c>
      <c r="F1508" s="4">
        <f>ROUND(Source!O1506,O1508)</f>
        <v>655684.59</v>
      </c>
      <c r="G1508" s="4" t="s">
        <v>54</v>
      </c>
      <c r="H1508" s="4" t="s">
        <v>55</v>
      </c>
      <c r="I1508" s="4"/>
      <c r="J1508" s="4"/>
      <c r="K1508" s="4">
        <v>201</v>
      </c>
      <c r="L1508" s="4">
        <v>1</v>
      </c>
      <c r="M1508" s="4">
        <v>3</v>
      </c>
      <c r="N1508" s="4" t="s">
        <v>3</v>
      </c>
      <c r="O1508" s="4">
        <v>2</v>
      </c>
      <c r="P1508" s="4"/>
      <c r="Q1508" s="4"/>
      <c r="R1508" s="4"/>
      <c r="S1508" s="4"/>
      <c r="T1508" s="4"/>
      <c r="U1508" s="4"/>
      <c r="V1508" s="4"/>
      <c r="W1508" s="4">
        <v>655684.59</v>
      </c>
      <c r="X1508" s="4">
        <v>1</v>
      </c>
      <c r="Y1508" s="4">
        <v>655684.59</v>
      </c>
      <c r="Z1508" s="4"/>
      <c r="AA1508" s="4"/>
      <c r="AB1508" s="4"/>
    </row>
    <row r="1509" spans="1:206" x14ac:dyDescent="0.2">
      <c r="A1509" s="4">
        <v>50</v>
      </c>
      <c r="B1509" s="4">
        <v>0</v>
      </c>
      <c r="C1509" s="4">
        <v>0</v>
      </c>
      <c r="D1509" s="4">
        <v>1</v>
      </c>
      <c r="E1509" s="4">
        <v>202</v>
      </c>
      <c r="F1509" s="4">
        <f>ROUND(Source!P1506,O1509)</f>
        <v>454787.55</v>
      </c>
      <c r="G1509" s="4" t="s">
        <v>56</v>
      </c>
      <c r="H1509" s="4" t="s">
        <v>57</v>
      </c>
      <c r="I1509" s="4"/>
      <c r="J1509" s="4"/>
      <c r="K1509" s="4">
        <v>202</v>
      </c>
      <c r="L1509" s="4">
        <v>2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>
        <v>454787.55</v>
      </c>
      <c r="X1509" s="4">
        <v>1</v>
      </c>
      <c r="Y1509" s="4">
        <v>454787.55</v>
      </c>
      <c r="Z1509" s="4"/>
      <c r="AA1509" s="4"/>
      <c r="AB1509" s="4"/>
    </row>
    <row r="1510" spans="1:206" x14ac:dyDescent="0.2">
      <c r="A1510" s="4">
        <v>50</v>
      </c>
      <c r="B1510" s="4">
        <v>0</v>
      </c>
      <c r="C1510" s="4">
        <v>0</v>
      </c>
      <c r="D1510" s="4">
        <v>1</v>
      </c>
      <c r="E1510" s="4">
        <v>222</v>
      </c>
      <c r="F1510" s="4">
        <f>ROUND(Source!AO1506,O1510)</f>
        <v>0</v>
      </c>
      <c r="G1510" s="4" t="s">
        <v>58</v>
      </c>
      <c r="H1510" s="4" t="s">
        <v>59</v>
      </c>
      <c r="I1510" s="4"/>
      <c r="J1510" s="4"/>
      <c r="K1510" s="4">
        <v>222</v>
      </c>
      <c r="L1510" s="4">
        <v>3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>
        <v>0</v>
      </c>
      <c r="X1510" s="4">
        <v>1</v>
      </c>
      <c r="Y1510" s="4">
        <v>0</v>
      </c>
      <c r="Z1510" s="4"/>
      <c r="AA1510" s="4"/>
      <c r="AB1510" s="4"/>
    </row>
    <row r="1511" spans="1:206" x14ac:dyDescent="0.2">
      <c r="A1511" s="4">
        <v>50</v>
      </c>
      <c r="B1511" s="4">
        <v>0</v>
      </c>
      <c r="C1511" s="4">
        <v>0</v>
      </c>
      <c r="D1511" s="4">
        <v>1</v>
      </c>
      <c r="E1511" s="4">
        <v>225</v>
      </c>
      <c r="F1511" s="4">
        <f>ROUND(Source!AV1506,O1511)</f>
        <v>454787.55</v>
      </c>
      <c r="G1511" s="4" t="s">
        <v>60</v>
      </c>
      <c r="H1511" s="4" t="s">
        <v>61</v>
      </c>
      <c r="I1511" s="4"/>
      <c r="J1511" s="4"/>
      <c r="K1511" s="4">
        <v>225</v>
      </c>
      <c r="L1511" s="4">
        <v>4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>
        <v>454787.55</v>
      </c>
      <c r="X1511" s="4">
        <v>1</v>
      </c>
      <c r="Y1511" s="4">
        <v>454787.55</v>
      </c>
      <c r="Z1511" s="4"/>
      <c r="AA1511" s="4"/>
      <c r="AB1511" s="4"/>
    </row>
    <row r="1512" spans="1:206" x14ac:dyDescent="0.2">
      <c r="A1512" s="4">
        <v>50</v>
      </c>
      <c r="B1512" s="4">
        <v>0</v>
      </c>
      <c r="C1512" s="4">
        <v>0</v>
      </c>
      <c r="D1512" s="4">
        <v>1</v>
      </c>
      <c r="E1512" s="4">
        <v>226</v>
      </c>
      <c r="F1512" s="4">
        <f>ROUND(Source!AW1506,O1512)</f>
        <v>454787.55</v>
      </c>
      <c r="G1512" s="4" t="s">
        <v>62</v>
      </c>
      <c r="H1512" s="4" t="s">
        <v>63</v>
      </c>
      <c r="I1512" s="4"/>
      <c r="J1512" s="4"/>
      <c r="K1512" s="4">
        <v>226</v>
      </c>
      <c r="L1512" s="4">
        <v>5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>
        <v>454787.55</v>
      </c>
      <c r="X1512" s="4">
        <v>1</v>
      </c>
      <c r="Y1512" s="4">
        <v>454787.55</v>
      </c>
      <c r="Z1512" s="4"/>
      <c r="AA1512" s="4"/>
      <c r="AB1512" s="4"/>
    </row>
    <row r="1513" spans="1:206" x14ac:dyDescent="0.2">
      <c r="A1513" s="4">
        <v>50</v>
      </c>
      <c r="B1513" s="4">
        <v>0</v>
      </c>
      <c r="C1513" s="4">
        <v>0</v>
      </c>
      <c r="D1513" s="4">
        <v>1</v>
      </c>
      <c r="E1513" s="4">
        <v>227</v>
      </c>
      <c r="F1513" s="4">
        <f>ROUND(Source!AX1506,O1513)</f>
        <v>0</v>
      </c>
      <c r="G1513" s="4" t="s">
        <v>64</v>
      </c>
      <c r="H1513" s="4" t="s">
        <v>65</v>
      </c>
      <c r="I1513" s="4"/>
      <c r="J1513" s="4"/>
      <c r="K1513" s="4">
        <v>227</v>
      </c>
      <c r="L1513" s="4">
        <v>6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>
        <v>0</v>
      </c>
      <c r="X1513" s="4">
        <v>1</v>
      </c>
      <c r="Y1513" s="4">
        <v>0</v>
      </c>
      <c r="Z1513" s="4"/>
      <c r="AA1513" s="4"/>
      <c r="AB1513" s="4"/>
    </row>
    <row r="1514" spans="1:206" x14ac:dyDescent="0.2">
      <c r="A1514" s="4">
        <v>50</v>
      </c>
      <c r="B1514" s="4">
        <v>0</v>
      </c>
      <c r="C1514" s="4">
        <v>0</v>
      </c>
      <c r="D1514" s="4">
        <v>1</v>
      </c>
      <c r="E1514" s="4">
        <v>228</v>
      </c>
      <c r="F1514" s="4">
        <f>ROUND(Source!AY1506,O1514)</f>
        <v>454787.55</v>
      </c>
      <c r="G1514" s="4" t="s">
        <v>66</v>
      </c>
      <c r="H1514" s="4" t="s">
        <v>67</v>
      </c>
      <c r="I1514" s="4"/>
      <c r="J1514" s="4"/>
      <c r="K1514" s="4">
        <v>228</v>
      </c>
      <c r="L1514" s="4">
        <v>7</v>
      </c>
      <c r="M1514" s="4">
        <v>3</v>
      </c>
      <c r="N1514" s="4" t="s">
        <v>3</v>
      </c>
      <c r="O1514" s="4">
        <v>2</v>
      </c>
      <c r="P1514" s="4"/>
      <c r="Q1514" s="4"/>
      <c r="R1514" s="4"/>
      <c r="S1514" s="4"/>
      <c r="T1514" s="4"/>
      <c r="U1514" s="4"/>
      <c r="V1514" s="4"/>
      <c r="W1514" s="4">
        <v>454787.55</v>
      </c>
      <c r="X1514" s="4">
        <v>1</v>
      </c>
      <c r="Y1514" s="4">
        <v>454787.55</v>
      </c>
      <c r="Z1514" s="4"/>
      <c r="AA1514" s="4"/>
      <c r="AB1514" s="4"/>
    </row>
    <row r="1515" spans="1:206" x14ac:dyDescent="0.2">
      <c r="A1515" s="4">
        <v>50</v>
      </c>
      <c r="B1515" s="4">
        <v>0</v>
      </c>
      <c r="C1515" s="4">
        <v>0</v>
      </c>
      <c r="D1515" s="4">
        <v>1</v>
      </c>
      <c r="E1515" s="4">
        <v>216</v>
      </c>
      <c r="F1515" s="4">
        <f>ROUND(Source!AP1506,O1515)</f>
        <v>0</v>
      </c>
      <c r="G1515" s="4" t="s">
        <v>68</v>
      </c>
      <c r="H1515" s="4" t="s">
        <v>69</v>
      </c>
      <c r="I1515" s="4"/>
      <c r="J1515" s="4"/>
      <c r="K1515" s="4">
        <v>216</v>
      </c>
      <c r="L1515" s="4">
        <v>8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>
        <v>0</v>
      </c>
      <c r="X1515" s="4">
        <v>1</v>
      </c>
      <c r="Y1515" s="4">
        <v>0</v>
      </c>
      <c r="Z1515" s="4"/>
      <c r="AA1515" s="4"/>
      <c r="AB1515" s="4"/>
    </row>
    <row r="1516" spans="1:206" x14ac:dyDescent="0.2">
      <c r="A1516" s="4">
        <v>50</v>
      </c>
      <c r="B1516" s="4">
        <v>0</v>
      </c>
      <c r="C1516" s="4">
        <v>0</v>
      </c>
      <c r="D1516" s="4">
        <v>1</v>
      </c>
      <c r="E1516" s="4">
        <v>223</v>
      </c>
      <c r="F1516" s="4">
        <f>ROUND(Source!AQ1506,O1516)</f>
        <v>0</v>
      </c>
      <c r="G1516" s="4" t="s">
        <v>70</v>
      </c>
      <c r="H1516" s="4" t="s">
        <v>71</v>
      </c>
      <c r="I1516" s="4"/>
      <c r="J1516" s="4"/>
      <c r="K1516" s="4">
        <v>223</v>
      </c>
      <c r="L1516" s="4">
        <v>9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>
        <v>0</v>
      </c>
      <c r="X1516" s="4">
        <v>1</v>
      </c>
      <c r="Y1516" s="4">
        <v>0</v>
      </c>
      <c r="Z1516" s="4"/>
      <c r="AA1516" s="4"/>
      <c r="AB1516" s="4"/>
    </row>
    <row r="1517" spans="1:206" x14ac:dyDescent="0.2">
      <c r="A1517" s="4">
        <v>50</v>
      </c>
      <c r="B1517" s="4">
        <v>0</v>
      </c>
      <c r="C1517" s="4">
        <v>0</v>
      </c>
      <c r="D1517" s="4">
        <v>1</v>
      </c>
      <c r="E1517" s="4">
        <v>229</v>
      </c>
      <c r="F1517" s="4">
        <f>ROUND(Source!AZ1506,O1517)</f>
        <v>0</v>
      </c>
      <c r="G1517" s="4" t="s">
        <v>72</v>
      </c>
      <c r="H1517" s="4" t="s">
        <v>73</v>
      </c>
      <c r="I1517" s="4"/>
      <c r="J1517" s="4"/>
      <c r="K1517" s="4">
        <v>229</v>
      </c>
      <c r="L1517" s="4">
        <v>10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>
        <v>0</v>
      </c>
      <c r="X1517" s="4">
        <v>1</v>
      </c>
      <c r="Y1517" s="4">
        <v>0</v>
      </c>
      <c r="Z1517" s="4"/>
      <c r="AA1517" s="4"/>
      <c r="AB1517" s="4"/>
    </row>
    <row r="1518" spans="1:206" x14ac:dyDescent="0.2">
      <c r="A1518" s="4">
        <v>50</v>
      </c>
      <c r="B1518" s="4">
        <v>0</v>
      </c>
      <c r="C1518" s="4">
        <v>0</v>
      </c>
      <c r="D1518" s="4">
        <v>1</v>
      </c>
      <c r="E1518" s="4">
        <v>203</v>
      </c>
      <c r="F1518" s="4">
        <f>ROUND(Source!Q1506,O1518)</f>
        <v>25517.81</v>
      </c>
      <c r="G1518" s="4" t="s">
        <v>74</v>
      </c>
      <c r="H1518" s="4" t="s">
        <v>75</v>
      </c>
      <c r="I1518" s="4"/>
      <c r="J1518" s="4"/>
      <c r="K1518" s="4">
        <v>203</v>
      </c>
      <c r="L1518" s="4">
        <v>11</v>
      </c>
      <c r="M1518" s="4">
        <v>3</v>
      </c>
      <c r="N1518" s="4" t="s">
        <v>3</v>
      </c>
      <c r="O1518" s="4">
        <v>2</v>
      </c>
      <c r="P1518" s="4"/>
      <c r="Q1518" s="4"/>
      <c r="R1518" s="4"/>
      <c r="S1518" s="4"/>
      <c r="T1518" s="4"/>
      <c r="U1518" s="4"/>
      <c r="V1518" s="4"/>
      <c r="W1518" s="4">
        <v>25517.81</v>
      </c>
      <c r="X1518" s="4">
        <v>1</v>
      </c>
      <c r="Y1518" s="4">
        <v>25517.81</v>
      </c>
      <c r="Z1518" s="4"/>
      <c r="AA1518" s="4"/>
      <c r="AB1518" s="4"/>
    </row>
    <row r="1519" spans="1:206" x14ac:dyDescent="0.2">
      <c r="A1519" s="4">
        <v>50</v>
      </c>
      <c r="B1519" s="4">
        <v>0</v>
      </c>
      <c r="C1519" s="4">
        <v>0</v>
      </c>
      <c r="D1519" s="4">
        <v>1</v>
      </c>
      <c r="E1519" s="4">
        <v>231</v>
      </c>
      <c r="F1519" s="4">
        <f>ROUND(Source!BB1506,O1519)</f>
        <v>0</v>
      </c>
      <c r="G1519" s="4" t="s">
        <v>76</v>
      </c>
      <c r="H1519" s="4" t="s">
        <v>77</v>
      </c>
      <c r="I1519" s="4"/>
      <c r="J1519" s="4"/>
      <c r="K1519" s="4">
        <v>231</v>
      </c>
      <c r="L1519" s="4">
        <v>12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>
        <v>0</v>
      </c>
      <c r="X1519" s="4">
        <v>1</v>
      </c>
      <c r="Y1519" s="4">
        <v>0</v>
      </c>
      <c r="Z1519" s="4"/>
      <c r="AA1519" s="4"/>
      <c r="AB1519" s="4"/>
    </row>
    <row r="1520" spans="1:206" x14ac:dyDescent="0.2">
      <c r="A1520" s="4">
        <v>50</v>
      </c>
      <c r="B1520" s="4">
        <v>0</v>
      </c>
      <c r="C1520" s="4">
        <v>0</v>
      </c>
      <c r="D1520" s="4">
        <v>1</v>
      </c>
      <c r="E1520" s="4">
        <v>204</v>
      </c>
      <c r="F1520" s="4">
        <f>ROUND(Source!R1506,O1520)</f>
        <v>14701.61</v>
      </c>
      <c r="G1520" s="4" t="s">
        <v>78</v>
      </c>
      <c r="H1520" s="4" t="s">
        <v>79</v>
      </c>
      <c r="I1520" s="4"/>
      <c r="J1520" s="4"/>
      <c r="K1520" s="4">
        <v>204</v>
      </c>
      <c r="L1520" s="4">
        <v>13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>
        <v>14701.61</v>
      </c>
      <c r="X1520" s="4">
        <v>1</v>
      </c>
      <c r="Y1520" s="4">
        <v>14701.61</v>
      </c>
      <c r="Z1520" s="4"/>
      <c r="AA1520" s="4"/>
      <c r="AB1520" s="4"/>
    </row>
    <row r="1521" spans="1:88" x14ac:dyDescent="0.2">
      <c r="A1521" s="4">
        <v>50</v>
      </c>
      <c r="B1521" s="4">
        <v>0</v>
      </c>
      <c r="C1521" s="4">
        <v>0</v>
      </c>
      <c r="D1521" s="4">
        <v>1</v>
      </c>
      <c r="E1521" s="4">
        <v>205</v>
      </c>
      <c r="F1521" s="4">
        <f>ROUND(Source!S1506,O1521)</f>
        <v>175379.23</v>
      </c>
      <c r="G1521" s="4" t="s">
        <v>80</v>
      </c>
      <c r="H1521" s="4" t="s">
        <v>81</v>
      </c>
      <c r="I1521" s="4"/>
      <c r="J1521" s="4"/>
      <c r="K1521" s="4">
        <v>205</v>
      </c>
      <c r="L1521" s="4">
        <v>14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>
        <v>175379.23</v>
      </c>
      <c r="X1521" s="4">
        <v>1</v>
      </c>
      <c r="Y1521" s="4">
        <v>175379.23</v>
      </c>
      <c r="Z1521" s="4"/>
      <c r="AA1521" s="4"/>
      <c r="AB1521" s="4"/>
    </row>
    <row r="1522" spans="1:88" x14ac:dyDescent="0.2">
      <c r="A1522" s="4">
        <v>50</v>
      </c>
      <c r="B1522" s="4">
        <v>0</v>
      </c>
      <c r="C1522" s="4">
        <v>0</v>
      </c>
      <c r="D1522" s="4">
        <v>1</v>
      </c>
      <c r="E1522" s="4">
        <v>232</v>
      </c>
      <c r="F1522" s="4">
        <f>ROUND(Source!BC1506,O1522)</f>
        <v>0</v>
      </c>
      <c r="G1522" s="4" t="s">
        <v>82</v>
      </c>
      <c r="H1522" s="4" t="s">
        <v>83</v>
      </c>
      <c r="I1522" s="4"/>
      <c r="J1522" s="4"/>
      <c r="K1522" s="4">
        <v>232</v>
      </c>
      <c r="L1522" s="4">
        <v>15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>
        <v>0</v>
      </c>
      <c r="X1522" s="4">
        <v>1</v>
      </c>
      <c r="Y1522" s="4">
        <v>0</v>
      </c>
      <c r="Z1522" s="4"/>
      <c r="AA1522" s="4"/>
      <c r="AB1522" s="4"/>
    </row>
    <row r="1523" spans="1:88" x14ac:dyDescent="0.2">
      <c r="A1523" s="4">
        <v>50</v>
      </c>
      <c r="B1523" s="4">
        <v>0</v>
      </c>
      <c r="C1523" s="4">
        <v>0</v>
      </c>
      <c r="D1523" s="4">
        <v>1</v>
      </c>
      <c r="E1523" s="4">
        <v>214</v>
      </c>
      <c r="F1523" s="4">
        <f>ROUND(Source!AS1506,O1523)</f>
        <v>896364.76</v>
      </c>
      <c r="G1523" s="4" t="s">
        <v>84</v>
      </c>
      <c r="H1523" s="4" t="s">
        <v>85</v>
      </c>
      <c r="I1523" s="4"/>
      <c r="J1523" s="4"/>
      <c r="K1523" s="4">
        <v>214</v>
      </c>
      <c r="L1523" s="4">
        <v>16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>
        <v>896364.76</v>
      </c>
      <c r="X1523" s="4">
        <v>1</v>
      </c>
      <c r="Y1523" s="4">
        <v>896364.76</v>
      </c>
      <c r="Z1523" s="4"/>
      <c r="AA1523" s="4"/>
      <c r="AB1523" s="4"/>
    </row>
    <row r="1524" spans="1:88" x14ac:dyDescent="0.2">
      <c r="A1524" s="4">
        <v>50</v>
      </c>
      <c r="B1524" s="4">
        <v>0</v>
      </c>
      <c r="C1524" s="4">
        <v>0</v>
      </c>
      <c r="D1524" s="4">
        <v>1</v>
      </c>
      <c r="E1524" s="4">
        <v>215</v>
      </c>
      <c r="F1524" s="4">
        <f>ROUND(Source!AT1506,O1524)</f>
        <v>0</v>
      </c>
      <c r="G1524" s="4" t="s">
        <v>86</v>
      </c>
      <c r="H1524" s="4" t="s">
        <v>87</v>
      </c>
      <c r="I1524" s="4"/>
      <c r="J1524" s="4"/>
      <c r="K1524" s="4">
        <v>215</v>
      </c>
      <c r="L1524" s="4">
        <v>17</v>
      </c>
      <c r="M1524" s="4">
        <v>3</v>
      </c>
      <c r="N1524" s="4" t="s">
        <v>3</v>
      </c>
      <c r="O1524" s="4">
        <v>2</v>
      </c>
      <c r="P1524" s="4"/>
      <c r="Q1524" s="4"/>
      <c r="R1524" s="4"/>
      <c r="S1524" s="4"/>
      <c r="T1524" s="4"/>
      <c r="U1524" s="4"/>
      <c r="V1524" s="4"/>
      <c r="W1524" s="4">
        <v>0</v>
      </c>
      <c r="X1524" s="4">
        <v>1</v>
      </c>
      <c r="Y1524" s="4">
        <v>0</v>
      </c>
      <c r="Z1524" s="4"/>
      <c r="AA1524" s="4"/>
      <c r="AB1524" s="4"/>
    </row>
    <row r="1525" spans="1:88" x14ac:dyDescent="0.2">
      <c r="A1525" s="4">
        <v>50</v>
      </c>
      <c r="B1525" s="4">
        <v>0</v>
      </c>
      <c r="C1525" s="4">
        <v>0</v>
      </c>
      <c r="D1525" s="4">
        <v>1</v>
      </c>
      <c r="E1525" s="4">
        <v>217</v>
      </c>
      <c r="F1525" s="4">
        <f>ROUND(Source!AU1506,O1525)</f>
        <v>0</v>
      </c>
      <c r="G1525" s="4" t="s">
        <v>88</v>
      </c>
      <c r="H1525" s="4" t="s">
        <v>89</v>
      </c>
      <c r="I1525" s="4"/>
      <c r="J1525" s="4"/>
      <c r="K1525" s="4">
        <v>217</v>
      </c>
      <c r="L1525" s="4">
        <v>18</v>
      </c>
      <c r="M1525" s="4">
        <v>3</v>
      </c>
      <c r="N1525" s="4" t="s">
        <v>3</v>
      </c>
      <c r="O1525" s="4">
        <v>2</v>
      </c>
      <c r="P1525" s="4"/>
      <c r="Q1525" s="4"/>
      <c r="R1525" s="4"/>
      <c r="S1525" s="4"/>
      <c r="T1525" s="4"/>
      <c r="U1525" s="4"/>
      <c r="V1525" s="4"/>
      <c r="W1525" s="4">
        <v>0</v>
      </c>
      <c r="X1525" s="4">
        <v>1</v>
      </c>
      <c r="Y1525" s="4">
        <v>0</v>
      </c>
      <c r="Z1525" s="4"/>
      <c r="AA1525" s="4"/>
      <c r="AB1525" s="4"/>
    </row>
    <row r="1526" spans="1:88" x14ac:dyDescent="0.2">
      <c r="A1526" s="4">
        <v>50</v>
      </c>
      <c r="B1526" s="4">
        <v>0</v>
      </c>
      <c r="C1526" s="4">
        <v>0</v>
      </c>
      <c r="D1526" s="4">
        <v>1</v>
      </c>
      <c r="E1526" s="4">
        <v>230</v>
      </c>
      <c r="F1526" s="4">
        <f>ROUND(Source!BA1506,O1526)</f>
        <v>0</v>
      </c>
      <c r="G1526" s="4" t="s">
        <v>90</v>
      </c>
      <c r="H1526" s="4" t="s">
        <v>91</v>
      </c>
      <c r="I1526" s="4"/>
      <c r="J1526" s="4"/>
      <c r="K1526" s="4">
        <v>230</v>
      </c>
      <c r="L1526" s="4">
        <v>19</v>
      </c>
      <c r="M1526" s="4">
        <v>3</v>
      </c>
      <c r="N1526" s="4" t="s">
        <v>3</v>
      </c>
      <c r="O1526" s="4">
        <v>2</v>
      </c>
      <c r="P1526" s="4"/>
      <c r="Q1526" s="4"/>
      <c r="R1526" s="4"/>
      <c r="S1526" s="4"/>
      <c r="T1526" s="4"/>
      <c r="U1526" s="4"/>
      <c r="V1526" s="4"/>
      <c r="W1526" s="4">
        <v>0</v>
      </c>
      <c r="X1526" s="4">
        <v>1</v>
      </c>
      <c r="Y1526" s="4">
        <v>0</v>
      </c>
      <c r="Z1526" s="4"/>
      <c r="AA1526" s="4"/>
      <c r="AB1526" s="4"/>
    </row>
    <row r="1527" spans="1:88" x14ac:dyDescent="0.2">
      <c r="A1527" s="4">
        <v>50</v>
      </c>
      <c r="B1527" s="4">
        <v>0</v>
      </c>
      <c r="C1527" s="4">
        <v>0</v>
      </c>
      <c r="D1527" s="4">
        <v>1</v>
      </c>
      <c r="E1527" s="4">
        <v>206</v>
      </c>
      <c r="F1527" s="4">
        <f>ROUND(Source!T1506,O1527)</f>
        <v>0</v>
      </c>
      <c r="G1527" s="4" t="s">
        <v>92</v>
      </c>
      <c r="H1527" s="4" t="s">
        <v>93</v>
      </c>
      <c r="I1527" s="4"/>
      <c r="J1527" s="4"/>
      <c r="K1527" s="4">
        <v>206</v>
      </c>
      <c r="L1527" s="4">
        <v>20</v>
      </c>
      <c r="M1527" s="4">
        <v>3</v>
      </c>
      <c r="N1527" s="4" t="s">
        <v>3</v>
      </c>
      <c r="O1527" s="4">
        <v>2</v>
      </c>
      <c r="P1527" s="4"/>
      <c r="Q1527" s="4"/>
      <c r="R1527" s="4"/>
      <c r="S1527" s="4"/>
      <c r="T1527" s="4"/>
      <c r="U1527" s="4"/>
      <c r="V1527" s="4"/>
      <c r="W1527" s="4">
        <v>0</v>
      </c>
      <c r="X1527" s="4">
        <v>1</v>
      </c>
      <c r="Y1527" s="4">
        <v>0</v>
      </c>
      <c r="Z1527" s="4"/>
      <c r="AA1527" s="4"/>
      <c r="AB1527" s="4"/>
    </row>
    <row r="1528" spans="1:88" x14ac:dyDescent="0.2">
      <c r="A1528" s="4">
        <v>50</v>
      </c>
      <c r="B1528" s="4">
        <v>0</v>
      </c>
      <c r="C1528" s="4">
        <v>0</v>
      </c>
      <c r="D1528" s="4">
        <v>1</v>
      </c>
      <c r="E1528" s="4">
        <v>207</v>
      </c>
      <c r="F1528" s="4">
        <f>Source!U1506</f>
        <v>535.35881599999993</v>
      </c>
      <c r="G1528" s="4" t="s">
        <v>94</v>
      </c>
      <c r="H1528" s="4" t="s">
        <v>95</v>
      </c>
      <c r="I1528" s="4"/>
      <c r="J1528" s="4"/>
      <c r="K1528" s="4">
        <v>207</v>
      </c>
      <c r="L1528" s="4">
        <v>21</v>
      </c>
      <c r="M1528" s="4">
        <v>3</v>
      </c>
      <c r="N1528" s="4" t="s">
        <v>3</v>
      </c>
      <c r="O1528" s="4">
        <v>-1</v>
      </c>
      <c r="P1528" s="4"/>
      <c r="Q1528" s="4"/>
      <c r="R1528" s="4"/>
      <c r="S1528" s="4"/>
      <c r="T1528" s="4"/>
      <c r="U1528" s="4"/>
      <c r="V1528" s="4"/>
      <c r="W1528" s="4">
        <v>535.35881599999993</v>
      </c>
      <c r="X1528" s="4">
        <v>1</v>
      </c>
      <c r="Y1528" s="4">
        <v>535.35881599999993</v>
      </c>
      <c r="Z1528" s="4"/>
      <c r="AA1528" s="4"/>
      <c r="AB1528" s="4"/>
    </row>
    <row r="1529" spans="1:88" x14ac:dyDescent="0.2">
      <c r="A1529" s="4">
        <v>50</v>
      </c>
      <c r="B1529" s="4">
        <v>0</v>
      </c>
      <c r="C1529" s="4">
        <v>0</v>
      </c>
      <c r="D1529" s="4">
        <v>1</v>
      </c>
      <c r="E1529" s="4">
        <v>208</v>
      </c>
      <c r="F1529" s="4">
        <f>Source!V1506</f>
        <v>0</v>
      </c>
      <c r="G1529" s="4" t="s">
        <v>96</v>
      </c>
      <c r="H1529" s="4" t="s">
        <v>97</v>
      </c>
      <c r="I1529" s="4"/>
      <c r="J1529" s="4"/>
      <c r="K1529" s="4">
        <v>208</v>
      </c>
      <c r="L1529" s="4">
        <v>22</v>
      </c>
      <c r="M1529" s="4">
        <v>3</v>
      </c>
      <c r="N1529" s="4" t="s">
        <v>3</v>
      </c>
      <c r="O1529" s="4">
        <v>-1</v>
      </c>
      <c r="P1529" s="4"/>
      <c r="Q1529" s="4"/>
      <c r="R1529" s="4"/>
      <c r="S1529" s="4"/>
      <c r="T1529" s="4"/>
      <c r="U1529" s="4"/>
      <c r="V1529" s="4"/>
      <c r="W1529" s="4">
        <v>0</v>
      </c>
      <c r="X1529" s="4">
        <v>1</v>
      </c>
      <c r="Y1529" s="4">
        <v>0</v>
      </c>
      <c r="Z1529" s="4"/>
      <c r="AA1529" s="4"/>
      <c r="AB1529" s="4"/>
    </row>
    <row r="1530" spans="1:88" x14ac:dyDescent="0.2">
      <c r="A1530" s="4">
        <v>50</v>
      </c>
      <c r="B1530" s="4">
        <v>0</v>
      </c>
      <c r="C1530" s="4">
        <v>0</v>
      </c>
      <c r="D1530" s="4">
        <v>1</v>
      </c>
      <c r="E1530" s="4">
        <v>209</v>
      </c>
      <c r="F1530" s="4">
        <f>ROUND(Source!W1506,O1530)</f>
        <v>0</v>
      </c>
      <c r="G1530" s="4" t="s">
        <v>98</v>
      </c>
      <c r="H1530" s="4" t="s">
        <v>99</v>
      </c>
      <c r="I1530" s="4"/>
      <c r="J1530" s="4"/>
      <c r="K1530" s="4">
        <v>209</v>
      </c>
      <c r="L1530" s="4">
        <v>23</v>
      </c>
      <c r="M1530" s="4">
        <v>3</v>
      </c>
      <c r="N1530" s="4" t="s">
        <v>3</v>
      </c>
      <c r="O1530" s="4">
        <v>2</v>
      </c>
      <c r="P1530" s="4"/>
      <c r="Q1530" s="4"/>
      <c r="R1530" s="4"/>
      <c r="S1530" s="4"/>
      <c r="T1530" s="4"/>
      <c r="U1530" s="4"/>
      <c r="V1530" s="4"/>
      <c r="W1530" s="4">
        <v>0</v>
      </c>
      <c r="X1530" s="4">
        <v>1</v>
      </c>
      <c r="Y1530" s="4">
        <v>0</v>
      </c>
      <c r="Z1530" s="4"/>
      <c r="AA1530" s="4"/>
      <c r="AB1530" s="4"/>
    </row>
    <row r="1531" spans="1:88" x14ac:dyDescent="0.2">
      <c r="A1531" s="4">
        <v>50</v>
      </c>
      <c r="B1531" s="4">
        <v>0</v>
      </c>
      <c r="C1531" s="4">
        <v>0</v>
      </c>
      <c r="D1531" s="4">
        <v>1</v>
      </c>
      <c r="E1531" s="4">
        <v>233</v>
      </c>
      <c r="F1531" s="4">
        <f>ROUND(Source!BD1506,O1531)</f>
        <v>0</v>
      </c>
      <c r="G1531" s="4" t="s">
        <v>100</v>
      </c>
      <c r="H1531" s="4" t="s">
        <v>101</v>
      </c>
      <c r="I1531" s="4"/>
      <c r="J1531" s="4"/>
      <c r="K1531" s="4">
        <v>233</v>
      </c>
      <c r="L1531" s="4">
        <v>24</v>
      </c>
      <c r="M1531" s="4">
        <v>3</v>
      </c>
      <c r="N1531" s="4" t="s">
        <v>3</v>
      </c>
      <c r="O1531" s="4">
        <v>2</v>
      </c>
      <c r="P1531" s="4"/>
      <c r="Q1531" s="4"/>
      <c r="R1531" s="4"/>
      <c r="S1531" s="4"/>
      <c r="T1531" s="4"/>
      <c r="U1531" s="4"/>
      <c r="V1531" s="4"/>
      <c r="W1531" s="4">
        <v>0</v>
      </c>
      <c r="X1531" s="4">
        <v>1</v>
      </c>
      <c r="Y1531" s="4">
        <v>0</v>
      </c>
      <c r="Z1531" s="4"/>
      <c r="AA1531" s="4"/>
      <c r="AB1531" s="4"/>
    </row>
    <row r="1532" spans="1:88" x14ac:dyDescent="0.2">
      <c r="A1532" s="4">
        <v>50</v>
      </c>
      <c r="B1532" s="4">
        <v>0</v>
      </c>
      <c r="C1532" s="4">
        <v>0</v>
      </c>
      <c r="D1532" s="4">
        <v>1</v>
      </c>
      <c r="E1532" s="4">
        <v>210</v>
      </c>
      <c r="F1532" s="4">
        <f>ROUND(Source!X1506,O1532)</f>
        <v>145252.10999999999</v>
      </c>
      <c r="G1532" s="4" t="s">
        <v>102</v>
      </c>
      <c r="H1532" s="4" t="s">
        <v>103</v>
      </c>
      <c r="I1532" s="4"/>
      <c r="J1532" s="4"/>
      <c r="K1532" s="4">
        <v>210</v>
      </c>
      <c r="L1532" s="4">
        <v>25</v>
      </c>
      <c r="M1532" s="4">
        <v>3</v>
      </c>
      <c r="N1532" s="4" t="s">
        <v>3</v>
      </c>
      <c r="O1532" s="4">
        <v>2</v>
      </c>
      <c r="P1532" s="4"/>
      <c r="Q1532" s="4"/>
      <c r="R1532" s="4"/>
      <c r="S1532" s="4"/>
      <c r="T1532" s="4"/>
      <c r="U1532" s="4"/>
      <c r="V1532" s="4"/>
      <c r="W1532" s="4">
        <v>145252.10999999999</v>
      </c>
      <c r="X1532" s="4">
        <v>1</v>
      </c>
      <c r="Y1532" s="4">
        <v>145252.10999999999</v>
      </c>
      <c r="Z1532" s="4"/>
      <c r="AA1532" s="4"/>
      <c r="AB1532" s="4"/>
    </row>
    <row r="1533" spans="1:88" x14ac:dyDescent="0.2">
      <c r="A1533" s="4">
        <v>50</v>
      </c>
      <c r="B1533" s="4">
        <v>0</v>
      </c>
      <c r="C1533" s="4">
        <v>0</v>
      </c>
      <c r="D1533" s="4">
        <v>1</v>
      </c>
      <c r="E1533" s="4">
        <v>211</v>
      </c>
      <c r="F1533" s="4">
        <f>ROUND(Source!Y1506,O1533)</f>
        <v>71905.490000000005</v>
      </c>
      <c r="G1533" s="4" t="s">
        <v>104</v>
      </c>
      <c r="H1533" s="4" t="s">
        <v>105</v>
      </c>
      <c r="I1533" s="4"/>
      <c r="J1533" s="4"/>
      <c r="K1533" s="4">
        <v>211</v>
      </c>
      <c r="L1533" s="4">
        <v>26</v>
      </c>
      <c r="M1533" s="4">
        <v>3</v>
      </c>
      <c r="N1533" s="4" t="s">
        <v>3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>
        <v>71905.490000000005</v>
      </c>
      <c r="X1533" s="4">
        <v>1</v>
      </c>
      <c r="Y1533" s="4">
        <v>71905.490000000005</v>
      </c>
      <c r="Z1533" s="4"/>
      <c r="AA1533" s="4"/>
      <c r="AB1533" s="4"/>
    </row>
    <row r="1534" spans="1:88" x14ac:dyDescent="0.2">
      <c r="A1534" s="4">
        <v>50</v>
      </c>
      <c r="B1534" s="4">
        <v>0</v>
      </c>
      <c r="C1534" s="4">
        <v>0</v>
      </c>
      <c r="D1534" s="4">
        <v>1</v>
      </c>
      <c r="E1534" s="4">
        <v>224</v>
      </c>
      <c r="F1534" s="4">
        <f>ROUND(Source!AR1506,O1534)</f>
        <v>896364.76</v>
      </c>
      <c r="G1534" s="4" t="s">
        <v>106</v>
      </c>
      <c r="H1534" s="4" t="s">
        <v>107</v>
      </c>
      <c r="I1534" s="4"/>
      <c r="J1534" s="4"/>
      <c r="K1534" s="4">
        <v>224</v>
      </c>
      <c r="L1534" s="4">
        <v>27</v>
      </c>
      <c r="M1534" s="4">
        <v>3</v>
      </c>
      <c r="N1534" s="4" t="s">
        <v>3</v>
      </c>
      <c r="O1534" s="4">
        <v>2</v>
      </c>
      <c r="P1534" s="4"/>
      <c r="Q1534" s="4"/>
      <c r="R1534" s="4"/>
      <c r="S1534" s="4"/>
      <c r="T1534" s="4"/>
      <c r="U1534" s="4"/>
      <c r="V1534" s="4"/>
      <c r="W1534" s="4">
        <v>896364.76</v>
      </c>
      <c r="X1534" s="4">
        <v>1</v>
      </c>
      <c r="Y1534" s="4">
        <v>896364.76</v>
      </c>
      <c r="Z1534" s="4"/>
      <c r="AA1534" s="4"/>
      <c r="AB1534" s="4"/>
    </row>
    <row r="1536" spans="1:88" x14ac:dyDescent="0.2">
      <c r="A1536" s="1">
        <v>4</v>
      </c>
      <c r="B1536" s="1">
        <v>1</v>
      </c>
      <c r="C1536" s="1"/>
      <c r="D1536" s="1">
        <f>ROW(A1582)</f>
        <v>1582</v>
      </c>
      <c r="E1536" s="1"/>
      <c r="F1536" s="1" t="s">
        <v>15</v>
      </c>
      <c r="G1536" s="1" t="s">
        <v>163</v>
      </c>
      <c r="H1536" s="1" t="s">
        <v>3</v>
      </c>
      <c r="I1536" s="1">
        <v>0</v>
      </c>
      <c r="J1536" s="1"/>
      <c r="K1536" s="1">
        <v>0</v>
      </c>
      <c r="L1536" s="1"/>
      <c r="M1536" s="1" t="s">
        <v>3</v>
      </c>
      <c r="N1536" s="1"/>
      <c r="O1536" s="1"/>
      <c r="P1536" s="1"/>
      <c r="Q1536" s="1"/>
      <c r="R1536" s="1"/>
      <c r="S1536" s="1">
        <v>0</v>
      </c>
      <c r="T1536" s="1"/>
      <c r="U1536" s="1" t="s">
        <v>3</v>
      </c>
      <c r="V1536" s="1">
        <v>0</v>
      </c>
      <c r="W1536" s="1"/>
      <c r="X1536" s="1"/>
      <c r="Y1536" s="1"/>
      <c r="Z1536" s="1"/>
      <c r="AA1536" s="1"/>
      <c r="AB1536" s="1" t="s">
        <v>3</v>
      </c>
      <c r="AC1536" s="1" t="s">
        <v>3</v>
      </c>
      <c r="AD1536" s="1" t="s">
        <v>3</v>
      </c>
      <c r="AE1536" s="1" t="s">
        <v>3</v>
      </c>
      <c r="AF1536" s="1" t="s">
        <v>3</v>
      </c>
      <c r="AG1536" s="1" t="s">
        <v>3</v>
      </c>
      <c r="AH1536" s="1"/>
      <c r="AI1536" s="1"/>
      <c r="AJ1536" s="1"/>
      <c r="AK1536" s="1"/>
      <c r="AL1536" s="1"/>
      <c r="AM1536" s="1"/>
      <c r="AN1536" s="1"/>
      <c r="AO1536" s="1"/>
      <c r="AP1536" s="1" t="s">
        <v>3</v>
      </c>
      <c r="AQ1536" s="1" t="s">
        <v>3</v>
      </c>
      <c r="AR1536" s="1" t="s">
        <v>3</v>
      </c>
      <c r="AS1536" s="1"/>
      <c r="AT1536" s="1"/>
      <c r="AU1536" s="1"/>
      <c r="AV1536" s="1"/>
      <c r="AW1536" s="1"/>
      <c r="AX1536" s="1"/>
      <c r="AY1536" s="1"/>
      <c r="AZ1536" s="1" t="s">
        <v>3</v>
      </c>
      <c r="BA1536" s="1"/>
      <c r="BB1536" s="1" t="s">
        <v>3</v>
      </c>
      <c r="BC1536" s="1" t="s">
        <v>3</v>
      </c>
      <c r="BD1536" s="1" t="s">
        <v>3</v>
      </c>
      <c r="BE1536" s="1" t="s">
        <v>3</v>
      </c>
      <c r="BF1536" s="1" t="s">
        <v>3</v>
      </c>
      <c r="BG1536" s="1" t="s">
        <v>3</v>
      </c>
      <c r="BH1536" s="1" t="s">
        <v>3</v>
      </c>
      <c r="BI1536" s="1" t="s">
        <v>3</v>
      </c>
      <c r="BJ1536" s="1" t="s">
        <v>3</v>
      </c>
      <c r="BK1536" s="1" t="s">
        <v>3</v>
      </c>
      <c r="BL1536" s="1" t="s">
        <v>3</v>
      </c>
      <c r="BM1536" s="1" t="s">
        <v>3</v>
      </c>
      <c r="BN1536" s="1" t="s">
        <v>3</v>
      </c>
      <c r="BO1536" s="1" t="s">
        <v>3</v>
      </c>
      <c r="BP1536" s="1" t="s">
        <v>3</v>
      </c>
      <c r="BQ1536" s="1"/>
      <c r="BR1536" s="1"/>
      <c r="BS1536" s="1"/>
      <c r="BT1536" s="1"/>
      <c r="BU1536" s="1"/>
      <c r="BV1536" s="1"/>
      <c r="BW1536" s="1"/>
      <c r="BX1536" s="1">
        <v>0</v>
      </c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>
        <v>0</v>
      </c>
    </row>
    <row r="1538" spans="1:245" x14ac:dyDescent="0.2">
      <c r="A1538" s="2">
        <v>52</v>
      </c>
      <c r="B1538" s="2">
        <f t="shared" ref="B1538:G1538" si="1365">B1582</f>
        <v>1</v>
      </c>
      <c r="C1538" s="2">
        <f t="shared" si="1365"/>
        <v>4</v>
      </c>
      <c r="D1538" s="2">
        <f t="shared" si="1365"/>
        <v>1536</v>
      </c>
      <c r="E1538" s="2">
        <f t="shared" si="1365"/>
        <v>0</v>
      </c>
      <c r="F1538" s="2" t="str">
        <f t="shared" si="1365"/>
        <v>Новый раздел</v>
      </c>
      <c r="G1538" s="2" t="str">
        <f t="shared" si="1365"/>
        <v>Секция в осях И-К (Подъезд №8)</v>
      </c>
      <c r="H1538" s="2"/>
      <c r="I1538" s="2"/>
      <c r="J1538" s="2"/>
      <c r="K1538" s="2"/>
      <c r="L1538" s="2"/>
      <c r="M1538" s="2"/>
      <c r="N1538" s="2"/>
      <c r="O1538" s="2">
        <f t="shared" ref="O1538:AT1538" si="1366">O1582</f>
        <v>4167.78</v>
      </c>
      <c r="P1538" s="2">
        <f t="shared" si="1366"/>
        <v>0</v>
      </c>
      <c r="Q1538" s="2">
        <f t="shared" si="1366"/>
        <v>0</v>
      </c>
      <c r="R1538" s="2">
        <f t="shared" si="1366"/>
        <v>0</v>
      </c>
      <c r="S1538" s="2">
        <f t="shared" si="1366"/>
        <v>4167.78</v>
      </c>
      <c r="T1538" s="2">
        <f t="shared" si="1366"/>
        <v>0</v>
      </c>
      <c r="U1538" s="2">
        <f t="shared" si="1366"/>
        <v>15.403096999999999</v>
      </c>
      <c r="V1538" s="2">
        <f t="shared" si="1366"/>
        <v>0</v>
      </c>
      <c r="W1538" s="2">
        <f t="shared" si="1366"/>
        <v>0</v>
      </c>
      <c r="X1538" s="2">
        <f t="shared" si="1366"/>
        <v>3421.03</v>
      </c>
      <c r="Y1538" s="2">
        <f t="shared" si="1366"/>
        <v>1708.79</v>
      </c>
      <c r="Z1538" s="2">
        <f t="shared" si="1366"/>
        <v>0</v>
      </c>
      <c r="AA1538" s="2">
        <f t="shared" si="1366"/>
        <v>0</v>
      </c>
      <c r="AB1538" s="2">
        <f t="shared" si="1366"/>
        <v>0</v>
      </c>
      <c r="AC1538" s="2">
        <f t="shared" si="1366"/>
        <v>0</v>
      </c>
      <c r="AD1538" s="2">
        <f t="shared" si="1366"/>
        <v>0</v>
      </c>
      <c r="AE1538" s="2">
        <f t="shared" si="1366"/>
        <v>0</v>
      </c>
      <c r="AF1538" s="2">
        <f t="shared" si="1366"/>
        <v>0</v>
      </c>
      <c r="AG1538" s="2">
        <f t="shared" si="1366"/>
        <v>0</v>
      </c>
      <c r="AH1538" s="2">
        <f t="shared" si="1366"/>
        <v>0</v>
      </c>
      <c r="AI1538" s="2">
        <f t="shared" si="1366"/>
        <v>0</v>
      </c>
      <c r="AJ1538" s="2">
        <f t="shared" si="1366"/>
        <v>0</v>
      </c>
      <c r="AK1538" s="2">
        <f t="shared" si="1366"/>
        <v>0</v>
      </c>
      <c r="AL1538" s="2">
        <f t="shared" si="1366"/>
        <v>0</v>
      </c>
      <c r="AM1538" s="2">
        <f t="shared" si="1366"/>
        <v>0</v>
      </c>
      <c r="AN1538" s="2">
        <f t="shared" si="1366"/>
        <v>0</v>
      </c>
      <c r="AO1538" s="2">
        <f t="shared" si="1366"/>
        <v>0</v>
      </c>
      <c r="AP1538" s="2">
        <f t="shared" si="1366"/>
        <v>0</v>
      </c>
      <c r="AQ1538" s="2">
        <f t="shared" si="1366"/>
        <v>0</v>
      </c>
      <c r="AR1538" s="2">
        <f t="shared" si="1366"/>
        <v>9297.6</v>
      </c>
      <c r="AS1538" s="2">
        <f t="shared" si="1366"/>
        <v>9297.6</v>
      </c>
      <c r="AT1538" s="2">
        <f t="shared" si="1366"/>
        <v>0</v>
      </c>
      <c r="AU1538" s="2">
        <f t="shared" ref="AU1538:BZ1538" si="1367">AU1582</f>
        <v>0</v>
      </c>
      <c r="AV1538" s="2">
        <f t="shared" si="1367"/>
        <v>0</v>
      </c>
      <c r="AW1538" s="2">
        <f t="shared" si="1367"/>
        <v>0</v>
      </c>
      <c r="AX1538" s="2">
        <f t="shared" si="1367"/>
        <v>0</v>
      </c>
      <c r="AY1538" s="2">
        <f t="shared" si="1367"/>
        <v>0</v>
      </c>
      <c r="AZ1538" s="2">
        <f t="shared" si="1367"/>
        <v>0</v>
      </c>
      <c r="BA1538" s="2">
        <f t="shared" si="1367"/>
        <v>0</v>
      </c>
      <c r="BB1538" s="2">
        <f t="shared" si="1367"/>
        <v>0</v>
      </c>
      <c r="BC1538" s="2">
        <f t="shared" si="1367"/>
        <v>0</v>
      </c>
      <c r="BD1538" s="2">
        <f t="shared" si="1367"/>
        <v>0</v>
      </c>
      <c r="BE1538" s="2">
        <f t="shared" si="1367"/>
        <v>0</v>
      </c>
      <c r="BF1538" s="2">
        <f t="shared" si="1367"/>
        <v>0</v>
      </c>
      <c r="BG1538" s="2">
        <f t="shared" si="1367"/>
        <v>0</v>
      </c>
      <c r="BH1538" s="2">
        <f t="shared" si="1367"/>
        <v>0</v>
      </c>
      <c r="BI1538" s="2">
        <f t="shared" si="1367"/>
        <v>0</v>
      </c>
      <c r="BJ1538" s="2">
        <f t="shared" si="1367"/>
        <v>0</v>
      </c>
      <c r="BK1538" s="2">
        <f t="shared" si="1367"/>
        <v>0</v>
      </c>
      <c r="BL1538" s="2">
        <f t="shared" si="1367"/>
        <v>0</v>
      </c>
      <c r="BM1538" s="2">
        <f t="shared" si="1367"/>
        <v>0</v>
      </c>
      <c r="BN1538" s="2">
        <f t="shared" si="1367"/>
        <v>0</v>
      </c>
      <c r="BO1538" s="2">
        <f t="shared" si="1367"/>
        <v>0</v>
      </c>
      <c r="BP1538" s="2">
        <f t="shared" si="1367"/>
        <v>0</v>
      </c>
      <c r="BQ1538" s="2">
        <f t="shared" si="1367"/>
        <v>0</v>
      </c>
      <c r="BR1538" s="2">
        <f t="shared" si="1367"/>
        <v>0</v>
      </c>
      <c r="BS1538" s="2">
        <f t="shared" si="1367"/>
        <v>0</v>
      </c>
      <c r="BT1538" s="2">
        <f t="shared" si="1367"/>
        <v>0</v>
      </c>
      <c r="BU1538" s="2">
        <f t="shared" si="1367"/>
        <v>0</v>
      </c>
      <c r="BV1538" s="2">
        <f t="shared" si="1367"/>
        <v>0</v>
      </c>
      <c r="BW1538" s="2">
        <f t="shared" si="1367"/>
        <v>0</v>
      </c>
      <c r="BX1538" s="2">
        <f t="shared" si="1367"/>
        <v>0</v>
      </c>
      <c r="BY1538" s="2">
        <f t="shared" si="1367"/>
        <v>0</v>
      </c>
      <c r="BZ1538" s="2">
        <f t="shared" si="1367"/>
        <v>0</v>
      </c>
      <c r="CA1538" s="2">
        <f t="shared" ref="CA1538:DF1538" si="1368">CA1582</f>
        <v>0</v>
      </c>
      <c r="CB1538" s="2">
        <f t="shared" si="1368"/>
        <v>0</v>
      </c>
      <c r="CC1538" s="2">
        <f t="shared" si="1368"/>
        <v>0</v>
      </c>
      <c r="CD1538" s="2">
        <f t="shared" si="1368"/>
        <v>0</v>
      </c>
      <c r="CE1538" s="2">
        <f t="shared" si="1368"/>
        <v>0</v>
      </c>
      <c r="CF1538" s="2">
        <f t="shared" si="1368"/>
        <v>0</v>
      </c>
      <c r="CG1538" s="2">
        <f t="shared" si="1368"/>
        <v>0</v>
      </c>
      <c r="CH1538" s="2">
        <f t="shared" si="1368"/>
        <v>0</v>
      </c>
      <c r="CI1538" s="2">
        <f t="shared" si="1368"/>
        <v>0</v>
      </c>
      <c r="CJ1538" s="2">
        <f t="shared" si="1368"/>
        <v>0</v>
      </c>
      <c r="CK1538" s="2">
        <f t="shared" si="1368"/>
        <v>0</v>
      </c>
      <c r="CL1538" s="2">
        <f t="shared" si="1368"/>
        <v>0</v>
      </c>
      <c r="CM1538" s="2">
        <f t="shared" si="1368"/>
        <v>0</v>
      </c>
      <c r="CN1538" s="2">
        <f t="shared" si="1368"/>
        <v>0</v>
      </c>
      <c r="CO1538" s="2">
        <f t="shared" si="1368"/>
        <v>0</v>
      </c>
      <c r="CP1538" s="2">
        <f t="shared" si="1368"/>
        <v>0</v>
      </c>
      <c r="CQ1538" s="2">
        <f t="shared" si="1368"/>
        <v>0</v>
      </c>
      <c r="CR1538" s="2">
        <f t="shared" si="1368"/>
        <v>0</v>
      </c>
      <c r="CS1538" s="2">
        <f t="shared" si="1368"/>
        <v>0</v>
      </c>
      <c r="CT1538" s="2">
        <f t="shared" si="1368"/>
        <v>0</v>
      </c>
      <c r="CU1538" s="2">
        <f t="shared" si="1368"/>
        <v>0</v>
      </c>
      <c r="CV1538" s="2">
        <f t="shared" si="1368"/>
        <v>0</v>
      </c>
      <c r="CW1538" s="2">
        <f t="shared" si="1368"/>
        <v>0</v>
      </c>
      <c r="CX1538" s="2">
        <f t="shared" si="1368"/>
        <v>0</v>
      </c>
      <c r="CY1538" s="2">
        <f t="shared" si="1368"/>
        <v>0</v>
      </c>
      <c r="CZ1538" s="2">
        <f t="shared" si="1368"/>
        <v>0</v>
      </c>
      <c r="DA1538" s="2">
        <f t="shared" si="1368"/>
        <v>0</v>
      </c>
      <c r="DB1538" s="2">
        <f t="shared" si="1368"/>
        <v>0</v>
      </c>
      <c r="DC1538" s="2">
        <f t="shared" si="1368"/>
        <v>0</v>
      </c>
      <c r="DD1538" s="2">
        <f t="shared" si="1368"/>
        <v>0</v>
      </c>
      <c r="DE1538" s="2">
        <f t="shared" si="1368"/>
        <v>0</v>
      </c>
      <c r="DF1538" s="2">
        <f t="shared" si="1368"/>
        <v>0</v>
      </c>
      <c r="DG1538" s="3">
        <f t="shared" ref="DG1538:EL1538" si="1369">DG1582</f>
        <v>0</v>
      </c>
      <c r="DH1538" s="3">
        <f t="shared" si="1369"/>
        <v>0</v>
      </c>
      <c r="DI1538" s="3">
        <f t="shared" si="1369"/>
        <v>0</v>
      </c>
      <c r="DJ1538" s="3">
        <f t="shared" si="1369"/>
        <v>0</v>
      </c>
      <c r="DK1538" s="3">
        <f t="shared" si="1369"/>
        <v>0</v>
      </c>
      <c r="DL1538" s="3">
        <f t="shared" si="1369"/>
        <v>0</v>
      </c>
      <c r="DM1538" s="3">
        <f t="shared" si="1369"/>
        <v>0</v>
      </c>
      <c r="DN1538" s="3">
        <f t="shared" si="1369"/>
        <v>0</v>
      </c>
      <c r="DO1538" s="3">
        <f t="shared" si="1369"/>
        <v>0</v>
      </c>
      <c r="DP1538" s="3">
        <f t="shared" si="1369"/>
        <v>0</v>
      </c>
      <c r="DQ1538" s="3">
        <f t="shared" si="1369"/>
        <v>0</v>
      </c>
      <c r="DR1538" s="3">
        <f t="shared" si="1369"/>
        <v>0</v>
      </c>
      <c r="DS1538" s="3">
        <f t="shared" si="1369"/>
        <v>0</v>
      </c>
      <c r="DT1538" s="3">
        <f t="shared" si="1369"/>
        <v>0</v>
      </c>
      <c r="DU1538" s="3">
        <f t="shared" si="1369"/>
        <v>0</v>
      </c>
      <c r="DV1538" s="3">
        <f t="shared" si="1369"/>
        <v>0</v>
      </c>
      <c r="DW1538" s="3">
        <f t="shared" si="1369"/>
        <v>0</v>
      </c>
      <c r="DX1538" s="3">
        <f t="shared" si="1369"/>
        <v>0</v>
      </c>
      <c r="DY1538" s="3">
        <f t="shared" si="1369"/>
        <v>0</v>
      </c>
      <c r="DZ1538" s="3">
        <f t="shared" si="1369"/>
        <v>0</v>
      </c>
      <c r="EA1538" s="3">
        <f t="shared" si="1369"/>
        <v>0</v>
      </c>
      <c r="EB1538" s="3">
        <f t="shared" si="1369"/>
        <v>0</v>
      </c>
      <c r="EC1538" s="3">
        <f t="shared" si="1369"/>
        <v>0</v>
      </c>
      <c r="ED1538" s="3">
        <f t="shared" si="1369"/>
        <v>0</v>
      </c>
      <c r="EE1538" s="3">
        <f t="shared" si="1369"/>
        <v>0</v>
      </c>
      <c r="EF1538" s="3">
        <f t="shared" si="1369"/>
        <v>0</v>
      </c>
      <c r="EG1538" s="3">
        <f t="shared" si="1369"/>
        <v>0</v>
      </c>
      <c r="EH1538" s="3">
        <f t="shared" si="1369"/>
        <v>0</v>
      </c>
      <c r="EI1538" s="3">
        <f t="shared" si="1369"/>
        <v>0</v>
      </c>
      <c r="EJ1538" s="3">
        <f t="shared" si="1369"/>
        <v>0</v>
      </c>
      <c r="EK1538" s="3">
        <f t="shared" si="1369"/>
        <v>0</v>
      </c>
      <c r="EL1538" s="3">
        <f t="shared" si="1369"/>
        <v>0</v>
      </c>
      <c r="EM1538" s="3">
        <f t="shared" ref="EM1538:FR1538" si="1370">EM1582</f>
        <v>0</v>
      </c>
      <c r="EN1538" s="3">
        <f t="shared" si="1370"/>
        <v>0</v>
      </c>
      <c r="EO1538" s="3">
        <f t="shared" si="1370"/>
        <v>0</v>
      </c>
      <c r="EP1538" s="3">
        <f t="shared" si="1370"/>
        <v>0</v>
      </c>
      <c r="EQ1538" s="3">
        <f t="shared" si="1370"/>
        <v>0</v>
      </c>
      <c r="ER1538" s="3">
        <f t="shared" si="1370"/>
        <v>0</v>
      </c>
      <c r="ES1538" s="3">
        <f t="shared" si="1370"/>
        <v>0</v>
      </c>
      <c r="ET1538" s="3">
        <f t="shared" si="1370"/>
        <v>0</v>
      </c>
      <c r="EU1538" s="3">
        <f t="shared" si="1370"/>
        <v>0</v>
      </c>
      <c r="EV1538" s="3">
        <f t="shared" si="1370"/>
        <v>0</v>
      </c>
      <c r="EW1538" s="3">
        <f t="shared" si="1370"/>
        <v>0</v>
      </c>
      <c r="EX1538" s="3">
        <f t="shared" si="1370"/>
        <v>0</v>
      </c>
      <c r="EY1538" s="3">
        <f t="shared" si="1370"/>
        <v>0</v>
      </c>
      <c r="EZ1538" s="3">
        <f t="shared" si="1370"/>
        <v>0</v>
      </c>
      <c r="FA1538" s="3">
        <f t="shared" si="1370"/>
        <v>0</v>
      </c>
      <c r="FB1538" s="3">
        <f t="shared" si="1370"/>
        <v>0</v>
      </c>
      <c r="FC1538" s="3">
        <f t="shared" si="1370"/>
        <v>0</v>
      </c>
      <c r="FD1538" s="3">
        <f t="shared" si="1370"/>
        <v>0</v>
      </c>
      <c r="FE1538" s="3">
        <f t="shared" si="1370"/>
        <v>0</v>
      </c>
      <c r="FF1538" s="3">
        <f t="shared" si="1370"/>
        <v>0</v>
      </c>
      <c r="FG1538" s="3">
        <f t="shared" si="1370"/>
        <v>0</v>
      </c>
      <c r="FH1538" s="3">
        <f t="shared" si="1370"/>
        <v>0</v>
      </c>
      <c r="FI1538" s="3">
        <f t="shared" si="1370"/>
        <v>0</v>
      </c>
      <c r="FJ1538" s="3">
        <f t="shared" si="1370"/>
        <v>0</v>
      </c>
      <c r="FK1538" s="3">
        <f t="shared" si="1370"/>
        <v>0</v>
      </c>
      <c r="FL1538" s="3">
        <f t="shared" si="1370"/>
        <v>0</v>
      </c>
      <c r="FM1538" s="3">
        <f t="shared" si="1370"/>
        <v>0</v>
      </c>
      <c r="FN1538" s="3">
        <f t="shared" si="1370"/>
        <v>0</v>
      </c>
      <c r="FO1538" s="3">
        <f t="shared" si="1370"/>
        <v>0</v>
      </c>
      <c r="FP1538" s="3">
        <f t="shared" si="1370"/>
        <v>0</v>
      </c>
      <c r="FQ1538" s="3">
        <f t="shared" si="1370"/>
        <v>0</v>
      </c>
      <c r="FR1538" s="3">
        <f t="shared" si="1370"/>
        <v>0</v>
      </c>
      <c r="FS1538" s="3">
        <f t="shared" ref="FS1538:GX1538" si="1371">FS1582</f>
        <v>0</v>
      </c>
      <c r="FT1538" s="3">
        <f t="shared" si="1371"/>
        <v>0</v>
      </c>
      <c r="FU1538" s="3">
        <f t="shared" si="1371"/>
        <v>0</v>
      </c>
      <c r="FV1538" s="3">
        <f t="shared" si="1371"/>
        <v>0</v>
      </c>
      <c r="FW1538" s="3">
        <f t="shared" si="1371"/>
        <v>0</v>
      </c>
      <c r="FX1538" s="3">
        <f t="shared" si="1371"/>
        <v>0</v>
      </c>
      <c r="FY1538" s="3">
        <f t="shared" si="1371"/>
        <v>0</v>
      </c>
      <c r="FZ1538" s="3">
        <f t="shared" si="1371"/>
        <v>0</v>
      </c>
      <c r="GA1538" s="3">
        <f t="shared" si="1371"/>
        <v>0</v>
      </c>
      <c r="GB1538" s="3">
        <f t="shared" si="1371"/>
        <v>0</v>
      </c>
      <c r="GC1538" s="3">
        <f t="shared" si="1371"/>
        <v>0</v>
      </c>
      <c r="GD1538" s="3">
        <f t="shared" si="1371"/>
        <v>0</v>
      </c>
      <c r="GE1538" s="3">
        <f t="shared" si="1371"/>
        <v>0</v>
      </c>
      <c r="GF1538" s="3">
        <f t="shared" si="1371"/>
        <v>0</v>
      </c>
      <c r="GG1538" s="3">
        <f t="shared" si="1371"/>
        <v>0</v>
      </c>
      <c r="GH1538" s="3">
        <f t="shared" si="1371"/>
        <v>0</v>
      </c>
      <c r="GI1538" s="3">
        <f t="shared" si="1371"/>
        <v>0</v>
      </c>
      <c r="GJ1538" s="3">
        <f t="shared" si="1371"/>
        <v>0</v>
      </c>
      <c r="GK1538" s="3">
        <f t="shared" si="1371"/>
        <v>0</v>
      </c>
      <c r="GL1538" s="3">
        <f t="shared" si="1371"/>
        <v>0</v>
      </c>
      <c r="GM1538" s="3">
        <f t="shared" si="1371"/>
        <v>0</v>
      </c>
      <c r="GN1538" s="3">
        <f t="shared" si="1371"/>
        <v>0</v>
      </c>
      <c r="GO1538" s="3">
        <f t="shared" si="1371"/>
        <v>0</v>
      </c>
      <c r="GP1538" s="3">
        <f t="shared" si="1371"/>
        <v>0</v>
      </c>
      <c r="GQ1538" s="3">
        <f t="shared" si="1371"/>
        <v>0</v>
      </c>
      <c r="GR1538" s="3">
        <f t="shared" si="1371"/>
        <v>0</v>
      </c>
      <c r="GS1538" s="3">
        <f t="shared" si="1371"/>
        <v>0</v>
      </c>
      <c r="GT1538" s="3">
        <f t="shared" si="1371"/>
        <v>0</v>
      </c>
      <c r="GU1538" s="3">
        <f t="shared" si="1371"/>
        <v>0</v>
      </c>
      <c r="GV1538" s="3">
        <f t="shared" si="1371"/>
        <v>0</v>
      </c>
      <c r="GW1538" s="3">
        <f t="shared" si="1371"/>
        <v>0</v>
      </c>
      <c r="GX1538" s="3">
        <f t="shared" si="1371"/>
        <v>0</v>
      </c>
    </row>
    <row r="1540" spans="1:245" x14ac:dyDescent="0.2">
      <c r="A1540" s="1">
        <v>5</v>
      </c>
      <c r="B1540" s="1">
        <v>1</v>
      </c>
      <c r="C1540" s="1"/>
      <c r="D1540" s="1">
        <f>ROW(A1552)</f>
        <v>1552</v>
      </c>
      <c r="E1540" s="1"/>
      <c r="F1540" s="1" t="s">
        <v>17</v>
      </c>
      <c r="G1540" s="1" t="s">
        <v>18</v>
      </c>
      <c r="H1540" s="1" t="s">
        <v>3</v>
      </c>
      <c r="I1540" s="1">
        <v>0</v>
      </c>
      <c r="J1540" s="1"/>
      <c r="K1540" s="1">
        <v>0</v>
      </c>
      <c r="L1540" s="1"/>
      <c r="M1540" s="1" t="s">
        <v>3</v>
      </c>
      <c r="N1540" s="1"/>
      <c r="O1540" s="1"/>
      <c r="P1540" s="1"/>
      <c r="Q1540" s="1"/>
      <c r="R1540" s="1"/>
      <c r="S1540" s="1">
        <v>0</v>
      </c>
      <c r="T1540" s="1"/>
      <c r="U1540" s="1" t="s">
        <v>3</v>
      </c>
      <c r="V1540" s="1">
        <v>0</v>
      </c>
      <c r="W1540" s="1"/>
      <c r="X1540" s="1"/>
      <c r="Y1540" s="1"/>
      <c r="Z1540" s="1"/>
      <c r="AA1540" s="1"/>
      <c r="AB1540" s="1" t="s">
        <v>3</v>
      </c>
      <c r="AC1540" s="1" t="s">
        <v>3</v>
      </c>
      <c r="AD1540" s="1" t="s">
        <v>3</v>
      </c>
      <c r="AE1540" s="1" t="s">
        <v>3</v>
      </c>
      <c r="AF1540" s="1" t="s">
        <v>3</v>
      </c>
      <c r="AG1540" s="1" t="s">
        <v>3</v>
      </c>
      <c r="AH1540" s="1"/>
      <c r="AI1540" s="1"/>
      <c r="AJ1540" s="1"/>
      <c r="AK1540" s="1"/>
      <c r="AL1540" s="1"/>
      <c r="AM1540" s="1"/>
      <c r="AN1540" s="1"/>
      <c r="AO1540" s="1"/>
      <c r="AP1540" s="1" t="s">
        <v>3</v>
      </c>
      <c r="AQ1540" s="1" t="s">
        <v>3</v>
      </c>
      <c r="AR1540" s="1" t="s">
        <v>3</v>
      </c>
      <c r="AS1540" s="1"/>
      <c r="AT1540" s="1"/>
      <c r="AU1540" s="1"/>
      <c r="AV1540" s="1"/>
      <c r="AW1540" s="1"/>
      <c r="AX1540" s="1"/>
      <c r="AY1540" s="1"/>
      <c r="AZ1540" s="1" t="s">
        <v>3</v>
      </c>
      <c r="BA1540" s="1"/>
      <c r="BB1540" s="1" t="s">
        <v>3</v>
      </c>
      <c r="BC1540" s="1" t="s">
        <v>3</v>
      </c>
      <c r="BD1540" s="1" t="s">
        <v>3</v>
      </c>
      <c r="BE1540" s="1" t="s">
        <v>3</v>
      </c>
      <c r="BF1540" s="1" t="s">
        <v>3</v>
      </c>
      <c r="BG1540" s="1" t="s">
        <v>3</v>
      </c>
      <c r="BH1540" s="1" t="s">
        <v>3</v>
      </c>
      <c r="BI1540" s="1" t="s">
        <v>3</v>
      </c>
      <c r="BJ1540" s="1" t="s">
        <v>3</v>
      </c>
      <c r="BK1540" s="1" t="s">
        <v>3</v>
      </c>
      <c r="BL1540" s="1" t="s">
        <v>3</v>
      </c>
      <c r="BM1540" s="1" t="s">
        <v>3</v>
      </c>
      <c r="BN1540" s="1" t="s">
        <v>3</v>
      </c>
      <c r="BO1540" s="1" t="s">
        <v>3</v>
      </c>
      <c r="BP1540" s="1" t="s">
        <v>3</v>
      </c>
      <c r="BQ1540" s="1"/>
      <c r="BR1540" s="1"/>
      <c r="BS1540" s="1"/>
      <c r="BT1540" s="1"/>
      <c r="BU1540" s="1"/>
      <c r="BV1540" s="1"/>
      <c r="BW1540" s="1"/>
      <c r="BX1540" s="1">
        <v>0</v>
      </c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>
        <v>0</v>
      </c>
    </row>
    <row r="1542" spans="1:245" x14ac:dyDescent="0.2">
      <c r="A1542" s="2">
        <v>52</v>
      </c>
      <c r="B1542" s="2">
        <f t="shared" ref="B1542:G1542" si="1372">B1552</f>
        <v>1</v>
      </c>
      <c r="C1542" s="2">
        <f t="shared" si="1372"/>
        <v>5</v>
      </c>
      <c r="D1542" s="2">
        <f t="shared" si="1372"/>
        <v>1540</v>
      </c>
      <c r="E1542" s="2">
        <f t="shared" si="1372"/>
        <v>0</v>
      </c>
      <c r="F1542" s="2" t="str">
        <f t="shared" si="1372"/>
        <v>Новый подраздел</v>
      </c>
      <c r="G1542" s="2" t="str">
        <f t="shared" si="1372"/>
        <v>Демонтажные и подготовительные  работы</v>
      </c>
      <c r="H1542" s="2"/>
      <c r="I1542" s="2"/>
      <c r="J1542" s="2"/>
      <c r="K1542" s="2"/>
      <c r="L1542" s="2"/>
      <c r="M1542" s="2"/>
      <c r="N1542" s="2"/>
      <c r="O1542" s="2">
        <f t="shared" ref="O1542:AT1542" si="1373">O1552</f>
        <v>4167.78</v>
      </c>
      <c r="P1542" s="2">
        <f t="shared" si="1373"/>
        <v>0</v>
      </c>
      <c r="Q1542" s="2">
        <f t="shared" si="1373"/>
        <v>0</v>
      </c>
      <c r="R1542" s="2">
        <f t="shared" si="1373"/>
        <v>0</v>
      </c>
      <c r="S1542" s="2">
        <f t="shared" si="1373"/>
        <v>4167.78</v>
      </c>
      <c r="T1542" s="2">
        <f t="shared" si="1373"/>
        <v>0</v>
      </c>
      <c r="U1542" s="2">
        <f t="shared" si="1373"/>
        <v>15.403096999999999</v>
      </c>
      <c r="V1542" s="2">
        <f t="shared" si="1373"/>
        <v>0</v>
      </c>
      <c r="W1542" s="2">
        <f t="shared" si="1373"/>
        <v>0</v>
      </c>
      <c r="X1542" s="2">
        <f t="shared" si="1373"/>
        <v>3421.03</v>
      </c>
      <c r="Y1542" s="2">
        <f t="shared" si="1373"/>
        <v>1708.79</v>
      </c>
      <c r="Z1542" s="2">
        <f t="shared" si="1373"/>
        <v>0</v>
      </c>
      <c r="AA1542" s="2">
        <f t="shared" si="1373"/>
        <v>0</v>
      </c>
      <c r="AB1542" s="2">
        <f t="shared" si="1373"/>
        <v>4167.78</v>
      </c>
      <c r="AC1542" s="2">
        <f t="shared" si="1373"/>
        <v>0</v>
      </c>
      <c r="AD1542" s="2">
        <f t="shared" si="1373"/>
        <v>0</v>
      </c>
      <c r="AE1542" s="2">
        <f t="shared" si="1373"/>
        <v>0</v>
      </c>
      <c r="AF1542" s="2">
        <f t="shared" si="1373"/>
        <v>4167.78</v>
      </c>
      <c r="AG1542" s="2">
        <f t="shared" si="1373"/>
        <v>0</v>
      </c>
      <c r="AH1542" s="2">
        <f t="shared" si="1373"/>
        <v>15.403096999999999</v>
      </c>
      <c r="AI1542" s="2">
        <f t="shared" si="1373"/>
        <v>0</v>
      </c>
      <c r="AJ1542" s="2">
        <f t="shared" si="1373"/>
        <v>0</v>
      </c>
      <c r="AK1542" s="2">
        <f t="shared" si="1373"/>
        <v>3421.03</v>
      </c>
      <c r="AL1542" s="2">
        <f t="shared" si="1373"/>
        <v>1708.79</v>
      </c>
      <c r="AM1542" s="2">
        <f t="shared" si="1373"/>
        <v>0</v>
      </c>
      <c r="AN1542" s="2">
        <f t="shared" si="1373"/>
        <v>0</v>
      </c>
      <c r="AO1542" s="2">
        <f t="shared" si="1373"/>
        <v>0</v>
      </c>
      <c r="AP1542" s="2">
        <f t="shared" si="1373"/>
        <v>0</v>
      </c>
      <c r="AQ1542" s="2">
        <f t="shared" si="1373"/>
        <v>0</v>
      </c>
      <c r="AR1542" s="2">
        <f t="shared" si="1373"/>
        <v>9297.6</v>
      </c>
      <c r="AS1542" s="2">
        <f t="shared" si="1373"/>
        <v>9297.6</v>
      </c>
      <c r="AT1542" s="2">
        <f t="shared" si="1373"/>
        <v>0</v>
      </c>
      <c r="AU1542" s="2">
        <f t="shared" ref="AU1542:BZ1542" si="1374">AU1552</f>
        <v>0</v>
      </c>
      <c r="AV1542" s="2">
        <f t="shared" si="1374"/>
        <v>0</v>
      </c>
      <c r="AW1542" s="2">
        <f t="shared" si="1374"/>
        <v>0</v>
      </c>
      <c r="AX1542" s="2">
        <f t="shared" si="1374"/>
        <v>0</v>
      </c>
      <c r="AY1542" s="2">
        <f t="shared" si="1374"/>
        <v>0</v>
      </c>
      <c r="AZ1542" s="2">
        <f t="shared" si="1374"/>
        <v>0</v>
      </c>
      <c r="BA1542" s="2">
        <f t="shared" si="1374"/>
        <v>0</v>
      </c>
      <c r="BB1542" s="2">
        <f t="shared" si="1374"/>
        <v>0</v>
      </c>
      <c r="BC1542" s="2">
        <f t="shared" si="1374"/>
        <v>0</v>
      </c>
      <c r="BD1542" s="2">
        <f t="shared" si="1374"/>
        <v>0</v>
      </c>
      <c r="BE1542" s="2">
        <f t="shared" si="1374"/>
        <v>0</v>
      </c>
      <c r="BF1542" s="2">
        <f t="shared" si="1374"/>
        <v>0</v>
      </c>
      <c r="BG1542" s="2">
        <f t="shared" si="1374"/>
        <v>0</v>
      </c>
      <c r="BH1542" s="2">
        <f t="shared" si="1374"/>
        <v>0</v>
      </c>
      <c r="BI1542" s="2">
        <f t="shared" si="1374"/>
        <v>0</v>
      </c>
      <c r="BJ1542" s="2">
        <f t="shared" si="1374"/>
        <v>0</v>
      </c>
      <c r="BK1542" s="2">
        <f t="shared" si="1374"/>
        <v>0</v>
      </c>
      <c r="BL1542" s="2">
        <f t="shared" si="1374"/>
        <v>0</v>
      </c>
      <c r="BM1542" s="2">
        <f t="shared" si="1374"/>
        <v>0</v>
      </c>
      <c r="BN1542" s="2">
        <f t="shared" si="1374"/>
        <v>0</v>
      </c>
      <c r="BO1542" s="2">
        <f t="shared" si="1374"/>
        <v>0</v>
      </c>
      <c r="BP1542" s="2">
        <f t="shared" si="1374"/>
        <v>0</v>
      </c>
      <c r="BQ1542" s="2">
        <f t="shared" si="1374"/>
        <v>0</v>
      </c>
      <c r="BR1542" s="2">
        <f t="shared" si="1374"/>
        <v>0</v>
      </c>
      <c r="BS1542" s="2">
        <f t="shared" si="1374"/>
        <v>0</v>
      </c>
      <c r="BT1542" s="2">
        <f t="shared" si="1374"/>
        <v>0</v>
      </c>
      <c r="BU1542" s="2">
        <f t="shared" si="1374"/>
        <v>0</v>
      </c>
      <c r="BV1542" s="2">
        <f t="shared" si="1374"/>
        <v>0</v>
      </c>
      <c r="BW1542" s="2">
        <f t="shared" si="1374"/>
        <v>0</v>
      </c>
      <c r="BX1542" s="2">
        <f t="shared" si="1374"/>
        <v>0</v>
      </c>
      <c r="BY1542" s="2">
        <f t="shared" si="1374"/>
        <v>0</v>
      </c>
      <c r="BZ1542" s="2">
        <f t="shared" si="1374"/>
        <v>0</v>
      </c>
      <c r="CA1542" s="2">
        <f t="shared" ref="CA1542:DF1542" si="1375">CA1552</f>
        <v>9297.6</v>
      </c>
      <c r="CB1542" s="2">
        <f t="shared" si="1375"/>
        <v>9297.6</v>
      </c>
      <c r="CC1542" s="2">
        <f t="shared" si="1375"/>
        <v>0</v>
      </c>
      <c r="CD1542" s="2">
        <f t="shared" si="1375"/>
        <v>0</v>
      </c>
      <c r="CE1542" s="2">
        <f t="shared" si="1375"/>
        <v>0</v>
      </c>
      <c r="CF1542" s="2">
        <f t="shared" si="1375"/>
        <v>0</v>
      </c>
      <c r="CG1542" s="2">
        <f t="shared" si="1375"/>
        <v>0</v>
      </c>
      <c r="CH1542" s="2">
        <f t="shared" si="1375"/>
        <v>0</v>
      </c>
      <c r="CI1542" s="2">
        <f t="shared" si="1375"/>
        <v>0</v>
      </c>
      <c r="CJ1542" s="2">
        <f t="shared" si="1375"/>
        <v>0</v>
      </c>
      <c r="CK1542" s="2">
        <f t="shared" si="1375"/>
        <v>0</v>
      </c>
      <c r="CL1542" s="2">
        <f t="shared" si="1375"/>
        <v>0</v>
      </c>
      <c r="CM1542" s="2">
        <f t="shared" si="1375"/>
        <v>0</v>
      </c>
      <c r="CN1542" s="2">
        <f t="shared" si="1375"/>
        <v>0</v>
      </c>
      <c r="CO1542" s="2">
        <f t="shared" si="1375"/>
        <v>0</v>
      </c>
      <c r="CP1542" s="2">
        <f t="shared" si="1375"/>
        <v>0</v>
      </c>
      <c r="CQ1542" s="2">
        <f t="shared" si="1375"/>
        <v>0</v>
      </c>
      <c r="CR1542" s="2">
        <f t="shared" si="1375"/>
        <v>0</v>
      </c>
      <c r="CS1542" s="2">
        <f t="shared" si="1375"/>
        <v>0</v>
      </c>
      <c r="CT1542" s="2">
        <f t="shared" si="1375"/>
        <v>0</v>
      </c>
      <c r="CU1542" s="2">
        <f t="shared" si="1375"/>
        <v>0</v>
      </c>
      <c r="CV1542" s="2">
        <f t="shared" si="1375"/>
        <v>0</v>
      </c>
      <c r="CW1542" s="2">
        <f t="shared" si="1375"/>
        <v>0</v>
      </c>
      <c r="CX1542" s="2">
        <f t="shared" si="1375"/>
        <v>0</v>
      </c>
      <c r="CY1542" s="2">
        <f t="shared" si="1375"/>
        <v>0</v>
      </c>
      <c r="CZ1542" s="2">
        <f t="shared" si="1375"/>
        <v>0</v>
      </c>
      <c r="DA1542" s="2">
        <f t="shared" si="1375"/>
        <v>0</v>
      </c>
      <c r="DB1542" s="2">
        <f t="shared" si="1375"/>
        <v>0</v>
      </c>
      <c r="DC1542" s="2">
        <f t="shared" si="1375"/>
        <v>0</v>
      </c>
      <c r="DD1542" s="2">
        <f t="shared" si="1375"/>
        <v>0</v>
      </c>
      <c r="DE1542" s="2">
        <f t="shared" si="1375"/>
        <v>0</v>
      </c>
      <c r="DF1542" s="2">
        <f t="shared" si="1375"/>
        <v>0</v>
      </c>
      <c r="DG1542" s="3">
        <f t="shared" ref="DG1542:EL1542" si="1376">DG1552</f>
        <v>0</v>
      </c>
      <c r="DH1542" s="3">
        <f t="shared" si="1376"/>
        <v>0</v>
      </c>
      <c r="DI1542" s="3">
        <f t="shared" si="1376"/>
        <v>0</v>
      </c>
      <c r="DJ1542" s="3">
        <f t="shared" si="1376"/>
        <v>0</v>
      </c>
      <c r="DK1542" s="3">
        <f t="shared" si="1376"/>
        <v>0</v>
      </c>
      <c r="DL1542" s="3">
        <f t="shared" si="1376"/>
        <v>0</v>
      </c>
      <c r="DM1542" s="3">
        <f t="shared" si="1376"/>
        <v>0</v>
      </c>
      <c r="DN1542" s="3">
        <f t="shared" si="1376"/>
        <v>0</v>
      </c>
      <c r="DO1542" s="3">
        <f t="shared" si="1376"/>
        <v>0</v>
      </c>
      <c r="DP1542" s="3">
        <f t="shared" si="1376"/>
        <v>0</v>
      </c>
      <c r="DQ1542" s="3">
        <f t="shared" si="1376"/>
        <v>0</v>
      </c>
      <c r="DR1542" s="3">
        <f t="shared" si="1376"/>
        <v>0</v>
      </c>
      <c r="DS1542" s="3">
        <f t="shared" si="1376"/>
        <v>0</v>
      </c>
      <c r="DT1542" s="3">
        <f t="shared" si="1376"/>
        <v>0</v>
      </c>
      <c r="DU1542" s="3">
        <f t="shared" si="1376"/>
        <v>0</v>
      </c>
      <c r="DV1542" s="3">
        <f t="shared" si="1376"/>
        <v>0</v>
      </c>
      <c r="DW1542" s="3">
        <f t="shared" si="1376"/>
        <v>0</v>
      </c>
      <c r="DX1542" s="3">
        <f t="shared" si="1376"/>
        <v>0</v>
      </c>
      <c r="DY1542" s="3">
        <f t="shared" si="1376"/>
        <v>0</v>
      </c>
      <c r="DZ1542" s="3">
        <f t="shared" si="1376"/>
        <v>0</v>
      </c>
      <c r="EA1542" s="3">
        <f t="shared" si="1376"/>
        <v>0</v>
      </c>
      <c r="EB1542" s="3">
        <f t="shared" si="1376"/>
        <v>0</v>
      </c>
      <c r="EC1542" s="3">
        <f t="shared" si="1376"/>
        <v>0</v>
      </c>
      <c r="ED1542" s="3">
        <f t="shared" si="1376"/>
        <v>0</v>
      </c>
      <c r="EE1542" s="3">
        <f t="shared" si="1376"/>
        <v>0</v>
      </c>
      <c r="EF1542" s="3">
        <f t="shared" si="1376"/>
        <v>0</v>
      </c>
      <c r="EG1542" s="3">
        <f t="shared" si="1376"/>
        <v>0</v>
      </c>
      <c r="EH1542" s="3">
        <f t="shared" si="1376"/>
        <v>0</v>
      </c>
      <c r="EI1542" s="3">
        <f t="shared" si="1376"/>
        <v>0</v>
      </c>
      <c r="EJ1542" s="3">
        <f t="shared" si="1376"/>
        <v>0</v>
      </c>
      <c r="EK1542" s="3">
        <f t="shared" si="1376"/>
        <v>0</v>
      </c>
      <c r="EL1542" s="3">
        <f t="shared" si="1376"/>
        <v>0</v>
      </c>
      <c r="EM1542" s="3">
        <f t="shared" ref="EM1542:FR1542" si="1377">EM1552</f>
        <v>0</v>
      </c>
      <c r="EN1542" s="3">
        <f t="shared" si="1377"/>
        <v>0</v>
      </c>
      <c r="EO1542" s="3">
        <f t="shared" si="1377"/>
        <v>0</v>
      </c>
      <c r="EP1542" s="3">
        <f t="shared" si="1377"/>
        <v>0</v>
      </c>
      <c r="EQ1542" s="3">
        <f t="shared" si="1377"/>
        <v>0</v>
      </c>
      <c r="ER1542" s="3">
        <f t="shared" si="1377"/>
        <v>0</v>
      </c>
      <c r="ES1542" s="3">
        <f t="shared" si="1377"/>
        <v>0</v>
      </c>
      <c r="ET1542" s="3">
        <f t="shared" si="1377"/>
        <v>0</v>
      </c>
      <c r="EU1542" s="3">
        <f t="shared" si="1377"/>
        <v>0</v>
      </c>
      <c r="EV1542" s="3">
        <f t="shared" si="1377"/>
        <v>0</v>
      </c>
      <c r="EW1542" s="3">
        <f t="shared" si="1377"/>
        <v>0</v>
      </c>
      <c r="EX1542" s="3">
        <f t="shared" si="1377"/>
        <v>0</v>
      </c>
      <c r="EY1542" s="3">
        <f t="shared" si="1377"/>
        <v>0</v>
      </c>
      <c r="EZ1542" s="3">
        <f t="shared" si="1377"/>
        <v>0</v>
      </c>
      <c r="FA1542" s="3">
        <f t="shared" si="1377"/>
        <v>0</v>
      </c>
      <c r="FB1542" s="3">
        <f t="shared" si="1377"/>
        <v>0</v>
      </c>
      <c r="FC1542" s="3">
        <f t="shared" si="1377"/>
        <v>0</v>
      </c>
      <c r="FD1542" s="3">
        <f t="shared" si="1377"/>
        <v>0</v>
      </c>
      <c r="FE1542" s="3">
        <f t="shared" si="1377"/>
        <v>0</v>
      </c>
      <c r="FF1542" s="3">
        <f t="shared" si="1377"/>
        <v>0</v>
      </c>
      <c r="FG1542" s="3">
        <f t="shared" si="1377"/>
        <v>0</v>
      </c>
      <c r="FH1542" s="3">
        <f t="shared" si="1377"/>
        <v>0</v>
      </c>
      <c r="FI1542" s="3">
        <f t="shared" si="1377"/>
        <v>0</v>
      </c>
      <c r="FJ1542" s="3">
        <f t="shared" si="1377"/>
        <v>0</v>
      </c>
      <c r="FK1542" s="3">
        <f t="shared" si="1377"/>
        <v>0</v>
      </c>
      <c r="FL1542" s="3">
        <f t="shared" si="1377"/>
        <v>0</v>
      </c>
      <c r="FM1542" s="3">
        <f t="shared" si="1377"/>
        <v>0</v>
      </c>
      <c r="FN1542" s="3">
        <f t="shared" si="1377"/>
        <v>0</v>
      </c>
      <c r="FO1542" s="3">
        <f t="shared" si="1377"/>
        <v>0</v>
      </c>
      <c r="FP1542" s="3">
        <f t="shared" si="1377"/>
        <v>0</v>
      </c>
      <c r="FQ1542" s="3">
        <f t="shared" si="1377"/>
        <v>0</v>
      </c>
      <c r="FR1542" s="3">
        <f t="shared" si="1377"/>
        <v>0</v>
      </c>
      <c r="FS1542" s="3">
        <f t="shared" ref="FS1542:GX1542" si="1378">FS1552</f>
        <v>0</v>
      </c>
      <c r="FT1542" s="3">
        <f t="shared" si="1378"/>
        <v>0</v>
      </c>
      <c r="FU1542" s="3">
        <f t="shared" si="1378"/>
        <v>0</v>
      </c>
      <c r="FV1542" s="3">
        <f t="shared" si="1378"/>
        <v>0</v>
      </c>
      <c r="FW1542" s="3">
        <f t="shared" si="1378"/>
        <v>0</v>
      </c>
      <c r="FX1542" s="3">
        <f t="shared" si="1378"/>
        <v>0</v>
      </c>
      <c r="FY1542" s="3">
        <f t="shared" si="1378"/>
        <v>0</v>
      </c>
      <c r="FZ1542" s="3">
        <f t="shared" si="1378"/>
        <v>0</v>
      </c>
      <c r="GA1542" s="3">
        <f t="shared" si="1378"/>
        <v>0</v>
      </c>
      <c r="GB1542" s="3">
        <f t="shared" si="1378"/>
        <v>0</v>
      </c>
      <c r="GC1542" s="3">
        <f t="shared" si="1378"/>
        <v>0</v>
      </c>
      <c r="GD1542" s="3">
        <f t="shared" si="1378"/>
        <v>0</v>
      </c>
      <c r="GE1542" s="3">
        <f t="shared" si="1378"/>
        <v>0</v>
      </c>
      <c r="GF1542" s="3">
        <f t="shared" si="1378"/>
        <v>0</v>
      </c>
      <c r="GG1542" s="3">
        <f t="shared" si="1378"/>
        <v>0</v>
      </c>
      <c r="GH1542" s="3">
        <f t="shared" si="1378"/>
        <v>0</v>
      </c>
      <c r="GI1542" s="3">
        <f t="shared" si="1378"/>
        <v>0</v>
      </c>
      <c r="GJ1542" s="3">
        <f t="shared" si="1378"/>
        <v>0</v>
      </c>
      <c r="GK1542" s="3">
        <f t="shared" si="1378"/>
        <v>0</v>
      </c>
      <c r="GL1542" s="3">
        <f t="shared" si="1378"/>
        <v>0</v>
      </c>
      <c r="GM1542" s="3">
        <f t="shared" si="1378"/>
        <v>0</v>
      </c>
      <c r="GN1542" s="3">
        <f t="shared" si="1378"/>
        <v>0</v>
      </c>
      <c r="GO1542" s="3">
        <f t="shared" si="1378"/>
        <v>0</v>
      </c>
      <c r="GP1542" s="3">
        <f t="shared" si="1378"/>
        <v>0</v>
      </c>
      <c r="GQ1542" s="3">
        <f t="shared" si="1378"/>
        <v>0</v>
      </c>
      <c r="GR1542" s="3">
        <f t="shared" si="1378"/>
        <v>0</v>
      </c>
      <c r="GS1542" s="3">
        <f t="shared" si="1378"/>
        <v>0</v>
      </c>
      <c r="GT1542" s="3">
        <f t="shared" si="1378"/>
        <v>0</v>
      </c>
      <c r="GU1542" s="3">
        <f t="shared" si="1378"/>
        <v>0</v>
      </c>
      <c r="GV1542" s="3">
        <f t="shared" si="1378"/>
        <v>0</v>
      </c>
      <c r="GW1542" s="3">
        <f t="shared" si="1378"/>
        <v>0</v>
      </c>
      <c r="GX1542" s="3">
        <f t="shared" si="1378"/>
        <v>0</v>
      </c>
    </row>
    <row r="1544" spans="1:245" x14ac:dyDescent="0.2">
      <c r="A1544">
        <v>17</v>
      </c>
      <c r="B1544">
        <v>1</v>
      </c>
      <c r="C1544">
        <f>ROW(SmtRes!A716)</f>
        <v>716</v>
      </c>
      <c r="D1544">
        <f>ROW(EtalonRes!A758)</f>
        <v>758</v>
      </c>
      <c r="E1544" t="s">
        <v>19</v>
      </c>
      <c r="F1544" t="s">
        <v>20</v>
      </c>
      <c r="G1544" t="s">
        <v>21</v>
      </c>
      <c r="H1544" t="s">
        <v>22</v>
      </c>
      <c r="I1544">
        <f>ROUND(1.77/100,9)</f>
        <v>1.77E-2</v>
      </c>
      <c r="J1544">
        <v>0</v>
      </c>
      <c r="K1544">
        <f>ROUND(1.77/100,9)</f>
        <v>1.77E-2</v>
      </c>
      <c r="O1544">
        <f t="shared" ref="O1544:O1550" si="1379">ROUND(CP1544,2)</f>
        <v>274.45999999999998</v>
      </c>
      <c r="P1544">
        <f t="shared" ref="P1544:P1550" si="1380">ROUND((ROUND((AC1544*AW1544*I1544),2)*BC1544),2)</f>
        <v>0</v>
      </c>
      <c r="Q1544">
        <f t="shared" ref="Q1544:Q1550" si="1381">(ROUND((ROUND(((ET1544)*AV1544*I1544),2)*BB1544),2)+ROUND((ROUND(((AE1544-(EU1544))*AV1544*I1544),2)*BS1544),2))</f>
        <v>0</v>
      </c>
      <c r="R1544">
        <f t="shared" ref="R1544:R1550" si="1382">ROUND((ROUND((AE1544*AV1544*I1544),2)*BS1544),2)</f>
        <v>0</v>
      </c>
      <c r="S1544">
        <f t="shared" ref="S1544:S1550" si="1383">ROUND((ROUND((AF1544*AV1544*I1544),2)*BA1544),2)</f>
        <v>274.45999999999998</v>
      </c>
      <c r="T1544">
        <f t="shared" ref="T1544:T1550" si="1384">ROUND(CU1544*I1544,2)</f>
        <v>0</v>
      </c>
      <c r="U1544">
        <f t="shared" ref="U1544:U1550" si="1385">CV1544*I1544</f>
        <v>1.0177499999999999</v>
      </c>
      <c r="V1544">
        <f t="shared" ref="V1544:V1550" si="1386">CW1544*I1544</f>
        <v>0</v>
      </c>
      <c r="W1544">
        <f t="shared" ref="W1544:W1550" si="1387">ROUND(CX1544*I1544,2)</f>
        <v>0</v>
      </c>
      <c r="X1544">
        <f t="shared" ref="X1544:Y1550" si="1388">ROUND(CY1544,2)</f>
        <v>192.12</v>
      </c>
      <c r="Y1544">
        <f t="shared" si="1388"/>
        <v>112.53</v>
      </c>
      <c r="AA1544">
        <v>55282325</v>
      </c>
      <c r="AB1544">
        <f t="shared" ref="AB1544:AB1550" si="1389">ROUND((AC1544+AD1544+AF1544),6)</f>
        <v>587.65</v>
      </c>
      <c r="AC1544">
        <f t="shared" ref="AC1544:AC1550" si="1390">ROUND((ES1544),6)</f>
        <v>0</v>
      </c>
      <c r="AD1544">
        <f t="shared" ref="AD1544:AD1550" si="1391">ROUND((((ET1544)-(EU1544))+AE1544),6)</f>
        <v>0</v>
      </c>
      <c r="AE1544">
        <f t="shared" ref="AE1544:AF1550" si="1392">ROUND((EU1544),6)</f>
        <v>0</v>
      </c>
      <c r="AF1544">
        <f t="shared" si="1392"/>
        <v>587.65</v>
      </c>
      <c r="AG1544">
        <f t="shared" ref="AG1544:AG1550" si="1393">ROUND((AP1544),6)</f>
        <v>0</v>
      </c>
      <c r="AH1544">
        <f t="shared" ref="AH1544:AI1550" si="1394">(EW1544)</f>
        <v>57.5</v>
      </c>
      <c r="AI1544">
        <f t="shared" si="1394"/>
        <v>0</v>
      </c>
      <c r="AJ1544">
        <f t="shared" ref="AJ1544:AJ1550" si="1395">(AS1544)</f>
        <v>0</v>
      </c>
      <c r="AK1544">
        <v>587.65</v>
      </c>
      <c r="AL1544">
        <v>0</v>
      </c>
      <c r="AM1544">
        <v>0</v>
      </c>
      <c r="AN1544">
        <v>0</v>
      </c>
      <c r="AO1544">
        <v>587.65</v>
      </c>
      <c r="AP1544">
        <v>0</v>
      </c>
      <c r="AQ1544">
        <v>57.5</v>
      </c>
      <c r="AR1544">
        <v>0</v>
      </c>
      <c r="AS1544">
        <v>0</v>
      </c>
      <c r="AT1544">
        <v>70</v>
      </c>
      <c r="AU1544">
        <v>41</v>
      </c>
      <c r="AV1544">
        <v>1</v>
      </c>
      <c r="AW1544">
        <v>1</v>
      </c>
      <c r="AZ1544">
        <v>1</v>
      </c>
      <c r="BA1544">
        <v>26.39</v>
      </c>
      <c r="BB1544">
        <v>1</v>
      </c>
      <c r="BC1544">
        <v>1</v>
      </c>
      <c r="BD1544" t="s">
        <v>3</v>
      </c>
      <c r="BE1544" t="s">
        <v>3</v>
      </c>
      <c r="BF1544" t="s">
        <v>3</v>
      </c>
      <c r="BG1544" t="s">
        <v>3</v>
      </c>
      <c r="BH1544">
        <v>0</v>
      </c>
      <c r="BI1544">
        <v>1</v>
      </c>
      <c r="BJ1544" t="s">
        <v>23</v>
      </c>
      <c r="BM1544">
        <v>456</v>
      </c>
      <c r="BN1544">
        <v>0</v>
      </c>
      <c r="BO1544" t="s">
        <v>20</v>
      </c>
      <c r="BP1544">
        <v>1</v>
      </c>
      <c r="BQ1544">
        <v>60</v>
      </c>
      <c r="BR1544">
        <v>0</v>
      </c>
      <c r="BS1544">
        <v>26.39</v>
      </c>
      <c r="BT1544">
        <v>1</v>
      </c>
      <c r="BU1544">
        <v>1</v>
      </c>
      <c r="BV1544">
        <v>1</v>
      </c>
      <c r="BW1544">
        <v>1</v>
      </c>
      <c r="BX1544">
        <v>1</v>
      </c>
      <c r="BY1544" t="s">
        <v>3</v>
      </c>
      <c r="BZ1544">
        <v>70</v>
      </c>
      <c r="CA1544">
        <v>41</v>
      </c>
      <c r="CB1544" t="s">
        <v>3</v>
      </c>
      <c r="CE1544">
        <v>30</v>
      </c>
      <c r="CF1544">
        <v>0</v>
      </c>
      <c r="CG1544">
        <v>0</v>
      </c>
      <c r="CM1544">
        <v>0</v>
      </c>
      <c r="CN1544" t="s">
        <v>3</v>
      </c>
      <c r="CO1544">
        <v>0</v>
      </c>
      <c r="CP1544">
        <f t="shared" ref="CP1544:CP1550" si="1396">(P1544+Q1544+S1544)</f>
        <v>274.45999999999998</v>
      </c>
      <c r="CQ1544">
        <f t="shared" ref="CQ1544:CQ1550" si="1397">ROUND((ROUND((AC1544*AW1544*1),2)*BC1544),2)</f>
        <v>0</v>
      </c>
      <c r="CR1544">
        <f t="shared" ref="CR1544:CR1550" si="1398">(ROUND((ROUND(((ET1544)*AV1544*1),2)*BB1544),2)+ROUND((ROUND(((AE1544-(EU1544))*AV1544*1),2)*BS1544),2))</f>
        <v>0</v>
      </c>
      <c r="CS1544">
        <f t="shared" ref="CS1544:CS1550" si="1399">ROUND((ROUND((AE1544*AV1544*1),2)*BS1544),2)</f>
        <v>0</v>
      </c>
      <c r="CT1544">
        <f t="shared" ref="CT1544:CT1550" si="1400">ROUND((ROUND((AF1544*AV1544*1),2)*BA1544),2)</f>
        <v>15508.08</v>
      </c>
      <c r="CU1544">
        <f t="shared" ref="CU1544:CU1550" si="1401">AG1544</f>
        <v>0</v>
      </c>
      <c r="CV1544">
        <f t="shared" ref="CV1544:CV1550" si="1402">(AH1544*AV1544)</f>
        <v>57.5</v>
      </c>
      <c r="CW1544">
        <f t="shared" ref="CW1544:CX1550" si="1403">AI1544</f>
        <v>0</v>
      </c>
      <c r="CX1544">
        <f t="shared" si="1403"/>
        <v>0</v>
      </c>
      <c r="CY1544">
        <f t="shared" ref="CY1544:CY1550" si="1404">S1544*(BZ1544/100)</f>
        <v>192.12199999999999</v>
      </c>
      <c r="CZ1544">
        <f t="shared" ref="CZ1544:CZ1550" si="1405">S1544*(CA1544/100)</f>
        <v>112.52859999999998</v>
      </c>
      <c r="DC1544" t="s">
        <v>3</v>
      </c>
      <c r="DD1544" t="s">
        <v>3</v>
      </c>
      <c r="DE1544" t="s">
        <v>3</v>
      </c>
      <c r="DF1544" t="s">
        <v>3</v>
      </c>
      <c r="DG1544" t="s">
        <v>3</v>
      </c>
      <c r="DH1544" t="s">
        <v>3</v>
      </c>
      <c r="DI1544" t="s">
        <v>3</v>
      </c>
      <c r="DJ1544" t="s">
        <v>3</v>
      </c>
      <c r="DK1544" t="s">
        <v>3</v>
      </c>
      <c r="DL1544" t="s">
        <v>3</v>
      </c>
      <c r="DM1544" t="s">
        <v>3</v>
      </c>
      <c r="DN1544">
        <v>80</v>
      </c>
      <c r="DO1544">
        <v>55</v>
      </c>
      <c r="DP1544">
        <v>1.0469999999999999</v>
      </c>
      <c r="DQ1544">
        <v>1</v>
      </c>
      <c r="DU1544">
        <v>1005</v>
      </c>
      <c r="DV1544" t="s">
        <v>22</v>
      </c>
      <c r="DW1544" t="s">
        <v>22</v>
      </c>
      <c r="DX1544">
        <v>100</v>
      </c>
      <c r="DZ1544" t="s">
        <v>3</v>
      </c>
      <c r="EA1544" t="s">
        <v>3</v>
      </c>
      <c r="EB1544" t="s">
        <v>3</v>
      </c>
      <c r="EC1544" t="s">
        <v>3</v>
      </c>
      <c r="EE1544">
        <v>54687882</v>
      </c>
      <c r="EF1544">
        <v>60</v>
      </c>
      <c r="EG1544" t="s">
        <v>24</v>
      </c>
      <c r="EH1544">
        <v>0</v>
      </c>
      <c r="EI1544" t="s">
        <v>3</v>
      </c>
      <c r="EJ1544">
        <v>1</v>
      </c>
      <c r="EK1544">
        <v>456</v>
      </c>
      <c r="EL1544" t="s">
        <v>25</v>
      </c>
      <c r="EM1544" t="s">
        <v>26</v>
      </c>
      <c r="EO1544" t="s">
        <v>3</v>
      </c>
      <c r="EQ1544">
        <v>0</v>
      </c>
      <c r="ER1544">
        <v>587.65</v>
      </c>
      <c r="ES1544">
        <v>0</v>
      </c>
      <c r="ET1544">
        <v>0</v>
      </c>
      <c r="EU1544">
        <v>0</v>
      </c>
      <c r="EV1544">
        <v>587.65</v>
      </c>
      <c r="EW1544">
        <v>57.5</v>
      </c>
      <c r="EX1544">
        <v>0</v>
      </c>
      <c r="EY1544">
        <v>0</v>
      </c>
      <c r="FQ1544">
        <v>0</v>
      </c>
      <c r="FR1544">
        <f t="shared" ref="FR1544:FR1550" si="1406">ROUND(IF(AND(BH1544=3,BI1544=3),P1544,0),2)</f>
        <v>0</v>
      </c>
      <c r="FS1544">
        <v>0</v>
      </c>
      <c r="FX1544">
        <v>80</v>
      </c>
      <c r="FY1544">
        <v>55</v>
      </c>
      <c r="GA1544" t="s">
        <v>3</v>
      </c>
      <c r="GD1544">
        <v>0</v>
      </c>
      <c r="GF1544">
        <v>-1681123399</v>
      </c>
      <c r="GG1544">
        <v>2</v>
      </c>
      <c r="GH1544">
        <v>1</v>
      </c>
      <c r="GI1544">
        <v>3</v>
      </c>
      <c r="GJ1544">
        <v>0</v>
      </c>
      <c r="GK1544">
        <f>ROUND(R1544*(R12)/100,2)</f>
        <v>0</v>
      </c>
      <c r="GL1544">
        <f t="shared" ref="GL1544:GL1550" si="1407">ROUND(IF(AND(BH1544=3,BI1544=3,FS1544&lt;&gt;0),P1544,0),2)</f>
        <v>0</v>
      </c>
      <c r="GM1544">
        <f t="shared" ref="GM1544:GM1550" si="1408">ROUND(O1544+X1544+Y1544+GK1544,2)+GX1544</f>
        <v>579.11</v>
      </c>
      <c r="GN1544">
        <f t="shared" ref="GN1544:GN1550" si="1409">IF(OR(BI1544=0,BI1544=1),ROUND(O1544+X1544+Y1544+GK1544,2),0)</f>
        <v>579.11</v>
      </c>
      <c r="GO1544">
        <f t="shared" ref="GO1544:GO1550" si="1410">IF(BI1544=2,ROUND(O1544+X1544+Y1544+GK1544,2),0)</f>
        <v>0</v>
      </c>
      <c r="GP1544">
        <f t="shared" ref="GP1544:GP1550" si="1411">IF(BI1544=4,ROUND(O1544+X1544+Y1544+GK1544,2)+GX1544,0)</f>
        <v>0</v>
      </c>
      <c r="GR1544">
        <v>0</v>
      </c>
      <c r="GS1544">
        <v>3</v>
      </c>
      <c r="GT1544">
        <v>0</v>
      </c>
      <c r="GU1544" t="s">
        <v>3</v>
      </c>
      <c r="GV1544">
        <f t="shared" ref="GV1544:GV1550" si="1412">ROUND((GT1544),6)</f>
        <v>0</v>
      </c>
      <c r="GW1544">
        <v>1</v>
      </c>
      <c r="GX1544">
        <f t="shared" ref="GX1544:GX1550" si="1413">ROUND(HC1544*I1544,2)</f>
        <v>0</v>
      </c>
      <c r="HA1544">
        <v>0</v>
      </c>
      <c r="HB1544">
        <v>0</v>
      </c>
      <c r="HC1544">
        <f t="shared" ref="HC1544:HC1550" si="1414">GV1544*GW1544</f>
        <v>0</v>
      </c>
      <c r="HE1544" t="s">
        <v>3</v>
      </c>
      <c r="HF1544" t="s">
        <v>3</v>
      </c>
      <c r="HM1544" t="s">
        <v>3</v>
      </c>
      <c r="HN1544" t="s">
        <v>3</v>
      </c>
      <c r="HO1544" t="s">
        <v>3</v>
      </c>
      <c r="HP1544" t="s">
        <v>3</v>
      </c>
      <c r="HQ1544" t="s">
        <v>3</v>
      </c>
      <c r="IK1544">
        <v>0</v>
      </c>
    </row>
    <row r="1545" spans="1:245" x14ac:dyDescent="0.2">
      <c r="A1545">
        <v>18</v>
      </c>
      <c r="B1545">
        <v>1</v>
      </c>
      <c r="C1545">
        <v>716</v>
      </c>
      <c r="E1545" t="s">
        <v>27</v>
      </c>
      <c r="F1545" t="s">
        <v>28</v>
      </c>
      <c r="G1545" t="s">
        <v>29</v>
      </c>
      <c r="H1545" t="s">
        <v>30</v>
      </c>
      <c r="I1545">
        <f>I1544*J1545</f>
        <v>-8.1420000000000006E-2</v>
      </c>
      <c r="J1545">
        <v>-4.6000000000000005</v>
      </c>
      <c r="K1545">
        <v>-4.5999999999999996</v>
      </c>
      <c r="O1545">
        <f t="shared" si="1379"/>
        <v>0</v>
      </c>
      <c r="P1545">
        <f t="shared" si="1380"/>
        <v>0</v>
      </c>
      <c r="Q1545">
        <f t="shared" si="1381"/>
        <v>0</v>
      </c>
      <c r="R1545">
        <f t="shared" si="1382"/>
        <v>0</v>
      </c>
      <c r="S1545">
        <f t="shared" si="1383"/>
        <v>0</v>
      </c>
      <c r="T1545">
        <f t="shared" si="1384"/>
        <v>0</v>
      </c>
      <c r="U1545">
        <f t="shared" si="1385"/>
        <v>0</v>
      </c>
      <c r="V1545">
        <f t="shared" si="1386"/>
        <v>0</v>
      </c>
      <c r="W1545">
        <f t="shared" si="1387"/>
        <v>0</v>
      </c>
      <c r="X1545">
        <f t="shared" si="1388"/>
        <v>0</v>
      </c>
      <c r="Y1545">
        <f t="shared" si="1388"/>
        <v>0</v>
      </c>
      <c r="AA1545">
        <v>55282325</v>
      </c>
      <c r="AB1545">
        <f t="shared" si="1389"/>
        <v>0</v>
      </c>
      <c r="AC1545">
        <f t="shared" si="1390"/>
        <v>0</v>
      </c>
      <c r="AD1545">
        <f t="shared" si="1391"/>
        <v>0</v>
      </c>
      <c r="AE1545">
        <f t="shared" si="1392"/>
        <v>0</v>
      </c>
      <c r="AF1545">
        <f t="shared" si="1392"/>
        <v>0</v>
      </c>
      <c r="AG1545">
        <f t="shared" si="1393"/>
        <v>0</v>
      </c>
      <c r="AH1545">
        <f t="shared" si="1394"/>
        <v>0</v>
      </c>
      <c r="AI1545">
        <f t="shared" si="1394"/>
        <v>0</v>
      </c>
      <c r="AJ1545">
        <f t="shared" si="1395"/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1</v>
      </c>
      <c r="AW1545">
        <v>1</v>
      </c>
      <c r="AZ1545">
        <v>1</v>
      </c>
      <c r="BA1545">
        <v>1</v>
      </c>
      <c r="BB1545">
        <v>1</v>
      </c>
      <c r="BC1545">
        <v>1</v>
      </c>
      <c r="BD1545" t="s">
        <v>3</v>
      </c>
      <c r="BE1545" t="s">
        <v>3</v>
      </c>
      <c r="BF1545" t="s">
        <v>3</v>
      </c>
      <c r="BG1545" t="s">
        <v>3</v>
      </c>
      <c r="BH1545">
        <v>3</v>
      </c>
      <c r="BI1545">
        <v>1</v>
      </c>
      <c r="BJ1545" t="s">
        <v>3</v>
      </c>
      <c r="BM1545">
        <v>456</v>
      </c>
      <c r="BN1545">
        <v>0</v>
      </c>
      <c r="BO1545" t="s">
        <v>3</v>
      </c>
      <c r="BP1545">
        <v>0</v>
      </c>
      <c r="BQ1545">
        <v>60</v>
      </c>
      <c r="BR1545">
        <v>1</v>
      </c>
      <c r="BS1545">
        <v>1</v>
      </c>
      <c r="BT1545">
        <v>1</v>
      </c>
      <c r="BU1545">
        <v>1</v>
      </c>
      <c r="BV1545">
        <v>1</v>
      </c>
      <c r="BW1545">
        <v>1</v>
      </c>
      <c r="BX1545">
        <v>1</v>
      </c>
      <c r="BY1545" t="s">
        <v>3</v>
      </c>
      <c r="BZ1545">
        <v>0</v>
      </c>
      <c r="CA1545">
        <v>0</v>
      </c>
      <c r="CB1545" t="s">
        <v>3</v>
      </c>
      <c r="CE1545">
        <v>30</v>
      </c>
      <c r="CF1545">
        <v>0</v>
      </c>
      <c r="CG1545">
        <v>0</v>
      </c>
      <c r="CM1545">
        <v>0</v>
      </c>
      <c r="CN1545" t="s">
        <v>3</v>
      </c>
      <c r="CO1545">
        <v>0</v>
      </c>
      <c r="CP1545">
        <f t="shared" si="1396"/>
        <v>0</v>
      </c>
      <c r="CQ1545">
        <f t="shared" si="1397"/>
        <v>0</v>
      </c>
      <c r="CR1545">
        <f t="shared" si="1398"/>
        <v>0</v>
      </c>
      <c r="CS1545">
        <f t="shared" si="1399"/>
        <v>0</v>
      </c>
      <c r="CT1545">
        <f t="shared" si="1400"/>
        <v>0</v>
      </c>
      <c r="CU1545">
        <f t="shared" si="1401"/>
        <v>0</v>
      </c>
      <c r="CV1545">
        <f t="shared" si="1402"/>
        <v>0</v>
      </c>
      <c r="CW1545">
        <f t="shared" si="1403"/>
        <v>0</v>
      </c>
      <c r="CX1545">
        <f t="shared" si="1403"/>
        <v>0</v>
      </c>
      <c r="CY1545">
        <f t="shared" si="1404"/>
        <v>0</v>
      </c>
      <c r="CZ1545">
        <f t="shared" si="1405"/>
        <v>0</v>
      </c>
      <c r="DC1545" t="s">
        <v>3</v>
      </c>
      <c r="DD1545" t="s">
        <v>3</v>
      </c>
      <c r="DE1545" t="s">
        <v>3</v>
      </c>
      <c r="DF1545" t="s">
        <v>3</v>
      </c>
      <c r="DG1545" t="s">
        <v>3</v>
      </c>
      <c r="DH1545" t="s">
        <v>3</v>
      </c>
      <c r="DI1545" t="s">
        <v>3</v>
      </c>
      <c r="DJ1545" t="s">
        <v>3</v>
      </c>
      <c r="DK1545" t="s">
        <v>3</v>
      </c>
      <c r="DL1545" t="s">
        <v>3</v>
      </c>
      <c r="DM1545" t="s">
        <v>3</v>
      </c>
      <c r="DN1545">
        <v>80</v>
      </c>
      <c r="DO1545">
        <v>55</v>
      </c>
      <c r="DP1545">
        <v>1.0469999999999999</v>
      </c>
      <c r="DQ1545">
        <v>1</v>
      </c>
      <c r="DU1545">
        <v>1009</v>
      </c>
      <c r="DV1545" t="s">
        <v>30</v>
      </c>
      <c r="DW1545" t="s">
        <v>30</v>
      </c>
      <c r="DX1545">
        <v>1000</v>
      </c>
      <c r="DZ1545" t="s">
        <v>3</v>
      </c>
      <c r="EA1545" t="s">
        <v>3</v>
      </c>
      <c r="EB1545" t="s">
        <v>3</v>
      </c>
      <c r="EC1545" t="s">
        <v>3</v>
      </c>
      <c r="EE1545">
        <v>54687882</v>
      </c>
      <c r="EF1545">
        <v>60</v>
      </c>
      <c r="EG1545" t="s">
        <v>24</v>
      </c>
      <c r="EH1545">
        <v>0</v>
      </c>
      <c r="EI1545" t="s">
        <v>3</v>
      </c>
      <c r="EJ1545">
        <v>1</v>
      </c>
      <c r="EK1545">
        <v>456</v>
      </c>
      <c r="EL1545" t="s">
        <v>25</v>
      </c>
      <c r="EM1545" t="s">
        <v>26</v>
      </c>
      <c r="EO1545" t="s">
        <v>3</v>
      </c>
      <c r="EQ1545">
        <v>32768</v>
      </c>
      <c r="ER1545">
        <v>0</v>
      </c>
      <c r="ES1545">
        <v>0</v>
      </c>
      <c r="ET1545">
        <v>0</v>
      </c>
      <c r="EU1545">
        <v>0</v>
      </c>
      <c r="EV1545">
        <v>0</v>
      </c>
      <c r="EW1545">
        <v>0</v>
      </c>
      <c r="EX1545">
        <v>0</v>
      </c>
      <c r="FQ1545">
        <v>0</v>
      </c>
      <c r="FR1545">
        <f t="shared" si="1406"/>
        <v>0</v>
      </c>
      <c r="FS1545">
        <v>0</v>
      </c>
      <c r="FX1545">
        <v>80</v>
      </c>
      <c r="FY1545">
        <v>55</v>
      </c>
      <c r="GA1545" t="s">
        <v>3</v>
      </c>
      <c r="GD1545">
        <v>0</v>
      </c>
      <c r="GF1545">
        <v>1489638031</v>
      </c>
      <c r="GG1545">
        <v>2</v>
      </c>
      <c r="GH1545">
        <v>1</v>
      </c>
      <c r="GI1545">
        <v>3</v>
      </c>
      <c r="GJ1545">
        <v>0</v>
      </c>
      <c r="GK1545">
        <f>ROUND(R1545*(R12)/100,2)</f>
        <v>0</v>
      </c>
      <c r="GL1545">
        <f t="shared" si="1407"/>
        <v>0</v>
      </c>
      <c r="GM1545">
        <f t="shared" si="1408"/>
        <v>0</v>
      </c>
      <c r="GN1545">
        <f t="shared" si="1409"/>
        <v>0</v>
      </c>
      <c r="GO1545">
        <f t="shared" si="1410"/>
        <v>0</v>
      </c>
      <c r="GP1545">
        <f t="shared" si="1411"/>
        <v>0</v>
      </c>
      <c r="GR1545">
        <v>0</v>
      </c>
      <c r="GS1545">
        <v>3</v>
      </c>
      <c r="GT1545">
        <v>0</v>
      </c>
      <c r="GU1545" t="s">
        <v>3</v>
      </c>
      <c r="GV1545">
        <f t="shared" si="1412"/>
        <v>0</v>
      </c>
      <c r="GW1545">
        <v>1</v>
      </c>
      <c r="GX1545">
        <f t="shared" si="1413"/>
        <v>0</v>
      </c>
      <c r="HA1545">
        <v>0</v>
      </c>
      <c r="HB1545">
        <v>0</v>
      </c>
      <c r="HC1545">
        <f t="shared" si="1414"/>
        <v>0</v>
      </c>
      <c r="HE1545" t="s">
        <v>3</v>
      </c>
      <c r="HF1545" t="s">
        <v>3</v>
      </c>
      <c r="HM1545" t="s">
        <v>3</v>
      </c>
      <c r="HN1545" t="s">
        <v>3</v>
      </c>
      <c r="HO1545" t="s">
        <v>3</v>
      </c>
      <c r="HP1545" t="s">
        <v>3</v>
      </c>
      <c r="HQ1545" t="s">
        <v>3</v>
      </c>
      <c r="IK1545">
        <v>0</v>
      </c>
    </row>
    <row r="1546" spans="1:245" x14ac:dyDescent="0.2">
      <c r="A1546">
        <v>17</v>
      </c>
      <c r="B1546">
        <v>1</v>
      </c>
      <c r="C1546">
        <f>ROW(SmtRes!A717)</f>
        <v>717</v>
      </c>
      <c r="D1546">
        <f>ROW(EtalonRes!A759)</f>
        <v>759</v>
      </c>
      <c r="E1546" t="s">
        <v>31</v>
      </c>
      <c r="F1546" t="s">
        <v>32</v>
      </c>
      <c r="G1546" t="s">
        <v>33</v>
      </c>
      <c r="H1546" t="s">
        <v>34</v>
      </c>
      <c r="I1546">
        <v>2.0499999999999998</v>
      </c>
      <c r="J1546">
        <v>0</v>
      </c>
      <c r="K1546">
        <v>2.0499999999999998</v>
      </c>
      <c r="O1546">
        <f t="shared" si="1379"/>
        <v>331.72</v>
      </c>
      <c r="P1546">
        <f t="shared" si="1380"/>
        <v>0</v>
      </c>
      <c r="Q1546">
        <f t="shared" si="1381"/>
        <v>0</v>
      </c>
      <c r="R1546">
        <f t="shared" si="1382"/>
        <v>0</v>
      </c>
      <c r="S1546">
        <f t="shared" si="1383"/>
        <v>331.72</v>
      </c>
      <c r="T1546">
        <f t="shared" si="1384"/>
        <v>0</v>
      </c>
      <c r="U1546">
        <f t="shared" si="1385"/>
        <v>1.2299999999999998</v>
      </c>
      <c r="V1546">
        <f t="shared" si="1386"/>
        <v>0</v>
      </c>
      <c r="W1546">
        <f t="shared" si="1387"/>
        <v>0</v>
      </c>
      <c r="X1546">
        <f t="shared" si="1388"/>
        <v>275.33</v>
      </c>
      <c r="Y1546">
        <f t="shared" si="1388"/>
        <v>136.01</v>
      </c>
      <c r="AA1546">
        <v>55282325</v>
      </c>
      <c r="AB1546">
        <f t="shared" si="1389"/>
        <v>6.13</v>
      </c>
      <c r="AC1546">
        <f t="shared" si="1390"/>
        <v>0</v>
      </c>
      <c r="AD1546">
        <f t="shared" si="1391"/>
        <v>0</v>
      </c>
      <c r="AE1546">
        <f t="shared" si="1392"/>
        <v>0</v>
      </c>
      <c r="AF1546">
        <f t="shared" si="1392"/>
        <v>6.13</v>
      </c>
      <c r="AG1546">
        <f t="shared" si="1393"/>
        <v>0</v>
      </c>
      <c r="AH1546">
        <f t="shared" si="1394"/>
        <v>0.6</v>
      </c>
      <c r="AI1546">
        <f t="shared" si="1394"/>
        <v>0</v>
      </c>
      <c r="AJ1546">
        <f t="shared" si="1395"/>
        <v>0</v>
      </c>
      <c r="AK1546">
        <v>6.13</v>
      </c>
      <c r="AL1546">
        <v>0</v>
      </c>
      <c r="AM1546">
        <v>0</v>
      </c>
      <c r="AN1546">
        <v>0</v>
      </c>
      <c r="AO1546">
        <v>6.13</v>
      </c>
      <c r="AP1546">
        <v>0</v>
      </c>
      <c r="AQ1546">
        <v>0.6</v>
      </c>
      <c r="AR1546">
        <v>0</v>
      </c>
      <c r="AS1546">
        <v>0</v>
      </c>
      <c r="AT1546">
        <v>83</v>
      </c>
      <c r="AU1546">
        <v>41</v>
      </c>
      <c r="AV1546">
        <v>1</v>
      </c>
      <c r="AW1546">
        <v>1</v>
      </c>
      <c r="AZ1546">
        <v>1</v>
      </c>
      <c r="BA1546">
        <v>26.39</v>
      </c>
      <c r="BB1546">
        <v>1</v>
      </c>
      <c r="BC1546">
        <v>1</v>
      </c>
      <c r="BD1546" t="s">
        <v>3</v>
      </c>
      <c r="BE1546" t="s">
        <v>3</v>
      </c>
      <c r="BF1546" t="s">
        <v>3</v>
      </c>
      <c r="BG1546" t="s">
        <v>3</v>
      </c>
      <c r="BH1546">
        <v>0</v>
      </c>
      <c r="BI1546">
        <v>1</v>
      </c>
      <c r="BJ1546" t="s">
        <v>35</v>
      </c>
      <c r="BM1546">
        <v>478</v>
      </c>
      <c r="BN1546">
        <v>0</v>
      </c>
      <c r="BO1546" t="s">
        <v>32</v>
      </c>
      <c r="BP1546">
        <v>1</v>
      </c>
      <c r="BQ1546">
        <v>60</v>
      </c>
      <c r="BR1546">
        <v>0</v>
      </c>
      <c r="BS1546">
        <v>26.39</v>
      </c>
      <c r="BT1546">
        <v>1</v>
      </c>
      <c r="BU1546">
        <v>1</v>
      </c>
      <c r="BV1546">
        <v>1</v>
      </c>
      <c r="BW1546">
        <v>1</v>
      </c>
      <c r="BX1546">
        <v>1</v>
      </c>
      <c r="BY1546" t="s">
        <v>3</v>
      </c>
      <c r="BZ1546">
        <v>83</v>
      </c>
      <c r="CA1546">
        <v>41</v>
      </c>
      <c r="CB1546" t="s">
        <v>3</v>
      </c>
      <c r="CE1546">
        <v>30</v>
      </c>
      <c r="CF1546">
        <v>0</v>
      </c>
      <c r="CG1546">
        <v>0</v>
      </c>
      <c r="CM1546">
        <v>0</v>
      </c>
      <c r="CN1546" t="s">
        <v>3</v>
      </c>
      <c r="CO1546">
        <v>0</v>
      </c>
      <c r="CP1546">
        <f t="shared" si="1396"/>
        <v>331.72</v>
      </c>
      <c r="CQ1546">
        <f t="shared" si="1397"/>
        <v>0</v>
      </c>
      <c r="CR1546">
        <f t="shared" si="1398"/>
        <v>0</v>
      </c>
      <c r="CS1546">
        <f t="shared" si="1399"/>
        <v>0</v>
      </c>
      <c r="CT1546">
        <f t="shared" si="1400"/>
        <v>161.77000000000001</v>
      </c>
      <c r="CU1546">
        <f t="shared" si="1401"/>
        <v>0</v>
      </c>
      <c r="CV1546">
        <f t="shared" si="1402"/>
        <v>0.6</v>
      </c>
      <c r="CW1546">
        <f t="shared" si="1403"/>
        <v>0</v>
      </c>
      <c r="CX1546">
        <f t="shared" si="1403"/>
        <v>0</v>
      </c>
      <c r="CY1546">
        <f t="shared" si="1404"/>
        <v>275.32760000000002</v>
      </c>
      <c r="CZ1546">
        <f t="shared" si="1405"/>
        <v>136.0052</v>
      </c>
      <c r="DC1546" t="s">
        <v>3</v>
      </c>
      <c r="DD1546" t="s">
        <v>3</v>
      </c>
      <c r="DE1546" t="s">
        <v>3</v>
      </c>
      <c r="DF1546" t="s">
        <v>3</v>
      </c>
      <c r="DG1546" t="s">
        <v>3</v>
      </c>
      <c r="DH1546" t="s">
        <v>3</v>
      </c>
      <c r="DI1546" t="s">
        <v>3</v>
      </c>
      <c r="DJ1546" t="s">
        <v>3</v>
      </c>
      <c r="DK1546" t="s">
        <v>3</v>
      </c>
      <c r="DL1546" t="s">
        <v>3</v>
      </c>
      <c r="DM1546" t="s">
        <v>3</v>
      </c>
      <c r="DN1546">
        <v>100</v>
      </c>
      <c r="DO1546">
        <v>64</v>
      </c>
      <c r="DP1546">
        <v>1.0249999999999999</v>
      </c>
      <c r="DQ1546">
        <v>1</v>
      </c>
      <c r="DU1546">
        <v>1013</v>
      </c>
      <c r="DV1546" t="s">
        <v>34</v>
      </c>
      <c r="DW1546" t="s">
        <v>34</v>
      </c>
      <c r="DX1546">
        <v>1</v>
      </c>
      <c r="DZ1546" t="s">
        <v>3</v>
      </c>
      <c r="EA1546" t="s">
        <v>3</v>
      </c>
      <c r="EB1546" t="s">
        <v>3</v>
      </c>
      <c r="EC1546" t="s">
        <v>3</v>
      </c>
      <c r="EE1546">
        <v>54687904</v>
      </c>
      <c r="EF1546">
        <v>60</v>
      </c>
      <c r="EG1546" t="s">
        <v>24</v>
      </c>
      <c r="EH1546">
        <v>0</v>
      </c>
      <c r="EI1546" t="s">
        <v>3</v>
      </c>
      <c r="EJ1546">
        <v>1</v>
      </c>
      <c r="EK1546">
        <v>478</v>
      </c>
      <c r="EL1546" t="s">
        <v>36</v>
      </c>
      <c r="EM1546" t="s">
        <v>37</v>
      </c>
      <c r="EO1546" t="s">
        <v>3</v>
      </c>
      <c r="EQ1546">
        <v>0</v>
      </c>
      <c r="ER1546">
        <v>6.13</v>
      </c>
      <c r="ES1546">
        <v>0</v>
      </c>
      <c r="ET1546">
        <v>0</v>
      </c>
      <c r="EU1546">
        <v>0</v>
      </c>
      <c r="EV1546">
        <v>6.13</v>
      </c>
      <c r="EW1546">
        <v>0.6</v>
      </c>
      <c r="EX1546">
        <v>0</v>
      </c>
      <c r="EY1546">
        <v>0</v>
      </c>
      <c r="FQ1546">
        <v>0</v>
      </c>
      <c r="FR1546">
        <f t="shared" si="1406"/>
        <v>0</v>
      </c>
      <c r="FS1546">
        <v>0</v>
      </c>
      <c r="FX1546">
        <v>100</v>
      </c>
      <c r="FY1546">
        <v>64</v>
      </c>
      <c r="GA1546" t="s">
        <v>3</v>
      </c>
      <c r="GD1546">
        <v>0</v>
      </c>
      <c r="GF1546">
        <v>-750453579</v>
      </c>
      <c r="GG1546">
        <v>2</v>
      </c>
      <c r="GH1546">
        <v>1</v>
      </c>
      <c r="GI1546">
        <v>3</v>
      </c>
      <c r="GJ1546">
        <v>0</v>
      </c>
      <c r="GK1546">
        <f>ROUND(R1546*(R12)/100,2)</f>
        <v>0</v>
      </c>
      <c r="GL1546">
        <f t="shared" si="1407"/>
        <v>0</v>
      </c>
      <c r="GM1546">
        <f t="shared" si="1408"/>
        <v>743.06</v>
      </c>
      <c r="GN1546">
        <f t="shared" si="1409"/>
        <v>743.06</v>
      </c>
      <c r="GO1546">
        <f t="shared" si="1410"/>
        <v>0</v>
      </c>
      <c r="GP1546">
        <f t="shared" si="1411"/>
        <v>0</v>
      </c>
      <c r="GR1546">
        <v>0</v>
      </c>
      <c r="GS1546">
        <v>3</v>
      </c>
      <c r="GT1546">
        <v>0</v>
      </c>
      <c r="GU1546" t="s">
        <v>3</v>
      </c>
      <c r="GV1546">
        <f t="shared" si="1412"/>
        <v>0</v>
      </c>
      <c r="GW1546">
        <v>1</v>
      </c>
      <c r="GX1546">
        <f t="shared" si="1413"/>
        <v>0</v>
      </c>
      <c r="HA1546">
        <v>0</v>
      </c>
      <c r="HB1546">
        <v>0</v>
      </c>
      <c r="HC1546">
        <f t="shared" si="1414"/>
        <v>0</v>
      </c>
      <c r="HE1546" t="s">
        <v>3</v>
      </c>
      <c r="HF1546" t="s">
        <v>3</v>
      </c>
      <c r="HM1546" t="s">
        <v>3</v>
      </c>
      <c r="HN1546" t="s">
        <v>3</v>
      </c>
      <c r="HO1546" t="s">
        <v>3</v>
      </c>
      <c r="HP1546" t="s">
        <v>3</v>
      </c>
      <c r="HQ1546" t="s">
        <v>3</v>
      </c>
      <c r="IK1546">
        <v>0</v>
      </c>
    </row>
    <row r="1547" spans="1:245" x14ac:dyDescent="0.2">
      <c r="A1547">
        <v>17</v>
      </c>
      <c r="B1547">
        <v>1</v>
      </c>
      <c r="C1547">
        <f>ROW(SmtRes!A719)</f>
        <v>719</v>
      </c>
      <c r="D1547">
        <f>ROW(EtalonRes!A761)</f>
        <v>761</v>
      </c>
      <c r="E1547" t="s">
        <v>38</v>
      </c>
      <c r="F1547" t="s">
        <v>39</v>
      </c>
      <c r="G1547" t="s">
        <v>40</v>
      </c>
      <c r="H1547" t="s">
        <v>22</v>
      </c>
      <c r="I1547">
        <f>ROUND(1.67/100,9)</f>
        <v>1.67E-2</v>
      </c>
      <c r="J1547">
        <v>0</v>
      </c>
      <c r="K1547">
        <f>ROUND(1.67/100,9)</f>
        <v>1.67E-2</v>
      </c>
      <c r="O1547">
        <f t="shared" si="1379"/>
        <v>84.45</v>
      </c>
      <c r="P1547">
        <f t="shared" si="1380"/>
        <v>0</v>
      </c>
      <c r="Q1547">
        <f t="shared" si="1381"/>
        <v>0</v>
      </c>
      <c r="R1547">
        <f t="shared" si="1382"/>
        <v>0</v>
      </c>
      <c r="S1547">
        <f t="shared" si="1383"/>
        <v>84.45</v>
      </c>
      <c r="T1547">
        <f t="shared" si="1384"/>
        <v>0</v>
      </c>
      <c r="U1547">
        <f t="shared" si="1385"/>
        <v>0.29074699999999998</v>
      </c>
      <c r="V1547">
        <f t="shared" si="1386"/>
        <v>0</v>
      </c>
      <c r="W1547">
        <f t="shared" si="1387"/>
        <v>0</v>
      </c>
      <c r="X1547">
        <f t="shared" si="1388"/>
        <v>59.12</v>
      </c>
      <c r="Y1547">
        <f t="shared" si="1388"/>
        <v>34.619999999999997</v>
      </c>
      <c r="AA1547">
        <v>55282325</v>
      </c>
      <c r="AB1547">
        <f t="shared" si="1389"/>
        <v>191.34</v>
      </c>
      <c r="AC1547">
        <f t="shared" si="1390"/>
        <v>0</v>
      </c>
      <c r="AD1547">
        <f t="shared" si="1391"/>
        <v>0</v>
      </c>
      <c r="AE1547">
        <f t="shared" si="1392"/>
        <v>0</v>
      </c>
      <c r="AF1547">
        <f t="shared" si="1392"/>
        <v>191.34</v>
      </c>
      <c r="AG1547">
        <f t="shared" si="1393"/>
        <v>0</v>
      </c>
      <c r="AH1547">
        <f t="shared" si="1394"/>
        <v>17.41</v>
      </c>
      <c r="AI1547">
        <f t="shared" si="1394"/>
        <v>0</v>
      </c>
      <c r="AJ1547">
        <f t="shared" si="1395"/>
        <v>0</v>
      </c>
      <c r="AK1547">
        <v>191.34</v>
      </c>
      <c r="AL1547">
        <v>0</v>
      </c>
      <c r="AM1547">
        <v>0</v>
      </c>
      <c r="AN1547">
        <v>0</v>
      </c>
      <c r="AO1547">
        <v>191.34</v>
      </c>
      <c r="AP1547">
        <v>0</v>
      </c>
      <c r="AQ1547">
        <v>17.41</v>
      </c>
      <c r="AR1547">
        <v>0</v>
      </c>
      <c r="AS1547">
        <v>0</v>
      </c>
      <c r="AT1547">
        <v>70</v>
      </c>
      <c r="AU1547">
        <v>41</v>
      </c>
      <c r="AV1547">
        <v>1</v>
      </c>
      <c r="AW1547">
        <v>1</v>
      </c>
      <c r="AZ1547">
        <v>1</v>
      </c>
      <c r="BA1547">
        <v>26.39</v>
      </c>
      <c r="BB1547">
        <v>1</v>
      </c>
      <c r="BC1547">
        <v>1</v>
      </c>
      <c r="BD1547" t="s">
        <v>3</v>
      </c>
      <c r="BE1547" t="s">
        <v>3</v>
      </c>
      <c r="BF1547" t="s">
        <v>3</v>
      </c>
      <c r="BG1547" t="s">
        <v>3</v>
      </c>
      <c r="BH1547">
        <v>0</v>
      </c>
      <c r="BI1547">
        <v>1</v>
      </c>
      <c r="BJ1547" t="s">
        <v>41</v>
      </c>
      <c r="BM1547">
        <v>441</v>
      </c>
      <c r="BN1547">
        <v>0</v>
      </c>
      <c r="BO1547" t="s">
        <v>39</v>
      </c>
      <c r="BP1547">
        <v>1</v>
      </c>
      <c r="BQ1547">
        <v>60</v>
      </c>
      <c r="BR1547">
        <v>0</v>
      </c>
      <c r="BS1547">
        <v>26.39</v>
      </c>
      <c r="BT1547">
        <v>1</v>
      </c>
      <c r="BU1547">
        <v>1</v>
      </c>
      <c r="BV1547">
        <v>1</v>
      </c>
      <c r="BW1547">
        <v>1</v>
      </c>
      <c r="BX1547">
        <v>1</v>
      </c>
      <c r="BY1547" t="s">
        <v>3</v>
      </c>
      <c r="BZ1547">
        <v>70</v>
      </c>
      <c r="CA1547">
        <v>41</v>
      </c>
      <c r="CB1547" t="s">
        <v>3</v>
      </c>
      <c r="CE1547">
        <v>30</v>
      </c>
      <c r="CF1547">
        <v>0</v>
      </c>
      <c r="CG1547">
        <v>0</v>
      </c>
      <c r="CM1547">
        <v>0</v>
      </c>
      <c r="CN1547" t="s">
        <v>3</v>
      </c>
      <c r="CO1547">
        <v>0</v>
      </c>
      <c r="CP1547">
        <f t="shared" si="1396"/>
        <v>84.45</v>
      </c>
      <c r="CQ1547">
        <f t="shared" si="1397"/>
        <v>0</v>
      </c>
      <c r="CR1547">
        <f t="shared" si="1398"/>
        <v>0</v>
      </c>
      <c r="CS1547">
        <f t="shared" si="1399"/>
        <v>0</v>
      </c>
      <c r="CT1547">
        <f t="shared" si="1400"/>
        <v>5049.46</v>
      </c>
      <c r="CU1547">
        <f t="shared" si="1401"/>
        <v>0</v>
      </c>
      <c r="CV1547">
        <f t="shared" si="1402"/>
        <v>17.41</v>
      </c>
      <c r="CW1547">
        <f t="shared" si="1403"/>
        <v>0</v>
      </c>
      <c r="CX1547">
        <f t="shared" si="1403"/>
        <v>0</v>
      </c>
      <c r="CY1547">
        <f t="shared" si="1404"/>
        <v>59.114999999999995</v>
      </c>
      <c r="CZ1547">
        <f t="shared" si="1405"/>
        <v>34.624499999999998</v>
      </c>
      <c r="DC1547" t="s">
        <v>3</v>
      </c>
      <c r="DD1547" t="s">
        <v>3</v>
      </c>
      <c r="DE1547" t="s">
        <v>3</v>
      </c>
      <c r="DF1547" t="s">
        <v>3</v>
      </c>
      <c r="DG1547" t="s">
        <v>3</v>
      </c>
      <c r="DH1547" t="s">
        <v>3</v>
      </c>
      <c r="DI1547" t="s">
        <v>3</v>
      </c>
      <c r="DJ1547" t="s">
        <v>3</v>
      </c>
      <c r="DK1547" t="s">
        <v>3</v>
      </c>
      <c r="DL1547" t="s">
        <v>3</v>
      </c>
      <c r="DM1547" t="s">
        <v>3</v>
      </c>
      <c r="DN1547">
        <v>80</v>
      </c>
      <c r="DO1547">
        <v>55</v>
      </c>
      <c r="DP1547">
        <v>1.0469999999999999</v>
      </c>
      <c r="DQ1547">
        <v>1</v>
      </c>
      <c r="DU1547">
        <v>1005</v>
      </c>
      <c r="DV1547" t="s">
        <v>22</v>
      </c>
      <c r="DW1547" t="s">
        <v>22</v>
      </c>
      <c r="DX1547">
        <v>100</v>
      </c>
      <c r="DZ1547" t="s">
        <v>3</v>
      </c>
      <c r="EA1547" t="s">
        <v>3</v>
      </c>
      <c r="EB1547" t="s">
        <v>3</v>
      </c>
      <c r="EC1547" t="s">
        <v>3</v>
      </c>
      <c r="EE1547">
        <v>54687867</v>
      </c>
      <c r="EF1547">
        <v>60</v>
      </c>
      <c r="EG1547" t="s">
        <v>24</v>
      </c>
      <c r="EH1547">
        <v>0</v>
      </c>
      <c r="EI1547" t="s">
        <v>3</v>
      </c>
      <c r="EJ1547">
        <v>1</v>
      </c>
      <c r="EK1547">
        <v>441</v>
      </c>
      <c r="EL1547" t="s">
        <v>42</v>
      </c>
      <c r="EM1547" t="s">
        <v>43</v>
      </c>
      <c r="EO1547" t="s">
        <v>3</v>
      </c>
      <c r="EQ1547">
        <v>0</v>
      </c>
      <c r="ER1547">
        <v>191.34</v>
      </c>
      <c r="ES1547">
        <v>0</v>
      </c>
      <c r="ET1547">
        <v>0</v>
      </c>
      <c r="EU1547">
        <v>0</v>
      </c>
      <c r="EV1547">
        <v>191.34</v>
      </c>
      <c r="EW1547">
        <v>17.41</v>
      </c>
      <c r="EX1547">
        <v>0</v>
      </c>
      <c r="EY1547">
        <v>0</v>
      </c>
      <c r="FQ1547">
        <v>0</v>
      </c>
      <c r="FR1547">
        <f t="shared" si="1406"/>
        <v>0</v>
      </c>
      <c r="FS1547">
        <v>0</v>
      </c>
      <c r="FX1547">
        <v>80</v>
      </c>
      <c r="FY1547">
        <v>55</v>
      </c>
      <c r="GA1547" t="s">
        <v>3</v>
      </c>
      <c r="GD1547">
        <v>0</v>
      </c>
      <c r="GF1547">
        <v>-839833208</v>
      </c>
      <c r="GG1547">
        <v>2</v>
      </c>
      <c r="GH1547">
        <v>1</v>
      </c>
      <c r="GI1547">
        <v>3</v>
      </c>
      <c r="GJ1547">
        <v>0</v>
      </c>
      <c r="GK1547">
        <f>ROUND(R1547*(R12)/100,2)</f>
        <v>0</v>
      </c>
      <c r="GL1547">
        <f t="shared" si="1407"/>
        <v>0</v>
      </c>
      <c r="GM1547">
        <f t="shared" si="1408"/>
        <v>178.19</v>
      </c>
      <c r="GN1547">
        <f t="shared" si="1409"/>
        <v>178.19</v>
      </c>
      <c r="GO1547">
        <f t="shared" si="1410"/>
        <v>0</v>
      </c>
      <c r="GP1547">
        <f t="shared" si="1411"/>
        <v>0</v>
      </c>
      <c r="GR1547">
        <v>0</v>
      </c>
      <c r="GS1547">
        <v>3</v>
      </c>
      <c r="GT1547">
        <v>0</v>
      </c>
      <c r="GU1547" t="s">
        <v>3</v>
      </c>
      <c r="GV1547">
        <f t="shared" si="1412"/>
        <v>0</v>
      </c>
      <c r="GW1547">
        <v>1</v>
      </c>
      <c r="GX1547">
        <f t="shared" si="1413"/>
        <v>0</v>
      </c>
      <c r="HA1547">
        <v>0</v>
      </c>
      <c r="HB1547">
        <v>0</v>
      </c>
      <c r="HC1547">
        <f t="shared" si="1414"/>
        <v>0</v>
      </c>
      <c r="HE1547" t="s">
        <v>3</v>
      </c>
      <c r="HF1547" t="s">
        <v>3</v>
      </c>
      <c r="HM1547" t="s">
        <v>3</v>
      </c>
      <c r="HN1547" t="s">
        <v>3</v>
      </c>
      <c r="HO1547" t="s">
        <v>3</v>
      </c>
      <c r="HP1547" t="s">
        <v>3</v>
      </c>
      <c r="HQ1547" t="s">
        <v>3</v>
      </c>
      <c r="IK1547">
        <v>0</v>
      </c>
    </row>
    <row r="1548" spans="1:245" x14ac:dyDescent="0.2">
      <c r="A1548">
        <v>18</v>
      </c>
      <c r="B1548">
        <v>1</v>
      </c>
      <c r="C1548">
        <v>719</v>
      </c>
      <c r="E1548" t="s">
        <v>44</v>
      </c>
      <c r="F1548" t="s">
        <v>28</v>
      </c>
      <c r="G1548" t="s">
        <v>29</v>
      </c>
      <c r="H1548" t="s">
        <v>30</v>
      </c>
      <c r="I1548">
        <f>I1547*J1548</f>
        <v>-1.7034000000000001E-2</v>
      </c>
      <c r="J1548">
        <v>-1.02</v>
      </c>
      <c r="K1548">
        <v>-1.02</v>
      </c>
      <c r="O1548">
        <f t="shared" si="1379"/>
        <v>0</v>
      </c>
      <c r="P1548">
        <f t="shared" si="1380"/>
        <v>0</v>
      </c>
      <c r="Q1548">
        <f t="shared" si="1381"/>
        <v>0</v>
      </c>
      <c r="R1548">
        <f t="shared" si="1382"/>
        <v>0</v>
      </c>
      <c r="S1548">
        <f t="shared" si="1383"/>
        <v>0</v>
      </c>
      <c r="T1548">
        <f t="shared" si="1384"/>
        <v>0</v>
      </c>
      <c r="U1548">
        <f t="shared" si="1385"/>
        <v>0</v>
      </c>
      <c r="V1548">
        <f t="shared" si="1386"/>
        <v>0</v>
      </c>
      <c r="W1548">
        <f t="shared" si="1387"/>
        <v>0</v>
      </c>
      <c r="X1548">
        <f t="shared" si="1388"/>
        <v>0</v>
      </c>
      <c r="Y1548">
        <f t="shared" si="1388"/>
        <v>0</v>
      </c>
      <c r="AA1548">
        <v>55282325</v>
      </c>
      <c r="AB1548">
        <f t="shared" si="1389"/>
        <v>0</v>
      </c>
      <c r="AC1548">
        <f t="shared" si="1390"/>
        <v>0</v>
      </c>
      <c r="AD1548">
        <f t="shared" si="1391"/>
        <v>0</v>
      </c>
      <c r="AE1548">
        <f t="shared" si="1392"/>
        <v>0</v>
      </c>
      <c r="AF1548">
        <f t="shared" si="1392"/>
        <v>0</v>
      </c>
      <c r="AG1548">
        <f t="shared" si="1393"/>
        <v>0</v>
      </c>
      <c r="AH1548">
        <f t="shared" si="1394"/>
        <v>0</v>
      </c>
      <c r="AI1548">
        <f t="shared" si="1394"/>
        <v>0</v>
      </c>
      <c r="AJ1548">
        <f t="shared" si="1395"/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1</v>
      </c>
      <c r="AW1548">
        <v>1</v>
      </c>
      <c r="AZ1548">
        <v>1</v>
      </c>
      <c r="BA1548">
        <v>1</v>
      </c>
      <c r="BB1548">
        <v>1</v>
      </c>
      <c r="BC1548">
        <v>1</v>
      </c>
      <c r="BD1548" t="s">
        <v>3</v>
      </c>
      <c r="BE1548" t="s">
        <v>3</v>
      </c>
      <c r="BF1548" t="s">
        <v>3</v>
      </c>
      <c r="BG1548" t="s">
        <v>3</v>
      </c>
      <c r="BH1548">
        <v>3</v>
      </c>
      <c r="BI1548">
        <v>1</v>
      </c>
      <c r="BJ1548" t="s">
        <v>3</v>
      </c>
      <c r="BM1548">
        <v>441</v>
      </c>
      <c r="BN1548">
        <v>0</v>
      </c>
      <c r="BO1548" t="s">
        <v>3</v>
      </c>
      <c r="BP1548">
        <v>0</v>
      </c>
      <c r="BQ1548">
        <v>60</v>
      </c>
      <c r="BR1548">
        <v>1</v>
      </c>
      <c r="BS1548">
        <v>1</v>
      </c>
      <c r="BT1548">
        <v>1</v>
      </c>
      <c r="BU1548">
        <v>1</v>
      </c>
      <c r="BV1548">
        <v>1</v>
      </c>
      <c r="BW1548">
        <v>1</v>
      </c>
      <c r="BX1548">
        <v>1</v>
      </c>
      <c r="BY1548" t="s">
        <v>3</v>
      </c>
      <c r="BZ1548">
        <v>0</v>
      </c>
      <c r="CA1548">
        <v>0</v>
      </c>
      <c r="CB1548" t="s">
        <v>3</v>
      </c>
      <c r="CE1548">
        <v>30</v>
      </c>
      <c r="CF1548">
        <v>0</v>
      </c>
      <c r="CG1548">
        <v>0</v>
      </c>
      <c r="CM1548">
        <v>0</v>
      </c>
      <c r="CN1548" t="s">
        <v>3</v>
      </c>
      <c r="CO1548">
        <v>0</v>
      </c>
      <c r="CP1548">
        <f t="shared" si="1396"/>
        <v>0</v>
      </c>
      <c r="CQ1548">
        <f t="shared" si="1397"/>
        <v>0</v>
      </c>
      <c r="CR1548">
        <f t="shared" si="1398"/>
        <v>0</v>
      </c>
      <c r="CS1548">
        <f t="shared" si="1399"/>
        <v>0</v>
      </c>
      <c r="CT1548">
        <f t="shared" si="1400"/>
        <v>0</v>
      </c>
      <c r="CU1548">
        <f t="shared" si="1401"/>
        <v>0</v>
      </c>
      <c r="CV1548">
        <f t="shared" si="1402"/>
        <v>0</v>
      </c>
      <c r="CW1548">
        <f t="shared" si="1403"/>
        <v>0</v>
      </c>
      <c r="CX1548">
        <f t="shared" si="1403"/>
        <v>0</v>
      </c>
      <c r="CY1548">
        <f t="shared" si="1404"/>
        <v>0</v>
      </c>
      <c r="CZ1548">
        <f t="shared" si="1405"/>
        <v>0</v>
      </c>
      <c r="DC1548" t="s">
        <v>3</v>
      </c>
      <c r="DD1548" t="s">
        <v>3</v>
      </c>
      <c r="DE1548" t="s">
        <v>3</v>
      </c>
      <c r="DF1548" t="s">
        <v>3</v>
      </c>
      <c r="DG1548" t="s">
        <v>3</v>
      </c>
      <c r="DH1548" t="s">
        <v>3</v>
      </c>
      <c r="DI1548" t="s">
        <v>3</v>
      </c>
      <c r="DJ1548" t="s">
        <v>3</v>
      </c>
      <c r="DK1548" t="s">
        <v>3</v>
      </c>
      <c r="DL1548" t="s">
        <v>3</v>
      </c>
      <c r="DM1548" t="s">
        <v>3</v>
      </c>
      <c r="DN1548">
        <v>80</v>
      </c>
      <c r="DO1548">
        <v>55</v>
      </c>
      <c r="DP1548">
        <v>1.0469999999999999</v>
      </c>
      <c r="DQ1548">
        <v>1</v>
      </c>
      <c r="DU1548">
        <v>1009</v>
      </c>
      <c r="DV1548" t="s">
        <v>30</v>
      </c>
      <c r="DW1548" t="s">
        <v>30</v>
      </c>
      <c r="DX1548">
        <v>1000</v>
      </c>
      <c r="DZ1548" t="s">
        <v>3</v>
      </c>
      <c r="EA1548" t="s">
        <v>3</v>
      </c>
      <c r="EB1548" t="s">
        <v>3</v>
      </c>
      <c r="EC1548" t="s">
        <v>3</v>
      </c>
      <c r="EE1548">
        <v>54687867</v>
      </c>
      <c r="EF1548">
        <v>60</v>
      </c>
      <c r="EG1548" t="s">
        <v>24</v>
      </c>
      <c r="EH1548">
        <v>0</v>
      </c>
      <c r="EI1548" t="s">
        <v>3</v>
      </c>
      <c r="EJ1548">
        <v>1</v>
      </c>
      <c r="EK1548">
        <v>441</v>
      </c>
      <c r="EL1548" t="s">
        <v>42</v>
      </c>
      <c r="EM1548" t="s">
        <v>43</v>
      </c>
      <c r="EO1548" t="s">
        <v>3</v>
      </c>
      <c r="EQ1548">
        <v>32768</v>
      </c>
      <c r="ER1548">
        <v>0</v>
      </c>
      <c r="ES1548">
        <v>0</v>
      </c>
      <c r="ET1548">
        <v>0</v>
      </c>
      <c r="EU1548">
        <v>0</v>
      </c>
      <c r="EV1548">
        <v>0</v>
      </c>
      <c r="EW1548">
        <v>0</v>
      </c>
      <c r="EX1548">
        <v>0</v>
      </c>
      <c r="FQ1548">
        <v>0</v>
      </c>
      <c r="FR1548">
        <f t="shared" si="1406"/>
        <v>0</v>
      </c>
      <c r="FS1548">
        <v>0</v>
      </c>
      <c r="FX1548">
        <v>80</v>
      </c>
      <c r="FY1548">
        <v>55</v>
      </c>
      <c r="GA1548" t="s">
        <v>3</v>
      </c>
      <c r="GD1548">
        <v>0</v>
      </c>
      <c r="GF1548">
        <v>1489638031</v>
      </c>
      <c r="GG1548">
        <v>2</v>
      </c>
      <c r="GH1548">
        <v>1</v>
      </c>
      <c r="GI1548">
        <v>3</v>
      </c>
      <c r="GJ1548">
        <v>0</v>
      </c>
      <c r="GK1548">
        <f>ROUND(R1548*(R12)/100,2)</f>
        <v>0</v>
      </c>
      <c r="GL1548">
        <f t="shared" si="1407"/>
        <v>0</v>
      </c>
      <c r="GM1548">
        <f t="shared" si="1408"/>
        <v>0</v>
      </c>
      <c r="GN1548">
        <f t="shared" si="1409"/>
        <v>0</v>
      </c>
      <c r="GO1548">
        <f t="shared" si="1410"/>
        <v>0</v>
      </c>
      <c r="GP1548">
        <f t="shared" si="1411"/>
        <v>0</v>
      </c>
      <c r="GR1548">
        <v>0</v>
      </c>
      <c r="GS1548">
        <v>3</v>
      </c>
      <c r="GT1548">
        <v>0</v>
      </c>
      <c r="GU1548" t="s">
        <v>3</v>
      </c>
      <c r="GV1548">
        <f t="shared" si="1412"/>
        <v>0</v>
      </c>
      <c r="GW1548">
        <v>1</v>
      </c>
      <c r="GX1548">
        <f t="shared" si="1413"/>
        <v>0</v>
      </c>
      <c r="HA1548">
        <v>0</v>
      </c>
      <c r="HB1548">
        <v>0</v>
      </c>
      <c r="HC1548">
        <f t="shared" si="1414"/>
        <v>0</v>
      </c>
      <c r="HE1548" t="s">
        <v>3</v>
      </c>
      <c r="HF1548" t="s">
        <v>3</v>
      </c>
      <c r="HM1548" t="s">
        <v>3</v>
      </c>
      <c r="HN1548" t="s">
        <v>3</v>
      </c>
      <c r="HO1548" t="s">
        <v>3</v>
      </c>
      <c r="HP1548" t="s">
        <v>3</v>
      </c>
      <c r="HQ1548" t="s">
        <v>3</v>
      </c>
      <c r="IK1548">
        <v>0</v>
      </c>
    </row>
    <row r="1549" spans="1:245" x14ac:dyDescent="0.2">
      <c r="A1549">
        <v>17</v>
      </c>
      <c r="B1549">
        <v>1</v>
      </c>
      <c r="C1549">
        <f>ROW(SmtRes!A720)</f>
        <v>720</v>
      </c>
      <c r="D1549">
        <f>ROW(EtalonRes!A764)</f>
        <v>764</v>
      </c>
      <c r="E1549" t="s">
        <v>45</v>
      </c>
      <c r="F1549" t="s">
        <v>46</v>
      </c>
      <c r="G1549" t="s">
        <v>47</v>
      </c>
      <c r="H1549" t="s">
        <v>48</v>
      </c>
      <c r="I1549">
        <f>ROUND(2/100,9)</f>
        <v>0.02</v>
      </c>
      <c r="J1549">
        <v>0</v>
      </c>
      <c r="K1549">
        <f>ROUND(2/100,9)</f>
        <v>0.02</v>
      </c>
      <c r="O1549">
        <f t="shared" si="1379"/>
        <v>120.34</v>
      </c>
      <c r="P1549">
        <f t="shared" si="1380"/>
        <v>0</v>
      </c>
      <c r="Q1549">
        <f t="shared" si="1381"/>
        <v>0</v>
      </c>
      <c r="R1549">
        <f t="shared" si="1382"/>
        <v>0</v>
      </c>
      <c r="S1549">
        <f t="shared" si="1383"/>
        <v>120.34</v>
      </c>
      <c r="T1549">
        <f t="shared" si="1384"/>
        <v>0</v>
      </c>
      <c r="U1549">
        <f t="shared" si="1385"/>
        <v>0.41460000000000002</v>
      </c>
      <c r="V1549">
        <f t="shared" si="1386"/>
        <v>0</v>
      </c>
      <c r="W1549">
        <f t="shared" si="1387"/>
        <v>0</v>
      </c>
      <c r="X1549">
        <f t="shared" si="1388"/>
        <v>108.31</v>
      </c>
      <c r="Y1549">
        <f t="shared" si="1388"/>
        <v>49.34</v>
      </c>
      <c r="AA1549">
        <v>55282325</v>
      </c>
      <c r="AB1549">
        <f t="shared" si="1389"/>
        <v>227.82</v>
      </c>
      <c r="AC1549">
        <f t="shared" si="1390"/>
        <v>0</v>
      </c>
      <c r="AD1549">
        <f t="shared" si="1391"/>
        <v>0</v>
      </c>
      <c r="AE1549">
        <f t="shared" si="1392"/>
        <v>0</v>
      </c>
      <c r="AF1549">
        <f t="shared" si="1392"/>
        <v>227.82</v>
      </c>
      <c r="AG1549">
        <f t="shared" si="1393"/>
        <v>0</v>
      </c>
      <c r="AH1549">
        <f t="shared" si="1394"/>
        <v>20.73</v>
      </c>
      <c r="AI1549">
        <f t="shared" si="1394"/>
        <v>0</v>
      </c>
      <c r="AJ1549">
        <f t="shared" si="1395"/>
        <v>0</v>
      </c>
      <c r="AK1549">
        <v>227.82</v>
      </c>
      <c r="AL1549">
        <v>0</v>
      </c>
      <c r="AM1549">
        <v>0</v>
      </c>
      <c r="AN1549">
        <v>0</v>
      </c>
      <c r="AO1549">
        <v>227.82</v>
      </c>
      <c r="AP1549">
        <v>0</v>
      </c>
      <c r="AQ1549">
        <v>20.73</v>
      </c>
      <c r="AR1549">
        <v>0</v>
      </c>
      <c r="AS1549">
        <v>0</v>
      </c>
      <c r="AT1549">
        <v>90</v>
      </c>
      <c r="AU1549">
        <v>41</v>
      </c>
      <c r="AV1549">
        <v>1</v>
      </c>
      <c r="AW1549">
        <v>1</v>
      </c>
      <c r="AZ1549">
        <v>1</v>
      </c>
      <c r="BA1549">
        <v>26.39</v>
      </c>
      <c r="BB1549">
        <v>1</v>
      </c>
      <c r="BC1549">
        <v>1</v>
      </c>
      <c r="BD1549" t="s">
        <v>3</v>
      </c>
      <c r="BE1549" t="s">
        <v>3</v>
      </c>
      <c r="BF1549" t="s">
        <v>3</v>
      </c>
      <c r="BG1549" t="s">
        <v>3</v>
      </c>
      <c r="BH1549">
        <v>0</v>
      </c>
      <c r="BI1549">
        <v>1</v>
      </c>
      <c r="BJ1549" t="s">
        <v>49</v>
      </c>
      <c r="BM1549">
        <v>621</v>
      </c>
      <c r="BN1549">
        <v>0</v>
      </c>
      <c r="BO1549" t="s">
        <v>46</v>
      </c>
      <c r="BP1549">
        <v>1</v>
      </c>
      <c r="BQ1549">
        <v>60</v>
      </c>
      <c r="BR1549">
        <v>0</v>
      </c>
      <c r="BS1549">
        <v>26.39</v>
      </c>
      <c r="BT1549">
        <v>1</v>
      </c>
      <c r="BU1549">
        <v>1</v>
      </c>
      <c r="BV1549">
        <v>1</v>
      </c>
      <c r="BW1549">
        <v>1</v>
      </c>
      <c r="BX1549">
        <v>1</v>
      </c>
      <c r="BY1549" t="s">
        <v>3</v>
      </c>
      <c r="BZ1549">
        <v>90</v>
      </c>
      <c r="CA1549">
        <v>41</v>
      </c>
      <c r="CB1549" t="s">
        <v>3</v>
      </c>
      <c r="CE1549">
        <v>30</v>
      </c>
      <c r="CF1549">
        <v>0</v>
      </c>
      <c r="CG1549">
        <v>0</v>
      </c>
      <c r="CM1549">
        <v>0</v>
      </c>
      <c r="CN1549" t="s">
        <v>3</v>
      </c>
      <c r="CO1549">
        <v>0</v>
      </c>
      <c r="CP1549">
        <f t="shared" si="1396"/>
        <v>120.34</v>
      </c>
      <c r="CQ1549">
        <f t="shared" si="1397"/>
        <v>0</v>
      </c>
      <c r="CR1549">
        <f t="shared" si="1398"/>
        <v>0</v>
      </c>
      <c r="CS1549">
        <f t="shared" si="1399"/>
        <v>0</v>
      </c>
      <c r="CT1549">
        <f t="shared" si="1400"/>
        <v>6012.17</v>
      </c>
      <c r="CU1549">
        <f t="shared" si="1401"/>
        <v>0</v>
      </c>
      <c r="CV1549">
        <f t="shared" si="1402"/>
        <v>20.73</v>
      </c>
      <c r="CW1549">
        <f t="shared" si="1403"/>
        <v>0</v>
      </c>
      <c r="CX1549">
        <f t="shared" si="1403"/>
        <v>0</v>
      </c>
      <c r="CY1549">
        <f t="shared" si="1404"/>
        <v>108.30600000000001</v>
      </c>
      <c r="CZ1549">
        <f t="shared" si="1405"/>
        <v>49.339399999999998</v>
      </c>
      <c r="DC1549" t="s">
        <v>3</v>
      </c>
      <c r="DD1549" t="s">
        <v>3</v>
      </c>
      <c r="DE1549" t="s">
        <v>3</v>
      </c>
      <c r="DF1549" t="s">
        <v>3</v>
      </c>
      <c r="DG1549" t="s">
        <v>3</v>
      </c>
      <c r="DH1549" t="s">
        <v>3</v>
      </c>
      <c r="DI1549" t="s">
        <v>3</v>
      </c>
      <c r="DJ1549" t="s">
        <v>3</v>
      </c>
      <c r="DK1549" t="s">
        <v>3</v>
      </c>
      <c r="DL1549" t="s">
        <v>3</v>
      </c>
      <c r="DM1549" t="s">
        <v>3</v>
      </c>
      <c r="DN1549">
        <v>110</v>
      </c>
      <c r="DO1549">
        <v>74</v>
      </c>
      <c r="DP1549">
        <v>1.0669999999999999</v>
      </c>
      <c r="DQ1549">
        <v>1</v>
      </c>
      <c r="DU1549">
        <v>1003</v>
      </c>
      <c r="DV1549" t="s">
        <v>48</v>
      </c>
      <c r="DW1549" t="s">
        <v>48</v>
      </c>
      <c r="DX1549">
        <v>100</v>
      </c>
      <c r="DZ1549" t="s">
        <v>3</v>
      </c>
      <c r="EA1549" t="s">
        <v>3</v>
      </c>
      <c r="EB1549" t="s">
        <v>3</v>
      </c>
      <c r="EC1549" t="s">
        <v>3</v>
      </c>
      <c r="EE1549">
        <v>54688047</v>
      </c>
      <c r="EF1549">
        <v>60</v>
      </c>
      <c r="EG1549" t="s">
        <v>24</v>
      </c>
      <c r="EH1549">
        <v>0</v>
      </c>
      <c r="EI1549" t="s">
        <v>3</v>
      </c>
      <c r="EJ1549">
        <v>1</v>
      </c>
      <c r="EK1549">
        <v>621</v>
      </c>
      <c r="EL1549" t="s">
        <v>50</v>
      </c>
      <c r="EM1549" t="s">
        <v>51</v>
      </c>
      <c r="EO1549" t="s">
        <v>3</v>
      </c>
      <c r="EQ1549">
        <v>0</v>
      </c>
      <c r="ER1549">
        <v>227.82</v>
      </c>
      <c r="ES1549">
        <v>0</v>
      </c>
      <c r="ET1549">
        <v>0</v>
      </c>
      <c r="EU1549">
        <v>0</v>
      </c>
      <c r="EV1549">
        <v>227.82</v>
      </c>
      <c r="EW1549">
        <v>20.73</v>
      </c>
      <c r="EX1549">
        <v>0</v>
      </c>
      <c r="EY1549">
        <v>0</v>
      </c>
      <c r="FQ1549">
        <v>0</v>
      </c>
      <c r="FR1549">
        <f t="shared" si="1406"/>
        <v>0</v>
      </c>
      <c r="FS1549">
        <v>0</v>
      </c>
      <c r="FX1549">
        <v>110</v>
      </c>
      <c r="FY1549">
        <v>74</v>
      </c>
      <c r="GA1549" t="s">
        <v>3</v>
      </c>
      <c r="GD1549">
        <v>0</v>
      </c>
      <c r="GF1549">
        <v>1675235809</v>
      </c>
      <c r="GG1549">
        <v>2</v>
      </c>
      <c r="GH1549">
        <v>1</v>
      </c>
      <c r="GI1549">
        <v>3</v>
      </c>
      <c r="GJ1549">
        <v>0</v>
      </c>
      <c r="GK1549">
        <f>ROUND(R1549*(R12)/100,2)</f>
        <v>0</v>
      </c>
      <c r="GL1549">
        <f t="shared" si="1407"/>
        <v>0</v>
      </c>
      <c r="GM1549">
        <f t="shared" si="1408"/>
        <v>277.99</v>
      </c>
      <c r="GN1549">
        <f t="shared" si="1409"/>
        <v>277.99</v>
      </c>
      <c r="GO1549">
        <f t="shared" si="1410"/>
        <v>0</v>
      </c>
      <c r="GP1549">
        <f t="shared" si="1411"/>
        <v>0</v>
      </c>
      <c r="GR1549">
        <v>0</v>
      </c>
      <c r="GS1549">
        <v>3</v>
      </c>
      <c r="GT1549">
        <v>0</v>
      </c>
      <c r="GU1549" t="s">
        <v>3</v>
      </c>
      <c r="GV1549">
        <f t="shared" si="1412"/>
        <v>0</v>
      </c>
      <c r="GW1549">
        <v>1</v>
      </c>
      <c r="GX1549">
        <f t="shared" si="1413"/>
        <v>0</v>
      </c>
      <c r="HA1549">
        <v>0</v>
      </c>
      <c r="HB1549">
        <v>0</v>
      </c>
      <c r="HC1549">
        <f t="shared" si="1414"/>
        <v>0</v>
      </c>
      <c r="HE1549" t="s">
        <v>3</v>
      </c>
      <c r="HF1549" t="s">
        <v>3</v>
      </c>
      <c r="HM1549" t="s">
        <v>3</v>
      </c>
      <c r="HN1549" t="s">
        <v>3</v>
      </c>
      <c r="HO1549" t="s">
        <v>3</v>
      </c>
      <c r="HP1549" t="s">
        <v>3</v>
      </c>
      <c r="HQ1549" t="s">
        <v>3</v>
      </c>
      <c r="IK1549">
        <v>0</v>
      </c>
    </row>
    <row r="1550" spans="1:245" x14ac:dyDescent="0.2">
      <c r="A1550">
        <v>17</v>
      </c>
      <c r="B1550">
        <v>1</v>
      </c>
      <c r="C1550">
        <f>ROW(SmtRes!A721)</f>
        <v>721</v>
      </c>
      <c r="D1550">
        <f>ROW(EtalonRes!A765)</f>
        <v>765</v>
      </c>
      <c r="E1550" t="s">
        <v>52</v>
      </c>
      <c r="F1550" t="s">
        <v>32</v>
      </c>
      <c r="G1550" t="s">
        <v>53</v>
      </c>
      <c r="H1550" t="s">
        <v>34</v>
      </c>
      <c r="I1550">
        <v>20.75</v>
      </c>
      <c r="J1550">
        <v>0</v>
      </c>
      <c r="K1550">
        <v>20.75</v>
      </c>
      <c r="O1550">
        <f t="shared" si="1379"/>
        <v>3356.81</v>
      </c>
      <c r="P1550">
        <f t="shared" si="1380"/>
        <v>0</v>
      </c>
      <c r="Q1550">
        <f t="shared" si="1381"/>
        <v>0</v>
      </c>
      <c r="R1550">
        <f t="shared" si="1382"/>
        <v>0</v>
      </c>
      <c r="S1550">
        <f t="shared" si="1383"/>
        <v>3356.81</v>
      </c>
      <c r="T1550">
        <f t="shared" si="1384"/>
        <v>0</v>
      </c>
      <c r="U1550">
        <f t="shared" si="1385"/>
        <v>12.45</v>
      </c>
      <c r="V1550">
        <f t="shared" si="1386"/>
        <v>0</v>
      </c>
      <c r="W1550">
        <f t="shared" si="1387"/>
        <v>0</v>
      </c>
      <c r="X1550">
        <f t="shared" si="1388"/>
        <v>2786.15</v>
      </c>
      <c r="Y1550">
        <f t="shared" si="1388"/>
        <v>1376.29</v>
      </c>
      <c r="AA1550">
        <v>55282325</v>
      </c>
      <c r="AB1550">
        <f t="shared" si="1389"/>
        <v>6.13</v>
      </c>
      <c r="AC1550">
        <f t="shared" si="1390"/>
        <v>0</v>
      </c>
      <c r="AD1550">
        <f t="shared" si="1391"/>
        <v>0</v>
      </c>
      <c r="AE1550">
        <f t="shared" si="1392"/>
        <v>0</v>
      </c>
      <c r="AF1550">
        <f t="shared" si="1392"/>
        <v>6.13</v>
      </c>
      <c r="AG1550">
        <f t="shared" si="1393"/>
        <v>0</v>
      </c>
      <c r="AH1550">
        <f t="shared" si="1394"/>
        <v>0.6</v>
      </c>
      <c r="AI1550">
        <f t="shared" si="1394"/>
        <v>0</v>
      </c>
      <c r="AJ1550">
        <f t="shared" si="1395"/>
        <v>0</v>
      </c>
      <c r="AK1550">
        <v>6.13</v>
      </c>
      <c r="AL1550">
        <v>0</v>
      </c>
      <c r="AM1550">
        <v>0</v>
      </c>
      <c r="AN1550">
        <v>0</v>
      </c>
      <c r="AO1550">
        <v>6.13</v>
      </c>
      <c r="AP1550">
        <v>0</v>
      </c>
      <c r="AQ1550">
        <v>0.6</v>
      </c>
      <c r="AR1550">
        <v>0</v>
      </c>
      <c r="AS1550">
        <v>0</v>
      </c>
      <c r="AT1550">
        <v>83</v>
      </c>
      <c r="AU1550">
        <v>41</v>
      </c>
      <c r="AV1550">
        <v>1</v>
      </c>
      <c r="AW1550">
        <v>1</v>
      </c>
      <c r="AZ1550">
        <v>1</v>
      </c>
      <c r="BA1550">
        <v>26.39</v>
      </c>
      <c r="BB1550">
        <v>1</v>
      </c>
      <c r="BC1550">
        <v>1</v>
      </c>
      <c r="BD1550" t="s">
        <v>3</v>
      </c>
      <c r="BE1550" t="s">
        <v>3</v>
      </c>
      <c r="BF1550" t="s">
        <v>3</v>
      </c>
      <c r="BG1550" t="s">
        <v>3</v>
      </c>
      <c r="BH1550">
        <v>0</v>
      </c>
      <c r="BI1550">
        <v>1</v>
      </c>
      <c r="BJ1550" t="s">
        <v>35</v>
      </c>
      <c r="BM1550">
        <v>478</v>
      </c>
      <c r="BN1550">
        <v>0</v>
      </c>
      <c r="BO1550" t="s">
        <v>32</v>
      </c>
      <c r="BP1550">
        <v>1</v>
      </c>
      <c r="BQ1550">
        <v>60</v>
      </c>
      <c r="BR1550">
        <v>0</v>
      </c>
      <c r="BS1550">
        <v>26.39</v>
      </c>
      <c r="BT1550">
        <v>1</v>
      </c>
      <c r="BU1550">
        <v>1</v>
      </c>
      <c r="BV1550">
        <v>1</v>
      </c>
      <c r="BW1550">
        <v>1</v>
      </c>
      <c r="BX1550">
        <v>1</v>
      </c>
      <c r="BY1550" t="s">
        <v>3</v>
      </c>
      <c r="BZ1550">
        <v>83</v>
      </c>
      <c r="CA1550">
        <v>41</v>
      </c>
      <c r="CB1550" t="s">
        <v>3</v>
      </c>
      <c r="CE1550">
        <v>30</v>
      </c>
      <c r="CF1550">
        <v>0</v>
      </c>
      <c r="CG1550">
        <v>0</v>
      </c>
      <c r="CM1550">
        <v>0</v>
      </c>
      <c r="CN1550" t="s">
        <v>3</v>
      </c>
      <c r="CO1550">
        <v>0</v>
      </c>
      <c r="CP1550">
        <f t="shared" si="1396"/>
        <v>3356.81</v>
      </c>
      <c r="CQ1550">
        <f t="shared" si="1397"/>
        <v>0</v>
      </c>
      <c r="CR1550">
        <f t="shared" si="1398"/>
        <v>0</v>
      </c>
      <c r="CS1550">
        <f t="shared" si="1399"/>
        <v>0</v>
      </c>
      <c r="CT1550">
        <f t="shared" si="1400"/>
        <v>161.77000000000001</v>
      </c>
      <c r="CU1550">
        <f t="shared" si="1401"/>
        <v>0</v>
      </c>
      <c r="CV1550">
        <f t="shared" si="1402"/>
        <v>0.6</v>
      </c>
      <c r="CW1550">
        <f t="shared" si="1403"/>
        <v>0</v>
      </c>
      <c r="CX1550">
        <f t="shared" si="1403"/>
        <v>0</v>
      </c>
      <c r="CY1550">
        <f t="shared" si="1404"/>
        <v>2786.1522999999997</v>
      </c>
      <c r="CZ1550">
        <f t="shared" si="1405"/>
        <v>1376.2920999999999</v>
      </c>
      <c r="DC1550" t="s">
        <v>3</v>
      </c>
      <c r="DD1550" t="s">
        <v>3</v>
      </c>
      <c r="DE1550" t="s">
        <v>3</v>
      </c>
      <c r="DF1550" t="s">
        <v>3</v>
      </c>
      <c r="DG1550" t="s">
        <v>3</v>
      </c>
      <c r="DH1550" t="s">
        <v>3</v>
      </c>
      <c r="DI1550" t="s">
        <v>3</v>
      </c>
      <c r="DJ1550" t="s">
        <v>3</v>
      </c>
      <c r="DK1550" t="s">
        <v>3</v>
      </c>
      <c r="DL1550" t="s">
        <v>3</v>
      </c>
      <c r="DM1550" t="s">
        <v>3</v>
      </c>
      <c r="DN1550">
        <v>100</v>
      </c>
      <c r="DO1550">
        <v>64</v>
      </c>
      <c r="DP1550">
        <v>1.0249999999999999</v>
      </c>
      <c r="DQ1550">
        <v>1</v>
      </c>
      <c r="DU1550">
        <v>1013</v>
      </c>
      <c r="DV1550" t="s">
        <v>34</v>
      </c>
      <c r="DW1550" t="s">
        <v>34</v>
      </c>
      <c r="DX1550">
        <v>1</v>
      </c>
      <c r="DZ1550" t="s">
        <v>3</v>
      </c>
      <c r="EA1550" t="s">
        <v>3</v>
      </c>
      <c r="EB1550" t="s">
        <v>3</v>
      </c>
      <c r="EC1550" t="s">
        <v>3</v>
      </c>
      <c r="EE1550">
        <v>54687904</v>
      </c>
      <c r="EF1550">
        <v>60</v>
      </c>
      <c r="EG1550" t="s">
        <v>24</v>
      </c>
      <c r="EH1550">
        <v>0</v>
      </c>
      <c r="EI1550" t="s">
        <v>3</v>
      </c>
      <c r="EJ1550">
        <v>1</v>
      </c>
      <c r="EK1550">
        <v>478</v>
      </c>
      <c r="EL1550" t="s">
        <v>36</v>
      </c>
      <c r="EM1550" t="s">
        <v>37</v>
      </c>
      <c r="EO1550" t="s">
        <v>3</v>
      </c>
      <c r="EQ1550">
        <v>0</v>
      </c>
      <c r="ER1550">
        <v>6.13</v>
      </c>
      <c r="ES1550">
        <v>0</v>
      </c>
      <c r="ET1550">
        <v>0</v>
      </c>
      <c r="EU1550">
        <v>0</v>
      </c>
      <c r="EV1550">
        <v>6.13</v>
      </c>
      <c r="EW1550">
        <v>0.6</v>
      </c>
      <c r="EX1550">
        <v>0</v>
      </c>
      <c r="EY1550">
        <v>0</v>
      </c>
      <c r="FQ1550">
        <v>0</v>
      </c>
      <c r="FR1550">
        <f t="shared" si="1406"/>
        <v>0</v>
      </c>
      <c r="FS1550">
        <v>0</v>
      </c>
      <c r="FX1550">
        <v>100</v>
      </c>
      <c r="FY1550">
        <v>64</v>
      </c>
      <c r="GA1550" t="s">
        <v>3</v>
      </c>
      <c r="GD1550">
        <v>0</v>
      </c>
      <c r="GF1550">
        <v>1828295077</v>
      </c>
      <c r="GG1550">
        <v>2</v>
      </c>
      <c r="GH1550">
        <v>1</v>
      </c>
      <c r="GI1550">
        <v>3</v>
      </c>
      <c r="GJ1550">
        <v>0</v>
      </c>
      <c r="GK1550">
        <f>ROUND(R1550*(R12)/100,2)</f>
        <v>0</v>
      </c>
      <c r="GL1550">
        <f t="shared" si="1407"/>
        <v>0</v>
      </c>
      <c r="GM1550">
        <f t="shared" si="1408"/>
        <v>7519.25</v>
      </c>
      <c r="GN1550">
        <f t="shared" si="1409"/>
        <v>7519.25</v>
      </c>
      <c r="GO1550">
        <f t="shared" si="1410"/>
        <v>0</v>
      </c>
      <c r="GP1550">
        <f t="shared" si="1411"/>
        <v>0</v>
      </c>
      <c r="GR1550">
        <v>0</v>
      </c>
      <c r="GS1550">
        <v>3</v>
      </c>
      <c r="GT1550">
        <v>0</v>
      </c>
      <c r="GU1550" t="s">
        <v>3</v>
      </c>
      <c r="GV1550">
        <f t="shared" si="1412"/>
        <v>0</v>
      </c>
      <c r="GW1550">
        <v>1</v>
      </c>
      <c r="GX1550">
        <f t="shared" si="1413"/>
        <v>0</v>
      </c>
      <c r="HA1550">
        <v>0</v>
      </c>
      <c r="HB1550">
        <v>0</v>
      </c>
      <c r="HC1550">
        <f t="shared" si="1414"/>
        <v>0</v>
      </c>
      <c r="HE1550" t="s">
        <v>3</v>
      </c>
      <c r="HF1550" t="s">
        <v>3</v>
      </c>
      <c r="HM1550" t="s">
        <v>3</v>
      </c>
      <c r="HN1550" t="s">
        <v>3</v>
      </c>
      <c r="HO1550" t="s">
        <v>3</v>
      </c>
      <c r="HP1550" t="s">
        <v>3</v>
      </c>
      <c r="HQ1550" t="s">
        <v>3</v>
      </c>
      <c r="IK1550">
        <v>0</v>
      </c>
    </row>
    <row r="1552" spans="1:245" x14ac:dyDescent="0.2">
      <c r="A1552" s="2">
        <v>51</v>
      </c>
      <c r="B1552" s="2">
        <f>B1540</f>
        <v>1</v>
      </c>
      <c r="C1552" s="2">
        <f>A1540</f>
        <v>5</v>
      </c>
      <c r="D1552" s="2">
        <f>ROW(A1540)</f>
        <v>1540</v>
      </c>
      <c r="E1552" s="2"/>
      <c r="F1552" s="2" t="str">
        <f>IF(F1540&lt;&gt;"",F1540,"")</f>
        <v>Новый подраздел</v>
      </c>
      <c r="G1552" s="2" t="str">
        <f>IF(G1540&lt;&gt;"",G1540,"")</f>
        <v>Демонтажные и подготовительные  работы</v>
      </c>
      <c r="H1552" s="2">
        <v>0</v>
      </c>
      <c r="I1552" s="2"/>
      <c r="J1552" s="2"/>
      <c r="K1552" s="2"/>
      <c r="L1552" s="2"/>
      <c r="M1552" s="2"/>
      <c r="N1552" s="2"/>
      <c r="O1552" s="2">
        <f t="shared" ref="O1552:T1552" si="1415">ROUND(AB1552,2)</f>
        <v>4167.78</v>
      </c>
      <c r="P1552" s="2">
        <f t="shared" si="1415"/>
        <v>0</v>
      </c>
      <c r="Q1552" s="2">
        <f t="shared" si="1415"/>
        <v>0</v>
      </c>
      <c r="R1552" s="2">
        <f t="shared" si="1415"/>
        <v>0</v>
      </c>
      <c r="S1552" s="2">
        <f t="shared" si="1415"/>
        <v>4167.78</v>
      </c>
      <c r="T1552" s="2">
        <f t="shared" si="1415"/>
        <v>0</v>
      </c>
      <c r="U1552" s="2">
        <f>AH1552</f>
        <v>15.403096999999999</v>
      </c>
      <c r="V1552" s="2">
        <f>AI1552</f>
        <v>0</v>
      </c>
      <c r="W1552" s="2">
        <f>ROUND(AJ1552,2)</f>
        <v>0</v>
      </c>
      <c r="X1552" s="2">
        <f>ROUND(AK1552,2)</f>
        <v>3421.03</v>
      </c>
      <c r="Y1552" s="2">
        <f>ROUND(AL1552,2)</f>
        <v>1708.79</v>
      </c>
      <c r="Z1552" s="2"/>
      <c r="AA1552" s="2"/>
      <c r="AB1552" s="2">
        <f>ROUND(SUMIF(AA1544:AA1550,"=55282325",O1544:O1550),2)</f>
        <v>4167.78</v>
      </c>
      <c r="AC1552" s="2">
        <f>ROUND(SUMIF(AA1544:AA1550,"=55282325",P1544:P1550),2)</f>
        <v>0</v>
      </c>
      <c r="AD1552" s="2">
        <f>ROUND(SUMIF(AA1544:AA1550,"=55282325",Q1544:Q1550),2)</f>
        <v>0</v>
      </c>
      <c r="AE1552" s="2">
        <f>ROUND(SUMIF(AA1544:AA1550,"=55282325",R1544:R1550),2)</f>
        <v>0</v>
      </c>
      <c r="AF1552" s="2">
        <f>ROUND(SUMIF(AA1544:AA1550,"=55282325",S1544:S1550),2)</f>
        <v>4167.78</v>
      </c>
      <c r="AG1552" s="2">
        <f>ROUND(SUMIF(AA1544:AA1550,"=55282325",T1544:T1550),2)</f>
        <v>0</v>
      </c>
      <c r="AH1552" s="2">
        <f>SUMIF(AA1544:AA1550,"=55282325",U1544:U1550)</f>
        <v>15.403096999999999</v>
      </c>
      <c r="AI1552" s="2">
        <f>SUMIF(AA1544:AA1550,"=55282325",V1544:V1550)</f>
        <v>0</v>
      </c>
      <c r="AJ1552" s="2">
        <f>ROUND(SUMIF(AA1544:AA1550,"=55282325",W1544:W1550),2)</f>
        <v>0</v>
      </c>
      <c r="AK1552" s="2">
        <f>ROUND(SUMIF(AA1544:AA1550,"=55282325",X1544:X1550),2)</f>
        <v>3421.03</v>
      </c>
      <c r="AL1552" s="2">
        <f>ROUND(SUMIF(AA1544:AA1550,"=55282325",Y1544:Y1550),2)</f>
        <v>1708.79</v>
      </c>
      <c r="AM1552" s="2"/>
      <c r="AN1552" s="2"/>
      <c r="AO1552" s="2">
        <f t="shared" ref="AO1552:BD1552" si="1416">ROUND(BX1552,2)</f>
        <v>0</v>
      </c>
      <c r="AP1552" s="2">
        <f t="shared" si="1416"/>
        <v>0</v>
      </c>
      <c r="AQ1552" s="2">
        <f t="shared" si="1416"/>
        <v>0</v>
      </c>
      <c r="AR1552" s="2">
        <f t="shared" si="1416"/>
        <v>9297.6</v>
      </c>
      <c r="AS1552" s="2">
        <f t="shared" si="1416"/>
        <v>9297.6</v>
      </c>
      <c r="AT1552" s="2">
        <f t="shared" si="1416"/>
        <v>0</v>
      </c>
      <c r="AU1552" s="2">
        <f t="shared" si="1416"/>
        <v>0</v>
      </c>
      <c r="AV1552" s="2">
        <f t="shared" si="1416"/>
        <v>0</v>
      </c>
      <c r="AW1552" s="2">
        <f t="shared" si="1416"/>
        <v>0</v>
      </c>
      <c r="AX1552" s="2">
        <f t="shared" si="1416"/>
        <v>0</v>
      </c>
      <c r="AY1552" s="2">
        <f t="shared" si="1416"/>
        <v>0</v>
      </c>
      <c r="AZ1552" s="2">
        <f t="shared" si="1416"/>
        <v>0</v>
      </c>
      <c r="BA1552" s="2">
        <f t="shared" si="1416"/>
        <v>0</v>
      </c>
      <c r="BB1552" s="2">
        <f t="shared" si="1416"/>
        <v>0</v>
      </c>
      <c r="BC1552" s="2">
        <f t="shared" si="1416"/>
        <v>0</v>
      </c>
      <c r="BD1552" s="2">
        <f t="shared" si="1416"/>
        <v>0</v>
      </c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>
        <f>ROUND(SUMIF(AA1544:AA1550,"=55282325",FQ1544:FQ1550),2)</f>
        <v>0</v>
      </c>
      <c r="BY1552" s="2">
        <f>ROUND(SUMIF(AA1544:AA1550,"=55282325",FR1544:FR1550),2)</f>
        <v>0</v>
      </c>
      <c r="BZ1552" s="2">
        <f>ROUND(SUMIF(AA1544:AA1550,"=55282325",GL1544:GL1550),2)</f>
        <v>0</v>
      </c>
      <c r="CA1552" s="2">
        <f>ROUND(SUMIF(AA1544:AA1550,"=55282325",GM1544:GM1550),2)</f>
        <v>9297.6</v>
      </c>
      <c r="CB1552" s="2">
        <f>ROUND(SUMIF(AA1544:AA1550,"=55282325",GN1544:GN1550),2)</f>
        <v>9297.6</v>
      </c>
      <c r="CC1552" s="2">
        <f>ROUND(SUMIF(AA1544:AA1550,"=55282325",GO1544:GO1550),2)</f>
        <v>0</v>
      </c>
      <c r="CD1552" s="2">
        <f>ROUND(SUMIF(AA1544:AA1550,"=55282325",GP1544:GP1550),2)</f>
        <v>0</v>
      </c>
      <c r="CE1552" s="2">
        <f>AC1552-BX1552</f>
        <v>0</v>
      </c>
      <c r="CF1552" s="2">
        <f>AC1552-BY1552</f>
        <v>0</v>
      </c>
      <c r="CG1552" s="2">
        <f>BX1552-BZ1552</f>
        <v>0</v>
      </c>
      <c r="CH1552" s="2">
        <f>AC1552-BX1552-BY1552+BZ1552</f>
        <v>0</v>
      </c>
      <c r="CI1552" s="2">
        <f>BY1552-BZ1552</f>
        <v>0</v>
      </c>
      <c r="CJ1552" s="2">
        <f>ROUND(SUMIF(AA1544:AA1550,"=55282325",GX1544:GX1550),2)</f>
        <v>0</v>
      </c>
      <c r="CK1552" s="2">
        <f>ROUND(SUMIF(AA1544:AA1550,"=55282325",GY1544:GY1550),2)</f>
        <v>0</v>
      </c>
      <c r="CL1552" s="2">
        <f>ROUND(SUMIF(AA1544:AA1550,"=55282325",GZ1544:GZ1550),2)</f>
        <v>0</v>
      </c>
      <c r="CM1552" s="2">
        <f>ROUND(SUMIF(AA1544:AA1550,"=55282325",HD1544:HD1550),2)</f>
        <v>0</v>
      </c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>
        <v>0</v>
      </c>
    </row>
    <row r="1554" spans="1:28" x14ac:dyDescent="0.2">
      <c r="A1554" s="4">
        <v>50</v>
      </c>
      <c r="B1554" s="4">
        <v>0</v>
      </c>
      <c r="C1554" s="4">
        <v>0</v>
      </c>
      <c r="D1554" s="4">
        <v>1</v>
      </c>
      <c r="E1554" s="4">
        <v>201</v>
      </c>
      <c r="F1554" s="4">
        <f>ROUND(Source!O1552,O1554)</f>
        <v>4167.78</v>
      </c>
      <c r="G1554" s="4" t="s">
        <v>54</v>
      </c>
      <c r="H1554" s="4" t="s">
        <v>55</v>
      </c>
      <c r="I1554" s="4"/>
      <c r="J1554" s="4"/>
      <c r="K1554" s="4">
        <v>201</v>
      </c>
      <c r="L1554" s="4">
        <v>1</v>
      </c>
      <c r="M1554" s="4">
        <v>3</v>
      </c>
      <c r="N1554" s="4" t="s">
        <v>3</v>
      </c>
      <c r="O1554" s="4">
        <v>2</v>
      </c>
      <c r="P1554" s="4"/>
      <c r="Q1554" s="4"/>
      <c r="R1554" s="4"/>
      <c r="S1554" s="4"/>
      <c r="T1554" s="4"/>
      <c r="U1554" s="4"/>
      <c r="V1554" s="4"/>
      <c r="W1554" s="4">
        <v>4167.78</v>
      </c>
      <c r="X1554" s="4">
        <v>1</v>
      </c>
      <c r="Y1554" s="4">
        <v>4167.78</v>
      </c>
      <c r="Z1554" s="4"/>
      <c r="AA1554" s="4"/>
      <c r="AB1554" s="4"/>
    </row>
    <row r="1555" spans="1:28" x14ac:dyDescent="0.2">
      <c r="A1555" s="4">
        <v>50</v>
      </c>
      <c r="B1555" s="4">
        <v>0</v>
      </c>
      <c r="C1555" s="4">
        <v>0</v>
      </c>
      <c r="D1555" s="4">
        <v>1</v>
      </c>
      <c r="E1555" s="4">
        <v>202</v>
      </c>
      <c r="F1555" s="4">
        <f>ROUND(Source!P1552,O1555)</f>
        <v>0</v>
      </c>
      <c r="G1555" s="4" t="s">
        <v>56</v>
      </c>
      <c r="H1555" s="4" t="s">
        <v>57</v>
      </c>
      <c r="I1555" s="4"/>
      <c r="J1555" s="4"/>
      <c r="K1555" s="4">
        <v>202</v>
      </c>
      <c r="L1555" s="4">
        <v>2</v>
      </c>
      <c r="M1555" s="4">
        <v>3</v>
      </c>
      <c r="N1555" s="4" t="s">
        <v>3</v>
      </c>
      <c r="O1555" s="4">
        <v>2</v>
      </c>
      <c r="P1555" s="4"/>
      <c r="Q1555" s="4"/>
      <c r="R1555" s="4"/>
      <c r="S1555" s="4"/>
      <c r="T1555" s="4"/>
      <c r="U1555" s="4"/>
      <c r="V1555" s="4"/>
      <c r="W1555" s="4">
        <v>0</v>
      </c>
      <c r="X1555" s="4">
        <v>1</v>
      </c>
      <c r="Y1555" s="4">
        <v>0</v>
      </c>
      <c r="Z1555" s="4"/>
      <c r="AA1555" s="4"/>
      <c r="AB1555" s="4"/>
    </row>
    <row r="1556" spans="1:28" x14ac:dyDescent="0.2">
      <c r="A1556" s="4">
        <v>50</v>
      </c>
      <c r="B1556" s="4">
        <v>0</v>
      </c>
      <c r="C1556" s="4">
        <v>0</v>
      </c>
      <c r="D1556" s="4">
        <v>1</v>
      </c>
      <c r="E1556" s="4">
        <v>222</v>
      </c>
      <c r="F1556" s="4">
        <f>ROUND(Source!AO1552,O1556)</f>
        <v>0</v>
      </c>
      <c r="G1556" s="4" t="s">
        <v>58</v>
      </c>
      <c r="H1556" s="4" t="s">
        <v>59</v>
      </c>
      <c r="I1556" s="4"/>
      <c r="J1556" s="4"/>
      <c r="K1556" s="4">
        <v>222</v>
      </c>
      <c r="L1556" s="4">
        <v>3</v>
      </c>
      <c r="M1556" s="4">
        <v>3</v>
      </c>
      <c r="N1556" s="4" t="s">
        <v>3</v>
      </c>
      <c r="O1556" s="4">
        <v>2</v>
      </c>
      <c r="P1556" s="4"/>
      <c r="Q1556" s="4"/>
      <c r="R1556" s="4"/>
      <c r="S1556" s="4"/>
      <c r="T1556" s="4"/>
      <c r="U1556" s="4"/>
      <c r="V1556" s="4"/>
      <c r="W1556" s="4">
        <v>0</v>
      </c>
      <c r="X1556" s="4">
        <v>1</v>
      </c>
      <c r="Y1556" s="4">
        <v>0</v>
      </c>
      <c r="Z1556" s="4"/>
      <c r="AA1556" s="4"/>
      <c r="AB1556" s="4"/>
    </row>
    <row r="1557" spans="1:28" x14ac:dyDescent="0.2">
      <c r="A1557" s="4">
        <v>50</v>
      </c>
      <c r="B1557" s="4">
        <v>0</v>
      </c>
      <c r="C1557" s="4">
        <v>0</v>
      </c>
      <c r="D1557" s="4">
        <v>1</v>
      </c>
      <c r="E1557" s="4">
        <v>225</v>
      </c>
      <c r="F1557" s="4">
        <f>ROUND(Source!AV1552,O1557)</f>
        <v>0</v>
      </c>
      <c r="G1557" s="4" t="s">
        <v>60</v>
      </c>
      <c r="H1557" s="4" t="s">
        <v>61</v>
      </c>
      <c r="I1557" s="4"/>
      <c r="J1557" s="4"/>
      <c r="K1557" s="4">
        <v>225</v>
      </c>
      <c r="L1557" s="4">
        <v>4</v>
      </c>
      <c r="M1557" s="4">
        <v>3</v>
      </c>
      <c r="N1557" s="4" t="s">
        <v>3</v>
      </c>
      <c r="O1557" s="4">
        <v>2</v>
      </c>
      <c r="P1557" s="4"/>
      <c r="Q1557" s="4"/>
      <c r="R1557" s="4"/>
      <c r="S1557" s="4"/>
      <c r="T1557" s="4"/>
      <c r="U1557" s="4"/>
      <c r="V1557" s="4"/>
      <c r="W1557" s="4">
        <v>0</v>
      </c>
      <c r="X1557" s="4">
        <v>1</v>
      </c>
      <c r="Y1557" s="4">
        <v>0</v>
      </c>
      <c r="Z1557" s="4"/>
      <c r="AA1557" s="4"/>
      <c r="AB1557" s="4"/>
    </row>
    <row r="1558" spans="1:28" x14ac:dyDescent="0.2">
      <c r="A1558" s="4">
        <v>50</v>
      </c>
      <c r="B1558" s="4">
        <v>0</v>
      </c>
      <c r="C1558" s="4">
        <v>0</v>
      </c>
      <c r="D1558" s="4">
        <v>1</v>
      </c>
      <c r="E1558" s="4">
        <v>226</v>
      </c>
      <c r="F1558" s="4">
        <f>ROUND(Source!AW1552,O1558)</f>
        <v>0</v>
      </c>
      <c r="G1558" s="4" t="s">
        <v>62</v>
      </c>
      <c r="H1558" s="4" t="s">
        <v>63</v>
      </c>
      <c r="I1558" s="4"/>
      <c r="J1558" s="4"/>
      <c r="K1558" s="4">
        <v>226</v>
      </c>
      <c r="L1558" s="4">
        <v>5</v>
      </c>
      <c r="M1558" s="4">
        <v>3</v>
      </c>
      <c r="N1558" s="4" t="s">
        <v>3</v>
      </c>
      <c r="O1558" s="4">
        <v>2</v>
      </c>
      <c r="P1558" s="4"/>
      <c r="Q1558" s="4"/>
      <c r="R1558" s="4"/>
      <c r="S1558" s="4"/>
      <c r="T1558" s="4"/>
      <c r="U1558" s="4"/>
      <c r="V1558" s="4"/>
      <c r="W1558" s="4">
        <v>0</v>
      </c>
      <c r="X1558" s="4">
        <v>1</v>
      </c>
      <c r="Y1558" s="4">
        <v>0</v>
      </c>
      <c r="Z1558" s="4"/>
      <c r="AA1558" s="4"/>
      <c r="AB1558" s="4"/>
    </row>
    <row r="1559" spans="1:28" x14ac:dyDescent="0.2">
      <c r="A1559" s="4">
        <v>50</v>
      </c>
      <c r="B1559" s="4">
        <v>0</v>
      </c>
      <c r="C1559" s="4">
        <v>0</v>
      </c>
      <c r="D1559" s="4">
        <v>1</v>
      </c>
      <c r="E1559" s="4">
        <v>227</v>
      </c>
      <c r="F1559" s="4">
        <f>ROUND(Source!AX1552,O1559)</f>
        <v>0</v>
      </c>
      <c r="G1559" s="4" t="s">
        <v>64</v>
      </c>
      <c r="H1559" s="4" t="s">
        <v>65</v>
      </c>
      <c r="I1559" s="4"/>
      <c r="J1559" s="4"/>
      <c r="K1559" s="4">
        <v>227</v>
      </c>
      <c r="L1559" s="4">
        <v>6</v>
      </c>
      <c r="M1559" s="4">
        <v>3</v>
      </c>
      <c r="N1559" s="4" t="s">
        <v>3</v>
      </c>
      <c r="O1559" s="4">
        <v>2</v>
      </c>
      <c r="P1559" s="4"/>
      <c r="Q1559" s="4"/>
      <c r="R1559" s="4"/>
      <c r="S1559" s="4"/>
      <c r="T1559" s="4"/>
      <c r="U1559" s="4"/>
      <c r="V1559" s="4"/>
      <c r="W1559" s="4">
        <v>0</v>
      </c>
      <c r="X1559" s="4">
        <v>1</v>
      </c>
      <c r="Y1559" s="4">
        <v>0</v>
      </c>
      <c r="Z1559" s="4"/>
      <c r="AA1559" s="4"/>
      <c r="AB1559" s="4"/>
    </row>
    <row r="1560" spans="1:28" x14ac:dyDescent="0.2">
      <c r="A1560" s="4">
        <v>50</v>
      </c>
      <c r="B1560" s="4">
        <v>0</v>
      </c>
      <c r="C1560" s="4">
        <v>0</v>
      </c>
      <c r="D1560" s="4">
        <v>1</v>
      </c>
      <c r="E1560" s="4">
        <v>228</v>
      </c>
      <c r="F1560" s="4">
        <f>ROUND(Source!AY1552,O1560)</f>
        <v>0</v>
      </c>
      <c r="G1560" s="4" t="s">
        <v>66</v>
      </c>
      <c r="H1560" s="4" t="s">
        <v>67</v>
      </c>
      <c r="I1560" s="4"/>
      <c r="J1560" s="4"/>
      <c r="K1560" s="4">
        <v>228</v>
      </c>
      <c r="L1560" s="4">
        <v>7</v>
      </c>
      <c r="M1560" s="4">
        <v>3</v>
      </c>
      <c r="N1560" s="4" t="s">
        <v>3</v>
      </c>
      <c r="O1560" s="4">
        <v>2</v>
      </c>
      <c r="P1560" s="4"/>
      <c r="Q1560" s="4"/>
      <c r="R1560" s="4"/>
      <c r="S1560" s="4"/>
      <c r="T1560" s="4"/>
      <c r="U1560" s="4"/>
      <c r="V1560" s="4"/>
      <c r="W1560" s="4">
        <v>0</v>
      </c>
      <c r="X1560" s="4">
        <v>1</v>
      </c>
      <c r="Y1560" s="4">
        <v>0</v>
      </c>
      <c r="Z1560" s="4"/>
      <c r="AA1560" s="4"/>
      <c r="AB1560" s="4"/>
    </row>
    <row r="1561" spans="1:28" x14ac:dyDescent="0.2">
      <c r="A1561" s="4">
        <v>50</v>
      </c>
      <c r="B1561" s="4">
        <v>0</v>
      </c>
      <c r="C1561" s="4">
        <v>0</v>
      </c>
      <c r="D1561" s="4">
        <v>1</v>
      </c>
      <c r="E1561" s="4">
        <v>216</v>
      </c>
      <c r="F1561" s="4">
        <f>ROUND(Source!AP1552,O1561)</f>
        <v>0</v>
      </c>
      <c r="G1561" s="4" t="s">
        <v>68</v>
      </c>
      <c r="H1561" s="4" t="s">
        <v>69</v>
      </c>
      <c r="I1561" s="4"/>
      <c r="J1561" s="4"/>
      <c r="K1561" s="4">
        <v>216</v>
      </c>
      <c r="L1561" s="4">
        <v>8</v>
      </c>
      <c r="M1561" s="4">
        <v>3</v>
      </c>
      <c r="N1561" s="4" t="s">
        <v>3</v>
      </c>
      <c r="O1561" s="4">
        <v>2</v>
      </c>
      <c r="P1561" s="4"/>
      <c r="Q1561" s="4"/>
      <c r="R1561" s="4"/>
      <c r="S1561" s="4"/>
      <c r="T1561" s="4"/>
      <c r="U1561" s="4"/>
      <c r="V1561" s="4"/>
      <c r="W1561" s="4">
        <v>0</v>
      </c>
      <c r="X1561" s="4">
        <v>1</v>
      </c>
      <c r="Y1561" s="4">
        <v>0</v>
      </c>
      <c r="Z1561" s="4"/>
      <c r="AA1561" s="4"/>
      <c r="AB1561" s="4"/>
    </row>
    <row r="1562" spans="1:28" x14ac:dyDescent="0.2">
      <c r="A1562" s="4">
        <v>50</v>
      </c>
      <c r="B1562" s="4">
        <v>0</v>
      </c>
      <c r="C1562" s="4">
        <v>0</v>
      </c>
      <c r="D1562" s="4">
        <v>1</v>
      </c>
      <c r="E1562" s="4">
        <v>223</v>
      </c>
      <c r="F1562" s="4">
        <f>ROUND(Source!AQ1552,O1562)</f>
        <v>0</v>
      </c>
      <c r="G1562" s="4" t="s">
        <v>70</v>
      </c>
      <c r="H1562" s="4" t="s">
        <v>71</v>
      </c>
      <c r="I1562" s="4"/>
      <c r="J1562" s="4"/>
      <c r="K1562" s="4">
        <v>223</v>
      </c>
      <c r="L1562" s="4">
        <v>9</v>
      </c>
      <c r="M1562" s="4">
        <v>3</v>
      </c>
      <c r="N1562" s="4" t="s">
        <v>3</v>
      </c>
      <c r="O1562" s="4">
        <v>2</v>
      </c>
      <c r="P1562" s="4"/>
      <c r="Q1562" s="4"/>
      <c r="R1562" s="4"/>
      <c r="S1562" s="4"/>
      <c r="T1562" s="4"/>
      <c r="U1562" s="4"/>
      <c r="V1562" s="4"/>
      <c r="W1562" s="4">
        <v>0</v>
      </c>
      <c r="X1562" s="4">
        <v>1</v>
      </c>
      <c r="Y1562" s="4">
        <v>0</v>
      </c>
      <c r="Z1562" s="4"/>
      <c r="AA1562" s="4"/>
      <c r="AB1562" s="4"/>
    </row>
    <row r="1563" spans="1:28" x14ac:dyDescent="0.2">
      <c r="A1563" s="4">
        <v>50</v>
      </c>
      <c r="B1563" s="4">
        <v>0</v>
      </c>
      <c r="C1563" s="4">
        <v>0</v>
      </c>
      <c r="D1563" s="4">
        <v>1</v>
      </c>
      <c r="E1563" s="4">
        <v>229</v>
      </c>
      <c r="F1563" s="4">
        <f>ROUND(Source!AZ1552,O1563)</f>
        <v>0</v>
      </c>
      <c r="G1563" s="4" t="s">
        <v>72</v>
      </c>
      <c r="H1563" s="4" t="s">
        <v>73</v>
      </c>
      <c r="I1563" s="4"/>
      <c r="J1563" s="4"/>
      <c r="K1563" s="4">
        <v>229</v>
      </c>
      <c r="L1563" s="4">
        <v>10</v>
      </c>
      <c r="M1563" s="4">
        <v>3</v>
      </c>
      <c r="N1563" s="4" t="s">
        <v>3</v>
      </c>
      <c r="O1563" s="4">
        <v>2</v>
      </c>
      <c r="P1563" s="4"/>
      <c r="Q1563" s="4"/>
      <c r="R1563" s="4"/>
      <c r="S1563" s="4"/>
      <c r="T1563" s="4"/>
      <c r="U1563" s="4"/>
      <c r="V1563" s="4"/>
      <c r="W1563" s="4">
        <v>0</v>
      </c>
      <c r="X1563" s="4">
        <v>1</v>
      </c>
      <c r="Y1563" s="4">
        <v>0</v>
      </c>
      <c r="Z1563" s="4"/>
      <c r="AA1563" s="4"/>
      <c r="AB1563" s="4"/>
    </row>
    <row r="1564" spans="1:28" x14ac:dyDescent="0.2">
      <c r="A1564" s="4">
        <v>50</v>
      </c>
      <c r="B1564" s="4">
        <v>0</v>
      </c>
      <c r="C1564" s="4">
        <v>0</v>
      </c>
      <c r="D1564" s="4">
        <v>1</v>
      </c>
      <c r="E1564" s="4">
        <v>203</v>
      </c>
      <c r="F1564" s="4">
        <f>ROUND(Source!Q1552,O1564)</f>
        <v>0</v>
      </c>
      <c r="G1564" s="4" t="s">
        <v>74</v>
      </c>
      <c r="H1564" s="4" t="s">
        <v>75</v>
      </c>
      <c r="I1564" s="4"/>
      <c r="J1564" s="4"/>
      <c r="K1564" s="4">
        <v>203</v>
      </c>
      <c r="L1564" s="4">
        <v>11</v>
      </c>
      <c r="M1564" s="4">
        <v>3</v>
      </c>
      <c r="N1564" s="4" t="s">
        <v>3</v>
      </c>
      <c r="O1564" s="4">
        <v>2</v>
      </c>
      <c r="P1564" s="4"/>
      <c r="Q1564" s="4"/>
      <c r="R1564" s="4"/>
      <c r="S1564" s="4"/>
      <c r="T1564" s="4"/>
      <c r="U1564" s="4"/>
      <c r="V1564" s="4"/>
      <c r="W1564" s="4">
        <v>0</v>
      </c>
      <c r="X1564" s="4">
        <v>1</v>
      </c>
      <c r="Y1564" s="4">
        <v>0</v>
      </c>
      <c r="Z1564" s="4"/>
      <c r="AA1564" s="4"/>
      <c r="AB1564" s="4"/>
    </row>
    <row r="1565" spans="1:28" x14ac:dyDescent="0.2">
      <c r="A1565" s="4">
        <v>50</v>
      </c>
      <c r="B1565" s="4">
        <v>0</v>
      </c>
      <c r="C1565" s="4">
        <v>0</v>
      </c>
      <c r="D1565" s="4">
        <v>1</v>
      </c>
      <c r="E1565" s="4">
        <v>231</v>
      </c>
      <c r="F1565" s="4">
        <f>ROUND(Source!BB1552,O1565)</f>
        <v>0</v>
      </c>
      <c r="G1565" s="4" t="s">
        <v>76</v>
      </c>
      <c r="H1565" s="4" t="s">
        <v>77</v>
      </c>
      <c r="I1565" s="4"/>
      <c r="J1565" s="4"/>
      <c r="K1565" s="4">
        <v>231</v>
      </c>
      <c r="L1565" s="4">
        <v>12</v>
      </c>
      <c r="M1565" s="4">
        <v>3</v>
      </c>
      <c r="N1565" s="4" t="s">
        <v>3</v>
      </c>
      <c r="O1565" s="4">
        <v>2</v>
      </c>
      <c r="P1565" s="4"/>
      <c r="Q1565" s="4"/>
      <c r="R1565" s="4"/>
      <c r="S1565" s="4"/>
      <c r="T1565" s="4"/>
      <c r="U1565" s="4"/>
      <c r="V1565" s="4"/>
      <c r="W1565" s="4">
        <v>0</v>
      </c>
      <c r="X1565" s="4">
        <v>1</v>
      </c>
      <c r="Y1565" s="4">
        <v>0</v>
      </c>
      <c r="Z1565" s="4"/>
      <c r="AA1565" s="4"/>
      <c r="AB1565" s="4"/>
    </row>
    <row r="1566" spans="1:28" x14ac:dyDescent="0.2">
      <c r="A1566" s="4">
        <v>50</v>
      </c>
      <c r="B1566" s="4">
        <v>0</v>
      </c>
      <c r="C1566" s="4">
        <v>0</v>
      </c>
      <c r="D1566" s="4">
        <v>1</v>
      </c>
      <c r="E1566" s="4">
        <v>204</v>
      </c>
      <c r="F1566" s="4">
        <f>ROUND(Source!R1552,O1566)</f>
        <v>0</v>
      </c>
      <c r="G1566" s="4" t="s">
        <v>78</v>
      </c>
      <c r="H1566" s="4" t="s">
        <v>79</v>
      </c>
      <c r="I1566" s="4"/>
      <c r="J1566" s="4"/>
      <c r="K1566" s="4">
        <v>204</v>
      </c>
      <c r="L1566" s="4">
        <v>13</v>
      </c>
      <c r="M1566" s="4">
        <v>3</v>
      </c>
      <c r="N1566" s="4" t="s">
        <v>3</v>
      </c>
      <c r="O1566" s="4">
        <v>2</v>
      </c>
      <c r="P1566" s="4"/>
      <c r="Q1566" s="4"/>
      <c r="R1566" s="4"/>
      <c r="S1566" s="4"/>
      <c r="T1566" s="4"/>
      <c r="U1566" s="4"/>
      <c r="V1566" s="4"/>
      <c r="W1566" s="4">
        <v>0</v>
      </c>
      <c r="X1566" s="4">
        <v>1</v>
      </c>
      <c r="Y1566" s="4">
        <v>0</v>
      </c>
      <c r="Z1566" s="4"/>
      <c r="AA1566" s="4"/>
      <c r="AB1566" s="4"/>
    </row>
    <row r="1567" spans="1:28" x14ac:dyDescent="0.2">
      <c r="A1567" s="4">
        <v>50</v>
      </c>
      <c r="B1567" s="4">
        <v>0</v>
      </c>
      <c r="C1567" s="4">
        <v>0</v>
      </c>
      <c r="D1567" s="4">
        <v>1</v>
      </c>
      <c r="E1567" s="4">
        <v>205</v>
      </c>
      <c r="F1567" s="4">
        <f>ROUND(Source!S1552,O1567)</f>
        <v>4167.78</v>
      </c>
      <c r="G1567" s="4" t="s">
        <v>80</v>
      </c>
      <c r="H1567" s="4" t="s">
        <v>81</v>
      </c>
      <c r="I1567" s="4"/>
      <c r="J1567" s="4"/>
      <c r="K1567" s="4">
        <v>205</v>
      </c>
      <c r="L1567" s="4">
        <v>14</v>
      </c>
      <c r="M1567" s="4">
        <v>3</v>
      </c>
      <c r="N1567" s="4" t="s">
        <v>3</v>
      </c>
      <c r="O1567" s="4">
        <v>2</v>
      </c>
      <c r="P1567" s="4"/>
      <c r="Q1567" s="4"/>
      <c r="R1567" s="4"/>
      <c r="S1567" s="4"/>
      <c r="T1567" s="4"/>
      <c r="U1567" s="4"/>
      <c r="V1567" s="4"/>
      <c r="W1567" s="4">
        <v>4167.78</v>
      </c>
      <c r="X1567" s="4">
        <v>1</v>
      </c>
      <c r="Y1567" s="4">
        <v>4167.78</v>
      </c>
      <c r="Z1567" s="4"/>
      <c r="AA1567" s="4"/>
      <c r="AB1567" s="4"/>
    </row>
    <row r="1568" spans="1:28" x14ac:dyDescent="0.2">
      <c r="A1568" s="4">
        <v>50</v>
      </c>
      <c r="B1568" s="4">
        <v>0</v>
      </c>
      <c r="C1568" s="4">
        <v>0</v>
      </c>
      <c r="D1568" s="4">
        <v>1</v>
      </c>
      <c r="E1568" s="4">
        <v>232</v>
      </c>
      <c r="F1568" s="4">
        <f>ROUND(Source!BC1552,O1568)</f>
        <v>0</v>
      </c>
      <c r="G1568" s="4" t="s">
        <v>82</v>
      </c>
      <c r="H1568" s="4" t="s">
        <v>83</v>
      </c>
      <c r="I1568" s="4"/>
      <c r="J1568" s="4"/>
      <c r="K1568" s="4">
        <v>232</v>
      </c>
      <c r="L1568" s="4">
        <v>15</v>
      </c>
      <c r="M1568" s="4">
        <v>3</v>
      </c>
      <c r="N1568" s="4" t="s">
        <v>3</v>
      </c>
      <c r="O1568" s="4">
        <v>2</v>
      </c>
      <c r="P1568" s="4"/>
      <c r="Q1568" s="4"/>
      <c r="R1568" s="4"/>
      <c r="S1568" s="4"/>
      <c r="T1568" s="4"/>
      <c r="U1568" s="4"/>
      <c r="V1568" s="4"/>
      <c r="W1568" s="4">
        <v>0</v>
      </c>
      <c r="X1568" s="4">
        <v>1</v>
      </c>
      <c r="Y1568" s="4">
        <v>0</v>
      </c>
      <c r="Z1568" s="4"/>
      <c r="AA1568" s="4"/>
      <c r="AB1568" s="4"/>
    </row>
    <row r="1569" spans="1:206" x14ac:dyDescent="0.2">
      <c r="A1569" s="4">
        <v>50</v>
      </c>
      <c r="B1569" s="4">
        <v>0</v>
      </c>
      <c r="C1569" s="4">
        <v>0</v>
      </c>
      <c r="D1569" s="4">
        <v>1</v>
      </c>
      <c r="E1569" s="4">
        <v>214</v>
      </c>
      <c r="F1569" s="4">
        <f>ROUND(Source!AS1552,O1569)</f>
        <v>9297.6</v>
      </c>
      <c r="G1569" s="4" t="s">
        <v>84</v>
      </c>
      <c r="H1569" s="4" t="s">
        <v>85</v>
      </c>
      <c r="I1569" s="4"/>
      <c r="J1569" s="4"/>
      <c r="K1569" s="4">
        <v>214</v>
      </c>
      <c r="L1569" s="4">
        <v>16</v>
      </c>
      <c r="M1569" s="4">
        <v>3</v>
      </c>
      <c r="N1569" s="4" t="s">
        <v>3</v>
      </c>
      <c r="O1569" s="4">
        <v>2</v>
      </c>
      <c r="P1569" s="4"/>
      <c r="Q1569" s="4"/>
      <c r="R1569" s="4"/>
      <c r="S1569" s="4"/>
      <c r="T1569" s="4"/>
      <c r="U1569" s="4"/>
      <c r="V1569" s="4"/>
      <c r="W1569" s="4">
        <v>9297.6</v>
      </c>
      <c r="X1569" s="4">
        <v>1</v>
      </c>
      <c r="Y1569" s="4">
        <v>9297.6</v>
      </c>
      <c r="Z1569" s="4"/>
      <c r="AA1569" s="4"/>
      <c r="AB1569" s="4"/>
    </row>
    <row r="1570" spans="1:206" x14ac:dyDescent="0.2">
      <c r="A1570" s="4">
        <v>50</v>
      </c>
      <c r="B1570" s="4">
        <v>0</v>
      </c>
      <c r="C1570" s="4">
        <v>0</v>
      </c>
      <c r="D1570" s="4">
        <v>1</v>
      </c>
      <c r="E1570" s="4">
        <v>215</v>
      </c>
      <c r="F1570" s="4">
        <f>ROUND(Source!AT1552,O1570)</f>
        <v>0</v>
      </c>
      <c r="G1570" s="4" t="s">
        <v>86</v>
      </c>
      <c r="H1570" s="4" t="s">
        <v>87</v>
      </c>
      <c r="I1570" s="4"/>
      <c r="J1570" s="4"/>
      <c r="K1570" s="4">
        <v>215</v>
      </c>
      <c r="L1570" s="4">
        <v>17</v>
      </c>
      <c r="M1570" s="4">
        <v>3</v>
      </c>
      <c r="N1570" s="4" t="s">
        <v>3</v>
      </c>
      <c r="O1570" s="4">
        <v>2</v>
      </c>
      <c r="P1570" s="4"/>
      <c r="Q1570" s="4"/>
      <c r="R1570" s="4"/>
      <c r="S1570" s="4"/>
      <c r="T1570" s="4"/>
      <c r="U1570" s="4"/>
      <c r="V1570" s="4"/>
      <c r="W1570" s="4">
        <v>0</v>
      </c>
      <c r="X1570" s="4">
        <v>1</v>
      </c>
      <c r="Y1570" s="4">
        <v>0</v>
      </c>
      <c r="Z1570" s="4"/>
      <c r="AA1570" s="4"/>
      <c r="AB1570" s="4"/>
    </row>
    <row r="1571" spans="1:206" x14ac:dyDescent="0.2">
      <c r="A1571" s="4">
        <v>50</v>
      </c>
      <c r="B1571" s="4">
        <v>0</v>
      </c>
      <c r="C1571" s="4">
        <v>0</v>
      </c>
      <c r="D1571" s="4">
        <v>1</v>
      </c>
      <c r="E1571" s="4">
        <v>217</v>
      </c>
      <c r="F1571" s="4">
        <f>ROUND(Source!AU1552,O1571)</f>
        <v>0</v>
      </c>
      <c r="G1571" s="4" t="s">
        <v>88</v>
      </c>
      <c r="H1571" s="4" t="s">
        <v>89</v>
      </c>
      <c r="I1571" s="4"/>
      <c r="J1571" s="4"/>
      <c r="K1571" s="4">
        <v>217</v>
      </c>
      <c r="L1571" s="4">
        <v>18</v>
      </c>
      <c r="M1571" s="4">
        <v>3</v>
      </c>
      <c r="N1571" s="4" t="s">
        <v>3</v>
      </c>
      <c r="O1571" s="4">
        <v>2</v>
      </c>
      <c r="P1571" s="4"/>
      <c r="Q1571" s="4"/>
      <c r="R1571" s="4"/>
      <c r="S1571" s="4"/>
      <c r="T1571" s="4"/>
      <c r="U1571" s="4"/>
      <c r="V1571" s="4"/>
      <c r="W1571" s="4">
        <v>0</v>
      </c>
      <c r="X1571" s="4">
        <v>1</v>
      </c>
      <c r="Y1571" s="4">
        <v>0</v>
      </c>
      <c r="Z1571" s="4"/>
      <c r="AA1571" s="4"/>
      <c r="AB1571" s="4"/>
    </row>
    <row r="1572" spans="1:206" x14ac:dyDescent="0.2">
      <c r="A1572" s="4">
        <v>50</v>
      </c>
      <c r="B1572" s="4">
        <v>0</v>
      </c>
      <c r="C1572" s="4">
        <v>0</v>
      </c>
      <c r="D1572" s="4">
        <v>1</v>
      </c>
      <c r="E1572" s="4">
        <v>230</v>
      </c>
      <c r="F1572" s="4">
        <f>ROUND(Source!BA1552,O1572)</f>
        <v>0</v>
      </c>
      <c r="G1572" s="4" t="s">
        <v>90</v>
      </c>
      <c r="H1572" s="4" t="s">
        <v>91</v>
      </c>
      <c r="I1572" s="4"/>
      <c r="J1572" s="4"/>
      <c r="K1572" s="4">
        <v>230</v>
      </c>
      <c r="L1572" s="4">
        <v>19</v>
      </c>
      <c r="M1572" s="4">
        <v>3</v>
      </c>
      <c r="N1572" s="4" t="s">
        <v>3</v>
      </c>
      <c r="O1572" s="4">
        <v>2</v>
      </c>
      <c r="P1572" s="4"/>
      <c r="Q1572" s="4"/>
      <c r="R1572" s="4"/>
      <c r="S1572" s="4"/>
      <c r="T1572" s="4"/>
      <c r="U1572" s="4"/>
      <c r="V1572" s="4"/>
      <c r="W1572" s="4">
        <v>0</v>
      </c>
      <c r="X1572" s="4">
        <v>1</v>
      </c>
      <c r="Y1572" s="4">
        <v>0</v>
      </c>
      <c r="Z1572" s="4"/>
      <c r="AA1572" s="4"/>
      <c r="AB1572" s="4"/>
    </row>
    <row r="1573" spans="1:206" x14ac:dyDescent="0.2">
      <c r="A1573" s="4">
        <v>50</v>
      </c>
      <c r="B1573" s="4">
        <v>0</v>
      </c>
      <c r="C1573" s="4">
        <v>0</v>
      </c>
      <c r="D1573" s="4">
        <v>1</v>
      </c>
      <c r="E1573" s="4">
        <v>206</v>
      </c>
      <c r="F1573" s="4">
        <f>ROUND(Source!T1552,O1573)</f>
        <v>0</v>
      </c>
      <c r="G1573" s="4" t="s">
        <v>92</v>
      </c>
      <c r="H1573" s="4" t="s">
        <v>93</v>
      </c>
      <c r="I1573" s="4"/>
      <c r="J1573" s="4"/>
      <c r="K1573" s="4">
        <v>206</v>
      </c>
      <c r="L1573" s="4">
        <v>20</v>
      </c>
      <c r="M1573" s="4">
        <v>3</v>
      </c>
      <c r="N1573" s="4" t="s">
        <v>3</v>
      </c>
      <c r="O1573" s="4">
        <v>2</v>
      </c>
      <c r="P1573" s="4"/>
      <c r="Q1573" s="4"/>
      <c r="R1573" s="4"/>
      <c r="S1573" s="4"/>
      <c r="T1573" s="4"/>
      <c r="U1573" s="4"/>
      <c r="V1573" s="4"/>
      <c r="W1573" s="4">
        <v>0</v>
      </c>
      <c r="X1573" s="4">
        <v>1</v>
      </c>
      <c r="Y1573" s="4">
        <v>0</v>
      </c>
      <c r="Z1573" s="4"/>
      <c r="AA1573" s="4"/>
      <c r="AB1573" s="4"/>
    </row>
    <row r="1574" spans="1:206" x14ac:dyDescent="0.2">
      <c r="A1574" s="4">
        <v>50</v>
      </c>
      <c r="B1574" s="4">
        <v>0</v>
      </c>
      <c r="C1574" s="4">
        <v>0</v>
      </c>
      <c r="D1574" s="4">
        <v>1</v>
      </c>
      <c r="E1574" s="4">
        <v>207</v>
      </c>
      <c r="F1574" s="4">
        <f>Source!U1552</f>
        <v>15.403096999999999</v>
      </c>
      <c r="G1574" s="4" t="s">
        <v>94</v>
      </c>
      <c r="H1574" s="4" t="s">
        <v>95</v>
      </c>
      <c r="I1574" s="4"/>
      <c r="J1574" s="4"/>
      <c r="K1574" s="4">
        <v>207</v>
      </c>
      <c r="L1574" s="4">
        <v>21</v>
      </c>
      <c r="M1574" s="4">
        <v>3</v>
      </c>
      <c r="N1574" s="4" t="s">
        <v>3</v>
      </c>
      <c r="O1574" s="4">
        <v>-1</v>
      </c>
      <c r="P1574" s="4"/>
      <c r="Q1574" s="4"/>
      <c r="R1574" s="4"/>
      <c r="S1574" s="4"/>
      <c r="T1574" s="4"/>
      <c r="U1574" s="4"/>
      <c r="V1574" s="4"/>
      <c r="W1574" s="4">
        <v>15.403096999999999</v>
      </c>
      <c r="X1574" s="4">
        <v>1</v>
      </c>
      <c r="Y1574" s="4">
        <v>15.403096999999999</v>
      </c>
      <c r="Z1574" s="4"/>
      <c r="AA1574" s="4"/>
      <c r="AB1574" s="4"/>
    </row>
    <row r="1575" spans="1:206" x14ac:dyDescent="0.2">
      <c r="A1575" s="4">
        <v>50</v>
      </c>
      <c r="B1575" s="4">
        <v>0</v>
      </c>
      <c r="C1575" s="4">
        <v>0</v>
      </c>
      <c r="D1575" s="4">
        <v>1</v>
      </c>
      <c r="E1575" s="4">
        <v>208</v>
      </c>
      <c r="F1575" s="4">
        <f>Source!V1552</f>
        <v>0</v>
      </c>
      <c r="G1575" s="4" t="s">
        <v>96</v>
      </c>
      <c r="H1575" s="4" t="s">
        <v>97</v>
      </c>
      <c r="I1575" s="4"/>
      <c r="J1575" s="4"/>
      <c r="K1575" s="4">
        <v>208</v>
      </c>
      <c r="L1575" s="4">
        <v>22</v>
      </c>
      <c r="M1575" s="4">
        <v>3</v>
      </c>
      <c r="N1575" s="4" t="s">
        <v>3</v>
      </c>
      <c r="O1575" s="4">
        <v>-1</v>
      </c>
      <c r="P1575" s="4"/>
      <c r="Q1575" s="4"/>
      <c r="R1575" s="4"/>
      <c r="S1575" s="4"/>
      <c r="T1575" s="4"/>
      <c r="U1575" s="4"/>
      <c r="V1575" s="4"/>
      <c r="W1575" s="4">
        <v>0</v>
      </c>
      <c r="X1575" s="4">
        <v>1</v>
      </c>
      <c r="Y1575" s="4">
        <v>0</v>
      </c>
      <c r="Z1575" s="4"/>
      <c r="AA1575" s="4"/>
      <c r="AB1575" s="4"/>
    </row>
    <row r="1576" spans="1:206" x14ac:dyDescent="0.2">
      <c r="A1576" s="4">
        <v>50</v>
      </c>
      <c r="B1576" s="4">
        <v>0</v>
      </c>
      <c r="C1576" s="4">
        <v>0</v>
      </c>
      <c r="D1576" s="4">
        <v>1</v>
      </c>
      <c r="E1576" s="4">
        <v>209</v>
      </c>
      <c r="F1576" s="4">
        <f>ROUND(Source!W1552,O1576)</f>
        <v>0</v>
      </c>
      <c r="G1576" s="4" t="s">
        <v>98</v>
      </c>
      <c r="H1576" s="4" t="s">
        <v>99</v>
      </c>
      <c r="I1576" s="4"/>
      <c r="J1576" s="4"/>
      <c r="K1576" s="4">
        <v>209</v>
      </c>
      <c r="L1576" s="4">
        <v>23</v>
      </c>
      <c r="M1576" s="4">
        <v>3</v>
      </c>
      <c r="N1576" s="4" t="s">
        <v>3</v>
      </c>
      <c r="O1576" s="4">
        <v>2</v>
      </c>
      <c r="P1576" s="4"/>
      <c r="Q1576" s="4"/>
      <c r="R1576" s="4"/>
      <c r="S1576" s="4"/>
      <c r="T1576" s="4"/>
      <c r="U1576" s="4"/>
      <c r="V1576" s="4"/>
      <c r="W1576" s="4">
        <v>0</v>
      </c>
      <c r="X1576" s="4">
        <v>1</v>
      </c>
      <c r="Y1576" s="4">
        <v>0</v>
      </c>
      <c r="Z1576" s="4"/>
      <c r="AA1576" s="4"/>
      <c r="AB1576" s="4"/>
    </row>
    <row r="1577" spans="1:206" x14ac:dyDescent="0.2">
      <c r="A1577" s="4">
        <v>50</v>
      </c>
      <c r="B1577" s="4">
        <v>0</v>
      </c>
      <c r="C1577" s="4">
        <v>0</v>
      </c>
      <c r="D1577" s="4">
        <v>1</v>
      </c>
      <c r="E1577" s="4">
        <v>233</v>
      </c>
      <c r="F1577" s="4">
        <f>ROUND(Source!BD1552,O1577)</f>
        <v>0</v>
      </c>
      <c r="G1577" s="4" t="s">
        <v>100</v>
      </c>
      <c r="H1577" s="4" t="s">
        <v>101</v>
      </c>
      <c r="I1577" s="4"/>
      <c r="J1577" s="4"/>
      <c r="K1577" s="4">
        <v>233</v>
      </c>
      <c r="L1577" s="4">
        <v>24</v>
      </c>
      <c r="M1577" s="4">
        <v>3</v>
      </c>
      <c r="N1577" s="4" t="s">
        <v>3</v>
      </c>
      <c r="O1577" s="4">
        <v>2</v>
      </c>
      <c r="P1577" s="4"/>
      <c r="Q1577" s="4"/>
      <c r="R1577" s="4"/>
      <c r="S1577" s="4"/>
      <c r="T1577" s="4"/>
      <c r="U1577" s="4"/>
      <c r="V1577" s="4"/>
      <c r="W1577" s="4">
        <v>0</v>
      </c>
      <c r="X1577" s="4">
        <v>1</v>
      </c>
      <c r="Y1577" s="4">
        <v>0</v>
      </c>
      <c r="Z1577" s="4"/>
      <c r="AA1577" s="4"/>
      <c r="AB1577" s="4"/>
    </row>
    <row r="1578" spans="1:206" x14ac:dyDescent="0.2">
      <c r="A1578" s="4">
        <v>50</v>
      </c>
      <c r="B1578" s="4">
        <v>0</v>
      </c>
      <c r="C1578" s="4">
        <v>0</v>
      </c>
      <c r="D1578" s="4">
        <v>1</v>
      </c>
      <c r="E1578" s="4">
        <v>210</v>
      </c>
      <c r="F1578" s="4">
        <f>ROUND(Source!X1552,O1578)</f>
        <v>3421.03</v>
      </c>
      <c r="G1578" s="4" t="s">
        <v>102</v>
      </c>
      <c r="H1578" s="4" t="s">
        <v>103</v>
      </c>
      <c r="I1578" s="4"/>
      <c r="J1578" s="4"/>
      <c r="K1578" s="4">
        <v>210</v>
      </c>
      <c r="L1578" s="4">
        <v>25</v>
      </c>
      <c r="M1578" s="4">
        <v>3</v>
      </c>
      <c r="N1578" s="4" t="s">
        <v>3</v>
      </c>
      <c r="O1578" s="4">
        <v>2</v>
      </c>
      <c r="P1578" s="4"/>
      <c r="Q1578" s="4"/>
      <c r="R1578" s="4"/>
      <c r="S1578" s="4"/>
      <c r="T1578" s="4"/>
      <c r="U1578" s="4"/>
      <c r="V1578" s="4"/>
      <c r="W1578" s="4">
        <v>3421.03</v>
      </c>
      <c r="X1578" s="4">
        <v>1</v>
      </c>
      <c r="Y1578" s="4">
        <v>3421.03</v>
      </c>
      <c r="Z1578" s="4"/>
      <c r="AA1578" s="4"/>
      <c r="AB1578" s="4"/>
    </row>
    <row r="1579" spans="1:206" x14ac:dyDescent="0.2">
      <c r="A1579" s="4">
        <v>50</v>
      </c>
      <c r="B1579" s="4">
        <v>0</v>
      </c>
      <c r="C1579" s="4">
        <v>0</v>
      </c>
      <c r="D1579" s="4">
        <v>1</v>
      </c>
      <c r="E1579" s="4">
        <v>211</v>
      </c>
      <c r="F1579" s="4">
        <f>ROUND(Source!Y1552,O1579)</f>
        <v>1708.79</v>
      </c>
      <c r="G1579" s="4" t="s">
        <v>104</v>
      </c>
      <c r="H1579" s="4" t="s">
        <v>105</v>
      </c>
      <c r="I1579" s="4"/>
      <c r="J1579" s="4"/>
      <c r="K1579" s="4">
        <v>211</v>
      </c>
      <c r="L1579" s="4">
        <v>26</v>
      </c>
      <c r="M1579" s="4">
        <v>3</v>
      </c>
      <c r="N1579" s="4" t="s">
        <v>3</v>
      </c>
      <c r="O1579" s="4">
        <v>2</v>
      </c>
      <c r="P1579" s="4"/>
      <c r="Q1579" s="4"/>
      <c r="R1579" s="4"/>
      <c r="S1579" s="4"/>
      <c r="T1579" s="4"/>
      <c r="U1579" s="4"/>
      <c r="V1579" s="4"/>
      <c r="W1579" s="4">
        <v>1708.79</v>
      </c>
      <c r="X1579" s="4">
        <v>1</v>
      </c>
      <c r="Y1579" s="4">
        <v>1708.79</v>
      </c>
      <c r="Z1579" s="4"/>
      <c r="AA1579" s="4"/>
      <c r="AB1579" s="4"/>
    </row>
    <row r="1580" spans="1:206" x14ac:dyDescent="0.2">
      <c r="A1580" s="4">
        <v>50</v>
      </c>
      <c r="B1580" s="4">
        <v>0</v>
      </c>
      <c r="C1580" s="4">
        <v>0</v>
      </c>
      <c r="D1580" s="4">
        <v>1</v>
      </c>
      <c r="E1580" s="4">
        <v>224</v>
      </c>
      <c r="F1580" s="4">
        <f>ROUND(Source!AR1552,O1580)</f>
        <v>9297.6</v>
      </c>
      <c r="G1580" s="4" t="s">
        <v>106</v>
      </c>
      <c r="H1580" s="4" t="s">
        <v>107</v>
      </c>
      <c r="I1580" s="4"/>
      <c r="J1580" s="4"/>
      <c r="K1580" s="4">
        <v>224</v>
      </c>
      <c r="L1580" s="4">
        <v>27</v>
      </c>
      <c r="M1580" s="4">
        <v>3</v>
      </c>
      <c r="N1580" s="4" t="s">
        <v>3</v>
      </c>
      <c r="O1580" s="4">
        <v>2</v>
      </c>
      <c r="P1580" s="4"/>
      <c r="Q1580" s="4"/>
      <c r="R1580" s="4"/>
      <c r="S1580" s="4"/>
      <c r="T1580" s="4"/>
      <c r="U1580" s="4"/>
      <c r="V1580" s="4"/>
      <c r="W1580" s="4">
        <v>9297.6</v>
      </c>
      <c r="X1580" s="4">
        <v>1</v>
      </c>
      <c r="Y1580" s="4">
        <v>9297.6</v>
      </c>
      <c r="Z1580" s="4"/>
      <c r="AA1580" s="4"/>
      <c r="AB1580" s="4"/>
    </row>
    <row r="1582" spans="1:206" x14ac:dyDescent="0.2">
      <c r="A1582" s="2">
        <v>51</v>
      </c>
      <c r="B1582" s="2">
        <f>B1536</f>
        <v>1</v>
      </c>
      <c r="C1582" s="2">
        <f>A1536</f>
        <v>4</v>
      </c>
      <c r="D1582" s="2">
        <f>ROW(A1536)</f>
        <v>1536</v>
      </c>
      <c r="E1582" s="2"/>
      <c r="F1582" s="2" t="str">
        <f>IF(F1536&lt;&gt;"",F1536,"")</f>
        <v>Новый раздел</v>
      </c>
      <c r="G1582" s="2" t="str">
        <f>IF(G1536&lt;&gt;"",G1536,"")</f>
        <v>Секция в осях И-К (Подъезд №8)</v>
      </c>
      <c r="H1582" s="2">
        <v>0</v>
      </c>
      <c r="I1582" s="2"/>
      <c r="J1582" s="2"/>
      <c r="K1582" s="2"/>
      <c r="L1582" s="2"/>
      <c r="M1582" s="2"/>
      <c r="N1582" s="2"/>
      <c r="O1582" s="2">
        <f t="shared" ref="O1582:T1582" si="1417">ROUND(O1552+AB1582,2)</f>
        <v>4167.78</v>
      </c>
      <c r="P1582" s="2">
        <f t="shared" si="1417"/>
        <v>0</v>
      </c>
      <c r="Q1582" s="2">
        <f t="shared" si="1417"/>
        <v>0</v>
      </c>
      <c r="R1582" s="2">
        <f t="shared" si="1417"/>
        <v>0</v>
      </c>
      <c r="S1582" s="2">
        <f t="shared" si="1417"/>
        <v>4167.78</v>
      </c>
      <c r="T1582" s="2">
        <f t="shared" si="1417"/>
        <v>0</v>
      </c>
      <c r="U1582" s="2">
        <f>U1552+AH1582</f>
        <v>15.403096999999999</v>
      </c>
      <c r="V1582" s="2">
        <f>V1552+AI1582</f>
        <v>0</v>
      </c>
      <c r="W1582" s="2">
        <f>ROUND(W1552+AJ1582,2)</f>
        <v>0</v>
      </c>
      <c r="X1582" s="2">
        <f>ROUND(X1552+AK1582,2)</f>
        <v>3421.03</v>
      </c>
      <c r="Y1582" s="2">
        <f>ROUND(Y1552+AL1582,2)</f>
        <v>1708.79</v>
      </c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>
        <f t="shared" ref="AO1582:BD1582" si="1418">ROUND(AO1552+BX1582,2)</f>
        <v>0</v>
      </c>
      <c r="AP1582" s="2">
        <f t="shared" si="1418"/>
        <v>0</v>
      </c>
      <c r="AQ1582" s="2">
        <f t="shared" si="1418"/>
        <v>0</v>
      </c>
      <c r="AR1582" s="2">
        <f t="shared" si="1418"/>
        <v>9297.6</v>
      </c>
      <c r="AS1582" s="2">
        <f t="shared" si="1418"/>
        <v>9297.6</v>
      </c>
      <c r="AT1582" s="2">
        <f t="shared" si="1418"/>
        <v>0</v>
      </c>
      <c r="AU1582" s="2">
        <f t="shared" si="1418"/>
        <v>0</v>
      </c>
      <c r="AV1582" s="2">
        <f t="shared" si="1418"/>
        <v>0</v>
      </c>
      <c r="AW1582" s="2">
        <f t="shared" si="1418"/>
        <v>0</v>
      </c>
      <c r="AX1582" s="2">
        <f t="shared" si="1418"/>
        <v>0</v>
      </c>
      <c r="AY1582" s="2">
        <f t="shared" si="1418"/>
        <v>0</v>
      </c>
      <c r="AZ1582" s="2">
        <f t="shared" si="1418"/>
        <v>0</v>
      </c>
      <c r="BA1582" s="2">
        <f t="shared" si="1418"/>
        <v>0</v>
      </c>
      <c r="BB1582" s="2">
        <f t="shared" si="1418"/>
        <v>0</v>
      </c>
      <c r="BC1582" s="2">
        <f t="shared" si="1418"/>
        <v>0</v>
      </c>
      <c r="BD1582" s="2">
        <f t="shared" si="1418"/>
        <v>0</v>
      </c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>
        <v>0</v>
      </c>
    </row>
    <row r="1584" spans="1:206" x14ac:dyDescent="0.2">
      <c r="A1584" s="4">
        <v>50</v>
      </c>
      <c r="B1584" s="4">
        <v>0</v>
      </c>
      <c r="C1584" s="4">
        <v>0</v>
      </c>
      <c r="D1584" s="4">
        <v>1</v>
      </c>
      <c r="E1584" s="4">
        <v>201</v>
      </c>
      <c r="F1584" s="4">
        <f>ROUND(Source!O1582,O1584)</f>
        <v>4167.78</v>
      </c>
      <c r="G1584" s="4" t="s">
        <v>54</v>
      </c>
      <c r="H1584" s="4" t="s">
        <v>55</v>
      </c>
      <c r="I1584" s="4"/>
      <c r="J1584" s="4"/>
      <c r="K1584" s="4">
        <v>201</v>
      </c>
      <c r="L1584" s="4">
        <v>1</v>
      </c>
      <c r="M1584" s="4">
        <v>3</v>
      </c>
      <c r="N1584" s="4" t="s">
        <v>3</v>
      </c>
      <c r="O1584" s="4">
        <v>2</v>
      </c>
      <c r="P1584" s="4"/>
      <c r="Q1584" s="4"/>
      <c r="R1584" s="4"/>
      <c r="S1584" s="4"/>
      <c r="T1584" s="4"/>
      <c r="U1584" s="4"/>
      <c r="V1584" s="4"/>
      <c r="W1584" s="4">
        <v>4167.78</v>
      </c>
      <c r="X1584" s="4">
        <v>1</v>
      </c>
      <c r="Y1584" s="4">
        <v>4167.78</v>
      </c>
      <c r="Z1584" s="4"/>
      <c r="AA1584" s="4"/>
      <c r="AB1584" s="4"/>
    </row>
    <row r="1585" spans="1:28" x14ac:dyDescent="0.2">
      <c r="A1585" s="4">
        <v>50</v>
      </c>
      <c r="B1585" s="4">
        <v>0</v>
      </c>
      <c r="C1585" s="4">
        <v>0</v>
      </c>
      <c r="D1585" s="4">
        <v>1</v>
      </c>
      <c r="E1585" s="4">
        <v>202</v>
      </c>
      <c r="F1585" s="4">
        <f>ROUND(Source!P1582,O1585)</f>
        <v>0</v>
      </c>
      <c r="G1585" s="4" t="s">
        <v>56</v>
      </c>
      <c r="H1585" s="4" t="s">
        <v>57</v>
      </c>
      <c r="I1585" s="4"/>
      <c r="J1585" s="4"/>
      <c r="K1585" s="4">
        <v>202</v>
      </c>
      <c r="L1585" s="4">
        <v>2</v>
      </c>
      <c r="M1585" s="4">
        <v>3</v>
      </c>
      <c r="N1585" s="4" t="s">
        <v>3</v>
      </c>
      <c r="O1585" s="4">
        <v>2</v>
      </c>
      <c r="P1585" s="4"/>
      <c r="Q1585" s="4"/>
      <c r="R1585" s="4"/>
      <c r="S1585" s="4"/>
      <c r="T1585" s="4"/>
      <c r="U1585" s="4"/>
      <c r="V1585" s="4"/>
      <c r="W1585" s="4">
        <v>0</v>
      </c>
      <c r="X1585" s="4">
        <v>1</v>
      </c>
      <c r="Y1585" s="4">
        <v>0</v>
      </c>
      <c r="Z1585" s="4"/>
      <c r="AA1585" s="4"/>
      <c r="AB1585" s="4"/>
    </row>
    <row r="1586" spans="1:28" x14ac:dyDescent="0.2">
      <c r="A1586" s="4">
        <v>50</v>
      </c>
      <c r="B1586" s="4">
        <v>0</v>
      </c>
      <c r="C1586" s="4">
        <v>0</v>
      </c>
      <c r="D1586" s="4">
        <v>1</v>
      </c>
      <c r="E1586" s="4">
        <v>222</v>
      </c>
      <c r="F1586" s="4">
        <f>ROUND(Source!AO1582,O1586)</f>
        <v>0</v>
      </c>
      <c r="G1586" s="4" t="s">
        <v>58</v>
      </c>
      <c r="H1586" s="4" t="s">
        <v>59</v>
      </c>
      <c r="I1586" s="4"/>
      <c r="J1586" s="4"/>
      <c r="K1586" s="4">
        <v>222</v>
      </c>
      <c r="L1586" s="4">
        <v>3</v>
      </c>
      <c r="M1586" s="4">
        <v>3</v>
      </c>
      <c r="N1586" s="4" t="s">
        <v>3</v>
      </c>
      <c r="O1586" s="4">
        <v>2</v>
      </c>
      <c r="P1586" s="4"/>
      <c r="Q1586" s="4"/>
      <c r="R1586" s="4"/>
      <c r="S1586" s="4"/>
      <c r="T1586" s="4"/>
      <c r="U1586" s="4"/>
      <c r="V1586" s="4"/>
      <c r="W1586" s="4">
        <v>0</v>
      </c>
      <c r="X1586" s="4">
        <v>1</v>
      </c>
      <c r="Y1586" s="4">
        <v>0</v>
      </c>
      <c r="Z1586" s="4"/>
      <c r="AA1586" s="4"/>
      <c r="AB1586" s="4"/>
    </row>
    <row r="1587" spans="1:28" x14ac:dyDescent="0.2">
      <c r="A1587" s="4">
        <v>50</v>
      </c>
      <c r="B1587" s="4">
        <v>0</v>
      </c>
      <c r="C1587" s="4">
        <v>0</v>
      </c>
      <c r="D1587" s="4">
        <v>1</v>
      </c>
      <c r="E1587" s="4">
        <v>225</v>
      </c>
      <c r="F1587" s="4">
        <f>ROUND(Source!AV1582,O1587)</f>
        <v>0</v>
      </c>
      <c r="G1587" s="4" t="s">
        <v>60</v>
      </c>
      <c r="H1587" s="4" t="s">
        <v>61</v>
      </c>
      <c r="I1587" s="4"/>
      <c r="J1587" s="4"/>
      <c r="K1587" s="4">
        <v>225</v>
      </c>
      <c r="L1587" s="4">
        <v>4</v>
      </c>
      <c r="M1587" s="4">
        <v>3</v>
      </c>
      <c r="N1587" s="4" t="s">
        <v>3</v>
      </c>
      <c r="O1587" s="4">
        <v>2</v>
      </c>
      <c r="P1587" s="4"/>
      <c r="Q1587" s="4"/>
      <c r="R1587" s="4"/>
      <c r="S1587" s="4"/>
      <c r="T1587" s="4"/>
      <c r="U1587" s="4"/>
      <c r="V1587" s="4"/>
      <c r="W1587" s="4">
        <v>0</v>
      </c>
      <c r="X1587" s="4">
        <v>1</v>
      </c>
      <c r="Y1587" s="4">
        <v>0</v>
      </c>
      <c r="Z1587" s="4"/>
      <c r="AA1587" s="4"/>
      <c r="AB1587" s="4"/>
    </row>
    <row r="1588" spans="1:28" x14ac:dyDescent="0.2">
      <c r="A1588" s="4">
        <v>50</v>
      </c>
      <c r="B1588" s="4">
        <v>0</v>
      </c>
      <c r="C1588" s="4">
        <v>0</v>
      </c>
      <c r="D1588" s="4">
        <v>1</v>
      </c>
      <c r="E1588" s="4">
        <v>226</v>
      </c>
      <c r="F1588" s="4">
        <f>ROUND(Source!AW1582,O1588)</f>
        <v>0</v>
      </c>
      <c r="G1588" s="4" t="s">
        <v>62</v>
      </c>
      <c r="H1588" s="4" t="s">
        <v>63</v>
      </c>
      <c r="I1588" s="4"/>
      <c r="J1588" s="4"/>
      <c r="K1588" s="4">
        <v>226</v>
      </c>
      <c r="L1588" s="4">
        <v>5</v>
      </c>
      <c r="M1588" s="4">
        <v>3</v>
      </c>
      <c r="N1588" s="4" t="s">
        <v>3</v>
      </c>
      <c r="O1588" s="4">
        <v>2</v>
      </c>
      <c r="P1588" s="4"/>
      <c r="Q1588" s="4"/>
      <c r="R1588" s="4"/>
      <c r="S1588" s="4"/>
      <c r="T1588" s="4"/>
      <c r="U1588" s="4"/>
      <c r="V1588" s="4"/>
      <c r="W1588" s="4">
        <v>0</v>
      </c>
      <c r="X1588" s="4">
        <v>1</v>
      </c>
      <c r="Y1588" s="4">
        <v>0</v>
      </c>
      <c r="Z1588" s="4"/>
      <c r="AA1588" s="4"/>
      <c r="AB1588" s="4"/>
    </row>
    <row r="1589" spans="1:28" x14ac:dyDescent="0.2">
      <c r="A1589" s="4">
        <v>50</v>
      </c>
      <c r="B1589" s="4">
        <v>0</v>
      </c>
      <c r="C1589" s="4">
        <v>0</v>
      </c>
      <c r="D1589" s="4">
        <v>1</v>
      </c>
      <c r="E1589" s="4">
        <v>227</v>
      </c>
      <c r="F1589" s="4">
        <f>ROUND(Source!AX1582,O1589)</f>
        <v>0</v>
      </c>
      <c r="G1589" s="4" t="s">
        <v>64</v>
      </c>
      <c r="H1589" s="4" t="s">
        <v>65</v>
      </c>
      <c r="I1589" s="4"/>
      <c r="J1589" s="4"/>
      <c r="K1589" s="4">
        <v>227</v>
      </c>
      <c r="L1589" s="4">
        <v>6</v>
      </c>
      <c r="M1589" s="4">
        <v>3</v>
      </c>
      <c r="N1589" s="4" t="s">
        <v>3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>
        <v>0</v>
      </c>
      <c r="X1589" s="4">
        <v>1</v>
      </c>
      <c r="Y1589" s="4">
        <v>0</v>
      </c>
      <c r="Z1589" s="4"/>
      <c r="AA1589" s="4"/>
      <c r="AB1589" s="4"/>
    </row>
    <row r="1590" spans="1:28" x14ac:dyDescent="0.2">
      <c r="A1590" s="4">
        <v>50</v>
      </c>
      <c r="B1590" s="4">
        <v>0</v>
      </c>
      <c r="C1590" s="4">
        <v>0</v>
      </c>
      <c r="D1590" s="4">
        <v>1</v>
      </c>
      <c r="E1590" s="4">
        <v>228</v>
      </c>
      <c r="F1590" s="4">
        <f>ROUND(Source!AY1582,O1590)</f>
        <v>0</v>
      </c>
      <c r="G1590" s="4" t="s">
        <v>66</v>
      </c>
      <c r="H1590" s="4" t="s">
        <v>67</v>
      </c>
      <c r="I1590" s="4"/>
      <c r="J1590" s="4"/>
      <c r="K1590" s="4">
        <v>228</v>
      </c>
      <c r="L1590" s="4">
        <v>7</v>
      </c>
      <c r="M1590" s="4">
        <v>3</v>
      </c>
      <c r="N1590" s="4" t="s">
        <v>3</v>
      </c>
      <c r="O1590" s="4">
        <v>2</v>
      </c>
      <c r="P1590" s="4"/>
      <c r="Q1590" s="4"/>
      <c r="R1590" s="4"/>
      <c r="S1590" s="4"/>
      <c r="T1590" s="4"/>
      <c r="U1590" s="4"/>
      <c r="V1590" s="4"/>
      <c r="W1590" s="4">
        <v>0</v>
      </c>
      <c r="X1590" s="4">
        <v>1</v>
      </c>
      <c r="Y1590" s="4">
        <v>0</v>
      </c>
      <c r="Z1590" s="4"/>
      <c r="AA1590" s="4"/>
      <c r="AB1590" s="4"/>
    </row>
    <row r="1591" spans="1:28" x14ac:dyDescent="0.2">
      <c r="A1591" s="4">
        <v>50</v>
      </c>
      <c r="B1591" s="4">
        <v>0</v>
      </c>
      <c r="C1591" s="4">
        <v>0</v>
      </c>
      <c r="D1591" s="4">
        <v>1</v>
      </c>
      <c r="E1591" s="4">
        <v>216</v>
      </c>
      <c r="F1591" s="4">
        <f>ROUND(Source!AP1582,O1591)</f>
        <v>0</v>
      </c>
      <c r="G1591" s="4" t="s">
        <v>68</v>
      </c>
      <c r="H1591" s="4" t="s">
        <v>69</v>
      </c>
      <c r="I1591" s="4"/>
      <c r="J1591" s="4"/>
      <c r="K1591" s="4">
        <v>216</v>
      </c>
      <c r="L1591" s="4">
        <v>8</v>
      </c>
      <c r="M1591" s="4">
        <v>3</v>
      </c>
      <c r="N1591" s="4" t="s">
        <v>3</v>
      </c>
      <c r="O1591" s="4">
        <v>2</v>
      </c>
      <c r="P1591" s="4"/>
      <c r="Q1591" s="4"/>
      <c r="R1591" s="4"/>
      <c r="S1591" s="4"/>
      <c r="T1591" s="4"/>
      <c r="U1591" s="4"/>
      <c r="V1591" s="4"/>
      <c r="W1591" s="4">
        <v>0</v>
      </c>
      <c r="X1591" s="4">
        <v>1</v>
      </c>
      <c r="Y1591" s="4">
        <v>0</v>
      </c>
      <c r="Z1591" s="4"/>
      <c r="AA1591" s="4"/>
      <c r="AB1591" s="4"/>
    </row>
    <row r="1592" spans="1:28" x14ac:dyDescent="0.2">
      <c r="A1592" s="4">
        <v>50</v>
      </c>
      <c r="B1592" s="4">
        <v>0</v>
      </c>
      <c r="C1592" s="4">
        <v>0</v>
      </c>
      <c r="D1592" s="4">
        <v>1</v>
      </c>
      <c r="E1592" s="4">
        <v>223</v>
      </c>
      <c r="F1592" s="4">
        <f>ROUND(Source!AQ1582,O1592)</f>
        <v>0</v>
      </c>
      <c r="G1592" s="4" t="s">
        <v>70</v>
      </c>
      <c r="H1592" s="4" t="s">
        <v>71</v>
      </c>
      <c r="I1592" s="4"/>
      <c r="J1592" s="4"/>
      <c r="K1592" s="4">
        <v>223</v>
      </c>
      <c r="L1592" s="4">
        <v>9</v>
      </c>
      <c r="M1592" s="4">
        <v>3</v>
      </c>
      <c r="N1592" s="4" t="s">
        <v>3</v>
      </c>
      <c r="O1592" s="4">
        <v>2</v>
      </c>
      <c r="P1592" s="4"/>
      <c r="Q1592" s="4"/>
      <c r="R1592" s="4"/>
      <c r="S1592" s="4"/>
      <c r="T1592" s="4"/>
      <c r="U1592" s="4"/>
      <c r="V1592" s="4"/>
      <c r="W1592" s="4">
        <v>0</v>
      </c>
      <c r="X1592" s="4">
        <v>1</v>
      </c>
      <c r="Y1592" s="4">
        <v>0</v>
      </c>
      <c r="Z1592" s="4"/>
      <c r="AA1592" s="4"/>
      <c r="AB1592" s="4"/>
    </row>
    <row r="1593" spans="1:28" x14ac:dyDescent="0.2">
      <c r="A1593" s="4">
        <v>50</v>
      </c>
      <c r="B1593" s="4">
        <v>0</v>
      </c>
      <c r="C1593" s="4">
        <v>0</v>
      </c>
      <c r="D1593" s="4">
        <v>1</v>
      </c>
      <c r="E1593" s="4">
        <v>229</v>
      </c>
      <c r="F1593" s="4">
        <f>ROUND(Source!AZ1582,O1593)</f>
        <v>0</v>
      </c>
      <c r="G1593" s="4" t="s">
        <v>72</v>
      </c>
      <c r="H1593" s="4" t="s">
        <v>73</v>
      </c>
      <c r="I1593" s="4"/>
      <c r="J1593" s="4"/>
      <c r="K1593" s="4">
        <v>229</v>
      </c>
      <c r="L1593" s="4">
        <v>10</v>
      </c>
      <c r="M1593" s="4">
        <v>3</v>
      </c>
      <c r="N1593" s="4" t="s">
        <v>3</v>
      </c>
      <c r="O1593" s="4">
        <v>2</v>
      </c>
      <c r="P1593" s="4"/>
      <c r="Q1593" s="4"/>
      <c r="R1593" s="4"/>
      <c r="S1593" s="4"/>
      <c r="T1593" s="4"/>
      <c r="U1593" s="4"/>
      <c r="V1593" s="4"/>
      <c r="W1593" s="4">
        <v>0</v>
      </c>
      <c r="X1593" s="4">
        <v>1</v>
      </c>
      <c r="Y1593" s="4">
        <v>0</v>
      </c>
      <c r="Z1593" s="4"/>
      <c r="AA1593" s="4"/>
      <c r="AB1593" s="4"/>
    </row>
    <row r="1594" spans="1:28" x14ac:dyDescent="0.2">
      <c r="A1594" s="4">
        <v>50</v>
      </c>
      <c r="B1594" s="4">
        <v>0</v>
      </c>
      <c r="C1594" s="4">
        <v>0</v>
      </c>
      <c r="D1594" s="4">
        <v>1</v>
      </c>
      <c r="E1594" s="4">
        <v>203</v>
      </c>
      <c r="F1594" s="4">
        <f>ROUND(Source!Q1582,O1594)</f>
        <v>0</v>
      </c>
      <c r="G1594" s="4" t="s">
        <v>74</v>
      </c>
      <c r="H1594" s="4" t="s">
        <v>75</v>
      </c>
      <c r="I1594" s="4"/>
      <c r="J1594" s="4"/>
      <c r="K1594" s="4">
        <v>203</v>
      </c>
      <c r="L1594" s="4">
        <v>11</v>
      </c>
      <c r="M1594" s="4">
        <v>3</v>
      </c>
      <c r="N1594" s="4" t="s">
        <v>3</v>
      </c>
      <c r="O1594" s="4">
        <v>2</v>
      </c>
      <c r="P1594" s="4"/>
      <c r="Q1594" s="4"/>
      <c r="R1594" s="4"/>
      <c r="S1594" s="4"/>
      <c r="T1594" s="4"/>
      <c r="U1594" s="4"/>
      <c r="V1594" s="4"/>
      <c r="W1594" s="4">
        <v>0</v>
      </c>
      <c r="X1594" s="4">
        <v>1</v>
      </c>
      <c r="Y1594" s="4">
        <v>0</v>
      </c>
      <c r="Z1594" s="4"/>
      <c r="AA1594" s="4"/>
      <c r="AB1594" s="4"/>
    </row>
    <row r="1595" spans="1:28" x14ac:dyDescent="0.2">
      <c r="A1595" s="4">
        <v>50</v>
      </c>
      <c r="B1595" s="4">
        <v>0</v>
      </c>
      <c r="C1595" s="4">
        <v>0</v>
      </c>
      <c r="D1595" s="4">
        <v>1</v>
      </c>
      <c r="E1595" s="4">
        <v>231</v>
      </c>
      <c r="F1595" s="4">
        <f>ROUND(Source!BB1582,O1595)</f>
        <v>0</v>
      </c>
      <c r="G1595" s="4" t="s">
        <v>76</v>
      </c>
      <c r="H1595" s="4" t="s">
        <v>77</v>
      </c>
      <c r="I1595" s="4"/>
      <c r="J1595" s="4"/>
      <c r="K1595" s="4">
        <v>231</v>
      </c>
      <c r="L1595" s="4">
        <v>12</v>
      </c>
      <c r="M1595" s="4">
        <v>3</v>
      </c>
      <c r="N1595" s="4" t="s">
        <v>3</v>
      </c>
      <c r="O1595" s="4">
        <v>2</v>
      </c>
      <c r="P1595" s="4"/>
      <c r="Q1595" s="4"/>
      <c r="R1595" s="4"/>
      <c r="S1595" s="4"/>
      <c r="T1595" s="4"/>
      <c r="U1595" s="4"/>
      <c r="V1595" s="4"/>
      <c r="W1595" s="4">
        <v>0</v>
      </c>
      <c r="X1595" s="4">
        <v>1</v>
      </c>
      <c r="Y1595" s="4">
        <v>0</v>
      </c>
      <c r="Z1595" s="4"/>
      <c r="AA1595" s="4"/>
      <c r="AB1595" s="4"/>
    </row>
    <row r="1596" spans="1:28" x14ac:dyDescent="0.2">
      <c r="A1596" s="4">
        <v>50</v>
      </c>
      <c r="B1596" s="4">
        <v>0</v>
      </c>
      <c r="C1596" s="4">
        <v>0</v>
      </c>
      <c r="D1596" s="4">
        <v>1</v>
      </c>
      <c r="E1596" s="4">
        <v>204</v>
      </c>
      <c r="F1596" s="4">
        <f>ROUND(Source!R1582,O1596)</f>
        <v>0</v>
      </c>
      <c r="G1596" s="4" t="s">
        <v>78</v>
      </c>
      <c r="H1596" s="4" t="s">
        <v>79</v>
      </c>
      <c r="I1596" s="4"/>
      <c r="J1596" s="4"/>
      <c r="K1596" s="4">
        <v>204</v>
      </c>
      <c r="L1596" s="4">
        <v>13</v>
      </c>
      <c r="M1596" s="4">
        <v>3</v>
      </c>
      <c r="N1596" s="4" t="s">
        <v>3</v>
      </c>
      <c r="O1596" s="4">
        <v>2</v>
      </c>
      <c r="P1596" s="4"/>
      <c r="Q1596" s="4"/>
      <c r="R1596" s="4"/>
      <c r="S1596" s="4"/>
      <c r="T1596" s="4"/>
      <c r="U1596" s="4"/>
      <c r="V1596" s="4"/>
      <c r="W1596" s="4">
        <v>0</v>
      </c>
      <c r="X1596" s="4">
        <v>1</v>
      </c>
      <c r="Y1596" s="4">
        <v>0</v>
      </c>
      <c r="Z1596" s="4"/>
      <c r="AA1596" s="4"/>
      <c r="AB1596" s="4"/>
    </row>
    <row r="1597" spans="1:28" x14ac:dyDescent="0.2">
      <c r="A1597" s="4">
        <v>50</v>
      </c>
      <c r="B1597" s="4">
        <v>0</v>
      </c>
      <c r="C1597" s="4">
        <v>0</v>
      </c>
      <c r="D1597" s="4">
        <v>1</v>
      </c>
      <c r="E1597" s="4">
        <v>205</v>
      </c>
      <c r="F1597" s="4">
        <f>ROUND(Source!S1582,O1597)</f>
        <v>4167.78</v>
      </c>
      <c r="G1597" s="4" t="s">
        <v>80</v>
      </c>
      <c r="H1597" s="4" t="s">
        <v>81</v>
      </c>
      <c r="I1597" s="4"/>
      <c r="J1597" s="4"/>
      <c r="K1597" s="4">
        <v>205</v>
      </c>
      <c r="L1597" s="4">
        <v>14</v>
      </c>
      <c r="M1597" s="4">
        <v>3</v>
      </c>
      <c r="N1597" s="4" t="s">
        <v>3</v>
      </c>
      <c r="O1597" s="4">
        <v>2</v>
      </c>
      <c r="P1597" s="4"/>
      <c r="Q1597" s="4"/>
      <c r="R1597" s="4"/>
      <c r="S1597" s="4"/>
      <c r="T1597" s="4"/>
      <c r="U1597" s="4"/>
      <c r="V1597" s="4"/>
      <c r="W1597" s="4">
        <v>4167.78</v>
      </c>
      <c r="X1597" s="4">
        <v>1</v>
      </c>
      <c r="Y1597" s="4">
        <v>4167.78</v>
      </c>
      <c r="Z1597" s="4"/>
      <c r="AA1597" s="4"/>
      <c r="AB1597" s="4"/>
    </row>
    <row r="1598" spans="1:28" x14ac:dyDescent="0.2">
      <c r="A1598" s="4">
        <v>50</v>
      </c>
      <c r="B1598" s="4">
        <v>0</v>
      </c>
      <c r="C1598" s="4">
        <v>0</v>
      </c>
      <c r="D1598" s="4">
        <v>1</v>
      </c>
      <c r="E1598" s="4">
        <v>232</v>
      </c>
      <c r="F1598" s="4">
        <f>ROUND(Source!BC1582,O1598)</f>
        <v>0</v>
      </c>
      <c r="G1598" s="4" t="s">
        <v>82</v>
      </c>
      <c r="H1598" s="4" t="s">
        <v>83</v>
      </c>
      <c r="I1598" s="4"/>
      <c r="J1598" s="4"/>
      <c r="K1598" s="4">
        <v>232</v>
      </c>
      <c r="L1598" s="4">
        <v>15</v>
      </c>
      <c r="M1598" s="4">
        <v>3</v>
      </c>
      <c r="N1598" s="4" t="s">
        <v>3</v>
      </c>
      <c r="O1598" s="4">
        <v>2</v>
      </c>
      <c r="P1598" s="4"/>
      <c r="Q1598" s="4"/>
      <c r="R1598" s="4"/>
      <c r="S1598" s="4"/>
      <c r="T1598" s="4"/>
      <c r="U1598" s="4"/>
      <c r="V1598" s="4"/>
      <c r="W1598" s="4">
        <v>0</v>
      </c>
      <c r="X1598" s="4">
        <v>1</v>
      </c>
      <c r="Y1598" s="4">
        <v>0</v>
      </c>
      <c r="Z1598" s="4"/>
      <c r="AA1598" s="4"/>
      <c r="AB1598" s="4"/>
    </row>
    <row r="1599" spans="1:28" x14ac:dyDescent="0.2">
      <c r="A1599" s="4">
        <v>50</v>
      </c>
      <c r="B1599" s="4">
        <v>0</v>
      </c>
      <c r="C1599" s="4">
        <v>0</v>
      </c>
      <c r="D1599" s="4">
        <v>1</v>
      </c>
      <c r="E1599" s="4">
        <v>214</v>
      </c>
      <c r="F1599" s="4">
        <f>ROUND(Source!AS1582,O1599)</f>
        <v>9297.6</v>
      </c>
      <c r="G1599" s="4" t="s">
        <v>84</v>
      </c>
      <c r="H1599" s="4" t="s">
        <v>85</v>
      </c>
      <c r="I1599" s="4"/>
      <c r="J1599" s="4"/>
      <c r="K1599" s="4">
        <v>214</v>
      </c>
      <c r="L1599" s="4">
        <v>16</v>
      </c>
      <c r="M1599" s="4">
        <v>3</v>
      </c>
      <c r="N1599" s="4" t="s">
        <v>3</v>
      </c>
      <c r="O1599" s="4">
        <v>2</v>
      </c>
      <c r="P1599" s="4"/>
      <c r="Q1599" s="4"/>
      <c r="R1599" s="4"/>
      <c r="S1599" s="4"/>
      <c r="T1599" s="4"/>
      <c r="U1599" s="4"/>
      <c r="V1599" s="4"/>
      <c r="W1599" s="4">
        <v>9297.6</v>
      </c>
      <c r="X1599" s="4">
        <v>1</v>
      </c>
      <c r="Y1599" s="4">
        <v>9297.6</v>
      </c>
      <c r="Z1599" s="4"/>
      <c r="AA1599" s="4"/>
      <c r="AB1599" s="4"/>
    </row>
    <row r="1600" spans="1:28" x14ac:dyDescent="0.2">
      <c r="A1600" s="4">
        <v>50</v>
      </c>
      <c r="B1600" s="4">
        <v>0</v>
      </c>
      <c r="C1600" s="4">
        <v>0</v>
      </c>
      <c r="D1600" s="4">
        <v>1</v>
      </c>
      <c r="E1600" s="4">
        <v>215</v>
      </c>
      <c r="F1600" s="4">
        <f>ROUND(Source!AT1582,O1600)</f>
        <v>0</v>
      </c>
      <c r="G1600" s="4" t="s">
        <v>86</v>
      </c>
      <c r="H1600" s="4" t="s">
        <v>87</v>
      </c>
      <c r="I1600" s="4"/>
      <c r="J1600" s="4"/>
      <c r="K1600" s="4">
        <v>215</v>
      </c>
      <c r="L1600" s="4">
        <v>17</v>
      </c>
      <c r="M1600" s="4">
        <v>3</v>
      </c>
      <c r="N1600" s="4" t="s">
        <v>3</v>
      </c>
      <c r="O1600" s="4">
        <v>2</v>
      </c>
      <c r="P1600" s="4"/>
      <c r="Q1600" s="4"/>
      <c r="R1600" s="4"/>
      <c r="S1600" s="4"/>
      <c r="T1600" s="4"/>
      <c r="U1600" s="4"/>
      <c r="V1600" s="4"/>
      <c r="W1600" s="4">
        <v>0</v>
      </c>
      <c r="X1600" s="4">
        <v>1</v>
      </c>
      <c r="Y1600" s="4">
        <v>0</v>
      </c>
      <c r="Z1600" s="4"/>
      <c r="AA1600" s="4"/>
      <c r="AB1600" s="4"/>
    </row>
    <row r="1601" spans="1:245" x14ac:dyDescent="0.2">
      <c r="A1601" s="4">
        <v>50</v>
      </c>
      <c r="B1601" s="4">
        <v>0</v>
      </c>
      <c r="C1601" s="4">
        <v>0</v>
      </c>
      <c r="D1601" s="4">
        <v>1</v>
      </c>
      <c r="E1601" s="4">
        <v>217</v>
      </c>
      <c r="F1601" s="4">
        <f>ROUND(Source!AU1582,O1601)</f>
        <v>0</v>
      </c>
      <c r="G1601" s="4" t="s">
        <v>88</v>
      </c>
      <c r="H1601" s="4" t="s">
        <v>89</v>
      </c>
      <c r="I1601" s="4"/>
      <c r="J1601" s="4"/>
      <c r="K1601" s="4">
        <v>217</v>
      </c>
      <c r="L1601" s="4">
        <v>18</v>
      </c>
      <c r="M1601" s="4">
        <v>3</v>
      </c>
      <c r="N1601" s="4" t="s">
        <v>3</v>
      </c>
      <c r="O1601" s="4">
        <v>2</v>
      </c>
      <c r="P1601" s="4"/>
      <c r="Q1601" s="4"/>
      <c r="R1601" s="4"/>
      <c r="S1601" s="4"/>
      <c r="T1601" s="4"/>
      <c r="U1601" s="4"/>
      <c r="V1601" s="4"/>
      <c r="W1601" s="4">
        <v>0</v>
      </c>
      <c r="X1601" s="4">
        <v>1</v>
      </c>
      <c r="Y1601" s="4">
        <v>0</v>
      </c>
      <c r="Z1601" s="4"/>
      <c r="AA1601" s="4"/>
      <c r="AB1601" s="4"/>
    </row>
    <row r="1602" spans="1:245" x14ac:dyDescent="0.2">
      <c r="A1602" s="4">
        <v>50</v>
      </c>
      <c r="B1602" s="4">
        <v>0</v>
      </c>
      <c r="C1602" s="4">
        <v>0</v>
      </c>
      <c r="D1602" s="4">
        <v>1</v>
      </c>
      <c r="E1602" s="4">
        <v>230</v>
      </c>
      <c r="F1602" s="4">
        <f>ROUND(Source!BA1582,O1602)</f>
        <v>0</v>
      </c>
      <c r="G1602" s="4" t="s">
        <v>90</v>
      </c>
      <c r="H1602" s="4" t="s">
        <v>91</v>
      </c>
      <c r="I1602" s="4"/>
      <c r="J1602" s="4"/>
      <c r="K1602" s="4">
        <v>230</v>
      </c>
      <c r="L1602" s="4">
        <v>19</v>
      </c>
      <c r="M1602" s="4">
        <v>3</v>
      </c>
      <c r="N1602" s="4" t="s">
        <v>3</v>
      </c>
      <c r="O1602" s="4">
        <v>2</v>
      </c>
      <c r="P1602" s="4"/>
      <c r="Q1602" s="4"/>
      <c r="R1602" s="4"/>
      <c r="S1602" s="4"/>
      <c r="T1602" s="4"/>
      <c r="U1602" s="4"/>
      <c r="V1602" s="4"/>
      <c r="W1602" s="4">
        <v>0</v>
      </c>
      <c r="X1602" s="4">
        <v>1</v>
      </c>
      <c r="Y1602" s="4">
        <v>0</v>
      </c>
      <c r="Z1602" s="4"/>
      <c r="AA1602" s="4"/>
      <c r="AB1602" s="4"/>
    </row>
    <row r="1603" spans="1:245" x14ac:dyDescent="0.2">
      <c r="A1603" s="4">
        <v>50</v>
      </c>
      <c r="B1603" s="4">
        <v>0</v>
      </c>
      <c r="C1603" s="4">
        <v>0</v>
      </c>
      <c r="D1603" s="4">
        <v>1</v>
      </c>
      <c r="E1603" s="4">
        <v>206</v>
      </c>
      <c r="F1603" s="4">
        <f>ROUND(Source!T1582,O1603)</f>
        <v>0</v>
      </c>
      <c r="G1603" s="4" t="s">
        <v>92</v>
      </c>
      <c r="H1603" s="4" t="s">
        <v>93</v>
      </c>
      <c r="I1603" s="4"/>
      <c r="J1603" s="4"/>
      <c r="K1603" s="4">
        <v>206</v>
      </c>
      <c r="L1603" s="4">
        <v>20</v>
      </c>
      <c r="M1603" s="4">
        <v>3</v>
      </c>
      <c r="N1603" s="4" t="s">
        <v>3</v>
      </c>
      <c r="O1603" s="4">
        <v>2</v>
      </c>
      <c r="P1603" s="4"/>
      <c r="Q1603" s="4"/>
      <c r="R1603" s="4"/>
      <c r="S1603" s="4"/>
      <c r="T1603" s="4"/>
      <c r="U1603" s="4"/>
      <c r="V1603" s="4"/>
      <c r="W1603" s="4">
        <v>0</v>
      </c>
      <c r="X1603" s="4">
        <v>1</v>
      </c>
      <c r="Y1603" s="4">
        <v>0</v>
      </c>
      <c r="Z1603" s="4"/>
      <c r="AA1603" s="4"/>
      <c r="AB1603" s="4"/>
    </row>
    <row r="1604" spans="1:245" x14ac:dyDescent="0.2">
      <c r="A1604" s="4">
        <v>50</v>
      </c>
      <c r="B1604" s="4">
        <v>0</v>
      </c>
      <c r="C1604" s="4">
        <v>0</v>
      </c>
      <c r="D1604" s="4">
        <v>1</v>
      </c>
      <c r="E1604" s="4">
        <v>207</v>
      </c>
      <c r="F1604" s="4">
        <f>Source!U1582</f>
        <v>15.403096999999999</v>
      </c>
      <c r="G1604" s="4" t="s">
        <v>94</v>
      </c>
      <c r="H1604" s="4" t="s">
        <v>95</v>
      </c>
      <c r="I1604" s="4"/>
      <c r="J1604" s="4"/>
      <c r="K1604" s="4">
        <v>207</v>
      </c>
      <c r="L1604" s="4">
        <v>21</v>
      </c>
      <c r="M1604" s="4">
        <v>3</v>
      </c>
      <c r="N1604" s="4" t="s">
        <v>3</v>
      </c>
      <c r="O1604" s="4">
        <v>-1</v>
      </c>
      <c r="P1604" s="4"/>
      <c r="Q1604" s="4"/>
      <c r="R1604" s="4"/>
      <c r="S1604" s="4"/>
      <c r="T1604" s="4"/>
      <c r="U1604" s="4"/>
      <c r="V1604" s="4"/>
      <c r="W1604" s="4">
        <v>15.403096999999999</v>
      </c>
      <c r="X1604" s="4">
        <v>1</v>
      </c>
      <c r="Y1604" s="4">
        <v>15.403096999999999</v>
      </c>
      <c r="Z1604" s="4"/>
      <c r="AA1604" s="4"/>
      <c r="AB1604" s="4"/>
    </row>
    <row r="1605" spans="1:245" x14ac:dyDescent="0.2">
      <c r="A1605" s="4">
        <v>50</v>
      </c>
      <c r="B1605" s="4">
        <v>0</v>
      </c>
      <c r="C1605" s="4">
        <v>0</v>
      </c>
      <c r="D1605" s="4">
        <v>1</v>
      </c>
      <c r="E1605" s="4">
        <v>208</v>
      </c>
      <c r="F1605" s="4">
        <f>Source!V1582</f>
        <v>0</v>
      </c>
      <c r="G1605" s="4" t="s">
        <v>96</v>
      </c>
      <c r="H1605" s="4" t="s">
        <v>97</v>
      </c>
      <c r="I1605" s="4"/>
      <c r="J1605" s="4"/>
      <c r="K1605" s="4">
        <v>208</v>
      </c>
      <c r="L1605" s="4">
        <v>22</v>
      </c>
      <c r="M1605" s="4">
        <v>3</v>
      </c>
      <c r="N1605" s="4" t="s">
        <v>3</v>
      </c>
      <c r="O1605" s="4">
        <v>-1</v>
      </c>
      <c r="P1605" s="4"/>
      <c r="Q1605" s="4"/>
      <c r="R1605" s="4"/>
      <c r="S1605" s="4"/>
      <c r="T1605" s="4"/>
      <c r="U1605" s="4"/>
      <c r="V1605" s="4"/>
      <c r="W1605" s="4">
        <v>0</v>
      </c>
      <c r="X1605" s="4">
        <v>1</v>
      </c>
      <c r="Y1605" s="4">
        <v>0</v>
      </c>
      <c r="Z1605" s="4"/>
      <c r="AA1605" s="4"/>
      <c r="AB1605" s="4"/>
    </row>
    <row r="1606" spans="1:245" x14ac:dyDescent="0.2">
      <c r="A1606" s="4">
        <v>50</v>
      </c>
      <c r="B1606" s="4">
        <v>0</v>
      </c>
      <c r="C1606" s="4">
        <v>0</v>
      </c>
      <c r="D1606" s="4">
        <v>1</v>
      </c>
      <c r="E1606" s="4">
        <v>209</v>
      </c>
      <c r="F1606" s="4">
        <f>ROUND(Source!W1582,O1606)</f>
        <v>0</v>
      </c>
      <c r="G1606" s="4" t="s">
        <v>98</v>
      </c>
      <c r="H1606" s="4" t="s">
        <v>99</v>
      </c>
      <c r="I1606" s="4"/>
      <c r="J1606" s="4"/>
      <c r="K1606" s="4">
        <v>209</v>
      </c>
      <c r="L1606" s="4">
        <v>23</v>
      </c>
      <c r="M1606" s="4">
        <v>3</v>
      </c>
      <c r="N1606" s="4" t="s">
        <v>3</v>
      </c>
      <c r="O1606" s="4">
        <v>2</v>
      </c>
      <c r="P1606" s="4"/>
      <c r="Q1606" s="4"/>
      <c r="R1606" s="4"/>
      <c r="S1606" s="4"/>
      <c r="T1606" s="4"/>
      <c r="U1606" s="4"/>
      <c r="V1606" s="4"/>
      <c r="W1606" s="4">
        <v>0</v>
      </c>
      <c r="X1606" s="4">
        <v>1</v>
      </c>
      <c r="Y1606" s="4">
        <v>0</v>
      </c>
      <c r="Z1606" s="4"/>
      <c r="AA1606" s="4"/>
      <c r="AB1606" s="4"/>
    </row>
    <row r="1607" spans="1:245" x14ac:dyDescent="0.2">
      <c r="A1607" s="4">
        <v>50</v>
      </c>
      <c r="B1607" s="4">
        <v>0</v>
      </c>
      <c r="C1607" s="4">
        <v>0</v>
      </c>
      <c r="D1607" s="4">
        <v>1</v>
      </c>
      <c r="E1607" s="4">
        <v>233</v>
      </c>
      <c r="F1607" s="4">
        <f>ROUND(Source!BD1582,O1607)</f>
        <v>0</v>
      </c>
      <c r="G1607" s="4" t="s">
        <v>100</v>
      </c>
      <c r="H1607" s="4" t="s">
        <v>101</v>
      </c>
      <c r="I1607" s="4"/>
      <c r="J1607" s="4"/>
      <c r="K1607" s="4">
        <v>233</v>
      </c>
      <c r="L1607" s="4">
        <v>24</v>
      </c>
      <c r="M1607" s="4">
        <v>3</v>
      </c>
      <c r="N1607" s="4" t="s">
        <v>3</v>
      </c>
      <c r="O1607" s="4">
        <v>2</v>
      </c>
      <c r="P1607" s="4"/>
      <c r="Q1607" s="4"/>
      <c r="R1607" s="4"/>
      <c r="S1607" s="4"/>
      <c r="T1607" s="4"/>
      <c r="U1607" s="4"/>
      <c r="V1607" s="4"/>
      <c r="W1607" s="4">
        <v>0</v>
      </c>
      <c r="X1607" s="4">
        <v>1</v>
      </c>
      <c r="Y1607" s="4">
        <v>0</v>
      </c>
      <c r="Z1607" s="4"/>
      <c r="AA1607" s="4"/>
      <c r="AB1607" s="4"/>
    </row>
    <row r="1608" spans="1:245" x14ac:dyDescent="0.2">
      <c r="A1608" s="4">
        <v>50</v>
      </c>
      <c r="B1608" s="4">
        <v>0</v>
      </c>
      <c r="C1608" s="4">
        <v>0</v>
      </c>
      <c r="D1608" s="4">
        <v>1</v>
      </c>
      <c r="E1608" s="4">
        <v>210</v>
      </c>
      <c r="F1608" s="4">
        <f>ROUND(Source!X1582,O1608)</f>
        <v>3421.03</v>
      </c>
      <c r="G1608" s="4" t="s">
        <v>102</v>
      </c>
      <c r="H1608" s="4" t="s">
        <v>103</v>
      </c>
      <c r="I1608" s="4"/>
      <c r="J1608" s="4"/>
      <c r="K1608" s="4">
        <v>210</v>
      </c>
      <c r="L1608" s="4">
        <v>25</v>
      </c>
      <c r="M1608" s="4">
        <v>3</v>
      </c>
      <c r="N1608" s="4" t="s">
        <v>3</v>
      </c>
      <c r="O1608" s="4">
        <v>2</v>
      </c>
      <c r="P1608" s="4"/>
      <c r="Q1608" s="4"/>
      <c r="R1608" s="4"/>
      <c r="S1608" s="4"/>
      <c r="T1608" s="4"/>
      <c r="U1608" s="4"/>
      <c r="V1608" s="4"/>
      <c r="W1608" s="4">
        <v>3421.03</v>
      </c>
      <c r="X1608" s="4">
        <v>1</v>
      </c>
      <c r="Y1608" s="4">
        <v>3421.03</v>
      </c>
      <c r="Z1608" s="4"/>
      <c r="AA1608" s="4"/>
      <c r="AB1608" s="4"/>
    </row>
    <row r="1609" spans="1:245" x14ac:dyDescent="0.2">
      <c r="A1609" s="4">
        <v>50</v>
      </c>
      <c r="B1609" s="4">
        <v>0</v>
      </c>
      <c r="C1609" s="4">
        <v>0</v>
      </c>
      <c r="D1609" s="4">
        <v>1</v>
      </c>
      <c r="E1609" s="4">
        <v>211</v>
      </c>
      <c r="F1609" s="4">
        <f>ROUND(Source!Y1582,O1609)</f>
        <v>1708.79</v>
      </c>
      <c r="G1609" s="4" t="s">
        <v>104</v>
      </c>
      <c r="H1609" s="4" t="s">
        <v>105</v>
      </c>
      <c r="I1609" s="4"/>
      <c r="J1609" s="4"/>
      <c r="K1609" s="4">
        <v>211</v>
      </c>
      <c r="L1609" s="4">
        <v>26</v>
      </c>
      <c r="M1609" s="4">
        <v>3</v>
      </c>
      <c r="N1609" s="4" t="s">
        <v>3</v>
      </c>
      <c r="O1609" s="4">
        <v>2</v>
      </c>
      <c r="P1609" s="4"/>
      <c r="Q1609" s="4"/>
      <c r="R1609" s="4"/>
      <c r="S1609" s="4"/>
      <c r="T1609" s="4"/>
      <c r="U1609" s="4"/>
      <c r="V1609" s="4"/>
      <c r="W1609" s="4">
        <v>1708.79</v>
      </c>
      <c r="X1609" s="4">
        <v>1</v>
      </c>
      <c r="Y1609" s="4">
        <v>1708.79</v>
      </c>
      <c r="Z1609" s="4"/>
      <c r="AA1609" s="4"/>
      <c r="AB1609" s="4"/>
    </row>
    <row r="1610" spans="1:245" x14ac:dyDescent="0.2">
      <c r="A1610" s="4">
        <v>50</v>
      </c>
      <c r="B1610" s="4">
        <v>0</v>
      </c>
      <c r="C1610" s="4">
        <v>0</v>
      </c>
      <c r="D1610" s="4">
        <v>1</v>
      </c>
      <c r="E1610" s="4">
        <v>224</v>
      </c>
      <c r="F1610" s="4">
        <f>ROUND(Source!AR1582,O1610)</f>
        <v>9297.6</v>
      </c>
      <c r="G1610" s="4" t="s">
        <v>106</v>
      </c>
      <c r="H1610" s="4" t="s">
        <v>107</v>
      </c>
      <c r="I1610" s="4"/>
      <c r="J1610" s="4"/>
      <c r="K1610" s="4">
        <v>224</v>
      </c>
      <c r="L1610" s="4">
        <v>27</v>
      </c>
      <c r="M1610" s="4">
        <v>3</v>
      </c>
      <c r="N1610" s="4" t="s">
        <v>3</v>
      </c>
      <c r="O1610" s="4">
        <v>2</v>
      </c>
      <c r="P1610" s="4"/>
      <c r="Q1610" s="4"/>
      <c r="R1610" s="4"/>
      <c r="S1610" s="4"/>
      <c r="T1610" s="4"/>
      <c r="U1610" s="4"/>
      <c r="V1610" s="4"/>
      <c r="W1610" s="4">
        <v>9297.6</v>
      </c>
      <c r="X1610" s="4">
        <v>1</v>
      </c>
      <c r="Y1610" s="4">
        <v>9297.6</v>
      </c>
      <c r="Z1610" s="4"/>
      <c r="AA1610" s="4"/>
      <c r="AB1610" s="4"/>
    </row>
    <row r="1612" spans="1:245" x14ac:dyDescent="0.2">
      <c r="A1612" s="1">
        <v>4</v>
      </c>
      <c r="B1612" s="1">
        <v>1</v>
      </c>
      <c r="C1612" s="1"/>
      <c r="D1612" s="1">
        <f>ROW(A1722)</f>
        <v>1722</v>
      </c>
      <c r="E1612" s="1"/>
      <c r="F1612" s="1" t="s">
        <v>15</v>
      </c>
      <c r="G1612" s="1" t="s">
        <v>108</v>
      </c>
      <c r="H1612" s="1" t="s">
        <v>3</v>
      </c>
      <c r="I1612" s="1">
        <v>0</v>
      </c>
      <c r="J1612" s="1"/>
      <c r="K1612" s="1">
        <v>0</v>
      </c>
      <c r="L1612" s="1"/>
      <c r="M1612" s="1" t="s">
        <v>3</v>
      </c>
      <c r="N1612" s="1"/>
      <c r="O1612" s="1"/>
      <c r="P1612" s="1"/>
      <c r="Q1612" s="1"/>
      <c r="R1612" s="1"/>
      <c r="S1612" s="1">
        <v>0</v>
      </c>
      <c r="T1612" s="1"/>
      <c r="U1612" s="1" t="s">
        <v>3</v>
      </c>
      <c r="V1612" s="1">
        <v>0</v>
      </c>
      <c r="W1612" s="1"/>
      <c r="X1612" s="1"/>
      <c r="Y1612" s="1"/>
      <c r="Z1612" s="1"/>
      <c r="AA1612" s="1"/>
      <c r="AB1612" s="1" t="s">
        <v>3</v>
      </c>
      <c r="AC1612" s="1" t="s">
        <v>3</v>
      </c>
      <c r="AD1612" s="1" t="s">
        <v>3</v>
      </c>
      <c r="AE1612" s="1" t="s">
        <v>3</v>
      </c>
      <c r="AF1612" s="1" t="s">
        <v>3</v>
      </c>
      <c r="AG1612" s="1" t="s">
        <v>3</v>
      </c>
      <c r="AH1612" s="1"/>
      <c r="AI1612" s="1"/>
      <c r="AJ1612" s="1"/>
      <c r="AK1612" s="1"/>
      <c r="AL1612" s="1"/>
      <c r="AM1612" s="1"/>
      <c r="AN1612" s="1"/>
      <c r="AO1612" s="1"/>
      <c r="AP1612" s="1" t="s">
        <v>3</v>
      </c>
      <c r="AQ1612" s="1" t="s">
        <v>3</v>
      </c>
      <c r="AR1612" s="1" t="s">
        <v>3</v>
      </c>
      <c r="AS1612" s="1"/>
      <c r="AT1612" s="1"/>
      <c r="AU1612" s="1"/>
      <c r="AV1612" s="1"/>
      <c r="AW1612" s="1"/>
      <c r="AX1612" s="1"/>
      <c r="AY1612" s="1"/>
      <c r="AZ1612" s="1" t="s">
        <v>3</v>
      </c>
      <c r="BA1612" s="1"/>
      <c r="BB1612" s="1" t="s">
        <v>3</v>
      </c>
      <c r="BC1612" s="1" t="s">
        <v>3</v>
      </c>
      <c r="BD1612" s="1" t="s">
        <v>3</v>
      </c>
      <c r="BE1612" s="1" t="s">
        <v>3</v>
      </c>
      <c r="BF1612" s="1" t="s">
        <v>3</v>
      </c>
      <c r="BG1612" s="1" t="s">
        <v>3</v>
      </c>
      <c r="BH1612" s="1" t="s">
        <v>3</v>
      </c>
      <c r="BI1612" s="1" t="s">
        <v>3</v>
      </c>
      <c r="BJ1612" s="1" t="s">
        <v>3</v>
      </c>
      <c r="BK1612" s="1" t="s">
        <v>3</v>
      </c>
      <c r="BL1612" s="1" t="s">
        <v>3</v>
      </c>
      <c r="BM1612" s="1" t="s">
        <v>3</v>
      </c>
      <c r="BN1612" s="1" t="s">
        <v>3</v>
      </c>
      <c r="BO1612" s="1" t="s">
        <v>3</v>
      </c>
      <c r="BP1612" s="1" t="s">
        <v>3</v>
      </c>
      <c r="BQ1612" s="1"/>
      <c r="BR1612" s="1"/>
      <c r="BS1612" s="1"/>
      <c r="BT1612" s="1"/>
      <c r="BU1612" s="1"/>
      <c r="BV1612" s="1"/>
      <c r="BW1612" s="1"/>
      <c r="BX1612" s="1">
        <v>0</v>
      </c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>
        <v>0</v>
      </c>
    </row>
    <row r="1614" spans="1:245" x14ac:dyDescent="0.2">
      <c r="A1614" s="2">
        <v>52</v>
      </c>
      <c r="B1614" s="2">
        <f t="shared" ref="B1614:G1614" si="1419">B1722</f>
        <v>1</v>
      </c>
      <c r="C1614" s="2">
        <f t="shared" si="1419"/>
        <v>4</v>
      </c>
      <c r="D1614" s="2">
        <f t="shared" si="1419"/>
        <v>1612</v>
      </c>
      <c r="E1614" s="2">
        <f t="shared" si="1419"/>
        <v>0</v>
      </c>
      <c r="F1614" s="2" t="str">
        <f t="shared" si="1419"/>
        <v>Новый раздел</v>
      </c>
      <c r="G1614" s="2" t="str">
        <f t="shared" si="1419"/>
        <v>Монтажные (кровельные) работы</v>
      </c>
      <c r="H1614" s="2"/>
      <c r="I1614" s="2"/>
      <c r="J1614" s="2"/>
      <c r="K1614" s="2"/>
      <c r="L1614" s="2"/>
      <c r="M1614" s="2"/>
      <c r="N1614" s="2"/>
      <c r="O1614" s="2">
        <f t="shared" ref="O1614:AT1614" si="1420">O1722</f>
        <v>647386.81000000006</v>
      </c>
      <c r="P1614" s="2">
        <f t="shared" si="1420"/>
        <v>450217.87</v>
      </c>
      <c r="Q1614" s="2">
        <f t="shared" si="1420"/>
        <v>25421.52</v>
      </c>
      <c r="R1614" s="2">
        <f t="shared" si="1420"/>
        <v>14648.31</v>
      </c>
      <c r="S1614" s="2">
        <f t="shared" si="1420"/>
        <v>171747.42</v>
      </c>
      <c r="T1614" s="2">
        <f t="shared" si="1420"/>
        <v>0</v>
      </c>
      <c r="U1614" s="2">
        <f t="shared" si="1420"/>
        <v>522.75272999999993</v>
      </c>
      <c r="V1614" s="2">
        <f t="shared" si="1420"/>
        <v>0</v>
      </c>
      <c r="W1614" s="2">
        <f t="shared" si="1420"/>
        <v>0</v>
      </c>
      <c r="X1614" s="2">
        <f t="shared" si="1420"/>
        <v>142751.07</v>
      </c>
      <c r="Y1614" s="2">
        <f t="shared" si="1420"/>
        <v>70416.429999999993</v>
      </c>
      <c r="Z1614" s="2">
        <f t="shared" si="1420"/>
        <v>0</v>
      </c>
      <c r="AA1614" s="2">
        <f t="shared" si="1420"/>
        <v>0</v>
      </c>
      <c r="AB1614" s="2">
        <f t="shared" si="1420"/>
        <v>559142.41</v>
      </c>
      <c r="AC1614" s="2">
        <f t="shared" si="1420"/>
        <v>389365.14</v>
      </c>
      <c r="AD1614" s="2">
        <f t="shared" si="1420"/>
        <v>21952.639999999999</v>
      </c>
      <c r="AE1614" s="2">
        <f t="shared" si="1420"/>
        <v>12647.94</v>
      </c>
      <c r="AF1614" s="2">
        <f t="shared" si="1420"/>
        <v>147824.63</v>
      </c>
      <c r="AG1614" s="2">
        <f t="shared" si="1420"/>
        <v>0</v>
      </c>
      <c r="AH1614" s="2">
        <f t="shared" si="1420"/>
        <v>449.9027309999999</v>
      </c>
      <c r="AI1614" s="2">
        <f t="shared" si="1420"/>
        <v>0</v>
      </c>
      <c r="AJ1614" s="2">
        <f t="shared" si="1420"/>
        <v>0</v>
      </c>
      <c r="AK1614" s="2">
        <f t="shared" si="1420"/>
        <v>122756.3</v>
      </c>
      <c r="AL1614" s="2">
        <f t="shared" si="1420"/>
        <v>60608.09</v>
      </c>
      <c r="AM1614" s="2">
        <f t="shared" si="1420"/>
        <v>0</v>
      </c>
      <c r="AN1614" s="2">
        <f t="shared" si="1420"/>
        <v>0</v>
      </c>
      <c r="AO1614" s="2">
        <f t="shared" si="1420"/>
        <v>0</v>
      </c>
      <c r="AP1614" s="2">
        <f t="shared" si="1420"/>
        <v>0</v>
      </c>
      <c r="AQ1614" s="2">
        <f t="shared" si="1420"/>
        <v>0</v>
      </c>
      <c r="AR1614" s="2">
        <f t="shared" si="1420"/>
        <v>883991.6</v>
      </c>
      <c r="AS1614" s="2">
        <f t="shared" si="1420"/>
        <v>883991.6</v>
      </c>
      <c r="AT1614" s="2">
        <f t="shared" si="1420"/>
        <v>0</v>
      </c>
      <c r="AU1614" s="2">
        <f t="shared" ref="AU1614:BZ1614" si="1421">AU1722</f>
        <v>0</v>
      </c>
      <c r="AV1614" s="2">
        <f t="shared" si="1421"/>
        <v>450217.87</v>
      </c>
      <c r="AW1614" s="2">
        <f t="shared" si="1421"/>
        <v>450217.87</v>
      </c>
      <c r="AX1614" s="2">
        <f t="shared" si="1421"/>
        <v>0</v>
      </c>
      <c r="AY1614" s="2">
        <f t="shared" si="1421"/>
        <v>450217.87</v>
      </c>
      <c r="AZ1614" s="2">
        <f t="shared" si="1421"/>
        <v>0</v>
      </c>
      <c r="BA1614" s="2">
        <f t="shared" si="1421"/>
        <v>0</v>
      </c>
      <c r="BB1614" s="2">
        <f t="shared" si="1421"/>
        <v>0</v>
      </c>
      <c r="BC1614" s="2">
        <f t="shared" si="1421"/>
        <v>0</v>
      </c>
      <c r="BD1614" s="2">
        <f t="shared" si="1421"/>
        <v>0</v>
      </c>
      <c r="BE1614" s="2">
        <f t="shared" si="1421"/>
        <v>0</v>
      </c>
      <c r="BF1614" s="2">
        <f t="shared" si="1421"/>
        <v>0</v>
      </c>
      <c r="BG1614" s="2">
        <f t="shared" si="1421"/>
        <v>0</v>
      </c>
      <c r="BH1614" s="2">
        <f t="shared" si="1421"/>
        <v>0</v>
      </c>
      <c r="BI1614" s="2">
        <f t="shared" si="1421"/>
        <v>0</v>
      </c>
      <c r="BJ1614" s="2">
        <f t="shared" si="1421"/>
        <v>0</v>
      </c>
      <c r="BK1614" s="2">
        <f t="shared" si="1421"/>
        <v>0</v>
      </c>
      <c r="BL1614" s="2">
        <f t="shared" si="1421"/>
        <v>0</v>
      </c>
      <c r="BM1614" s="2">
        <f t="shared" si="1421"/>
        <v>0</v>
      </c>
      <c r="BN1614" s="2">
        <f t="shared" si="1421"/>
        <v>0</v>
      </c>
      <c r="BO1614" s="2">
        <f t="shared" si="1421"/>
        <v>0</v>
      </c>
      <c r="BP1614" s="2">
        <f t="shared" si="1421"/>
        <v>0</v>
      </c>
      <c r="BQ1614" s="2">
        <f t="shared" si="1421"/>
        <v>0</v>
      </c>
      <c r="BR1614" s="2">
        <f t="shared" si="1421"/>
        <v>0</v>
      </c>
      <c r="BS1614" s="2">
        <f t="shared" si="1421"/>
        <v>0</v>
      </c>
      <c r="BT1614" s="2">
        <f t="shared" si="1421"/>
        <v>0</v>
      </c>
      <c r="BU1614" s="2">
        <f t="shared" si="1421"/>
        <v>0</v>
      </c>
      <c r="BV1614" s="2">
        <f t="shared" si="1421"/>
        <v>0</v>
      </c>
      <c r="BW1614" s="2">
        <f t="shared" si="1421"/>
        <v>0</v>
      </c>
      <c r="BX1614" s="2">
        <f t="shared" si="1421"/>
        <v>0</v>
      </c>
      <c r="BY1614" s="2">
        <f t="shared" si="1421"/>
        <v>0</v>
      </c>
      <c r="BZ1614" s="2">
        <f t="shared" si="1421"/>
        <v>0</v>
      </c>
      <c r="CA1614" s="2">
        <f t="shared" ref="CA1614:DF1614" si="1422">CA1722</f>
        <v>762743.5</v>
      </c>
      <c r="CB1614" s="2">
        <f t="shared" si="1422"/>
        <v>762743.5</v>
      </c>
      <c r="CC1614" s="2">
        <f t="shared" si="1422"/>
        <v>0</v>
      </c>
      <c r="CD1614" s="2">
        <f t="shared" si="1422"/>
        <v>0</v>
      </c>
      <c r="CE1614" s="2">
        <f t="shared" si="1422"/>
        <v>389365.14</v>
      </c>
      <c r="CF1614" s="2">
        <f t="shared" si="1422"/>
        <v>389365.14</v>
      </c>
      <c r="CG1614" s="2">
        <f t="shared" si="1422"/>
        <v>0</v>
      </c>
      <c r="CH1614" s="2">
        <f t="shared" si="1422"/>
        <v>389365.14</v>
      </c>
      <c r="CI1614" s="2">
        <f t="shared" si="1422"/>
        <v>0</v>
      </c>
      <c r="CJ1614" s="2">
        <f t="shared" si="1422"/>
        <v>0</v>
      </c>
      <c r="CK1614" s="2">
        <f t="shared" si="1422"/>
        <v>0</v>
      </c>
      <c r="CL1614" s="2">
        <f t="shared" si="1422"/>
        <v>0</v>
      </c>
      <c r="CM1614" s="2">
        <f t="shared" si="1422"/>
        <v>0</v>
      </c>
      <c r="CN1614" s="2">
        <f t="shared" si="1422"/>
        <v>0</v>
      </c>
      <c r="CO1614" s="2">
        <f t="shared" si="1422"/>
        <v>0</v>
      </c>
      <c r="CP1614" s="2">
        <f t="shared" si="1422"/>
        <v>0</v>
      </c>
      <c r="CQ1614" s="2">
        <f t="shared" si="1422"/>
        <v>0</v>
      </c>
      <c r="CR1614" s="2">
        <f t="shared" si="1422"/>
        <v>0</v>
      </c>
      <c r="CS1614" s="2">
        <f t="shared" si="1422"/>
        <v>0</v>
      </c>
      <c r="CT1614" s="2">
        <f t="shared" si="1422"/>
        <v>0</v>
      </c>
      <c r="CU1614" s="2">
        <f t="shared" si="1422"/>
        <v>0</v>
      </c>
      <c r="CV1614" s="2">
        <f t="shared" si="1422"/>
        <v>0</v>
      </c>
      <c r="CW1614" s="2">
        <f t="shared" si="1422"/>
        <v>0</v>
      </c>
      <c r="CX1614" s="2">
        <f t="shared" si="1422"/>
        <v>0</v>
      </c>
      <c r="CY1614" s="2">
        <f t="shared" si="1422"/>
        <v>0</v>
      </c>
      <c r="CZ1614" s="2">
        <f t="shared" si="1422"/>
        <v>0</v>
      </c>
      <c r="DA1614" s="2">
        <f t="shared" si="1422"/>
        <v>0</v>
      </c>
      <c r="DB1614" s="2">
        <f t="shared" si="1422"/>
        <v>0</v>
      </c>
      <c r="DC1614" s="2">
        <f t="shared" si="1422"/>
        <v>0</v>
      </c>
      <c r="DD1614" s="2">
        <f t="shared" si="1422"/>
        <v>0</v>
      </c>
      <c r="DE1614" s="2">
        <f t="shared" si="1422"/>
        <v>0</v>
      </c>
      <c r="DF1614" s="2">
        <f t="shared" si="1422"/>
        <v>0</v>
      </c>
      <c r="DG1614" s="3">
        <f t="shared" ref="DG1614:EL1614" si="1423">DG1722</f>
        <v>0</v>
      </c>
      <c r="DH1614" s="3">
        <f t="shared" si="1423"/>
        <v>0</v>
      </c>
      <c r="DI1614" s="3">
        <f t="shared" si="1423"/>
        <v>0</v>
      </c>
      <c r="DJ1614" s="3">
        <f t="shared" si="1423"/>
        <v>0</v>
      </c>
      <c r="DK1614" s="3">
        <f t="shared" si="1423"/>
        <v>0</v>
      </c>
      <c r="DL1614" s="3">
        <f t="shared" si="1423"/>
        <v>0</v>
      </c>
      <c r="DM1614" s="3">
        <f t="shared" si="1423"/>
        <v>0</v>
      </c>
      <c r="DN1614" s="3">
        <f t="shared" si="1423"/>
        <v>0</v>
      </c>
      <c r="DO1614" s="3">
        <f t="shared" si="1423"/>
        <v>0</v>
      </c>
      <c r="DP1614" s="3">
        <f t="shared" si="1423"/>
        <v>0</v>
      </c>
      <c r="DQ1614" s="3">
        <f t="shared" si="1423"/>
        <v>0</v>
      </c>
      <c r="DR1614" s="3">
        <f t="shared" si="1423"/>
        <v>0</v>
      </c>
      <c r="DS1614" s="3">
        <f t="shared" si="1423"/>
        <v>0</v>
      </c>
      <c r="DT1614" s="3">
        <f t="shared" si="1423"/>
        <v>0</v>
      </c>
      <c r="DU1614" s="3">
        <f t="shared" si="1423"/>
        <v>0</v>
      </c>
      <c r="DV1614" s="3">
        <f t="shared" si="1423"/>
        <v>0</v>
      </c>
      <c r="DW1614" s="3">
        <f t="shared" si="1423"/>
        <v>0</v>
      </c>
      <c r="DX1614" s="3">
        <f t="shared" si="1423"/>
        <v>0</v>
      </c>
      <c r="DY1614" s="3">
        <f t="shared" si="1423"/>
        <v>0</v>
      </c>
      <c r="DZ1614" s="3">
        <f t="shared" si="1423"/>
        <v>0</v>
      </c>
      <c r="EA1614" s="3">
        <f t="shared" si="1423"/>
        <v>0</v>
      </c>
      <c r="EB1614" s="3">
        <f t="shared" si="1423"/>
        <v>0</v>
      </c>
      <c r="EC1614" s="3">
        <f t="shared" si="1423"/>
        <v>0</v>
      </c>
      <c r="ED1614" s="3">
        <f t="shared" si="1423"/>
        <v>0</v>
      </c>
      <c r="EE1614" s="3">
        <f t="shared" si="1423"/>
        <v>0</v>
      </c>
      <c r="EF1614" s="3">
        <f t="shared" si="1423"/>
        <v>0</v>
      </c>
      <c r="EG1614" s="3">
        <f t="shared" si="1423"/>
        <v>0</v>
      </c>
      <c r="EH1614" s="3">
        <f t="shared" si="1423"/>
        <v>0</v>
      </c>
      <c r="EI1614" s="3">
        <f t="shared" si="1423"/>
        <v>0</v>
      </c>
      <c r="EJ1614" s="3">
        <f t="shared" si="1423"/>
        <v>0</v>
      </c>
      <c r="EK1614" s="3">
        <f t="shared" si="1423"/>
        <v>0</v>
      </c>
      <c r="EL1614" s="3">
        <f t="shared" si="1423"/>
        <v>0</v>
      </c>
      <c r="EM1614" s="3">
        <f t="shared" ref="EM1614:FR1614" si="1424">EM1722</f>
        <v>0</v>
      </c>
      <c r="EN1614" s="3">
        <f t="shared" si="1424"/>
        <v>0</v>
      </c>
      <c r="EO1614" s="3">
        <f t="shared" si="1424"/>
        <v>0</v>
      </c>
      <c r="EP1614" s="3">
        <f t="shared" si="1424"/>
        <v>0</v>
      </c>
      <c r="EQ1614" s="3">
        <f t="shared" si="1424"/>
        <v>0</v>
      </c>
      <c r="ER1614" s="3">
        <f t="shared" si="1424"/>
        <v>0</v>
      </c>
      <c r="ES1614" s="3">
        <f t="shared" si="1424"/>
        <v>0</v>
      </c>
      <c r="ET1614" s="3">
        <f t="shared" si="1424"/>
        <v>0</v>
      </c>
      <c r="EU1614" s="3">
        <f t="shared" si="1424"/>
        <v>0</v>
      </c>
      <c r="EV1614" s="3">
        <f t="shared" si="1424"/>
        <v>0</v>
      </c>
      <c r="EW1614" s="3">
        <f t="shared" si="1424"/>
        <v>0</v>
      </c>
      <c r="EX1614" s="3">
        <f t="shared" si="1424"/>
        <v>0</v>
      </c>
      <c r="EY1614" s="3">
        <f t="shared" si="1424"/>
        <v>0</v>
      </c>
      <c r="EZ1614" s="3">
        <f t="shared" si="1424"/>
        <v>0</v>
      </c>
      <c r="FA1614" s="3">
        <f t="shared" si="1424"/>
        <v>0</v>
      </c>
      <c r="FB1614" s="3">
        <f t="shared" si="1424"/>
        <v>0</v>
      </c>
      <c r="FC1614" s="3">
        <f t="shared" si="1424"/>
        <v>0</v>
      </c>
      <c r="FD1614" s="3">
        <f t="shared" si="1424"/>
        <v>0</v>
      </c>
      <c r="FE1614" s="3">
        <f t="shared" si="1424"/>
        <v>0</v>
      </c>
      <c r="FF1614" s="3">
        <f t="shared" si="1424"/>
        <v>0</v>
      </c>
      <c r="FG1614" s="3">
        <f t="shared" si="1424"/>
        <v>0</v>
      </c>
      <c r="FH1614" s="3">
        <f t="shared" si="1424"/>
        <v>0</v>
      </c>
      <c r="FI1614" s="3">
        <f t="shared" si="1424"/>
        <v>0</v>
      </c>
      <c r="FJ1614" s="3">
        <f t="shared" si="1424"/>
        <v>0</v>
      </c>
      <c r="FK1614" s="3">
        <f t="shared" si="1424"/>
        <v>0</v>
      </c>
      <c r="FL1614" s="3">
        <f t="shared" si="1424"/>
        <v>0</v>
      </c>
      <c r="FM1614" s="3">
        <f t="shared" si="1424"/>
        <v>0</v>
      </c>
      <c r="FN1614" s="3">
        <f t="shared" si="1424"/>
        <v>0</v>
      </c>
      <c r="FO1614" s="3">
        <f t="shared" si="1424"/>
        <v>0</v>
      </c>
      <c r="FP1614" s="3">
        <f t="shared" si="1424"/>
        <v>0</v>
      </c>
      <c r="FQ1614" s="3">
        <f t="shared" si="1424"/>
        <v>0</v>
      </c>
      <c r="FR1614" s="3">
        <f t="shared" si="1424"/>
        <v>0</v>
      </c>
      <c r="FS1614" s="3">
        <f t="shared" ref="FS1614:GX1614" si="1425">FS1722</f>
        <v>0</v>
      </c>
      <c r="FT1614" s="3">
        <f t="shared" si="1425"/>
        <v>0</v>
      </c>
      <c r="FU1614" s="3">
        <f t="shared" si="1425"/>
        <v>0</v>
      </c>
      <c r="FV1614" s="3">
        <f t="shared" si="1425"/>
        <v>0</v>
      </c>
      <c r="FW1614" s="3">
        <f t="shared" si="1425"/>
        <v>0</v>
      </c>
      <c r="FX1614" s="3">
        <f t="shared" si="1425"/>
        <v>0</v>
      </c>
      <c r="FY1614" s="3">
        <f t="shared" si="1425"/>
        <v>0</v>
      </c>
      <c r="FZ1614" s="3">
        <f t="shared" si="1425"/>
        <v>0</v>
      </c>
      <c r="GA1614" s="3">
        <f t="shared" si="1425"/>
        <v>0</v>
      </c>
      <c r="GB1614" s="3">
        <f t="shared" si="1425"/>
        <v>0</v>
      </c>
      <c r="GC1614" s="3">
        <f t="shared" si="1425"/>
        <v>0</v>
      </c>
      <c r="GD1614" s="3">
        <f t="shared" si="1425"/>
        <v>0</v>
      </c>
      <c r="GE1614" s="3">
        <f t="shared" si="1425"/>
        <v>0</v>
      </c>
      <c r="GF1614" s="3">
        <f t="shared" si="1425"/>
        <v>0</v>
      </c>
      <c r="GG1614" s="3">
        <f t="shared" si="1425"/>
        <v>0</v>
      </c>
      <c r="GH1614" s="3">
        <f t="shared" si="1425"/>
        <v>0</v>
      </c>
      <c r="GI1614" s="3">
        <f t="shared" si="1425"/>
        <v>0</v>
      </c>
      <c r="GJ1614" s="3">
        <f t="shared" si="1425"/>
        <v>0</v>
      </c>
      <c r="GK1614" s="3">
        <f t="shared" si="1425"/>
        <v>0</v>
      </c>
      <c r="GL1614" s="3">
        <f t="shared" si="1425"/>
        <v>0</v>
      </c>
      <c r="GM1614" s="3">
        <f t="shared" si="1425"/>
        <v>0</v>
      </c>
      <c r="GN1614" s="3">
        <f t="shared" si="1425"/>
        <v>0</v>
      </c>
      <c r="GO1614" s="3">
        <f t="shared" si="1425"/>
        <v>0</v>
      </c>
      <c r="GP1614" s="3">
        <f t="shared" si="1425"/>
        <v>0</v>
      </c>
      <c r="GQ1614" s="3">
        <f t="shared" si="1425"/>
        <v>0</v>
      </c>
      <c r="GR1614" s="3">
        <f t="shared" si="1425"/>
        <v>0</v>
      </c>
      <c r="GS1614" s="3">
        <f t="shared" si="1425"/>
        <v>0</v>
      </c>
      <c r="GT1614" s="3">
        <f t="shared" si="1425"/>
        <v>0</v>
      </c>
      <c r="GU1614" s="3">
        <f t="shared" si="1425"/>
        <v>0</v>
      </c>
      <c r="GV1614" s="3">
        <f t="shared" si="1425"/>
        <v>0</v>
      </c>
      <c r="GW1614" s="3">
        <f t="shared" si="1425"/>
        <v>0</v>
      </c>
      <c r="GX1614" s="3">
        <f t="shared" si="1425"/>
        <v>0</v>
      </c>
    </row>
    <row r="1616" spans="1:245" x14ac:dyDescent="0.2">
      <c r="A1616">
        <v>17</v>
      </c>
      <c r="B1616">
        <v>1</v>
      </c>
      <c r="C1616">
        <f>ROW(SmtRes!A729)</f>
        <v>729</v>
      </c>
      <c r="D1616">
        <f>ROW(EtalonRes!A773)</f>
        <v>773</v>
      </c>
      <c r="E1616" t="s">
        <v>19</v>
      </c>
      <c r="F1616" t="s">
        <v>109</v>
      </c>
      <c r="G1616" t="s">
        <v>110</v>
      </c>
      <c r="H1616" t="s">
        <v>111</v>
      </c>
      <c r="I1616">
        <f>ROUND(2/100,9)</f>
        <v>0.02</v>
      </c>
      <c r="J1616">
        <v>0</v>
      </c>
      <c r="K1616">
        <f>ROUND(2/100,9)</f>
        <v>0.02</v>
      </c>
      <c r="O1616">
        <f t="shared" ref="O1616:O1629" si="1426">ROUND(CP1616,2)</f>
        <v>866.06</v>
      </c>
      <c r="P1616">
        <f t="shared" ref="P1616:P1629" si="1427">ROUND((ROUND((AC1616*AW1616*I1616),2)*BC1616),2)</f>
        <v>161.35</v>
      </c>
      <c r="Q1616">
        <f t="shared" ref="Q1616:Q1623" si="1428">(ROUND((ROUND(((ET1616)*AV1616*I1616),2)*BB1616),2)+ROUND((ROUND(((AE1616-(EU1616))*AV1616*I1616),2)*BS1616),2))</f>
        <v>12.24</v>
      </c>
      <c r="R1616">
        <f t="shared" ref="R1616:R1629" si="1429">ROUND((ROUND((AE1616*AV1616*I1616),2)*BS1616),2)</f>
        <v>7.92</v>
      </c>
      <c r="S1616">
        <f t="shared" ref="S1616:S1629" si="1430">ROUND((ROUND((AF1616*AV1616*I1616),2)*BA1616),2)</f>
        <v>692.47</v>
      </c>
      <c r="T1616">
        <f t="shared" ref="T1616:T1629" si="1431">ROUND(CU1616*I1616,2)</f>
        <v>0</v>
      </c>
      <c r="U1616">
        <f t="shared" ref="U1616:U1629" si="1432">CV1616*I1616</f>
        <v>2.2600000000000002</v>
      </c>
      <c r="V1616">
        <f t="shared" ref="V1616:V1629" si="1433">CW1616*I1616</f>
        <v>0</v>
      </c>
      <c r="W1616">
        <f t="shared" ref="W1616:W1629" si="1434">ROUND(CX1616*I1616,2)</f>
        <v>0</v>
      </c>
      <c r="X1616">
        <f t="shared" ref="X1616:X1629" si="1435">ROUND(CY1616,2)</f>
        <v>602.45000000000005</v>
      </c>
      <c r="Y1616">
        <f t="shared" ref="Y1616:Y1629" si="1436">ROUND(CZ1616,2)</f>
        <v>283.91000000000003</v>
      </c>
      <c r="AA1616">
        <v>55282325</v>
      </c>
      <c r="AB1616">
        <f t="shared" ref="AB1616:AB1629" si="1437">ROUND((AC1616+AD1616+AF1616),6)</f>
        <v>2325.44</v>
      </c>
      <c r="AC1616">
        <f t="shared" ref="AC1616:AC1629" si="1438">ROUND((ES1616),6)</f>
        <v>972.06</v>
      </c>
      <c r="AD1616">
        <f t="shared" ref="AD1616:AD1623" si="1439">ROUND((((ET1616)-(EU1616))+AE1616),6)</f>
        <v>41.45</v>
      </c>
      <c r="AE1616">
        <f t="shared" ref="AE1616:AF1623" si="1440">ROUND((EU1616),6)</f>
        <v>15.08</v>
      </c>
      <c r="AF1616">
        <f t="shared" si="1440"/>
        <v>1311.93</v>
      </c>
      <c r="AG1616">
        <f t="shared" ref="AG1616:AG1629" si="1441">ROUND((AP1616),6)</f>
        <v>0</v>
      </c>
      <c r="AH1616">
        <f t="shared" ref="AH1616:AI1623" si="1442">(EW1616)</f>
        <v>113</v>
      </c>
      <c r="AI1616">
        <f t="shared" si="1442"/>
        <v>0</v>
      </c>
      <c r="AJ1616">
        <f t="shared" ref="AJ1616:AJ1629" si="1443">(AS1616)</f>
        <v>0</v>
      </c>
      <c r="AK1616">
        <v>2325.44</v>
      </c>
      <c r="AL1616">
        <v>972.06</v>
      </c>
      <c r="AM1616">
        <v>41.45</v>
      </c>
      <c r="AN1616">
        <v>15.08</v>
      </c>
      <c r="AO1616">
        <v>1311.93</v>
      </c>
      <c r="AP1616">
        <v>0</v>
      </c>
      <c r="AQ1616">
        <v>113</v>
      </c>
      <c r="AR1616">
        <v>0</v>
      </c>
      <c r="AS1616">
        <v>0</v>
      </c>
      <c r="AT1616">
        <v>87</v>
      </c>
      <c r="AU1616">
        <v>41</v>
      </c>
      <c r="AV1616">
        <v>1</v>
      </c>
      <c r="AW1616">
        <v>1</v>
      </c>
      <c r="AZ1616">
        <v>1</v>
      </c>
      <c r="BA1616">
        <v>26.39</v>
      </c>
      <c r="BB1616">
        <v>14.75</v>
      </c>
      <c r="BC1616">
        <v>8.3000000000000007</v>
      </c>
      <c r="BD1616" t="s">
        <v>3</v>
      </c>
      <c r="BE1616" t="s">
        <v>3</v>
      </c>
      <c r="BF1616" t="s">
        <v>3</v>
      </c>
      <c r="BG1616" t="s">
        <v>3</v>
      </c>
      <c r="BH1616">
        <v>0</v>
      </c>
      <c r="BI1616">
        <v>1</v>
      </c>
      <c r="BJ1616" t="s">
        <v>112</v>
      </c>
      <c r="BM1616">
        <v>442</v>
      </c>
      <c r="BN1616">
        <v>0</v>
      </c>
      <c r="BO1616" t="s">
        <v>109</v>
      </c>
      <c r="BP1616">
        <v>1</v>
      </c>
      <c r="BQ1616">
        <v>60</v>
      </c>
      <c r="BR1616">
        <v>0</v>
      </c>
      <c r="BS1616">
        <v>26.39</v>
      </c>
      <c r="BT1616">
        <v>1</v>
      </c>
      <c r="BU1616">
        <v>1</v>
      </c>
      <c r="BV1616">
        <v>1</v>
      </c>
      <c r="BW1616">
        <v>1</v>
      </c>
      <c r="BX1616">
        <v>1</v>
      </c>
      <c r="BY1616" t="s">
        <v>3</v>
      </c>
      <c r="BZ1616">
        <v>87</v>
      </c>
      <c r="CA1616">
        <v>41</v>
      </c>
      <c r="CB1616" t="s">
        <v>3</v>
      </c>
      <c r="CE1616">
        <v>30</v>
      </c>
      <c r="CF1616">
        <v>0</v>
      </c>
      <c r="CG1616">
        <v>0</v>
      </c>
      <c r="CM1616">
        <v>0</v>
      </c>
      <c r="CN1616" t="s">
        <v>3</v>
      </c>
      <c r="CO1616">
        <v>0</v>
      </c>
      <c r="CP1616">
        <f t="shared" ref="CP1616:CP1629" si="1444">(P1616+Q1616+S1616)</f>
        <v>866.06000000000006</v>
      </c>
      <c r="CQ1616">
        <f t="shared" ref="CQ1616:CQ1629" si="1445">ROUND((ROUND((AC1616*AW1616*1),2)*BC1616),2)</f>
        <v>8068.1</v>
      </c>
      <c r="CR1616">
        <f t="shared" ref="CR1616:CR1623" si="1446">(ROUND((ROUND(((ET1616)*AV1616*1),2)*BB1616),2)+ROUND((ROUND(((AE1616-(EU1616))*AV1616*1),2)*BS1616),2))</f>
        <v>611.39</v>
      </c>
      <c r="CS1616">
        <f t="shared" ref="CS1616:CS1629" si="1447">ROUND((ROUND((AE1616*AV1616*1),2)*BS1616),2)</f>
        <v>397.96</v>
      </c>
      <c r="CT1616">
        <f t="shared" ref="CT1616:CT1629" si="1448">ROUND((ROUND((AF1616*AV1616*1),2)*BA1616),2)</f>
        <v>34621.83</v>
      </c>
      <c r="CU1616">
        <f t="shared" ref="CU1616:CU1629" si="1449">AG1616</f>
        <v>0</v>
      </c>
      <c r="CV1616">
        <f t="shared" ref="CV1616:CV1629" si="1450">(AH1616*AV1616)</f>
        <v>113</v>
      </c>
      <c r="CW1616">
        <f t="shared" ref="CW1616:CW1629" si="1451">AI1616</f>
        <v>0</v>
      </c>
      <c r="CX1616">
        <f t="shared" ref="CX1616:CX1629" si="1452">AJ1616</f>
        <v>0</v>
      </c>
      <c r="CY1616">
        <f t="shared" ref="CY1616:CY1629" si="1453">S1616*(BZ1616/100)</f>
        <v>602.44889999999998</v>
      </c>
      <c r="CZ1616">
        <f t="shared" ref="CZ1616:CZ1629" si="1454">S1616*(CA1616/100)</f>
        <v>283.91269999999997</v>
      </c>
      <c r="DC1616" t="s">
        <v>3</v>
      </c>
      <c r="DD1616" t="s">
        <v>3</v>
      </c>
      <c r="DE1616" t="s">
        <v>3</v>
      </c>
      <c r="DF1616" t="s">
        <v>3</v>
      </c>
      <c r="DG1616" t="s">
        <v>3</v>
      </c>
      <c r="DH1616" t="s">
        <v>3</v>
      </c>
      <c r="DI1616" t="s">
        <v>3</v>
      </c>
      <c r="DJ1616" t="s">
        <v>3</v>
      </c>
      <c r="DK1616" t="s">
        <v>3</v>
      </c>
      <c r="DL1616" t="s">
        <v>3</v>
      </c>
      <c r="DM1616" t="s">
        <v>3</v>
      </c>
      <c r="DN1616">
        <v>104</v>
      </c>
      <c r="DO1616">
        <v>79</v>
      </c>
      <c r="DP1616">
        <v>1.087</v>
      </c>
      <c r="DQ1616">
        <v>1.0009999999999999</v>
      </c>
      <c r="DU1616">
        <v>1013</v>
      </c>
      <c r="DV1616" t="s">
        <v>111</v>
      </c>
      <c r="DW1616" t="s">
        <v>111</v>
      </c>
      <c r="DX1616">
        <v>1</v>
      </c>
      <c r="DZ1616" t="s">
        <v>3</v>
      </c>
      <c r="EA1616" t="s">
        <v>3</v>
      </c>
      <c r="EB1616" t="s">
        <v>3</v>
      </c>
      <c r="EC1616" t="s">
        <v>3</v>
      </c>
      <c r="EE1616">
        <v>54687868</v>
      </c>
      <c r="EF1616">
        <v>60</v>
      </c>
      <c r="EG1616" t="s">
        <v>24</v>
      </c>
      <c r="EH1616">
        <v>0</v>
      </c>
      <c r="EI1616" t="s">
        <v>3</v>
      </c>
      <c r="EJ1616">
        <v>1</v>
      </c>
      <c r="EK1616">
        <v>442</v>
      </c>
      <c r="EL1616" t="s">
        <v>113</v>
      </c>
      <c r="EM1616" t="s">
        <v>114</v>
      </c>
      <c r="EO1616" t="s">
        <v>3</v>
      </c>
      <c r="EQ1616">
        <v>0</v>
      </c>
      <c r="ER1616">
        <v>2325.44</v>
      </c>
      <c r="ES1616">
        <v>972.06</v>
      </c>
      <c r="ET1616">
        <v>41.45</v>
      </c>
      <c r="EU1616">
        <v>15.08</v>
      </c>
      <c r="EV1616">
        <v>1311.93</v>
      </c>
      <c r="EW1616">
        <v>113</v>
      </c>
      <c r="EX1616">
        <v>0</v>
      </c>
      <c r="EY1616">
        <v>0</v>
      </c>
      <c r="FQ1616">
        <v>0</v>
      </c>
      <c r="FR1616">
        <f t="shared" ref="FR1616:FR1629" si="1455">ROUND(IF(AND(BH1616=3,BI1616=3),P1616,0),2)</f>
        <v>0</v>
      </c>
      <c r="FS1616">
        <v>0</v>
      </c>
      <c r="FX1616">
        <v>104</v>
      </c>
      <c r="FY1616">
        <v>79</v>
      </c>
      <c r="GA1616" t="s">
        <v>3</v>
      </c>
      <c r="GD1616">
        <v>0</v>
      </c>
      <c r="GF1616">
        <v>-1907283933</v>
      </c>
      <c r="GG1616">
        <v>2</v>
      </c>
      <c r="GH1616">
        <v>1</v>
      </c>
      <c r="GI1616">
        <v>3</v>
      </c>
      <c r="GJ1616">
        <v>0</v>
      </c>
      <c r="GK1616">
        <f>ROUND(R1616*(R12)/100,2)</f>
        <v>12.67</v>
      </c>
      <c r="GL1616">
        <f t="shared" ref="GL1616:GL1629" si="1456">ROUND(IF(AND(BH1616=3,BI1616=3,FS1616&lt;&gt;0),P1616,0),2)</f>
        <v>0</v>
      </c>
      <c r="GM1616">
        <f t="shared" ref="GM1616:GM1629" si="1457">ROUND(O1616+X1616+Y1616+GK1616,2)+GX1616</f>
        <v>1765.09</v>
      </c>
      <c r="GN1616">
        <f t="shared" ref="GN1616:GN1629" si="1458">IF(OR(BI1616=0,BI1616=1),ROUND(O1616+X1616+Y1616+GK1616,2),0)</f>
        <v>1765.09</v>
      </c>
      <c r="GO1616">
        <f t="shared" ref="GO1616:GO1629" si="1459">IF(BI1616=2,ROUND(O1616+X1616+Y1616+GK1616,2),0)</f>
        <v>0</v>
      </c>
      <c r="GP1616">
        <f t="shared" ref="GP1616:GP1629" si="1460">IF(BI1616=4,ROUND(O1616+X1616+Y1616+GK1616,2)+GX1616,0)</f>
        <v>0</v>
      </c>
      <c r="GR1616">
        <v>0</v>
      </c>
      <c r="GS1616">
        <v>3</v>
      </c>
      <c r="GT1616">
        <v>0</v>
      </c>
      <c r="GU1616" t="s">
        <v>3</v>
      </c>
      <c r="GV1616">
        <f t="shared" ref="GV1616:GV1629" si="1461">ROUND((GT1616),6)</f>
        <v>0</v>
      </c>
      <c r="GW1616">
        <v>1</v>
      </c>
      <c r="GX1616">
        <f t="shared" ref="GX1616:GX1629" si="1462">ROUND(HC1616*I1616,2)</f>
        <v>0</v>
      </c>
      <c r="HA1616">
        <v>0</v>
      </c>
      <c r="HB1616">
        <v>0</v>
      </c>
      <c r="HC1616">
        <f t="shared" ref="HC1616:HC1629" si="1463">GV1616*GW1616</f>
        <v>0</v>
      </c>
      <c r="HE1616" t="s">
        <v>3</v>
      </c>
      <c r="HF1616" t="s">
        <v>3</v>
      </c>
      <c r="HM1616" t="s">
        <v>3</v>
      </c>
      <c r="HN1616" t="s">
        <v>3</v>
      </c>
      <c r="HO1616" t="s">
        <v>3</v>
      </c>
      <c r="HP1616" t="s">
        <v>3</v>
      </c>
      <c r="HQ1616" t="s">
        <v>3</v>
      </c>
      <c r="IK1616">
        <v>0</v>
      </c>
    </row>
    <row r="1617" spans="1:245" x14ac:dyDescent="0.2">
      <c r="A1617">
        <v>18</v>
      </c>
      <c r="B1617">
        <v>1</v>
      </c>
      <c r="C1617">
        <v>729</v>
      </c>
      <c r="E1617" t="s">
        <v>27</v>
      </c>
      <c r="F1617" t="s">
        <v>28</v>
      </c>
      <c r="G1617" t="s">
        <v>29</v>
      </c>
      <c r="H1617" t="s">
        <v>30</v>
      </c>
      <c r="I1617">
        <f>I1616*J1617</f>
        <v>-2.5600000000000001E-2</v>
      </c>
      <c r="J1617">
        <v>-1.28</v>
      </c>
      <c r="K1617">
        <v>-1.28</v>
      </c>
      <c r="O1617">
        <f t="shared" si="1426"/>
        <v>0</v>
      </c>
      <c r="P1617">
        <f t="shared" si="1427"/>
        <v>0</v>
      </c>
      <c r="Q1617">
        <f t="shared" si="1428"/>
        <v>0</v>
      </c>
      <c r="R1617">
        <f t="shared" si="1429"/>
        <v>0</v>
      </c>
      <c r="S1617">
        <f t="shared" si="1430"/>
        <v>0</v>
      </c>
      <c r="T1617">
        <f t="shared" si="1431"/>
        <v>0</v>
      </c>
      <c r="U1617">
        <f t="shared" si="1432"/>
        <v>0</v>
      </c>
      <c r="V1617">
        <f t="shared" si="1433"/>
        <v>0</v>
      </c>
      <c r="W1617">
        <f t="shared" si="1434"/>
        <v>0</v>
      </c>
      <c r="X1617">
        <f t="shared" si="1435"/>
        <v>0</v>
      </c>
      <c r="Y1617">
        <f t="shared" si="1436"/>
        <v>0</v>
      </c>
      <c r="AA1617">
        <v>55282325</v>
      </c>
      <c r="AB1617">
        <f t="shared" si="1437"/>
        <v>0</v>
      </c>
      <c r="AC1617">
        <f t="shared" si="1438"/>
        <v>0</v>
      </c>
      <c r="AD1617">
        <f t="shared" si="1439"/>
        <v>0</v>
      </c>
      <c r="AE1617">
        <f t="shared" si="1440"/>
        <v>0</v>
      </c>
      <c r="AF1617">
        <f t="shared" si="1440"/>
        <v>0</v>
      </c>
      <c r="AG1617">
        <f t="shared" si="1441"/>
        <v>0</v>
      </c>
      <c r="AH1617">
        <f t="shared" si="1442"/>
        <v>0</v>
      </c>
      <c r="AI1617">
        <f t="shared" si="1442"/>
        <v>0</v>
      </c>
      <c r="AJ1617">
        <f t="shared" si="1443"/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1</v>
      </c>
      <c r="AW1617">
        <v>1</v>
      </c>
      <c r="AZ1617">
        <v>1</v>
      </c>
      <c r="BA1617">
        <v>1</v>
      </c>
      <c r="BB1617">
        <v>1</v>
      </c>
      <c r="BC1617">
        <v>1</v>
      </c>
      <c r="BD1617" t="s">
        <v>3</v>
      </c>
      <c r="BE1617" t="s">
        <v>3</v>
      </c>
      <c r="BF1617" t="s">
        <v>3</v>
      </c>
      <c r="BG1617" t="s">
        <v>3</v>
      </c>
      <c r="BH1617">
        <v>3</v>
      </c>
      <c r="BI1617">
        <v>1</v>
      </c>
      <c r="BJ1617" t="s">
        <v>3</v>
      </c>
      <c r="BM1617">
        <v>442</v>
      </c>
      <c r="BN1617">
        <v>0</v>
      </c>
      <c r="BO1617" t="s">
        <v>3</v>
      </c>
      <c r="BP1617">
        <v>0</v>
      </c>
      <c r="BQ1617">
        <v>60</v>
      </c>
      <c r="BR1617">
        <v>1</v>
      </c>
      <c r="BS1617">
        <v>1</v>
      </c>
      <c r="BT1617">
        <v>1</v>
      </c>
      <c r="BU1617">
        <v>1</v>
      </c>
      <c r="BV1617">
        <v>1</v>
      </c>
      <c r="BW1617">
        <v>1</v>
      </c>
      <c r="BX1617">
        <v>1</v>
      </c>
      <c r="BY1617" t="s">
        <v>3</v>
      </c>
      <c r="BZ1617">
        <v>0</v>
      </c>
      <c r="CA1617">
        <v>0</v>
      </c>
      <c r="CB1617" t="s">
        <v>3</v>
      </c>
      <c r="CE1617">
        <v>30</v>
      </c>
      <c r="CF1617">
        <v>0</v>
      </c>
      <c r="CG1617">
        <v>0</v>
      </c>
      <c r="CM1617">
        <v>0</v>
      </c>
      <c r="CN1617" t="s">
        <v>3</v>
      </c>
      <c r="CO1617">
        <v>0</v>
      </c>
      <c r="CP1617">
        <f t="shared" si="1444"/>
        <v>0</v>
      </c>
      <c r="CQ1617">
        <f t="shared" si="1445"/>
        <v>0</v>
      </c>
      <c r="CR1617">
        <f t="shared" si="1446"/>
        <v>0</v>
      </c>
      <c r="CS1617">
        <f t="shared" si="1447"/>
        <v>0</v>
      </c>
      <c r="CT1617">
        <f t="shared" si="1448"/>
        <v>0</v>
      </c>
      <c r="CU1617">
        <f t="shared" si="1449"/>
        <v>0</v>
      </c>
      <c r="CV1617">
        <f t="shared" si="1450"/>
        <v>0</v>
      </c>
      <c r="CW1617">
        <f t="shared" si="1451"/>
        <v>0</v>
      </c>
      <c r="CX1617">
        <f t="shared" si="1452"/>
        <v>0</v>
      </c>
      <c r="CY1617">
        <f t="shared" si="1453"/>
        <v>0</v>
      </c>
      <c r="CZ1617">
        <f t="shared" si="1454"/>
        <v>0</v>
      </c>
      <c r="DC1617" t="s">
        <v>3</v>
      </c>
      <c r="DD1617" t="s">
        <v>3</v>
      </c>
      <c r="DE1617" t="s">
        <v>3</v>
      </c>
      <c r="DF1617" t="s">
        <v>3</v>
      </c>
      <c r="DG1617" t="s">
        <v>3</v>
      </c>
      <c r="DH1617" t="s">
        <v>3</v>
      </c>
      <c r="DI1617" t="s">
        <v>3</v>
      </c>
      <c r="DJ1617" t="s">
        <v>3</v>
      </c>
      <c r="DK1617" t="s">
        <v>3</v>
      </c>
      <c r="DL1617" t="s">
        <v>3</v>
      </c>
      <c r="DM1617" t="s">
        <v>3</v>
      </c>
      <c r="DN1617">
        <v>104</v>
      </c>
      <c r="DO1617">
        <v>79</v>
      </c>
      <c r="DP1617">
        <v>1.087</v>
      </c>
      <c r="DQ1617">
        <v>1.0009999999999999</v>
      </c>
      <c r="DU1617">
        <v>1009</v>
      </c>
      <c r="DV1617" t="s">
        <v>30</v>
      </c>
      <c r="DW1617" t="s">
        <v>30</v>
      </c>
      <c r="DX1617">
        <v>1000</v>
      </c>
      <c r="DZ1617" t="s">
        <v>3</v>
      </c>
      <c r="EA1617" t="s">
        <v>3</v>
      </c>
      <c r="EB1617" t="s">
        <v>3</v>
      </c>
      <c r="EC1617" t="s">
        <v>3</v>
      </c>
      <c r="EE1617">
        <v>54687868</v>
      </c>
      <c r="EF1617">
        <v>60</v>
      </c>
      <c r="EG1617" t="s">
        <v>24</v>
      </c>
      <c r="EH1617">
        <v>0</v>
      </c>
      <c r="EI1617" t="s">
        <v>3</v>
      </c>
      <c r="EJ1617">
        <v>1</v>
      </c>
      <c r="EK1617">
        <v>442</v>
      </c>
      <c r="EL1617" t="s">
        <v>113</v>
      </c>
      <c r="EM1617" t="s">
        <v>114</v>
      </c>
      <c r="EO1617" t="s">
        <v>3</v>
      </c>
      <c r="EQ1617">
        <v>32768</v>
      </c>
      <c r="ER1617">
        <v>0</v>
      </c>
      <c r="ES1617">
        <v>0</v>
      </c>
      <c r="ET1617">
        <v>0</v>
      </c>
      <c r="EU1617">
        <v>0</v>
      </c>
      <c r="EV1617">
        <v>0</v>
      </c>
      <c r="EW1617">
        <v>0</v>
      </c>
      <c r="EX1617">
        <v>0</v>
      </c>
      <c r="FQ1617">
        <v>0</v>
      </c>
      <c r="FR1617">
        <f t="shared" si="1455"/>
        <v>0</v>
      </c>
      <c r="FS1617">
        <v>0</v>
      </c>
      <c r="FX1617">
        <v>104</v>
      </c>
      <c r="FY1617">
        <v>79</v>
      </c>
      <c r="GA1617" t="s">
        <v>3</v>
      </c>
      <c r="GD1617">
        <v>0</v>
      </c>
      <c r="GF1617">
        <v>1489638031</v>
      </c>
      <c r="GG1617">
        <v>2</v>
      </c>
      <c r="GH1617">
        <v>1</v>
      </c>
      <c r="GI1617">
        <v>3</v>
      </c>
      <c r="GJ1617">
        <v>0</v>
      </c>
      <c r="GK1617">
        <f>ROUND(R1617*(R12)/100,2)</f>
        <v>0</v>
      </c>
      <c r="GL1617">
        <f t="shared" si="1456"/>
        <v>0</v>
      </c>
      <c r="GM1617">
        <f t="shared" si="1457"/>
        <v>0</v>
      </c>
      <c r="GN1617">
        <f t="shared" si="1458"/>
        <v>0</v>
      </c>
      <c r="GO1617">
        <f t="shared" si="1459"/>
        <v>0</v>
      </c>
      <c r="GP1617">
        <f t="shared" si="1460"/>
        <v>0</v>
      </c>
      <c r="GR1617">
        <v>0</v>
      </c>
      <c r="GS1617">
        <v>3</v>
      </c>
      <c r="GT1617">
        <v>0</v>
      </c>
      <c r="GU1617" t="s">
        <v>3</v>
      </c>
      <c r="GV1617">
        <f t="shared" si="1461"/>
        <v>0</v>
      </c>
      <c r="GW1617">
        <v>1</v>
      </c>
      <c r="GX1617">
        <f t="shared" si="1462"/>
        <v>0</v>
      </c>
      <c r="HA1617">
        <v>0</v>
      </c>
      <c r="HB1617">
        <v>0</v>
      </c>
      <c r="HC1617">
        <f t="shared" si="1463"/>
        <v>0</v>
      </c>
      <c r="HE1617" t="s">
        <v>3</v>
      </c>
      <c r="HF1617" t="s">
        <v>3</v>
      </c>
      <c r="HM1617" t="s">
        <v>3</v>
      </c>
      <c r="HN1617" t="s">
        <v>3</v>
      </c>
      <c r="HO1617" t="s">
        <v>3</v>
      </c>
      <c r="HP1617" t="s">
        <v>3</v>
      </c>
      <c r="HQ1617" t="s">
        <v>3</v>
      </c>
      <c r="IK1617">
        <v>0</v>
      </c>
    </row>
    <row r="1618" spans="1:245" x14ac:dyDescent="0.2">
      <c r="A1618">
        <v>17</v>
      </c>
      <c r="B1618">
        <v>1</v>
      </c>
      <c r="C1618">
        <f>ROW(SmtRes!A736)</f>
        <v>736</v>
      </c>
      <c r="D1618">
        <f>ROW(EtalonRes!A780)</f>
        <v>780</v>
      </c>
      <c r="E1618" t="s">
        <v>31</v>
      </c>
      <c r="F1618" t="s">
        <v>115</v>
      </c>
      <c r="G1618" t="s">
        <v>116</v>
      </c>
      <c r="H1618" t="s">
        <v>111</v>
      </c>
      <c r="I1618">
        <f>ROUND(5/100,9)</f>
        <v>0.05</v>
      </c>
      <c r="J1618">
        <v>0</v>
      </c>
      <c r="K1618">
        <f>ROUND(5/100,9)</f>
        <v>0.05</v>
      </c>
      <c r="O1618">
        <f t="shared" si="1426"/>
        <v>693.31</v>
      </c>
      <c r="P1618">
        <f t="shared" si="1427"/>
        <v>81.010000000000005</v>
      </c>
      <c r="Q1618">
        <f t="shared" si="1428"/>
        <v>7.18</v>
      </c>
      <c r="R1618">
        <f t="shared" si="1429"/>
        <v>4.75</v>
      </c>
      <c r="S1618">
        <f t="shared" si="1430"/>
        <v>605.12</v>
      </c>
      <c r="T1618">
        <f t="shared" si="1431"/>
        <v>0</v>
      </c>
      <c r="U1618">
        <f t="shared" si="1432"/>
        <v>1.9750000000000001</v>
      </c>
      <c r="V1618">
        <f t="shared" si="1433"/>
        <v>0</v>
      </c>
      <c r="W1618">
        <f t="shared" si="1434"/>
        <v>0</v>
      </c>
      <c r="X1618">
        <f t="shared" si="1435"/>
        <v>526.45000000000005</v>
      </c>
      <c r="Y1618">
        <f t="shared" si="1436"/>
        <v>248.1</v>
      </c>
      <c r="AA1618">
        <v>55282325</v>
      </c>
      <c r="AB1618">
        <f t="shared" si="1437"/>
        <v>663.71</v>
      </c>
      <c r="AC1618">
        <f t="shared" si="1438"/>
        <v>195.25</v>
      </c>
      <c r="AD1618">
        <f t="shared" si="1439"/>
        <v>9.8699999999999992</v>
      </c>
      <c r="AE1618">
        <f t="shared" si="1440"/>
        <v>3.55</v>
      </c>
      <c r="AF1618">
        <f t="shared" si="1440"/>
        <v>458.59</v>
      </c>
      <c r="AG1618">
        <f t="shared" si="1441"/>
        <v>0</v>
      </c>
      <c r="AH1618">
        <f t="shared" si="1442"/>
        <v>39.5</v>
      </c>
      <c r="AI1618">
        <f t="shared" si="1442"/>
        <v>0</v>
      </c>
      <c r="AJ1618">
        <f t="shared" si="1443"/>
        <v>0</v>
      </c>
      <c r="AK1618">
        <v>663.71</v>
      </c>
      <c r="AL1618">
        <v>195.25</v>
      </c>
      <c r="AM1618">
        <v>9.8699999999999992</v>
      </c>
      <c r="AN1618">
        <v>3.55</v>
      </c>
      <c r="AO1618">
        <v>458.59</v>
      </c>
      <c r="AP1618">
        <v>0</v>
      </c>
      <c r="AQ1618">
        <v>39.5</v>
      </c>
      <c r="AR1618">
        <v>0</v>
      </c>
      <c r="AS1618">
        <v>0</v>
      </c>
      <c r="AT1618">
        <v>87</v>
      </c>
      <c r="AU1618">
        <v>41</v>
      </c>
      <c r="AV1618">
        <v>1</v>
      </c>
      <c r="AW1618">
        <v>1</v>
      </c>
      <c r="AZ1618">
        <v>1</v>
      </c>
      <c r="BA1618">
        <v>26.39</v>
      </c>
      <c r="BB1618">
        <v>14.65</v>
      </c>
      <c r="BC1618">
        <v>8.3000000000000007</v>
      </c>
      <c r="BD1618" t="s">
        <v>3</v>
      </c>
      <c r="BE1618" t="s">
        <v>3</v>
      </c>
      <c r="BF1618" t="s">
        <v>3</v>
      </c>
      <c r="BG1618" t="s">
        <v>3</v>
      </c>
      <c r="BH1618">
        <v>0</v>
      </c>
      <c r="BI1618">
        <v>1</v>
      </c>
      <c r="BJ1618" t="s">
        <v>117</v>
      </c>
      <c r="BM1618">
        <v>442</v>
      </c>
      <c r="BN1618">
        <v>0</v>
      </c>
      <c r="BO1618" t="s">
        <v>115</v>
      </c>
      <c r="BP1618">
        <v>1</v>
      </c>
      <c r="BQ1618">
        <v>60</v>
      </c>
      <c r="BR1618">
        <v>0</v>
      </c>
      <c r="BS1618">
        <v>26.39</v>
      </c>
      <c r="BT1618">
        <v>1</v>
      </c>
      <c r="BU1618">
        <v>1</v>
      </c>
      <c r="BV1618">
        <v>1</v>
      </c>
      <c r="BW1618">
        <v>1</v>
      </c>
      <c r="BX1618">
        <v>1</v>
      </c>
      <c r="BY1618" t="s">
        <v>3</v>
      </c>
      <c r="BZ1618">
        <v>87</v>
      </c>
      <c r="CA1618">
        <v>41</v>
      </c>
      <c r="CB1618" t="s">
        <v>3</v>
      </c>
      <c r="CE1618">
        <v>30</v>
      </c>
      <c r="CF1618">
        <v>0</v>
      </c>
      <c r="CG1618">
        <v>0</v>
      </c>
      <c r="CM1618">
        <v>0</v>
      </c>
      <c r="CN1618" t="s">
        <v>3</v>
      </c>
      <c r="CO1618">
        <v>0</v>
      </c>
      <c r="CP1618">
        <f t="shared" si="1444"/>
        <v>693.31</v>
      </c>
      <c r="CQ1618">
        <f t="shared" si="1445"/>
        <v>1620.58</v>
      </c>
      <c r="CR1618">
        <f t="shared" si="1446"/>
        <v>144.6</v>
      </c>
      <c r="CS1618">
        <f t="shared" si="1447"/>
        <v>93.68</v>
      </c>
      <c r="CT1618">
        <f t="shared" si="1448"/>
        <v>12102.19</v>
      </c>
      <c r="CU1618">
        <f t="shared" si="1449"/>
        <v>0</v>
      </c>
      <c r="CV1618">
        <f t="shared" si="1450"/>
        <v>39.5</v>
      </c>
      <c r="CW1618">
        <f t="shared" si="1451"/>
        <v>0</v>
      </c>
      <c r="CX1618">
        <f t="shared" si="1452"/>
        <v>0</v>
      </c>
      <c r="CY1618">
        <f t="shared" si="1453"/>
        <v>526.45439999999996</v>
      </c>
      <c r="CZ1618">
        <f t="shared" si="1454"/>
        <v>248.0992</v>
      </c>
      <c r="DC1618" t="s">
        <v>3</v>
      </c>
      <c r="DD1618" t="s">
        <v>3</v>
      </c>
      <c r="DE1618" t="s">
        <v>3</v>
      </c>
      <c r="DF1618" t="s">
        <v>3</v>
      </c>
      <c r="DG1618" t="s">
        <v>3</v>
      </c>
      <c r="DH1618" t="s">
        <v>3</v>
      </c>
      <c r="DI1618" t="s">
        <v>3</v>
      </c>
      <c r="DJ1618" t="s">
        <v>3</v>
      </c>
      <c r="DK1618" t="s">
        <v>3</v>
      </c>
      <c r="DL1618" t="s">
        <v>3</v>
      </c>
      <c r="DM1618" t="s">
        <v>3</v>
      </c>
      <c r="DN1618">
        <v>104</v>
      </c>
      <c r="DO1618">
        <v>79</v>
      </c>
      <c r="DP1618">
        <v>1.087</v>
      </c>
      <c r="DQ1618">
        <v>1.0009999999999999</v>
      </c>
      <c r="DU1618">
        <v>1013</v>
      </c>
      <c r="DV1618" t="s">
        <v>111</v>
      </c>
      <c r="DW1618" t="s">
        <v>111</v>
      </c>
      <c r="DX1618">
        <v>1</v>
      </c>
      <c r="DZ1618" t="s">
        <v>3</v>
      </c>
      <c r="EA1618" t="s">
        <v>3</v>
      </c>
      <c r="EB1618" t="s">
        <v>3</v>
      </c>
      <c r="EC1618" t="s">
        <v>3</v>
      </c>
      <c r="EE1618">
        <v>54687868</v>
      </c>
      <c r="EF1618">
        <v>60</v>
      </c>
      <c r="EG1618" t="s">
        <v>24</v>
      </c>
      <c r="EH1618">
        <v>0</v>
      </c>
      <c r="EI1618" t="s">
        <v>3</v>
      </c>
      <c r="EJ1618">
        <v>1</v>
      </c>
      <c r="EK1618">
        <v>442</v>
      </c>
      <c r="EL1618" t="s">
        <v>113</v>
      </c>
      <c r="EM1618" t="s">
        <v>114</v>
      </c>
      <c r="EO1618" t="s">
        <v>3</v>
      </c>
      <c r="EQ1618">
        <v>0</v>
      </c>
      <c r="ER1618">
        <v>663.71</v>
      </c>
      <c r="ES1618">
        <v>195.25</v>
      </c>
      <c r="ET1618">
        <v>9.8699999999999992</v>
      </c>
      <c r="EU1618">
        <v>3.55</v>
      </c>
      <c r="EV1618">
        <v>458.59</v>
      </c>
      <c r="EW1618">
        <v>39.5</v>
      </c>
      <c r="EX1618">
        <v>0</v>
      </c>
      <c r="EY1618">
        <v>0</v>
      </c>
      <c r="FQ1618">
        <v>0</v>
      </c>
      <c r="FR1618">
        <f t="shared" si="1455"/>
        <v>0</v>
      </c>
      <c r="FS1618">
        <v>0</v>
      </c>
      <c r="FX1618">
        <v>104</v>
      </c>
      <c r="FY1618">
        <v>79</v>
      </c>
      <c r="GA1618" t="s">
        <v>3</v>
      </c>
      <c r="GD1618">
        <v>0</v>
      </c>
      <c r="GF1618">
        <v>1561038172</v>
      </c>
      <c r="GG1618">
        <v>2</v>
      </c>
      <c r="GH1618">
        <v>1</v>
      </c>
      <c r="GI1618">
        <v>3</v>
      </c>
      <c r="GJ1618">
        <v>0</v>
      </c>
      <c r="GK1618">
        <f>ROUND(R1618*(R12)/100,2)</f>
        <v>7.6</v>
      </c>
      <c r="GL1618">
        <f t="shared" si="1456"/>
        <v>0</v>
      </c>
      <c r="GM1618">
        <f t="shared" si="1457"/>
        <v>1475.46</v>
      </c>
      <c r="GN1618">
        <f t="shared" si="1458"/>
        <v>1475.46</v>
      </c>
      <c r="GO1618">
        <f t="shared" si="1459"/>
        <v>0</v>
      </c>
      <c r="GP1618">
        <f t="shared" si="1460"/>
        <v>0</v>
      </c>
      <c r="GR1618">
        <v>0</v>
      </c>
      <c r="GS1618">
        <v>3</v>
      </c>
      <c r="GT1618">
        <v>0</v>
      </c>
      <c r="GU1618" t="s">
        <v>3</v>
      </c>
      <c r="GV1618">
        <f t="shared" si="1461"/>
        <v>0</v>
      </c>
      <c r="GW1618">
        <v>1</v>
      </c>
      <c r="GX1618">
        <f t="shared" si="1462"/>
        <v>0</v>
      </c>
      <c r="HA1618">
        <v>0</v>
      </c>
      <c r="HB1618">
        <v>0</v>
      </c>
      <c r="HC1618">
        <f t="shared" si="1463"/>
        <v>0</v>
      </c>
      <c r="HE1618" t="s">
        <v>3</v>
      </c>
      <c r="HF1618" t="s">
        <v>3</v>
      </c>
      <c r="HM1618" t="s">
        <v>3</v>
      </c>
      <c r="HN1618" t="s">
        <v>3</v>
      </c>
      <c r="HO1618" t="s">
        <v>3</v>
      </c>
      <c r="HP1618" t="s">
        <v>3</v>
      </c>
      <c r="HQ1618" t="s">
        <v>3</v>
      </c>
      <c r="IK1618">
        <v>0</v>
      </c>
    </row>
    <row r="1619" spans="1:245" x14ac:dyDescent="0.2">
      <c r="A1619">
        <v>18</v>
      </c>
      <c r="B1619">
        <v>1</v>
      </c>
      <c r="C1619">
        <v>736</v>
      </c>
      <c r="E1619" t="s">
        <v>118</v>
      </c>
      <c r="F1619" t="s">
        <v>28</v>
      </c>
      <c r="G1619" t="s">
        <v>29</v>
      </c>
      <c r="H1619" t="s">
        <v>30</v>
      </c>
      <c r="I1619">
        <f>I1618*J1619</f>
        <v>-1.4999999999999999E-2</v>
      </c>
      <c r="J1619">
        <v>-0.3</v>
      </c>
      <c r="K1619">
        <v>-0.3</v>
      </c>
      <c r="O1619">
        <f t="shared" si="1426"/>
        <v>0</v>
      </c>
      <c r="P1619">
        <f t="shared" si="1427"/>
        <v>0</v>
      </c>
      <c r="Q1619">
        <f t="shared" si="1428"/>
        <v>0</v>
      </c>
      <c r="R1619">
        <f t="shared" si="1429"/>
        <v>0</v>
      </c>
      <c r="S1619">
        <f t="shared" si="1430"/>
        <v>0</v>
      </c>
      <c r="T1619">
        <f t="shared" si="1431"/>
        <v>0</v>
      </c>
      <c r="U1619">
        <f t="shared" si="1432"/>
        <v>0</v>
      </c>
      <c r="V1619">
        <f t="shared" si="1433"/>
        <v>0</v>
      </c>
      <c r="W1619">
        <f t="shared" si="1434"/>
        <v>0</v>
      </c>
      <c r="X1619">
        <f t="shared" si="1435"/>
        <v>0</v>
      </c>
      <c r="Y1619">
        <f t="shared" si="1436"/>
        <v>0</v>
      </c>
      <c r="AA1619">
        <v>55282325</v>
      </c>
      <c r="AB1619">
        <f t="shared" si="1437"/>
        <v>0</v>
      </c>
      <c r="AC1619">
        <f t="shared" si="1438"/>
        <v>0</v>
      </c>
      <c r="AD1619">
        <f t="shared" si="1439"/>
        <v>0</v>
      </c>
      <c r="AE1619">
        <f t="shared" si="1440"/>
        <v>0</v>
      </c>
      <c r="AF1619">
        <f t="shared" si="1440"/>
        <v>0</v>
      </c>
      <c r="AG1619">
        <f t="shared" si="1441"/>
        <v>0</v>
      </c>
      <c r="AH1619">
        <f t="shared" si="1442"/>
        <v>0</v>
      </c>
      <c r="AI1619">
        <f t="shared" si="1442"/>
        <v>0</v>
      </c>
      <c r="AJ1619">
        <f t="shared" si="1443"/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1</v>
      </c>
      <c r="AW1619">
        <v>1</v>
      </c>
      <c r="AZ1619">
        <v>1</v>
      </c>
      <c r="BA1619">
        <v>1</v>
      </c>
      <c r="BB1619">
        <v>1</v>
      </c>
      <c r="BC1619">
        <v>1</v>
      </c>
      <c r="BD1619" t="s">
        <v>3</v>
      </c>
      <c r="BE1619" t="s">
        <v>3</v>
      </c>
      <c r="BF1619" t="s">
        <v>3</v>
      </c>
      <c r="BG1619" t="s">
        <v>3</v>
      </c>
      <c r="BH1619">
        <v>3</v>
      </c>
      <c r="BI1619">
        <v>1</v>
      </c>
      <c r="BJ1619" t="s">
        <v>3</v>
      </c>
      <c r="BM1619">
        <v>442</v>
      </c>
      <c r="BN1619">
        <v>0</v>
      </c>
      <c r="BO1619" t="s">
        <v>3</v>
      </c>
      <c r="BP1619">
        <v>0</v>
      </c>
      <c r="BQ1619">
        <v>60</v>
      </c>
      <c r="BR1619">
        <v>1</v>
      </c>
      <c r="BS1619">
        <v>1</v>
      </c>
      <c r="BT1619">
        <v>1</v>
      </c>
      <c r="BU1619">
        <v>1</v>
      </c>
      <c r="BV1619">
        <v>1</v>
      </c>
      <c r="BW1619">
        <v>1</v>
      </c>
      <c r="BX1619">
        <v>1</v>
      </c>
      <c r="BY1619" t="s">
        <v>3</v>
      </c>
      <c r="BZ1619">
        <v>0</v>
      </c>
      <c r="CA1619">
        <v>0</v>
      </c>
      <c r="CB1619" t="s">
        <v>3</v>
      </c>
      <c r="CE1619">
        <v>30</v>
      </c>
      <c r="CF1619">
        <v>0</v>
      </c>
      <c r="CG1619">
        <v>0</v>
      </c>
      <c r="CM1619">
        <v>0</v>
      </c>
      <c r="CN1619" t="s">
        <v>3</v>
      </c>
      <c r="CO1619">
        <v>0</v>
      </c>
      <c r="CP1619">
        <f t="shared" si="1444"/>
        <v>0</v>
      </c>
      <c r="CQ1619">
        <f t="shared" si="1445"/>
        <v>0</v>
      </c>
      <c r="CR1619">
        <f t="shared" si="1446"/>
        <v>0</v>
      </c>
      <c r="CS1619">
        <f t="shared" si="1447"/>
        <v>0</v>
      </c>
      <c r="CT1619">
        <f t="shared" si="1448"/>
        <v>0</v>
      </c>
      <c r="CU1619">
        <f t="shared" si="1449"/>
        <v>0</v>
      </c>
      <c r="CV1619">
        <f t="shared" si="1450"/>
        <v>0</v>
      </c>
      <c r="CW1619">
        <f t="shared" si="1451"/>
        <v>0</v>
      </c>
      <c r="CX1619">
        <f t="shared" si="1452"/>
        <v>0</v>
      </c>
      <c r="CY1619">
        <f t="shared" si="1453"/>
        <v>0</v>
      </c>
      <c r="CZ1619">
        <f t="shared" si="1454"/>
        <v>0</v>
      </c>
      <c r="DC1619" t="s">
        <v>3</v>
      </c>
      <c r="DD1619" t="s">
        <v>3</v>
      </c>
      <c r="DE1619" t="s">
        <v>3</v>
      </c>
      <c r="DF1619" t="s">
        <v>3</v>
      </c>
      <c r="DG1619" t="s">
        <v>3</v>
      </c>
      <c r="DH1619" t="s">
        <v>3</v>
      </c>
      <c r="DI1619" t="s">
        <v>3</v>
      </c>
      <c r="DJ1619" t="s">
        <v>3</v>
      </c>
      <c r="DK1619" t="s">
        <v>3</v>
      </c>
      <c r="DL1619" t="s">
        <v>3</v>
      </c>
      <c r="DM1619" t="s">
        <v>3</v>
      </c>
      <c r="DN1619">
        <v>104</v>
      </c>
      <c r="DO1619">
        <v>79</v>
      </c>
      <c r="DP1619">
        <v>1.087</v>
      </c>
      <c r="DQ1619">
        <v>1.0009999999999999</v>
      </c>
      <c r="DU1619">
        <v>1009</v>
      </c>
      <c r="DV1619" t="s">
        <v>30</v>
      </c>
      <c r="DW1619" t="s">
        <v>30</v>
      </c>
      <c r="DX1619">
        <v>1000</v>
      </c>
      <c r="DZ1619" t="s">
        <v>3</v>
      </c>
      <c r="EA1619" t="s">
        <v>3</v>
      </c>
      <c r="EB1619" t="s">
        <v>3</v>
      </c>
      <c r="EC1619" t="s">
        <v>3</v>
      </c>
      <c r="EE1619">
        <v>54687868</v>
      </c>
      <c r="EF1619">
        <v>60</v>
      </c>
      <c r="EG1619" t="s">
        <v>24</v>
      </c>
      <c r="EH1619">
        <v>0</v>
      </c>
      <c r="EI1619" t="s">
        <v>3</v>
      </c>
      <c r="EJ1619">
        <v>1</v>
      </c>
      <c r="EK1619">
        <v>442</v>
      </c>
      <c r="EL1619" t="s">
        <v>113</v>
      </c>
      <c r="EM1619" t="s">
        <v>114</v>
      </c>
      <c r="EO1619" t="s">
        <v>3</v>
      </c>
      <c r="EQ1619">
        <v>32768</v>
      </c>
      <c r="ER1619">
        <v>0</v>
      </c>
      <c r="ES1619">
        <v>0</v>
      </c>
      <c r="ET1619">
        <v>0</v>
      </c>
      <c r="EU1619">
        <v>0</v>
      </c>
      <c r="EV1619">
        <v>0</v>
      </c>
      <c r="EW1619">
        <v>0</v>
      </c>
      <c r="EX1619">
        <v>0</v>
      </c>
      <c r="FQ1619">
        <v>0</v>
      </c>
      <c r="FR1619">
        <f t="shared" si="1455"/>
        <v>0</v>
      </c>
      <c r="FS1619">
        <v>0</v>
      </c>
      <c r="FX1619">
        <v>104</v>
      </c>
      <c r="FY1619">
        <v>79</v>
      </c>
      <c r="GA1619" t="s">
        <v>3</v>
      </c>
      <c r="GD1619">
        <v>0</v>
      </c>
      <c r="GF1619">
        <v>1489638031</v>
      </c>
      <c r="GG1619">
        <v>2</v>
      </c>
      <c r="GH1619">
        <v>1</v>
      </c>
      <c r="GI1619">
        <v>3</v>
      </c>
      <c r="GJ1619">
        <v>0</v>
      </c>
      <c r="GK1619">
        <f>ROUND(R1619*(R12)/100,2)</f>
        <v>0</v>
      </c>
      <c r="GL1619">
        <f t="shared" si="1456"/>
        <v>0</v>
      </c>
      <c r="GM1619">
        <f t="shared" si="1457"/>
        <v>0</v>
      </c>
      <c r="GN1619">
        <f t="shared" si="1458"/>
        <v>0</v>
      </c>
      <c r="GO1619">
        <f t="shared" si="1459"/>
        <v>0</v>
      </c>
      <c r="GP1619">
        <f t="shared" si="1460"/>
        <v>0</v>
      </c>
      <c r="GR1619">
        <v>0</v>
      </c>
      <c r="GS1619">
        <v>3</v>
      </c>
      <c r="GT1619">
        <v>0</v>
      </c>
      <c r="GU1619" t="s">
        <v>3</v>
      </c>
      <c r="GV1619">
        <f t="shared" si="1461"/>
        <v>0</v>
      </c>
      <c r="GW1619">
        <v>1</v>
      </c>
      <c r="GX1619">
        <f t="shared" si="1462"/>
        <v>0</v>
      </c>
      <c r="HA1619">
        <v>0</v>
      </c>
      <c r="HB1619">
        <v>0</v>
      </c>
      <c r="HC1619">
        <f t="shared" si="1463"/>
        <v>0</v>
      </c>
      <c r="HE1619" t="s">
        <v>3</v>
      </c>
      <c r="HF1619" t="s">
        <v>3</v>
      </c>
      <c r="HM1619" t="s">
        <v>3</v>
      </c>
      <c r="HN1619" t="s">
        <v>3</v>
      </c>
      <c r="HO1619" t="s">
        <v>3</v>
      </c>
      <c r="HP1619" t="s">
        <v>3</v>
      </c>
      <c r="HQ1619" t="s">
        <v>3</v>
      </c>
      <c r="IK1619">
        <v>0</v>
      </c>
    </row>
    <row r="1620" spans="1:245" x14ac:dyDescent="0.2">
      <c r="A1620">
        <v>17</v>
      </c>
      <c r="B1620">
        <v>1</v>
      </c>
      <c r="C1620">
        <f>ROW(SmtRes!A745)</f>
        <v>745</v>
      </c>
      <c r="D1620">
        <f>ROW(EtalonRes!A790)</f>
        <v>790</v>
      </c>
      <c r="E1620" t="s">
        <v>38</v>
      </c>
      <c r="F1620" t="s">
        <v>119</v>
      </c>
      <c r="G1620" t="s">
        <v>120</v>
      </c>
      <c r="H1620" t="s">
        <v>121</v>
      </c>
      <c r="I1620">
        <v>1.05</v>
      </c>
      <c r="J1620">
        <v>0</v>
      </c>
      <c r="K1620">
        <v>1.05</v>
      </c>
      <c r="O1620">
        <f t="shared" si="1426"/>
        <v>13264.82</v>
      </c>
      <c r="P1620">
        <f t="shared" si="1427"/>
        <v>5538.73</v>
      </c>
      <c r="Q1620">
        <f t="shared" si="1428"/>
        <v>231.86</v>
      </c>
      <c r="R1620">
        <f t="shared" si="1429"/>
        <v>129.05000000000001</v>
      </c>
      <c r="S1620">
        <f t="shared" si="1430"/>
        <v>7494.23</v>
      </c>
      <c r="T1620">
        <f t="shared" si="1431"/>
        <v>0</v>
      </c>
      <c r="U1620">
        <f t="shared" si="1432"/>
        <v>25.840500000000002</v>
      </c>
      <c r="V1620">
        <f t="shared" si="1433"/>
        <v>0</v>
      </c>
      <c r="W1620">
        <f t="shared" si="1434"/>
        <v>0</v>
      </c>
      <c r="X1620">
        <f t="shared" si="1435"/>
        <v>5245.96</v>
      </c>
      <c r="Y1620">
        <f t="shared" si="1436"/>
        <v>3072.63</v>
      </c>
      <c r="AA1620">
        <v>55282325</v>
      </c>
      <c r="AB1620">
        <f t="shared" si="1437"/>
        <v>847.82</v>
      </c>
      <c r="AC1620">
        <f t="shared" si="1438"/>
        <v>558.79</v>
      </c>
      <c r="AD1620">
        <f t="shared" si="1439"/>
        <v>18.57</v>
      </c>
      <c r="AE1620">
        <f t="shared" si="1440"/>
        <v>4.66</v>
      </c>
      <c r="AF1620">
        <f t="shared" si="1440"/>
        <v>270.45999999999998</v>
      </c>
      <c r="AG1620">
        <f t="shared" si="1441"/>
        <v>0</v>
      </c>
      <c r="AH1620">
        <f t="shared" si="1442"/>
        <v>24.61</v>
      </c>
      <c r="AI1620">
        <f t="shared" si="1442"/>
        <v>0</v>
      </c>
      <c r="AJ1620">
        <f t="shared" si="1443"/>
        <v>0</v>
      </c>
      <c r="AK1620">
        <v>847.82</v>
      </c>
      <c r="AL1620">
        <v>558.79</v>
      </c>
      <c r="AM1620">
        <v>18.57</v>
      </c>
      <c r="AN1620">
        <v>4.66</v>
      </c>
      <c r="AO1620">
        <v>270.45999999999998</v>
      </c>
      <c r="AP1620">
        <v>0</v>
      </c>
      <c r="AQ1620">
        <v>24.61</v>
      </c>
      <c r="AR1620">
        <v>0</v>
      </c>
      <c r="AS1620">
        <v>0</v>
      </c>
      <c r="AT1620">
        <v>70</v>
      </c>
      <c r="AU1620">
        <v>41</v>
      </c>
      <c r="AV1620">
        <v>1</v>
      </c>
      <c r="AW1620">
        <v>1</v>
      </c>
      <c r="AZ1620">
        <v>1</v>
      </c>
      <c r="BA1620">
        <v>26.39</v>
      </c>
      <c r="BB1620">
        <v>11.89</v>
      </c>
      <c r="BC1620">
        <v>9.44</v>
      </c>
      <c r="BD1620" t="s">
        <v>3</v>
      </c>
      <c r="BE1620" t="s">
        <v>3</v>
      </c>
      <c r="BF1620" t="s">
        <v>3</v>
      </c>
      <c r="BG1620" t="s">
        <v>3</v>
      </c>
      <c r="BH1620">
        <v>0</v>
      </c>
      <c r="BI1620">
        <v>1</v>
      </c>
      <c r="BJ1620" t="s">
        <v>122</v>
      </c>
      <c r="BM1620">
        <v>421</v>
      </c>
      <c r="BN1620">
        <v>0</v>
      </c>
      <c r="BO1620" t="s">
        <v>119</v>
      </c>
      <c r="BP1620">
        <v>1</v>
      </c>
      <c r="BQ1620">
        <v>60</v>
      </c>
      <c r="BR1620">
        <v>0</v>
      </c>
      <c r="BS1620">
        <v>26.39</v>
      </c>
      <c r="BT1620">
        <v>1</v>
      </c>
      <c r="BU1620">
        <v>1</v>
      </c>
      <c r="BV1620">
        <v>1</v>
      </c>
      <c r="BW1620">
        <v>1</v>
      </c>
      <c r="BX1620">
        <v>1</v>
      </c>
      <c r="BY1620" t="s">
        <v>3</v>
      </c>
      <c r="BZ1620">
        <v>70</v>
      </c>
      <c r="CA1620">
        <v>41</v>
      </c>
      <c r="CB1620" t="s">
        <v>3</v>
      </c>
      <c r="CE1620">
        <v>30</v>
      </c>
      <c r="CF1620">
        <v>0</v>
      </c>
      <c r="CG1620">
        <v>0</v>
      </c>
      <c r="CM1620">
        <v>0</v>
      </c>
      <c r="CN1620" t="s">
        <v>3</v>
      </c>
      <c r="CO1620">
        <v>0</v>
      </c>
      <c r="CP1620">
        <f t="shared" si="1444"/>
        <v>13264.82</v>
      </c>
      <c r="CQ1620">
        <f t="shared" si="1445"/>
        <v>5274.98</v>
      </c>
      <c r="CR1620">
        <f t="shared" si="1446"/>
        <v>220.8</v>
      </c>
      <c r="CS1620">
        <f t="shared" si="1447"/>
        <v>122.98</v>
      </c>
      <c r="CT1620">
        <f t="shared" si="1448"/>
        <v>7137.44</v>
      </c>
      <c r="CU1620">
        <f t="shared" si="1449"/>
        <v>0</v>
      </c>
      <c r="CV1620">
        <f t="shared" si="1450"/>
        <v>24.61</v>
      </c>
      <c r="CW1620">
        <f t="shared" si="1451"/>
        <v>0</v>
      </c>
      <c r="CX1620">
        <f t="shared" si="1452"/>
        <v>0</v>
      </c>
      <c r="CY1620">
        <f t="shared" si="1453"/>
        <v>5245.9609999999993</v>
      </c>
      <c r="CZ1620">
        <f t="shared" si="1454"/>
        <v>3072.6342999999997</v>
      </c>
      <c r="DC1620" t="s">
        <v>3</v>
      </c>
      <c r="DD1620" t="s">
        <v>3</v>
      </c>
      <c r="DE1620" t="s">
        <v>3</v>
      </c>
      <c r="DF1620" t="s">
        <v>3</v>
      </c>
      <c r="DG1620" t="s">
        <v>3</v>
      </c>
      <c r="DH1620" t="s">
        <v>3</v>
      </c>
      <c r="DI1620" t="s">
        <v>3</v>
      </c>
      <c r="DJ1620" t="s">
        <v>3</v>
      </c>
      <c r="DK1620" t="s">
        <v>3</v>
      </c>
      <c r="DL1620" t="s">
        <v>3</v>
      </c>
      <c r="DM1620" t="s">
        <v>3</v>
      </c>
      <c r="DN1620">
        <v>85</v>
      </c>
      <c r="DO1620">
        <v>70</v>
      </c>
      <c r="DP1620">
        <v>1.0469999999999999</v>
      </c>
      <c r="DQ1620">
        <v>1.022</v>
      </c>
      <c r="DU1620">
        <v>1013</v>
      </c>
      <c r="DV1620" t="s">
        <v>121</v>
      </c>
      <c r="DW1620" t="s">
        <v>121</v>
      </c>
      <c r="DX1620">
        <v>1</v>
      </c>
      <c r="DZ1620" t="s">
        <v>3</v>
      </c>
      <c r="EA1620" t="s">
        <v>3</v>
      </c>
      <c r="EB1620" t="s">
        <v>3</v>
      </c>
      <c r="EC1620" t="s">
        <v>3</v>
      </c>
      <c r="EE1620">
        <v>54687847</v>
      </c>
      <c r="EF1620">
        <v>60</v>
      </c>
      <c r="EG1620" t="s">
        <v>24</v>
      </c>
      <c r="EH1620">
        <v>0</v>
      </c>
      <c r="EI1620" t="s">
        <v>3</v>
      </c>
      <c r="EJ1620">
        <v>1</v>
      </c>
      <c r="EK1620">
        <v>421</v>
      </c>
      <c r="EL1620" t="s">
        <v>123</v>
      </c>
      <c r="EM1620" t="s">
        <v>124</v>
      </c>
      <c r="EO1620" t="s">
        <v>3</v>
      </c>
      <c r="EQ1620">
        <v>0</v>
      </c>
      <c r="ER1620">
        <v>847.82</v>
      </c>
      <c r="ES1620">
        <v>558.79</v>
      </c>
      <c r="ET1620">
        <v>18.57</v>
      </c>
      <c r="EU1620">
        <v>4.66</v>
      </c>
      <c r="EV1620">
        <v>270.45999999999998</v>
      </c>
      <c r="EW1620">
        <v>24.61</v>
      </c>
      <c r="EX1620">
        <v>0</v>
      </c>
      <c r="EY1620">
        <v>0</v>
      </c>
      <c r="FQ1620">
        <v>0</v>
      </c>
      <c r="FR1620">
        <f t="shared" si="1455"/>
        <v>0</v>
      </c>
      <c r="FS1620">
        <v>0</v>
      </c>
      <c r="FX1620">
        <v>85</v>
      </c>
      <c r="FY1620">
        <v>70</v>
      </c>
      <c r="GA1620" t="s">
        <v>3</v>
      </c>
      <c r="GD1620">
        <v>0</v>
      </c>
      <c r="GF1620">
        <v>-820088805</v>
      </c>
      <c r="GG1620">
        <v>2</v>
      </c>
      <c r="GH1620">
        <v>1</v>
      </c>
      <c r="GI1620">
        <v>3</v>
      </c>
      <c r="GJ1620">
        <v>0</v>
      </c>
      <c r="GK1620">
        <f>ROUND(R1620*(R12)/100,2)</f>
        <v>206.48</v>
      </c>
      <c r="GL1620">
        <f t="shared" si="1456"/>
        <v>0</v>
      </c>
      <c r="GM1620">
        <f t="shared" si="1457"/>
        <v>21789.89</v>
      </c>
      <c r="GN1620">
        <f t="shared" si="1458"/>
        <v>21789.89</v>
      </c>
      <c r="GO1620">
        <f t="shared" si="1459"/>
        <v>0</v>
      </c>
      <c r="GP1620">
        <f t="shared" si="1460"/>
        <v>0</v>
      </c>
      <c r="GR1620">
        <v>0</v>
      </c>
      <c r="GS1620">
        <v>3</v>
      </c>
      <c r="GT1620">
        <v>0</v>
      </c>
      <c r="GU1620" t="s">
        <v>3</v>
      </c>
      <c r="GV1620">
        <f t="shared" si="1461"/>
        <v>0</v>
      </c>
      <c r="GW1620">
        <v>1</v>
      </c>
      <c r="GX1620">
        <f t="shared" si="1462"/>
        <v>0</v>
      </c>
      <c r="HA1620">
        <v>0</v>
      </c>
      <c r="HB1620">
        <v>0</v>
      </c>
      <c r="HC1620">
        <f t="shared" si="1463"/>
        <v>0</v>
      </c>
      <c r="HE1620" t="s">
        <v>3</v>
      </c>
      <c r="HF1620" t="s">
        <v>3</v>
      </c>
      <c r="HM1620" t="s">
        <v>3</v>
      </c>
      <c r="HN1620" t="s">
        <v>3</v>
      </c>
      <c r="HO1620" t="s">
        <v>3</v>
      </c>
      <c r="HP1620" t="s">
        <v>3</v>
      </c>
      <c r="HQ1620" t="s">
        <v>3</v>
      </c>
      <c r="IK1620">
        <v>0</v>
      </c>
    </row>
    <row r="1621" spans="1:245" x14ac:dyDescent="0.2">
      <c r="A1621">
        <v>18</v>
      </c>
      <c r="B1621">
        <v>1</v>
      </c>
      <c r="C1621">
        <v>743</v>
      </c>
      <c r="E1621" t="s">
        <v>44</v>
      </c>
      <c r="F1621" t="s">
        <v>126</v>
      </c>
      <c r="G1621" t="s">
        <v>127</v>
      </c>
      <c r="H1621" t="s">
        <v>128</v>
      </c>
      <c r="I1621">
        <f>I1620*J1621</f>
        <v>1.0710000000000002</v>
      </c>
      <c r="J1621">
        <v>1.02</v>
      </c>
      <c r="K1621">
        <v>1.02</v>
      </c>
      <c r="O1621">
        <f t="shared" si="1426"/>
        <v>4001.17</v>
      </c>
      <c r="P1621">
        <f t="shared" si="1427"/>
        <v>4001.17</v>
      </c>
      <c r="Q1621">
        <f t="shared" si="1428"/>
        <v>0</v>
      </c>
      <c r="R1621">
        <f t="shared" si="1429"/>
        <v>0</v>
      </c>
      <c r="S1621">
        <f t="shared" si="1430"/>
        <v>0</v>
      </c>
      <c r="T1621">
        <f t="shared" si="1431"/>
        <v>0</v>
      </c>
      <c r="U1621">
        <f t="shared" si="1432"/>
        <v>0</v>
      </c>
      <c r="V1621">
        <f t="shared" si="1433"/>
        <v>0</v>
      </c>
      <c r="W1621">
        <f t="shared" si="1434"/>
        <v>0</v>
      </c>
      <c r="X1621">
        <f t="shared" si="1435"/>
        <v>0</v>
      </c>
      <c r="Y1621">
        <f t="shared" si="1436"/>
        <v>0</v>
      </c>
      <c r="AA1621">
        <v>55282325</v>
      </c>
      <c r="AB1621">
        <f t="shared" si="1437"/>
        <v>478.96</v>
      </c>
      <c r="AC1621">
        <f t="shared" si="1438"/>
        <v>478.96</v>
      </c>
      <c r="AD1621">
        <f t="shared" si="1439"/>
        <v>0</v>
      </c>
      <c r="AE1621">
        <f t="shared" si="1440"/>
        <v>0</v>
      </c>
      <c r="AF1621">
        <f t="shared" si="1440"/>
        <v>0</v>
      </c>
      <c r="AG1621">
        <f t="shared" si="1441"/>
        <v>0</v>
      </c>
      <c r="AH1621">
        <f t="shared" si="1442"/>
        <v>0</v>
      </c>
      <c r="AI1621">
        <f t="shared" si="1442"/>
        <v>0</v>
      </c>
      <c r="AJ1621">
        <f t="shared" si="1443"/>
        <v>0</v>
      </c>
      <c r="AK1621">
        <v>478.96</v>
      </c>
      <c r="AL1621">
        <v>478.96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1</v>
      </c>
      <c r="AW1621">
        <v>1</v>
      </c>
      <c r="AZ1621">
        <v>1</v>
      </c>
      <c r="BA1621">
        <v>1</v>
      </c>
      <c r="BB1621">
        <v>1</v>
      </c>
      <c r="BC1621">
        <v>7.8</v>
      </c>
      <c r="BD1621" t="s">
        <v>3</v>
      </c>
      <c r="BE1621" t="s">
        <v>3</v>
      </c>
      <c r="BF1621" t="s">
        <v>3</v>
      </c>
      <c r="BG1621" t="s">
        <v>3</v>
      </c>
      <c r="BH1621">
        <v>3</v>
      </c>
      <c r="BI1621">
        <v>1</v>
      </c>
      <c r="BJ1621" t="s">
        <v>129</v>
      </c>
      <c r="BM1621">
        <v>421</v>
      </c>
      <c r="BN1621">
        <v>0</v>
      </c>
      <c r="BO1621" t="s">
        <v>126</v>
      </c>
      <c r="BP1621">
        <v>1</v>
      </c>
      <c r="BQ1621">
        <v>60</v>
      </c>
      <c r="BR1621">
        <v>0</v>
      </c>
      <c r="BS1621">
        <v>1</v>
      </c>
      <c r="BT1621">
        <v>1</v>
      </c>
      <c r="BU1621">
        <v>1</v>
      </c>
      <c r="BV1621">
        <v>1</v>
      </c>
      <c r="BW1621">
        <v>1</v>
      </c>
      <c r="BX1621">
        <v>1</v>
      </c>
      <c r="BY1621" t="s">
        <v>3</v>
      </c>
      <c r="BZ1621">
        <v>0</v>
      </c>
      <c r="CA1621">
        <v>0</v>
      </c>
      <c r="CB1621" t="s">
        <v>3</v>
      </c>
      <c r="CE1621">
        <v>30</v>
      </c>
      <c r="CF1621">
        <v>0</v>
      </c>
      <c r="CG1621">
        <v>0</v>
      </c>
      <c r="CM1621">
        <v>0</v>
      </c>
      <c r="CN1621" t="s">
        <v>3</v>
      </c>
      <c r="CO1621">
        <v>0</v>
      </c>
      <c r="CP1621">
        <f t="shared" si="1444"/>
        <v>4001.17</v>
      </c>
      <c r="CQ1621">
        <f t="shared" si="1445"/>
        <v>3735.89</v>
      </c>
      <c r="CR1621">
        <f t="shared" si="1446"/>
        <v>0</v>
      </c>
      <c r="CS1621">
        <f t="shared" si="1447"/>
        <v>0</v>
      </c>
      <c r="CT1621">
        <f t="shared" si="1448"/>
        <v>0</v>
      </c>
      <c r="CU1621">
        <f t="shared" si="1449"/>
        <v>0</v>
      </c>
      <c r="CV1621">
        <f t="shared" si="1450"/>
        <v>0</v>
      </c>
      <c r="CW1621">
        <f t="shared" si="1451"/>
        <v>0</v>
      </c>
      <c r="CX1621">
        <f t="shared" si="1452"/>
        <v>0</v>
      </c>
      <c r="CY1621">
        <f t="shared" si="1453"/>
        <v>0</v>
      </c>
      <c r="CZ1621">
        <f t="shared" si="1454"/>
        <v>0</v>
      </c>
      <c r="DC1621" t="s">
        <v>3</v>
      </c>
      <c r="DD1621" t="s">
        <v>3</v>
      </c>
      <c r="DE1621" t="s">
        <v>3</v>
      </c>
      <c r="DF1621" t="s">
        <v>3</v>
      </c>
      <c r="DG1621" t="s">
        <v>3</v>
      </c>
      <c r="DH1621" t="s">
        <v>3</v>
      </c>
      <c r="DI1621" t="s">
        <v>3</v>
      </c>
      <c r="DJ1621" t="s">
        <v>3</v>
      </c>
      <c r="DK1621" t="s">
        <v>3</v>
      </c>
      <c r="DL1621" t="s">
        <v>3</v>
      </c>
      <c r="DM1621" t="s">
        <v>3</v>
      </c>
      <c r="DN1621">
        <v>85</v>
      </c>
      <c r="DO1621">
        <v>70</v>
      </c>
      <c r="DP1621">
        <v>1.0469999999999999</v>
      </c>
      <c r="DQ1621">
        <v>1.022</v>
      </c>
      <c r="DU1621">
        <v>1007</v>
      </c>
      <c r="DV1621" t="s">
        <v>128</v>
      </c>
      <c r="DW1621" t="s">
        <v>128</v>
      </c>
      <c r="DX1621">
        <v>1</v>
      </c>
      <c r="DZ1621" t="s">
        <v>3</v>
      </c>
      <c r="EA1621" t="s">
        <v>3</v>
      </c>
      <c r="EB1621" t="s">
        <v>3</v>
      </c>
      <c r="EC1621" t="s">
        <v>3</v>
      </c>
      <c r="EE1621">
        <v>54687847</v>
      </c>
      <c r="EF1621">
        <v>60</v>
      </c>
      <c r="EG1621" t="s">
        <v>24</v>
      </c>
      <c r="EH1621">
        <v>0</v>
      </c>
      <c r="EI1621" t="s">
        <v>3</v>
      </c>
      <c r="EJ1621">
        <v>1</v>
      </c>
      <c r="EK1621">
        <v>421</v>
      </c>
      <c r="EL1621" t="s">
        <v>123</v>
      </c>
      <c r="EM1621" t="s">
        <v>124</v>
      </c>
      <c r="EO1621" t="s">
        <v>3</v>
      </c>
      <c r="EQ1621">
        <v>0</v>
      </c>
      <c r="ER1621">
        <v>478.96</v>
      </c>
      <c r="ES1621">
        <v>478.96</v>
      </c>
      <c r="ET1621">
        <v>0</v>
      </c>
      <c r="EU1621">
        <v>0</v>
      </c>
      <c r="EV1621">
        <v>0</v>
      </c>
      <c r="EW1621">
        <v>0</v>
      </c>
      <c r="EX1621">
        <v>0</v>
      </c>
      <c r="FQ1621">
        <v>0</v>
      </c>
      <c r="FR1621">
        <f t="shared" si="1455"/>
        <v>0</v>
      </c>
      <c r="FS1621">
        <v>0</v>
      </c>
      <c r="FX1621">
        <v>85</v>
      </c>
      <c r="FY1621">
        <v>70</v>
      </c>
      <c r="GA1621" t="s">
        <v>3</v>
      </c>
      <c r="GD1621">
        <v>0</v>
      </c>
      <c r="GF1621">
        <v>-1161195218</v>
      </c>
      <c r="GG1621">
        <v>2</v>
      </c>
      <c r="GH1621">
        <v>1</v>
      </c>
      <c r="GI1621">
        <v>3</v>
      </c>
      <c r="GJ1621">
        <v>0</v>
      </c>
      <c r="GK1621">
        <f>ROUND(R1621*(R12)/100,2)</f>
        <v>0</v>
      </c>
      <c r="GL1621">
        <f t="shared" si="1456"/>
        <v>0</v>
      </c>
      <c r="GM1621">
        <f t="shared" si="1457"/>
        <v>4001.17</v>
      </c>
      <c r="GN1621">
        <f t="shared" si="1458"/>
        <v>4001.17</v>
      </c>
      <c r="GO1621">
        <f t="shared" si="1459"/>
        <v>0</v>
      </c>
      <c r="GP1621">
        <f t="shared" si="1460"/>
        <v>0</v>
      </c>
      <c r="GR1621">
        <v>0</v>
      </c>
      <c r="GS1621">
        <v>3</v>
      </c>
      <c r="GT1621">
        <v>0</v>
      </c>
      <c r="GU1621" t="s">
        <v>3</v>
      </c>
      <c r="GV1621">
        <f t="shared" si="1461"/>
        <v>0</v>
      </c>
      <c r="GW1621">
        <v>1</v>
      </c>
      <c r="GX1621">
        <f t="shared" si="1462"/>
        <v>0</v>
      </c>
      <c r="HA1621">
        <v>0</v>
      </c>
      <c r="HB1621">
        <v>0</v>
      </c>
      <c r="HC1621">
        <f t="shared" si="1463"/>
        <v>0</v>
      </c>
      <c r="HE1621" t="s">
        <v>3</v>
      </c>
      <c r="HF1621" t="s">
        <v>3</v>
      </c>
      <c r="HM1621" t="s">
        <v>3</v>
      </c>
      <c r="HN1621" t="s">
        <v>3</v>
      </c>
      <c r="HO1621" t="s">
        <v>3</v>
      </c>
      <c r="HP1621" t="s">
        <v>3</v>
      </c>
      <c r="HQ1621" t="s">
        <v>3</v>
      </c>
      <c r="IK1621">
        <v>0</v>
      </c>
    </row>
    <row r="1622" spans="1:245" x14ac:dyDescent="0.2">
      <c r="A1622">
        <v>17</v>
      </c>
      <c r="B1622">
        <v>1</v>
      </c>
      <c r="C1622">
        <f>ROW(SmtRes!A747)</f>
        <v>747</v>
      </c>
      <c r="D1622">
        <f>ROW(EtalonRes!A792)</f>
        <v>792</v>
      </c>
      <c r="E1622" t="s">
        <v>45</v>
      </c>
      <c r="F1622" t="s">
        <v>39</v>
      </c>
      <c r="G1622" t="s">
        <v>40</v>
      </c>
      <c r="H1622" t="s">
        <v>22</v>
      </c>
      <c r="I1622">
        <f>ROUND(533.21/100,9)</f>
        <v>5.3320999999999996</v>
      </c>
      <c r="J1622">
        <v>0</v>
      </c>
      <c r="K1622">
        <f>ROUND(533.21/100,9)</f>
        <v>5.3320999999999996</v>
      </c>
      <c r="O1622">
        <f t="shared" si="1426"/>
        <v>26924.13</v>
      </c>
      <c r="P1622">
        <f t="shared" si="1427"/>
        <v>0</v>
      </c>
      <c r="Q1622">
        <f t="shared" si="1428"/>
        <v>0</v>
      </c>
      <c r="R1622">
        <f t="shared" si="1429"/>
        <v>0</v>
      </c>
      <c r="S1622">
        <f t="shared" si="1430"/>
        <v>26924.13</v>
      </c>
      <c r="T1622">
        <f t="shared" si="1431"/>
        <v>0</v>
      </c>
      <c r="U1622">
        <f t="shared" si="1432"/>
        <v>92.831860999999989</v>
      </c>
      <c r="V1622">
        <f t="shared" si="1433"/>
        <v>0</v>
      </c>
      <c r="W1622">
        <f t="shared" si="1434"/>
        <v>0</v>
      </c>
      <c r="X1622">
        <f t="shared" si="1435"/>
        <v>18846.89</v>
      </c>
      <c r="Y1622">
        <f t="shared" si="1436"/>
        <v>11038.89</v>
      </c>
      <c r="AA1622">
        <v>55282325</v>
      </c>
      <c r="AB1622">
        <f t="shared" si="1437"/>
        <v>191.34</v>
      </c>
      <c r="AC1622">
        <f t="shared" si="1438"/>
        <v>0</v>
      </c>
      <c r="AD1622">
        <f t="shared" si="1439"/>
        <v>0</v>
      </c>
      <c r="AE1622">
        <f t="shared" si="1440"/>
        <v>0</v>
      </c>
      <c r="AF1622">
        <f t="shared" si="1440"/>
        <v>191.34</v>
      </c>
      <c r="AG1622">
        <f t="shared" si="1441"/>
        <v>0</v>
      </c>
      <c r="AH1622">
        <f t="shared" si="1442"/>
        <v>17.41</v>
      </c>
      <c r="AI1622">
        <f t="shared" si="1442"/>
        <v>0</v>
      </c>
      <c r="AJ1622">
        <f t="shared" si="1443"/>
        <v>0</v>
      </c>
      <c r="AK1622">
        <v>191.34</v>
      </c>
      <c r="AL1622">
        <v>0</v>
      </c>
      <c r="AM1622">
        <v>0</v>
      </c>
      <c r="AN1622">
        <v>0</v>
      </c>
      <c r="AO1622">
        <v>191.34</v>
      </c>
      <c r="AP1622">
        <v>0</v>
      </c>
      <c r="AQ1622">
        <v>17.41</v>
      </c>
      <c r="AR1622">
        <v>0</v>
      </c>
      <c r="AS1622">
        <v>0</v>
      </c>
      <c r="AT1622">
        <v>70</v>
      </c>
      <c r="AU1622">
        <v>41</v>
      </c>
      <c r="AV1622">
        <v>1</v>
      </c>
      <c r="AW1622">
        <v>1</v>
      </c>
      <c r="AZ1622">
        <v>1</v>
      </c>
      <c r="BA1622">
        <v>26.39</v>
      </c>
      <c r="BB1622">
        <v>1</v>
      </c>
      <c r="BC1622">
        <v>1</v>
      </c>
      <c r="BD1622" t="s">
        <v>3</v>
      </c>
      <c r="BE1622" t="s">
        <v>3</v>
      </c>
      <c r="BF1622" t="s">
        <v>3</v>
      </c>
      <c r="BG1622" t="s">
        <v>3</v>
      </c>
      <c r="BH1622">
        <v>0</v>
      </c>
      <c r="BI1622">
        <v>1</v>
      </c>
      <c r="BJ1622" t="s">
        <v>41</v>
      </c>
      <c r="BM1622">
        <v>441</v>
      </c>
      <c r="BN1622">
        <v>0</v>
      </c>
      <c r="BO1622" t="s">
        <v>39</v>
      </c>
      <c r="BP1622">
        <v>1</v>
      </c>
      <c r="BQ1622">
        <v>60</v>
      </c>
      <c r="BR1622">
        <v>0</v>
      </c>
      <c r="BS1622">
        <v>26.39</v>
      </c>
      <c r="BT1622">
        <v>1</v>
      </c>
      <c r="BU1622">
        <v>1</v>
      </c>
      <c r="BV1622">
        <v>1</v>
      </c>
      <c r="BW1622">
        <v>1</v>
      </c>
      <c r="BX1622">
        <v>1</v>
      </c>
      <c r="BY1622" t="s">
        <v>3</v>
      </c>
      <c r="BZ1622">
        <v>70</v>
      </c>
      <c r="CA1622">
        <v>41</v>
      </c>
      <c r="CB1622" t="s">
        <v>3</v>
      </c>
      <c r="CE1622">
        <v>30</v>
      </c>
      <c r="CF1622">
        <v>0</v>
      </c>
      <c r="CG1622">
        <v>0</v>
      </c>
      <c r="CM1622">
        <v>0</v>
      </c>
      <c r="CN1622" t="s">
        <v>3</v>
      </c>
      <c r="CO1622">
        <v>0</v>
      </c>
      <c r="CP1622">
        <f t="shared" si="1444"/>
        <v>26924.13</v>
      </c>
      <c r="CQ1622">
        <f t="shared" si="1445"/>
        <v>0</v>
      </c>
      <c r="CR1622">
        <f t="shared" si="1446"/>
        <v>0</v>
      </c>
      <c r="CS1622">
        <f t="shared" si="1447"/>
        <v>0</v>
      </c>
      <c r="CT1622">
        <f t="shared" si="1448"/>
        <v>5049.46</v>
      </c>
      <c r="CU1622">
        <f t="shared" si="1449"/>
        <v>0</v>
      </c>
      <c r="CV1622">
        <f t="shared" si="1450"/>
        <v>17.41</v>
      </c>
      <c r="CW1622">
        <f t="shared" si="1451"/>
        <v>0</v>
      </c>
      <c r="CX1622">
        <f t="shared" si="1452"/>
        <v>0</v>
      </c>
      <c r="CY1622">
        <f t="shared" si="1453"/>
        <v>18846.891</v>
      </c>
      <c r="CZ1622">
        <f t="shared" si="1454"/>
        <v>11038.8933</v>
      </c>
      <c r="DC1622" t="s">
        <v>3</v>
      </c>
      <c r="DD1622" t="s">
        <v>3</v>
      </c>
      <c r="DE1622" t="s">
        <v>3</v>
      </c>
      <c r="DF1622" t="s">
        <v>3</v>
      </c>
      <c r="DG1622" t="s">
        <v>3</v>
      </c>
      <c r="DH1622" t="s">
        <v>3</v>
      </c>
      <c r="DI1622" t="s">
        <v>3</v>
      </c>
      <c r="DJ1622" t="s">
        <v>3</v>
      </c>
      <c r="DK1622" t="s">
        <v>3</v>
      </c>
      <c r="DL1622" t="s">
        <v>3</v>
      </c>
      <c r="DM1622" t="s">
        <v>3</v>
      </c>
      <c r="DN1622">
        <v>80</v>
      </c>
      <c r="DO1622">
        <v>55</v>
      </c>
      <c r="DP1622">
        <v>1.0469999999999999</v>
      </c>
      <c r="DQ1622">
        <v>1</v>
      </c>
      <c r="DU1622">
        <v>1005</v>
      </c>
      <c r="DV1622" t="s">
        <v>22</v>
      </c>
      <c r="DW1622" t="s">
        <v>22</v>
      </c>
      <c r="DX1622">
        <v>100</v>
      </c>
      <c r="DZ1622" t="s">
        <v>3</v>
      </c>
      <c r="EA1622" t="s">
        <v>3</v>
      </c>
      <c r="EB1622" t="s">
        <v>3</v>
      </c>
      <c r="EC1622" t="s">
        <v>3</v>
      </c>
      <c r="EE1622">
        <v>54687867</v>
      </c>
      <c r="EF1622">
        <v>60</v>
      </c>
      <c r="EG1622" t="s">
        <v>24</v>
      </c>
      <c r="EH1622">
        <v>0</v>
      </c>
      <c r="EI1622" t="s">
        <v>3</v>
      </c>
      <c r="EJ1622">
        <v>1</v>
      </c>
      <c r="EK1622">
        <v>441</v>
      </c>
      <c r="EL1622" t="s">
        <v>42</v>
      </c>
      <c r="EM1622" t="s">
        <v>43</v>
      </c>
      <c r="EO1622" t="s">
        <v>3</v>
      </c>
      <c r="EQ1622">
        <v>0</v>
      </c>
      <c r="ER1622">
        <v>191.34</v>
      </c>
      <c r="ES1622">
        <v>0</v>
      </c>
      <c r="ET1622">
        <v>0</v>
      </c>
      <c r="EU1622">
        <v>0</v>
      </c>
      <c r="EV1622">
        <v>191.34</v>
      </c>
      <c r="EW1622">
        <v>17.41</v>
      </c>
      <c r="EX1622">
        <v>0</v>
      </c>
      <c r="EY1622">
        <v>0</v>
      </c>
      <c r="FQ1622">
        <v>0</v>
      </c>
      <c r="FR1622">
        <f t="shared" si="1455"/>
        <v>0</v>
      </c>
      <c r="FS1622">
        <v>0</v>
      </c>
      <c r="FX1622">
        <v>80</v>
      </c>
      <c r="FY1622">
        <v>55</v>
      </c>
      <c r="GA1622" t="s">
        <v>3</v>
      </c>
      <c r="GD1622">
        <v>0</v>
      </c>
      <c r="GF1622">
        <v>-839833208</v>
      </c>
      <c r="GG1622">
        <v>2</v>
      </c>
      <c r="GH1622">
        <v>1</v>
      </c>
      <c r="GI1622">
        <v>3</v>
      </c>
      <c r="GJ1622">
        <v>0</v>
      </c>
      <c r="GK1622">
        <f>ROUND(R1622*(R12)/100,2)</f>
        <v>0</v>
      </c>
      <c r="GL1622">
        <f t="shared" si="1456"/>
        <v>0</v>
      </c>
      <c r="GM1622">
        <f t="shared" si="1457"/>
        <v>56809.91</v>
      </c>
      <c r="GN1622">
        <f t="shared" si="1458"/>
        <v>56809.91</v>
      </c>
      <c r="GO1622">
        <f t="shared" si="1459"/>
        <v>0</v>
      </c>
      <c r="GP1622">
        <f t="shared" si="1460"/>
        <v>0</v>
      </c>
      <c r="GR1622">
        <v>0</v>
      </c>
      <c r="GS1622">
        <v>3</v>
      </c>
      <c r="GT1622">
        <v>0</v>
      </c>
      <c r="GU1622" t="s">
        <v>3</v>
      </c>
      <c r="GV1622">
        <f t="shared" si="1461"/>
        <v>0</v>
      </c>
      <c r="GW1622">
        <v>1</v>
      </c>
      <c r="GX1622">
        <f t="shared" si="1462"/>
        <v>0</v>
      </c>
      <c r="HA1622">
        <v>0</v>
      </c>
      <c r="HB1622">
        <v>0</v>
      </c>
      <c r="HC1622">
        <f t="shared" si="1463"/>
        <v>0</v>
      </c>
      <c r="HE1622" t="s">
        <v>3</v>
      </c>
      <c r="HF1622" t="s">
        <v>3</v>
      </c>
      <c r="HM1622" t="s">
        <v>3</v>
      </c>
      <c r="HN1622" t="s">
        <v>3</v>
      </c>
      <c r="HO1622" t="s">
        <v>3</v>
      </c>
      <c r="HP1622" t="s">
        <v>3</v>
      </c>
      <c r="HQ1622" t="s">
        <v>3</v>
      </c>
      <c r="IK1622">
        <v>0</v>
      </c>
    </row>
    <row r="1623" spans="1:245" x14ac:dyDescent="0.2">
      <c r="A1623">
        <v>18</v>
      </c>
      <c r="B1623">
        <v>1</v>
      </c>
      <c r="C1623">
        <v>747</v>
      </c>
      <c r="E1623" t="s">
        <v>130</v>
      </c>
      <c r="F1623" t="s">
        <v>28</v>
      </c>
      <c r="G1623" t="s">
        <v>29</v>
      </c>
      <c r="H1623" t="s">
        <v>30</v>
      </c>
      <c r="I1623">
        <f>I1622*J1623</f>
        <v>-5.4387420000000013</v>
      </c>
      <c r="J1623">
        <v>-1.0200000000000002</v>
      </c>
      <c r="K1623">
        <v>-1.02</v>
      </c>
      <c r="O1623">
        <f t="shared" si="1426"/>
        <v>0</v>
      </c>
      <c r="P1623">
        <f t="shared" si="1427"/>
        <v>0</v>
      </c>
      <c r="Q1623">
        <f t="shared" si="1428"/>
        <v>0</v>
      </c>
      <c r="R1623">
        <f t="shared" si="1429"/>
        <v>0</v>
      </c>
      <c r="S1623">
        <f t="shared" si="1430"/>
        <v>0</v>
      </c>
      <c r="T1623">
        <f t="shared" si="1431"/>
        <v>0</v>
      </c>
      <c r="U1623">
        <f t="shared" si="1432"/>
        <v>0</v>
      </c>
      <c r="V1623">
        <f t="shared" si="1433"/>
        <v>0</v>
      </c>
      <c r="W1623">
        <f t="shared" si="1434"/>
        <v>0</v>
      </c>
      <c r="X1623">
        <f t="shared" si="1435"/>
        <v>0</v>
      </c>
      <c r="Y1623">
        <f t="shared" si="1436"/>
        <v>0</v>
      </c>
      <c r="AA1623">
        <v>55282325</v>
      </c>
      <c r="AB1623">
        <f t="shared" si="1437"/>
        <v>0</v>
      </c>
      <c r="AC1623">
        <f t="shared" si="1438"/>
        <v>0</v>
      </c>
      <c r="AD1623">
        <f t="shared" si="1439"/>
        <v>0</v>
      </c>
      <c r="AE1623">
        <f t="shared" si="1440"/>
        <v>0</v>
      </c>
      <c r="AF1623">
        <f t="shared" si="1440"/>
        <v>0</v>
      </c>
      <c r="AG1623">
        <f t="shared" si="1441"/>
        <v>0</v>
      </c>
      <c r="AH1623">
        <f t="shared" si="1442"/>
        <v>0</v>
      </c>
      <c r="AI1623">
        <f t="shared" si="1442"/>
        <v>0</v>
      </c>
      <c r="AJ1623">
        <f t="shared" si="1443"/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1</v>
      </c>
      <c r="AW1623">
        <v>1</v>
      </c>
      <c r="AZ1623">
        <v>1</v>
      </c>
      <c r="BA1623">
        <v>1</v>
      </c>
      <c r="BB1623">
        <v>1</v>
      </c>
      <c r="BC1623">
        <v>1</v>
      </c>
      <c r="BD1623" t="s">
        <v>3</v>
      </c>
      <c r="BE1623" t="s">
        <v>3</v>
      </c>
      <c r="BF1623" t="s">
        <v>3</v>
      </c>
      <c r="BG1623" t="s">
        <v>3</v>
      </c>
      <c r="BH1623">
        <v>3</v>
      </c>
      <c r="BI1623">
        <v>1</v>
      </c>
      <c r="BJ1623" t="s">
        <v>3</v>
      </c>
      <c r="BM1623">
        <v>441</v>
      </c>
      <c r="BN1623">
        <v>0</v>
      </c>
      <c r="BO1623" t="s">
        <v>3</v>
      </c>
      <c r="BP1623">
        <v>0</v>
      </c>
      <c r="BQ1623">
        <v>60</v>
      </c>
      <c r="BR1623">
        <v>1</v>
      </c>
      <c r="BS1623">
        <v>1</v>
      </c>
      <c r="BT1623">
        <v>1</v>
      </c>
      <c r="BU1623">
        <v>1</v>
      </c>
      <c r="BV1623">
        <v>1</v>
      </c>
      <c r="BW1623">
        <v>1</v>
      </c>
      <c r="BX1623">
        <v>1</v>
      </c>
      <c r="BY1623" t="s">
        <v>3</v>
      </c>
      <c r="BZ1623">
        <v>0</v>
      </c>
      <c r="CA1623">
        <v>0</v>
      </c>
      <c r="CB1623" t="s">
        <v>3</v>
      </c>
      <c r="CE1623">
        <v>30</v>
      </c>
      <c r="CF1623">
        <v>0</v>
      </c>
      <c r="CG1623">
        <v>0</v>
      </c>
      <c r="CM1623">
        <v>0</v>
      </c>
      <c r="CN1623" t="s">
        <v>3</v>
      </c>
      <c r="CO1623">
        <v>0</v>
      </c>
      <c r="CP1623">
        <f t="shared" si="1444"/>
        <v>0</v>
      </c>
      <c r="CQ1623">
        <f t="shared" si="1445"/>
        <v>0</v>
      </c>
      <c r="CR1623">
        <f t="shared" si="1446"/>
        <v>0</v>
      </c>
      <c r="CS1623">
        <f t="shared" si="1447"/>
        <v>0</v>
      </c>
      <c r="CT1623">
        <f t="shared" si="1448"/>
        <v>0</v>
      </c>
      <c r="CU1623">
        <f t="shared" si="1449"/>
        <v>0</v>
      </c>
      <c r="CV1623">
        <f t="shared" si="1450"/>
        <v>0</v>
      </c>
      <c r="CW1623">
        <f t="shared" si="1451"/>
        <v>0</v>
      </c>
      <c r="CX1623">
        <f t="shared" si="1452"/>
        <v>0</v>
      </c>
      <c r="CY1623">
        <f t="shared" si="1453"/>
        <v>0</v>
      </c>
      <c r="CZ1623">
        <f t="shared" si="1454"/>
        <v>0</v>
      </c>
      <c r="DC1623" t="s">
        <v>3</v>
      </c>
      <c r="DD1623" t="s">
        <v>3</v>
      </c>
      <c r="DE1623" t="s">
        <v>3</v>
      </c>
      <c r="DF1623" t="s">
        <v>3</v>
      </c>
      <c r="DG1623" t="s">
        <v>3</v>
      </c>
      <c r="DH1623" t="s">
        <v>3</v>
      </c>
      <c r="DI1623" t="s">
        <v>3</v>
      </c>
      <c r="DJ1623" t="s">
        <v>3</v>
      </c>
      <c r="DK1623" t="s">
        <v>3</v>
      </c>
      <c r="DL1623" t="s">
        <v>3</v>
      </c>
      <c r="DM1623" t="s">
        <v>3</v>
      </c>
      <c r="DN1623">
        <v>80</v>
      </c>
      <c r="DO1623">
        <v>55</v>
      </c>
      <c r="DP1623">
        <v>1.0469999999999999</v>
      </c>
      <c r="DQ1623">
        <v>1</v>
      </c>
      <c r="DU1623">
        <v>1009</v>
      </c>
      <c r="DV1623" t="s">
        <v>30</v>
      </c>
      <c r="DW1623" t="s">
        <v>30</v>
      </c>
      <c r="DX1623">
        <v>1000</v>
      </c>
      <c r="DZ1623" t="s">
        <v>3</v>
      </c>
      <c r="EA1623" t="s">
        <v>3</v>
      </c>
      <c r="EB1623" t="s">
        <v>3</v>
      </c>
      <c r="EC1623" t="s">
        <v>3</v>
      </c>
      <c r="EE1623">
        <v>54687867</v>
      </c>
      <c r="EF1623">
        <v>60</v>
      </c>
      <c r="EG1623" t="s">
        <v>24</v>
      </c>
      <c r="EH1623">
        <v>0</v>
      </c>
      <c r="EI1623" t="s">
        <v>3</v>
      </c>
      <c r="EJ1623">
        <v>1</v>
      </c>
      <c r="EK1623">
        <v>441</v>
      </c>
      <c r="EL1623" t="s">
        <v>42</v>
      </c>
      <c r="EM1623" t="s">
        <v>43</v>
      </c>
      <c r="EO1623" t="s">
        <v>3</v>
      </c>
      <c r="EQ1623">
        <v>32768</v>
      </c>
      <c r="ER1623">
        <v>0</v>
      </c>
      <c r="ES1623">
        <v>0</v>
      </c>
      <c r="ET1623">
        <v>0</v>
      </c>
      <c r="EU1623">
        <v>0</v>
      </c>
      <c r="EV1623">
        <v>0</v>
      </c>
      <c r="EW1623">
        <v>0</v>
      </c>
      <c r="EX1623">
        <v>0</v>
      </c>
      <c r="FQ1623">
        <v>0</v>
      </c>
      <c r="FR1623">
        <f t="shared" si="1455"/>
        <v>0</v>
      </c>
      <c r="FS1623">
        <v>0</v>
      </c>
      <c r="FX1623">
        <v>80</v>
      </c>
      <c r="FY1623">
        <v>55</v>
      </c>
      <c r="GA1623" t="s">
        <v>3</v>
      </c>
      <c r="GD1623">
        <v>0</v>
      </c>
      <c r="GF1623">
        <v>1489638031</v>
      </c>
      <c r="GG1623">
        <v>2</v>
      </c>
      <c r="GH1623">
        <v>1</v>
      </c>
      <c r="GI1623">
        <v>3</v>
      </c>
      <c r="GJ1623">
        <v>0</v>
      </c>
      <c r="GK1623">
        <f>ROUND(R1623*(R12)/100,2)</f>
        <v>0</v>
      </c>
      <c r="GL1623">
        <f t="shared" si="1456"/>
        <v>0</v>
      </c>
      <c r="GM1623">
        <f t="shared" si="1457"/>
        <v>0</v>
      </c>
      <c r="GN1623">
        <f t="shared" si="1458"/>
        <v>0</v>
      </c>
      <c r="GO1623">
        <f t="shared" si="1459"/>
        <v>0</v>
      </c>
      <c r="GP1623">
        <f t="shared" si="1460"/>
        <v>0</v>
      </c>
      <c r="GR1623">
        <v>0</v>
      </c>
      <c r="GS1623">
        <v>3</v>
      </c>
      <c r="GT1623">
        <v>0</v>
      </c>
      <c r="GU1623" t="s">
        <v>3</v>
      </c>
      <c r="GV1623">
        <f t="shared" si="1461"/>
        <v>0</v>
      </c>
      <c r="GW1623">
        <v>1</v>
      </c>
      <c r="GX1623">
        <f t="shared" si="1462"/>
        <v>0</v>
      </c>
      <c r="HA1623">
        <v>0</v>
      </c>
      <c r="HB1623">
        <v>0</v>
      </c>
      <c r="HC1623">
        <f t="shared" si="1463"/>
        <v>0</v>
      </c>
      <c r="HE1623" t="s">
        <v>3</v>
      </c>
      <c r="HF1623" t="s">
        <v>3</v>
      </c>
      <c r="HM1623" t="s">
        <v>3</v>
      </c>
      <c r="HN1623" t="s">
        <v>3</v>
      </c>
      <c r="HO1623" t="s">
        <v>3</v>
      </c>
      <c r="HP1623" t="s">
        <v>3</v>
      </c>
      <c r="HQ1623" t="s">
        <v>3</v>
      </c>
      <c r="IK1623">
        <v>0</v>
      </c>
    </row>
    <row r="1624" spans="1:245" x14ac:dyDescent="0.2">
      <c r="A1624">
        <v>17</v>
      </c>
      <c r="B1624">
        <v>1</v>
      </c>
      <c r="C1624">
        <f>ROW(SmtRes!A753)</f>
        <v>753</v>
      </c>
      <c r="D1624">
        <f>ROW(EtalonRes!A798)</f>
        <v>798</v>
      </c>
      <c r="E1624" t="s">
        <v>52</v>
      </c>
      <c r="F1624" t="s">
        <v>131</v>
      </c>
      <c r="G1624" t="s">
        <v>132</v>
      </c>
      <c r="H1624" t="s">
        <v>22</v>
      </c>
      <c r="I1624">
        <f>ROUND(533.21/100,9)</f>
        <v>5.3320999999999996</v>
      </c>
      <c r="J1624">
        <v>0</v>
      </c>
      <c r="K1624">
        <f>ROUND(533.21/100,9)</f>
        <v>5.3320999999999996</v>
      </c>
      <c r="O1624">
        <f t="shared" si="1426"/>
        <v>147095.57999999999</v>
      </c>
      <c r="P1624">
        <f t="shared" si="1427"/>
        <v>13911.56</v>
      </c>
      <c r="Q1624">
        <f>(ROUND((ROUND((((ET1624*1.25))*AV1624*I1624),2)*BB1624),2)+ROUND((ROUND(((AE1624-((EU1624*1.25)))*AV1624*I1624),2)*BS1624),2))</f>
        <v>21689.17</v>
      </c>
      <c r="R1624">
        <f t="shared" si="1429"/>
        <v>12500.68</v>
      </c>
      <c r="S1624">
        <f t="shared" si="1430"/>
        <v>111494.85</v>
      </c>
      <c r="T1624">
        <f t="shared" si="1431"/>
        <v>0</v>
      </c>
      <c r="U1624">
        <f t="shared" si="1432"/>
        <v>324.99149499999993</v>
      </c>
      <c r="V1624">
        <f t="shared" si="1433"/>
        <v>0</v>
      </c>
      <c r="W1624">
        <f t="shared" si="1434"/>
        <v>0</v>
      </c>
      <c r="X1624">
        <f t="shared" si="1435"/>
        <v>97000.52</v>
      </c>
      <c r="Y1624">
        <f t="shared" si="1436"/>
        <v>45712.89</v>
      </c>
      <c r="AA1624">
        <v>55282325</v>
      </c>
      <c r="AB1624">
        <f t="shared" si="1437"/>
        <v>1831.4525000000001</v>
      </c>
      <c r="AC1624">
        <f t="shared" si="1438"/>
        <v>705.14</v>
      </c>
      <c r="AD1624">
        <f>ROUND(((((ET1624*1.25))-((EU1624*1.25)))+AE1624),6)</f>
        <v>333.96249999999998</v>
      </c>
      <c r="AE1624">
        <f>ROUND(((EU1624*1.25)),6)</f>
        <v>88.837500000000006</v>
      </c>
      <c r="AF1624">
        <f>ROUND(((EV1624*1.15)),6)</f>
        <v>792.35</v>
      </c>
      <c r="AG1624">
        <f t="shared" si="1441"/>
        <v>0</v>
      </c>
      <c r="AH1624">
        <f>((EW1624*1.15))</f>
        <v>60.949999999999996</v>
      </c>
      <c r="AI1624">
        <f>((EX1624*1.25))</f>
        <v>0</v>
      </c>
      <c r="AJ1624">
        <f t="shared" si="1443"/>
        <v>0</v>
      </c>
      <c r="AK1624">
        <v>1661.31</v>
      </c>
      <c r="AL1624">
        <v>705.14</v>
      </c>
      <c r="AM1624">
        <v>267.17</v>
      </c>
      <c r="AN1624">
        <v>71.069999999999993</v>
      </c>
      <c r="AO1624">
        <v>689</v>
      </c>
      <c r="AP1624">
        <v>0</v>
      </c>
      <c r="AQ1624">
        <v>53</v>
      </c>
      <c r="AR1624">
        <v>0</v>
      </c>
      <c r="AS1624">
        <v>0</v>
      </c>
      <c r="AT1624">
        <v>87</v>
      </c>
      <c r="AU1624">
        <v>41</v>
      </c>
      <c r="AV1624">
        <v>1</v>
      </c>
      <c r="AW1624">
        <v>1</v>
      </c>
      <c r="AZ1624">
        <v>1</v>
      </c>
      <c r="BA1624">
        <v>26.39</v>
      </c>
      <c r="BB1624">
        <v>12.18</v>
      </c>
      <c r="BC1624">
        <v>3.7</v>
      </c>
      <c r="BD1624" t="s">
        <v>3</v>
      </c>
      <c r="BE1624" t="s">
        <v>3</v>
      </c>
      <c r="BF1624" t="s">
        <v>3</v>
      </c>
      <c r="BG1624" t="s">
        <v>3</v>
      </c>
      <c r="BH1624">
        <v>0</v>
      </c>
      <c r="BI1624">
        <v>1</v>
      </c>
      <c r="BJ1624" t="s">
        <v>133</v>
      </c>
      <c r="BM1624">
        <v>96</v>
      </c>
      <c r="BN1624">
        <v>0</v>
      </c>
      <c r="BO1624" t="s">
        <v>131</v>
      </c>
      <c r="BP1624">
        <v>1</v>
      </c>
      <c r="BQ1624">
        <v>30</v>
      </c>
      <c r="BR1624">
        <v>0</v>
      </c>
      <c r="BS1624">
        <v>26.39</v>
      </c>
      <c r="BT1624">
        <v>1</v>
      </c>
      <c r="BU1624">
        <v>1</v>
      </c>
      <c r="BV1624">
        <v>1</v>
      </c>
      <c r="BW1624">
        <v>1</v>
      </c>
      <c r="BX1624">
        <v>1</v>
      </c>
      <c r="BY1624" t="s">
        <v>3</v>
      </c>
      <c r="BZ1624">
        <v>87</v>
      </c>
      <c r="CA1624">
        <v>41</v>
      </c>
      <c r="CB1624" t="s">
        <v>3</v>
      </c>
      <c r="CE1624">
        <v>30</v>
      </c>
      <c r="CF1624">
        <v>0</v>
      </c>
      <c r="CG1624">
        <v>0</v>
      </c>
      <c r="CM1624">
        <v>0</v>
      </c>
      <c r="CN1624" t="s">
        <v>134</v>
      </c>
      <c r="CO1624">
        <v>0</v>
      </c>
      <c r="CP1624">
        <f t="shared" si="1444"/>
        <v>147095.58000000002</v>
      </c>
      <c r="CQ1624">
        <f t="shared" si="1445"/>
        <v>2609.02</v>
      </c>
      <c r="CR1624">
        <f>(ROUND((ROUND((((ET1624*1.25))*AV1624*1),2)*BB1624),2)+ROUND((ROUND(((AE1624-((EU1624*1.25)))*AV1624*1),2)*BS1624),2))</f>
        <v>4067.63</v>
      </c>
      <c r="CS1624">
        <f t="shared" si="1447"/>
        <v>2344.4899999999998</v>
      </c>
      <c r="CT1624">
        <f t="shared" si="1448"/>
        <v>20910.12</v>
      </c>
      <c r="CU1624">
        <f t="shared" si="1449"/>
        <v>0</v>
      </c>
      <c r="CV1624">
        <f t="shared" si="1450"/>
        <v>60.949999999999996</v>
      </c>
      <c r="CW1624">
        <f t="shared" si="1451"/>
        <v>0</v>
      </c>
      <c r="CX1624">
        <f t="shared" si="1452"/>
        <v>0</v>
      </c>
      <c r="CY1624">
        <f t="shared" si="1453"/>
        <v>97000.519500000009</v>
      </c>
      <c r="CZ1624">
        <f t="shared" si="1454"/>
        <v>45712.888500000001</v>
      </c>
      <c r="DC1624" t="s">
        <v>3</v>
      </c>
      <c r="DD1624" t="s">
        <v>3</v>
      </c>
      <c r="DE1624" t="s">
        <v>135</v>
      </c>
      <c r="DF1624" t="s">
        <v>135</v>
      </c>
      <c r="DG1624" t="s">
        <v>136</v>
      </c>
      <c r="DH1624" t="s">
        <v>3</v>
      </c>
      <c r="DI1624" t="s">
        <v>136</v>
      </c>
      <c r="DJ1624" t="s">
        <v>135</v>
      </c>
      <c r="DK1624" t="s">
        <v>3</v>
      </c>
      <c r="DL1624" t="s">
        <v>3</v>
      </c>
      <c r="DM1624" t="s">
        <v>3</v>
      </c>
      <c r="DN1624">
        <v>104</v>
      </c>
      <c r="DO1624">
        <v>79</v>
      </c>
      <c r="DP1624">
        <v>1.087</v>
      </c>
      <c r="DQ1624">
        <v>1.0009999999999999</v>
      </c>
      <c r="DU1624">
        <v>1005</v>
      </c>
      <c r="DV1624" t="s">
        <v>22</v>
      </c>
      <c r="DW1624" t="s">
        <v>22</v>
      </c>
      <c r="DX1624">
        <v>100</v>
      </c>
      <c r="DZ1624" t="s">
        <v>3</v>
      </c>
      <c r="EA1624" t="s">
        <v>3</v>
      </c>
      <c r="EB1624" t="s">
        <v>3</v>
      </c>
      <c r="EC1624" t="s">
        <v>3</v>
      </c>
      <c r="EE1624">
        <v>54687522</v>
      </c>
      <c r="EF1624">
        <v>30</v>
      </c>
      <c r="EG1624" t="s">
        <v>137</v>
      </c>
      <c r="EH1624">
        <v>0</v>
      </c>
      <c r="EI1624" t="s">
        <v>3</v>
      </c>
      <c r="EJ1624">
        <v>1</v>
      </c>
      <c r="EK1624">
        <v>96</v>
      </c>
      <c r="EL1624" t="s">
        <v>138</v>
      </c>
      <c r="EM1624" t="s">
        <v>139</v>
      </c>
      <c r="EO1624" t="s">
        <v>140</v>
      </c>
      <c r="EQ1624">
        <v>0</v>
      </c>
      <c r="ER1624">
        <v>1661.31</v>
      </c>
      <c r="ES1624">
        <v>705.14</v>
      </c>
      <c r="ET1624">
        <v>267.17</v>
      </c>
      <c r="EU1624">
        <v>71.069999999999993</v>
      </c>
      <c r="EV1624">
        <v>689</v>
      </c>
      <c r="EW1624">
        <v>53</v>
      </c>
      <c r="EX1624">
        <v>0</v>
      </c>
      <c r="EY1624">
        <v>0</v>
      </c>
      <c r="FQ1624">
        <v>0</v>
      </c>
      <c r="FR1624">
        <f t="shared" si="1455"/>
        <v>0</v>
      </c>
      <c r="FS1624">
        <v>0</v>
      </c>
      <c r="FX1624">
        <v>104</v>
      </c>
      <c r="FY1624">
        <v>79</v>
      </c>
      <c r="GA1624" t="s">
        <v>3</v>
      </c>
      <c r="GD1624">
        <v>0</v>
      </c>
      <c r="GF1624">
        <v>1360606267</v>
      </c>
      <c r="GG1624">
        <v>2</v>
      </c>
      <c r="GH1624">
        <v>1</v>
      </c>
      <c r="GI1624">
        <v>3</v>
      </c>
      <c r="GJ1624">
        <v>0</v>
      </c>
      <c r="GK1624">
        <f>ROUND(R1624*(R12)/100,2)</f>
        <v>20001.09</v>
      </c>
      <c r="GL1624">
        <f t="shared" si="1456"/>
        <v>0</v>
      </c>
      <c r="GM1624">
        <f t="shared" si="1457"/>
        <v>309810.08</v>
      </c>
      <c r="GN1624">
        <f t="shared" si="1458"/>
        <v>309810.08</v>
      </c>
      <c r="GO1624">
        <f t="shared" si="1459"/>
        <v>0</v>
      </c>
      <c r="GP1624">
        <f t="shared" si="1460"/>
        <v>0</v>
      </c>
      <c r="GR1624">
        <v>0</v>
      </c>
      <c r="GS1624">
        <v>3</v>
      </c>
      <c r="GT1624">
        <v>0</v>
      </c>
      <c r="GU1624" t="s">
        <v>3</v>
      </c>
      <c r="GV1624">
        <f t="shared" si="1461"/>
        <v>0</v>
      </c>
      <c r="GW1624">
        <v>1</v>
      </c>
      <c r="GX1624">
        <f t="shared" si="1462"/>
        <v>0</v>
      </c>
      <c r="HA1624">
        <v>0</v>
      </c>
      <c r="HB1624">
        <v>0</v>
      </c>
      <c r="HC1624">
        <f t="shared" si="1463"/>
        <v>0</v>
      </c>
      <c r="HE1624" t="s">
        <v>3</v>
      </c>
      <c r="HF1624" t="s">
        <v>3</v>
      </c>
      <c r="HM1624" t="s">
        <v>3</v>
      </c>
      <c r="HN1624" t="s">
        <v>3</v>
      </c>
      <c r="HO1624" t="s">
        <v>3</v>
      </c>
      <c r="HP1624" t="s">
        <v>3</v>
      </c>
      <c r="HQ1624" t="s">
        <v>3</v>
      </c>
      <c r="IK1624">
        <v>0</v>
      </c>
    </row>
    <row r="1625" spans="1:245" x14ac:dyDescent="0.2">
      <c r="A1625">
        <v>18</v>
      </c>
      <c r="B1625">
        <v>1</v>
      </c>
      <c r="C1625">
        <v>750</v>
      </c>
      <c r="E1625" t="s">
        <v>141</v>
      </c>
      <c r="F1625" t="s">
        <v>142</v>
      </c>
      <c r="G1625" t="s">
        <v>282</v>
      </c>
      <c r="H1625" t="s">
        <v>143</v>
      </c>
      <c r="I1625">
        <f>I1624*J1625</f>
        <v>719.83349999999996</v>
      </c>
      <c r="J1625">
        <v>135</v>
      </c>
      <c r="K1625">
        <v>135</v>
      </c>
      <c r="O1625">
        <f t="shared" si="1426"/>
        <v>189636.51</v>
      </c>
      <c r="P1625">
        <f t="shared" si="1427"/>
        <v>189636.51</v>
      </c>
      <c r="Q1625">
        <f>(ROUND((ROUND(((ET1625)*AV1625*I1625),2)*BB1625),2)+ROUND((ROUND(((AE1625-(EU1625))*AV1625*I1625),2)*BS1625),2))</f>
        <v>0</v>
      </c>
      <c r="R1625">
        <f t="shared" si="1429"/>
        <v>0</v>
      </c>
      <c r="S1625">
        <f t="shared" si="1430"/>
        <v>0</v>
      </c>
      <c r="T1625">
        <f t="shared" si="1431"/>
        <v>0</v>
      </c>
      <c r="U1625">
        <f t="shared" si="1432"/>
        <v>0</v>
      </c>
      <c r="V1625">
        <f t="shared" si="1433"/>
        <v>0</v>
      </c>
      <c r="W1625">
        <f t="shared" si="1434"/>
        <v>0</v>
      </c>
      <c r="X1625">
        <f t="shared" si="1435"/>
        <v>0</v>
      </c>
      <c r="Y1625">
        <f t="shared" si="1436"/>
        <v>0</v>
      </c>
      <c r="AA1625">
        <v>55282325</v>
      </c>
      <c r="AB1625">
        <f t="shared" si="1437"/>
        <v>25.09</v>
      </c>
      <c r="AC1625">
        <f t="shared" si="1438"/>
        <v>25.09</v>
      </c>
      <c r="AD1625">
        <f>ROUND((((ET1625)-(EU1625))+AE1625),6)</f>
        <v>0</v>
      </c>
      <c r="AE1625">
        <f>ROUND((EU1625),6)</f>
        <v>0</v>
      </c>
      <c r="AF1625">
        <f>ROUND((EV1625),6)</f>
        <v>0</v>
      </c>
      <c r="AG1625">
        <f t="shared" si="1441"/>
        <v>0</v>
      </c>
      <c r="AH1625">
        <f>(EW1625)</f>
        <v>0</v>
      </c>
      <c r="AI1625">
        <f>(EX1625)</f>
        <v>0</v>
      </c>
      <c r="AJ1625">
        <f t="shared" si="1443"/>
        <v>0</v>
      </c>
      <c r="AK1625">
        <v>25.09</v>
      </c>
      <c r="AL1625">
        <v>25.09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1</v>
      </c>
      <c r="AW1625">
        <v>1</v>
      </c>
      <c r="AZ1625">
        <v>1</v>
      </c>
      <c r="BA1625">
        <v>1</v>
      </c>
      <c r="BB1625">
        <v>1</v>
      </c>
      <c r="BC1625">
        <v>10.5</v>
      </c>
      <c r="BD1625" t="s">
        <v>3</v>
      </c>
      <c r="BE1625" t="s">
        <v>3</v>
      </c>
      <c r="BF1625" t="s">
        <v>3</v>
      </c>
      <c r="BG1625" t="s">
        <v>3</v>
      </c>
      <c r="BH1625">
        <v>3</v>
      </c>
      <c r="BI1625">
        <v>1</v>
      </c>
      <c r="BJ1625" t="s">
        <v>144</v>
      </c>
      <c r="BM1625">
        <v>96</v>
      </c>
      <c r="BN1625">
        <v>0</v>
      </c>
      <c r="BO1625" t="s">
        <v>142</v>
      </c>
      <c r="BP1625">
        <v>1</v>
      </c>
      <c r="BQ1625">
        <v>30</v>
      </c>
      <c r="BR1625">
        <v>0</v>
      </c>
      <c r="BS1625">
        <v>1</v>
      </c>
      <c r="BT1625">
        <v>1</v>
      </c>
      <c r="BU1625">
        <v>1</v>
      </c>
      <c r="BV1625">
        <v>1</v>
      </c>
      <c r="BW1625">
        <v>1</v>
      </c>
      <c r="BX1625">
        <v>1</v>
      </c>
      <c r="BY1625" t="s">
        <v>3</v>
      </c>
      <c r="BZ1625">
        <v>0</v>
      </c>
      <c r="CA1625">
        <v>0</v>
      </c>
      <c r="CB1625" t="s">
        <v>3</v>
      </c>
      <c r="CE1625">
        <v>30</v>
      </c>
      <c r="CF1625">
        <v>0</v>
      </c>
      <c r="CG1625">
        <v>0</v>
      </c>
      <c r="CM1625">
        <v>0</v>
      </c>
      <c r="CN1625" t="s">
        <v>3</v>
      </c>
      <c r="CO1625">
        <v>0</v>
      </c>
      <c r="CP1625">
        <f t="shared" si="1444"/>
        <v>189636.51</v>
      </c>
      <c r="CQ1625">
        <f t="shared" si="1445"/>
        <v>263.45</v>
      </c>
      <c r="CR1625">
        <f>(ROUND((ROUND(((ET1625)*AV1625*1),2)*BB1625),2)+ROUND((ROUND(((AE1625-(EU1625))*AV1625*1),2)*BS1625),2))</f>
        <v>0</v>
      </c>
      <c r="CS1625">
        <f t="shared" si="1447"/>
        <v>0</v>
      </c>
      <c r="CT1625">
        <f t="shared" si="1448"/>
        <v>0</v>
      </c>
      <c r="CU1625">
        <f t="shared" si="1449"/>
        <v>0</v>
      </c>
      <c r="CV1625">
        <f t="shared" si="1450"/>
        <v>0</v>
      </c>
      <c r="CW1625">
        <f t="shared" si="1451"/>
        <v>0</v>
      </c>
      <c r="CX1625">
        <f t="shared" si="1452"/>
        <v>0</v>
      </c>
      <c r="CY1625">
        <f t="shared" si="1453"/>
        <v>0</v>
      </c>
      <c r="CZ1625">
        <f t="shared" si="1454"/>
        <v>0</v>
      </c>
      <c r="DC1625" t="s">
        <v>3</v>
      </c>
      <c r="DD1625" t="s">
        <v>3</v>
      </c>
      <c r="DE1625" t="s">
        <v>3</v>
      </c>
      <c r="DF1625" t="s">
        <v>3</v>
      </c>
      <c r="DG1625" t="s">
        <v>3</v>
      </c>
      <c r="DH1625" t="s">
        <v>3</v>
      </c>
      <c r="DI1625" t="s">
        <v>3</v>
      </c>
      <c r="DJ1625" t="s">
        <v>3</v>
      </c>
      <c r="DK1625" t="s">
        <v>3</v>
      </c>
      <c r="DL1625" t="s">
        <v>3</v>
      </c>
      <c r="DM1625" t="s">
        <v>3</v>
      </c>
      <c r="DN1625">
        <v>104</v>
      </c>
      <c r="DO1625">
        <v>79</v>
      </c>
      <c r="DP1625">
        <v>1.087</v>
      </c>
      <c r="DQ1625">
        <v>1.0009999999999999</v>
      </c>
      <c r="DU1625">
        <v>1005</v>
      </c>
      <c r="DV1625" t="s">
        <v>143</v>
      </c>
      <c r="DW1625" t="s">
        <v>143</v>
      </c>
      <c r="DX1625">
        <v>1</v>
      </c>
      <c r="DZ1625" t="s">
        <v>3</v>
      </c>
      <c r="EA1625" t="s">
        <v>3</v>
      </c>
      <c r="EB1625" t="s">
        <v>3</v>
      </c>
      <c r="EC1625" t="s">
        <v>3</v>
      </c>
      <c r="EE1625">
        <v>54687522</v>
      </c>
      <c r="EF1625">
        <v>30</v>
      </c>
      <c r="EG1625" t="s">
        <v>137</v>
      </c>
      <c r="EH1625">
        <v>0</v>
      </c>
      <c r="EI1625" t="s">
        <v>3</v>
      </c>
      <c r="EJ1625">
        <v>1</v>
      </c>
      <c r="EK1625">
        <v>96</v>
      </c>
      <c r="EL1625" t="s">
        <v>138</v>
      </c>
      <c r="EM1625" t="s">
        <v>139</v>
      </c>
      <c r="EO1625" t="s">
        <v>3</v>
      </c>
      <c r="EQ1625">
        <v>0</v>
      </c>
      <c r="ER1625">
        <v>25.09</v>
      </c>
      <c r="ES1625">
        <v>25.09</v>
      </c>
      <c r="ET1625">
        <v>0</v>
      </c>
      <c r="EU1625">
        <v>0</v>
      </c>
      <c r="EV1625">
        <v>0</v>
      </c>
      <c r="EW1625">
        <v>0</v>
      </c>
      <c r="EX1625">
        <v>0</v>
      </c>
      <c r="FQ1625">
        <v>0</v>
      </c>
      <c r="FR1625">
        <f t="shared" si="1455"/>
        <v>0</v>
      </c>
      <c r="FS1625">
        <v>0</v>
      </c>
      <c r="FX1625">
        <v>104</v>
      </c>
      <c r="FY1625">
        <v>79</v>
      </c>
      <c r="GA1625" t="s">
        <v>3</v>
      </c>
      <c r="GD1625">
        <v>0</v>
      </c>
      <c r="GF1625">
        <v>-1420146113</v>
      </c>
      <c r="GG1625">
        <v>2</v>
      </c>
      <c r="GH1625">
        <v>1</v>
      </c>
      <c r="GI1625">
        <v>3</v>
      </c>
      <c r="GJ1625">
        <v>0</v>
      </c>
      <c r="GK1625">
        <f>ROUND(R1625*(R12)/100,2)</f>
        <v>0</v>
      </c>
      <c r="GL1625">
        <f t="shared" si="1456"/>
        <v>0</v>
      </c>
      <c r="GM1625">
        <f t="shared" si="1457"/>
        <v>189636.51</v>
      </c>
      <c r="GN1625">
        <f t="shared" si="1458"/>
        <v>189636.51</v>
      </c>
      <c r="GO1625">
        <f t="shared" si="1459"/>
        <v>0</v>
      </c>
      <c r="GP1625">
        <f t="shared" si="1460"/>
        <v>0</v>
      </c>
      <c r="GR1625">
        <v>0</v>
      </c>
      <c r="GS1625">
        <v>3</v>
      </c>
      <c r="GT1625">
        <v>0</v>
      </c>
      <c r="GU1625" t="s">
        <v>3</v>
      </c>
      <c r="GV1625">
        <f t="shared" si="1461"/>
        <v>0</v>
      </c>
      <c r="GW1625">
        <v>1</v>
      </c>
      <c r="GX1625">
        <f t="shared" si="1462"/>
        <v>0</v>
      </c>
      <c r="HA1625">
        <v>0</v>
      </c>
      <c r="HB1625">
        <v>0</v>
      </c>
      <c r="HC1625">
        <f t="shared" si="1463"/>
        <v>0</v>
      </c>
      <c r="HE1625" t="s">
        <v>3</v>
      </c>
      <c r="HF1625" t="s">
        <v>3</v>
      </c>
      <c r="HM1625" t="s">
        <v>3</v>
      </c>
      <c r="HN1625" t="s">
        <v>3</v>
      </c>
      <c r="HO1625" t="s">
        <v>3</v>
      </c>
      <c r="HP1625" t="s">
        <v>3</v>
      </c>
      <c r="HQ1625" t="s">
        <v>3</v>
      </c>
      <c r="IK1625">
        <v>0</v>
      </c>
    </row>
    <row r="1626" spans="1:245" x14ac:dyDescent="0.2">
      <c r="A1626">
        <v>18</v>
      </c>
      <c r="B1626">
        <v>1</v>
      </c>
      <c r="C1626">
        <v>751</v>
      </c>
      <c r="E1626" t="s">
        <v>145</v>
      </c>
      <c r="F1626" t="s">
        <v>146</v>
      </c>
      <c r="G1626" t="s">
        <v>283</v>
      </c>
      <c r="H1626" t="s">
        <v>143</v>
      </c>
      <c r="I1626">
        <f>I1624*J1626</f>
        <v>705.43682999999999</v>
      </c>
      <c r="J1626">
        <v>132.30000000000001</v>
      </c>
      <c r="K1626">
        <v>132.30000000000001</v>
      </c>
      <c r="O1626">
        <f t="shared" si="1426"/>
        <v>174711.55</v>
      </c>
      <c r="P1626">
        <f t="shared" si="1427"/>
        <v>174711.55</v>
      </c>
      <c r="Q1626">
        <f>(ROUND((ROUND(((ET1626)*AV1626*I1626),2)*BB1626),2)+ROUND((ROUND(((AE1626-(EU1626))*AV1626*I1626),2)*BS1626),2))</f>
        <v>0</v>
      </c>
      <c r="R1626">
        <f t="shared" si="1429"/>
        <v>0</v>
      </c>
      <c r="S1626">
        <f t="shared" si="1430"/>
        <v>0</v>
      </c>
      <c r="T1626">
        <f t="shared" si="1431"/>
        <v>0</v>
      </c>
      <c r="U1626">
        <f t="shared" si="1432"/>
        <v>0</v>
      </c>
      <c r="V1626">
        <f t="shared" si="1433"/>
        <v>0</v>
      </c>
      <c r="W1626">
        <f t="shared" si="1434"/>
        <v>0</v>
      </c>
      <c r="X1626">
        <f t="shared" si="1435"/>
        <v>0</v>
      </c>
      <c r="Y1626">
        <f t="shared" si="1436"/>
        <v>0</v>
      </c>
      <c r="AA1626">
        <v>55282325</v>
      </c>
      <c r="AB1626">
        <f t="shared" si="1437"/>
        <v>23.06</v>
      </c>
      <c r="AC1626">
        <f t="shared" si="1438"/>
        <v>23.06</v>
      </c>
      <c r="AD1626">
        <f>ROUND((((ET1626)-(EU1626))+AE1626),6)</f>
        <v>0</v>
      </c>
      <c r="AE1626">
        <f>ROUND((EU1626),6)</f>
        <v>0</v>
      </c>
      <c r="AF1626">
        <f>ROUND((EV1626),6)</f>
        <v>0</v>
      </c>
      <c r="AG1626">
        <f t="shared" si="1441"/>
        <v>0</v>
      </c>
      <c r="AH1626">
        <f>(EW1626)</f>
        <v>0</v>
      </c>
      <c r="AI1626">
        <f>(EX1626)</f>
        <v>0</v>
      </c>
      <c r="AJ1626">
        <f t="shared" si="1443"/>
        <v>0</v>
      </c>
      <c r="AK1626">
        <v>23.06</v>
      </c>
      <c r="AL1626">
        <v>23.06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1</v>
      </c>
      <c r="AW1626">
        <v>1</v>
      </c>
      <c r="AZ1626">
        <v>1</v>
      </c>
      <c r="BA1626">
        <v>1</v>
      </c>
      <c r="BB1626">
        <v>1</v>
      </c>
      <c r="BC1626">
        <v>10.74</v>
      </c>
      <c r="BD1626" t="s">
        <v>3</v>
      </c>
      <c r="BE1626" t="s">
        <v>3</v>
      </c>
      <c r="BF1626" t="s">
        <v>3</v>
      </c>
      <c r="BG1626" t="s">
        <v>3</v>
      </c>
      <c r="BH1626">
        <v>3</v>
      </c>
      <c r="BI1626">
        <v>1</v>
      </c>
      <c r="BJ1626" t="s">
        <v>147</v>
      </c>
      <c r="BM1626">
        <v>96</v>
      </c>
      <c r="BN1626">
        <v>0</v>
      </c>
      <c r="BO1626" t="s">
        <v>146</v>
      </c>
      <c r="BP1626">
        <v>1</v>
      </c>
      <c r="BQ1626">
        <v>30</v>
      </c>
      <c r="BR1626">
        <v>0</v>
      </c>
      <c r="BS1626">
        <v>1</v>
      </c>
      <c r="BT1626">
        <v>1</v>
      </c>
      <c r="BU1626">
        <v>1</v>
      </c>
      <c r="BV1626">
        <v>1</v>
      </c>
      <c r="BW1626">
        <v>1</v>
      </c>
      <c r="BX1626">
        <v>1</v>
      </c>
      <c r="BY1626" t="s">
        <v>3</v>
      </c>
      <c r="BZ1626">
        <v>0</v>
      </c>
      <c r="CA1626">
        <v>0</v>
      </c>
      <c r="CB1626" t="s">
        <v>3</v>
      </c>
      <c r="CE1626">
        <v>30</v>
      </c>
      <c r="CF1626">
        <v>0</v>
      </c>
      <c r="CG1626">
        <v>0</v>
      </c>
      <c r="CM1626">
        <v>0</v>
      </c>
      <c r="CN1626" t="s">
        <v>3</v>
      </c>
      <c r="CO1626">
        <v>0</v>
      </c>
      <c r="CP1626">
        <f t="shared" si="1444"/>
        <v>174711.55</v>
      </c>
      <c r="CQ1626">
        <f t="shared" si="1445"/>
        <v>247.66</v>
      </c>
      <c r="CR1626">
        <f>(ROUND((ROUND(((ET1626)*AV1626*1),2)*BB1626),2)+ROUND((ROUND(((AE1626-(EU1626))*AV1626*1),2)*BS1626),2))</f>
        <v>0</v>
      </c>
      <c r="CS1626">
        <f t="shared" si="1447"/>
        <v>0</v>
      </c>
      <c r="CT1626">
        <f t="shared" si="1448"/>
        <v>0</v>
      </c>
      <c r="CU1626">
        <f t="shared" si="1449"/>
        <v>0</v>
      </c>
      <c r="CV1626">
        <f t="shared" si="1450"/>
        <v>0</v>
      </c>
      <c r="CW1626">
        <f t="shared" si="1451"/>
        <v>0</v>
      </c>
      <c r="CX1626">
        <f t="shared" si="1452"/>
        <v>0</v>
      </c>
      <c r="CY1626">
        <f t="shared" si="1453"/>
        <v>0</v>
      </c>
      <c r="CZ1626">
        <f t="shared" si="1454"/>
        <v>0</v>
      </c>
      <c r="DC1626" t="s">
        <v>3</v>
      </c>
      <c r="DD1626" t="s">
        <v>3</v>
      </c>
      <c r="DE1626" t="s">
        <v>3</v>
      </c>
      <c r="DF1626" t="s">
        <v>3</v>
      </c>
      <c r="DG1626" t="s">
        <v>3</v>
      </c>
      <c r="DH1626" t="s">
        <v>3</v>
      </c>
      <c r="DI1626" t="s">
        <v>3</v>
      </c>
      <c r="DJ1626" t="s">
        <v>3</v>
      </c>
      <c r="DK1626" t="s">
        <v>3</v>
      </c>
      <c r="DL1626" t="s">
        <v>3</v>
      </c>
      <c r="DM1626" t="s">
        <v>3</v>
      </c>
      <c r="DN1626">
        <v>104</v>
      </c>
      <c r="DO1626">
        <v>79</v>
      </c>
      <c r="DP1626">
        <v>1.087</v>
      </c>
      <c r="DQ1626">
        <v>1.0009999999999999</v>
      </c>
      <c r="DU1626">
        <v>1005</v>
      </c>
      <c r="DV1626" t="s">
        <v>143</v>
      </c>
      <c r="DW1626" t="s">
        <v>143</v>
      </c>
      <c r="DX1626">
        <v>1</v>
      </c>
      <c r="DZ1626" t="s">
        <v>3</v>
      </c>
      <c r="EA1626" t="s">
        <v>3</v>
      </c>
      <c r="EB1626" t="s">
        <v>3</v>
      </c>
      <c r="EC1626" t="s">
        <v>3</v>
      </c>
      <c r="EE1626">
        <v>54687522</v>
      </c>
      <c r="EF1626">
        <v>30</v>
      </c>
      <c r="EG1626" t="s">
        <v>137</v>
      </c>
      <c r="EH1626">
        <v>0</v>
      </c>
      <c r="EI1626" t="s">
        <v>3</v>
      </c>
      <c r="EJ1626">
        <v>1</v>
      </c>
      <c r="EK1626">
        <v>96</v>
      </c>
      <c r="EL1626" t="s">
        <v>138</v>
      </c>
      <c r="EM1626" t="s">
        <v>139</v>
      </c>
      <c r="EO1626" t="s">
        <v>3</v>
      </c>
      <c r="EQ1626">
        <v>0</v>
      </c>
      <c r="ER1626">
        <v>23.06</v>
      </c>
      <c r="ES1626">
        <v>23.06</v>
      </c>
      <c r="ET1626">
        <v>0</v>
      </c>
      <c r="EU1626">
        <v>0</v>
      </c>
      <c r="EV1626">
        <v>0</v>
      </c>
      <c r="EW1626">
        <v>0</v>
      </c>
      <c r="EX1626">
        <v>0</v>
      </c>
      <c r="FQ1626">
        <v>0</v>
      </c>
      <c r="FR1626">
        <f t="shared" si="1455"/>
        <v>0</v>
      </c>
      <c r="FS1626">
        <v>0</v>
      </c>
      <c r="FX1626">
        <v>104</v>
      </c>
      <c r="FY1626">
        <v>79</v>
      </c>
      <c r="GA1626" t="s">
        <v>3</v>
      </c>
      <c r="GD1626">
        <v>0</v>
      </c>
      <c r="GF1626">
        <v>-1577770690</v>
      </c>
      <c r="GG1626">
        <v>2</v>
      </c>
      <c r="GH1626">
        <v>1</v>
      </c>
      <c r="GI1626">
        <v>3</v>
      </c>
      <c r="GJ1626">
        <v>0</v>
      </c>
      <c r="GK1626">
        <f>ROUND(R1626*(R12)/100,2)</f>
        <v>0</v>
      </c>
      <c r="GL1626">
        <f t="shared" si="1456"/>
        <v>0</v>
      </c>
      <c r="GM1626">
        <f t="shared" si="1457"/>
        <v>174711.55</v>
      </c>
      <c r="GN1626">
        <f t="shared" si="1458"/>
        <v>174711.55</v>
      </c>
      <c r="GO1626">
        <f t="shared" si="1459"/>
        <v>0</v>
      </c>
      <c r="GP1626">
        <f t="shared" si="1460"/>
        <v>0</v>
      </c>
      <c r="GR1626">
        <v>0</v>
      </c>
      <c r="GS1626">
        <v>3</v>
      </c>
      <c r="GT1626">
        <v>0</v>
      </c>
      <c r="GU1626" t="s">
        <v>3</v>
      </c>
      <c r="GV1626">
        <f t="shared" si="1461"/>
        <v>0</v>
      </c>
      <c r="GW1626">
        <v>1</v>
      </c>
      <c r="GX1626">
        <f t="shared" si="1462"/>
        <v>0</v>
      </c>
      <c r="HA1626">
        <v>0</v>
      </c>
      <c r="HB1626">
        <v>0</v>
      </c>
      <c r="HC1626">
        <f t="shared" si="1463"/>
        <v>0</v>
      </c>
      <c r="HE1626" t="s">
        <v>3</v>
      </c>
      <c r="HF1626" t="s">
        <v>3</v>
      </c>
      <c r="HM1626" t="s">
        <v>3</v>
      </c>
      <c r="HN1626" t="s">
        <v>3</v>
      </c>
      <c r="HO1626" t="s">
        <v>3</v>
      </c>
      <c r="HP1626" t="s">
        <v>3</v>
      </c>
      <c r="HQ1626" t="s">
        <v>3</v>
      </c>
      <c r="IK1626">
        <v>0</v>
      </c>
    </row>
    <row r="1627" spans="1:245" x14ac:dyDescent="0.2">
      <c r="A1627">
        <v>17</v>
      </c>
      <c r="B1627">
        <v>1</v>
      </c>
      <c r="C1627">
        <f>ROW(SmtRes!A765)</f>
        <v>765</v>
      </c>
      <c r="D1627">
        <f>ROW(EtalonRes!A810)</f>
        <v>810</v>
      </c>
      <c r="E1627" t="s">
        <v>148</v>
      </c>
      <c r="F1627" t="s">
        <v>149</v>
      </c>
      <c r="G1627" t="s">
        <v>150</v>
      </c>
      <c r="H1627" t="s">
        <v>22</v>
      </c>
      <c r="I1627">
        <f>ROUND(2.05/100,9)</f>
        <v>2.0500000000000001E-2</v>
      </c>
      <c r="J1627">
        <v>0</v>
      </c>
      <c r="K1627">
        <f>ROUND(2.05/100,9)</f>
        <v>2.0500000000000001E-2</v>
      </c>
      <c r="O1627">
        <f t="shared" si="1426"/>
        <v>914.07</v>
      </c>
      <c r="P1627">
        <f t="shared" si="1427"/>
        <v>288.05</v>
      </c>
      <c r="Q1627">
        <f>(ROUND((ROUND((((ET1627*1.25))*AV1627*I1627),2)*BB1627),2)+ROUND((ROUND(((AE1627-((EU1627*1.25)))*AV1627*I1627),2)*BS1627),2))</f>
        <v>12.19</v>
      </c>
      <c r="R1627">
        <f t="shared" si="1429"/>
        <v>5.54</v>
      </c>
      <c r="S1627">
        <f t="shared" si="1430"/>
        <v>613.83000000000004</v>
      </c>
      <c r="T1627">
        <f t="shared" si="1431"/>
        <v>0</v>
      </c>
      <c r="U1627">
        <f t="shared" si="1432"/>
        <v>2.0038749999999999</v>
      </c>
      <c r="V1627">
        <f t="shared" si="1433"/>
        <v>0</v>
      </c>
      <c r="W1627">
        <f t="shared" si="1434"/>
        <v>0</v>
      </c>
      <c r="X1627">
        <f t="shared" si="1435"/>
        <v>534.03</v>
      </c>
      <c r="Y1627">
        <f t="shared" si="1436"/>
        <v>251.67</v>
      </c>
      <c r="AA1627">
        <v>55282325</v>
      </c>
      <c r="AB1627">
        <f t="shared" si="1437"/>
        <v>8404.3474999999999</v>
      </c>
      <c r="AC1627">
        <f t="shared" si="1438"/>
        <v>7205.92</v>
      </c>
      <c r="AD1627">
        <f>ROUND(((((ET1627*1.25))-((EU1627*1.25)))+AE1627),6)</f>
        <v>63.55</v>
      </c>
      <c r="AE1627">
        <f>ROUND(((EU1627*1.25)),6)</f>
        <v>10.012499999999999</v>
      </c>
      <c r="AF1627">
        <f>ROUND(((EV1627*1.15)),6)</f>
        <v>1134.8775000000001</v>
      </c>
      <c r="AG1627">
        <f t="shared" si="1441"/>
        <v>0</v>
      </c>
      <c r="AH1627">
        <f>((EW1627*1.15))</f>
        <v>97.749999999999986</v>
      </c>
      <c r="AI1627">
        <f>((EX1627*1.25))</f>
        <v>0</v>
      </c>
      <c r="AJ1627">
        <f t="shared" si="1443"/>
        <v>0</v>
      </c>
      <c r="AK1627">
        <v>8243.6200000000008</v>
      </c>
      <c r="AL1627">
        <v>7205.92</v>
      </c>
      <c r="AM1627">
        <v>50.84</v>
      </c>
      <c r="AN1627">
        <v>8.01</v>
      </c>
      <c r="AO1627">
        <v>986.85</v>
      </c>
      <c r="AP1627">
        <v>0</v>
      </c>
      <c r="AQ1627">
        <v>85</v>
      </c>
      <c r="AR1627">
        <v>0</v>
      </c>
      <c r="AS1627">
        <v>0</v>
      </c>
      <c r="AT1627">
        <v>87</v>
      </c>
      <c r="AU1627">
        <v>41</v>
      </c>
      <c r="AV1627">
        <v>1</v>
      </c>
      <c r="AW1627">
        <v>1</v>
      </c>
      <c r="AZ1627">
        <v>1</v>
      </c>
      <c r="BA1627">
        <v>26.39</v>
      </c>
      <c r="BB1627">
        <v>9.3800000000000008</v>
      </c>
      <c r="BC1627">
        <v>1.95</v>
      </c>
      <c r="BD1627" t="s">
        <v>3</v>
      </c>
      <c r="BE1627" t="s">
        <v>3</v>
      </c>
      <c r="BF1627" t="s">
        <v>3</v>
      </c>
      <c r="BG1627" t="s">
        <v>3</v>
      </c>
      <c r="BH1627">
        <v>0</v>
      </c>
      <c r="BI1627">
        <v>1</v>
      </c>
      <c r="BJ1627" t="s">
        <v>151</v>
      </c>
      <c r="BM1627">
        <v>96</v>
      </c>
      <c r="BN1627">
        <v>0</v>
      </c>
      <c r="BO1627" t="s">
        <v>149</v>
      </c>
      <c r="BP1627">
        <v>1</v>
      </c>
      <c r="BQ1627">
        <v>30</v>
      </c>
      <c r="BR1627">
        <v>0</v>
      </c>
      <c r="BS1627">
        <v>26.39</v>
      </c>
      <c r="BT1627">
        <v>1</v>
      </c>
      <c r="BU1627">
        <v>1</v>
      </c>
      <c r="BV1627">
        <v>1</v>
      </c>
      <c r="BW1627">
        <v>1</v>
      </c>
      <c r="BX1627">
        <v>1</v>
      </c>
      <c r="BY1627" t="s">
        <v>3</v>
      </c>
      <c r="BZ1627">
        <v>87</v>
      </c>
      <c r="CA1627">
        <v>41</v>
      </c>
      <c r="CB1627" t="s">
        <v>3</v>
      </c>
      <c r="CE1627">
        <v>30</v>
      </c>
      <c r="CF1627">
        <v>0</v>
      </c>
      <c r="CG1627">
        <v>0</v>
      </c>
      <c r="CM1627">
        <v>0</v>
      </c>
      <c r="CN1627" t="s">
        <v>134</v>
      </c>
      <c r="CO1627">
        <v>0</v>
      </c>
      <c r="CP1627">
        <f t="shared" si="1444"/>
        <v>914.07</v>
      </c>
      <c r="CQ1627">
        <f t="shared" si="1445"/>
        <v>14051.54</v>
      </c>
      <c r="CR1627">
        <f>(ROUND((ROUND((((ET1627*1.25))*AV1627*1),2)*BB1627),2)+ROUND((ROUND(((AE1627-((EU1627*1.25)))*AV1627*1),2)*BS1627),2))</f>
        <v>596.1</v>
      </c>
      <c r="CS1627">
        <f t="shared" si="1447"/>
        <v>264.16000000000003</v>
      </c>
      <c r="CT1627">
        <f t="shared" si="1448"/>
        <v>29949.48</v>
      </c>
      <c r="CU1627">
        <f t="shared" si="1449"/>
        <v>0</v>
      </c>
      <c r="CV1627">
        <f t="shared" si="1450"/>
        <v>97.749999999999986</v>
      </c>
      <c r="CW1627">
        <f t="shared" si="1451"/>
        <v>0</v>
      </c>
      <c r="CX1627">
        <f t="shared" si="1452"/>
        <v>0</v>
      </c>
      <c r="CY1627">
        <f t="shared" si="1453"/>
        <v>534.03210000000001</v>
      </c>
      <c r="CZ1627">
        <f t="shared" si="1454"/>
        <v>251.6703</v>
      </c>
      <c r="DC1627" t="s">
        <v>3</v>
      </c>
      <c r="DD1627" t="s">
        <v>3</v>
      </c>
      <c r="DE1627" t="s">
        <v>135</v>
      </c>
      <c r="DF1627" t="s">
        <v>135</v>
      </c>
      <c r="DG1627" t="s">
        <v>136</v>
      </c>
      <c r="DH1627" t="s">
        <v>3</v>
      </c>
      <c r="DI1627" t="s">
        <v>136</v>
      </c>
      <c r="DJ1627" t="s">
        <v>135</v>
      </c>
      <c r="DK1627" t="s">
        <v>3</v>
      </c>
      <c r="DL1627" t="s">
        <v>3</v>
      </c>
      <c r="DM1627" t="s">
        <v>3</v>
      </c>
      <c r="DN1627">
        <v>104</v>
      </c>
      <c r="DO1627">
        <v>79</v>
      </c>
      <c r="DP1627">
        <v>1.087</v>
      </c>
      <c r="DQ1627">
        <v>1.0009999999999999</v>
      </c>
      <c r="DU1627">
        <v>1005</v>
      </c>
      <c r="DV1627" t="s">
        <v>22</v>
      </c>
      <c r="DW1627" t="s">
        <v>22</v>
      </c>
      <c r="DX1627">
        <v>100</v>
      </c>
      <c r="DZ1627" t="s">
        <v>3</v>
      </c>
      <c r="EA1627" t="s">
        <v>3</v>
      </c>
      <c r="EB1627" t="s">
        <v>3</v>
      </c>
      <c r="EC1627" t="s">
        <v>3</v>
      </c>
      <c r="EE1627">
        <v>54687522</v>
      </c>
      <c r="EF1627">
        <v>30</v>
      </c>
      <c r="EG1627" t="s">
        <v>137</v>
      </c>
      <c r="EH1627">
        <v>0</v>
      </c>
      <c r="EI1627" t="s">
        <v>3</v>
      </c>
      <c r="EJ1627">
        <v>1</v>
      </c>
      <c r="EK1627">
        <v>96</v>
      </c>
      <c r="EL1627" t="s">
        <v>138</v>
      </c>
      <c r="EM1627" t="s">
        <v>139</v>
      </c>
      <c r="EO1627" t="s">
        <v>140</v>
      </c>
      <c r="EQ1627">
        <v>0</v>
      </c>
      <c r="ER1627">
        <v>8243.6200000000008</v>
      </c>
      <c r="ES1627">
        <v>7205.92</v>
      </c>
      <c r="ET1627">
        <v>50.84</v>
      </c>
      <c r="EU1627">
        <v>8.01</v>
      </c>
      <c r="EV1627">
        <v>986.85</v>
      </c>
      <c r="EW1627">
        <v>85</v>
      </c>
      <c r="EX1627">
        <v>0</v>
      </c>
      <c r="EY1627">
        <v>0</v>
      </c>
      <c r="FQ1627">
        <v>0</v>
      </c>
      <c r="FR1627">
        <f t="shared" si="1455"/>
        <v>0</v>
      </c>
      <c r="FS1627">
        <v>0</v>
      </c>
      <c r="FX1627">
        <v>104</v>
      </c>
      <c r="FY1627">
        <v>79</v>
      </c>
      <c r="GA1627" t="s">
        <v>3</v>
      </c>
      <c r="GD1627">
        <v>0</v>
      </c>
      <c r="GF1627">
        <v>-191319278</v>
      </c>
      <c r="GG1627">
        <v>2</v>
      </c>
      <c r="GH1627">
        <v>1</v>
      </c>
      <c r="GI1627">
        <v>3</v>
      </c>
      <c r="GJ1627">
        <v>0</v>
      </c>
      <c r="GK1627">
        <f>ROUND(R1627*(R12)/100,2)</f>
        <v>8.86</v>
      </c>
      <c r="GL1627">
        <f t="shared" si="1456"/>
        <v>0</v>
      </c>
      <c r="GM1627">
        <f t="shared" si="1457"/>
        <v>1708.63</v>
      </c>
      <c r="GN1627">
        <f t="shared" si="1458"/>
        <v>1708.63</v>
      </c>
      <c r="GO1627">
        <f t="shared" si="1459"/>
        <v>0</v>
      </c>
      <c r="GP1627">
        <f t="shared" si="1460"/>
        <v>0</v>
      </c>
      <c r="GR1627">
        <v>0</v>
      </c>
      <c r="GS1627">
        <v>3</v>
      </c>
      <c r="GT1627">
        <v>0</v>
      </c>
      <c r="GU1627" t="s">
        <v>3</v>
      </c>
      <c r="GV1627">
        <f t="shared" si="1461"/>
        <v>0</v>
      </c>
      <c r="GW1627">
        <v>1</v>
      </c>
      <c r="GX1627">
        <f t="shared" si="1462"/>
        <v>0</v>
      </c>
      <c r="HA1627">
        <v>0</v>
      </c>
      <c r="HB1627">
        <v>0</v>
      </c>
      <c r="HC1627">
        <f t="shared" si="1463"/>
        <v>0</v>
      </c>
      <c r="HE1627" t="s">
        <v>3</v>
      </c>
      <c r="HF1627" t="s">
        <v>3</v>
      </c>
      <c r="HM1627" t="s">
        <v>3</v>
      </c>
      <c r="HN1627" t="s">
        <v>3</v>
      </c>
      <c r="HO1627" t="s">
        <v>3</v>
      </c>
      <c r="HP1627" t="s">
        <v>3</v>
      </c>
      <c r="HQ1627" t="s">
        <v>3</v>
      </c>
      <c r="IK1627">
        <v>0</v>
      </c>
    </row>
    <row r="1628" spans="1:245" x14ac:dyDescent="0.2">
      <c r="A1628">
        <v>18</v>
      </c>
      <c r="B1628">
        <v>1</v>
      </c>
      <c r="C1628">
        <v>760</v>
      </c>
      <c r="E1628" t="s">
        <v>152</v>
      </c>
      <c r="F1628" t="s">
        <v>142</v>
      </c>
      <c r="G1628" t="s">
        <v>282</v>
      </c>
      <c r="H1628" t="s">
        <v>143</v>
      </c>
      <c r="I1628">
        <f>I1627*J1628</f>
        <v>2.7681150000000003</v>
      </c>
      <c r="J1628">
        <v>135.03</v>
      </c>
      <c r="K1628">
        <v>135.03</v>
      </c>
      <c r="O1628">
        <f t="shared" si="1426"/>
        <v>729.23</v>
      </c>
      <c r="P1628">
        <f t="shared" si="1427"/>
        <v>729.23</v>
      </c>
      <c r="Q1628">
        <f>(ROUND((ROUND(((ET1628)*AV1628*I1628),2)*BB1628),2)+ROUND((ROUND(((AE1628-(EU1628))*AV1628*I1628),2)*BS1628),2))</f>
        <v>0</v>
      </c>
      <c r="R1628">
        <f t="shared" si="1429"/>
        <v>0</v>
      </c>
      <c r="S1628">
        <f t="shared" si="1430"/>
        <v>0</v>
      </c>
      <c r="T1628">
        <f t="shared" si="1431"/>
        <v>0</v>
      </c>
      <c r="U1628">
        <f t="shared" si="1432"/>
        <v>0</v>
      </c>
      <c r="V1628">
        <f t="shared" si="1433"/>
        <v>0</v>
      </c>
      <c r="W1628">
        <f t="shared" si="1434"/>
        <v>0</v>
      </c>
      <c r="X1628">
        <f t="shared" si="1435"/>
        <v>0</v>
      </c>
      <c r="Y1628">
        <f t="shared" si="1436"/>
        <v>0</v>
      </c>
      <c r="AA1628">
        <v>55282325</v>
      </c>
      <c r="AB1628">
        <f t="shared" si="1437"/>
        <v>25.09</v>
      </c>
      <c r="AC1628">
        <f t="shared" si="1438"/>
        <v>25.09</v>
      </c>
      <c r="AD1628">
        <f>ROUND((((ET1628)-(EU1628))+AE1628),6)</f>
        <v>0</v>
      </c>
      <c r="AE1628">
        <f>ROUND((EU1628),6)</f>
        <v>0</v>
      </c>
      <c r="AF1628">
        <f>ROUND((EV1628),6)</f>
        <v>0</v>
      </c>
      <c r="AG1628">
        <f t="shared" si="1441"/>
        <v>0</v>
      </c>
      <c r="AH1628">
        <f>(EW1628)</f>
        <v>0</v>
      </c>
      <c r="AI1628">
        <f>(EX1628)</f>
        <v>0</v>
      </c>
      <c r="AJ1628">
        <f t="shared" si="1443"/>
        <v>0</v>
      </c>
      <c r="AK1628">
        <v>25.09</v>
      </c>
      <c r="AL1628">
        <v>25.09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1</v>
      </c>
      <c r="AW1628">
        <v>1</v>
      </c>
      <c r="AZ1628">
        <v>1</v>
      </c>
      <c r="BA1628">
        <v>1</v>
      </c>
      <c r="BB1628">
        <v>1</v>
      </c>
      <c r="BC1628">
        <v>10.5</v>
      </c>
      <c r="BD1628" t="s">
        <v>3</v>
      </c>
      <c r="BE1628" t="s">
        <v>3</v>
      </c>
      <c r="BF1628" t="s">
        <v>3</v>
      </c>
      <c r="BG1628" t="s">
        <v>3</v>
      </c>
      <c r="BH1628">
        <v>3</v>
      </c>
      <c r="BI1628">
        <v>1</v>
      </c>
      <c r="BJ1628" t="s">
        <v>144</v>
      </c>
      <c r="BM1628">
        <v>96</v>
      </c>
      <c r="BN1628">
        <v>0</v>
      </c>
      <c r="BO1628" t="s">
        <v>142</v>
      </c>
      <c r="BP1628">
        <v>1</v>
      </c>
      <c r="BQ1628">
        <v>30</v>
      </c>
      <c r="BR1628">
        <v>0</v>
      </c>
      <c r="BS1628">
        <v>1</v>
      </c>
      <c r="BT1628">
        <v>1</v>
      </c>
      <c r="BU1628">
        <v>1</v>
      </c>
      <c r="BV1628">
        <v>1</v>
      </c>
      <c r="BW1628">
        <v>1</v>
      </c>
      <c r="BX1628">
        <v>1</v>
      </c>
      <c r="BY1628" t="s">
        <v>3</v>
      </c>
      <c r="BZ1628">
        <v>0</v>
      </c>
      <c r="CA1628">
        <v>0</v>
      </c>
      <c r="CB1628" t="s">
        <v>3</v>
      </c>
      <c r="CE1628">
        <v>30</v>
      </c>
      <c r="CF1628">
        <v>0</v>
      </c>
      <c r="CG1628">
        <v>0</v>
      </c>
      <c r="CM1628">
        <v>0</v>
      </c>
      <c r="CN1628" t="s">
        <v>3</v>
      </c>
      <c r="CO1628">
        <v>0</v>
      </c>
      <c r="CP1628">
        <f t="shared" si="1444"/>
        <v>729.23</v>
      </c>
      <c r="CQ1628">
        <f t="shared" si="1445"/>
        <v>263.45</v>
      </c>
      <c r="CR1628">
        <f>(ROUND((ROUND(((ET1628)*AV1628*1),2)*BB1628),2)+ROUND((ROUND(((AE1628-(EU1628))*AV1628*1),2)*BS1628),2))</f>
        <v>0</v>
      </c>
      <c r="CS1628">
        <f t="shared" si="1447"/>
        <v>0</v>
      </c>
      <c r="CT1628">
        <f t="shared" si="1448"/>
        <v>0</v>
      </c>
      <c r="CU1628">
        <f t="shared" si="1449"/>
        <v>0</v>
      </c>
      <c r="CV1628">
        <f t="shared" si="1450"/>
        <v>0</v>
      </c>
      <c r="CW1628">
        <f t="shared" si="1451"/>
        <v>0</v>
      </c>
      <c r="CX1628">
        <f t="shared" si="1452"/>
        <v>0</v>
      </c>
      <c r="CY1628">
        <f t="shared" si="1453"/>
        <v>0</v>
      </c>
      <c r="CZ1628">
        <f t="shared" si="1454"/>
        <v>0</v>
      </c>
      <c r="DC1628" t="s">
        <v>3</v>
      </c>
      <c r="DD1628" t="s">
        <v>3</v>
      </c>
      <c r="DE1628" t="s">
        <v>3</v>
      </c>
      <c r="DF1628" t="s">
        <v>3</v>
      </c>
      <c r="DG1628" t="s">
        <v>3</v>
      </c>
      <c r="DH1628" t="s">
        <v>3</v>
      </c>
      <c r="DI1628" t="s">
        <v>3</v>
      </c>
      <c r="DJ1628" t="s">
        <v>3</v>
      </c>
      <c r="DK1628" t="s">
        <v>3</v>
      </c>
      <c r="DL1628" t="s">
        <v>3</v>
      </c>
      <c r="DM1628" t="s">
        <v>3</v>
      </c>
      <c r="DN1628">
        <v>104</v>
      </c>
      <c r="DO1628">
        <v>79</v>
      </c>
      <c r="DP1628">
        <v>1.087</v>
      </c>
      <c r="DQ1628">
        <v>1.0009999999999999</v>
      </c>
      <c r="DU1628">
        <v>1005</v>
      </c>
      <c r="DV1628" t="s">
        <v>143</v>
      </c>
      <c r="DW1628" t="s">
        <v>143</v>
      </c>
      <c r="DX1628">
        <v>1</v>
      </c>
      <c r="DZ1628" t="s">
        <v>3</v>
      </c>
      <c r="EA1628" t="s">
        <v>3</v>
      </c>
      <c r="EB1628" t="s">
        <v>3</v>
      </c>
      <c r="EC1628" t="s">
        <v>3</v>
      </c>
      <c r="EE1628">
        <v>54687522</v>
      </c>
      <c r="EF1628">
        <v>30</v>
      </c>
      <c r="EG1628" t="s">
        <v>137</v>
      </c>
      <c r="EH1628">
        <v>0</v>
      </c>
      <c r="EI1628" t="s">
        <v>3</v>
      </c>
      <c r="EJ1628">
        <v>1</v>
      </c>
      <c r="EK1628">
        <v>96</v>
      </c>
      <c r="EL1628" t="s">
        <v>138</v>
      </c>
      <c r="EM1628" t="s">
        <v>139</v>
      </c>
      <c r="EO1628" t="s">
        <v>3</v>
      </c>
      <c r="EQ1628">
        <v>0</v>
      </c>
      <c r="ER1628">
        <v>25.09</v>
      </c>
      <c r="ES1628">
        <v>25.09</v>
      </c>
      <c r="ET1628">
        <v>0</v>
      </c>
      <c r="EU1628">
        <v>0</v>
      </c>
      <c r="EV1628">
        <v>0</v>
      </c>
      <c r="EW1628">
        <v>0</v>
      </c>
      <c r="EX1628">
        <v>0</v>
      </c>
      <c r="FQ1628">
        <v>0</v>
      </c>
      <c r="FR1628">
        <f t="shared" si="1455"/>
        <v>0</v>
      </c>
      <c r="FS1628">
        <v>0</v>
      </c>
      <c r="FX1628">
        <v>104</v>
      </c>
      <c r="FY1628">
        <v>79</v>
      </c>
      <c r="GA1628" t="s">
        <v>3</v>
      </c>
      <c r="GD1628">
        <v>0</v>
      </c>
      <c r="GF1628">
        <v>-1420146113</v>
      </c>
      <c r="GG1628">
        <v>2</v>
      </c>
      <c r="GH1628">
        <v>1</v>
      </c>
      <c r="GI1628">
        <v>3</v>
      </c>
      <c r="GJ1628">
        <v>0</v>
      </c>
      <c r="GK1628">
        <f>ROUND(R1628*(R12)/100,2)</f>
        <v>0</v>
      </c>
      <c r="GL1628">
        <f t="shared" si="1456"/>
        <v>0</v>
      </c>
      <c r="GM1628">
        <f t="shared" si="1457"/>
        <v>729.23</v>
      </c>
      <c r="GN1628">
        <f t="shared" si="1458"/>
        <v>729.23</v>
      </c>
      <c r="GO1628">
        <f t="shared" si="1459"/>
        <v>0</v>
      </c>
      <c r="GP1628">
        <f t="shared" si="1460"/>
        <v>0</v>
      </c>
      <c r="GR1628">
        <v>0</v>
      </c>
      <c r="GS1628">
        <v>3</v>
      </c>
      <c r="GT1628">
        <v>0</v>
      </c>
      <c r="GU1628" t="s">
        <v>3</v>
      </c>
      <c r="GV1628">
        <f t="shared" si="1461"/>
        <v>0</v>
      </c>
      <c r="GW1628">
        <v>1</v>
      </c>
      <c r="GX1628">
        <f t="shared" si="1462"/>
        <v>0</v>
      </c>
      <c r="HA1628">
        <v>0</v>
      </c>
      <c r="HB1628">
        <v>0</v>
      </c>
      <c r="HC1628">
        <f t="shared" si="1463"/>
        <v>0</v>
      </c>
      <c r="HE1628" t="s">
        <v>3</v>
      </c>
      <c r="HF1628" t="s">
        <v>3</v>
      </c>
      <c r="HM1628" t="s">
        <v>3</v>
      </c>
      <c r="HN1628" t="s">
        <v>3</v>
      </c>
      <c r="HO1628" t="s">
        <v>3</v>
      </c>
      <c r="HP1628" t="s">
        <v>3</v>
      </c>
      <c r="HQ1628" t="s">
        <v>3</v>
      </c>
      <c r="IK1628">
        <v>0</v>
      </c>
    </row>
    <row r="1629" spans="1:245" x14ac:dyDescent="0.2">
      <c r="A1629">
        <v>18</v>
      </c>
      <c r="B1629">
        <v>1</v>
      </c>
      <c r="C1629">
        <v>761</v>
      </c>
      <c r="E1629" t="s">
        <v>153</v>
      </c>
      <c r="F1629" t="s">
        <v>146</v>
      </c>
      <c r="G1629" t="s">
        <v>283</v>
      </c>
      <c r="H1629" t="s">
        <v>143</v>
      </c>
      <c r="I1629">
        <f>I1627*J1629</f>
        <v>1.235535</v>
      </c>
      <c r="J1629">
        <v>60.27</v>
      </c>
      <c r="K1629">
        <v>60.27</v>
      </c>
      <c r="O1629">
        <f t="shared" si="1426"/>
        <v>305.98</v>
      </c>
      <c r="P1629">
        <f t="shared" si="1427"/>
        <v>305.98</v>
      </c>
      <c r="Q1629">
        <f>(ROUND((ROUND(((ET1629)*AV1629*I1629),2)*BB1629),2)+ROUND((ROUND(((AE1629-(EU1629))*AV1629*I1629),2)*BS1629),2))</f>
        <v>0</v>
      </c>
      <c r="R1629">
        <f t="shared" si="1429"/>
        <v>0</v>
      </c>
      <c r="S1629">
        <f t="shared" si="1430"/>
        <v>0</v>
      </c>
      <c r="T1629">
        <f t="shared" si="1431"/>
        <v>0</v>
      </c>
      <c r="U1629">
        <f t="shared" si="1432"/>
        <v>0</v>
      </c>
      <c r="V1629">
        <f t="shared" si="1433"/>
        <v>0</v>
      </c>
      <c r="W1629">
        <f t="shared" si="1434"/>
        <v>0</v>
      </c>
      <c r="X1629">
        <f t="shared" si="1435"/>
        <v>0</v>
      </c>
      <c r="Y1629">
        <f t="shared" si="1436"/>
        <v>0</v>
      </c>
      <c r="AA1629">
        <v>55282325</v>
      </c>
      <c r="AB1629">
        <f t="shared" si="1437"/>
        <v>23.06</v>
      </c>
      <c r="AC1629">
        <f t="shared" si="1438"/>
        <v>23.06</v>
      </c>
      <c r="AD1629">
        <f>ROUND((((ET1629)-(EU1629))+AE1629),6)</f>
        <v>0</v>
      </c>
      <c r="AE1629">
        <f>ROUND((EU1629),6)</f>
        <v>0</v>
      </c>
      <c r="AF1629">
        <f>ROUND((EV1629),6)</f>
        <v>0</v>
      </c>
      <c r="AG1629">
        <f t="shared" si="1441"/>
        <v>0</v>
      </c>
      <c r="AH1629">
        <f>(EW1629)</f>
        <v>0</v>
      </c>
      <c r="AI1629">
        <f>(EX1629)</f>
        <v>0</v>
      </c>
      <c r="AJ1629">
        <f t="shared" si="1443"/>
        <v>0</v>
      </c>
      <c r="AK1629">
        <v>23.06</v>
      </c>
      <c r="AL1629">
        <v>23.06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1</v>
      </c>
      <c r="AW1629">
        <v>1</v>
      </c>
      <c r="AZ1629">
        <v>1</v>
      </c>
      <c r="BA1629">
        <v>1</v>
      </c>
      <c r="BB1629">
        <v>1</v>
      </c>
      <c r="BC1629">
        <v>10.74</v>
      </c>
      <c r="BD1629" t="s">
        <v>3</v>
      </c>
      <c r="BE1629" t="s">
        <v>3</v>
      </c>
      <c r="BF1629" t="s">
        <v>3</v>
      </c>
      <c r="BG1629" t="s">
        <v>3</v>
      </c>
      <c r="BH1629">
        <v>3</v>
      </c>
      <c r="BI1629">
        <v>1</v>
      </c>
      <c r="BJ1629" t="s">
        <v>147</v>
      </c>
      <c r="BM1629">
        <v>96</v>
      </c>
      <c r="BN1629">
        <v>0</v>
      </c>
      <c r="BO1629" t="s">
        <v>146</v>
      </c>
      <c r="BP1629">
        <v>1</v>
      </c>
      <c r="BQ1629">
        <v>30</v>
      </c>
      <c r="BR1629">
        <v>0</v>
      </c>
      <c r="BS1629">
        <v>1</v>
      </c>
      <c r="BT1629">
        <v>1</v>
      </c>
      <c r="BU1629">
        <v>1</v>
      </c>
      <c r="BV1629">
        <v>1</v>
      </c>
      <c r="BW1629">
        <v>1</v>
      </c>
      <c r="BX1629">
        <v>1</v>
      </c>
      <c r="BY1629" t="s">
        <v>3</v>
      </c>
      <c r="BZ1629">
        <v>0</v>
      </c>
      <c r="CA1629">
        <v>0</v>
      </c>
      <c r="CB1629" t="s">
        <v>3</v>
      </c>
      <c r="CE1629">
        <v>30</v>
      </c>
      <c r="CF1629">
        <v>0</v>
      </c>
      <c r="CG1629">
        <v>0</v>
      </c>
      <c r="CM1629">
        <v>0</v>
      </c>
      <c r="CN1629" t="s">
        <v>3</v>
      </c>
      <c r="CO1629">
        <v>0</v>
      </c>
      <c r="CP1629">
        <f t="shared" si="1444"/>
        <v>305.98</v>
      </c>
      <c r="CQ1629">
        <f t="shared" si="1445"/>
        <v>247.66</v>
      </c>
      <c r="CR1629">
        <f>(ROUND((ROUND(((ET1629)*AV1629*1),2)*BB1629),2)+ROUND((ROUND(((AE1629-(EU1629))*AV1629*1),2)*BS1629),2))</f>
        <v>0</v>
      </c>
      <c r="CS1629">
        <f t="shared" si="1447"/>
        <v>0</v>
      </c>
      <c r="CT1629">
        <f t="shared" si="1448"/>
        <v>0</v>
      </c>
      <c r="CU1629">
        <f t="shared" si="1449"/>
        <v>0</v>
      </c>
      <c r="CV1629">
        <f t="shared" si="1450"/>
        <v>0</v>
      </c>
      <c r="CW1629">
        <f t="shared" si="1451"/>
        <v>0</v>
      </c>
      <c r="CX1629">
        <f t="shared" si="1452"/>
        <v>0</v>
      </c>
      <c r="CY1629">
        <f t="shared" si="1453"/>
        <v>0</v>
      </c>
      <c r="CZ1629">
        <f t="shared" si="1454"/>
        <v>0</v>
      </c>
      <c r="DC1629" t="s">
        <v>3</v>
      </c>
      <c r="DD1629" t="s">
        <v>3</v>
      </c>
      <c r="DE1629" t="s">
        <v>3</v>
      </c>
      <c r="DF1629" t="s">
        <v>3</v>
      </c>
      <c r="DG1629" t="s">
        <v>3</v>
      </c>
      <c r="DH1629" t="s">
        <v>3</v>
      </c>
      <c r="DI1629" t="s">
        <v>3</v>
      </c>
      <c r="DJ1629" t="s">
        <v>3</v>
      </c>
      <c r="DK1629" t="s">
        <v>3</v>
      </c>
      <c r="DL1629" t="s">
        <v>3</v>
      </c>
      <c r="DM1629" t="s">
        <v>3</v>
      </c>
      <c r="DN1629">
        <v>104</v>
      </c>
      <c r="DO1629">
        <v>79</v>
      </c>
      <c r="DP1629">
        <v>1.087</v>
      </c>
      <c r="DQ1629">
        <v>1.0009999999999999</v>
      </c>
      <c r="DU1629">
        <v>1005</v>
      </c>
      <c r="DV1629" t="s">
        <v>143</v>
      </c>
      <c r="DW1629" t="s">
        <v>143</v>
      </c>
      <c r="DX1629">
        <v>1</v>
      </c>
      <c r="DZ1629" t="s">
        <v>3</v>
      </c>
      <c r="EA1629" t="s">
        <v>3</v>
      </c>
      <c r="EB1629" t="s">
        <v>3</v>
      </c>
      <c r="EC1629" t="s">
        <v>3</v>
      </c>
      <c r="EE1629">
        <v>54687522</v>
      </c>
      <c r="EF1629">
        <v>30</v>
      </c>
      <c r="EG1629" t="s">
        <v>137</v>
      </c>
      <c r="EH1629">
        <v>0</v>
      </c>
      <c r="EI1629" t="s">
        <v>3</v>
      </c>
      <c r="EJ1629">
        <v>1</v>
      </c>
      <c r="EK1629">
        <v>96</v>
      </c>
      <c r="EL1629" t="s">
        <v>138</v>
      </c>
      <c r="EM1629" t="s">
        <v>139</v>
      </c>
      <c r="EO1629" t="s">
        <v>3</v>
      </c>
      <c r="EQ1629">
        <v>0</v>
      </c>
      <c r="ER1629">
        <v>23.06</v>
      </c>
      <c r="ES1629">
        <v>23.06</v>
      </c>
      <c r="ET1629">
        <v>0</v>
      </c>
      <c r="EU1629">
        <v>0</v>
      </c>
      <c r="EV1629">
        <v>0</v>
      </c>
      <c r="EW1629">
        <v>0</v>
      </c>
      <c r="EX1629">
        <v>0</v>
      </c>
      <c r="FQ1629">
        <v>0</v>
      </c>
      <c r="FR1629">
        <f t="shared" si="1455"/>
        <v>0</v>
      </c>
      <c r="FS1629">
        <v>0</v>
      </c>
      <c r="FX1629">
        <v>104</v>
      </c>
      <c r="FY1629">
        <v>79</v>
      </c>
      <c r="GA1629" t="s">
        <v>3</v>
      </c>
      <c r="GD1629">
        <v>0</v>
      </c>
      <c r="GF1629">
        <v>-1577770690</v>
      </c>
      <c r="GG1629">
        <v>2</v>
      </c>
      <c r="GH1629">
        <v>1</v>
      </c>
      <c r="GI1629">
        <v>3</v>
      </c>
      <c r="GJ1629">
        <v>0</v>
      </c>
      <c r="GK1629">
        <f>ROUND(R1629*(R12)/100,2)</f>
        <v>0</v>
      </c>
      <c r="GL1629">
        <f t="shared" si="1456"/>
        <v>0</v>
      </c>
      <c r="GM1629">
        <f t="shared" si="1457"/>
        <v>305.98</v>
      </c>
      <c r="GN1629">
        <f t="shared" si="1458"/>
        <v>305.98</v>
      </c>
      <c r="GO1629">
        <f t="shared" si="1459"/>
        <v>0</v>
      </c>
      <c r="GP1629">
        <f t="shared" si="1460"/>
        <v>0</v>
      </c>
      <c r="GR1629">
        <v>0</v>
      </c>
      <c r="GS1629">
        <v>3</v>
      </c>
      <c r="GT1629">
        <v>0</v>
      </c>
      <c r="GU1629" t="s">
        <v>3</v>
      </c>
      <c r="GV1629">
        <f t="shared" si="1461"/>
        <v>0</v>
      </c>
      <c r="GW1629">
        <v>1</v>
      </c>
      <c r="GX1629">
        <f t="shared" si="1462"/>
        <v>0</v>
      </c>
      <c r="HA1629">
        <v>0</v>
      </c>
      <c r="HB1629">
        <v>0</v>
      </c>
      <c r="HC1629">
        <f t="shared" si="1463"/>
        <v>0</v>
      </c>
      <c r="HE1629" t="s">
        <v>3</v>
      </c>
      <c r="HF1629" t="s">
        <v>3</v>
      </c>
      <c r="HM1629" t="s">
        <v>3</v>
      </c>
      <c r="HN1629" t="s">
        <v>3</v>
      </c>
      <c r="HO1629" t="s">
        <v>3</v>
      </c>
      <c r="HP1629" t="s">
        <v>3</v>
      </c>
      <c r="HQ1629" t="s">
        <v>3</v>
      </c>
      <c r="IK1629">
        <v>0</v>
      </c>
    </row>
    <row r="1631" spans="1:245" x14ac:dyDescent="0.2">
      <c r="A1631" s="1">
        <v>5</v>
      </c>
      <c r="B1631" s="1">
        <v>1</v>
      </c>
      <c r="C1631" s="1"/>
      <c r="D1631" s="1">
        <f>ROW(A1643)</f>
        <v>1643</v>
      </c>
      <c r="E1631" s="1"/>
      <c r="F1631" s="1" t="s">
        <v>17</v>
      </c>
      <c r="G1631" s="1" t="s">
        <v>154</v>
      </c>
      <c r="H1631" s="1" t="s">
        <v>3</v>
      </c>
      <c r="I1631" s="1">
        <v>0</v>
      </c>
      <c r="J1631" s="1"/>
      <c r="K1631" s="1">
        <v>-1</v>
      </c>
      <c r="L1631" s="1"/>
      <c r="M1631" s="1" t="s">
        <v>3</v>
      </c>
      <c r="N1631" s="1"/>
      <c r="O1631" s="1"/>
      <c r="P1631" s="1"/>
      <c r="Q1631" s="1"/>
      <c r="R1631" s="1"/>
      <c r="S1631" s="1">
        <v>0</v>
      </c>
      <c r="T1631" s="1"/>
      <c r="U1631" s="1" t="s">
        <v>3</v>
      </c>
      <c r="V1631" s="1">
        <v>0</v>
      </c>
      <c r="W1631" s="1"/>
      <c r="X1631" s="1"/>
      <c r="Y1631" s="1"/>
      <c r="Z1631" s="1"/>
      <c r="AA1631" s="1"/>
      <c r="AB1631" s="1" t="s">
        <v>3</v>
      </c>
      <c r="AC1631" s="1" t="s">
        <v>3</v>
      </c>
      <c r="AD1631" s="1" t="s">
        <v>3</v>
      </c>
      <c r="AE1631" s="1" t="s">
        <v>3</v>
      </c>
      <c r="AF1631" s="1" t="s">
        <v>3</v>
      </c>
      <c r="AG1631" s="1" t="s">
        <v>3</v>
      </c>
      <c r="AH1631" s="1"/>
      <c r="AI1631" s="1"/>
      <c r="AJ1631" s="1"/>
      <c r="AK1631" s="1"/>
      <c r="AL1631" s="1"/>
      <c r="AM1631" s="1"/>
      <c r="AN1631" s="1"/>
      <c r="AO1631" s="1"/>
      <c r="AP1631" s="1" t="s">
        <v>3</v>
      </c>
      <c r="AQ1631" s="1" t="s">
        <v>3</v>
      </c>
      <c r="AR1631" s="1" t="s">
        <v>3</v>
      </c>
      <c r="AS1631" s="1"/>
      <c r="AT1631" s="1"/>
      <c r="AU1631" s="1"/>
      <c r="AV1631" s="1"/>
      <c r="AW1631" s="1"/>
      <c r="AX1631" s="1"/>
      <c r="AY1631" s="1"/>
      <c r="AZ1631" s="1" t="s">
        <v>3</v>
      </c>
      <c r="BA1631" s="1"/>
      <c r="BB1631" s="1" t="s">
        <v>3</v>
      </c>
      <c r="BC1631" s="1" t="s">
        <v>3</v>
      </c>
      <c r="BD1631" s="1" t="s">
        <v>3</v>
      </c>
      <c r="BE1631" s="1" t="s">
        <v>3</v>
      </c>
      <c r="BF1631" s="1" t="s">
        <v>3</v>
      </c>
      <c r="BG1631" s="1" t="s">
        <v>3</v>
      </c>
      <c r="BH1631" s="1" t="s">
        <v>3</v>
      </c>
      <c r="BI1631" s="1" t="s">
        <v>3</v>
      </c>
      <c r="BJ1631" s="1" t="s">
        <v>3</v>
      </c>
      <c r="BK1631" s="1" t="s">
        <v>3</v>
      </c>
      <c r="BL1631" s="1" t="s">
        <v>3</v>
      </c>
      <c r="BM1631" s="1" t="s">
        <v>3</v>
      </c>
      <c r="BN1631" s="1" t="s">
        <v>3</v>
      </c>
      <c r="BO1631" s="1" t="s">
        <v>3</v>
      </c>
      <c r="BP1631" s="1" t="s">
        <v>3</v>
      </c>
      <c r="BQ1631" s="1"/>
      <c r="BR1631" s="1"/>
      <c r="BS1631" s="1"/>
      <c r="BT1631" s="1"/>
      <c r="BU1631" s="1"/>
      <c r="BV1631" s="1"/>
      <c r="BW1631" s="1"/>
      <c r="BX1631" s="1">
        <v>0</v>
      </c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>
        <v>0</v>
      </c>
    </row>
    <row r="1633" spans="1:245" x14ac:dyDescent="0.2">
      <c r="A1633" s="2">
        <v>52</v>
      </c>
      <c r="B1633" s="2">
        <f t="shared" ref="B1633:G1633" si="1464">B1643</f>
        <v>1</v>
      </c>
      <c r="C1633" s="2">
        <f t="shared" si="1464"/>
        <v>5</v>
      </c>
      <c r="D1633" s="2">
        <f t="shared" si="1464"/>
        <v>1631</v>
      </c>
      <c r="E1633" s="2">
        <f t="shared" si="1464"/>
        <v>0</v>
      </c>
      <c r="F1633" s="2" t="str">
        <f t="shared" si="1464"/>
        <v>Новый подраздел</v>
      </c>
      <c r="G1633" s="2" t="str">
        <f t="shared" si="1464"/>
        <v>Кровля тех. этажа в/о В/5-9</v>
      </c>
      <c r="H1633" s="2"/>
      <c r="I1633" s="2"/>
      <c r="J1633" s="2"/>
      <c r="K1633" s="2"/>
      <c r="L1633" s="2"/>
      <c r="M1633" s="2"/>
      <c r="N1633" s="2"/>
      <c r="O1633" s="2">
        <f t="shared" ref="O1633:AT1633" si="1465">O1643</f>
        <v>233.02</v>
      </c>
      <c r="P1633" s="2">
        <f t="shared" si="1465"/>
        <v>0</v>
      </c>
      <c r="Q1633" s="2">
        <f t="shared" si="1465"/>
        <v>0</v>
      </c>
      <c r="R1633" s="2">
        <f t="shared" si="1465"/>
        <v>0</v>
      </c>
      <c r="S1633" s="2">
        <f t="shared" si="1465"/>
        <v>233.02</v>
      </c>
      <c r="T1633" s="2">
        <f t="shared" si="1465"/>
        <v>0</v>
      </c>
      <c r="U1633" s="2">
        <f t="shared" si="1465"/>
        <v>0.8438460000000001</v>
      </c>
      <c r="V1633" s="2">
        <f t="shared" si="1465"/>
        <v>0</v>
      </c>
      <c r="W1633" s="2">
        <f t="shared" si="1465"/>
        <v>0</v>
      </c>
      <c r="X1633" s="2">
        <f t="shared" si="1465"/>
        <v>170.49</v>
      </c>
      <c r="Y1633" s="2">
        <f t="shared" si="1465"/>
        <v>95.53</v>
      </c>
      <c r="Z1633" s="2">
        <f t="shared" si="1465"/>
        <v>0</v>
      </c>
      <c r="AA1633" s="2">
        <f t="shared" si="1465"/>
        <v>0</v>
      </c>
      <c r="AB1633" s="2">
        <f t="shared" si="1465"/>
        <v>233.02</v>
      </c>
      <c r="AC1633" s="2">
        <f t="shared" si="1465"/>
        <v>0</v>
      </c>
      <c r="AD1633" s="2">
        <f t="shared" si="1465"/>
        <v>0</v>
      </c>
      <c r="AE1633" s="2">
        <f t="shared" si="1465"/>
        <v>0</v>
      </c>
      <c r="AF1633" s="2">
        <f t="shared" si="1465"/>
        <v>233.02</v>
      </c>
      <c r="AG1633" s="2">
        <f t="shared" si="1465"/>
        <v>0</v>
      </c>
      <c r="AH1633" s="2">
        <f t="shared" si="1465"/>
        <v>0.8438460000000001</v>
      </c>
      <c r="AI1633" s="2">
        <f t="shared" si="1465"/>
        <v>0</v>
      </c>
      <c r="AJ1633" s="2">
        <f t="shared" si="1465"/>
        <v>0</v>
      </c>
      <c r="AK1633" s="2">
        <f t="shared" si="1465"/>
        <v>170.49</v>
      </c>
      <c r="AL1633" s="2">
        <f t="shared" si="1465"/>
        <v>95.53</v>
      </c>
      <c r="AM1633" s="2">
        <f t="shared" si="1465"/>
        <v>0</v>
      </c>
      <c r="AN1633" s="2">
        <f t="shared" si="1465"/>
        <v>0</v>
      </c>
      <c r="AO1633" s="2">
        <f t="shared" si="1465"/>
        <v>0</v>
      </c>
      <c r="AP1633" s="2">
        <f t="shared" si="1465"/>
        <v>0</v>
      </c>
      <c r="AQ1633" s="2">
        <f t="shared" si="1465"/>
        <v>0</v>
      </c>
      <c r="AR1633" s="2">
        <f t="shared" si="1465"/>
        <v>499.04</v>
      </c>
      <c r="AS1633" s="2">
        <f t="shared" si="1465"/>
        <v>499.04</v>
      </c>
      <c r="AT1633" s="2">
        <f t="shared" si="1465"/>
        <v>0</v>
      </c>
      <c r="AU1633" s="2">
        <f t="shared" ref="AU1633:BZ1633" si="1466">AU1643</f>
        <v>0</v>
      </c>
      <c r="AV1633" s="2">
        <f t="shared" si="1466"/>
        <v>0</v>
      </c>
      <c r="AW1633" s="2">
        <f t="shared" si="1466"/>
        <v>0</v>
      </c>
      <c r="AX1633" s="2">
        <f t="shared" si="1466"/>
        <v>0</v>
      </c>
      <c r="AY1633" s="2">
        <f t="shared" si="1466"/>
        <v>0</v>
      </c>
      <c r="AZ1633" s="2">
        <f t="shared" si="1466"/>
        <v>0</v>
      </c>
      <c r="BA1633" s="2">
        <f t="shared" si="1466"/>
        <v>0</v>
      </c>
      <c r="BB1633" s="2">
        <f t="shared" si="1466"/>
        <v>0</v>
      </c>
      <c r="BC1633" s="2">
        <f t="shared" si="1466"/>
        <v>0</v>
      </c>
      <c r="BD1633" s="2">
        <f t="shared" si="1466"/>
        <v>0</v>
      </c>
      <c r="BE1633" s="2">
        <f t="shared" si="1466"/>
        <v>0</v>
      </c>
      <c r="BF1633" s="2">
        <f t="shared" si="1466"/>
        <v>0</v>
      </c>
      <c r="BG1633" s="2">
        <f t="shared" si="1466"/>
        <v>0</v>
      </c>
      <c r="BH1633" s="2">
        <f t="shared" si="1466"/>
        <v>0</v>
      </c>
      <c r="BI1633" s="2">
        <f t="shared" si="1466"/>
        <v>0</v>
      </c>
      <c r="BJ1633" s="2">
        <f t="shared" si="1466"/>
        <v>0</v>
      </c>
      <c r="BK1633" s="2">
        <f t="shared" si="1466"/>
        <v>0</v>
      </c>
      <c r="BL1633" s="2">
        <f t="shared" si="1466"/>
        <v>0</v>
      </c>
      <c r="BM1633" s="2">
        <f t="shared" si="1466"/>
        <v>0</v>
      </c>
      <c r="BN1633" s="2">
        <f t="shared" si="1466"/>
        <v>0</v>
      </c>
      <c r="BO1633" s="2">
        <f t="shared" si="1466"/>
        <v>0</v>
      </c>
      <c r="BP1633" s="2">
        <f t="shared" si="1466"/>
        <v>0</v>
      </c>
      <c r="BQ1633" s="2">
        <f t="shared" si="1466"/>
        <v>0</v>
      </c>
      <c r="BR1633" s="2">
        <f t="shared" si="1466"/>
        <v>0</v>
      </c>
      <c r="BS1633" s="2">
        <f t="shared" si="1466"/>
        <v>0</v>
      </c>
      <c r="BT1633" s="2">
        <f t="shared" si="1466"/>
        <v>0</v>
      </c>
      <c r="BU1633" s="2">
        <f t="shared" si="1466"/>
        <v>0</v>
      </c>
      <c r="BV1633" s="2">
        <f t="shared" si="1466"/>
        <v>0</v>
      </c>
      <c r="BW1633" s="2">
        <f t="shared" si="1466"/>
        <v>0</v>
      </c>
      <c r="BX1633" s="2">
        <f t="shared" si="1466"/>
        <v>0</v>
      </c>
      <c r="BY1633" s="2">
        <f t="shared" si="1466"/>
        <v>0</v>
      </c>
      <c r="BZ1633" s="2">
        <f t="shared" si="1466"/>
        <v>0</v>
      </c>
      <c r="CA1633" s="2">
        <f t="shared" ref="CA1633:DF1633" si="1467">CA1643</f>
        <v>499.04</v>
      </c>
      <c r="CB1633" s="2">
        <f t="shared" si="1467"/>
        <v>499.04</v>
      </c>
      <c r="CC1633" s="2">
        <f t="shared" si="1467"/>
        <v>0</v>
      </c>
      <c r="CD1633" s="2">
        <f t="shared" si="1467"/>
        <v>0</v>
      </c>
      <c r="CE1633" s="2">
        <f t="shared" si="1467"/>
        <v>0</v>
      </c>
      <c r="CF1633" s="2">
        <f t="shared" si="1467"/>
        <v>0</v>
      </c>
      <c r="CG1633" s="2">
        <f t="shared" si="1467"/>
        <v>0</v>
      </c>
      <c r="CH1633" s="2">
        <f t="shared" si="1467"/>
        <v>0</v>
      </c>
      <c r="CI1633" s="2">
        <f t="shared" si="1467"/>
        <v>0</v>
      </c>
      <c r="CJ1633" s="2">
        <f t="shared" si="1467"/>
        <v>0</v>
      </c>
      <c r="CK1633" s="2">
        <f t="shared" si="1467"/>
        <v>0</v>
      </c>
      <c r="CL1633" s="2">
        <f t="shared" si="1467"/>
        <v>0</v>
      </c>
      <c r="CM1633" s="2">
        <f t="shared" si="1467"/>
        <v>0</v>
      </c>
      <c r="CN1633" s="2">
        <f t="shared" si="1467"/>
        <v>0</v>
      </c>
      <c r="CO1633" s="2">
        <f t="shared" si="1467"/>
        <v>0</v>
      </c>
      <c r="CP1633" s="2">
        <f t="shared" si="1467"/>
        <v>0</v>
      </c>
      <c r="CQ1633" s="2">
        <f t="shared" si="1467"/>
        <v>0</v>
      </c>
      <c r="CR1633" s="2">
        <f t="shared" si="1467"/>
        <v>0</v>
      </c>
      <c r="CS1633" s="2">
        <f t="shared" si="1467"/>
        <v>0</v>
      </c>
      <c r="CT1633" s="2">
        <f t="shared" si="1467"/>
        <v>0</v>
      </c>
      <c r="CU1633" s="2">
        <f t="shared" si="1467"/>
        <v>0</v>
      </c>
      <c r="CV1633" s="2">
        <f t="shared" si="1467"/>
        <v>0</v>
      </c>
      <c r="CW1633" s="2">
        <f t="shared" si="1467"/>
        <v>0</v>
      </c>
      <c r="CX1633" s="2">
        <f t="shared" si="1467"/>
        <v>0</v>
      </c>
      <c r="CY1633" s="2">
        <f t="shared" si="1467"/>
        <v>0</v>
      </c>
      <c r="CZ1633" s="2">
        <f t="shared" si="1467"/>
        <v>0</v>
      </c>
      <c r="DA1633" s="2">
        <f t="shared" si="1467"/>
        <v>0</v>
      </c>
      <c r="DB1633" s="2">
        <f t="shared" si="1467"/>
        <v>0</v>
      </c>
      <c r="DC1633" s="2">
        <f t="shared" si="1467"/>
        <v>0</v>
      </c>
      <c r="DD1633" s="2">
        <f t="shared" si="1467"/>
        <v>0</v>
      </c>
      <c r="DE1633" s="2">
        <f t="shared" si="1467"/>
        <v>0</v>
      </c>
      <c r="DF1633" s="2">
        <f t="shared" si="1467"/>
        <v>0</v>
      </c>
      <c r="DG1633" s="3">
        <f t="shared" ref="DG1633:EL1633" si="1468">DG1643</f>
        <v>0</v>
      </c>
      <c r="DH1633" s="3">
        <f t="shared" si="1468"/>
        <v>0</v>
      </c>
      <c r="DI1633" s="3">
        <f t="shared" si="1468"/>
        <v>0</v>
      </c>
      <c r="DJ1633" s="3">
        <f t="shared" si="1468"/>
        <v>0</v>
      </c>
      <c r="DK1633" s="3">
        <f t="shared" si="1468"/>
        <v>0</v>
      </c>
      <c r="DL1633" s="3">
        <f t="shared" si="1468"/>
        <v>0</v>
      </c>
      <c r="DM1633" s="3">
        <f t="shared" si="1468"/>
        <v>0</v>
      </c>
      <c r="DN1633" s="3">
        <f t="shared" si="1468"/>
        <v>0</v>
      </c>
      <c r="DO1633" s="3">
        <f t="shared" si="1468"/>
        <v>0</v>
      </c>
      <c r="DP1633" s="3">
        <f t="shared" si="1468"/>
        <v>0</v>
      </c>
      <c r="DQ1633" s="3">
        <f t="shared" si="1468"/>
        <v>0</v>
      </c>
      <c r="DR1633" s="3">
        <f t="shared" si="1468"/>
        <v>0</v>
      </c>
      <c r="DS1633" s="3">
        <f t="shared" si="1468"/>
        <v>0</v>
      </c>
      <c r="DT1633" s="3">
        <f t="shared" si="1468"/>
        <v>0</v>
      </c>
      <c r="DU1633" s="3">
        <f t="shared" si="1468"/>
        <v>0</v>
      </c>
      <c r="DV1633" s="3">
        <f t="shared" si="1468"/>
        <v>0</v>
      </c>
      <c r="DW1633" s="3">
        <f t="shared" si="1468"/>
        <v>0</v>
      </c>
      <c r="DX1633" s="3">
        <f t="shared" si="1468"/>
        <v>0</v>
      </c>
      <c r="DY1633" s="3">
        <f t="shared" si="1468"/>
        <v>0</v>
      </c>
      <c r="DZ1633" s="3">
        <f t="shared" si="1468"/>
        <v>0</v>
      </c>
      <c r="EA1633" s="3">
        <f t="shared" si="1468"/>
        <v>0</v>
      </c>
      <c r="EB1633" s="3">
        <f t="shared" si="1468"/>
        <v>0</v>
      </c>
      <c r="EC1633" s="3">
        <f t="shared" si="1468"/>
        <v>0</v>
      </c>
      <c r="ED1633" s="3">
        <f t="shared" si="1468"/>
        <v>0</v>
      </c>
      <c r="EE1633" s="3">
        <f t="shared" si="1468"/>
        <v>0</v>
      </c>
      <c r="EF1633" s="3">
        <f t="shared" si="1468"/>
        <v>0</v>
      </c>
      <c r="EG1633" s="3">
        <f t="shared" si="1468"/>
        <v>0</v>
      </c>
      <c r="EH1633" s="3">
        <f t="shared" si="1468"/>
        <v>0</v>
      </c>
      <c r="EI1633" s="3">
        <f t="shared" si="1468"/>
        <v>0</v>
      </c>
      <c r="EJ1633" s="3">
        <f t="shared" si="1468"/>
        <v>0</v>
      </c>
      <c r="EK1633" s="3">
        <f t="shared" si="1468"/>
        <v>0</v>
      </c>
      <c r="EL1633" s="3">
        <f t="shared" si="1468"/>
        <v>0</v>
      </c>
      <c r="EM1633" s="3">
        <f t="shared" ref="EM1633:FR1633" si="1469">EM1643</f>
        <v>0</v>
      </c>
      <c r="EN1633" s="3">
        <f t="shared" si="1469"/>
        <v>0</v>
      </c>
      <c r="EO1633" s="3">
        <f t="shared" si="1469"/>
        <v>0</v>
      </c>
      <c r="EP1633" s="3">
        <f t="shared" si="1469"/>
        <v>0</v>
      </c>
      <c r="EQ1633" s="3">
        <f t="shared" si="1469"/>
        <v>0</v>
      </c>
      <c r="ER1633" s="3">
        <f t="shared" si="1469"/>
        <v>0</v>
      </c>
      <c r="ES1633" s="3">
        <f t="shared" si="1469"/>
        <v>0</v>
      </c>
      <c r="ET1633" s="3">
        <f t="shared" si="1469"/>
        <v>0</v>
      </c>
      <c r="EU1633" s="3">
        <f t="shared" si="1469"/>
        <v>0</v>
      </c>
      <c r="EV1633" s="3">
        <f t="shared" si="1469"/>
        <v>0</v>
      </c>
      <c r="EW1633" s="3">
        <f t="shared" si="1469"/>
        <v>0</v>
      </c>
      <c r="EX1633" s="3">
        <f t="shared" si="1469"/>
        <v>0</v>
      </c>
      <c r="EY1633" s="3">
        <f t="shared" si="1469"/>
        <v>0</v>
      </c>
      <c r="EZ1633" s="3">
        <f t="shared" si="1469"/>
        <v>0</v>
      </c>
      <c r="FA1633" s="3">
        <f t="shared" si="1469"/>
        <v>0</v>
      </c>
      <c r="FB1633" s="3">
        <f t="shared" si="1469"/>
        <v>0</v>
      </c>
      <c r="FC1633" s="3">
        <f t="shared" si="1469"/>
        <v>0</v>
      </c>
      <c r="FD1633" s="3">
        <f t="shared" si="1469"/>
        <v>0</v>
      </c>
      <c r="FE1633" s="3">
        <f t="shared" si="1469"/>
        <v>0</v>
      </c>
      <c r="FF1633" s="3">
        <f t="shared" si="1469"/>
        <v>0</v>
      </c>
      <c r="FG1633" s="3">
        <f t="shared" si="1469"/>
        <v>0</v>
      </c>
      <c r="FH1633" s="3">
        <f t="shared" si="1469"/>
        <v>0</v>
      </c>
      <c r="FI1633" s="3">
        <f t="shared" si="1469"/>
        <v>0</v>
      </c>
      <c r="FJ1633" s="3">
        <f t="shared" si="1469"/>
        <v>0</v>
      </c>
      <c r="FK1633" s="3">
        <f t="shared" si="1469"/>
        <v>0</v>
      </c>
      <c r="FL1633" s="3">
        <f t="shared" si="1469"/>
        <v>0</v>
      </c>
      <c r="FM1633" s="3">
        <f t="shared" si="1469"/>
        <v>0</v>
      </c>
      <c r="FN1633" s="3">
        <f t="shared" si="1469"/>
        <v>0</v>
      </c>
      <c r="FO1633" s="3">
        <f t="shared" si="1469"/>
        <v>0</v>
      </c>
      <c r="FP1633" s="3">
        <f t="shared" si="1469"/>
        <v>0</v>
      </c>
      <c r="FQ1633" s="3">
        <f t="shared" si="1469"/>
        <v>0</v>
      </c>
      <c r="FR1633" s="3">
        <f t="shared" si="1469"/>
        <v>0</v>
      </c>
      <c r="FS1633" s="3">
        <f t="shared" ref="FS1633:GX1633" si="1470">FS1643</f>
        <v>0</v>
      </c>
      <c r="FT1633" s="3">
        <f t="shared" si="1470"/>
        <v>0</v>
      </c>
      <c r="FU1633" s="3">
        <f t="shared" si="1470"/>
        <v>0</v>
      </c>
      <c r="FV1633" s="3">
        <f t="shared" si="1470"/>
        <v>0</v>
      </c>
      <c r="FW1633" s="3">
        <f t="shared" si="1470"/>
        <v>0</v>
      </c>
      <c r="FX1633" s="3">
        <f t="shared" si="1470"/>
        <v>0</v>
      </c>
      <c r="FY1633" s="3">
        <f t="shared" si="1470"/>
        <v>0</v>
      </c>
      <c r="FZ1633" s="3">
        <f t="shared" si="1470"/>
        <v>0</v>
      </c>
      <c r="GA1633" s="3">
        <f t="shared" si="1470"/>
        <v>0</v>
      </c>
      <c r="GB1633" s="3">
        <f t="shared" si="1470"/>
        <v>0</v>
      </c>
      <c r="GC1633" s="3">
        <f t="shared" si="1470"/>
        <v>0</v>
      </c>
      <c r="GD1633" s="3">
        <f t="shared" si="1470"/>
        <v>0</v>
      </c>
      <c r="GE1633" s="3">
        <f t="shared" si="1470"/>
        <v>0</v>
      </c>
      <c r="GF1633" s="3">
        <f t="shared" si="1470"/>
        <v>0</v>
      </c>
      <c r="GG1633" s="3">
        <f t="shared" si="1470"/>
        <v>0</v>
      </c>
      <c r="GH1633" s="3">
        <f t="shared" si="1470"/>
        <v>0</v>
      </c>
      <c r="GI1633" s="3">
        <f t="shared" si="1470"/>
        <v>0</v>
      </c>
      <c r="GJ1633" s="3">
        <f t="shared" si="1470"/>
        <v>0</v>
      </c>
      <c r="GK1633" s="3">
        <f t="shared" si="1470"/>
        <v>0</v>
      </c>
      <c r="GL1633" s="3">
        <f t="shared" si="1470"/>
        <v>0</v>
      </c>
      <c r="GM1633" s="3">
        <f t="shared" si="1470"/>
        <v>0</v>
      </c>
      <c r="GN1633" s="3">
        <f t="shared" si="1470"/>
        <v>0</v>
      </c>
      <c r="GO1633" s="3">
        <f t="shared" si="1470"/>
        <v>0</v>
      </c>
      <c r="GP1633" s="3">
        <f t="shared" si="1470"/>
        <v>0</v>
      </c>
      <c r="GQ1633" s="3">
        <f t="shared" si="1470"/>
        <v>0</v>
      </c>
      <c r="GR1633" s="3">
        <f t="shared" si="1470"/>
        <v>0</v>
      </c>
      <c r="GS1633" s="3">
        <f t="shared" si="1470"/>
        <v>0</v>
      </c>
      <c r="GT1633" s="3">
        <f t="shared" si="1470"/>
        <v>0</v>
      </c>
      <c r="GU1633" s="3">
        <f t="shared" si="1470"/>
        <v>0</v>
      </c>
      <c r="GV1633" s="3">
        <f t="shared" si="1470"/>
        <v>0</v>
      </c>
      <c r="GW1633" s="3">
        <f t="shared" si="1470"/>
        <v>0</v>
      </c>
      <c r="GX1633" s="3">
        <f t="shared" si="1470"/>
        <v>0</v>
      </c>
    </row>
    <row r="1635" spans="1:245" x14ac:dyDescent="0.2">
      <c r="A1635">
        <v>17</v>
      </c>
      <c r="B1635">
        <v>1</v>
      </c>
      <c r="C1635">
        <f>ROW(SmtRes!A767)</f>
        <v>767</v>
      </c>
      <c r="D1635">
        <f>ROW(EtalonRes!A812)</f>
        <v>812</v>
      </c>
      <c r="E1635" t="s">
        <v>19</v>
      </c>
      <c r="F1635" t="s">
        <v>20</v>
      </c>
      <c r="G1635" t="s">
        <v>21</v>
      </c>
      <c r="H1635" t="s">
        <v>22</v>
      </c>
      <c r="I1635">
        <f>ROUND(0.63/100,9)</f>
        <v>6.3E-3</v>
      </c>
      <c r="J1635">
        <v>0</v>
      </c>
      <c r="K1635">
        <f>ROUND(0.63/100,9)</f>
        <v>6.3E-3</v>
      </c>
      <c r="O1635">
        <f t="shared" ref="O1635:O1641" si="1471">ROUND(CP1635,2)</f>
        <v>97.64</v>
      </c>
      <c r="P1635">
        <f t="shared" ref="P1635:P1641" si="1472">ROUND((ROUND((AC1635*AW1635*I1635),2)*BC1635),2)</f>
        <v>0</v>
      </c>
      <c r="Q1635">
        <f t="shared" ref="Q1635:Q1641" si="1473">(ROUND((ROUND(((ET1635)*AV1635*I1635),2)*BB1635),2)+ROUND((ROUND(((AE1635-(EU1635))*AV1635*I1635),2)*BS1635),2))</f>
        <v>0</v>
      </c>
      <c r="R1635">
        <f t="shared" ref="R1635:R1641" si="1474">ROUND((ROUND((AE1635*AV1635*I1635),2)*BS1635),2)</f>
        <v>0</v>
      </c>
      <c r="S1635">
        <f t="shared" ref="S1635:S1641" si="1475">ROUND((ROUND((AF1635*AV1635*I1635),2)*BA1635),2)</f>
        <v>97.64</v>
      </c>
      <c r="T1635">
        <f t="shared" ref="T1635:T1641" si="1476">ROUND(CU1635*I1635,2)</f>
        <v>0</v>
      </c>
      <c r="U1635">
        <f t="shared" ref="U1635:U1641" si="1477">CV1635*I1635</f>
        <v>0.36225000000000002</v>
      </c>
      <c r="V1635">
        <f t="shared" ref="V1635:V1641" si="1478">CW1635*I1635</f>
        <v>0</v>
      </c>
      <c r="W1635">
        <f t="shared" ref="W1635:W1641" si="1479">ROUND(CX1635*I1635,2)</f>
        <v>0</v>
      </c>
      <c r="X1635">
        <f t="shared" ref="X1635:Y1641" si="1480">ROUND(CY1635,2)</f>
        <v>68.349999999999994</v>
      </c>
      <c r="Y1635">
        <f t="shared" si="1480"/>
        <v>40.03</v>
      </c>
      <c r="AA1635">
        <v>55282325</v>
      </c>
      <c r="AB1635">
        <f t="shared" ref="AB1635:AB1641" si="1481">ROUND((AC1635+AD1635+AF1635),6)</f>
        <v>587.65</v>
      </c>
      <c r="AC1635">
        <f t="shared" ref="AC1635:AC1641" si="1482">ROUND((ES1635),6)</f>
        <v>0</v>
      </c>
      <c r="AD1635">
        <f t="shared" ref="AD1635:AD1641" si="1483">ROUND((((ET1635)-(EU1635))+AE1635),6)</f>
        <v>0</v>
      </c>
      <c r="AE1635">
        <f t="shared" ref="AE1635:AF1641" si="1484">ROUND((EU1635),6)</f>
        <v>0</v>
      </c>
      <c r="AF1635">
        <f t="shared" si="1484"/>
        <v>587.65</v>
      </c>
      <c r="AG1635">
        <f t="shared" ref="AG1635:AG1641" si="1485">ROUND((AP1635),6)</f>
        <v>0</v>
      </c>
      <c r="AH1635">
        <f t="shared" ref="AH1635:AI1641" si="1486">(EW1635)</f>
        <v>57.5</v>
      </c>
      <c r="AI1635">
        <f t="shared" si="1486"/>
        <v>0</v>
      </c>
      <c r="AJ1635">
        <f t="shared" ref="AJ1635:AJ1641" si="1487">(AS1635)</f>
        <v>0</v>
      </c>
      <c r="AK1635">
        <v>587.65</v>
      </c>
      <c r="AL1635">
        <v>0</v>
      </c>
      <c r="AM1635">
        <v>0</v>
      </c>
      <c r="AN1635">
        <v>0</v>
      </c>
      <c r="AO1635">
        <v>587.65</v>
      </c>
      <c r="AP1635">
        <v>0</v>
      </c>
      <c r="AQ1635">
        <v>57.5</v>
      </c>
      <c r="AR1635">
        <v>0</v>
      </c>
      <c r="AS1635">
        <v>0</v>
      </c>
      <c r="AT1635">
        <v>70</v>
      </c>
      <c r="AU1635">
        <v>41</v>
      </c>
      <c r="AV1635">
        <v>1</v>
      </c>
      <c r="AW1635">
        <v>1</v>
      </c>
      <c r="AZ1635">
        <v>1</v>
      </c>
      <c r="BA1635">
        <v>26.39</v>
      </c>
      <c r="BB1635">
        <v>1</v>
      </c>
      <c r="BC1635">
        <v>1</v>
      </c>
      <c r="BD1635" t="s">
        <v>3</v>
      </c>
      <c r="BE1635" t="s">
        <v>3</v>
      </c>
      <c r="BF1635" t="s">
        <v>3</v>
      </c>
      <c r="BG1635" t="s">
        <v>3</v>
      </c>
      <c r="BH1635">
        <v>0</v>
      </c>
      <c r="BI1635">
        <v>1</v>
      </c>
      <c r="BJ1635" t="s">
        <v>23</v>
      </c>
      <c r="BM1635">
        <v>456</v>
      </c>
      <c r="BN1635">
        <v>0</v>
      </c>
      <c r="BO1635" t="s">
        <v>20</v>
      </c>
      <c r="BP1635">
        <v>1</v>
      </c>
      <c r="BQ1635">
        <v>60</v>
      </c>
      <c r="BR1635">
        <v>0</v>
      </c>
      <c r="BS1635">
        <v>26.39</v>
      </c>
      <c r="BT1635">
        <v>1</v>
      </c>
      <c r="BU1635">
        <v>1</v>
      </c>
      <c r="BV1635">
        <v>1</v>
      </c>
      <c r="BW1635">
        <v>1</v>
      </c>
      <c r="BX1635">
        <v>1</v>
      </c>
      <c r="BY1635" t="s">
        <v>3</v>
      </c>
      <c r="BZ1635">
        <v>70</v>
      </c>
      <c r="CA1635">
        <v>41</v>
      </c>
      <c r="CB1635" t="s">
        <v>3</v>
      </c>
      <c r="CE1635">
        <v>30</v>
      </c>
      <c r="CF1635">
        <v>0</v>
      </c>
      <c r="CG1635">
        <v>0</v>
      </c>
      <c r="CM1635">
        <v>0</v>
      </c>
      <c r="CN1635" t="s">
        <v>3</v>
      </c>
      <c r="CO1635">
        <v>0</v>
      </c>
      <c r="CP1635">
        <f t="shared" ref="CP1635:CP1641" si="1488">(P1635+Q1635+S1635)</f>
        <v>97.64</v>
      </c>
      <c r="CQ1635">
        <f t="shared" ref="CQ1635:CQ1641" si="1489">ROUND((ROUND((AC1635*AW1635*1),2)*BC1635),2)</f>
        <v>0</v>
      </c>
      <c r="CR1635">
        <f t="shared" ref="CR1635:CR1641" si="1490">(ROUND((ROUND(((ET1635)*AV1635*1),2)*BB1635),2)+ROUND((ROUND(((AE1635-(EU1635))*AV1635*1),2)*BS1635),2))</f>
        <v>0</v>
      </c>
      <c r="CS1635">
        <f t="shared" ref="CS1635:CS1641" si="1491">ROUND((ROUND((AE1635*AV1635*1),2)*BS1635),2)</f>
        <v>0</v>
      </c>
      <c r="CT1635">
        <f t="shared" ref="CT1635:CT1641" si="1492">ROUND((ROUND((AF1635*AV1635*1),2)*BA1635),2)</f>
        <v>15508.08</v>
      </c>
      <c r="CU1635">
        <f t="shared" ref="CU1635:CU1641" si="1493">AG1635</f>
        <v>0</v>
      </c>
      <c r="CV1635">
        <f t="shared" ref="CV1635:CV1641" si="1494">(AH1635*AV1635)</f>
        <v>57.5</v>
      </c>
      <c r="CW1635">
        <f t="shared" ref="CW1635:CX1641" si="1495">AI1635</f>
        <v>0</v>
      </c>
      <c r="CX1635">
        <f t="shared" si="1495"/>
        <v>0</v>
      </c>
      <c r="CY1635">
        <f t="shared" ref="CY1635:CY1641" si="1496">S1635*(BZ1635/100)</f>
        <v>68.347999999999999</v>
      </c>
      <c r="CZ1635">
        <f t="shared" ref="CZ1635:CZ1641" si="1497">S1635*(CA1635/100)</f>
        <v>40.032399999999996</v>
      </c>
      <c r="DC1635" t="s">
        <v>3</v>
      </c>
      <c r="DD1635" t="s">
        <v>3</v>
      </c>
      <c r="DE1635" t="s">
        <v>3</v>
      </c>
      <c r="DF1635" t="s">
        <v>3</v>
      </c>
      <c r="DG1635" t="s">
        <v>3</v>
      </c>
      <c r="DH1635" t="s">
        <v>3</v>
      </c>
      <c r="DI1635" t="s">
        <v>3</v>
      </c>
      <c r="DJ1635" t="s">
        <v>3</v>
      </c>
      <c r="DK1635" t="s">
        <v>3</v>
      </c>
      <c r="DL1635" t="s">
        <v>3</v>
      </c>
      <c r="DM1635" t="s">
        <v>3</v>
      </c>
      <c r="DN1635">
        <v>80</v>
      </c>
      <c r="DO1635">
        <v>55</v>
      </c>
      <c r="DP1635">
        <v>1.0469999999999999</v>
      </c>
      <c r="DQ1635">
        <v>1</v>
      </c>
      <c r="DU1635">
        <v>1005</v>
      </c>
      <c r="DV1635" t="s">
        <v>22</v>
      </c>
      <c r="DW1635" t="s">
        <v>22</v>
      </c>
      <c r="DX1635">
        <v>100</v>
      </c>
      <c r="DZ1635" t="s">
        <v>3</v>
      </c>
      <c r="EA1635" t="s">
        <v>3</v>
      </c>
      <c r="EB1635" t="s">
        <v>3</v>
      </c>
      <c r="EC1635" t="s">
        <v>3</v>
      </c>
      <c r="EE1635">
        <v>54687882</v>
      </c>
      <c r="EF1635">
        <v>60</v>
      </c>
      <c r="EG1635" t="s">
        <v>24</v>
      </c>
      <c r="EH1635">
        <v>0</v>
      </c>
      <c r="EI1635" t="s">
        <v>3</v>
      </c>
      <c r="EJ1635">
        <v>1</v>
      </c>
      <c r="EK1635">
        <v>456</v>
      </c>
      <c r="EL1635" t="s">
        <v>25</v>
      </c>
      <c r="EM1635" t="s">
        <v>26</v>
      </c>
      <c r="EO1635" t="s">
        <v>3</v>
      </c>
      <c r="EQ1635">
        <v>0</v>
      </c>
      <c r="ER1635">
        <v>587.65</v>
      </c>
      <c r="ES1635">
        <v>0</v>
      </c>
      <c r="ET1635">
        <v>0</v>
      </c>
      <c r="EU1635">
        <v>0</v>
      </c>
      <c r="EV1635">
        <v>587.65</v>
      </c>
      <c r="EW1635">
        <v>57.5</v>
      </c>
      <c r="EX1635">
        <v>0</v>
      </c>
      <c r="EY1635">
        <v>0</v>
      </c>
      <c r="FQ1635">
        <v>0</v>
      </c>
      <c r="FR1635">
        <f t="shared" ref="FR1635:FR1641" si="1498">ROUND(IF(AND(BH1635=3,BI1635=3),P1635,0),2)</f>
        <v>0</v>
      </c>
      <c r="FS1635">
        <v>0</v>
      </c>
      <c r="FX1635">
        <v>80</v>
      </c>
      <c r="FY1635">
        <v>55</v>
      </c>
      <c r="GA1635" t="s">
        <v>3</v>
      </c>
      <c r="GD1635">
        <v>0</v>
      </c>
      <c r="GF1635">
        <v>-1681123399</v>
      </c>
      <c r="GG1635">
        <v>2</v>
      </c>
      <c r="GH1635">
        <v>1</v>
      </c>
      <c r="GI1635">
        <v>3</v>
      </c>
      <c r="GJ1635">
        <v>0</v>
      </c>
      <c r="GK1635">
        <f>ROUND(R1635*(R12)/100,2)</f>
        <v>0</v>
      </c>
      <c r="GL1635">
        <f t="shared" ref="GL1635:GL1641" si="1499">ROUND(IF(AND(BH1635=3,BI1635=3,FS1635&lt;&gt;0),P1635,0),2)</f>
        <v>0</v>
      </c>
      <c r="GM1635">
        <f t="shared" ref="GM1635:GM1641" si="1500">ROUND(O1635+X1635+Y1635+GK1635,2)+GX1635</f>
        <v>206.02</v>
      </c>
      <c r="GN1635">
        <f t="shared" ref="GN1635:GN1641" si="1501">IF(OR(BI1635=0,BI1635=1),ROUND(O1635+X1635+Y1635+GK1635,2),0)</f>
        <v>206.02</v>
      </c>
      <c r="GO1635">
        <f t="shared" ref="GO1635:GO1641" si="1502">IF(BI1635=2,ROUND(O1635+X1635+Y1635+GK1635,2),0)</f>
        <v>0</v>
      </c>
      <c r="GP1635">
        <f t="shared" ref="GP1635:GP1641" si="1503">IF(BI1635=4,ROUND(O1635+X1635+Y1635+GK1635,2)+GX1635,0)</f>
        <v>0</v>
      </c>
      <c r="GR1635">
        <v>0</v>
      </c>
      <c r="GS1635">
        <v>3</v>
      </c>
      <c r="GT1635">
        <v>0</v>
      </c>
      <c r="GU1635" t="s">
        <v>3</v>
      </c>
      <c r="GV1635">
        <f t="shared" ref="GV1635:GV1641" si="1504">ROUND((GT1635),6)</f>
        <v>0</v>
      </c>
      <c r="GW1635">
        <v>1</v>
      </c>
      <c r="GX1635">
        <f t="shared" ref="GX1635:GX1641" si="1505">ROUND(HC1635*I1635,2)</f>
        <v>0</v>
      </c>
      <c r="HA1635">
        <v>0</v>
      </c>
      <c r="HB1635">
        <v>0</v>
      </c>
      <c r="HC1635">
        <f t="shared" ref="HC1635:HC1641" si="1506">GV1635*GW1635</f>
        <v>0</v>
      </c>
      <c r="HE1635" t="s">
        <v>3</v>
      </c>
      <c r="HF1635" t="s">
        <v>3</v>
      </c>
      <c r="HM1635" t="s">
        <v>3</v>
      </c>
      <c r="HN1635" t="s">
        <v>3</v>
      </c>
      <c r="HO1635" t="s">
        <v>3</v>
      </c>
      <c r="HP1635" t="s">
        <v>3</v>
      </c>
      <c r="HQ1635" t="s">
        <v>3</v>
      </c>
      <c r="IK1635">
        <v>0</v>
      </c>
    </row>
    <row r="1636" spans="1:245" x14ac:dyDescent="0.2">
      <c r="A1636">
        <v>18</v>
      </c>
      <c r="B1636">
        <v>1</v>
      </c>
      <c r="C1636">
        <v>767</v>
      </c>
      <c r="E1636" t="s">
        <v>27</v>
      </c>
      <c r="F1636" t="s">
        <v>28</v>
      </c>
      <c r="G1636" t="s">
        <v>29</v>
      </c>
      <c r="H1636" t="s">
        <v>30</v>
      </c>
      <c r="I1636">
        <f>I1635*J1636</f>
        <v>-2.8979999999999999E-2</v>
      </c>
      <c r="J1636">
        <v>-4.5999999999999996</v>
      </c>
      <c r="K1636">
        <v>-4.5999999999999996</v>
      </c>
      <c r="O1636">
        <f t="shared" si="1471"/>
        <v>0</v>
      </c>
      <c r="P1636">
        <f t="shared" si="1472"/>
        <v>0</v>
      </c>
      <c r="Q1636">
        <f t="shared" si="1473"/>
        <v>0</v>
      </c>
      <c r="R1636">
        <f t="shared" si="1474"/>
        <v>0</v>
      </c>
      <c r="S1636">
        <f t="shared" si="1475"/>
        <v>0</v>
      </c>
      <c r="T1636">
        <f t="shared" si="1476"/>
        <v>0</v>
      </c>
      <c r="U1636">
        <f t="shared" si="1477"/>
        <v>0</v>
      </c>
      <c r="V1636">
        <f t="shared" si="1478"/>
        <v>0</v>
      </c>
      <c r="W1636">
        <f t="shared" si="1479"/>
        <v>0</v>
      </c>
      <c r="X1636">
        <f t="shared" si="1480"/>
        <v>0</v>
      </c>
      <c r="Y1636">
        <f t="shared" si="1480"/>
        <v>0</v>
      </c>
      <c r="AA1636">
        <v>55282325</v>
      </c>
      <c r="AB1636">
        <f t="shared" si="1481"/>
        <v>0</v>
      </c>
      <c r="AC1636">
        <f t="shared" si="1482"/>
        <v>0</v>
      </c>
      <c r="AD1636">
        <f t="shared" si="1483"/>
        <v>0</v>
      </c>
      <c r="AE1636">
        <f t="shared" si="1484"/>
        <v>0</v>
      </c>
      <c r="AF1636">
        <f t="shared" si="1484"/>
        <v>0</v>
      </c>
      <c r="AG1636">
        <f t="shared" si="1485"/>
        <v>0</v>
      </c>
      <c r="AH1636">
        <f t="shared" si="1486"/>
        <v>0</v>
      </c>
      <c r="AI1636">
        <f t="shared" si="1486"/>
        <v>0</v>
      </c>
      <c r="AJ1636">
        <f t="shared" si="1487"/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1</v>
      </c>
      <c r="AW1636">
        <v>1</v>
      </c>
      <c r="AZ1636">
        <v>1</v>
      </c>
      <c r="BA1636">
        <v>1</v>
      </c>
      <c r="BB1636">
        <v>1</v>
      </c>
      <c r="BC1636">
        <v>1</v>
      </c>
      <c r="BD1636" t="s">
        <v>3</v>
      </c>
      <c r="BE1636" t="s">
        <v>3</v>
      </c>
      <c r="BF1636" t="s">
        <v>3</v>
      </c>
      <c r="BG1636" t="s">
        <v>3</v>
      </c>
      <c r="BH1636">
        <v>3</v>
      </c>
      <c r="BI1636">
        <v>1</v>
      </c>
      <c r="BJ1636" t="s">
        <v>3</v>
      </c>
      <c r="BM1636">
        <v>456</v>
      </c>
      <c r="BN1636">
        <v>0</v>
      </c>
      <c r="BO1636" t="s">
        <v>3</v>
      </c>
      <c r="BP1636">
        <v>0</v>
      </c>
      <c r="BQ1636">
        <v>60</v>
      </c>
      <c r="BR1636">
        <v>1</v>
      </c>
      <c r="BS1636">
        <v>1</v>
      </c>
      <c r="BT1636">
        <v>1</v>
      </c>
      <c r="BU1636">
        <v>1</v>
      </c>
      <c r="BV1636">
        <v>1</v>
      </c>
      <c r="BW1636">
        <v>1</v>
      </c>
      <c r="BX1636">
        <v>1</v>
      </c>
      <c r="BY1636" t="s">
        <v>3</v>
      </c>
      <c r="BZ1636">
        <v>0</v>
      </c>
      <c r="CA1636">
        <v>0</v>
      </c>
      <c r="CB1636" t="s">
        <v>3</v>
      </c>
      <c r="CE1636">
        <v>30</v>
      </c>
      <c r="CF1636">
        <v>0</v>
      </c>
      <c r="CG1636">
        <v>0</v>
      </c>
      <c r="CM1636">
        <v>0</v>
      </c>
      <c r="CN1636" t="s">
        <v>3</v>
      </c>
      <c r="CO1636">
        <v>0</v>
      </c>
      <c r="CP1636">
        <f t="shared" si="1488"/>
        <v>0</v>
      </c>
      <c r="CQ1636">
        <f t="shared" si="1489"/>
        <v>0</v>
      </c>
      <c r="CR1636">
        <f t="shared" si="1490"/>
        <v>0</v>
      </c>
      <c r="CS1636">
        <f t="shared" si="1491"/>
        <v>0</v>
      </c>
      <c r="CT1636">
        <f t="shared" si="1492"/>
        <v>0</v>
      </c>
      <c r="CU1636">
        <f t="shared" si="1493"/>
        <v>0</v>
      </c>
      <c r="CV1636">
        <f t="shared" si="1494"/>
        <v>0</v>
      </c>
      <c r="CW1636">
        <f t="shared" si="1495"/>
        <v>0</v>
      </c>
      <c r="CX1636">
        <f t="shared" si="1495"/>
        <v>0</v>
      </c>
      <c r="CY1636">
        <f t="shared" si="1496"/>
        <v>0</v>
      </c>
      <c r="CZ1636">
        <f t="shared" si="1497"/>
        <v>0</v>
      </c>
      <c r="DC1636" t="s">
        <v>3</v>
      </c>
      <c r="DD1636" t="s">
        <v>3</v>
      </c>
      <c r="DE1636" t="s">
        <v>3</v>
      </c>
      <c r="DF1636" t="s">
        <v>3</v>
      </c>
      <c r="DG1636" t="s">
        <v>3</v>
      </c>
      <c r="DH1636" t="s">
        <v>3</v>
      </c>
      <c r="DI1636" t="s">
        <v>3</v>
      </c>
      <c r="DJ1636" t="s">
        <v>3</v>
      </c>
      <c r="DK1636" t="s">
        <v>3</v>
      </c>
      <c r="DL1636" t="s">
        <v>3</v>
      </c>
      <c r="DM1636" t="s">
        <v>3</v>
      </c>
      <c r="DN1636">
        <v>80</v>
      </c>
      <c r="DO1636">
        <v>55</v>
      </c>
      <c r="DP1636">
        <v>1.0469999999999999</v>
      </c>
      <c r="DQ1636">
        <v>1</v>
      </c>
      <c r="DU1636">
        <v>1009</v>
      </c>
      <c r="DV1636" t="s">
        <v>30</v>
      </c>
      <c r="DW1636" t="s">
        <v>30</v>
      </c>
      <c r="DX1636">
        <v>1000</v>
      </c>
      <c r="DZ1636" t="s">
        <v>3</v>
      </c>
      <c r="EA1636" t="s">
        <v>3</v>
      </c>
      <c r="EB1636" t="s">
        <v>3</v>
      </c>
      <c r="EC1636" t="s">
        <v>3</v>
      </c>
      <c r="EE1636">
        <v>54687882</v>
      </c>
      <c r="EF1636">
        <v>60</v>
      </c>
      <c r="EG1636" t="s">
        <v>24</v>
      </c>
      <c r="EH1636">
        <v>0</v>
      </c>
      <c r="EI1636" t="s">
        <v>3</v>
      </c>
      <c r="EJ1636">
        <v>1</v>
      </c>
      <c r="EK1636">
        <v>456</v>
      </c>
      <c r="EL1636" t="s">
        <v>25</v>
      </c>
      <c r="EM1636" t="s">
        <v>26</v>
      </c>
      <c r="EO1636" t="s">
        <v>3</v>
      </c>
      <c r="EQ1636">
        <v>32768</v>
      </c>
      <c r="ER1636">
        <v>0</v>
      </c>
      <c r="ES1636">
        <v>0</v>
      </c>
      <c r="ET1636">
        <v>0</v>
      </c>
      <c r="EU1636">
        <v>0</v>
      </c>
      <c r="EV1636">
        <v>0</v>
      </c>
      <c r="EW1636">
        <v>0</v>
      </c>
      <c r="EX1636">
        <v>0</v>
      </c>
      <c r="FQ1636">
        <v>0</v>
      </c>
      <c r="FR1636">
        <f t="shared" si="1498"/>
        <v>0</v>
      </c>
      <c r="FS1636">
        <v>0</v>
      </c>
      <c r="FX1636">
        <v>80</v>
      </c>
      <c r="FY1636">
        <v>55</v>
      </c>
      <c r="GA1636" t="s">
        <v>3</v>
      </c>
      <c r="GD1636">
        <v>0</v>
      </c>
      <c r="GF1636">
        <v>1489638031</v>
      </c>
      <c r="GG1636">
        <v>2</v>
      </c>
      <c r="GH1636">
        <v>1</v>
      </c>
      <c r="GI1636">
        <v>3</v>
      </c>
      <c r="GJ1636">
        <v>0</v>
      </c>
      <c r="GK1636">
        <f>ROUND(R1636*(R12)/100,2)</f>
        <v>0</v>
      </c>
      <c r="GL1636">
        <f t="shared" si="1499"/>
        <v>0</v>
      </c>
      <c r="GM1636">
        <f t="shared" si="1500"/>
        <v>0</v>
      </c>
      <c r="GN1636">
        <f t="shared" si="1501"/>
        <v>0</v>
      </c>
      <c r="GO1636">
        <f t="shared" si="1502"/>
        <v>0</v>
      </c>
      <c r="GP1636">
        <f t="shared" si="1503"/>
        <v>0</v>
      </c>
      <c r="GR1636">
        <v>0</v>
      </c>
      <c r="GS1636">
        <v>3</v>
      </c>
      <c r="GT1636">
        <v>0</v>
      </c>
      <c r="GU1636" t="s">
        <v>3</v>
      </c>
      <c r="GV1636">
        <f t="shared" si="1504"/>
        <v>0</v>
      </c>
      <c r="GW1636">
        <v>1</v>
      </c>
      <c r="GX1636">
        <f t="shared" si="1505"/>
        <v>0</v>
      </c>
      <c r="HA1636">
        <v>0</v>
      </c>
      <c r="HB1636">
        <v>0</v>
      </c>
      <c r="HC1636">
        <f t="shared" si="1506"/>
        <v>0</v>
      </c>
      <c r="HE1636" t="s">
        <v>3</v>
      </c>
      <c r="HF1636" t="s">
        <v>3</v>
      </c>
      <c r="HM1636" t="s">
        <v>3</v>
      </c>
      <c r="HN1636" t="s">
        <v>3</v>
      </c>
      <c r="HO1636" t="s">
        <v>3</v>
      </c>
      <c r="HP1636" t="s">
        <v>3</v>
      </c>
      <c r="HQ1636" t="s">
        <v>3</v>
      </c>
      <c r="IK1636">
        <v>0</v>
      </c>
    </row>
    <row r="1637" spans="1:245" x14ac:dyDescent="0.2">
      <c r="A1637">
        <v>17</v>
      </c>
      <c r="B1637">
        <v>1</v>
      </c>
      <c r="C1637">
        <f>ROW(SmtRes!A768)</f>
        <v>768</v>
      </c>
      <c r="D1637">
        <f>ROW(EtalonRes!A813)</f>
        <v>813</v>
      </c>
      <c r="E1637" t="s">
        <v>31</v>
      </c>
      <c r="F1637" t="s">
        <v>32</v>
      </c>
      <c r="G1637" t="s">
        <v>33</v>
      </c>
      <c r="H1637" t="s">
        <v>34</v>
      </c>
      <c r="I1637">
        <v>0.35</v>
      </c>
      <c r="J1637">
        <v>0</v>
      </c>
      <c r="K1637">
        <v>0.35</v>
      </c>
      <c r="O1637">
        <f t="shared" si="1471"/>
        <v>56.74</v>
      </c>
      <c r="P1637">
        <f t="shared" si="1472"/>
        <v>0</v>
      </c>
      <c r="Q1637">
        <f t="shared" si="1473"/>
        <v>0</v>
      </c>
      <c r="R1637">
        <f t="shared" si="1474"/>
        <v>0</v>
      </c>
      <c r="S1637">
        <f t="shared" si="1475"/>
        <v>56.74</v>
      </c>
      <c r="T1637">
        <f t="shared" si="1476"/>
        <v>0</v>
      </c>
      <c r="U1637">
        <f t="shared" si="1477"/>
        <v>0.21</v>
      </c>
      <c r="V1637">
        <f t="shared" si="1478"/>
        <v>0</v>
      </c>
      <c r="W1637">
        <f t="shared" si="1479"/>
        <v>0</v>
      </c>
      <c r="X1637">
        <f t="shared" si="1480"/>
        <v>47.09</v>
      </c>
      <c r="Y1637">
        <f t="shared" si="1480"/>
        <v>23.26</v>
      </c>
      <c r="AA1637">
        <v>55282325</v>
      </c>
      <c r="AB1637">
        <f t="shared" si="1481"/>
        <v>6.13</v>
      </c>
      <c r="AC1637">
        <f t="shared" si="1482"/>
        <v>0</v>
      </c>
      <c r="AD1637">
        <f t="shared" si="1483"/>
        <v>0</v>
      </c>
      <c r="AE1637">
        <f t="shared" si="1484"/>
        <v>0</v>
      </c>
      <c r="AF1637">
        <f t="shared" si="1484"/>
        <v>6.13</v>
      </c>
      <c r="AG1637">
        <f t="shared" si="1485"/>
        <v>0</v>
      </c>
      <c r="AH1637">
        <f t="shared" si="1486"/>
        <v>0.6</v>
      </c>
      <c r="AI1637">
        <f t="shared" si="1486"/>
        <v>0</v>
      </c>
      <c r="AJ1637">
        <f t="shared" si="1487"/>
        <v>0</v>
      </c>
      <c r="AK1637">
        <v>6.13</v>
      </c>
      <c r="AL1637">
        <v>0</v>
      </c>
      <c r="AM1637">
        <v>0</v>
      </c>
      <c r="AN1637">
        <v>0</v>
      </c>
      <c r="AO1637">
        <v>6.13</v>
      </c>
      <c r="AP1637">
        <v>0</v>
      </c>
      <c r="AQ1637">
        <v>0.6</v>
      </c>
      <c r="AR1637">
        <v>0</v>
      </c>
      <c r="AS1637">
        <v>0</v>
      </c>
      <c r="AT1637">
        <v>83</v>
      </c>
      <c r="AU1637">
        <v>41</v>
      </c>
      <c r="AV1637">
        <v>1</v>
      </c>
      <c r="AW1637">
        <v>1</v>
      </c>
      <c r="AZ1637">
        <v>1</v>
      </c>
      <c r="BA1637">
        <v>26.39</v>
      </c>
      <c r="BB1637">
        <v>1</v>
      </c>
      <c r="BC1637">
        <v>1</v>
      </c>
      <c r="BD1637" t="s">
        <v>3</v>
      </c>
      <c r="BE1637" t="s">
        <v>3</v>
      </c>
      <c r="BF1637" t="s">
        <v>3</v>
      </c>
      <c r="BG1637" t="s">
        <v>3</v>
      </c>
      <c r="BH1637">
        <v>0</v>
      </c>
      <c r="BI1637">
        <v>1</v>
      </c>
      <c r="BJ1637" t="s">
        <v>35</v>
      </c>
      <c r="BM1637">
        <v>478</v>
      </c>
      <c r="BN1637">
        <v>0</v>
      </c>
      <c r="BO1637" t="s">
        <v>32</v>
      </c>
      <c r="BP1637">
        <v>1</v>
      </c>
      <c r="BQ1637">
        <v>60</v>
      </c>
      <c r="BR1637">
        <v>0</v>
      </c>
      <c r="BS1637">
        <v>26.39</v>
      </c>
      <c r="BT1637">
        <v>1</v>
      </c>
      <c r="BU1637">
        <v>1</v>
      </c>
      <c r="BV1637">
        <v>1</v>
      </c>
      <c r="BW1637">
        <v>1</v>
      </c>
      <c r="BX1637">
        <v>1</v>
      </c>
      <c r="BY1637" t="s">
        <v>3</v>
      </c>
      <c r="BZ1637">
        <v>83</v>
      </c>
      <c r="CA1637">
        <v>41</v>
      </c>
      <c r="CB1637" t="s">
        <v>3</v>
      </c>
      <c r="CE1637">
        <v>30</v>
      </c>
      <c r="CF1637">
        <v>0</v>
      </c>
      <c r="CG1637">
        <v>0</v>
      </c>
      <c r="CM1637">
        <v>0</v>
      </c>
      <c r="CN1637" t="s">
        <v>3</v>
      </c>
      <c r="CO1637">
        <v>0</v>
      </c>
      <c r="CP1637">
        <f t="shared" si="1488"/>
        <v>56.74</v>
      </c>
      <c r="CQ1637">
        <f t="shared" si="1489"/>
        <v>0</v>
      </c>
      <c r="CR1637">
        <f t="shared" si="1490"/>
        <v>0</v>
      </c>
      <c r="CS1637">
        <f t="shared" si="1491"/>
        <v>0</v>
      </c>
      <c r="CT1637">
        <f t="shared" si="1492"/>
        <v>161.77000000000001</v>
      </c>
      <c r="CU1637">
        <f t="shared" si="1493"/>
        <v>0</v>
      </c>
      <c r="CV1637">
        <f t="shared" si="1494"/>
        <v>0.6</v>
      </c>
      <c r="CW1637">
        <f t="shared" si="1495"/>
        <v>0</v>
      </c>
      <c r="CX1637">
        <f t="shared" si="1495"/>
        <v>0</v>
      </c>
      <c r="CY1637">
        <f t="shared" si="1496"/>
        <v>47.094200000000001</v>
      </c>
      <c r="CZ1637">
        <f t="shared" si="1497"/>
        <v>23.263400000000001</v>
      </c>
      <c r="DC1637" t="s">
        <v>3</v>
      </c>
      <c r="DD1637" t="s">
        <v>3</v>
      </c>
      <c r="DE1637" t="s">
        <v>3</v>
      </c>
      <c r="DF1637" t="s">
        <v>3</v>
      </c>
      <c r="DG1637" t="s">
        <v>3</v>
      </c>
      <c r="DH1637" t="s">
        <v>3</v>
      </c>
      <c r="DI1637" t="s">
        <v>3</v>
      </c>
      <c r="DJ1637" t="s">
        <v>3</v>
      </c>
      <c r="DK1637" t="s">
        <v>3</v>
      </c>
      <c r="DL1637" t="s">
        <v>3</v>
      </c>
      <c r="DM1637" t="s">
        <v>3</v>
      </c>
      <c r="DN1637">
        <v>100</v>
      </c>
      <c r="DO1637">
        <v>64</v>
      </c>
      <c r="DP1637">
        <v>1.0249999999999999</v>
      </c>
      <c r="DQ1637">
        <v>1</v>
      </c>
      <c r="DU1637">
        <v>1013</v>
      </c>
      <c r="DV1637" t="s">
        <v>34</v>
      </c>
      <c r="DW1637" t="s">
        <v>34</v>
      </c>
      <c r="DX1637">
        <v>1</v>
      </c>
      <c r="DZ1637" t="s">
        <v>3</v>
      </c>
      <c r="EA1637" t="s">
        <v>3</v>
      </c>
      <c r="EB1637" t="s">
        <v>3</v>
      </c>
      <c r="EC1637" t="s">
        <v>3</v>
      </c>
      <c r="EE1637">
        <v>54687904</v>
      </c>
      <c r="EF1637">
        <v>60</v>
      </c>
      <c r="EG1637" t="s">
        <v>24</v>
      </c>
      <c r="EH1637">
        <v>0</v>
      </c>
      <c r="EI1637" t="s">
        <v>3</v>
      </c>
      <c r="EJ1637">
        <v>1</v>
      </c>
      <c r="EK1637">
        <v>478</v>
      </c>
      <c r="EL1637" t="s">
        <v>36</v>
      </c>
      <c r="EM1637" t="s">
        <v>37</v>
      </c>
      <c r="EO1637" t="s">
        <v>3</v>
      </c>
      <c r="EQ1637">
        <v>0</v>
      </c>
      <c r="ER1637">
        <v>6.13</v>
      </c>
      <c r="ES1637">
        <v>0</v>
      </c>
      <c r="ET1637">
        <v>0</v>
      </c>
      <c r="EU1637">
        <v>0</v>
      </c>
      <c r="EV1637">
        <v>6.13</v>
      </c>
      <c r="EW1637">
        <v>0.6</v>
      </c>
      <c r="EX1637">
        <v>0</v>
      </c>
      <c r="EY1637">
        <v>0</v>
      </c>
      <c r="FQ1637">
        <v>0</v>
      </c>
      <c r="FR1637">
        <f t="shared" si="1498"/>
        <v>0</v>
      </c>
      <c r="FS1637">
        <v>0</v>
      </c>
      <c r="FX1637">
        <v>100</v>
      </c>
      <c r="FY1637">
        <v>64</v>
      </c>
      <c r="GA1637" t="s">
        <v>3</v>
      </c>
      <c r="GD1637">
        <v>0</v>
      </c>
      <c r="GF1637">
        <v>-750453579</v>
      </c>
      <c r="GG1637">
        <v>2</v>
      </c>
      <c r="GH1637">
        <v>1</v>
      </c>
      <c r="GI1637">
        <v>3</v>
      </c>
      <c r="GJ1637">
        <v>0</v>
      </c>
      <c r="GK1637">
        <f>ROUND(R1637*(R12)/100,2)</f>
        <v>0</v>
      </c>
      <c r="GL1637">
        <f t="shared" si="1499"/>
        <v>0</v>
      </c>
      <c r="GM1637">
        <f t="shared" si="1500"/>
        <v>127.09</v>
      </c>
      <c r="GN1637">
        <f t="shared" si="1501"/>
        <v>127.09</v>
      </c>
      <c r="GO1637">
        <f t="shared" si="1502"/>
        <v>0</v>
      </c>
      <c r="GP1637">
        <f t="shared" si="1503"/>
        <v>0</v>
      </c>
      <c r="GR1637">
        <v>0</v>
      </c>
      <c r="GS1637">
        <v>3</v>
      </c>
      <c r="GT1637">
        <v>0</v>
      </c>
      <c r="GU1637" t="s">
        <v>3</v>
      </c>
      <c r="GV1637">
        <f t="shared" si="1504"/>
        <v>0</v>
      </c>
      <c r="GW1637">
        <v>1</v>
      </c>
      <c r="GX1637">
        <f t="shared" si="1505"/>
        <v>0</v>
      </c>
      <c r="HA1637">
        <v>0</v>
      </c>
      <c r="HB1637">
        <v>0</v>
      </c>
      <c r="HC1637">
        <f t="shared" si="1506"/>
        <v>0</v>
      </c>
      <c r="HE1637" t="s">
        <v>3</v>
      </c>
      <c r="HF1637" t="s">
        <v>3</v>
      </c>
      <c r="HM1637" t="s">
        <v>3</v>
      </c>
      <c r="HN1637" t="s">
        <v>3</v>
      </c>
      <c r="HO1637" t="s">
        <v>3</v>
      </c>
      <c r="HP1637" t="s">
        <v>3</v>
      </c>
      <c r="HQ1637" t="s">
        <v>3</v>
      </c>
      <c r="IK1637">
        <v>0</v>
      </c>
    </row>
    <row r="1638" spans="1:245" x14ac:dyDescent="0.2">
      <c r="A1638">
        <v>17</v>
      </c>
      <c r="B1638">
        <v>1</v>
      </c>
      <c r="C1638">
        <f>ROW(SmtRes!A770)</f>
        <v>770</v>
      </c>
      <c r="D1638">
        <f>ROW(EtalonRes!A815)</f>
        <v>815</v>
      </c>
      <c r="E1638" t="s">
        <v>38</v>
      </c>
      <c r="F1638" t="s">
        <v>39</v>
      </c>
      <c r="G1638" t="s">
        <v>40</v>
      </c>
      <c r="H1638" t="s">
        <v>22</v>
      </c>
      <c r="I1638">
        <f>ROUND(1.56/100,9)</f>
        <v>1.5599999999999999E-2</v>
      </c>
      <c r="J1638">
        <v>0</v>
      </c>
      <c r="K1638">
        <f>ROUND(1.56/100,9)</f>
        <v>1.5599999999999999E-2</v>
      </c>
      <c r="O1638">
        <f t="shared" si="1471"/>
        <v>78.64</v>
      </c>
      <c r="P1638">
        <f t="shared" si="1472"/>
        <v>0</v>
      </c>
      <c r="Q1638">
        <f t="shared" si="1473"/>
        <v>0</v>
      </c>
      <c r="R1638">
        <f t="shared" si="1474"/>
        <v>0</v>
      </c>
      <c r="S1638">
        <f t="shared" si="1475"/>
        <v>78.64</v>
      </c>
      <c r="T1638">
        <f t="shared" si="1476"/>
        <v>0</v>
      </c>
      <c r="U1638">
        <f t="shared" si="1477"/>
        <v>0.271596</v>
      </c>
      <c r="V1638">
        <f t="shared" si="1478"/>
        <v>0</v>
      </c>
      <c r="W1638">
        <f t="shared" si="1479"/>
        <v>0</v>
      </c>
      <c r="X1638">
        <f t="shared" si="1480"/>
        <v>55.05</v>
      </c>
      <c r="Y1638">
        <f t="shared" si="1480"/>
        <v>32.24</v>
      </c>
      <c r="AA1638">
        <v>55282325</v>
      </c>
      <c r="AB1638">
        <f t="shared" si="1481"/>
        <v>191.34</v>
      </c>
      <c r="AC1638">
        <f t="shared" si="1482"/>
        <v>0</v>
      </c>
      <c r="AD1638">
        <f t="shared" si="1483"/>
        <v>0</v>
      </c>
      <c r="AE1638">
        <f t="shared" si="1484"/>
        <v>0</v>
      </c>
      <c r="AF1638">
        <f t="shared" si="1484"/>
        <v>191.34</v>
      </c>
      <c r="AG1638">
        <f t="shared" si="1485"/>
        <v>0</v>
      </c>
      <c r="AH1638">
        <f t="shared" si="1486"/>
        <v>17.41</v>
      </c>
      <c r="AI1638">
        <f t="shared" si="1486"/>
        <v>0</v>
      </c>
      <c r="AJ1638">
        <f t="shared" si="1487"/>
        <v>0</v>
      </c>
      <c r="AK1638">
        <v>191.34</v>
      </c>
      <c r="AL1638">
        <v>0</v>
      </c>
      <c r="AM1638">
        <v>0</v>
      </c>
      <c r="AN1638">
        <v>0</v>
      </c>
      <c r="AO1638">
        <v>191.34</v>
      </c>
      <c r="AP1638">
        <v>0</v>
      </c>
      <c r="AQ1638">
        <v>17.41</v>
      </c>
      <c r="AR1638">
        <v>0</v>
      </c>
      <c r="AS1638">
        <v>0</v>
      </c>
      <c r="AT1638">
        <v>70</v>
      </c>
      <c r="AU1638">
        <v>41</v>
      </c>
      <c r="AV1638">
        <v>1</v>
      </c>
      <c r="AW1638">
        <v>1</v>
      </c>
      <c r="AZ1638">
        <v>1</v>
      </c>
      <c r="BA1638">
        <v>26.39</v>
      </c>
      <c r="BB1638">
        <v>1</v>
      </c>
      <c r="BC1638">
        <v>1</v>
      </c>
      <c r="BD1638" t="s">
        <v>3</v>
      </c>
      <c r="BE1638" t="s">
        <v>3</v>
      </c>
      <c r="BF1638" t="s">
        <v>3</v>
      </c>
      <c r="BG1638" t="s">
        <v>3</v>
      </c>
      <c r="BH1638">
        <v>0</v>
      </c>
      <c r="BI1638">
        <v>1</v>
      </c>
      <c r="BJ1638" t="s">
        <v>41</v>
      </c>
      <c r="BM1638">
        <v>441</v>
      </c>
      <c r="BN1638">
        <v>0</v>
      </c>
      <c r="BO1638" t="s">
        <v>39</v>
      </c>
      <c r="BP1638">
        <v>1</v>
      </c>
      <c r="BQ1638">
        <v>60</v>
      </c>
      <c r="BR1638">
        <v>0</v>
      </c>
      <c r="BS1638">
        <v>26.39</v>
      </c>
      <c r="BT1638">
        <v>1</v>
      </c>
      <c r="BU1638">
        <v>1</v>
      </c>
      <c r="BV1638">
        <v>1</v>
      </c>
      <c r="BW1638">
        <v>1</v>
      </c>
      <c r="BX1638">
        <v>1</v>
      </c>
      <c r="BY1638" t="s">
        <v>3</v>
      </c>
      <c r="BZ1638">
        <v>70</v>
      </c>
      <c r="CA1638">
        <v>41</v>
      </c>
      <c r="CB1638" t="s">
        <v>3</v>
      </c>
      <c r="CE1638">
        <v>30</v>
      </c>
      <c r="CF1638">
        <v>0</v>
      </c>
      <c r="CG1638">
        <v>0</v>
      </c>
      <c r="CM1638">
        <v>0</v>
      </c>
      <c r="CN1638" t="s">
        <v>3</v>
      </c>
      <c r="CO1638">
        <v>0</v>
      </c>
      <c r="CP1638">
        <f t="shared" si="1488"/>
        <v>78.64</v>
      </c>
      <c r="CQ1638">
        <f t="shared" si="1489"/>
        <v>0</v>
      </c>
      <c r="CR1638">
        <f t="shared" si="1490"/>
        <v>0</v>
      </c>
      <c r="CS1638">
        <f t="shared" si="1491"/>
        <v>0</v>
      </c>
      <c r="CT1638">
        <f t="shared" si="1492"/>
        <v>5049.46</v>
      </c>
      <c r="CU1638">
        <f t="shared" si="1493"/>
        <v>0</v>
      </c>
      <c r="CV1638">
        <f t="shared" si="1494"/>
        <v>17.41</v>
      </c>
      <c r="CW1638">
        <f t="shared" si="1495"/>
        <v>0</v>
      </c>
      <c r="CX1638">
        <f t="shared" si="1495"/>
        <v>0</v>
      </c>
      <c r="CY1638">
        <f t="shared" si="1496"/>
        <v>55.047999999999995</v>
      </c>
      <c r="CZ1638">
        <f t="shared" si="1497"/>
        <v>32.242399999999996</v>
      </c>
      <c r="DC1638" t="s">
        <v>3</v>
      </c>
      <c r="DD1638" t="s">
        <v>3</v>
      </c>
      <c r="DE1638" t="s">
        <v>3</v>
      </c>
      <c r="DF1638" t="s">
        <v>3</v>
      </c>
      <c r="DG1638" t="s">
        <v>3</v>
      </c>
      <c r="DH1638" t="s">
        <v>3</v>
      </c>
      <c r="DI1638" t="s">
        <v>3</v>
      </c>
      <c r="DJ1638" t="s">
        <v>3</v>
      </c>
      <c r="DK1638" t="s">
        <v>3</v>
      </c>
      <c r="DL1638" t="s">
        <v>3</v>
      </c>
      <c r="DM1638" t="s">
        <v>3</v>
      </c>
      <c r="DN1638">
        <v>80</v>
      </c>
      <c r="DO1638">
        <v>55</v>
      </c>
      <c r="DP1638">
        <v>1.0469999999999999</v>
      </c>
      <c r="DQ1638">
        <v>1</v>
      </c>
      <c r="DU1638">
        <v>1005</v>
      </c>
      <c r="DV1638" t="s">
        <v>22</v>
      </c>
      <c r="DW1638" t="s">
        <v>22</v>
      </c>
      <c r="DX1638">
        <v>100</v>
      </c>
      <c r="DZ1638" t="s">
        <v>3</v>
      </c>
      <c r="EA1638" t="s">
        <v>3</v>
      </c>
      <c r="EB1638" t="s">
        <v>3</v>
      </c>
      <c r="EC1638" t="s">
        <v>3</v>
      </c>
      <c r="EE1638">
        <v>54687867</v>
      </c>
      <c r="EF1638">
        <v>60</v>
      </c>
      <c r="EG1638" t="s">
        <v>24</v>
      </c>
      <c r="EH1638">
        <v>0</v>
      </c>
      <c r="EI1638" t="s">
        <v>3</v>
      </c>
      <c r="EJ1638">
        <v>1</v>
      </c>
      <c r="EK1638">
        <v>441</v>
      </c>
      <c r="EL1638" t="s">
        <v>42</v>
      </c>
      <c r="EM1638" t="s">
        <v>43</v>
      </c>
      <c r="EO1638" t="s">
        <v>3</v>
      </c>
      <c r="EQ1638">
        <v>0</v>
      </c>
      <c r="ER1638">
        <v>191.34</v>
      </c>
      <c r="ES1638">
        <v>0</v>
      </c>
      <c r="ET1638">
        <v>0</v>
      </c>
      <c r="EU1638">
        <v>0</v>
      </c>
      <c r="EV1638">
        <v>191.34</v>
      </c>
      <c r="EW1638">
        <v>17.41</v>
      </c>
      <c r="EX1638">
        <v>0</v>
      </c>
      <c r="EY1638">
        <v>0</v>
      </c>
      <c r="FQ1638">
        <v>0</v>
      </c>
      <c r="FR1638">
        <f t="shared" si="1498"/>
        <v>0</v>
      </c>
      <c r="FS1638">
        <v>0</v>
      </c>
      <c r="FX1638">
        <v>80</v>
      </c>
      <c r="FY1638">
        <v>55</v>
      </c>
      <c r="GA1638" t="s">
        <v>3</v>
      </c>
      <c r="GD1638">
        <v>0</v>
      </c>
      <c r="GF1638">
        <v>-839833208</v>
      </c>
      <c r="GG1638">
        <v>2</v>
      </c>
      <c r="GH1638">
        <v>1</v>
      </c>
      <c r="GI1638">
        <v>3</v>
      </c>
      <c r="GJ1638">
        <v>0</v>
      </c>
      <c r="GK1638">
        <f>ROUND(R1638*(R12)/100,2)</f>
        <v>0</v>
      </c>
      <c r="GL1638">
        <f t="shared" si="1499"/>
        <v>0</v>
      </c>
      <c r="GM1638">
        <f t="shared" si="1500"/>
        <v>165.93</v>
      </c>
      <c r="GN1638">
        <f t="shared" si="1501"/>
        <v>165.93</v>
      </c>
      <c r="GO1638">
        <f t="shared" si="1502"/>
        <v>0</v>
      </c>
      <c r="GP1638">
        <f t="shared" si="1503"/>
        <v>0</v>
      </c>
      <c r="GR1638">
        <v>0</v>
      </c>
      <c r="GS1638">
        <v>3</v>
      </c>
      <c r="GT1638">
        <v>0</v>
      </c>
      <c r="GU1638" t="s">
        <v>3</v>
      </c>
      <c r="GV1638">
        <f t="shared" si="1504"/>
        <v>0</v>
      </c>
      <c r="GW1638">
        <v>1</v>
      </c>
      <c r="GX1638">
        <f t="shared" si="1505"/>
        <v>0</v>
      </c>
      <c r="HA1638">
        <v>0</v>
      </c>
      <c r="HB1638">
        <v>0</v>
      </c>
      <c r="HC1638">
        <f t="shared" si="1506"/>
        <v>0</v>
      </c>
      <c r="HE1638" t="s">
        <v>3</v>
      </c>
      <c r="HF1638" t="s">
        <v>3</v>
      </c>
      <c r="HM1638" t="s">
        <v>3</v>
      </c>
      <c r="HN1638" t="s">
        <v>3</v>
      </c>
      <c r="HO1638" t="s">
        <v>3</v>
      </c>
      <c r="HP1638" t="s">
        <v>3</v>
      </c>
      <c r="HQ1638" t="s">
        <v>3</v>
      </c>
      <c r="IK1638">
        <v>0</v>
      </c>
    </row>
    <row r="1639" spans="1:245" x14ac:dyDescent="0.2">
      <c r="A1639">
        <v>18</v>
      </c>
      <c r="B1639">
        <v>1</v>
      </c>
      <c r="C1639">
        <v>770</v>
      </c>
      <c r="E1639" t="s">
        <v>44</v>
      </c>
      <c r="F1639" t="s">
        <v>28</v>
      </c>
      <c r="G1639" t="s">
        <v>29</v>
      </c>
      <c r="H1639" t="s">
        <v>30</v>
      </c>
      <c r="I1639">
        <f>I1638*J1639</f>
        <v>-1.5911999999999999E-2</v>
      </c>
      <c r="J1639">
        <v>-1.02</v>
      </c>
      <c r="K1639">
        <v>-1.02</v>
      </c>
      <c r="O1639">
        <f t="shared" si="1471"/>
        <v>0</v>
      </c>
      <c r="P1639">
        <f t="shared" si="1472"/>
        <v>0</v>
      </c>
      <c r="Q1639">
        <f t="shared" si="1473"/>
        <v>0</v>
      </c>
      <c r="R1639">
        <f t="shared" si="1474"/>
        <v>0</v>
      </c>
      <c r="S1639">
        <f t="shared" si="1475"/>
        <v>0</v>
      </c>
      <c r="T1639">
        <f t="shared" si="1476"/>
        <v>0</v>
      </c>
      <c r="U1639">
        <f t="shared" si="1477"/>
        <v>0</v>
      </c>
      <c r="V1639">
        <f t="shared" si="1478"/>
        <v>0</v>
      </c>
      <c r="W1639">
        <f t="shared" si="1479"/>
        <v>0</v>
      </c>
      <c r="X1639">
        <f t="shared" si="1480"/>
        <v>0</v>
      </c>
      <c r="Y1639">
        <f t="shared" si="1480"/>
        <v>0</v>
      </c>
      <c r="AA1639">
        <v>55282325</v>
      </c>
      <c r="AB1639">
        <f t="shared" si="1481"/>
        <v>0</v>
      </c>
      <c r="AC1639">
        <f t="shared" si="1482"/>
        <v>0</v>
      </c>
      <c r="AD1639">
        <f t="shared" si="1483"/>
        <v>0</v>
      </c>
      <c r="AE1639">
        <f t="shared" si="1484"/>
        <v>0</v>
      </c>
      <c r="AF1639">
        <f t="shared" si="1484"/>
        <v>0</v>
      </c>
      <c r="AG1639">
        <f t="shared" si="1485"/>
        <v>0</v>
      </c>
      <c r="AH1639">
        <f t="shared" si="1486"/>
        <v>0</v>
      </c>
      <c r="AI1639">
        <f t="shared" si="1486"/>
        <v>0</v>
      </c>
      <c r="AJ1639">
        <f t="shared" si="1487"/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1</v>
      </c>
      <c r="AW1639">
        <v>1</v>
      </c>
      <c r="AZ1639">
        <v>1</v>
      </c>
      <c r="BA1639">
        <v>1</v>
      </c>
      <c r="BB1639">
        <v>1</v>
      </c>
      <c r="BC1639">
        <v>1</v>
      </c>
      <c r="BD1639" t="s">
        <v>3</v>
      </c>
      <c r="BE1639" t="s">
        <v>3</v>
      </c>
      <c r="BF1639" t="s">
        <v>3</v>
      </c>
      <c r="BG1639" t="s">
        <v>3</v>
      </c>
      <c r="BH1639">
        <v>3</v>
      </c>
      <c r="BI1639">
        <v>1</v>
      </c>
      <c r="BJ1639" t="s">
        <v>3</v>
      </c>
      <c r="BM1639">
        <v>441</v>
      </c>
      <c r="BN1639">
        <v>0</v>
      </c>
      <c r="BO1639" t="s">
        <v>3</v>
      </c>
      <c r="BP1639">
        <v>0</v>
      </c>
      <c r="BQ1639">
        <v>60</v>
      </c>
      <c r="BR1639">
        <v>1</v>
      </c>
      <c r="BS1639">
        <v>1</v>
      </c>
      <c r="BT1639">
        <v>1</v>
      </c>
      <c r="BU1639">
        <v>1</v>
      </c>
      <c r="BV1639">
        <v>1</v>
      </c>
      <c r="BW1639">
        <v>1</v>
      </c>
      <c r="BX1639">
        <v>1</v>
      </c>
      <c r="BY1639" t="s">
        <v>3</v>
      </c>
      <c r="BZ1639">
        <v>0</v>
      </c>
      <c r="CA1639">
        <v>0</v>
      </c>
      <c r="CB1639" t="s">
        <v>3</v>
      </c>
      <c r="CE1639">
        <v>30</v>
      </c>
      <c r="CF1639">
        <v>0</v>
      </c>
      <c r="CG1639">
        <v>0</v>
      </c>
      <c r="CM1639">
        <v>0</v>
      </c>
      <c r="CN1639" t="s">
        <v>3</v>
      </c>
      <c r="CO1639">
        <v>0</v>
      </c>
      <c r="CP1639">
        <f t="shared" si="1488"/>
        <v>0</v>
      </c>
      <c r="CQ1639">
        <f t="shared" si="1489"/>
        <v>0</v>
      </c>
      <c r="CR1639">
        <f t="shared" si="1490"/>
        <v>0</v>
      </c>
      <c r="CS1639">
        <f t="shared" si="1491"/>
        <v>0</v>
      </c>
      <c r="CT1639">
        <f t="shared" si="1492"/>
        <v>0</v>
      </c>
      <c r="CU1639">
        <f t="shared" si="1493"/>
        <v>0</v>
      </c>
      <c r="CV1639">
        <f t="shared" si="1494"/>
        <v>0</v>
      </c>
      <c r="CW1639">
        <f t="shared" si="1495"/>
        <v>0</v>
      </c>
      <c r="CX1639">
        <f t="shared" si="1495"/>
        <v>0</v>
      </c>
      <c r="CY1639">
        <f t="shared" si="1496"/>
        <v>0</v>
      </c>
      <c r="CZ1639">
        <f t="shared" si="1497"/>
        <v>0</v>
      </c>
      <c r="DC1639" t="s">
        <v>3</v>
      </c>
      <c r="DD1639" t="s">
        <v>3</v>
      </c>
      <c r="DE1639" t="s">
        <v>3</v>
      </c>
      <c r="DF1639" t="s">
        <v>3</v>
      </c>
      <c r="DG1639" t="s">
        <v>3</v>
      </c>
      <c r="DH1639" t="s">
        <v>3</v>
      </c>
      <c r="DI1639" t="s">
        <v>3</v>
      </c>
      <c r="DJ1639" t="s">
        <v>3</v>
      </c>
      <c r="DK1639" t="s">
        <v>3</v>
      </c>
      <c r="DL1639" t="s">
        <v>3</v>
      </c>
      <c r="DM1639" t="s">
        <v>3</v>
      </c>
      <c r="DN1639">
        <v>80</v>
      </c>
      <c r="DO1639">
        <v>55</v>
      </c>
      <c r="DP1639">
        <v>1.0469999999999999</v>
      </c>
      <c r="DQ1639">
        <v>1</v>
      </c>
      <c r="DU1639">
        <v>1009</v>
      </c>
      <c r="DV1639" t="s">
        <v>30</v>
      </c>
      <c r="DW1639" t="s">
        <v>30</v>
      </c>
      <c r="DX1639">
        <v>1000</v>
      </c>
      <c r="DZ1639" t="s">
        <v>3</v>
      </c>
      <c r="EA1639" t="s">
        <v>3</v>
      </c>
      <c r="EB1639" t="s">
        <v>3</v>
      </c>
      <c r="EC1639" t="s">
        <v>3</v>
      </c>
      <c r="EE1639">
        <v>54687867</v>
      </c>
      <c r="EF1639">
        <v>60</v>
      </c>
      <c r="EG1639" t="s">
        <v>24</v>
      </c>
      <c r="EH1639">
        <v>0</v>
      </c>
      <c r="EI1639" t="s">
        <v>3</v>
      </c>
      <c r="EJ1639">
        <v>1</v>
      </c>
      <c r="EK1639">
        <v>441</v>
      </c>
      <c r="EL1639" t="s">
        <v>42</v>
      </c>
      <c r="EM1639" t="s">
        <v>43</v>
      </c>
      <c r="EO1639" t="s">
        <v>3</v>
      </c>
      <c r="EQ1639">
        <v>32768</v>
      </c>
      <c r="ER1639">
        <v>0</v>
      </c>
      <c r="ES1639">
        <v>0</v>
      </c>
      <c r="ET1639">
        <v>0</v>
      </c>
      <c r="EU1639">
        <v>0</v>
      </c>
      <c r="EV1639">
        <v>0</v>
      </c>
      <c r="EW1639">
        <v>0</v>
      </c>
      <c r="EX1639">
        <v>0</v>
      </c>
      <c r="FQ1639">
        <v>0</v>
      </c>
      <c r="FR1639">
        <f t="shared" si="1498"/>
        <v>0</v>
      </c>
      <c r="FS1639">
        <v>0</v>
      </c>
      <c r="FX1639">
        <v>80</v>
      </c>
      <c r="FY1639">
        <v>55</v>
      </c>
      <c r="GA1639" t="s">
        <v>3</v>
      </c>
      <c r="GD1639">
        <v>0</v>
      </c>
      <c r="GF1639">
        <v>1489638031</v>
      </c>
      <c r="GG1639">
        <v>2</v>
      </c>
      <c r="GH1639">
        <v>1</v>
      </c>
      <c r="GI1639">
        <v>3</v>
      </c>
      <c r="GJ1639">
        <v>0</v>
      </c>
      <c r="GK1639">
        <f>ROUND(R1639*(R12)/100,2)</f>
        <v>0</v>
      </c>
      <c r="GL1639">
        <f t="shared" si="1499"/>
        <v>0</v>
      </c>
      <c r="GM1639">
        <f t="shared" si="1500"/>
        <v>0</v>
      </c>
      <c r="GN1639">
        <f t="shared" si="1501"/>
        <v>0</v>
      </c>
      <c r="GO1639">
        <f t="shared" si="1502"/>
        <v>0</v>
      </c>
      <c r="GP1639">
        <f t="shared" si="1503"/>
        <v>0</v>
      </c>
      <c r="GR1639">
        <v>0</v>
      </c>
      <c r="GS1639">
        <v>3</v>
      </c>
      <c r="GT1639">
        <v>0</v>
      </c>
      <c r="GU1639" t="s">
        <v>3</v>
      </c>
      <c r="GV1639">
        <f t="shared" si="1504"/>
        <v>0</v>
      </c>
      <c r="GW1639">
        <v>1</v>
      </c>
      <c r="GX1639">
        <f t="shared" si="1505"/>
        <v>0</v>
      </c>
      <c r="HA1639">
        <v>0</v>
      </c>
      <c r="HB1639">
        <v>0</v>
      </c>
      <c r="HC1639">
        <f t="shared" si="1506"/>
        <v>0</v>
      </c>
      <c r="HE1639" t="s">
        <v>3</v>
      </c>
      <c r="HF1639" t="s">
        <v>3</v>
      </c>
      <c r="HM1639" t="s">
        <v>3</v>
      </c>
      <c r="HN1639" t="s">
        <v>3</v>
      </c>
      <c r="HO1639" t="s">
        <v>3</v>
      </c>
      <c r="HP1639" t="s">
        <v>3</v>
      </c>
      <c r="HQ1639" t="s">
        <v>3</v>
      </c>
      <c r="IK1639">
        <v>0</v>
      </c>
    </row>
    <row r="1640" spans="1:245" x14ac:dyDescent="0.2">
      <c r="A1640">
        <v>17</v>
      </c>
      <c r="B1640">
        <v>1</v>
      </c>
      <c r="C1640">
        <f>ROW(SmtRes!A771)</f>
        <v>771</v>
      </c>
      <c r="D1640">
        <f>ROW(EtalonRes!A818)</f>
        <v>818</v>
      </c>
      <c r="E1640" t="s">
        <v>3</v>
      </c>
      <c r="F1640" t="s">
        <v>46</v>
      </c>
      <c r="G1640" t="s">
        <v>47</v>
      </c>
      <c r="H1640" t="s">
        <v>48</v>
      </c>
      <c r="I1640">
        <f>ROUND(2/100,9)</f>
        <v>0.02</v>
      </c>
      <c r="J1640">
        <v>0</v>
      </c>
      <c r="K1640">
        <f>ROUND(2/100,9)</f>
        <v>0.02</v>
      </c>
      <c r="O1640">
        <f t="shared" si="1471"/>
        <v>120.34</v>
      </c>
      <c r="P1640">
        <f t="shared" si="1472"/>
        <v>0</v>
      </c>
      <c r="Q1640">
        <f t="shared" si="1473"/>
        <v>0</v>
      </c>
      <c r="R1640">
        <f t="shared" si="1474"/>
        <v>0</v>
      </c>
      <c r="S1640">
        <f t="shared" si="1475"/>
        <v>120.34</v>
      </c>
      <c r="T1640">
        <f t="shared" si="1476"/>
        <v>0</v>
      </c>
      <c r="U1640">
        <f t="shared" si="1477"/>
        <v>0.41460000000000002</v>
      </c>
      <c r="V1640">
        <f t="shared" si="1478"/>
        <v>0</v>
      </c>
      <c r="W1640">
        <f t="shared" si="1479"/>
        <v>0</v>
      </c>
      <c r="X1640">
        <f t="shared" si="1480"/>
        <v>108.31</v>
      </c>
      <c r="Y1640">
        <f t="shared" si="1480"/>
        <v>49.34</v>
      </c>
      <c r="AA1640">
        <v>-1</v>
      </c>
      <c r="AB1640">
        <f t="shared" si="1481"/>
        <v>227.82</v>
      </c>
      <c r="AC1640">
        <f t="shared" si="1482"/>
        <v>0</v>
      </c>
      <c r="AD1640">
        <f t="shared" si="1483"/>
        <v>0</v>
      </c>
      <c r="AE1640">
        <f t="shared" si="1484"/>
        <v>0</v>
      </c>
      <c r="AF1640">
        <f t="shared" si="1484"/>
        <v>227.82</v>
      </c>
      <c r="AG1640">
        <f t="shared" si="1485"/>
        <v>0</v>
      </c>
      <c r="AH1640">
        <f t="shared" si="1486"/>
        <v>20.73</v>
      </c>
      <c r="AI1640">
        <f t="shared" si="1486"/>
        <v>0</v>
      </c>
      <c r="AJ1640">
        <f t="shared" si="1487"/>
        <v>0</v>
      </c>
      <c r="AK1640">
        <v>227.82</v>
      </c>
      <c r="AL1640">
        <v>0</v>
      </c>
      <c r="AM1640">
        <v>0</v>
      </c>
      <c r="AN1640">
        <v>0</v>
      </c>
      <c r="AO1640">
        <v>227.82</v>
      </c>
      <c r="AP1640">
        <v>0</v>
      </c>
      <c r="AQ1640">
        <v>20.73</v>
      </c>
      <c r="AR1640">
        <v>0</v>
      </c>
      <c r="AS1640">
        <v>0</v>
      </c>
      <c r="AT1640">
        <v>90</v>
      </c>
      <c r="AU1640">
        <v>41</v>
      </c>
      <c r="AV1640">
        <v>1</v>
      </c>
      <c r="AW1640">
        <v>1</v>
      </c>
      <c r="AZ1640">
        <v>1</v>
      </c>
      <c r="BA1640">
        <v>26.39</v>
      </c>
      <c r="BB1640">
        <v>1</v>
      </c>
      <c r="BC1640">
        <v>1</v>
      </c>
      <c r="BD1640" t="s">
        <v>3</v>
      </c>
      <c r="BE1640" t="s">
        <v>3</v>
      </c>
      <c r="BF1640" t="s">
        <v>3</v>
      </c>
      <c r="BG1640" t="s">
        <v>3</v>
      </c>
      <c r="BH1640">
        <v>0</v>
      </c>
      <c r="BI1640">
        <v>1</v>
      </c>
      <c r="BJ1640" t="s">
        <v>49</v>
      </c>
      <c r="BM1640">
        <v>621</v>
      </c>
      <c r="BN1640">
        <v>0</v>
      </c>
      <c r="BO1640" t="s">
        <v>46</v>
      </c>
      <c r="BP1640">
        <v>1</v>
      </c>
      <c r="BQ1640">
        <v>60</v>
      </c>
      <c r="BR1640">
        <v>0</v>
      </c>
      <c r="BS1640">
        <v>26.39</v>
      </c>
      <c r="BT1640">
        <v>1</v>
      </c>
      <c r="BU1640">
        <v>1</v>
      </c>
      <c r="BV1640">
        <v>1</v>
      </c>
      <c r="BW1640">
        <v>1</v>
      </c>
      <c r="BX1640">
        <v>1</v>
      </c>
      <c r="BY1640" t="s">
        <v>3</v>
      </c>
      <c r="BZ1640">
        <v>90</v>
      </c>
      <c r="CA1640">
        <v>41</v>
      </c>
      <c r="CB1640" t="s">
        <v>3</v>
      </c>
      <c r="CE1640">
        <v>30</v>
      </c>
      <c r="CF1640">
        <v>0</v>
      </c>
      <c r="CG1640">
        <v>0</v>
      </c>
      <c r="CM1640">
        <v>0</v>
      </c>
      <c r="CN1640" t="s">
        <v>3</v>
      </c>
      <c r="CO1640">
        <v>0</v>
      </c>
      <c r="CP1640">
        <f t="shared" si="1488"/>
        <v>120.34</v>
      </c>
      <c r="CQ1640">
        <f t="shared" si="1489"/>
        <v>0</v>
      </c>
      <c r="CR1640">
        <f t="shared" si="1490"/>
        <v>0</v>
      </c>
      <c r="CS1640">
        <f t="shared" si="1491"/>
        <v>0</v>
      </c>
      <c r="CT1640">
        <f t="shared" si="1492"/>
        <v>6012.17</v>
      </c>
      <c r="CU1640">
        <f t="shared" si="1493"/>
        <v>0</v>
      </c>
      <c r="CV1640">
        <f t="shared" si="1494"/>
        <v>20.73</v>
      </c>
      <c r="CW1640">
        <f t="shared" si="1495"/>
        <v>0</v>
      </c>
      <c r="CX1640">
        <f t="shared" si="1495"/>
        <v>0</v>
      </c>
      <c r="CY1640">
        <f t="shared" si="1496"/>
        <v>108.30600000000001</v>
      </c>
      <c r="CZ1640">
        <f t="shared" si="1497"/>
        <v>49.339399999999998</v>
      </c>
      <c r="DC1640" t="s">
        <v>3</v>
      </c>
      <c r="DD1640" t="s">
        <v>3</v>
      </c>
      <c r="DE1640" t="s">
        <v>3</v>
      </c>
      <c r="DF1640" t="s">
        <v>3</v>
      </c>
      <c r="DG1640" t="s">
        <v>3</v>
      </c>
      <c r="DH1640" t="s">
        <v>3</v>
      </c>
      <c r="DI1640" t="s">
        <v>3</v>
      </c>
      <c r="DJ1640" t="s">
        <v>3</v>
      </c>
      <c r="DK1640" t="s">
        <v>3</v>
      </c>
      <c r="DL1640" t="s">
        <v>3</v>
      </c>
      <c r="DM1640" t="s">
        <v>3</v>
      </c>
      <c r="DN1640">
        <v>110</v>
      </c>
      <c r="DO1640">
        <v>74</v>
      </c>
      <c r="DP1640">
        <v>1.0669999999999999</v>
      </c>
      <c r="DQ1640">
        <v>1</v>
      </c>
      <c r="DU1640">
        <v>1003</v>
      </c>
      <c r="DV1640" t="s">
        <v>48</v>
      </c>
      <c r="DW1640" t="s">
        <v>48</v>
      </c>
      <c r="DX1640">
        <v>100</v>
      </c>
      <c r="DZ1640" t="s">
        <v>3</v>
      </c>
      <c r="EA1640" t="s">
        <v>3</v>
      </c>
      <c r="EB1640" t="s">
        <v>3</v>
      </c>
      <c r="EC1640" t="s">
        <v>3</v>
      </c>
      <c r="EE1640">
        <v>54688047</v>
      </c>
      <c r="EF1640">
        <v>60</v>
      </c>
      <c r="EG1640" t="s">
        <v>24</v>
      </c>
      <c r="EH1640">
        <v>0</v>
      </c>
      <c r="EI1640" t="s">
        <v>3</v>
      </c>
      <c r="EJ1640">
        <v>1</v>
      </c>
      <c r="EK1640">
        <v>621</v>
      </c>
      <c r="EL1640" t="s">
        <v>50</v>
      </c>
      <c r="EM1640" t="s">
        <v>51</v>
      </c>
      <c r="EO1640" t="s">
        <v>3</v>
      </c>
      <c r="EQ1640">
        <v>1024</v>
      </c>
      <c r="ER1640">
        <v>227.82</v>
      </c>
      <c r="ES1640">
        <v>0</v>
      </c>
      <c r="ET1640">
        <v>0</v>
      </c>
      <c r="EU1640">
        <v>0</v>
      </c>
      <c r="EV1640">
        <v>227.82</v>
      </c>
      <c r="EW1640">
        <v>20.73</v>
      </c>
      <c r="EX1640">
        <v>0</v>
      </c>
      <c r="EY1640">
        <v>0</v>
      </c>
      <c r="FQ1640">
        <v>0</v>
      </c>
      <c r="FR1640">
        <f t="shared" si="1498"/>
        <v>0</v>
      </c>
      <c r="FS1640">
        <v>0</v>
      </c>
      <c r="FX1640">
        <v>110</v>
      </c>
      <c r="FY1640">
        <v>74</v>
      </c>
      <c r="GA1640" t="s">
        <v>3</v>
      </c>
      <c r="GD1640">
        <v>0</v>
      </c>
      <c r="GF1640">
        <v>1675235809</v>
      </c>
      <c r="GG1640">
        <v>2</v>
      </c>
      <c r="GH1640">
        <v>1</v>
      </c>
      <c r="GI1640">
        <v>3</v>
      </c>
      <c r="GJ1640">
        <v>0</v>
      </c>
      <c r="GK1640">
        <f>ROUND(R1640*(R12)/100,2)</f>
        <v>0</v>
      </c>
      <c r="GL1640">
        <f t="shared" si="1499"/>
        <v>0</v>
      </c>
      <c r="GM1640">
        <f t="shared" si="1500"/>
        <v>277.99</v>
      </c>
      <c r="GN1640">
        <f t="shared" si="1501"/>
        <v>277.99</v>
      </c>
      <c r="GO1640">
        <f t="shared" si="1502"/>
        <v>0</v>
      </c>
      <c r="GP1640">
        <f t="shared" si="1503"/>
        <v>0</v>
      </c>
      <c r="GR1640">
        <v>0</v>
      </c>
      <c r="GS1640">
        <v>3</v>
      </c>
      <c r="GT1640">
        <v>0</v>
      </c>
      <c r="GU1640" t="s">
        <v>3</v>
      </c>
      <c r="GV1640">
        <f t="shared" si="1504"/>
        <v>0</v>
      </c>
      <c r="GW1640">
        <v>1</v>
      </c>
      <c r="GX1640">
        <f t="shared" si="1505"/>
        <v>0</v>
      </c>
      <c r="HA1640">
        <v>0</v>
      </c>
      <c r="HB1640">
        <v>0</v>
      </c>
      <c r="HC1640">
        <f t="shared" si="1506"/>
        <v>0</v>
      </c>
      <c r="HE1640" t="s">
        <v>3</v>
      </c>
      <c r="HF1640" t="s">
        <v>3</v>
      </c>
      <c r="HM1640" t="s">
        <v>3</v>
      </c>
      <c r="HN1640" t="s">
        <v>3</v>
      </c>
      <c r="HO1640" t="s">
        <v>3</v>
      </c>
      <c r="HP1640" t="s">
        <v>3</v>
      </c>
      <c r="HQ1640" t="s">
        <v>3</v>
      </c>
      <c r="IK1640">
        <v>0</v>
      </c>
    </row>
    <row r="1641" spans="1:245" x14ac:dyDescent="0.2">
      <c r="A1641">
        <v>17</v>
      </c>
      <c r="B1641">
        <v>1</v>
      </c>
      <c r="C1641">
        <f>ROW(SmtRes!A772)</f>
        <v>772</v>
      </c>
      <c r="D1641">
        <f>ROW(EtalonRes!A819)</f>
        <v>819</v>
      </c>
      <c r="E1641" t="s">
        <v>3</v>
      </c>
      <c r="F1641" t="s">
        <v>32</v>
      </c>
      <c r="G1641" t="s">
        <v>53</v>
      </c>
      <c r="H1641" t="s">
        <v>34</v>
      </c>
      <c r="I1641">
        <v>20.75</v>
      </c>
      <c r="J1641">
        <v>0</v>
      </c>
      <c r="K1641">
        <v>20.75</v>
      </c>
      <c r="O1641">
        <f t="shared" si="1471"/>
        <v>3356.81</v>
      </c>
      <c r="P1641">
        <f t="shared" si="1472"/>
        <v>0</v>
      </c>
      <c r="Q1641">
        <f t="shared" si="1473"/>
        <v>0</v>
      </c>
      <c r="R1641">
        <f t="shared" si="1474"/>
        <v>0</v>
      </c>
      <c r="S1641">
        <f t="shared" si="1475"/>
        <v>3356.81</v>
      </c>
      <c r="T1641">
        <f t="shared" si="1476"/>
        <v>0</v>
      </c>
      <c r="U1641">
        <f t="shared" si="1477"/>
        <v>12.45</v>
      </c>
      <c r="V1641">
        <f t="shared" si="1478"/>
        <v>0</v>
      </c>
      <c r="W1641">
        <f t="shared" si="1479"/>
        <v>0</v>
      </c>
      <c r="X1641">
        <f t="shared" si="1480"/>
        <v>2786.15</v>
      </c>
      <c r="Y1641">
        <f t="shared" si="1480"/>
        <v>1376.29</v>
      </c>
      <c r="AA1641">
        <v>-1</v>
      </c>
      <c r="AB1641">
        <f t="shared" si="1481"/>
        <v>6.13</v>
      </c>
      <c r="AC1641">
        <f t="shared" si="1482"/>
        <v>0</v>
      </c>
      <c r="AD1641">
        <f t="shared" si="1483"/>
        <v>0</v>
      </c>
      <c r="AE1641">
        <f t="shared" si="1484"/>
        <v>0</v>
      </c>
      <c r="AF1641">
        <f t="shared" si="1484"/>
        <v>6.13</v>
      </c>
      <c r="AG1641">
        <f t="shared" si="1485"/>
        <v>0</v>
      </c>
      <c r="AH1641">
        <f t="shared" si="1486"/>
        <v>0.6</v>
      </c>
      <c r="AI1641">
        <f t="shared" si="1486"/>
        <v>0</v>
      </c>
      <c r="AJ1641">
        <f t="shared" si="1487"/>
        <v>0</v>
      </c>
      <c r="AK1641">
        <v>6.13</v>
      </c>
      <c r="AL1641">
        <v>0</v>
      </c>
      <c r="AM1641">
        <v>0</v>
      </c>
      <c r="AN1641">
        <v>0</v>
      </c>
      <c r="AO1641">
        <v>6.13</v>
      </c>
      <c r="AP1641">
        <v>0</v>
      </c>
      <c r="AQ1641">
        <v>0.6</v>
      </c>
      <c r="AR1641">
        <v>0</v>
      </c>
      <c r="AS1641">
        <v>0</v>
      </c>
      <c r="AT1641">
        <v>83</v>
      </c>
      <c r="AU1641">
        <v>41</v>
      </c>
      <c r="AV1641">
        <v>1</v>
      </c>
      <c r="AW1641">
        <v>1</v>
      </c>
      <c r="AZ1641">
        <v>1</v>
      </c>
      <c r="BA1641">
        <v>26.39</v>
      </c>
      <c r="BB1641">
        <v>1</v>
      </c>
      <c r="BC1641">
        <v>1</v>
      </c>
      <c r="BD1641" t="s">
        <v>3</v>
      </c>
      <c r="BE1641" t="s">
        <v>3</v>
      </c>
      <c r="BF1641" t="s">
        <v>3</v>
      </c>
      <c r="BG1641" t="s">
        <v>3</v>
      </c>
      <c r="BH1641">
        <v>0</v>
      </c>
      <c r="BI1641">
        <v>1</v>
      </c>
      <c r="BJ1641" t="s">
        <v>35</v>
      </c>
      <c r="BM1641">
        <v>478</v>
      </c>
      <c r="BN1641">
        <v>0</v>
      </c>
      <c r="BO1641" t="s">
        <v>32</v>
      </c>
      <c r="BP1641">
        <v>1</v>
      </c>
      <c r="BQ1641">
        <v>60</v>
      </c>
      <c r="BR1641">
        <v>0</v>
      </c>
      <c r="BS1641">
        <v>26.39</v>
      </c>
      <c r="BT1641">
        <v>1</v>
      </c>
      <c r="BU1641">
        <v>1</v>
      </c>
      <c r="BV1641">
        <v>1</v>
      </c>
      <c r="BW1641">
        <v>1</v>
      </c>
      <c r="BX1641">
        <v>1</v>
      </c>
      <c r="BY1641" t="s">
        <v>3</v>
      </c>
      <c r="BZ1641">
        <v>83</v>
      </c>
      <c r="CA1641">
        <v>41</v>
      </c>
      <c r="CB1641" t="s">
        <v>3</v>
      </c>
      <c r="CE1641">
        <v>30</v>
      </c>
      <c r="CF1641">
        <v>0</v>
      </c>
      <c r="CG1641">
        <v>0</v>
      </c>
      <c r="CM1641">
        <v>0</v>
      </c>
      <c r="CN1641" t="s">
        <v>3</v>
      </c>
      <c r="CO1641">
        <v>0</v>
      </c>
      <c r="CP1641">
        <f t="shared" si="1488"/>
        <v>3356.81</v>
      </c>
      <c r="CQ1641">
        <f t="shared" si="1489"/>
        <v>0</v>
      </c>
      <c r="CR1641">
        <f t="shared" si="1490"/>
        <v>0</v>
      </c>
      <c r="CS1641">
        <f t="shared" si="1491"/>
        <v>0</v>
      </c>
      <c r="CT1641">
        <f t="shared" si="1492"/>
        <v>161.77000000000001</v>
      </c>
      <c r="CU1641">
        <f t="shared" si="1493"/>
        <v>0</v>
      </c>
      <c r="CV1641">
        <f t="shared" si="1494"/>
        <v>0.6</v>
      </c>
      <c r="CW1641">
        <f t="shared" si="1495"/>
        <v>0</v>
      </c>
      <c r="CX1641">
        <f t="shared" si="1495"/>
        <v>0</v>
      </c>
      <c r="CY1641">
        <f t="shared" si="1496"/>
        <v>2786.1522999999997</v>
      </c>
      <c r="CZ1641">
        <f t="shared" si="1497"/>
        <v>1376.2920999999999</v>
      </c>
      <c r="DC1641" t="s">
        <v>3</v>
      </c>
      <c r="DD1641" t="s">
        <v>3</v>
      </c>
      <c r="DE1641" t="s">
        <v>3</v>
      </c>
      <c r="DF1641" t="s">
        <v>3</v>
      </c>
      <c r="DG1641" t="s">
        <v>3</v>
      </c>
      <c r="DH1641" t="s">
        <v>3</v>
      </c>
      <c r="DI1641" t="s">
        <v>3</v>
      </c>
      <c r="DJ1641" t="s">
        <v>3</v>
      </c>
      <c r="DK1641" t="s">
        <v>3</v>
      </c>
      <c r="DL1641" t="s">
        <v>3</v>
      </c>
      <c r="DM1641" t="s">
        <v>3</v>
      </c>
      <c r="DN1641">
        <v>100</v>
      </c>
      <c r="DO1641">
        <v>64</v>
      </c>
      <c r="DP1641">
        <v>1.0249999999999999</v>
      </c>
      <c r="DQ1641">
        <v>1</v>
      </c>
      <c r="DU1641">
        <v>1013</v>
      </c>
      <c r="DV1641" t="s">
        <v>34</v>
      </c>
      <c r="DW1641" t="s">
        <v>34</v>
      </c>
      <c r="DX1641">
        <v>1</v>
      </c>
      <c r="DZ1641" t="s">
        <v>3</v>
      </c>
      <c r="EA1641" t="s">
        <v>3</v>
      </c>
      <c r="EB1641" t="s">
        <v>3</v>
      </c>
      <c r="EC1641" t="s">
        <v>3</v>
      </c>
      <c r="EE1641">
        <v>54687904</v>
      </c>
      <c r="EF1641">
        <v>60</v>
      </c>
      <c r="EG1641" t="s">
        <v>24</v>
      </c>
      <c r="EH1641">
        <v>0</v>
      </c>
      <c r="EI1641" t="s">
        <v>3</v>
      </c>
      <c r="EJ1641">
        <v>1</v>
      </c>
      <c r="EK1641">
        <v>478</v>
      </c>
      <c r="EL1641" t="s">
        <v>36</v>
      </c>
      <c r="EM1641" t="s">
        <v>37</v>
      </c>
      <c r="EO1641" t="s">
        <v>3</v>
      </c>
      <c r="EQ1641">
        <v>1024</v>
      </c>
      <c r="ER1641">
        <v>6.13</v>
      </c>
      <c r="ES1641">
        <v>0</v>
      </c>
      <c r="ET1641">
        <v>0</v>
      </c>
      <c r="EU1641">
        <v>0</v>
      </c>
      <c r="EV1641">
        <v>6.13</v>
      </c>
      <c r="EW1641">
        <v>0.6</v>
      </c>
      <c r="EX1641">
        <v>0</v>
      </c>
      <c r="EY1641">
        <v>0</v>
      </c>
      <c r="FQ1641">
        <v>0</v>
      </c>
      <c r="FR1641">
        <f t="shared" si="1498"/>
        <v>0</v>
      </c>
      <c r="FS1641">
        <v>0</v>
      </c>
      <c r="FX1641">
        <v>100</v>
      </c>
      <c r="FY1641">
        <v>64</v>
      </c>
      <c r="GA1641" t="s">
        <v>3</v>
      </c>
      <c r="GD1641">
        <v>0</v>
      </c>
      <c r="GF1641">
        <v>1828295077</v>
      </c>
      <c r="GG1641">
        <v>2</v>
      </c>
      <c r="GH1641">
        <v>1</v>
      </c>
      <c r="GI1641">
        <v>3</v>
      </c>
      <c r="GJ1641">
        <v>0</v>
      </c>
      <c r="GK1641">
        <f>ROUND(R1641*(R12)/100,2)</f>
        <v>0</v>
      </c>
      <c r="GL1641">
        <f t="shared" si="1499"/>
        <v>0</v>
      </c>
      <c r="GM1641">
        <f t="shared" si="1500"/>
        <v>7519.25</v>
      </c>
      <c r="GN1641">
        <f t="shared" si="1501"/>
        <v>7519.25</v>
      </c>
      <c r="GO1641">
        <f t="shared" si="1502"/>
        <v>0</v>
      </c>
      <c r="GP1641">
        <f t="shared" si="1503"/>
        <v>0</v>
      </c>
      <c r="GR1641">
        <v>0</v>
      </c>
      <c r="GS1641">
        <v>3</v>
      </c>
      <c r="GT1641">
        <v>0</v>
      </c>
      <c r="GU1641" t="s">
        <v>3</v>
      </c>
      <c r="GV1641">
        <f t="shared" si="1504"/>
        <v>0</v>
      </c>
      <c r="GW1641">
        <v>1</v>
      </c>
      <c r="GX1641">
        <f t="shared" si="1505"/>
        <v>0</v>
      </c>
      <c r="HA1641">
        <v>0</v>
      </c>
      <c r="HB1641">
        <v>0</v>
      </c>
      <c r="HC1641">
        <f t="shared" si="1506"/>
        <v>0</v>
      </c>
      <c r="HE1641" t="s">
        <v>3</v>
      </c>
      <c r="HF1641" t="s">
        <v>3</v>
      </c>
      <c r="HM1641" t="s">
        <v>3</v>
      </c>
      <c r="HN1641" t="s">
        <v>3</v>
      </c>
      <c r="HO1641" t="s">
        <v>3</v>
      </c>
      <c r="HP1641" t="s">
        <v>3</v>
      </c>
      <c r="HQ1641" t="s">
        <v>3</v>
      </c>
      <c r="IK1641">
        <v>0</v>
      </c>
    </row>
    <row r="1643" spans="1:245" x14ac:dyDescent="0.2">
      <c r="A1643" s="2">
        <v>51</v>
      </c>
      <c r="B1643" s="2">
        <f>B1631</f>
        <v>1</v>
      </c>
      <c r="C1643" s="2">
        <f>A1631</f>
        <v>5</v>
      </c>
      <c r="D1643" s="2">
        <f>ROW(A1631)</f>
        <v>1631</v>
      </c>
      <c r="E1643" s="2"/>
      <c r="F1643" s="2" t="str">
        <f>IF(F1631&lt;&gt;"",F1631,"")</f>
        <v>Новый подраздел</v>
      </c>
      <c r="G1643" s="2" t="str">
        <f>IF(G1631&lt;&gt;"",G1631,"")</f>
        <v>Кровля тех. этажа в/о В/5-9</v>
      </c>
      <c r="H1643" s="2">
        <v>0</v>
      </c>
      <c r="I1643" s="2"/>
      <c r="J1643" s="2"/>
      <c r="K1643" s="2"/>
      <c r="L1643" s="2"/>
      <c r="M1643" s="2"/>
      <c r="N1643" s="2"/>
      <c r="O1643" s="2">
        <f t="shared" ref="O1643:T1643" si="1507">ROUND(AB1643,2)</f>
        <v>233.02</v>
      </c>
      <c r="P1643" s="2">
        <f t="shared" si="1507"/>
        <v>0</v>
      </c>
      <c r="Q1643" s="2">
        <f t="shared" si="1507"/>
        <v>0</v>
      </c>
      <c r="R1643" s="2">
        <f t="shared" si="1507"/>
        <v>0</v>
      </c>
      <c r="S1643" s="2">
        <f t="shared" si="1507"/>
        <v>233.02</v>
      </c>
      <c r="T1643" s="2">
        <f t="shared" si="1507"/>
        <v>0</v>
      </c>
      <c r="U1643" s="2">
        <f>AH1643</f>
        <v>0.8438460000000001</v>
      </c>
      <c r="V1643" s="2">
        <f>AI1643</f>
        <v>0</v>
      </c>
      <c r="W1643" s="2">
        <f>ROUND(AJ1643,2)</f>
        <v>0</v>
      </c>
      <c r="X1643" s="2">
        <f>ROUND(AK1643,2)</f>
        <v>170.49</v>
      </c>
      <c r="Y1643" s="2">
        <f>ROUND(AL1643,2)</f>
        <v>95.53</v>
      </c>
      <c r="Z1643" s="2"/>
      <c r="AA1643" s="2"/>
      <c r="AB1643" s="2">
        <f>ROUND(SUMIF(AA1635:AA1641,"=55282325",O1635:O1641),2)</f>
        <v>233.02</v>
      </c>
      <c r="AC1643" s="2">
        <f>ROUND(SUMIF(AA1635:AA1641,"=55282325",P1635:P1641),2)</f>
        <v>0</v>
      </c>
      <c r="AD1643" s="2">
        <f>ROUND(SUMIF(AA1635:AA1641,"=55282325",Q1635:Q1641),2)</f>
        <v>0</v>
      </c>
      <c r="AE1643" s="2">
        <f>ROUND(SUMIF(AA1635:AA1641,"=55282325",R1635:R1641),2)</f>
        <v>0</v>
      </c>
      <c r="AF1643" s="2">
        <f>ROUND(SUMIF(AA1635:AA1641,"=55282325",S1635:S1641),2)</f>
        <v>233.02</v>
      </c>
      <c r="AG1643" s="2">
        <f>ROUND(SUMIF(AA1635:AA1641,"=55282325",T1635:T1641),2)</f>
        <v>0</v>
      </c>
      <c r="AH1643" s="2">
        <f>SUMIF(AA1635:AA1641,"=55282325",U1635:U1641)</f>
        <v>0.8438460000000001</v>
      </c>
      <c r="AI1643" s="2">
        <f>SUMIF(AA1635:AA1641,"=55282325",V1635:V1641)</f>
        <v>0</v>
      </c>
      <c r="AJ1643" s="2">
        <f>ROUND(SUMIF(AA1635:AA1641,"=55282325",W1635:W1641),2)</f>
        <v>0</v>
      </c>
      <c r="AK1643" s="2">
        <f>ROUND(SUMIF(AA1635:AA1641,"=55282325",X1635:X1641),2)</f>
        <v>170.49</v>
      </c>
      <c r="AL1643" s="2">
        <f>ROUND(SUMIF(AA1635:AA1641,"=55282325",Y1635:Y1641),2)</f>
        <v>95.53</v>
      </c>
      <c r="AM1643" s="2"/>
      <c r="AN1643" s="2"/>
      <c r="AO1643" s="2">
        <f t="shared" ref="AO1643:BD1643" si="1508">ROUND(BX1643,2)</f>
        <v>0</v>
      </c>
      <c r="AP1643" s="2">
        <f t="shared" si="1508"/>
        <v>0</v>
      </c>
      <c r="AQ1643" s="2">
        <f t="shared" si="1508"/>
        <v>0</v>
      </c>
      <c r="AR1643" s="2">
        <f t="shared" si="1508"/>
        <v>499.04</v>
      </c>
      <c r="AS1643" s="2">
        <f t="shared" si="1508"/>
        <v>499.04</v>
      </c>
      <c r="AT1643" s="2">
        <f t="shared" si="1508"/>
        <v>0</v>
      </c>
      <c r="AU1643" s="2">
        <f t="shared" si="1508"/>
        <v>0</v>
      </c>
      <c r="AV1643" s="2">
        <f t="shared" si="1508"/>
        <v>0</v>
      </c>
      <c r="AW1643" s="2">
        <f t="shared" si="1508"/>
        <v>0</v>
      </c>
      <c r="AX1643" s="2">
        <f t="shared" si="1508"/>
        <v>0</v>
      </c>
      <c r="AY1643" s="2">
        <f t="shared" si="1508"/>
        <v>0</v>
      </c>
      <c r="AZ1643" s="2">
        <f t="shared" si="1508"/>
        <v>0</v>
      </c>
      <c r="BA1643" s="2">
        <f t="shared" si="1508"/>
        <v>0</v>
      </c>
      <c r="BB1643" s="2">
        <f t="shared" si="1508"/>
        <v>0</v>
      </c>
      <c r="BC1643" s="2">
        <f t="shared" si="1508"/>
        <v>0</v>
      </c>
      <c r="BD1643" s="2">
        <f t="shared" si="1508"/>
        <v>0</v>
      </c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>
        <f>ROUND(SUMIF(AA1635:AA1641,"=55282325",FQ1635:FQ1641),2)</f>
        <v>0</v>
      </c>
      <c r="BY1643" s="2">
        <f>ROUND(SUMIF(AA1635:AA1641,"=55282325",FR1635:FR1641),2)</f>
        <v>0</v>
      </c>
      <c r="BZ1643" s="2">
        <f>ROUND(SUMIF(AA1635:AA1641,"=55282325",GL1635:GL1641),2)</f>
        <v>0</v>
      </c>
      <c r="CA1643" s="2">
        <f>ROUND(SUMIF(AA1635:AA1641,"=55282325",GM1635:GM1641),2)</f>
        <v>499.04</v>
      </c>
      <c r="CB1643" s="2">
        <f>ROUND(SUMIF(AA1635:AA1641,"=55282325",GN1635:GN1641),2)</f>
        <v>499.04</v>
      </c>
      <c r="CC1643" s="2">
        <f>ROUND(SUMIF(AA1635:AA1641,"=55282325",GO1635:GO1641),2)</f>
        <v>0</v>
      </c>
      <c r="CD1643" s="2">
        <f>ROUND(SUMIF(AA1635:AA1641,"=55282325",GP1635:GP1641),2)</f>
        <v>0</v>
      </c>
      <c r="CE1643" s="2">
        <f>AC1643-BX1643</f>
        <v>0</v>
      </c>
      <c r="CF1643" s="2">
        <f>AC1643-BY1643</f>
        <v>0</v>
      </c>
      <c r="CG1643" s="2">
        <f>BX1643-BZ1643</f>
        <v>0</v>
      </c>
      <c r="CH1643" s="2">
        <f>AC1643-BX1643-BY1643+BZ1643</f>
        <v>0</v>
      </c>
      <c r="CI1643" s="2">
        <f>BY1643-BZ1643</f>
        <v>0</v>
      </c>
      <c r="CJ1643" s="2">
        <f>ROUND(SUMIF(AA1635:AA1641,"=55282325",GX1635:GX1641),2)</f>
        <v>0</v>
      </c>
      <c r="CK1643" s="2">
        <f>ROUND(SUMIF(AA1635:AA1641,"=55282325",GY1635:GY1641),2)</f>
        <v>0</v>
      </c>
      <c r="CL1643" s="2">
        <f>ROUND(SUMIF(AA1635:AA1641,"=55282325",GZ1635:GZ1641),2)</f>
        <v>0</v>
      </c>
      <c r="CM1643" s="2">
        <f>ROUND(SUMIF(AA1635:AA1641,"=55282325",HD1635:HD1641),2)</f>
        <v>0</v>
      </c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>
        <v>0</v>
      </c>
    </row>
    <row r="1645" spans="1:245" x14ac:dyDescent="0.2">
      <c r="A1645" s="4">
        <v>50</v>
      </c>
      <c r="B1645" s="4">
        <v>0</v>
      </c>
      <c r="C1645" s="4">
        <v>0</v>
      </c>
      <c r="D1645" s="4">
        <v>1</v>
      </c>
      <c r="E1645" s="4">
        <v>201</v>
      </c>
      <c r="F1645" s="4">
        <f>ROUND(Source!O1643,O1645)</f>
        <v>233.02</v>
      </c>
      <c r="G1645" s="4" t="s">
        <v>54</v>
      </c>
      <c r="H1645" s="4" t="s">
        <v>55</v>
      </c>
      <c r="I1645" s="4"/>
      <c r="J1645" s="4"/>
      <c r="K1645" s="4">
        <v>201</v>
      </c>
      <c r="L1645" s="4">
        <v>1</v>
      </c>
      <c r="M1645" s="4">
        <v>3</v>
      </c>
      <c r="N1645" s="4" t="s">
        <v>3</v>
      </c>
      <c r="O1645" s="4">
        <v>2</v>
      </c>
      <c r="P1645" s="4"/>
      <c r="Q1645" s="4"/>
      <c r="R1645" s="4"/>
      <c r="S1645" s="4"/>
      <c r="T1645" s="4"/>
      <c r="U1645" s="4"/>
      <c r="V1645" s="4"/>
      <c r="W1645" s="4">
        <v>233.02</v>
      </c>
      <c r="X1645" s="4">
        <v>1</v>
      </c>
      <c r="Y1645" s="4">
        <v>233.02</v>
      </c>
      <c r="Z1645" s="4"/>
      <c r="AA1645" s="4"/>
      <c r="AB1645" s="4"/>
    </row>
    <row r="1646" spans="1:245" x14ac:dyDescent="0.2">
      <c r="A1646" s="4">
        <v>50</v>
      </c>
      <c r="B1646" s="4">
        <v>0</v>
      </c>
      <c r="C1646" s="4">
        <v>0</v>
      </c>
      <c r="D1646" s="4">
        <v>1</v>
      </c>
      <c r="E1646" s="4">
        <v>202</v>
      </c>
      <c r="F1646" s="4">
        <f>ROUND(Source!P1643,O1646)</f>
        <v>0</v>
      </c>
      <c r="G1646" s="4" t="s">
        <v>56</v>
      </c>
      <c r="H1646" s="4" t="s">
        <v>57</v>
      </c>
      <c r="I1646" s="4"/>
      <c r="J1646" s="4"/>
      <c r="K1646" s="4">
        <v>202</v>
      </c>
      <c r="L1646" s="4">
        <v>2</v>
      </c>
      <c r="M1646" s="4">
        <v>3</v>
      </c>
      <c r="N1646" s="4" t="s">
        <v>3</v>
      </c>
      <c r="O1646" s="4">
        <v>2</v>
      </c>
      <c r="P1646" s="4"/>
      <c r="Q1646" s="4"/>
      <c r="R1646" s="4"/>
      <c r="S1646" s="4"/>
      <c r="T1646" s="4"/>
      <c r="U1646" s="4"/>
      <c r="V1646" s="4"/>
      <c r="W1646" s="4">
        <v>0</v>
      </c>
      <c r="X1646" s="4">
        <v>1</v>
      </c>
      <c r="Y1646" s="4">
        <v>0</v>
      </c>
      <c r="Z1646" s="4"/>
      <c r="AA1646" s="4"/>
      <c r="AB1646" s="4"/>
    </row>
    <row r="1647" spans="1:245" x14ac:dyDescent="0.2">
      <c r="A1647" s="4">
        <v>50</v>
      </c>
      <c r="B1647" s="4">
        <v>0</v>
      </c>
      <c r="C1647" s="4">
        <v>0</v>
      </c>
      <c r="D1647" s="4">
        <v>1</v>
      </c>
      <c r="E1647" s="4">
        <v>222</v>
      </c>
      <c r="F1647" s="4">
        <f>ROUND(Source!AO1643,O1647)</f>
        <v>0</v>
      </c>
      <c r="G1647" s="4" t="s">
        <v>58</v>
      </c>
      <c r="H1647" s="4" t="s">
        <v>59</v>
      </c>
      <c r="I1647" s="4"/>
      <c r="J1647" s="4"/>
      <c r="K1647" s="4">
        <v>222</v>
      </c>
      <c r="L1647" s="4">
        <v>3</v>
      </c>
      <c r="M1647" s="4">
        <v>3</v>
      </c>
      <c r="N1647" s="4" t="s">
        <v>3</v>
      </c>
      <c r="O1647" s="4">
        <v>2</v>
      </c>
      <c r="P1647" s="4"/>
      <c r="Q1647" s="4"/>
      <c r="R1647" s="4"/>
      <c r="S1647" s="4"/>
      <c r="T1647" s="4"/>
      <c r="U1647" s="4"/>
      <c r="V1647" s="4"/>
      <c r="W1647" s="4">
        <v>0</v>
      </c>
      <c r="X1647" s="4">
        <v>1</v>
      </c>
      <c r="Y1647" s="4">
        <v>0</v>
      </c>
      <c r="Z1647" s="4"/>
      <c r="AA1647" s="4"/>
      <c r="AB1647" s="4"/>
    </row>
    <row r="1648" spans="1:245" x14ac:dyDescent="0.2">
      <c r="A1648" s="4">
        <v>50</v>
      </c>
      <c r="B1648" s="4">
        <v>0</v>
      </c>
      <c r="C1648" s="4">
        <v>0</v>
      </c>
      <c r="D1648" s="4">
        <v>1</v>
      </c>
      <c r="E1648" s="4">
        <v>225</v>
      </c>
      <c r="F1648" s="4">
        <f>ROUND(Source!AV1643,O1648)</f>
        <v>0</v>
      </c>
      <c r="G1648" s="4" t="s">
        <v>60</v>
      </c>
      <c r="H1648" s="4" t="s">
        <v>61</v>
      </c>
      <c r="I1648" s="4"/>
      <c r="J1648" s="4"/>
      <c r="K1648" s="4">
        <v>225</v>
      </c>
      <c r="L1648" s="4">
        <v>4</v>
      </c>
      <c r="M1648" s="4">
        <v>3</v>
      </c>
      <c r="N1648" s="4" t="s">
        <v>3</v>
      </c>
      <c r="O1648" s="4">
        <v>2</v>
      </c>
      <c r="P1648" s="4"/>
      <c r="Q1648" s="4"/>
      <c r="R1648" s="4"/>
      <c r="S1648" s="4"/>
      <c r="T1648" s="4"/>
      <c r="U1648" s="4"/>
      <c r="V1648" s="4"/>
      <c r="W1648" s="4">
        <v>0</v>
      </c>
      <c r="X1648" s="4">
        <v>1</v>
      </c>
      <c r="Y1648" s="4">
        <v>0</v>
      </c>
      <c r="Z1648" s="4"/>
      <c r="AA1648" s="4"/>
      <c r="AB1648" s="4"/>
    </row>
    <row r="1649" spans="1:28" x14ac:dyDescent="0.2">
      <c r="A1649" s="4">
        <v>50</v>
      </c>
      <c r="B1649" s="4">
        <v>0</v>
      </c>
      <c r="C1649" s="4">
        <v>0</v>
      </c>
      <c r="D1649" s="4">
        <v>1</v>
      </c>
      <c r="E1649" s="4">
        <v>226</v>
      </c>
      <c r="F1649" s="4">
        <f>ROUND(Source!AW1643,O1649)</f>
        <v>0</v>
      </c>
      <c r="G1649" s="4" t="s">
        <v>62</v>
      </c>
      <c r="H1649" s="4" t="s">
        <v>63</v>
      </c>
      <c r="I1649" s="4"/>
      <c r="J1649" s="4"/>
      <c r="K1649" s="4">
        <v>226</v>
      </c>
      <c r="L1649" s="4">
        <v>5</v>
      </c>
      <c r="M1649" s="4">
        <v>3</v>
      </c>
      <c r="N1649" s="4" t="s">
        <v>3</v>
      </c>
      <c r="O1649" s="4">
        <v>2</v>
      </c>
      <c r="P1649" s="4"/>
      <c r="Q1649" s="4"/>
      <c r="R1649" s="4"/>
      <c r="S1649" s="4"/>
      <c r="T1649" s="4"/>
      <c r="U1649" s="4"/>
      <c r="V1649" s="4"/>
      <c r="W1649" s="4">
        <v>0</v>
      </c>
      <c r="X1649" s="4">
        <v>1</v>
      </c>
      <c r="Y1649" s="4">
        <v>0</v>
      </c>
      <c r="Z1649" s="4"/>
      <c r="AA1649" s="4"/>
      <c r="AB1649" s="4"/>
    </row>
    <row r="1650" spans="1:28" x14ac:dyDescent="0.2">
      <c r="A1650" s="4">
        <v>50</v>
      </c>
      <c r="B1650" s="4">
        <v>0</v>
      </c>
      <c r="C1650" s="4">
        <v>0</v>
      </c>
      <c r="D1650" s="4">
        <v>1</v>
      </c>
      <c r="E1650" s="4">
        <v>227</v>
      </c>
      <c r="F1650" s="4">
        <f>ROUND(Source!AX1643,O1650)</f>
        <v>0</v>
      </c>
      <c r="G1650" s="4" t="s">
        <v>64</v>
      </c>
      <c r="H1650" s="4" t="s">
        <v>65</v>
      </c>
      <c r="I1650" s="4"/>
      <c r="J1650" s="4"/>
      <c r="K1650" s="4">
        <v>227</v>
      </c>
      <c r="L1650" s="4">
        <v>6</v>
      </c>
      <c r="M1650" s="4">
        <v>3</v>
      </c>
      <c r="N1650" s="4" t="s">
        <v>3</v>
      </c>
      <c r="O1650" s="4">
        <v>2</v>
      </c>
      <c r="P1650" s="4"/>
      <c r="Q1650" s="4"/>
      <c r="R1650" s="4"/>
      <c r="S1650" s="4"/>
      <c r="T1650" s="4"/>
      <c r="U1650" s="4"/>
      <c r="V1650" s="4"/>
      <c r="W1650" s="4">
        <v>0</v>
      </c>
      <c r="X1650" s="4">
        <v>1</v>
      </c>
      <c r="Y1650" s="4">
        <v>0</v>
      </c>
      <c r="Z1650" s="4"/>
      <c r="AA1650" s="4"/>
      <c r="AB1650" s="4"/>
    </row>
    <row r="1651" spans="1:28" x14ac:dyDescent="0.2">
      <c r="A1651" s="4">
        <v>50</v>
      </c>
      <c r="B1651" s="4">
        <v>0</v>
      </c>
      <c r="C1651" s="4">
        <v>0</v>
      </c>
      <c r="D1651" s="4">
        <v>1</v>
      </c>
      <c r="E1651" s="4">
        <v>228</v>
      </c>
      <c r="F1651" s="4">
        <f>ROUND(Source!AY1643,O1651)</f>
        <v>0</v>
      </c>
      <c r="G1651" s="4" t="s">
        <v>66</v>
      </c>
      <c r="H1651" s="4" t="s">
        <v>67</v>
      </c>
      <c r="I1651" s="4"/>
      <c r="J1651" s="4"/>
      <c r="K1651" s="4">
        <v>228</v>
      </c>
      <c r="L1651" s="4">
        <v>7</v>
      </c>
      <c r="M1651" s="4">
        <v>3</v>
      </c>
      <c r="N1651" s="4" t="s">
        <v>3</v>
      </c>
      <c r="O1651" s="4">
        <v>2</v>
      </c>
      <c r="P1651" s="4"/>
      <c r="Q1651" s="4"/>
      <c r="R1651" s="4"/>
      <c r="S1651" s="4"/>
      <c r="T1651" s="4"/>
      <c r="U1651" s="4"/>
      <c r="V1651" s="4"/>
      <c r="W1651" s="4">
        <v>0</v>
      </c>
      <c r="X1651" s="4">
        <v>1</v>
      </c>
      <c r="Y1651" s="4">
        <v>0</v>
      </c>
      <c r="Z1651" s="4"/>
      <c r="AA1651" s="4"/>
      <c r="AB1651" s="4"/>
    </row>
    <row r="1652" spans="1:28" x14ac:dyDescent="0.2">
      <c r="A1652" s="4">
        <v>50</v>
      </c>
      <c r="B1652" s="4">
        <v>0</v>
      </c>
      <c r="C1652" s="4">
        <v>0</v>
      </c>
      <c r="D1652" s="4">
        <v>1</v>
      </c>
      <c r="E1652" s="4">
        <v>216</v>
      </c>
      <c r="F1652" s="4">
        <f>ROUND(Source!AP1643,O1652)</f>
        <v>0</v>
      </c>
      <c r="G1652" s="4" t="s">
        <v>68</v>
      </c>
      <c r="H1652" s="4" t="s">
        <v>69</v>
      </c>
      <c r="I1652" s="4"/>
      <c r="J1652" s="4"/>
      <c r="K1652" s="4">
        <v>216</v>
      </c>
      <c r="L1652" s="4">
        <v>8</v>
      </c>
      <c r="M1652" s="4">
        <v>3</v>
      </c>
      <c r="N1652" s="4" t="s">
        <v>3</v>
      </c>
      <c r="O1652" s="4">
        <v>2</v>
      </c>
      <c r="P1652" s="4"/>
      <c r="Q1652" s="4"/>
      <c r="R1652" s="4"/>
      <c r="S1652" s="4"/>
      <c r="T1652" s="4"/>
      <c r="U1652" s="4"/>
      <c r="V1652" s="4"/>
      <c r="W1652" s="4">
        <v>0</v>
      </c>
      <c r="X1652" s="4">
        <v>1</v>
      </c>
      <c r="Y1652" s="4">
        <v>0</v>
      </c>
      <c r="Z1652" s="4"/>
      <c r="AA1652" s="4"/>
      <c r="AB1652" s="4"/>
    </row>
    <row r="1653" spans="1:28" x14ac:dyDescent="0.2">
      <c r="A1653" s="4">
        <v>50</v>
      </c>
      <c r="B1653" s="4">
        <v>0</v>
      </c>
      <c r="C1653" s="4">
        <v>0</v>
      </c>
      <c r="D1653" s="4">
        <v>1</v>
      </c>
      <c r="E1653" s="4">
        <v>223</v>
      </c>
      <c r="F1653" s="4">
        <f>ROUND(Source!AQ1643,O1653)</f>
        <v>0</v>
      </c>
      <c r="G1653" s="4" t="s">
        <v>70</v>
      </c>
      <c r="H1653" s="4" t="s">
        <v>71</v>
      </c>
      <c r="I1653" s="4"/>
      <c r="J1653" s="4"/>
      <c r="K1653" s="4">
        <v>223</v>
      </c>
      <c r="L1653" s="4">
        <v>9</v>
      </c>
      <c r="M1653" s="4">
        <v>3</v>
      </c>
      <c r="N1653" s="4" t="s">
        <v>3</v>
      </c>
      <c r="O1653" s="4">
        <v>2</v>
      </c>
      <c r="P1653" s="4"/>
      <c r="Q1653" s="4"/>
      <c r="R1653" s="4"/>
      <c r="S1653" s="4"/>
      <c r="T1653" s="4"/>
      <c r="U1653" s="4"/>
      <c r="V1653" s="4"/>
      <c r="W1653" s="4">
        <v>0</v>
      </c>
      <c r="X1653" s="4">
        <v>1</v>
      </c>
      <c r="Y1653" s="4">
        <v>0</v>
      </c>
      <c r="Z1653" s="4"/>
      <c r="AA1653" s="4"/>
      <c r="AB1653" s="4"/>
    </row>
    <row r="1654" spans="1:28" x14ac:dyDescent="0.2">
      <c r="A1654" s="4">
        <v>50</v>
      </c>
      <c r="B1654" s="4">
        <v>0</v>
      </c>
      <c r="C1654" s="4">
        <v>0</v>
      </c>
      <c r="D1654" s="4">
        <v>1</v>
      </c>
      <c r="E1654" s="4">
        <v>229</v>
      </c>
      <c r="F1654" s="4">
        <f>ROUND(Source!AZ1643,O1654)</f>
        <v>0</v>
      </c>
      <c r="G1654" s="4" t="s">
        <v>72</v>
      </c>
      <c r="H1654" s="4" t="s">
        <v>73</v>
      </c>
      <c r="I1654" s="4"/>
      <c r="J1654" s="4"/>
      <c r="K1654" s="4">
        <v>229</v>
      </c>
      <c r="L1654" s="4">
        <v>10</v>
      </c>
      <c r="M1654" s="4">
        <v>3</v>
      </c>
      <c r="N1654" s="4" t="s">
        <v>3</v>
      </c>
      <c r="O1654" s="4">
        <v>2</v>
      </c>
      <c r="P1654" s="4"/>
      <c r="Q1654" s="4"/>
      <c r="R1654" s="4"/>
      <c r="S1654" s="4"/>
      <c r="T1654" s="4"/>
      <c r="U1654" s="4"/>
      <c r="V1654" s="4"/>
      <c r="W1654" s="4">
        <v>0</v>
      </c>
      <c r="X1654" s="4">
        <v>1</v>
      </c>
      <c r="Y1654" s="4">
        <v>0</v>
      </c>
      <c r="Z1654" s="4"/>
      <c r="AA1654" s="4"/>
      <c r="AB1654" s="4"/>
    </row>
    <row r="1655" spans="1:28" x14ac:dyDescent="0.2">
      <c r="A1655" s="4">
        <v>50</v>
      </c>
      <c r="B1655" s="4">
        <v>0</v>
      </c>
      <c r="C1655" s="4">
        <v>0</v>
      </c>
      <c r="D1655" s="4">
        <v>1</v>
      </c>
      <c r="E1655" s="4">
        <v>203</v>
      </c>
      <c r="F1655" s="4">
        <f>ROUND(Source!Q1643,O1655)</f>
        <v>0</v>
      </c>
      <c r="G1655" s="4" t="s">
        <v>74</v>
      </c>
      <c r="H1655" s="4" t="s">
        <v>75</v>
      </c>
      <c r="I1655" s="4"/>
      <c r="J1655" s="4"/>
      <c r="K1655" s="4">
        <v>203</v>
      </c>
      <c r="L1655" s="4">
        <v>11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>
        <v>0</v>
      </c>
      <c r="X1655" s="4">
        <v>1</v>
      </c>
      <c r="Y1655" s="4">
        <v>0</v>
      </c>
      <c r="Z1655" s="4"/>
      <c r="AA1655" s="4"/>
      <c r="AB1655" s="4"/>
    </row>
    <row r="1656" spans="1:28" x14ac:dyDescent="0.2">
      <c r="A1656" s="4">
        <v>50</v>
      </c>
      <c r="B1656" s="4">
        <v>0</v>
      </c>
      <c r="C1656" s="4">
        <v>0</v>
      </c>
      <c r="D1656" s="4">
        <v>1</v>
      </c>
      <c r="E1656" s="4">
        <v>231</v>
      </c>
      <c r="F1656" s="4">
        <f>ROUND(Source!BB1643,O1656)</f>
        <v>0</v>
      </c>
      <c r="G1656" s="4" t="s">
        <v>76</v>
      </c>
      <c r="H1656" s="4" t="s">
        <v>77</v>
      </c>
      <c r="I1656" s="4"/>
      <c r="J1656" s="4"/>
      <c r="K1656" s="4">
        <v>231</v>
      </c>
      <c r="L1656" s="4">
        <v>12</v>
      </c>
      <c r="M1656" s="4">
        <v>3</v>
      </c>
      <c r="N1656" s="4" t="s">
        <v>3</v>
      </c>
      <c r="O1656" s="4">
        <v>2</v>
      </c>
      <c r="P1656" s="4"/>
      <c r="Q1656" s="4"/>
      <c r="R1656" s="4"/>
      <c r="S1656" s="4"/>
      <c r="T1656" s="4"/>
      <c r="U1656" s="4"/>
      <c r="V1656" s="4"/>
      <c r="W1656" s="4">
        <v>0</v>
      </c>
      <c r="X1656" s="4">
        <v>1</v>
      </c>
      <c r="Y1656" s="4">
        <v>0</v>
      </c>
      <c r="Z1656" s="4"/>
      <c r="AA1656" s="4"/>
      <c r="AB1656" s="4"/>
    </row>
    <row r="1657" spans="1:28" x14ac:dyDescent="0.2">
      <c r="A1657" s="4">
        <v>50</v>
      </c>
      <c r="B1657" s="4">
        <v>0</v>
      </c>
      <c r="C1657" s="4">
        <v>0</v>
      </c>
      <c r="D1657" s="4">
        <v>1</v>
      </c>
      <c r="E1657" s="4">
        <v>204</v>
      </c>
      <c r="F1657" s="4">
        <f>ROUND(Source!R1643,O1657)</f>
        <v>0</v>
      </c>
      <c r="G1657" s="4" t="s">
        <v>78</v>
      </c>
      <c r="H1657" s="4" t="s">
        <v>79</v>
      </c>
      <c r="I1657" s="4"/>
      <c r="J1657" s="4"/>
      <c r="K1657" s="4">
        <v>204</v>
      </c>
      <c r="L1657" s="4">
        <v>13</v>
      </c>
      <c r="M1657" s="4">
        <v>3</v>
      </c>
      <c r="N1657" s="4" t="s">
        <v>3</v>
      </c>
      <c r="O1657" s="4">
        <v>2</v>
      </c>
      <c r="P1657" s="4"/>
      <c r="Q1657" s="4"/>
      <c r="R1657" s="4"/>
      <c r="S1657" s="4"/>
      <c r="T1657" s="4"/>
      <c r="U1657" s="4"/>
      <c r="V1657" s="4"/>
      <c r="W1657" s="4">
        <v>0</v>
      </c>
      <c r="X1657" s="4">
        <v>1</v>
      </c>
      <c r="Y1657" s="4">
        <v>0</v>
      </c>
      <c r="Z1657" s="4"/>
      <c r="AA1657" s="4"/>
      <c r="AB1657" s="4"/>
    </row>
    <row r="1658" spans="1:28" x14ac:dyDescent="0.2">
      <c r="A1658" s="4">
        <v>50</v>
      </c>
      <c r="B1658" s="4">
        <v>0</v>
      </c>
      <c r="C1658" s="4">
        <v>0</v>
      </c>
      <c r="D1658" s="4">
        <v>1</v>
      </c>
      <c r="E1658" s="4">
        <v>205</v>
      </c>
      <c r="F1658" s="4">
        <f>ROUND(Source!S1643,O1658)</f>
        <v>233.02</v>
      </c>
      <c r="G1658" s="4" t="s">
        <v>80</v>
      </c>
      <c r="H1658" s="4" t="s">
        <v>81</v>
      </c>
      <c r="I1658" s="4"/>
      <c r="J1658" s="4"/>
      <c r="K1658" s="4">
        <v>205</v>
      </c>
      <c r="L1658" s="4">
        <v>14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>
        <v>233.02</v>
      </c>
      <c r="X1658" s="4">
        <v>1</v>
      </c>
      <c r="Y1658" s="4">
        <v>233.02</v>
      </c>
      <c r="Z1658" s="4"/>
      <c r="AA1658" s="4"/>
      <c r="AB1658" s="4"/>
    </row>
    <row r="1659" spans="1:28" x14ac:dyDescent="0.2">
      <c r="A1659" s="4">
        <v>50</v>
      </c>
      <c r="B1659" s="4">
        <v>0</v>
      </c>
      <c r="C1659" s="4">
        <v>0</v>
      </c>
      <c r="D1659" s="4">
        <v>1</v>
      </c>
      <c r="E1659" s="4">
        <v>232</v>
      </c>
      <c r="F1659" s="4">
        <f>ROUND(Source!BC1643,O1659)</f>
        <v>0</v>
      </c>
      <c r="G1659" s="4" t="s">
        <v>82</v>
      </c>
      <c r="H1659" s="4" t="s">
        <v>83</v>
      </c>
      <c r="I1659" s="4"/>
      <c r="J1659" s="4"/>
      <c r="K1659" s="4">
        <v>232</v>
      </c>
      <c r="L1659" s="4">
        <v>15</v>
      </c>
      <c r="M1659" s="4">
        <v>3</v>
      </c>
      <c r="N1659" s="4" t="s">
        <v>3</v>
      </c>
      <c r="O1659" s="4">
        <v>2</v>
      </c>
      <c r="P1659" s="4"/>
      <c r="Q1659" s="4"/>
      <c r="R1659" s="4"/>
      <c r="S1659" s="4"/>
      <c r="T1659" s="4"/>
      <c r="U1659" s="4"/>
      <c r="V1659" s="4"/>
      <c r="W1659" s="4">
        <v>0</v>
      </c>
      <c r="X1659" s="4">
        <v>1</v>
      </c>
      <c r="Y1659" s="4">
        <v>0</v>
      </c>
      <c r="Z1659" s="4"/>
      <c r="AA1659" s="4"/>
      <c r="AB1659" s="4"/>
    </row>
    <row r="1660" spans="1:28" x14ac:dyDescent="0.2">
      <c r="A1660" s="4">
        <v>50</v>
      </c>
      <c r="B1660" s="4">
        <v>0</v>
      </c>
      <c r="C1660" s="4">
        <v>0</v>
      </c>
      <c r="D1660" s="4">
        <v>1</v>
      </c>
      <c r="E1660" s="4">
        <v>214</v>
      </c>
      <c r="F1660" s="4">
        <f>ROUND(Source!AS1643,O1660)</f>
        <v>499.04</v>
      </c>
      <c r="G1660" s="4" t="s">
        <v>84</v>
      </c>
      <c r="H1660" s="4" t="s">
        <v>85</v>
      </c>
      <c r="I1660" s="4"/>
      <c r="J1660" s="4"/>
      <c r="K1660" s="4">
        <v>214</v>
      </c>
      <c r="L1660" s="4">
        <v>16</v>
      </c>
      <c r="M1660" s="4">
        <v>3</v>
      </c>
      <c r="N1660" s="4" t="s">
        <v>3</v>
      </c>
      <c r="O1660" s="4">
        <v>2</v>
      </c>
      <c r="P1660" s="4"/>
      <c r="Q1660" s="4"/>
      <c r="R1660" s="4"/>
      <c r="S1660" s="4"/>
      <c r="T1660" s="4"/>
      <c r="U1660" s="4"/>
      <c r="V1660" s="4"/>
      <c r="W1660" s="4">
        <v>499.04</v>
      </c>
      <c r="X1660" s="4">
        <v>1</v>
      </c>
      <c r="Y1660" s="4">
        <v>499.04</v>
      </c>
      <c r="Z1660" s="4"/>
      <c r="AA1660" s="4"/>
      <c r="AB1660" s="4"/>
    </row>
    <row r="1661" spans="1:28" x14ac:dyDescent="0.2">
      <c r="A1661" s="4">
        <v>50</v>
      </c>
      <c r="B1661" s="4">
        <v>0</v>
      </c>
      <c r="C1661" s="4">
        <v>0</v>
      </c>
      <c r="D1661" s="4">
        <v>1</v>
      </c>
      <c r="E1661" s="4">
        <v>215</v>
      </c>
      <c r="F1661" s="4">
        <f>ROUND(Source!AT1643,O1661)</f>
        <v>0</v>
      </c>
      <c r="G1661" s="4" t="s">
        <v>86</v>
      </c>
      <c r="H1661" s="4" t="s">
        <v>87</v>
      </c>
      <c r="I1661" s="4"/>
      <c r="J1661" s="4"/>
      <c r="K1661" s="4">
        <v>215</v>
      </c>
      <c r="L1661" s="4">
        <v>17</v>
      </c>
      <c r="M1661" s="4">
        <v>3</v>
      </c>
      <c r="N1661" s="4" t="s">
        <v>3</v>
      </c>
      <c r="O1661" s="4">
        <v>2</v>
      </c>
      <c r="P1661" s="4"/>
      <c r="Q1661" s="4"/>
      <c r="R1661" s="4"/>
      <c r="S1661" s="4"/>
      <c r="T1661" s="4"/>
      <c r="U1661" s="4"/>
      <c r="V1661" s="4"/>
      <c r="W1661" s="4">
        <v>0</v>
      </c>
      <c r="X1661" s="4">
        <v>1</v>
      </c>
      <c r="Y1661" s="4">
        <v>0</v>
      </c>
      <c r="Z1661" s="4"/>
      <c r="AA1661" s="4"/>
      <c r="AB1661" s="4"/>
    </row>
    <row r="1662" spans="1:28" x14ac:dyDescent="0.2">
      <c r="A1662" s="4">
        <v>50</v>
      </c>
      <c r="B1662" s="4">
        <v>0</v>
      </c>
      <c r="C1662" s="4">
        <v>0</v>
      </c>
      <c r="D1662" s="4">
        <v>1</v>
      </c>
      <c r="E1662" s="4">
        <v>217</v>
      </c>
      <c r="F1662" s="4">
        <f>ROUND(Source!AU1643,O1662)</f>
        <v>0</v>
      </c>
      <c r="G1662" s="4" t="s">
        <v>88</v>
      </c>
      <c r="H1662" s="4" t="s">
        <v>89</v>
      </c>
      <c r="I1662" s="4"/>
      <c r="J1662" s="4"/>
      <c r="K1662" s="4">
        <v>217</v>
      </c>
      <c r="L1662" s="4">
        <v>18</v>
      </c>
      <c r="M1662" s="4">
        <v>3</v>
      </c>
      <c r="N1662" s="4" t="s">
        <v>3</v>
      </c>
      <c r="O1662" s="4">
        <v>2</v>
      </c>
      <c r="P1662" s="4"/>
      <c r="Q1662" s="4"/>
      <c r="R1662" s="4"/>
      <c r="S1662" s="4"/>
      <c r="T1662" s="4"/>
      <c r="U1662" s="4"/>
      <c r="V1662" s="4"/>
      <c r="W1662" s="4">
        <v>0</v>
      </c>
      <c r="X1662" s="4">
        <v>1</v>
      </c>
      <c r="Y1662" s="4">
        <v>0</v>
      </c>
      <c r="Z1662" s="4"/>
      <c r="AA1662" s="4"/>
      <c r="AB1662" s="4"/>
    </row>
    <row r="1663" spans="1:28" x14ac:dyDescent="0.2">
      <c r="A1663" s="4">
        <v>50</v>
      </c>
      <c r="B1663" s="4">
        <v>0</v>
      </c>
      <c r="C1663" s="4">
        <v>0</v>
      </c>
      <c r="D1663" s="4">
        <v>1</v>
      </c>
      <c r="E1663" s="4">
        <v>230</v>
      </c>
      <c r="F1663" s="4">
        <f>ROUND(Source!BA1643,O1663)</f>
        <v>0</v>
      </c>
      <c r="G1663" s="4" t="s">
        <v>90</v>
      </c>
      <c r="H1663" s="4" t="s">
        <v>91</v>
      </c>
      <c r="I1663" s="4"/>
      <c r="J1663" s="4"/>
      <c r="K1663" s="4">
        <v>230</v>
      </c>
      <c r="L1663" s="4">
        <v>19</v>
      </c>
      <c r="M1663" s="4">
        <v>3</v>
      </c>
      <c r="N1663" s="4" t="s">
        <v>3</v>
      </c>
      <c r="O1663" s="4">
        <v>2</v>
      </c>
      <c r="P1663" s="4"/>
      <c r="Q1663" s="4"/>
      <c r="R1663" s="4"/>
      <c r="S1663" s="4"/>
      <c r="T1663" s="4"/>
      <c r="U1663" s="4"/>
      <c r="V1663" s="4"/>
      <c r="W1663" s="4">
        <v>0</v>
      </c>
      <c r="X1663" s="4">
        <v>1</v>
      </c>
      <c r="Y1663" s="4">
        <v>0</v>
      </c>
      <c r="Z1663" s="4"/>
      <c r="AA1663" s="4"/>
      <c r="AB1663" s="4"/>
    </row>
    <row r="1664" spans="1:28" x14ac:dyDescent="0.2">
      <c r="A1664" s="4">
        <v>50</v>
      </c>
      <c r="B1664" s="4">
        <v>0</v>
      </c>
      <c r="C1664" s="4">
        <v>0</v>
      </c>
      <c r="D1664" s="4">
        <v>1</v>
      </c>
      <c r="E1664" s="4">
        <v>206</v>
      </c>
      <c r="F1664" s="4">
        <f>ROUND(Source!T1643,O1664)</f>
        <v>0</v>
      </c>
      <c r="G1664" s="4" t="s">
        <v>92</v>
      </c>
      <c r="H1664" s="4" t="s">
        <v>93</v>
      </c>
      <c r="I1664" s="4"/>
      <c r="J1664" s="4"/>
      <c r="K1664" s="4">
        <v>206</v>
      </c>
      <c r="L1664" s="4">
        <v>20</v>
      </c>
      <c r="M1664" s="4">
        <v>3</v>
      </c>
      <c r="N1664" s="4" t="s">
        <v>3</v>
      </c>
      <c r="O1664" s="4">
        <v>2</v>
      </c>
      <c r="P1664" s="4"/>
      <c r="Q1664" s="4"/>
      <c r="R1664" s="4"/>
      <c r="S1664" s="4"/>
      <c r="T1664" s="4"/>
      <c r="U1664" s="4"/>
      <c r="V1664" s="4"/>
      <c r="W1664" s="4">
        <v>0</v>
      </c>
      <c r="X1664" s="4">
        <v>1</v>
      </c>
      <c r="Y1664" s="4">
        <v>0</v>
      </c>
      <c r="Z1664" s="4"/>
      <c r="AA1664" s="4"/>
      <c r="AB1664" s="4"/>
    </row>
    <row r="1665" spans="1:245" x14ac:dyDescent="0.2">
      <c r="A1665" s="4">
        <v>50</v>
      </c>
      <c r="B1665" s="4">
        <v>0</v>
      </c>
      <c r="C1665" s="4">
        <v>0</v>
      </c>
      <c r="D1665" s="4">
        <v>1</v>
      </c>
      <c r="E1665" s="4">
        <v>207</v>
      </c>
      <c r="F1665" s="4">
        <f>Source!U1643</f>
        <v>0.8438460000000001</v>
      </c>
      <c r="G1665" s="4" t="s">
        <v>94</v>
      </c>
      <c r="H1665" s="4" t="s">
        <v>95</v>
      </c>
      <c r="I1665" s="4"/>
      <c r="J1665" s="4"/>
      <c r="K1665" s="4">
        <v>207</v>
      </c>
      <c r="L1665" s="4">
        <v>21</v>
      </c>
      <c r="M1665" s="4">
        <v>3</v>
      </c>
      <c r="N1665" s="4" t="s">
        <v>3</v>
      </c>
      <c r="O1665" s="4">
        <v>-1</v>
      </c>
      <c r="P1665" s="4"/>
      <c r="Q1665" s="4"/>
      <c r="R1665" s="4"/>
      <c r="S1665" s="4"/>
      <c r="T1665" s="4"/>
      <c r="U1665" s="4"/>
      <c r="V1665" s="4"/>
      <c r="W1665" s="4">
        <v>0.8438460000000001</v>
      </c>
      <c r="X1665" s="4">
        <v>1</v>
      </c>
      <c r="Y1665" s="4">
        <v>0.8438460000000001</v>
      </c>
      <c r="Z1665" s="4"/>
      <c r="AA1665" s="4"/>
      <c r="AB1665" s="4"/>
    </row>
    <row r="1666" spans="1:245" x14ac:dyDescent="0.2">
      <c r="A1666" s="4">
        <v>50</v>
      </c>
      <c r="B1666" s="4">
        <v>0</v>
      </c>
      <c r="C1666" s="4">
        <v>0</v>
      </c>
      <c r="D1666" s="4">
        <v>1</v>
      </c>
      <c r="E1666" s="4">
        <v>208</v>
      </c>
      <c r="F1666" s="4">
        <f>Source!V1643</f>
        <v>0</v>
      </c>
      <c r="G1666" s="4" t="s">
        <v>96</v>
      </c>
      <c r="H1666" s="4" t="s">
        <v>97</v>
      </c>
      <c r="I1666" s="4"/>
      <c r="J1666" s="4"/>
      <c r="K1666" s="4">
        <v>208</v>
      </c>
      <c r="L1666" s="4">
        <v>22</v>
      </c>
      <c r="M1666" s="4">
        <v>3</v>
      </c>
      <c r="N1666" s="4" t="s">
        <v>3</v>
      </c>
      <c r="O1666" s="4">
        <v>-1</v>
      </c>
      <c r="P1666" s="4"/>
      <c r="Q1666" s="4"/>
      <c r="R1666" s="4"/>
      <c r="S1666" s="4"/>
      <c r="T1666" s="4"/>
      <c r="U1666" s="4"/>
      <c r="V1666" s="4"/>
      <c r="W1666" s="4">
        <v>0</v>
      </c>
      <c r="X1666" s="4">
        <v>1</v>
      </c>
      <c r="Y1666" s="4">
        <v>0</v>
      </c>
      <c r="Z1666" s="4"/>
      <c r="AA1666" s="4"/>
      <c r="AB1666" s="4"/>
    </row>
    <row r="1667" spans="1:245" x14ac:dyDescent="0.2">
      <c r="A1667" s="4">
        <v>50</v>
      </c>
      <c r="B1667" s="4">
        <v>0</v>
      </c>
      <c r="C1667" s="4">
        <v>0</v>
      </c>
      <c r="D1667" s="4">
        <v>1</v>
      </c>
      <c r="E1667" s="4">
        <v>209</v>
      </c>
      <c r="F1667" s="4">
        <f>ROUND(Source!W1643,O1667)</f>
        <v>0</v>
      </c>
      <c r="G1667" s="4" t="s">
        <v>98</v>
      </c>
      <c r="H1667" s="4" t="s">
        <v>99</v>
      </c>
      <c r="I1667" s="4"/>
      <c r="J1667" s="4"/>
      <c r="K1667" s="4">
        <v>209</v>
      </c>
      <c r="L1667" s="4">
        <v>23</v>
      </c>
      <c r="M1667" s="4">
        <v>3</v>
      </c>
      <c r="N1667" s="4" t="s">
        <v>3</v>
      </c>
      <c r="O1667" s="4">
        <v>2</v>
      </c>
      <c r="P1667" s="4"/>
      <c r="Q1667" s="4"/>
      <c r="R1667" s="4"/>
      <c r="S1667" s="4"/>
      <c r="T1667" s="4"/>
      <c r="U1667" s="4"/>
      <c r="V1667" s="4"/>
      <c r="W1667" s="4">
        <v>0</v>
      </c>
      <c r="X1667" s="4">
        <v>1</v>
      </c>
      <c r="Y1667" s="4">
        <v>0</v>
      </c>
      <c r="Z1667" s="4"/>
      <c r="AA1667" s="4"/>
      <c r="AB1667" s="4"/>
    </row>
    <row r="1668" spans="1:245" x14ac:dyDescent="0.2">
      <c r="A1668" s="4">
        <v>50</v>
      </c>
      <c r="B1668" s="4">
        <v>0</v>
      </c>
      <c r="C1668" s="4">
        <v>0</v>
      </c>
      <c r="D1668" s="4">
        <v>1</v>
      </c>
      <c r="E1668" s="4">
        <v>233</v>
      </c>
      <c r="F1668" s="4">
        <f>ROUND(Source!BD1643,O1668)</f>
        <v>0</v>
      </c>
      <c r="G1668" s="4" t="s">
        <v>100</v>
      </c>
      <c r="H1668" s="4" t="s">
        <v>101</v>
      </c>
      <c r="I1668" s="4"/>
      <c r="J1668" s="4"/>
      <c r="K1668" s="4">
        <v>233</v>
      </c>
      <c r="L1668" s="4">
        <v>24</v>
      </c>
      <c r="M1668" s="4">
        <v>3</v>
      </c>
      <c r="N1668" s="4" t="s">
        <v>3</v>
      </c>
      <c r="O1668" s="4">
        <v>2</v>
      </c>
      <c r="P1668" s="4"/>
      <c r="Q1668" s="4"/>
      <c r="R1668" s="4"/>
      <c r="S1668" s="4"/>
      <c r="T1668" s="4"/>
      <c r="U1668" s="4"/>
      <c r="V1668" s="4"/>
      <c r="W1668" s="4">
        <v>0</v>
      </c>
      <c r="X1668" s="4">
        <v>1</v>
      </c>
      <c r="Y1668" s="4">
        <v>0</v>
      </c>
      <c r="Z1668" s="4"/>
      <c r="AA1668" s="4"/>
      <c r="AB1668" s="4"/>
    </row>
    <row r="1669" spans="1:245" x14ac:dyDescent="0.2">
      <c r="A1669" s="4">
        <v>50</v>
      </c>
      <c r="B1669" s="4">
        <v>0</v>
      </c>
      <c r="C1669" s="4">
        <v>0</v>
      </c>
      <c r="D1669" s="4">
        <v>1</v>
      </c>
      <c r="E1669" s="4">
        <v>210</v>
      </c>
      <c r="F1669" s="4">
        <f>ROUND(Source!X1643,O1669)</f>
        <v>170.49</v>
      </c>
      <c r="G1669" s="4" t="s">
        <v>102</v>
      </c>
      <c r="H1669" s="4" t="s">
        <v>103</v>
      </c>
      <c r="I1669" s="4"/>
      <c r="J1669" s="4"/>
      <c r="K1669" s="4">
        <v>210</v>
      </c>
      <c r="L1669" s="4">
        <v>25</v>
      </c>
      <c r="M1669" s="4">
        <v>3</v>
      </c>
      <c r="N1669" s="4" t="s">
        <v>3</v>
      </c>
      <c r="O1669" s="4">
        <v>2</v>
      </c>
      <c r="P1669" s="4"/>
      <c r="Q1669" s="4"/>
      <c r="R1669" s="4"/>
      <c r="S1669" s="4"/>
      <c r="T1669" s="4"/>
      <c r="U1669" s="4"/>
      <c r="V1669" s="4"/>
      <c r="W1669" s="4">
        <v>170.49</v>
      </c>
      <c r="X1669" s="4">
        <v>1</v>
      </c>
      <c r="Y1669" s="4">
        <v>170.49</v>
      </c>
      <c r="Z1669" s="4"/>
      <c r="AA1669" s="4"/>
      <c r="AB1669" s="4"/>
    </row>
    <row r="1670" spans="1:245" x14ac:dyDescent="0.2">
      <c r="A1670" s="4">
        <v>50</v>
      </c>
      <c r="B1670" s="4">
        <v>0</v>
      </c>
      <c r="C1670" s="4">
        <v>0</v>
      </c>
      <c r="D1670" s="4">
        <v>1</v>
      </c>
      <c r="E1670" s="4">
        <v>211</v>
      </c>
      <c r="F1670" s="4">
        <f>ROUND(Source!Y1643,O1670)</f>
        <v>95.53</v>
      </c>
      <c r="G1670" s="4" t="s">
        <v>104</v>
      </c>
      <c r="H1670" s="4" t="s">
        <v>105</v>
      </c>
      <c r="I1670" s="4"/>
      <c r="J1670" s="4"/>
      <c r="K1670" s="4">
        <v>211</v>
      </c>
      <c r="L1670" s="4">
        <v>26</v>
      </c>
      <c r="M1670" s="4">
        <v>3</v>
      </c>
      <c r="N1670" s="4" t="s">
        <v>3</v>
      </c>
      <c r="O1670" s="4">
        <v>2</v>
      </c>
      <c r="P1670" s="4"/>
      <c r="Q1670" s="4"/>
      <c r="R1670" s="4"/>
      <c r="S1670" s="4"/>
      <c r="T1670" s="4"/>
      <c r="U1670" s="4"/>
      <c r="V1670" s="4"/>
      <c r="W1670" s="4">
        <v>95.53</v>
      </c>
      <c r="X1670" s="4">
        <v>1</v>
      </c>
      <c r="Y1670" s="4">
        <v>95.53</v>
      </c>
      <c r="Z1670" s="4"/>
      <c r="AA1670" s="4"/>
      <c r="AB1670" s="4"/>
    </row>
    <row r="1671" spans="1:245" x14ac:dyDescent="0.2">
      <c r="A1671" s="4">
        <v>50</v>
      </c>
      <c r="B1671" s="4">
        <v>0</v>
      </c>
      <c r="C1671" s="4">
        <v>0</v>
      </c>
      <c r="D1671" s="4">
        <v>1</v>
      </c>
      <c r="E1671" s="4">
        <v>224</v>
      </c>
      <c r="F1671" s="4">
        <f>ROUND(Source!AR1643,O1671)</f>
        <v>499.04</v>
      </c>
      <c r="G1671" s="4" t="s">
        <v>106</v>
      </c>
      <c r="H1671" s="4" t="s">
        <v>107</v>
      </c>
      <c r="I1671" s="4"/>
      <c r="J1671" s="4"/>
      <c r="K1671" s="4">
        <v>224</v>
      </c>
      <c r="L1671" s="4">
        <v>27</v>
      </c>
      <c r="M1671" s="4">
        <v>3</v>
      </c>
      <c r="N1671" s="4" t="s">
        <v>3</v>
      </c>
      <c r="O1671" s="4">
        <v>2</v>
      </c>
      <c r="P1671" s="4"/>
      <c r="Q1671" s="4"/>
      <c r="R1671" s="4"/>
      <c r="S1671" s="4"/>
      <c r="T1671" s="4"/>
      <c r="U1671" s="4"/>
      <c r="V1671" s="4"/>
      <c r="W1671" s="4">
        <v>499.04</v>
      </c>
      <c r="X1671" s="4">
        <v>1</v>
      </c>
      <c r="Y1671" s="4">
        <v>499.04</v>
      </c>
      <c r="Z1671" s="4"/>
      <c r="AA1671" s="4"/>
      <c r="AB1671" s="4"/>
    </row>
    <row r="1673" spans="1:245" x14ac:dyDescent="0.2">
      <c r="A1673" s="1">
        <v>5</v>
      </c>
      <c r="B1673" s="1">
        <v>1</v>
      </c>
      <c r="C1673" s="1"/>
      <c r="D1673" s="1">
        <f>ROW(A1692)</f>
        <v>1692</v>
      </c>
      <c r="E1673" s="1"/>
      <c r="F1673" s="1" t="s">
        <v>17</v>
      </c>
      <c r="G1673" s="1" t="s">
        <v>157</v>
      </c>
      <c r="H1673" s="1" t="s">
        <v>3</v>
      </c>
      <c r="I1673" s="1">
        <v>0</v>
      </c>
      <c r="J1673" s="1"/>
      <c r="K1673" s="1">
        <v>0</v>
      </c>
      <c r="L1673" s="1"/>
      <c r="M1673" s="1" t="s">
        <v>3</v>
      </c>
      <c r="N1673" s="1"/>
      <c r="O1673" s="1"/>
      <c r="P1673" s="1"/>
      <c r="Q1673" s="1"/>
      <c r="R1673" s="1"/>
      <c r="S1673" s="1">
        <v>0</v>
      </c>
      <c r="T1673" s="1"/>
      <c r="U1673" s="1" t="s">
        <v>3</v>
      </c>
      <c r="V1673" s="1">
        <v>0</v>
      </c>
      <c r="W1673" s="1"/>
      <c r="X1673" s="1"/>
      <c r="Y1673" s="1"/>
      <c r="Z1673" s="1"/>
      <c r="AA1673" s="1"/>
      <c r="AB1673" s="1" t="s">
        <v>3</v>
      </c>
      <c r="AC1673" s="1" t="s">
        <v>3</v>
      </c>
      <c r="AD1673" s="1" t="s">
        <v>3</v>
      </c>
      <c r="AE1673" s="1" t="s">
        <v>3</v>
      </c>
      <c r="AF1673" s="1" t="s">
        <v>3</v>
      </c>
      <c r="AG1673" s="1" t="s">
        <v>3</v>
      </c>
      <c r="AH1673" s="1"/>
      <c r="AI1673" s="1"/>
      <c r="AJ1673" s="1"/>
      <c r="AK1673" s="1"/>
      <c r="AL1673" s="1"/>
      <c r="AM1673" s="1"/>
      <c r="AN1673" s="1"/>
      <c r="AO1673" s="1"/>
      <c r="AP1673" s="1" t="s">
        <v>3</v>
      </c>
      <c r="AQ1673" s="1" t="s">
        <v>3</v>
      </c>
      <c r="AR1673" s="1" t="s">
        <v>3</v>
      </c>
      <c r="AS1673" s="1"/>
      <c r="AT1673" s="1"/>
      <c r="AU1673" s="1"/>
      <c r="AV1673" s="1"/>
      <c r="AW1673" s="1"/>
      <c r="AX1673" s="1"/>
      <c r="AY1673" s="1"/>
      <c r="AZ1673" s="1" t="s">
        <v>3</v>
      </c>
      <c r="BA1673" s="1"/>
      <c r="BB1673" s="1" t="s">
        <v>3</v>
      </c>
      <c r="BC1673" s="1" t="s">
        <v>3</v>
      </c>
      <c r="BD1673" s="1" t="s">
        <v>3</v>
      </c>
      <c r="BE1673" s="1" t="s">
        <v>3</v>
      </c>
      <c r="BF1673" s="1" t="s">
        <v>3</v>
      </c>
      <c r="BG1673" s="1" t="s">
        <v>3</v>
      </c>
      <c r="BH1673" s="1" t="s">
        <v>3</v>
      </c>
      <c r="BI1673" s="1" t="s">
        <v>3</v>
      </c>
      <c r="BJ1673" s="1" t="s">
        <v>3</v>
      </c>
      <c r="BK1673" s="1" t="s">
        <v>3</v>
      </c>
      <c r="BL1673" s="1" t="s">
        <v>3</v>
      </c>
      <c r="BM1673" s="1" t="s">
        <v>3</v>
      </c>
      <c r="BN1673" s="1" t="s">
        <v>3</v>
      </c>
      <c r="BO1673" s="1" t="s">
        <v>3</v>
      </c>
      <c r="BP1673" s="1" t="s">
        <v>3</v>
      </c>
      <c r="BQ1673" s="1"/>
      <c r="BR1673" s="1"/>
      <c r="BS1673" s="1"/>
      <c r="BT1673" s="1"/>
      <c r="BU1673" s="1"/>
      <c r="BV1673" s="1"/>
      <c r="BW1673" s="1"/>
      <c r="BX1673" s="1">
        <v>0</v>
      </c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>
        <v>0</v>
      </c>
    </row>
    <row r="1675" spans="1:245" x14ac:dyDescent="0.2">
      <c r="A1675" s="2">
        <v>52</v>
      </c>
      <c r="B1675" s="2">
        <f t="shared" ref="B1675:G1675" si="1509">B1692</f>
        <v>1</v>
      </c>
      <c r="C1675" s="2">
        <f t="shared" si="1509"/>
        <v>5</v>
      </c>
      <c r="D1675" s="2">
        <f t="shared" si="1509"/>
        <v>1673</v>
      </c>
      <c r="E1675" s="2">
        <f t="shared" si="1509"/>
        <v>0</v>
      </c>
      <c r="F1675" s="2" t="str">
        <f t="shared" si="1509"/>
        <v>Новый подраздел</v>
      </c>
      <c r="G1675" s="2" t="str">
        <f t="shared" si="1509"/>
        <v>Монтажные (кровельные)работы</v>
      </c>
      <c r="H1675" s="2"/>
      <c r="I1675" s="2"/>
      <c r="J1675" s="2"/>
      <c r="K1675" s="2"/>
      <c r="L1675" s="2"/>
      <c r="M1675" s="2"/>
      <c r="N1675" s="2"/>
      <c r="O1675" s="2">
        <f t="shared" ref="O1675:AT1675" si="1510">O1692</f>
        <v>88011.38</v>
      </c>
      <c r="P1675" s="2">
        <f t="shared" si="1510"/>
        <v>60852.73</v>
      </c>
      <c r="Q1675" s="2">
        <f t="shared" si="1510"/>
        <v>3468.88</v>
      </c>
      <c r="R1675" s="2">
        <f t="shared" si="1510"/>
        <v>2000.37</v>
      </c>
      <c r="S1675" s="2">
        <f t="shared" si="1510"/>
        <v>23689.77</v>
      </c>
      <c r="T1675" s="2">
        <f t="shared" si="1510"/>
        <v>0</v>
      </c>
      <c r="U1675" s="2">
        <f t="shared" si="1510"/>
        <v>72.006152999999998</v>
      </c>
      <c r="V1675" s="2">
        <f t="shared" si="1510"/>
        <v>0</v>
      </c>
      <c r="W1675" s="2">
        <f t="shared" si="1510"/>
        <v>0</v>
      </c>
      <c r="X1675" s="2">
        <f t="shared" si="1510"/>
        <v>19824.28</v>
      </c>
      <c r="Y1675" s="2">
        <f t="shared" si="1510"/>
        <v>9712.81</v>
      </c>
      <c r="Z1675" s="2">
        <f t="shared" si="1510"/>
        <v>0</v>
      </c>
      <c r="AA1675" s="2">
        <f t="shared" si="1510"/>
        <v>0</v>
      </c>
      <c r="AB1675" s="2">
        <f t="shared" si="1510"/>
        <v>88011.38</v>
      </c>
      <c r="AC1675" s="2">
        <f t="shared" si="1510"/>
        <v>60852.73</v>
      </c>
      <c r="AD1675" s="2">
        <f t="shared" si="1510"/>
        <v>3468.88</v>
      </c>
      <c r="AE1675" s="2">
        <f t="shared" si="1510"/>
        <v>2000.37</v>
      </c>
      <c r="AF1675" s="2">
        <f t="shared" si="1510"/>
        <v>23689.77</v>
      </c>
      <c r="AG1675" s="2">
        <f t="shared" si="1510"/>
        <v>0</v>
      </c>
      <c r="AH1675" s="2">
        <f t="shared" si="1510"/>
        <v>72.006152999999998</v>
      </c>
      <c r="AI1675" s="2">
        <f t="shared" si="1510"/>
        <v>0</v>
      </c>
      <c r="AJ1675" s="2">
        <f t="shared" si="1510"/>
        <v>0</v>
      </c>
      <c r="AK1675" s="2">
        <f t="shared" si="1510"/>
        <v>19824.28</v>
      </c>
      <c r="AL1675" s="2">
        <f t="shared" si="1510"/>
        <v>9712.81</v>
      </c>
      <c r="AM1675" s="2">
        <f t="shared" si="1510"/>
        <v>0</v>
      </c>
      <c r="AN1675" s="2">
        <f t="shared" si="1510"/>
        <v>0</v>
      </c>
      <c r="AO1675" s="2">
        <f t="shared" si="1510"/>
        <v>0</v>
      </c>
      <c r="AP1675" s="2">
        <f t="shared" si="1510"/>
        <v>0</v>
      </c>
      <c r="AQ1675" s="2">
        <f t="shared" si="1510"/>
        <v>0</v>
      </c>
      <c r="AR1675" s="2">
        <f t="shared" si="1510"/>
        <v>120749.06</v>
      </c>
      <c r="AS1675" s="2">
        <f t="shared" si="1510"/>
        <v>120749.06</v>
      </c>
      <c r="AT1675" s="2">
        <f t="shared" si="1510"/>
        <v>0</v>
      </c>
      <c r="AU1675" s="2">
        <f t="shared" ref="AU1675:BZ1675" si="1511">AU1692</f>
        <v>0</v>
      </c>
      <c r="AV1675" s="2">
        <f t="shared" si="1511"/>
        <v>60852.73</v>
      </c>
      <c r="AW1675" s="2">
        <f t="shared" si="1511"/>
        <v>60852.73</v>
      </c>
      <c r="AX1675" s="2">
        <f t="shared" si="1511"/>
        <v>0</v>
      </c>
      <c r="AY1675" s="2">
        <f t="shared" si="1511"/>
        <v>60852.73</v>
      </c>
      <c r="AZ1675" s="2">
        <f t="shared" si="1511"/>
        <v>0</v>
      </c>
      <c r="BA1675" s="2">
        <f t="shared" si="1511"/>
        <v>0</v>
      </c>
      <c r="BB1675" s="2">
        <f t="shared" si="1511"/>
        <v>0</v>
      </c>
      <c r="BC1675" s="2">
        <f t="shared" si="1511"/>
        <v>0</v>
      </c>
      <c r="BD1675" s="2">
        <f t="shared" si="1511"/>
        <v>0</v>
      </c>
      <c r="BE1675" s="2">
        <f t="shared" si="1511"/>
        <v>0</v>
      </c>
      <c r="BF1675" s="2">
        <f t="shared" si="1511"/>
        <v>0</v>
      </c>
      <c r="BG1675" s="2">
        <f t="shared" si="1511"/>
        <v>0</v>
      </c>
      <c r="BH1675" s="2">
        <f t="shared" si="1511"/>
        <v>0</v>
      </c>
      <c r="BI1675" s="2">
        <f t="shared" si="1511"/>
        <v>0</v>
      </c>
      <c r="BJ1675" s="2">
        <f t="shared" si="1511"/>
        <v>0</v>
      </c>
      <c r="BK1675" s="2">
        <f t="shared" si="1511"/>
        <v>0</v>
      </c>
      <c r="BL1675" s="2">
        <f t="shared" si="1511"/>
        <v>0</v>
      </c>
      <c r="BM1675" s="2">
        <f t="shared" si="1511"/>
        <v>0</v>
      </c>
      <c r="BN1675" s="2">
        <f t="shared" si="1511"/>
        <v>0</v>
      </c>
      <c r="BO1675" s="2">
        <f t="shared" si="1511"/>
        <v>0</v>
      </c>
      <c r="BP1675" s="2">
        <f t="shared" si="1511"/>
        <v>0</v>
      </c>
      <c r="BQ1675" s="2">
        <f t="shared" si="1511"/>
        <v>0</v>
      </c>
      <c r="BR1675" s="2">
        <f t="shared" si="1511"/>
        <v>0</v>
      </c>
      <c r="BS1675" s="2">
        <f t="shared" si="1511"/>
        <v>0</v>
      </c>
      <c r="BT1675" s="2">
        <f t="shared" si="1511"/>
        <v>0</v>
      </c>
      <c r="BU1675" s="2">
        <f t="shared" si="1511"/>
        <v>0</v>
      </c>
      <c r="BV1675" s="2">
        <f t="shared" si="1511"/>
        <v>0</v>
      </c>
      <c r="BW1675" s="2">
        <f t="shared" si="1511"/>
        <v>0</v>
      </c>
      <c r="BX1675" s="2">
        <f t="shared" si="1511"/>
        <v>0</v>
      </c>
      <c r="BY1675" s="2">
        <f t="shared" si="1511"/>
        <v>0</v>
      </c>
      <c r="BZ1675" s="2">
        <f t="shared" si="1511"/>
        <v>0</v>
      </c>
      <c r="CA1675" s="2">
        <f t="shared" ref="CA1675:DF1675" si="1512">CA1692</f>
        <v>120749.06</v>
      </c>
      <c r="CB1675" s="2">
        <f t="shared" si="1512"/>
        <v>120749.06</v>
      </c>
      <c r="CC1675" s="2">
        <f t="shared" si="1512"/>
        <v>0</v>
      </c>
      <c r="CD1675" s="2">
        <f t="shared" si="1512"/>
        <v>0</v>
      </c>
      <c r="CE1675" s="2">
        <f t="shared" si="1512"/>
        <v>60852.73</v>
      </c>
      <c r="CF1675" s="2">
        <f t="shared" si="1512"/>
        <v>60852.73</v>
      </c>
      <c r="CG1675" s="2">
        <f t="shared" si="1512"/>
        <v>0</v>
      </c>
      <c r="CH1675" s="2">
        <f t="shared" si="1512"/>
        <v>60852.73</v>
      </c>
      <c r="CI1675" s="2">
        <f t="shared" si="1512"/>
        <v>0</v>
      </c>
      <c r="CJ1675" s="2">
        <f t="shared" si="1512"/>
        <v>0</v>
      </c>
      <c r="CK1675" s="2">
        <f t="shared" si="1512"/>
        <v>0</v>
      </c>
      <c r="CL1675" s="2">
        <f t="shared" si="1512"/>
        <v>0</v>
      </c>
      <c r="CM1675" s="2">
        <f t="shared" si="1512"/>
        <v>0</v>
      </c>
      <c r="CN1675" s="2">
        <f t="shared" si="1512"/>
        <v>0</v>
      </c>
      <c r="CO1675" s="2">
        <f t="shared" si="1512"/>
        <v>0</v>
      </c>
      <c r="CP1675" s="2">
        <f t="shared" si="1512"/>
        <v>0</v>
      </c>
      <c r="CQ1675" s="2">
        <f t="shared" si="1512"/>
        <v>0</v>
      </c>
      <c r="CR1675" s="2">
        <f t="shared" si="1512"/>
        <v>0</v>
      </c>
      <c r="CS1675" s="2">
        <f t="shared" si="1512"/>
        <v>0</v>
      </c>
      <c r="CT1675" s="2">
        <f t="shared" si="1512"/>
        <v>0</v>
      </c>
      <c r="CU1675" s="2">
        <f t="shared" si="1512"/>
        <v>0</v>
      </c>
      <c r="CV1675" s="2">
        <f t="shared" si="1512"/>
        <v>0</v>
      </c>
      <c r="CW1675" s="2">
        <f t="shared" si="1512"/>
        <v>0</v>
      </c>
      <c r="CX1675" s="2">
        <f t="shared" si="1512"/>
        <v>0</v>
      </c>
      <c r="CY1675" s="2">
        <f t="shared" si="1512"/>
        <v>0</v>
      </c>
      <c r="CZ1675" s="2">
        <f t="shared" si="1512"/>
        <v>0</v>
      </c>
      <c r="DA1675" s="2">
        <f t="shared" si="1512"/>
        <v>0</v>
      </c>
      <c r="DB1675" s="2">
        <f t="shared" si="1512"/>
        <v>0</v>
      </c>
      <c r="DC1675" s="2">
        <f t="shared" si="1512"/>
        <v>0</v>
      </c>
      <c r="DD1675" s="2">
        <f t="shared" si="1512"/>
        <v>0</v>
      </c>
      <c r="DE1675" s="2">
        <f t="shared" si="1512"/>
        <v>0</v>
      </c>
      <c r="DF1675" s="2">
        <f t="shared" si="1512"/>
        <v>0</v>
      </c>
      <c r="DG1675" s="3">
        <f t="shared" ref="DG1675:EL1675" si="1513">DG1692</f>
        <v>0</v>
      </c>
      <c r="DH1675" s="3">
        <f t="shared" si="1513"/>
        <v>0</v>
      </c>
      <c r="DI1675" s="3">
        <f t="shared" si="1513"/>
        <v>0</v>
      </c>
      <c r="DJ1675" s="3">
        <f t="shared" si="1513"/>
        <v>0</v>
      </c>
      <c r="DK1675" s="3">
        <f t="shared" si="1513"/>
        <v>0</v>
      </c>
      <c r="DL1675" s="3">
        <f t="shared" si="1513"/>
        <v>0</v>
      </c>
      <c r="DM1675" s="3">
        <f t="shared" si="1513"/>
        <v>0</v>
      </c>
      <c r="DN1675" s="3">
        <f t="shared" si="1513"/>
        <v>0</v>
      </c>
      <c r="DO1675" s="3">
        <f t="shared" si="1513"/>
        <v>0</v>
      </c>
      <c r="DP1675" s="3">
        <f t="shared" si="1513"/>
        <v>0</v>
      </c>
      <c r="DQ1675" s="3">
        <f t="shared" si="1513"/>
        <v>0</v>
      </c>
      <c r="DR1675" s="3">
        <f t="shared" si="1513"/>
        <v>0</v>
      </c>
      <c r="DS1675" s="3">
        <f t="shared" si="1513"/>
        <v>0</v>
      </c>
      <c r="DT1675" s="3">
        <f t="shared" si="1513"/>
        <v>0</v>
      </c>
      <c r="DU1675" s="3">
        <f t="shared" si="1513"/>
        <v>0</v>
      </c>
      <c r="DV1675" s="3">
        <f t="shared" si="1513"/>
        <v>0</v>
      </c>
      <c r="DW1675" s="3">
        <f t="shared" si="1513"/>
        <v>0</v>
      </c>
      <c r="DX1675" s="3">
        <f t="shared" si="1513"/>
        <v>0</v>
      </c>
      <c r="DY1675" s="3">
        <f t="shared" si="1513"/>
        <v>0</v>
      </c>
      <c r="DZ1675" s="3">
        <f t="shared" si="1513"/>
        <v>0</v>
      </c>
      <c r="EA1675" s="3">
        <f t="shared" si="1513"/>
        <v>0</v>
      </c>
      <c r="EB1675" s="3">
        <f t="shared" si="1513"/>
        <v>0</v>
      </c>
      <c r="EC1675" s="3">
        <f t="shared" si="1513"/>
        <v>0</v>
      </c>
      <c r="ED1675" s="3">
        <f t="shared" si="1513"/>
        <v>0</v>
      </c>
      <c r="EE1675" s="3">
        <f t="shared" si="1513"/>
        <v>0</v>
      </c>
      <c r="EF1675" s="3">
        <f t="shared" si="1513"/>
        <v>0</v>
      </c>
      <c r="EG1675" s="3">
        <f t="shared" si="1513"/>
        <v>0</v>
      </c>
      <c r="EH1675" s="3">
        <f t="shared" si="1513"/>
        <v>0</v>
      </c>
      <c r="EI1675" s="3">
        <f t="shared" si="1513"/>
        <v>0</v>
      </c>
      <c r="EJ1675" s="3">
        <f t="shared" si="1513"/>
        <v>0</v>
      </c>
      <c r="EK1675" s="3">
        <f t="shared" si="1513"/>
        <v>0</v>
      </c>
      <c r="EL1675" s="3">
        <f t="shared" si="1513"/>
        <v>0</v>
      </c>
      <c r="EM1675" s="3">
        <f t="shared" ref="EM1675:FR1675" si="1514">EM1692</f>
        <v>0</v>
      </c>
      <c r="EN1675" s="3">
        <f t="shared" si="1514"/>
        <v>0</v>
      </c>
      <c r="EO1675" s="3">
        <f t="shared" si="1514"/>
        <v>0</v>
      </c>
      <c r="EP1675" s="3">
        <f t="shared" si="1514"/>
        <v>0</v>
      </c>
      <c r="EQ1675" s="3">
        <f t="shared" si="1514"/>
        <v>0</v>
      </c>
      <c r="ER1675" s="3">
        <f t="shared" si="1514"/>
        <v>0</v>
      </c>
      <c r="ES1675" s="3">
        <f t="shared" si="1514"/>
        <v>0</v>
      </c>
      <c r="ET1675" s="3">
        <f t="shared" si="1514"/>
        <v>0</v>
      </c>
      <c r="EU1675" s="3">
        <f t="shared" si="1514"/>
        <v>0</v>
      </c>
      <c r="EV1675" s="3">
        <f t="shared" si="1514"/>
        <v>0</v>
      </c>
      <c r="EW1675" s="3">
        <f t="shared" si="1514"/>
        <v>0</v>
      </c>
      <c r="EX1675" s="3">
        <f t="shared" si="1514"/>
        <v>0</v>
      </c>
      <c r="EY1675" s="3">
        <f t="shared" si="1514"/>
        <v>0</v>
      </c>
      <c r="EZ1675" s="3">
        <f t="shared" si="1514"/>
        <v>0</v>
      </c>
      <c r="FA1675" s="3">
        <f t="shared" si="1514"/>
        <v>0</v>
      </c>
      <c r="FB1675" s="3">
        <f t="shared" si="1514"/>
        <v>0</v>
      </c>
      <c r="FC1675" s="3">
        <f t="shared" si="1514"/>
        <v>0</v>
      </c>
      <c r="FD1675" s="3">
        <f t="shared" si="1514"/>
        <v>0</v>
      </c>
      <c r="FE1675" s="3">
        <f t="shared" si="1514"/>
        <v>0</v>
      </c>
      <c r="FF1675" s="3">
        <f t="shared" si="1514"/>
        <v>0</v>
      </c>
      <c r="FG1675" s="3">
        <f t="shared" si="1514"/>
        <v>0</v>
      </c>
      <c r="FH1675" s="3">
        <f t="shared" si="1514"/>
        <v>0</v>
      </c>
      <c r="FI1675" s="3">
        <f t="shared" si="1514"/>
        <v>0</v>
      </c>
      <c r="FJ1675" s="3">
        <f t="shared" si="1514"/>
        <v>0</v>
      </c>
      <c r="FK1675" s="3">
        <f t="shared" si="1514"/>
        <v>0</v>
      </c>
      <c r="FL1675" s="3">
        <f t="shared" si="1514"/>
        <v>0</v>
      </c>
      <c r="FM1675" s="3">
        <f t="shared" si="1514"/>
        <v>0</v>
      </c>
      <c r="FN1675" s="3">
        <f t="shared" si="1514"/>
        <v>0</v>
      </c>
      <c r="FO1675" s="3">
        <f t="shared" si="1514"/>
        <v>0</v>
      </c>
      <c r="FP1675" s="3">
        <f t="shared" si="1514"/>
        <v>0</v>
      </c>
      <c r="FQ1675" s="3">
        <f t="shared" si="1514"/>
        <v>0</v>
      </c>
      <c r="FR1675" s="3">
        <f t="shared" si="1514"/>
        <v>0</v>
      </c>
      <c r="FS1675" s="3">
        <f t="shared" ref="FS1675:GX1675" si="1515">FS1692</f>
        <v>0</v>
      </c>
      <c r="FT1675" s="3">
        <f t="shared" si="1515"/>
        <v>0</v>
      </c>
      <c r="FU1675" s="3">
        <f t="shared" si="1515"/>
        <v>0</v>
      </c>
      <c r="FV1675" s="3">
        <f t="shared" si="1515"/>
        <v>0</v>
      </c>
      <c r="FW1675" s="3">
        <f t="shared" si="1515"/>
        <v>0</v>
      </c>
      <c r="FX1675" s="3">
        <f t="shared" si="1515"/>
        <v>0</v>
      </c>
      <c r="FY1675" s="3">
        <f t="shared" si="1515"/>
        <v>0</v>
      </c>
      <c r="FZ1675" s="3">
        <f t="shared" si="1515"/>
        <v>0</v>
      </c>
      <c r="GA1675" s="3">
        <f t="shared" si="1515"/>
        <v>0</v>
      </c>
      <c r="GB1675" s="3">
        <f t="shared" si="1515"/>
        <v>0</v>
      </c>
      <c r="GC1675" s="3">
        <f t="shared" si="1515"/>
        <v>0</v>
      </c>
      <c r="GD1675" s="3">
        <f t="shared" si="1515"/>
        <v>0</v>
      </c>
      <c r="GE1675" s="3">
        <f t="shared" si="1515"/>
        <v>0</v>
      </c>
      <c r="GF1675" s="3">
        <f t="shared" si="1515"/>
        <v>0</v>
      </c>
      <c r="GG1675" s="3">
        <f t="shared" si="1515"/>
        <v>0</v>
      </c>
      <c r="GH1675" s="3">
        <f t="shared" si="1515"/>
        <v>0</v>
      </c>
      <c r="GI1675" s="3">
        <f t="shared" si="1515"/>
        <v>0</v>
      </c>
      <c r="GJ1675" s="3">
        <f t="shared" si="1515"/>
        <v>0</v>
      </c>
      <c r="GK1675" s="3">
        <f t="shared" si="1515"/>
        <v>0</v>
      </c>
      <c r="GL1675" s="3">
        <f t="shared" si="1515"/>
        <v>0</v>
      </c>
      <c r="GM1675" s="3">
        <f t="shared" si="1515"/>
        <v>0</v>
      </c>
      <c r="GN1675" s="3">
        <f t="shared" si="1515"/>
        <v>0</v>
      </c>
      <c r="GO1675" s="3">
        <f t="shared" si="1515"/>
        <v>0</v>
      </c>
      <c r="GP1675" s="3">
        <f t="shared" si="1515"/>
        <v>0</v>
      </c>
      <c r="GQ1675" s="3">
        <f t="shared" si="1515"/>
        <v>0</v>
      </c>
      <c r="GR1675" s="3">
        <f t="shared" si="1515"/>
        <v>0</v>
      </c>
      <c r="GS1675" s="3">
        <f t="shared" si="1515"/>
        <v>0</v>
      </c>
      <c r="GT1675" s="3">
        <f t="shared" si="1515"/>
        <v>0</v>
      </c>
      <c r="GU1675" s="3">
        <f t="shared" si="1515"/>
        <v>0</v>
      </c>
      <c r="GV1675" s="3">
        <f t="shared" si="1515"/>
        <v>0</v>
      </c>
      <c r="GW1675" s="3">
        <f t="shared" si="1515"/>
        <v>0</v>
      </c>
      <c r="GX1675" s="3">
        <f t="shared" si="1515"/>
        <v>0</v>
      </c>
    </row>
    <row r="1677" spans="1:245" x14ac:dyDescent="0.2">
      <c r="A1677">
        <v>17</v>
      </c>
      <c r="B1677">
        <v>1</v>
      </c>
      <c r="C1677">
        <f>ROW(SmtRes!A780)</f>
        <v>780</v>
      </c>
      <c r="D1677">
        <f>ROW(EtalonRes!A827)</f>
        <v>827</v>
      </c>
      <c r="E1677" t="s">
        <v>19</v>
      </c>
      <c r="F1677" t="s">
        <v>109</v>
      </c>
      <c r="G1677" t="s">
        <v>110</v>
      </c>
      <c r="H1677" t="s">
        <v>111</v>
      </c>
      <c r="I1677">
        <f>ROUND(2/100,9)</f>
        <v>0.02</v>
      </c>
      <c r="J1677">
        <v>0</v>
      </c>
      <c r="K1677">
        <f>ROUND(2/100,9)</f>
        <v>0.02</v>
      </c>
      <c r="O1677">
        <f t="shared" ref="O1677:O1690" si="1516">ROUND(CP1677,2)</f>
        <v>866.06</v>
      </c>
      <c r="P1677">
        <f t="shared" ref="P1677:P1690" si="1517">ROUND((ROUND((AC1677*AW1677*I1677),2)*BC1677),2)</f>
        <v>161.35</v>
      </c>
      <c r="Q1677">
        <f t="shared" ref="Q1677:Q1684" si="1518">(ROUND((ROUND(((ET1677)*AV1677*I1677),2)*BB1677),2)+ROUND((ROUND(((AE1677-(EU1677))*AV1677*I1677),2)*BS1677),2))</f>
        <v>12.24</v>
      </c>
      <c r="R1677">
        <f t="shared" ref="R1677:R1690" si="1519">ROUND((ROUND((AE1677*AV1677*I1677),2)*BS1677),2)</f>
        <v>7.92</v>
      </c>
      <c r="S1677">
        <f t="shared" ref="S1677:S1690" si="1520">ROUND((ROUND((AF1677*AV1677*I1677),2)*BA1677),2)</f>
        <v>692.47</v>
      </c>
      <c r="T1677">
        <f t="shared" ref="T1677:T1690" si="1521">ROUND(CU1677*I1677,2)</f>
        <v>0</v>
      </c>
      <c r="U1677">
        <f t="shared" ref="U1677:U1690" si="1522">CV1677*I1677</f>
        <v>2.2600000000000002</v>
      </c>
      <c r="V1677">
        <f t="shared" ref="V1677:V1690" si="1523">CW1677*I1677</f>
        <v>0</v>
      </c>
      <c r="W1677">
        <f t="shared" ref="W1677:W1690" si="1524">ROUND(CX1677*I1677,2)</f>
        <v>0</v>
      </c>
      <c r="X1677">
        <f t="shared" ref="X1677:X1690" si="1525">ROUND(CY1677,2)</f>
        <v>602.45000000000005</v>
      </c>
      <c r="Y1677">
        <f t="shared" ref="Y1677:Y1690" si="1526">ROUND(CZ1677,2)</f>
        <v>283.91000000000003</v>
      </c>
      <c r="AA1677">
        <v>55282325</v>
      </c>
      <c r="AB1677">
        <f t="shared" ref="AB1677:AB1690" si="1527">ROUND((AC1677+AD1677+AF1677),6)</f>
        <v>2325.44</v>
      </c>
      <c r="AC1677">
        <f t="shared" ref="AC1677:AC1690" si="1528">ROUND((ES1677),6)</f>
        <v>972.06</v>
      </c>
      <c r="AD1677">
        <f t="shared" ref="AD1677:AD1684" si="1529">ROUND((((ET1677)-(EU1677))+AE1677),6)</f>
        <v>41.45</v>
      </c>
      <c r="AE1677">
        <f t="shared" ref="AE1677:AF1684" si="1530">ROUND((EU1677),6)</f>
        <v>15.08</v>
      </c>
      <c r="AF1677">
        <f t="shared" si="1530"/>
        <v>1311.93</v>
      </c>
      <c r="AG1677">
        <f t="shared" ref="AG1677:AG1690" si="1531">ROUND((AP1677),6)</f>
        <v>0</v>
      </c>
      <c r="AH1677">
        <f t="shared" ref="AH1677:AI1684" si="1532">(EW1677)</f>
        <v>113</v>
      </c>
      <c r="AI1677">
        <f t="shared" si="1532"/>
        <v>0</v>
      </c>
      <c r="AJ1677">
        <f t="shared" ref="AJ1677:AJ1690" si="1533">(AS1677)</f>
        <v>0</v>
      </c>
      <c r="AK1677">
        <v>2325.44</v>
      </c>
      <c r="AL1677">
        <v>972.06</v>
      </c>
      <c r="AM1677">
        <v>41.45</v>
      </c>
      <c r="AN1677">
        <v>15.08</v>
      </c>
      <c r="AO1677">
        <v>1311.93</v>
      </c>
      <c r="AP1677">
        <v>0</v>
      </c>
      <c r="AQ1677">
        <v>113</v>
      </c>
      <c r="AR1677">
        <v>0</v>
      </c>
      <c r="AS1677">
        <v>0</v>
      </c>
      <c r="AT1677">
        <v>87</v>
      </c>
      <c r="AU1677">
        <v>41</v>
      </c>
      <c r="AV1677">
        <v>1</v>
      </c>
      <c r="AW1677">
        <v>1</v>
      </c>
      <c r="AZ1677">
        <v>1</v>
      </c>
      <c r="BA1677">
        <v>26.39</v>
      </c>
      <c r="BB1677">
        <v>14.75</v>
      </c>
      <c r="BC1677">
        <v>8.3000000000000007</v>
      </c>
      <c r="BD1677" t="s">
        <v>3</v>
      </c>
      <c r="BE1677" t="s">
        <v>3</v>
      </c>
      <c r="BF1677" t="s">
        <v>3</v>
      </c>
      <c r="BG1677" t="s">
        <v>3</v>
      </c>
      <c r="BH1677">
        <v>0</v>
      </c>
      <c r="BI1677">
        <v>1</v>
      </c>
      <c r="BJ1677" t="s">
        <v>112</v>
      </c>
      <c r="BM1677">
        <v>442</v>
      </c>
      <c r="BN1677">
        <v>0</v>
      </c>
      <c r="BO1677" t="s">
        <v>109</v>
      </c>
      <c r="BP1677">
        <v>1</v>
      </c>
      <c r="BQ1677">
        <v>60</v>
      </c>
      <c r="BR1677">
        <v>0</v>
      </c>
      <c r="BS1677">
        <v>26.39</v>
      </c>
      <c r="BT1677">
        <v>1</v>
      </c>
      <c r="BU1677">
        <v>1</v>
      </c>
      <c r="BV1677">
        <v>1</v>
      </c>
      <c r="BW1677">
        <v>1</v>
      </c>
      <c r="BX1677">
        <v>1</v>
      </c>
      <c r="BY1677" t="s">
        <v>3</v>
      </c>
      <c r="BZ1677">
        <v>87</v>
      </c>
      <c r="CA1677">
        <v>41</v>
      </c>
      <c r="CB1677" t="s">
        <v>3</v>
      </c>
      <c r="CE1677">
        <v>30</v>
      </c>
      <c r="CF1677">
        <v>0</v>
      </c>
      <c r="CG1677">
        <v>0</v>
      </c>
      <c r="CM1677">
        <v>0</v>
      </c>
      <c r="CN1677" t="s">
        <v>3</v>
      </c>
      <c r="CO1677">
        <v>0</v>
      </c>
      <c r="CP1677">
        <f t="shared" ref="CP1677:CP1690" si="1534">(P1677+Q1677+S1677)</f>
        <v>866.06000000000006</v>
      </c>
      <c r="CQ1677">
        <f t="shared" ref="CQ1677:CQ1690" si="1535">ROUND((ROUND((AC1677*AW1677*1),2)*BC1677),2)</f>
        <v>8068.1</v>
      </c>
      <c r="CR1677">
        <f t="shared" ref="CR1677:CR1684" si="1536">(ROUND((ROUND(((ET1677)*AV1677*1),2)*BB1677),2)+ROUND((ROUND(((AE1677-(EU1677))*AV1677*1),2)*BS1677),2))</f>
        <v>611.39</v>
      </c>
      <c r="CS1677">
        <f t="shared" ref="CS1677:CS1690" si="1537">ROUND((ROUND((AE1677*AV1677*1),2)*BS1677),2)</f>
        <v>397.96</v>
      </c>
      <c r="CT1677">
        <f t="shared" ref="CT1677:CT1690" si="1538">ROUND((ROUND((AF1677*AV1677*1),2)*BA1677),2)</f>
        <v>34621.83</v>
      </c>
      <c r="CU1677">
        <f t="shared" ref="CU1677:CU1690" si="1539">AG1677</f>
        <v>0</v>
      </c>
      <c r="CV1677">
        <f t="shared" ref="CV1677:CV1690" si="1540">(AH1677*AV1677)</f>
        <v>113</v>
      </c>
      <c r="CW1677">
        <f t="shared" ref="CW1677:CW1690" si="1541">AI1677</f>
        <v>0</v>
      </c>
      <c r="CX1677">
        <f t="shared" ref="CX1677:CX1690" si="1542">AJ1677</f>
        <v>0</v>
      </c>
      <c r="CY1677">
        <f t="shared" ref="CY1677:CY1690" si="1543">S1677*(BZ1677/100)</f>
        <v>602.44889999999998</v>
      </c>
      <c r="CZ1677">
        <f t="shared" ref="CZ1677:CZ1690" si="1544">S1677*(CA1677/100)</f>
        <v>283.91269999999997</v>
      </c>
      <c r="DC1677" t="s">
        <v>3</v>
      </c>
      <c r="DD1677" t="s">
        <v>3</v>
      </c>
      <c r="DE1677" t="s">
        <v>3</v>
      </c>
      <c r="DF1677" t="s">
        <v>3</v>
      </c>
      <c r="DG1677" t="s">
        <v>3</v>
      </c>
      <c r="DH1677" t="s">
        <v>3</v>
      </c>
      <c r="DI1677" t="s">
        <v>3</v>
      </c>
      <c r="DJ1677" t="s">
        <v>3</v>
      </c>
      <c r="DK1677" t="s">
        <v>3</v>
      </c>
      <c r="DL1677" t="s">
        <v>3</v>
      </c>
      <c r="DM1677" t="s">
        <v>3</v>
      </c>
      <c r="DN1677">
        <v>104</v>
      </c>
      <c r="DO1677">
        <v>79</v>
      </c>
      <c r="DP1677">
        <v>1.087</v>
      </c>
      <c r="DQ1677">
        <v>1.0009999999999999</v>
      </c>
      <c r="DU1677">
        <v>1013</v>
      </c>
      <c r="DV1677" t="s">
        <v>111</v>
      </c>
      <c r="DW1677" t="s">
        <v>111</v>
      </c>
      <c r="DX1677">
        <v>1</v>
      </c>
      <c r="DZ1677" t="s">
        <v>3</v>
      </c>
      <c r="EA1677" t="s">
        <v>3</v>
      </c>
      <c r="EB1677" t="s">
        <v>3</v>
      </c>
      <c r="EC1677" t="s">
        <v>3</v>
      </c>
      <c r="EE1677">
        <v>54687868</v>
      </c>
      <c r="EF1677">
        <v>60</v>
      </c>
      <c r="EG1677" t="s">
        <v>24</v>
      </c>
      <c r="EH1677">
        <v>0</v>
      </c>
      <c r="EI1677" t="s">
        <v>3</v>
      </c>
      <c r="EJ1677">
        <v>1</v>
      </c>
      <c r="EK1677">
        <v>442</v>
      </c>
      <c r="EL1677" t="s">
        <v>113</v>
      </c>
      <c r="EM1677" t="s">
        <v>114</v>
      </c>
      <c r="EO1677" t="s">
        <v>3</v>
      </c>
      <c r="EQ1677">
        <v>0</v>
      </c>
      <c r="ER1677">
        <v>2325.44</v>
      </c>
      <c r="ES1677">
        <v>972.06</v>
      </c>
      <c r="ET1677">
        <v>41.45</v>
      </c>
      <c r="EU1677">
        <v>15.08</v>
      </c>
      <c r="EV1677">
        <v>1311.93</v>
      </c>
      <c r="EW1677">
        <v>113</v>
      </c>
      <c r="EX1677">
        <v>0</v>
      </c>
      <c r="EY1677">
        <v>0</v>
      </c>
      <c r="FQ1677">
        <v>0</v>
      </c>
      <c r="FR1677">
        <f t="shared" ref="FR1677:FR1690" si="1545">ROUND(IF(AND(BH1677=3,BI1677=3),P1677,0),2)</f>
        <v>0</v>
      </c>
      <c r="FS1677">
        <v>0</v>
      </c>
      <c r="FX1677">
        <v>104</v>
      </c>
      <c r="FY1677">
        <v>79</v>
      </c>
      <c r="GA1677" t="s">
        <v>3</v>
      </c>
      <c r="GD1677">
        <v>0</v>
      </c>
      <c r="GF1677">
        <v>-1907283933</v>
      </c>
      <c r="GG1677">
        <v>2</v>
      </c>
      <c r="GH1677">
        <v>1</v>
      </c>
      <c r="GI1677">
        <v>3</v>
      </c>
      <c r="GJ1677">
        <v>0</v>
      </c>
      <c r="GK1677">
        <f>ROUND(R1677*(R12)/100,2)</f>
        <v>12.67</v>
      </c>
      <c r="GL1677">
        <f t="shared" ref="GL1677:GL1690" si="1546">ROUND(IF(AND(BH1677=3,BI1677=3,FS1677&lt;&gt;0),P1677,0),2)</f>
        <v>0</v>
      </c>
      <c r="GM1677">
        <f t="shared" ref="GM1677:GM1690" si="1547">ROUND(O1677+X1677+Y1677+GK1677,2)+GX1677</f>
        <v>1765.09</v>
      </c>
      <c r="GN1677">
        <f t="shared" ref="GN1677:GN1690" si="1548">IF(OR(BI1677=0,BI1677=1),ROUND(O1677+X1677+Y1677+GK1677,2),0)</f>
        <v>1765.09</v>
      </c>
      <c r="GO1677">
        <f t="shared" ref="GO1677:GO1690" si="1549">IF(BI1677=2,ROUND(O1677+X1677+Y1677+GK1677,2),0)</f>
        <v>0</v>
      </c>
      <c r="GP1677">
        <f t="shared" ref="GP1677:GP1690" si="1550">IF(BI1677=4,ROUND(O1677+X1677+Y1677+GK1677,2)+GX1677,0)</f>
        <v>0</v>
      </c>
      <c r="GR1677">
        <v>0</v>
      </c>
      <c r="GS1677">
        <v>3</v>
      </c>
      <c r="GT1677">
        <v>0</v>
      </c>
      <c r="GU1677" t="s">
        <v>3</v>
      </c>
      <c r="GV1677">
        <f t="shared" ref="GV1677:GV1690" si="1551">ROUND((GT1677),6)</f>
        <v>0</v>
      </c>
      <c r="GW1677">
        <v>1</v>
      </c>
      <c r="GX1677">
        <f t="shared" ref="GX1677:GX1690" si="1552">ROUND(HC1677*I1677,2)</f>
        <v>0</v>
      </c>
      <c r="HA1677">
        <v>0</v>
      </c>
      <c r="HB1677">
        <v>0</v>
      </c>
      <c r="HC1677">
        <f t="shared" ref="HC1677:HC1690" si="1553">GV1677*GW1677</f>
        <v>0</v>
      </c>
      <c r="HE1677" t="s">
        <v>3</v>
      </c>
      <c r="HF1677" t="s">
        <v>3</v>
      </c>
      <c r="HM1677" t="s">
        <v>3</v>
      </c>
      <c r="HN1677" t="s">
        <v>3</v>
      </c>
      <c r="HO1677" t="s">
        <v>3</v>
      </c>
      <c r="HP1677" t="s">
        <v>3</v>
      </c>
      <c r="HQ1677" t="s">
        <v>3</v>
      </c>
      <c r="IK1677">
        <v>0</v>
      </c>
    </row>
    <row r="1678" spans="1:245" x14ac:dyDescent="0.2">
      <c r="A1678">
        <v>18</v>
      </c>
      <c r="B1678">
        <v>1</v>
      </c>
      <c r="C1678">
        <v>780</v>
      </c>
      <c r="E1678" t="s">
        <v>27</v>
      </c>
      <c r="F1678" t="s">
        <v>28</v>
      </c>
      <c r="G1678" t="s">
        <v>29</v>
      </c>
      <c r="H1678" t="s">
        <v>30</v>
      </c>
      <c r="I1678">
        <f>I1677*J1678</f>
        <v>-2.5600000000000001E-2</v>
      </c>
      <c r="J1678">
        <v>-1.28</v>
      </c>
      <c r="K1678">
        <v>-1.28</v>
      </c>
      <c r="O1678">
        <f t="shared" si="1516"/>
        <v>0</v>
      </c>
      <c r="P1678">
        <f t="shared" si="1517"/>
        <v>0</v>
      </c>
      <c r="Q1678">
        <f t="shared" si="1518"/>
        <v>0</v>
      </c>
      <c r="R1678">
        <f t="shared" si="1519"/>
        <v>0</v>
      </c>
      <c r="S1678">
        <f t="shared" si="1520"/>
        <v>0</v>
      </c>
      <c r="T1678">
        <f t="shared" si="1521"/>
        <v>0</v>
      </c>
      <c r="U1678">
        <f t="shared" si="1522"/>
        <v>0</v>
      </c>
      <c r="V1678">
        <f t="shared" si="1523"/>
        <v>0</v>
      </c>
      <c r="W1678">
        <f t="shared" si="1524"/>
        <v>0</v>
      </c>
      <c r="X1678">
        <f t="shared" si="1525"/>
        <v>0</v>
      </c>
      <c r="Y1678">
        <f t="shared" si="1526"/>
        <v>0</v>
      </c>
      <c r="AA1678">
        <v>55282325</v>
      </c>
      <c r="AB1678">
        <f t="shared" si="1527"/>
        <v>0</v>
      </c>
      <c r="AC1678">
        <f t="shared" si="1528"/>
        <v>0</v>
      </c>
      <c r="AD1678">
        <f t="shared" si="1529"/>
        <v>0</v>
      </c>
      <c r="AE1678">
        <f t="shared" si="1530"/>
        <v>0</v>
      </c>
      <c r="AF1678">
        <f t="shared" si="1530"/>
        <v>0</v>
      </c>
      <c r="AG1678">
        <f t="shared" si="1531"/>
        <v>0</v>
      </c>
      <c r="AH1678">
        <f t="shared" si="1532"/>
        <v>0</v>
      </c>
      <c r="AI1678">
        <f t="shared" si="1532"/>
        <v>0</v>
      </c>
      <c r="AJ1678">
        <f t="shared" si="1533"/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1</v>
      </c>
      <c r="AW1678">
        <v>1</v>
      </c>
      <c r="AZ1678">
        <v>1</v>
      </c>
      <c r="BA1678">
        <v>1</v>
      </c>
      <c r="BB1678">
        <v>1</v>
      </c>
      <c r="BC1678">
        <v>1</v>
      </c>
      <c r="BD1678" t="s">
        <v>3</v>
      </c>
      <c r="BE1678" t="s">
        <v>3</v>
      </c>
      <c r="BF1678" t="s">
        <v>3</v>
      </c>
      <c r="BG1678" t="s">
        <v>3</v>
      </c>
      <c r="BH1678">
        <v>3</v>
      </c>
      <c r="BI1678">
        <v>1</v>
      </c>
      <c r="BJ1678" t="s">
        <v>3</v>
      </c>
      <c r="BM1678">
        <v>442</v>
      </c>
      <c r="BN1678">
        <v>0</v>
      </c>
      <c r="BO1678" t="s">
        <v>3</v>
      </c>
      <c r="BP1678">
        <v>0</v>
      </c>
      <c r="BQ1678">
        <v>60</v>
      </c>
      <c r="BR1678">
        <v>1</v>
      </c>
      <c r="BS1678">
        <v>1</v>
      </c>
      <c r="BT1678">
        <v>1</v>
      </c>
      <c r="BU1678">
        <v>1</v>
      </c>
      <c r="BV1678">
        <v>1</v>
      </c>
      <c r="BW1678">
        <v>1</v>
      </c>
      <c r="BX1678">
        <v>1</v>
      </c>
      <c r="BY1678" t="s">
        <v>3</v>
      </c>
      <c r="BZ1678">
        <v>0</v>
      </c>
      <c r="CA1678">
        <v>0</v>
      </c>
      <c r="CB1678" t="s">
        <v>3</v>
      </c>
      <c r="CE1678">
        <v>30</v>
      </c>
      <c r="CF1678">
        <v>0</v>
      </c>
      <c r="CG1678">
        <v>0</v>
      </c>
      <c r="CM1678">
        <v>0</v>
      </c>
      <c r="CN1678" t="s">
        <v>3</v>
      </c>
      <c r="CO1678">
        <v>0</v>
      </c>
      <c r="CP1678">
        <f t="shared" si="1534"/>
        <v>0</v>
      </c>
      <c r="CQ1678">
        <f t="shared" si="1535"/>
        <v>0</v>
      </c>
      <c r="CR1678">
        <f t="shared" si="1536"/>
        <v>0</v>
      </c>
      <c r="CS1678">
        <f t="shared" si="1537"/>
        <v>0</v>
      </c>
      <c r="CT1678">
        <f t="shared" si="1538"/>
        <v>0</v>
      </c>
      <c r="CU1678">
        <f t="shared" si="1539"/>
        <v>0</v>
      </c>
      <c r="CV1678">
        <f t="shared" si="1540"/>
        <v>0</v>
      </c>
      <c r="CW1678">
        <f t="shared" si="1541"/>
        <v>0</v>
      </c>
      <c r="CX1678">
        <f t="shared" si="1542"/>
        <v>0</v>
      </c>
      <c r="CY1678">
        <f t="shared" si="1543"/>
        <v>0</v>
      </c>
      <c r="CZ1678">
        <f t="shared" si="1544"/>
        <v>0</v>
      </c>
      <c r="DC1678" t="s">
        <v>3</v>
      </c>
      <c r="DD1678" t="s">
        <v>3</v>
      </c>
      <c r="DE1678" t="s">
        <v>3</v>
      </c>
      <c r="DF1678" t="s">
        <v>3</v>
      </c>
      <c r="DG1678" t="s">
        <v>3</v>
      </c>
      <c r="DH1678" t="s">
        <v>3</v>
      </c>
      <c r="DI1678" t="s">
        <v>3</v>
      </c>
      <c r="DJ1678" t="s">
        <v>3</v>
      </c>
      <c r="DK1678" t="s">
        <v>3</v>
      </c>
      <c r="DL1678" t="s">
        <v>3</v>
      </c>
      <c r="DM1678" t="s">
        <v>3</v>
      </c>
      <c r="DN1678">
        <v>104</v>
      </c>
      <c r="DO1678">
        <v>79</v>
      </c>
      <c r="DP1678">
        <v>1.087</v>
      </c>
      <c r="DQ1678">
        <v>1.0009999999999999</v>
      </c>
      <c r="DU1678">
        <v>1009</v>
      </c>
      <c r="DV1678" t="s">
        <v>30</v>
      </c>
      <c r="DW1678" t="s">
        <v>30</v>
      </c>
      <c r="DX1678">
        <v>1000</v>
      </c>
      <c r="DZ1678" t="s">
        <v>3</v>
      </c>
      <c r="EA1678" t="s">
        <v>3</v>
      </c>
      <c r="EB1678" t="s">
        <v>3</v>
      </c>
      <c r="EC1678" t="s">
        <v>3</v>
      </c>
      <c r="EE1678">
        <v>54687868</v>
      </c>
      <c r="EF1678">
        <v>60</v>
      </c>
      <c r="EG1678" t="s">
        <v>24</v>
      </c>
      <c r="EH1678">
        <v>0</v>
      </c>
      <c r="EI1678" t="s">
        <v>3</v>
      </c>
      <c r="EJ1678">
        <v>1</v>
      </c>
      <c r="EK1678">
        <v>442</v>
      </c>
      <c r="EL1678" t="s">
        <v>113</v>
      </c>
      <c r="EM1678" t="s">
        <v>114</v>
      </c>
      <c r="EO1678" t="s">
        <v>3</v>
      </c>
      <c r="EQ1678">
        <v>32768</v>
      </c>
      <c r="ER1678">
        <v>0</v>
      </c>
      <c r="ES1678">
        <v>0</v>
      </c>
      <c r="ET1678">
        <v>0</v>
      </c>
      <c r="EU1678">
        <v>0</v>
      </c>
      <c r="EV1678">
        <v>0</v>
      </c>
      <c r="EW1678">
        <v>0</v>
      </c>
      <c r="EX1678">
        <v>0</v>
      </c>
      <c r="FQ1678">
        <v>0</v>
      </c>
      <c r="FR1678">
        <f t="shared" si="1545"/>
        <v>0</v>
      </c>
      <c r="FS1678">
        <v>0</v>
      </c>
      <c r="FX1678">
        <v>104</v>
      </c>
      <c r="FY1678">
        <v>79</v>
      </c>
      <c r="GA1678" t="s">
        <v>3</v>
      </c>
      <c r="GD1678">
        <v>0</v>
      </c>
      <c r="GF1678">
        <v>1489638031</v>
      </c>
      <c r="GG1678">
        <v>2</v>
      </c>
      <c r="GH1678">
        <v>1</v>
      </c>
      <c r="GI1678">
        <v>3</v>
      </c>
      <c r="GJ1678">
        <v>0</v>
      </c>
      <c r="GK1678">
        <f>ROUND(R1678*(R12)/100,2)</f>
        <v>0</v>
      </c>
      <c r="GL1678">
        <f t="shared" si="1546"/>
        <v>0</v>
      </c>
      <c r="GM1678">
        <f t="shared" si="1547"/>
        <v>0</v>
      </c>
      <c r="GN1678">
        <f t="shared" si="1548"/>
        <v>0</v>
      </c>
      <c r="GO1678">
        <f t="shared" si="1549"/>
        <v>0</v>
      </c>
      <c r="GP1678">
        <f t="shared" si="1550"/>
        <v>0</v>
      </c>
      <c r="GR1678">
        <v>0</v>
      </c>
      <c r="GS1678">
        <v>3</v>
      </c>
      <c r="GT1678">
        <v>0</v>
      </c>
      <c r="GU1678" t="s">
        <v>3</v>
      </c>
      <c r="GV1678">
        <f t="shared" si="1551"/>
        <v>0</v>
      </c>
      <c r="GW1678">
        <v>1</v>
      </c>
      <c r="GX1678">
        <f t="shared" si="1552"/>
        <v>0</v>
      </c>
      <c r="HA1678">
        <v>0</v>
      </c>
      <c r="HB1678">
        <v>0</v>
      </c>
      <c r="HC1678">
        <f t="shared" si="1553"/>
        <v>0</v>
      </c>
      <c r="HE1678" t="s">
        <v>3</v>
      </c>
      <c r="HF1678" t="s">
        <v>3</v>
      </c>
      <c r="HM1678" t="s">
        <v>3</v>
      </c>
      <c r="HN1678" t="s">
        <v>3</v>
      </c>
      <c r="HO1678" t="s">
        <v>3</v>
      </c>
      <c r="HP1678" t="s">
        <v>3</v>
      </c>
      <c r="HQ1678" t="s">
        <v>3</v>
      </c>
      <c r="IK1678">
        <v>0</v>
      </c>
    </row>
    <row r="1679" spans="1:245" x14ac:dyDescent="0.2">
      <c r="A1679">
        <v>17</v>
      </c>
      <c r="B1679">
        <v>1</v>
      </c>
      <c r="C1679">
        <f>ROW(SmtRes!A787)</f>
        <v>787</v>
      </c>
      <c r="D1679">
        <f>ROW(EtalonRes!A834)</f>
        <v>834</v>
      </c>
      <c r="E1679" t="s">
        <v>31</v>
      </c>
      <c r="F1679" t="s">
        <v>115</v>
      </c>
      <c r="G1679" t="s">
        <v>116</v>
      </c>
      <c r="H1679" t="s">
        <v>111</v>
      </c>
      <c r="I1679">
        <f>ROUND(5/100,9)</f>
        <v>0.05</v>
      </c>
      <c r="J1679">
        <v>0</v>
      </c>
      <c r="K1679">
        <f>ROUND(5/100,9)</f>
        <v>0.05</v>
      </c>
      <c r="O1679">
        <f t="shared" si="1516"/>
        <v>693.31</v>
      </c>
      <c r="P1679">
        <f t="shared" si="1517"/>
        <v>81.010000000000005</v>
      </c>
      <c r="Q1679">
        <f t="shared" si="1518"/>
        <v>7.18</v>
      </c>
      <c r="R1679">
        <f t="shared" si="1519"/>
        <v>4.75</v>
      </c>
      <c r="S1679">
        <f t="shared" si="1520"/>
        <v>605.12</v>
      </c>
      <c r="T1679">
        <f t="shared" si="1521"/>
        <v>0</v>
      </c>
      <c r="U1679">
        <f t="shared" si="1522"/>
        <v>1.9750000000000001</v>
      </c>
      <c r="V1679">
        <f t="shared" si="1523"/>
        <v>0</v>
      </c>
      <c r="W1679">
        <f t="shared" si="1524"/>
        <v>0</v>
      </c>
      <c r="X1679">
        <f t="shared" si="1525"/>
        <v>526.45000000000005</v>
      </c>
      <c r="Y1679">
        <f t="shared" si="1526"/>
        <v>248.1</v>
      </c>
      <c r="AA1679">
        <v>55282325</v>
      </c>
      <c r="AB1679">
        <f t="shared" si="1527"/>
        <v>663.71</v>
      </c>
      <c r="AC1679">
        <f t="shared" si="1528"/>
        <v>195.25</v>
      </c>
      <c r="AD1679">
        <f t="shared" si="1529"/>
        <v>9.8699999999999992</v>
      </c>
      <c r="AE1679">
        <f t="shared" si="1530"/>
        <v>3.55</v>
      </c>
      <c r="AF1679">
        <f t="shared" si="1530"/>
        <v>458.59</v>
      </c>
      <c r="AG1679">
        <f t="shared" si="1531"/>
        <v>0</v>
      </c>
      <c r="AH1679">
        <f t="shared" si="1532"/>
        <v>39.5</v>
      </c>
      <c r="AI1679">
        <f t="shared" si="1532"/>
        <v>0</v>
      </c>
      <c r="AJ1679">
        <f t="shared" si="1533"/>
        <v>0</v>
      </c>
      <c r="AK1679">
        <v>663.71</v>
      </c>
      <c r="AL1679">
        <v>195.25</v>
      </c>
      <c r="AM1679">
        <v>9.8699999999999992</v>
      </c>
      <c r="AN1679">
        <v>3.55</v>
      </c>
      <c r="AO1679">
        <v>458.59</v>
      </c>
      <c r="AP1679">
        <v>0</v>
      </c>
      <c r="AQ1679">
        <v>39.5</v>
      </c>
      <c r="AR1679">
        <v>0</v>
      </c>
      <c r="AS1679">
        <v>0</v>
      </c>
      <c r="AT1679">
        <v>87</v>
      </c>
      <c r="AU1679">
        <v>41</v>
      </c>
      <c r="AV1679">
        <v>1</v>
      </c>
      <c r="AW1679">
        <v>1</v>
      </c>
      <c r="AZ1679">
        <v>1</v>
      </c>
      <c r="BA1679">
        <v>26.39</v>
      </c>
      <c r="BB1679">
        <v>14.65</v>
      </c>
      <c r="BC1679">
        <v>8.3000000000000007</v>
      </c>
      <c r="BD1679" t="s">
        <v>3</v>
      </c>
      <c r="BE1679" t="s">
        <v>3</v>
      </c>
      <c r="BF1679" t="s">
        <v>3</v>
      </c>
      <c r="BG1679" t="s">
        <v>3</v>
      </c>
      <c r="BH1679">
        <v>0</v>
      </c>
      <c r="BI1679">
        <v>1</v>
      </c>
      <c r="BJ1679" t="s">
        <v>117</v>
      </c>
      <c r="BM1679">
        <v>442</v>
      </c>
      <c r="BN1679">
        <v>0</v>
      </c>
      <c r="BO1679" t="s">
        <v>115</v>
      </c>
      <c r="BP1679">
        <v>1</v>
      </c>
      <c r="BQ1679">
        <v>60</v>
      </c>
      <c r="BR1679">
        <v>0</v>
      </c>
      <c r="BS1679">
        <v>26.39</v>
      </c>
      <c r="BT1679">
        <v>1</v>
      </c>
      <c r="BU1679">
        <v>1</v>
      </c>
      <c r="BV1679">
        <v>1</v>
      </c>
      <c r="BW1679">
        <v>1</v>
      </c>
      <c r="BX1679">
        <v>1</v>
      </c>
      <c r="BY1679" t="s">
        <v>3</v>
      </c>
      <c r="BZ1679">
        <v>87</v>
      </c>
      <c r="CA1679">
        <v>41</v>
      </c>
      <c r="CB1679" t="s">
        <v>3</v>
      </c>
      <c r="CE1679">
        <v>30</v>
      </c>
      <c r="CF1679">
        <v>0</v>
      </c>
      <c r="CG1679">
        <v>0</v>
      </c>
      <c r="CM1679">
        <v>0</v>
      </c>
      <c r="CN1679" t="s">
        <v>3</v>
      </c>
      <c r="CO1679">
        <v>0</v>
      </c>
      <c r="CP1679">
        <f t="shared" si="1534"/>
        <v>693.31</v>
      </c>
      <c r="CQ1679">
        <f t="shared" si="1535"/>
        <v>1620.58</v>
      </c>
      <c r="CR1679">
        <f t="shared" si="1536"/>
        <v>144.6</v>
      </c>
      <c r="CS1679">
        <f t="shared" si="1537"/>
        <v>93.68</v>
      </c>
      <c r="CT1679">
        <f t="shared" si="1538"/>
        <v>12102.19</v>
      </c>
      <c r="CU1679">
        <f t="shared" si="1539"/>
        <v>0</v>
      </c>
      <c r="CV1679">
        <f t="shared" si="1540"/>
        <v>39.5</v>
      </c>
      <c r="CW1679">
        <f t="shared" si="1541"/>
        <v>0</v>
      </c>
      <c r="CX1679">
        <f t="shared" si="1542"/>
        <v>0</v>
      </c>
      <c r="CY1679">
        <f t="shared" si="1543"/>
        <v>526.45439999999996</v>
      </c>
      <c r="CZ1679">
        <f t="shared" si="1544"/>
        <v>248.0992</v>
      </c>
      <c r="DC1679" t="s">
        <v>3</v>
      </c>
      <c r="DD1679" t="s">
        <v>3</v>
      </c>
      <c r="DE1679" t="s">
        <v>3</v>
      </c>
      <c r="DF1679" t="s">
        <v>3</v>
      </c>
      <c r="DG1679" t="s">
        <v>3</v>
      </c>
      <c r="DH1679" t="s">
        <v>3</v>
      </c>
      <c r="DI1679" t="s">
        <v>3</v>
      </c>
      <c r="DJ1679" t="s">
        <v>3</v>
      </c>
      <c r="DK1679" t="s">
        <v>3</v>
      </c>
      <c r="DL1679" t="s">
        <v>3</v>
      </c>
      <c r="DM1679" t="s">
        <v>3</v>
      </c>
      <c r="DN1679">
        <v>104</v>
      </c>
      <c r="DO1679">
        <v>79</v>
      </c>
      <c r="DP1679">
        <v>1.087</v>
      </c>
      <c r="DQ1679">
        <v>1.0009999999999999</v>
      </c>
      <c r="DU1679">
        <v>1013</v>
      </c>
      <c r="DV1679" t="s">
        <v>111</v>
      </c>
      <c r="DW1679" t="s">
        <v>111</v>
      </c>
      <c r="DX1679">
        <v>1</v>
      </c>
      <c r="DZ1679" t="s">
        <v>3</v>
      </c>
      <c r="EA1679" t="s">
        <v>3</v>
      </c>
      <c r="EB1679" t="s">
        <v>3</v>
      </c>
      <c r="EC1679" t="s">
        <v>3</v>
      </c>
      <c r="EE1679">
        <v>54687868</v>
      </c>
      <c r="EF1679">
        <v>60</v>
      </c>
      <c r="EG1679" t="s">
        <v>24</v>
      </c>
      <c r="EH1679">
        <v>0</v>
      </c>
      <c r="EI1679" t="s">
        <v>3</v>
      </c>
      <c r="EJ1679">
        <v>1</v>
      </c>
      <c r="EK1679">
        <v>442</v>
      </c>
      <c r="EL1679" t="s">
        <v>113</v>
      </c>
      <c r="EM1679" t="s">
        <v>114</v>
      </c>
      <c r="EO1679" t="s">
        <v>3</v>
      </c>
      <c r="EQ1679">
        <v>0</v>
      </c>
      <c r="ER1679">
        <v>663.71</v>
      </c>
      <c r="ES1679">
        <v>195.25</v>
      </c>
      <c r="ET1679">
        <v>9.8699999999999992</v>
      </c>
      <c r="EU1679">
        <v>3.55</v>
      </c>
      <c r="EV1679">
        <v>458.59</v>
      </c>
      <c r="EW1679">
        <v>39.5</v>
      </c>
      <c r="EX1679">
        <v>0</v>
      </c>
      <c r="EY1679">
        <v>0</v>
      </c>
      <c r="FQ1679">
        <v>0</v>
      </c>
      <c r="FR1679">
        <f t="shared" si="1545"/>
        <v>0</v>
      </c>
      <c r="FS1679">
        <v>0</v>
      </c>
      <c r="FX1679">
        <v>104</v>
      </c>
      <c r="FY1679">
        <v>79</v>
      </c>
      <c r="GA1679" t="s">
        <v>3</v>
      </c>
      <c r="GD1679">
        <v>0</v>
      </c>
      <c r="GF1679">
        <v>1561038172</v>
      </c>
      <c r="GG1679">
        <v>2</v>
      </c>
      <c r="GH1679">
        <v>1</v>
      </c>
      <c r="GI1679">
        <v>3</v>
      </c>
      <c r="GJ1679">
        <v>0</v>
      </c>
      <c r="GK1679">
        <f>ROUND(R1679*(R12)/100,2)</f>
        <v>7.6</v>
      </c>
      <c r="GL1679">
        <f t="shared" si="1546"/>
        <v>0</v>
      </c>
      <c r="GM1679">
        <f t="shared" si="1547"/>
        <v>1475.46</v>
      </c>
      <c r="GN1679">
        <f t="shared" si="1548"/>
        <v>1475.46</v>
      </c>
      <c r="GO1679">
        <f t="shared" si="1549"/>
        <v>0</v>
      </c>
      <c r="GP1679">
        <f t="shared" si="1550"/>
        <v>0</v>
      </c>
      <c r="GR1679">
        <v>0</v>
      </c>
      <c r="GS1679">
        <v>3</v>
      </c>
      <c r="GT1679">
        <v>0</v>
      </c>
      <c r="GU1679" t="s">
        <v>3</v>
      </c>
      <c r="GV1679">
        <f t="shared" si="1551"/>
        <v>0</v>
      </c>
      <c r="GW1679">
        <v>1</v>
      </c>
      <c r="GX1679">
        <f t="shared" si="1552"/>
        <v>0</v>
      </c>
      <c r="HA1679">
        <v>0</v>
      </c>
      <c r="HB1679">
        <v>0</v>
      </c>
      <c r="HC1679">
        <f t="shared" si="1553"/>
        <v>0</v>
      </c>
      <c r="HE1679" t="s">
        <v>3</v>
      </c>
      <c r="HF1679" t="s">
        <v>3</v>
      </c>
      <c r="HM1679" t="s">
        <v>3</v>
      </c>
      <c r="HN1679" t="s">
        <v>3</v>
      </c>
      <c r="HO1679" t="s">
        <v>3</v>
      </c>
      <c r="HP1679" t="s">
        <v>3</v>
      </c>
      <c r="HQ1679" t="s">
        <v>3</v>
      </c>
      <c r="IK1679">
        <v>0</v>
      </c>
    </row>
    <row r="1680" spans="1:245" x14ac:dyDescent="0.2">
      <c r="A1680">
        <v>18</v>
      </c>
      <c r="B1680">
        <v>1</v>
      </c>
      <c r="C1680">
        <v>787</v>
      </c>
      <c r="E1680" t="s">
        <v>118</v>
      </c>
      <c r="F1680" t="s">
        <v>28</v>
      </c>
      <c r="G1680" t="s">
        <v>29</v>
      </c>
      <c r="H1680" t="s">
        <v>30</v>
      </c>
      <c r="I1680">
        <f>I1679*J1680</f>
        <v>-1.4999999999999999E-2</v>
      </c>
      <c r="J1680">
        <v>-0.3</v>
      </c>
      <c r="K1680">
        <v>-0.3</v>
      </c>
      <c r="O1680">
        <f t="shared" si="1516"/>
        <v>0</v>
      </c>
      <c r="P1680">
        <f t="shared" si="1517"/>
        <v>0</v>
      </c>
      <c r="Q1680">
        <f t="shared" si="1518"/>
        <v>0</v>
      </c>
      <c r="R1680">
        <f t="shared" si="1519"/>
        <v>0</v>
      </c>
      <c r="S1680">
        <f t="shared" si="1520"/>
        <v>0</v>
      </c>
      <c r="T1680">
        <f t="shared" si="1521"/>
        <v>0</v>
      </c>
      <c r="U1680">
        <f t="shared" si="1522"/>
        <v>0</v>
      </c>
      <c r="V1680">
        <f t="shared" si="1523"/>
        <v>0</v>
      </c>
      <c r="W1680">
        <f t="shared" si="1524"/>
        <v>0</v>
      </c>
      <c r="X1680">
        <f t="shared" si="1525"/>
        <v>0</v>
      </c>
      <c r="Y1680">
        <f t="shared" si="1526"/>
        <v>0</v>
      </c>
      <c r="AA1680">
        <v>55282325</v>
      </c>
      <c r="AB1680">
        <f t="shared" si="1527"/>
        <v>0</v>
      </c>
      <c r="AC1680">
        <f t="shared" si="1528"/>
        <v>0</v>
      </c>
      <c r="AD1680">
        <f t="shared" si="1529"/>
        <v>0</v>
      </c>
      <c r="AE1680">
        <f t="shared" si="1530"/>
        <v>0</v>
      </c>
      <c r="AF1680">
        <f t="shared" si="1530"/>
        <v>0</v>
      </c>
      <c r="AG1680">
        <f t="shared" si="1531"/>
        <v>0</v>
      </c>
      <c r="AH1680">
        <f t="shared" si="1532"/>
        <v>0</v>
      </c>
      <c r="AI1680">
        <f t="shared" si="1532"/>
        <v>0</v>
      </c>
      <c r="AJ1680">
        <f t="shared" si="1533"/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1</v>
      </c>
      <c r="AW1680">
        <v>1</v>
      </c>
      <c r="AZ1680">
        <v>1</v>
      </c>
      <c r="BA1680">
        <v>1</v>
      </c>
      <c r="BB1680">
        <v>1</v>
      </c>
      <c r="BC1680">
        <v>1</v>
      </c>
      <c r="BD1680" t="s">
        <v>3</v>
      </c>
      <c r="BE1680" t="s">
        <v>3</v>
      </c>
      <c r="BF1680" t="s">
        <v>3</v>
      </c>
      <c r="BG1680" t="s">
        <v>3</v>
      </c>
      <c r="BH1680">
        <v>3</v>
      </c>
      <c r="BI1680">
        <v>1</v>
      </c>
      <c r="BJ1680" t="s">
        <v>3</v>
      </c>
      <c r="BM1680">
        <v>442</v>
      </c>
      <c r="BN1680">
        <v>0</v>
      </c>
      <c r="BO1680" t="s">
        <v>3</v>
      </c>
      <c r="BP1680">
        <v>0</v>
      </c>
      <c r="BQ1680">
        <v>60</v>
      </c>
      <c r="BR1680">
        <v>1</v>
      </c>
      <c r="BS1680">
        <v>1</v>
      </c>
      <c r="BT1680">
        <v>1</v>
      </c>
      <c r="BU1680">
        <v>1</v>
      </c>
      <c r="BV1680">
        <v>1</v>
      </c>
      <c r="BW1680">
        <v>1</v>
      </c>
      <c r="BX1680">
        <v>1</v>
      </c>
      <c r="BY1680" t="s">
        <v>3</v>
      </c>
      <c r="BZ1680">
        <v>0</v>
      </c>
      <c r="CA1680">
        <v>0</v>
      </c>
      <c r="CB1680" t="s">
        <v>3</v>
      </c>
      <c r="CE1680">
        <v>30</v>
      </c>
      <c r="CF1680">
        <v>0</v>
      </c>
      <c r="CG1680">
        <v>0</v>
      </c>
      <c r="CM1680">
        <v>0</v>
      </c>
      <c r="CN1680" t="s">
        <v>3</v>
      </c>
      <c r="CO1680">
        <v>0</v>
      </c>
      <c r="CP1680">
        <f t="shared" si="1534"/>
        <v>0</v>
      </c>
      <c r="CQ1680">
        <f t="shared" si="1535"/>
        <v>0</v>
      </c>
      <c r="CR1680">
        <f t="shared" si="1536"/>
        <v>0</v>
      </c>
      <c r="CS1680">
        <f t="shared" si="1537"/>
        <v>0</v>
      </c>
      <c r="CT1680">
        <f t="shared" si="1538"/>
        <v>0</v>
      </c>
      <c r="CU1680">
        <f t="shared" si="1539"/>
        <v>0</v>
      </c>
      <c r="CV1680">
        <f t="shared" si="1540"/>
        <v>0</v>
      </c>
      <c r="CW1680">
        <f t="shared" si="1541"/>
        <v>0</v>
      </c>
      <c r="CX1680">
        <f t="shared" si="1542"/>
        <v>0</v>
      </c>
      <c r="CY1680">
        <f t="shared" si="1543"/>
        <v>0</v>
      </c>
      <c r="CZ1680">
        <f t="shared" si="1544"/>
        <v>0</v>
      </c>
      <c r="DC1680" t="s">
        <v>3</v>
      </c>
      <c r="DD1680" t="s">
        <v>3</v>
      </c>
      <c r="DE1680" t="s">
        <v>3</v>
      </c>
      <c r="DF1680" t="s">
        <v>3</v>
      </c>
      <c r="DG1680" t="s">
        <v>3</v>
      </c>
      <c r="DH1680" t="s">
        <v>3</v>
      </c>
      <c r="DI1680" t="s">
        <v>3</v>
      </c>
      <c r="DJ1680" t="s">
        <v>3</v>
      </c>
      <c r="DK1680" t="s">
        <v>3</v>
      </c>
      <c r="DL1680" t="s">
        <v>3</v>
      </c>
      <c r="DM1680" t="s">
        <v>3</v>
      </c>
      <c r="DN1680">
        <v>104</v>
      </c>
      <c r="DO1680">
        <v>79</v>
      </c>
      <c r="DP1680">
        <v>1.087</v>
      </c>
      <c r="DQ1680">
        <v>1.0009999999999999</v>
      </c>
      <c r="DU1680">
        <v>1009</v>
      </c>
      <c r="DV1680" t="s">
        <v>30</v>
      </c>
      <c r="DW1680" t="s">
        <v>30</v>
      </c>
      <c r="DX1680">
        <v>1000</v>
      </c>
      <c r="DZ1680" t="s">
        <v>3</v>
      </c>
      <c r="EA1680" t="s">
        <v>3</v>
      </c>
      <c r="EB1680" t="s">
        <v>3</v>
      </c>
      <c r="EC1680" t="s">
        <v>3</v>
      </c>
      <c r="EE1680">
        <v>54687868</v>
      </c>
      <c r="EF1680">
        <v>60</v>
      </c>
      <c r="EG1680" t="s">
        <v>24</v>
      </c>
      <c r="EH1680">
        <v>0</v>
      </c>
      <c r="EI1680" t="s">
        <v>3</v>
      </c>
      <c r="EJ1680">
        <v>1</v>
      </c>
      <c r="EK1680">
        <v>442</v>
      </c>
      <c r="EL1680" t="s">
        <v>113</v>
      </c>
      <c r="EM1680" t="s">
        <v>114</v>
      </c>
      <c r="EO1680" t="s">
        <v>3</v>
      </c>
      <c r="EQ1680">
        <v>32768</v>
      </c>
      <c r="ER1680">
        <v>0</v>
      </c>
      <c r="ES1680">
        <v>0</v>
      </c>
      <c r="ET1680">
        <v>0</v>
      </c>
      <c r="EU1680">
        <v>0</v>
      </c>
      <c r="EV1680">
        <v>0</v>
      </c>
      <c r="EW1680">
        <v>0</v>
      </c>
      <c r="EX1680">
        <v>0</v>
      </c>
      <c r="FQ1680">
        <v>0</v>
      </c>
      <c r="FR1680">
        <f t="shared" si="1545"/>
        <v>0</v>
      </c>
      <c r="FS1680">
        <v>0</v>
      </c>
      <c r="FX1680">
        <v>104</v>
      </c>
      <c r="FY1680">
        <v>79</v>
      </c>
      <c r="GA1680" t="s">
        <v>3</v>
      </c>
      <c r="GD1680">
        <v>0</v>
      </c>
      <c r="GF1680">
        <v>1489638031</v>
      </c>
      <c r="GG1680">
        <v>2</v>
      </c>
      <c r="GH1680">
        <v>1</v>
      </c>
      <c r="GI1680">
        <v>3</v>
      </c>
      <c r="GJ1680">
        <v>0</v>
      </c>
      <c r="GK1680">
        <f>ROUND(R1680*(R12)/100,2)</f>
        <v>0</v>
      </c>
      <c r="GL1680">
        <f t="shared" si="1546"/>
        <v>0</v>
      </c>
      <c r="GM1680">
        <f t="shared" si="1547"/>
        <v>0</v>
      </c>
      <c r="GN1680">
        <f t="shared" si="1548"/>
        <v>0</v>
      </c>
      <c r="GO1680">
        <f t="shared" si="1549"/>
        <v>0</v>
      </c>
      <c r="GP1680">
        <f t="shared" si="1550"/>
        <v>0</v>
      </c>
      <c r="GR1680">
        <v>0</v>
      </c>
      <c r="GS1680">
        <v>3</v>
      </c>
      <c r="GT1680">
        <v>0</v>
      </c>
      <c r="GU1680" t="s">
        <v>3</v>
      </c>
      <c r="GV1680">
        <f t="shared" si="1551"/>
        <v>0</v>
      </c>
      <c r="GW1680">
        <v>1</v>
      </c>
      <c r="GX1680">
        <f t="shared" si="1552"/>
        <v>0</v>
      </c>
      <c r="HA1680">
        <v>0</v>
      </c>
      <c r="HB1680">
        <v>0</v>
      </c>
      <c r="HC1680">
        <f t="shared" si="1553"/>
        <v>0</v>
      </c>
      <c r="HE1680" t="s">
        <v>3</v>
      </c>
      <c r="HF1680" t="s">
        <v>3</v>
      </c>
      <c r="HM1680" t="s">
        <v>3</v>
      </c>
      <c r="HN1680" t="s">
        <v>3</v>
      </c>
      <c r="HO1680" t="s">
        <v>3</v>
      </c>
      <c r="HP1680" t="s">
        <v>3</v>
      </c>
      <c r="HQ1680" t="s">
        <v>3</v>
      </c>
      <c r="IK1680">
        <v>0</v>
      </c>
    </row>
    <row r="1681" spans="1:245" x14ac:dyDescent="0.2">
      <c r="A1681">
        <v>17</v>
      </c>
      <c r="B1681">
        <v>1</v>
      </c>
      <c r="C1681">
        <f>ROW(SmtRes!A796)</f>
        <v>796</v>
      </c>
      <c r="D1681">
        <f>ROW(EtalonRes!A844)</f>
        <v>844</v>
      </c>
      <c r="E1681" t="s">
        <v>38</v>
      </c>
      <c r="F1681" t="s">
        <v>119</v>
      </c>
      <c r="G1681" t="s">
        <v>120</v>
      </c>
      <c r="H1681" t="s">
        <v>121</v>
      </c>
      <c r="I1681">
        <v>0.05</v>
      </c>
      <c r="J1681">
        <v>0</v>
      </c>
      <c r="K1681">
        <v>0.05</v>
      </c>
      <c r="O1681">
        <f t="shared" si="1516"/>
        <v>631.6</v>
      </c>
      <c r="P1681">
        <f t="shared" si="1517"/>
        <v>263.75</v>
      </c>
      <c r="Q1681">
        <f t="shared" si="1518"/>
        <v>11.06</v>
      </c>
      <c r="R1681">
        <f t="shared" si="1519"/>
        <v>6.07</v>
      </c>
      <c r="S1681">
        <f t="shared" si="1520"/>
        <v>356.79</v>
      </c>
      <c r="T1681">
        <f t="shared" si="1521"/>
        <v>0</v>
      </c>
      <c r="U1681">
        <f t="shared" si="1522"/>
        <v>1.2305000000000001</v>
      </c>
      <c r="V1681">
        <f t="shared" si="1523"/>
        <v>0</v>
      </c>
      <c r="W1681">
        <f t="shared" si="1524"/>
        <v>0</v>
      </c>
      <c r="X1681">
        <f t="shared" si="1525"/>
        <v>249.75</v>
      </c>
      <c r="Y1681">
        <f t="shared" si="1526"/>
        <v>146.28</v>
      </c>
      <c r="AA1681">
        <v>55282325</v>
      </c>
      <c r="AB1681">
        <f t="shared" si="1527"/>
        <v>847.82</v>
      </c>
      <c r="AC1681">
        <f t="shared" si="1528"/>
        <v>558.79</v>
      </c>
      <c r="AD1681">
        <f t="shared" si="1529"/>
        <v>18.57</v>
      </c>
      <c r="AE1681">
        <f t="shared" si="1530"/>
        <v>4.66</v>
      </c>
      <c r="AF1681">
        <f t="shared" si="1530"/>
        <v>270.45999999999998</v>
      </c>
      <c r="AG1681">
        <f t="shared" si="1531"/>
        <v>0</v>
      </c>
      <c r="AH1681">
        <f t="shared" si="1532"/>
        <v>24.61</v>
      </c>
      <c r="AI1681">
        <f t="shared" si="1532"/>
        <v>0</v>
      </c>
      <c r="AJ1681">
        <f t="shared" si="1533"/>
        <v>0</v>
      </c>
      <c r="AK1681">
        <v>847.82</v>
      </c>
      <c r="AL1681">
        <v>558.79</v>
      </c>
      <c r="AM1681">
        <v>18.57</v>
      </c>
      <c r="AN1681">
        <v>4.66</v>
      </c>
      <c r="AO1681">
        <v>270.45999999999998</v>
      </c>
      <c r="AP1681">
        <v>0</v>
      </c>
      <c r="AQ1681">
        <v>24.61</v>
      </c>
      <c r="AR1681">
        <v>0</v>
      </c>
      <c r="AS1681">
        <v>0</v>
      </c>
      <c r="AT1681">
        <v>70</v>
      </c>
      <c r="AU1681">
        <v>41</v>
      </c>
      <c r="AV1681">
        <v>1</v>
      </c>
      <c r="AW1681">
        <v>1</v>
      </c>
      <c r="AZ1681">
        <v>1</v>
      </c>
      <c r="BA1681">
        <v>26.39</v>
      </c>
      <c r="BB1681">
        <v>11.89</v>
      </c>
      <c r="BC1681">
        <v>9.44</v>
      </c>
      <c r="BD1681" t="s">
        <v>3</v>
      </c>
      <c r="BE1681" t="s">
        <v>3</v>
      </c>
      <c r="BF1681" t="s">
        <v>3</v>
      </c>
      <c r="BG1681" t="s">
        <v>3</v>
      </c>
      <c r="BH1681">
        <v>0</v>
      </c>
      <c r="BI1681">
        <v>1</v>
      </c>
      <c r="BJ1681" t="s">
        <v>122</v>
      </c>
      <c r="BM1681">
        <v>421</v>
      </c>
      <c r="BN1681">
        <v>0</v>
      </c>
      <c r="BO1681" t="s">
        <v>119</v>
      </c>
      <c r="BP1681">
        <v>1</v>
      </c>
      <c r="BQ1681">
        <v>60</v>
      </c>
      <c r="BR1681">
        <v>0</v>
      </c>
      <c r="BS1681">
        <v>26.39</v>
      </c>
      <c r="BT1681">
        <v>1</v>
      </c>
      <c r="BU1681">
        <v>1</v>
      </c>
      <c r="BV1681">
        <v>1</v>
      </c>
      <c r="BW1681">
        <v>1</v>
      </c>
      <c r="BX1681">
        <v>1</v>
      </c>
      <c r="BY1681" t="s">
        <v>3</v>
      </c>
      <c r="BZ1681">
        <v>70</v>
      </c>
      <c r="CA1681">
        <v>41</v>
      </c>
      <c r="CB1681" t="s">
        <v>3</v>
      </c>
      <c r="CE1681">
        <v>30</v>
      </c>
      <c r="CF1681">
        <v>0</v>
      </c>
      <c r="CG1681">
        <v>0</v>
      </c>
      <c r="CM1681">
        <v>0</v>
      </c>
      <c r="CN1681" t="s">
        <v>3</v>
      </c>
      <c r="CO1681">
        <v>0</v>
      </c>
      <c r="CP1681">
        <f t="shared" si="1534"/>
        <v>631.6</v>
      </c>
      <c r="CQ1681">
        <f t="shared" si="1535"/>
        <v>5274.98</v>
      </c>
      <c r="CR1681">
        <f t="shared" si="1536"/>
        <v>220.8</v>
      </c>
      <c r="CS1681">
        <f t="shared" si="1537"/>
        <v>122.98</v>
      </c>
      <c r="CT1681">
        <f t="shared" si="1538"/>
        <v>7137.44</v>
      </c>
      <c r="CU1681">
        <f t="shared" si="1539"/>
        <v>0</v>
      </c>
      <c r="CV1681">
        <f t="shared" si="1540"/>
        <v>24.61</v>
      </c>
      <c r="CW1681">
        <f t="shared" si="1541"/>
        <v>0</v>
      </c>
      <c r="CX1681">
        <f t="shared" si="1542"/>
        <v>0</v>
      </c>
      <c r="CY1681">
        <f t="shared" si="1543"/>
        <v>249.75299999999999</v>
      </c>
      <c r="CZ1681">
        <f t="shared" si="1544"/>
        <v>146.28389999999999</v>
      </c>
      <c r="DC1681" t="s">
        <v>3</v>
      </c>
      <c r="DD1681" t="s">
        <v>3</v>
      </c>
      <c r="DE1681" t="s">
        <v>3</v>
      </c>
      <c r="DF1681" t="s">
        <v>3</v>
      </c>
      <c r="DG1681" t="s">
        <v>3</v>
      </c>
      <c r="DH1681" t="s">
        <v>3</v>
      </c>
      <c r="DI1681" t="s">
        <v>3</v>
      </c>
      <c r="DJ1681" t="s">
        <v>3</v>
      </c>
      <c r="DK1681" t="s">
        <v>3</v>
      </c>
      <c r="DL1681" t="s">
        <v>3</v>
      </c>
      <c r="DM1681" t="s">
        <v>3</v>
      </c>
      <c r="DN1681">
        <v>85</v>
      </c>
      <c r="DO1681">
        <v>70</v>
      </c>
      <c r="DP1681">
        <v>1.0469999999999999</v>
      </c>
      <c r="DQ1681">
        <v>1.022</v>
      </c>
      <c r="DU1681">
        <v>1013</v>
      </c>
      <c r="DV1681" t="s">
        <v>121</v>
      </c>
      <c r="DW1681" t="s">
        <v>121</v>
      </c>
      <c r="DX1681">
        <v>1</v>
      </c>
      <c r="DZ1681" t="s">
        <v>3</v>
      </c>
      <c r="EA1681" t="s">
        <v>3</v>
      </c>
      <c r="EB1681" t="s">
        <v>3</v>
      </c>
      <c r="EC1681" t="s">
        <v>3</v>
      </c>
      <c r="EE1681">
        <v>54687847</v>
      </c>
      <c r="EF1681">
        <v>60</v>
      </c>
      <c r="EG1681" t="s">
        <v>24</v>
      </c>
      <c r="EH1681">
        <v>0</v>
      </c>
      <c r="EI1681" t="s">
        <v>3</v>
      </c>
      <c r="EJ1681">
        <v>1</v>
      </c>
      <c r="EK1681">
        <v>421</v>
      </c>
      <c r="EL1681" t="s">
        <v>123</v>
      </c>
      <c r="EM1681" t="s">
        <v>124</v>
      </c>
      <c r="EO1681" t="s">
        <v>3</v>
      </c>
      <c r="EQ1681">
        <v>0</v>
      </c>
      <c r="ER1681">
        <v>847.82</v>
      </c>
      <c r="ES1681">
        <v>558.79</v>
      </c>
      <c r="ET1681">
        <v>18.57</v>
      </c>
      <c r="EU1681">
        <v>4.66</v>
      </c>
      <c r="EV1681">
        <v>270.45999999999998</v>
      </c>
      <c r="EW1681">
        <v>24.61</v>
      </c>
      <c r="EX1681">
        <v>0</v>
      </c>
      <c r="EY1681">
        <v>0</v>
      </c>
      <c r="FQ1681">
        <v>0</v>
      </c>
      <c r="FR1681">
        <f t="shared" si="1545"/>
        <v>0</v>
      </c>
      <c r="FS1681">
        <v>0</v>
      </c>
      <c r="FX1681">
        <v>85</v>
      </c>
      <c r="FY1681">
        <v>70</v>
      </c>
      <c r="GA1681" t="s">
        <v>3</v>
      </c>
      <c r="GD1681">
        <v>0</v>
      </c>
      <c r="GF1681">
        <v>-820088805</v>
      </c>
      <c r="GG1681">
        <v>2</v>
      </c>
      <c r="GH1681">
        <v>1</v>
      </c>
      <c r="GI1681">
        <v>3</v>
      </c>
      <c r="GJ1681">
        <v>0</v>
      </c>
      <c r="GK1681">
        <f>ROUND(R1681*(R12)/100,2)</f>
        <v>9.7100000000000009</v>
      </c>
      <c r="GL1681">
        <f t="shared" si="1546"/>
        <v>0</v>
      </c>
      <c r="GM1681">
        <f t="shared" si="1547"/>
        <v>1037.3399999999999</v>
      </c>
      <c r="GN1681">
        <f t="shared" si="1548"/>
        <v>1037.3399999999999</v>
      </c>
      <c r="GO1681">
        <f t="shared" si="1549"/>
        <v>0</v>
      </c>
      <c r="GP1681">
        <f t="shared" si="1550"/>
        <v>0</v>
      </c>
      <c r="GR1681">
        <v>0</v>
      </c>
      <c r="GS1681">
        <v>3</v>
      </c>
      <c r="GT1681">
        <v>0</v>
      </c>
      <c r="GU1681" t="s">
        <v>3</v>
      </c>
      <c r="GV1681">
        <f t="shared" si="1551"/>
        <v>0</v>
      </c>
      <c r="GW1681">
        <v>1</v>
      </c>
      <c r="GX1681">
        <f t="shared" si="1552"/>
        <v>0</v>
      </c>
      <c r="HA1681">
        <v>0</v>
      </c>
      <c r="HB1681">
        <v>0</v>
      </c>
      <c r="HC1681">
        <f t="shared" si="1553"/>
        <v>0</v>
      </c>
      <c r="HE1681" t="s">
        <v>3</v>
      </c>
      <c r="HF1681" t="s">
        <v>3</v>
      </c>
      <c r="HM1681" t="s">
        <v>3</v>
      </c>
      <c r="HN1681" t="s">
        <v>3</v>
      </c>
      <c r="HO1681" t="s">
        <v>3</v>
      </c>
      <c r="HP1681" t="s">
        <v>3</v>
      </c>
      <c r="HQ1681" t="s">
        <v>3</v>
      </c>
      <c r="IK1681">
        <v>0</v>
      </c>
    </row>
    <row r="1682" spans="1:245" x14ac:dyDescent="0.2">
      <c r="A1682">
        <v>18</v>
      </c>
      <c r="B1682">
        <v>1</v>
      </c>
      <c r="C1682">
        <v>794</v>
      </c>
      <c r="E1682" t="s">
        <v>44</v>
      </c>
      <c r="F1682" t="s">
        <v>126</v>
      </c>
      <c r="G1682" t="s">
        <v>127</v>
      </c>
      <c r="H1682" t="s">
        <v>128</v>
      </c>
      <c r="I1682">
        <f>I1681*J1682</f>
        <v>5.099999999999999E-2</v>
      </c>
      <c r="J1682">
        <v>1.0199999999999998</v>
      </c>
      <c r="K1682">
        <v>1.02</v>
      </c>
      <c r="O1682">
        <f t="shared" si="1516"/>
        <v>190.55</v>
      </c>
      <c r="P1682">
        <f t="shared" si="1517"/>
        <v>190.55</v>
      </c>
      <c r="Q1682">
        <f t="shared" si="1518"/>
        <v>0</v>
      </c>
      <c r="R1682">
        <f t="shared" si="1519"/>
        <v>0</v>
      </c>
      <c r="S1682">
        <f t="shared" si="1520"/>
        <v>0</v>
      </c>
      <c r="T1682">
        <f t="shared" si="1521"/>
        <v>0</v>
      </c>
      <c r="U1682">
        <f t="shared" si="1522"/>
        <v>0</v>
      </c>
      <c r="V1682">
        <f t="shared" si="1523"/>
        <v>0</v>
      </c>
      <c r="W1682">
        <f t="shared" si="1524"/>
        <v>0</v>
      </c>
      <c r="X1682">
        <f t="shared" si="1525"/>
        <v>0</v>
      </c>
      <c r="Y1682">
        <f t="shared" si="1526"/>
        <v>0</v>
      </c>
      <c r="AA1682">
        <v>55282325</v>
      </c>
      <c r="AB1682">
        <f t="shared" si="1527"/>
        <v>478.96</v>
      </c>
      <c r="AC1682">
        <f t="shared" si="1528"/>
        <v>478.96</v>
      </c>
      <c r="AD1682">
        <f t="shared" si="1529"/>
        <v>0</v>
      </c>
      <c r="AE1682">
        <f t="shared" si="1530"/>
        <v>0</v>
      </c>
      <c r="AF1682">
        <f t="shared" si="1530"/>
        <v>0</v>
      </c>
      <c r="AG1682">
        <f t="shared" si="1531"/>
        <v>0</v>
      </c>
      <c r="AH1682">
        <f t="shared" si="1532"/>
        <v>0</v>
      </c>
      <c r="AI1682">
        <f t="shared" si="1532"/>
        <v>0</v>
      </c>
      <c r="AJ1682">
        <f t="shared" si="1533"/>
        <v>0</v>
      </c>
      <c r="AK1682">
        <v>478.96</v>
      </c>
      <c r="AL1682">
        <v>478.96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1</v>
      </c>
      <c r="AW1682">
        <v>1</v>
      </c>
      <c r="AZ1682">
        <v>1</v>
      </c>
      <c r="BA1682">
        <v>1</v>
      </c>
      <c r="BB1682">
        <v>1</v>
      </c>
      <c r="BC1682">
        <v>7.8</v>
      </c>
      <c r="BD1682" t="s">
        <v>3</v>
      </c>
      <c r="BE1682" t="s">
        <v>3</v>
      </c>
      <c r="BF1682" t="s">
        <v>3</v>
      </c>
      <c r="BG1682" t="s">
        <v>3</v>
      </c>
      <c r="BH1682">
        <v>3</v>
      </c>
      <c r="BI1682">
        <v>1</v>
      </c>
      <c r="BJ1682" t="s">
        <v>129</v>
      </c>
      <c r="BM1682">
        <v>421</v>
      </c>
      <c r="BN1682">
        <v>0</v>
      </c>
      <c r="BO1682" t="s">
        <v>126</v>
      </c>
      <c r="BP1682">
        <v>1</v>
      </c>
      <c r="BQ1682">
        <v>60</v>
      </c>
      <c r="BR1682">
        <v>0</v>
      </c>
      <c r="BS1682">
        <v>1</v>
      </c>
      <c r="BT1682">
        <v>1</v>
      </c>
      <c r="BU1682">
        <v>1</v>
      </c>
      <c r="BV1682">
        <v>1</v>
      </c>
      <c r="BW1682">
        <v>1</v>
      </c>
      <c r="BX1682">
        <v>1</v>
      </c>
      <c r="BY1682" t="s">
        <v>3</v>
      </c>
      <c r="BZ1682">
        <v>0</v>
      </c>
      <c r="CA1682">
        <v>0</v>
      </c>
      <c r="CB1682" t="s">
        <v>3</v>
      </c>
      <c r="CE1682">
        <v>30</v>
      </c>
      <c r="CF1682">
        <v>0</v>
      </c>
      <c r="CG1682">
        <v>0</v>
      </c>
      <c r="CM1682">
        <v>0</v>
      </c>
      <c r="CN1682" t="s">
        <v>3</v>
      </c>
      <c r="CO1682">
        <v>0</v>
      </c>
      <c r="CP1682">
        <f t="shared" si="1534"/>
        <v>190.55</v>
      </c>
      <c r="CQ1682">
        <f t="shared" si="1535"/>
        <v>3735.89</v>
      </c>
      <c r="CR1682">
        <f t="shared" si="1536"/>
        <v>0</v>
      </c>
      <c r="CS1682">
        <f t="shared" si="1537"/>
        <v>0</v>
      </c>
      <c r="CT1682">
        <f t="shared" si="1538"/>
        <v>0</v>
      </c>
      <c r="CU1682">
        <f t="shared" si="1539"/>
        <v>0</v>
      </c>
      <c r="CV1682">
        <f t="shared" si="1540"/>
        <v>0</v>
      </c>
      <c r="CW1682">
        <f t="shared" si="1541"/>
        <v>0</v>
      </c>
      <c r="CX1682">
        <f t="shared" si="1542"/>
        <v>0</v>
      </c>
      <c r="CY1682">
        <f t="shared" si="1543"/>
        <v>0</v>
      </c>
      <c r="CZ1682">
        <f t="shared" si="1544"/>
        <v>0</v>
      </c>
      <c r="DC1682" t="s">
        <v>3</v>
      </c>
      <c r="DD1682" t="s">
        <v>3</v>
      </c>
      <c r="DE1682" t="s">
        <v>3</v>
      </c>
      <c r="DF1682" t="s">
        <v>3</v>
      </c>
      <c r="DG1682" t="s">
        <v>3</v>
      </c>
      <c r="DH1682" t="s">
        <v>3</v>
      </c>
      <c r="DI1682" t="s">
        <v>3</v>
      </c>
      <c r="DJ1682" t="s">
        <v>3</v>
      </c>
      <c r="DK1682" t="s">
        <v>3</v>
      </c>
      <c r="DL1682" t="s">
        <v>3</v>
      </c>
      <c r="DM1682" t="s">
        <v>3</v>
      </c>
      <c r="DN1682">
        <v>85</v>
      </c>
      <c r="DO1682">
        <v>70</v>
      </c>
      <c r="DP1682">
        <v>1.0469999999999999</v>
      </c>
      <c r="DQ1682">
        <v>1.022</v>
      </c>
      <c r="DU1682">
        <v>1007</v>
      </c>
      <c r="DV1682" t="s">
        <v>128</v>
      </c>
      <c r="DW1682" t="s">
        <v>128</v>
      </c>
      <c r="DX1682">
        <v>1</v>
      </c>
      <c r="DZ1682" t="s">
        <v>3</v>
      </c>
      <c r="EA1682" t="s">
        <v>3</v>
      </c>
      <c r="EB1682" t="s">
        <v>3</v>
      </c>
      <c r="EC1682" t="s">
        <v>3</v>
      </c>
      <c r="EE1682">
        <v>54687847</v>
      </c>
      <c r="EF1682">
        <v>60</v>
      </c>
      <c r="EG1682" t="s">
        <v>24</v>
      </c>
      <c r="EH1682">
        <v>0</v>
      </c>
      <c r="EI1682" t="s">
        <v>3</v>
      </c>
      <c r="EJ1682">
        <v>1</v>
      </c>
      <c r="EK1682">
        <v>421</v>
      </c>
      <c r="EL1682" t="s">
        <v>123</v>
      </c>
      <c r="EM1682" t="s">
        <v>124</v>
      </c>
      <c r="EO1682" t="s">
        <v>3</v>
      </c>
      <c r="EQ1682">
        <v>0</v>
      </c>
      <c r="ER1682">
        <v>478.96</v>
      </c>
      <c r="ES1682">
        <v>478.96</v>
      </c>
      <c r="ET1682">
        <v>0</v>
      </c>
      <c r="EU1682">
        <v>0</v>
      </c>
      <c r="EV1682">
        <v>0</v>
      </c>
      <c r="EW1682">
        <v>0</v>
      </c>
      <c r="EX1682">
        <v>0</v>
      </c>
      <c r="FQ1682">
        <v>0</v>
      </c>
      <c r="FR1682">
        <f t="shared" si="1545"/>
        <v>0</v>
      </c>
      <c r="FS1682">
        <v>0</v>
      </c>
      <c r="FX1682">
        <v>85</v>
      </c>
      <c r="FY1682">
        <v>70</v>
      </c>
      <c r="GA1682" t="s">
        <v>3</v>
      </c>
      <c r="GD1682">
        <v>0</v>
      </c>
      <c r="GF1682">
        <v>-1161195218</v>
      </c>
      <c r="GG1682">
        <v>2</v>
      </c>
      <c r="GH1682">
        <v>1</v>
      </c>
      <c r="GI1682">
        <v>3</v>
      </c>
      <c r="GJ1682">
        <v>0</v>
      </c>
      <c r="GK1682">
        <f>ROUND(R1682*(R12)/100,2)</f>
        <v>0</v>
      </c>
      <c r="GL1682">
        <f t="shared" si="1546"/>
        <v>0</v>
      </c>
      <c r="GM1682">
        <f t="shared" si="1547"/>
        <v>190.55</v>
      </c>
      <c r="GN1682">
        <f t="shared" si="1548"/>
        <v>190.55</v>
      </c>
      <c r="GO1682">
        <f t="shared" si="1549"/>
        <v>0</v>
      </c>
      <c r="GP1682">
        <f t="shared" si="1550"/>
        <v>0</v>
      </c>
      <c r="GR1682">
        <v>0</v>
      </c>
      <c r="GS1682">
        <v>3</v>
      </c>
      <c r="GT1682">
        <v>0</v>
      </c>
      <c r="GU1682" t="s">
        <v>3</v>
      </c>
      <c r="GV1682">
        <f t="shared" si="1551"/>
        <v>0</v>
      </c>
      <c r="GW1682">
        <v>1</v>
      </c>
      <c r="GX1682">
        <f t="shared" si="1552"/>
        <v>0</v>
      </c>
      <c r="HA1682">
        <v>0</v>
      </c>
      <c r="HB1682">
        <v>0</v>
      </c>
      <c r="HC1682">
        <f t="shared" si="1553"/>
        <v>0</v>
      </c>
      <c r="HE1682" t="s">
        <v>3</v>
      </c>
      <c r="HF1682" t="s">
        <v>3</v>
      </c>
      <c r="HM1682" t="s">
        <v>3</v>
      </c>
      <c r="HN1682" t="s">
        <v>3</v>
      </c>
      <c r="HO1682" t="s">
        <v>3</v>
      </c>
      <c r="HP1682" t="s">
        <v>3</v>
      </c>
      <c r="HQ1682" t="s">
        <v>3</v>
      </c>
      <c r="IK1682">
        <v>0</v>
      </c>
    </row>
    <row r="1683" spans="1:245" x14ac:dyDescent="0.2">
      <c r="A1683">
        <v>17</v>
      </c>
      <c r="B1683">
        <v>1</v>
      </c>
      <c r="C1683">
        <f>ROW(SmtRes!A798)</f>
        <v>798</v>
      </c>
      <c r="D1683">
        <f>ROW(EtalonRes!A846)</f>
        <v>846</v>
      </c>
      <c r="E1683" t="s">
        <v>45</v>
      </c>
      <c r="F1683" t="s">
        <v>39</v>
      </c>
      <c r="G1683" t="s">
        <v>40</v>
      </c>
      <c r="H1683" t="s">
        <v>22</v>
      </c>
      <c r="I1683">
        <f>ROUND(84.48/100,9)</f>
        <v>0.8448</v>
      </c>
      <c r="J1683">
        <v>0</v>
      </c>
      <c r="K1683">
        <f>ROUND(84.48/100,9)</f>
        <v>0.8448</v>
      </c>
      <c r="O1683">
        <f t="shared" si="1516"/>
        <v>4265.68</v>
      </c>
      <c r="P1683">
        <f t="shared" si="1517"/>
        <v>0</v>
      </c>
      <c r="Q1683">
        <f t="shared" si="1518"/>
        <v>0</v>
      </c>
      <c r="R1683">
        <f t="shared" si="1519"/>
        <v>0</v>
      </c>
      <c r="S1683">
        <f t="shared" si="1520"/>
        <v>4265.68</v>
      </c>
      <c r="T1683">
        <f t="shared" si="1521"/>
        <v>0</v>
      </c>
      <c r="U1683">
        <f t="shared" si="1522"/>
        <v>14.707967999999999</v>
      </c>
      <c r="V1683">
        <f t="shared" si="1523"/>
        <v>0</v>
      </c>
      <c r="W1683">
        <f t="shared" si="1524"/>
        <v>0</v>
      </c>
      <c r="X1683">
        <f t="shared" si="1525"/>
        <v>2985.98</v>
      </c>
      <c r="Y1683">
        <f t="shared" si="1526"/>
        <v>1748.93</v>
      </c>
      <c r="AA1683">
        <v>55282325</v>
      </c>
      <c r="AB1683">
        <f t="shared" si="1527"/>
        <v>191.34</v>
      </c>
      <c r="AC1683">
        <f t="shared" si="1528"/>
        <v>0</v>
      </c>
      <c r="AD1683">
        <f t="shared" si="1529"/>
        <v>0</v>
      </c>
      <c r="AE1683">
        <f t="shared" si="1530"/>
        <v>0</v>
      </c>
      <c r="AF1683">
        <f t="shared" si="1530"/>
        <v>191.34</v>
      </c>
      <c r="AG1683">
        <f t="shared" si="1531"/>
        <v>0</v>
      </c>
      <c r="AH1683">
        <f t="shared" si="1532"/>
        <v>17.41</v>
      </c>
      <c r="AI1683">
        <f t="shared" si="1532"/>
        <v>0</v>
      </c>
      <c r="AJ1683">
        <f t="shared" si="1533"/>
        <v>0</v>
      </c>
      <c r="AK1683">
        <v>191.34</v>
      </c>
      <c r="AL1683">
        <v>0</v>
      </c>
      <c r="AM1683">
        <v>0</v>
      </c>
      <c r="AN1683">
        <v>0</v>
      </c>
      <c r="AO1683">
        <v>191.34</v>
      </c>
      <c r="AP1683">
        <v>0</v>
      </c>
      <c r="AQ1683">
        <v>17.41</v>
      </c>
      <c r="AR1683">
        <v>0</v>
      </c>
      <c r="AS1683">
        <v>0</v>
      </c>
      <c r="AT1683">
        <v>70</v>
      </c>
      <c r="AU1683">
        <v>41</v>
      </c>
      <c r="AV1683">
        <v>1</v>
      </c>
      <c r="AW1683">
        <v>1</v>
      </c>
      <c r="AZ1683">
        <v>1</v>
      </c>
      <c r="BA1683">
        <v>26.39</v>
      </c>
      <c r="BB1683">
        <v>1</v>
      </c>
      <c r="BC1683">
        <v>1</v>
      </c>
      <c r="BD1683" t="s">
        <v>3</v>
      </c>
      <c r="BE1683" t="s">
        <v>3</v>
      </c>
      <c r="BF1683" t="s">
        <v>3</v>
      </c>
      <c r="BG1683" t="s">
        <v>3</v>
      </c>
      <c r="BH1683">
        <v>0</v>
      </c>
      <c r="BI1683">
        <v>1</v>
      </c>
      <c r="BJ1683" t="s">
        <v>41</v>
      </c>
      <c r="BM1683">
        <v>441</v>
      </c>
      <c r="BN1683">
        <v>0</v>
      </c>
      <c r="BO1683" t="s">
        <v>39</v>
      </c>
      <c r="BP1683">
        <v>1</v>
      </c>
      <c r="BQ1683">
        <v>60</v>
      </c>
      <c r="BR1683">
        <v>0</v>
      </c>
      <c r="BS1683">
        <v>26.39</v>
      </c>
      <c r="BT1683">
        <v>1</v>
      </c>
      <c r="BU1683">
        <v>1</v>
      </c>
      <c r="BV1683">
        <v>1</v>
      </c>
      <c r="BW1683">
        <v>1</v>
      </c>
      <c r="BX1683">
        <v>1</v>
      </c>
      <c r="BY1683" t="s">
        <v>3</v>
      </c>
      <c r="BZ1683">
        <v>70</v>
      </c>
      <c r="CA1683">
        <v>41</v>
      </c>
      <c r="CB1683" t="s">
        <v>3</v>
      </c>
      <c r="CE1683">
        <v>30</v>
      </c>
      <c r="CF1683">
        <v>0</v>
      </c>
      <c r="CG1683">
        <v>0</v>
      </c>
      <c r="CM1683">
        <v>0</v>
      </c>
      <c r="CN1683" t="s">
        <v>3</v>
      </c>
      <c r="CO1683">
        <v>0</v>
      </c>
      <c r="CP1683">
        <f t="shared" si="1534"/>
        <v>4265.68</v>
      </c>
      <c r="CQ1683">
        <f t="shared" si="1535"/>
        <v>0</v>
      </c>
      <c r="CR1683">
        <f t="shared" si="1536"/>
        <v>0</v>
      </c>
      <c r="CS1683">
        <f t="shared" si="1537"/>
        <v>0</v>
      </c>
      <c r="CT1683">
        <f t="shared" si="1538"/>
        <v>5049.46</v>
      </c>
      <c r="CU1683">
        <f t="shared" si="1539"/>
        <v>0</v>
      </c>
      <c r="CV1683">
        <f t="shared" si="1540"/>
        <v>17.41</v>
      </c>
      <c r="CW1683">
        <f t="shared" si="1541"/>
        <v>0</v>
      </c>
      <c r="CX1683">
        <f t="shared" si="1542"/>
        <v>0</v>
      </c>
      <c r="CY1683">
        <f t="shared" si="1543"/>
        <v>2985.9760000000001</v>
      </c>
      <c r="CZ1683">
        <f t="shared" si="1544"/>
        <v>1748.9287999999999</v>
      </c>
      <c r="DC1683" t="s">
        <v>3</v>
      </c>
      <c r="DD1683" t="s">
        <v>3</v>
      </c>
      <c r="DE1683" t="s">
        <v>3</v>
      </c>
      <c r="DF1683" t="s">
        <v>3</v>
      </c>
      <c r="DG1683" t="s">
        <v>3</v>
      </c>
      <c r="DH1683" t="s">
        <v>3</v>
      </c>
      <c r="DI1683" t="s">
        <v>3</v>
      </c>
      <c r="DJ1683" t="s">
        <v>3</v>
      </c>
      <c r="DK1683" t="s">
        <v>3</v>
      </c>
      <c r="DL1683" t="s">
        <v>3</v>
      </c>
      <c r="DM1683" t="s">
        <v>3</v>
      </c>
      <c r="DN1683">
        <v>80</v>
      </c>
      <c r="DO1683">
        <v>55</v>
      </c>
      <c r="DP1683">
        <v>1.0469999999999999</v>
      </c>
      <c r="DQ1683">
        <v>1</v>
      </c>
      <c r="DU1683">
        <v>1005</v>
      </c>
      <c r="DV1683" t="s">
        <v>22</v>
      </c>
      <c r="DW1683" t="s">
        <v>22</v>
      </c>
      <c r="DX1683">
        <v>100</v>
      </c>
      <c r="DZ1683" t="s">
        <v>3</v>
      </c>
      <c r="EA1683" t="s">
        <v>3</v>
      </c>
      <c r="EB1683" t="s">
        <v>3</v>
      </c>
      <c r="EC1683" t="s">
        <v>3</v>
      </c>
      <c r="EE1683">
        <v>54687867</v>
      </c>
      <c r="EF1683">
        <v>60</v>
      </c>
      <c r="EG1683" t="s">
        <v>24</v>
      </c>
      <c r="EH1683">
        <v>0</v>
      </c>
      <c r="EI1683" t="s">
        <v>3</v>
      </c>
      <c r="EJ1683">
        <v>1</v>
      </c>
      <c r="EK1683">
        <v>441</v>
      </c>
      <c r="EL1683" t="s">
        <v>42</v>
      </c>
      <c r="EM1683" t="s">
        <v>43</v>
      </c>
      <c r="EO1683" t="s">
        <v>3</v>
      </c>
      <c r="EQ1683">
        <v>0</v>
      </c>
      <c r="ER1683">
        <v>191.34</v>
      </c>
      <c r="ES1683">
        <v>0</v>
      </c>
      <c r="ET1683">
        <v>0</v>
      </c>
      <c r="EU1683">
        <v>0</v>
      </c>
      <c r="EV1683">
        <v>191.34</v>
      </c>
      <c r="EW1683">
        <v>17.41</v>
      </c>
      <c r="EX1683">
        <v>0</v>
      </c>
      <c r="EY1683">
        <v>0</v>
      </c>
      <c r="FQ1683">
        <v>0</v>
      </c>
      <c r="FR1683">
        <f t="shared" si="1545"/>
        <v>0</v>
      </c>
      <c r="FS1683">
        <v>0</v>
      </c>
      <c r="FX1683">
        <v>80</v>
      </c>
      <c r="FY1683">
        <v>55</v>
      </c>
      <c r="GA1683" t="s">
        <v>3</v>
      </c>
      <c r="GD1683">
        <v>0</v>
      </c>
      <c r="GF1683">
        <v>-839833208</v>
      </c>
      <c r="GG1683">
        <v>2</v>
      </c>
      <c r="GH1683">
        <v>1</v>
      </c>
      <c r="GI1683">
        <v>3</v>
      </c>
      <c r="GJ1683">
        <v>0</v>
      </c>
      <c r="GK1683">
        <f>ROUND(R1683*(R12)/100,2)</f>
        <v>0</v>
      </c>
      <c r="GL1683">
        <f t="shared" si="1546"/>
        <v>0</v>
      </c>
      <c r="GM1683">
        <f t="shared" si="1547"/>
        <v>9000.59</v>
      </c>
      <c r="GN1683">
        <f t="shared" si="1548"/>
        <v>9000.59</v>
      </c>
      <c r="GO1683">
        <f t="shared" si="1549"/>
        <v>0</v>
      </c>
      <c r="GP1683">
        <f t="shared" si="1550"/>
        <v>0</v>
      </c>
      <c r="GR1683">
        <v>0</v>
      </c>
      <c r="GS1683">
        <v>3</v>
      </c>
      <c r="GT1683">
        <v>0</v>
      </c>
      <c r="GU1683" t="s">
        <v>3</v>
      </c>
      <c r="GV1683">
        <f t="shared" si="1551"/>
        <v>0</v>
      </c>
      <c r="GW1683">
        <v>1</v>
      </c>
      <c r="GX1683">
        <f t="shared" si="1552"/>
        <v>0</v>
      </c>
      <c r="HA1683">
        <v>0</v>
      </c>
      <c r="HB1683">
        <v>0</v>
      </c>
      <c r="HC1683">
        <f t="shared" si="1553"/>
        <v>0</v>
      </c>
      <c r="HE1683" t="s">
        <v>3</v>
      </c>
      <c r="HF1683" t="s">
        <v>3</v>
      </c>
      <c r="HM1683" t="s">
        <v>3</v>
      </c>
      <c r="HN1683" t="s">
        <v>3</v>
      </c>
      <c r="HO1683" t="s">
        <v>3</v>
      </c>
      <c r="HP1683" t="s">
        <v>3</v>
      </c>
      <c r="HQ1683" t="s">
        <v>3</v>
      </c>
      <c r="IK1683">
        <v>0</v>
      </c>
    </row>
    <row r="1684" spans="1:245" x14ac:dyDescent="0.2">
      <c r="A1684">
        <v>18</v>
      </c>
      <c r="B1684">
        <v>1</v>
      </c>
      <c r="C1684">
        <v>798</v>
      </c>
      <c r="E1684" t="s">
        <v>130</v>
      </c>
      <c r="F1684" t="s">
        <v>28</v>
      </c>
      <c r="G1684" t="s">
        <v>29</v>
      </c>
      <c r="H1684" t="s">
        <v>30</v>
      </c>
      <c r="I1684">
        <f>I1683*J1684</f>
        <v>-0.86169600000000002</v>
      </c>
      <c r="J1684">
        <v>-1.02</v>
      </c>
      <c r="K1684">
        <v>-1.02</v>
      </c>
      <c r="O1684">
        <f t="shared" si="1516"/>
        <v>0</v>
      </c>
      <c r="P1684">
        <f t="shared" si="1517"/>
        <v>0</v>
      </c>
      <c r="Q1684">
        <f t="shared" si="1518"/>
        <v>0</v>
      </c>
      <c r="R1684">
        <f t="shared" si="1519"/>
        <v>0</v>
      </c>
      <c r="S1684">
        <f t="shared" si="1520"/>
        <v>0</v>
      </c>
      <c r="T1684">
        <f t="shared" si="1521"/>
        <v>0</v>
      </c>
      <c r="U1684">
        <f t="shared" si="1522"/>
        <v>0</v>
      </c>
      <c r="V1684">
        <f t="shared" si="1523"/>
        <v>0</v>
      </c>
      <c r="W1684">
        <f t="shared" si="1524"/>
        <v>0</v>
      </c>
      <c r="X1684">
        <f t="shared" si="1525"/>
        <v>0</v>
      </c>
      <c r="Y1684">
        <f t="shared" si="1526"/>
        <v>0</v>
      </c>
      <c r="AA1684">
        <v>55282325</v>
      </c>
      <c r="AB1684">
        <f t="shared" si="1527"/>
        <v>0</v>
      </c>
      <c r="AC1684">
        <f t="shared" si="1528"/>
        <v>0</v>
      </c>
      <c r="AD1684">
        <f t="shared" si="1529"/>
        <v>0</v>
      </c>
      <c r="AE1684">
        <f t="shared" si="1530"/>
        <v>0</v>
      </c>
      <c r="AF1684">
        <f t="shared" si="1530"/>
        <v>0</v>
      </c>
      <c r="AG1684">
        <f t="shared" si="1531"/>
        <v>0</v>
      </c>
      <c r="AH1684">
        <f t="shared" si="1532"/>
        <v>0</v>
      </c>
      <c r="AI1684">
        <f t="shared" si="1532"/>
        <v>0</v>
      </c>
      <c r="AJ1684">
        <f t="shared" si="1533"/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1</v>
      </c>
      <c r="AW1684">
        <v>1</v>
      </c>
      <c r="AZ1684">
        <v>1</v>
      </c>
      <c r="BA1684">
        <v>1</v>
      </c>
      <c r="BB1684">
        <v>1</v>
      </c>
      <c r="BC1684">
        <v>1</v>
      </c>
      <c r="BD1684" t="s">
        <v>3</v>
      </c>
      <c r="BE1684" t="s">
        <v>3</v>
      </c>
      <c r="BF1684" t="s">
        <v>3</v>
      </c>
      <c r="BG1684" t="s">
        <v>3</v>
      </c>
      <c r="BH1684">
        <v>3</v>
      </c>
      <c r="BI1684">
        <v>1</v>
      </c>
      <c r="BJ1684" t="s">
        <v>3</v>
      </c>
      <c r="BM1684">
        <v>441</v>
      </c>
      <c r="BN1684">
        <v>0</v>
      </c>
      <c r="BO1684" t="s">
        <v>3</v>
      </c>
      <c r="BP1684">
        <v>0</v>
      </c>
      <c r="BQ1684">
        <v>60</v>
      </c>
      <c r="BR1684">
        <v>1</v>
      </c>
      <c r="BS1684">
        <v>1</v>
      </c>
      <c r="BT1684">
        <v>1</v>
      </c>
      <c r="BU1684">
        <v>1</v>
      </c>
      <c r="BV1684">
        <v>1</v>
      </c>
      <c r="BW1684">
        <v>1</v>
      </c>
      <c r="BX1684">
        <v>1</v>
      </c>
      <c r="BY1684" t="s">
        <v>3</v>
      </c>
      <c r="BZ1684">
        <v>0</v>
      </c>
      <c r="CA1684">
        <v>0</v>
      </c>
      <c r="CB1684" t="s">
        <v>3</v>
      </c>
      <c r="CE1684">
        <v>30</v>
      </c>
      <c r="CF1684">
        <v>0</v>
      </c>
      <c r="CG1684">
        <v>0</v>
      </c>
      <c r="CM1684">
        <v>0</v>
      </c>
      <c r="CN1684" t="s">
        <v>3</v>
      </c>
      <c r="CO1684">
        <v>0</v>
      </c>
      <c r="CP1684">
        <f t="shared" si="1534"/>
        <v>0</v>
      </c>
      <c r="CQ1684">
        <f t="shared" si="1535"/>
        <v>0</v>
      </c>
      <c r="CR1684">
        <f t="shared" si="1536"/>
        <v>0</v>
      </c>
      <c r="CS1684">
        <f t="shared" si="1537"/>
        <v>0</v>
      </c>
      <c r="CT1684">
        <f t="shared" si="1538"/>
        <v>0</v>
      </c>
      <c r="CU1684">
        <f t="shared" si="1539"/>
        <v>0</v>
      </c>
      <c r="CV1684">
        <f t="shared" si="1540"/>
        <v>0</v>
      </c>
      <c r="CW1684">
        <f t="shared" si="1541"/>
        <v>0</v>
      </c>
      <c r="CX1684">
        <f t="shared" si="1542"/>
        <v>0</v>
      </c>
      <c r="CY1684">
        <f t="shared" si="1543"/>
        <v>0</v>
      </c>
      <c r="CZ1684">
        <f t="shared" si="1544"/>
        <v>0</v>
      </c>
      <c r="DC1684" t="s">
        <v>3</v>
      </c>
      <c r="DD1684" t="s">
        <v>3</v>
      </c>
      <c r="DE1684" t="s">
        <v>3</v>
      </c>
      <c r="DF1684" t="s">
        <v>3</v>
      </c>
      <c r="DG1684" t="s">
        <v>3</v>
      </c>
      <c r="DH1684" t="s">
        <v>3</v>
      </c>
      <c r="DI1684" t="s">
        <v>3</v>
      </c>
      <c r="DJ1684" t="s">
        <v>3</v>
      </c>
      <c r="DK1684" t="s">
        <v>3</v>
      </c>
      <c r="DL1684" t="s">
        <v>3</v>
      </c>
      <c r="DM1684" t="s">
        <v>3</v>
      </c>
      <c r="DN1684">
        <v>80</v>
      </c>
      <c r="DO1684">
        <v>55</v>
      </c>
      <c r="DP1684">
        <v>1.0469999999999999</v>
      </c>
      <c r="DQ1684">
        <v>1</v>
      </c>
      <c r="DU1684">
        <v>1009</v>
      </c>
      <c r="DV1684" t="s">
        <v>30</v>
      </c>
      <c r="DW1684" t="s">
        <v>30</v>
      </c>
      <c r="DX1684">
        <v>1000</v>
      </c>
      <c r="DZ1684" t="s">
        <v>3</v>
      </c>
      <c r="EA1684" t="s">
        <v>3</v>
      </c>
      <c r="EB1684" t="s">
        <v>3</v>
      </c>
      <c r="EC1684" t="s">
        <v>3</v>
      </c>
      <c r="EE1684">
        <v>54687867</v>
      </c>
      <c r="EF1684">
        <v>60</v>
      </c>
      <c r="EG1684" t="s">
        <v>24</v>
      </c>
      <c r="EH1684">
        <v>0</v>
      </c>
      <c r="EI1684" t="s">
        <v>3</v>
      </c>
      <c r="EJ1684">
        <v>1</v>
      </c>
      <c r="EK1684">
        <v>441</v>
      </c>
      <c r="EL1684" t="s">
        <v>42</v>
      </c>
      <c r="EM1684" t="s">
        <v>43</v>
      </c>
      <c r="EO1684" t="s">
        <v>3</v>
      </c>
      <c r="EQ1684">
        <v>32768</v>
      </c>
      <c r="ER1684">
        <v>0</v>
      </c>
      <c r="ES1684">
        <v>0</v>
      </c>
      <c r="ET1684">
        <v>0</v>
      </c>
      <c r="EU1684">
        <v>0</v>
      </c>
      <c r="EV1684">
        <v>0</v>
      </c>
      <c r="EW1684">
        <v>0</v>
      </c>
      <c r="EX1684">
        <v>0</v>
      </c>
      <c r="FQ1684">
        <v>0</v>
      </c>
      <c r="FR1684">
        <f t="shared" si="1545"/>
        <v>0</v>
      </c>
      <c r="FS1684">
        <v>0</v>
      </c>
      <c r="FX1684">
        <v>80</v>
      </c>
      <c r="FY1684">
        <v>55</v>
      </c>
      <c r="GA1684" t="s">
        <v>3</v>
      </c>
      <c r="GD1684">
        <v>0</v>
      </c>
      <c r="GF1684">
        <v>1489638031</v>
      </c>
      <c r="GG1684">
        <v>2</v>
      </c>
      <c r="GH1684">
        <v>1</v>
      </c>
      <c r="GI1684">
        <v>3</v>
      </c>
      <c r="GJ1684">
        <v>0</v>
      </c>
      <c r="GK1684">
        <f>ROUND(R1684*(R12)/100,2)</f>
        <v>0</v>
      </c>
      <c r="GL1684">
        <f t="shared" si="1546"/>
        <v>0</v>
      </c>
      <c r="GM1684">
        <f t="shared" si="1547"/>
        <v>0</v>
      </c>
      <c r="GN1684">
        <f t="shared" si="1548"/>
        <v>0</v>
      </c>
      <c r="GO1684">
        <f t="shared" si="1549"/>
        <v>0</v>
      </c>
      <c r="GP1684">
        <f t="shared" si="1550"/>
        <v>0</v>
      </c>
      <c r="GR1684">
        <v>0</v>
      </c>
      <c r="GS1684">
        <v>3</v>
      </c>
      <c r="GT1684">
        <v>0</v>
      </c>
      <c r="GU1684" t="s">
        <v>3</v>
      </c>
      <c r="GV1684">
        <f t="shared" si="1551"/>
        <v>0</v>
      </c>
      <c r="GW1684">
        <v>1</v>
      </c>
      <c r="GX1684">
        <f t="shared" si="1552"/>
        <v>0</v>
      </c>
      <c r="HA1684">
        <v>0</v>
      </c>
      <c r="HB1684">
        <v>0</v>
      </c>
      <c r="HC1684">
        <f t="shared" si="1553"/>
        <v>0</v>
      </c>
      <c r="HE1684" t="s">
        <v>3</v>
      </c>
      <c r="HF1684" t="s">
        <v>3</v>
      </c>
      <c r="HM1684" t="s">
        <v>3</v>
      </c>
      <c r="HN1684" t="s">
        <v>3</v>
      </c>
      <c r="HO1684" t="s">
        <v>3</v>
      </c>
      <c r="HP1684" t="s">
        <v>3</v>
      </c>
      <c r="HQ1684" t="s">
        <v>3</v>
      </c>
      <c r="IK1684">
        <v>0</v>
      </c>
    </row>
    <row r="1685" spans="1:245" x14ac:dyDescent="0.2">
      <c r="A1685">
        <v>17</v>
      </c>
      <c r="B1685">
        <v>1</v>
      </c>
      <c r="C1685">
        <f>ROW(SmtRes!A804)</f>
        <v>804</v>
      </c>
      <c r="D1685">
        <f>ROW(EtalonRes!A852)</f>
        <v>852</v>
      </c>
      <c r="E1685" t="s">
        <v>52</v>
      </c>
      <c r="F1685" t="s">
        <v>131</v>
      </c>
      <c r="G1685" t="s">
        <v>132</v>
      </c>
      <c r="H1685" t="s">
        <v>22</v>
      </c>
      <c r="I1685">
        <f>ROUND(84.48/100,9)</f>
        <v>0.8448</v>
      </c>
      <c r="J1685">
        <v>0</v>
      </c>
      <c r="K1685">
        <f>ROUND(84.48/100,9)</f>
        <v>0.8448</v>
      </c>
      <c r="O1685">
        <f t="shared" si="1516"/>
        <v>23305.37</v>
      </c>
      <c r="P1685">
        <f t="shared" si="1517"/>
        <v>2204.09</v>
      </c>
      <c r="Q1685">
        <f>(ROUND((ROUND((((ET1685*1.25))*AV1685*I1685),2)*BB1685),2)+ROUND((ROUND(((AE1685-((EU1685*1.25)))*AV1685*I1685),2)*BS1685),2))</f>
        <v>3436.34</v>
      </c>
      <c r="R1685">
        <f t="shared" si="1519"/>
        <v>1980.57</v>
      </c>
      <c r="S1685">
        <f t="shared" si="1520"/>
        <v>17664.939999999999</v>
      </c>
      <c r="T1685">
        <f t="shared" si="1521"/>
        <v>0</v>
      </c>
      <c r="U1685">
        <f t="shared" si="1522"/>
        <v>51.490559999999995</v>
      </c>
      <c r="V1685">
        <f t="shared" si="1523"/>
        <v>0</v>
      </c>
      <c r="W1685">
        <f t="shared" si="1524"/>
        <v>0</v>
      </c>
      <c r="X1685">
        <f t="shared" si="1525"/>
        <v>15368.5</v>
      </c>
      <c r="Y1685">
        <f t="shared" si="1526"/>
        <v>7242.63</v>
      </c>
      <c r="AA1685">
        <v>55282325</v>
      </c>
      <c r="AB1685">
        <f t="shared" si="1527"/>
        <v>1831.4525000000001</v>
      </c>
      <c r="AC1685">
        <f t="shared" si="1528"/>
        <v>705.14</v>
      </c>
      <c r="AD1685">
        <f>ROUND(((((ET1685*1.25))-((EU1685*1.25)))+AE1685),6)</f>
        <v>333.96249999999998</v>
      </c>
      <c r="AE1685">
        <f>ROUND(((EU1685*1.25)),6)</f>
        <v>88.837500000000006</v>
      </c>
      <c r="AF1685">
        <f>ROUND(((EV1685*1.15)),6)</f>
        <v>792.35</v>
      </c>
      <c r="AG1685">
        <f t="shared" si="1531"/>
        <v>0</v>
      </c>
      <c r="AH1685">
        <f>((EW1685*1.15))</f>
        <v>60.949999999999996</v>
      </c>
      <c r="AI1685">
        <f>((EX1685*1.25))</f>
        <v>0</v>
      </c>
      <c r="AJ1685">
        <f t="shared" si="1533"/>
        <v>0</v>
      </c>
      <c r="AK1685">
        <v>1661.31</v>
      </c>
      <c r="AL1685">
        <v>705.14</v>
      </c>
      <c r="AM1685">
        <v>267.17</v>
      </c>
      <c r="AN1685">
        <v>71.069999999999993</v>
      </c>
      <c r="AO1685">
        <v>689</v>
      </c>
      <c r="AP1685">
        <v>0</v>
      </c>
      <c r="AQ1685">
        <v>53</v>
      </c>
      <c r="AR1685">
        <v>0</v>
      </c>
      <c r="AS1685">
        <v>0</v>
      </c>
      <c r="AT1685">
        <v>87</v>
      </c>
      <c r="AU1685">
        <v>41</v>
      </c>
      <c r="AV1685">
        <v>1</v>
      </c>
      <c r="AW1685">
        <v>1</v>
      </c>
      <c r="AZ1685">
        <v>1</v>
      </c>
      <c r="BA1685">
        <v>26.39</v>
      </c>
      <c r="BB1685">
        <v>12.18</v>
      </c>
      <c r="BC1685">
        <v>3.7</v>
      </c>
      <c r="BD1685" t="s">
        <v>3</v>
      </c>
      <c r="BE1685" t="s">
        <v>3</v>
      </c>
      <c r="BF1685" t="s">
        <v>3</v>
      </c>
      <c r="BG1685" t="s">
        <v>3</v>
      </c>
      <c r="BH1685">
        <v>0</v>
      </c>
      <c r="BI1685">
        <v>1</v>
      </c>
      <c r="BJ1685" t="s">
        <v>133</v>
      </c>
      <c r="BM1685">
        <v>96</v>
      </c>
      <c r="BN1685">
        <v>0</v>
      </c>
      <c r="BO1685" t="s">
        <v>131</v>
      </c>
      <c r="BP1685">
        <v>1</v>
      </c>
      <c r="BQ1685">
        <v>30</v>
      </c>
      <c r="BR1685">
        <v>0</v>
      </c>
      <c r="BS1685">
        <v>26.39</v>
      </c>
      <c r="BT1685">
        <v>1</v>
      </c>
      <c r="BU1685">
        <v>1</v>
      </c>
      <c r="BV1685">
        <v>1</v>
      </c>
      <c r="BW1685">
        <v>1</v>
      </c>
      <c r="BX1685">
        <v>1</v>
      </c>
      <c r="BY1685" t="s">
        <v>3</v>
      </c>
      <c r="BZ1685">
        <v>87</v>
      </c>
      <c r="CA1685">
        <v>41</v>
      </c>
      <c r="CB1685" t="s">
        <v>3</v>
      </c>
      <c r="CE1685">
        <v>30</v>
      </c>
      <c r="CF1685">
        <v>0</v>
      </c>
      <c r="CG1685">
        <v>0</v>
      </c>
      <c r="CM1685">
        <v>0</v>
      </c>
      <c r="CN1685" t="s">
        <v>134</v>
      </c>
      <c r="CO1685">
        <v>0</v>
      </c>
      <c r="CP1685">
        <f t="shared" si="1534"/>
        <v>23305.37</v>
      </c>
      <c r="CQ1685">
        <f t="shared" si="1535"/>
        <v>2609.02</v>
      </c>
      <c r="CR1685">
        <f>(ROUND((ROUND((((ET1685*1.25))*AV1685*1),2)*BB1685),2)+ROUND((ROUND(((AE1685-((EU1685*1.25)))*AV1685*1),2)*BS1685),2))</f>
        <v>4067.63</v>
      </c>
      <c r="CS1685">
        <f t="shared" si="1537"/>
        <v>2344.4899999999998</v>
      </c>
      <c r="CT1685">
        <f t="shared" si="1538"/>
        <v>20910.12</v>
      </c>
      <c r="CU1685">
        <f t="shared" si="1539"/>
        <v>0</v>
      </c>
      <c r="CV1685">
        <f t="shared" si="1540"/>
        <v>60.949999999999996</v>
      </c>
      <c r="CW1685">
        <f t="shared" si="1541"/>
        <v>0</v>
      </c>
      <c r="CX1685">
        <f t="shared" si="1542"/>
        <v>0</v>
      </c>
      <c r="CY1685">
        <f t="shared" si="1543"/>
        <v>15368.497799999999</v>
      </c>
      <c r="CZ1685">
        <f t="shared" si="1544"/>
        <v>7242.625399999999</v>
      </c>
      <c r="DC1685" t="s">
        <v>3</v>
      </c>
      <c r="DD1685" t="s">
        <v>3</v>
      </c>
      <c r="DE1685" t="s">
        <v>135</v>
      </c>
      <c r="DF1685" t="s">
        <v>135</v>
      </c>
      <c r="DG1685" t="s">
        <v>136</v>
      </c>
      <c r="DH1685" t="s">
        <v>3</v>
      </c>
      <c r="DI1685" t="s">
        <v>136</v>
      </c>
      <c r="DJ1685" t="s">
        <v>135</v>
      </c>
      <c r="DK1685" t="s">
        <v>3</v>
      </c>
      <c r="DL1685" t="s">
        <v>3</v>
      </c>
      <c r="DM1685" t="s">
        <v>3</v>
      </c>
      <c r="DN1685">
        <v>104</v>
      </c>
      <c r="DO1685">
        <v>79</v>
      </c>
      <c r="DP1685">
        <v>1.087</v>
      </c>
      <c r="DQ1685">
        <v>1.0009999999999999</v>
      </c>
      <c r="DU1685">
        <v>1005</v>
      </c>
      <c r="DV1685" t="s">
        <v>22</v>
      </c>
      <c r="DW1685" t="s">
        <v>22</v>
      </c>
      <c r="DX1685">
        <v>100</v>
      </c>
      <c r="DZ1685" t="s">
        <v>3</v>
      </c>
      <c r="EA1685" t="s">
        <v>3</v>
      </c>
      <c r="EB1685" t="s">
        <v>3</v>
      </c>
      <c r="EC1685" t="s">
        <v>3</v>
      </c>
      <c r="EE1685">
        <v>54687522</v>
      </c>
      <c r="EF1685">
        <v>30</v>
      </c>
      <c r="EG1685" t="s">
        <v>137</v>
      </c>
      <c r="EH1685">
        <v>0</v>
      </c>
      <c r="EI1685" t="s">
        <v>3</v>
      </c>
      <c r="EJ1685">
        <v>1</v>
      </c>
      <c r="EK1685">
        <v>96</v>
      </c>
      <c r="EL1685" t="s">
        <v>138</v>
      </c>
      <c r="EM1685" t="s">
        <v>139</v>
      </c>
      <c r="EO1685" t="s">
        <v>140</v>
      </c>
      <c r="EQ1685">
        <v>0</v>
      </c>
      <c r="ER1685">
        <v>1661.31</v>
      </c>
      <c r="ES1685">
        <v>705.14</v>
      </c>
      <c r="ET1685">
        <v>267.17</v>
      </c>
      <c r="EU1685">
        <v>71.069999999999993</v>
      </c>
      <c r="EV1685">
        <v>689</v>
      </c>
      <c r="EW1685">
        <v>53</v>
      </c>
      <c r="EX1685">
        <v>0</v>
      </c>
      <c r="EY1685">
        <v>0</v>
      </c>
      <c r="FQ1685">
        <v>0</v>
      </c>
      <c r="FR1685">
        <f t="shared" si="1545"/>
        <v>0</v>
      </c>
      <c r="FS1685">
        <v>0</v>
      </c>
      <c r="FX1685">
        <v>104</v>
      </c>
      <c r="FY1685">
        <v>79</v>
      </c>
      <c r="GA1685" t="s">
        <v>3</v>
      </c>
      <c r="GD1685">
        <v>0</v>
      </c>
      <c r="GF1685">
        <v>1360606267</v>
      </c>
      <c r="GG1685">
        <v>2</v>
      </c>
      <c r="GH1685">
        <v>1</v>
      </c>
      <c r="GI1685">
        <v>3</v>
      </c>
      <c r="GJ1685">
        <v>0</v>
      </c>
      <c r="GK1685">
        <f>ROUND(R1685*(R12)/100,2)</f>
        <v>3168.91</v>
      </c>
      <c r="GL1685">
        <f t="shared" si="1546"/>
        <v>0</v>
      </c>
      <c r="GM1685">
        <f t="shared" si="1547"/>
        <v>49085.41</v>
      </c>
      <c r="GN1685">
        <f t="shared" si="1548"/>
        <v>49085.41</v>
      </c>
      <c r="GO1685">
        <f t="shared" si="1549"/>
        <v>0</v>
      </c>
      <c r="GP1685">
        <f t="shared" si="1550"/>
        <v>0</v>
      </c>
      <c r="GR1685">
        <v>0</v>
      </c>
      <c r="GS1685">
        <v>3</v>
      </c>
      <c r="GT1685">
        <v>0</v>
      </c>
      <c r="GU1685" t="s">
        <v>3</v>
      </c>
      <c r="GV1685">
        <f t="shared" si="1551"/>
        <v>0</v>
      </c>
      <c r="GW1685">
        <v>1</v>
      </c>
      <c r="GX1685">
        <f t="shared" si="1552"/>
        <v>0</v>
      </c>
      <c r="HA1685">
        <v>0</v>
      </c>
      <c r="HB1685">
        <v>0</v>
      </c>
      <c r="HC1685">
        <f t="shared" si="1553"/>
        <v>0</v>
      </c>
      <c r="HE1685" t="s">
        <v>3</v>
      </c>
      <c r="HF1685" t="s">
        <v>3</v>
      </c>
      <c r="HM1685" t="s">
        <v>3</v>
      </c>
      <c r="HN1685" t="s">
        <v>3</v>
      </c>
      <c r="HO1685" t="s">
        <v>3</v>
      </c>
      <c r="HP1685" t="s">
        <v>3</v>
      </c>
      <c r="HQ1685" t="s">
        <v>3</v>
      </c>
      <c r="IK1685">
        <v>0</v>
      </c>
    </row>
    <row r="1686" spans="1:245" x14ac:dyDescent="0.2">
      <c r="A1686">
        <v>18</v>
      </c>
      <c r="B1686">
        <v>1</v>
      </c>
      <c r="C1686">
        <v>801</v>
      </c>
      <c r="E1686" t="s">
        <v>141</v>
      </c>
      <c r="F1686" t="s">
        <v>142</v>
      </c>
      <c r="G1686" t="s">
        <v>282</v>
      </c>
      <c r="H1686" t="s">
        <v>143</v>
      </c>
      <c r="I1686">
        <f>I1685*J1686</f>
        <v>114.048</v>
      </c>
      <c r="J1686">
        <v>135</v>
      </c>
      <c r="K1686">
        <v>135</v>
      </c>
      <c r="O1686">
        <f t="shared" si="1516"/>
        <v>30045.33</v>
      </c>
      <c r="P1686">
        <f t="shared" si="1517"/>
        <v>30045.33</v>
      </c>
      <c r="Q1686">
        <f>(ROUND((ROUND(((ET1686)*AV1686*I1686),2)*BB1686),2)+ROUND((ROUND(((AE1686-(EU1686))*AV1686*I1686),2)*BS1686),2))</f>
        <v>0</v>
      </c>
      <c r="R1686">
        <f t="shared" si="1519"/>
        <v>0</v>
      </c>
      <c r="S1686">
        <f t="shared" si="1520"/>
        <v>0</v>
      </c>
      <c r="T1686">
        <f t="shared" si="1521"/>
        <v>0</v>
      </c>
      <c r="U1686">
        <f t="shared" si="1522"/>
        <v>0</v>
      </c>
      <c r="V1686">
        <f t="shared" si="1523"/>
        <v>0</v>
      </c>
      <c r="W1686">
        <f t="shared" si="1524"/>
        <v>0</v>
      </c>
      <c r="X1686">
        <f t="shared" si="1525"/>
        <v>0</v>
      </c>
      <c r="Y1686">
        <f t="shared" si="1526"/>
        <v>0</v>
      </c>
      <c r="AA1686">
        <v>55282325</v>
      </c>
      <c r="AB1686">
        <f t="shared" si="1527"/>
        <v>25.09</v>
      </c>
      <c r="AC1686">
        <f t="shared" si="1528"/>
        <v>25.09</v>
      </c>
      <c r="AD1686">
        <f>ROUND((((ET1686)-(EU1686))+AE1686),6)</f>
        <v>0</v>
      </c>
      <c r="AE1686">
        <f>ROUND((EU1686),6)</f>
        <v>0</v>
      </c>
      <c r="AF1686">
        <f>ROUND((EV1686),6)</f>
        <v>0</v>
      </c>
      <c r="AG1686">
        <f t="shared" si="1531"/>
        <v>0</v>
      </c>
      <c r="AH1686">
        <f>(EW1686)</f>
        <v>0</v>
      </c>
      <c r="AI1686">
        <f>(EX1686)</f>
        <v>0</v>
      </c>
      <c r="AJ1686">
        <f t="shared" si="1533"/>
        <v>0</v>
      </c>
      <c r="AK1686">
        <v>25.09</v>
      </c>
      <c r="AL1686">
        <v>25.09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1</v>
      </c>
      <c r="AW1686">
        <v>1</v>
      </c>
      <c r="AZ1686">
        <v>1</v>
      </c>
      <c r="BA1686">
        <v>1</v>
      </c>
      <c r="BB1686">
        <v>1</v>
      </c>
      <c r="BC1686">
        <v>10.5</v>
      </c>
      <c r="BD1686" t="s">
        <v>3</v>
      </c>
      <c r="BE1686" t="s">
        <v>3</v>
      </c>
      <c r="BF1686" t="s">
        <v>3</v>
      </c>
      <c r="BG1686" t="s">
        <v>3</v>
      </c>
      <c r="BH1686">
        <v>3</v>
      </c>
      <c r="BI1686">
        <v>1</v>
      </c>
      <c r="BJ1686" t="s">
        <v>144</v>
      </c>
      <c r="BM1686">
        <v>96</v>
      </c>
      <c r="BN1686">
        <v>0</v>
      </c>
      <c r="BO1686" t="s">
        <v>142</v>
      </c>
      <c r="BP1686">
        <v>1</v>
      </c>
      <c r="BQ1686">
        <v>30</v>
      </c>
      <c r="BR1686">
        <v>0</v>
      </c>
      <c r="BS1686">
        <v>1</v>
      </c>
      <c r="BT1686">
        <v>1</v>
      </c>
      <c r="BU1686">
        <v>1</v>
      </c>
      <c r="BV1686">
        <v>1</v>
      </c>
      <c r="BW1686">
        <v>1</v>
      </c>
      <c r="BX1686">
        <v>1</v>
      </c>
      <c r="BY1686" t="s">
        <v>3</v>
      </c>
      <c r="BZ1686">
        <v>0</v>
      </c>
      <c r="CA1686">
        <v>0</v>
      </c>
      <c r="CB1686" t="s">
        <v>3</v>
      </c>
      <c r="CE1686">
        <v>30</v>
      </c>
      <c r="CF1686">
        <v>0</v>
      </c>
      <c r="CG1686">
        <v>0</v>
      </c>
      <c r="CM1686">
        <v>0</v>
      </c>
      <c r="CN1686" t="s">
        <v>3</v>
      </c>
      <c r="CO1686">
        <v>0</v>
      </c>
      <c r="CP1686">
        <f t="shared" si="1534"/>
        <v>30045.33</v>
      </c>
      <c r="CQ1686">
        <f t="shared" si="1535"/>
        <v>263.45</v>
      </c>
      <c r="CR1686">
        <f>(ROUND((ROUND(((ET1686)*AV1686*1),2)*BB1686),2)+ROUND((ROUND(((AE1686-(EU1686))*AV1686*1),2)*BS1686),2))</f>
        <v>0</v>
      </c>
      <c r="CS1686">
        <f t="shared" si="1537"/>
        <v>0</v>
      </c>
      <c r="CT1686">
        <f t="shared" si="1538"/>
        <v>0</v>
      </c>
      <c r="CU1686">
        <f t="shared" si="1539"/>
        <v>0</v>
      </c>
      <c r="CV1686">
        <f t="shared" si="1540"/>
        <v>0</v>
      </c>
      <c r="CW1686">
        <f t="shared" si="1541"/>
        <v>0</v>
      </c>
      <c r="CX1686">
        <f t="shared" si="1542"/>
        <v>0</v>
      </c>
      <c r="CY1686">
        <f t="shared" si="1543"/>
        <v>0</v>
      </c>
      <c r="CZ1686">
        <f t="shared" si="1544"/>
        <v>0</v>
      </c>
      <c r="DC1686" t="s">
        <v>3</v>
      </c>
      <c r="DD1686" t="s">
        <v>3</v>
      </c>
      <c r="DE1686" t="s">
        <v>3</v>
      </c>
      <c r="DF1686" t="s">
        <v>3</v>
      </c>
      <c r="DG1686" t="s">
        <v>3</v>
      </c>
      <c r="DH1686" t="s">
        <v>3</v>
      </c>
      <c r="DI1686" t="s">
        <v>3</v>
      </c>
      <c r="DJ1686" t="s">
        <v>3</v>
      </c>
      <c r="DK1686" t="s">
        <v>3</v>
      </c>
      <c r="DL1686" t="s">
        <v>3</v>
      </c>
      <c r="DM1686" t="s">
        <v>3</v>
      </c>
      <c r="DN1686">
        <v>104</v>
      </c>
      <c r="DO1686">
        <v>79</v>
      </c>
      <c r="DP1686">
        <v>1.087</v>
      </c>
      <c r="DQ1686">
        <v>1.0009999999999999</v>
      </c>
      <c r="DU1686">
        <v>1005</v>
      </c>
      <c r="DV1686" t="s">
        <v>143</v>
      </c>
      <c r="DW1686" t="s">
        <v>143</v>
      </c>
      <c r="DX1686">
        <v>1</v>
      </c>
      <c r="DZ1686" t="s">
        <v>3</v>
      </c>
      <c r="EA1686" t="s">
        <v>3</v>
      </c>
      <c r="EB1686" t="s">
        <v>3</v>
      </c>
      <c r="EC1686" t="s">
        <v>3</v>
      </c>
      <c r="EE1686">
        <v>54687522</v>
      </c>
      <c r="EF1686">
        <v>30</v>
      </c>
      <c r="EG1686" t="s">
        <v>137</v>
      </c>
      <c r="EH1686">
        <v>0</v>
      </c>
      <c r="EI1686" t="s">
        <v>3</v>
      </c>
      <c r="EJ1686">
        <v>1</v>
      </c>
      <c r="EK1686">
        <v>96</v>
      </c>
      <c r="EL1686" t="s">
        <v>138</v>
      </c>
      <c r="EM1686" t="s">
        <v>139</v>
      </c>
      <c r="EO1686" t="s">
        <v>3</v>
      </c>
      <c r="EQ1686">
        <v>0</v>
      </c>
      <c r="ER1686">
        <v>25.09</v>
      </c>
      <c r="ES1686">
        <v>25.09</v>
      </c>
      <c r="ET1686">
        <v>0</v>
      </c>
      <c r="EU1686">
        <v>0</v>
      </c>
      <c r="EV1686">
        <v>0</v>
      </c>
      <c r="EW1686">
        <v>0</v>
      </c>
      <c r="EX1686">
        <v>0</v>
      </c>
      <c r="FQ1686">
        <v>0</v>
      </c>
      <c r="FR1686">
        <f t="shared" si="1545"/>
        <v>0</v>
      </c>
      <c r="FS1686">
        <v>0</v>
      </c>
      <c r="FX1686">
        <v>104</v>
      </c>
      <c r="FY1686">
        <v>79</v>
      </c>
      <c r="GA1686" t="s">
        <v>3</v>
      </c>
      <c r="GD1686">
        <v>0</v>
      </c>
      <c r="GF1686">
        <v>-1420146113</v>
      </c>
      <c r="GG1686">
        <v>2</v>
      </c>
      <c r="GH1686">
        <v>1</v>
      </c>
      <c r="GI1686">
        <v>3</v>
      </c>
      <c r="GJ1686">
        <v>0</v>
      </c>
      <c r="GK1686">
        <f>ROUND(R1686*(R12)/100,2)</f>
        <v>0</v>
      </c>
      <c r="GL1686">
        <f t="shared" si="1546"/>
        <v>0</v>
      </c>
      <c r="GM1686">
        <f t="shared" si="1547"/>
        <v>30045.33</v>
      </c>
      <c r="GN1686">
        <f t="shared" si="1548"/>
        <v>30045.33</v>
      </c>
      <c r="GO1686">
        <f t="shared" si="1549"/>
        <v>0</v>
      </c>
      <c r="GP1686">
        <f t="shared" si="1550"/>
        <v>0</v>
      </c>
      <c r="GR1686">
        <v>0</v>
      </c>
      <c r="GS1686">
        <v>3</v>
      </c>
      <c r="GT1686">
        <v>0</v>
      </c>
      <c r="GU1686" t="s">
        <v>3</v>
      </c>
      <c r="GV1686">
        <f t="shared" si="1551"/>
        <v>0</v>
      </c>
      <c r="GW1686">
        <v>1</v>
      </c>
      <c r="GX1686">
        <f t="shared" si="1552"/>
        <v>0</v>
      </c>
      <c r="HA1686">
        <v>0</v>
      </c>
      <c r="HB1686">
        <v>0</v>
      </c>
      <c r="HC1686">
        <f t="shared" si="1553"/>
        <v>0</v>
      </c>
      <c r="HE1686" t="s">
        <v>3</v>
      </c>
      <c r="HF1686" t="s">
        <v>3</v>
      </c>
      <c r="HM1686" t="s">
        <v>3</v>
      </c>
      <c r="HN1686" t="s">
        <v>3</v>
      </c>
      <c r="HO1686" t="s">
        <v>3</v>
      </c>
      <c r="HP1686" t="s">
        <v>3</v>
      </c>
      <c r="HQ1686" t="s">
        <v>3</v>
      </c>
      <c r="IK1686">
        <v>0</v>
      </c>
    </row>
    <row r="1687" spans="1:245" x14ac:dyDescent="0.2">
      <c r="A1687">
        <v>18</v>
      </c>
      <c r="B1687">
        <v>1</v>
      </c>
      <c r="C1687">
        <v>802</v>
      </c>
      <c r="E1687" t="s">
        <v>145</v>
      </c>
      <c r="F1687" t="s">
        <v>146</v>
      </c>
      <c r="G1687" t="s">
        <v>283</v>
      </c>
      <c r="H1687" t="s">
        <v>143</v>
      </c>
      <c r="I1687">
        <f>I1685*J1687</f>
        <v>111.76703999999998</v>
      </c>
      <c r="J1687">
        <v>132.29999999999998</v>
      </c>
      <c r="K1687">
        <v>132.30000000000001</v>
      </c>
      <c r="O1687">
        <f t="shared" si="1516"/>
        <v>27680.74</v>
      </c>
      <c r="P1687">
        <f t="shared" si="1517"/>
        <v>27680.74</v>
      </c>
      <c r="Q1687">
        <f>(ROUND((ROUND(((ET1687)*AV1687*I1687),2)*BB1687),2)+ROUND((ROUND(((AE1687-(EU1687))*AV1687*I1687),2)*BS1687),2))</f>
        <v>0</v>
      </c>
      <c r="R1687">
        <f t="shared" si="1519"/>
        <v>0</v>
      </c>
      <c r="S1687">
        <f t="shared" si="1520"/>
        <v>0</v>
      </c>
      <c r="T1687">
        <f t="shared" si="1521"/>
        <v>0</v>
      </c>
      <c r="U1687">
        <f t="shared" si="1522"/>
        <v>0</v>
      </c>
      <c r="V1687">
        <f t="shared" si="1523"/>
        <v>0</v>
      </c>
      <c r="W1687">
        <f t="shared" si="1524"/>
        <v>0</v>
      </c>
      <c r="X1687">
        <f t="shared" si="1525"/>
        <v>0</v>
      </c>
      <c r="Y1687">
        <f t="shared" si="1526"/>
        <v>0</v>
      </c>
      <c r="AA1687">
        <v>55282325</v>
      </c>
      <c r="AB1687">
        <f t="shared" si="1527"/>
        <v>23.06</v>
      </c>
      <c r="AC1687">
        <f t="shared" si="1528"/>
        <v>23.06</v>
      </c>
      <c r="AD1687">
        <f>ROUND((((ET1687)-(EU1687))+AE1687),6)</f>
        <v>0</v>
      </c>
      <c r="AE1687">
        <f>ROUND((EU1687),6)</f>
        <v>0</v>
      </c>
      <c r="AF1687">
        <f>ROUND((EV1687),6)</f>
        <v>0</v>
      </c>
      <c r="AG1687">
        <f t="shared" si="1531"/>
        <v>0</v>
      </c>
      <c r="AH1687">
        <f>(EW1687)</f>
        <v>0</v>
      </c>
      <c r="AI1687">
        <f>(EX1687)</f>
        <v>0</v>
      </c>
      <c r="AJ1687">
        <f t="shared" si="1533"/>
        <v>0</v>
      </c>
      <c r="AK1687">
        <v>23.06</v>
      </c>
      <c r="AL1687">
        <v>23.06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1</v>
      </c>
      <c r="AW1687">
        <v>1</v>
      </c>
      <c r="AZ1687">
        <v>1</v>
      </c>
      <c r="BA1687">
        <v>1</v>
      </c>
      <c r="BB1687">
        <v>1</v>
      </c>
      <c r="BC1687">
        <v>10.74</v>
      </c>
      <c r="BD1687" t="s">
        <v>3</v>
      </c>
      <c r="BE1687" t="s">
        <v>3</v>
      </c>
      <c r="BF1687" t="s">
        <v>3</v>
      </c>
      <c r="BG1687" t="s">
        <v>3</v>
      </c>
      <c r="BH1687">
        <v>3</v>
      </c>
      <c r="BI1687">
        <v>1</v>
      </c>
      <c r="BJ1687" t="s">
        <v>147</v>
      </c>
      <c r="BM1687">
        <v>96</v>
      </c>
      <c r="BN1687">
        <v>0</v>
      </c>
      <c r="BO1687" t="s">
        <v>146</v>
      </c>
      <c r="BP1687">
        <v>1</v>
      </c>
      <c r="BQ1687">
        <v>30</v>
      </c>
      <c r="BR1687">
        <v>0</v>
      </c>
      <c r="BS1687">
        <v>1</v>
      </c>
      <c r="BT1687">
        <v>1</v>
      </c>
      <c r="BU1687">
        <v>1</v>
      </c>
      <c r="BV1687">
        <v>1</v>
      </c>
      <c r="BW1687">
        <v>1</v>
      </c>
      <c r="BX1687">
        <v>1</v>
      </c>
      <c r="BY1687" t="s">
        <v>3</v>
      </c>
      <c r="BZ1687">
        <v>0</v>
      </c>
      <c r="CA1687">
        <v>0</v>
      </c>
      <c r="CB1687" t="s">
        <v>3</v>
      </c>
      <c r="CE1687">
        <v>30</v>
      </c>
      <c r="CF1687">
        <v>0</v>
      </c>
      <c r="CG1687">
        <v>0</v>
      </c>
      <c r="CM1687">
        <v>0</v>
      </c>
      <c r="CN1687" t="s">
        <v>3</v>
      </c>
      <c r="CO1687">
        <v>0</v>
      </c>
      <c r="CP1687">
        <f t="shared" si="1534"/>
        <v>27680.74</v>
      </c>
      <c r="CQ1687">
        <f t="shared" si="1535"/>
        <v>247.66</v>
      </c>
      <c r="CR1687">
        <f>(ROUND((ROUND(((ET1687)*AV1687*1),2)*BB1687),2)+ROUND((ROUND(((AE1687-(EU1687))*AV1687*1),2)*BS1687),2))</f>
        <v>0</v>
      </c>
      <c r="CS1687">
        <f t="shared" si="1537"/>
        <v>0</v>
      </c>
      <c r="CT1687">
        <f t="shared" si="1538"/>
        <v>0</v>
      </c>
      <c r="CU1687">
        <f t="shared" si="1539"/>
        <v>0</v>
      </c>
      <c r="CV1687">
        <f t="shared" si="1540"/>
        <v>0</v>
      </c>
      <c r="CW1687">
        <f t="shared" si="1541"/>
        <v>0</v>
      </c>
      <c r="CX1687">
        <f t="shared" si="1542"/>
        <v>0</v>
      </c>
      <c r="CY1687">
        <f t="shared" si="1543"/>
        <v>0</v>
      </c>
      <c r="CZ1687">
        <f t="shared" si="1544"/>
        <v>0</v>
      </c>
      <c r="DC1687" t="s">
        <v>3</v>
      </c>
      <c r="DD1687" t="s">
        <v>3</v>
      </c>
      <c r="DE1687" t="s">
        <v>3</v>
      </c>
      <c r="DF1687" t="s">
        <v>3</v>
      </c>
      <c r="DG1687" t="s">
        <v>3</v>
      </c>
      <c r="DH1687" t="s">
        <v>3</v>
      </c>
      <c r="DI1687" t="s">
        <v>3</v>
      </c>
      <c r="DJ1687" t="s">
        <v>3</v>
      </c>
      <c r="DK1687" t="s">
        <v>3</v>
      </c>
      <c r="DL1687" t="s">
        <v>3</v>
      </c>
      <c r="DM1687" t="s">
        <v>3</v>
      </c>
      <c r="DN1687">
        <v>104</v>
      </c>
      <c r="DO1687">
        <v>79</v>
      </c>
      <c r="DP1687">
        <v>1.087</v>
      </c>
      <c r="DQ1687">
        <v>1.0009999999999999</v>
      </c>
      <c r="DU1687">
        <v>1005</v>
      </c>
      <c r="DV1687" t="s">
        <v>143</v>
      </c>
      <c r="DW1687" t="s">
        <v>143</v>
      </c>
      <c r="DX1687">
        <v>1</v>
      </c>
      <c r="DZ1687" t="s">
        <v>3</v>
      </c>
      <c r="EA1687" t="s">
        <v>3</v>
      </c>
      <c r="EB1687" t="s">
        <v>3</v>
      </c>
      <c r="EC1687" t="s">
        <v>3</v>
      </c>
      <c r="EE1687">
        <v>54687522</v>
      </c>
      <c r="EF1687">
        <v>30</v>
      </c>
      <c r="EG1687" t="s">
        <v>137</v>
      </c>
      <c r="EH1687">
        <v>0</v>
      </c>
      <c r="EI1687" t="s">
        <v>3</v>
      </c>
      <c r="EJ1687">
        <v>1</v>
      </c>
      <c r="EK1687">
        <v>96</v>
      </c>
      <c r="EL1687" t="s">
        <v>138</v>
      </c>
      <c r="EM1687" t="s">
        <v>139</v>
      </c>
      <c r="EO1687" t="s">
        <v>3</v>
      </c>
      <c r="EQ1687">
        <v>0</v>
      </c>
      <c r="ER1687">
        <v>23.06</v>
      </c>
      <c r="ES1687">
        <v>23.06</v>
      </c>
      <c r="ET1687">
        <v>0</v>
      </c>
      <c r="EU1687">
        <v>0</v>
      </c>
      <c r="EV1687">
        <v>0</v>
      </c>
      <c r="EW1687">
        <v>0</v>
      </c>
      <c r="EX1687">
        <v>0</v>
      </c>
      <c r="FQ1687">
        <v>0</v>
      </c>
      <c r="FR1687">
        <f t="shared" si="1545"/>
        <v>0</v>
      </c>
      <c r="FS1687">
        <v>0</v>
      </c>
      <c r="FX1687">
        <v>104</v>
      </c>
      <c r="FY1687">
        <v>79</v>
      </c>
      <c r="GA1687" t="s">
        <v>3</v>
      </c>
      <c r="GD1687">
        <v>0</v>
      </c>
      <c r="GF1687">
        <v>-1577770690</v>
      </c>
      <c r="GG1687">
        <v>2</v>
      </c>
      <c r="GH1687">
        <v>1</v>
      </c>
      <c r="GI1687">
        <v>3</v>
      </c>
      <c r="GJ1687">
        <v>0</v>
      </c>
      <c r="GK1687">
        <f>ROUND(R1687*(R12)/100,2)</f>
        <v>0</v>
      </c>
      <c r="GL1687">
        <f t="shared" si="1546"/>
        <v>0</v>
      </c>
      <c r="GM1687">
        <f t="shared" si="1547"/>
        <v>27680.74</v>
      </c>
      <c r="GN1687">
        <f t="shared" si="1548"/>
        <v>27680.74</v>
      </c>
      <c r="GO1687">
        <f t="shared" si="1549"/>
        <v>0</v>
      </c>
      <c r="GP1687">
        <f t="shared" si="1550"/>
        <v>0</v>
      </c>
      <c r="GR1687">
        <v>0</v>
      </c>
      <c r="GS1687">
        <v>3</v>
      </c>
      <c r="GT1687">
        <v>0</v>
      </c>
      <c r="GU1687" t="s">
        <v>3</v>
      </c>
      <c r="GV1687">
        <f t="shared" si="1551"/>
        <v>0</v>
      </c>
      <c r="GW1687">
        <v>1</v>
      </c>
      <c r="GX1687">
        <f t="shared" si="1552"/>
        <v>0</v>
      </c>
      <c r="HA1687">
        <v>0</v>
      </c>
      <c r="HB1687">
        <v>0</v>
      </c>
      <c r="HC1687">
        <f t="shared" si="1553"/>
        <v>0</v>
      </c>
      <c r="HE1687" t="s">
        <v>3</v>
      </c>
      <c r="HF1687" t="s">
        <v>3</v>
      </c>
      <c r="HM1687" t="s">
        <v>3</v>
      </c>
      <c r="HN1687" t="s">
        <v>3</v>
      </c>
      <c r="HO1687" t="s">
        <v>3</v>
      </c>
      <c r="HP1687" t="s">
        <v>3</v>
      </c>
      <c r="HQ1687" t="s">
        <v>3</v>
      </c>
      <c r="IK1687">
        <v>0</v>
      </c>
    </row>
    <row r="1688" spans="1:245" x14ac:dyDescent="0.2">
      <c r="A1688">
        <v>17</v>
      </c>
      <c r="B1688">
        <v>1</v>
      </c>
      <c r="C1688">
        <f>ROW(SmtRes!A816)</f>
        <v>816</v>
      </c>
      <c r="D1688">
        <f>ROW(EtalonRes!A864)</f>
        <v>864</v>
      </c>
      <c r="E1688" t="s">
        <v>148</v>
      </c>
      <c r="F1688" t="s">
        <v>149</v>
      </c>
      <c r="G1688" t="s">
        <v>150</v>
      </c>
      <c r="H1688" t="s">
        <v>22</v>
      </c>
      <c r="I1688">
        <f>ROUND(0.35/100,9)</f>
        <v>3.5000000000000001E-3</v>
      </c>
      <c r="J1688">
        <v>0</v>
      </c>
      <c r="K1688">
        <f>ROUND(0.35/100,9)</f>
        <v>3.5000000000000001E-3</v>
      </c>
      <c r="O1688">
        <f t="shared" si="1516"/>
        <v>156.01</v>
      </c>
      <c r="P1688">
        <f t="shared" si="1517"/>
        <v>49.18</v>
      </c>
      <c r="Q1688">
        <f>(ROUND((ROUND((((ET1688*1.25))*AV1688*I1688),2)*BB1688),2)+ROUND((ROUND(((AE1688-((EU1688*1.25)))*AV1688*I1688),2)*BS1688),2))</f>
        <v>2.06</v>
      </c>
      <c r="R1688">
        <f t="shared" si="1519"/>
        <v>1.06</v>
      </c>
      <c r="S1688">
        <f t="shared" si="1520"/>
        <v>104.77</v>
      </c>
      <c r="T1688">
        <f t="shared" si="1521"/>
        <v>0</v>
      </c>
      <c r="U1688">
        <f t="shared" si="1522"/>
        <v>0.34212499999999996</v>
      </c>
      <c r="V1688">
        <f t="shared" si="1523"/>
        <v>0</v>
      </c>
      <c r="W1688">
        <f t="shared" si="1524"/>
        <v>0</v>
      </c>
      <c r="X1688">
        <f t="shared" si="1525"/>
        <v>91.15</v>
      </c>
      <c r="Y1688">
        <f t="shared" si="1526"/>
        <v>42.96</v>
      </c>
      <c r="AA1688">
        <v>55282325</v>
      </c>
      <c r="AB1688">
        <f t="shared" si="1527"/>
        <v>8404.3474999999999</v>
      </c>
      <c r="AC1688">
        <f t="shared" si="1528"/>
        <v>7205.92</v>
      </c>
      <c r="AD1688">
        <f>ROUND(((((ET1688*1.25))-((EU1688*1.25)))+AE1688),6)</f>
        <v>63.55</v>
      </c>
      <c r="AE1688">
        <f>ROUND(((EU1688*1.25)),6)</f>
        <v>10.012499999999999</v>
      </c>
      <c r="AF1688">
        <f>ROUND(((EV1688*1.15)),6)</f>
        <v>1134.8775000000001</v>
      </c>
      <c r="AG1688">
        <f t="shared" si="1531"/>
        <v>0</v>
      </c>
      <c r="AH1688">
        <f>((EW1688*1.15))</f>
        <v>97.749999999999986</v>
      </c>
      <c r="AI1688">
        <f>((EX1688*1.25))</f>
        <v>0</v>
      </c>
      <c r="AJ1688">
        <f t="shared" si="1533"/>
        <v>0</v>
      </c>
      <c r="AK1688">
        <v>8243.6200000000008</v>
      </c>
      <c r="AL1688">
        <v>7205.92</v>
      </c>
      <c r="AM1688">
        <v>50.84</v>
      </c>
      <c r="AN1688">
        <v>8.01</v>
      </c>
      <c r="AO1688">
        <v>986.85</v>
      </c>
      <c r="AP1688">
        <v>0</v>
      </c>
      <c r="AQ1688">
        <v>85</v>
      </c>
      <c r="AR1688">
        <v>0</v>
      </c>
      <c r="AS1688">
        <v>0</v>
      </c>
      <c r="AT1688">
        <v>87</v>
      </c>
      <c r="AU1688">
        <v>41</v>
      </c>
      <c r="AV1688">
        <v>1</v>
      </c>
      <c r="AW1688">
        <v>1</v>
      </c>
      <c r="AZ1688">
        <v>1</v>
      </c>
      <c r="BA1688">
        <v>26.39</v>
      </c>
      <c r="BB1688">
        <v>9.3800000000000008</v>
      </c>
      <c r="BC1688">
        <v>1.95</v>
      </c>
      <c r="BD1688" t="s">
        <v>3</v>
      </c>
      <c r="BE1688" t="s">
        <v>3</v>
      </c>
      <c r="BF1688" t="s">
        <v>3</v>
      </c>
      <c r="BG1688" t="s">
        <v>3</v>
      </c>
      <c r="BH1688">
        <v>0</v>
      </c>
      <c r="BI1688">
        <v>1</v>
      </c>
      <c r="BJ1688" t="s">
        <v>151</v>
      </c>
      <c r="BM1688">
        <v>96</v>
      </c>
      <c r="BN1688">
        <v>0</v>
      </c>
      <c r="BO1688" t="s">
        <v>149</v>
      </c>
      <c r="BP1688">
        <v>1</v>
      </c>
      <c r="BQ1688">
        <v>30</v>
      </c>
      <c r="BR1688">
        <v>0</v>
      </c>
      <c r="BS1688">
        <v>26.39</v>
      </c>
      <c r="BT1688">
        <v>1</v>
      </c>
      <c r="BU1688">
        <v>1</v>
      </c>
      <c r="BV1688">
        <v>1</v>
      </c>
      <c r="BW1688">
        <v>1</v>
      </c>
      <c r="BX1688">
        <v>1</v>
      </c>
      <c r="BY1688" t="s">
        <v>3</v>
      </c>
      <c r="BZ1688">
        <v>87</v>
      </c>
      <c r="CA1688">
        <v>41</v>
      </c>
      <c r="CB1688" t="s">
        <v>3</v>
      </c>
      <c r="CE1688">
        <v>30</v>
      </c>
      <c r="CF1688">
        <v>0</v>
      </c>
      <c r="CG1688">
        <v>0</v>
      </c>
      <c r="CM1688">
        <v>0</v>
      </c>
      <c r="CN1688" t="s">
        <v>134</v>
      </c>
      <c r="CO1688">
        <v>0</v>
      </c>
      <c r="CP1688">
        <f t="shared" si="1534"/>
        <v>156.01</v>
      </c>
      <c r="CQ1688">
        <f t="shared" si="1535"/>
        <v>14051.54</v>
      </c>
      <c r="CR1688">
        <f>(ROUND((ROUND((((ET1688*1.25))*AV1688*1),2)*BB1688),2)+ROUND((ROUND(((AE1688-((EU1688*1.25)))*AV1688*1),2)*BS1688),2))</f>
        <v>596.1</v>
      </c>
      <c r="CS1688">
        <f t="shared" si="1537"/>
        <v>264.16000000000003</v>
      </c>
      <c r="CT1688">
        <f t="shared" si="1538"/>
        <v>29949.48</v>
      </c>
      <c r="CU1688">
        <f t="shared" si="1539"/>
        <v>0</v>
      </c>
      <c r="CV1688">
        <f t="shared" si="1540"/>
        <v>97.749999999999986</v>
      </c>
      <c r="CW1688">
        <f t="shared" si="1541"/>
        <v>0</v>
      </c>
      <c r="CX1688">
        <f t="shared" si="1542"/>
        <v>0</v>
      </c>
      <c r="CY1688">
        <f t="shared" si="1543"/>
        <v>91.149900000000002</v>
      </c>
      <c r="CZ1688">
        <f t="shared" si="1544"/>
        <v>42.955699999999993</v>
      </c>
      <c r="DC1688" t="s">
        <v>3</v>
      </c>
      <c r="DD1688" t="s">
        <v>3</v>
      </c>
      <c r="DE1688" t="s">
        <v>135</v>
      </c>
      <c r="DF1688" t="s">
        <v>135</v>
      </c>
      <c r="DG1688" t="s">
        <v>136</v>
      </c>
      <c r="DH1688" t="s">
        <v>3</v>
      </c>
      <c r="DI1688" t="s">
        <v>136</v>
      </c>
      <c r="DJ1688" t="s">
        <v>135</v>
      </c>
      <c r="DK1688" t="s">
        <v>3</v>
      </c>
      <c r="DL1688" t="s">
        <v>3</v>
      </c>
      <c r="DM1688" t="s">
        <v>3</v>
      </c>
      <c r="DN1688">
        <v>104</v>
      </c>
      <c r="DO1688">
        <v>79</v>
      </c>
      <c r="DP1688">
        <v>1.087</v>
      </c>
      <c r="DQ1688">
        <v>1.0009999999999999</v>
      </c>
      <c r="DU1688">
        <v>1005</v>
      </c>
      <c r="DV1688" t="s">
        <v>22</v>
      </c>
      <c r="DW1688" t="s">
        <v>22</v>
      </c>
      <c r="DX1688">
        <v>100</v>
      </c>
      <c r="DZ1688" t="s">
        <v>3</v>
      </c>
      <c r="EA1688" t="s">
        <v>3</v>
      </c>
      <c r="EB1688" t="s">
        <v>3</v>
      </c>
      <c r="EC1688" t="s">
        <v>3</v>
      </c>
      <c r="EE1688">
        <v>54687522</v>
      </c>
      <c r="EF1688">
        <v>30</v>
      </c>
      <c r="EG1688" t="s">
        <v>137</v>
      </c>
      <c r="EH1688">
        <v>0</v>
      </c>
      <c r="EI1688" t="s">
        <v>3</v>
      </c>
      <c r="EJ1688">
        <v>1</v>
      </c>
      <c r="EK1688">
        <v>96</v>
      </c>
      <c r="EL1688" t="s">
        <v>138</v>
      </c>
      <c r="EM1688" t="s">
        <v>139</v>
      </c>
      <c r="EO1688" t="s">
        <v>140</v>
      </c>
      <c r="EQ1688">
        <v>0</v>
      </c>
      <c r="ER1688">
        <v>8243.6200000000008</v>
      </c>
      <c r="ES1688">
        <v>7205.92</v>
      </c>
      <c r="ET1688">
        <v>50.84</v>
      </c>
      <c r="EU1688">
        <v>8.01</v>
      </c>
      <c r="EV1688">
        <v>986.85</v>
      </c>
      <c r="EW1688">
        <v>85</v>
      </c>
      <c r="EX1688">
        <v>0</v>
      </c>
      <c r="EY1688">
        <v>0</v>
      </c>
      <c r="FQ1688">
        <v>0</v>
      </c>
      <c r="FR1688">
        <f t="shared" si="1545"/>
        <v>0</v>
      </c>
      <c r="FS1688">
        <v>0</v>
      </c>
      <c r="FX1688">
        <v>104</v>
      </c>
      <c r="FY1688">
        <v>79</v>
      </c>
      <c r="GA1688" t="s">
        <v>3</v>
      </c>
      <c r="GD1688">
        <v>0</v>
      </c>
      <c r="GF1688">
        <v>-191319278</v>
      </c>
      <c r="GG1688">
        <v>2</v>
      </c>
      <c r="GH1688">
        <v>1</v>
      </c>
      <c r="GI1688">
        <v>3</v>
      </c>
      <c r="GJ1688">
        <v>0</v>
      </c>
      <c r="GK1688">
        <f>ROUND(R1688*(R12)/100,2)</f>
        <v>1.7</v>
      </c>
      <c r="GL1688">
        <f t="shared" si="1546"/>
        <v>0</v>
      </c>
      <c r="GM1688">
        <f t="shared" si="1547"/>
        <v>291.82</v>
      </c>
      <c r="GN1688">
        <f t="shared" si="1548"/>
        <v>291.82</v>
      </c>
      <c r="GO1688">
        <f t="shared" si="1549"/>
        <v>0</v>
      </c>
      <c r="GP1688">
        <f t="shared" si="1550"/>
        <v>0</v>
      </c>
      <c r="GR1688">
        <v>0</v>
      </c>
      <c r="GS1688">
        <v>3</v>
      </c>
      <c r="GT1688">
        <v>0</v>
      </c>
      <c r="GU1688" t="s">
        <v>3</v>
      </c>
      <c r="GV1688">
        <f t="shared" si="1551"/>
        <v>0</v>
      </c>
      <c r="GW1688">
        <v>1</v>
      </c>
      <c r="GX1688">
        <f t="shared" si="1552"/>
        <v>0</v>
      </c>
      <c r="HA1688">
        <v>0</v>
      </c>
      <c r="HB1688">
        <v>0</v>
      </c>
      <c r="HC1688">
        <f t="shared" si="1553"/>
        <v>0</v>
      </c>
      <c r="HE1688" t="s">
        <v>3</v>
      </c>
      <c r="HF1688" t="s">
        <v>3</v>
      </c>
      <c r="HM1688" t="s">
        <v>3</v>
      </c>
      <c r="HN1688" t="s">
        <v>3</v>
      </c>
      <c r="HO1688" t="s">
        <v>3</v>
      </c>
      <c r="HP1688" t="s">
        <v>3</v>
      </c>
      <c r="HQ1688" t="s">
        <v>3</v>
      </c>
      <c r="IK1688">
        <v>0</v>
      </c>
    </row>
    <row r="1689" spans="1:245" x14ac:dyDescent="0.2">
      <c r="A1689">
        <v>18</v>
      </c>
      <c r="B1689">
        <v>1</v>
      </c>
      <c r="C1689">
        <v>811</v>
      </c>
      <c r="E1689" t="s">
        <v>152</v>
      </c>
      <c r="F1689" t="s">
        <v>142</v>
      </c>
      <c r="G1689" t="s">
        <v>282</v>
      </c>
      <c r="H1689" t="s">
        <v>143</v>
      </c>
      <c r="I1689">
        <f>I1688*J1689</f>
        <v>0.472605</v>
      </c>
      <c r="J1689">
        <v>135.03</v>
      </c>
      <c r="K1689">
        <v>135.03</v>
      </c>
      <c r="O1689">
        <f t="shared" si="1516"/>
        <v>124.53</v>
      </c>
      <c r="P1689">
        <f t="shared" si="1517"/>
        <v>124.53</v>
      </c>
      <c r="Q1689">
        <f>(ROUND((ROUND(((ET1689)*AV1689*I1689),2)*BB1689),2)+ROUND((ROUND(((AE1689-(EU1689))*AV1689*I1689),2)*BS1689),2))</f>
        <v>0</v>
      </c>
      <c r="R1689">
        <f t="shared" si="1519"/>
        <v>0</v>
      </c>
      <c r="S1689">
        <f t="shared" si="1520"/>
        <v>0</v>
      </c>
      <c r="T1689">
        <f t="shared" si="1521"/>
        <v>0</v>
      </c>
      <c r="U1689">
        <f t="shared" si="1522"/>
        <v>0</v>
      </c>
      <c r="V1689">
        <f t="shared" si="1523"/>
        <v>0</v>
      </c>
      <c r="W1689">
        <f t="shared" si="1524"/>
        <v>0</v>
      </c>
      <c r="X1689">
        <f t="shared" si="1525"/>
        <v>0</v>
      </c>
      <c r="Y1689">
        <f t="shared" si="1526"/>
        <v>0</v>
      </c>
      <c r="AA1689">
        <v>55282325</v>
      </c>
      <c r="AB1689">
        <f t="shared" si="1527"/>
        <v>25.09</v>
      </c>
      <c r="AC1689">
        <f t="shared" si="1528"/>
        <v>25.09</v>
      </c>
      <c r="AD1689">
        <f>ROUND((((ET1689)-(EU1689))+AE1689),6)</f>
        <v>0</v>
      </c>
      <c r="AE1689">
        <f>ROUND((EU1689),6)</f>
        <v>0</v>
      </c>
      <c r="AF1689">
        <f>ROUND((EV1689),6)</f>
        <v>0</v>
      </c>
      <c r="AG1689">
        <f t="shared" si="1531"/>
        <v>0</v>
      </c>
      <c r="AH1689">
        <f>(EW1689)</f>
        <v>0</v>
      </c>
      <c r="AI1689">
        <f>(EX1689)</f>
        <v>0</v>
      </c>
      <c r="AJ1689">
        <f t="shared" si="1533"/>
        <v>0</v>
      </c>
      <c r="AK1689">
        <v>25.09</v>
      </c>
      <c r="AL1689">
        <v>25.09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1</v>
      </c>
      <c r="AW1689">
        <v>1</v>
      </c>
      <c r="AZ1689">
        <v>1</v>
      </c>
      <c r="BA1689">
        <v>1</v>
      </c>
      <c r="BB1689">
        <v>1</v>
      </c>
      <c r="BC1689">
        <v>10.5</v>
      </c>
      <c r="BD1689" t="s">
        <v>3</v>
      </c>
      <c r="BE1689" t="s">
        <v>3</v>
      </c>
      <c r="BF1689" t="s">
        <v>3</v>
      </c>
      <c r="BG1689" t="s">
        <v>3</v>
      </c>
      <c r="BH1689">
        <v>3</v>
      </c>
      <c r="BI1689">
        <v>1</v>
      </c>
      <c r="BJ1689" t="s">
        <v>144</v>
      </c>
      <c r="BM1689">
        <v>96</v>
      </c>
      <c r="BN1689">
        <v>0</v>
      </c>
      <c r="BO1689" t="s">
        <v>142</v>
      </c>
      <c r="BP1689">
        <v>1</v>
      </c>
      <c r="BQ1689">
        <v>30</v>
      </c>
      <c r="BR1689">
        <v>0</v>
      </c>
      <c r="BS1689">
        <v>1</v>
      </c>
      <c r="BT1689">
        <v>1</v>
      </c>
      <c r="BU1689">
        <v>1</v>
      </c>
      <c r="BV1689">
        <v>1</v>
      </c>
      <c r="BW1689">
        <v>1</v>
      </c>
      <c r="BX1689">
        <v>1</v>
      </c>
      <c r="BY1689" t="s">
        <v>3</v>
      </c>
      <c r="BZ1689">
        <v>0</v>
      </c>
      <c r="CA1689">
        <v>0</v>
      </c>
      <c r="CB1689" t="s">
        <v>3</v>
      </c>
      <c r="CE1689">
        <v>30</v>
      </c>
      <c r="CF1689">
        <v>0</v>
      </c>
      <c r="CG1689">
        <v>0</v>
      </c>
      <c r="CM1689">
        <v>0</v>
      </c>
      <c r="CN1689" t="s">
        <v>3</v>
      </c>
      <c r="CO1689">
        <v>0</v>
      </c>
      <c r="CP1689">
        <f t="shared" si="1534"/>
        <v>124.53</v>
      </c>
      <c r="CQ1689">
        <f t="shared" si="1535"/>
        <v>263.45</v>
      </c>
      <c r="CR1689">
        <f>(ROUND((ROUND(((ET1689)*AV1689*1),2)*BB1689),2)+ROUND((ROUND(((AE1689-(EU1689))*AV1689*1),2)*BS1689),2))</f>
        <v>0</v>
      </c>
      <c r="CS1689">
        <f t="shared" si="1537"/>
        <v>0</v>
      </c>
      <c r="CT1689">
        <f t="shared" si="1538"/>
        <v>0</v>
      </c>
      <c r="CU1689">
        <f t="shared" si="1539"/>
        <v>0</v>
      </c>
      <c r="CV1689">
        <f t="shared" si="1540"/>
        <v>0</v>
      </c>
      <c r="CW1689">
        <f t="shared" si="1541"/>
        <v>0</v>
      </c>
      <c r="CX1689">
        <f t="shared" si="1542"/>
        <v>0</v>
      </c>
      <c r="CY1689">
        <f t="shared" si="1543"/>
        <v>0</v>
      </c>
      <c r="CZ1689">
        <f t="shared" si="1544"/>
        <v>0</v>
      </c>
      <c r="DC1689" t="s">
        <v>3</v>
      </c>
      <c r="DD1689" t="s">
        <v>3</v>
      </c>
      <c r="DE1689" t="s">
        <v>3</v>
      </c>
      <c r="DF1689" t="s">
        <v>3</v>
      </c>
      <c r="DG1689" t="s">
        <v>3</v>
      </c>
      <c r="DH1689" t="s">
        <v>3</v>
      </c>
      <c r="DI1689" t="s">
        <v>3</v>
      </c>
      <c r="DJ1689" t="s">
        <v>3</v>
      </c>
      <c r="DK1689" t="s">
        <v>3</v>
      </c>
      <c r="DL1689" t="s">
        <v>3</v>
      </c>
      <c r="DM1689" t="s">
        <v>3</v>
      </c>
      <c r="DN1689">
        <v>104</v>
      </c>
      <c r="DO1689">
        <v>79</v>
      </c>
      <c r="DP1689">
        <v>1.087</v>
      </c>
      <c r="DQ1689">
        <v>1.0009999999999999</v>
      </c>
      <c r="DU1689">
        <v>1005</v>
      </c>
      <c r="DV1689" t="s">
        <v>143</v>
      </c>
      <c r="DW1689" t="s">
        <v>143</v>
      </c>
      <c r="DX1689">
        <v>1</v>
      </c>
      <c r="DZ1689" t="s">
        <v>3</v>
      </c>
      <c r="EA1689" t="s">
        <v>3</v>
      </c>
      <c r="EB1689" t="s">
        <v>3</v>
      </c>
      <c r="EC1689" t="s">
        <v>3</v>
      </c>
      <c r="EE1689">
        <v>54687522</v>
      </c>
      <c r="EF1689">
        <v>30</v>
      </c>
      <c r="EG1689" t="s">
        <v>137</v>
      </c>
      <c r="EH1689">
        <v>0</v>
      </c>
      <c r="EI1689" t="s">
        <v>3</v>
      </c>
      <c r="EJ1689">
        <v>1</v>
      </c>
      <c r="EK1689">
        <v>96</v>
      </c>
      <c r="EL1689" t="s">
        <v>138</v>
      </c>
      <c r="EM1689" t="s">
        <v>139</v>
      </c>
      <c r="EO1689" t="s">
        <v>3</v>
      </c>
      <c r="EQ1689">
        <v>0</v>
      </c>
      <c r="ER1689">
        <v>25.09</v>
      </c>
      <c r="ES1689">
        <v>25.09</v>
      </c>
      <c r="ET1689">
        <v>0</v>
      </c>
      <c r="EU1689">
        <v>0</v>
      </c>
      <c r="EV1689">
        <v>0</v>
      </c>
      <c r="EW1689">
        <v>0</v>
      </c>
      <c r="EX1689">
        <v>0</v>
      </c>
      <c r="FQ1689">
        <v>0</v>
      </c>
      <c r="FR1689">
        <f t="shared" si="1545"/>
        <v>0</v>
      </c>
      <c r="FS1689">
        <v>0</v>
      </c>
      <c r="FX1689">
        <v>104</v>
      </c>
      <c r="FY1689">
        <v>79</v>
      </c>
      <c r="GA1689" t="s">
        <v>3</v>
      </c>
      <c r="GD1689">
        <v>0</v>
      </c>
      <c r="GF1689">
        <v>-1420146113</v>
      </c>
      <c r="GG1689">
        <v>2</v>
      </c>
      <c r="GH1689">
        <v>1</v>
      </c>
      <c r="GI1689">
        <v>3</v>
      </c>
      <c r="GJ1689">
        <v>0</v>
      </c>
      <c r="GK1689">
        <f>ROUND(R1689*(R12)/100,2)</f>
        <v>0</v>
      </c>
      <c r="GL1689">
        <f t="shared" si="1546"/>
        <v>0</v>
      </c>
      <c r="GM1689">
        <f t="shared" si="1547"/>
        <v>124.53</v>
      </c>
      <c r="GN1689">
        <f t="shared" si="1548"/>
        <v>124.53</v>
      </c>
      <c r="GO1689">
        <f t="shared" si="1549"/>
        <v>0</v>
      </c>
      <c r="GP1689">
        <f t="shared" si="1550"/>
        <v>0</v>
      </c>
      <c r="GR1689">
        <v>0</v>
      </c>
      <c r="GS1689">
        <v>3</v>
      </c>
      <c r="GT1689">
        <v>0</v>
      </c>
      <c r="GU1689" t="s">
        <v>3</v>
      </c>
      <c r="GV1689">
        <f t="shared" si="1551"/>
        <v>0</v>
      </c>
      <c r="GW1689">
        <v>1</v>
      </c>
      <c r="GX1689">
        <f t="shared" si="1552"/>
        <v>0</v>
      </c>
      <c r="HA1689">
        <v>0</v>
      </c>
      <c r="HB1689">
        <v>0</v>
      </c>
      <c r="HC1689">
        <f t="shared" si="1553"/>
        <v>0</v>
      </c>
      <c r="HE1689" t="s">
        <v>3</v>
      </c>
      <c r="HF1689" t="s">
        <v>3</v>
      </c>
      <c r="HM1689" t="s">
        <v>3</v>
      </c>
      <c r="HN1689" t="s">
        <v>3</v>
      </c>
      <c r="HO1689" t="s">
        <v>3</v>
      </c>
      <c r="HP1689" t="s">
        <v>3</v>
      </c>
      <c r="HQ1689" t="s">
        <v>3</v>
      </c>
      <c r="IK1689">
        <v>0</v>
      </c>
    </row>
    <row r="1690" spans="1:245" x14ac:dyDescent="0.2">
      <c r="A1690">
        <v>18</v>
      </c>
      <c r="B1690">
        <v>1</v>
      </c>
      <c r="C1690">
        <v>812</v>
      </c>
      <c r="E1690" t="s">
        <v>153</v>
      </c>
      <c r="F1690" t="s">
        <v>146</v>
      </c>
      <c r="G1690" t="s">
        <v>283</v>
      </c>
      <c r="H1690" t="s">
        <v>143</v>
      </c>
      <c r="I1690">
        <f>I1688*J1690</f>
        <v>0.21094499999999999</v>
      </c>
      <c r="J1690">
        <v>60.269999999999996</v>
      </c>
      <c r="K1690">
        <v>60.27</v>
      </c>
      <c r="O1690">
        <f t="shared" si="1516"/>
        <v>52.2</v>
      </c>
      <c r="P1690">
        <f t="shared" si="1517"/>
        <v>52.2</v>
      </c>
      <c r="Q1690">
        <f>(ROUND((ROUND(((ET1690)*AV1690*I1690),2)*BB1690),2)+ROUND((ROUND(((AE1690-(EU1690))*AV1690*I1690),2)*BS1690),2))</f>
        <v>0</v>
      </c>
      <c r="R1690">
        <f t="shared" si="1519"/>
        <v>0</v>
      </c>
      <c r="S1690">
        <f t="shared" si="1520"/>
        <v>0</v>
      </c>
      <c r="T1690">
        <f t="shared" si="1521"/>
        <v>0</v>
      </c>
      <c r="U1690">
        <f t="shared" si="1522"/>
        <v>0</v>
      </c>
      <c r="V1690">
        <f t="shared" si="1523"/>
        <v>0</v>
      </c>
      <c r="W1690">
        <f t="shared" si="1524"/>
        <v>0</v>
      </c>
      <c r="X1690">
        <f t="shared" si="1525"/>
        <v>0</v>
      </c>
      <c r="Y1690">
        <f t="shared" si="1526"/>
        <v>0</v>
      </c>
      <c r="AA1690">
        <v>55282325</v>
      </c>
      <c r="AB1690">
        <f t="shared" si="1527"/>
        <v>23.06</v>
      </c>
      <c r="AC1690">
        <f t="shared" si="1528"/>
        <v>23.06</v>
      </c>
      <c r="AD1690">
        <f>ROUND((((ET1690)-(EU1690))+AE1690),6)</f>
        <v>0</v>
      </c>
      <c r="AE1690">
        <f>ROUND((EU1690),6)</f>
        <v>0</v>
      </c>
      <c r="AF1690">
        <f>ROUND((EV1690),6)</f>
        <v>0</v>
      </c>
      <c r="AG1690">
        <f t="shared" si="1531"/>
        <v>0</v>
      </c>
      <c r="AH1690">
        <f>(EW1690)</f>
        <v>0</v>
      </c>
      <c r="AI1690">
        <f>(EX1690)</f>
        <v>0</v>
      </c>
      <c r="AJ1690">
        <f t="shared" si="1533"/>
        <v>0</v>
      </c>
      <c r="AK1690">
        <v>23.06</v>
      </c>
      <c r="AL1690">
        <v>23.06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1</v>
      </c>
      <c r="AW1690">
        <v>1</v>
      </c>
      <c r="AZ1690">
        <v>1</v>
      </c>
      <c r="BA1690">
        <v>1</v>
      </c>
      <c r="BB1690">
        <v>1</v>
      </c>
      <c r="BC1690">
        <v>10.74</v>
      </c>
      <c r="BD1690" t="s">
        <v>3</v>
      </c>
      <c r="BE1690" t="s">
        <v>3</v>
      </c>
      <c r="BF1690" t="s">
        <v>3</v>
      </c>
      <c r="BG1690" t="s">
        <v>3</v>
      </c>
      <c r="BH1690">
        <v>3</v>
      </c>
      <c r="BI1690">
        <v>1</v>
      </c>
      <c r="BJ1690" t="s">
        <v>147</v>
      </c>
      <c r="BM1690">
        <v>96</v>
      </c>
      <c r="BN1690">
        <v>0</v>
      </c>
      <c r="BO1690" t="s">
        <v>146</v>
      </c>
      <c r="BP1690">
        <v>1</v>
      </c>
      <c r="BQ1690">
        <v>30</v>
      </c>
      <c r="BR1690">
        <v>0</v>
      </c>
      <c r="BS1690">
        <v>1</v>
      </c>
      <c r="BT1690">
        <v>1</v>
      </c>
      <c r="BU1690">
        <v>1</v>
      </c>
      <c r="BV1690">
        <v>1</v>
      </c>
      <c r="BW1690">
        <v>1</v>
      </c>
      <c r="BX1690">
        <v>1</v>
      </c>
      <c r="BY1690" t="s">
        <v>3</v>
      </c>
      <c r="BZ1690">
        <v>0</v>
      </c>
      <c r="CA1690">
        <v>0</v>
      </c>
      <c r="CB1690" t="s">
        <v>3</v>
      </c>
      <c r="CE1690">
        <v>30</v>
      </c>
      <c r="CF1690">
        <v>0</v>
      </c>
      <c r="CG1690">
        <v>0</v>
      </c>
      <c r="CM1690">
        <v>0</v>
      </c>
      <c r="CN1690" t="s">
        <v>3</v>
      </c>
      <c r="CO1690">
        <v>0</v>
      </c>
      <c r="CP1690">
        <f t="shared" si="1534"/>
        <v>52.2</v>
      </c>
      <c r="CQ1690">
        <f t="shared" si="1535"/>
        <v>247.66</v>
      </c>
      <c r="CR1690">
        <f>(ROUND((ROUND(((ET1690)*AV1690*1),2)*BB1690),2)+ROUND((ROUND(((AE1690-(EU1690))*AV1690*1),2)*BS1690),2))</f>
        <v>0</v>
      </c>
      <c r="CS1690">
        <f t="shared" si="1537"/>
        <v>0</v>
      </c>
      <c r="CT1690">
        <f t="shared" si="1538"/>
        <v>0</v>
      </c>
      <c r="CU1690">
        <f t="shared" si="1539"/>
        <v>0</v>
      </c>
      <c r="CV1690">
        <f t="shared" si="1540"/>
        <v>0</v>
      </c>
      <c r="CW1690">
        <f t="shared" si="1541"/>
        <v>0</v>
      </c>
      <c r="CX1690">
        <f t="shared" si="1542"/>
        <v>0</v>
      </c>
      <c r="CY1690">
        <f t="shared" si="1543"/>
        <v>0</v>
      </c>
      <c r="CZ1690">
        <f t="shared" si="1544"/>
        <v>0</v>
      </c>
      <c r="DC1690" t="s">
        <v>3</v>
      </c>
      <c r="DD1690" t="s">
        <v>3</v>
      </c>
      <c r="DE1690" t="s">
        <v>3</v>
      </c>
      <c r="DF1690" t="s">
        <v>3</v>
      </c>
      <c r="DG1690" t="s">
        <v>3</v>
      </c>
      <c r="DH1690" t="s">
        <v>3</v>
      </c>
      <c r="DI1690" t="s">
        <v>3</v>
      </c>
      <c r="DJ1690" t="s">
        <v>3</v>
      </c>
      <c r="DK1690" t="s">
        <v>3</v>
      </c>
      <c r="DL1690" t="s">
        <v>3</v>
      </c>
      <c r="DM1690" t="s">
        <v>3</v>
      </c>
      <c r="DN1690">
        <v>104</v>
      </c>
      <c r="DO1690">
        <v>79</v>
      </c>
      <c r="DP1690">
        <v>1.087</v>
      </c>
      <c r="DQ1690">
        <v>1.0009999999999999</v>
      </c>
      <c r="DU1690">
        <v>1005</v>
      </c>
      <c r="DV1690" t="s">
        <v>143</v>
      </c>
      <c r="DW1690" t="s">
        <v>143</v>
      </c>
      <c r="DX1690">
        <v>1</v>
      </c>
      <c r="DZ1690" t="s">
        <v>3</v>
      </c>
      <c r="EA1690" t="s">
        <v>3</v>
      </c>
      <c r="EB1690" t="s">
        <v>3</v>
      </c>
      <c r="EC1690" t="s">
        <v>3</v>
      </c>
      <c r="EE1690">
        <v>54687522</v>
      </c>
      <c r="EF1690">
        <v>30</v>
      </c>
      <c r="EG1690" t="s">
        <v>137</v>
      </c>
      <c r="EH1690">
        <v>0</v>
      </c>
      <c r="EI1690" t="s">
        <v>3</v>
      </c>
      <c r="EJ1690">
        <v>1</v>
      </c>
      <c r="EK1690">
        <v>96</v>
      </c>
      <c r="EL1690" t="s">
        <v>138</v>
      </c>
      <c r="EM1690" t="s">
        <v>139</v>
      </c>
      <c r="EO1690" t="s">
        <v>3</v>
      </c>
      <c r="EQ1690">
        <v>0</v>
      </c>
      <c r="ER1690">
        <v>23.06</v>
      </c>
      <c r="ES1690">
        <v>23.06</v>
      </c>
      <c r="ET1690">
        <v>0</v>
      </c>
      <c r="EU1690">
        <v>0</v>
      </c>
      <c r="EV1690">
        <v>0</v>
      </c>
      <c r="EW1690">
        <v>0</v>
      </c>
      <c r="EX1690">
        <v>0</v>
      </c>
      <c r="FQ1690">
        <v>0</v>
      </c>
      <c r="FR1690">
        <f t="shared" si="1545"/>
        <v>0</v>
      </c>
      <c r="FS1690">
        <v>0</v>
      </c>
      <c r="FX1690">
        <v>104</v>
      </c>
      <c r="FY1690">
        <v>79</v>
      </c>
      <c r="GA1690" t="s">
        <v>3</v>
      </c>
      <c r="GD1690">
        <v>0</v>
      </c>
      <c r="GF1690">
        <v>-1577770690</v>
      </c>
      <c r="GG1690">
        <v>2</v>
      </c>
      <c r="GH1690">
        <v>1</v>
      </c>
      <c r="GI1690">
        <v>3</v>
      </c>
      <c r="GJ1690">
        <v>0</v>
      </c>
      <c r="GK1690">
        <f>ROUND(R1690*(R12)/100,2)</f>
        <v>0</v>
      </c>
      <c r="GL1690">
        <f t="shared" si="1546"/>
        <v>0</v>
      </c>
      <c r="GM1690">
        <f t="shared" si="1547"/>
        <v>52.2</v>
      </c>
      <c r="GN1690">
        <f t="shared" si="1548"/>
        <v>52.2</v>
      </c>
      <c r="GO1690">
        <f t="shared" si="1549"/>
        <v>0</v>
      </c>
      <c r="GP1690">
        <f t="shared" si="1550"/>
        <v>0</v>
      </c>
      <c r="GR1690">
        <v>0</v>
      </c>
      <c r="GS1690">
        <v>3</v>
      </c>
      <c r="GT1690">
        <v>0</v>
      </c>
      <c r="GU1690" t="s">
        <v>3</v>
      </c>
      <c r="GV1690">
        <f t="shared" si="1551"/>
        <v>0</v>
      </c>
      <c r="GW1690">
        <v>1</v>
      </c>
      <c r="GX1690">
        <f t="shared" si="1552"/>
        <v>0</v>
      </c>
      <c r="HA1690">
        <v>0</v>
      </c>
      <c r="HB1690">
        <v>0</v>
      </c>
      <c r="HC1690">
        <f t="shared" si="1553"/>
        <v>0</v>
      </c>
      <c r="HE1690" t="s">
        <v>3</v>
      </c>
      <c r="HF1690" t="s">
        <v>3</v>
      </c>
      <c r="HM1690" t="s">
        <v>3</v>
      </c>
      <c r="HN1690" t="s">
        <v>3</v>
      </c>
      <c r="HO1690" t="s">
        <v>3</v>
      </c>
      <c r="HP1690" t="s">
        <v>3</v>
      </c>
      <c r="HQ1690" t="s">
        <v>3</v>
      </c>
      <c r="IK1690">
        <v>0</v>
      </c>
    </row>
    <row r="1692" spans="1:245" x14ac:dyDescent="0.2">
      <c r="A1692" s="2">
        <v>51</v>
      </c>
      <c r="B1692" s="2">
        <f>B1673</f>
        <v>1</v>
      </c>
      <c r="C1692" s="2">
        <f>A1673</f>
        <v>5</v>
      </c>
      <c r="D1692" s="2">
        <f>ROW(A1673)</f>
        <v>1673</v>
      </c>
      <c r="E1692" s="2"/>
      <c r="F1692" s="2" t="str">
        <f>IF(F1673&lt;&gt;"",F1673,"")</f>
        <v>Новый подраздел</v>
      </c>
      <c r="G1692" s="2" t="str">
        <f>IF(G1673&lt;&gt;"",G1673,"")</f>
        <v>Монтажные (кровельные)работы</v>
      </c>
      <c r="H1692" s="2">
        <v>0</v>
      </c>
      <c r="I1692" s="2"/>
      <c r="J1692" s="2"/>
      <c r="K1692" s="2"/>
      <c r="L1692" s="2"/>
      <c r="M1692" s="2"/>
      <c r="N1692" s="2"/>
      <c r="O1692" s="2">
        <f t="shared" ref="O1692:T1692" si="1554">ROUND(AB1692,2)</f>
        <v>88011.38</v>
      </c>
      <c r="P1692" s="2">
        <f t="shared" si="1554"/>
        <v>60852.73</v>
      </c>
      <c r="Q1692" s="2">
        <f t="shared" si="1554"/>
        <v>3468.88</v>
      </c>
      <c r="R1692" s="2">
        <f t="shared" si="1554"/>
        <v>2000.37</v>
      </c>
      <c r="S1692" s="2">
        <f t="shared" si="1554"/>
        <v>23689.77</v>
      </c>
      <c r="T1692" s="2">
        <f t="shared" si="1554"/>
        <v>0</v>
      </c>
      <c r="U1692" s="2">
        <f>AH1692</f>
        <v>72.006152999999998</v>
      </c>
      <c r="V1692" s="2">
        <f>AI1692</f>
        <v>0</v>
      </c>
      <c r="W1692" s="2">
        <f>ROUND(AJ1692,2)</f>
        <v>0</v>
      </c>
      <c r="X1692" s="2">
        <f>ROUND(AK1692,2)</f>
        <v>19824.28</v>
      </c>
      <c r="Y1692" s="2">
        <f>ROUND(AL1692,2)</f>
        <v>9712.81</v>
      </c>
      <c r="Z1692" s="2"/>
      <c r="AA1692" s="2"/>
      <c r="AB1692" s="2">
        <f>ROUND(SUMIF(AA1677:AA1690,"=55282325",O1677:O1690),2)</f>
        <v>88011.38</v>
      </c>
      <c r="AC1692" s="2">
        <f>ROUND(SUMIF(AA1677:AA1690,"=55282325",P1677:P1690),2)</f>
        <v>60852.73</v>
      </c>
      <c r="AD1692" s="2">
        <f>ROUND(SUMIF(AA1677:AA1690,"=55282325",Q1677:Q1690),2)</f>
        <v>3468.88</v>
      </c>
      <c r="AE1692" s="2">
        <f>ROUND(SUMIF(AA1677:AA1690,"=55282325",R1677:R1690),2)</f>
        <v>2000.37</v>
      </c>
      <c r="AF1692" s="2">
        <f>ROUND(SUMIF(AA1677:AA1690,"=55282325",S1677:S1690),2)</f>
        <v>23689.77</v>
      </c>
      <c r="AG1692" s="2">
        <f>ROUND(SUMIF(AA1677:AA1690,"=55282325",T1677:T1690),2)</f>
        <v>0</v>
      </c>
      <c r="AH1692" s="2">
        <f>SUMIF(AA1677:AA1690,"=55282325",U1677:U1690)</f>
        <v>72.006152999999998</v>
      </c>
      <c r="AI1692" s="2">
        <f>SUMIF(AA1677:AA1690,"=55282325",V1677:V1690)</f>
        <v>0</v>
      </c>
      <c r="AJ1692" s="2">
        <f>ROUND(SUMIF(AA1677:AA1690,"=55282325",W1677:W1690),2)</f>
        <v>0</v>
      </c>
      <c r="AK1692" s="2">
        <f>ROUND(SUMIF(AA1677:AA1690,"=55282325",X1677:X1690),2)</f>
        <v>19824.28</v>
      </c>
      <c r="AL1692" s="2">
        <f>ROUND(SUMIF(AA1677:AA1690,"=55282325",Y1677:Y1690),2)</f>
        <v>9712.81</v>
      </c>
      <c r="AM1692" s="2"/>
      <c r="AN1692" s="2"/>
      <c r="AO1692" s="2">
        <f t="shared" ref="AO1692:BD1692" si="1555">ROUND(BX1692,2)</f>
        <v>0</v>
      </c>
      <c r="AP1692" s="2">
        <f t="shared" si="1555"/>
        <v>0</v>
      </c>
      <c r="AQ1692" s="2">
        <f t="shared" si="1555"/>
        <v>0</v>
      </c>
      <c r="AR1692" s="2">
        <f t="shared" si="1555"/>
        <v>120749.06</v>
      </c>
      <c r="AS1692" s="2">
        <f t="shared" si="1555"/>
        <v>120749.06</v>
      </c>
      <c r="AT1692" s="2">
        <f t="shared" si="1555"/>
        <v>0</v>
      </c>
      <c r="AU1692" s="2">
        <f t="shared" si="1555"/>
        <v>0</v>
      </c>
      <c r="AV1692" s="2">
        <f t="shared" si="1555"/>
        <v>60852.73</v>
      </c>
      <c r="AW1692" s="2">
        <f t="shared" si="1555"/>
        <v>60852.73</v>
      </c>
      <c r="AX1692" s="2">
        <f t="shared" si="1555"/>
        <v>0</v>
      </c>
      <c r="AY1692" s="2">
        <f t="shared" si="1555"/>
        <v>60852.73</v>
      </c>
      <c r="AZ1692" s="2">
        <f t="shared" si="1555"/>
        <v>0</v>
      </c>
      <c r="BA1692" s="2">
        <f t="shared" si="1555"/>
        <v>0</v>
      </c>
      <c r="BB1692" s="2">
        <f t="shared" si="1555"/>
        <v>0</v>
      </c>
      <c r="BC1692" s="2">
        <f t="shared" si="1555"/>
        <v>0</v>
      </c>
      <c r="BD1692" s="2">
        <f t="shared" si="1555"/>
        <v>0</v>
      </c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>
        <f>ROUND(SUMIF(AA1677:AA1690,"=55282325",FQ1677:FQ1690),2)</f>
        <v>0</v>
      </c>
      <c r="BY1692" s="2">
        <f>ROUND(SUMIF(AA1677:AA1690,"=55282325",FR1677:FR1690),2)</f>
        <v>0</v>
      </c>
      <c r="BZ1692" s="2">
        <f>ROUND(SUMIF(AA1677:AA1690,"=55282325",GL1677:GL1690),2)</f>
        <v>0</v>
      </c>
      <c r="CA1692" s="2">
        <f>ROUND(SUMIF(AA1677:AA1690,"=55282325",GM1677:GM1690),2)</f>
        <v>120749.06</v>
      </c>
      <c r="CB1692" s="2">
        <f>ROUND(SUMIF(AA1677:AA1690,"=55282325",GN1677:GN1690),2)</f>
        <v>120749.06</v>
      </c>
      <c r="CC1692" s="2">
        <f>ROUND(SUMIF(AA1677:AA1690,"=55282325",GO1677:GO1690),2)</f>
        <v>0</v>
      </c>
      <c r="CD1692" s="2">
        <f>ROUND(SUMIF(AA1677:AA1690,"=55282325",GP1677:GP1690),2)</f>
        <v>0</v>
      </c>
      <c r="CE1692" s="2">
        <f>AC1692-BX1692</f>
        <v>60852.73</v>
      </c>
      <c r="CF1692" s="2">
        <f>AC1692-BY1692</f>
        <v>60852.73</v>
      </c>
      <c r="CG1692" s="2">
        <f>BX1692-BZ1692</f>
        <v>0</v>
      </c>
      <c r="CH1692" s="2">
        <f>AC1692-BX1692-BY1692+BZ1692</f>
        <v>60852.73</v>
      </c>
      <c r="CI1692" s="2">
        <f>BY1692-BZ1692</f>
        <v>0</v>
      </c>
      <c r="CJ1692" s="2">
        <f>ROUND(SUMIF(AA1677:AA1690,"=55282325",GX1677:GX1690),2)</f>
        <v>0</v>
      </c>
      <c r="CK1692" s="2">
        <f>ROUND(SUMIF(AA1677:AA1690,"=55282325",GY1677:GY1690),2)</f>
        <v>0</v>
      </c>
      <c r="CL1692" s="2">
        <f>ROUND(SUMIF(AA1677:AA1690,"=55282325",GZ1677:GZ1690),2)</f>
        <v>0</v>
      </c>
      <c r="CM1692" s="2">
        <f>ROUND(SUMIF(AA1677:AA1690,"=55282325",HD1677:HD1690),2)</f>
        <v>0</v>
      </c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>
        <v>0</v>
      </c>
    </row>
    <row r="1694" spans="1:245" x14ac:dyDescent="0.2">
      <c r="A1694" s="4">
        <v>50</v>
      </c>
      <c r="B1694" s="4">
        <v>0</v>
      </c>
      <c r="C1694" s="4">
        <v>0</v>
      </c>
      <c r="D1694" s="4">
        <v>1</v>
      </c>
      <c r="E1694" s="4">
        <v>201</v>
      </c>
      <c r="F1694" s="4">
        <f>ROUND(Source!O1692,O1694)</f>
        <v>88011.38</v>
      </c>
      <c r="G1694" s="4" t="s">
        <v>54</v>
      </c>
      <c r="H1694" s="4" t="s">
        <v>55</v>
      </c>
      <c r="I1694" s="4"/>
      <c r="J1694" s="4"/>
      <c r="K1694" s="4">
        <v>201</v>
      </c>
      <c r="L1694" s="4">
        <v>1</v>
      </c>
      <c r="M1694" s="4">
        <v>3</v>
      </c>
      <c r="N1694" s="4" t="s">
        <v>3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>
        <v>88011.38</v>
      </c>
      <c r="X1694" s="4">
        <v>1</v>
      </c>
      <c r="Y1694" s="4">
        <v>88011.38</v>
      </c>
      <c r="Z1694" s="4"/>
      <c r="AA1694" s="4"/>
      <c r="AB1694" s="4"/>
    </row>
    <row r="1695" spans="1:245" x14ac:dyDescent="0.2">
      <c r="A1695" s="4">
        <v>50</v>
      </c>
      <c r="B1695" s="4">
        <v>0</v>
      </c>
      <c r="C1695" s="4">
        <v>0</v>
      </c>
      <c r="D1695" s="4">
        <v>1</v>
      </c>
      <c r="E1695" s="4">
        <v>202</v>
      </c>
      <c r="F1695" s="4">
        <f>ROUND(Source!P1692,O1695)</f>
        <v>60852.73</v>
      </c>
      <c r="G1695" s="4" t="s">
        <v>56</v>
      </c>
      <c r="H1695" s="4" t="s">
        <v>57</v>
      </c>
      <c r="I1695" s="4"/>
      <c r="J1695" s="4"/>
      <c r="K1695" s="4">
        <v>202</v>
      </c>
      <c r="L1695" s="4">
        <v>2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>
        <v>60852.73</v>
      </c>
      <c r="X1695" s="4">
        <v>1</v>
      </c>
      <c r="Y1695" s="4">
        <v>60852.73</v>
      </c>
      <c r="Z1695" s="4"/>
      <c r="AA1695" s="4"/>
      <c r="AB1695" s="4"/>
    </row>
    <row r="1696" spans="1:245" x14ac:dyDescent="0.2">
      <c r="A1696" s="4">
        <v>50</v>
      </c>
      <c r="B1696" s="4">
        <v>0</v>
      </c>
      <c r="C1696" s="4">
        <v>0</v>
      </c>
      <c r="D1696" s="4">
        <v>1</v>
      </c>
      <c r="E1696" s="4">
        <v>222</v>
      </c>
      <c r="F1696" s="4">
        <f>ROUND(Source!AO1692,O1696)</f>
        <v>0</v>
      </c>
      <c r="G1696" s="4" t="s">
        <v>58</v>
      </c>
      <c r="H1696" s="4" t="s">
        <v>59</v>
      </c>
      <c r="I1696" s="4"/>
      <c r="J1696" s="4"/>
      <c r="K1696" s="4">
        <v>222</v>
      </c>
      <c r="L1696" s="4">
        <v>3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>
        <v>0</v>
      </c>
      <c r="X1696" s="4">
        <v>1</v>
      </c>
      <c r="Y1696" s="4">
        <v>0</v>
      </c>
      <c r="Z1696" s="4"/>
      <c r="AA1696" s="4"/>
      <c r="AB1696" s="4"/>
    </row>
    <row r="1697" spans="1:28" x14ac:dyDescent="0.2">
      <c r="A1697" s="4">
        <v>50</v>
      </c>
      <c r="B1697" s="4">
        <v>0</v>
      </c>
      <c r="C1697" s="4">
        <v>0</v>
      </c>
      <c r="D1697" s="4">
        <v>1</v>
      </c>
      <c r="E1697" s="4">
        <v>225</v>
      </c>
      <c r="F1697" s="4">
        <f>ROUND(Source!AV1692,O1697)</f>
        <v>60852.73</v>
      </c>
      <c r="G1697" s="4" t="s">
        <v>60</v>
      </c>
      <c r="H1697" s="4" t="s">
        <v>61</v>
      </c>
      <c r="I1697" s="4"/>
      <c r="J1697" s="4"/>
      <c r="K1697" s="4">
        <v>225</v>
      </c>
      <c r="L1697" s="4">
        <v>4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>
        <v>60852.73</v>
      </c>
      <c r="X1697" s="4">
        <v>1</v>
      </c>
      <c r="Y1697" s="4">
        <v>60852.73</v>
      </c>
      <c r="Z1697" s="4"/>
      <c r="AA1697" s="4"/>
      <c r="AB1697" s="4"/>
    </row>
    <row r="1698" spans="1:28" x14ac:dyDescent="0.2">
      <c r="A1698" s="4">
        <v>50</v>
      </c>
      <c r="B1698" s="4">
        <v>0</v>
      </c>
      <c r="C1698" s="4">
        <v>0</v>
      </c>
      <c r="D1698" s="4">
        <v>1</v>
      </c>
      <c r="E1698" s="4">
        <v>226</v>
      </c>
      <c r="F1698" s="4">
        <f>ROUND(Source!AW1692,O1698)</f>
        <v>60852.73</v>
      </c>
      <c r="G1698" s="4" t="s">
        <v>62</v>
      </c>
      <c r="H1698" s="4" t="s">
        <v>63</v>
      </c>
      <c r="I1698" s="4"/>
      <c r="J1698" s="4"/>
      <c r="K1698" s="4">
        <v>226</v>
      </c>
      <c r="L1698" s="4">
        <v>5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>
        <v>60852.73</v>
      </c>
      <c r="X1698" s="4">
        <v>1</v>
      </c>
      <c r="Y1698" s="4">
        <v>60852.73</v>
      </c>
      <c r="Z1698" s="4"/>
      <c r="AA1698" s="4"/>
      <c r="AB1698" s="4"/>
    </row>
    <row r="1699" spans="1:28" x14ac:dyDescent="0.2">
      <c r="A1699" s="4">
        <v>50</v>
      </c>
      <c r="B1699" s="4">
        <v>0</v>
      </c>
      <c r="C1699" s="4">
        <v>0</v>
      </c>
      <c r="D1699" s="4">
        <v>1</v>
      </c>
      <c r="E1699" s="4">
        <v>227</v>
      </c>
      <c r="F1699" s="4">
        <f>ROUND(Source!AX1692,O1699)</f>
        <v>0</v>
      </c>
      <c r="G1699" s="4" t="s">
        <v>64</v>
      </c>
      <c r="H1699" s="4" t="s">
        <v>65</v>
      </c>
      <c r="I1699" s="4"/>
      <c r="J1699" s="4"/>
      <c r="K1699" s="4">
        <v>227</v>
      </c>
      <c r="L1699" s="4">
        <v>6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>
        <v>0</v>
      </c>
      <c r="X1699" s="4">
        <v>1</v>
      </c>
      <c r="Y1699" s="4">
        <v>0</v>
      </c>
      <c r="Z1699" s="4"/>
      <c r="AA1699" s="4"/>
      <c r="AB1699" s="4"/>
    </row>
    <row r="1700" spans="1:28" x14ac:dyDescent="0.2">
      <c r="A1700" s="4">
        <v>50</v>
      </c>
      <c r="B1700" s="4">
        <v>0</v>
      </c>
      <c r="C1700" s="4">
        <v>0</v>
      </c>
      <c r="D1700" s="4">
        <v>1</v>
      </c>
      <c r="E1700" s="4">
        <v>228</v>
      </c>
      <c r="F1700" s="4">
        <f>ROUND(Source!AY1692,O1700)</f>
        <v>60852.73</v>
      </c>
      <c r="G1700" s="4" t="s">
        <v>66</v>
      </c>
      <c r="H1700" s="4" t="s">
        <v>67</v>
      </c>
      <c r="I1700" s="4"/>
      <c r="J1700" s="4"/>
      <c r="K1700" s="4">
        <v>228</v>
      </c>
      <c r="L1700" s="4">
        <v>7</v>
      </c>
      <c r="M1700" s="4">
        <v>3</v>
      </c>
      <c r="N1700" s="4" t="s">
        <v>3</v>
      </c>
      <c r="O1700" s="4">
        <v>2</v>
      </c>
      <c r="P1700" s="4"/>
      <c r="Q1700" s="4"/>
      <c r="R1700" s="4"/>
      <c r="S1700" s="4"/>
      <c r="T1700" s="4"/>
      <c r="U1700" s="4"/>
      <c r="V1700" s="4"/>
      <c r="W1700" s="4">
        <v>60852.73</v>
      </c>
      <c r="X1700" s="4">
        <v>1</v>
      </c>
      <c r="Y1700" s="4">
        <v>60852.73</v>
      </c>
      <c r="Z1700" s="4"/>
      <c r="AA1700" s="4"/>
      <c r="AB1700" s="4"/>
    </row>
    <row r="1701" spans="1:28" x14ac:dyDescent="0.2">
      <c r="A1701" s="4">
        <v>50</v>
      </c>
      <c r="B1701" s="4">
        <v>0</v>
      </c>
      <c r="C1701" s="4">
        <v>0</v>
      </c>
      <c r="D1701" s="4">
        <v>1</v>
      </c>
      <c r="E1701" s="4">
        <v>216</v>
      </c>
      <c r="F1701" s="4">
        <f>ROUND(Source!AP1692,O1701)</f>
        <v>0</v>
      </c>
      <c r="G1701" s="4" t="s">
        <v>68</v>
      </c>
      <c r="H1701" s="4" t="s">
        <v>69</v>
      </c>
      <c r="I1701" s="4"/>
      <c r="J1701" s="4"/>
      <c r="K1701" s="4">
        <v>216</v>
      </c>
      <c r="L1701" s="4">
        <v>8</v>
      </c>
      <c r="M1701" s="4">
        <v>3</v>
      </c>
      <c r="N1701" s="4" t="s">
        <v>3</v>
      </c>
      <c r="O1701" s="4">
        <v>2</v>
      </c>
      <c r="P1701" s="4"/>
      <c r="Q1701" s="4"/>
      <c r="R1701" s="4"/>
      <c r="S1701" s="4"/>
      <c r="T1701" s="4"/>
      <c r="U1701" s="4"/>
      <c r="V1701" s="4"/>
      <c r="W1701" s="4">
        <v>0</v>
      </c>
      <c r="X1701" s="4">
        <v>1</v>
      </c>
      <c r="Y1701" s="4">
        <v>0</v>
      </c>
      <c r="Z1701" s="4"/>
      <c r="AA1701" s="4"/>
      <c r="AB1701" s="4"/>
    </row>
    <row r="1702" spans="1:28" x14ac:dyDescent="0.2">
      <c r="A1702" s="4">
        <v>50</v>
      </c>
      <c r="B1702" s="4">
        <v>0</v>
      </c>
      <c r="C1702" s="4">
        <v>0</v>
      </c>
      <c r="D1702" s="4">
        <v>1</v>
      </c>
      <c r="E1702" s="4">
        <v>223</v>
      </c>
      <c r="F1702" s="4">
        <f>ROUND(Source!AQ1692,O1702)</f>
        <v>0</v>
      </c>
      <c r="G1702" s="4" t="s">
        <v>70</v>
      </c>
      <c r="H1702" s="4" t="s">
        <v>71</v>
      </c>
      <c r="I1702" s="4"/>
      <c r="J1702" s="4"/>
      <c r="K1702" s="4">
        <v>223</v>
      </c>
      <c r="L1702" s="4">
        <v>9</v>
      </c>
      <c r="M1702" s="4">
        <v>3</v>
      </c>
      <c r="N1702" s="4" t="s">
        <v>3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>
        <v>0</v>
      </c>
      <c r="X1702" s="4">
        <v>1</v>
      </c>
      <c r="Y1702" s="4">
        <v>0</v>
      </c>
      <c r="Z1702" s="4"/>
      <c r="AA1702" s="4"/>
      <c r="AB1702" s="4"/>
    </row>
    <row r="1703" spans="1:28" x14ac:dyDescent="0.2">
      <c r="A1703" s="4">
        <v>50</v>
      </c>
      <c r="B1703" s="4">
        <v>0</v>
      </c>
      <c r="C1703" s="4">
        <v>0</v>
      </c>
      <c r="D1703" s="4">
        <v>1</v>
      </c>
      <c r="E1703" s="4">
        <v>229</v>
      </c>
      <c r="F1703" s="4">
        <f>ROUND(Source!AZ1692,O1703)</f>
        <v>0</v>
      </c>
      <c r="G1703" s="4" t="s">
        <v>72</v>
      </c>
      <c r="H1703" s="4" t="s">
        <v>73</v>
      </c>
      <c r="I1703" s="4"/>
      <c r="J1703" s="4"/>
      <c r="K1703" s="4">
        <v>229</v>
      </c>
      <c r="L1703" s="4">
        <v>10</v>
      </c>
      <c r="M1703" s="4">
        <v>3</v>
      </c>
      <c r="N1703" s="4" t="s">
        <v>3</v>
      </c>
      <c r="O1703" s="4">
        <v>2</v>
      </c>
      <c r="P1703" s="4"/>
      <c r="Q1703" s="4"/>
      <c r="R1703" s="4"/>
      <c r="S1703" s="4"/>
      <c r="T1703" s="4"/>
      <c r="U1703" s="4"/>
      <c r="V1703" s="4"/>
      <c r="W1703" s="4">
        <v>0</v>
      </c>
      <c r="X1703" s="4">
        <v>1</v>
      </c>
      <c r="Y1703" s="4">
        <v>0</v>
      </c>
      <c r="Z1703" s="4"/>
      <c r="AA1703" s="4"/>
      <c r="AB1703" s="4"/>
    </row>
    <row r="1704" spans="1:28" x14ac:dyDescent="0.2">
      <c r="A1704" s="4">
        <v>50</v>
      </c>
      <c r="B1704" s="4">
        <v>0</v>
      </c>
      <c r="C1704" s="4">
        <v>0</v>
      </c>
      <c r="D1704" s="4">
        <v>1</v>
      </c>
      <c r="E1704" s="4">
        <v>203</v>
      </c>
      <c r="F1704" s="4">
        <f>ROUND(Source!Q1692,O1704)</f>
        <v>3468.88</v>
      </c>
      <c r="G1704" s="4" t="s">
        <v>74</v>
      </c>
      <c r="H1704" s="4" t="s">
        <v>75</v>
      </c>
      <c r="I1704" s="4"/>
      <c r="J1704" s="4"/>
      <c r="K1704" s="4">
        <v>203</v>
      </c>
      <c r="L1704" s="4">
        <v>11</v>
      </c>
      <c r="M1704" s="4">
        <v>3</v>
      </c>
      <c r="N1704" s="4" t="s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>
        <v>3468.88</v>
      </c>
      <c r="X1704" s="4">
        <v>1</v>
      </c>
      <c r="Y1704" s="4">
        <v>3468.88</v>
      </c>
      <c r="Z1704" s="4"/>
      <c r="AA1704" s="4"/>
      <c r="AB1704" s="4"/>
    </row>
    <row r="1705" spans="1:28" x14ac:dyDescent="0.2">
      <c r="A1705" s="4">
        <v>50</v>
      </c>
      <c r="B1705" s="4">
        <v>0</v>
      </c>
      <c r="C1705" s="4">
        <v>0</v>
      </c>
      <c r="D1705" s="4">
        <v>1</v>
      </c>
      <c r="E1705" s="4">
        <v>231</v>
      </c>
      <c r="F1705" s="4">
        <f>ROUND(Source!BB1692,O1705)</f>
        <v>0</v>
      </c>
      <c r="G1705" s="4" t="s">
        <v>76</v>
      </c>
      <c r="H1705" s="4" t="s">
        <v>77</v>
      </c>
      <c r="I1705" s="4"/>
      <c r="J1705" s="4"/>
      <c r="K1705" s="4">
        <v>231</v>
      </c>
      <c r="L1705" s="4">
        <v>12</v>
      </c>
      <c r="M1705" s="4">
        <v>3</v>
      </c>
      <c r="N1705" s="4" t="s">
        <v>3</v>
      </c>
      <c r="O1705" s="4">
        <v>2</v>
      </c>
      <c r="P1705" s="4"/>
      <c r="Q1705" s="4"/>
      <c r="R1705" s="4"/>
      <c r="S1705" s="4"/>
      <c r="T1705" s="4"/>
      <c r="U1705" s="4"/>
      <c r="V1705" s="4"/>
      <c r="W1705" s="4">
        <v>0</v>
      </c>
      <c r="X1705" s="4">
        <v>1</v>
      </c>
      <c r="Y1705" s="4">
        <v>0</v>
      </c>
      <c r="Z1705" s="4"/>
      <c r="AA1705" s="4"/>
      <c r="AB1705" s="4"/>
    </row>
    <row r="1706" spans="1:28" x14ac:dyDescent="0.2">
      <c r="A1706" s="4">
        <v>50</v>
      </c>
      <c r="B1706" s="4">
        <v>0</v>
      </c>
      <c r="C1706" s="4">
        <v>0</v>
      </c>
      <c r="D1706" s="4">
        <v>1</v>
      </c>
      <c r="E1706" s="4">
        <v>204</v>
      </c>
      <c r="F1706" s="4">
        <f>ROUND(Source!R1692,O1706)</f>
        <v>2000.37</v>
      </c>
      <c r="G1706" s="4" t="s">
        <v>78</v>
      </c>
      <c r="H1706" s="4" t="s">
        <v>79</v>
      </c>
      <c r="I1706" s="4"/>
      <c r="J1706" s="4"/>
      <c r="K1706" s="4">
        <v>204</v>
      </c>
      <c r="L1706" s="4">
        <v>13</v>
      </c>
      <c r="M1706" s="4">
        <v>3</v>
      </c>
      <c r="N1706" s="4" t="s">
        <v>3</v>
      </c>
      <c r="O1706" s="4">
        <v>2</v>
      </c>
      <c r="P1706" s="4"/>
      <c r="Q1706" s="4"/>
      <c r="R1706" s="4"/>
      <c r="S1706" s="4"/>
      <c r="T1706" s="4"/>
      <c r="U1706" s="4"/>
      <c r="V1706" s="4"/>
      <c r="W1706" s="4">
        <v>2000.37</v>
      </c>
      <c r="X1706" s="4">
        <v>1</v>
      </c>
      <c r="Y1706" s="4">
        <v>2000.37</v>
      </c>
      <c r="Z1706" s="4"/>
      <c r="AA1706" s="4"/>
      <c r="AB1706" s="4"/>
    </row>
    <row r="1707" spans="1:28" x14ac:dyDescent="0.2">
      <c r="A1707" s="4">
        <v>50</v>
      </c>
      <c r="B1707" s="4">
        <v>0</v>
      </c>
      <c r="C1707" s="4">
        <v>0</v>
      </c>
      <c r="D1707" s="4">
        <v>1</v>
      </c>
      <c r="E1707" s="4">
        <v>205</v>
      </c>
      <c r="F1707" s="4">
        <f>ROUND(Source!S1692,O1707)</f>
        <v>23689.77</v>
      </c>
      <c r="G1707" s="4" t="s">
        <v>80</v>
      </c>
      <c r="H1707" s="4" t="s">
        <v>81</v>
      </c>
      <c r="I1707" s="4"/>
      <c r="J1707" s="4"/>
      <c r="K1707" s="4">
        <v>205</v>
      </c>
      <c r="L1707" s="4">
        <v>14</v>
      </c>
      <c r="M1707" s="4">
        <v>3</v>
      </c>
      <c r="N1707" s="4" t="s">
        <v>3</v>
      </c>
      <c r="O1707" s="4">
        <v>2</v>
      </c>
      <c r="P1707" s="4"/>
      <c r="Q1707" s="4"/>
      <c r="R1707" s="4"/>
      <c r="S1707" s="4"/>
      <c r="T1707" s="4"/>
      <c r="U1707" s="4"/>
      <c r="V1707" s="4"/>
      <c r="W1707" s="4">
        <v>23689.77</v>
      </c>
      <c r="X1707" s="4">
        <v>1</v>
      </c>
      <c r="Y1707" s="4">
        <v>23689.77</v>
      </c>
      <c r="Z1707" s="4"/>
      <c r="AA1707" s="4"/>
      <c r="AB1707" s="4"/>
    </row>
    <row r="1708" spans="1:28" x14ac:dyDescent="0.2">
      <c r="A1708" s="4">
        <v>50</v>
      </c>
      <c r="B1708" s="4">
        <v>0</v>
      </c>
      <c r="C1708" s="4">
        <v>0</v>
      </c>
      <c r="D1708" s="4">
        <v>1</v>
      </c>
      <c r="E1708" s="4">
        <v>232</v>
      </c>
      <c r="F1708" s="4">
        <f>ROUND(Source!BC1692,O1708)</f>
        <v>0</v>
      </c>
      <c r="G1708" s="4" t="s">
        <v>82</v>
      </c>
      <c r="H1708" s="4" t="s">
        <v>83</v>
      </c>
      <c r="I1708" s="4"/>
      <c r="J1708" s="4"/>
      <c r="K1708" s="4">
        <v>232</v>
      </c>
      <c r="L1708" s="4">
        <v>15</v>
      </c>
      <c r="M1708" s="4">
        <v>3</v>
      </c>
      <c r="N1708" s="4" t="s">
        <v>3</v>
      </c>
      <c r="O1708" s="4">
        <v>2</v>
      </c>
      <c r="P1708" s="4"/>
      <c r="Q1708" s="4"/>
      <c r="R1708" s="4"/>
      <c r="S1708" s="4"/>
      <c r="T1708" s="4"/>
      <c r="U1708" s="4"/>
      <c r="V1708" s="4"/>
      <c r="W1708" s="4">
        <v>0</v>
      </c>
      <c r="X1708" s="4">
        <v>1</v>
      </c>
      <c r="Y1708" s="4">
        <v>0</v>
      </c>
      <c r="Z1708" s="4"/>
      <c r="AA1708" s="4"/>
      <c r="AB1708" s="4"/>
    </row>
    <row r="1709" spans="1:28" x14ac:dyDescent="0.2">
      <c r="A1709" s="4">
        <v>50</v>
      </c>
      <c r="B1709" s="4">
        <v>0</v>
      </c>
      <c r="C1709" s="4">
        <v>0</v>
      </c>
      <c r="D1709" s="4">
        <v>1</v>
      </c>
      <c r="E1709" s="4">
        <v>214</v>
      </c>
      <c r="F1709" s="4">
        <f>ROUND(Source!AS1692,O1709)</f>
        <v>120749.06</v>
      </c>
      <c r="G1709" s="4" t="s">
        <v>84</v>
      </c>
      <c r="H1709" s="4" t="s">
        <v>85</v>
      </c>
      <c r="I1709" s="4"/>
      <c r="J1709" s="4"/>
      <c r="K1709" s="4">
        <v>214</v>
      </c>
      <c r="L1709" s="4">
        <v>16</v>
      </c>
      <c r="M1709" s="4">
        <v>3</v>
      </c>
      <c r="N1709" s="4" t="s">
        <v>3</v>
      </c>
      <c r="O1709" s="4">
        <v>2</v>
      </c>
      <c r="P1709" s="4"/>
      <c r="Q1709" s="4"/>
      <c r="R1709" s="4"/>
      <c r="S1709" s="4"/>
      <c r="T1709" s="4"/>
      <c r="U1709" s="4"/>
      <c r="V1709" s="4"/>
      <c r="W1709" s="4">
        <v>120749.06</v>
      </c>
      <c r="X1709" s="4">
        <v>1</v>
      </c>
      <c r="Y1709" s="4">
        <v>120749.06</v>
      </c>
      <c r="Z1709" s="4"/>
      <c r="AA1709" s="4"/>
      <c r="AB1709" s="4"/>
    </row>
    <row r="1710" spans="1:28" x14ac:dyDescent="0.2">
      <c r="A1710" s="4">
        <v>50</v>
      </c>
      <c r="B1710" s="4">
        <v>0</v>
      </c>
      <c r="C1710" s="4">
        <v>0</v>
      </c>
      <c r="D1710" s="4">
        <v>1</v>
      </c>
      <c r="E1710" s="4">
        <v>215</v>
      </c>
      <c r="F1710" s="4">
        <f>ROUND(Source!AT1692,O1710)</f>
        <v>0</v>
      </c>
      <c r="G1710" s="4" t="s">
        <v>86</v>
      </c>
      <c r="H1710" s="4" t="s">
        <v>87</v>
      </c>
      <c r="I1710" s="4"/>
      <c r="J1710" s="4"/>
      <c r="K1710" s="4">
        <v>215</v>
      </c>
      <c r="L1710" s="4">
        <v>17</v>
      </c>
      <c r="M1710" s="4">
        <v>3</v>
      </c>
      <c r="N1710" s="4" t="s">
        <v>3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>
        <v>0</v>
      </c>
      <c r="X1710" s="4">
        <v>1</v>
      </c>
      <c r="Y1710" s="4">
        <v>0</v>
      </c>
      <c r="Z1710" s="4"/>
      <c r="AA1710" s="4"/>
      <c r="AB1710" s="4"/>
    </row>
    <row r="1711" spans="1:28" x14ac:dyDescent="0.2">
      <c r="A1711" s="4">
        <v>50</v>
      </c>
      <c r="B1711" s="4">
        <v>0</v>
      </c>
      <c r="C1711" s="4">
        <v>0</v>
      </c>
      <c r="D1711" s="4">
        <v>1</v>
      </c>
      <c r="E1711" s="4">
        <v>217</v>
      </c>
      <c r="F1711" s="4">
        <f>ROUND(Source!AU1692,O1711)</f>
        <v>0</v>
      </c>
      <c r="G1711" s="4" t="s">
        <v>88</v>
      </c>
      <c r="H1711" s="4" t="s">
        <v>89</v>
      </c>
      <c r="I1711" s="4"/>
      <c r="J1711" s="4"/>
      <c r="K1711" s="4">
        <v>217</v>
      </c>
      <c r="L1711" s="4">
        <v>18</v>
      </c>
      <c r="M1711" s="4">
        <v>3</v>
      </c>
      <c r="N1711" s="4" t="s">
        <v>3</v>
      </c>
      <c r="O1711" s="4">
        <v>2</v>
      </c>
      <c r="P1711" s="4"/>
      <c r="Q1711" s="4"/>
      <c r="R1711" s="4"/>
      <c r="S1711" s="4"/>
      <c r="T1711" s="4"/>
      <c r="U1711" s="4"/>
      <c r="V1711" s="4"/>
      <c r="W1711" s="4">
        <v>0</v>
      </c>
      <c r="X1711" s="4">
        <v>1</v>
      </c>
      <c r="Y1711" s="4">
        <v>0</v>
      </c>
      <c r="Z1711" s="4"/>
      <c r="AA1711" s="4"/>
      <c r="AB1711" s="4"/>
    </row>
    <row r="1712" spans="1:28" x14ac:dyDescent="0.2">
      <c r="A1712" s="4">
        <v>50</v>
      </c>
      <c r="B1712" s="4">
        <v>0</v>
      </c>
      <c r="C1712" s="4">
        <v>0</v>
      </c>
      <c r="D1712" s="4">
        <v>1</v>
      </c>
      <c r="E1712" s="4">
        <v>230</v>
      </c>
      <c r="F1712" s="4">
        <f>ROUND(Source!BA1692,O1712)</f>
        <v>0</v>
      </c>
      <c r="G1712" s="4" t="s">
        <v>90</v>
      </c>
      <c r="H1712" s="4" t="s">
        <v>91</v>
      </c>
      <c r="I1712" s="4"/>
      <c r="J1712" s="4"/>
      <c r="K1712" s="4">
        <v>230</v>
      </c>
      <c r="L1712" s="4">
        <v>19</v>
      </c>
      <c r="M1712" s="4">
        <v>3</v>
      </c>
      <c r="N1712" s="4" t="s">
        <v>3</v>
      </c>
      <c r="O1712" s="4">
        <v>2</v>
      </c>
      <c r="P1712" s="4"/>
      <c r="Q1712" s="4"/>
      <c r="R1712" s="4"/>
      <c r="S1712" s="4"/>
      <c r="T1712" s="4"/>
      <c r="U1712" s="4"/>
      <c r="V1712" s="4"/>
      <c r="W1712" s="4">
        <v>0</v>
      </c>
      <c r="X1712" s="4">
        <v>1</v>
      </c>
      <c r="Y1712" s="4">
        <v>0</v>
      </c>
      <c r="Z1712" s="4"/>
      <c r="AA1712" s="4"/>
      <c r="AB1712" s="4"/>
    </row>
    <row r="1713" spans="1:206" x14ac:dyDescent="0.2">
      <c r="A1713" s="4">
        <v>50</v>
      </c>
      <c r="B1713" s="4">
        <v>0</v>
      </c>
      <c r="C1713" s="4">
        <v>0</v>
      </c>
      <c r="D1713" s="4">
        <v>1</v>
      </c>
      <c r="E1713" s="4">
        <v>206</v>
      </c>
      <c r="F1713" s="4">
        <f>ROUND(Source!T1692,O1713)</f>
        <v>0</v>
      </c>
      <c r="G1713" s="4" t="s">
        <v>92</v>
      </c>
      <c r="H1713" s="4" t="s">
        <v>93</v>
      </c>
      <c r="I1713" s="4"/>
      <c r="J1713" s="4"/>
      <c r="K1713" s="4">
        <v>206</v>
      </c>
      <c r="L1713" s="4">
        <v>20</v>
      </c>
      <c r="M1713" s="4">
        <v>3</v>
      </c>
      <c r="N1713" s="4" t="s">
        <v>3</v>
      </c>
      <c r="O1713" s="4">
        <v>2</v>
      </c>
      <c r="P1713" s="4"/>
      <c r="Q1713" s="4"/>
      <c r="R1713" s="4"/>
      <c r="S1713" s="4"/>
      <c r="T1713" s="4"/>
      <c r="U1713" s="4"/>
      <c r="V1713" s="4"/>
      <c r="W1713" s="4">
        <v>0</v>
      </c>
      <c r="X1713" s="4">
        <v>1</v>
      </c>
      <c r="Y1713" s="4">
        <v>0</v>
      </c>
      <c r="Z1713" s="4"/>
      <c r="AA1713" s="4"/>
      <c r="AB1713" s="4"/>
    </row>
    <row r="1714" spans="1:206" x14ac:dyDescent="0.2">
      <c r="A1714" s="4">
        <v>50</v>
      </c>
      <c r="B1714" s="4">
        <v>0</v>
      </c>
      <c r="C1714" s="4">
        <v>0</v>
      </c>
      <c r="D1714" s="4">
        <v>1</v>
      </c>
      <c r="E1714" s="4">
        <v>207</v>
      </c>
      <c r="F1714" s="4">
        <f>Source!U1692</f>
        <v>72.006152999999998</v>
      </c>
      <c r="G1714" s="4" t="s">
        <v>94</v>
      </c>
      <c r="H1714" s="4" t="s">
        <v>95</v>
      </c>
      <c r="I1714" s="4"/>
      <c r="J1714" s="4"/>
      <c r="K1714" s="4">
        <v>207</v>
      </c>
      <c r="L1714" s="4">
        <v>21</v>
      </c>
      <c r="M1714" s="4">
        <v>3</v>
      </c>
      <c r="N1714" s="4" t="s">
        <v>3</v>
      </c>
      <c r="O1714" s="4">
        <v>-1</v>
      </c>
      <c r="P1714" s="4"/>
      <c r="Q1714" s="4"/>
      <c r="R1714" s="4"/>
      <c r="S1714" s="4"/>
      <c r="T1714" s="4"/>
      <c r="U1714" s="4"/>
      <c r="V1714" s="4"/>
      <c r="W1714" s="4">
        <v>72.006152999999998</v>
      </c>
      <c r="X1714" s="4">
        <v>1</v>
      </c>
      <c r="Y1714" s="4">
        <v>72.006152999999998</v>
      </c>
      <c r="Z1714" s="4"/>
      <c r="AA1714" s="4"/>
      <c r="AB1714" s="4"/>
    </row>
    <row r="1715" spans="1:206" x14ac:dyDescent="0.2">
      <c r="A1715" s="4">
        <v>50</v>
      </c>
      <c r="B1715" s="4">
        <v>0</v>
      </c>
      <c r="C1715" s="4">
        <v>0</v>
      </c>
      <c r="D1715" s="4">
        <v>1</v>
      </c>
      <c r="E1715" s="4">
        <v>208</v>
      </c>
      <c r="F1715" s="4">
        <f>Source!V1692</f>
        <v>0</v>
      </c>
      <c r="G1715" s="4" t="s">
        <v>96</v>
      </c>
      <c r="H1715" s="4" t="s">
        <v>97</v>
      </c>
      <c r="I1715" s="4"/>
      <c r="J1715" s="4"/>
      <c r="K1715" s="4">
        <v>208</v>
      </c>
      <c r="L1715" s="4">
        <v>22</v>
      </c>
      <c r="M1715" s="4">
        <v>3</v>
      </c>
      <c r="N1715" s="4" t="s">
        <v>3</v>
      </c>
      <c r="O1715" s="4">
        <v>-1</v>
      </c>
      <c r="P1715" s="4"/>
      <c r="Q1715" s="4"/>
      <c r="R1715" s="4"/>
      <c r="S1715" s="4"/>
      <c r="T1715" s="4"/>
      <c r="U1715" s="4"/>
      <c r="V1715" s="4"/>
      <c r="W1715" s="4">
        <v>0</v>
      </c>
      <c r="X1715" s="4">
        <v>1</v>
      </c>
      <c r="Y1715" s="4">
        <v>0</v>
      </c>
      <c r="Z1715" s="4"/>
      <c r="AA1715" s="4"/>
      <c r="AB1715" s="4"/>
    </row>
    <row r="1716" spans="1:206" x14ac:dyDescent="0.2">
      <c r="A1716" s="4">
        <v>50</v>
      </c>
      <c r="B1716" s="4">
        <v>0</v>
      </c>
      <c r="C1716" s="4">
        <v>0</v>
      </c>
      <c r="D1716" s="4">
        <v>1</v>
      </c>
      <c r="E1716" s="4">
        <v>209</v>
      </c>
      <c r="F1716" s="4">
        <f>ROUND(Source!W1692,O1716)</f>
        <v>0</v>
      </c>
      <c r="G1716" s="4" t="s">
        <v>98</v>
      </c>
      <c r="H1716" s="4" t="s">
        <v>99</v>
      </c>
      <c r="I1716" s="4"/>
      <c r="J1716" s="4"/>
      <c r="K1716" s="4">
        <v>209</v>
      </c>
      <c r="L1716" s="4">
        <v>23</v>
      </c>
      <c r="M1716" s="4">
        <v>3</v>
      </c>
      <c r="N1716" s="4" t="s">
        <v>3</v>
      </c>
      <c r="O1716" s="4">
        <v>2</v>
      </c>
      <c r="P1716" s="4"/>
      <c r="Q1716" s="4"/>
      <c r="R1716" s="4"/>
      <c r="S1716" s="4"/>
      <c r="T1716" s="4"/>
      <c r="U1716" s="4"/>
      <c r="V1716" s="4"/>
      <c r="W1716" s="4">
        <v>0</v>
      </c>
      <c r="X1716" s="4">
        <v>1</v>
      </c>
      <c r="Y1716" s="4">
        <v>0</v>
      </c>
      <c r="Z1716" s="4"/>
      <c r="AA1716" s="4"/>
      <c r="AB1716" s="4"/>
    </row>
    <row r="1717" spans="1:206" x14ac:dyDescent="0.2">
      <c r="A1717" s="4">
        <v>50</v>
      </c>
      <c r="B1717" s="4">
        <v>0</v>
      </c>
      <c r="C1717" s="4">
        <v>0</v>
      </c>
      <c r="D1717" s="4">
        <v>1</v>
      </c>
      <c r="E1717" s="4">
        <v>233</v>
      </c>
      <c r="F1717" s="4">
        <f>ROUND(Source!BD1692,O1717)</f>
        <v>0</v>
      </c>
      <c r="G1717" s="4" t="s">
        <v>100</v>
      </c>
      <c r="H1717" s="4" t="s">
        <v>101</v>
      </c>
      <c r="I1717" s="4"/>
      <c r="J1717" s="4"/>
      <c r="K1717" s="4">
        <v>233</v>
      </c>
      <c r="L1717" s="4">
        <v>24</v>
      </c>
      <c r="M1717" s="4">
        <v>3</v>
      </c>
      <c r="N1717" s="4" t="s">
        <v>3</v>
      </c>
      <c r="O1717" s="4">
        <v>2</v>
      </c>
      <c r="P1717" s="4"/>
      <c r="Q1717" s="4"/>
      <c r="R1717" s="4"/>
      <c r="S1717" s="4"/>
      <c r="T1717" s="4"/>
      <c r="U1717" s="4"/>
      <c r="V1717" s="4"/>
      <c r="W1717" s="4">
        <v>0</v>
      </c>
      <c r="X1717" s="4">
        <v>1</v>
      </c>
      <c r="Y1717" s="4">
        <v>0</v>
      </c>
      <c r="Z1717" s="4"/>
      <c r="AA1717" s="4"/>
      <c r="AB1717" s="4"/>
    </row>
    <row r="1718" spans="1:206" x14ac:dyDescent="0.2">
      <c r="A1718" s="4">
        <v>50</v>
      </c>
      <c r="B1718" s="4">
        <v>0</v>
      </c>
      <c r="C1718" s="4">
        <v>0</v>
      </c>
      <c r="D1718" s="4">
        <v>1</v>
      </c>
      <c r="E1718" s="4">
        <v>210</v>
      </c>
      <c r="F1718" s="4">
        <f>ROUND(Source!X1692,O1718)</f>
        <v>19824.28</v>
      </c>
      <c r="G1718" s="4" t="s">
        <v>102</v>
      </c>
      <c r="H1718" s="4" t="s">
        <v>103</v>
      </c>
      <c r="I1718" s="4"/>
      <c r="J1718" s="4"/>
      <c r="K1718" s="4">
        <v>210</v>
      </c>
      <c r="L1718" s="4">
        <v>25</v>
      </c>
      <c r="M1718" s="4">
        <v>3</v>
      </c>
      <c r="N1718" s="4" t="s">
        <v>3</v>
      </c>
      <c r="O1718" s="4">
        <v>2</v>
      </c>
      <c r="P1718" s="4"/>
      <c r="Q1718" s="4"/>
      <c r="R1718" s="4"/>
      <c r="S1718" s="4"/>
      <c r="T1718" s="4"/>
      <c r="U1718" s="4"/>
      <c r="V1718" s="4"/>
      <c r="W1718" s="4">
        <v>19824.28</v>
      </c>
      <c r="X1718" s="4">
        <v>1</v>
      </c>
      <c r="Y1718" s="4">
        <v>19824.28</v>
      </c>
      <c r="Z1718" s="4"/>
      <c r="AA1718" s="4"/>
      <c r="AB1718" s="4"/>
    </row>
    <row r="1719" spans="1:206" x14ac:dyDescent="0.2">
      <c r="A1719" s="4">
        <v>50</v>
      </c>
      <c r="B1719" s="4">
        <v>0</v>
      </c>
      <c r="C1719" s="4">
        <v>0</v>
      </c>
      <c r="D1719" s="4">
        <v>1</v>
      </c>
      <c r="E1719" s="4">
        <v>211</v>
      </c>
      <c r="F1719" s="4">
        <f>ROUND(Source!Y1692,O1719)</f>
        <v>9712.81</v>
      </c>
      <c r="G1719" s="4" t="s">
        <v>104</v>
      </c>
      <c r="H1719" s="4" t="s">
        <v>105</v>
      </c>
      <c r="I1719" s="4"/>
      <c r="J1719" s="4"/>
      <c r="K1719" s="4">
        <v>211</v>
      </c>
      <c r="L1719" s="4">
        <v>26</v>
      </c>
      <c r="M1719" s="4">
        <v>3</v>
      </c>
      <c r="N1719" s="4" t="s">
        <v>3</v>
      </c>
      <c r="O1719" s="4">
        <v>2</v>
      </c>
      <c r="P1719" s="4"/>
      <c r="Q1719" s="4"/>
      <c r="R1719" s="4"/>
      <c r="S1719" s="4"/>
      <c r="T1719" s="4"/>
      <c r="U1719" s="4"/>
      <c r="V1719" s="4"/>
      <c r="W1719" s="4">
        <v>9712.81</v>
      </c>
      <c r="X1719" s="4">
        <v>1</v>
      </c>
      <c r="Y1719" s="4">
        <v>9712.81</v>
      </c>
      <c r="Z1719" s="4"/>
      <c r="AA1719" s="4"/>
      <c r="AB1719" s="4"/>
    </row>
    <row r="1720" spans="1:206" x14ac:dyDescent="0.2">
      <c r="A1720" s="4">
        <v>50</v>
      </c>
      <c r="B1720" s="4">
        <v>0</v>
      </c>
      <c r="C1720" s="4">
        <v>0</v>
      </c>
      <c r="D1720" s="4">
        <v>1</v>
      </c>
      <c r="E1720" s="4">
        <v>224</v>
      </c>
      <c r="F1720" s="4">
        <f>ROUND(Source!AR1692,O1720)</f>
        <v>120749.06</v>
      </c>
      <c r="G1720" s="4" t="s">
        <v>106</v>
      </c>
      <c r="H1720" s="4" t="s">
        <v>107</v>
      </c>
      <c r="I1720" s="4"/>
      <c r="J1720" s="4"/>
      <c r="K1720" s="4">
        <v>224</v>
      </c>
      <c r="L1720" s="4">
        <v>27</v>
      </c>
      <c r="M1720" s="4">
        <v>3</v>
      </c>
      <c r="N1720" s="4" t="s">
        <v>3</v>
      </c>
      <c r="O1720" s="4">
        <v>2</v>
      </c>
      <c r="P1720" s="4"/>
      <c r="Q1720" s="4"/>
      <c r="R1720" s="4"/>
      <c r="S1720" s="4"/>
      <c r="T1720" s="4"/>
      <c r="U1720" s="4"/>
      <c r="V1720" s="4"/>
      <c r="W1720" s="4">
        <v>120749.06</v>
      </c>
      <c r="X1720" s="4">
        <v>1</v>
      </c>
      <c r="Y1720" s="4">
        <v>120749.06</v>
      </c>
      <c r="Z1720" s="4"/>
      <c r="AA1720" s="4"/>
      <c r="AB1720" s="4"/>
    </row>
    <row r="1722" spans="1:206" x14ac:dyDescent="0.2">
      <c r="A1722" s="2">
        <v>51</v>
      </c>
      <c r="B1722" s="2">
        <f>B1612</f>
        <v>1</v>
      </c>
      <c r="C1722" s="2">
        <f>A1612</f>
        <v>4</v>
      </c>
      <c r="D1722" s="2">
        <f>ROW(A1612)</f>
        <v>1612</v>
      </c>
      <c r="E1722" s="2"/>
      <c r="F1722" s="2" t="str">
        <f>IF(F1612&lt;&gt;"",F1612,"")</f>
        <v>Новый раздел</v>
      </c>
      <c r="G1722" s="2" t="str">
        <f>IF(G1612&lt;&gt;"",G1612,"")</f>
        <v>Монтажные (кровельные) работы</v>
      </c>
      <c r="H1722" s="2">
        <v>0</v>
      </c>
      <c r="I1722" s="2"/>
      <c r="J1722" s="2"/>
      <c r="K1722" s="2"/>
      <c r="L1722" s="2"/>
      <c r="M1722" s="2"/>
      <c r="N1722" s="2"/>
      <c r="O1722" s="2">
        <f t="shared" ref="O1722:T1722" si="1556">ROUND(O1643+O1692+AB1722,2)</f>
        <v>647386.81000000006</v>
      </c>
      <c r="P1722" s="2">
        <f t="shared" si="1556"/>
        <v>450217.87</v>
      </c>
      <c r="Q1722" s="2">
        <f t="shared" si="1556"/>
        <v>25421.52</v>
      </c>
      <c r="R1722" s="2">
        <f t="shared" si="1556"/>
        <v>14648.31</v>
      </c>
      <c r="S1722" s="2">
        <f t="shared" si="1556"/>
        <v>171747.42</v>
      </c>
      <c r="T1722" s="2">
        <f t="shared" si="1556"/>
        <v>0</v>
      </c>
      <c r="U1722" s="2">
        <f>U1643+U1692+AH1722</f>
        <v>522.75272999999993</v>
      </c>
      <c r="V1722" s="2">
        <f>V1643+V1692+AI1722</f>
        <v>0</v>
      </c>
      <c r="W1722" s="2">
        <f>ROUND(W1643+W1692+AJ1722,2)</f>
        <v>0</v>
      </c>
      <c r="X1722" s="2">
        <f>ROUND(X1643+X1692+AK1722,2)</f>
        <v>142751.07</v>
      </c>
      <c r="Y1722" s="2">
        <f>ROUND(Y1643+Y1692+AL1722,2)</f>
        <v>70416.429999999993</v>
      </c>
      <c r="Z1722" s="2"/>
      <c r="AA1722" s="2"/>
      <c r="AB1722" s="2">
        <f>ROUND(SUMIF(AA1616:AA1629,"=55282325",O1616:O1629),2)</f>
        <v>559142.41</v>
      </c>
      <c r="AC1722" s="2">
        <f>ROUND(SUMIF(AA1616:AA1629,"=55282325",P1616:P1629),2)</f>
        <v>389365.14</v>
      </c>
      <c r="AD1722" s="2">
        <f>ROUND(SUMIF(AA1616:AA1629,"=55282325",Q1616:Q1629),2)</f>
        <v>21952.639999999999</v>
      </c>
      <c r="AE1722" s="2">
        <f>ROUND(SUMIF(AA1616:AA1629,"=55282325",R1616:R1629),2)</f>
        <v>12647.94</v>
      </c>
      <c r="AF1722" s="2">
        <f>ROUND(SUMIF(AA1616:AA1629,"=55282325",S1616:S1629),2)</f>
        <v>147824.63</v>
      </c>
      <c r="AG1722" s="2">
        <f>ROUND(SUMIF(AA1616:AA1629,"=55282325",T1616:T1629),2)</f>
        <v>0</v>
      </c>
      <c r="AH1722" s="2">
        <f>SUMIF(AA1616:AA1629,"=55282325",U1616:U1629)</f>
        <v>449.9027309999999</v>
      </c>
      <c r="AI1722" s="2">
        <f>SUMIF(AA1616:AA1629,"=55282325",V1616:V1629)</f>
        <v>0</v>
      </c>
      <c r="AJ1722" s="2">
        <f>ROUND(SUMIF(AA1616:AA1629,"=55282325",W1616:W1629),2)</f>
        <v>0</v>
      </c>
      <c r="AK1722" s="2">
        <f>ROUND(SUMIF(AA1616:AA1629,"=55282325",X1616:X1629),2)</f>
        <v>122756.3</v>
      </c>
      <c r="AL1722" s="2">
        <f>ROUND(SUMIF(AA1616:AA1629,"=55282325",Y1616:Y1629),2)</f>
        <v>60608.09</v>
      </c>
      <c r="AM1722" s="2"/>
      <c r="AN1722" s="2"/>
      <c r="AO1722" s="2">
        <f t="shared" ref="AO1722:BD1722" si="1557">ROUND(AO1643+AO1692+BX1722,2)</f>
        <v>0</v>
      </c>
      <c r="AP1722" s="2">
        <f t="shared" si="1557"/>
        <v>0</v>
      </c>
      <c r="AQ1722" s="2">
        <f t="shared" si="1557"/>
        <v>0</v>
      </c>
      <c r="AR1722" s="2">
        <f t="shared" si="1557"/>
        <v>883991.6</v>
      </c>
      <c r="AS1722" s="2">
        <f t="shared" si="1557"/>
        <v>883991.6</v>
      </c>
      <c r="AT1722" s="2">
        <f t="shared" si="1557"/>
        <v>0</v>
      </c>
      <c r="AU1722" s="2">
        <f t="shared" si="1557"/>
        <v>0</v>
      </c>
      <c r="AV1722" s="2">
        <f t="shared" si="1557"/>
        <v>450217.87</v>
      </c>
      <c r="AW1722" s="2">
        <f t="shared" si="1557"/>
        <v>450217.87</v>
      </c>
      <c r="AX1722" s="2">
        <f t="shared" si="1557"/>
        <v>0</v>
      </c>
      <c r="AY1722" s="2">
        <f t="shared" si="1557"/>
        <v>450217.87</v>
      </c>
      <c r="AZ1722" s="2">
        <f t="shared" si="1557"/>
        <v>0</v>
      </c>
      <c r="BA1722" s="2">
        <f t="shared" si="1557"/>
        <v>0</v>
      </c>
      <c r="BB1722" s="2">
        <f t="shared" si="1557"/>
        <v>0</v>
      </c>
      <c r="BC1722" s="2">
        <f t="shared" si="1557"/>
        <v>0</v>
      </c>
      <c r="BD1722" s="2">
        <f t="shared" si="1557"/>
        <v>0</v>
      </c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>
        <f>ROUND(SUMIF(AA1616:AA1629,"=55282325",FQ1616:FQ1629),2)</f>
        <v>0</v>
      </c>
      <c r="BY1722" s="2">
        <f>ROUND(SUMIF(AA1616:AA1629,"=55282325",FR1616:FR1629),2)</f>
        <v>0</v>
      </c>
      <c r="BZ1722" s="2">
        <f>ROUND(SUMIF(AA1616:AA1629,"=55282325",GL1616:GL1629),2)</f>
        <v>0</v>
      </c>
      <c r="CA1722" s="2">
        <f>ROUND(SUMIF(AA1616:AA1629,"=55282325",GM1616:GM1629),2)</f>
        <v>762743.5</v>
      </c>
      <c r="CB1722" s="2">
        <f>ROUND(SUMIF(AA1616:AA1629,"=55282325",GN1616:GN1629),2)</f>
        <v>762743.5</v>
      </c>
      <c r="CC1722" s="2">
        <f>ROUND(SUMIF(AA1616:AA1629,"=55282325",GO1616:GO1629),2)</f>
        <v>0</v>
      </c>
      <c r="CD1722" s="2">
        <f>ROUND(SUMIF(AA1616:AA1629,"=55282325",GP1616:GP1629),2)</f>
        <v>0</v>
      </c>
      <c r="CE1722" s="2">
        <f>AC1722-BX1722</f>
        <v>389365.14</v>
      </c>
      <c r="CF1722" s="2">
        <f>AC1722-BY1722</f>
        <v>389365.14</v>
      </c>
      <c r="CG1722" s="2">
        <f>BX1722-BZ1722</f>
        <v>0</v>
      </c>
      <c r="CH1722" s="2">
        <f>AC1722-BX1722-BY1722+BZ1722</f>
        <v>389365.14</v>
      </c>
      <c r="CI1722" s="2">
        <f>BY1722-BZ1722</f>
        <v>0</v>
      </c>
      <c r="CJ1722" s="2">
        <f>ROUND(SUMIF(AA1616:AA1629,"=55282325",GX1616:GX1629),2)</f>
        <v>0</v>
      </c>
      <c r="CK1722" s="2">
        <f>ROUND(SUMIF(AA1616:AA1629,"=55282325",GY1616:GY1629),2)</f>
        <v>0</v>
      </c>
      <c r="CL1722" s="2">
        <f>ROUND(SUMIF(AA1616:AA1629,"=55282325",GZ1616:GZ1629),2)</f>
        <v>0</v>
      </c>
      <c r="CM1722" s="2">
        <f>ROUND(SUMIF(AA1616:AA1629,"=55282325",HD1616:HD1629),2)</f>
        <v>0</v>
      </c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>
        <v>0</v>
      </c>
    </row>
    <row r="1724" spans="1:206" x14ac:dyDescent="0.2">
      <c r="A1724" s="4">
        <v>50</v>
      </c>
      <c r="B1724" s="4">
        <v>0</v>
      </c>
      <c r="C1724" s="4">
        <v>0</v>
      </c>
      <c r="D1724" s="4">
        <v>1</v>
      </c>
      <c r="E1724" s="4">
        <v>201</v>
      </c>
      <c r="F1724" s="4">
        <f>ROUND(Source!O1722,O1724)</f>
        <v>647386.81000000006</v>
      </c>
      <c r="G1724" s="4" t="s">
        <v>54</v>
      </c>
      <c r="H1724" s="4" t="s">
        <v>55</v>
      </c>
      <c r="I1724" s="4"/>
      <c r="J1724" s="4"/>
      <c r="K1724" s="4">
        <v>201</v>
      </c>
      <c r="L1724" s="4">
        <v>1</v>
      </c>
      <c r="M1724" s="4">
        <v>3</v>
      </c>
      <c r="N1724" s="4" t="s">
        <v>3</v>
      </c>
      <c r="O1724" s="4">
        <v>2</v>
      </c>
      <c r="P1724" s="4"/>
      <c r="Q1724" s="4"/>
      <c r="R1724" s="4"/>
      <c r="S1724" s="4"/>
      <c r="T1724" s="4"/>
      <c r="U1724" s="4"/>
      <c r="V1724" s="4"/>
      <c r="W1724" s="4">
        <v>647386.81000000006</v>
      </c>
      <c r="X1724" s="4">
        <v>1</v>
      </c>
      <c r="Y1724" s="4">
        <v>647386.81000000006</v>
      </c>
      <c r="Z1724" s="4"/>
      <c r="AA1724" s="4"/>
      <c r="AB1724" s="4"/>
    </row>
    <row r="1725" spans="1:206" x14ac:dyDescent="0.2">
      <c r="A1725" s="4">
        <v>50</v>
      </c>
      <c r="B1725" s="4">
        <v>0</v>
      </c>
      <c r="C1725" s="4">
        <v>0</v>
      </c>
      <c r="D1725" s="4">
        <v>1</v>
      </c>
      <c r="E1725" s="4">
        <v>202</v>
      </c>
      <c r="F1725" s="4">
        <f>ROUND(Source!P1722,O1725)</f>
        <v>450217.87</v>
      </c>
      <c r="G1725" s="4" t="s">
        <v>56</v>
      </c>
      <c r="H1725" s="4" t="s">
        <v>57</v>
      </c>
      <c r="I1725" s="4"/>
      <c r="J1725" s="4"/>
      <c r="K1725" s="4">
        <v>202</v>
      </c>
      <c r="L1725" s="4">
        <v>2</v>
      </c>
      <c r="M1725" s="4">
        <v>3</v>
      </c>
      <c r="N1725" s="4" t="s">
        <v>3</v>
      </c>
      <c r="O1725" s="4">
        <v>2</v>
      </c>
      <c r="P1725" s="4"/>
      <c r="Q1725" s="4"/>
      <c r="R1725" s="4"/>
      <c r="S1725" s="4"/>
      <c r="T1725" s="4"/>
      <c r="U1725" s="4"/>
      <c r="V1725" s="4"/>
      <c r="W1725" s="4">
        <v>450217.87</v>
      </c>
      <c r="X1725" s="4">
        <v>1</v>
      </c>
      <c r="Y1725" s="4">
        <v>450217.87</v>
      </c>
      <c r="Z1725" s="4"/>
      <c r="AA1725" s="4"/>
      <c r="AB1725" s="4"/>
    </row>
    <row r="1726" spans="1:206" x14ac:dyDescent="0.2">
      <c r="A1726" s="4">
        <v>50</v>
      </c>
      <c r="B1726" s="4">
        <v>0</v>
      </c>
      <c r="C1726" s="4">
        <v>0</v>
      </c>
      <c r="D1726" s="4">
        <v>1</v>
      </c>
      <c r="E1726" s="4">
        <v>222</v>
      </c>
      <c r="F1726" s="4">
        <f>ROUND(Source!AO1722,O1726)</f>
        <v>0</v>
      </c>
      <c r="G1726" s="4" t="s">
        <v>58</v>
      </c>
      <c r="H1726" s="4" t="s">
        <v>59</v>
      </c>
      <c r="I1726" s="4"/>
      <c r="J1726" s="4"/>
      <c r="K1726" s="4">
        <v>222</v>
      </c>
      <c r="L1726" s="4">
        <v>3</v>
      </c>
      <c r="M1726" s="4">
        <v>3</v>
      </c>
      <c r="N1726" s="4" t="s">
        <v>3</v>
      </c>
      <c r="O1726" s="4">
        <v>2</v>
      </c>
      <c r="P1726" s="4"/>
      <c r="Q1726" s="4"/>
      <c r="R1726" s="4"/>
      <c r="S1726" s="4"/>
      <c r="T1726" s="4"/>
      <c r="U1726" s="4"/>
      <c r="V1726" s="4"/>
      <c r="W1726" s="4">
        <v>0</v>
      </c>
      <c r="X1726" s="4">
        <v>1</v>
      </c>
      <c r="Y1726" s="4">
        <v>0</v>
      </c>
      <c r="Z1726" s="4"/>
      <c r="AA1726" s="4"/>
      <c r="AB1726" s="4"/>
    </row>
    <row r="1727" spans="1:206" x14ac:dyDescent="0.2">
      <c r="A1727" s="4">
        <v>50</v>
      </c>
      <c r="B1727" s="4">
        <v>0</v>
      </c>
      <c r="C1727" s="4">
        <v>0</v>
      </c>
      <c r="D1727" s="4">
        <v>1</v>
      </c>
      <c r="E1727" s="4">
        <v>225</v>
      </c>
      <c r="F1727" s="4">
        <f>ROUND(Source!AV1722,O1727)</f>
        <v>450217.87</v>
      </c>
      <c r="G1727" s="4" t="s">
        <v>60</v>
      </c>
      <c r="H1727" s="4" t="s">
        <v>61</v>
      </c>
      <c r="I1727" s="4"/>
      <c r="J1727" s="4"/>
      <c r="K1727" s="4">
        <v>225</v>
      </c>
      <c r="L1727" s="4">
        <v>4</v>
      </c>
      <c r="M1727" s="4">
        <v>3</v>
      </c>
      <c r="N1727" s="4" t="s">
        <v>3</v>
      </c>
      <c r="O1727" s="4">
        <v>2</v>
      </c>
      <c r="P1727" s="4"/>
      <c r="Q1727" s="4"/>
      <c r="R1727" s="4"/>
      <c r="S1727" s="4"/>
      <c r="T1727" s="4"/>
      <c r="U1727" s="4"/>
      <c r="V1727" s="4"/>
      <c r="W1727" s="4">
        <v>450217.87</v>
      </c>
      <c r="X1727" s="4">
        <v>1</v>
      </c>
      <c r="Y1727" s="4">
        <v>450217.87</v>
      </c>
      <c r="Z1727" s="4"/>
      <c r="AA1727" s="4"/>
      <c r="AB1727" s="4"/>
    </row>
    <row r="1728" spans="1:206" x14ac:dyDescent="0.2">
      <c r="A1728" s="4">
        <v>50</v>
      </c>
      <c r="B1728" s="4">
        <v>0</v>
      </c>
      <c r="C1728" s="4">
        <v>0</v>
      </c>
      <c r="D1728" s="4">
        <v>1</v>
      </c>
      <c r="E1728" s="4">
        <v>226</v>
      </c>
      <c r="F1728" s="4">
        <f>ROUND(Source!AW1722,O1728)</f>
        <v>450217.87</v>
      </c>
      <c r="G1728" s="4" t="s">
        <v>62</v>
      </c>
      <c r="H1728" s="4" t="s">
        <v>63</v>
      </c>
      <c r="I1728" s="4"/>
      <c r="J1728" s="4"/>
      <c r="K1728" s="4">
        <v>226</v>
      </c>
      <c r="L1728" s="4">
        <v>5</v>
      </c>
      <c r="M1728" s="4">
        <v>3</v>
      </c>
      <c r="N1728" s="4" t="s">
        <v>3</v>
      </c>
      <c r="O1728" s="4">
        <v>2</v>
      </c>
      <c r="P1728" s="4"/>
      <c r="Q1728" s="4"/>
      <c r="R1728" s="4"/>
      <c r="S1728" s="4"/>
      <c r="T1728" s="4"/>
      <c r="U1728" s="4"/>
      <c r="V1728" s="4"/>
      <c r="W1728" s="4">
        <v>450217.87</v>
      </c>
      <c r="X1728" s="4">
        <v>1</v>
      </c>
      <c r="Y1728" s="4">
        <v>450217.87</v>
      </c>
      <c r="Z1728" s="4"/>
      <c r="AA1728" s="4"/>
      <c r="AB1728" s="4"/>
    </row>
    <row r="1729" spans="1:28" x14ac:dyDescent="0.2">
      <c r="A1729" s="4">
        <v>50</v>
      </c>
      <c r="B1729" s="4">
        <v>0</v>
      </c>
      <c r="C1729" s="4">
        <v>0</v>
      </c>
      <c r="D1729" s="4">
        <v>1</v>
      </c>
      <c r="E1729" s="4">
        <v>227</v>
      </c>
      <c r="F1729" s="4">
        <f>ROUND(Source!AX1722,O1729)</f>
        <v>0</v>
      </c>
      <c r="G1729" s="4" t="s">
        <v>64</v>
      </c>
      <c r="H1729" s="4" t="s">
        <v>65</v>
      </c>
      <c r="I1729" s="4"/>
      <c r="J1729" s="4"/>
      <c r="K1729" s="4">
        <v>227</v>
      </c>
      <c r="L1729" s="4">
        <v>6</v>
      </c>
      <c r="M1729" s="4">
        <v>3</v>
      </c>
      <c r="N1729" s="4" t="s">
        <v>3</v>
      </c>
      <c r="O1729" s="4">
        <v>2</v>
      </c>
      <c r="P1729" s="4"/>
      <c r="Q1729" s="4"/>
      <c r="R1729" s="4"/>
      <c r="S1729" s="4"/>
      <c r="T1729" s="4"/>
      <c r="U1729" s="4"/>
      <c r="V1729" s="4"/>
      <c r="W1729" s="4">
        <v>0</v>
      </c>
      <c r="X1729" s="4">
        <v>1</v>
      </c>
      <c r="Y1729" s="4">
        <v>0</v>
      </c>
      <c r="Z1729" s="4"/>
      <c r="AA1729" s="4"/>
      <c r="AB1729" s="4"/>
    </row>
    <row r="1730" spans="1:28" x14ac:dyDescent="0.2">
      <c r="A1730" s="4">
        <v>50</v>
      </c>
      <c r="B1730" s="4">
        <v>0</v>
      </c>
      <c r="C1730" s="4">
        <v>0</v>
      </c>
      <c r="D1730" s="4">
        <v>1</v>
      </c>
      <c r="E1730" s="4">
        <v>228</v>
      </c>
      <c r="F1730" s="4">
        <f>ROUND(Source!AY1722,O1730)</f>
        <v>450217.87</v>
      </c>
      <c r="G1730" s="4" t="s">
        <v>66</v>
      </c>
      <c r="H1730" s="4" t="s">
        <v>67</v>
      </c>
      <c r="I1730" s="4"/>
      <c r="J1730" s="4"/>
      <c r="K1730" s="4">
        <v>228</v>
      </c>
      <c r="L1730" s="4">
        <v>7</v>
      </c>
      <c r="M1730" s="4">
        <v>3</v>
      </c>
      <c r="N1730" s="4" t="s">
        <v>3</v>
      </c>
      <c r="O1730" s="4">
        <v>2</v>
      </c>
      <c r="P1730" s="4"/>
      <c r="Q1730" s="4"/>
      <c r="R1730" s="4"/>
      <c r="S1730" s="4"/>
      <c r="T1730" s="4"/>
      <c r="U1730" s="4"/>
      <c r="V1730" s="4"/>
      <c r="W1730" s="4">
        <v>450217.87</v>
      </c>
      <c r="X1730" s="4">
        <v>1</v>
      </c>
      <c r="Y1730" s="4">
        <v>450217.87</v>
      </c>
      <c r="Z1730" s="4"/>
      <c r="AA1730" s="4"/>
      <c r="AB1730" s="4"/>
    </row>
    <row r="1731" spans="1:28" x14ac:dyDescent="0.2">
      <c r="A1731" s="4">
        <v>50</v>
      </c>
      <c r="B1731" s="4">
        <v>0</v>
      </c>
      <c r="C1731" s="4">
        <v>0</v>
      </c>
      <c r="D1731" s="4">
        <v>1</v>
      </c>
      <c r="E1731" s="4">
        <v>216</v>
      </c>
      <c r="F1731" s="4">
        <f>ROUND(Source!AP1722,O1731)</f>
        <v>0</v>
      </c>
      <c r="G1731" s="4" t="s">
        <v>68</v>
      </c>
      <c r="H1731" s="4" t="s">
        <v>69</v>
      </c>
      <c r="I1731" s="4"/>
      <c r="J1731" s="4"/>
      <c r="K1731" s="4">
        <v>216</v>
      </c>
      <c r="L1731" s="4">
        <v>8</v>
      </c>
      <c r="M1731" s="4">
        <v>3</v>
      </c>
      <c r="N1731" s="4" t="s">
        <v>3</v>
      </c>
      <c r="O1731" s="4">
        <v>2</v>
      </c>
      <c r="P1731" s="4"/>
      <c r="Q1731" s="4"/>
      <c r="R1731" s="4"/>
      <c r="S1731" s="4"/>
      <c r="T1731" s="4"/>
      <c r="U1731" s="4"/>
      <c r="V1731" s="4"/>
      <c r="W1731" s="4">
        <v>0</v>
      </c>
      <c r="X1731" s="4">
        <v>1</v>
      </c>
      <c r="Y1731" s="4">
        <v>0</v>
      </c>
      <c r="Z1731" s="4"/>
      <c r="AA1731" s="4"/>
      <c r="AB1731" s="4"/>
    </row>
    <row r="1732" spans="1:28" x14ac:dyDescent="0.2">
      <c r="A1732" s="4">
        <v>50</v>
      </c>
      <c r="B1732" s="4">
        <v>0</v>
      </c>
      <c r="C1732" s="4">
        <v>0</v>
      </c>
      <c r="D1732" s="4">
        <v>1</v>
      </c>
      <c r="E1732" s="4">
        <v>223</v>
      </c>
      <c r="F1732" s="4">
        <f>ROUND(Source!AQ1722,O1732)</f>
        <v>0</v>
      </c>
      <c r="G1732" s="4" t="s">
        <v>70</v>
      </c>
      <c r="H1732" s="4" t="s">
        <v>71</v>
      </c>
      <c r="I1732" s="4"/>
      <c r="J1732" s="4"/>
      <c r="K1732" s="4">
        <v>223</v>
      </c>
      <c r="L1732" s="4">
        <v>9</v>
      </c>
      <c r="M1732" s="4">
        <v>3</v>
      </c>
      <c r="N1732" s="4" t="s">
        <v>3</v>
      </c>
      <c r="O1732" s="4">
        <v>2</v>
      </c>
      <c r="P1732" s="4"/>
      <c r="Q1732" s="4"/>
      <c r="R1732" s="4"/>
      <c r="S1732" s="4"/>
      <c r="T1732" s="4"/>
      <c r="U1732" s="4"/>
      <c r="V1732" s="4"/>
      <c r="W1732" s="4">
        <v>0</v>
      </c>
      <c r="X1732" s="4">
        <v>1</v>
      </c>
      <c r="Y1732" s="4">
        <v>0</v>
      </c>
      <c r="Z1732" s="4"/>
      <c r="AA1732" s="4"/>
      <c r="AB1732" s="4"/>
    </row>
    <row r="1733" spans="1:28" x14ac:dyDescent="0.2">
      <c r="A1733" s="4">
        <v>50</v>
      </c>
      <c r="B1733" s="4">
        <v>0</v>
      </c>
      <c r="C1733" s="4">
        <v>0</v>
      </c>
      <c r="D1733" s="4">
        <v>1</v>
      </c>
      <c r="E1733" s="4">
        <v>229</v>
      </c>
      <c r="F1733" s="4">
        <f>ROUND(Source!AZ1722,O1733)</f>
        <v>0</v>
      </c>
      <c r="G1733" s="4" t="s">
        <v>72</v>
      </c>
      <c r="H1733" s="4" t="s">
        <v>73</v>
      </c>
      <c r="I1733" s="4"/>
      <c r="J1733" s="4"/>
      <c r="K1733" s="4">
        <v>229</v>
      </c>
      <c r="L1733" s="4">
        <v>10</v>
      </c>
      <c r="M1733" s="4">
        <v>3</v>
      </c>
      <c r="N1733" s="4" t="s">
        <v>3</v>
      </c>
      <c r="O1733" s="4">
        <v>2</v>
      </c>
      <c r="P1733" s="4"/>
      <c r="Q1733" s="4"/>
      <c r="R1733" s="4"/>
      <c r="S1733" s="4"/>
      <c r="T1733" s="4"/>
      <c r="U1733" s="4"/>
      <c r="V1733" s="4"/>
      <c r="W1733" s="4">
        <v>0</v>
      </c>
      <c r="X1733" s="4">
        <v>1</v>
      </c>
      <c r="Y1733" s="4">
        <v>0</v>
      </c>
      <c r="Z1733" s="4"/>
      <c r="AA1733" s="4"/>
      <c r="AB1733" s="4"/>
    </row>
    <row r="1734" spans="1:28" x14ac:dyDescent="0.2">
      <c r="A1734" s="4">
        <v>50</v>
      </c>
      <c r="B1734" s="4">
        <v>0</v>
      </c>
      <c r="C1734" s="4">
        <v>0</v>
      </c>
      <c r="D1734" s="4">
        <v>1</v>
      </c>
      <c r="E1734" s="4">
        <v>203</v>
      </c>
      <c r="F1734" s="4">
        <f>ROUND(Source!Q1722,O1734)</f>
        <v>25421.52</v>
      </c>
      <c r="G1734" s="4" t="s">
        <v>74</v>
      </c>
      <c r="H1734" s="4" t="s">
        <v>75</v>
      </c>
      <c r="I1734" s="4"/>
      <c r="J1734" s="4"/>
      <c r="K1734" s="4">
        <v>203</v>
      </c>
      <c r="L1734" s="4">
        <v>11</v>
      </c>
      <c r="M1734" s="4">
        <v>3</v>
      </c>
      <c r="N1734" s="4" t="s">
        <v>3</v>
      </c>
      <c r="O1734" s="4">
        <v>2</v>
      </c>
      <c r="P1734" s="4"/>
      <c r="Q1734" s="4"/>
      <c r="R1734" s="4"/>
      <c r="S1734" s="4"/>
      <c r="T1734" s="4"/>
      <c r="U1734" s="4"/>
      <c r="V1734" s="4"/>
      <c r="W1734" s="4">
        <v>25421.52</v>
      </c>
      <c r="X1734" s="4">
        <v>1</v>
      </c>
      <c r="Y1734" s="4">
        <v>25421.52</v>
      </c>
      <c r="Z1734" s="4"/>
      <c r="AA1734" s="4"/>
      <c r="AB1734" s="4"/>
    </row>
    <row r="1735" spans="1:28" x14ac:dyDescent="0.2">
      <c r="A1735" s="4">
        <v>50</v>
      </c>
      <c r="B1735" s="4">
        <v>0</v>
      </c>
      <c r="C1735" s="4">
        <v>0</v>
      </c>
      <c r="D1735" s="4">
        <v>1</v>
      </c>
      <c r="E1735" s="4">
        <v>231</v>
      </c>
      <c r="F1735" s="4">
        <f>ROUND(Source!BB1722,O1735)</f>
        <v>0</v>
      </c>
      <c r="G1735" s="4" t="s">
        <v>76</v>
      </c>
      <c r="H1735" s="4" t="s">
        <v>77</v>
      </c>
      <c r="I1735" s="4"/>
      <c r="J1735" s="4"/>
      <c r="K1735" s="4">
        <v>231</v>
      </c>
      <c r="L1735" s="4">
        <v>12</v>
      </c>
      <c r="M1735" s="4">
        <v>3</v>
      </c>
      <c r="N1735" s="4" t="s">
        <v>3</v>
      </c>
      <c r="O1735" s="4">
        <v>2</v>
      </c>
      <c r="P1735" s="4"/>
      <c r="Q1735" s="4"/>
      <c r="R1735" s="4"/>
      <c r="S1735" s="4"/>
      <c r="T1735" s="4"/>
      <c r="U1735" s="4"/>
      <c r="V1735" s="4"/>
      <c r="W1735" s="4">
        <v>0</v>
      </c>
      <c r="X1735" s="4">
        <v>1</v>
      </c>
      <c r="Y1735" s="4">
        <v>0</v>
      </c>
      <c r="Z1735" s="4"/>
      <c r="AA1735" s="4"/>
      <c r="AB1735" s="4"/>
    </row>
    <row r="1736" spans="1:28" x14ac:dyDescent="0.2">
      <c r="A1736" s="4">
        <v>50</v>
      </c>
      <c r="B1736" s="4">
        <v>0</v>
      </c>
      <c r="C1736" s="4">
        <v>0</v>
      </c>
      <c r="D1736" s="4">
        <v>1</v>
      </c>
      <c r="E1736" s="4">
        <v>204</v>
      </c>
      <c r="F1736" s="4">
        <f>ROUND(Source!R1722,O1736)</f>
        <v>14648.31</v>
      </c>
      <c r="G1736" s="4" t="s">
        <v>78</v>
      </c>
      <c r="H1736" s="4" t="s">
        <v>79</v>
      </c>
      <c r="I1736" s="4"/>
      <c r="J1736" s="4"/>
      <c r="K1736" s="4">
        <v>204</v>
      </c>
      <c r="L1736" s="4">
        <v>13</v>
      </c>
      <c r="M1736" s="4">
        <v>3</v>
      </c>
      <c r="N1736" s="4" t="s">
        <v>3</v>
      </c>
      <c r="O1736" s="4">
        <v>2</v>
      </c>
      <c r="P1736" s="4"/>
      <c r="Q1736" s="4"/>
      <c r="R1736" s="4"/>
      <c r="S1736" s="4"/>
      <c r="T1736" s="4"/>
      <c r="U1736" s="4"/>
      <c r="V1736" s="4"/>
      <c r="W1736" s="4">
        <v>14648.31</v>
      </c>
      <c r="X1736" s="4">
        <v>1</v>
      </c>
      <c r="Y1736" s="4">
        <v>14648.31</v>
      </c>
      <c r="Z1736" s="4"/>
      <c r="AA1736" s="4"/>
      <c r="AB1736" s="4"/>
    </row>
    <row r="1737" spans="1:28" x14ac:dyDescent="0.2">
      <c r="A1737" s="4">
        <v>50</v>
      </c>
      <c r="B1737" s="4">
        <v>0</v>
      </c>
      <c r="C1737" s="4">
        <v>0</v>
      </c>
      <c r="D1737" s="4">
        <v>1</v>
      </c>
      <c r="E1737" s="4">
        <v>205</v>
      </c>
      <c r="F1737" s="4">
        <f>ROUND(Source!S1722,O1737)</f>
        <v>171747.42</v>
      </c>
      <c r="G1737" s="4" t="s">
        <v>80</v>
      </c>
      <c r="H1737" s="4" t="s">
        <v>81</v>
      </c>
      <c r="I1737" s="4"/>
      <c r="J1737" s="4"/>
      <c r="K1737" s="4">
        <v>205</v>
      </c>
      <c r="L1737" s="4">
        <v>14</v>
      </c>
      <c r="M1737" s="4">
        <v>3</v>
      </c>
      <c r="N1737" s="4" t="s">
        <v>3</v>
      </c>
      <c r="O1737" s="4">
        <v>2</v>
      </c>
      <c r="P1737" s="4"/>
      <c r="Q1737" s="4"/>
      <c r="R1737" s="4"/>
      <c r="S1737" s="4"/>
      <c r="T1737" s="4"/>
      <c r="U1737" s="4"/>
      <c r="V1737" s="4"/>
      <c r="W1737" s="4">
        <v>171747.42</v>
      </c>
      <c r="X1737" s="4">
        <v>1</v>
      </c>
      <c r="Y1737" s="4">
        <v>171747.42</v>
      </c>
      <c r="Z1737" s="4"/>
      <c r="AA1737" s="4"/>
      <c r="AB1737" s="4"/>
    </row>
    <row r="1738" spans="1:28" x14ac:dyDescent="0.2">
      <c r="A1738" s="4">
        <v>50</v>
      </c>
      <c r="B1738" s="4">
        <v>0</v>
      </c>
      <c r="C1738" s="4">
        <v>0</v>
      </c>
      <c r="D1738" s="4">
        <v>1</v>
      </c>
      <c r="E1738" s="4">
        <v>232</v>
      </c>
      <c r="F1738" s="4">
        <f>ROUND(Source!BC1722,O1738)</f>
        <v>0</v>
      </c>
      <c r="G1738" s="4" t="s">
        <v>82</v>
      </c>
      <c r="H1738" s="4" t="s">
        <v>83</v>
      </c>
      <c r="I1738" s="4"/>
      <c r="J1738" s="4"/>
      <c r="K1738" s="4">
        <v>232</v>
      </c>
      <c r="L1738" s="4">
        <v>15</v>
      </c>
      <c r="M1738" s="4">
        <v>3</v>
      </c>
      <c r="N1738" s="4" t="s">
        <v>3</v>
      </c>
      <c r="O1738" s="4">
        <v>2</v>
      </c>
      <c r="P1738" s="4"/>
      <c r="Q1738" s="4"/>
      <c r="R1738" s="4"/>
      <c r="S1738" s="4"/>
      <c r="T1738" s="4"/>
      <c r="U1738" s="4"/>
      <c r="V1738" s="4"/>
      <c r="W1738" s="4">
        <v>0</v>
      </c>
      <c r="X1738" s="4">
        <v>1</v>
      </c>
      <c r="Y1738" s="4">
        <v>0</v>
      </c>
      <c r="Z1738" s="4"/>
      <c r="AA1738" s="4"/>
      <c r="AB1738" s="4"/>
    </row>
    <row r="1739" spans="1:28" x14ac:dyDescent="0.2">
      <c r="A1739" s="4">
        <v>50</v>
      </c>
      <c r="B1739" s="4">
        <v>0</v>
      </c>
      <c r="C1739" s="4">
        <v>0</v>
      </c>
      <c r="D1739" s="4">
        <v>1</v>
      </c>
      <c r="E1739" s="4">
        <v>214</v>
      </c>
      <c r="F1739" s="4">
        <f>ROUND(Source!AS1722,O1739)</f>
        <v>883991.6</v>
      </c>
      <c r="G1739" s="4" t="s">
        <v>84</v>
      </c>
      <c r="H1739" s="4" t="s">
        <v>85</v>
      </c>
      <c r="I1739" s="4"/>
      <c r="J1739" s="4"/>
      <c r="K1739" s="4">
        <v>214</v>
      </c>
      <c r="L1739" s="4">
        <v>16</v>
      </c>
      <c r="M1739" s="4">
        <v>3</v>
      </c>
      <c r="N1739" s="4" t="s">
        <v>3</v>
      </c>
      <c r="O1739" s="4">
        <v>2</v>
      </c>
      <c r="P1739" s="4"/>
      <c r="Q1739" s="4"/>
      <c r="R1739" s="4"/>
      <c r="S1739" s="4"/>
      <c r="T1739" s="4"/>
      <c r="U1739" s="4"/>
      <c r="V1739" s="4"/>
      <c r="W1739" s="4">
        <v>883991.6</v>
      </c>
      <c r="X1739" s="4">
        <v>1</v>
      </c>
      <c r="Y1739" s="4">
        <v>883991.6</v>
      </c>
      <c r="Z1739" s="4"/>
      <c r="AA1739" s="4"/>
      <c r="AB1739" s="4"/>
    </row>
    <row r="1740" spans="1:28" x14ac:dyDescent="0.2">
      <c r="A1740" s="4">
        <v>50</v>
      </c>
      <c r="B1740" s="4">
        <v>0</v>
      </c>
      <c r="C1740" s="4">
        <v>0</v>
      </c>
      <c r="D1740" s="4">
        <v>1</v>
      </c>
      <c r="E1740" s="4">
        <v>215</v>
      </c>
      <c r="F1740" s="4">
        <f>ROUND(Source!AT1722,O1740)</f>
        <v>0</v>
      </c>
      <c r="G1740" s="4" t="s">
        <v>86</v>
      </c>
      <c r="H1740" s="4" t="s">
        <v>87</v>
      </c>
      <c r="I1740" s="4"/>
      <c r="J1740" s="4"/>
      <c r="K1740" s="4">
        <v>215</v>
      </c>
      <c r="L1740" s="4">
        <v>17</v>
      </c>
      <c r="M1740" s="4">
        <v>3</v>
      </c>
      <c r="N1740" s="4" t="s">
        <v>3</v>
      </c>
      <c r="O1740" s="4">
        <v>2</v>
      </c>
      <c r="P1740" s="4"/>
      <c r="Q1740" s="4"/>
      <c r="R1740" s="4"/>
      <c r="S1740" s="4"/>
      <c r="T1740" s="4"/>
      <c r="U1740" s="4"/>
      <c r="V1740" s="4"/>
      <c r="W1740" s="4">
        <v>0</v>
      </c>
      <c r="X1740" s="4">
        <v>1</v>
      </c>
      <c r="Y1740" s="4">
        <v>0</v>
      </c>
      <c r="Z1740" s="4"/>
      <c r="AA1740" s="4"/>
      <c r="AB1740" s="4"/>
    </row>
    <row r="1741" spans="1:28" x14ac:dyDescent="0.2">
      <c r="A1741" s="4">
        <v>50</v>
      </c>
      <c r="B1741" s="4">
        <v>0</v>
      </c>
      <c r="C1741" s="4">
        <v>0</v>
      </c>
      <c r="D1741" s="4">
        <v>1</v>
      </c>
      <c r="E1741" s="4">
        <v>217</v>
      </c>
      <c r="F1741" s="4">
        <f>ROUND(Source!AU1722,O1741)</f>
        <v>0</v>
      </c>
      <c r="G1741" s="4" t="s">
        <v>88</v>
      </c>
      <c r="H1741" s="4" t="s">
        <v>89</v>
      </c>
      <c r="I1741" s="4"/>
      <c r="J1741" s="4"/>
      <c r="K1741" s="4">
        <v>217</v>
      </c>
      <c r="L1741" s="4">
        <v>18</v>
      </c>
      <c r="M1741" s="4">
        <v>3</v>
      </c>
      <c r="N1741" s="4" t="s">
        <v>3</v>
      </c>
      <c r="O1741" s="4">
        <v>2</v>
      </c>
      <c r="P1741" s="4"/>
      <c r="Q1741" s="4"/>
      <c r="R1741" s="4"/>
      <c r="S1741" s="4"/>
      <c r="T1741" s="4"/>
      <c r="U1741" s="4"/>
      <c r="V1741" s="4"/>
      <c r="W1741" s="4">
        <v>0</v>
      </c>
      <c r="X1741" s="4">
        <v>1</v>
      </c>
      <c r="Y1741" s="4">
        <v>0</v>
      </c>
      <c r="Z1741" s="4"/>
      <c r="AA1741" s="4"/>
      <c r="AB1741" s="4"/>
    </row>
    <row r="1742" spans="1:28" x14ac:dyDescent="0.2">
      <c r="A1742" s="4">
        <v>50</v>
      </c>
      <c r="B1742" s="4">
        <v>0</v>
      </c>
      <c r="C1742" s="4">
        <v>0</v>
      </c>
      <c r="D1742" s="4">
        <v>1</v>
      </c>
      <c r="E1742" s="4">
        <v>230</v>
      </c>
      <c r="F1742" s="4">
        <f>ROUND(Source!BA1722,O1742)</f>
        <v>0</v>
      </c>
      <c r="G1742" s="4" t="s">
        <v>90</v>
      </c>
      <c r="H1742" s="4" t="s">
        <v>91</v>
      </c>
      <c r="I1742" s="4"/>
      <c r="J1742" s="4"/>
      <c r="K1742" s="4">
        <v>230</v>
      </c>
      <c r="L1742" s="4">
        <v>19</v>
      </c>
      <c r="M1742" s="4">
        <v>3</v>
      </c>
      <c r="N1742" s="4" t="s">
        <v>3</v>
      </c>
      <c r="O1742" s="4">
        <v>2</v>
      </c>
      <c r="P1742" s="4"/>
      <c r="Q1742" s="4"/>
      <c r="R1742" s="4"/>
      <c r="S1742" s="4"/>
      <c r="T1742" s="4"/>
      <c r="U1742" s="4"/>
      <c r="V1742" s="4"/>
      <c r="W1742" s="4">
        <v>0</v>
      </c>
      <c r="X1742" s="4">
        <v>1</v>
      </c>
      <c r="Y1742" s="4">
        <v>0</v>
      </c>
      <c r="Z1742" s="4"/>
      <c r="AA1742" s="4"/>
      <c r="AB1742" s="4"/>
    </row>
    <row r="1743" spans="1:28" x14ac:dyDescent="0.2">
      <c r="A1743" s="4">
        <v>50</v>
      </c>
      <c r="B1743" s="4">
        <v>0</v>
      </c>
      <c r="C1743" s="4">
        <v>0</v>
      </c>
      <c r="D1743" s="4">
        <v>1</v>
      </c>
      <c r="E1743" s="4">
        <v>206</v>
      </c>
      <c r="F1743" s="4">
        <f>ROUND(Source!T1722,O1743)</f>
        <v>0</v>
      </c>
      <c r="G1743" s="4" t="s">
        <v>92</v>
      </c>
      <c r="H1743" s="4" t="s">
        <v>93</v>
      </c>
      <c r="I1743" s="4"/>
      <c r="J1743" s="4"/>
      <c r="K1743" s="4">
        <v>206</v>
      </c>
      <c r="L1743" s="4">
        <v>20</v>
      </c>
      <c r="M1743" s="4">
        <v>3</v>
      </c>
      <c r="N1743" s="4" t="s">
        <v>3</v>
      </c>
      <c r="O1743" s="4">
        <v>2</v>
      </c>
      <c r="P1743" s="4"/>
      <c r="Q1743" s="4"/>
      <c r="R1743" s="4"/>
      <c r="S1743" s="4"/>
      <c r="T1743" s="4"/>
      <c r="U1743" s="4"/>
      <c r="V1743" s="4"/>
      <c r="W1743" s="4">
        <v>0</v>
      </c>
      <c r="X1743" s="4">
        <v>1</v>
      </c>
      <c r="Y1743" s="4">
        <v>0</v>
      </c>
      <c r="Z1743" s="4"/>
      <c r="AA1743" s="4"/>
      <c r="AB1743" s="4"/>
    </row>
    <row r="1744" spans="1:28" x14ac:dyDescent="0.2">
      <c r="A1744" s="4">
        <v>50</v>
      </c>
      <c r="B1744" s="4">
        <v>0</v>
      </c>
      <c r="C1744" s="4">
        <v>0</v>
      </c>
      <c r="D1744" s="4">
        <v>1</v>
      </c>
      <c r="E1744" s="4">
        <v>207</v>
      </c>
      <c r="F1744" s="4">
        <f>Source!U1722</f>
        <v>522.75272999999993</v>
      </c>
      <c r="G1744" s="4" t="s">
        <v>94</v>
      </c>
      <c r="H1744" s="4" t="s">
        <v>95</v>
      </c>
      <c r="I1744" s="4"/>
      <c r="J1744" s="4"/>
      <c r="K1744" s="4">
        <v>207</v>
      </c>
      <c r="L1744" s="4">
        <v>21</v>
      </c>
      <c r="M1744" s="4">
        <v>3</v>
      </c>
      <c r="N1744" s="4" t="s">
        <v>3</v>
      </c>
      <c r="O1744" s="4">
        <v>-1</v>
      </c>
      <c r="P1744" s="4"/>
      <c r="Q1744" s="4"/>
      <c r="R1744" s="4"/>
      <c r="S1744" s="4"/>
      <c r="T1744" s="4"/>
      <c r="U1744" s="4"/>
      <c r="V1744" s="4"/>
      <c r="W1744" s="4">
        <v>522.75273000000004</v>
      </c>
      <c r="X1744" s="4">
        <v>1</v>
      </c>
      <c r="Y1744" s="4">
        <v>522.75273000000004</v>
      </c>
      <c r="Z1744" s="4"/>
      <c r="AA1744" s="4"/>
      <c r="AB1744" s="4"/>
    </row>
    <row r="1745" spans="1:245" x14ac:dyDescent="0.2">
      <c r="A1745" s="4">
        <v>50</v>
      </c>
      <c r="B1745" s="4">
        <v>0</v>
      </c>
      <c r="C1745" s="4">
        <v>0</v>
      </c>
      <c r="D1745" s="4">
        <v>1</v>
      </c>
      <c r="E1745" s="4">
        <v>208</v>
      </c>
      <c r="F1745" s="4">
        <f>Source!V1722</f>
        <v>0</v>
      </c>
      <c r="G1745" s="4" t="s">
        <v>96</v>
      </c>
      <c r="H1745" s="4" t="s">
        <v>97</v>
      </c>
      <c r="I1745" s="4"/>
      <c r="J1745" s="4"/>
      <c r="K1745" s="4">
        <v>208</v>
      </c>
      <c r="L1745" s="4">
        <v>22</v>
      </c>
      <c r="M1745" s="4">
        <v>3</v>
      </c>
      <c r="N1745" s="4" t="s">
        <v>3</v>
      </c>
      <c r="O1745" s="4">
        <v>-1</v>
      </c>
      <c r="P1745" s="4"/>
      <c r="Q1745" s="4"/>
      <c r="R1745" s="4"/>
      <c r="S1745" s="4"/>
      <c r="T1745" s="4"/>
      <c r="U1745" s="4"/>
      <c r="V1745" s="4"/>
      <c r="W1745" s="4">
        <v>0</v>
      </c>
      <c r="X1745" s="4">
        <v>1</v>
      </c>
      <c r="Y1745" s="4">
        <v>0</v>
      </c>
      <c r="Z1745" s="4"/>
      <c r="AA1745" s="4"/>
      <c r="AB1745" s="4"/>
    </row>
    <row r="1746" spans="1:245" x14ac:dyDescent="0.2">
      <c r="A1746" s="4">
        <v>50</v>
      </c>
      <c r="B1746" s="4">
        <v>0</v>
      </c>
      <c r="C1746" s="4">
        <v>0</v>
      </c>
      <c r="D1746" s="4">
        <v>1</v>
      </c>
      <c r="E1746" s="4">
        <v>209</v>
      </c>
      <c r="F1746" s="4">
        <f>ROUND(Source!W1722,O1746)</f>
        <v>0</v>
      </c>
      <c r="G1746" s="4" t="s">
        <v>98</v>
      </c>
      <c r="H1746" s="4" t="s">
        <v>99</v>
      </c>
      <c r="I1746" s="4"/>
      <c r="J1746" s="4"/>
      <c r="K1746" s="4">
        <v>209</v>
      </c>
      <c r="L1746" s="4">
        <v>23</v>
      </c>
      <c r="M1746" s="4">
        <v>3</v>
      </c>
      <c r="N1746" s="4" t="s">
        <v>3</v>
      </c>
      <c r="O1746" s="4">
        <v>2</v>
      </c>
      <c r="P1746" s="4"/>
      <c r="Q1746" s="4"/>
      <c r="R1746" s="4"/>
      <c r="S1746" s="4"/>
      <c r="T1746" s="4"/>
      <c r="U1746" s="4"/>
      <c r="V1746" s="4"/>
      <c r="W1746" s="4">
        <v>0</v>
      </c>
      <c r="X1746" s="4">
        <v>1</v>
      </c>
      <c r="Y1746" s="4">
        <v>0</v>
      </c>
      <c r="Z1746" s="4"/>
      <c r="AA1746" s="4"/>
      <c r="AB1746" s="4"/>
    </row>
    <row r="1747" spans="1:245" x14ac:dyDescent="0.2">
      <c r="A1747" s="4">
        <v>50</v>
      </c>
      <c r="B1747" s="4">
        <v>0</v>
      </c>
      <c r="C1747" s="4">
        <v>0</v>
      </c>
      <c r="D1747" s="4">
        <v>1</v>
      </c>
      <c r="E1747" s="4">
        <v>233</v>
      </c>
      <c r="F1747" s="4">
        <f>ROUND(Source!BD1722,O1747)</f>
        <v>0</v>
      </c>
      <c r="G1747" s="4" t="s">
        <v>100</v>
      </c>
      <c r="H1747" s="4" t="s">
        <v>101</v>
      </c>
      <c r="I1747" s="4"/>
      <c r="J1747" s="4"/>
      <c r="K1747" s="4">
        <v>233</v>
      </c>
      <c r="L1747" s="4">
        <v>24</v>
      </c>
      <c r="M1747" s="4">
        <v>3</v>
      </c>
      <c r="N1747" s="4" t="s">
        <v>3</v>
      </c>
      <c r="O1747" s="4">
        <v>2</v>
      </c>
      <c r="P1747" s="4"/>
      <c r="Q1747" s="4"/>
      <c r="R1747" s="4"/>
      <c r="S1747" s="4"/>
      <c r="T1747" s="4"/>
      <c r="U1747" s="4"/>
      <c r="V1747" s="4"/>
      <c r="W1747" s="4">
        <v>0</v>
      </c>
      <c r="X1747" s="4">
        <v>1</v>
      </c>
      <c r="Y1747" s="4">
        <v>0</v>
      </c>
      <c r="Z1747" s="4"/>
      <c r="AA1747" s="4"/>
      <c r="AB1747" s="4"/>
    </row>
    <row r="1748" spans="1:245" x14ac:dyDescent="0.2">
      <c r="A1748" s="4">
        <v>50</v>
      </c>
      <c r="B1748" s="4">
        <v>0</v>
      </c>
      <c r="C1748" s="4">
        <v>0</v>
      </c>
      <c r="D1748" s="4">
        <v>1</v>
      </c>
      <c r="E1748" s="4">
        <v>210</v>
      </c>
      <c r="F1748" s="4">
        <f>ROUND(Source!X1722,O1748)</f>
        <v>142751.07</v>
      </c>
      <c r="G1748" s="4" t="s">
        <v>102</v>
      </c>
      <c r="H1748" s="4" t="s">
        <v>103</v>
      </c>
      <c r="I1748" s="4"/>
      <c r="J1748" s="4"/>
      <c r="K1748" s="4">
        <v>210</v>
      </c>
      <c r="L1748" s="4">
        <v>25</v>
      </c>
      <c r="M1748" s="4">
        <v>3</v>
      </c>
      <c r="N1748" s="4" t="s">
        <v>3</v>
      </c>
      <c r="O1748" s="4">
        <v>2</v>
      </c>
      <c r="P1748" s="4"/>
      <c r="Q1748" s="4"/>
      <c r="R1748" s="4"/>
      <c r="S1748" s="4"/>
      <c r="T1748" s="4"/>
      <c r="U1748" s="4"/>
      <c r="V1748" s="4"/>
      <c r="W1748" s="4">
        <v>142751.07</v>
      </c>
      <c r="X1748" s="4">
        <v>1</v>
      </c>
      <c r="Y1748" s="4">
        <v>142751.07</v>
      </c>
      <c r="Z1748" s="4"/>
      <c r="AA1748" s="4"/>
      <c r="AB1748" s="4"/>
    </row>
    <row r="1749" spans="1:245" x14ac:dyDescent="0.2">
      <c r="A1749" s="4">
        <v>50</v>
      </c>
      <c r="B1749" s="4">
        <v>0</v>
      </c>
      <c r="C1749" s="4">
        <v>0</v>
      </c>
      <c r="D1749" s="4">
        <v>1</v>
      </c>
      <c r="E1749" s="4">
        <v>211</v>
      </c>
      <c r="F1749" s="4">
        <f>ROUND(Source!Y1722,O1749)</f>
        <v>70416.429999999993</v>
      </c>
      <c r="G1749" s="4" t="s">
        <v>104</v>
      </c>
      <c r="H1749" s="4" t="s">
        <v>105</v>
      </c>
      <c r="I1749" s="4"/>
      <c r="J1749" s="4"/>
      <c r="K1749" s="4">
        <v>211</v>
      </c>
      <c r="L1749" s="4">
        <v>26</v>
      </c>
      <c r="M1749" s="4">
        <v>3</v>
      </c>
      <c r="N1749" s="4" t="s">
        <v>3</v>
      </c>
      <c r="O1749" s="4">
        <v>2</v>
      </c>
      <c r="P1749" s="4"/>
      <c r="Q1749" s="4"/>
      <c r="R1749" s="4"/>
      <c r="S1749" s="4"/>
      <c r="T1749" s="4"/>
      <c r="U1749" s="4"/>
      <c r="V1749" s="4"/>
      <c r="W1749" s="4">
        <v>70416.429999999993</v>
      </c>
      <c r="X1749" s="4">
        <v>1</v>
      </c>
      <c r="Y1749" s="4">
        <v>70416.429999999993</v>
      </c>
      <c r="Z1749" s="4"/>
      <c r="AA1749" s="4"/>
      <c r="AB1749" s="4"/>
    </row>
    <row r="1750" spans="1:245" x14ac:dyDescent="0.2">
      <c r="A1750" s="4">
        <v>50</v>
      </c>
      <c r="B1750" s="4">
        <v>0</v>
      </c>
      <c r="C1750" s="4">
        <v>0</v>
      </c>
      <c r="D1750" s="4">
        <v>1</v>
      </c>
      <c r="E1750" s="4">
        <v>224</v>
      </c>
      <c r="F1750" s="4">
        <f>ROUND(Source!AR1722,O1750)</f>
        <v>883991.6</v>
      </c>
      <c r="G1750" s="4" t="s">
        <v>106</v>
      </c>
      <c r="H1750" s="4" t="s">
        <v>107</v>
      </c>
      <c r="I1750" s="4"/>
      <c r="J1750" s="4"/>
      <c r="K1750" s="4">
        <v>224</v>
      </c>
      <c r="L1750" s="4">
        <v>27</v>
      </c>
      <c r="M1750" s="4">
        <v>3</v>
      </c>
      <c r="N1750" s="4" t="s">
        <v>3</v>
      </c>
      <c r="O1750" s="4">
        <v>2</v>
      </c>
      <c r="P1750" s="4"/>
      <c r="Q1750" s="4"/>
      <c r="R1750" s="4"/>
      <c r="S1750" s="4"/>
      <c r="T1750" s="4"/>
      <c r="U1750" s="4"/>
      <c r="V1750" s="4"/>
      <c r="W1750" s="4">
        <v>883991.6</v>
      </c>
      <c r="X1750" s="4">
        <v>1</v>
      </c>
      <c r="Y1750" s="4">
        <v>883991.6</v>
      </c>
      <c r="Z1750" s="4"/>
      <c r="AA1750" s="4"/>
      <c r="AB1750" s="4"/>
    </row>
    <row r="1752" spans="1:245" x14ac:dyDescent="0.2">
      <c r="A1752" s="1">
        <v>4</v>
      </c>
      <c r="B1752" s="1">
        <v>1</v>
      </c>
      <c r="C1752" s="1"/>
      <c r="D1752" s="1">
        <f>ROW(A1798)</f>
        <v>1798</v>
      </c>
      <c r="E1752" s="1"/>
      <c r="F1752" s="1" t="s">
        <v>15</v>
      </c>
      <c r="G1752" s="1" t="s">
        <v>164</v>
      </c>
      <c r="H1752" s="1" t="s">
        <v>3</v>
      </c>
      <c r="I1752" s="1">
        <v>0</v>
      </c>
      <c r="J1752" s="1"/>
      <c r="K1752" s="1">
        <v>0</v>
      </c>
      <c r="L1752" s="1"/>
      <c r="M1752" s="1" t="s">
        <v>3</v>
      </c>
      <c r="N1752" s="1"/>
      <c r="O1752" s="1"/>
      <c r="P1752" s="1"/>
      <c r="Q1752" s="1"/>
      <c r="R1752" s="1"/>
      <c r="S1752" s="1">
        <v>0</v>
      </c>
      <c r="T1752" s="1"/>
      <c r="U1752" s="1" t="s">
        <v>3</v>
      </c>
      <c r="V1752" s="1">
        <v>0</v>
      </c>
      <c r="W1752" s="1"/>
      <c r="X1752" s="1"/>
      <c r="Y1752" s="1"/>
      <c r="Z1752" s="1"/>
      <c r="AA1752" s="1"/>
      <c r="AB1752" s="1" t="s">
        <v>3</v>
      </c>
      <c r="AC1752" s="1" t="s">
        <v>3</v>
      </c>
      <c r="AD1752" s="1" t="s">
        <v>3</v>
      </c>
      <c r="AE1752" s="1" t="s">
        <v>3</v>
      </c>
      <c r="AF1752" s="1" t="s">
        <v>3</v>
      </c>
      <c r="AG1752" s="1" t="s">
        <v>3</v>
      </c>
      <c r="AH1752" s="1"/>
      <c r="AI1752" s="1"/>
      <c r="AJ1752" s="1"/>
      <c r="AK1752" s="1"/>
      <c r="AL1752" s="1"/>
      <c r="AM1752" s="1"/>
      <c r="AN1752" s="1"/>
      <c r="AO1752" s="1"/>
      <c r="AP1752" s="1" t="s">
        <v>3</v>
      </c>
      <c r="AQ1752" s="1" t="s">
        <v>3</v>
      </c>
      <c r="AR1752" s="1" t="s">
        <v>3</v>
      </c>
      <c r="AS1752" s="1"/>
      <c r="AT1752" s="1"/>
      <c r="AU1752" s="1"/>
      <c r="AV1752" s="1"/>
      <c r="AW1752" s="1"/>
      <c r="AX1752" s="1"/>
      <c r="AY1752" s="1"/>
      <c r="AZ1752" s="1" t="s">
        <v>3</v>
      </c>
      <c r="BA1752" s="1"/>
      <c r="BB1752" s="1" t="s">
        <v>3</v>
      </c>
      <c r="BC1752" s="1" t="s">
        <v>3</v>
      </c>
      <c r="BD1752" s="1" t="s">
        <v>3</v>
      </c>
      <c r="BE1752" s="1" t="s">
        <v>3</v>
      </c>
      <c r="BF1752" s="1" t="s">
        <v>3</v>
      </c>
      <c r="BG1752" s="1" t="s">
        <v>3</v>
      </c>
      <c r="BH1752" s="1" t="s">
        <v>3</v>
      </c>
      <c r="BI1752" s="1" t="s">
        <v>3</v>
      </c>
      <c r="BJ1752" s="1" t="s">
        <v>3</v>
      </c>
      <c r="BK1752" s="1" t="s">
        <v>3</v>
      </c>
      <c r="BL1752" s="1" t="s">
        <v>3</v>
      </c>
      <c r="BM1752" s="1" t="s">
        <v>3</v>
      </c>
      <c r="BN1752" s="1" t="s">
        <v>3</v>
      </c>
      <c r="BO1752" s="1" t="s">
        <v>3</v>
      </c>
      <c r="BP1752" s="1" t="s">
        <v>3</v>
      </c>
      <c r="BQ1752" s="1"/>
      <c r="BR1752" s="1"/>
      <c r="BS1752" s="1"/>
      <c r="BT1752" s="1"/>
      <c r="BU1752" s="1"/>
      <c r="BV1752" s="1"/>
      <c r="BW1752" s="1"/>
      <c r="BX1752" s="1">
        <v>0</v>
      </c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>
        <v>0</v>
      </c>
    </row>
    <row r="1754" spans="1:245" x14ac:dyDescent="0.2">
      <c r="A1754" s="2">
        <v>52</v>
      </c>
      <c r="B1754" s="2">
        <f t="shared" ref="B1754:G1754" si="1558">B1798</f>
        <v>1</v>
      </c>
      <c r="C1754" s="2">
        <f t="shared" si="1558"/>
        <v>4</v>
      </c>
      <c r="D1754" s="2">
        <f t="shared" si="1558"/>
        <v>1752</v>
      </c>
      <c r="E1754" s="2">
        <f t="shared" si="1558"/>
        <v>0</v>
      </c>
      <c r="F1754" s="2" t="str">
        <f t="shared" si="1558"/>
        <v>Новый раздел</v>
      </c>
      <c r="G1754" s="2" t="str">
        <f t="shared" si="1558"/>
        <v>Секция в осях К-Л (Подъезд № 9)</v>
      </c>
      <c r="H1754" s="2"/>
      <c r="I1754" s="2"/>
      <c r="J1754" s="2"/>
      <c r="K1754" s="2"/>
      <c r="L1754" s="2"/>
      <c r="M1754" s="2"/>
      <c r="N1754" s="2"/>
      <c r="O1754" s="2">
        <f t="shared" ref="O1754:AT1754" si="1559">O1798</f>
        <v>4069.6</v>
      </c>
      <c r="P1754" s="2">
        <f t="shared" si="1559"/>
        <v>0</v>
      </c>
      <c r="Q1754" s="2">
        <f t="shared" si="1559"/>
        <v>0</v>
      </c>
      <c r="R1754" s="2">
        <f t="shared" si="1559"/>
        <v>0</v>
      </c>
      <c r="S1754" s="2">
        <f t="shared" si="1559"/>
        <v>4069.6</v>
      </c>
      <c r="T1754" s="2">
        <f t="shared" si="1559"/>
        <v>0</v>
      </c>
      <c r="U1754" s="2">
        <f t="shared" si="1559"/>
        <v>15.047905</v>
      </c>
      <c r="V1754" s="2">
        <f t="shared" si="1559"/>
        <v>0</v>
      </c>
      <c r="W1754" s="2">
        <f t="shared" si="1559"/>
        <v>0</v>
      </c>
      <c r="X1754" s="2">
        <f t="shared" si="1559"/>
        <v>3352.3</v>
      </c>
      <c r="Y1754" s="2">
        <f t="shared" si="1559"/>
        <v>1668.54</v>
      </c>
      <c r="Z1754" s="2">
        <f t="shared" si="1559"/>
        <v>0</v>
      </c>
      <c r="AA1754" s="2">
        <f t="shared" si="1559"/>
        <v>0</v>
      </c>
      <c r="AB1754" s="2">
        <f t="shared" si="1559"/>
        <v>0</v>
      </c>
      <c r="AC1754" s="2">
        <f t="shared" si="1559"/>
        <v>0</v>
      </c>
      <c r="AD1754" s="2">
        <f t="shared" si="1559"/>
        <v>0</v>
      </c>
      <c r="AE1754" s="2">
        <f t="shared" si="1559"/>
        <v>0</v>
      </c>
      <c r="AF1754" s="2">
        <f t="shared" si="1559"/>
        <v>0</v>
      </c>
      <c r="AG1754" s="2">
        <f t="shared" si="1559"/>
        <v>0</v>
      </c>
      <c r="AH1754" s="2">
        <f t="shared" si="1559"/>
        <v>0</v>
      </c>
      <c r="AI1754" s="2">
        <f t="shared" si="1559"/>
        <v>0</v>
      </c>
      <c r="AJ1754" s="2">
        <f t="shared" si="1559"/>
        <v>0</v>
      </c>
      <c r="AK1754" s="2">
        <f t="shared" si="1559"/>
        <v>0</v>
      </c>
      <c r="AL1754" s="2">
        <f t="shared" si="1559"/>
        <v>0</v>
      </c>
      <c r="AM1754" s="2">
        <f t="shared" si="1559"/>
        <v>0</v>
      </c>
      <c r="AN1754" s="2">
        <f t="shared" si="1559"/>
        <v>0</v>
      </c>
      <c r="AO1754" s="2">
        <f t="shared" si="1559"/>
        <v>0</v>
      </c>
      <c r="AP1754" s="2">
        <f t="shared" si="1559"/>
        <v>0</v>
      </c>
      <c r="AQ1754" s="2">
        <f t="shared" si="1559"/>
        <v>0</v>
      </c>
      <c r="AR1754" s="2">
        <f t="shared" si="1559"/>
        <v>9090.44</v>
      </c>
      <c r="AS1754" s="2">
        <f t="shared" si="1559"/>
        <v>9090.44</v>
      </c>
      <c r="AT1754" s="2">
        <f t="shared" si="1559"/>
        <v>0</v>
      </c>
      <c r="AU1754" s="2">
        <f t="shared" ref="AU1754:BZ1754" si="1560">AU1798</f>
        <v>0</v>
      </c>
      <c r="AV1754" s="2">
        <f t="shared" si="1560"/>
        <v>0</v>
      </c>
      <c r="AW1754" s="2">
        <f t="shared" si="1560"/>
        <v>0</v>
      </c>
      <c r="AX1754" s="2">
        <f t="shared" si="1560"/>
        <v>0</v>
      </c>
      <c r="AY1754" s="2">
        <f t="shared" si="1560"/>
        <v>0</v>
      </c>
      <c r="AZ1754" s="2">
        <f t="shared" si="1560"/>
        <v>0</v>
      </c>
      <c r="BA1754" s="2">
        <f t="shared" si="1560"/>
        <v>0</v>
      </c>
      <c r="BB1754" s="2">
        <f t="shared" si="1560"/>
        <v>0</v>
      </c>
      <c r="BC1754" s="2">
        <f t="shared" si="1560"/>
        <v>0</v>
      </c>
      <c r="BD1754" s="2">
        <f t="shared" si="1560"/>
        <v>0</v>
      </c>
      <c r="BE1754" s="2">
        <f t="shared" si="1560"/>
        <v>0</v>
      </c>
      <c r="BF1754" s="2">
        <f t="shared" si="1560"/>
        <v>0</v>
      </c>
      <c r="BG1754" s="2">
        <f t="shared" si="1560"/>
        <v>0</v>
      </c>
      <c r="BH1754" s="2">
        <f t="shared" si="1560"/>
        <v>0</v>
      </c>
      <c r="BI1754" s="2">
        <f t="shared" si="1560"/>
        <v>0</v>
      </c>
      <c r="BJ1754" s="2">
        <f t="shared" si="1560"/>
        <v>0</v>
      </c>
      <c r="BK1754" s="2">
        <f t="shared" si="1560"/>
        <v>0</v>
      </c>
      <c r="BL1754" s="2">
        <f t="shared" si="1560"/>
        <v>0</v>
      </c>
      <c r="BM1754" s="2">
        <f t="shared" si="1560"/>
        <v>0</v>
      </c>
      <c r="BN1754" s="2">
        <f t="shared" si="1560"/>
        <v>0</v>
      </c>
      <c r="BO1754" s="2">
        <f t="shared" si="1560"/>
        <v>0</v>
      </c>
      <c r="BP1754" s="2">
        <f t="shared" si="1560"/>
        <v>0</v>
      </c>
      <c r="BQ1754" s="2">
        <f t="shared" si="1560"/>
        <v>0</v>
      </c>
      <c r="BR1754" s="2">
        <f t="shared" si="1560"/>
        <v>0</v>
      </c>
      <c r="BS1754" s="2">
        <f t="shared" si="1560"/>
        <v>0</v>
      </c>
      <c r="BT1754" s="2">
        <f t="shared" si="1560"/>
        <v>0</v>
      </c>
      <c r="BU1754" s="2">
        <f t="shared" si="1560"/>
        <v>0</v>
      </c>
      <c r="BV1754" s="2">
        <f t="shared" si="1560"/>
        <v>0</v>
      </c>
      <c r="BW1754" s="2">
        <f t="shared" si="1560"/>
        <v>0</v>
      </c>
      <c r="BX1754" s="2">
        <f t="shared" si="1560"/>
        <v>0</v>
      </c>
      <c r="BY1754" s="2">
        <f t="shared" si="1560"/>
        <v>0</v>
      </c>
      <c r="BZ1754" s="2">
        <f t="shared" si="1560"/>
        <v>0</v>
      </c>
      <c r="CA1754" s="2">
        <f t="shared" ref="CA1754:DF1754" si="1561">CA1798</f>
        <v>0</v>
      </c>
      <c r="CB1754" s="2">
        <f t="shared" si="1561"/>
        <v>0</v>
      </c>
      <c r="CC1754" s="2">
        <f t="shared" si="1561"/>
        <v>0</v>
      </c>
      <c r="CD1754" s="2">
        <f t="shared" si="1561"/>
        <v>0</v>
      </c>
      <c r="CE1754" s="2">
        <f t="shared" si="1561"/>
        <v>0</v>
      </c>
      <c r="CF1754" s="2">
        <f t="shared" si="1561"/>
        <v>0</v>
      </c>
      <c r="CG1754" s="2">
        <f t="shared" si="1561"/>
        <v>0</v>
      </c>
      <c r="CH1754" s="2">
        <f t="shared" si="1561"/>
        <v>0</v>
      </c>
      <c r="CI1754" s="2">
        <f t="shared" si="1561"/>
        <v>0</v>
      </c>
      <c r="CJ1754" s="2">
        <f t="shared" si="1561"/>
        <v>0</v>
      </c>
      <c r="CK1754" s="2">
        <f t="shared" si="1561"/>
        <v>0</v>
      </c>
      <c r="CL1754" s="2">
        <f t="shared" si="1561"/>
        <v>0</v>
      </c>
      <c r="CM1754" s="2">
        <f t="shared" si="1561"/>
        <v>0</v>
      </c>
      <c r="CN1754" s="2">
        <f t="shared" si="1561"/>
        <v>0</v>
      </c>
      <c r="CO1754" s="2">
        <f t="shared" si="1561"/>
        <v>0</v>
      </c>
      <c r="CP1754" s="2">
        <f t="shared" si="1561"/>
        <v>0</v>
      </c>
      <c r="CQ1754" s="2">
        <f t="shared" si="1561"/>
        <v>0</v>
      </c>
      <c r="CR1754" s="2">
        <f t="shared" si="1561"/>
        <v>0</v>
      </c>
      <c r="CS1754" s="2">
        <f t="shared" si="1561"/>
        <v>0</v>
      </c>
      <c r="CT1754" s="2">
        <f t="shared" si="1561"/>
        <v>0</v>
      </c>
      <c r="CU1754" s="2">
        <f t="shared" si="1561"/>
        <v>0</v>
      </c>
      <c r="CV1754" s="2">
        <f t="shared" si="1561"/>
        <v>0</v>
      </c>
      <c r="CW1754" s="2">
        <f t="shared" si="1561"/>
        <v>0</v>
      </c>
      <c r="CX1754" s="2">
        <f t="shared" si="1561"/>
        <v>0</v>
      </c>
      <c r="CY1754" s="2">
        <f t="shared" si="1561"/>
        <v>0</v>
      </c>
      <c r="CZ1754" s="2">
        <f t="shared" si="1561"/>
        <v>0</v>
      </c>
      <c r="DA1754" s="2">
        <f t="shared" si="1561"/>
        <v>0</v>
      </c>
      <c r="DB1754" s="2">
        <f t="shared" si="1561"/>
        <v>0</v>
      </c>
      <c r="DC1754" s="2">
        <f t="shared" si="1561"/>
        <v>0</v>
      </c>
      <c r="DD1754" s="2">
        <f t="shared" si="1561"/>
        <v>0</v>
      </c>
      <c r="DE1754" s="2">
        <f t="shared" si="1561"/>
        <v>0</v>
      </c>
      <c r="DF1754" s="2">
        <f t="shared" si="1561"/>
        <v>0</v>
      </c>
      <c r="DG1754" s="3">
        <f t="shared" ref="DG1754:EL1754" si="1562">DG1798</f>
        <v>0</v>
      </c>
      <c r="DH1754" s="3">
        <f t="shared" si="1562"/>
        <v>0</v>
      </c>
      <c r="DI1754" s="3">
        <f t="shared" si="1562"/>
        <v>0</v>
      </c>
      <c r="DJ1754" s="3">
        <f t="shared" si="1562"/>
        <v>0</v>
      </c>
      <c r="DK1754" s="3">
        <f t="shared" si="1562"/>
        <v>0</v>
      </c>
      <c r="DL1754" s="3">
        <f t="shared" si="1562"/>
        <v>0</v>
      </c>
      <c r="DM1754" s="3">
        <f t="shared" si="1562"/>
        <v>0</v>
      </c>
      <c r="DN1754" s="3">
        <f t="shared" si="1562"/>
        <v>0</v>
      </c>
      <c r="DO1754" s="3">
        <f t="shared" si="1562"/>
        <v>0</v>
      </c>
      <c r="DP1754" s="3">
        <f t="shared" si="1562"/>
        <v>0</v>
      </c>
      <c r="DQ1754" s="3">
        <f t="shared" si="1562"/>
        <v>0</v>
      </c>
      <c r="DR1754" s="3">
        <f t="shared" si="1562"/>
        <v>0</v>
      </c>
      <c r="DS1754" s="3">
        <f t="shared" si="1562"/>
        <v>0</v>
      </c>
      <c r="DT1754" s="3">
        <f t="shared" si="1562"/>
        <v>0</v>
      </c>
      <c r="DU1754" s="3">
        <f t="shared" si="1562"/>
        <v>0</v>
      </c>
      <c r="DV1754" s="3">
        <f t="shared" si="1562"/>
        <v>0</v>
      </c>
      <c r="DW1754" s="3">
        <f t="shared" si="1562"/>
        <v>0</v>
      </c>
      <c r="DX1754" s="3">
        <f t="shared" si="1562"/>
        <v>0</v>
      </c>
      <c r="DY1754" s="3">
        <f t="shared" si="1562"/>
        <v>0</v>
      </c>
      <c r="DZ1754" s="3">
        <f t="shared" si="1562"/>
        <v>0</v>
      </c>
      <c r="EA1754" s="3">
        <f t="shared" si="1562"/>
        <v>0</v>
      </c>
      <c r="EB1754" s="3">
        <f t="shared" si="1562"/>
        <v>0</v>
      </c>
      <c r="EC1754" s="3">
        <f t="shared" si="1562"/>
        <v>0</v>
      </c>
      <c r="ED1754" s="3">
        <f t="shared" si="1562"/>
        <v>0</v>
      </c>
      <c r="EE1754" s="3">
        <f t="shared" si="1562"/>
        <v>0</v>
      </c>
      <c r="EF1754" s="3">
        <f t="shared" si="1562"/>
        <v>0</v>
      </c>
      <c r="EG1754" s="3">
        <f t="shared" si="1562"/>
        <v>0</v>
      </c>
      <c r="EH1754" s="3">
        <f t="shared" si="1562"/>
        <v>0</v>
      </c>
      <c r="EI1754" s="3">
        <f t="shared" si="1562"/>
        <v>0</v>
      </c>
      <c r="EJ1754" s="3">
        <f t="shared" si="1562"/>
        <v>0</v>
      </c>
      <c r="EK1754" s="3">
        <f t="shared" si="1562"/>
        <v>0</v>
      </c>
      <c r="EL1754" s="3">
        <f t="shared" si="1562"/>
        <v>0</v>
      </c>
      <c r="EM1754" s="3">
        <f t="shared" ref="EM1754:FR1754" si="1563">EM1798</f>
        <v>0</v>
      </c>
      <c r="EN1754" s="3">
        <f t="shared" si="1563"/>
        <v>0</v>
      </c>
      <c r="EO1754" s="3">
        <f t="shared" si="1563"/>
        <v>0</v>
      </c>
      <c r="EP1754" s="3">
        <f t="shared" si="1563"/>
        <v>0</v>
      </c>
      <c r="EQ1754" s="3">
        <f t="shared" si="1563"/>
        <v>0</v>
      </c>
      <c r="ER1754" s="3">
        <f t="shared" si="1563"/>
        <v>0</v>
      </c>
      <c r="ES1754" s="3">
        <f t="shared" si="1563"/>
        <v>0</v>
      </c>
      <c r="ET1754" s="3">
        <f t="shared" si="1563"/>
        <v>0</v>
      </c>
      <c r="EU1754" s="3">
        <f t="shared" si="1563"/>
        <v>0</v>
      </c>
      <c r="EV1754" s="3">
        <f t="shared" si="1563"/>
        <v>0</v>
      </c>
      <c r="EW1754" s="3">
        <f t="shared" si="1563"/>
        <v>0</v>
      </c>
      <c r="EX1754" s="3">
        <f t="shared" si="1563"/>
        <v>0</v>
      </c>
      <c r="EY1754" s="3">
        <f t="shared" si="1563"/>
        <v>0</v>
      </c>
      <c r="EZ1754" s="3">
        <f t="shared" si="1563"/>
        <v>0</v>
      </c>
      <c r="FA1754" s="3">
        <f t="shared" si="1563"/>
        <v>0</v>
      </c>
      <c r="FB1754" s="3">
        <f t="shared" si="1563"/>
        <v>0</v>
      </c>
      <c r="FC1754" s="3">
        <f t="shared" si="1563"/>
        <v>0</v>
      </c>
      <c r="FD1754" s="3">
        <f t="shared" si="1563"/>
        <v>0</v>
      </c>
      <c r="FE1754" s="3">
        <f t="shared" si="1563"/>
        <v>0</v>
      </c>
      <c r="FF1754" s="3">
        <f t="shared" si="1563"/>
        <v>0</v>
      </c>
      <c r="FG1754" s="3">
        <f t="shared" si="1563"/>
        <v>0</v>
      </c>
      <c r="FH1754" s="3">
        <f t="shared" si="1563"/>
        <v>0</v>
      </c>
      <c r="FI1754" s="3">
        <f t="shared" si="1563"/>
        <v>0</v>
      </c>
      <c r="FJ1754" s="3">
        <f t="shared" si="1563"/>
        <v>0</v>
      </c>
      <c r="FK1754" s="3">
        <f t="shared" si="1563"/>
        <v>0</v>
      </c>
      <c r="FL1754" s="3">
        <f t="shared" si="1563"/>
        <v>0</v>
      </c>
      <c r="FM1754" s="3">
        <f t="shared" si="1563"/>
        <v>0</v>
      </c>
      <c r="FN1754" s="3">
        <f t="shared" si="1563"/>
        <v>0</v>
      </c>
      <c r="FO1754" s="3">
        <f t="shared" si="1563"/>
        <v>0</v>
      </c>
      <c r="FP1754" s="3">
        <f t="shared" si="1563"/>
        <v>0</v>
      </c>
      <c r="FQ1754" s="3">
        <f t="shared" si="1563"/>
        <v>0</v>
      </c>
      <c r="FR1754" s="3">
        <f t="shared" si="1563"/>
        <v>0</v>
      </c>
      <c r="FS1754" s="3">
        <f t="shared" ref="FS1754:GX1754" si="1564">FS1798</f>
        <v>0</v>
      </c>
      <c r="FT1754" s="3">
        <f t="shared" si="1564"/>
        <v>0</v>
      </c>
      <c r="FU1754" s="3">
        <f t="shared" si="1564"/>
        <v>0</v>
      </c>
      <c r="FV1754" s="3">
        <f t="shared" si="1564"/>
        <v>0</v>
      </c>
      <c r="FW1754" s="3">
        <f t="shared" si="1564"/>
        <v>0</v>
      </c>
      <c r="FX1754" s="3">
        <f t="shared" si="1564"/>
        <v>0</v>
      </c>
      <c r="FY1754" s="3">
        <f t="shared" si="1564"/>
        <v>0</v>
      </c>
      <c r="FZ1754" s="3">
        <f t="shared" si="1564"/>
        <v>0</v>
      </c>
      <c r="GA1754" s="3">
        <f t="shared" si="1564"/>
        <v>0</v>
      </c>
      <c r="GB1754" s="3">
        <f t="shared" si="1564"/>
        <v>0</v>
      </c>
      <c r="GC1754" s="3">
        <f t="shared" si="1564"/>
        <v>0</v>
      </c>
      <c r="GD1754" s="3">
        <f t="shared" si="1564"/>
        <v>0</v>
      </c>
      <c r="GE1754" s="3">
        <f t="shared" si="1564"/>
        <v>0</v>
      </c>
      <c r="GF1754" s="3">
        <f t="shared" si="1564"/>
        <v>0</v>
      </c>
      <c r="GG1754" s="3">
        <f t="shared" si="1564"/>
        <v>0</v>
      </c>
      <c r="GH1754" s="3">
        <f t="shared" si="1564"/>
        <v>0</v>
      </c>
      <c r="GI1754" s="3">
        <f t="shared" si="1564"/>
        <v>0</v>
      </c>
      <c r="GJ1754" s="3">
        <f t="shared" si="1564"/>
        <v>0</v>
      </c>
      <c r="GK1754" s="3">
        <f t="shared" si="1564"/>
        <v>0</v>
      </c>
      <c r="GL1754" s="3">
        <f t="shared" si="1564"/>
        <v>0</v>
      </c>
      <c r="GM1754" s="3">
        <f t="shared" si="1564"/>
        <v>0</v>
      </c>
      <c r="GN1754" s="3">
        <f t="shared" si="1564"/>
        <v>0</v>
      </c>
      <c r="GO1754" s="3">
        <f t="shared" si="1564"/>
        <v>0</v>
      </c>
      <c r="GP1754" s="3">
        <f t="shared" si="1564"/>
        <v>0</v>
      </c>
      <c r="GQ1754" s="3">
        <f t="shared" si="1564"/>
        <v>0</v>
      </c>
      <c r="GR1754" s="3">
        <f t="shared" si="1564"/>
        <v>0</v>
      </c>
      <c r="GS1754" s="3">
        <f t="shared" si="1564"/>
        <v>0</v>
      </c>
      <c r="GT1754" s="3">
        <f t="shared" si="1564"/>
        <v>0</v>
      </c>
      <c r="GU1754" s="3">
        <f t="shared" si="1564"/>
        <v>0</v>
      </c>
      <c r="GV1754" s="3">
        <f t="shared" si="1564"/>
        <v>0</v>
      </c>
      <c r="GW1754" s="3">
        <f t="shared" si="1564"/>
        <v>0</v>
      </c>
      <c r="GX1754" s="3">
        <f t="shared" si="1564"/>
        <v>0</v>
      </c>
    </row>
    <row r="1756" spans="1:245" x14ac:dyDescent="0.2">
      <c r="A1756" s="1">
        <v>5</v>
      </c>
      <c r="B1756" s="1">
        <v>1</v>
      </c>
      <c r="C1756" s="1"/>
      <c r="D1756" s="1">
        <f>ROW(A1768)</f>
        <v>1768</v>
      </c>
      <c r="E1756" s="1"/>
      <c r="F1756" s="1" t="s">
        <v>17</v>
      </c>
      <c r="G1756" s="1" t="s">
        <v>18</v>
      </c>
      <c r="H1756" s="1" t="s">
        <v>3</v>
      </c>
      <c r="I1756" s="1">
        <v>0</v>
      </c>
      <c r="J1756" s="1"/>
      <c r="K1756" s="1">
        <v>0</v>
      </c>
      <c r="L1756" s="1"/>
      <c r="M1756" s="1" t="s">
        <v>3</v>
      </c>
      <c r="N1756" s="1"/>
      <c r="O1756" s="1"/>
      <c r="P1756" s="1"/>
      <c r="Q1756" s="1"/>
      <c r="R1756" s="1"/>
      <c r="S1756" s="1">
        <v>0</v>
      </c>
      <c r="T1756" s="1"/>
      <c r="U1756" s="1" t="s">
        <v>3</v>
      </c>
      <c r="V1756" s="1">
        <v>0</v>
      </c>
      <c r="W1756" s="1"/>
      <c r="X1756" s="1"/>
      <c r="Y1756" s="1"/>
      <c r="Z1756" s="1"/>
      <c r="AA1756" s="1"/>
      <c r="AB1756" s="1" t="s">
        <v>3</v>
      </c>
      <c r="AC1756" s="1" t="s">
        <v>3</v>
      </c>
      <c r="AD1756" s="1" t="s">
        <v>3</v>
      </c>
      <c r="AE1756" s="1" t="s">
        <v>3</v>
      </c>
      <c r="AF1756" s="1" t="s">
        <v>3</v>
      </c>
      <c r="AG1756" s="1" t="s">
        <v>3</v>
      </c>
      <c r="AH1756" s="1"/>
      <c r="AI1756" s="1"/>
      <c r="AJ1756" s="1"/>
      <c r="AK1756" s="1"/>
      <c r="AL1756" s="1"/>
      <c r="AM1756" s="1"/>
      <c r="AN1756" s="1"/>
      <c r="AO1756" s="1"/>
      <c r="AP1756" s="1" t="s">
        <v>3</v>
      </c>
      <c r="AQ1756" s="1" t="s">
        <v>3</v>
      </c>
      <c r="AR1756" s="1" t="s">
        <v>3</v>
      </c>
      <c r="AS1756" s="1"/>
      <c r="AT1756" s="1"/>
      <c r="AU1756" s="1"/>
      <c r="AV1756" s="1"/>
      <c r="AW1756" s="1"/>
      <c r="AX1756" s="1"/>
      <c r="AY1756" s="1"/>
      <c r="AZ1756" s="1" t="s">
        <v>3</v>
      </c>
      <c r="BA1756" s="1"/>
      <c r="BB1756" s="1" t="s">
        <v>3</v>
      </c>
      <c r="BC1756" s="1" t="s">
        <v>3</v>
      </c>
      <c r="BD1756" s="1" t="s">
        <v>3</v>
      </c>
      <c r="BE1756" s="1" t="s">
        <v>3</v>
      </c>
      <c r="BF1756" s="1" t="s">
        <v>3</v>
      </c>
      <c r="BG1756" s="1" t="s">
        <v>3</v>
      </c>
      <c r="BH1756" s="1" t="s">
        <v>3</v>
      </c>
      <c r="BI1756" s="1" t="s">
        <v>3</v>
      </c>
      <c r="BJ1756" s="1" t="s">
        <v>3</v>
      </c>
      <c r="BK1756" s="1" t="s">
        <v>3</v>
      </c>
      <c r="BL1756" s="1" t="s">
        <v>3</v>
      </c>
      <c r="BM1756" s="1" t="s">
        <v>3</v>
      </c>
      <c r="BN1756" s="1" t="s">
        <v>3</v>
      </c>
      <c r="BO1756" s="1" t="s">
        <v>3</v>
      </c>
      <c r="BP1756" s="1" t="s">
        <v>3</v>
      </c>
      <c r="BQ1756" s="1"/>
      <c r="BR1756" s="1"/>
      <c r="BS1756" s="1"/>
      <c r="BT1756" s="1"/>
      <c r="BU1756" s="1"/>
      <c r="BV1756" s="1"/>
      <c r="BW1756" s="1"/>
      <c r="BX1756" s="1">
        <v>0</v>
      </c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>
        <v>0</v>
      </c>
    </row>
    <row r="1758" spans="1:245" x14ac:dyDescent="0.2">
      <c r="A1758" s="2">
        <v>52</v>
      </c>
      <c r="B1758" s="2">
        <f t="shared" ref="B1758:G1758" si="1565">B1768</f>
        <v>1</v>
      </c>
      <c r="C1758" s="2">
        <f t="shared" si="1565"/>
        <v>5</v>
      </c>
      <c r="D1758" s="2">
        <f t="shared" si="1565"/>
        <v>1756</v>
      </c>
      <c r="E1758" s="2">
        <f t="shared" si="1565"/>
        <v>0</v>
      </c>
      <c r="F1758" s="2" t="str">
        <f t="shared" si="1565"/>
        <v>Новый подраздел</v>
      </c>
      <c r="G1758" s="2" t="str">
        <f t="shared" si="1565"/>
        <v>Демонтажные и подготовительные  работы</v>
      </c>
      <c r="H1758" s="2"/>
      <c r="I1758" s="2"/>
      <c r="J1758" s="2"/>
      <c r="K1758" s="2"/>
      <c r="L1758" s="2"/>
      <c r="M1758" s="2"/>
      <c r="N1758" s="2"/>
      <c r="O1758" s="2">
        <f t="shared" ref="O1758:AT1758" si="1566">O1768</f>
        <v>4069.6</v>
      </c>
      <c r="P1758" s="2">
        <f t="shared" si="1566"/>
        <v>0</v>
      </c>
      <c r="Q1758" s="2">
        <f t="shared" si="1566"/>
        <v>0</v>
      </c>
      <c r="R1758" s="2">
        <f t="shared" si="1566"/>
        <v>0</v>
      </c>
      <c r="S1758" s="2">
        <f t="shared" si="1566"/>
        <v>4069.6</v>
      </c>
      <c r="T1758" s="2">
        <f t="shared" si="1566"/>
        <v>0</v>
      </c>
      <c r="U1758" s="2">
        <f t="shared" si="1566"/>
        <v>15.047905</v>
      </c>
      <c r="V1758" s="2">
        <f t="shared" si="1566"/>
        <v>0</v>
      </c>
      <c r="W1758" s="2">
        <f t="shared" si="1566"/>
        <v>0</v>
      </c>
      <c r="X1758" s="2">
        <f t="shared" si="1566"/>
        <v>3352.3</v>
      </c>
      <c r="Y1758" s="2">
        <f t="shared" si="1566"/>
        <v>1668.54</v>
      </c>
      <c r="Z1758" s="2">
        <f t="shared" si="1566"/>
        <v>0</v>
      </c>
      <c r="AA1758" s="2">
        <f t="shared" si="1566"/>
        <v>0</v>
      </c>
      <c r="AB1758" s="2">
        <f t="shared" si="1566"/>
        <v>4069.6</v>
      </c>
      <c r="AC1758" s="2">
        <f t="shared" si="1566"/>
        <v>0</v>
      </c>
      <c r="AD1758" s="2">
        <f t="shared" si="1566"/>
        <v>0</v>
      </c>
      <c r="AE1758" s="2">
        <f t="shared" si="1566"/>
        <v>0</v>
      </c>
      <c r="AF1758" s="2">
        <f t="shared" si="1566"/>
        <v>4069.6</v>
      </c>
      <c r="AG1758" s="2">
        <f t="shared" si="1566"/>
        <v>0</v>
      </c>
      <c r="AH1758" s="2">
        <f t="shared" si="1566"/>
        <v>15.047905</v>
      </c>
      <c r="AI1758" s="2">
        <f t="shared" si="1566"/>
        <v>0</v>
      </c>
      <c r="AJ1758" s="2">
        <f t="shared" si="1566"/>
        <v>0</v>
      </c>
      <c r="AK1758" s="2">
        <f t="shared" si="1566"/>
        <v>3352.3</v>
      </c>
      <c r="AL1758" s="2">
        <f t="shared" si="1566"/>
        <v>1668.54</v>
      </c>
      <c r="AM1758" s="2">
        <f t="shared" si="1566"/>
        <v>0</v>
      </c>
      <c r="AN1758" s="2">
        <f t="shared" si="1566"/>
        <v>0</v>
      </c>
      <c r="AO1758" s="2">
        <f t="shared" si="1566"/>
        <v>0</v>
      </c>
      <c r="AP1758" s="2">
        <f t="shared" si="1566"/>
        <v>0</v>
      </c>
      <c r="AQ1758" s="2">
        <f t="shared" si="1566"/>
        <v>0</v>
      </c>
      <c r="AR1758" s="2">
        <f t="shared" si="1566"/>
        <v>9090.44</v>
      </c>
      <c r="AS1758" s="2">
        <f t="shared" si="1566"/>
        <v>9090.44</v>
      </c>
      <c r="AT1758" s="2">
        <f t="shared" si="1566"/>
        <v>0</v>
      </c>
      <c r="AU1758" s="2">
        <f t="shared" ref="AU1758:BZ1758" si="1567">AU1768</f>
        <v>0</v>
      </c>
      <c r="AV1758" s="2">
        <f t="shared" si="1567"/>
        <v>0</v>
      </c>
      <c r="AW1758" s="2">
        <f t="shared" si="1567"/>
        <v>0</v>
      </c>
      <c r="AX1758" s="2">
        <f t="shared" si="1567"/>
        <v>0</v>
      </c>
      <c r="AY1758" s="2">
        <f t="shared" si="1567"/>
        <v>0</v>
      </c>
      <c r="AZ1758" s="2">
        <f t="shared" si="1567"/>
        <v>0</v>
      </c>
      <c r="BA1758" s="2">
        <f t="shared" si="1567"/>
        <v>0</v>
      </c>
      <c r="BB1758" s="2">
        <f t="shared" si="1567"/>
        <v>0</v>
      </c>
      <c r="BC1758" s="2">
        <f t="shared" si="1567"/>
        <v>0</v>
      </c>
      <c r="BD1758" s="2">
        <f t="shared" si="1567"/>
        <v>0</v>
      </c>
      <c r="BE1758" s="2">
        <f t="shared" si="1567"/>
        <v>0</v>
      </c>
      <c r="BF1758" s="2">
        <f t="shared" si="1567"/>
        <v>0</v>
      </c>
      <c r="BG1758" s="2">
        <f t="shared" si="1567"/>
        <v>0</v>
      </c>
      <c r="BH1758" s="2">
        <f t="shared" si="1567"/>
        <v>0</v>
      </c>
      <c r="BI1758" s="2">
        <f t="shared" si="1567"/>
        <v>0</v>
      </c>
      <c r="BJ1758" s="2">
        <f t="shared" si="1567"/>
        <v>0</v>
      </c>
      <c r="BK1758" s="2">
        <f t="shared" si="1567"/>
        <v>0</v>
      </c>
      <c r="BL1758" s="2">
        <f t="shared" si="1567"/>
        <v>0</v>
      </c>
      <c r="BM1758" s="2">
        <f t="shared" si="1567"/>
        <v>0</v>
      </c>
      <c r="BN1758" s="2">
        <f t="shared" si="1567"/>
        <v>0</v>
      </c>
      <c r="BO1758" s="2">
        <f t="shared" si="1567"/>
        <v>0</v>
      </c>
      <c r="BP1758" s="2">
        <f t="shared" si="1567"/>
        <v>0</v>
      </c>
      <c r="BQ1758" s="2">
        <f t="shared" si="1567"/>
        <v>0</v>
      </c>
      <c r="BR1758" s="2">
        <f t="shared" si="1567"/>
        <v>0</v>
      </c>
      <c r="BS1758" s="2">
        <f t="shared" si="1567"/>
        <v>0</v>
      </c>
      <c r="BT1758" s="2">
        <f t="shared" si="1567"/>
        <v>0</v>
      </c>
      <c r="BU1758" s="2">
        <f t="shared" si="1567"/>
        <v>0</v>
      </c>
      <c r="BV1758" s="2">
        <f t="shared" si="1567"/>
        <v>0</v>
      </c>
      <c r="BW1758" s="2">
        <f t="shared" si="1567"/>
        <v>0</v>
      </c>
      <c r="BX1758" s="2">
        <f t="shared" si="1567"/>
        <v>0</v>
      </c>
      <c r="BY1758" s="2">
        <f t="shared" si="1567"/>
        <v>0</v>
      </c>
      <c r="BZ1758" s="2">
        <f t="shared" si="1567"/>
        <v>0</v>
      </c>
      <c r="CA1758" s="2">
        <f t="shared" ref="CA1758:DF1758" si="1568">CA1768</f>
        <v>9090.44</v>
      </c>
      <c r="CB1758" s="2">
        <f t="shared" si="1568"/>
        <v>9090.44</v>
      </c>
      <c r="CC1758" s="2">
        <f t="shared" si="1568"/>
        <v>0</v>
      </c>
      <c r="CD1758" s="2">
        <f t="shared" si="1568"/>
        <v>0</v>
      </c>
      <c r="CE1758" s="2">
        <f t="shared" si="1568"/>
        <v>0</v>
      </c>
      <c r="CF1758" s="2">
        <f t="shared" si="1568"/>
        <v>0</v>
      </c>
      <c r="CG1758" s="2">
        <f t="shared" si="1568"/>
        <v>0</v>
      </c>
      <c r="CH1758" s="2">
        <f t="shared" si="1568"/>
        <v>0</v>
      </c>
      <c r="CI1758" s="2">
        <f t="shared" si="1568"/>
        <v>0</v>
      </c>
      <c r="CJ1758" s="2">
        <f t="shared" si="1568"/>
        <v>0</v>
      </c>
      <c r="CK1758" s="2">
        <f t="shared" si="1568"/>
        <v>0</v>
      </c>
      <c r="CL1758" s="2">
        <f t="shared" si="1568"/>
        <v>0</v>
      </c>
      <c r="CM1758" s="2">
        <f t="shared" si="1568"/>
        <v>0</v>
      </c>
      <c r="CN1758" s="2">
        <f t="shared" si="1568"/>
        <v>0</v>
      </c>
      <c r="CO1758" s="2">
        <f t="shared" si="1568"/>
        <v>0</v>
      </c>
      <c r="CP1758" s="2">
        <f t="shared" si="1568"/>
        <v>0</v>
      </c>
      <c r="CQ1758" s="2">
        <f t="shared" si="1568"/>
        <v>0</v>
      </c>
      <c r="CR1758" s="2">
        <f t="shared" si="1568"/>
        <v>0</v>
      </c>
      <c r="CS1758" s="2">
        <f t="shared" si="1568"/>
        <v>0</v>
      </c>
      <c r="CT1758" s="2">
        <f t="shared" si="1568"/>
        <v>0</v>
      </c>
      <c r="CU1758" s="2">
        <f t="shared" si="1568"/>
        <v>0</v>
      </c>
      <c r="CV1758" s="2">
        <f t="shared" si="1568"/>
        <v>0</v>
      </c>
      <c r="CW1758" s="2">
        <f t="shared" si="1568"/>
        <v>0</v>
      </c>
      <c r="CX1758" s="2">
        <f t="shared" si="1568"/>
        <v>0</v>
      </c>
      <c r="CY1758" s="2">
        <f t="shared" si="1568"/>
        <v>0</v>
      </c>
      <c r="CZ1758" s="2">
        <f t="shared" si="1568"/>
        <v>0</v>
      </c>
      <c r="DA1758" s="2">
        <f t="shared" si="1568"/>
        <v>0</v>
      </c>
      <c r="DB1758" s="2">
        <f t="shared" si="1568"/>
        <v>0</v>
      </c>
      <c r="DC1758" s="2">
        <f t="shared" si="1568"/>
        <v>0</v>
      </c>
      <c r="DD1758" s="2">
        <f t="shared" si="1568"/>
        <v>0</v>
      </c>
      <c r="DE1758" s="2">
        <f t="shared" si="1568"/>
        <v>0</v>
      </c>
      <c r="DF1758" s="2">
        <f t="shared" si="1568"/>
        <v>0</v>
      </c>
      <c r="DG1758" s="3">
        <f t="shared" ref="DG1758:EL1758" si="1569">DG1768</f>
        <v>0</v>
      </c>
      <c r="DH1758" s="3">
        <f t="shared" si="1569"/>
        <v>0</v>
      </c>
      <c r="DI1758" s="3">
        <f t="shared" si="1569"/>
        <v>0</v>
      </c>
      <c r="DJ1758" s="3">
        <f t="shared" si="1569"/>
        <v>0</v>
      </c>
      <c r="DK1758" s="3">
        <f t="shared" si="1569"/>
        <v>0</v>
      </c>
      <c r="DL1758" s="3">
        <f t="shared" si="1569"/>
        <v>0</v>
      </c>
      <c r="DM1758" s="3">
        <f t="shared" si="1569"/>
        <v>0</v>
      </c>
      <c r="DN1758" s="3">
        <f t="shared" si="1569"/>
        <v>0</v>
      </c>
      <c r="DO1758" s="3">
        <f t="shared" si="1569"/>
        <v>0</v>
      </c>
      <c r="DP1758" s="3">
        <f t="shared" si="1569"/>
        <v>0</v>
      </c>
      <c r="DQ1758" s="3">
        <f t="shared" si="1569"/>
        <v>0</v>
      </c>
      <c r="DR1758" s="3">
        <f t="shared" si="1569"/>
        <v>0</v>
      </c>
      <c r="DS1758" s="3">
        <f t="shared" si="1569"/>
        <v>0</v>
      </c>
      <c r="DT1758" s="3">
        <f t="shared" si="1569"/>
        <v>0</v>
      </c>
      <c r="DU1758" s="3">
        <f t="shared" si="1569"/>
        <v>0</v>
      </c>
      <c r="DV1758" s="3">
        <f t="shared" si="1569"/>
        <v>0</v>
      </c>
      <c r="DW1758" s="3">
        <f t="shared" si="1569"/>
        <v>0</v>
      </c>
      <c r="DX1758" s="3">
        <f t="shared" si="1569"/>
        <v>0</v>
      </c>
      <c r="DY1758" s="3">
        <f t="shared" si="1569"/>
        <v>0</v>
      </c>
      <c r="DZ1758" s="3">
        <f t="shared" si="1569"/>
        <v>0</v>
      </c>
      <c r="EA1758" s="3">
        <f t="shared" si="1569"/>
        <v>0</v>
      </c>
      <c r="EB1758" s="3">
        <f t="shared" si="1569"/>
        <v>0</v>
      </c>
      <c r="EC1758" s="3">
        <f t="shared" si="1569"/>
        <v>0</v>
      </c>
      <c r="ED1758" s="3">
        <f t="shared" si="1569"/>
        <v>0</v>
      </c>
      <c r="EE1758" s="3">
        <f t="shared" si="1569"/>
        <v>0</v>
      </c>
      <c r="EF1758" s="3">
        <f t="shared" si="1569"/>
        <v>0</v>
      </c>
      <c r="EG1758" s="3">
        <f t="shared" si="1569"/>
        <v>0</v>
      </c>
      <c r="EH1758" s="3">
        <f t="shared" si="1569"/>
        <v>0</v>
      </c>
      <c r="EI1758" s="3">
        <f t="shared" si="1569"/>
        <v>0</v>
      </c>
      <c r="EJ1758" s="3">
        <f t="shared" si="1569"/>
        <v>0</v>
      </c>
      <c r="EK1758" s="3">
        <f t="shared" si="1569"/>
        <v>0</v>
      </c>
      <c r="EL1758" s="3">
        <f t="shared" si="1569"/>
        <v>0</v>
      </c>
      <c r="EM1758" s="3">
        <f t="shared" ref="EM1758:FR1758" si="1570">EM1768</f>
        <v>0</v>
      </c>
      <c r="EN1758" s="3">
        <f t="shared" si="1570"/>
        <v>0</v>
      </c>
      <c r="EO1758" s="3">
        <f t="shared" si="1570"/>
        <v>0</v>
      </c>
      <c r="EP1758" s="3">
        <f t="shared" si="1570"/>
        <v>0</v>
      </c>
      <c r="EQ1758" s="3">
        <f t="shared" si="1570"/>
        <v>0</v>
      </c>
      <c r="ER1758" s="3">
        <f t="shared" si="1570"/>
        <v>0</v>
      </c>
      <c r="ES1758" s="3">
        <f t="shared" si="1570"/>
        <v>0</v>
      </c>
      <c r="ET1758" s="3">
        <f t="shared" si="1570"/>
        <v>0</v>
      </c>
      <c r="EU1758" s="3">
        <f t="shared" si="1570"/>
        <v>0</v>
      </c>
      <c r="EV1758" s="3">
        <f t="shared" si="1570"/>
        <v>0</v>
      </c>
      <c r="EW1758" s="3">
        <f t="shared" si="1570"/>
        <v>0</v>
      </c>
      <c r="EX1758" s="3">
        <f t="shared" si="1570"/>
        <v>0</v>
      </c>
      <c r="EY1758" s="3">
        <f t="shared" si="1570"/>
        <v>0</v>
      </c>
      <c r="EZ1758" s="3">
        <f t="shared" si="1570"/>
        <v>0</v>
      </c>
      <c r="FA1758" s="3">
        <f t="shared" si="1570"/>
        <v>0</v>
      </c>
      <c r="FB1758" s="3">
        <f t="shared" si="1570"/>
        <v>0</v>
      </c>
      <c r="FC1758" s="3">
        <f t="shared" si="1570"/>
        <v>0</v>
      </c>
      <c r="FD1758" s="3">
        <f t="shared" si="1570"/>
        <v>0</v>
      </c>
      <c r="FE1758" s="3">
        <f t="shared" si="1570"/>
        <v>0</v>
      </c>
      <c r="FF1758" s="3">
        <f t="shared" si="1570"/>
        <v>0</v>
      </c>
      <c r="FG1758" s="3">
        <f t="shared" si="1570"/>
        <v>0</v>
      </c>
      <c r="FH1758" s="3">
        <f t="shared" si="1570"/>
        <v>0</v>
      </c>
      <c r="FI1758" s="3">
        <f t="shared" si="1570"/>
        <v>0</v>
      </c>
      <c r="FJ1758" s="3">
        <f t="shared" si="1570"/>
        <v>0</v>
      </c>
      <c r="FK1758" s="3">
        <f t="shared" si="1570"/>
        <v>0</v>
      </c>
      <c r="FL1758" s="3">
        <f t="shared" si="1570"/>
        <v>0</v>
      </c>
      <c r="FM1758" s="3">
        <f t="shared" si="1570"/>
        <v>0</v>
      </c>
      <c r="FN1758" s="3">
        <f t="shared" si="1570"/>
        <v>0</v>
      </c>
      <c r="FO1758" s="3">
        <f t="shared" si="1570"/>
        <v>0</v>
      </c>
      <c r="FP1758" s="3">
        <f t="shared" si="1570"/>
        <v>0</v>
      </c>
      <c r="FQ1758" s="3">
        <f t="shared" si="1570"/>
        <v>0</v>
      </c>
      <c r="FR1758" s="3">
        <f t="shared" si="1570"/>
        <v>0</v>
      </c>
      <c r="FS1758" s="3">
        <f t="shared" ref="FS1758:GX1758" si="1571">FS1768</f>
        <v>0</v>
      </c>
      <c r="FT1758" s="3">
        <f t="shared" si="1571"/>
        <v>0</v>
      </c>
      <c r="FU1758" s="3">
        <f t="shared" si="1571"/>
        <v>0</v>
      </c>
      <c r="FV1758" s="3">
        <f t="shared" si="1571"/>
        <v>0</v>
      </c>
      <c r="FW1758" s="3">
        <f t="shared" si="1571"/>
        <v>0</v>
      </c>
      <c r="FX1758" s="3">
        <f t="shared" si="1571"/>
        <v>0</v>
      </c>
      <c r="FY1758" s="3">
        <f t="shared" si="1571"/>
        <v>0</v>
      </c>
      <c r="FZ1758" s="3">
        <f t="shared" si="1571"/>
        <v>0</v>
      </c>
      <c r="GA1758" s="3">
        <f t="shared" si="1571"/>
        <v>0</v>
      </c>
      <c r="GB1758" s="3">
        <f t="shared" si="1571"/>
        <v>0</v>
      </c>
      <c r="GC1758" s="3">
        <f t="shared" si="1571"/>
        <v>0</v>
      </c>
      <c r="GD1758" s="3">
        <f t="shared" si="1571"/>
        <v>0</v>
      </c>
      <c r="GE1758" s="3">
        <f t="shared" si="1571"/>
        <v>0</v>
      </c>
      <c r="GF1758" s="3">
        <f t="shared" si="1571"/>
        <v>0</v>
      </c>
      <c r="GG1758" s="3">
        <f t="shared" si="1571"/>
        <v>0</v>
      </c>
      <c r="GH1758" s="3">
        <f t="shared" si="1571"/>
        <v>0</v>
      </c>
      <c r="GI1758" s="3">
        <f t="shared" si="1571"/>
        <v>0</v>
      </c>
      <c r="GJ1758" s="3">
        <f t="shared" si="1571"/>
        <v>0</v>
      </c>
      <c r="GK1758" s="3">
        <f t="shared" si="1571"/>
        <v>0</v>
      </c>
      <c r="GL1758" s="3">
        <f t="shared" si="1571"/>
        <v>0</v>
      </c>
      <c r="GM1758" s="3">
        <f t="shared" si="1571"/>
        <v>0</v>
      </c>
      <c r="GN1758" s="3">
        <f t="shared" si="1571"/>
        <v>0</v>
      </c>
      <c r="GO1758" s="3">
        <f t="shared" si="1571"/>
        <v>0</v>
      </c>
      <c r="GP1758" s="3">
        <f t="shared" si="1571"/>
        <v>0</v>
      </c>
      <c r="GQ1758" s="3">
        <f t="shared" si="1571"/>
        <v>0</v>
      </c>
      <c r="GR1758" s="3">
        <f t="shared" si="1571"/>
        <v>0</v>
      </c>
      <c r="GS1758" s="3">
        <f t="shared" si="1571"/>
        <v>0</v>
      </c>
      <c r="GT1758" s="3">
        <f t="shared" si="1571"/>
        <v>0</v>
      </c>
      <c r="GU1758" s="3">
        <f t="shared" si="1571"/>
        <v>0</v>
      </c>
      <c r="GV1758" s="3">
        <f t="shared" si="1571"/>
        <v>0</v>
      </c>
      <c r="GW1758" s="3">
        <f t="shared" si="1571"/>
        <v>0</v>
      </c>
      <c r="GX1758" s="3">
        <f t="shared" si="1571"/>
        <v>0</v>
      </c>
    </row>
    <row r="1760" spans="1:245" x14ac:dyDescent="0.2">
      <c r="A1760">
        <v>17</v>
      </c>
      <c r="B1760">
        <v>1</v>
      </c>
      <c r="C1760">
        <f>ROW(SmtRes!A818)</f>
        <v>818</v>
      </c>
      <c r="D1760">
        <f>ROW(EtalonRes!A866)</f>
        <v>866</v>
      </c>
      <c r="E1760" t="s">
        <v>19</v>
      </c>
      <c r="F1760" t="s">
        <v>20</v>
      </c>
      <c r="G1760" t="s">
        <v>21</v>
      </c>
      <c r="H1760" t="s">
        <v>22</v>
      </c>
      <c r="I1760">
        <f>ROUND(1.34/100,9)</f>
        <v>1.34E-2</v>
      </c>
      <c r="J1760">
        <v>0</v>
      </c>
      <c r="K1760">
        <f>ROUND(1.34/100,9)</f>
        <v>1.34E-2</v>
      </c>
      <c r="O1760">
        <f t="shared" ref="O1760:O1766" si="1572">ROUND(CP1760,2)</f>
        <v>207.69</v>
      </c>
      <c r="P1760">
        <f t="shared" ref="P1760:P1766" si="1573">ROUND((ROUND((AC1760*AW1760*I1760),2)*BC1760),2)</f>
        <v>0</v>
      </c>
      <c r="Q1760">
        <f t="shared" ref="Q1760:Q1766" si="1574">(ROUND((ROUND(((ET1760)*AV1760*I1760),2)*BB1760),2)+ROUND((ROUND(((AE1760-(EU1760))*AV1760*I1760),2)*BS1760),2))</f>
        <v>0</v>
      </c>
      <c r="R1760">
        <f t="shared" ref="R1760:R1766" si="1575">ROUND((ROUND((AE1760*AV1760*I1760),2)*BS1760),2)</f>
        <v>0</v>
      </c>
      <c r="S1760">
        <f t="shared" ref="S1760:S1766" si="1576">ROUND((ROUND((AF1760*AV1760*I1760),2)*BA1760),2)</f>
        <v>207.69</v>
      </c>
      <c r="T1760">
        <f t="shared" ref="T1760:T1766" si="1577">ROUND(CU1760*I1760,2)</f>
        <v>0</v>
      </c>
      <c r="U1760">
        <f t="shared" ref="U1760:U1766" si="1578">CV1760*I1760</f>
        <v>0.77050000000000007</v>
      </c>
      <c r="V1760">
        <f t="shared" ref="V1760:V1766" si="1579">CW1760*I1760</f>
        <v>0</v>
      </c>
      <c r="W1760">
        <f t="shared" ref="W1760:W1766" si="1580">ROUND(CX1760*I1760,2)</f>
        <v>0</v>
      </c>
      <c r="X1760">
        <f t="shared" ref="X1760:Y1766" si="1581">ROUND(CY1760,2)</f>
        <v>145.38</v>
      </c>
      <c r="Y1760">
        <f t="shared" si="1581"/>
        <v>85.15</v>
      </c>
      <c r="AA1760">
        <v>55282325</v>
      </c>
      <c r="AB1760">
        <f t="shared" ref="AB1760:AB1766" si="1582">ROUND((AC1760+AD1760+AF1760),6)</f>
        <v>587.65</v>
      </c>
      <c r="AC1760">
        <f t="shared" ref="AC1760:AC1766" si="1583">ROUND((ES1760),6)</f>
        <v>0</v>
      </c>
      <c r="AD1760">
        <f t="shared" ref="AD1760:AD1766" si="1584">ROUND((((ET1760)-(EU1760))+AE1760),6)</f>
        <v>0</v>
      </c>
      <c r="AE1760">
        <f t="shared" ref="AE1760:AF1766" si="1585">ROUND((EU1760),6)</f>
        <v>0</v>
      </c>
      <c r="AF1760">
        <f t="shared" si="1585"/>
        <v>587.65</v>
      </c>
      <c r="AG1760">
        <f t="shared" ref="AG1760:AG1766" si="1586">ROUND((AP1760),6)</f>
        <v>0</v>
      </c>
      <c r="AH1760">
        <f t="shared" ref="AH1760:AI1766" si="1587">(EW1760)</f>
        <v>57.5</v>
      </c>
      <c r="AI1760">
        <f t="shared" si="1587"/>
        <v>0</v>
      </c>
      <c r="AJ1760">
        <f t="shared" ref="AJ1760:AJ1766" si="1588">(AS1760)</f>
        <v>0</v>
      </c>
      <c r="AK1760">
        <v>587.65</v>
      </c>
      <c r="AL1760">
        <v>0</v>
      </c>
      <c r="AM1760">
        <v>0</v>
      </c>
      <c r="AN1760">
        <v>0</v>
      </c>
      <c r="AO1760">
        <v>587.65</v>
      </c>
      <c r="AP1760">
        <v>0</v>
      </c>
      <c r="AQ1760">
        <v>57.5</v>
      </c>
      <c r="AR1760">
        <v>0</v>
      </c>
      <c r="AS1760">
        <v>0</v>
      </c>
      <c r="AT1760">
        <v>70</v>
      </c>
      <c r="AU1760">
        <v>41</v>
      </c>
      <c r="AV1760">
        <v>1</v>
      </c>
      <c r="AW1760">
        <v>1</v>
      </c>
      <c r="AZ1760">
        <v>1</v>
      </c>
      <c r="BA1760">
        <v>26.39</v>
      </c>
      <c r="BB1760">
        <v>1</v>
      </c>
      <c r="BC1760">
        <v>1</v>
      </c>
      <c r="BD1760" t="s">
        <v>3</v>
      </c>
      <c r="BE1760" t="s">
        <v>3</v>
      </c>
      <c r="BF1760" t="s">
        <v>3</v>
      </c>
      <c r="BG1760" t="s">
        <v>3</v>
      </c>
      <c r="BH1760">
        <v>0</v>
      </c>
      <c r="BI1760">
        <v>1</v>
      </c>
      <c r="BJ1760" t="s">
        <v>23</v>
      </c>
      <c r="BM1760">
        <v>456</v>
      </c>
      <c r="BN1760">
        <v>0</v>
      </c>
      <c r="BO1760" t="s">
        <v>20</v>
      </c>
      <c r="BP1760">
        <v>1</v>
      </c>
      <c r="BQ1760">
        <v>60</v>
      </c>
      <c r="BR1760">
        <v>0</v>
      </c>
      <c r="BS1760">
        <v>26.39</v>
      </c>
      <c r="BT1760">
        <v>1</v>
      </c>
      <c r="BU1760">
        <v>1</v>
      </c>
      <c r="BV1760">
        <v>1</v>
      </c>
      <c r="BW1760">
        <v>1</v>
      </c>
      <c r="BX1760">
        <v>1</v>
      </c>
      <c r="BY1760" t="s">
        <v>3</v>
      </c>
      <c r="BZ1760">
        <v>70</v>
      </c>
      <c r="CA1760">
        <v>41</v>
      </c>
      <c r="CB1760" t="s">
        <v>3</v>
      </c>
      <c r="CE1760">
        <v>30</v>
      </c>
      <c r="CF1760">
        <v>0</v>
      </c>
      <c r="CG1760">
        <v>0</v>
      </c>
      <c r="CM1760">
        <v>0</v>
      </c>
      <c r="CN1760" t="s">
        <v>3</v>
      </c>
      <c r="CO1760">
        <v>0</v>
      </c>
      <c r="CP1760">
        <f t="shared" ref="CP1760:CP1766" si="1589">(P1760+Q1760+S1760)</f>
        <v>207.69</v>
      </c>
      <c r="CQ1760">
        <f t="shared" ref="CQ1760:CQ1766" si="1590">ROUND((ROUND((AC1760*AW1760*1),2)*BC1760),2)</f>
        <v>0</v>
      </c>
      <c r="CR1760">
        <f t="shared" ref="CR1760:CR1766" si="1591">(ROUND((ROUND(((ET1760)*AV1760*1),2)*BB1760),2)+ROUND((ROUND(((AE1760-(EU1760))*AV1760*1),2)*BS1760),2))</f>
        <v>0</v>
      </c>
      <c r="CS1760">
        <f t="shared" ref="CS1760:CS1766" si="1592">ROUND((ROUND((AE1760*AV1760*1),2)*BS1760),2)</f>
        <v>0</v>
      </c>
      <c r="CT1760">
        <f t="shared" ref="CT1760:CT1766" si="1593">ROUND((ROUND((AF1760*AV1760*1),2)*BA1760),2)</f>
        <v>15508.08</v>
      </c>
      <c r="CU1760">
        <f t="shared" ref="CU1760:CU1766" si="1594">AG1760</f>
        <v>0</v>
      </c>
      <c r="CV1760">
        <f t="shared" ref="CV1760:CV1766" si="1595">(AH1760*AV1760)</f>
        <v>57.5</v>
      </c>
      <c r="CW1760">
        <f t="shared" ref="CW1760:CX1766" si="1596">AI1760</f>
        <v>0</v>
      </c>
      <c r="CX1760">
        <f t="shared" si="1596"/>
        <v>0</v>
      </c>
      <c r="CY1760">
        <f t="shared" ref="CY1760:CY1766" si="1597">S1760*(BZ1760/100)</f>
        <v>145.38299999999998</v>
      </c>
      <c r="CZ1760">
        <f t="shared" ref="CZ1760:CZ1766" si="1598">S1760*(CA1760/100)</f>
        <v>85.152899999999988</v>
      </c>
      <c r="DC1760" t="s">
        <v>3</v>
      </c>
      <c r="DD1760" t="s">
        <v>3</v>
      </c>
      <c r="DE1760" t="s">
        <v>3</v>
      </c>
      <c r="DF1760" t="s">
        <v>3</v>
      </c>
      <c r="DG1760" t="s">
        <v>3</v>
      </c>
      <c r="DH1760" t="s">
        <v>3</v>
      </c>
      <c r="DI1760" t="s">
        <v>3</v>
      </c>
      <c r="DJ1760" t="s">
        <v>3</v>
      </c>
      <c r="DK1760" t="s">
        <v>3</v>
      </c>
      <c r="DL1760" t="s">
        <v>3</v>
      </c>
      <c r="DM1760" t="s">
        <v>3</v>
      </c>
      <c r="DN1760">
        <v>80</v>
      </c>
      <c r="DO1760">
        <v>55</v>
      </c>
      <c r="DP1760">
        <v>1.0469999999999999</v>
      </c>
      <c r="DQ1760">
        <v>1</v>
      </c>
      <c r="DU1760">
        <v>1005</v>
      </c>
      <c r="DV1760" t="s">
        <v>22</v>
      </c>
      <c r="DW1760" t="s">
        <v>22</v>
      </c>
      <c r="DX1760">
        <v>100</v>
      </c>
      <c r="DZ1760" t="s">
        <v>3</v>
      </c>
      <c r="EA1760" t="s">
        <v>3</v>
      </c>
      <c r="EB1760" t="s">
        <v>3</v>
      </c>
      <c r="EC1760" t="s">
        <v>3</v>
      </c>
      <c r="EE1760">
        <v>54687882</v>
      </c>
      <c r="EF1760">
        <v>60</v>
      </c>
      <c r="EG1760" t="s">
        <v>24</v>
      </c>
      <c r="EH1760">
        <v>0</v>
      </c>
      <c r="EI1760" t="s">
        <v>3</v>
      </c>
      <c r="EJ1760">
        <v>1</v>
      </c>
      <c r="EK1760">
        <v>456</v>
      </c>
      <c r="EL1760" t="s">
        <v>25</v>
      </c>
      <c r="EM1760" t="s">
        <v>26</v>
      </c>
      <c r="EO1760" t="s">
        <v>3</v>
      </c>
      <c r="EQ1760">
        <v>0</v>
      </c>
      <c r="ER1760">
        <v>587.65</v>
      </c>
      <c r="ES1760">
        <v>0</v>
      </c>
      <c r="ET1760">
        <v>0</v>
      </c>
      <c r="EU1760">
        <v>0</v>
      </c>
      <c r="EV1760">
        <v>587.65</v>
      </c>
      <c r="EW1760">
        <v>57.5</v>
      </c>
      <c r="EX1760">
        <v>0</v>
      </c>
      <c r="EY1760">
        <v>0</v>
      </c>
      <c r="FQ1760">
        <v>0</v>
      </c>
      <c r="FR1760">
        <f t="shared" ref="FR1760:FR1766" si="1599">ROUND(IF(AND(BH1760=3,BI1760=3),P1760,0),2)</f>
        <v>0</v>
      </c>
      <c r="FS1760">
        <v>0</v>
      </c>
      <c r="FX1760">
        <v>80</v>
      </c>
      <c r="FY1760">
        <v>55</v>
      </c>
      <c r="GA1760" t="s">
        <v>3</v>
      </c>
      <c r="GD1760">
        <v>0</v>
      </c>
      <c r="GF1760">
        <v>-1681123399</v>
      </c>
      <c r="GG1760">
        <v>2</v>
      </c>
      <c r="GH1760">
        <v>1</v>
      </c>
      <c r="GI1760">
        <v>3</v>
      </c>
      <c r="GJ1760">
        <v>0</v>
      </c>
      <c r="GK1760">
        <f>ROUND(R1760*(R12)/100,2)</f>
        <v>0</v>
      </c>
      <c r="GL1760">
        <f t="shared" ref="GL1760:GL1766" si="1600">ROUND(IF(AND(BH1760=3,BI1760=3,FS1760&lt;&gt;0),P1760,0),2)</f>
        <v>0</v>
      </c>
      <c r="GM1760">
        <f t="shared" ref="GM1760:GM1766" si="1601">ROUND(O1760+X1760+Y1760+GK1760,2)+GX1760</f>
        <v>438.22</v>
      </c>
      <c r="GN1760">
        <f t="shared" ref="GN1760:GN1766" si="1602">IF(OR(BI1760=0,BI1760=1),ROUND(O1760+X1760+Y1760+GK1760,2),0)</f>
        <v>438.22</v>
      </c>
      <c r="GO1760">
        <f t="shared" ref="GO1760:GO1766" si="1603">IF(BI1760=2,ROUND(O1760+X1760+Y1760+GK1760,2),0)</f>
        <v>0</v>
      </c>
      <c r="GP1760">
        <f t="shared" ref="GP1760:GP1766" si="1604">IF(BI1760=4,ROUND(O1760+X1760+Y1760+GK1760,2)+GX1760,0)</f>
        <v>0</v>
      </c>
      <c r="GR1760">
        <v>0</v>
      </c>
      <c r="GS1760">
        <v>3</v>
      </c>
      <c r="GT1760">
        <v>0</v>
      </c>
      <c r="GU1760" t="s">
        <v>3</v>
      </c>
      <c r="GV1760">
        <f t="shared" ref="GV1760:GV1766" si="1605">ROUND((GT1760),6)</f>
        <v>0</v>
      </c>
      <c r="GW1760">
        <v>1</v>
      </c>
      <c r="GX1760">
        <f t="shared" ref="GX1760:GX1766" si="1606">ROUND(HC1760*I1760,2)</f>
        <v>0</v>
      </c>
      <c r="HA1760">
        <v>0</v>
      </c>
      <c r="HB1760">
        <v>0</v>
      </c>
      <c r="HC1760">
        <f t="shared" ref="HC1760:HC1766" si="1607">GV1760*GW1760</f>
        <v>0</v>
      </c>
      <c r="HE1760" t="s">
        <v>3</v>
      </c>
      <c r="HF1760" t="s">
        <v>3</v>
      </c>
      <c r="HM1760" t="s">
        <v>3</v>
      </c>
      <c r="HN1760" t="s">
        <v>3</v>
      </c>
      <c r="HO1760" t="s">
        <v>3</v>
      </c>
      <c r="HP1760" t="s">
        <v>3</v>
      </c>
      <c r="HQ1760" t="s">
        <v>3</v>
      </c>
      <c r="IK1760">
        <v>0</v>
      </c>
    </row>
    <row r="1761" spans="1:245" x14ac:dyDescent="0.2">
      <c r="A1761">
        <v>18</v>
      </c>
      <c r="B1761">
        <v>1</v>
      </c>
      <c r="C1761">
        <v>818</v>
      </c>
      <c r="E1761" t="s">
        <v>27</v>
      </c>
      <c r="F1761" t="s">
        <v>28</v>
      </c>
      <c r="G1761" t="s">
        <v>29</v>
      </c>
      <c r="H1761" t="s">
        <v>30</v>
      </c>
      <c r="I1761">
        <f>I1760*J1761</f>
        <v>-6.164E-2</v>
      </c>
      <c r="J1761">
        <v>-4.5999999999999996</v>
      </c>
      <c r="K1761">
        <v>-4.5999999999999996</v>
      </c>
      <c r="O1761">
        <f t="shared" si="1572"/>
        <v>0</v>
      </c>
      <c r="P1761">
        <f t="shared" si="1573"/>
        <v>0</v>
      </c>
      <c r="Q1761">
        <f t="shared" si="1574"/>
        <v>0</v>
      </c>
      <c r="R1761">
        <f t="shared" si="1575"/>
        <v>0</v>
      </c>
      <c r="S1761">
        <f t="shared" si="1576"/>
        <v>0</v>
      </c>
      <c r="T1761">
        <f t="shared" si="1577"/>
        <v>0</v>
      </c>
      <c r="U1761">
        <f t="shared" si="1578"/>
        <v>0</v>
      </c>
      <c r="V1761">
        <f t="shared" si="1579"/>
        <v>0</v>
      </c>
      <c r="W1761">
        <f t="shared" si="1580"/>
        <v>0</v>
      </c>
      <c r="X1761">
        <f t="shared" si="1581"/>
        <v>0</v>
      </c>
      <c r="Y1761">
        <f t="shared" si="1581"/>
        <v>0</v>
      </c>
      <c r="AA1761">
        <v>55282325</v>
      </c>
      <c r="AB1761">
        <f t="shared" si="1582"/>
        <v>0</v>
      </c>
      <c r="AC1761">
        <f t="shared" si="1583"/>
        <v>0</v>
      </c>
      <c r="AD1761">
        <f t="shared" si="1584"/>
        <v>0</v>
      </c>
      <c r="AE1761">
        <f t="shared" si="1585"/>
        <v>0</v>
      </c>
      <c r="AF1761">
        <f t="shared" si="1585"/>
        <v>0</v>
      </c>
      <c r="AG1761">
        <f t="shared" si="1586"/>
        <v>0</v>
      </c>
      <c r="AH1761">
        <f t="shared" si="1587"/>
        <v>0</v>
      </c>
      <c r="AI1761">
        <f t="shared" si="1587"/>
        <v>0</v>
      </c>
      <c r="AJ1761">
        <f t="shared" si="1588"/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1</v>
      </c>
      <c r="AW1761">
        <v>1</v>
      </c>
      <c r="AZ1761">
        <v>1</v>
      </c>
      <c r="BA1761">
        <v>1</v>
      </c>
      <c r="BB1761">
        <v>1</v>
      </c>
      <c r="BC1761">
        <v>1</v>
      </c>
      <c r="BD1761" t="s">
        <v>3</v>
      </c>
      <c r="BE1761" t="s">
        <v>3</v>
      </c>
      <c r="BF1761" t="s">
        <v>3</v>
      </c>
      <c r="BG1761" t="s">
        <v>3</v>
      </c>
      <c r="BH1761">
        <v>3</v>
      </c>
      <c r="BI1761">
        <v>1</v>
      </c>
      <c r="BJ1761" t="s">
        <v>3</v>
      </c>
      <c r="BM1761">
        <v>456</v>
      </c>
      <c r="BN1761">
        <v>0</v>
      </c>
      <c r="BO1761" t="s">
        <v>3</v>
      </c>
      <c r="BP1761">
        <v>0</v>
      </c>
      <c r="BQ1761">
        <v>60</v>
      </c>
      <c r="BR1761">
        <v>1</v>
      </c>
      <c r="BS1761">
        <v>1</v>
      </c>
      <c r="BT1761">
        <v>1</v>
      </c>
      <c r="BU1761">
        <v>1</v>
      </c>
      <c r="BV1761">
        <v>1</v>
      </c>
      <c r="BW1761">
        <v>1</v>
      </c>
      <c r="BX1761">
        <v>1</v>
      </c>
      <c r="BY1761" t="s">
        <v>3</v>
      </c>
      <c r="BZ1761">
        <v>0</v>
      </c>
      <c r="CA1761">
        <v>0</v>
      </c>
      <c r="CB1761" t="s">
        <v>3</v>
      </c>
      <c r="CE1761">
        <v>30</v>
      </c>
      <c r="CF1761">
        <v>0</v>
      </c>
      <c r="CG1761">
        <v>0</v>
      </c>
      <c r="CM1761">
        <v>0</v>
      </c>
      <c r="CN1761" t="s">
        <v>3</v>
      </c>
      <c r="CO1761">
        <v>0</v>
      </c>
      <c r="CP1761">
        <f t="shared" si="1589"/>
        <v>0</v>
      </c>
      <c r="CQ1761">
        <f t="shared" si="1590"/>
        <v>0</v>
      </c>
      <c r="CR1761">
        <f t="shared" si="1591"/>
        <v>0</v>
      </c>
      <c r="CS1761">
        <f t="shared" si="1592"/>
        <v>0</v>
      </c>
      <c r="CT1761">
        <f t="shared" si="1593"/>
        <v>0</v>
      </c>
      <c r="CU1761">
        <f t="shared" si="1594"/>
        <v>0</v>
      </c>
      <c r="CV1761">
        <f t="shared" si="1595"/>
        <v>0</v>
      </c>
      <c r="CW1761">
        <f t="shared" si="1596"/>
        <v>0</v>
      </c>
      <c r="CX1761">
        <f t="shared" si="1596"/>
        <v>0</v>
      </c>
      <c r="CY1761">
        <f t="shared" si="1597"/>
        <v>0</v>
      </c>
      <c r="CZ1761">
        <f t="shared" si="1598"/>
        <v>0</v>
      </c>
      <c r="DC1761" t="s">
        <v>3</v>
      </c>
      <c r="DD1761" t="s">
        <v>3</v>
      </c>
      <c r="DE1761" t="s">
        <v>3</v>
      </c>
      <c r="DF1761" t="s">
        <v>3</v>
      </c>
      <c r="DG1761" t="s">
        <v>3</v>
      </c>
      <c r="DH1761" t="s">
        <v>3</v>
      </c>
      <c r="DI1761" t="s">
        <v>3</v>
      </c>
      <c r="DJ1761" t="s">
        <v>3</v>
      </c>
      <c r="DK1761" t="s">
        <v>3</v>
      </c>
      <c r="DL1761" t="s">
        <v>3</v>
      </c>
      <c r="DM1761" t="s">
        <v>3</v>
      </c>
      <c r="DN1761">
        <v>80</v>
      </c>
      <c r="DO1761">
        <v>55</v>
      </c>
      <c r="DP1761">
        <v>1.0469999999999999</v>
      </c>
      <c r="DQ1761">
        <v>1</v>
      </c>
      <c r="DU1761">
        <v>1009</v>
      </c>
      <c r="DV1761" t="s">
        <v>30</v>
      </c>
      <c r="DW1761" t="s">
        <v>30</v>
      </c>
      <c r="DX1761">
        <v>1000</v>
      </c>
      <c r="DZ1761" t="s">
        <v>3</v>
      </c>
      <c r="EA1761" t="s">
        <v>3</v>
      </c>
      <c r="EB1761" t="s">
        <v>3</v>
      </c>
      <c r="EC1761" t="s">
        <v>3</v>
      </c>
      <c r="EE1761">
        <v>54687882</v>
      </c>
      <c r="EF1761">
        <v>60</v>
      </c>
      <c r="EG1761" t="s">
        <v>24</v>
      </c>
      <c r="EH1761">
        <v>0</v>
      </c>
      <c r="EI1761" t="s">
        <v>3</v>
      </c>
      <c r="EJ1761">
        <v>1</v>
      </c>
      <c r="EK1761">
        <v>456</v>
      </c>
      <c r="EL1761" t="s">
        <v>25</v>
      </c>
      <c r="EM1761" t="s">
        <v>26</v>
      </c>
      <c r="EO1761" t="s">
        <v>3</v>
      </c>
      <c r="EQ1761">
        <v>32768</v>
      </c>
      <c r="ER1761">
        <v>0</v>
      </c>
      <c r="ES1761">
        <v>0</v>
      </c>
      <c r="ET1761">
        <v>0</v>
      </c>
      <c r="EU1761">
        <v>0</v>
      </c>
      <c r="EV1761">
        <v>0</v>
      </c>
      <c r="EW1761">
        <v>0</v>
      </c>
      <c r="EX1761">
        <v>0</v>
      </c>
      <c r="FQ1761">
        <v>0</v>
      </c>
      <c r="FR1761">
        <f t="shared" si="1599"/>
        <v>0</v>
      </c>
      <c r="FS1761">
        <v>0</v>
      </c>
      <c r="FX1761">
        <v>80</v>
      </c>
      <c r="FY1761">
        <v>55</v>
      </c>
      <c r="GA1761" t="s">
        <v>3</v>
      </c>
      <c r="GD1761">
        <v>0</v>
      </c>
      <c r="GF1761">
        <v>1489638031</v>
      </c>
      <c r="GG1761">
        <v>2</v>
      </c>
      <c r="GH1761">
        <v>1</v>
      </c>
      <c r="GI1761">
        <v>3</v>
      </c>
      <c r="GJ1761">
        <v>0</v>
      </c>
      <c r="GK1761">
        <f>ROUND(R1761*(R12)/100,2)</f>
        <v>0</v>
      </c>
      <c r="GL1761">
        <f t="shared" si="1600"/>
        <v>0</v>
      </c>
      <c r="GM1761">
        <f t="shared" si="1601"/>
        <v>0</v>
      </c>
      <c r="GN1761">
        <f t="shared" si="1602"/>
        <v>0</v>
      </c>
      <c r="GO1761">
        <f t="shared" si="1603"/>
        <v>0</v>
      </c>
      <c r="GP1761">
        <f t="shared" si="1604"/>
        <v>0</v>
      </c>
      <c r="GR1761">
        <v>0</v>
      </c>
      <c r="GS1761">
        <v>3</v>
      </c>
      <c r="GT1761">
        <v>0</v>
      </c>
      <c r="GU1761" t="s">
        <v>3</v>
      </c>
      <c r="GV1761">
        <f t="shared" si="1605"/>
        <v>0</v>
      </c>
      <c r="GW1761">
        <v>1</v>
      </c>
      <c r="GX1761">
        <f t="shared" si="1606"/>
        <v>0</v>
      </c>
      <c r="HA1761">
        <v>0</v>
      </c>
      <c r="HB1761">
        <v>0</v>
      </c>
      <c r="HC1761">
        <f t="shared" si="1607"/>
        <v>0</v>
      </c>
      <c r="HE1761" t="s">
        <v>3</v>
      </c>
      <c r="HF1761" t="s">
        <v>3</v>
      </c>
      <c r="HM1761" t="s">
        <v>3</v>
      </c>
      <c r="HN1761" t="s">
        <v>3</v>
      </c>
      <c r="HO1761" t="s">
        <v>3</v>
      </c>
      <c r="HP1761" t="s">
        <v>3</v>
      </c>
      <c r="HQ1761" t="s">
        <v>3</v>
      </c>
      <c r="IK1761">
        <v>0</v>
      </c>
    </row>
    <row r="1762" spans="1:245" x14ac:dyDescent="0.2">
      <c r="A1762">
        <v>17</v>
      </c>
      <c r="B1762">
        <v>1</v>
      </c>
      <c r="C1762">
        <f>ROW(SmtRes!A819)</f>
        <v>819</v>
      </c>
      <c r="D1762">
        <f>ROW(EtalonRes!A867)</f>
        <v>867</v>
      </c>
      <c r="E1762" t="s">
        <v>31</v>
      </c>
      <c r="F1762" t="s">
        <v>32</v>
      </c>
      <c r="G1762" t="s">
        <v>33</v>
      </c>
      <c r="H1762" t="s">
        <v>34</v>
      </c>
      <c r="I1762">
        <v>2.0499999999999998</v>
      </c>
      <c r="J1762">
        <v>0</v>
      </c>
      <c r="K1762">
        <v>2.0499999999999998</v>
      </c>
      <c r="O1762">
        <f t="shared" si="1572"/>
        <v>331.72</v>
      </c>
      <c r="P1762">
        <f t="shared" si="1573"/>
        <v>0</v>
      </c>
      <c r="Q1762">
        <f t="shared" si="1574"/>
        <v>0</v>
      </c>
      <c r="R1762">
        <f t="shared" si="1575"/>
        <v>0</v>
      </c>
      <c r="S1762">
        <f t="shared" si="1576"/>
        <v>331.72</v>
      </c>
      <c r="T1762">
        <f t="shared" si="1577"/>
        <v>0</v>
      </c>
      <c r="U1762">
        <f t="shared" si="1578"/>
        <v>1.2299999999999998</v>
      </c>
      <c r="V1762">
        <f t="shared" si="1579"/>
        <v>0</v>
      </c>
      <c r="W1762">
        <f t="shared" si="1580"/>
        <v>0</v>
      </c>
      <c r="X1762">
        <f t="shared" si="1581"/>
        <v>275.33</v>
      </c>
      <c r="Y1762">
        <f t="shared" si="1581"/>
        <v>136.01</v>
      </c>
      <c r="AA1762">
        <v>55282325</v>
      </c>
      <c r="AB1762">
        <f t="shared" si="1582"/>
        <v>6.13</v>
      </c>
      <c r="AC1762">
        <f t="shared" si="1583"/>
        <v>0</v>
      </c>
      <c r="AD1762">
        <f t="shared" si="1584"/>
        <v>0</v>
      </c>
      <c r="AE1762">
        <f t="shared" si="1585"/>
        <v>0</v>
      </c>
      <c r="AF1762">
        <f t="shared" si="1585"/>
        <v>6.13</v>
      </c>
      <c r="AG1762">
        <f t="shared" si="1586"/>
        <v>0</v>
      </c>
      <c r="AH1762">
        <f t="shared" si="1587"/>
        <v>0.6</v>
      </c>
      <c r="AI1762">
        <f t="shared" si="1587"/>
        <v>0</v>
      </c>
      <c r="AJ1762">
        <f t="shared" si="1588"/>
        <v>0</v>
      </c>
      <c r="AK1762">
        <v>6.13</v>
      </c>
      <c r="AL1762">
        <v>0</v>
      </c>
      <c r="AM1762">
        <v>0</v>
      </c>
      <c r="AN1762">
        <v>0</v>
      </c>
      <c r="AO1762">
        <v>6.13</v>
      </c>
      <c r="AP1762">
        <v>0</v>
      </c>
      <c r="AQ1762">
        <v>0.6</v>
      </c>
      <c r="AR1762">
        <v>0</v>
      </c>
      <c r="AS1762">
        <v>0</v>
      </c>
      <c r="AT1762">
        <v>83</v>
      </c>
      <c r="AU1762">
        <v>41</v>
      </c>
      <c r="AV1762">
        <v>1</v>
      </c>
      <c r="AW1762">
        <v>1</v>
      </c>
      <c r="AZ1762">
        <v>1</v>
      </c>
      <c r="BA1762">
        <v>26.39</v>
      </c>
      <c r="BB1762">
        <v>1</v>
      </c>
      <c r="BC1762">
        <v>1</v>
      </c>
      <c r="BD1762" t="s">
        <v>3</v>
      </c>
      <c r="BE1762" t="s">
        <v>3</v>
      </c>
      <c r="BF1762" t="s">
        <v>3</v>
      </c>
      <c r="BG1762" t="s">
        <v>3</v>
      </c>
      <c r="BH1762">
        <v>0</v>
      </c>
      <c r="BI1762">
        <v>1</v>
      </c>
      <c r="BJ1762" t="s">
        <v>35</v>
      </c>
      <c r="BM1762">
        <v>478</v>
      </c>
      <c r="BN1762">
        <v>0</v>
      </c>
      <c r="BO1762" t="s">
        <v>32</v>
      </c>
      <c r="BP1762">
        <v>1</v>
      </c>
      <c r="BQ1762">
        <v>60</v>
      </c>
      <c r="BR1762">
        <v>0</v>
      </c>
      <c r="BS1762">
        <v>26.39</v>
      </c>
      <c r="BT1762">
        <v>1</v>
      </c>
      <c r="BU1762">
        <v>1</v>
      </c>
      <c r="BV1762">
        <v>1</v>
      </c>
      <c r="BW1762">
        <v>1</v>
      </c>
      <c r="BX1762">
        <v>1</v>
      </c>
      <c r="BY1762" t="s">
        <v>3</v>
      </c>
      <c r="BZ1762">
        <v>83</v>
      </c>
      <c r="CA1762">
        <v>41</v>
      </c>
      <c r="CB1762" t="s">
        <v>3</v>
      </c>
      <c r="CE1762">
        <v>30</v>
      </c>
      <c r="CF1762">
        <v>0</v>
      </c>
      <c r="CG1762">
        <v>0</v>
      </c>
      <c r="CM1762">
        <v>0</v>
      </c>
      <c r="CN1762" t="s">
        <v>3</v>
      </c>
      <c r="CO1762">
        <v>0</v>
      </c>
      <c r="CP1762">
        <f t="shared" si="1589"/>
        <v>331.72</v>
      </c>
      <c r="CQ1762">
        <f t="shared" si="1590"/>
        <v>0</v>
      </c>
      <c r="CR1762">
        <f t="shared" si="1591"/>
        <v>0</v>
      </c>
      <c r="CS1762">
        <f t="shared" si="1592"/>
        <v>0</v>
      </c>
      <c r="CT1762">
        <f t="shared" si="1593"/>
        <v>161.77000000000001</v>
      </c>
      <c r="CU1762">
        <f t="shared" si="1594"/>
        <v>0</v>
      </c>
      <c r="CV1762">
        <f t="shared" si="1595"/>
        <v>0.6</v>
      </c>
      <c r="CW1762">
        <f t="shared" si="1596"/>
        <v>0</v>
      </c>
      <c r="CX1762">
        <f t="shared" si="1596"/>
        <v>0</v>
      </c>
      <c r="CY1762">
        <f t="shared" si="1597"/>
        <v>275.32760000000002</v>
      </c>
      <c r="CZ1762">
        <f t="shared" si="1598"/>
        <v>136.0052</v>
      </c>
      <c r="DC1762" t="s">
        <v>3</v>
      </c>
      <c r="DD1762" t="s">
        <v>3</v>
      </c>
      <c r="DE1762" t="s">
        <v>3</v>
      </c>
      <c r="DF1762" t="s">
        <v>3</v>
      </c>
      <c r="DG1762" t="s">
        <v>3</v>
      </c>
      <c r="DH1762" t="s">
        <v>3</v>
      </c>
      <c r="DI1762" t="s">
        <v>3</v>
      </c>
      <c r="DJ1762" t="s">
        <v>3</v>
      </c>
      <c r="DK1762" t="s">
        <v>3</v>
      </c>
      <c r="DL1762" t="s">
        <v>3</v>
      </c>
      <c r="DM1762" t="s">
        <v>3</v>
      </c>
      <c r="DN1762">
        <v>100</v>
      </c>
      <c r="DO1762">
        <v>64</v>
      </c>
      <c r="DP1762">
        <v>1.0249999999999999</v>
      </c>
      <c r="DQ1762">
        <v>1</v>
      </c>
      <c r="DU1762">
        <v>1013</v>
      </c>
      <c r="DV1762" t="s">
        <v>34</v>
      </c>
      <c r="DW1762" t="s">
        <v>34</v>
      </c>
      <c r="DX1762">
        <v>1</v>
      </c>
      <c r="DZ1762" t="s">
        <v>3</v>
      </c>
      <c r="EA1762" t="s">
        <v>3</v>
      </c>
      <c r="EB1762" t="s">
        <v>3</v>
      </c>
      <c r="EC1762" t="s">
        <v>3</v>
      </c>
      <c r="EE1762">
        <v>54687904</v>
      </c>
      <c r="EF1762">
        <v>60</v>
      </c>
      <c r="EG1762" t="s">
        <v>24</v>
      </c>
      <c r="EH1762">
        <v>0</v>
      </c>
      <c r="EI1762" t="s">
        <v>3</v>
      </c>
      <c r="EJ1762">
        <v>1</v>
      </c>
      <c r="EK1762">
        <v>478</v>
      </c>
      <c r="EL1762" t="s">
        <v>36</v>
      </c>
      <c r="EM1762" t="s">
        <v>37</v>
      </c>
      <c r="EO1762" t="s">
        <v>3</v>
      </c>
      <c r="EQ1762">
        <v>0</v>
      </c>
      <c r="ER1762">
        <v>6.13</v>
      </c>
      <c r="ES1762">
        <v>0</v>
      </c>
      <c r="ET1762">
        <v>0</v>
      </c>
      <c r="EU1762">
        <v>0</v>
      </c>
      <c r="EV1762">
        <v>6.13</v>
      </c>
      <c r="EW1762">
        <v>0.6</v>
      </c>
      <c r="EX1762">
        <v>0</v>
      </c>
      <c r="EY1762">
        <v>0</v>
      </c>
      <c r="FQ1762">
        <v>0</v>
      </c>
      <c r="FR1762">
        <f t="shared" si="1599"/>
        <v>0</v>
      </c>
      <c r="FS1762">
        <v>0</v>
      </c>
      <c r="FX1762">
        <v>100</v>
      </c>
      <c r="FY1762">
        <v>64</v>
      </c>
      <c r="GA1762" t="s">
        <v>3</v>
      </c>
      <c r="GD1762">
        <v>0</v>
      </c>
      <c r="GF1762">
        <v>-750453579</v>
      </c>
      <c r="GG1762">
        <v>2</v>
      </c>
      <c r="GH1762">
        <v>1</v>
      </c>
      <c r="GI1762">
        <v>3</v>
      </c>
      <c r="GJ1762">
        <v>0</v>
      </c>
      <c r="GK1762">
        <f>ROUND(R1762*(R12)/100,2)</f>
        <v>0</v>
      </c>
      <c r="GL1762">
        <f t="shared" si="1600"/>
        <v>0</v>
      </c>
      <c r="GM1762">
        <f t="shared" si="1601"/>
        <v>743.06</v>
      </c>
      <c r="GN1762">
        <f t="shared" si="1602"/>
        <v>743.06</v>
      </c>
      <c r="GO1762">
        <f t="shared" si="1603"/>
        <v>0</v>
      </c>
      <c r="GP1762">
        <f t="shared" si="1604"/>
        <v>0</v>
      </c>
      <c r="GR1762">
        <v>0</v>
      </c>
      <c r="GS1762">
        <v>3</v>
      </c>
      <c r="GT1762">
        <v>0</v>
      </c>
      <c r="GU1762" t="s">
        <v>3</v>
      </c>
      <c r="GV1762">
        <f t="shared" si="1605"/>
        <v>0</v>
      </c>
      <c r="GW1762">
        <v>1</v>
      </c>
      <c r="GX1762">
        <f t="shared" si="1606"/>
        <v>0</v>
      </c>
      <c r="HA1762">
        <v>0</v>
      </c>
      <c r="HB1762">
        <v>0</v>
      </c>
      <c r="HC1762">
        <f t="shared" si="1607"/>
        <v>0</v>
      </c>
      <c r="HE1762" t="s">
        <v>3</v>
      </c>
      <c r="HF1762" t="s">
        <v>3</v>
      </c>
      <c r="HM1762" t="s">
        <v>3</v>
      </c>
      <c r="HN1762" t="s">
        <v>3</v>
      </c>
      <c r="HO1762" t="s">
        <v>3</v>
      </c>
      <c r="HP1762" t="s">
        <v>3</v>
      </c>
      <c r="HQ1762" t="s">
        <v>3</v>
      </c>
      <c r="IK1762">
        <v>0</v>
      </c>
    </row>
    <row r="1763" spans="1:245" x14ac:dyDescent="0.2">
      <c r="A1763">
        <v>17</v>
      </c>
      <c r="B1763">
        <v>1</v>
      </c>
      <c r="C1763">
        <f>ROW(SmtRes!A821)</f>
        <v>821</v>
      </c>
      <c r="D1763">
        <f>ROW(EtalonRes!A869)</f>
        <v>869</v>
      </c>
      <c r="E1763" t="s">
        <v>38</v>
      </c>
      <c r="F1763" t="s">
        <v>39</v>
      </c>
      <c r="G1763" t="s">
        <v>40</v>
      </c>
      <c r="H1763" t="s">
        <v>22</v>
      </c>
      <c r="I1763">
        <f>ROUND(1.05/100,9)</f>
        <v>1.0500000000000001E-2</v>
      </c>
      <c r="J1763">
        <v>0</v>
      </c>
      <c r="K1763">
        <f>ROUND(1.05/100,9)</f>
        <v>1.0500000000000001E-2</v>
      </c>
      <c r="O1763">
        <f t="shared" si="1572"/>
        <v>53.04</v>
      </c>
      <c r="P1763">
        <f t="shared" si="1573"/>
        <v>0</v>
      </c>
      <c r="Q1763">
        <f t="shared" si="1574"/>
        <v>0</v>
      </c>
      <c r="R1763">
        <f t="shared" si="1575"/>
        <v>0</v>
      </c>
      <c r="S1763">
        <f t="shared" si="1576"/>
        <v>53.04</v>
      </c>
      <c r="T1763">
        <f t="shared" si="1577"/>
        <v>0</v>
      </c>
      <c r="U1763">
        <f t="shared" si="1578"/>
        <v>0.18280500000000002</v>
      </c>
      <c r="V1763">
        <f t="shared" si="1579"/>
        <v>0</v>
      </c>
      <c r="W1763">
        <f t="shared" si="1580"/>
        <v>0</v>
      </c>
      <c r="X1763">
        <f t="shared" si="1581"/>
        <v>37.130000000000003</v>
      </c>
      <c r="Y1763">
        <f t="shared" si="1581"/>
        <v>21.75</v>
      </c>
      <c r="AA1763">
        <v>55282325</v>
      </c>
      <c r="AB1763">
        <f t="shared" si="1582"/>
        <v>191.34</v>
      </c>
      <c r="AC1763">
        <f t="shared" si="1583"/>
        <v>0</v>
      </c>
      <c r="AD1763">
        <f t="shared" si="1584"/>
        <v>0</v>
      </c>
      <c r="AE1763">
        <f t="shared" si="1585"/>
        <v>0</v>
      </c>
      <c r="AF1763">
        <f t="shared" si="1585"/>
        <v>191.34</v>
      </c>
      <c r="AG1763">
        <f t="shared" si="1586"/>
        <v>0</v>
      </c>
      <c r="AH1763">
        <f t="shared" si="1587"/>
        <v>17.41</v>
      </c>
      <c r="AI1763">
        <f t="shared" si="1587"/>
        <v>0</v>
      </c>
      <c r="AJ1763">
        <f t="shared" si="1588"/>
        <v>0</v>
      </c>
      <c r="AK1763">
        <v>191.34</v>
      </c>
      <c r="AL1763">
        <v>0</v>
      </c>
      <c r="AM1763">
        <v>0</v>
      </c>
      <c r="AN1763">
        <v>0</v>
      </c>
      <c r="AO1763">
        <v>191.34</v>
      </c>
      <c r="AP1763">
        <v>0</v>
      </c>
      <c r="AQ1763">
        <v>17.41</v>
      </c>
      <c r="AR1763">
        <v>0</v>
      </c>
      <c r="AS1763">
        <v>0</v>
      </c>
      <c r="AT1763">
        <v>70</v>
      </c>
      <c r="AU1763">
        <v>41</v>
      </c>
      <c r="AV1763">
        <v>1</v>
      </c>
      <c r="AW1763">
        <v>1</v>
      </c>
      <c r="AZ1763">
        <v>1</v>
      </c>
      <c r="BA1763">
        <v>26.39</v>
      </c>
      <c r="BB1763">
        <v>1</v>
      </c>
      <c r="BC1763">
        <v>1</v>
      </c>
      <c r="BD1763" t="s">
        <v>3</v>
      </c>
      <c r="BE1763" t="s">
        <v>3</v>
      </c>
      <c r="BF1763" t="s">
        <v>3</v>
      </c>
      <c r="BG1763" t="s">
        <v>3</v>
      </c>
      <c r="BH1763">
        <v>0</v>
      </c>
      <c r="BI1763">
        <v>1</v>
      </c>
      <c r="BJ1763" t="s">
        <v>41</v>
      </c>
      <c r="BM1763">
        <v>441</v>
      </c>
      <c r="BN1763">
        <v>0</v>
      </c>
      <c r="BO1763" t="s">
        <v>39</v>
      </c>
      <c r="BP1763">
        <v>1</v>
      </c>
      <c r="BQ1763">
        <v>60</v>
      </c>
      <c r="BR1763">
        <v>0</v>
      </c>
      <c r="BS1763">
        <v>26.39</v>
      </c>
      <c r="BT1763">
        <v>1</v>
      </c>
      <c r="BU1763">
        <v>1</v>
      </c>
      <c r="BV1763">
        <v>1</v>
      </c>
      <c r="BW1763">
        <v>1</v>
      </c>
      <c r="BX1763">
        <v>1</v>
      </c>
      <c r="BY1763" t="s">
        <v>3</v>
      </c>
      <c r="BZ1763">
        <v>70</v>
      </c>
      <c r="CA1763">
        <v>41</v>
      </c>
      <c r="CB1763" t="s">
        <v>3</v>
      </c>
      <c r="CE1763">
        <v>30</v>
      </c>
      <c r="CF1763">
        <v>0</v>
      </c>
      <c r="CG1763">
        <v>0</v>
      </c>
      <c r="CM1763">
        <v>0</v>
      </c>
      <c r="CN1763" t="s">
        <v>3</v>
      </c>
      <c r="CO1763">
        <v>0</v>
      </c>
      <c r="CP1763">
        <f t="shared" si="1589"/>
        <v>53.04</v>
      </c>
      <c r="CQ1763">
        <f t="shared" si="1590"/>
        <v>0</v>
      </c>
      <c r="CR1763">
        <f t="shared" si="1591"/>
        <v>0</v>
      </c>
      <c r="CS1763">
        <f t="shared" si="1592"/>
        <v>0</v>
      </c>
      <c r="CT1763">
        <f t="shared" si="1593"/>
        <v>5049.46</v>
      </c>
      <c r="CU1763">
        <f t="shared" si="1594"/>
        <v>0</v>
      </c>
      <c r="CV1763">
        <f t="shared" si="1595"/>
        <v>17.41</v>
      </c>
      <c r="CW1763">
        <f t="shared" si="1596"/>
        <v>0</v>
      </c>
      <c r="CX1763">
        <f t="shared" si="1596"/>
        <v>0</v>
      </c>
      <c r="CY1763">
        <f t="shared" si="1597"/>
        <v>37.128</v>
      </c>
      <c r="CZ1763">
        <f t="shared" si="1598"/>
        <v>21.746399999999998</v>
      </c>
      <c r="DC1763" t="s">
        <v>3</v>
      </c>
      <c r="DD1763" t="s">
        <v>3</v>
      </c>
      <c r="DE1763" t="s">
        <v>3</v>
      </c>
      <c r="DF1763" t="s">
        <v>3</v>
      </c>
      <c r="DG1763" t="s">
        <v>3</v>
      </c>
      <c r="DH1763" t="s">
        <v>3</v>
      </c>
      <c r="DI1763" t="s">
        <v>3</v>
      </c>
      <c r="DJ1763" t="s">
        <v>3</v>
      </c>
      <c r="DK1763" t="s">
        <v>3</v>
      </c>
      <c r="DL1763" t="s">
        <v>3</v>
      </c>
      <c r="DM1763" t="s">
        <v>3</v>
      </c>
      <c r="DN1763">
        <v>80</v>
      </c>
      <c r="DO1763">
        <v>55</v>
      </c>
      <c r="DP1763">
        <v>1.0469999999999999</v>
      </c>
      <c r="DQ1763">
        <v>1</v>
      </c>
      <c r="DU1763">
        <v>1005</v>
      </c>
      <c r="DV1763" t="s">
        <v>22</v>
      </c>
      <c r="DW1763" t="s">
        <v>22</v>
      </c>
      <c r="DX1763">
        <v>100</v>
      </c>
      <c r="DZ1763" t="s">
        <v>3</v>
      </c>
      <c r="EA1763" t="s">
        <v>3</v>
      </c>
      <c r="EB1763" t="s">
        <v>3</v>
      </c>
      <c r="EC1763" t="s">
        <v>3</v>
      </c>
      <c r="EE1763">
        <v>54687867</v>
      </c>
      <c r="EF1763">
        <v>60</v>
      </c>
      <c r="EG1763" t="s">
        <v>24</v>
      </c>
      <c r="EH1763">
        <v>0</v>
      </c>
      <c r="EI1763" t="s">
        <v>3</v>
      </c>
      <c r="EJ1763">
        <v>1</v>
      </c>
      <c r="EK1763">
        <v>441</v>
      </c>
      <c r="EL1763" t="s">
        <v>42</v>
      </c>
      <c r="EM1763" t="s">
        <v>43</v>
      </c>
      <c r="EO1763" t="s">
        <v>3</v>
      </c>
      <c r="EQ1763">
        <v>0</v>
      </c>
      <c r="ER1763">
        <v>191.34</v>
      </c>
      <c r="ES1763">
        <v>0</v>
      </c>
      <c r="ET1763">
        <v>0</v>
      </c>
      <c r="EU1763">
        <v>0</v>
      </c>
      <c r="EV1763">
        <v>191.34</v>
      </c>
      <c r="EW1763">
        <v>17.41</v>
      </c>
      <c r="EX1763">
        <v>0</v>
      </c>
      <c r="EY1763">
        <v>0</v>
      </c>
      <c r="FQ1763">
        <v>0</v>
      </c>
      <c r="FR1763">
        <f t="shared" si="1599"/>
        <v>0</v>
      </c>
      <c r="FS1763">
        <v>0</v>
      </c>
      <c r="FX1763">
        <v>80</v>
      </c>
      <c r="FY1763">
        <v>55</v>
      </c>
      <c r="GA1763" t="s">
        <v>3</v>
      </c>
      <c r="GD1763">
        <v>0</v>
      </c>
      <c r="GF1763">
        <v>-839833208</v>
      </c>
      <c r="GG1763">
        <v>2</v>
      </c>
      <c r="GH1763">
        <v>1</v>
      </c>
      <c r="GI1763">
        <v>3</v>
      </c>
      <c r="GJ1763">
        <v>0</v>
      </c>
      <c r="GK1763">
        <f>ROUND(R1763*(R12)/100,2)</f>
        <v>0</v>
      </c>
      <c r="GL1763">
        <f t="shared" si="1600"/>
        <v>0</v>
      </c>
      <c r="GM1763">
        <f t="shared" si="1601"/>
        <v>111.92</v>
      </c>
      <c r="GN1763">
        <f t="shared" si="1602"/>
        <v>111.92</v>
      </c>
      <c r="GO1763">
        <f t="shared" si="1603"/>
        <v>0</v>
      </c>
      <c r="GP1763">
        <f t="shared" si="1604"/>
        <v>0</v>
      </c>
      <c r="GR1763">
        <v>0</v>
      </c>
      <c r="GS1763">
        <v>3</v>
      </c>
      <c r="GT1763">
        <v>0</v>
      </c>
      <c r="GU1763" t="s">
        <v>3</v>
      </c>
      <c r="GV1763">
        <f t="shared" si="1605"/>
        <v>0</v>
      </c>
      <c r="GW1763">
        <v>1</v>
      </c>
      <c r="GX1763">
        <f t="shared" si="1606"/>
        <v>0</v>
      </c>
      <c r="HA1763">
        <v>0</v>
      </c>
      <c r="HB1763">
        <v>0</v>
      </c>
      <c r="HC1763">
        <f t="shared" si="1607"/>
        <v>0</v>
      </c>
      <c r="HE1763" t="s">
        <v>3</v>
      </c>
      <c r="HF1763" t="s">
        <v>3</v>
      </c>
      <c r="HM1763" t="s">
        <v>3</v>
      </c>
      <c r="HN1763" t="s">
        <v>3</v>
      </c>
      <c r="HO1763" t="s">
        <v>3</v>
      </c>
      <c r="HP1763" t="s">
        <v>3</v>
      </c>
      <c r="HQ1763" t="s">
        <v>3</v>
      </c>
      <c r="IK1763">
        <v>0</v>
      </c>
    </row>
    <row r="1764" spans="1:245" x14ac:dyDescent="0.2">
      <c r="A1764">
        <v>18</v>
      </c>
      <c r="B1764">
        <v>1</v>
      </c>
      <c r="C1764">
        <v>821</v>
      </c>
      <c r="E1764" t="s">
        <v>44</v>
      </c>
      <c r="F1764" t="s">
        <v>28</v>
      </c>
      <c r="G1764" t="s">
        <v>29</v>
      </c>
      <c r="H1764" t="s">
        <v>30</v>
      </c>
      <c r="I1764">
        <f>I1763*J1764</f>
        <v>-1.0710000000000001E-2</v>
      </c>
      <c r="J1764">
        <v>-1.02</v>
      </c>
      <c r="K1764">
        <v>-1.02</v>
      </c>
      <c r="O1764">
        <f t="shared" si="1572"/>
        <v>0</v>
      </c>
      <c r="P1764">
        <f t="shared" si="1573"/>
        <v>0</v>
      </c>
      <c r="Q1764">
        <f t="shared" si="1574"/>
        <v>0</v>
      </c>
      <c r="R1764">
        <f t="shared" si="1575"/>
        <v>0</v>
      </c>
      <c r="S1764">
        <f t="shared" si="1576"/>
        <v>0</v>
      </c>
      <c r="T1764">
        <f t="shared" si="1577"/>
        <v>0</v>
      </c>
      <c r="U1764">
        <f t="shared" si="1578"/>
        <v>0</v>
      </c>
      <c r="V1764">
        <f t="shared" si="1579"/>
        <v>0</v>
      </c>
      <c r="W1764">
        <f t="shared" si="1580"/>
        <v>0</v>
      </c>
      <c r="X1764">
        <f t="shared" si="1581"/>
        <v>0</v>
      </c>
      <c r="Y1764">
        <f t="shared" si="1581"/>
        <v>0</v>
      </c>
      <c r="AA1764">
        <v>55282325</v>
      </c>
      <c r="AB1764">
        <f t="shared" si="1582"/>
        <v>0</v>
      </c>
      <c r="AC1764">
        <f t="shared" si="1583"/>
        <v>0</v>
      </c>
      <c r="AD1764">
        <f t="shared" si="1584"/>
        <v>0</v>
      </c>
      <c r="AE1764">
        <f t="shared" si="1585"/>
        <v>0</v>
      </c>
      <c r="AF1764">
        <f t="shared" si="1585"/>
        <v>0</v>
      </c>
      <c r="AG1764">
        <f t="shared" si="1586"/>
        <v>0</v>
      </c>
      <c r="AH1764">
        <f t="shared" si="1587"/>
        <v>0</v>
      </c>
      <c r="AI1764">
        <f t="shared" si="1587"/>
        <v>0</v>
      </c>
      <c r="AJ1764">
        <f t="shared" si="1588"/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1</v>
      </c>
      <c r="AW1764">
        <v>1</v>
      </c>
      <c r="AZ1764">
        <v>1</v>
      </c>
      <c r="BA1764">
        <v>1</v>
      </c>
      <c r="BB1764">
        <v>1</v>
      </c>
      <c r="BC1764">
        <v>1</v>
      </c>
      <c r="BD1764" t="s">
        <v>3</v>
      </c>
      <c r="BE1764" t="s">
        <v>3</v>
      </c>
      <c r="BF1764" t="s">
        <v>3</v>
      </c>
      <c r="BG1764" t="s">
        <v>3</v>
      </c>
      <c r="BH1764">
        <v>3</v>
      </c>
      <c r="BI1764">
        <v>1</v>
      </c>
      <c r="BJ1764" t="s">
        <v>3</v>
      </c>
      <c r="BM1764">
        <v>441</v>
      </c>
      <c r="BN1764">
        <v>0</v>
      </c>
      <c r="BO1764" t="s">
        <v>3</v>
      </c>
      <c r="BP1764">
        <v>0</v>
      </c>
      <c r="BQ1764">
        <v>60</v>
      </c>
      <c r="BR1764">
        <v>1</v>
      </c>
      <c r="BS1764">
        <v>1</v>
      </c>
      <c r="BT1764">
        <v>1</v>
      </c>
      <c r="BU1764">
        <v>1</v>
      </c>
      <c r="BV1764">
        <v>1</v>
      </c>
      <c r="BW1764">
        <v>1</v>
      </c>
      <c r="BX1764">
        <v>1</v>
      </c>
      <c r="BY1764" t="s">
        <v>3</v>
      </c>
      <c r="BZ1764">
        <v>0</v>
      </c>
      <c r="CA1764">
        <v>0</v>
      </c>
      <c r="CB1764" t="s">
        <v>3</v>
      </c>
      <c r="CE1764">
        <v>30</v>
      </c>
      <c r="CF1764">
        <v>0</v>
      </c>
      <c r="CG1764">
        <v>0</v>
      </c>
      <c r="CM1764">
        <v>0</v>
      </c>
      <c r="CN1764" t="s">
        <v>3</v>
      </c>
      <c r="CO1764">
        <v>0</v>
      </c>
      <c r="CP1764">
        <f t="shared" si="1589"/>
        <v>0</v>
      </c>
      <c r="CQ1764">
        <f t="shared" si="1590"/>
        <v>0</v>
      </c>
      <c r="CR1764">
        <f t="shared" si="1591"/>
        <v>0</v>
      </c>
      <c r="CS1764">
        <f t="shared" si="1592"/>
        <v>0</v>
      </c>
      <c r="CT1764">
        <f t="shared" si="1593"/>
        <v>0</v>
      </c>
      <c r="CU1764">
        <f t="shared" si="1594"/>
        <v>0</v>
      </c>
      <c r="CV1764">
        <f t="shared" si="1595"/>
        <v>0</v>
      </c>
      <c r="CW1764">
        <f t="shared" si="1596"/>
        <v>0</v>
      </c>
      <c r="CX1764">
        <f t="shared" si="1596"/>
        <v>0</v>
      </c>
      <c r="CY1764">
        <f t="shared" si="1597"/>
        <v>0</v>
      </c>
      <c r="CZ1764">
        <f t="shared" si="1598"/>
        <v>0</v>
      </c>
      <c r="DC1764" t="s">
        <v>3</v>
      </c>
      <c r="DD1764" t="s">
        <v>3</v>
      </c>
      <c r="DE1764" t="s">
        <v>3</v>
      </c>
      <c r="DF1764" t="s">
        <v>3</v>
      </c>
      <c r="DG1764" t="s">
        <v>3</v>
      </c>
      <c r="DH1764" t="s">
        <v>3</v>
      </c>
      <c r="DI1764" t="s">
        <v>3</v>
      </c>
      <c r="DJ1764" t="s">
        <v>3</v>
      </c>
      <c r="DK1764" t="s">
        <v>3</v>
      </c>
      <c r="DL1764" t="s">
        <v>3</v>
      </c>
      <c r="DM1764" t="s">
        <v>3</v>
      </c>
      <c r="DN1764">
        <v>80</v>
      </c>
      <c r="DO1764">
        <v>55</v>
      </c>
      <c r="DP1764">
        <v>1.0469999999999999</v>
      </c>
      <c r="DQ1764">
        <v>1</v>
      </c>
      <c r="DU1764">
        <v>1009</v>
      </c>
      <c r="DV1764" t="s">
        <v>30</v>
      </c>
      <c r="DW1764" t="s">
        <v>30</v>
      </c>
      <c r="DX1764">
        <v>1000</v>
      </c>
      <c r="DZ1764" t="s">
        <v>3</v>
      </c>
      <c r="EA1764" t="s">
        <v>3</v>
      </c>
      <c r="EB1764" t="s">
        <v>3</v>
      </c>
      <c r="EC1764" t="s">
        <v>3</v>
      </c>
      <c r="EE1764">
        <v>54687867</v>
      </c>
      <c r="EF1764">
        <v>60</v>
      </c>
      <c r="EG1764" t="s">
        <v>24</v>
      </c>
      <c r="EH1764">
        <v>0</v>
      </c>
      <c r="EI1764" t="s">
        <v>3</v>
      </c>
      <c r="EJ1764">
        <v>1</v>
      </c>
      <c r="EK1764">
        <v>441</v>
      </c>
      <c r="EL1764" t="s">
        <v>42</v>
      </c>
      <c r="EM1764" t="s">
        <v>43</v>
      </c>
      <c r="EO1764" t="s">
        <v>3</v>
      </c>
      <c r="EQ1764">
        <v>32768</v>
      </c>
      <c r="ER1764">
        <v>0</v>
      </c>
      <c r="ES1764">
        <v>0</v>
      </c>
      <c r="ET1764">
        <v>0</v>
      </c>
      <c r="EU1764">
        <v>0</v>
      </c>
      <c r="EV1764">
        <v>0</v>
      </c>
      <c r="EW1764">
        <v>0</v>
      </c>
      <c r="EX1764">
        <v>0</v>
      </c>
      <c r="FQ1764">
        <v>0</v>
      </c>
      <c r="FR1764">
        <f t="shared" si="1599"/>
        <v>0</v>
      </c>
      <c r="FS1764">
        <v>0</v>
      </c>
      <c r="FX1764">
        <v>80</v>
      </c>
      <c r="FY1764">
        <v>55</v>
      </c>
      <c r="GA1764" t="s">
        <v>3</v>
      </c>
      <c r="GD1764">
        <v>0</v>
      </c>
      <c r="GF1764">
        <v>1489638031</v>
      </c>
      <c r="GG1764">
        <v>2</v>
      </c>
      <c r="GH1764">
        <v>1</v>
      </c>
      <c r="GI1764">
        <v>3</v>
      </c>
      <c r="GJ1764">
        <v>0</v>
      </c>
      <c r="GK1764">
        <f>ROUND(R1764*(R12)/100,2)</f>
        <v>0</v>
      </c>
      <c r="GL1764">
        <f t="shared" si="1600"/>
        <v>0</v>
      </c>
      <c r="GM1764">
        <f t="shared" si="1601"/>
        <v>0</v>
      </c>
      <c r="GN1764">
        <f t="shared" si="1602"/>
        <v>0</v>
      </c>
      <c r="GO1764">
        <f t="shared" si="1603"/>
        <v>0</v>
      </c>
      <c r="GP1764">
        <f t="shared" si="1604"/>
        <v>0</v>
      </c>
      <c r="GR1764">
        <v>0</v>
      </c>
      <c r="GS1764">
        <v>3</v>
      </c>
      <c r="GT1764">
        <v>0</v>
      </c>
      <c r="GU1764" t="s">
        <v>3</v>
      </c>
      <c r="GV1764">
        <f t="shared" si="1605"/>
        <v>0</v>
      </c>
      <c r="GW1764">
        <v>1</v>
      </c>
      <c r="GX1764">
        <f t="shared" si="1606"/>
        <v>0</v>
      </c>
      <c r="HA1764">
        <v>0</v>
      </c>
      <c r="HB1764">
        <v>0</v>
      </c>
      <c r="HC1764">
        <f t="shared" si="1607"/>
        <v>0</v>
      </c>
      <c r="HE1764" t="s">
        <v>3</v>
      </c>
      <c r="HF1764" t="s">
        <v>3</v>
      </c>
      <c r="HM1764" t="s">
        <v>3</v>
      </c>
      <c r="HN1764" t="s">
        <v>3</v>
      </c>
      <c r="HO1764" t="s">
        <v>3</v>
      </c>
      <c r="HP1764" t="s">
        <v>3</v>
      </c>
      <c r="HQ1764" t="s">
        <v>3</v>
      </c>
      <c r="IK1764">
        <v>0</v>
      </c>
    </row>
    <row r="1765" spans="1:245" x14ac:dyDescent="0.2">
      <c r="A1765">
        <v>17</v>
      </c>
      <c r="B1765">
        <v>1</v>
      </c>
      <c r="C1765">
        <f>ROW(SmtRes!A822)</f>
        <v>822</v>
      </c>
      <c r="D1765">
        <f>ROW(EtalonRes!A872)</f>
        <v>872</v>
      </c>
      <c r="E1765" t="s">
        <v>45</v>
      </c>
      <c r="F1765" t="s">
        <v>46</v>
      </c>
      <c r="G1765" t="s">
        <v>47</v>
      </c>
      <c r="H1765" t="s">
        <v>48</v>
      </c>
      <c r="I1765">
        <f>ROUND(2/100,9)</f>
        <v>0.02</v>
      </c>
      <c r="J1765">
        <v>0</v>
      </c>
      <c r="K1765">
        <f>ROUND(2/100,9)</f>
        <v>0.02</v>
      </c>
      <c r="O1765">
        <f t="shared" si="1572"/>
        <v>120.34</v>
      </c>
      <c r="P1765">
        <f t="shared" si="1573"/>
        <v>0</v>
      </c>
      <c r="Q1765">
        <f t="shared" si="1574"/>
        <v>0</v>
      </c>
      <c r="R1765">
        <f t="shared" si="1575"/>
        <v>0</v>
      </c>
      <c r="S1765">
        <f t="shared" si="1576"/>
        <v>120.34</v>
      </c>
      <c r="T1765">
        <f t="shared" si="1577"/>
        <v>0</v>
      </c>
      <c r="U1765">
        <f t="shared" si="1578"/>
        <v>0.41460000000000002</v>
      </c>
      <c r="V1765">
        <f t="shared" si="1579"/>
        <v>0</v>
      </c>
      <c r="W1765">
        <f t="shared" si="1580"/>
        <v>0</v>
      </c>
      <c r="X1765">
        <f t="shared" si="1581"/>
        <v>108.31</v>
      </c>
      <c r="Y1765">
        <f t="shared" si="1581"/>
        <v>49.34</v>
      </c>
      <c r="AA1765">
        <v>55282325</v>
      </c>
      <c r="AB1765">
        <f t="shared" si="1582"/>
        <v>227.82</v>
      </c>
      <c r="AC1765">
        <f t="shared" si="1583"/>
        <v>0</v>
      </c>
      <c r="AD1765">
        <f t="shared" si="1584"/>
        <v>0</v>
      </c>
      <c r="AE1765">
        <f t="shared" si="1585"/>
        <v>0</v>
      </c>
      <c r="AF1765">
        <f t="shared" si="1585"/>
        <v>227.82</v>
      </c>
      <c r="AG1765">
        <f t="shared" si="1586"/>
        <v>0</v>
      </c>
      <c r="AH1765">
        <f t="shared" si="1587"/>
        <v>20.73</v>
      </c>
      <c r="AI1765">
        <f t="shared" si="1587"/>
        <v>0</v>
      </c>
      <c r="AJ1765">
        <f t="shared" si="1588"/>
        <v>0</v>
      </c>
      <c r="AK1765">
        <v>227.82</v>
      </c>
      <c r="AL1765">
        <v>0</v>
      </c>
      <c r="AM1765">
        <v>0</v>
      </c>
      <c r="AN1765">
        <v>0</v>
      </c>
      <c r="AO1765">
        <v>227.82</v>
      </c>
      <c r="AP1765">
        <v>0</v>
      </c>
      <c r="AQ1765">
        <v>20.73</v>
      </c>
      <c r="AR1765">
        <v>0</v>
      </c>
      <c r="AS1765">
        <v>0</v>
      </c>
      <c r="AT1765">
        <v>90</v>
      </c>
      <c r="AU1765">
        <v>41</v>
      </c>
      <c r="AV1765">
        <v>1</v>
      </c>
      <c r="AW1765">
        <v>1</v>
      </c>
      <c r="AZ1765">
        <v>1</v>
      </c>
      <c r="BA1765">
        <v>26.39</v>
      </c>
      <c r="BB1765">
        <v>1</v>
      </c>
      <c r="BC1765">
        <v>1</v>
      </c>
      <c r="BD1765" t="s">
        <v>3</v>
      </c>
      <c r="BE1765" t="s">
        <v>3</v>
      </c>
      <c r="BF1765" t="s">
        <v>3</v>
      </c>
      <c r="BG1765" t="s">
        <v>3</v>
      </c>
      <c r="BH1765">
        <v>0</v>
      </c>
      <c r="BI1765">
        <v>1</v>
      </c>
      <c r="BJ1765" t="s">
        <v>49</v>
      </c>
      <c r="BM1765">
        <v>621</v>
      </c>
      <c r="BN1765">
        <v>0</v>
      </c>
      <c r="BO1765" t="s">
        <v>46</v>
      </c>
      <c r="BP1765">
        <v>1</v>
      </c>
      <c r="BQ1765">
        <v>60</v>
      </c>
      <c r="BR1765">
        <v>0</v>
      </c>
      <c r="BS1765">
        <v>26.39</v>
      </c>
      <c r="BT1765">
        <v>1</v>
      </c>
      <c r="BU1765">
        <v>1</v>
      </c>
      <c r="BV1765">
        <v>1</v>
      </c>
      <c r="BW1765">
        <v>1</v>
      </c>
      <c r="BX1765">
        <v>1</v>
      </c>
      <c r="BY1765" t="s">
        <v>3</v>
      </c>
      <c r="BZ1765">
        <v>90</v>
      </c>
      <c r="CA1765">
        <v>41</v>
      </c>
      <c r="CB1765" t="s">
        <v>3</v>
      </c>
      <c r="CE1765">
        <v>30</v>
      </c>
      <c r="CF1765">
        <v>0</v>
      </c>
      <c r="CG1765">
        <v>0</v>
      </c>
      <c r="CM1765">
        <v>0</v>
      </c>
      <c r="CN1765" t="s">
        <v>3</v>
      </c>
      <c r="CO1765">
        <v>0</v>
      </c>
      <c r="CP1765">
        <f t="shared" si="1589"/>
        <v>120.34</v>
      </c>
      <c r="CQ1765">
        <f t="shared" si="1590"/>
        <v>0</v>
      </c>
      <c r="CR1765">
        <f t="shared" si="1591"/>
        <v>0</v>
      </c>
      <c r="CS1765">
        <f t="shared" si="1592"/>
        <v>0</v>
      </c>
      <c r="CT1765">
        <f t="shared" si="1593"/>
        <v>6012.17</v>
      </c>
      <c r="CU1765">
        <f t="shared" si="1594"/>
        <v>0</v>
      </c>
      <c r="CV1765">
        <f t="shared" si="1595"/>
        <v>20.73</v>
      </c>
      <c r="CW1765">
        <f t="shared" si="1596"/>
        <v>0</v>
      </c>
      <c r="CX1765">
        <f t="shared" si="1596"/>
        <v>0</v>
      </c>
      <c r="CY1765">
        <f t="shared" si="1597"/>
        <v>108.30600000000001</v>
      </c>
      <c r="CZ1765">
        <f t="shared" si="1598"/>
        <v>49.339399999999998</v>
      </c>
      <c r="DC1765" t="s">
        <v>3</v>
      </c>
      <c r="DD1765" t="s">
        <v>3</v>
      </c>
      <c r="DE1765" t="s">
        <v>3</v>
      </c>
      <c r="DF1765" t="s">
        <v>3</v>
      </c>
      <c r="DG1765" t="s">
        <v>3</v>
      </c>
      <c r="DH1765" t="s">
        <v>3</v>
      </c>
      <c r="DI1765" t="s">
        <v>3</v>
      </c>
      <c r="DJ1765" t="s">
        <v>3</v>
      </c>
      <c r="DK1765" t="s">
        <v>3</v>
      </c>
      <c r="DL1765" t="s">
        <v>3</v>
      </c>
      <c r="DM1765" t="s">
        <v>3</v>
      </c>
      <c r="DN1765">
        <v>110</v>
      </c>
      <c r="DO1765">
        <v>74</v>
      </c>
      <c r="DP1765">
        <v>1.0669999999999999</v>
      </c>
      <c r="DQ1765">
        <v>1</v>
      </c>
      <c r="DU1765">
        <v>1003</v>
      </c>
      <c r="DV1765" t="s">
        <v>48</v>
      </c>
      <c r="DW1765" t="s">
        <v>48</v>
      </c>
      <c r="DX1765">
        <v>100</v>
      </c>
      <c r="DZ1765" t="s">
        <v>3</v>
      </c>
      <c r="EA1765" t="s">
        <v>3</v>
      </c>
      <c r="EB1765" t="s">
        <v>3</v>
      </c>
      <c r="EC1765" t="s">
        <v>3</v>
      </c>
      <c r="EE1765">
        <v>54688047</v>
      </c>
      <c r="EF1765">
        <v>60</v>
      </c>
      <c r="EG1765" t="s">
        <v>24</v>
      </c>
      <c r="EH1765">
        <v>0</v>
      </c>
      <c r="EI1765" t="s">
        <v>3</v>
      </c>
      <c r="EJ1765">
        <v>1</v>
      </c>
      <c r="EK1765">
        <v>621</v>
      </c>
      <c r="EL1765" t="s">
        <v>50</v>
      </c>
      <c r="EM1765" t="s">
        <v>51</v>
      </c>
      <c r="EO1765" t="s">
        <v>3</v>
      </c>
      <c r="EQ1765">
        <v>0</v>
      </c>
      <c r="ER1765">
        <v>227.82</v>
      </c>
      <c r="ES1765">
        <v>0</v>
      </c>
      <c r="ET1765">
        <v>0</v>
      </c>
      <c r="EU1765">
        <v>0</v>
      </c>
      <c r="EV1765">
        <v>227.82</v>
      </c>
      <c r="EW1765">
        <v>20.73</v>
      </c>
      <c r="EX1765">
        <v>0</v>
      </c>
      <c r="EY1765">
        <v>0</v>
      </c>
      <c r="FQ1765">
        <v>0</v>
      </c>
      <c r="FR1765">
        <f t="shared" si="1599"/>
        <v>0</v>
      </c>
      <c r="FS1765">
        <v>0</v>
      </c>
      <c r="FX1765">
        <v>110</v>
      </c>
      <c r="FY1765">
        <v>74</v>
      </c>
      <c r="GA1765" t="s">
        <v>3</v>
      </c>
      <c r="GD1765">
        <v>0</v>
      </c>
      <c r="GF1765">
        <v>1675235809</v>
      </c>
      <c r="GG1765">
        <v>2</v>
      </c>
      <c r="GH1765">
        <v>1</v>
      </c>
      <c r="GI1765">
        <v>3</v>
      </c>
      <c r="GJ1765">
        <v>0</v>
      </c>
      <c r="GK1765">
        <f>ROUND(R1765*(R12)/100,2)</f>
        <v>0</v>
      </c>
      <c r="GL1765">
        <f t="shared" si="1600"/>
        <v>0</v>
      </c>
      <c r="GM1765">
        <f t="shared" si="1601"/>
        <v>277.99</v>
      </c>
      <c r="GN1765">
        <f t="shared" si="1602"/>
        <v>277.99</v>
      </c>
      <c r="GO1765">
        <f t="shared" si="1603"/>
        <v>0</v>
      </c>
      <c r="GP1765">
        <f t="shared" si="1604"/>
        <v>0</v>
      </c>
      <c r="GR1765">
        <v>0</v>
      </c>
      <c r="GS1765">
        <v>3</v>
      </c>
      <c r="GT1765">
        <v>0</v>
      </c>
      <c r="GU1765" t="s">
        <v>3</v>
      </c>
      <c r="GV1765">
        <f t="shared" si="1605"/>
        <v>0</v>
      </c>
      <c r="GW1765">
        <v>1</v>
      </c>
      <c r="GX1765">
        <f t="shared" si="1606"/>
        <v>0</v>
      </c>
      <c r="HA1765">
        <v>0</v>
      </c>
      <c r="HB1765">
        <v>0</v>
      </c>
      <c r="HC1765">
        <f t="shared" si="1607"/>
        <v>0</v>
      </c>
      <c r="HE1765" t="s">
        <v>3</v>
      </c>
      <c r="HF1765" t="s">
        <v>3</v>
      </c>
      <c r="HM1765" t="s">
        <v>3</v>
      </c>
      <c r="HN1765" t="s">
        <v>3</v>
      </c>
      <c r="HO1765" t="s">
        <v>3</v>
      </c>
      <c r="HP1765" t="s">
        <v>3</v>
      </c>
      <c r="HQ1765" t="s">
        <v>3</v>
      </c>
      <c r="IK1765">
        <v>0</v>
      </c>
    </row>
    <row r="1766" spans="1:245" x14ac:dyDescent="0.2">
      <c r="A1766">
        <v>17</v>
      </c>
      <c r="B1766">
        <v>1</v>
      </c>
      <c r="C1766">
        <f>ROW(SmtRes!A823)</f>
        <v>823</v>
      </c>
      <c r="D1766">
        <f>ROW(EtalonRes!A873)</f>
        <v>873</v>
      </c>
      <c r="E1766" t="s">
        <v>52</v>
      </c>
      <c r="F1766" t="s">
        <v>32</v>
      </c>
      <c r="G1766" t="s">
        <v>53</v>
      </c>
      <c r="H1766" t="s">
        <v>34</v>
      </c>
      <c r="I1766">
        <v>20.75</v>
      </c>
      <c r="J1766">
        <v>0</v>
      </c>
      <c r="K1766">
        <v>20.75</v>
      </c>
      <c r="O1766">
        <f t="shared" si="1572"/>
        <v>3356.81</v>
      </c>
      <c r="P1766">
        <f t="shared" si="1573"/>
        <v>0</v>
      </c>
      <c r="Q1766">
        <f t="shared" si="1574"/>
        <v>0</v>
      </c>
      <c r="R1766">
        <f t="shared" si="1575"/>
        <v>0</v>
      </c>
      <c r="S1766">
        <f t="shared" si="1576"/>
        <v>3356.81</v>
      </c>
      <c r="T1766">
        <f t="shared" si="1577"/>
        <v>0</v>
      </c>
      <c r="U1766">
        <f t="shared" si="1578"/>
        <v>12.45</v>
      </c>
      <c r="V1766">
        <f t="shared" si="1579"/>
        <v>0</v>
      </c>
      <c r="W1766">
        <f t="shared" si="1580"/>
        <v>0</v>
      </c>
      <c r="X1766">
        <f t="shared" si="1581"/>
        <v>2786.15</v>
      </c>
      <c r="Y1766">
        <f t="shared" si="1581"/>
        <v>1376.29</v>
      </c>
      <c r="AA1766">
        <v>55282325</v>
      </c>
      <c r="AB1766">
        <f t="shared" si="1582"/>
        <v>6.13</v>
      </c>
      <c r="AC1766">
        <f t="shared" si="1583"/>
        <v>0</v>
      </c>
      <c r="AD1766">
        <f t="shared" si="1584"/>
        <v>0</v>
      </c>
      <c r="AE1766">
        <f t="shared" si="1585"/>
        <v>0</v>
      </c>
      <c r="AF1766">
        <f t="shared" si="1585"/>
        <v>6.13</v>
      </c>
      <c r="AG1766">
        <f t="shared" si="1586"/>
        <v>0</v>
      </c>
      <c r="AH1766">
        <f t="shared" si="1587"/>
        <v>0.6</v>
      </c>
      <c r="AI1766">
        <f t="shared" si="1587"/>
        <v>0</v>
      </c>
      <c r="AJ1766">
        <f t="shared" si="1588"/>
        <v>0</v>
      </c>
      <c r="AK1766">
        <v>6.13</v>
      </c>
      <c r="AL1766">
        <v>0</v>
      </c>
      <c r="AM1766">
        <v>0</v>
      </c>
      <c r="AN1766">
        <v>0</v>
      </c>
      <c r="AO1766">
        <v>6.13</v>
      </c>
      <c r="AP1766">
        <v>0</v>
      </c>
      <c r="AQ1766">
        <v>0.6</v>
      </c>
      <c r="AR1766">
        <v>0</v>
      </c>
      <c r="AS1766">
        <v>0</v>
      </c>
      <c r="AT1766">
        <v>83</v>
      </c>
      <c r="AU1766">
        <v>41</v>
      </c>
      <c r="AV1766">
        <v>1</v>
      </c>
      <c r="AW1766">
        <v>1</v>
      </c>
      <c r="AZ1766">
        <v>1</v>
      </c>
      <c r="BA1766">
        <v>26.39</v>
      </c>
      <c r="BB1766">
        <v>1</v>
      </c>
      <c r="BC1766">
        <v>1</v>
      </c>
      <c r="BD1766" t="s">
        <v>3</v>
      </c>
      <c r="BE1766" t="s">
        <v>3</v>
      </c>
      <c r="BF1766" t="s">
        <v>3</v>
      </c>
      <c r="BG1766" t="s">
        <v>3</v>
      </c>
      <c r="BH1766">
        <v>0</v>
      </c>
      <c r="BI1766">
        <v>1</v>
      </c>
      <c r="BJ1766" t="s">
        <v>35</v>
      </c>
      <c r="BM1766">
        <v>478</v>
      </c>
      <c r="BN1766">
        <v>0</v>
      </c>
      <c r="BO1766" t="s">
        <v>32</v>
      </c>
      <c r="BP1766">
        <v>1</v>
      </c>
      <c r="BQ1766">
        <v>60</v>
      </c>
      <c r="BR1766">
        <v>0</v>
      </c>
      <c r="BS1766">
        <v>26.39</v>
      </c>
      <c r="BT1766">
        <v>1</v>
      </c>
      <c r="BU1766">
        <v>1</v>
      </c>
      <c r="BV1766">
        <v>1</v>
      </c>
      <c r="BW1766">
        <v>1</v>
      </c>
      <c r="BX1766">
        <v>1</v>
      </c>
      <c r="BY1766" t="s">
        <v>3</v>
      </c>
      <c r="BZ1766">
        <v>83</v>
      </c>
      <c r="CA1766">
        <v>41</v>
      </c>
      <c r="CB1766" t="s">
        <v>3</v>
      </c>
      <c r="CE1766">
        <v>30</v>
      </c>
      <c r="CF1766">
        <v>0</v>
      </c>
      <c r="CG1766">
        <v>0</v>
      </c>
      <c r="CM1766">
        <v>0</v>
      </c>
      <c r="CN1766" t="s">
        <v>3</v>
      </c>
      <c r="CO1766">
        <v>0</v>
      </c>
      <c r="CP1766">
        <f t="shared" si="1589"/>
        <v>3356.81</v>
      </c>
      <c r="CQ1766">
        <f t="shared" si="1590"/>
        <v>0</v>
      </c>
      <c r="CR1766">
        <f t="shared" si="1591"/>
        <v>0</v>
      </c>
      <c r="CS1766">
        <f t="shared" si="1592"/>
        <v>0</v>
      </c>
      <c r="CT1766">
        <f t="shared" si="1593"/>
        <v>161.77000000000001</v>
      </c>
      <c r="CU1766">
        <f t="shared" si="1594"/>
        <v>0</v>
      </c>
      <c r="CV1766">
        <f t="shared" si="1595"/>
        <v>0.6</v>
      </c>
      <c r="CW1766">
        <f t="shared" si="1596"/>
        <v>0</v>
      </c>
      <c r="CX1766">
        <f t="shared" si="1596"/>
        <v>0</v>
      </c>
      <c r="CY1766">
        <f t="shared" si="1597"/>
        <v>2786.1522999999997</v>
      </c>
      <c r="CZ1766">
        <f t="shared" si="1598"/>
        <v>1376.2920999999999</v>
      </c>
      <c r="DC1766" t="s">
        <v>3</v>
      </c>
      <c r="DD1766" t="s">
        <v>3</v>
      </c>
      <c r="DE1766" t="s">
        <v>3</v>
      </c>
      <c r="DF1766" t="s">
        <v>3</v>
      </c>
      <c r="DG1766" t="s">
        <v>3</v>
      </c>
      <c r="DH1766" t="s">
        <v>3</v>
      </c>
      <c r="DI1766" t="s">
        <v>3</v>
      </c>
      <c r="DJ1766" t="s">
        <v>3</v>
      </c>
      <c r="DK1766" t="s">
        <v>3</v>
      </c>
      <c r="DL1766" t="s">
        <v>3</v>
      </c>
      <c r="DM1766" t="s">
        <v>3</v>
      </c>
      <c r="DN1766">
        <v>100</v>
      </c>
      <c r="DO1766">
        <v>64</v>
      </c>
      <c r="DP1766">
        <v>1.0249999999999999</v>
      </c>
      <c r="DQ1766">
        <v>1</v>
      </c>
      <c r="DU1766">
        <v>1013</v>
      </c>
      <c r="DV1766" t="s">
        <v>34</v>
      </c>
      <c r="DW1766" t="s">
        <v>34</v>
      </c>
      <c r="DX1766">
        <v>1</v>
      </c>
      <c r="DZ1766" t="s">
        <v>3</v>
      </c>
      <c r="EA1766" t="s">
        <v>3</v>
      </c>
      <c r="EB1766" t="s">
        <v>3</v>
      </c>
      <c r="EC1766" t="s">
        <v>3</v>
      </c>
      <c r="EE1766">
        <v>54687904</v>
      </c>
      <c r="EF1766">
        <v>60</v>
      </c>
      <c r="EG1766" t="s">
        <v>24</v>
      </c>
      <c r="EH1766">
        <v>0</v>
      </c>
      <c r="EI1766" t="s">
        <v>3</v>
      </c>
      <c r="EJ1766">
        <v>1</v>
      </c>
      <c r="EK1766">
        <v>478</v>
      </c>
      <c r="EL1766" t="s">
        <v>36</v>
      </c>
      <c r="EM1766" t="s">
        <v>37</v>
      </c>
      <c r="EO1766" t="s">
        <v>3</v>
      </c>
      <c r="EQ1766">
        <v>0</v>
      </c>
      <c r="ER1766">
        <v>6.13</v>
      </c>
      <c r="ES1766">
        <v>0</v>
      </c>
      <c r="ET1766">
        <v>0</v>
      </c>
      <c r="EU1766">
        <v>0</v>
      </c>
      <c r="EV1766">
        <v>6.13</v>
      </c>
      <c r="EW1766">
        <v>0.6</v>
      </c>
      <c r="EX1766">
        <v>0</v>
      </c>
      <c r="EY1766">
        <v>0</v>
      </c>
      <c r="FQ1766">
        <v>0</v>
      </c>
      <c r="FR1766">
        <f t="shared" si="1599"/>
        <v>0</v>
      </c>
      <c r="FS1766">
        <v>0</v>
      </c>
      <c r="FX1766">
        <v>100</v>
      </c>
      <c r="FY1766">
        <v>64</v>
      </c>
      <c r="GA1766" t="s">
        <v>3</v>
      </c>
      <c r="GD1766">
        <v>0</v>
      </c>
      <c r="GF1766">
        <v>1828295077</v>
      </c>
      <c r="GG1766">
        <v>2</v>
      </c>
      <c r="GH1766">
        <v>1</v>
      </c>
      <c r="GI1766">
        <v>3</v>
      </c>
      <c r="GJ1766">
        <v>0</v>
      </c>
      <c r="GK1766">
        <f>ROUND(R1766*(R12)/100,2)</f>
        <v>0</v>
      </c>
      <c r="GL1766">
        <f t="shared" si="1600"/>
        <v>0</v>
      </c>
      <c r="GM1766">
        <f t="shared" si="1601"/>
        <v>7519.25</v>
      </c>
      <c r="GN1766">
        <f t="shared" si="1602"/>
        <v>7519.25</v>
      </c>
      <c r="GO1766">
        <f t="shared" si="1603"/>
        <v>0</v>
      </c>
      <c r="GP1766">
        <f t="shared" si="1604"/>
        <v>0</v>
      </c>
      <c r="GR1766">
        <v>0</v>
      </c>
      <c r="GS1766">
        <v>3</v>
      </c>
      <c r="GT1766">
        <v>0</v>
      </c>
      <c r="GU1766" t="s">
        <v>3</v>
      </c>
      <c r="GV1766">
        <f t="shared" si="1605"/>
        <v>0</v>
      </c>
      <c r="GW1766">
        <v>1</v>
      </c>
      <c r="GX1766">
        <f t="shared" si="1606"/>
        <v>0</v>
      </c>
      <c r="HA1766">
        <v>0</v>
      </c>
      <c r="HB1766">
        <v>0</v>
      </c>
      <c r="HC1766">
        <f t="shared" si="1607"/>
        <v>0</v>
      </c>
      <c r="HE1766" t="s">
        <v>3</v>
      </c>
      <c r="HF1766" t="s">
        <v>3</v>
      </c>
      <c r="HM1766" t="s">
        <v>3</v>
      </c>
      <c r="HN1766" t="s">
        <v>3</v>
      </c>
      <c r="HO1766" t="s">
        <v>3</v>
      </c>
      <c r="HP1766" t="s">
        <v>3</v>
      </c>
      <c r="HQ1766" t="s">
        <v>3</v>
      </c>
      <c r="IK1766">
        <v>0</v>
      </c>
    </row>
    <row r="1768" spans="1:245" x14ac:dyDescent="0.2">
      <c r="A1768" s="2">
        <v>51</v>
      </c>
      <c r="B1768" s="2">
        <f>B1756</f>
        <v>1</v>
      </c>
      <c r="C1768" s="2">
        <f>A1756</f>
        <v>5</v>
      </c>
      <c r="D1768" s="2">
        <f>ROW(A1756)</f>
        <v>1756</v>
      </c>
      <c r="E1768" s="2"/>
      <c r="F1768" s="2" t="str">
        <f>IF(F1756&lt;&gt;"",F1756,"")</f>
        <v>Новый подраздел</v>
      </c>
      <c r="G1768" s="2" t="str">
        <f>IF(G1756&lt;&gt;"",G1756,"")</f>
        <v>Демонтажные и подготовительные  работы</v>
      </c>
      <c r="H1768" s="2">
        <v>0</v>
      </c>
      <c r="I1768" s="2"/>
      <c r="J1768" s="2"/>
      <c r="K1768" s="2"/>
      <c r="L1768" s="2"/>
      <c r="M1768" s="2"/>
      <c r="N1768" s="2"/>
      <c r="O1768" s="2">
        <f t="shared" ref="O1768:T1768" si="1608">ROUND(AB1768,2)</f>
        <v>4069.6</v>
      </c>
      <c r="P1768" s="2">
        <f t="shared" si="1608"/>
        <v>0</v>
      </c>
      <c r="Q1768" s="2">
        <f t="shared" si="1608"/>
        <v>0</v>
      </c>
      <c r="R1768" s="2">
        <f t="shared" si="1608"/>
        <v>0</v>
      </c>
      <c r="S1768" s="2">
        <f t="shared" si="1608"/>
        <v>4069.6</v>
      </c>
      <c r="T1768" s="2">
        <f t="shared" si="1608"/>
        <v>0</v>
      </c>
      <c r="U1768" s="2">
        <f>AH1768</f>
        <v>15.047905</v>
      </c>
      <c r="V1768" s="2">
        <f>AI1768</f>
        <v>0</v>
      </c>
      <c r="W1768" s="2">
        <f>ROUND(AJ1768,2)</f>
        <v>0</v>
      </c>
      <c r="X1768" s="2">
        <f>ROUND(AK1768,2)</f>
        <v>3352.3</v>
      </c>
      <c r="Y1768" s="2">
        <f>ROUND(AL1768,2)</f>
        <v>1668.54</v>
      </c>
      <c r="Z1768" s="2"/>
      <c r="AA1768" s="2"/>
      <c r="AB1768" s="2">
        <f>ROUND(SUMIF(AA1760:AA1766,"=55282325",O1760:O1766),2)</f>
        <v>4069.6</v>
      </c>
      <c r="AC1768" s="2">
        <f>ROUND(SUMIF(AA1760:AA1766,"=55282325",P1760:P1766),2)</f>
        <v>0</v>
      </c>
      <c r="AD1768" s="2">
        <f>ROUND(SUMIF(AA1760:AA1766,"=55282325",Q1760:Q1766),2)</f>
        <v>0</v>
      </c>
      <c r="AE1768" s="2">
        <f>ROUND(SUMIF(AA1760:AA1766,"=55282325",R1760:R1766),2)</f>
        <v>0</v>
      </c>
      <c r="AF1768" s="2">
        <f>ROUND(SUMIF(AA1760:AA1766,"=55282325",S1760:S1766),2)</f>
        <v>4069.6</v>
      </c>
      <c r="AG1768" s="2">
        <f>ROUND(SUMIF(AA1760:AA1766,"=55282325",T1760:T1766),2)</f>
        <v>0</v>
      </c>
      <c r="AH1768" s="2">
        <f>SUMIF(AA1760:AA1766,"=55282325",U1760:U1766)</f>
        <v>15.047905</v>
      </c>
      <c r="AI1768" s="2">
        <f>SUMIF(AA1760:AA1766,"=55282325",V1760:V1766)</f>
        <v>0</v>
      </c>
      <c r="AJ1768" s="2">
        <f>ROUND(SUMIF(AA1760:AA1766,"=55282325",W1760:W1766),2)</f>
        <v>0</v>
      </c>
      <c r="AK1768" s="2">
        <f>ROUND(SUMIF(AA1760:AA1766,"=55282325",X1760:X1766),2)</f>
        <v>3352.3</v>
      </c>
      <c r="AL1768" s="2">
        <f>ROUND(SUMIF(AA1760:AA1766,"=55282325",Y1760:Y1766),2)</f>
        <v>1668.54</v>
      </c>
      <c r="AM1768" s="2"/>
      <c r="AN1768" s="2"/>
      <c r="AO1768" s="2">
        <f t="shared" ref="AO1768:BD1768" si="1609">ROUND(BX1768,2)</f>
        <v>0</v>
      </c>
      <c r="AP1768" s="2">
        <f t="shared" si="1609"/>
        <v>0</v>
      </c>
      <c r="AQ1768" s="2">
        <f t="shared" si="1609"/>
        <v>0</v>
      </c>
      <c r="AR1768" s="2">
        <f t="shared" si="1609"/>
        <v>9090.44</v>
      </c>
      <c r="AS1768" s="2">
        <f t="shared" si="1609"/>
        <v>9090.44</v>
      </c>
      <c r="AT1768" s="2">
        <f t="shared" si="1609"/>
        <v>0</v>
      </c>
      <c r="AU1768" s="2">
        <f t="shared" si="1609"/>
        <v>0</v>
      </c>
      <c r="AV1768" s="2">
        <f t="shared" si="1609"/>
        <v>0</v>
      </c>
      <c r="AW1768" s="2">
        <f t="shared" si="1609"/>
        <v>0</v>
      </c>
      <c r="AX1768" s="2">
        <f t="shared" si="1609"/>
        <v>0</v>
      </c>
      <c r="AY1768" s="2">
        <f t="shared" si="1609"/>
        <v>0</v>
      </c>
      <c r="AZ1768" s="2">
        <f t="shared" si="1609"/>
        <v>0</v>
      </c>
      <c r="BA1768" s="2">
        <f t="shared" si="1609"/>
        <v>0</v>
      </c>
      <c r="BB1768" s="2">
        <f t="shared" si="1609"/>
        <v>0</v>
      </c>
      <c r="BC1768" s="2">
        <f t="shared" si="1609"/>
        <v>0</v>
      </c>
      <c r="BD1768" s="2">
        <f t="shared" si="1609"/>
        <v>0</v>
      </c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>
        <f>ROUND(SUMIF(AA1760:AA1766,"=55282325",FQ1760:FQ1766),2)</f>
        <v>0</v>
      </c>
      <c r="BY1768" s="2">
        <f>ROUND(SUMIF(AA1760:AA1766,"=55282325",FR1760:FR1766),2)</f>
        <v>0</v>
      </c>
      <c r="BZ1768" s="2">
        <f>ROUND(SUMIF(AA1760:AA1766,"=55282325",GL1760:GL1766),2)</f>
        <v>0</v>
      </c>
      <c r="CA1768" s="2">
        <f>ROUND(SUMIF(AA1760:AA1766,"=55282325",GM1760:GM1766),2)</f>
        <v>9090.44</v>
      </c>
      <c r="CB1768" s="2">
        <f>ROUND(SUMIF(AA1760:AA1766,"=55282325",GN1760:GN1766),2)</f>
        <v>9090.44</v>
      </c>
      <c r="CC1768" s="2">
        <f>ROUND(SUMIF(AA1760:AA1766,"=55282325",GO1760:GO1766),2)</f>
        <v>0</v>
      </c>
      <c r="CD1768" s="2">
        <f>ROUND(SUMIF(AA1760:AA1766,"=55282325",GP1760:GP1766),2)</f>
        <v>0</v>
      </c>
      <c r="CE1768" s="2">
        <f>AC1768-BX1768</f>
        <v>0</v>
      </c>
      <c r="CF1768" s="2">
        <f>AC1768-BY1768</f>
        <v>0</v>
      </c>
      <c r="CG1768" s="2">
        <f>BX1768-BZ1768</f>
        <v>0</v>
      </c>
      <c r="CH1768" s="2">
        <f>AC1768-BX1768-BY1768+BZ1768</f>
        <v>0</v>
      </c>
      <c r="CI1768" s="2">
        <f>BY1768-BZ1768</f>
        <v>0</v>
      </c>
      <c r="CJ1768" s="2">
        <f>ROUND(SUMIF(AA1760:AA1766,"=55282325",GX1760:GX1766),2)</f>
        <v>0</v>
      </c>
      <c r="CK1768" s="2">
        <f>ROUND(SUMIF(AA1760:AA1766,"=55282325",GY1760:GY1766),2)</f>
        <v>0</v>
      </c>
      <c r="CL1768" s="2">
        <f>ROUND(SUMIF(AA1760:AA1766,"=55282325",GZ1760:GZ1766),2)</f>
        <v>0</v>
      </c>
      <c r="CM1768" s="2">
        <f>ROUND(SUMIF(AA1760:AA1766,"=55282325",HD1760:HD1766),2)</f>
        <v>0</v>
      </c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>
        <v>0</v>
      </c>
    </row>
    <row r="1770" spans="1:245" x14ac:dyDescent="0.2">
      <c r="A1770" s="4">
        <v>50</v>
      </c>
      <c r="B1770" s="4">
        <v>0</v>
      </c>
      <c r="C1770" s="4">
        <v>0</v>
      </c>
      <c r="D1770" s="4">
        <v>1</v>
      </c>
      <c r="E1770" s="4">
        <v>201</v>
      </c>
      <c r="F1770" s="4">
        <f>ROUND(Source!O1768,O1770)</f>
        <v>4069.6</v>
      </c>
      <c r="G1770" s="4" t="s">
        <v>54</v>
      </c>
      <c r="H1770" s="4" t="s">
        <v>55</v>
      </c>
      <c r="I1770" s="4"/>
      <c r="J1770" s="4"/>
      <c r="K1770" s="4">
        <v>201</v>
      </c>
      <c r="L1770" s="4">
        <v>1</v>
      </c>
      <c r="M1770" s="4">
        <v>3</v>
      </c>
      <c r="N1770" s="4" t="s">
        <v>3</v>
      </c>
      <c r="O1770" s="4">
        <v>2</v>
      </c>
      <c r="P1770" s="4"/>
      <c r="Q1770" s="4"/>
      <c r="R1770" s="4"/>
      <c r="S1770" s="4"/>
      <c r="T1770" s="4"/>
      <c r="U1770" s="4"/>
      <c r="V1770" s="4"/>
      <c r="W1770" s="4">
        <v>4069.6</v>
      </c>
      <c r="X1770" s="4">
        <v>1</v>
      </c>
      <c r="Y1770" s="4">
        <v>4069.6</v>
      </c>
      <c r="Z1770" s="4"/>
      <c r="AA1770" s="4"/>
      <c r="AB1770" s="4"/>
    </row>
    <row r="1771" spans="1:245" x14ac:dyDescent="0.2">
      <c r="A1771" s="4">
        <v>50</v>
      </c>
      <c r="B1771" s="4">
        <v>0</v>
      </c>
      <c r="C1771" s="4">
        <v>0</v>
      </c>
      <c r="D1771" s="4">
        <v>1</v>
      </c>
      <c r="E1771" s="4">
        <v>202</v>
      </c>
      <c r="F1771" s="4">
        <f>ROUND(Source!P1768,O1771)</f>
        <v>0</v>
      </c>
      <c r="G1771" s="4" t="s">
        <v>56</v>
      </c>
      <c r="H1771" s="4" t="s">
        <v>57</v>
      </c>
      <c r="I1771" s="4"/>
      <c r="J1771" s="4"/>
      <c r="K1771" s="4">
        <v>202</v>
      </c>
      <c r="L1771" s="4">
        <v>2</v>
      </c>
      <c r="M1771" s="4">
        <v>3</v>
      </c>
      <c r="N1771" s="4" t="s">
        <v>3</v>
      </c>
      <c r="O1771" s="4">
        <v>2</v>
      </c>
      <c r="P1771" s="4"/>
      <c r="Q1771" s="4"/>
      <c r="R1771" s="4"/>
      <c r="S1771" s="4"/>
      <c r="T1771" s="4"/>
      <c r="U1771" s="4"/>
      <c r="V1771" s="4"/>
      <c r="W1771" s="4">
        <v>0</v>
      </c>
      <c r="X1771" s="4">
        <v>1</v>
      </c>
      <c r="Y1771" s="4">
        <v>0</v>
      </c>
      <c r="Z1771" s="4"/>
      <c r="AA1771" s="4"/>
      <c r="AB1771" s="4"/>
    </row>
    <row r="1772" spans="1:245" x14ac:dyDescent="0.2">
      <c r="A1772" s="4">
        <v>50</v>
      </c>
      <c r="B1772" s="4">
        <v>0</v>
      </c>
      <c r="C1772" s="4">
        <v>0</v>
      </c>
      <c r="D1772" s="4">
        <v>1</v>
      </c>
      <c r="E1772" s="4">
        <v>222</v>
      </c>
      <c r="F1772" s="4">
        <f>ROUND(Source!AO1768,O1772)</f>
        <v>0</v>
      </c>
      <c r="G1772" s="4" t="s">
        <v>58</v>
      </c>
      <c r="H1772" s="4" t="s">
        <v>59</v>
      </c>
      <c r="I1772" s="4"/>
      <c r="J1772" s="4"/>
      <c r="K1772" s="4">
        <v>222</v>
      </c>
      <c r="L1772" s="4">
        <v>3</v>
      </c>
      <c r="M1772" s="4">
        <v>3</v>
      </c>
      <c r="N1772" s="4" t="s">
        <v>3</v>
      </c>
      <c r="O1772" s="4">
        <v>2</v>
      </c>
      <c r="P1772" s="4"/>
      <c r="Q1772" s="4"/>
      <c r="R1772" s="4"/>
      <c r="S1772" s="4"/>
      <c r="T1772" s="4"/>
      <c r="U1772" s="4"/>
      <c r="V1772" s="4"/>
      <c r="W1772" s="4">
        <v>0</v>
      </c>
      <c r="X1772" s="4">
        <v>1</v>
      </c>
      <c r="Y1772" s="4">
        <v>0</v>
      </c>
      <c r="Z1772" s="4"/>
      <c r="AA1772" s="4"/>
      <c r="AB1772" s="4"/>
    </row>
    <row r="1773" spans="1:245" x14ac:dyDescent="0.2">
      <c r="A1773" s="4">
        <v>50</v>
      </c>
      <c r="B1773" s="4">
        <v>0</v>
      </c>
      <c r="C1773" s="4">
        <v>0</v>
      </c>
      <c r="D1773" s="4">
        <v>1</v>
      </c>
      <c r="E1773" s="4">
        <v>225</v>
      </c>
      <c r="F1773" s="4">
        <f>ROUND(Source!AV1768,O1773)</f>
        <v>0</v>
      </c>
      <c r="G1773" s="4" t="s">
        <v>60</v>
      </c>
      <c r="H1773" s="4" t="s">
        <v>61</v>
      </c>
      <c r="I1773" s="4"/>
      <c r="J1773" s="4"/>
      <c r="K1773" s="4">
        <v>225</v>
      </c>
      <c r="L1773" s="4">
        <v>4</v>
      </c>
      <c r="M1773" s="4">
        <v>3</v>
      </c>
      <c r="N1773" s="4" t="s">
        <v>3</v>
      </c>
      <c r="O1773" s="4">
        <v>2</v>
      </c>
      <c r="P1773" s="4"/>
      <c r="Q1773" s="4"/>
      <c r="R1773" s="4"/>
      <c r="S1773" s="4"/>
      <c r="T1773" s="4"/>
      <c r="U1773" s="4"/>
      <c r="V1773" s="4"/>
      <c r="W1773" s="4">
        <v>0</v>
      </c>
      <c r="X1773" s="4">
        <v>1</v>
      </c>
      <c r="Y1773" s="4">
        <v>0</v>
      </c>
      <c r="Z1773" s="4"/>
      <c r="AA1773" s="4"/>
      <c r="AB1773" s="4"/>
    </row>
    <row r="1774" spans="1:245" x14ac:dyDescent="0.2">
      <c r="A1774" s="4">
        <v>50</v>
      </c>
      <c r="B1774" s="4">
        <v>0</v>
      </c>
      <c r="C1774" s="4">
        <v>0</v>
      </c>
      <c r="D1774" s="4">
        <v>1</v>
      </c>
      <c r="E1774" s="4">
        <v>226</v>
      </c>
      <c r="F1774" s="4">
        <f>ROUND(Source!AW1768,O1774)</f>
        <v>0</v>
      </c>
      <c r="G1774" s="4" t="s">
        <v>62</v>
      </c>
      <c r="H1774" s="4" t="s">
        <v>63</v>
      </c>
      <c r="I1774" s="4"/>
      <c r="J1774" s="4"/>
      <c r="K1774" s="4">
        <v>226</v>
      </c>
      <c r="L1774" s="4">
        <v>5</v>
      </c>
      <c r="M1774" s="4">
        <v>3</v>
      </c>
      <c r="N1774" s="4" t="s">
        <v>3</v>
      </c>
      <c r="O1774" s="4">
        <v>2</v>
      </c>
      <c r="P1774" s="4"/>
      <c r="Q1774" s="4"/>
      <c r="R1774" s="4"/>
      <c r="S1774" s="4"/>
      <c r="T1774" s="4"/>
      <c r="U1774" s="4"/>
      <c r="V1774" s="4"/>
      <c r="W1774" s="4">
        <v>0</v>
      </c>
      <c r="X1774" s="4">
        <v>1</v>
      </c>
      <c r="Y1774" s="4">
        <v>0</v>
      </c>
      <c r="Z1774" s="4"/>
      <c r="AA1774" s="4"/>
      <c r="AB1774" s="4"/>
    </row>
    <row r="1775" spans="1:245" x14ac:dyDescent="0.2">
      <c r="A1775" s="4">
        <v>50</v>
      </c>
      <c r="B1775" s="4">
        <v>0</v>
      </c>
      <c r="C1775" s="4">
        <v>0</v>
      </c>
      <c r="D1775" s="4">
        <v>1</v>
      </c>
      <c r="E1775" s="4">
        <v>227</v>
      </c>
      <c r="F1775" s="4">
        <f>ROUND(Source!AX1768,O1775)</f>
        <v>0</v>
      </c>
      <c r="G1775" s="4" t="s">
        <v>64</v>
      </c>
      <c r="H1775" s="4" t="s">
        <v>65</v>
      </c>
      <c r="I1775" s="4"/>
      <c r="J1775" s="4"/>
      <c r="K1775" s="4">
        <v>227</v>
      </c>
      <c r="L1775" s="4">
        <v>6</v>
      </c>
      <c r="M1775" s="4">
        <v>3</v>
      </c>
      <c r="N1775" s="4" t="s">
        <v>3</v>
      </c>
      <c r="O1775" s="4">
        <v>2</v>
      </c>
      <c r="P1775" s="4"/>
      <c r="Q1775" s="4"/>
      <c r="R1775" s="4"/>
      <c r="S1775" s="4"/>
      <c r="T1775" s="4"/>
      <c r="U1775" s="4"/>
      <c r="V1775" s="4"/>
      <c r="W1775" s="4">
        <v>0</v>
      </c>
      <c r="X1775" s="4">
        <v>1</v>
      </c>
      <c r="Y1775" s="4">
        <v>0</v>
      </c>
      <c r="Z1775" s="4"/>
      <c r="AA1775" s="4"/>
      <c r="AB1775" s="4"/>
    </row>
    <row r="1776" spans="1:245" x14ac:dyDescent="0.2">
      <c r="A1776" s="4">
        <v>50</v>
      </c>
      <c r="B1776" s="4">
        <v>0</v>
      </c>
      <c r="C1776" s="4">
        <v>0</v>
      </c>
      <c r="D1776" s="4">
        <v>1</v>
      </c>
      <c r="E1776" s="4">
        <v>228</v>
      </c>
      <c r="F1776" s="4">
        <f>ROUND(Source!AY1768,O1776)</f>
        <v>0</v>
      </c>
      <c r="G1776" s="4" t="s">
        <v>66</v>
      </c>
      <c r="H1776" s="4" t="s">
        <v>67</v>
      </c>
      <c r="I1776" s="4"/>
      <c r="J1776" s="4"/>
      <c r="K1776" s="4">
        <v>228</v>
      </c>
      <c r="L1776" s="4">
        <v>7</v>
      </c>
      <c r="M1776" s="4">
        <v>3</v>
      </c>
      <c r="N1776" s="4" t="s">
        <v>3</v>
      </c>
      <c r="O1776" s="4">
        <v>2</v>
      </c>
      <c r="P1776" s="4"/>
      <c r="Q1776" s="4"/>
      <c r="R1776" s="4"/>
      <c r="S1776" s="4"/>
      <c r="T1776" s="4"/>
      <c r="U1776" s="4"/>
      <c r="V1776" s="4"/>
      <c r="W1776" s="4">
        <v>0</v>
      </c>
      <c r="X1776" s="4">
        <v>1</v>
      </c>
      <c r="Y1776" s="4">
        <v>0</v>
      </c>
      <c r="Z1776" s="4"/>
      <c r="AA1776" s="4"/>
      <c r="AB1776" s="4"/>
    </row>
    <row r="1777" spans="1:28" x14ac:dyDescent="0.2">
      <c r="A1777" s="4">
        <v>50</v>
      </c>
      <c r="B1777" s="4">
        <v>0</v>
      </c>
      <c r="C1777" s="4">
        <v>0</v>
      </c>
      <c r="D1777" s="4">
        <v>1</v>
      </c>
      <c r="E1777" s="4">
        <v>216</v>
      </c>
      <c r="F1777" s="4">
        <f>ROUND(Source!AP1768,O1777)</f>
        <v>0</v>
      </c>
      <c r="G1777" s="4" t="s">
        <v>68</v>
      </c>
      <c r="H1777" s="4" t="s">
        <v>69</v>
      </c>
      <c r="I1777" s="4"/>
      <c r="J1777" s="4"/>
      <c r="K1777" s="4">
        <v>216</v>
      </c>
      <c r="L1777" s="4">
        <v>8</v>
      </c>
      <c r="M1777" s="4">
        <v>3</v>
      </c>
      <c r="N1777" s="4" t="s">
        <v>3</v>
      </c>
      <c r="O1777" s="4">
        <v>2</v>
      </c>
      <c r="P1777" s="4"/>
      <c r="Q1777" s="4"/>
      <c r="R1777" s="4"/>
      <c r="S1777" s="4"/>
      <c r="T1777" s="4"/>
      <c r="U1777" s="4"/>
      <c r="V1777" s="4"/>
      <c r="W1777" s="4">
        <v>0</v>
      </c>
      <c r="X1777" s="4">
        <v>1</v>
      </c>
      <c r="Y1777" s="4">
        <v>0</v>
      </c>
      <c r="Z1777" s="4"/>
      <c r="AA1777" s="4"/>
      <c r="AB1777" s="4"/>
    </row>
    <row r="1778" spans="1:28" x14ac:dyDescent="0.2">
      <c r="A1778" s="4">
        <v>50</v>
      </c>
      <c r="B1778" s="4">
        <v>0</v>
      </c>
      <c r="C1778" s="4">
        <v>0</v>
      </c>
      <c r="D1778" s="4">
        <v>1</v>
      </c>
      <c r="E1778" s="4">
        <v>223</v>
      </c>
      <c r="F1778" s="4">
        <f>ROUND(Source!AQ1768,O1778)</f>
        <v>0</v>
      </c>
      <c r="G1778" s="4" t="s">
        <v>70</v>
      </c>
      <c r="H1778" s="4" t="s">
        <v>71</v>
      </c>
      <c r="I1778" s="4"/>
      <c r="J1778" s="4"/>
      <c r="K1778" s="4">
        <v>223</v>
      </c>
      <c r="L1778" s="4">
        <v>9</v>
      </c>
      <c r="M1778" s="4">
        <v>3</v>
      </c>
      <c r="N1778" s="4" t="s">
        <v>3</v>
      </c>
      <c r="O1778" s="4">
        <v>2</v>
      </c>
      <c r="P1778" s="4"/>
      <c r="Q1778" s="4"/>
      <c r="R1778" s="4"/>
      <c r="S1778" s="4"/>
      <c r="T1778" s="4"/>
      <c r="U1778" s="4"/>
      <c r="V1778" s="4"/>
      <c r="W1778" s="4">
        <v>0</v>
      </c>
      <c r="X1778" s="4">
        <v>1</v>
      </c>
      <c r="Y1778" s="4">
        <v>0</v>
      </c>
      <c r="Z1778" s="4"/>
      <c r="AA1778" s="4"/>
      <c r="AB1778" s="4"/>
    </row>
    <row r="1779" spans="1:28" x14ac:dyDescent="0.2">
      <c r="A1779" s="4">
        <v>50</v>
      </c>
      <c r="B1779" s="4">
        <v>0</v>
      </c>
      <c r="C1779" s="4">
        <v>0</v>
      </c>
      <c r="D1779" s="4">
        <v>1</v>
      </c>
      <c r="E1779" s="4">
        <v>229</v>
      </c>
      <c r="F1779" s="4">
        <f>ROUND(Source!AZ1768,O1779)</f>
        <v>0</v>
      </c>
      <c r="G1779" s="4" t="s">
        <v>72</v>
      </c>
      <c r="H1779" s="4" t="s">
        <v>73</v>
      </c>
      <c r="I1779" s="4"/>
      <c r="J1779" s="4"/>
      <c r="K1779" s="4">
        <v>229</v>
      </c>
      <c r="L1779" s="4">
        <v>10</v>
      </c>
      <c r="M1779" s="4">
        <v>3</v>
      </c>
      <c r="N1779" s="4" t="s">
        <v>3</v>
      </c>
      <c r="O1779" s="4">
        <v>2</v>
      </c>
      <c r="P1779" s="4"/>
      <c r="Q1779" s="4"/>
      <c r="R1779" s="4"/>
      <c r="S1779" s="4"/>
      <c r="T1779" s="4"/>
      <c r="U1779" s="4"/>
      <c r="V1779" s="4"/>
      <c r="W1779" s="4">
        <v>0</v>
      </c>
      <c r="X1779" s="4">
        <v>1</v>
      </c>
      <c r="Y1779" s="4">
        <v>0</v>
      </c>
      <c r="Z1779" s="4"/>
      <c r="AA1779" s="4"/>
      <c r="AB1779" s="4"/>
    </row>
    <row r="1780" spans="1:28" x14ac:dyDescent="0.2">
      <c r="A1780" s="4">
        <v>50</v>
      </c>
      <c r="B1780" s="4">
        <v>0</v>
      </c>
      <c r="C1780" s="4">
        <v>0</v>
      </c>
      <c r="D1780" s="4">
        <v>1</v>
      </c>
      <c r="E1780" s="4">
        <v>203</v>
      </c>
      <c r="F1780" s="4">
        <f>ROUND(Source!Q1768,O1780)</f>
        <v>0</v>
      </c>
      <c r="G1780" s="4" t="s">
        <v>74</v>
      </c>
      <c r="H1780" s="4" t="s">
        <v>75</v>
      </c>
      <c r="I1780" s="4"/>
      <c r="J1780" s="4"/>
      <c r="K1780" s="4">
        <v>203</v>
      </c>
      <c r="L1780" s="4">
        <v>11</v>
      </c>
      <c r="M1780" s="4">
        <v>3</v>
      </c>
      <c r="N1780" s="4" t="s">
        <v>3</v>
      </c>
      <c r="O1780" s="4">
        <v>2</v>
      </c>
      <c r="P1780" s="4"/>
      <c r="Q1780" s="4"/>
      <c r="R1780" s="4"/>
      <c r="S1780" s="4"/>
      <c r="T1780" s="4"/>
      <c r="U1780" s="4"/>
      <c r="V1780" s="4"/>
      <c r="W1780" s="4">
        <v>0</v>
      </c>
      <c r="X1780" s="4">
        <v>1</v>
      </c>
      <c r="Y1780" s="4">
        <v>0</v>
      </c>
      <c r="Z1780" s="4"/>
      <c r="AA1780" s="4"/>
      <c r="AB1780" s="4"/>
    </row>
    <row r="1781" spans="1:28" x14ac:dyDescent="0.2">
      <c r="A1781" s="4">
        <v>50</v>
      </c>
      <c r="B1781" s="4">
        <v>0</v>
      </c>
      <c r="C1781" s="4">
        <v>0</v>
      </c>
      <c r="D1781" s="4">
        <v>1</v>
      </c>
      <c r="E1781" s="4">
        <v>231</v>
      </c>
      <c r="F1781" s="4">
        <f>ROUND(Source!BB1768,O1781)</f>
        <v>0</v>
      </c>
      <c r="G1781" s="4" t="s">
        <v>76</v>
      </c>
      <c r="H1781" s="4" t="s">
        <v>77</v>
      </c>
      <c r="I1781" s="4"/>
      <c r="J1781" s="4"/>
      <c r="K1781" s="4">
        <v>231</v>
      </c>
      <c r="L1781" s="4">
        <v>12</v>
      </c>
      <c r="M1781" s="4">
        <v>3</v>
      </c>
      <c r="N1781" s="4" t="s">
        <v>3</v>
      </c>
      <c r="O1781" s="4">
        <v>2</v>
      </c>
      <c r="P1781" s="4"/>
      <c r="Q1781" s="4"/>
      <c r="R1781" s="4"/>
      <c r="S1781" s="4"/>
      <c r="T1781" s="4"/>
      <c r="U1781" s="4"/>
      <c r="V1781" s="4"/>
      <c r="W1781" s="4">
        <v>0</v>
      </c>
      <c r="X1781" s="4">
        <v>1</v>
      </c>
      <c r="Y1781" s="4">
        <v>0</v>
      </c>
      <c r="Z1781" s="4"/>
      <c r="AA1781" s="4"/>
      <c r="AB1781" s="4"/>
    </row>
    <row r="1782" spans="1:28" x14ac:dyDescent="0.2">
      <c r="A1782" s="4">
        <v>50</v>
      </c>
      <c r="B1782" s="4">
        <v>0</v>
      </c>
      <c r="C1782" s="4">
        <v>0</v>
      </c>
      <c r="D1782" s="4">
        <v>1</v>
      </c>
      <c r="E1782" s="4">
        <v>204</v>
      </c>
      <c r="F1782" s="4">
        <f>ROUND(Source!R1768,O1782)</f>
        <v>0</v>
      </c>
      <c r="G1782" s="4" t="s">
        <v>78</v>
      </c>
      <c r="H1782" s="4" t="s">
        <v>79</v>
      </c>
      <c r="I1782" s="4"/>
      <c r="J1782" s="4"/>
      <c r="K1782" s="4">
        <v>204</v>
      </c>
      <c r="L1782" s="4">
        <v>13</v>
      </c>
      <c r="M1782" s="4">
        <v>3</v>
      </c>
      <c r="N1782" s="4" t="s">
        <v>3</v>
      </c>
      <c r="O1782" s="4">
        <v>2</v>
      </c>
      <c r="P1782" s="4"/>
      <c r="Q1782" s="4"/>
      <c r="R1782" s="4"/>
      <c r="S1782" s="4"/>
      <c r="T1782" s="4"/>
      <c r="U1782" s="4"/>
      <c r="V1782" s="4"/>
      <c r="W1782" s="4">
        <v>0</v>
      </c>
      <c r="X1782" s="4">
        <v>1</v>
      </c>
      <c r="Y1782" s="4">
        <v>0</v>
      </c>
      <c r="Z1782" s="4"/>
      <c r="AA1782" s="4"/>
      <c r="AB1782" s="4"/>
    </row>
    <row r="1783" spans="1:28" x14ac:dyDescent="0.2">
      <c r="A1783" s="4">
        <v>50</v>
      </c>
      <c r="B1783" s="4">
        <v>0</v>
      </c>
      <c r="C1783" s="4">
        <v>0</v>
      </c>
      <c r="D1783" s="4">
        <v>1</v>
      </c>
      <c r="E1783" s="4">
        <v>205</v>
      </c>
      <c r="F1783" s="4">
        <f>ROUND(Source!S1768,O1783)</f>
        <v>4069.6</v>
      </c>
      <c r="G1783" s="4" t="s">
        <v>80</v>
      </c>
      <c r="H1783" s="4" t="s">
        <v>81</v>
      </c>
      <c r="I1783" s="4"/>
      <c r="J1783" s="4"/>
      <c r="K1783" s="4">
        <v>205</v>
      </c>
      <c r="L1783" s="4">
        <v>14</v>
      </c>
      <c r="M1783" s="4">
        <v>3</v>
      </c>
      <c r="N1783" s="4" t="s">
        <v>3</v>
      </c>
      <c r="O1783" s="4">
        <v>2</v>
      </c>
      <c r="P1783" s="4"/>
      <c r="Q1783" s="4"/>
      <c r="R1783" s="4"/>
      <c r="S1783" s="4"/>
      <c r="T1783" s="4"/>
      <c r="U1783" s="4"/>
      <c r="V1783" s="4"/>
      <c r="W1783" s="4">
        <v>4069.6</v>
      </c>
      <c r="X1783" s="4">
        <v>1</v>
      </c>
      <c r="Y1783" s="4">
        <v>4069.6</v>
      </c>
      <c r="Z1783" s="4"/>
      <c r="AA1783" s="4"/>
      <c r="AB1783" s="4"/>
    </row>
    <row r="1784" spans="1:28" x14ac:dyDescent="0.2">
      <c r="A1784" s="4">
        <v>50</v>
      </c>
      <c r="B1784" s="4">
        <v>0</v>
      </c>
      <c r="C1784" s="4">
        <v>0</v>
      </c>
      <c r="D1784" s="4">
        <v>1</v>
      </c>
      <c r="E1784" s="4">
        <v>232</v>
      </c>
      <c r="F1784" s="4">
        <f>ROUND(Source!BC1768,O1784)</f>
        <v>0</v>
      </c>
      <c r="G1784" s="4" t="s">
        <v>82</v>
      </c>
      <c r="H1784" s="4" t="s">
        <v>83</v>
      </c>
      <c r="I1784" s="4"/>
      <c r="J1784" s="4"/>
      <c r="K1784" s="4">
        <v>232</v>
      </c>
      <c r="L1784" s="4">
        <v>15</v>
      </c>
      <c r="M1784" s="4">
        <v>3</v>
      </c>
      <c r="N1784" s="4" t="s">
        <v>3</v>
      </c>
      <c r="O1784" s="4">
        <v>2</v>
      </c>
      <c r="P1784" s="4"/>
      <c r="Q1784" s="4"/>
      <c r="R1784" s="4"/>
      <c r="S1784" s="4"/>
      <c r="T1784" s="4"/>
      <c r="U1784" s="4"/>
      <c r="V1784" s="4"/>
      <c r="W1784" s="4">
        <v>0</v>
      </c>
      <c r="X1784" s="4">
        <v>1</v>
      </c>
      <c r="Y1784" s="4">
        <v>0</v>
      </c>
      <c r="Z1784" s="4"/>
      <c r="AA1784" s="4"/>
      <c r="AB1784" s="4"/>
    </row>
    <row r="1785" spans="1:28" x14ac:dyDescent="0.2">
      <c r="A1785" s="4">
        <v>50</v>
      </c>
      <c r="B1785" s="4">
        <v>0</v>
      </c>
      <c r="C1785" s="4">
        <v>0</v>
      </c>
      <c r="D1785" s="4">
        <v>1</v>
      </c>
      <c r="E1785" s="4">
        <v>214</v>
      </c>
      <c r="F1785" s="4">
        <f>ROUND(Source!AS1768,O1785)</f>
        <v>9090.44</v>
      </c>
      <c r="G1785" s="4" t="s">
        <v>84</v>
      </c>
      <c r="H1785" s="4" t="s">
        <v>85</v>
      </c>
      <c r="I1785" s="4"/>
      <c r="J1785" s="4"/>
      <c r="K1785" s="4">
        <v>214</v>
      </c>
      <c r="L1785" s="4">
        <v>16</v>
      </c>
      <c r="M1785" s="4">
        <v>3</v>
      </c>
      <c r="N1785" s="4" t="s">
        <v>3</v>
      </c>
      <c r="O1785" s="4">
        <v>2</v>
      </c>
      <c r="P1785" s="4"/>
      <c r="Q1785" s="4"/>
      <c r="R1785" s="4"/>
      <c r="S1785" s="4"/>
      <c r="T1785" s="4"/>
      <c r="U1785" s="4"/>
      <c r="V1785" s="4"/>
      <c r="W1785" s="4">
        <v>9090.44</v>
      </c>
      <c r="X1785" s="4">
        <v>1</v>
      </c>
      <c r="Y1785" s="4">
        <v>9090.44</v>
      </c>
      <c r="Z1785" s="4"/>
      <c r="AA1785" s="4"/>
      <c r="AB1785" s="4"/>
    </row>
    <row r="1786" spans="1:28" x14ac:dyDescent="0.2">
      <c r="A1786" s="4">
        <v>50</v>
      </c>
      <c r="B1786" s="4">
        <v>0</v>
      </c>
      <c r="C1786" s="4">
        <v>0</v>
      </c>
      <c r="D1786" s="4">
        <v>1</v>
      </c>
      <c r="E1786" s="4">
        <v>215</v>
      </c>
      <c r="F1786" s="4">
        <f>ROUND(Source!AT1768,O1786)</f>
        <v>0</v>
      </c>
      <c r="G1786" s="4" t="s">
        <v>86</v>
      </c>
      <c r="H1786" s="4" t="s">
        <v>87</v>
      </c>
      <c r="I1786" s="4"/>
      <c r="J1786" s="4"/>
      <c r="K1786" s="4">
        <v>215</v>
      </c>
      <c r="L1786" s="4">
        <v>17</v>
      </c>
      <c r="M1786" s="4">
        <v>3</v>
      </c>
      <c r="N1786" s="4" t="s">
        <v>3</v>
      </c>
      <c r="O1786" s="4">
        <v>2</v>
      </c>
      <c r="P1786" s="4"/>
      <c r="Q1786" s="4"/>
      <c r="R1786" s="4"/>
      <c r="S1786" s="4"/>
      <c r="T1786" s="4"/>
      <c r="U1786" s="4"/>
      <c r="V1786" s="4"/>
      <c r="W1786" s="4">
        <v>0</v>
      </c>
      <c r="X1786" s="4">
        <v>1</v>
      </c>
      <c r="Y1786" s="4">
        <v>0</v>
      </c>
      <c r="Z1786" s="4"/>
      <c r="AA1786" s="4"/>
      <c r="AB1786" s="4"/>
    </row>
    <row r="1787" spans="1:28" x14ac:dyDescent="0.2">
      <c r="A1787" s="4">
        <v>50</v>
      </c>
      <c r="B1787" s="4">
        <v>0</v>
      </c>
      <c r="C1787" s="4">
        <v>0</v>
      </c>
      <c r="D1787" s="4">
        <v>1</v>
      </c>
      <c r="E1787" s="4">
        <v>217</v>
      </c>
      <c r="F1787" s="4">
        <f>ROUND(Source!AU1768,O1787)</f>
        <v>0</v>
      </c>
      <c r="G1787" s="4" t="s">
        <v>88</v>
      </c>
      <c r="H1787" s="4" t="s">
        <v>89</v>
      </c>
      <c r="I1787" s="4"/>
      <c r="J1787" s="4"/>
      <c r="K1787" s="4">
        <v>217</v>
      </c>
      <c r="L1787" s="4">
        <v>18</v>
      </c>
      <c r="M1787" s="4">
        <v>3</v>
      </c>
      <c r="N1787" s="4" t="s">
        <v>3</v>
      </c>
      <c r="O1787" s="4">
        <v>2</v>
      </c>
      <c r="P1787" s="4"/>
      <c r="Q1787" s="4"/>
      <c r="R1787" s="4"/>
      <c r="S1787" s="4"/>
      <c r="T1787" s="4"/>
      <c r="U1787" s="4"/>
      <c r="V1787" s="4"/>
      <c r="W1787" s="4">
        <v>0</v>
      </c>
      <c r="X1787" s="4">
        <v>1</v>
      </c>
      <c r="Y1787" s="4">
        <v>0</v>
      </c>
      <c r="Z1787" s="4"/>
      <c r="AA1787" s="4"/>
      <c r="AB1787" s="4"/>
    </row>
    <row r="1788" spans="1:28" x14ac:dyDescent="0.2">
      <c r="A1788" s="4">
        <v>50</v>
      </c>
      <c r="B1788" s="4">
        <v>0</v>
      </c>
      <c r="C1788" s="4">
        <v>0</v>
      </c>
      <c r="D1788" s="4">
        <v>1</v>
      </c>
      <c r="E1788" s="4">
        <v>230</v>
      </c>
      <c r="F1788" s="4">
        <f>ROUND(Source!BA1768,O1788)</f>
        <v>0</v>
      </c>
      <c r="G1788" s="4" t="s">
        <v>90</v>
      </c>
      <c r="H1788" s="4" t="s">
        <v>91</v>
      </c>
      <c r="I1788" s="4"/>
      <c r="J1788" s="4"/>
      <c r="K1788" s="4">
        <v>230</v>
      </c>
      <c r="L1788" s="4">
        <v>19</v>
      </c>
      <c r="M1788" s="4">
        <v>3</v>
      </c>
      <c r="N1788" s="4" t="s">
        <v>3</v>
      </c>
      <c r="O1788" s="4">
        <v>2</v>
      </c>
      <c r="P1788" s="4"/>
      <c r="Q1788" s="4"/>
      <c r="R1788" s="4"/>
      <c r="S1788" s="4"/>
      <c r="T1788" s="4"/>
      <c r="U1788" s="4"/>
      <c r="V1788" s="4"/>
      <c r="W1788" s="4">
        <v>0</v>
      </c>
      <c r="X1788" s="4">
        <v>1</v>
      </c>
      <c r="Y1788" s="4">
        <v>0</v>
      </c>
      <c r="Z1788" s="4"/>
      <c r="AA1788" s="4"/>
      <c r="AB1788" s="4"/>
    </row>
    <row r="1789" spans="1:28" x14ac:dyDescent="0.2">
      <c r="A1789" s="4">
        <v>50</v>
      </c>
      <c r="B1789" s="4">
        <v>0</v>
      </c>
      <c r="C1789" s="4">
        <v>0</v>
      </c>
      <c r="D1789" s="4">
        <v>1</v>
      </c>
      <c r="E1789" s="4">
        <v>206</v>
      </c>
      <c r="F1789" s="4">
        <f>ROUND(Source!T1768,O1789)</f>
        <v>0</v>
      </c>
      <c r="G1789" s="4" t="s">
        <v>92</v>
      </c>
      <c r="H1789" s="4" t="s">
        <v>93</v>
      </c>
      <c r="I1789" s="4"/>
      <c r="J1789" s="4"/>
      <c r="K1789" s="4">
        <v>206</v>
      </c>
      <c r="L1789" s="4">
        <v>20</v>
      </c>
      <c r="M1789" s="4">
        <v>3</v>
      </c>
      <c r="N1789" s="4" t="s">
        <v>3</v>
      </c>
      <c r="O1789" s="4">
        <v>2</v>
      </c>
      <c r="P1789" s="4"/>
      <c r="Q1789" s="4"/>
      <c r="R1789" s="4"/>
      <c r="S1789" s="4"/>
      <c r="T1789" s="4"/>
      <c r="U1789" s="4"/>
      <c r="V1789" s="4"/>
      <c r="W1789" s="4">
        <v>0</v>
      </c>
      <c r="X1789" s="4">
        <v>1</v>
      </c>
      <c r="Y1789" s="4">
        <v>0</v>
      </c>
      <c r="Z1789" s="4"/>
      <c r="AA1789" s="4"/>
      <c r="AB1789" s="4"/>
    </row>
    <row r="1790" spans="1:28" x14ac:dyDescent="0.2">
      <c r="A1790" s="4">
        <v>50</v>
      </c>
      <c r="B1790" s="4">
        <v>0</v>
      </c>
      <c r="C1790" s="4">
        <v>0</v>
      </c>
      <c r="D1790" s="4">
        <v>1</v>
      </c>
      <c r="E1790" s="4">
        <v>207</v>
      </c>
      <c r="F1790" s="4">
        <f>Source!U1768</f>
        <v>15.047905</v>
      </c>
      <c r="G1790" s="4" t="s">
        <v>94</v>
      </c>
      <c r="H1790" s="4" t="s">
        <v>95</v>
      </c>
      <c r="I1790" s="4"/>
      <c r="J1790" s="4"/>
      <c r="K1790" s="4">
        <v>207</v>
      </c>
      <c r="L1790" s="4">
        <v>21</v>
      </c>
      <c r="M1790" s="4">
        <v>3</v>
      </c>
      <c r="N1790" s="4" t="s">
        <v>3</v>
      </c>
      <c r="O1790" s="4">
        <v>-1</v>
      </c>
      <c r="P1790" s="4"/>
      <c r="Q1790" s="4"/>
      <c r="R1790" s="4"/>
      <c r="S1790" s="4"/>
      <c r="T1790" s="4"/>
      <c r="U1790" s="4"/>
      <c r="V1790" s="4"/>
      <c r="W1790" s="4">
        <v>15.047905</v>
      </c>
      <c r="X1790" s="4">
        <v>1</v>
      </c>
      <c r="Y1790" s="4">
        <v>15.047905</v>
      </c>
      <c r="Z1790" s="4"/>
      <c r="AA1790" s="4"/>
      <c r="AB1790" s="4"/>
    </row>
    <row r="1791" spans="1:28" x14ac:dyDescent="0.2">
      <c r="A1791" s="4">
        <v>50</v>
      </c>
      <c r="B1791" s="4">
        <v>0</v>
      </c>
      <c r="C1791" s="4">
        <v>0</v>
      </c>
      <c r="D1791" s="4">
        <v>1</v>
      </c>
      <c r="E1791" s="4">
        <v>208</v>
      </c>
      <c r="F1791" s="4">
        <f>Source!V1768</f>
        <v>0</v>
      </c>
      <c r="G1791" s="4" t="s">
        <v>96</v>
      </c>
      <c r="H1791" s="4" t="s">
        <v>97</v>
      </c>
      <c r="I1791" s="4"/>
      <c r="J1791" s="4"/>
      <c r="K1791" s="4">
        <v>208</v>
      </c>
      <c r="L1791" s="4">
        <v>22</v>
      </c>
      <c r="M1791" s="4">
        <v>3</v>
      </c>
      <c r="N1791" s="4" t="s">
        <v>3</v>
      </c>
      <c r="O1791" s="4">
        <v>-1</v>
      </c>
      <c r="P1791" s="4"/>
      <c r="Q1791" s="4"/>
      <c r="R1791" s="4"/>
      <c r="S1791" s="4"/>
      <c r="T1791" s="4"/>
      <c r="U1791" s="4"/>
      <c r="V1791" s="4"/>
      <c r="W1791" s="4">
        <v>0</v>
      </c>
      <c r="X1791" s="4">
        <v>1</v>
      </c>
      <c r="Y1791" s="4">
        <v>0</v>
      </c>
      <c r="Z1791" s="4"/>
      <c r="AA1791" s="4"/>
      <c r="AB1791" s="4"/>
    </row>
    <row r="1792" spans="1:28" x14ac:dyDescent="0.2">
      <c r="A1792" s="4">
        <v>50</v>
      </c>
      <c r="B1792" s="4">
        <v>0</v>
      </c>
      <c r="C1792" s="4">
        <v>0</v>
      </c>
      <c r="D1792" s="4">
        <v>1</v>
      </c>
      <c r="E1792" s="4">
        <v>209</v>
      </c>
      <c r="F1792" s="4">
        <f>ROUND(Source!W1768,O1792)</f>
        <v>0</v>
      </c>
      <c r="G1792" s="4" t="s">
        <v>98</v>
      </c>
      <c r="H1792" s="4" t="s">
        <v>99</v>
      </c>
      <c r="I1792" s="4"/>
      <c r="J1792" s="4"/>
      <c r="K1792" s="4">
        <v>209</v>
      </c>
      <c r="L1792" s="4">
        <v>23</v>
      </c>
      <c r="M1792" s="4">
        <v>3</v>
      </c>
      <c r="N1792" s="4" t="s">
        <v>3</v>
      </c>
      <c r="O1792" s="4">
        <v>2</v>
      </c>
      <c r="P1792" s="4"/>
      <c r="Q1792" s="4"/>
      <c r="R1792" s="4"/>
      <c r="S1792" s="4"/>
      <c r="T1792" s="4"/>
      <c r="U1792" s="4"/>
      <c r="V1792" s="4"/>
      <c r="W1792" s="4">
        <v>0</v>
      </c>
      <c r="X1792" s="4">
        <v>1</v>
      </c>
      <c r="Y1792" s="4">
        <v>0</v>
      </c>
      <c r="Z1792" s="4"/>
      <c r="AA1792" s="4"/>
      <c r="AB1792" s="4"/>
    </row>
    <row r="1793" spans="1:206" x14ac:dyDescent="0.2">
      <c r="A1793" s="4">
        <v>50</v>
      </c>
      <c r="B1793" s="4">
        <v>0</v>
      </c>
      <c r="C1793" s="4">
        <v>0</v>
      </c>
      <c r="D1793" s="4">
        <v>1</v>
      </c>
      <c r="E1793" s="4">
        <v>233</v>
      </c>
      <c r="F1793" s="4">
        <f>ROUND(Source!BD1768,O1793)</f>
        <v>0</v>
      </c>
      <c r="G1793" s="4" t="s">
        <v>100</v>
      </c>
      <c r="H1793" s="4" t="s">
        <v>101</v>
      </c>
      <c r="I1793" s="4"/>
      <c r="J1793" s="4"/>
      <c r="K1793" s="4">
        <v>233</v>
      </c>
      <c r="L1793" s="4">
        <v>24</v>
      </c>
      <c r="M1793" s="4">
        <v>3</v>
      </c>
      <c r="N1793" s="4" t="s">
        <v>3</v>
      </c>
      <c r="O1793" s="4">
        <v>2</v>
      </c>
      <c r="P1793" s="4"/>
      <c r="Q1793" s="4"/>
      <c r="R1793" s="4"/>
      <c r="S1793" s="4"/>
      <c r="T1793" s="4"/>
      <c r="U1793" s="4"/>
      <c r="V1793" s="4"/>
      <c r="W1793" s="4">
        <v>0</v>
      </c>
      <c r="X1793" s="4">
        <v>1</v>
      </c>
      <c r="Y1793" s="4">
        <v>0</v>
      </c>
      <c r="Z1793" s="4"/>
      <c r="AA1793" s="4"/>
      <c r="AB1793" s="4"/>
    </row>
    <row r="1794" spans="1:206" x14ac:dyDescent="0.2">
      <c r="A1794" s="4">
        <v>50</v>
      </c>
      <c r="B1794" s="4">
        <v>0</v>
      </c>
      <c r="C1794" s="4">
        <v>0</v>
      </c>
      <c r="D1794" s="4">
        <v>1</v>
      </c>
      <c r="E1794" s="4">
        <v>210</v>
      </c>
      <c r="F1794" s="4">
        <f>ROUND(Source!X1768,O1794)</f>
        <v>3352.3</v>
      </c>
      <c r="G1794" s="4" t="s">
        <v>102</v>
      </c>
      <c r="H1794" s="4" t="s">
        <v>103</v>
      </c>
      <c r="I1794" s="4"/>
      <c r="J1794" s="4"/>
      <c r="K1794" s="4">
        <v>210</v>
      </c>
      <c r="L1794" s="4">
        <v>25</v>
      </c>
      <c r="M1794" s="4">
        <v>3</v>
      </c>
      <c r="N1794" s="4" t="s">
        <v>3</v>
      </c>
      <c r="O1794" s="4">
        <v>2</v>
      </c>
      <c r="P1794" s="4"/>
      <c r="Q1794" s="4"/>
      <c r="R1794" s="4"/>
      <c r="S1794" s="4"/>
      <c r="T1794" s="4"/>
      <c r="U1794" s="4"/>
      <c r="V1794" s="4"/>
      <c r="W1794" s="4">
        <v>3352.3</v>
      </c>
      <c r="X1794" s="4">
        <v>1</v>
      </c>
      <c r="Y1794" s="4">
        <v>3352.3</v>
      </c>
      <c r="Z1794" s="4"/>
      <c r="AA1794" s="4"/>
      <c r="AB1794" s="4"/>
    </row>
    <row r="1795" spans="1:206" x14ac:dyDescent="0.2">
      <c r="A1795" s="4">
        <v>50</v>
      </c>
      <c r="B1795" s="4">
        <v>0</v>
      </c>
      <c r="C1795" s="4">
        <v>0</v>
      </c>
      <c r="D1795" s="4">
        <v>1</v>
      </c>
      <c r="E1795" s="4">
        <v>211</v>
      </c>
      <c r="F1795" s="4">
        <f>ROUND(Source!Y1768,O1795)</f>
        <v>1668.54</v>
      </c>
      <c r="G1795" s="4" t="s">
        <v>104</v>
      </c>
      <c r="H1795" s="4" t="s">
        <v>105</v>
      </c>
      <c r="I1795" s="4"/>
      <c r="J1795" s="4"/>
      <c r="K1795" s="4">
        <v>211</v>
      </c>
      <c r="L1795" s="4">
        <v>26</v>
      </c>
      <c r="M1795" s="4">
        <v>3</v>
      </c>
      <c r="N1795" s="4" t="s">
        <v>3</v>
      </c>
      <c r="O1795" s="4">
        <v>2</v>
      </c>
      <c r="P1795" s="4"/>
      <c r="Q1795" s="4"/>
      <c r="R1795" s="4"/>
      <c r="S1795" s="4"/>
      <c r="T1795" s="4"/>
      <c r="U1795" s="4"/>
      <c r="V1795" s="4"/>
      <c r="W1795" s="4">
        <v>1668.54</v>
      </c>
      <c r="X1795" s="4">
        <v>1</v>
      </c>
      <c r="Y1795" s="4">
        <v>1668.54</v>
      </c>
      <c r="Z1795" s="4"/>
      <c r="AA1795" s="4"/>
      <c r="AB1795" s="4"/>
    </row>
    <row r="1796" spans="1:206" x14ac:dyDescent="0.2">
      <c r="A1796" s="4">
        <v>50</v>
      </c>
      <c r="B1796" s="4">
        <v>0</v>
      </c>
      <c r="C1796" s="4">
        <v>0</v>
      </c>
      <c r="D1796" s="4">
        <v>1</v>
      </c>
      <c r="E1796" s="4">
        <v>224</v>
      </c>
      <c r="F1796" s="4">
        <f>ROUND(Source!AR1768,O1796)</f>
        <v>9090.44</v>
      </c>
      <c r="G1796" s="4" t="s">
        <v>106</v>
      </c>
      <c r="H1796" s="4" t="s">
        <v>107</v>
      </c>
      <c r="I1796" s="4"/>
      <c r="J1796" s="4"/>
      <c r="K1796" s="4">
        <v>224</v>
      </c>
      <c r="L1796" s="4">
        <v>27</v>
      </c>
      <c r="M1796" s="4">
        <v>3</v>
      </c>
      <c r="N1796" s="4" t="s">
        <v>3</v>
      </c>
      <c r="O1796" s="4">
        <v>2</v>
      </c>
      <c r="P1796" s="4"/>
      <c r="Q1796" s="4"/>
      <c r="R1796" s="4"/>
      <c r="S1796" s="4"/>
      <c r="T1796" s="4"/>
      <c r="U1796" s="4"/>
      <c r="V1796" s="4"/>
      <c r="W1796" s="4">
        <v>9090.44</v>
      </c>
      <c r="X1796" s="4">
        <v>1</v>
      </c>
      <c r="Y1796" s="4">
        <v>9090.44</v>
      </c>
      <c r="Z1796" s="4"/>
      <c r="AA1796" s="4"/>
      <c r="AB1796" s="4"/>
    </row>
    <row r="1798" spans="1:206" x14ac:dyDescent="0.2">
      <c r="A1798" s="2">
        <v>51</v>
      </c>
      <c r="B1798" s="2">
        <f>B1752</f>
        <v>1</v>
      </c>
      <c r="C1798" s="2">
        <f>A1752</f>
        <v>4</v>
      </c>
      <c r="D1798" s="2">
        <f>ROW(A1752)</f>
        <v>1752</v>
      </c>
      <c r="E1798" s="2"/>
      <c r="F1798" s="2" t="str">
        <f>IF(F1752&lt;&gt;"",F1752,"")</f>
        <v>Новый раздел</v>
      </c>
      <c r="G1798" s="2" t="str">
        <f>IF(G1752&lt;&gt;"",G1752,"")</f>
        <v>Секция в осях К-Л (Подъезд № 9)</v>
      </c>
      <c r="H1798" s="2">
        <v>0</v>
      </c>
      <c r="I1798" s="2"/>
      <c r="J1798" s="2"/>
      <c r="K1798" s="2"/>
      <c r="L1798" s="2"/>
      <c r="M1798" s="2"/>
      <c r="N1798" s="2"/>
      <c r="O1798" s="2">
        <f t="shared" ref="O1798:T1798" si="1610">ROUND(O1768+AB1798,2)</f>
        <v>4069.6</v>
      </c>
      <c r="P1798" s="2">
        <f t="shared" si="1610"/>
        <v>0</v>
      </c>
      <c r="Q1798" s="2">
        <f t="shared" si="1610"/>
        <v>0</v>
      </c>
      <c r="R1798" s="2">
        <f t="shared" si="1610"/>
        <v>0</v>
      </c>
      <c r="S1798" s="2">
        <f t="shared" si="1610"/>
        <v>4069.6</v>
      </c>
      <c r="T1798" s="2">
        <f t="shared" si="1610"/>
        <v>0</v>
      </c>
      <c r="U1798" s="2">
        <f>U1768+AH1798</f>
        <v>15.047905</v>
      </c>
      <c r="V1798" s="2">
        <f>V1768+AI1798</f>
        <v>0</v>
      </c>
      <c r="W1798" s="2">
        <f>ROUND(W1768+AJ1798,2)</f>
        <v>0</v>
      </c>
      <c r="X1798" s="2">
        <f>ROUND(X1768+AK1798,2)</f>
        <v>3352.3</v>
      </c>
      <c r="Y1798" s="2">
        <f>ROUND(Y1768+AL1798,2)</f>
        <v>1668.54</v>
      </c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>
        <f t="shared" ref="AO1798:BD1798" si="1611">ROUND(AO1768+BX1798,2)</f>
        <v>0</v>
      </c>
      <c r="AP1798" s="2">
        <f t="shared" si="1611"/>
        <v>0</v>
      </c>
      <c r="AQ1798" s="2">
        <f t="shared" si="1611"/>
        <v>0</v>
      </c>
      <c r="AR1798" s="2">
        <f t="shared" si="1611"/>
        <v>9090.44</v>
      </c>
      <c r="AS1798" s="2">
        <f t="shared" si="1611"/>
        <v>9090.44</v>
      </c>
      <c r="AT1798" s="2">
        <f t="shared" si="1611"/>
        <v>0</v>
      </c>
      <c r="AU1798" s="2">
        <f t="shared" si="1611"/>
        <v>0</v>
      </c>
      <c r="AV1798" s="2">
        <f t="shared" si="1611"/>
        <v>0</v>
      </c>
      <c r="AW1798" s="2">
        <f t="shared" si="1611"/>
        <v>0</v>
      </c>
      <c r="AX1798" s="2">
        <f t="shared" si="1611"/>
        <v>0</v>
      </c>
      <c r="AY1798" s="2">
        <f t="shared" si="1611"/>
        <v>0</v>
      </c>
      <c r="AZ1798" s="2">
        <f t="shared" si="1611"/>
        <v>0</v>
      </c>
      <c r="BA1798" s="2">
        <f t="shared" si="1611"/>
        <v>0</v>
      </c>
      <c r="BB1798" s="2">
        <f t="shared" si="1611"/>
        <v>0</v>
      </c>
      <c r="BC1798" s="2">
        <f t="shared" si="1611"/>
        <v>0</v>
      </c>
      <c r="BD1798" s="2">
        <f t="shared" si="1611"/>
        <v>0</v>
      </c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>
        <v>0</v>
      </c>
    </row>
    <row r="1800" spans="1:206" x14ac:dyDescent="0.2">
      <c r="A1800" s="4">
        <v>50</v>
      </c>
      <c r="B1800" s="4">
        <v>0</v>
      </c>
      <c r="C1800" s="4">
        <v>0</v>
      </c>
      <c r="D1800" s="4">
        <v>1</v>
      </c>
      <c r="E1800" s="4">
        <v>201</v>
      </c>
      <c r="F1800" s="4">
        <f>ROUND(Source!O1798,O1800)</f>
        <v>4069.6</v>
      </c>
      <c r="G1800" s="4" t="s">
        <v>54</v>
      </c>
      <c r="H1800" s="4" t="s">
        <v>55</v>
      </c>
      <c r="I1800" s="4"/>
      <c r="J1800" s="4"/>
      <c r="K1800" s="4">
        <v>201</v>
      </c>
      <c r="L1800" s="4">
        <v>1</v>
      </c>
      <c r="M1800" s="4">
        <v>3</v>
      </c>
      <c r="N1800" s="4" t="s">
        <v>3</v>
      </c>
      <c r="O1800" s="4">
        <v>2</v>
      </c>
      <c r="P1800" s="4"/>
      <c r="Q1800" s="4"/>
      <c r="R1800" s="4"/>
      <c r="S1800" s="4"/>
      <c r="T1800" s="4"/>
      <c r="U1800" s="4"/>
      <c r="V1800" s="4"/>
      <c r="W1800" s="4">
        <v>4069.6</v>
      </c>
      <c r="X1800" s="4">
        <v>1</v>
      </c>
      <c r="Y1800" s="4">
        <v>4069.6</v>
      </c>
      <c r="Z1800" s="4"/>
      <c r="AA1800" s="4"/>
      <c r="AB1800" s="4"/>
    </row>
    <row r="1801" spans="1:206" x14ac:dyDescent="0.2">
      <c r="A1801" s="4">
        <v>50</v>
      </c>
      <c r="B1801" s="4">
        <v>0</v>
      </c>
      <c r="C1801" s="4">
        <v>0</v>
      </c>
      <c r="D1801" s="4">
        <v>1</v>
      </c>
      <c r="E1801" s="4">
        <v>202</v>
      </c>
      <c r="F1801" s="4">
        <f>ROUND(Source!P1798,O1801)</f>
        <v>0</v>
      </c>
      <c r="G1801" s="4" t="s">
        <v>56</v>
      </c>
      <c r="H1801" s="4" t="s">
        <v>57</v>
      </c>
      <c r="I1801" s="4"/>
      <c r="J1801" s="4"/>
      <c r="K1801" s="4">
        <v>202</v>
      </c>
      <c r="L1801" s="4">
        <v>2</v>
      </c>
      <c r="M1801" s="4">
        <v>3</v>
      </c>
      <c r="N1801" s="4" t="s">
        <v>3</v>
      </c>
      <c r="O1801" s="4">
        <v>2</v>
      </c>
      <c r="P1801" s="4"/>
      <c r="Q1801" s="4"/>
      <c r="R1801" s="4"/>
      <c r="S1801" s="4"/>
      <c r="T1801" s="4"/>
      <c r="U1801" s="4"/>
      <c r="V1801" s="4"/>
      <c r="W1801" s="4">
        <v>0</v>
      </c>
      <c r="X1801" s="4">
        <v>1</v>
      </c>
      <c r="Y1801" s="4">
        <v>0</v>
      </c>
      <c r="Z1801" s="4"/>
      <c r="AA1801" s="4"/>
      <c r="AB1801" s="4"/>
    </row>
    <row r="1802" spans="1:206" x14ac:dyDescent="0.2">
      <c r="A1802" s="4">
        <v>50</v>
      </c>
      <c r="B1802" s="4">
        <v>0</v>
      </c>
      <c r="C1802" s="4">
        <v>0</v>
      </c>
      <c r="D1802" s="4">
        <v>1</v>
      </c>
      <c r="E1802" s="4">
        <v>222</v>
      </c>
      <c r="F1802" s="4">
        <f>ROUND(Source!AO1798,O1802)</f>
        <v>0</v>
      </c>
      <c r="G1802" s="4" t="s">
        <v>58</v>
      </c>
      <c r="H1802" s="4" t="s">
        <v>59</v>
      </c>
      <c r="I1802" s="4"/>
      <c r="J1802" s="4"/>
      <c r="K1802" s="4">
        <v>222</v>
      </c>
      <c r="L1802" s="4">
        <v>3</v>
      </c>
      <c r="M1802" s="4">
        <v>3</v>
      </c>
      <c r="N1802" s="4" t="s">
        <v>3</v>
      </c>
      <c r="O1802" s="4">
        <v>2</v>
      </c>
      <c r="P1802" s="4"/>
      <c r="Q1802" s="4"/>
      <c r="R1802" s="4"/>
      <c r="S1802" s="4"/>
      <c r="T1802" s="4"/>
      <c r="U1802" s="4"/>
      <c r="V1802" s="4"/>
      <c r="W1802" s="4">
        <v>0</v>
      </c>
      <c r="X1802" s="4">
        <v>1</v>
      </c>
      <c r="Y1802" s="4">
        <v>0</v>
      </c>
      <c r="Z1802" s="4"/>
      <c r="AA1802" s="4"/>
      <c r="AB1802" s="4"/>
    </row>
    <row r="1803" spans="1:206" x14ac:dyDescent="0.2">
      <c r="A1803" s="4">
        <v>50</v>
      </c>
      <c r="B1803" s="4">
        <v>0</v>
      </c>
      <c r="C1803" s="4">
        <v>0</v>
      </c>
      <c r="D1803" s="4">
        <v>1</v>
      </c>
      <c r="E1803" s="4">
        <v>225</v>
      </c>
      <c r="F1803" s="4">
        <f>ROUND(Source!AV1798,O1803)</f>
        <v>0</v>
      </c>
      <c r="G1803" s="4" t="s">
        <v>60</v>
      </c>
      <c r="H1803" s="4" t="s">
        <v>61</v>
      </c>
      <c r="I1803" s="4"/>
      <c r="J1803" s="4"/>
      <c r="K1803" s="4">
        <v>225</v>
      </c>
      <c r="L1803" s="4">
        <v>4</v>
      </c>
      <c r="M1803" s="4">
        <v>3</v>
      </c>
      <c r="N1803" s="4" t="s">
        <v>3</v>
      </c>
      <c r="O1803" s="4">
        <v>2</v>
      </c>
      <c r="P1803" s="4"/>
      <c r="Q1803" s="4"/>
      <c r="R1803" s="4"/>
      <c r="S1803" s="4"/>
      <c r="T1803" s="4"/>
      <c r="U1803" s="4"/>
      <c r="V1803" s="4"/>
      <c r="W1803" s="4">
        <v>0</v>
      </c>
      <c r="X1803" s="4">
        <v>1</v>
      </c>
      <c r="Y1803" s="4">
        <v>0</v>
      </c>
      <c r="Z1803" s="4"/>
      <c r="AA1803" s="4"/>
      <c r="AB1803" s="4"/>
    </row>
    <row r="1804" spans="1:206" x14ac:dyDescent="0.2">
      <c r="A1804" s="4">
        <v>50</v>
      </c>
      <c r="B1804" s="4">
        <v>0</v>
      </c>
      <c r="C1804" s="4">
        <v>0</v>
      </c>
      <c r="D1804" s="4">
        <v>1</v>
      </c>
      <c r="E1804" s="4">
        <v>226</v>
      </c>
      <c r="F1804" s="4">
        <f>ROUND(Source!AW1798,O1804)</f>
        <v>0</v>
      </c>
      <c r="G1804" s="4" t="s">
        <v>62</v>
      </c>
      <c r="H1804" s="4" t="s">
        <v>63</v>
      </c>
      <c r="I1804" s="4"/>
      <c r="J1804" s="4"/>
      <c r="K1804" s="4">
        <v>226</v>
      </c>
      <c r="L1804" s="4">
        <v>5</v>
      </c>
      <c r="M1804" s="4">
        <v>3</v>
      </c>
      <c r="N1804" s="4" t="s">
        <v>3</v>
      </c>
      <c r="O1804" s="4">
        <v>2</v>
      </c>
      <c r="P1804" s="4"/>
      <c r="Q1804" s="4"/>
      <c r="R1804" s="4"/>
      <c r="S1804" s="4"/>
      <c r="T1804" s="4"/>
      <c r="U1804" s="4"/>
      <c r="V1804" s="4"/>
      <c r="W1804" s="4">
        <v>0</v>
      </c>
      <c r="X1804" s="4">
        <v>1</v>
      </c>
      <c r="Y1804" s="4">
        <v>0</v>
      </c>
      <c r="Z1804" s="4"/>
      <c r="AA1804" s="4"/>
      <c r="AB1804" s="4"/>
    </row>
    <row r="1805" spans="1:206" x14ac:dyDescent="0.2">
      <c r="A1805" s="4">
        <v>50</v>
      </c>
      <c r="B1805" s="4">
        <v>0</v>
      </c>
      <c r="C1805" s="4">
        <v>0</v>
      </c>
      <c r="D1805" s="4">
        <v>1</v>
      </c>
      <c r="E1805" s="4">
        <v>227</v>
      </c>
      <c r="F1805" s="4">
        <f>ROUND(Source!AX1798,O1805)</f>
        <v>0</v>
      </c>
      <c r="G1805" s="4" t="s">
        <v>64</v>
      </c>
      <c r="H1805" s="4" t="s">
        <v>65</v>
      </c>
      <c r="I1805" s="4"/>
      <c r="J1805" s="4"/>
      <c r="K1805" s="4">
        <v>227</v>
      </c>
      <c r="L1805" s="4">
        <v>6</v>
      </c>
      <c r="M1805" s="4">
        <v>3</v>
      </c>
      <c r="N1805" s="4" t="s">
        <v>3</v>
      </c>
      <c r="O1805" s="4">
        <v>2</v>
      </c>
      <c r="P1805" s="4"/>
      <c r="Q1805" s="4"/>
      <c r="R1805" s="4"/>
      <c r="S1805" s="4"/>
      <c r="T1805" s="4"/>
      <c r="U1805" s="4"/>
      <c r="V1805" s="4"/>
      <c r="W1805" s="4">
        <v>0</v>
      </c>
      <c r="X1805" s="4">
        <v>1</v>
      </c>
      <c r="Y1805" s="4">
        <v>0</v>
      </c>
      <c r="Z1805" s="4"/>
      <c r="AA1805" s="4"/>
      <c r="AB1805" s="4"/>
    </row>
    <row r="1806" spans="1:206" x14ac:dyDescent="0.2">
      <c r="A1806" s="4">
        <v>50</v>
      </c>
      <c r="B1806" s="4">
        <v>0</v>
      </c>
      <c r="C1806" s="4">
        <v>0</v>
      </c>
      <c r="D1806" s="4">
        <v>1</v>
      </c>
      <c r="E1806" s="4">
        <v>228</v>
      </c>
      <c r="F1806" s="4">
        <f>ROUND(Source!AY1798,O1806)</f>
        <v>0</v>
      </c>
      <c r="G1806" s="4" t="s">
        <v>66</v>
      </c>
      <c r="H1806" s="4" t="s">
        <v>67</v>
      </c>
      <c r="I1806" s="4"/>
      <c r="J1806" s="4"/>
      <c r="K1806" s="4">
        <v>228</v>
      </c>
      <c r="L1806" s="4">
        <v>7</v>
      </c>
      <c r="M1806" s="4">
        <v>3</v>
      </c>
      <c r="N1806" s="4" t="s">
        <v>3</v>
      </c>
      <c r="O1806" s="4">
        <v>2</v>
      </c>
      <c r="P1806" s="4"/>
      <c r="Q1806" s="4"/>
      <c r="R1806" s="4"/>
      <c r="S1806" s="4"/>
      <c r="T1806" s="4"/>
      <c r="U1806" s="4"/>
      <c r="V1806" s="4"/>
      <c r="W1806" s="4">
        <v>0</v>
      </c>
      <c r="X1806" s="4">
        <v>1</v>
      </c>
      <c r="Y1806" s="4">
        <v>0</v>
      </c>
      <c r="Z1806" s="4"/>
      <c r="AA1806" s="4"/>
      <c r="AB1806" s="4"/>
    </row>
    <row r="1807" spans="1:206" x14ac:dyDescent="0.2">
      <c r="A1807" s="4">
        <v>50</v>
      </c>
      <c r="B1807" s="4">
        <v>0</v>
      </c>
      <c r="C1807" s="4">
        <v>0</v>
      </c>
      <c r="D1807" s="4">
        <v>1</v>
      </c>
      <c r="E1807" s="4">
        <v>216</v>
      </c>
      <c r="F1807" s="4">
        <f>ROUND(Source!AP1798,O1807)</f>
        <v>0</v>
      </c>
      <c r="G1807" s="4" t="s">
        <v>68</v>
      </c>
      <c r="H1807" s="4" t="s">
        <v>69</v>
      </c>
      <c r="I1807" s="4"/>
      <c r="J1807" s="4"/>
      <c r="K1807" s="4">
        <v>216</v>
      </c>
      <c r="L1807" s="4">
        <v>8</v>
      </c>
      <c r="M1807" s="4">
        <v>3</v>
      </c>
      <c r="N1807" s="4" t="s">
        <v>3</v>
      </c>
      <c r="O1807" s="4">
        <v>2</v>
      </c>
      <c r="P1807" s="4"/>
      <c r="Q1807" s="4"/>
      <c r="R1807" s="4"/>
      <c r="S1807" s="4"/>
      <c r="T1807" s="4"/>
      <c r="U1807" s="4"/>
      <c r="V1807" s="4"/>
      <c r="W1807" s="4">
        <v>0</v>
      </c>
      <c r="X1807" s="4">
        <v>1</v>
      </c>
      <c r="Y1807" s="4">
        <v>0</v>
      </c>
      <c r="Z1807" s="4"/>
      <c r="AA1807" s="4"/>
      <c r="AB1807" s="4"/>
    </row>
    <row r="1808" spans="1:206" x14ac:dyDescent="0.2">
      <c r="A1808" s="4">
        <v>50</v>
      </c>
      <c r="B1808" s="4">
        <v>0</v>
      </c>
      <c r="C1808" s="4">
        <v>0</v>
      </c>
      <c r="D1808" s="4">
        <v>1</v>
      </c>
      <c r="E1808" s="4">
        <v>223</v>
      </c>
      <c r="F1808" s="4">
        <f>ROUND(Source!AQ1798,O1808)</f>
        <v>0</v>
      </c>
      <c r="G1808" s="4" t="s">
        <v>70</v>
      </c>
      <c r="H1808" s="4" t="s">
        <v>71</v>
      </c>
      <c r="I1808" s="4"/>
      <c r="J1808" s="4"/>
      <c r="K1808" s="4">
        <v>223</v>
      </c>
      <c r="L1808" s="4">
        <v>9</v>
      </c>
      <c r="M1808" s="4">
        <v>3</v>
      </c>
      <c r="N1808" s="4" t="s">
        <v>3</v>
      </c>
      <c r="O1808" s="4">
        <v>2</v>
      </c>
      <c r="P1808" s="4"/>
      <c r="Q1808" s="4"/>
      <c r="R1808" s="4"/>
      <c r="S1808" s="4"/>
      <c r="T1808" s="4"/>
      <c r="U1808" s="4"/>
      <c r="V1808" s="4"/>
      <c r="W1808" s="4">
        <v>0</v>
      </c>
      <c r="X1808" s="4">
        <v>1</v>
      </c>
      <c r="Y1808" s="4">
        <v>0</v>
      </c>
      <c r="Z1808" s="4"/>
      <c r="AA1808" s="4"/>
      <c r="AB1808" s="4"/>
    </row>
    <row r="1809" spans="1:28" x14ac:dyDescent="0.2">
      <c r="A1809" s="4">
        <v>50</v>
      </c>
      <c r="B1809" s="4">
        <v>0</v>
      </c>
      <c r="C1809" s="4">
        <v>0</v>
      </c>
      <c r="D1809" s="4">
        <v>1</v>
      </c>
      <c r="E1809" s="4">
        <v>229</v>
      </c>
      <c r="F1809" s="4">
        <f>ROUND(Source!AZ1798,O1809)</f>
        <v>0</v>
      </c>
      <c r="G1809" s="4" t="s">
        <v>72</v>
      </c>
      <c r="H1809" s="4" t="s">
        <v>73</v>
      </c>
      <c r="I1809" s="4"/>
      <c r="J1809" s="4"/>
      <c r="K1809" s="4">
        <v>229</v>
      </c>
      <c r="L1809" s="4">
        <v>10</v>
      </c>
      <c r="M1809" s="4">
        <v>3</v>
      </c>
      <c r="N1809" s="4" t="s">
        <v>3</v>
      </c>
      <c r="O1809" s="4">
        <v>2</v>
      </c>
      <c r="P1809" s="4"/>
      <c r="Q1809" s="4"/>
      <c r="R1809" s="4"/>
      <c r="S1809" s="4"/>
      <c r="T1809" s="4"/>
      <c r="U1809" s="4"/>
      <c r="V1809" s="4"/>
      <c r="W1809" s="4">
        <v>0</v>
      </c>
      <c r="X1809" s="4">
        <v>1</v>
      </c>
      <c r="Y1809" s="4">
        <v>0</v>
      </c>
      <c r="Z1809" s="4"/>
      <c r="AA1809" s="4"/>
      <c r="AB1809" s="4"/>
    </row>
    <row r="1810" spans="1:28" x14ac:dyDescent="0.2">
      <c r="A1810" s="4">
        <v>50</v>
      </c>
      <c r="B1810" s="4">
        <v>0</v>
      </c>
      <c r="C1810" s="4">
        <v>0</v>
      </c>
      <c r="D1810" s="4">
        <v>1</v>
      </c>
      <c r="E1810" s="4">
        <v>203</v>
      </c>
      <c r="F1810" s="4">
        <f>ROUND(Source!Q1798,O1810)</f>
        <v>0</v>
      </c>
      <c r="G1810" s="4" t="s">
        <v>74</v>
      </c>
      <c r="H1810" s="4" t="s">
        <v>75</v>
      </c>
      <c r="I1810" s="4"/>
      <c r="J1810" s="4"/>
      <c r="K1810" s="4">
        <v>203</v>
      </c>
      <c r="L1810" s="4">
        <v>11</v>
      </c>
      <c r="M1810" s="4">
        <v>3</v>
      </c>
      <c r="N1810" s="4" t="s">
        <v>3</v>
      </c>
      <c r="O1810" s="4">
        <v>2</v>
      </c>
      <c r="P1810" s="4"/>
      <c r="Q1810" s="4"/>
      <c r="R1810" s="4"/>
      <c r="S1810" s="4"/>
      <c r="T1810" s="4"/>
      <c r="U1810" s="4"/>
      <c r="V1810" s="4"/>
      <c r="W1810" s="4">
        <v>0</v>
      </c>
      <c r="X1810" s="4">
        <v>1</v>
      </c>
      <c r="Y1810" s="4">
        <v>0</v>
      </c>
      <c r="Z1810" s="4"/>
      <c r="AA1810" s="4"/>
      <c r="AB1810" s="4"/>
    </row>
    <row r="1811" spans="1:28" x14ac:dyDescent="0.2">
      <c r="A1811" s="4">
        <v>50</v>
      </c>
      <c r="B1811" s="4">
        <v>0</v>
      </c>
      <c r="C1811" s="4">
        <v>0</v>
      </c>
      <c r="D1811" s="4">
        <v>1</v>
      </c>
      <c r="E1811" s="4">
        <v>231</v>
      </c>
      <c r="F1811" s="4">
        <f>ROUND(Source!BB1798,O1811)</f>
        <v>0</v>
      </c>
      <c r="G1811" s="4" t="s">
        <v>76</v>
      </c>
      <c r="H1811" s="4" t="s">
        <v>77</v>
      </c>
      <c r="I1811" s="4"/>
      <c r="J1811" s="4"/>
      <c r="K1811" s="4">
        <v>231</v>
      </c>
      <c r="L1811" s="4">
        <v>12</v>
      </c>
      <c r="M1811" s="4">
        <v>3</v>
      </c>
      <c r="N1811" s="4" t="s">
        <v>3</v>
      </c>
      <c r="O1811" s="4">
        <v>2</v>
      </c>
      <c r="P1811" s="4"/>
      <c r="Q1811" s="4"/>
      <c r="R1811" s="4"/>
      <c r="S1811" s="4"/>
      <c r="T1811" s="4"/>
      <c r="U1811" s="4"/>
      <c r="V1811" s="4"/>
      <c r="W1811" s="4">
        <v>0</v>
      </c>
      <c r="X1811" s="4">
        <v>1</v>
      </c>
      <c r="Y1811" s="4">
        <v>0</v>
      </c>
      <c r="Z1811" s="4"/>
      <c r="AA1811" s="4"/>
      <c r="AB1811" s="4"/>
    </row>
    <row r="1812" spans="1:28" x14ac:dyDescent="0.2">
      <c r="A1812" s="4">
        <v>50</v>
      </c>
      <c r="B1812" s="4">
        <v>0</v>
      </c>
      <c r="C1812" s="4">
        <v>0</v>
      </c>
      <c r="D1812" s="4">
        <v>1</v>
      </c>
      <c r="E1812" s="4">
        <v>204</v>
      </c>
      <c r="F1812" s="4">
        <f>ROUND(Source!R1798,O1812)</f>
        <v>0</v>
      </c>
      <c r="G1812" s="4" t="s">
        <v>78</v>
      </c>
      <c r="H1812" s="4" t="s">
        <v>79</v>
      </c>
      <c r="I1812" s="4"/>
      <c r="J1812" s="4"/>
      <c r="K1812" s="4">
        <v>204</v>
      </c>
      <c r="L1812" s="4">
        <v>13</v>
      </c>
      <c r="M1812" s="4">
        <v>3</v>
      </c>
      <c r="N1812" s="4" t="s">
        <v>3</v>
      </c>
      <c r="O1812" s="4">
        <v>2</v>
      </c>
      <c r="P1812" s="4"/>
      <c r="Q1812" s="4"/>
      <c r="R1812" s="4"/>
      <c r="S1812" s="4"/>
      <c r="T1812" s="4"/>
      <c r="U1812" s="4"/>
      <c r="V1812" s="4"/>
      <c r="W1812" s="4">
        <v>0</v>
      </c>
      <c r="X1812" s="4">
        <v>1</v>
      </c>
      <c r="Y1812" s="4">
        <v>0</v>
      </c>
      <c r="Z1812" s="4"/>
      <c r="AA1812" s="4"/>
      <c r="AB1812" s="4"/>
    </row>
    <row r="1813" spans="1:28" x14ac:dyDescent="0.2">
      <c r="A1813" s="4">
        <v>50</v>
      </c>
      <c r="B1813" s="4">
        <v>0</v>
      </c>
      <c r="C1813" s="4">
        <v>0</v>
      </c>
      <c r="D1813" s="4">
        <v>1</v>
      </c>
      <c r="E1813" s="4">
        <v>205</v>
      </c>
      <c r="F1813" s="4">
        <f>ROUND(Source!S1798,O1813)</f>
        <v>4069.6</v>
      </c>
      <c r="G1813" s="4" t="s">
        <v>80</v>
      </c>
      <c r="H1813" s="4" t="s">
        <v>81</v>
      </c>
      <c r="I1813" s="4"/>
      <c r="J1813" s="4"/>
      <c r="K1813" s="4">
        <v>205</v>
      </c>
      <c r="L1813" s="4">
        <v>14</v>
      </c>
      <c r="M1813" s="4">
        <v>3</v>
      </c>
      <c r="N1813" s="4" t="s">
        <v>3</v>
      </c>
      <c r="O1813" s="4">
        <v>2</v>
      </c>
      <c r="P1813" s="4"/>
      <c r="Q1813" s="4"/>
      <c r="R1813" s="4"/>
      <c r="S1813" s="4"/>
      <c r="T1813" s="4"/>
      <c r="U1813" s="4"/>
      <c r="V1813" s="4"/>
      <c r="W1813" s="4">
        <v>4069.6</v>
      </c>
      <c r="X1813" s="4">
        <v>1</v>
      </c>
      <c r="Y1813" s="4">
        <v>4069.6</v>
      </c>
      <c r="Z1813" s="4"/>
      <c r="AA1813" s="4"/>
      <c r="AB1813" s="4"/>
    </row>
    <row r="1814" spans="1:28" x14ac:dyDescent="0.2">
      <c r="A1814" s="4">
        <v>50</v>
      </c>
      <c r="B1814" s="4">
        <v>0</v>
      </c>
      <c r="C1814" s="4">
        <v>0</v>
      </c>
      <c r="D1814" s="4">
        <v>1</v>
      </c>
      <c r="E1814" s="4">
        <v>232</v>
      </c>
      <c r="F1814" s="4">
        <f>ROUND(Source!BC1798,O1814)</f>
        <v>0</v>
      </c>
      <c r="G1814" s="4" t="s">
        <v>82</v>
      </c>
      <c r="H1814" s="4" t="s">
        <v>83</v>
      </c>
      <c r="I1814" s="4"/>
      <c r="J1814" s="4"/>
      <c r="K1814" s="4">
        <v>232</v>
      </c>
      <c r="L1814" s="4">
        <v>15</v>
      </c>
      <c r="M1814" s="4">
        <v>3</v>
      </c>
      <c r="N1814" s="4" t="s">
        <v>3</v>
      </c>
      <c r="O1814" s="4">
        <v>2</v>
      </c>
      <c r="P1814" s="4"/>
      <c r="Q1814" s="4"/>
      <c r="R1814" s="4"/>
      <c r="S1814" s="4"/>
      <c r="T1814" s="4"/>
      <c r="U1814" s="4"/>
      <c r="V1814" s="4"/>
      <c r="W1814" s="4">
        <v>0</v>
      </c>
      <c r="X1814" s="4">
        <v>1</v>
      </c>
      <c r="Y1814" s="4">
        <v>0</v>
      </c>
      <c r="Z1814" s="4"/>
      <c r="AA1814" s="4"/>
      <c r="AB1814" s="4"/>
    </row>
    <row r="1815" spans="1:28" x14ac:dyDescent="0.2">
      <c r="A1815" s="4">
        <v>50</v>
      </c>
      <c r="B1815" s="4">
        <v>0</v>
      </c>
      <c r="C1815" s="4">
        <v>0</v>
      </c>
      <c r="D1815" s="4">
        <v>1</v>
      </c>
      <c r="E1815" s="4">
        <v>214</v>
      </c>
      <c r="F1815" s="4">
        <f>ROUND(Source!AS1798,O1815)</f>
        <v>9090.44</v>
      </c>
      <c r="G1815" s="4" t="s">
        <v>84</v>
      </c>
      <c r="H1815" s="4" t="s">
        <v>85</v>
      </c>
      <c r="I1815" s="4"/>
      <c r="J1815" s="4"/>
      <c r="K1815" s="4">
        <v>214</v>
      </c>
      <c r="L1815" s="4">
        <v>16</v>
      </c>
      <c r="M1815" s="4">
        <v>3</v>
      </c>
      <c r="N1815" s="4" t="s">
        <v>3</v>
      </c>
      <c r="O1815" s="4">
        <v>2</v>
      </c>
      <c r="P1815" s="4"/>
      <c r="Q1815" s="4"/>
      <c r="R1815" s="4"/>
      <c r="S1815" s="4"/>
      <c r="T1815" s="4"/>
      <c r="U1815" s="4"/>
      <c r="V1815" s="4"/>
      <c r="W1815" s="4">
        <v>9090.44</v>
      </c>
      <c r="X1815" s="4">
        <v>1</v>
      </c>
      <c r="Y1815" s="4">
        <v>9090.44</v>
      </c>
      <c r="Z1815" s="4"/>
      <c r="AA1815" s="4"/>
      <c r="AB1815" s="4"/>
    </row>
    <row r="1816" spans="1:28" x14ac:dyDescent="0.2">
      <c r="A1816" s="4">
        <v>50</v>
      </c>
      <c r="B1816" s="4">
        <v>0</v>
      </c>
      <c r="C1816" s="4">
        <v>0</v>
      </c>
      <c r="D1816" s="4">
        <v>1</v>
      </c>
      <c r="E1816" s="4">
        <v>215</v>
      </c>
      <c r="F1816" s="4">
        <f>ROUND(Source!AT1798,O1816)</f>
        <v>0</v>
      </c>
      <c r="G1816" s="4" t="s">
        <v>86</v>
      </c>
      <c r="H1816" s="4" t="s">
        <v>87</v>
      </c>
      <c r="I1816" s="4"/>
      <c r="J1816" s="4"/>
      <c r="K1816" s="4">
        <v>215</v>
      </c>
      <c r="L1816" s="4">
        <v>17</v>
      </c>
      <c r="M1816" s="4">
        <v>3</v>
      </c>
      <c r="N1816" s="4" t="s">
        <v>3</v>
      </c>
      <c r="O1816" s="4">
        <v>2</v>
      </c>
      <c r="P1816" s="4"/>
      <c r="Q1816" s="4"/>
      <c r="R1816" s="4"/>
      <c r="S1816" s="4"/>
      <c r="T1816" s="4"/>
      <c r="U1816" s="4"/>
      <c r="V1816" s="4"/>
      <c r="W1816" s="4">
        <v>0</v>
      </c>
      <c r="X1816" s="4">
        <v>1</v>
      </c>
      <c r="Y1816" s="4">
        <v>0</v>
      </c>
      <c r="Z1816" s="4"/>
      <c r="AA1816" s="4"/>
      <c r="AB1816" s="4"/>
    </row>
    <row r="1817" spans="1:28" x14ac:dyDescent="0.2">
      <c r="A1817" s="4">
        <v>50</v>
      </c>
      <c r="B1817" s="4">
        <v>0</v>
      </c>
      <c r="C1817" s="4">
        <v>0</v>
      </c>
      <c r="D1817" s="4">
        <v>1</v>
      </c>
      <c r="E1817" s="4">
        <v>217</v>
      </c>
      <c r="F1817" s="4">
        <f>ROUND(Source!AU1798,O1817)</f>
        <v>0</v>
      </c>
      <c r="G1817" s="4" t="s">
        <v>88</v>
      </c>
      <c r="H1817" s="4" t="s">
        <v>89</v>
      </c>
      <c r="I1817" s="4"/>
      <c r="J1817" s="4"/>
      <c r="K1817" s="4">
        <v>217</v>
      </c>
      <c r="L1817" s="4">
        <v>18</v>
      </c>
      <c r="M1817" s="4">
        <v>3</v>
      </c>
      <c r="N1817" s="4" t="s">
        <v>3</v>
      </c>
      <c r="O1817" s="4">
        <v>2</v>
      </c>
      <c r="P1817" s="4"/>
      <c r="Q1817" s="4"/>
      <c r="R1817" s="4"/>
      <c r="S1817" s="4"/>
      <c r="T1817" s="4"/>
      <c r="U1817" s="4"/>
      <c r="V1817" s="4"/>
      <c r="W1817" s="4">
        <v>0</v>
      </c>
      <c r="X1817" s="4">
        <v>1</v>
      </c>
      <c r="Y1817" s="4">
        <v>0</v>
      </c>
      <c r="Z1817" s="4"/>
      <c r="AA1817" s="4"/>
      <c r="AB1817" s="4"/>
    </row>
    <row r="1818" spans="1:28" x14ac:dyDescent="0.2">
      <c r="A1818" s="4">
        <v>50</v>
      </c>
      <c r="B1818" s="4">
        <v>0</v>
      </c>
      <c r="C1818" s="4">
        <v>0</v>
      </c>
      <c r="D1818" s="4">
        <v>1</v>
      </c>
      <c r="E1818" s="4">
        <v>230</v>
      </c>
      <c r="F1818" s="4">
        <f>ROUND(Source!BA1798,O1818)</f>
        <v>0</v>
      </c>
      <c r="G1818" s="4" t="s">
        <v>90</v>
      </c>
      <c r="H1818" s="4" t="s">
        <v>91</v>
      </c>
      <c r="I1818" s="4"/>
      <c r="J1818" s="4"/>
      <c r="K1818" s="4">
        <v>230</v>
      </c>
      <c r="L1818" s="4">
        <v>19</v>
      </c>
      <c r="M1818" s="4">
        <v>3</v>
      </c>
      <c r="N1818" s="4" t="s">
        <v>3</v>
      </c>
      <c r="O1818" s="4">
        <v>2</v>
      </c>
      <c r="P1818" s="4"/>
      <c r="Q1818" s="4"/>
      <c r="R1818" s="4"/>
      <c r="S1818" s="4"/>
      <c r="T1818" s="4"/>
      <c r="U1818" s="4"/>
      <c r="V1818" s="4"/>
      <c r="W1818" s="4">
        <v>0</v>
      </c>
      <c r="X1818" s="4">
        <v>1</v>
      </c>
      <c r="Y1818" s="4">
        <v>0</v>
      </c>
      <c r="Z1818" s="4"/>
      <c r="AA1818" s="4"/>
      <c r="AB1818" s="4"/>
    </row>
    <row r="1819" spans="1:28" x14ac:dyDescent="0.2">
      <c r="A1819" s="4">
        <v>50</v>
      </c>
      <c r="B1819" s="4">
        <v>0</v>
      </c>
      <c r="C1819" s="4">
        <v>0</v>
      </c>
      <c r="D1819" s="4">
        <v>1</v>
      </c>
      <c r="E1819" s="4">
        <v>206</v>
      </c>
      <c r="F1819" s="4">
        <f>ROUND(Source!T1798,O1819)</f>
        <v>0</v>
      </c>
      <c r="G1819" s="4" t="s">
        <v>92</v>
      </c>
      <c r="H1819" s="4" t="s">
        <v>93</v>
      </c>
      <c r="I1819" s="4"/>
      <c r="J1819" s="4"/>
      <c r="K1819" s="4">
        <v>206</v>
      </c>
      <c r="L1819" s="4">
        <v>20</v>
      </c>
      <c r="M1819" s="4">
        <v>3</v>
      </c>
      <c r="N1819" s="4" t="s">
        <v>3</v>
      </c>
      <c r="O1819" s="4">
        <v>2</v>
      </c>
      <c r="P1819" s="4"/>
      <c r="Q1819" s="4"/>
      <c r="R1819" s="4"/>
      <c r="S1819" s="4"/>
      <c r="T1819" s="4"/>
      <c r="U1819" s="4"/>
      <c r="V1819" s="4"/>
      <c r="W1819" s="4">
        <v>0</v>
      </c>
      <c r="X1819" s="4">
        <v>1</v>
      </c>
      <c r="Y1819" s="4">
        <v>0</v>
      </c>
      <c r="Z1819" s="4"/>
      <c r="AA1819" s="4"/>
      <c r="AB1819" s="4"/>
    </row>
    <row r="1820" spans="1:28" x14ac:dyDescent="0.2">
      <c r="A1820" s="4">
        <v>50</v>
      </c>
      <c r="B1820" s="4">
        <v>0</v>
      </c>
      <c r="C1820" s="4">
        <v>0</v>
      </c>
      <c r="D1820" s="4">
        <v>1</v>
      </c>
      <c r="E1820" s="4">
        <v>207</v>
      </c>
      <c r="F1820" s="4">
        <f>Source!U1798</f>
        <v>15.047905</v>
      </c>
      <c r="G1820" s="4" t="s">
        <v>94</v>
      </c>
      <c r="H1820" s="4" t="s">
        <v>95</v>
      </c>
      <c r="I1820" s="4"/>
      <c r="J1820" s="4"/>
      <c r="K1820" s="4">
        <v>207</v>
      </c>
      <c r="L1820" s="4">
        <v>21</v>
      </c>
      <c r="M1820" s="4">
        <v>3</v>
      </c>
      <c r="N1820" s="4" t="s">
        <v>3</v>
      </c>
      <c r="O1820" s="4">
        <v>-1</v>
      </c>
      <c r="P1820" s="4"/>
      <c r="Q1820" s="4"/>
      <c r="R1820" s="4"/>
      <c r="S1820" s="4"/>
      <c r="T1820" s="4"/>
      <c r="U1820" s="4"/>
      <c r="V1820" s="4"/>
      <c r="W1820" s="4">
        <v>15.047905</v>
      </c>
      <c r="X1820" s="4">
        <v>1</v>
      </c>
      <c r="Y1820" s="4">
        <v>15.047905</v>
      </c>
      <c r="Z1820" s="4"/>
      <c r="AA1820" s="4"/>
      <c r="AB1820" s="4"/>
    </row>
    <row r="1821" spans="1:28" x14ac:dyDescent="0.2">
      <c r="A1821" s="4">
        <v>50</v>
      </c>
      <c r="B1821" s="4">
        <v>0</v>
      </c>
      <c r="C1821" s="4">
        <v>0</v>
      </c>
      <c r="D1821" s="4">
        <v>1</v>
      </c>
      <c r="E1821" s="4">
        <v>208</v>
      </c>
      <c r="F1821" s="4">
        <f>Source!V1798</f>
        <v>0</v>
      </c>
      <c r="G1821" s="4" t="s">
        <v>96</v>
      </c>
      <c r="H1821" s="4" t="s">
        <v>97</v>
      </c>
      <c r="I1821" s="4"/>
      <c r="J1821" s="4"/>
      <c r="K1821" s="4">
        <v>208</v>
      </c>
      <c r="L1821" s="4">
        <v>22</v>
      </c>
      <c r="M1821" s="4">
        <v>3</v>
      </c>
      <c r="N1821" s="4" t="s">
        <v>3</v>
      </c>
      <c r="O1821" s="4">
        <v>-1</v>
      </c>
      <c r="P1821" s="4"/>
      <c r="Q1821" s="4"/>
      <c r="R1821" s="4"/>
      <c r="S1821" s="4"/>
      <c r="T1821" s="4"/>
      <c r="U1821" s="4"/>
      <c r="V1821" s="4"/>
      <c r="W1821" s="4">
        <v>0</v>
      </c>
      <c r="X1821" s="4">
        <v>1</v>
      </c>
      <c r="Y1821" s="4">
        <v>0</v>
      </c>
      <c r="Z1821" s="4"/>
      <c r="AA1821" s="4"/>
      <c r="AB1821" s="4"/>
    </row>
    <row r="1822" spans="1:28" x14ac:dyDescent="0.2">
      <c r="A1822" s="4">
        <v>50</v>
      </c>
      <c r="B1822" s="4">
        <v>0</v>
      </c>
      <c r="C1822" s="4">
        <v>0</v>
      </c>
      <c r="D1822" s="4">
        <v>1</v>
      </c>
      <c r="E1822" s="4">
        <v>209</v>
      </c>
      <c r="F1822" s="4">
        <f>ROUND(Source!W1798,O1822)</f>
        <v>0</v>
      </c>
      <c r="G1822" s="4" t="s">
        <v>98</v>
      </c>
      <c r="H1822" s="4" t="s">
        <v>99</v>
      </c>
      <c r="I1822" s="4"/>
      <c r="J1822" s="4"/>
      <c r="K1822" s="4">
        <v>209</v>
      </c>
      <c r="L1822" s="4">
        <v>23</v>
      </c>
      <c r="M1822" s="4">
        <v>3</v>
      </c>
      <c r="N1822" s="4" t="s">
        <v>3</v>
      </c>
      <c r="O1822" s="4">
        <v>2</v>
      </c>
      <c r="P1822" s="4"/>
      <c r="Q1822" s="4"/>
      <c r="R1822" s="4"/>
      <c r="S1822" s="4"/>
      <c r="T1822" s="4"/>
      <c r="U1822" s="4"/>
      <c r="V1822" s="4"/>
      <c r="W1822" s="4">
        <v>0</v>
      </c>
      <c r="X1822" s="4">
        <v>1</v>
      </c>
      <c r="Y1822" s="4">
        <v>0</v>
      </c>
      <c r="Z1822" s="4"/>
      <c r="AA1822" s="4"/>
      <c r="AB1822" s="4"/>
    </row>
    <row r="1823" spans="1:28" x14ac:dyDescent="0.2">
      <c r="A1823" s="4">
        <v>50</v>
      </c>
      <c r="B1823" s="4">
        <v>0</v>
      </c>
      <c r="C1823" s="4">
        <v>0</v>
      </c>
      <c r="D1823" s="4">
        <v>1</v>
      </c>
      <c r="E1823" s="4">
        <v>233</v>
      </c>
      <c r="F1823" s="4">
        <f>ROUND(Source!BD1798,O1823)</f>
        <v>0</v>
      </c>
      <c r="G1823" s="4" t="s">
        <v>100</v>
      </c>
      <c r="H1823" s="4" t="s">
        <v>101</v>
      </c>
      <c r="I1823" s="4"/>
      <c r="J1823" s="4"/>
      <c r="K1823" s="4">
        <v>233</v>
      </c>
      <c r="L1823" s="4">
        <v>24</v>
      </c>
      <c r="M1823" s="4">
        <v>3</v>
      </c>
      <c r="N1823" s="4" t="s">
        <v>3</v>
      </c>
      <c r="O1823" s="4">
        <v>2</v>
      </c>
      <c r="P1823" s="4"/>
      <c r="Q1823" s="4"/>
      <c r="R1823" s="4"/>
      <c r="S1823" s="4"/>
      <c r="T1823" s="4"/>
      <c r="U1823" s="4"/>
      <c r="V1823" s="4"/>
      <c r="W1823" s="4">
        <v>0</v>
      </c>
      <c r="X1823" s="4">
        <v>1</v>
      </c>
      <c r="Y1823" s="4">
        <v>0</v>
      </c>
      <c r="Z1823" s="4"/>
      <c r="AA1823" s="4"/>
      <c r="AB1823" s="4"/>
    </row>
    <row r="1824" spans="1:28" x14ac:dyDescent="0.2">
      <c r="A1824" s="4">
        <v>50</v>
      </c>
      <c r="B1824" s="4">
        <v>0</v>
      </c>
      <c r="C1824" s="4">
        <v>0</v>
      </c>
      <c r="D1824" s="4">
        <v>1</v>
      </c>
      <c r="E1824" s="4">
        <v>210</v>
      </c>
      <c r="F1824" s="4">
        <f>ROUND(Source!X1798,O1824)</f>
        <v>3352.3</v>
      </c>
      <c r="G1824" s="4" t="s">
        <v>102</v>
      </c>
      <c r="H1824" s="4" t="s">
        <v>103</v>
      </c>
      <c r="I1824" s="4"/>
      <c r="J1824" s="4"/>
      <c r="K1824" s="4">
        <v>210</v>
      </c>
      <c r="L1824" s="4">
        <v>25</v>
      </c>
      <c r="M1824" s="4">
        <v>3</v>
      </c>
      <c r="N1824" s="4" t="s">
        <v>3</v>
      </c>
      <c r="O1824" s="4">
        <v>2</v>
      </c>
      <c r="P1824" s="4"/>
      <c r="Q1824" s="4"/>
      <c r="R1824" s="4"/>
      <c r="S1824" s="4"/>
      <c r="T1824" s="4"/>
      <c r="U1824" s="4"/>
      <c r="V1824" s="4"/>
      <c r="W1824" s="4">
        <v>3352.3</v>
      </c>
      <c r="X1824" s="4">
        <v>1</v>
      </c>
      <c r="Y1824" s="4">
        <v>3352.3</v>
      </c>
      <c r="Z1824" s="4"/>
      <c r="AA1824" s="4"/>
      <c r="AB1824" s="4"/>
    </row>
    <row r="1825" spans="1:245" x14ac:dyDescent="0.2">
      <c r="A1825" s="4">
        <v>50</v>
      </c>
      <c r="B1825" s="4">
        <v>0</v>
      </c>
      <c r="C1825" s="4">
        <v>0</v>
      </c>
      <c r="D1825" s="4">
        <v>1</v>
      </c>
      <c r="E1825" s="4">
        <v>211</v>
      </c>
      <c r="F1825" s="4">
        <f>ROUND(Source!Y1798,O1825)</f>
        <v>1668.54</v>
      </c>
      <c r="G1825" s="4" t="s">
        <v>104</v>
      </c>
      <c r="H1825" s="4" t="s">
        <v>105</v>
      </c>
      <c r="I1825" s="4"/>
      <c r="J1825" s="4"/>
      <c r="K1825" s="4">
        <v>211</v>
      </c>
      <c r="L1825" s="4">
        <v>26</v>
      </c>
      <c r="M1825" s="4">
        <v>3</v>
      </c>
      <c r="N1825" s="4" t="s">
        <v>3</v>
      </c>
      <c r="O1825" s="4">
        <v>2</v>
      </c>
      <c r="P1825" s="4"/>
      <c r="Q1825" s="4"/>
      <c r="R1825" s="4"/>
      <c r="S1825" s="4"/>
      <c r="T1825" s="4"/>
      <c r="U1825" s="4"/>
      <c r="V1825" s="4"/>
      <c r="W1825" s="4">
        <v>1668.54</v>
      </c>
      <c r="X1825" s="4">
        <v>1</v>
      </c>
      <c r="Y1825" s="4">
        <v>1668.54</v>
      </c>
      <c r="Z1825" s="4"/>
      <c r="AA1825" s="4"/>
      <c r="AB1825" s="4"/>
    </row>
    <row r="1826" spans="1:245" x14ac:dyDescent="0.2">
      <c r="A1826" s="4">
        <v>50</v>
      </c>
      <c r="B1826" s="4">
        <v>0</v>
      </c>
      <c r="C1826" s="4">
        <v>0</v>
      </c>
      <c r="D1826" s="4">
        <v>1</v>
      </c>
      <c r="E1826" s="4">
        <v>224</v>
      </c>
      <c r="F1826" s="4">
        <f>ROUND(Source!AR1798,O1826)</f>
        <v>9090.44</v>
      </c>
      <c r="G1826" s="4" t="s">
        <v>106</v>
      </c>
      <c r="H1826" s="4" t="s">
        <v>107</v>
      </c>
      <c r="I1826" s="4"/>
      <c r="J1826" s="4"/>
      <c r="K1826" s="4">
        <v>224</v>
      </c>
      <c r="L1826" s="4">
        <v>27</v>
      </c>
      <c r="M1826" s="4">
        <v>3</v>
      </c>
      <c r="N1826" s="4" t="s">
        <v>3</v>
      </c>
      <c r="O1826" s="4">
        <v>2</v>
      </c>
      <c r="P1826" s="4"/>
      <c r="Q1826" s="4"/>
      <c r="R1826" s="4"/>
      <c r="S1826" s="4"/>
      <c r="T1826" s="4"/>
      <c r="U1826" s="4"/>
      <c r="V1826" s="4"/>
      <c r="W1826" s="4">
        <v>9090.44</v>
      </c>
      <c r="X1826" s="4">
        <v>1</v>
      </c>
      <c r="Y1826" s="4">
        <v>9090.44</v>
      </c>
      <c r="Z1826" s="4"/>
      <c r="AA1826" s="4"/>
      <c r="AB1826" s="4"/>
    </row>
    <row r="1828" spans="1:245" x14ac:dyDescent="0.2">
      <c r="A1828" s="1">
        <v>4</v>
      </c>
      <c r="B1828" s="1">
        <v>1</v>
      </c>
      <c r="C1828" s="1"/>
      <c r="D1828" s="1">
        <f>ROW(A1938)</f>
        <v>1938</v>
      </c>
      <c r="E1828" s="1"/>
      <c r="F1828" s="1" t="s">
        <v>15</v>
      </c>
      <c r="G1828" s="1" t="s">
        <v>108</v>
      </c>
      <c r="H1828" s="1" t="s">
        <v>3</v>
      </c>
      <c r="I1828" s="1">
        <v>0</v>
      </c>
      <c r="J1828" s="1"/>
      <c r="K1828" s="1">
        <v>0</v>
      </c>
      <c r="L1828" s="1"/>
      <c r="M1828" s="1" t="s">
        <v>3</v>
      </c>
      <c r="N1828" s="1"/>
      <c r="O1828" s="1"/>
      <c r="P1828" s="1"/>
      <c r="Q1828" s="1"/>
      <c r="R1828" s="1"/>
      <c r="S1828" s="1">
        <v>0</v>
      </c>
      <c r="T1828" s="1"/>
      <c r="U1828" s="1" t="s">
        <v>3</v>
      </c>
      <c r="V1828" s="1">
        <v>0</v>
      </c>
      <c r="W1828" s="1"/>
      <c r="X1828" s="1"/>
      <c r="Y1828" s="1"/>
      <c r="Z1828" s="1"/>
      <c r="AA1828" s="1"/>
      <c r="AB1828" s="1" t="s">
        <v>3</v>
      </c>
      <c r="AC1828" s="1" t="s">
        <v>3</v>
      </c>
      <c r="AD1828" s="1" t="s">
        <v>3</v>
      </c>
      <c r="AE1828" s="1" t="s">
        <v>3</v>
      </c>
      <c r="AF1828" s="1" t="s">
        <v>3</v>
      </c>
      <c r="AG1828" s="1" t="s">
        <v>3</v>
      </c>
      <c r="AH1828" s="1"/>
      <c r="AI1828" s="1"/>
      <c r="AJ1828" s="1"/>
      <c r="AK1828" s="1"/>
      <c r="AL1828" s="1"/>
      <c r="AM1828" s="1"/>
      <c r="AN1828" s="1"/>
      <c r="AO1828" s="1"/>
      <c r="AP1828" s="1" t="s">
        <v>3</v>
      </c>
      <c r="AQ1828" s="1" t="s">
        <v>3</v>
      </c>
      <c r="AR1828" s="1" t="s">
        <v>3</v>
      </c>
      <c r="AS1828" s="1"/>
      <c r="AT1828" s="1"/>
      <c r="AU1828" s="1"/>
      <c r="AV1828" s="1"/>
      <c r="AW1828" s="1"/>
      <c r="AX1828" s="1"/>
      <c r="AY1828" s="1"/>
      <c r="AZ1828" s="1" t="s">
        <v>3</v>
      </c>
      <c r="BA1828" s="1"/>
      <c r="BB1828" s="1" t="s">
        <v>3</v>
      </c>
      <c r="BC1828" s="1" t="s">
        <v>3</v>
      </c>
      <c r="BD1828" s="1" t="s">
        <v>3</v>
      </c>
      <c r="BE1828" s="1" t="s">
        <v>3</v>
      </c>
      <c r="BF1828" s="1" t="s">
        <v>3</v>
      </c>
      <c r="BG1828" s="1" t="s">
        <v>3</v>
      </c>
      <c r="BH1828" s="1" t="s">
        <v>3</v>
      </c>
      <c r="BI1828" s="1" t="s">
        <v>3</v>
      </c>
      <c r="BJ1828" s="1" t="s">
        <v>3</v>
      </c>
      <c r="BK1828" s="1" t="s">
        <v>3</v>
      </c>
      <c r="BL1828" s="1" t="s">
        <v>3</v>
      </c>
      <c r="BM1828" s="1" t="s">
        <v>3</v>
      </c>
      <c r="BN1828" s="1" t="s">
        <v>3</v>
      </c>
      <c r="BO1828" s="1" t="s">
        <v>3</v>
      </c>
      <c r="BP1828" s="1" t="s">
        <v>3</v>
      </c>
      <c r="BQ1828" s="1"/>
      <c r="BR1828" s="1"/>
      <c r="BS1828" s="1"/>
      <c r="BT1828" s="1"/>
      <c r="BU1828" s="1"/>
      <c r="BV1828" s="1"/>
      <c r="BW1828" s="1"/>
      <c r="BX1828" s="1">
        <v>0</v>
      </c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>
        <v>0</v>
      </c>
    </row>
    <row r="1830" spans="1:245" x14ac:dyDescent="0.2">
      <c r="A1830" s="2">
        <v>52</v>
      </c>
      <c r="B1830" s="2">
        <f t="shared" ref="B1830:G1830" si="1612">B1938</f>
        <v>1</v>
      </c>
      <c r="C1830" s="2">
        <f t="shared" si="1612"/>
        <v>4</v>
      </c>
      <c r="D1830" s="2">
        <f t="shared" si="1612"/>
        <v>1828</v>
      </c>
      <c r="E1830" s="2">
        <f t="shared" si="1612"/>
        <v>0</v>
      </c>
      <c r="F1830" s="2" t="str">
        <f t="shared" si="1612"/>
        <v>Новый раздел</v>
      </c>
      <c r="G1830" s="2" t="str">
        <f t="shared" si="1612"/>
        <v>Монтажные (кровельные) работы</v>
      </c>
      <c r="H1830" s="2"/>
      <c r="I1830" s="2"/>
      <c r="J1830" s="2"/>
      <c r="K1830" s="2"/>
      <c r="L1830" s="2"/>
      <c r="M1830" s="2"/>
      <c r="N1830" s="2"/>
      <c r="O1830" s="2">
        <f t="shared" ref="O1830:AT1830" si="1613">O1938</f>
        <v>646037.53</v>
      </c>
      <c r="P1830" s="2">
        <f t="shared" si="1613"/>
        <v>449596.54</v>
      </c>
      <c r="Q1830" s="2">
        <f t="shared" si="1613"/>
        <v>25400.01</v>
      </c>
      <c r="R1830" s="2">
        <f t="shared" si="1613"/>
        <v>14636.17</v>
      </c>
      <c r="S1830" s="2">
        <f t="shared" si="1613"/>
        <v>171040.98</v>
      </c>
      <c r="T1830" s="2">
        <f t="shared" si="1613"/>
        <v>0</v>
      </c>
      <c r="U1830" s="2">
        <f t="shared" si="1613"/>
        <v>520.37559299999998</v>
      </c>
      <c r="V1830" s="2">
        <f t="shared" si="1613"/>
        <v>0</v>
      </c>
      <c r="W1830" s="2">
        <f t="shared" si="1613"/>
        <v>0</v>
      </c>
      <c r="X1830" s="2">
        <f t="shared" si="1613"/>
        <v>142208.66</v>
      </c>
      <c r="Y1830" s="2">
        <f t="shared" si="1613"/>
        <v>70126.789999999994</v>
      </c>
      <c r="Z1830" s="2">
        <f t="shared" si="1613"/>
        <v>0</v>
      </c>
      <c r="AA1830" s="2">
        <f t="shared" si="1613"/>
        <v>0</v>
      </c>
      <c r="AB1830" s="2">
        <f t="shared" si="1613"/>
        <v>559618.41</v>
      </c>
      <c r="AC1830" s="2">
        <f t="shared" si="1613"/>
        <v>389985.21</v>
      </c>
      <c r="AD1830" s="2">
        <f t="shared" si="1613"/>
        <v>22002.26</v>
      </c>
      <c r="AE1830" s="2">
        <f t="shared" si="1613"/>
        <v>12676.7</v>
      </c>
      <c r="AF1830" s="2">
        <f t="shared" si="1613"/>
        <v>147630.94</v>
      </c>
      <c r="AG1830" s="2">
        <f t="shared" si="1613"/>
        <v>0</v>
      </c>
      <c r="AH1830" s="2">
        <f t="shared" si="1613"/>
        <v>449.10464699999994</v>
      </c>
      <c r="AI1830" s="2">
        <f t="shared" si="1613"/>
        <v>0</v>
      </c>
      <c r="AJ1830" s="2">
        <f t="shared" si="1613"/>
        <v>0</v>
      </c>
      <c r="AK1830" s="2">
        <f t="shared" si="1613"/>
        <v>122635.04</v>
      </c>
      <c r="AL1830" s="2">
        <f t="shared" si="1613"/>
        <v>60528.68</v>
      </c>
      <c r="AM1830" s="2">
        <f t="shared" si="1613"/>
        <v>0</v>
      </c>
      <c r="AN1830" s="2">
        <f t="shared" si="1613"/>
        <v>0</v>
      </c>
      <c r="AO1830" s="2">
        <f t="shared" si="1613"/>
        <v>0</v>
      </c>
      <c r="AP1830" s="2">
        <f t="shared" si="1613"/>
        <v>0</v>
      </c>
      <c r="AQ1830" s="2">
        <f t="shared" si="1613"/>
        <v>0</v>
      </c>
      <c r="AR1830" s="2">
        <f t="shared" si="1613"/>
        <v>881790.85</v>
      </c>
      <c r="AS1830" s="2">
        <f t="shared" si="1613"/>
        <v>881790.85</v>
      </c>
      <c r="AT1830" s="2">
        <f t="shared" si="1613"/>
        <v>0</v>
      </c>
      <c r="AU1830" s="2">
        <f t="shared" ref="AU1830:BZ1830" si="1614">AU1938</f>
        <v>0</v>
      </c>
      <c r="AV1830" s="2">
        <f t="shared" si="1614"/>
        <v>449596.54</v>
      </c>
      <c r="AW1830" s="2">
        <f t="shared" si="1614"/>
        <v>449596.54</v>
      </c>
      <c r="AX1830" s="2">
        <f t="shared" si="1614"/>
        <v>0</v>
      </c>
      <c r="AY1830" s="2">
        <f t="shared" si="1614"/>
        <v>449596.54</v>
      </c>
      <c r="AZ1830" s="2">
        <f t="shared" si="1614"/>
        <v>0</v>
      </c>
      <c r="BA1830" s="2">
        <f t="shared" si="1614"/>
        <v>0</v>
      </c>
      <c r="BB1830" s="2">
        <f t="shared" si="1614"/>
        <v>0</v>
      </c>
      <c r="BC1830" s="2">
        <f t="shared" si="1614"/>
        <v>0</v>
      </c>
      <c r="BD1830" s="2">
        <f t="shared" si="1614"/>
        <v>0</v>
      </c>
      <c r="BE1830" s="2">
        <f t="shared" si="1614"/>
        <v>0</v>
      </c>
      <c r="BF1830" s="2">
        <f t="shared" si="1614"/>
        <v>0</v>
      </c>
      <c r="BG1830" s="2">
        <f t="shared" si="1614"/>
        <v>0</v>
      </c>
      <c r="BH1830" s="2">
        <f t="shared" si="1614"/>
        <v>0</v>
      </c>
      <c r="BI1830" s="2">
        <f t="shared" si="1614"/>
        <v>0</v>
      </c>
      <c r="BJ1830" s="2">
        <f t="shared" si="1614"/>
        <v>0</v>
      </c>
      <c r="BK1830" s="2">
        <f t="shared" si="1614"/>
        <v>0</v>
      </c>
      <c r="BL1830" s="2">
        <f t="shared" si="1614"/>
        <v>0</v>
      </c>
      <c r="BM1830" s="2">
        <f t="shared" si="1614"/>
        <v>0</v>
      </c>
      <c r="BN1830" s="2">
        <f t="shared" si="1614"/>
        <v>0</v>
      </c>
      <c r="BO1830" s="2">
        <f t="shared" si="1614"/>
        <v>0</v>
      </c>
      <c r="BP1830" s="2">
        <f t="shared" si="1614"/>
        <v>0</v>
      </c>
      <c r="BQ1830" s="2">
        <f t="shared" si="1614"/>
        <v>0</v>
      </c>
      <c r="BR1830" s="2">
        <f t="shared" si="1614"/>
        <v>0</v>
      </c>
      <c r="BS1830" s="2">
        <f t="shared" si="1614"/>
        <v>0</v>
      </c>
      <c r="BT1830" s="2">
        <f t="shared" si="1614"/>
        <v>0</v>
      </c>
      <c r="BU1830" s="2">
        <f t="shared" si="1614"/>
        <v>0</v>
      </c>
      <c r="BV1830" s="2">
        <f t="shared" si="1614"/>
        <v>0</v>
      </c>
      <c r="BW1830" s="2">
        <f t="shared" si="1614"/>
        <v>0</v>
      </c>
      <c r="BX1830" s="2">
        <f t="shared" si="1614"/>
        <v>0</v>
      </c>
      <c r="BY1830" s="2">
        <f t="shared" si="1614"/>
        <v>0</v>
      </c>
      <c r="BZ1830" s="2">
        <f t="shared" si="1614"/>
        <v>0</v>
      </c>
      <c r="CA1830" s="2">
        <f t="shared" ref="CA1830:DF1830" si="1615">CA1938</f>
        <v>763064.85</v>
      </c>
      <c r="CB1830" s="2">
        <f t="shared" si="1615"/>
        <v>763064.85</v>
      </c>
      <c r="CC1830" s="2">
        <f t="shared" si="1615"/>
        <v>0</v>
      </c>
      <c r="CD1830" s="2">
        <f t="shared" si="1615"/>
        <v>0</v>
      </c>
      <c r="CE1830" s="2">
        <f t="shared" si="1615"/>
        <v>389985.21</v>
      </c>
      <c r="CF1830" s="2">
        <f t="shared" si="1615"/>
        <v>389985.21</v>
      </c>
      <c r="CG1830" s="2">
        <f t="shared" si="1615"/>
        <v>0</v>
      </c>
      <c r="CH1830" s="2">
        <f t="shared" si="1615"/>
        <v>389985.21</v>
      </c>
      <c r="CI1830" s="2">
        <f t="shared" si="1615"/>
        <v>0</v>
      </c>
      <c r="CJ1830" s="2">
        <f t="shared" si="1615"/>
        <v>0</v>
      </c>
      <c r="CK1830" s="2">
        <f t="shared" si="1615"/>
        <v>0</v>
      </c>
      <c r="CL1830" s="2">
        <f t="shared" si="1615"/>
        <v>0</v>
      </c>
      <c r="CM1830" s="2">
        <f t="shared" si="1615"/>
        <v>0</v>
      </c>
      <c r="CN1830" s="2">
        <f t="shared" si="1615"/>
        <v>0</v>
      </c>
      <c r="CO1830" s="2">
        <f t="shared" si="1615"/>
        <v>0</v>
      </c>
      <c r="CP1830" s="2">
        <f t="shared" si="1615"/>
        <v>0</v>
      </c>
      <c r="CQ1830" s="2">
        <f t="shared" si="1615"/>
        <v>0</v>
      </c>
      <c r="CR1830" s="2">
        <f t="shared" si="1615"/>
        <v>0</v>
      </c>
      <c r="CS1830" s="2">
        <f t="shared" si="1615"/>
        <v>0</v>
      </c>
      <c r="CT1830" s="2">
        <f t="shared" si="1615"/>
        <v>0</v>
      </c>
      <c r="CU1830" s="2">
        <f t="shared" si="1615"/>
        <v>0</v>
      </c>
      <c r="CV1830" s="2">
        <f t="shared" si="1615"/>
        <v>0</v>
      </c>
      <c r="CW1830" s="2">
        <f t="shared" si="1615"/>
        <v>0</v>
      </c>
      <c r="CX1830" s="2">
        <f t="shared" si="1615"/>
        <v>0</v>
      </c>
      <c r="CY1830" s="2">
        <f t="shared" si="1615"/>
        <v>0</v>
      </c>
      <c r="CZ1830" s="2">
        <f t="shared" si="1615"/>
        <v>0</v>
      </c>
      <c r="DA1830" s="2">
        <f t="shared" si="1615"/>
        <v>0</v>
      </c>
      <c r="DB1830" s="2">
        <f t="shared" si="1615"/>
        <v>0</v>
      </c>
      <c r="DC1830" s="2">
        <f t="shared" si="1615"/>
        <v>0</v>
      </c>
      <c r="DD1830" s="2">
        <f t="shared" si="1615"/>
        <v>0</v>
      </c>
      <c r="DE1830" s="2">
        <f t="shared" si="1615"/>
        <v>0</v>
      </c>
      <c r="DF1830" s="2">
        <f t="shared" si="1615"/>
        <v>0</v>
      </c>
      <c r="DG1830" s="3">
        <f t="shared" ref="DG1830:EL1830" si="1616">DG1938</f>
        <v>0</v>
      </c>
      <c r="DH1830" s="3">
        <f t="shared" si="1616"/>
        <v>0</v>
      </c>
      <c r="DI1830" s="3">
        <f t="shared" si="1616"/>
        <v>0</v>
      </c>
      <c r="DJ1830" s="3">
        <f t="shared" si="1616"/>
        <v>0</v>
      </c>
      <c r="DK1830" s="3">
        <f t="shared" si="1616"/>
        <v>0</v>
      </c>
      <c r="DL1830" s="3">
        <f t="shared" si="1616"/>
        <v>0</v>
      </c>
      <c r="DM1830" s="3">
        <f t="shared" si="1616"/>
        <v>0</v>
      </c>
      <c r="DN1830" s="3">
        <f t="shared" si="1616"/>
        <v>0</v>
      </c>
      <c r="DO1830" s="3">
        <f t="shared" si="1616"/>
        <v>0</v>
      </c>
      <c r="DP1830" s="3">
        <f t="shared" si="1616"/>
        <v>0</v>
      </c>
      <c r="DQ1830" s="3">
        <f t="shared" si="1616"/>
        <v>0</v>
      </c>
      <c r="DR1830" s="3">
        <f t="shared" si="1616"/>
        <v>0</v>
      </c>
      <c r="DS1830" s="3">
        <f t="shared" si="1616"/>
        <v>0</v>
      </c>
      <c r="DT1830" s="3">
        <f t="shared" si="1616"/>
        <v>0</v>
      </c>
      <c r="DU1830" s="3">
        <f t="shared" si="1616"/>
        <v>0</v>
      </c>
      <c r="DV1830" s="3">
        <f t="shared" si="1616"/>
        <v>0</v>
      </c>
      <c r="DW1830" s="3">
        <f t="shared" si="1616"/>
        <v>0</v>
      </c>
      <c r="DX1830" s="3">
        <f t="shared" si="1616"/>
        <v>0</v>
      </c>
      <c r="DY1830" s="3">
        <f t="shared" si="1616"/>
        <v>0</v>
      </c>
      <c r="DZ1830" s="3">
        <f t="shared" si="1616"/>
        <v>0</v>
      </c>
      <c r="EA1830" s="3">
        <f t="shared" si="1616"/>
        <v>0</v>
      </c>
      <c r="EB1830" s="3">
        <f t="shared" si="1616"/>
        <v>0</v>
      </c>
      <c r="EC1830" s="3">
        <f t="shared" si="1616"/>
        <v>0</v>
      </c>
      <c r="ED1830" s="3">
        <f t="shared" si="1616"/>
        <v>0</v>
      </c>
      <c r="EE1830" s="3">
        <f t="shared" si="1616"/>
        <v>0</v>
      </c>
      <c r="EF1830" s="3">
        <f t="shared" si="1616"/>
        <v>0</v>
      </c>
      <c r="EG1830" s="3">
        <f t="shared" si="1616"/>
        <v>0</v>
      </c>
      <c r="EH1830" s="3">
        <f t="shared" si="1616"/>
        <v>0</v>
      </c>
      <c r="EI1830" s="3">
        <f t="shared" si="1616"/>
        <v>0</v>
      </c>
      <c r="EJ1830" s="3">
        <f t="shared" si="1616"/>
        <v>0</v>
      </c>
      <c r="EK1830" s="3">
        <f t="shared" si="1616"/>
        <v>0</v>
      </c>
      <c r="EL1830" s="3">
        <f t="shared" si="1616"/>
        <v>0</v>
      </c>
      <c r="EM1830" s="3">
        <f t="shared" ref="EM1830:FR1830" si="1617">EM1938</f>
        <v>0</v>
      </c>
      <c r="EN1830" s="3">
        <f t="shared" si="1617"/>
        <v>0</v>
      </c>
      <c r="EO1830" s="3">
        <f t="shared" si="1617"/>
        <v>0</v>
      </c>
      <c r="EP1830" s="3">
        <f t="shared" si="1617"/>
        <v>0</v>
      </c>
      <c r="EQ1830" s="3">
        <f t="shared" si="1617"/>
        <v>0</v>
      </c>
      <c r="ER1830" s="3">
        <f t="shared" si="1617"/>
        <v>0</v>
      </c>
      <c r="ES1830" s="3">
        <f t="shared" si="1617"/>
        <v>0</v>
      </c>
      <c r="ET1830" s="3">
        <f t="shared" si="1617"/>
        <v>0</v>
      </c>
      <c r="EU1830" s="3">
        <f t="shared" si="1617"/>
        <v>0</v>
      </c>
      <c r="EV1830" s="3">
        <f t="shared" si="1617"/>
        <v>0</v>
      </c>
      <c r="EW1830" s="3">
        <f t="shared" si="1617"/>
        <v>0</v>
      </c>
      <c r="EX1830" s="3">
        <f t="shared" si="1617"/>
        <v>0</v>
      </c>
      <c r="EY1830" s="3">
        <f t="shared" si="1617"/>
        <v>0</v>
      </c>
      <c r="EZ1830" s="3">
        <f t="shared" si="1617"/>
        <v>0</v>
      </c>
      <c r="FA1830" s="3">
        <f t="shared" si="1617"/>
        <v>0</v>
      </c>
      <c r="FB1830" s="3">
        <f t="shared" si="1617"/>
        <v>0</v>
      </c>
      <c r="FC1830" s="3">
        <f t="shared" si="1617"/>
        <v>0</v>
      </c>
      <c r="FD1830" s="3">
        <f t="shared" si="1617"/>
        <v>0</v>
      </c>
      <c r="FE1830" s="3">
        <f t="shared" si="1617"/>
        <v>0</v>
      </c>
      <c r="FF1830" s="3">
        <f t="shared" si="1617"/>
        <v>0</v>
      </c>
      <c r="FG1830" s="3">
        <f t="shared" si="1617"/>
        <v>0</v>
      </c>
      <c r="FH1830" s="3">
        <f t="shared" si="1617"/>
        <v>0</v>
      </c>
      <c r="FI1830" s="3">
        <f t="shared" si="1617"/>
        <v>0</v>
      </c>
      <c r="FJ1830" s="3">
        <f t="shared" si="1617"/>
        <v>0</v>
      </c>
      <c r="FK1830" s="3">
        <f t="shared" si="1617"/>
        <v>0</v>
      </c>
      <c r="FL1830" s="3">
        <f t="shared" si="1617"/>
        <v>0</v>
      </c>
      <c r="FM1830" s="3">
        <f t="shared" si="1617"/>
        <v>0</v>
      </c>
      <c r="FN1830" s="3">
        <f t="shared" si="1617"/>
        <v>0</v>
      </c>
      <c r="FO1830" s="3">
        <f t="shared" si="1617"/>
        <v>0</v>
      </c>
      <c r="FP1830" s="3">
        <f t="shared" si="1617"/>
        <v>0</v>
      </c>
      <c r="FQ1830" s="3">
        <f t="shared" si="1617"/>
        <v>0</v>
      </c>
      <c r="FR1830" s="3">
        <f t="shared" si="1617"/>
        <v>0</v>
      </c>
      <c r="FS1830" s="3">
        <f t="shared" ref="FS1830:GX1830" si="1618">FS1938</f>
        <v>0</v>
      </c>
      <c r="FT1830" s="3">
        <f t="shared" si="1618"/>
        <v>0</v>
      </c>
      <c r="FU1830" s="3">
        <f t="shared" si="1618"/>
        <v>0</v>
      </c>
      <c r="FV1830" s="3">
        <f t="shared" si="1618"/>
        <v>0</v>
      </c>
      <c r="FW1830" s="3">
        <f t="shared" si="1618"/>
        <v>0</v>
      </c>
      <c r="FX1830" s="3">
        <f t="shared" si="1618"/>
        <v>0</v>
      </c>
      <c r="FY1830" s="3">
        <f t="shared" si="1618"/>
        <v>0</v>
      </c>
      <c r="FZ1830" s="3">
        <f t="shared" si="1618"/>
        <v>0</v>
      </c>
      <c r="GA1830" s="3">
        <f t="shared" si="1618"/>
        <v>0</v>
      </c>
      <c r="GB1830" s="3">
        <f t="shared" si="1618"/>
        <v>0</v>
      </c>
      <c r="GC1830" s="3">
        <f t="shared" si="1618"/>
        <v>0</v>
      </c>
      <c r="GD1830" s="3">
        <f t="shared" si="1618"/>
        <v>0</v>
      </c>
      <c r="GE1830" s="3">
        <f t="shared" si="1618"/>
        <v>0</v>
      </c>
      <c r="GF1830" s="3">
        <f t="shared" si="1618"/>
        <v>0</v>
      </c>
      <c r="GG1830" s="3">
        <f t="shared" si="1618"/>
        <v>0</v>
      </c>
      <c r="GH1830" s="3">
        <f t="shared" si="1618"/>
        <v>0</v>
      </c>
      <c r="GI1830" s="3">
        <f t="shared" si="1618"/>
        <v>0</v>
      </c>
      <c r="GJ1830" s="3">
        <f t="shared" si="1618"/>
        <v>0</v>
      </c>
      <c r="GK1830" s="3">
        <f t="shared" si="1618"/>
        <v>0</v>
      </c>
      <c r="GL1830" s="3">
        <f t="shared" si="1618"/>
        <v>0</v>
      </c>
      <c r="GM1830" s="3">
        <f t="shared" si="1618"/>
        <v>0</v>
      </c>
      <c r="GN1830" s="3">
        <f t="shared" si="1618"/>
        <v>0</v>
      </c>
      <c r="GO1830" s="3">
        <f t="shared" si="1618"/>
        <v>0</v>
      </c>
      <c r="GP1830" s="3">
        <f t="shared" si="1618"/>
        <v>0</v>
      </c>
      <c r="GQ1830" s="3">
        <f t="shared" si="1618"/>
        <v>0</v>
      </c>
      <c r="GR1830" s="3">
        <f t="shared" si="1618"/>
        <v>0</v>
      </c>
      <c r="GS1830" s="3">
        <f t="shared" si="1618"/>
        <v>0</v>
      </c>
      <c r="GT1830" s="3">
        <f t="shared" si="1618"/>
        <v>0</v>
      </c>
      <c r="GU1830" s="3">
        <f t="shared" si="1618"/>
        <v>0</v>
      </c>
      <c r="GV1830" s="3">
        <f t="shared" si="1618"/>
        <v>0</v>
      </c>
      <c r="GW1830" s="3">
        <f t="shared" si="1618"/>
        <v>0</v>
      </c>
      <c r="GX1830" s="3">
        <f t="shared" si="1618"/>
        <v>0</v>
      </c>
    </row>
    <row r="1832" spans="1:245" x14ac:dyDescent="0.2">
      <c r="A1832">
        <v>17</v>
      </c>
      <c r="B1832">
        <v>1</v>
      </c>
      <c r="C1832">
        <f>ROW(SmtRes!A831)</f>
        <v>831</v>
      </c>
      <c r="D1832">
        <f>ROW(EtalonRes!A881)</f>
        <v>881</v>
      </c>
      <c r="E1832" t="s">
        <v>19</v>
      </c>
      <c r="F1832" t="s">
        <v>109</v>
      </c>
      <c r="G1832" t="s">
        <v>110</v>
      </c>
      <c r="H1832" t="s">
        <v>111</v>
      </c>
      <c r="I1832">
        <f>ROUND(2/100,9)</f>
        <v>0.02</v>
      </c>
      <c r="J1832">
        <v>0</v>
      </c>
      <c r="K1832">
        <f>ROUND(2/100,9)</f>
        <v>0.02</v>
      </c>
      <c r="O1832">
        <f t="shared" ref="O1832:O1845" si="1619">ROUND(CP1832,2)</f>
        <v>866.06</v>
      </c>
      <c r="P1832">
        <f t="shared" ref="P1832:P1845" si="1620">ROUND((ROUND((AC1832*AW1832*I1832),2)*BC1832),2)</f>
        <v>161.35</v>
      </c>
      <c r="Q1832">
        <f t="shared" ref="Q1832:Q1839" si="1621">(ROUND((ROUND(((ET1832)*AV1832*I1832),2)*BB1832),2)+ROUND((ROUND(((AE1832-(EU1832))*AV1832*I1832),2)*BS1832),2))</f>
        <v>12.24</v>
      </c>
      <c r="R1832">
        <f t="shared" ref="R1832:R1845" si="1622">ROUND((ROUND((AE1832*AV1832*I1832),2)*BS1832),2)</f>
        <v>7.92</v>
      </c>
      <c r="S1832">
        <f t="shared" ref="S1832:S1845" si="1623">ROUND((ROUND((AF1832*AV1832*I1832),2)*BA1832),2)</f>
        <v>692.47</v>
      </c>
      <c r="T1832">
        <f t="shared" ref="T1832:T1845" si="1624">ROUND(CU1832*I1832,2)</f>
        <v>0</v>
      </c>
      <c r="U1832">
        <f t="shared" ref="U1832:U1845" si="1625">CV1832*I1832</f>
        <v>2.2600000000000002</v>
      </c>
      <c r="V1832">
        <f t="shared" ref="V1832:V1845" si="1626">CW1832*I1832</f>
        <v>0</v>
      </c>
      <c r="W1832">
        <f t="shared" ref="W1832:W1845" si="1627">ROUND(CX1832*I1832,2)</f>
        <v>0</v>
      </c>
      <c r="X1832">
        <f t="shared" ref="X1832:X1845" si="1628">ROUND(CY1832,2)</f>
        <v>602.45000000000005</v>
      </c>
      <c r="Y1832">
        <f t="shared" ref="Y1832:Y1845" si="1629">ROUND(CZ1832,2)</f>
        <v>283.91000000000003</v>
      </c>
      <c r="AA1832">
        <v>55282325</v>
      </c>
      <c r="AB1832">
        <f t="shared" ref="AB1832:AB1845" si="1630">ROUND((AC1832+AD1832+AF1832),6)</f>
        <v>2325.44</v>
      </c>
      <c r="AC1832">
        <f t="shared" ref="AC1832:AC1845" si="1631">ROUND((ES1832),6)</f>
        <v>972.06</v>
      </c>
      <c r="AD1832">
        <f t="shared" ref="AD1832:AD1839" si="1632">ROUND((((ET1832)-(EU1832))+AE1832),6)</f>
        <v>41.45</v>
      </c>
      <c r="AE1832">
        <f t="shared" ref="AE1832:AF1839" si="1633">ROUND((EU1832),6)</f>
        <v>15.08</v>
      </c>
      <c r="AF1832">
        <f t="shared" si="1633"/>
        <v>1311.93</v>
      </c>
      <c r="AG1832">
        <f t="shared" ref="AG1832:AG1845" si="1634">ROUND((AP1832),6)</f>
        <v>0</v>
      </c>
      <c r="AH1832">
        <f t="shared" ref="AH1832:AI1839" si="1635">(EW1832)</f>
        <v>113</v>
      </c>
      <c r="AI1832">
        <f t="shared" si="1635"/>
        <v>0</v>
      </c>
      <c r="AJ1832">
        <f t="shared" ref="AJ1832:AJ1845" si="1636">(AS1832)</f>
        <v>0</v>
      </c>
      <c r="AK1832">
        <v>2325.44</v>
      </c>
      <c r="AL1832">
        <v>972.06</v>
      </c>
      <c r="AM1832">
        <v>41.45</v>
      </c>
      <c r="AN1832">
        <v>15.08</v>
      </c>
      <c r="AO1832">
        <v>1311.93</v>
      </c>
      <c r="AP1832">
        <v>0</v>
      </c>
      <c r="AQ1832">
        <v>113</v>
      </c>
      <c r="AR1832">
        <v>0</v>
      </c>
      <c r="AS1832">
        <v>0</v>
      </c>
      <c r="AT1832">
        <v>87</v>
      </c>
      <c r="AU1832">
        <v>41</v>
      </c>
      <c r="AV1832">
        <v>1</v>
      </c>
      <c r="AW1832">
        <v>1</v>
      </c>
      <c r="AZ1832">
        <v>1</v>
      </c>
      <c r="BA1832">
        <v>26.39</v>
      </c>
      <c r="BB1832">
        <v>14.75</v>
      </c>
      <c r="BC1832">
        <v>8.3000000000000007</v>
      </c>
      <c r="BD1832" t="s">
        <v>3</v>
      </c>
      <c r="BE1832" t="s">
        <v>3</v>
      </c>
      <c r="BF1832" t="s">
        <v>3</v>
      </c>
      <c r="BG1832" t="s">
        <v>3</v>
      </c>
      <c r="BH1832">
        <v>0</v>
      </c>
      <c r="BI1832">
        <v>1</v>
      </c>
      <c r="BJ1832" t="s">
        <v>112</v>
      </c>
      <c r="BM1832">
        <v>442</v>
      </c>
      <c r="BN1832">
        <v>0</v>
      </c>
      <c r="BO1832" t="s">
        <v>109</v>
      </c>
      <c r="BP1832">
        <v>1</v>
      </c>
      <c r="BQ1832">
        <v>60</v>
      </c>
      <c r="BR1832">
        <v>0</v>
      </c>
      <c r="BS1832">
        <v>26.39</v>
      </c>
      <c r="BT1832">
        <v>1</v>
      </c>
      <c r="BU1832">
        <v>1</v>
      </c>
      <c r="BV1832">
        <v>1</v>
      </c>
      <c r="BW1832">
        <v>1</v>
      </c>
      <c r="BX1832">
        <v>1</v>
      </c>
      <c r="BY1832" t="s">
        <v>3</v>
      </c>
      <c r="BZ1832">
        <v>87</v>
      </c>
      <c r="CA1832">
        <v>41</v>
      </c>
      <c r="CB1832" t="s">
        <v>3</v>
      </c>
      <c r="CE1832">
        <v>30</v>
      </c>
      <c r="CF1832">
        <v>0</v>
      </c>
      <c r="CG1832">
        <v>0</v>
      </c>
      <c r="CM1832">
        <v>0</v>
      </c>
      <c r="CN1832" t="s">
        <v>3</v>
      </c>
      <c r="CO1832">
        <v>0</v>
      </c>
      <c r="CP1832">
        <f t="shared" ref="CP1832:CP1845" si="1637">(P1832+Q1832+S1832)</f>
        <v>866.06000000000006</v>
      </c>
      <c r="CQ1832">
        <f t="shared" ref="CQ1832:CQ1845" si="1638">ROUND((ROUND((AC1832*AW1832*1),2)*BC1832),2)</f>
        <v>8068.1</v>
      </c>
      <c r="CR1832">
        <f t="shared" ref="CR1832:CR1839" si="1639">(ROUND((ROUND(((ET1832)*AV1832*1),2)*BB1832),2)+ROUND((ROUND(((AE1832-(EU1832))*AV1832*1),2)*BS1832),2))</f>
        <v>611.39</v>
      </c>
      <c r="CS1832">
        <f t="shared" ref="CS1832:CS1845" si="1640">ROUND((ROUND((AE1832*AV1832*1),2)*BS1832),2)</f>
        <v>397.96</v>
      </c>
      <c r="CT1832">
        <f t="shared" ref="CT1832:CT1845" si="1641">ROUND((ROUND((AF1832*AV1832*1),2)*BA1832),2)</f>
        <v>34621.83</v>
      </c>
      <c r="CU1832">
        <f t="shared" ref="CU1832:CU1845" si="1642">AG1832</f>
        <v>0</v>
      </c>
      <c r="CV1832">
        <f t="shared" ref="CV1832:CV1845" si="1643">(AH1832*AV1832)</f>
        <v>113</v>
      </c>
      <c r="CW1832">
        <f t="shared" ref="CW1832:CW1845" si="1644">AI1832</f>
        <v>0</v>
      </c>
      <c r="CX1832">
        <f t="shared" ref="CX1832:CX1845" si="1645">AJ1832</f>
        <v>0</v>
      </c>
      <c r="CY1832">
        <f t="shared" ref="CY1832:CY1845" si="1646">S1832*(BZ1832/100)</f>
        <v>602.44889999999998</v>
      </c>
      <c r="CZ1832">
        <f t="shared" ref="CZ1832:CZ1845" si="1647">S1832*(CA1832/100)</f>
        <v>283.91269999999997</v>
      </c>
      <c r="DC1832" t="s">
        <v>3</v>
      </c>
      <c r="DD1832" t="s">
        <v>3</v>
      </c>
      <c r="DE1832" t="s">
        <v>3</v>
      </c>
      <c r="DF1832" t="s">
        <v>3</v>
      </c>
      <c r="DG1832" t="s">
        <v>3</v>
      </c>
      <c r="DH1832" t="s">
        <v>3</v>
      </c>
      <c r="DI1832" t="s">
        <v>3</v>
      </c>
      <c r="DJ1832" t="s">
        <v>3</v>
      </c>
      <c r="DK1832" t="s">
        <v>3</v>
      </c>
      <c r="DL1832" t="s">
        <v>3</v>
      </c>
      <c r="DM1832" t="s">
        <v>3</v>
      </c>
      <c r="DN1832">
        <v>104</v>
      </c>
      <c r="DO1832">
        <v>79</v>
      </c>
      <c r="DP1832">
        <v>1.087</v>
      </c>
      <c r="DQ1832">
        <v>1.0009999999999999</v>
      </c>
      <c r="DU1832">
        <v>1013</v>
      </c>
      <c r="DV1832" t="s">
        <v>111</v>
      </c>
      <c r="DW1832" t="s">
        <v>111</v>
      </c>
      <c r="DX1832">
        <v>1</v>
      </c>
      <c r="DZ1832" t="s">
        <v>3</v>
      </c>
      <c r="EA1832" t="s">
        <v>3</v>
      </c>
      <c r="EB1832" t="s">
        <v>3</v>
      </c>
      <c r="EC1832" t="s">
        <v>3</v>
      </c>
      <c r="EE1832">
        <v>54687868</v>
      </c>
      <c r="EF1832">
        <v>60</v>
      </c>
      <c r="EG1832" t="s">
        <v>24</v>
      </c>
      <c r="EH1832">
        <v>0</v>
      </c>
      <c r="EI1832" t="s">
        <v>3</v>
      </c>
      <c r="EJ1832">
        <v>1</v>
      </c>
      <c r="EK1832">
        <v>442</v>
      </c>
      <c r="EL1832" t="s">
        <v>113</v>
      </c>
      <c r="EM1832" t="s">
        <v>114</v>
      </c>
      <c r="EO1832" t="s">
        <v>3</v>
      </c>
      <c r="EQ1832">
        <v>0</v>
      </c>
      <c r="ER1832">
        <v>2325.44</v>
      </c>
      <c r="ES1832">
        <v>972.06</v>
      </c>
      <c r="ET1832">
        <v>41.45</v>
      </c>
      <c r="EU1832">
        <v>15.08</v>
      </c>
      <c r="EV1832">
        <v>1311.93</v>
      </c>
      <c r="EW1832">
        <v>113</v>
      </c>
      <c r="EX1832">
        <v>0</v>
      </c>
      <c r="EY1832">
        <v>0</v>
      </c>
      <c r="FQ1832">
        <v>0</v>
      </c>
      <c r="FR1832">
        <f t="shared" ref="FR1832:FR1845" si="1648">ROUND(IF(AND(BH1832=3,BI1832=3),P1832,0),2)</f>
        <v>0</v>
      </c>
      <c r="FS1832">
        <v>0</v>
      </c>
      <c r="FX1832">
        <v>104</v>
      </c>
      <c r="FY1832">
        <v>79</v>
      </c>
      <c r="GA1832" t="s">
        <v>3</v>
      </c>
      <c r="GD1832">
        <v>0</v>
      </c>
      <c r="GF1832">
        <v>-1907283933</v>
      </c>
      <c r="GG1832">
        <v>2</v>
      </c>
      <c r="GH1832">
        <v>1</v>
      </c>
      <c r="GI1832">
        <v>3</v>
      </c>
      <c r="GJ1832">
        <v>0</v>
      </c>
      <c r="GK1832">
        <f>ROUND(R1832*(R12)/100,2)</f>
        <v>12.67</v>
      </c>
      <c r="GL1832">
        <f t="shared" ref="GL1832:GL1845" si="1649">ROUND(IF(AND(BH1832=3,BI1832=3,FS1832&lt;&gt;0),P1832,0),2)</f>
        <v>0</v>
      </c>
      <c r="GM1832">
        <f t="shared" ref="GM1832:GM1845" si="1650">ROUND(O1832+X1832+Y1832+GK1832,2)+GX1832</f>
        <v>1765.09</v>
      </c>
      <c r="GN1832">
        <f t="shared" ref="GN1832:GN1845" si="1651">IF(OR(BI1832=0,BI1832=1),ROUND(O1832+X1832+Y1832+GK1832,2),0)</f>
        <v>1765.09</v>
      </c>
      <c r="GO1832">
        <f t="shared" ref="GO1832:GO1845" si="1652">IF(BI1832=2,ROUND(O1832+X1832+Y1832+GK1832,2),0)</f>
        <v>0</v>
      </c>
      <c r="GP1832">
        <f t="shared" ref="GP1832:GP1845" si="1653">IF(BI1832=4,ROUND(O1832+X1832+Y1832+GK1832,2)+GX1832,0)</f>
        <v>0</v>
      </c>
      <c r="GR1832">
        <v>0</v>
      </c>
      <c r="GS1832">
        <v>3</v>
      </c>
      <c r="GT1832">
        <v>0</v>
      </c>
      <c r="GU1832" t="s">
        <v>3</v>
      </c>
      <c r="GV1832">
        <f t="shared" ref="GV1832:GV1845" si="1654">ROUND((GT1832),6)</f>
        <v>0</v>
      </c>
      <c r="GW1832">
        <v>1</v>
      </c>
      <c r="GX1832">
        <f t="shared" ref="GX1832:GX1845" si="1655">ROUND(HC1832*I1832,2)</f>
        <v>0</v>
      </c>
      <c r="HA1832">
        <v>0</v>
      </c>
      <c r="HB1832">
        <v>0</v>
      </c>
      <c r="HC1832">
        <f t="shared" ref="HC1832:HC1845" si="1656">GV1832*GW1832</f>
        <v>0</v>
      </c>
      <c r="HE1832" t="s">
        <v>3</v>
      </c>
      <c r="HF1832" t="s">
        <v>3</v>
      </c>
      <c r="HM1832" t="s">
        <v>3</v>
      </c>
      <c r="HN1832" t="s">
        <v>3</v>
      </c>
      <c r="HO1832" t="s">
        <v>3</v>
      </c>
      <c r="HP1832" t="s">
        <v>3</v>
      </c>
      <c r="HQ1832" t="s">
        <v>3</v>
      </c>
      <c r="IK1832">
        <v>0</v>
      </c>
    </row>
    <row r="1833" spans="1:245" x14ac:dyDescent="0.2">
      <c r="A1833">
        <v>18</v>
      </c>
      <c r="B1833">
        <v>1</v>
      </c>
      <c r="C1833">
        <v>831</v>
      </c>
      <c r="E1833" t="s">
        <v>27</v>
      </c>
      <c r="F1833" t="s">
        <v>28</v>
      </c>
      <c r="G1833" t="s">
        <v>29</v>
      </c>
      <c r="H1833" t="s">
        <v>30</v>
      </c>
      <c r="I1833">
        <f>I1832*J1833</f>
        <v>-2.5600000000000001E-2</v>
      </c>
      <c r="J1833">
        <v>-1.28</v>
      </c>
      <c r="K1833">
        <v>-1.28</v>
      </c>
      <c r="O1833">
        <f t="shared" si="1619"/>
        <v>0</v>
      </c>
      <c r="P1833">
        <f t="shared" si="1620"/>
        <v>0</v>
      </c>
      <c r="Q1833">
        <f t="shared" si="1621"/>
        <v>0</v>
      </c>
      <c r="R1833">
        <f t="shared" si="1622"/>
        <v>0</v>
      </c>
      <c r="S1833">
        <f t="shared" si="1623"/>
        <v>0</v>
      </c>
      <c r="T1833">
        <f t="shared" si="1624"/>
        <v>0</v>
      </c>
      <c r="U1833">
        <f t="shared" si="1625"/>
        <v>0</v>
      </c>
      <c r="V1833">
        <f t="shared" si="1626"/>
        <v>0</v>
      </c>
      <c r="W1833">
        <f t="shared" si="1627"/>
        <v>0</v>
      </c>
      <c r="X1833">
        <f t="shared" si="1628"/>
        <v>0</v>
      </c>
      <c r="Y1833">
        <f t="shared" si="1629"/>
        <v>0</v>
      </c>
      <c r="AA1833">
        <v>55282325</v>
      </c>
      <c r="AB1833">
        <f t="shared" si="1630"/>
        <v>0</v>
      </c>
      <c r="AC1833">
        <f t="shared" si="1631"/>
        <v>0</v>
      </c>
      <c r="AD1833">
        <f t="shared" si="1632"/>
        <v>0</v>
      </c>
      <c r="AE1833">
        <f t="shared" si="1633"/>
        <v>0</v>
      </c>
      <c r="AF1833">
        <f t="shared" si="1633"/>
        <v>0</v>
      </c>
      <c r="AG1833">
        <f t="shared" si="1634"/>
        <v>0</v>
      </c>
      <c r="AH1833">
        <f t="shared" si="1635"/>
        <v>0</v>
      </c>
      <c r="AI1833">
        <f t="shared" si="1635"/>
        <v>0</v>
      </c>
      <c r="AJ1833">
        <f t="shared" si="1636"/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1</v>
      </c>
      <c r="AW1833">
        <v>1</v>
      </c>
      <c r="AZ1833">
        <v>1</v>
      </c>
      <c r="BA1833">
        <v>1</v>
      </c>
      <c r="BB1833">
        <v>1</v>
      </c>
      <c r="BC1833">
        <v>1</v>
      </c>
      <c r="BD1833" t="s">
        <v>3</v>
      </c>
      <c r="BE1833" t="s">
        <v>3</v>
      </c>
      <c r="BF1833" t="s">
        <v>3</v>
      </c>
      <c r="BG1833" t="s">
        <v>3</v>
      </c>
      <c r="BH1833">
        <v>3</v>
      </c>
      <c r="BI1833">
        <v>1</v>
      </c>
      <c r="BJ1833" t="s">
        <v>3</v>
      </c>
      <c r="BM1833">
        <v>442</v>
      </c>
      <c r="BN1833">
        <v>0</v>
      </c>
      <c r="BO1833" t="s">
        <v>3</v>
      </c>
      <c r="BP1833">
        <v>0</v>
      </c>
      <c r="BQ1833">
        <v>60</v>
      </c>
      <c r="BR1833">
        <v>1</v>
      </c>
      <c r="BS1833">
        <v>1</v>
      </c>
      <c r="BT1833">
        <v>1</v>
      </c>
      <c r="BU1833">
        <v>1</v>
      </c>
      <c r="BV1833">
        <v>1</v>
      </c>
      <c r="BW1833">
        <v>1</v>
      </c>
      <c r="BX1833">
        <v>1</v>
      </c>
      <c r="BY1833" t="s">
        <v>3</v>
      </c>
      <c r="BZ1833">
        <v>0</v>
      </c>
      <c r="CA1833">
        <v>0</v>
      </c>
      <c r="CB1833" t="s">
        <v>3</v>
      </c>
      <c r="CE1833">
        <v>30</v>
      </c>
      <c r="CF1833">
        <v>0</v>
      </c>
      <c r="CG1833">
        <v>0</v>
      </c>
      <c r="CM1833">
        <v>0</v>
      </c>
      <c r="CN1833" t="s">
        <v>3</v>
      </c>
      <c r="CO1833">
        <v>0</v>
      </c>
      <c r="CP1833">
        <f t="shared" si="1637"/>
        <v>0</v>
      </c>
      <c r="CQ1833">
        <f t="shared" si="1638"/>
        <v>0</v>
      </c>
      <c r="CR1833">
        <f t="shared" si="1639"/>
        <v>0</v>
      </c>
      <c r="CS1833">
        <f t="shared" si="1640"/>
        <v>0</v>
      </c>
      <c r="CT1833">
        <f t="shared" si="1641"/>
        <v>0</v>
      </c>
      <c r="CU1833">
        <f t="shared" si="1642"/>
        <v>0</v>
      </c>
      <c r="CV1833">
        <f t="shared" si="1643"/>
        <v>0</v>
      </c>
      <c r="CW1833">
        <f t="shared" si="1644"/>
        <v>0</v>
      </c>
      <c r="CX1833">
        <f t="shared" si="1645"/>
        <v>0</v>
      </c>
      <c r="CY1833">
        <f t="shared" si="1646"/>
        <v>0</v>
      </c>
      <c r="CZ1833">
        <f t="shared" si="1647"/>
        <v>0</v>
      </c>
      <c r="DC1833" t="s">
        <v>3</v>
      </c>
      <c r="DD1833" t="s">
        <v>3</v>
      </c>
      <c r="DE1833" t="s">
        <v>3</v>
      </c>
      <c r="DF1833" t="s">
        <v>3</v>
      </c>
      <c r="DG1833" t="s">
        <v>3</v>
      </c>
      <c r="DH1833" t="s">
        <v>3</v>
      </c>
      <c r="DI1833" t="s">
        <v>3</v>
      </c>
      <c r="DJ1833" t="s">
        <v>3</v>
      </c>
      <c r="DK1833" t="s">
        <v>3</v>
      </c>
      <c r="DL1833" t="s">
        <v>3</v>
      </c>
      <c r="DM1833" t="s">
        <v>3</v>
      </c>
      <c r="DN1833">
        <v>104</v>
      </c>
      <c r="DO1833">
        <v>79</v>
      </c>
      <c r="DP1833">
        <v>1.087</v>
      </c>
      <c r="DQ1833">
        <v>1.0009999999999999</v>
      </c>
      <c r="DU1833">
        <v>1009</v>
      </c>
      <c r="DV1833" t="s">
        <v>30</v>
      </c>
      <c r="DW1833" t="s">
        <v>30</v>
      </c>
      <c r="DX1833">
        <v>1000</v>
      </c>
      <c r="DZ1833" t="s">
        <v>3</v>
      </c>
      <c r="EA1833" t="s">
        <v>3</v>
      </c>
      <c r="EB1833" t="s">
        <v>3</v>
      </c>
      <c r="EC1833" t="s">
        <v>3</v>
      </c>
      <c r="EE1833">
        <v>54687868</v>
      </c>
      <c r="EF1833">
        <v>60</v>
      </c>
      <c r="EG1833" t="s">
        <v>24</v>
      </c>
      <c r="EH1833">
        <v>0</v>
      </c>
      <c r="EI1833" t="s">
        <v>3</v>
      </c>
      <c r="EJ1833">
        <v>1</v>
      </c>
      <c r="EK1833">
        <v>442</v>
      </c>
      <c r="EL1833" t="s">
        <v>113</v>
      </c>
      <c r="EM1833" t="s">
        <v>114</v>
      </c>
      <c r="EO1833" t="s">
        <v>3</v>
      </c>
      <c r="EQ1833">
        <v>32768</v>
      </c>
      <c r="ER1833">
        <v>0</v>
      </c>
      <c r="ES1833">
        <v>0</v>
      </c>
      <c r="ET1833">
        <v>0</v>
      </c>
      <c r="EU1833">
        <v>0</v>
      </c>
      <c r="EV1833">
        <v>0</v>
      </c>
      <c r="EW1833">
        <v>0</v>
      </c>
      <c r="EX1833">
        <v>0</v>
      </c>
      <c r="FQ1833">
        <v>0</v>
      </c>
      <c r="FR1833">
        <f t="shared" si="1648"/>
        <v>0</v>
      </c>
      <c r="FS1833">
        <v>0</v>
      </c>
      <c r="FX1833">
        <v>104</v>
      </c>
      <c r="FY1833">
        <v>79</v>
      </c>
      <c r="GA1833" t="s">
        <v>3</v>
      </c>
      <c r="GD1833">
        <v>0</v>
      </c>
      <c r="GF1833">
        <v>1489638031</v>
      </c>
      <c r="GG1833">
        <v>2</v>
      </c>
      <c r="GH1833">
        <v>1</v>
      </c>
      <c r="GI1833">
        <v>3</v>
      </c>
      <c r="GJ1833">
        <v>0</v>
      </c>
      <c r="GK1833">
        <f>ROUND(R1833*(R12)/100,2)</f>
        <v>0</v>
      </c>
      <c r="GL1833">
        <f t="shared" si="1649"/>
        <v>0</v>
      </c>
      <c r="GM1833">
        <f t="shared" si="1650"/>
        <v>0</v>
      </c>
      <c r="GN1833">
        <f t="shared" si="1651"/>
        <v>0</v>
      </c>
      <c r="GO1833">
        <f t="shared" si="1652"/>
        <v>0</v>
      </c>
      <c r="GP1833">
        <f t="shared" si="1653"/>
        <v>0</v>
      </c>
      <c r="GR1833">
        <v>0</v>
      </c>
      <c r="GS1833">
        <v>3</v>
      </c>
      <c r="GT1833">
        <v>0</v>
      </c>
      <c r="GU1833" t="s">
        <v>3</v>
      </c>
      <c r="GV1833">
        <f t="shared" si="1654"/>
        <v>0</v>
      </c>
      <c r="GW1833">
        <v>1</v>
      </c>
      <c r="GX1833">
        <f t="shared" si="1655"/>
        <v>0</v>
      </c>
      <c r="HA1833">
        <v>0</v>
      </c>
      <c r="HB1833">
        <v>0</v>
      </c>
      <c r="HC1833">
        <f t="shared" si="1656"/>
        <v>0</v>
      </c>
      <c r="HE1833" t="s">
        <v>3</v>
      </c>
      <c r="HF1833" t="s">
        <v>3</v>
      </c>
      <c r="HM1833" t="s">
        <v>3</v>
      </c>
      <c r="HN1833" t="s">
        <v>3</v>
      </c>
      <c r="HO1833" t="s">
        <v>3</v>
      </c>
      <c r="HP1833" t="s">
        <v>3</v>
      </c>
      <c r="HQ1833" t="s">
        <v>3</v>
      </c>
      <c r="IK1833">
        <v>0</v>
      </c>
    </row>
    <row r="1834" spans="1:245" x14ac:dyDescent="0.2">
      <c r="A1834">
        <v>17</v>
      </c>
      <c r="B1834">
        <v>1</v>
      </c>
      <c r="C1834">
        <f>ROW(SmtRes!A838)</f>
        <v>838</v>
      </c>
      <c r="D1834">
        <f>ROW(EtalonRes!A888)</f>
        <v>888</v>
      </c>
      <c r="E1834" t="s">
        <v>31</v>
      </c>
      <c r="F1834" t="s">
        <v>115</v>
      </c>
      <c r="G1834" t="s">
        <v>116</v>
      </c>
      <c r="H1834" t="s">
        <v>111</v>
      </c>
      <c r="I1834">
        <f>ROUND(3/100,9)</f>
        <v>0.03</v>
      </c>
      <c r="J1834">
        <v>0</v>
      </c>
      <c r="K1834">
        <f>ROUND(3/100,9)</f>
        <v>0.03</v>
      </c>
      <c r="O1834">
        <f t="shared" si="1619"/>
        <v>416.17</v>
      </c>
      <c r="P1834">
        <f t="shared" si="1620"/>
        <v>48.64</v>
      </c>
      <c r="Q1834">
        <f t="shared" si="1621"/>
        <v>4.4000000000000004</v>
      </c>
      <c r="R1834">
        <f t="shared" si="1622"/>
        <v>2.9</v>
      </c>
      <c r="S1834">
        <f t="shared" si="1623"/>
        <v>363.13</v>
      </c>
      <c r="T1834">
        <f t="shared" si="1624"/>
        <v>0</v>
      </c>
      <c r="U1834">
        <f t="shared" si="1625"/>
        <v>1.1850000000000001</v>
      </c>
      <c r="V1834">
        <f t="shared" si="1626"/>
        <v>0</v>
      </c>
      <c r="W1834">
        <f t="shared" si="1627"/>
        <v>0</v>
      </c>
      <c r="X1834">
        <f t="shared" si="1628"/>
        <v>315.92</v>
      </c>
      <c r="Y1834">
        <f t="shared" si="1629"/>
        <v>148.88</v>
      </c>
      <c r="AA1834">
        <v>55282325</v>
      </c>
      <c r="AB1834">
        <f t="shared" si="1630"/>
        <v>663.71</v>
      </c>
      <c r="AC1834">
        <f t="shared" si="1631"/>
        <v>195.25</v>
      </c>
      <c r="AD1834">
        <f t="shared" si="1632"/>
        <v>9.8699999999999992</v>
      </c>
      <c r="AE1834">
        <f t="shared" si="1633"/>
        <v>3.55</v>
      </c>
      <c r="AF1834">
        <f t="shared" si="1633"/>
        <v>458.59</v>
      </c>
      <c r="AG1834">
        <f t="shared" si="1634"/>
        <v>0</v>
      </c>
      <c r="AH1834">
        <f t="shared" si="1635"/>
        <v>39.5</v>
      </c>
      <c r="AI1834">
        <f t="shared" si="1635"/>
        <v>0</v>
      </c>
      <c r="AJ1834">
        <f t="shared" si="1636"/>
        <v>0</v>
      </c>
      <c r="AK1834">
        <v>663.71</v>
      </c>
      <c r="AL1834">
        <v>195.25</v>
      </c>
      <c r="AM1834">
        <v>9.8699999999999992</v>
      </c>
      <c r="AN1834">
        <v>3.55</v>
      </c>
      <c r="AO1834">
        <v>458.59</v>
      </c>
      <c r="AP1834">
        <v>0</v>
      </c>
      <c r="AQ1834">
        <v>39.5</v>
      </c>
      <c r="AR1834">
        <v>0</v>
      </c>
      <c r="AS1834">
        <v>0</v>
      </c>
      <c r="AT1834">
        <v>87</v>
      </c>
      <c r="AU1834">
        <v>41</v>
      </c>
      <c r="AV1834">
        <v>1</v>
      </c>
      <c r="AW1834">
        <v>1</v>
      </c>
      <c r="AZ1834">
        <v>1</v>
      </c>
      <c r="BA1834">
        <v>26.39</v>
      </c>
      <c r="BB1834">
        <v>14.65</v>
      </c>
      <c r="BC1834">
        <v>8.3000000000000007</v>
      </c>
      <c r="BD1834" t="s">
        <v>3</v>
      </c>
      <c r="BE1834" t="s">
        <v>3</v>
      </c>
      <c r="BF1834" t="s">
        <v>3</v>
      </c>
      <c r="BG1834" t="s">
        <v>3</v>
      </c>
      <c r="BH1834">
        <v>0</v>
      </c>
      <c r="BI1834">
        <v>1</v>
      </c>
      <c r="BJ1834" t="s">
        <v>117</v>
      </c>
      <c r="BM1834">
        <v>442</v>
      </c>
      <c r="BN1834">
        <v>0</v>
      </c>
      <c r="BO1834" t="s">
        <v>115</v>
      </c>
      <c r="BP1834">
        <v>1</v>
      </c>
      <c r="BQ1834">
        <v>60</v>
      </c>
      <c r="BR1834">
        <v>0</v>
      </c>
      <c r="BS1834">
        <v>26.39</v>
      </c>
      <c r="BT1834">
        <v>1</v>
      </c>
      <c r="BU1834">
        <v>1</v>
      </c>
      <c r="BV1834">
        <v>1</v>
      </c>
      <c r="BW1834">
        <v>1</v>
      </c>
      <c r="BX1834">
        <v>1</v>
      </c>
      <c r="BY1834" t="s">
        <v>3</v>
      </c>
      <c r="BZ1834">
        <v>87</v>
      </c>
      <c r="CA1834">
        <v>41</v>
      </c>
      <c r="CB1834" t="s">
        <v>3</v>
      </c>
      <c r="CE1834">
        <v>30</v>
      </c>
      <c r="CF1834">
        <v>0</v>
      </c>
      <c r="CG1834">
        <v>0</v>
      </c>
      <c r="CM1834">
        <v>0</v>
      </c>
      <c r="CN1834" t="s">
        <v>3</v>
      </c>
      <c r="CO1834">
        <v>0</v>
      </c>
      <c r="CP1834">
        <f t="shared" si="1637"/>
        <v>416.17</v>
      </c>
      <c r="CQ1834">
        <f t="shared" si="1638"/>
        <v>1620.58</v>
      </c>
      <c r="CR1834">
        <f t="shared" si="1639"/>
        <v>144.6</v>
      </c>
      <c r="CS1834">
        <f t="shared" si="1640"/>
        <v>93.68</v>
      </c>
      <c r="CT1834">
        <f t="shared" si="1641"/>
        <v>12102.19</v>
      </c>
      <c r="CU1834">
        <f t="shared" si="1642"/>
        <v>0</v>
      </c>
      <c r="CV1834">
        <f t="shared" si="1643"/>
        <v>39.5</v>
      </c>
      <c r="CW1834">
        <f t="shared" si="1644"/>
        <v>0</v>
      </c>
      <c r="CX1834">
        <f t="shared" si="1645"/>
        <v>0</v>
      </c>
      <c r="CY1834">
        <f t="shared" si="1646"/>
        <v>315.92309999999998</v>
      </c>
      <c r="CZ1834">
        <f t="shared" si="1647"/>
        <v>148.88329999999999</v>
      </c>
      <c r="DC1834" t="s">
        <v>3</v>
      </c>
      <c r="DD1834" t="s">
        <v>3</v>
      </c>
      <c r="DE1834" t="s">
        <v>3</v>
      </c>
      <c r="DF1834" t="s">
        <v>3</v>
      </c>
      <c r="DG1834" t="s">
        <v>3</v>
      </c>
      <c r="DH1834" t="s">
        <v>3</v>
      </c>
      <c r="DI1834" t="s">
        <v>3</v>
      </c>
      <c r="DJ1834" t="s">
        <v>3</v>
      </c>
      <c r="DK1834" t="s">
        <v>3</v>
      </c>
      <c r="DL1834" t="s">
        <v>3</v>
      </c>
      <c r="DM1834" t="s">
        <v>3</v>
      </c>
      <c r="DN1834">
        <v>104</v>
      </c>
      <c r="DO1834">
        <v>79</v>
      </c>
      <c r="DP1834">
        <v>1.087</v>
      </c>
      <c r="DQ1834">
        <v>1.0009999999999999</v>
      </c>
      <c r="DU1834">
        <v>1013</v>
      </c>
      <c r="DV1834" t="s">
        <v>111</v>
      </c>
      <c r="DW1834" t="s">
        <v>111</v>
      </c>
      <c r="DX1834">
        <v>1</v>
      </c>
      <c r="DZ1834" t="s">
        <v>3</v>
      </c>
      <c r="EA1834" t="s">
        <v>3</v>
      </c>
      <c r="EB1834" t="s">
        <v>3</v>
      </c>
      <c r="EC1834" t="s">
        <v>3</v>
      </c>
      <c r="EE1834">
        <v>54687868</v>
      </c>
      <c r="EF1834">
        <v>60</v>
      </c>
      <c r="EG1834" t="s">
        <v>24</v>
      </c>
      <c r="EH1834">
        <v>0</v>
      </c>
      <c r="EI1834" t="s">
        <v>3</v>
      </c>
      <c r="EJ1834">
        <v>1</v>
      </c>
      <c r="EK1834">
        <v>442</v>
      </c>
      <c r="EL1834" t="s">
        <v>113</v>
      </c>
      <c r="EM1834" t="s">
        <v>114</v>
      </c>
      <c r="EO1834" t="s">
        <v>3</v>
      </c>
      <c r="EQ1834">
        <v>0</v>
      </c>
      <c r="ER1834">
        <v>663.71</v>
      </c>
      <c r="ES1834">
        <v>195.25</v>
      </c>
      <c r="ET1834">
        <v>9.8699999999999992</v>
      </c>
      <c r="EU1834">
        <v>3.55</v>
      </c>
      <c r="EV1834">
        <v>458.59</v>
      </c>
      <c r="EW1834">
        <v>39.5</v>
      </c>
      <c r="EX1834">
        <v>0</v>
      </c>
      <c r="EY1834">
        <v>0</v>
      </c>
      <c r="FQ1834">
        <v>0</v>
      </c>
      <c r="FR1834">
        <f t="shared" si="1648"/>
        <v>0</v>
      </c>
      <c r="FS1834">
        <v>0</v>
      </c>
      <c r="FX1834">
        <v>104</v>
      </c>
      <c r="FY1834">
        <v>79</v>
      </c>
      <c r="GA1834" t="s">
        <v>3</v>
      </c>
      <c r="GD1834">
        <v>0</v>
      </c>
      <c r="GF1834">
        <v>1561038172</v>
      </c>
      <c r="GG1834">
        <v>2</v>
      </c>
      <c r="GH1834">
        <v>1</v>
      </c>
      <c r="GI1834">
        <v>3</v>
      </c>
      <c r="GJ1834">
        <v>0</v>
      </c>
      <c r="GK1834">
        <f>ROUND(R1834*(R12)/100,2)</f>
        <v>4.6399999999999997</v>
      </c>
      <c r="GL1834">
        <f t="shared" si="1649"/>
        <v>0</v>
      </c>
      <c r="GM1834">
        <f t="shared" si="1650"/>
        <v>885.61</v>
      </c>
      <c r="GN1834">
        <f t="shared" si="1651"/>
        <v>885.61</v>
      </c>
      <c r="GO1834">
        <f t="shared" si="1652"/>
        <v>0</v>
      </c>
      <c r="GP1834">
        <f t="shared" si="1653"/>
        <v>0</v>
      </c>
      <c r="GR1834">
        <v>0</v>
      </c>
      <c r="GS1834">
        <v>3</v>
      </c>
      <c r="GT1834">
        <v>0</v>
      </c>
      <c r="GU1834" t="s">
        <v>3</v>
      </c>
      <c r="GV1834">
        <f t="shared" si="1654"/>
        <v>0</v>
      </c>
      <c r="GW1834">
        <v>1</v>
      </c>
      <c r="GX1834">
        <f t="shared" si="1655"/>
        <v>0</v>
      </c>
      <c r="HA1834">
        <v>0</v>
      </c>
      <c r="HB1834">
        <v>0</v>
      </c>
      <c r="HC1834">
        <f t="shared" si="1656"/>
        <v>0</v>
      </c>
      <c r="HE1834" t="s">
        <v>3</v>
      </c>
      <c r="HF1834" t="s">
        <v>3</v>
      </c>
      <c r="HM1834" t="s">
        <v>3</v>
      </c>
      <c r="HN1834" t="s">
        <v>3</v>
      </c>
      <c r="HO1834" t="s">
        <v>3</v>
      </c>
      <c r="HP1834" t="s">
        <v>3</v>
      </c>
      <c r="HQ1834" t="s">
        <v>3</v>
      </c>
      <c r="IK1834">
        <v>0</v>
      </c>
    </row>
    <row r="1835" spans="1:245" x14ac:dyDescent="0.2">
      <c r="A1835">
        <v>18</v>
      </c>
      <c r="B1835">
        <v>1</v>
      </c>
      <c r="C1835">
        <v>838</v>
      </c>
      <c r="E1835" t="s">
        <v>118</v>
      </c>
      <c r="F1835" t="s">
        <v>28</v>
      </c>
      <c r="G1835" t="s">
        <v>29</v>
      </c>
      <c r="H1835" t="s">
        <v>30</v>
      </c>
      <c r="I1835">
        <f>I1834*J1835</f>
        <v>-8.9999999999999993E-3</v>
      </c>
      <c r="J1835">
        <v>-0.3</v>
      </c>
      <c r="K1835">
        <v>-0.3</v>
      </c>
      <c r="O1835">
        <f t="shared" si="1619"/>
        <v>0</v>
      </c>
      <c r="P1835">
        <f t="shared" si="1620"/>
        <v>0</v>
      </c>
      <c r="Q1835">
        <f t="shared" si="1621"/>
        <v>0</v>
      </c>
      <c r="R1835">
        <f t="shared" si="1622"/>
        <v>0</v>
      </c>
      <c r="S1835">
        <f t="shared" si="1623"/>
        <v>0</v>
      </c>
      <c r="T1835">
        <f t="shared" si="1624"/>
        <v>0</v>
      </c>
      <c r="U1835">
        <f t="shared" si="1625"/>
        <v>0</v>
      </c>
      <c r="V1835">
        <f t="shared" si="1626"/>
        <v>0</v>
      </c>
      <c r="W1835">
        <f t="shared" si="1627"/>
        <v>0</v>
      </c>
      <c r="X1835">
        <f t="shared" si="1628"/>
        <v>0</v>
      </c>
      <c r="Y1835">
        <f t="shared" si="1629"/>
        <v>0</v>
      </c>
      <c r="AA1835">
        <v>55282325</v>
      </c>
      <c r="AB1835">
        <f t="shared" si="1630"/>
        <v>0</v>
      </c>
      <c r="AC1835">
        <f t="shared" si="1631"/>
        <v>0</v>
      </c>
      <c r="AD1835">
        <f t="shared" si="1632"/>
        <v>0</v>
      </c>
      <c r="AE1835">
        <f t="shared" si="1633"/>
        <v>0</v>
      </c>
      <c r="AF1835">
        <f t="shared" si="1633"/>
        <v>0</v>
      </c>
      <c r="AG1835">
        <f t="shared" si="1634"/>
        <v>0</v>
      </c>
      <c r="AH1835">
        <f t="shared" si="1635"/>
        <v>0</v>
      </c>
      <c r="AI1835">
        <f t="shared" si="1635"/>
        <v>0</v>
      </c>
      <c r="AJ1835">
        <f t="shared" si="1636"/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1</v>
      </c>
      <c r="AW1835">
        <v>1</v>
      </c>
      <c r="AZ1835">
        <v>1</v>
      </c>
      <c r="BA1835">
        <v>1</v>
      </c>
      <c r="BB1835">
        <v>1</v>
      </c>
      <c r="BC1835">
        <v>1</v>
      </c>
      <c r="BD1835" t="s">
        <v>3</v>
      </c>
      <c r="BE1835" t="s">
        <v>3</v>
      </c>
      <c r="BF1835" t="s">
        <v>3</v>
      </c>
      <c r="BG1835" t="s">
        <v>3</v>
      </c>
      <c r="BH1835">
        <v>3</v>
      </c>
      <c r="BI1835">
        <v>1</v>
      </c>
      <c r="BJ1835" t="s">
        <v>3</v>
      </c>
      <c r="BM1835">
        <v>442</v>
      </c>
      <c r="BN1835">
        <v>0</v>
      </c>
      <c r="BO1835" t="s">
        <v>3</v>
      </c>
      <c r="BP1835">
        <v>0</v>
      </c>
      <c r="BQ1835">
        <v>60</v>
      </c>
      <c r="BR1835">
        <v>1</v>
      </c>
      <c r="BS1835">
        <v>1</v>
      </c>
      <c r="BT1835">
        <v>1</v>
      </c>
      <c r="BU1835">
        <v>1</v>
      </c>
      <c r="BV1835">
        <v>1</v>
      </c>
      <c r="BW1835">
        <v>1</v>
      </c>
      <c r="BX1835">
        <v>1</v>
      </c>
      <c r="BY1835" t="s">
        <v>3</v>
      </c>
      <c r="BZ1835">
        <v>0</v>
      </c>
      <c r="CA1835">
        <v>0</v>
      </c>
      <c r="CB1835" t="s">
        <v>3</v>
      </c>
      <c r="CE1835">
        <v>30</v>
      </c>
      <c r="CF1835">
        <v>0</v>
      </c>
      <c r="CG1835">
        <v>0</v>
      </c>
      <c r="CM1835">
        <v>0</v>
      </c>
      <c r="CN1835" t="s">
        <v>3</v>
      </c>
      <c r="CO1835">
        <v>0</v>
      </c>
      <c r="CP1835">
        <f t="shared" si="1637"/>
        <v>0</v>
      </c>
      <c r="CQ1835">
        <f t="shared" si="1638"/>
        <v>0</v>
      </c>
      <c r="CR1835">
        <f t="shared" si="1639"/>
        <v>0</v>
      </c>
      <c r="CS1835">
        <f t="shared" si="1640"/>
        <v>0</v>
      </c>
      <c r="CT1835">
        <f t="shared" si="1641"/>
        <v>0</v>
      </c>
      <c r="CU1835">
        <f t="shared" si="1642"/>
        <v>0</v>
      </c>
      <c r="CV1835">
        <f t="shared" si="1643"/>
        <v>0</v>
      </c>
      <c r="CW1835">
        <f t="shared" si="1644"/>
        <v>0</v>
      </c>
      <c r="CX1835">
        <f t="shared" si="1645"/>
        <v>0</v>
      </c>
      <c r="CY1835">
        <f t="shared" si="1646"/>
        <v>0</v>
      </c>
      <c r="CZ1835">
        <f t="shared" si="1647"/>
        <v>0</v>
      </c>
      <c r="DC1835" t="s">
        <v>3</v>
      </c>
      <c r="DD1835" t="s">
        <v>3</v>
      </c>
      <c r="DE1835" t="s">
        <v>3</v>
      </c>
      <c r="DF1835" t="s">
        <v>3</v>
      </c>
      <c r="DG1835" t="s">
        <v>3</v>
      </c>
      <c r="DH1835" t="s">
        <v>3</v>
      </c>
      <c r="DI1835" t="s">
        <v>3</v>
      </c>
      <c r="DJ1835" t="s">
        <v>3</v>
      </c>
      <c r="DK1835" t="s">
        <v>3</v>
      </c>
      <c r="DL1835" t="s">
        <v>3</v>
      </c>
      <c r="DM1835" t="s">
        <v>3</v>
      </c>
      <c r="DN1835">
        <v>104</v>
      </c>
      <c r="DO1835">
        <v>79</v>
      </c>
      <c r="DP1835">
        <v>1.087</v>
      </c>
      <c r="DQ1835">
        <v>1.0009999999999999</v>
      </c>
      <c r="DU1835">
        <v>1009</v>
      </c>
      <c r="DV1835" t="s">
        <v>30</v>
      </c>
      <c r="DW1835" t="s">
        <v>30</v>
      </c>
      <c r="DX1835">
        <v>1000</v>
      </c>
      <c r="DZ1835" t="s">
        <v>3</v>
      </c>
      <c r="EA1835" t="s">
        <v>3</v>
      </c>
      <c r="EB1835" t="s">
        <v>3</v>
      </c>
      <c r="EC1835" t="s">
        <v>3</v>
      </c>
      <c r="EE1835">
        <v>54687868</v>
      </c>
      <c r="EF1835">
        <v>60</v>
      </c>
      <c r="EG1835" t="s">
        <v>24</v>
      </c>
      <c r="EH1835">
        <v>0</v>
      </c>
      <c r="EI1835" t="s">
        <v>3</v>
      </c>
      <c r="EJ1835">
        <v>1</v>
      </c>
      <c r="EK1835">
        <v>442</v>
      </c>
      <c r="EL1835" t="s">
        <v>113</v>
      </c>
      <c r="EM1835" t="s">
        <v>114</v>
      </c>
      <c r="EO1835" t="s">
        <v>3</v>
      </c>
      <c r="EQ1835">
        <v>32768</v>
      </c>
      <c r="ER1835">
        <v>0</v>
      </c>
      <c r="ES1835">
        <v>0</v>
      </c>
      <c r="ET1835">
        <v>0</v>
      </c>
      <c r="EU1835">
        <v>0</v>
      </c>
      <c r="EV1835">
        <v>0</v>
      </c>
      <c r="EW1835">
        <v>0</v>
      </c>
      <c r="EX1835">
        <v>0</v>
      </c>
      <c r="FQ1835">
        <v>0</v>
      </c>
      <c r="FR1835">
        <f t="shared" si="1648"/>
        <v>0</v>
      </c>
      <c r="FS1835">
        <v>0</v>
      </c>
      <c r="FX1835">
        <v>104</v>
      </c>
      <c r="FY1835">
        <v>79</v>
      </c>
      <c r="GA1835" t="s">
        <v>3</v>
      </c>
      <c r="GD1835">
        <v>0</v>
      </c>
      <c r="GF1835">
        <v>1489638031</v>
      </c>
      <c r="GG1835">
        <v>2</v>
      </c>
      <c r="GH1835">
        <v>1</v>
      </c>
      <c r="GI1835">
        <v>3</v>
      </c>
      <c r="GJ1835">
        <v>0</v>
      </c>
      <c r="GK1835">
        <f>ROUND(R1835*(R12)/100,2)</f>
        <v>0</v>
      </c>
      <c r="GL1835">
        <f t="shared" si="1649"/>
        <v>0</v>
      </c>
      <c r="GM1835">
        <f t="shared" si="1650"/>
        <v>0</v>
      </c>
      <c r="GN1835">
        <f t="shared" si="1651"/>
        <v>0</v>
      </c>
      <c r="GO1835">
        <f t="shared" si="1652"/>
        <v>0</v>
      </c>
      <c r="GP1835">
        <f t="shared" si="1653"/>
        <v>0</v>
      </c>
      <c r="GR1835">
        <v>0</v>
      </c>
      <c r="GS1835">
        <v>3</v>
      </c>
      <c r="GT1835">
        <v>0</v>
      </c>
      <c r="GU1835" t="s">
        <v>3</v>
      </c>
      <c r="GV1835">
        <f t="shared" si="1654"/>
        <v>0</v>
      </c>
      <c r="GW1835">
        <v>1</v>
      </c>
      <c r="GX1835">
        <f t="shared" si="1655"/>
        <v>0</v>
      </c>
      <c r="HA1835">
        <v>0</v>
      </c>
      <c r="HB1835">
        <v>0</v>
      </c>
      <c r="HC1835">
        <f t="shared" si="1656"/>
        <v>0</v>
      </c>
      <c r="HE1835" t="s">
        <v>3</v>
      </c>
      <c r="HF1835" t="s">
        <v>3</v>
      </c>
      <c r="HM1835" t="s">
        <v>3</v>
      </c>
      <c r="HN1835" t="s">
        <v>3</v>
      </c>
      <c r="HO1835" t="s">
        <v>3</v>
      </c>
      <c r="HP1835" t="s">
        <v>3</v>
      </c>
      <c r="HQ1835" t="s">
        <v>3</v>
      </c>
      <c r="IK1835">
        <v>0</v>
      </c>
    </row>
    <row r="1836" spans="1:245" x14ac:dyDescent="0.2">
      <c r="A1836">
        <v>17</v>
      </c>
      <c r="B1836">
        <v>1</v>
      </c>
      <c r="C1836">
        <f>ROW(SmtRes!A847)</f>
        <v>847</v>
      </c>
      <c r="D1836">
        <f>ROW(EtalonRes!A898)</f>
        <v>898</v>
      </c>
      <c r="E1836" t="s">
        <v>38</v>
      </c>
      <c r="F1836" t="s">
        <v>119</v>
      </c>
      <c r="G1836" t="s">
        <v>120</v>
      </c>
      <c r="H1836" t="s">
        <v>121</v>
      </c>
      <c r="I1836">
        <v>1</v>
      </c>
      <c r="J1836">
        <v>0</v>
      </c>
      <c r="K1836">
        <v>1</v>
      </c>
      <c r="O1836">
        <f t="shared" si="1619"/>
        <v>12633.22</v>
      </c>
      <c r="P1836">
        <f t="shared" si="1620"/>
        <v>5274.98</v>
      </c>
      <c r="Q1836">
        <f t="shared" si="1621"/>
        <v>220.8</v>
      </c>
      <c r="R1836">
        <f t="shared" si="1622"/>
        <v>122.98</v>
      </c>
      <c r="S1836">
        <f t="shared" si="1623"/>
        <v>7137.44</v>
      </c>
      <c r="T1836">
        <f t="shared" si="1624"/>
        <v>0</v>
      </c>
      <c r="U1836">
        <f t="shared" si="1625"/>
        <v>24.61</v>
      </c>
      <c r="V1836">
        <f t="shared" si="1626"/>
        <v>0</v>
      </c>
      <c r="W1836">
        <f t="shared" si="1627"/>
        <v>0</v>
      </c>
      <c r="X1836">
        <f t="shared" si="1628"/>
        <v>4996.21</v>
      </c>
      <c r="Y1836">
        <f t="shared" si="1629"/>
        <v>2926.35</v>
      </c>
      <c r="AA1836">
        <v>55282325</v>
      </c>
      <c r="AB1836">
        <f t="shared" si="1630"/>
        <v>847.82</v>
      </c>
      <c r="AC1836">
        <f t="shared" si="1631"/>
        <v>558.79</v>
      </c>
      <c r="AD1836">
        <f t="shared" si="1632"/>
        <v>18.57</v>
      </c>
      <c r="AE1836">
        <f t="shared" si="1633"/>
        <v>4.66</v>
      </c>
      <c r="AF1836">
        <f t="shared" si="1633"/>
        <v>270.45999999999998</v>
      </c>
      <c r="AG1836">
        <f t="shared" si="1634"/>
        <v>0</v>
      </c>
      <c r="AH1836">
        <f t="shared" si="1635"/>
        <v>24.61</v>
      </c>
      <c r="AI1836">
        <f t="shared" si="1635"/>
        <v>0</v>
      </c>
      <c r="AJ1836">
        <f t="shared" si="1636"/>
        <v>0</v>
      </c>
      <c r="AK1836">
        <v>847.82</v>
      </c>
      <c r="AL1836">
        <v>558.79</v>
      </c>
      <c r="AM1836">
        <v>18.57</v>
      </c>
      <c r="AN1836">
        <v>4.66</v>
      </c>
      <c r="AO1836">
        <v>270.45999999999998</v>
      </c>
      <c r="AP1836">
        <v>0</v>
      </c>
      <c r="AQ1836">
        <v>24.61</v>
      </c>
      <c r="AR1836">
        <v>0</v>
      </c>
      <c r="AS1836">
        <v>0</v>
      </c>
      <c r="AT1836">
        <v>70</v>
      </c>
      <c r="AU1836">
        <v>41</v>
      </c>
      <c r="AV1836">
        <v>1</v>
      </c>
      <c r="AW1836">
        <v>1</v>
      </c>
      <c r="AZ1836">
        <v>1</v>
      </c>
      <c r="BA1836">
        <v>26.39</v>
      </c>
      <c r="BB1836">
        <v>11.89</v>
      </c>
      <c r="BC1836">
        <v>9.44</v>
      </c>
      <c r="BD1836" t="s">
        <v>3</v>
      </c>
      <c r="BE1836" t="s">
        <v>3</v>
      </c>
      <c r="BF1836" t="s">
        <v>3</v>
      </c>
      <c r="BG1836" t="s">
        <v>3</v>
      </c>
      <c r="BH1836">
        <v>0</v>
      </c>
      <c r="BI1836">
        <v>1</v>
      </c>
      <c r="BJ1836" t="s">
        <v>122</v>
      </c>
      <c r="BM1836">
        <v>421</v>
      </c>
      <c r="BN1836">
        <v>0</v>
      </c>
      <c r="BO1836" t="s">
        <v>119</v>
      </c>
      <c r="BP1836">
        <v>1</v>
      </c>
      <c r="BQ1836">
        <v>60</v>
      </c>
      <c r="BR1836">
        <v>0</v>
      </c>
      <c r="BS1836">
        <v>26.39</v>
      </c>
      <c r="BT1836">
        <v>1</v>
      </c>
      <c r="BU1836">
        <v>1</v>
      </c>
      <c r="BV1836">
        <v>1</v>
      </c>
      <c r="BW1836">
        <v>1</v>
      </c>
      <c r="BX1836">
        <v>1</v>
      </c>
      <c r="BY1836" t="s">
        <v>3</v>
      </c>
      <c r="BZ1836">
        <v>70</v>
      </c>
      <c r="CA1836">
        <v>41</v>
      </c>
      <c r="CB1836" t="s">
        <v>3</v>
      </c>
      <c r="CE1836">
        <v>30</v>
      </c>
      <c r="CF1836">
        <v>0</v>
      </c>
      <c r="CG1836">
        <v>0</v>
      </c>
      <c r="CM1836">
        <v>0</v>
      </c>
      <c r="CN1836" t="s">
        <v>3</v>
      </c>
      <c r="CO1836">
        <v>0</v>
      </c>
      <c r="CP1836">
        <f t="shared" si="1637"/>
        <v>12633.22</v>
      </c>
      <c r="CQ1836">
        <f t="shared" si="1638"/>
        <v>5274.98</v>
      </c>
      <c r="CR1836">
        <f t="shared" si="1639"/>
        <v>220.8</v>
      </c>
      <c r="CS1836">
        <f t="shared" si="1640"/>
        <v>122.98</v>
      </c>
      <c r="CT1836">
        <f t="shared" si="1641"/>
        <v>7137.44</v>
      </c>
      <c r="CU1836">
        <f t="shared" si="1642"/>
        <v>0</v>
      </c>
      <c r="CV1836">
        <f t="shared" si="1643"/>
        <v>24.61</v>
      </c>
      <c r="CW1836">
        <f t="shared" si="1644"/>
        <v>0</v>
      </c>
      <c r="CX1836">
        <f t="shared" si="1645"/>
        <v>0</v>
      </c>
      <c r="CY1836">
        <f t="shared" si="1646"/>
        <v>4996.2079999999996</v>
      </c>
      <c r="CZ1836">
        <f t="shared" si="1647"/>
        <v>2926.3503999999998</v>
      </c>
      <c r="DC1836" t="s">
        <v>3</v>
      </c>
      <c r="DD1836" t="s">
        <v>3</v>
      </c>
      <c r="DE1836" t="s">
        <v>3</v>
      </c>
      <c r="DF1836" t="s">
        <v>3</v>
      </c>
      <c r="DG1836" t="s">
        <v>3</v>
      </c>
      <c r="DH1836" t="s">
        <v>3</v>
      </c>
      <c r="DI1836" t="s">
        <v>3</v>
      </c>
      <c r="DJ1836" t="s">
        <v>3</v>
      </c>
      <c r="DK1836" t="s">
        <v>3</v>
      </c>
      <c r="DL1836" t="s">
        <v>3</v>
      </c>
      <c r="DM1836" t="s">
        <v>3</v>
      </c>
      <c r="DN1836">
        <v>85</v>
      </c>
      <c r="DO1836">
        <v>70</v>
      </c>
      <c r="DP1836">
        <v>1.0469999999999999</v>
      </c>
      <c r="DQ1836">
        <v>1.022</v>
      </c>
      <c r="DU1836">
        <v>1013</v>
      </c>
      <c r="DV1836" t="s">
        <v>121</v>
      </c>
      <c r="DW1836" t="s">
        <v>121</v>
      </c>
      <c r="DX1836">
        <v>1</v>
      </c>
      <c r="DZ1836" t="s">
        <v>3</v>
      </c>
      <c r="EA1836" t="s">
        <v>3</v>
      </c>
      <c r="EB1836" t="s">
        <v>3</v>
      </c>
      <c r="EC1836" t="s">
        <v>3</v>
      </c>
      <c r="EE1836">
        <v>54687847</v>
      </c>
      <c r="EF1836">
        <v>60</v>
      </c>
      <c r="EG1836" t="s">
        <v>24</v>
      </c>
      <c r="EH1836">
        <v>0</v>
      </c>
      <c r="EI1836" t="s">
        <v>3</v>
      </c>
      <c r="EJ1836">
        <v>1</v>
      </c>
      <c r="EK1836">
        <v>421</v>
      </c>
      <c r="EL1836" t="s">
        <v>123</v>
      </c>
      <c r="EM1836" t="s">
        <v>124</v>
      </c>
      <c r="EO1836" t="s">
        <v>3</v>
      </c>
      <c r="EQ1836">
        <v>0</v>
      </c>
      <c r="ER1836">
        <v>847.82</v>
      </c>
      <c r="ES1836">
        <v>558.79</v>
      </c>
      <c r="ET1836">
        <v>18.57</v>
      </c>
      <c r="EU1836">
        <v>4.66</v>
      </c>
      <c r="EV1836">
        <v>270.45999999999998</v>
      </c>
      <c r="EW1836">
        <v>24.61</v>
      </c>
      <c r="EX1836">
        <v>0</v>
      </c>
      <c r="EY1836">
        <v>0</v>
      </c>
      <c r="FQ1836">
        <v>0</v>
      </c>
      <c r="FR1836">
        <f t="shared" si="1648"/>
        <v>0</v>
      </c>
      <c r="FS1836">
        <v>0</v>
      </c>
      <c r="FX1836">
        <v>85</v>
      </c>
      <c r="FY1836">
        <v>70</v>
      </c>
      <c r="GA1836" t="s">
        <v>3</v>
      </c>
      <c r="GD1836">
        <v>0</v>
      </c>
      <c r="GF1836">
        <v>-820088805</v>
      </c>
      <c r="GG1836">
        <v>2</v>
      </c>
      <c r="GH1836">
        <v>1</v>
      </c>
      <c r="GI1836">
        <v>3</v>
      </c>
      <c r="GJ1836">
        <v>0</v>
      </c>
      <c r="GK1836">
        <f>ROUND(R1836*(R12)/100,2)</f>
        <v>196.77</v>
      </c>
      <c r="GL1836">
        <f t="shared" si="1649"/>
        <v>0</v>
      </c>
      <c r="GM1836">
        <f t="shared" si="1650"/>
        <v>20752.55</v>
      </c>
      <c r="GN1836">
        <f t="shared" si="1651"/>
        <v>20752.55</v>
      </c>
      <c r="GO1836">
        <f t="shared" si="1652"/>
        <v>0</v>
      </c>
      <c r="GP1836">
        <f t="shared" si="1653"/>
        <v>0</v>
      </c>
      <c r="GR1836">
        <v>0</v>
      </c>
      <c r="GS1836">
        <v>3</v>
      </c>
      <c r="GT1836">
        <v>0</v>
      </c>
      <c r="GU1836" t="s">
        <v>3</v>
      </c>
      <c r="GV1836">
        <f t="shared" si="1654"/>
        <v>0</v>
      </c>
      <c r="GW1836">
        <v>1</v>
      </c>
      <c r="GX1836">
        <f t="shared" si="1655"/>
        <v>0</v>
      </c>
      <c r="HA1836">
        <v>0</v>
      </c>
      <c r="HB1836">
        <v>0</v>
      </c>
      <c r="HC1836">
        <f t="shared" si="1656"/>
        <v>0</v>
      </c>
      <c r="HE1836" t="s">
        <v>3</v>
      </c>
      <c r="HF1836" t="s">
        <v>3</v>
      </c>
      <c r="HM1836" t="s">
        <v>3</v>
      </c>
      <c r="HN1836" t="s">
        <v>3</v>
      </c>
      <c r="HO1836" t="s">
        <v>3</v>
      </c>
      <c r="HP1836" t="s">
        <v>3</v>
      </c>
      <c r="HQ1836" t="s">
        <v>3</v>
      </c>
      <c r="IK1836">
        <v>0</v>
      </c>
    </row>
    <row r="1837" spans="1:245" x14ac:dyDescent="0.2">
      <c r="A1837">
        <v>18</v>
      </c>
      <c r="B1837">
        <v>1</v>
      </c>
      <c r="C1837">
        <v>845</v>
      </c>
      <c r="E1837" t="s">
        <v>44</v>
      </c>
      <c r="F1837" t="s">
        <v>126</v>
      </c>
      <c r="G1837" t="s">
        <v>127</v>
      </c>
      <c r="H1837" t="s">
        <v>128</v>
      </c>
      <c r="I1837">
        <f>I1836*J1837</f>
        <v>1.02</v>
      </c>
      <c r="J1837">
        <v>1.02</v>
      </c>
      <c r="K1837">
        <v>1.02</v>
      </c>
      <c r="O1837">
        <f t="shared" si="1619"/>
        <v>3810.61</v>
      </c>
      <c r="P1837">
        <f t="shared" si="1620"/>
        <v>3810.61</v>
      </c>
      <c r="Q1837">
        <f t="shared" si="1621"/>
        <v>0</v>
      </c>
      <c r="R1837">
        <f t="shared" si="1622"/>
        <v>0</v>
      </c>
      <c r="S1837">
        <f t="shared" si="1623"/>
        <v>0</v>
      </c>
      <c r="T1837">
        <f t="shared" si="1624"/>
        <v>0</v>
      </c>
      <c r="U1837">
        <f t="shared" si="1625"/>
        <v>0</v>
      </c>
      <c r="V1837">
        <f t="shared" si="1626"/>
        <v>0</v>
      </c>
      <c r="W1837">
        <f t="shared" si="1627"/>
        <v>0</v>
      </c>
      <c r="X1837">
        <f t="shared" si="1628"/>
        <v>0</v>
      </c>
      <c r="Y1837">
        <f t="shared" si="1629"/>
        <v>0</v>
      </c>
      <c r="AA1837">
        <v>55282325</v>
      </c>
      <c r="AB1837">
        <f t="shared" si="1630"/>
        <v>478.96</v>
      </c>
      <c r="AC1837">
        <f t="shared" si="1631"/>
        <v>478.96</v>
      </c>
      <c r="AD1837">
        <f t="shared" si="1632"/>
        <v>0</v>
      </c>
      <c r="AE1837">
        <f t="shared" si="1633"/>
        <v>0</v>
      </c>
      <c r="AF1837">
        <f t="shared" si="1633"/>
        <v>0</v>
      </c>
      <c r="AG1837">
        <f t="shared" si="1634"/>
        <v>0</v>
      </c>
      <c r="AH1837">
        <f t="shared" si="1635"/>
        <v>0</v>
      </c>
      <c r="AI1837">
        <f t="shared" si="1635"/>
        <v>0</v>
      </c>
      <c r="AJ1837">
        <f t="shared" si="1636"/>
        <v>0</v>
      </c>
      <c r="AK1837">
        <v>478.96</v>
      </c>
      <c r="AL1837">
        <v>478.96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1</v>
      </c>
      <c r="AW1837">
        <v>1</v>
      </c>
      <c r="AZ1837">
        <v>1</v>
      </c>
      <c r="BA1837">
        <v>1</v>
      </c>
      <c r="BB1837">
        <v>1</v>
      </c>
      <c r="BC1837">
        <v>7.8</v>
      </c>
      <c r="BD1837" t="s">
        <v>3</v>
      </c>
      <c r="BE1837" t="s">
        <v>3</v>
      </c>
      <c r="BF1837" t="s">
        <v>3</v>
      </c>
      <c r="BG1837" t="s">
        <v>3</v>
      </c>
      <c r="BH1837">
        <v>3</v>
      </c>
      <c r="BI1837">
        <v>1</v>
      </c>
      <c r="BJ1837" t="s">
        <v>129</v>
      </c>
      <c r="BM1837">
        <v>421</v>
      </c>
      <c r="BN1837">
        <v>0</v>
      </c>
      <c r="BO1837" t="s">
        <v>126</v>
      </c>
      <c r="BP1837">
        <v>1</v>
      </c>
      <c r="BQ1837">
        <v>60</v>
      </c>
      <c r="BR1837">
        <v>0</v>
      </c>
      <c r="BS1837">
        <v>1</v>
      </c>
      <c r="BT1837">
        <v>1</v>
      </c>
      <c r="BU1837">
        <v>1</v>
      </c>
      <c r="BV1837">
        <v>1</v>
      </c>
      <c r="BW1837">
        <v>1</v>
      </c>
      <c r="BX1837">
        <v>1</v>
      </c>
      <c r="BY1837" t="s">
        <v>3</v>
      </c>
      <c r="BZ1837">
        <v>0</v>
      </c>
      <c r="CA1837">
        <v>0</v>
      </c>
      <c r="CB1837" t="s">
        <v>3</v>
      </c>
      <c r="CE1837">
        <v>30</v>
      </c>
      <c r="CF1837">
        <v>0</v>
      </c>
      <c r="CG1837">
        <v>0</v>
      </c>
      <c r="CM1837">
        <v>0</v>
      </c>
      <c r="CN1837" t="s">
        <v>3</v>
      </c>
      <c r="CO1837">
        <v>0</v>
      </c>
      <c r="CP1837">
        <f t="shared" si="1637"/>
        <v>3810.61</v>
      </c>
      <c r="CQ1837">
        <f t="shared" si="1638"/>
        <v>3735.89</v>
      </c>
      <c r="CR1837">
        <f t="shared" si="1639"/>
        <v>0</v>
      </c>
      <c r="CS1837">
        <f t="shared" si="1640"/>
        <v>0</v>
      </c>
      <c r="CT1837">
        <f t="shared" si="1641"/>
        <v>0</v>
      </c>
      <c r="CU1837">
        <f t="shared" si="1642"/>
        <v>0</v>
      </c>
      <c r="CV1837">
        <f t="shared" si="1643"/>
        <v>0</v>
      </c>
      <c r="CW1837">
        <f t="shared" si="1644"/>
        <v>0</v>
      </c>
      <c r="CX1837">
        <f t="shared" si="1645"/>
        <v>0</v>
      </c>
      <c r="CY1837">
        <f t="shared" si="1646"/>
        <v>0</v>
      </c>
      <c r="CZ1837">
        <f t="shared" si="1647"/>
        <v>0</v>
      </c>
      <c r="DC1837" t="s">
        <v>3</v>
      </c>
      <c r="DD1837" t="s">
        <v>3</v>
      </c>
      <c r="DE1837" t="s">
        <v>3</v>
      </c>
      <c r="DF1837" t="s">
        <v>3</v>
      </c>
      <c r="DG1837" t="s">
        <v>3</v>
      </c>
      <c r="DH1837" t="s">
        <v>3</v>
      </c>
      <c r="DI1837" t="s">
        <v>3</v>
      </c>
      <c r="DJ1837" t="s">
        <v>3</v>
      </c>
      <c r="DK1837" t="s">
        <v>3</v>
      </c>
      <c r="DL1837" t="s">
        <v>3</v>
      </c>
      <c r="DM1837" t="s">
        <v>3</v>
      </c>
      <c r="DN1837">
        <v>85</v>
      </c>
      <c r="DO1837">
        <v>70</v>
      </c>
      <c r="DP1837">
        <v>1.0469999999999999</v>
      </c>
      <c r="DQ1837">
        <v>1.022</v>
      </c>
      <c r="DU1837">
        <v>1007</v>
      </c>
      <c r="DV1837" t="s">
        <v>128</v>
      </c>
      <c r="DW1837" t="s">
        <v>128</v>
      </c>
      <c r="DX1837">
        <v>1</v>
      </c>
      <c r="DZ1837" t="s">
        <v>3</v>
      </c>
      <c r="EA1837" t="s">
        <v>3</v>
      </c>
      <c r="EB1837" t="s">
        <v>3</v>
      </c>
      <c r="EC1837" t="s">
        <v>3</v>
      </c>
      <c r="EE1837">
        <v>54687847</v>
      </c>
      <c r="EF1837">
        <v>60</v>
      </c>
      <c r="EG1837" t="s">
        <v>24</v>
      </c>
      <c r="EH1837">
        <v>0</v>
      </c>
      <c r="EI1837" t="s">
        <v>3</v>
      </c>
      <c r="EJ1837">
        <v>1</v>
      </c>
      <c r="EK1837">
        <v>421</v>
      </c>
      <c r="EL1837" t="s">
        <v>123</v>
      </c>
      <c r="EM1837" t="s">
        <v>124</v>
      </c>
      <c r="EO1837" t="s">
        <v>3</v>
      </c>
      <c r="EQ1837">
        <v>0</v>
      </c>
      <c r="ER1837">
        <v>478.96</v>
      </c>
      <c r="ES1837">
        <v>478.96</v>
      </c>
      <c r="ET1837">
        <v>0</v>
      </c>
      <c r="EU1837">
        <v>0</v>
      </c>
      <c r="EV1837">
        <v>0</v>
      </c>
      <c r="EW1837">
        <v>0</v>
      </c>
      <c r="EX1837">
        <v>0</v>
      </c>
      <c r="FQ1837">
        <v>0</v>
      </c>
      <c r="FR1837">
        <f t="shared" si="1648"/>
        <v>0</v>
      </c>
      <c r="FS1837">
        <v>0</v>
      </c>
      <c r="FX1837">
        <v>85</v>
      </c>
      <c r="FY1837">
        <v>70</v>
      </c>
      <c r="GA1837" t="s">
        <v>3</v>
      </c>
      <c r="GD1837">
        <v>0</v>
      </c>
      <c r="GF1837">
        <v>-1161195218</v>
      </c>
      <c r="GG1837">
        <v>2</v>
      </c>
      <c r="GH1837">
        <v>1</v>
      </c>
      <c r="GI1837">
        <v>3</v>
      </c>
      <c r="GJ1837">
        <v>0</v>
      </c>
      <c r="GK1837">
        <f>ROUND(R1837*(R12)/100,2)</f>
        <v>0</v>
      </c>
      <c r="GL1837">
        <f t="shared" si="1649"/>
        <v>0</v>
      </c>
      <c r="GM1837">
        <f t="shared" si="1650"/>
        <v>3810.61</v>
      </c>
      <c r="GN1837">
        <f t="shared" si="1651"/>
        <v>3810.61</v>
      </c>
      <c r="GO1837">
        <f t="shared" si="1652"/>
        <v>0</v>
      </c>
      <c r="GP1837">
        <f t="shared" si="1653"/>
        <v>0</v>
      </c>
      <c r="GR1837">
        <v>0</v>
      </c>
      <c r="GS1837">
        <v>3</v>
      </c>
      <c r="GT1837">
        <v>0</v>
      </c>
      <c r="GU1837" t="s">
        <v>3</v>
      </c>
      <c r="GV1837">
        <f t="shared" si="1654"/>
        <v>0</v>
      </c>
      <c r="GW1837">
        <v>1</v>
      </c>
      <c r="GX1837">
        <f t="shared" si="1655"/>
        <v>0</v>
      </c>
      <c r="HA1837">
        <v>0</v>
      </c>
      <c r="HB1837">
        <v>0</v>
      </c>
      <c r="HC1837">
        <f t="shared" si="1656"/>
        <v>0</v>
      </c>
      <c r="HE1837" t="s">
        <v>3</v>
      </c>
      <c r="HF1837" t="s">
        <v>3</v>
      </c>
      <c r="HM1837" t="s">
        <v>3</v>
      </c>
      <c r="HN1837" t="s">
        <v>3</v>
      </c>
      <c r="HO1837" t="s">
        <v>3</v>
      </c>
      <c r="HP1837" t="s">
        <v>3</v>
      </c>
      <c r="HQ1837" t="s">
        <v>3</v>
      </c>
      <c r="IK1837">
        <v>0</v>
      </c>
    </row>
    <row r="1838" spans="1:245" x14ac:dyDescent="0.2">
      <c r="A1838">
        <v>17</v>
      </c>
      <c r="B1838">
        <v>1</v>
      </c>
      <c r="C1838">
        <f>ROW(SmtRes!A849)</f>
        <v>849</v>
      </c>
      <c r="D1838">
        <f>ROW(EtalonRes!A900)</f>
        <v>900</v>
      </c>
      <c r="E1838" t="s">
        <v>45</v>
      </c>
      <c r="F1838" t="s">
        <v>39</v>
      </c>
      <c r="G1838" t="s">
        <v>40</v>
      </c>
      <c r="H1838" t="s">
        <v>22</v>
      </c>
      <c r="I1838">
        <f>ROUND(534.77/100,9)</f>
        <v>5.3476999999999997</v>
      </c>
      <c r="J1838">
        <v>0</v>
      </c>
      <c r="K1838">
        <f>ROUND(534.77/100,9)</f>
        <v>5.3476999999999997</v>
      </c>
      <c r="O1838">
        <f t="shared" si="1619"/>
        <v>27003.040000000001</v>
      </c>
      <c r="P1838">
        <f t="shared" si="1620"/>
        <v>0</v>
      </c>
      <c r="Q1838">
        <f t="shared" si="1621"/>
        <v>0</v>
      </c>
      <c r="R1838">
        <f t="shared" si="1622"/>
        <v>0</v>
      </c>
      <c r="S1838">
        <f t="shared" si="1623"/>
        <v>27003.040000000001</v>
      </c>
      <c r="T1838">
        <f t="shared" si="1624"/>
        <v>0</v>
      </c>
      <c r="U1838">
        <f t="shared" si="1625"/>
        <v>93.103456999999992</v>
      </c>
      <c r="V1838">
        <f t="shared" si="1626"/>
        <v>0</v>
      </c>
      <c r="W1838">
        <f t="shared" si="1627"/>
        <v>0</v>
      </c>
      <c r="X1838">
        <f t="shared" si="1628"/>
        <v>18902.13</v>
      </c>
      <c r="Y1838">
        <f t="shared" si="1629"/>
        <v>11071.25</v>
      </c>
      <c r="AA1838">
        <v>55282325</v>
      </c>
      <c r="AB1838">
        <f t="shared" si="1630"/>
        <v>191.34</v>
      </c>
      <c r="AC1838">
        <f t="shared" si="1631"/>
        <v>0</v>
      </c>
      <c r="AD1838">
        <f t="shared" si="1632"/>
        <v>0</v>
      </c>
      <c r="AE1838">
        <f t="shared" si="1633"/>
        <v>0</v>
      </c>
      <c r="AF1838">
        <f t="shared" si="1633"/>
        <v>191.34</v>
      </c>
      <c r="AG1838">
        <f t="shared" si="1634"/>
        <v>0</v>
      </c>
      <c r="AH1838">
        <f t="shared" si="1635"/>
        <v>17.41</v>
      </c>
      <c r="AI1838">
        <f t="shared" si="1635"/>
        <v>0</v>
      </c>
      <c r="AJ1838">
        <f t="shared" si="1636"/>
        <v>0</v>
      </c>
      <c r="AK1838">
        <v>191.34</v>
      </c>
      <c r="AL1838">
        <v>0</v>
      </c>
      <c r="AM1838">
        <v>0</v>
      </c>
      <c r="AN1838">
        <v>0</v>
      </c>
      <c r="AO1838">
        <v>191.34</v>
      </c>
      <c r="AP1838">
        <v>0</v>
      </c>
      <c r="AQ1838">
        <v>17.41</v>
      </c>
      <c r="AR1838">
        <v>0</v>
      </c>
      <c r="AS1838">
        <v>0</v>
      </c>
      <c r="AT1838">
        <v>70</v>
      </c>
      <c r="AU1838">
        <v>41</v>
      </c>
      <c r="AV1838">
        <v>1</v>
      </c>
      <c r="AW1838">
        <v>1</v>
      </c>
      <c r="AZ1838">
        <v>1</v>
      </c>
      <c r="BA1838">
        <v>26.39</v>
      </c>
      <c r="BB1838">
        <v>1</v>
      </c>
      <c r="BC1838">
        <v>1</v>
      </c>
      <c r="BD1838" t="s">
        <v>3</v>
      </c>
      <c r="BE1838" t="s">
        <v>3</v>
      </c>
      <c r="BF1838" t="s">
        <v>3</v>
      </c>
      <c r="BG1838" t="s">
        <v>3</v>
      </c>
      <c r="BH1838">
        <v>0</v>
      </c>
      <c r="BI1838">
        <v>1</v>
      </c>
      <c r="BJ1838" t="s">
        <v>41</v>
      </c>
      <c r="BM1838">
        <v>441</v>
      </c>
      <c r="BN1838">
        <v>0</v>
      </c>
      <c r="BO1838" t="s">
        <v>39</v>
      </c>
      <c r="BP1838">
        <v>1</v>
      </c>
      <c r="BQ1838">
        <v>60</v>
      </c>
      <c r="BR1838">
        <v>0</v>
      </c>
      <c r="BS1838">
        <v>26.39</v>
      </c>
      <c r="BT1838">
        <v>1</v>
      </c>
      <c r="BU1838">
        <v>1</v>
      </c>
      <c r="BV1838">
        <v>1</v>
      </c>
      <c r="BW1838">
        <v>1</v>
      </c>
      <c r="BX1838">
        <v>1</v>
      </c>
      <c r="BY1838" t="s">
        <v>3</v>
      </c>
      <c r="BZ1838">
        <v>70</v>
      </c>
      <c r="CA1838">
        <v>41</v>
      </c>
      <c r="CB1838" t="s">
        <v>3</v>
      </c>
      <c r="CE1838">
        <v>30</v>
      </c>
      <c r="CF1838">
        <v>0</v>
      </c>
      <c r="CG1838">
        <v>0</v>
      </c>
      <c r="CM1838">
        <v>0</v>
      </c>
      <c r="CN1838" t="s">
        <v>3</v>
      </c>
      <c r="CO1838">
        <v>0</v>
      </c>
      <c r="CP1838">
        <f t="shared" si="1637"/>
        <v>27003.040000000001</v>
      </c>
      <c r="CQ1838">
        <f t="shared" si="1638"/>
        <v>0</v>
      </c>
      <c r="CR1838">
        <f t="shared" si="1639"/>
        <v>0</v>
      </c>
      <c r="CS1838">
        <f t="shared" si="1640"/>
        <v>0</v>
      </c>
      <c r="CT1838">
        <f t="shared" si="1641"/>
        <v>5049.46</v>
      </c>
      <c r="CU1838">
        <f t="shared" si="1642"/>
        <v>0</v>
      </c>
      <c r="CV1838">
        <f t="shared" si="1643"/>
        <v>17.41</v>
      </c>
      <c r="CW1838">
        <f t="shared" si="1644"/>
        <v>0</v>
      </c>
      <c r="CX1838">
        <f t="shared" si="1645"/>
        <v>0</v>
      </c>
      <c r="CY1838">
        <f t="shared" si="1646"/>
        <v>18902.128000000001</v>
      </c>
      <c r="CZ1838">
        <f t="shared" si="1647"/>
        <v>11071.2464</v>
      </c>
      <c r="DC1838" t="s">
        <v>3</v>
      </c>
      <c r="DD1838" t="s">
        <v>3</v>
      </c>
      <c r="DE1838" t="s">
        <v>3</v>
      </c>
      <c r="DF1838" t="s">
        <v>3</v>
      </c>
      <c r="DG1838" t="s">
        <v>3</v>
      </c>
      <c r="DH1838" t="s">
        <v>3</v>
      </c>
      <c r="DI1838" t="s">
        <v>3</v>
      </c>
      <c r="DJ1838" t="s">
        <v>3</v>
      </c>
      <c r="DK1838" t="s">
        <v>3</v>
      </c>
      <c r="DL1838" t="s">
        <v>3</v>
      </c>
      <c r="DM1838" t="s">
        <v>3</v>
      </c>
      <c r="DN1838">
        <v>80</v>
      </c>
      <c r="DO1838">
        <v>55</v>
      </c>
      <c r="DP1838">
        <v>1.0469999999999999</v>
      </c>
      <c r="DQ1838">
        <v>1</v>
      </c>
      <c r="DU1838">
        <v>1005</v>
      </c>
      <c r="DV1838" t="s">
        <v>22</v>
      </c>
      <c r="DW1838" t="s">
        <v>22</v>
      </c>
      <c r="DX1838">
        <v>100</v>
      </c>
      <c r="DZ1838" t="s">
        <v>3</v>
      </c>
      <c r="EA1838" t="s">
        <v>3</v>
      </c>
      <c r="EB1838" t="s">
        <v>3</v>
      </c>
      <c r="EC1838" t="s">
        <v>3</v>
      </c>
      <c r="EE1838">
        <v>54687867</v>
      </c>
      <c r="EF1838">
        <v>60</v>
      </c>
      <c r="EG1838" t="s">
        <v>24</v>
      </c>
      <c r="EH1838">
        <v>0</v>
      </c>
      <c r="EI1838" t="s">
        <v>3</v>
      </c>
      <c r="EJ1838">
        <v>1</v>
      </c>
      <c r="EK1838">
        <v>441</v>
      </c>
      <c r="EL1838" t="s">
        <v>42</v>
      </c>
      <c r="EM1838" t="s">
        <v>43</v>
      </c>
      <c r="EO1838" t="s">
        <v>3</v>
      </c>
      <c r="EQ1838">
        <v>0</v>
      </c>
      <c r="ER1838">
        <v>191.34</v>
      </c>
      <c r="ES1838">
        <v>0</v>
      </c>
      <c r="ET1838">
        <v>0</v>
      </c>
      <c r="EU1838">
        <v>0</v>
      </c>
      <c r="EV1838">
        <v>191.34</v>
      </c>
      <c r="EW1838">
        <v>17.41</v>
      </c>
      <c r="EX1838">
        <v>0</v>
      </c>
      <c r="EY1838">
        <v>0</v>
      </c>
      <c r="FQ1838">
        <v>0</v>
      </c>
      <c r="FR1838">
        <f t="shared" si="1648"/>
        <v>0</v>
      </c>
      <c r="FS1838">
        <v>0</v>
      </c>
      <c r="FX1838">
        <v>80</v>
      </c>
      <c r="FY1838">
        <v>55</v>
      </c>
      <c r="GA1838" t="s">
        <v>3</v>
      </c>
      <c r="GD1838">
        <v>0</v>
      </c>
      <c r="GF1838">
        <v>-839833208</v>
      </c>
      <c r="GG1838">
        <v>2</v>
      </c>
      <c r="GH1838">
        <v>1</v>
      </c>
      <c r="GI1838">
        <v>3</v>
      </c>
      <c r="GJ1838">
        <v>0</v>
      </c>
      <c r="GK1838">
        <f>ROUND(R1838*(R12)/100,2)</f>
        <v>0</v>
      </c>
      <c r="GL1838">
        <f t="shared" si="1649"/>
        <v>0</v>
      </c>
      <c r="GM1838">
        <f t="shared" si="1650"/>
        <v>56976.42</v>
      </c>
      <c r="GN1838">
        <f t="shared" si="1651"/>
        <v>56976.42</v>
      </c>
      <c r="GO1838">
        <f t="shared" si="1652"/>
        <v>0</v>
      </c>
      <c r="GP1838">
        <f t="shared" si="1653"/>
        <v>0</v>
      </c>
      <c r="GR1838">
        <v>0</v>
      </c>
      <c r="GS1838">
        <v>3</v>
      </c>
      <c r="GT1838">
        <v>0</v>
      </c>
      <c r="GU1838" t="s">
        <v>3</v>
      </c>
      <c r="GV1838">
        <f t="shared" si="1654"/>
        <v>0</v>
      </c>
      <c r="GW1838">
        <v>1</v>
      </c>
      <c r="GX1838">
        <f t="shared" si="1655"/>
        <v>0</v>
      </c>
      <c r="HA1838">
        <v>0</v>
      </c>
      <c r="HB1838">
        <v>0</v>
      </c>
      <c r="HC1838">
        <f t="shared" si="1656"/>
        <v>0</v>
      </c>
      <c r="HE1838" t="s">
        <v>3</v>
      </c>
      <c r="HF1838" t="s">
        <v>3</v>
      </c>
      <c r="HM1838" t="s">
        <v>3</v>
      </c>
      <c r="HN1838" t="s">
        <v>3</v>
      </c>
      <c r="HO1838" t="s">
        <v>3</v>
      </c>
      <c r="HP1838" t="s">
        <v>3</v>
      </c>
      <c r="HQ1838" t="s">
        <v>3</v>
      </c>
      <c r="IK1838">
        <v>0</v>
      </c>
    </row>
    <row r="1839" spans="1:245" x14ac:dyDescent="0.2">
      <c r="A1839">
        <v>18</v>
      </c>
      <c r="B1839">
        <v>1</v>
      </c>
      <c r="C1839">
        <v>849</v>
      </c>
      <c r="E1839" t="s">
        <v>130</v>
      </c>
      <c r="F1839" t="s">
        <v>28</v>
      </c>
      <c r="G1839" t="s">
        <v>29</v>
      </c>
      <c r="H1839" t="s">
        <v>30</v>
      </c>
      <c r="I1839">
        <f>I1838*J1839</f>
        <v>-5.4546539999999997</v>
      </c>
      <c r="J1839">
        <v>-1.02</v>
      </c>
      <c r="K1839">
        <v>-1.02</v>
      </c>
      <c r="O1839">
        <f t="shared" si="1619"/>
        <v>0</v>
      </c>
      <c r="P1839">
        <f t="shared" si="1620"/>
        <v>0</v>
      </c>
      <c r="Q1839">
        <f t="shared" si="1621"/>
        <v>0</v>
      </c>
      <c r="R1839">
        <f t="shared" si="1622"/>
        <v>0</v>
      </c>
      <c r="S1839">
        <f t="shared" si="1623"/>
        <v>0</v>
      </c>
      <c r="T1839">
        <f t="shared" si="1624"/>
        <v>0</v>
      </c>
      <c r="U1839">
        <f t="shared" si="1625"/>
        <v>0</v>
      </c>
      <c r="V1839">
        <f t="shared" si="1626"/>
        <v>0</v>
      </c>
      <c r="W1839">
        <f t="shared" si="1627"/>
        <v>0</v>
      </c>
      <c r="X1839">
        <f t="shared" si="1628"/>
        <v>0</v>
      </c>
      <c r="Y1839">
        <f t="shared" si="1629"/>
        <v>0</v>
      </c>
      <c r="AA1839">
        <v>55282325</v>
      </c>
      <c r="AB1839">
        <f t="shared" si="1630"/>
        <v>0</v>
      </c>
      <c r="AC1839">
        <f t="shared" si="1631"/>
        <v>0</v>
      </c>
      <c r="AD1839">
        <f t="shared" si="1632"/>
        <v>0</v>
      </c>
      <c r="AE1839">
        <f t="shared" si="1633"/>
        <v>0</v>
      </c>
      <c r="AF1839">
        <f t="shared" si="1633"/>
        <v>0</v>
      </c>
      <c r="AG1839">
        <f t="shared" si="1634"/>
        <v>0</v>
      </c>
      <c r="AH1839">
        <f t="shared" si="1635"/>
        <v>0</v>
      </c>
      <c r="AI1839">
        <f t="shared" si="1635"/>
        <v>0</v>
      </c>
      <c r="AJ1839">
        <f t="shared" si="1636"/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1</v>
      </c>
      <c r="AW1839">
        <v>1</v>
      </c>
      <c r="AZ1839">
        <v>1</v>
      </c>
      <c r="BA1839">
        <v>1</v>
      </c>
      <c r="BB1839">
        <v>1</v>
      </c>
      <c r="BC1839">
        <v>1</v>
      </c>
      <c r="BD1839" t="s">
        <v>3</v>
      </c>
      <c r="BE1839" t="s">
        <v>3</v>
      </c>
      <c r="BF1839" t="s">
        <v>3</v>
      </c>
      <c r="BG1839" t="s">
        <v>3</v>
      </c>
      <c r="BH1839">
        <v>3</v>
      </c>
      <c r="BI1839">
        <v>1</v>
      </c>
      <c r="BJ1839" t="s">
        <v>3</v>
      </c>
      <c r="BM1839">
        <v>441</v>
      </c>
      <c r="BN1839">
        <v>0</v>
      </c>
      <c r="BO1839" t="s">
        <v>3</v>
      </c>
      <c r="BP1839">
        <v>0</v>
      </c>
      <c r="BQ1839">
        <v>60</v>
      </c>
      <c r="BR1839">
        <v>1</v>
      </c>
      <c r="BS1839">
        <v>1</v>
      </c>
      <c r="BT1839">
        <v>1</v>
      </c>
      <c r="BU1839">
        <v>1</v>
      </c>
      <c r="BV1839">
        <v>1</v>
      </c>
      <c r="BW1839">
        <v>1</v>
      </c>
      <c r="BX1839">
        <v>1</v>
      </c>
      <c r="BY1839" t="s">
        <v>3</v>
      </c>
      <c r="BZ1839">
        <v>0</v>
      </c>
      <c r="CA1839">
        <v>0</v>
      </c>
      <c r="CB1839" t="s">
        <v>3</v>
      </c>
      <c r="CE1839">
        <v>30</v>
      </c>
      <c r="CF1839">
        <v>0</v>
      </c>
      <c r="CG1839">
        <v>0</v>
      </c>
      <c r="CM1839">
        <v>0</v>
      </c>
      <c r="CN1839" t="s">
        <v>3</v>
      </c>
      <c r="CO1839">
        <v>0</v>
      </c>
      <c r="CP1839">
        <f t="shared" si="1637"/>
        <v>0</v>
      </c>
      <c r="CQ1839">
        <f t="shared" si="1638"/>
        <v>0</v>
      </c>
      <c r="CR1839">
        <f t="shared" si="1639"/>
        <v>0</v>
      </c>
      <c r="CS1839">
        <f t="shared" si="1640"/>
        <v>0</v>
      </c>
      <c r="CT1839">
        <f t="shared" si="1641"/>
        <v>0</v>
      </c>
      <c r="CU1839">
        <f t="shared" si="1642"/>
        <v>0</v>
      </c>
      <c r="CV1839">
        <f t="shared" si="1643"/>
        <v>0</v>
      </c>
      <c r="CW1839">
        <f t="shared" si="1644"/>
        <v>0</v>
      </c>
      <c r="CX1839">
        <f t="shared" si="1645"/>
        <v>0</v>
      </c>
      <c r="CY1839">
        <f t="shared" si="1646"/>
        <v>0</v>
      </c>
      <c r="CZ1839">
        <f t="shared" si="1647"/>
        <v>0</v>
      </c>
      <c r="DC1839" t="s">
        <v>3</v>
      </c>
      <c r="DD1839" t="s">
        <v>3</v>
      </c>
      <c r="DE1839" t="s">
        <v>3</v>
      </c>
      <c r="DF1839" t="s">
        <v>3</v>
      </c>
      <c r="DG1839" t="s">
        <v>3</v>
      </c>
      <c r="DH1839" t="s">
        <v>3</v>
      </c>
      <c r="DI1839" t="s">
        <v>3</v>
      </c>
      <c r="DJ1839" t="s">
        <v>3</v>
      </c>
      <c r="DK1839" t="s">
        <v>3</v>
      </c>
      <c r="DL1839" t="s">
        <v>3</v>
      </c>
      <c r="DM1839" t="s">
        <v>3</v>
      </c>
      <c r="DN1839">
        <v>80</v>
      </c>
      <c r="DO1839">
        <v>55</v>
      </c>
      <c r="DP1839">
        <v>1.0469999999999999</v>
      </c>
      <c r="DQ1839">
        <v>1</v>
      </c>
      <c r="DU1839">
        <v>1009</v>
      </c>
      <c r="DV1839" t="s">
        <v>30</v>
      </c>
      <c r="DW1839" t="s">
        <v>30</v>
      </c>
      <c r="DX1839">
        <v>1000</v>
      </c>
      <c r="DZ1839" t="s">
        <v>3</v>
      </c>
      <c r="EA1839" t="s">
        <v>3</v>
      </c>
      <c r="EB1839" t="s">
        <v>3</v>
      </c>
      <c r="EC1839" t="s">
        <v>3</v>
      </c>
      <c r="EE1839">
        <v>54687867</v>
      </c>
      <c r="EF1839">
        <v>60</v>
      </c>
      <c r="EG1839" t="s">
        <v>24</v>
      </c>
      <c r="EH1839">
        <v>0</v>
      </c>
      <c r="EI1839" t="s">
        <v>3</v>
      </c>
      <c r="EJ1839">
        <v>1</v>
      </c>
      <c r="EK1839">
        <v>441</v>
      </c>
      <c r="EL1839" t="s">
        <v>42</v>
      </c>
      <c r="EM1839" t="s">
        <v>43</v>
      </c>
      <c r="EO1839" t="s">
        <v>3</v>
      </c>
      <c r="EQ1839">
        <v>32768</v>
      </c>
      <c r="ER1839">
        <v>0</v>
      </c>
      <c r="ES1839">
        <v>0</v>
      </c>
      <c r="ET1839">
        <v>0</v>
      </c>
      <c r="EU1839">
        <v>0</v>
      </c>
      <c r="EV1839">
        <v>0</v>
      </c>
      <c r="EW1839">
        <v>0</v>
      </c>
      <c r="EX1839">
        <v>0</v>
      </c>
      <c r="FQ1839">
        <v>0</v>
      </c>
      <c r="FR1839">
        <f t="shared" si="1648"/>
        <v>0</v>
      </c>
      <c r="FS1839">
        <v>0</v>
      </c>
      <c r="FX1839">
        <v>80</v>
      </c>
      <c r="FY1839">
        <v>55</v>
      </c>
      <c r="GA1839" t="s">
        <v>3</v>
      </c>
      <c r="GD1839">
        <v>0</v>
      </c>
      <c r="GF1839">
        <v>1489638031</v>
      </c>
      <c r="GG1839">
        <v>2</v>
      </c>
      <c r="GH1839">
        <v>1</v>
      </c>
      <c r="GI1839">
        <v>3</v>
      </c>
      <c r="GJ1839">
        <v>0</v>
      </c>
      <c r="GK1839">
        <f>ROUND(R1839*(R12)/100,2)</f>
        <v>0</v>
      </c>
      <c r="GL1839">
        <f t="shared" si="1649"/>
        <v>0</v>
      </c>
      <c r="GM1839">
        <f t="shared" si="1650"/>
        <v>0</v>
      </c>
      <c r="GN1839">
        <f t="shared" si="1651"/>
        <v>0</v>
      </c>
      <c r="GO1839">
        <f t="shared" si="1652"/>
        <v>0</v>
      </c>
      <c r="GP1839">
        <f t="shared" si="1653"/>
        <v>0</v>
      </c>
      <c r="GR1839">
        <v>0</v>
      </c>
      <c r="GS1839">
        <v>3</v>
      </c>
      <c r="GT1839">
        <v>0</v>
      </c>
      <c r="GU1839" t="s">
        <v>3</v>
      </c>
      <c r="GV1839">
        <f t="shared" si="1654"/>
        <v>0</v>
      </c>
      <c r="GW1839">
        <v>1</v>
      </c>
      <c r="GX1839">
        <f t="shared" si="1655"/>
        <v>0</v>
      </c>
      <c r="HA1839">
        <v>0</v>
      </c>
      <c r="HB1839">
        <v>0</v>
      </c>
      <c r="HC1839">
        <f t="shared" si="1656"/>
        <v>0</v>
      </c>
      <c r="HE1839" t="s">
        <v>3</v>
      </c>
      <c r="HF1839" t="s">
        <v>3</v>
      </c>
      <c r="HM1839" t="s">
        <v>3</v>
      </c>
      <c r="HN1839" t="s">
        <v>3</v>
      </c>
      <c r="HO1839" t="s">
        <v>3</v>
      </c>
      <c r="HP1839" t="s">
        <v>3</v>
      </c>
      <c r="HQ1839" t="s">
        <v>3</v>
      </c>
      <c r="IK1839">
        <v>0</v>
      </c>
    </row>
    <row r="1840" spans="1:245" x14ac:dyDescent="0.2">
      <c r="A1840">
        <v>17</v>
      </c>
      <c r="B1840">
        <v>1</v>
      </c>
      <c r="C1840">
        <f>ROW(SmtRes!A855)</f>
        <v>855</v>
      </c>
      <c r="D1840">
        <f>ROW(EtalonRes!A906)</f>
        <v>906</v>
      </c>
      <c r="E1840" t="s">
        <v>52</v>
      </c>
      <c r="F1840" t="s">
        <v>131</v>
      </c>
      <c r="G1840" t="s">
        <v>132</v>
      </c>
      <c r="H1840" t="s">
        <v>22</v>
      </c>
      <c r="I1840">
        <f>ROUND(534.77/100,9)</f>
        <v>5.3476999999999997</v>
      </c>
      <c r="J1840">
        <v>0</v>
      </c>
      <c r="K1840">
        <f>ROUND(534.77/100,9)</f>
        <v>5.3476999999999997</v>
      </c>
      <c r="O1840">
        <f t="shared" si="1619"/>
        <v>147525.92000000001</v>
      </c>
      <c r="P1840">
        <f t="shared" si="1620"/>
        <v>13952.26</v>
      </c>
      <c r="Q1840">
        <f>(ROUND((ROUND((((ET1840*1.25))*AV1840*I1840),2)*BB1840),2)+ROUND((ROUND(((AE1840-((EU1840*1.25)))*AV1840*I1840),2)*BS1840),2))</f>
        <v>21752.63</v>
      </c>
      <c r="R1840">
        <f t="shared" si="1622"/>
        <v>12537.36</v>
      </c>
      <c r="S1840">
        <f t="shared" si="1623"/>
        <v>111821.03</v>
      </c>
      <c r="T1840">
        <f t="shared" si="1624"/>
        <v>0</v>
      </c>
      <c r="U1840">
        <f t="shared" si="1625"/>
        <v>325.94231499999995</v>
      </c>
      <c r="V1840">
        <f t="shared" si="1626"/>
        <v>0</v>
      </c>
      <c r="W1840">
        <f t="shared" si="1627"/>
        <v>0</v>
      </c>
      <c r="X1840">
        <f t="shared" si="1628"/>
        <v>97284.3</v>
      </c>
      <c r="Y1840">
        <f t="shared" si="1629"/>
        <v>45846.62</v>
      </c>
      <c r="AA1840">
        <v>55282325</v>
      </c>
      <c r="AB1840">
        <f t="shared" si="1630"/>
        <v>1831.4525000000001</v>
      </c>
      <c r="AC1840">
        <f t="shared" si="1631"/>
        <v>705.14</v>
      </c>
      <c r="AD1840">
        <f>ROUND(((((ET1840*1.25))-((EU1840*1.25)))+AE1840),6)</f>
        <v>333.96249999999998</v>
      </c>
      <c r="AE1840">
        <f>ROUND(((EU1840*1.25)),6)</f>
        <v>88.837500000000006</v>
      </c>
      <c r="AF1840">
        <f>ROUND(((EV1840*1.15)),6)</f>
        <v>792.35</v>
      </c>
      <c r="AG1840">
        <f t="shared" si="1634"/>
        <v>0</v>
      </c>
      <c r="AH1840">
        <f>((EW1840*1.15))</f>
        <v>60.949999999999996</v>
      </c>
      <c r="AI1840">
        <f>((EX1840*1.25))</f>
        <v>0</v>
      </c>
      <c r="AJ1840">
        <f t="shared" si="1636"/>
        <v>0</v>
      </c>
      <c r="AK1840">
        <v>1661.31</v>
      </c>
      <c r="AL1840">
        <v>705.14</v>
      </c>
      <c r="AM1840">
        <v>267.17</v>
      </c>
      <c r="AN1840">
        <v>71.069999999999993</v>
      </c>
      <c r="AO1840">
        <v>689</v>
      </c>
      <c r="AP1840">
        <v>0</v>
      </c>
      <c r="AQ1840">
        <v>53</v>
      </c>
      <c r="AR1840">
        <v>0</v>
      </c>
      <c r="AS1840">
        <v>0</v>
      </c>
      <c r="AT1840">
        <v>87</v>
      </c>
      <c r="AU1840">
        <v>41</v>
      </c>
      <c r="AV1840">
        <v>1</v>
      </c>
      <c r="AW1840">
        <v>1</v>
      </c>
      <c r="AZ1840">
        <v>1</v>
      </c>
      <c r="BA1840">
        <v>26.39</v>
      </c>
      <c r="BB1840">
        <v>12.18</v>
      </c>
      <c r="BC1840">
        <v>3.7</v>
      </c>
      <c r="BD1840" t="s">
        <v>3</v>
      </c>
      <c r="BE1840" t="s">
        <v>3</v>
      </c>
      <c r="BF1840" t="s">
        <v>3</v>
      </c>
      <c r="BG1840" t="s">
        <v>3</v>
      </c>
      <c r="BH1840">
        <v>0</v>
      </c>
      <c r="BI1840">
        <v>1</v>
      </c>
      <c r="BJ1840" t="s">
        <v>133</v>
      </c>
      <c r="BM1840">
        <v>96</v>
      </c>
      <c r="BN1840">
        <v>0</v>
      </c>
      <c r="BO1840" t="s">
        <v>131</v>
      </c>
      <c r="BP1840">
        <v>1</v>
      </c>
      <c r="BQ1840">
        <v>30</v>
      </c>
      <c r="BR1840">
        <v>0</v>
      </c>
      <c r="BS1840">
        <v>26.39</v>
      </c>
      <c r="BT1840">
        <v>1</v>
      </c>
      <c r="BU1840">
        <v>1</v>
      </c>
      <c r="BV1840">
        <v>1</v>
      </c>
      <c r="BW1840">
        <v>1</v>
      </c>
      <c r="BX1840">
        <v>1</v>
      </c>
      <c r="BY1840" t="s">
        <v>3</v>
      </c>
      <c r="BZ1840">
        <v>87</v>
      </c>
      <c r="CA1840">
        <v>41</v>
      </c>
      <c r="CB1840" t="s">
        <v>3</v>
      </c>
      <c r="CE1840">
        <v>30</v>
      </c>
      <c r="CF1840">
        <v>0</v>
      </c>
      <c r="CG1840">
        <v>0</v>
      </c>
      <c r="CM1840">
        <v>0</v>
      </c>
      <c r="CN1840" t="s">
        <v>134</v>
      </c>
      <c r="CO1840">
        <v>0</v>
      </c>
      <c r="CP1840">
        <f t="shared" si="1637"/>
        <v>147525.91999999998</v>
      </c>
      <c r="CQ1840">
        <f t="shared" si="1638"/>
        <v>2609.02</v>
      </c>
      <c r="CR1840">
        <f>(ROUND((ROUND((((ET1840*1.25))*AV1840*1),2)*BB1840),2)+ROUND((ROUND(((AE1840-((EU1840*1.25)))*AV1840*1),2)*BS1840),2))</f>
        <v>4067.63</v>
      </c>
      <c r="CS1840">
        <f t="shared" si="1640"/>
        <v>2344.4899999999998</v>
      </c>
      <c r="CT1840">
        <f t="shared" si="1641"/>
        <v>20910.12</v>
      </c>
      <c r="CU1840">
        <f t="shared" si="1642"/>
        <v>0</v>
      </c>
      <c r="CV1840">
        <f t="shared" si="1643"/>
        <v>60.949999999999996</v>
      </c>
      <c r="CW1840">
        <f t="shared" si="1644"/>
        <v>0</v>
      </c>
      <c r="CX1840">
        <f t="shared" si="1645"/>
        <v>0</v>
      </c>
      <c r="CY1840">
        <f t="shared" si="1646"/>
        <v>97284.296099999992</v>
      </c>
      <c r="CZ1840">
        <f t="shared" si="1647"/>
        <v>45846.622299999995</v>
      </c>
      <c r="DC1840" t="s">
        <v>3</v>
      </c>
      <c r="DD1840" t="s">
        <v>3</v>
      </c>
      <c r="DE1840" t="s">
        <v>135</v>
      </c>
      <c r="DF1840" t="s">
        <v>135</v>
      </c>
      <c r="DG1840" t="s">
        <v>136</v>
      </c>
      <c r="DH1840" t="s">
        <v>3</v>
      </c>
      <c r="DI1840" t="s">
        <v>136</v>
      </c>
      <c r="DJ1840" t="s">
        <v>135</v>
      </c>
      <c r="DK1840" t="s">
        <v>3</v>
      </c>
      <c r="DL1840" t="s">
        <v>3</v>
      </c>
      <c r="DM1840" t="s">
        <v>3</v>
      </c>
      <c r="DN1840">
        <v>104</v>
      </c>
      <c r="DO1840">
        <v>79</v>
      </c>
      <c r="DP1840">
        <v>1.087</v>
      </c>
      <c r="DQ1840">
        <v>1.0009999999999999</v>
      </c>
      <c r="DU1840">
        <v>1005</v>
      </c>
      <c r="DV1840" t="s">
        <v>22</v>
      </c>
      <c r="DW1840" t="s">
        <v>22</v>
      </c>
      <c r="DX1840">
        <v>100</v>
      </c>
      <c r="DZ1840" t="s">
        <v>3</v>
      </c>
      <c r="EA1840" t="s">
        <v>3</v>
      </c>
      <c r="EB1840" t="s">
        <v>3</v>
      </c>
      <c r="EC1840" t="s">
        <v>3</v>
      </c>
      <c r="EE1840">
        <v>54687522</v>
      </c>
      <c r="EF1840">
        <v>30</v>
      </c>
      <c r="EG1840" t="s">
        <v>137</v>
      </c>
      <c r="EH1840">
        <v>0</v>
      </c>
      <c r="EI1840" t="s">
        <v>3</v>
      </c>
      <c r="EJ1840">
        <v>1</v>
      </c>
      <c r="EK1840">
        <v>96</v>
      </c>
      <c r="EL1840" t="s">
        <v>138</v>
      </c>
      <c r="EM1840" t="s">
        <v>139</v>
      </c>
      <c r="EO1840" t="s">
        <v>140</v>
      </c>
      <c r="EQ1840">
        <v>0</v>
      </c>
      <c r="ER1840">
        <v>1661.31</v>
      </c>
      <c r="ES1840">
        <v>705.14</v>
      </c>
      <c r="ET1840">
        <v>267.17</v>
      </c>
      <c r="EU1840">
        <v>71.069999999999993</v>
      </c>
      <c r="EV1840">
        <v>689</v>
      </c>
      <c r="EW1840">
        <v>53</v>
      </c>
      <c r="EX1840">
        <v>0</v>
      </c>
      <c r="EY1840">
        <v>0</v>
      </c>
      <c r="FQ1840">
        <v>0</v>
      </c>
      <c r="FR1840">
        <f t="shared" si="1648"/>
        <v>0</v>
      </c>
      <c r="FS1840">
        <v>0</v>
      </c>
      <c r="FX1840">
        <v>104</v>
      </c>
      <c r="FY1840">
        <v>79</v>
      </c>
      <c r="GA1840" t="s">
        <v>3</v>
      </c>
      <c r="GD1840">
        <v>0</v>
      </c>
      <c r="GF1840">
        <v>1360606267</v>
      </c>
      <c r="GG1840">
        <v>2</v>
      </c>
      <c r="GH1840">
        <v>1</v>
      </c>
      <c r="GI1840">
        <v>3</v>
      </c>
      <c r="GJ1840">
        <v>0</v>
      </c>
      <c r="GK1840">
        <f>ROUND(R1840*(R12)/100,2)</f>
        <v>20059.78</v>
      </c>
      <c r="GL1840">
        <f t="shared" si="1649"/>
        <v>0</v>
      </c>
      <c r="GM1840">
        <f t="shared" si="1650"/>
        <v>310716.62</v>
      </c>
      <c r="GN1840">
        <f t="shared" si="1651"/>
        <v>310716.62</v>
      </c>
      <c r="GO1840">
        <f t="shared" si="1652"/>
        <v>0</v>
      </c>
      <c r="GP1840">
        <f t="shared" si="1653"/>
        <v>0</v>
      </c>
      <c r="GR1840">
        <v>0</v>
      </c>
      <c r="GS1840">
        <v>3</v>
      </c>
      <c r="GT1840">
        <v>0</v>
      </c>
      <c r="GU1840" t="s">
        <v>3</v>
      </c>
      <c r="GV1840">
        <f t="shared" si="1654"/>
        <v>0</v>
      </c>
      <c r="GW1840">
        <v>1</v>
      </c>
      <c r="GX1840">
        <f t="shared" si="1655"/>
        <v>0</v>
      </c>
      <c r="HA1840">
        <v>0</v>
      </c>
      <c r="HB1840">
        <v>0</v>
      </c>
      <c r="HC1840">
        <f t="shared" si="1656"/>
        <v>0</v>
      </c>
      <c r="HE1840" t="s">
        <v>3</v>
      </c>
      <c r="HF1840" t="s">
        <v>3</v>
      </c>
      <c r="HM1840" t="s">
        <v>3</v>
      </c>
      <c r="HN1840" t="s">
        <v>3</v>
      </c>
      <c r="HO1840" t="s">
        <v>3</v>
      </c>
      <c r="HP1840" t="s">
        <v>3</v>
      </c>
      <c r="HQ1840" t="s">
        <v>3</v>
      </c>
      <c r="IK1840">
        <v>0</v>
      </c>
    </row>
    <row r="1841" spans="1:245" x14ac:dyDescent="0.2">
      <c r="A1841">
        <v>18</v>
      </c>
      <c r="B1841">
        <v>1</v>
      </c>
      <c r="C1841">
        <v>852</v>
      </c>
      <c r="E1841" t="s">
        <v>141</v>
      </c>
      <c r="F1841" t="s">
        <v>142</v>
      </c>
      <c r="G1841" t="s">
        <v>282</v>
      </c>
      <c r="H1841" t="s">
        <v>143</v>
      </c>
      <c r="I1841">
        <f>I1840*J1841</f>
        <v>721.93949999999995</v>
      </c>
      <c r="J1841">
        <v>135</v>
      </c>
      <c r="K1841">
        <v>135</v>
      </c>
      <c r="O1841">
        <f t="shared" si="1619"/>
        <v>190191.33</v>
      </c>
      <c r="P1841">
        <f t="shared" si="1620"/>
        <v>190191.33</v>
      </c>
      <c r="Q1841">
        <f>(ROUND((ROUND(((ET1841)*AV1841*I1841),2)*BB1841),2)+ROUND((ROUND(((AE1841-(EU1841))*AV1841*I1841),2)*BS1841),2))</f>
        <v>0</v>
      </c>
      <c r="R1841">
        <f t="shared" si="1622"/>
        <v>0</v>
      </c>
      <c r="S1841">
        <f t="shared" si="1623"/>
        <v>0</v>
      </c>
      <c r="T1841">
        <f t="shared" si="1624"/>
        <v>0</v>
      </c>
      <c r="U1841">
        <f t="shared" si="1625"/>
        <v>0</v>
      </c>
      <c r="V1841">
        <f t="shared" si="1626"/>
        <v>0</v>
      </c>
      <c r="W1841">
        <f t="shared" si="1627"/>
        <v>0</v>
      </c>
      <c r="X1841">
        <f t="shared" si="1628"/>
        <v>0</v>
      </c>
      <c r="Y1841">
        <f t="shared" si="1629"/>
        <v>0</v>
      </c>
      <c r="AA1841">
        <v>55282325</v>
      </c>
      <c r="AB1841">
        <f t="shared" si="1630"/>
        <v>25.09</v>
      </c>
      <c r="AC1841">
        <f t="shared" si="1631"/>
        <v>25.09</v>
      </c>
      <c r="AD1841">
        <f>ROUND((((ET1841)-(EU1841))+AE1841),6)</f>
        <v>0</v>
      </c>
      <c r="AE1841">
        <f>ROUND((EU1841),6)</f>
        <v>0</v>
      </c>
      <c r="AF1841">
        <f>ROUND((EV1841),6)</f>
        <v>0</v>
      </c>
      <c r="AG1841">
        <f t="shared" si="1634"/>
        <v>0</v>
      </c>
      <c r="AH1841">
        <f>(EW1841)</f>
        <v>0</v>
      </c>
      <c r="AI1841">
        <f>(EX1841)</f>
        <v>0</v>
      </c>
      <c r="AJ1841">
        <f t="shared" si="1636"/>
        <v>0</v>
      </c>
      <c r="AK1841">
        <v>25.09</v>
      </c>
      <c r="AL1841">
        <v>25.09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1</v>
      </c>
      <c r="AW1841">
        <v>1</v>
      </c>
      <c r="AZ1841">
        <v>1</v>
      </c>
      <c r="BA1841">
        <v>1</v>
      </c>
      <c r="BB1841">
        <v>1</v>
      </c>
      <c r="BC1841">
        <v>10.5</v>
      </c>
      <c r="BD1841" t="s">
        <v>3</v>
      </c>
      <c r="BE1841" t="s">
        <v>3</v>
      </c>
      <c r="BF1841" t="s">
        <v>3</v>
      </c>
      <c r="BG1841" t="s">
        <v>3</v>
      </c>
      <c r="BH1841">
        <v>3</v>
      </c>
      <c r="BI1841">
        <v>1</v>
      </c>
      <c r="BJ1841" t="s">
        <v>144</v>
      </c>
      <c r="BM1841">
        <v>96</v>
      </c>
      <c r="BN1841">
        <v>0</v>
      </c>
      <c r="BO1841" t="s">
        <v>142</v>
      </c>
      <c r="BP1841">
        <v>1</v>
      </c>
      <c r="BQ1841">
        <v>30</v>
      </c>
      <c r="BR1841">
        <v>0</v>
      </c>
      <c r="BS1841">
        <v>1</v>
      </c>
      <c r="BT1841">
        <v>1</v>
      </c>
      <c r="BU1841">
        <v>1</v>
      </c>
      <c r="BV1841">
        <v>1</v>
      </c>
      <c r="BW1841">
        <v>1</v>
      </c>
      <c r="BX1841">
        <v>1</v>
      </c>
      <c r="BY1841" t="s">
        <v>3</v>
      </c>
      <c r="BZ1841">
        <v>0</v>
      </c>
      <c r="CA1841">
        <v>0</v>
      </c>
      <c r="CB1841" t="s">
        <v>3</v>
      </c>
      <c r="CE1841">
        <v>30</v>
      </c>
      <c r="CF1841">
        <v>0</v>
      </c>
      <c r="CG1841">
        <v>0</v>
      </c>
      <c r="CM1841">
        <v>0</v>
      </c>
      <c r="CN1841" t="s">
        <v>3</v>
      </c>
      <c r="CO1841">
        <v>0</v>
      </c>
      <c r="CP1841">
        <f t="shared" si="1637"/>
        <v>190191.33</v>
      </c>
      <c r="CQ1841">
        <f t="shared" si="1638"/>
        <v>263.45</v>
      </c>
      <c r="CR1841">
        <f>(ROUND((ROUND(((ET1841)*AV1841*1),2)*BB1841),2)+ROUND((ROUND(((AE1841-(EU1841))*AV1841*1),2)*BS1841),2))</f>
        <v>0</v>
      </c>
      <c r="CS1841">
        <f t="shared" si="1640"/>
        <v>0</v>
      </c>
      <c r="CT1841">
        <f t="shared" si="1641"/>
        <v>0</v>
      </c>
      <c r="CU1841">
        <f t="shared" si="1642"/>
        <v>0</v>
      </c>
      <c r="CV1841">
        <f t="shared" si="1643"/>
        <v>0</v>
      </c>
      <c r="CW1841">
        <f t="shared" si="1644"/>
        <v>0</v>
      </c>
      <c r="CX1841">
        <f t="shared" si="1645"/>
        <v>0</v>
      </c>
      <c r="CY1841">
        <f t="shared" si="1646"/>
        <v>0</v>
      </c>
      <c r="CZ1841">
        <f t="shared" si="1647"/>
        <v>0</v>
      </c>
      <c r="DC1841" t="s">
        <v>3</v>
      </c>
      <c r="DD1841" t="s">
        <v>3</v>
      </c>
      <c r="DE1841" t="s">
        <v>3</v>
      </c>
      <c r="DF1841" t="s">
        <v>3</v>
      </c>
      <c r="DG1841" t="s">
        <v>3</v>
      </c>
      <c r="DH1841" t="s">
        <v>3</v>
      </c>
      <c r="DI1841" t="s">
        <v>3</v>
      </c>
      <c r="DJ1841" t="s">
        <v>3</v>
      </c>
      <c r="DK1841" t="s">
        <v>3</v>
      </c>
      <c r="DL1841" t="s">
        <v>3</v>
      </c>
      <c r="DM1841" t="s">
        <v>3</v>
      </c>
      <c r="DN1841">
        <v>104</v>
      </c>
      <c r="DO1841">
        <v>79</v>
      </c>
      <c r="DP1841">
        <v>1.087</v>
      </c>
      <c r="DQ1841">
        <v>1.0009999999999999</v>
      </c>
      <c r="DU1841">
        <v>1005</v>
      </c>
      <c r="DV1841" t="s">
        <v>143</v>
      </c>
      <c r="DW1841" t="s">
        <v>143</v>
      </c>
      <c r="DX1841">
        <v>1</v>
      </c>
      <c r="DZ1841" t="s">
        <v>3</v>
      </c>
      <c r="EA1841" t="s">
        <v>3</v>
      </c>
      <c r="EB1841" t="s">
        <v>3</v>
      </c>
      <c r="EC1841" t="s">
        <v>3</v>
      </c>
      <c r="EE1841">
        <v>54687522</v>
      </c>
      <c r="EF1841">
        <v>30</v>
      </c>
      <c r="EG1841" t="s">
        <v>137</v>
      </c>
      <c r="EH1841">
        <v>0</v>
      </c>
      <c r="EI1841" t="s">
        <v>3</v>
      </c>
      <c r="EJ1841">
        <v>1</v>
      </c>
      <c r="EK1841">
        <v>96</v>
      </c>
      <c r="EL1841" t="s">
        <v>138</v>
      </c>
      <c r="EM1841" t="s">
        <v>139</v>
      </c>
      <c r="EO1841" t="s">
        <v>3</v>
      </c>
      <c r="EQ1841">
        <v>0</v>
      </c>
      <c r="ER1841">
        <v>25.09</v>
      </c>
      <c r="ES1841">
        <v>25.09</v>
      </c>
      <c r="ET1841">
        <v>0</v>
      </c>
      <c r="EU1841">
        <v>0</v>
      </c>
      <c r="EV1841">
        <v>0</v>
      </c>
      <c r="EW1841">
        <v>0</v>
      </c>
      <c r="EX1841">
        <v>0</v>
      </c>
      <c r="FQ1841">
        <v>0</v>
      </c>
      <c r="FR1841">
        <f t="shared" si="1648"/>
        <v>0</v>
      </c>
      <c r="FS1841">
        <v>0</v>
      </c>
      <c r="FX1841">
        <v>104</v>
      </c>
      <c r="FY1841">
        <v>79</v>
      </c>
      <c r="GA1841" t="s">
        <v>3</v>
      </c>
      <c r="GD1841">
        <v>0</v>
      </c>
      <c r="GF1841">
        <v>-1420146113</v>
      </c>
      <c r="GG1841">
        <v>2</v>
      </c>
      <c r="GH1841">
        <v>1</v>
      </c>
      <c r="GI1841">
        <v>3</v>
      </c>
      <c r="GJ1841">
        <v>0</v>
      </c>
      <c r="GK1841">
        <f>ROUND(R1841*(R12)/100,2)</f>
        <v>0</v>
      </c>
      <c r="GL1841">
        <f t="shared" si="1649"/>
        <v>0</v>
      </c>
      <c r="GM1841">
        <f t="shared" si="1650"/>
        <v>190191.33</v>
      </c>
      <c r="GN1841">
        <f t="shared" si="1651"/>
        <v>190191.33</v>
      </c>
      <c r="GO1841">
        <f t="shared" si="1652"/>
        <v>0</v>
      </c>
      <c r="GP1841">
        <f t="shared" si="1653"/>
        <v>0</v>
      </c>
      <c r="GR1841">
        <v>0</v>
      </c>
      <c r="GS1841">
        <v>3</v>
      </c>
      <c r="GT1841">
        <v>0</v>
      </c>
      <c r="GU1841" t="s">
        <v>3</v>
      </c>
      <c r="GV1841">
        <f t="shared" si="1654"/>
        <v>0</v>
      </c>
      <c r="GW1841">
        <v>1</v>
      </c>
      <c r="GX1841">
        <f t="shared" si="1655"/>
        <v>0</v>
      </c>
      <c r="HA1841">
        <v>0</v>
      </c>
      <c r="HB1841">
        <v>0</v>
      </c>
      <c r="HC1841">
        <f t="shared" si="1656"/>
        <v>0</v>
      </c>
      <c r="HE1841" t="s">
        <v>3</v>
      </c>
      <c r="HF1841" t="s">
        <v>3</v>
      </c>
      <c r="HM1841" t="s">
        <v>3</v>
      </c>
      <c r="HN1841" t="s">
        <v>3</v>
      </c>
      <c r="HO1841" t="s">
        <v>3</v>
      </c>
      <c r="HP1841" t="s">
        <v>3</v>
      </c>
      <c r="HQ1841" t="s">
        <v>3</v>
      </c>
      <c r="IK1841">
        <v>0</v>
      </c>
    </row>
    <row r="1842" spans="1:245" x14ac:dyDescent="0.2">
      <c r="A1842">
        <v>18</v>
      </c>
      <c r="B1842">
        <v>1</v>
      </c>
      <c r="C1842">
        <v>853</v>
      </c>
      <c r="E1842" t="s">
        <v>145</v>
      </c>
      <c r="F1842" t="s">
        <v>146</v>
      </c>
      <c r="G1842" t="s">
        <v>283</v>
      </c>
      <c r="H1842" t="s">
        <v>143</v>
      </c>
      <c r="I1842">
        <f>I1840*J1842</f>
        <v>707.50071000000003</v>
      </c>
      <c r="J1842">
        <v>132.30000000000001</v>
      </c>
      <c r="K1842">
        <v>132.30000000000001</v>
      </c>
      <c r="O1842">
        <f t="shared" si="1619"/>
        <v>175222.78</v>
      </c>
      <c r="P1842">
        <f t="shared" si="1620"/>
        <v>175222.78</v>
      </c>
      <c r="Q1842">
        <f>(ROUND((ROUND(((ET1842)*AV1842*I1842),2)*BB1842),2)+ROUND((ROUND(((AE1842-(EU1842))*AV1842*I1842),2)*BS1842),2))</f>
        <v>0</v>
      </c>
      <c r="R1842">
        <f t="shared" si="1622"/>
        <v>0</v>
      </c>
      <c r="S1842">
        <f t="shared" si="1623"/>
        <v>0</v>
      </c>
      <c r="T1842">
        <f t="shared" si="1624"/>
        <v>0</v>
      </c>
      <c r="U1842">
        <f t="shared" si="1625"/>
        <v>0</v>
      </c>
      <c r="V1842">
        <f t="shared" si="1626"/>
        <v>0</v>
      </c>
      <c r="W1842">
        <f t="shared" si="1627"/>
        <v>0</v>
      </c>
      <c r="X1842">
        <f t="shared" si="1628"/>
        <v>0</v>
      </c>
      <c r="Y1842">
        <f t="shared" si="1629"/>
        <v>0</v>
      </c>
      <c r="AA1842">
        <v>55282325</v>
      </c>
      <c r="AB1842">
        <f t="shared" si="1630"/>
        <v>23.06</v>
      </c>
      <c r="AC1842">
        <f t="shared" si="1631"/>
        <v>23.06</v>
      </c>
      <c r="AD1842">
        <f>ROUND((((ET1842)-(EU1842))+AE1842),6)</f>
        <v>0</v>
      </c>
      <c r="AE1842">
        <f>ROUND((EU1842),6)</f>
        <v>0</v>
      </c>
      <c r="AF1842">
        <f>ROUND((EV1842),6)</f>
        <v>0</v>
      </c>
      <c r="AG1842">
        <f t="shared" si="1634"/>
        <v>0</v>
      </c>
      <c r="AH1842">
        <f>(EW1842)</f>
        <v>0</v>
      </c>
      <c r="AI1842">
        <f>(EX1842)</f>
        <v>0</v>
      </c>
      <c r="AJ1842">
        <f t="shared" si="1636"/>
        <v>0</v>
      </c>
      <c r="AK1842">
        <v>23.06</v>
      </c>
      <c r="AL1842">
        <v>23.06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1</v>
      </c>
      <c r="AW1842">
        <v>1</v>
      </c>
      <c r="AZ1842">
        <v>1</v>
      </c>
      <c r="BA1842">
        <v>1</v>
      </c>
      <c r="BB1842">
        <v>1</v>
      </c>
      <c r="BC1842">
        <v>10.74</v>
      </c>
      <c r="BD1842" t="s">
        <v>3</v>
      </c>
      <c r="BE1842" t="s">
        <v>3</v>
      </c>
      <c r="BF1842" t="s">
        <v>3</v>
      </c>
      <c r="BG1842" t="s">
        <v>3</v>
      </c>
      <c r="BH1842">
        <v>3</v>
      </c>
      <c r="BI1842">
        <v>1</v>
      </c>
      <c r="BJ1842" t="s">
        <v>147</v>
      </c>
      <c r="BM1842">
        <v>96</v>
      </c>
      <c r="BN1842">
        <v>0</v>
      </c>
      <c r="BO1842" t="s">
        <v>146</v>
      </c>
      <c r="BP1842">
        <v>1</v>
      </c>
      <c r="BQ1842">
        <v>30</v>
      </c>
      <c r="BR1842">
        <v>0</v>
      </c>
      <c r="BS1842">
        <v>1</v>
      </c>
      <c r="BT1842">
        <v>1</v>
      </c>
      <c r="BU1842">
        <v>1</v>
      </c>
      <c r="BV1842">
        <v>1</v>
      </c>
      <c r="BW1842">
        <v>1</v>
      </c>
      <c r="BX1842">
        <v>1</v>
      </c>
      <c r="BY1842" t="s">
        <v>3</v>
      </c>
      <c r="BZ1842">
        <v>0</v>
      </c>
      <c r="CA1842">
        <v>0</v>
      </c>
      <c r="CB1842" t="s">
        <v>3</v>
      </c>
      <c r="CE1842">
        <v>30</v>
      </c>
      <c r="CF1842">
        <v>0</v>
      </c>
      <c r="CG1842">
        <v>0</v>
      </c>
      <c r="CM1842">
        <v>0</v>
      </c>
      <c r="CN1842" t="s">
        <v>3</v>
      </c>
      <c r="CO1842">
        <v>0</v>
      </c>
      <c r="CP1842">
        <f t="shared" si="1637"/>
        <v>175222.78</v>
      </c>
      <c r="CQ1842">
        <f t="shared" si="1638"/>
        <v>247.66</v>
      </c>
      <c r="CR1842">
        <f>(ROUND((ROUND(((ET1842)*AV1842*1),2)*BB1842),2)+ROUND((ROUND(((AE1842-(EU1842))*AV1842*1),2)*BS1842),2))</f>
        <v>0</v>
      </c>
      <c r="CS1842">
        <f t="shared" si="1640"/>
        <v>0</v>
      </c>
      <c r="CT1842">
        <f t="shared" si="1641"/>
        <v>0</v>
      </c>
      <c r="CU1842">
        <f t="shared" si="1642"/>
        <v>0</v>
      </c>
      <c r="CV1842">
        <f t="shared" si="1643"/>
        <v>0</v>
      </c>
      <c r="CW1842">
        <f t="shared" si="1644"/>
        <v>0</v>
      </c>
      <c r="CX1842">
        <f t="shared" si="1645"/>
        <v>0</v>
      </c>
      <c r="CY1842">
        <f t="shared" si="1646"/>
        <v>0</v>
      </c>
      <c r="CZ1842">
        <f t="shared" si="1647"/>
        <v>0</v>
      </c>
      <c r="DC1842" t="s">
        <v>3</v>
      </c>
      <c r="DD1842" t="s">
        <v>3</v>
      </c>
      <c r="DE1842" t="s">
        <v>3</v>
      </c>
      <c r="DF1842" t="s">
        <v>3</v>
      </c>
      <c r="DG1842" t="s">
        <v>3</v>
      </c>
      <c r="DH1842" t="s">
        <v>3</v>
      </c>
      <c r="DI1842" t="s">
        <v>3</v>
      </c>
      <c r="DJ1842" t="s">
        <v>3</v>
      </c>
      <c r="DK1842" t="s">
        <v>3</v>
      </c>
      <c r="DL1842" t="s">
        <v>3</v>
      </c>
      <c r="DM1842" t="s">
        <v>3</v>
      </c>
      <c r="DN1842">
        <v>104</v>
      </c>
      <c r="DO1842">
        <v>79</v>
      </c>
      <c r="DP1842">
        <v>1.087</v>
      </c>
      <c r="DQ1842">
        <v>1.0009999999999999</v>
      </c>
      <c r="DU1842">
        <v>1005</v>
      </c>
      <c r="DV1842" t="s">
        <v>143</v>
      </c>
      <c r="DW1842" t="s">
        <v>143</v>
      </c>
      <c r="DX1842">
        <v>1</v>
      </c>
      <c r="DZ1842" t="s">
        <v>3</v>
      </c>
      <c r="EA1842" t="s">
        <v>3</v>
      </c>
      <c r="EB1842" t="s">
        <v>3</v>
      </c>
      <c r="EC1842" t="s">
        <v>3</v>
      </c>
      <c r="EE1842">
        <v>54687522</v>
      </c>
      <c r="EF1842">
        <v>30</v>
      </c>
      <c r="EG1842" t="s">
        <v>137</v>
      </c>
      <c r="EH1842">
        <v>0</v>
      </c>
      <c r="EI1842" t="s">
        <v>3</v>
      </c>
      <c r="EJ1842">
        <v>1</v>
      </c>
      <c r="EK1842">
        <v>96</v>
      </c>
      <c r="EL1842" t="s">
        <v>138</v>
      </c>
      <c r="EM1842" t="s">
        <v>139</v>
      </c>
      <c r="EO1842" t="s">
        <v>3</v>
      </c>
      <c r="EQ1842">
        <v>0</v>
      </c>
      <c r="ER1842">
        <v>23.06</v>
      </c>
      <c r="ES1842">
        <v>23.06</v>
      </c>
      <c r="ET1842">
        <v>0</v>
      </c>
      <c r="EU1842">
        <v>0</v>
      </c>
      <c r="EV1842">
        <v>0</v>
      </c>
      <c r="EW1842">
        <v>0</v>
      </c>
      <c r="EX1842">
        <v>0</v>
      </c>
      <c r="FQ1842">
        <v>0</v>
      </c>
      <c r="FR1842">
        <f t="shared" si="1648"/>
        <v>0</v>
      </c>
      <c r="FS1842">
        <v>0</v>
      </c>
      <c r="FX1842">
        <v>104</v>
      </c>
      <c r="FY1842">
        <v>79</v>
      </c>
      <c r="GA1842" t="s">
        <v>3</v>
      </c>
      <c r="GD1842">
        <v>0</v>
      </c>
      <c r="GF1842">
        <v>-1577770690</v>
      </c>
      <c r="GG1842">
        <v>2</v>
      </c>
      <c r="GH1842">
        <v>1</v>
      </c>
      <c r="GI1842">
        <v>3</v>
      </c>
      <c r="GJ1842">
        <v>0</v>
      </c>
      <c r="GK1842">
        <f>ROUND(R1842*(R12)/100,2)</f>
        <v>0</v>
      </c>
      <c r="GL1842">
        <f t="shared" si="1649"/>
        <v>0</v>
      </c>
      <c r="GM1842">
        <f t="shared" si="1650"/>
        <v>175222.78</v>
      </c>
      <c r="GN1842">
        <f t="shared" si="1651"/>
        <v>175222.78</v>
      </c>
      <c r="GO1842">
        <f t="shared" si="1652"/>
        <v>0</v>
      </c>
      <c r="GP1842">
        <f t="shared" si="1653"/>
        <v>0</v>
      </c>
      <c r="GR1842">
        <v>0</v>
      </c>
      <c r="GS1842">
        <v>3</v>
      </c>
      <c r="GT1842">
        <v>0</v>
      </c>
      <c r="GU1842" t="s">
        <v>3</v>
      </c>
      <c r="GV1842">
        <f t="shared" si="1654"/>
        <v>0</v>
      </c>
      <c r="GW1842">
        <v>1</v>
      </c>
      <c r="GX1842">
        <f t="shared" si="1655"/>
        <v>0</v>
      </c>
      <c r="HA1842">
        <v>0</v>
      </c>
      <c r="HB1842">
        <v>0</v>
      </c>
      <c r="HC1842">
        <f t="shared" si="1656"/>
        <v>0</v>
      </c>
      <c r="HE1842" t="s">
        <v>3</v>
      </c>
      <c r="HF1842" t="s">
        <v>3</v>
      </c>
      <c r="HM1842" t="s">
        <v>3</v>
      </c>
      <c r="HN1842" t="s">
        <v>3</v>
      </c>
      <c r="HO1842" t="s">
        <v>3</v>
      </c>
      <c r="HP1842" t="s">
        <v>3</v>
      </c>
      <c r="HQ1842" t="s">
        <v>3</v>
      </c>
      <c r="IK1842">
        <v>0</v>
      </c>
    </row>
    <row r="1843" spans="1:245" x14ac:dyDescent="0.2">
      <c r="A1843">
        <v>17</v>
      </c>
      <c r="B1843">
        <v>1</v>
      </c>
      <c r="C1843">
        <f>ROW(SmtRes!A867)</f>
        <v>867</v>
      </c>
      <c r="D1843">
        <f>ROW(EtalonRes!A918)</f>
        <v>918</v>
      </c>
      <c r="E1843" t="s">
        <v>148</v>
      </c>
      <c r="F1843" t="s">
        <v>149</v>
      </c>
      <c r="G1843" t="s">
        <v>150</v>
      </c>
      <c r="H1843" t="s">
        <v>22</v>
      </c>
      <c r="I1843">
        <f>ROUND(2.05/100,9)</f>
        <v>2.0500000000000001E-2</v>
      </c>
      <c r="J1843">
        <v>0</v>
      </c>
      <c r="K1843">
        <f>ROUND(2.05/100,9)</f>
        <v>2.0500000000000001E-2</v>
      </c>
      <c r="O1843">
        <f t="shared" si="1619"/>
        <v>914.07</v>
      </c>
      <c r="P1843">
        <f t="shared" si="1620"/>
        <v>288.05</v>
      </c>
      <c r="Q1843">
        <f>(ROUND((ROUND((((ET1843*1.25))*AV1843*I1843),2)*BB1843),2)+ROUND((ROUND(((AE1843-((EU1843*1.25)))*AV1843*I1843),2)*BS1843),2))</f>
        <v>12.19</v>
      </c>
      <c r="R1843">
        <f t="shared" si="1622"/>
        <v>5.54</v>
      </c>
      <c r="S1843">
        <f t="shared" si="1623"/>
        <v>613.83000000000004</v>
      </c>
      <c r="T1843">
        <f t="shared" si="1624"/>
        <v>0</v>
      </c>
      <c r="U1843">
        <f t="shared" si="1625"/>
        <v>2.0038749999999999</v>
      </c>
      <c r="V1843">
        <f t="shared" si="1626"/>
        <v>0</v>
      </c>
      <c r="W1843">
        <f t="shared" si="1627"/>
        <v>0</v>
      </c>
      <c r="X1843">
        <f t="shared" si="1628"/>
        <v>534.03</v>
      </c>
      <c r="Y1843">
        <f t="shared" si="1629"/>
        <v>251.67</v>
      </c>
      <c r="AA1843">
        <v>55282325</v>
      </c>
      <c r="AB1843">
        <f t="shared" si="1630"/>
        <v>8404.3474999999999</v>
      </c>
      <c r="AC1843">
        <f t="shared" si="1631"/>
        <v>7205.92</v>
      </c>
      <c r="AD1843">
        <f>ROUND(((((ET1843*1.25))-((EU1843*1.25)))+AE1843),6)</f>
        <v>63.55</v>
      </c>
      <c r="AE1843">
        <f>ROUND(((EU1843*1.25)),6)</f>
        <v>10.012499999999999</v>
      </c>
      <c r="AF1843">
        <f>ROUND(((EV1843*1.15)),6)</f>
        <v>1134.8775000000001</v>
      </c>
      <c r="AG1843">
        <f t="shared" si="1634"/>
        <v>0</v>
      </c>
      <c r="AH1843">
        <f>((EW1843*1.15))</f>
        <v>97.749999999999986</v>
      </c>
      <c r="AI1843">
        <f>((EX1843*1.25))</f>
        <v>0</v>
      </c>
      <c r="AJ1843">
        <f t="shared" si="1636"/>
        <v>0</v>
      </c>
      <c r="AK1843">
        <v>8243.6200000000008</v>
      </c>
      <c r="AL1843">
        <v>7205.92</v>
      </c>
      <c r="AM1843">
        <v>50.84</v>
      </c>
      <c r="AN1843">
        <v>8.01</v>
      </c>
      <c r="AO1843">
        <v>986.85</v>
      </c>
      <c r="AP1843">
        <v>0</v>
      </c>
      <c r="AQ1843">
        <v>85</v>
      </c>
      <c r="AR1843">
        <v>0</v>
      </c>
      <c r="AS1843">
        <v>0</v>
      </c>
      <c r="AT1843">
        <v>87</v>
      </c>
      <c r="AU1843">
        <v>41</v>
      </c>
      <c r="AV1843">
        <v>1</v>
      </c>
      <c r="AW1843">
        <v>1</v>
      </c>
      <c r="AZ1843">
        <v>1</v>
      </c>
      <c r="BA1843">
        <v>26.39</v>
      </c>
      <c r="BB1843">
        <v>9.3800000000000008</v>
      </c>
      <c r="BC1843">
        <v>1.95</v>
      </c>
      <c r="BD1843" t="s">
        <v>3</v>
      </c>
      <c r="BE1843" t="s">
        <v>3</v>
      </c>
      <c r="BF1843" t="s">
        <v>3</v>
      </c>
      <c r="BG1843" t="s">
        <v>3</v>
      </c>
      <c r="BH1843">
        <v>0</v>
      </c>
      <c r="BI1843">
        <v>1</v>
      </c>
      <c r="BJ1843" t="s">
        <v>151</v>
      </c>
      <c r="BM1843">
        <v>96</v>
      </c>
      <c r="BN1843">
        <v>0</v>
      </c>
      <c r="BO1843" t="s">
        <v>149</v>
      </c>
      <c r="BP1843">
        <v>1</v>
      </c>
      <c r="BQ1843">
        <v>30</v>
      </c>
      <c r="BR1843">
        <v>0</v>
      </c>
      <c r="BS1843">
        <v>26.39</v>
      </c>
      <c r="BT1843">
        <v>1</v>
      </c>
      <c r="BU1843">
        <v>1</v>
      </c>
      <c r="BV1843">
        <v>1</v>
      </c>
      <c r="BW1843">
        <v>1</v>
      </c>
      <c r="BX1843">
        <v>1</v>
      </c>
      <c r="BY1843" t="s">
        <v>3</v>
      </c>
      <c r="BZ1843">
        <v>87</v>
      </c>
      <c r="CA1843">
        <v>41</v>
      </c>
      <c r="CB1843" t="s">
        <v>3</v>
      </c>
      <c r="CE1843">
        <v>30</v>
      </c>
      <c r="CF1843">
        <v>0</v>
      </c>
      <c r="CG1843">
        <v>0</v>
      </c>
      <c r="CM1843">
        <v>0</v>
      </c>
      <c r="CN1843" t="s">
        <v>134</v>
      </c>
      <c r="CO1843">
        <v>0</v>
      </c>
      <c r="CP1843">
        <f t="shared" si="1637"/>
        <v>914.07</v>
      </c>
      <c r="CQ1843">
        <f t="shared" si="1638"/>
        <v>14051.54</v>
      </c>
      <c r="CR1843">
        <f>(ROUND((ROUND((((ET1843*1.25))*AV1843*1),2)*BB1843),2)+ROUND((ROUND(((AE1843-((EU1843*1.25)))*AV1843*1),2)*BS1843),2))</f>
        <v>596.1</v>
      </c>
      <c r="CS1843">
        <f t="shared" si="1640"/>
        <v>264.16000000000003</v>
      </c>
      <c r="CT1843">
        <f t="shared" si="1641"/>
        <v>29949.48</v>
      </c>
      <c r="CU1843">
        <f t="shared" si="1642"/>
        <v>0</v>
      </c>
      <c r="CV1843">
        <f t="shared" si="1643"/>
        <v>97.749999999999986</v>
      </c>
      <c r="CW1843">
        <f t="shared" si="1644"/>
        <v>0</v>
      </c>
      <c r="CX1843">
        <f t="shared" si="1645"/>
        <v>0</v>
      </c>
      <c r="CY1843">
        <f t="shared" si="1646"/>
        <v>534.03210000000001</v>
      </c>
      <c r="CZ1843">
        <f t="shared" si="1647"/>
        <v>251.6703</v>
      </c>
      <c r="DC1843" t="s">
        <v>3</v>
      </c>
      <c r="DD1843" t="s">
        <v>3</v>
      </c>
      <c r="DE1843" t="s">
        <v>135</v>
      </c>
      <c r="DF1843" t="s">
        <v>135</v>
      </c>
      <c r="DG1843" t="s">
        <v>136</v>
      </c>
      <c r="DH1843" t="s">
        <v>3</v>
      </c>
      <c r="DI1843" t="s">
        <v>136</v>
      </c>
      <c r="DJ1843" t="s">
        <v>135</v>
      </c>
      <c r="DK1843" t="s">
        <v>3</v>
      </c>
      <c r="DL1843" t="s">
        <v>3</v>
      </c>
      <c r="DM1843" t="s">
        <v>3</v>
      </c>
      <c r="DN1843">
        <v>104</v>
      </c>
      <c r="DO1843">
        <v>79</v>
      </c>
      <c r="DP1843">
        <v>1.087</v>
      </c>
      <c r="DQ1843">
        <v>1.0009999999999999</v>
      </c>
      <c r="DU1843">
        <v>1005</v>
      </c>
      <c r="DV1843" t="s">
        <v>22</v>
      </c>
      <c r="DW1843" t="s">
        <v>22</v>
      </c>
      <c r="DX1843">
        <v>100</v>
      </c>
      <c r="DZ1843" t="s">
        <v>3</v>
      </c>
      <c r="EA1843" t="s">
        <v>3</v>
      </c>
      <c r="EB1843" t="s">
        <v>3</v>
      </c>
      <c r="EC1843" t="s">
        <v>3</v>
      </c>
      <c r="EE1843">
        <v>54687522</v>
      </c>
      <c r="EF1843">
        <v>30</v>
      </c>
      <c r="EG1843" t="s">
        <v>137</v>
      </c>
      <c r="EH1843">
        <v>0</v>
      </c>
      <c r="EI1843" t="s">
        <v>3</v>
      </c>
      <c r="EJ1843">
        <v>1</v>
      </c>
      <c r="EK1843">
        <v>96</v>
      </c>
      <c r="EL1843" t="s">
        <v>138</v>
      </c>
      <c r="EM1843" t="s">
        <v>139</v>
      </c>
      <c r="EO1843" t="s">
        <v>140</v>
      </c>
      <c r="EQ1843">
        <v>0</v>
      </c>
      <c r="ER1843">
        <v>8243.6200000000008</v>
      </c>
      <c r="ES1843">
        <v>7205.92</v>
      </c>
      <c r="ET1843">
        <v>50.84</v>
      </c>
      <c r="EU1843">
        <v>8.01</v>
      </c>
      <c r="EV1843">
        <v>986.85</v>
      </c>
      <c r="EW1843">
        <v>85</v>
      </c>
      <c r="EX1843">
        <v>0</v>
      </c>
      <c r="EY1843">
        <v>0</v>
      </c>
      <c r="FQ1843">
        <v>0</v>
      </c>
      <c r="FR1843">
        <f t="shared" si="1648"/>
        <v>0</v>
      </c>
      <c r="FS1843">
        <v>0</v>
      </c>
      <c r="FX1843">
        <v>104</v>
      </c>
      <c r="FY1843">
        <v>79</v>
      </c>
      <c r="GA1843" t="s">
        <v>3</v>
      </c>
      <c r="GD1843">
        <v>0</v>
      </c>
      <c r="GF1843">
        <v>-191319278</v>
      </c>
      <c r="GG1843">
        <v>2</v>
      </c>
      <c r="GH1843">
        <v>1</v>
      </c>
      <c r="GI1843">
        <v>3</v>
      </c>
      <c r="GJ1843">
        <v>0</v>
      </c>
      <c r="GK1843">
        <f>ROUND(R1843*(R12)/100,2)</f>
        <v>8.86</v>
      </c>
      <c r="GL1843">
        <f t="shared" si="1649"/>
        <v>0</v>
      </c>
      <c r="GM1843">
        <f t="shared" si="1650"/>
        <v>1708.63</v>
      </c>
      <c r="GN1843">
        <f t="shared" si="1651"/>
        <v>1708.63</v>
      </c>
      <c r="GO1843">
        <f t="shared" si="1652"/>
        <v>0</v>
      </c>
      <c r="GP1843">
        <f t="shared" si="1653"/>
        <v>0</v>
      </c>
      <c r="GR1843">
        <v>0</v>
      </c>
      <c r="GS1843">
        <v>3</v>
      </c>
      <c r="GT1843">
        <v>0</v>
      </c>
      <c r="GU1843" t="s">
        <v>3</v>
      </c>
      <c r="GV1843">
        <f t="shared" si="1654"/>
        <v>0</v>
      </c>
      <c r="GW1843">
        <v>1</v>
      </c>
      <c r="GX1843">
        <f t="shared" si="1655"/>
        <v>0</v>
      </c>
      <c r="HA1843">
        <v>0</v>
      </c>
      <c r="HB1843">
        <v>0</v>
      </c>
      <c r="HC1843">
        <f t="shared" si="1656"/>
        <v>0</v>
      </c>
      <c r="HE1843" t="s">
        <v>3</v>
      </c>
      <c r="HF1843" t="s">
        <v>3</v>
      </c>
      <c r="HM1843" t="s">
        <v>3</v>
      </c>
      <c r="HN1843" t="s">
        <v>3</v>
      </c>
      <c r="HO1843" t="s">
        <v>3</v>
      </c>
      <c r="HP1843" t="s">
        <v>3</v>
      </c>
      <c r="HQ1843" t="s">
        <v>3</v>
      </c>
      <c r="IK1843">
        <v>0</v>
      </c>
    </row>
    <row r="1844" spans="1:245" x14ac:dyDescent="0.2">
      <c r="A1844">
        <v>18</v>
      </c>
      <c r="B1844">
        <v>1</v>
      </c>
      <c r="C1844">
        <v>862</v>
      </c>
      <c r="E1844" t="s">
        <v>152</v>
      </c>
      <c r="F1844" t="s">
        <v>142</v>
      </c>
      <c r="G1844" t="s">
        <v>282</v>
      </c>
      <c r="H1844" t="s">
        <v>143</v>
      </c>
      <c r="I1844">
        <f>I1843*J1844</f>
        <v>2.7681150000000003</v>
      </c>
      <c r="J1844">
        <v>135.03</v>
      </c>
      <c r="K1844">
        <v>135.03</v>
      </c>
      <c r="O1844">
        <f t="shared" si="1619"/>
        <v>729.23</v>
      </c>
      <c r="P1844">
        <f t="shared" si="1620"/>
        <v>729.23</v>
      </c>
      <c r="Q1844">
        <f>(ROUND((ROUND(((ET1844)*AV1844*I1844),2)*BB1844),2)+ROUND((ROUND(((AE1844-(EU1844))*AV1844*I1844),2)*BS1844),2))</f>
        <v>0</v>
      </c>
      <c r="R1844">
        <f t="shared" si="1622"/>
        <v>0</v>
      </c>
      <c r="S1844">
        <f t="shared" si="1623"/>
        <v>0</v>
      </c>
      <c r="T1844">
        <f t="shared" si="1624"/>
        <v>0</v>
      </c>
      <c r="U1844">
        <f t="shared" si="1625"/>
        <v>0</v>
      </c>
      <c r="V1844">
        <f t="shared" si="1626"/>
        <v>0</v>
      </c>
      <c r="W1844">
        <f t="shared" si="1627"/>
        <v>0</v>
      </c>
      <c r="X1844">
        <f t="shared" si="1628"/>
        <v>0</v>
      </c>
      <c r="Y1844">
        <f t="shared" si="1629"/>
        <v>0</v>
      </c>
      <c r="AA1844">
        <v>55282325</v>
      </c>
      <c r="AB1844">
        <f t="shared" si="1630"/>
        <v>25.09</v>
      </c>
      <c r="AC1844">
        <f t="shared" si="1631"/>
        <v>25.09</v>
      </c>
      <c r="AD1844">
        <f>ROUND((((ET1844)-(EU1844))+AE1844),6)</f>
        <v>0</v>
      </c>
      <c r="AE1844">
        <f>ROUND((EU1844),6)</f>
        <v>0</v>
      </c>
      <c r="AF1844">
        <f>ROUND((EV1844),6)</f>
        <v>0</v>
      </c>
      <c r="AG1844">
        <f t="shared" si="1634"/>
        <v>0</v>
      </c>
      <c r="AH1844">
        <f>(EW1844)</f>
        <v>0</v>
      </c>
      <c r="AI1844">
        <f>(EX1844)</f>
        <v>0</v>
      </c>
      <c r="AJ1844">
        <f t="shared" si="1636"/>
        <v>0</v>
      </c>
      <c r="AK1844">
        <v>25.09</v>
      </c>
      <c r="AL1844">
        <v>25.09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1</v>
      </c>
      <c r="AW1844">
        <v>1</v>
      </c>
      <c r="AZ1844">
        <v>1</v>
      </c>
      <c r="BA1844">
        <v>1</v>
      </c>
      <c r="BB1844">
        <v>1</v>
      </c>
      <c r="BC1844">
        <v>10.5</v>
      </c>
      <c r="BD1844" t="s">
        <v>3</v>
      </c>
      <c r="BE1844" t="s">
        <v>3</v>
      </c>
      <c r="BF1844" t="s">
        <v>3</v>
      </c>
      <c r="BG1844" t="s">
        <v>3</v>
      </c>
      <c r="BH1844">
        <v>3</v>
      </c>
      <c r="BI1844">
        <v>1</v>
      </c>
      <c r="BJ1844" t="s">
        <v>144</v>
      </c>
      <c r="BM1844">
        <v>96</v>
      </c>
      <c r="BN1844">
        <v>0</v>
      </c>
      <c r="BO1844" t="s">
        <v>142</v>
      </c>
      <c r="BP1844">
        <v>1</v>
      </c>
      <c r="BQ1844">
        <v>30</v>
      </c>
      <c r="BR1844">
        <v>0</v>
      </c>
      <c r="BS1844">
        <v>1</v>
      </c>
      <c r="BT1844">
        <v>1</v>
      </c>
      <c r="BU1844">
        <v>1</v>
      </c>
      <c r="BV1844">
        <v>1</v>
      </c>
      <c r="BW1844">
        <v>1</v>
      </c>
      <c r="BX1844">
        <v>1</v>
      </c>
      <c r="BY1844" t="s">
        <v>3</v>
      </c>
      <c r="BZ1844">
        <v>0</v>
      </c>
      <c r="CA1844">
        <v>0</v>
      </c>
      <c r="CB1844" t="s">
        <v>3</v>
      </c>
      <c r="CE1844">
        <v>30</v>
      </c>
      <c r="CF1844">
        <v>0</v>
      </c>
      <c r="CG1844">
        <v>0</v>
      </c>
      <c r="CM1844">
        <v>0</v>
      </c>
      <c r="CN1844" t="s">
        <v>3</v>
      </c>
      <c r="CO1844">
        <v>0</v>
      </c>
      <c r="CP1844">
        <f t="shared" si="1637"/>
        <v>729.23</v>
      </c>
      <c r="CQ1844">
        <f t="shared" si="1638"/>
        <v>263.45</v>
      </c>
      <c r="CR1844">
        <f>(ROUND((ROUND(((ET1844)*AV1844*1),2)*BB1844),2)+ROUND((ROUND(((AE1844-(EU1844))*AV1844*1),2)*BS1844),2))</f>
        <v>0</v>
      </c>
      <c r="CS1844">
        <f t="shared" si="1640"/>
        <v>0</v>
      </c>
      <c r="CT1844">
        <f t="shared" si="1641"/>
        <v>0</v>
      </c>
      <c r="CU1844">
        <f t="shared" si="1642"/>
        <v>0</v>
      </c>
      <c r="CV1844">
        <f t="shared" si="1643"/>
        <v>0</v>
      </c>
      <c r="CW1844">
        <f t="shared" si="1644"/>
        <v>0</v>
      </c>
      <c r="CX1844">
        <f t="shared" si="1645"/>
        <v>0</v>
      </c>
      <c r="CY1844">
        <f t="shared" si="1646"/>
        <v>0</v>
      </c>
      <c r="CZ1844">
        <f t="shared" si="1647"/>
        <v>0</v>
      </c>
      <c r="DC1844" t="s">
        <v>3</v>
      </c>
      <c r="DD1844" t="s">
        <v>3</v>
      </c>
      <c r="DE1844" t="s">
        <v>3</v>
      </c>
      <c r="DF1844" t="s">
        <v>3</v>
      </c>
      <c r="DG1844" t="s">
        <v>3</v>
      </c>
      <c r="DH1844" t="s">
        <v>3</v>
      </c>
      <c r="DI1844" t="s">
        <v>3</v>
      </c>
      <c r="DJ1844" t="s">
        <v>3</v>
      </c>
      <c r="DK1844" t="s">
        <v>3</v>
      </c>
      <c r="DL1844" t="s">
        <v>3</v>
      </c>
      <c r="DM1844" t="s">
        <v>3</v>
      </c>
      <c r="DN1844">
        <v>104</v>
      </c>
      <c r="DO1844">
        <v>79</v>
      </c>
      <c r="DP1844">
        <v>1.087</v>
      </c>
      <c r="DQ1844">
        <v>1.0009999999999999</v>
      </c>
      <c r="DU1844">
        <v>1005</v>
      </c>
      <c r="DV1844" t="s">
        <v>143</v>
      </c>
      <c r="DW1844" t="s">
        <v>143</v>
      </c>
      <c r="DX1844">
        <v>1</v>
      </c>
      <c r="DZ1844" t="s">
        <v>3</v>
      </c>
      <c r="EA1844" t="s">
        <v>3</v>
      </c>
      <c r="EB1844" t="s">
        <v>3</v>
      </c>
      <c r="EC1844" t="s">
        <v>3</v>
      </c>
      <c r="EE1844">
        <v>54687522</v>
      </c>
      <c r="EF1844">
        <v>30</v>
      </c>
      <c r="EG1844" t="s">
        <v>137</v>
      </c>
      <c r="EH1844">
        <v>0</v>
      </c>
      <c r="EI1844" t="s">
        <v>3</v>
      </c>
      <c r="EJ1844">
        <v>1</v>
      </c>
      <c r="EK1844">
        <v>96</v>
      </c>
      <c r="EL1844" t="s">
        <v>138</v>
      </c>
      <c r="EM1844" t="s">
        <v>139</v>
      </c>
      <c r="EO1844" t="s">
        <v>3</v>
      </c>
      <c r="EQ1844">
        <v>0</v>
      </c>
      <c r="ER1844">
        <v>25.09</v>
      </c>
      <c r="ES1844">
        <v>25.09</v>
      </c>
      <c r="ET1844">
        <v>0</v>
      </c>
      <c r="EU1844">
        <v>0</v>
      </c>
      <c r="EV1844">
        <v>0</v>
      </c>
      <c r="EW1844">
        <v>0</v>
      </c>
      <c r="EX1844">
        <v>0</v>
      </c>
      <c r="FQ1844">
        <v>0</v>
      </c>
      <c r="FR1844">
        <f t="shared" si="1648"/>
        <v>0</v>
      </c>
      <c r="FS1844">
        <v>0</v>
      </c>
      <c r="FX1844">
        <v>104</v>
      </c>
      <c r="FY1844">
        <v>79</v>
      </c>
      <c r="GA1844" t="s">
        <v>3</v>
      </c>
      <c r="GD1844">
        <v>0</v>
      </c>
      <c r="GF1844">
        <v>-1420146113</v>
      </c>
      <c r="GG1844">
        <v>2</v>
      </c>
      <c r="GH1844">
        <v>1</v>
      </c>
      <c r="GI1844">
        <v>3</v>
      </c>
      <c r="GJ1844">
        <v>0</v>
      </c>
      <c r="GK1844">
        <f>ROUND(R1844*(R12)/100,2)</f>
        <v>0</v>
      </c>
      <c r="GL1844">
        <f t="shared" si="1649"/>
        <v>0</v>
      </c>
      <c r="GM1844">
        <f t="shared" si="1650"/>
        <v>729.23</v>
      </c>
      <c r="GN1844">
        <f t="shared" si="1651"/>
        <v>729.23</v>
      </c>
      <c r="GO1844">
        <f t="shared" si="1652"/>
        <v>0</v>
      </c>
      <c r="GP1844">
        <f t="shared" si="1653"/>
        <v>0</v>
      </c>
      <c r="GR1844">
        <v>0</v>
      </c>
      <c r="GS1844">
        <v>3</v>
      </c>
      <c r="GT1844">
        <v>0</v>
      </c>
      <c r="GU1844" t="s">
        <v>3</v>
      </c>
      <c r="GV1844">
        <f t="shared" si="1654"/>
        <v>0</v>
      </c>
      <c r="GW1844">
        <v>1</v>
      </c>
      <c r="GX1844">
        <f t="shared" si="1655"/>
        <v>0</v>
      </c>
      <c r="HA1844">
        <v>0</v>
      </c>
      <c r="HB1844">
        <v>0</v>
      </c>
      <c r="HC1844">
        <f t="shared" si="1656"/>
        <v>0</v>
      </c>
      <c r="HE1844" t="s">
        <v>3</v>
      </c>
      <c r="HF1844" t="s">
        <v>3</v>
      </c>
      <c r="HM1844" t="s">
        <v>3</v>
      </c>
      <c r="HN1844" t="s">
        <v>3</v>
      </c>
      <c r="HO1844" t="s">
        <v>3</v>
      </c>
      <c r="HP1844" t="s">
        <v>3</v>
      </c>
      <c r="HQ1844" t="s">
        <v>3</v>
      </c>
      <c r="IK1844">
        <v>0</v>
      </c>
    </row>
    <row r="1845" spans="1:245" x14ac:dyDescent="0.2">
      <c r="A1845">
        <v>18</v>
      </c>
      <c r="B1845">
        <v>1</v>
      </c>
      <c r="C1845">
        <v>863</v>
      </c>
      <c r="E1845" t="s">
        <v>153</v>
      </c>
      <c r="F1845" t="s">
        <v>146</v>
      </c>
      <c r="G1845" t="s">
        <v>283</v>
      </c>
      <c r="H1845" t="s">
        <v>143</v>
      </c>
      <c r="I1845">
        <f>I1843*J1845</f>
        <v>1.235535</v>
      </c>
      <c r="J1845">
        <v>60.27</v>
      </c>
      <c r="K1845">
        <v>60.27</v>
      </c>
      <c r="O1845">
        <f t="shared" si="1619"/>
        <v>305.98</v>
      </c>
      <c r="P1845">
        <f t="shared" si="1620"/>
        <v>305.98</v>
      </c>
      <c r="Q1845">
        <f>(ROUND((ROUND(((ET1845)*AV1845*I1845),2)*BB1845),2)+ROUND((ROUND(((AE1845-(EU1845))*AV1845*I1845),2)*BS1845),2))</f>
        <v>0</v>
      </c>
      <c r="R1845">
        <f t="shared" si="1622"/>
        <v>0</v>
      </c>
      <c r="S1845">
        <f t="shared" si="1623"/>
        <v>0</v>
      </c>
      <c r="T1845">
        <f t="shared" si="1624"/>
        <v>0</v>
      </c>
      <c r="U1845">
        <f t="shared" si="1625"/>
        <v>0</v>
      </c>
      <c r="V1845">
        <f t="shared" si="1626"/>
        <v>0</v>
      </c>
      <c r="W1845">
        <f t="shared" si="1627"/>
        <v>0</v>
      </c>
      <c r="X1845">
        <f t="shared" si="1628"/>
        <v>0</v>
      </c>
      <c r="Y1845">
        <f t="shared" si="1629"/>
        <v>0</v>
      </c>
      <c r="AA1845">
        <v>55282325</v>
      </c>
      <c r="AB1845">
        <f t="shared" si="1630"/>
        <v>23.06</v>
      </c>
      <c r="AC1845">
        <f t="shared" si="1631"/>
        <v>23.06</v>
      </c>
      <c r="AD1845">
        <f>ROUND((((ET1845)-(EU1845))+AE1845),6)</f>
        <v>0</v>
      </c>
      <c r="AE1845">
        <f>ROUND((EU1845),6)</f>
        <v>0</v>
      </c>
      <c r="AF1845">
        <f>ROUND((EV1845),6)</f>
        <v>0</v>
      </c>
      <c r="AG1845">
        <f t="shared" si="1634"/>
        <v>0</v>
      </c>
      <c r="AH1845">
        <f>(EW1845)</f>
        <v>0</v>
      </c>
      <c r="AI1845">
        <f>(EX1845)</f>
        <v>0</v>
      </c>
      <c r="AJ1845">
        <f t="shared" si="1636"/>
        <v>0</v>
      </c>
      <c r="AK1845">
        <v>23.06</v>
      </c>
      <c r="AL1845">
        <v>23.06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1</v>
      </c>
      <c r="AW1845">
        <v>1</v>
      </c>
      <c r="AZ1845">
        <v>1</v>
      </c>
      <c r="BA1845">
        <v>1</v>
      </c>
      <c r="BB1845">
        <v>1</v>
      </c>
      <c r="BC1845">
        <v>10.74</v>
      </c>
      <c r="BD1845" t="s">
        <v>3</v>
      </c>
      <c r="BE1845" t="s">
        <v>3</v>
      </c>
      <c r="BF1845" t="s">
        <v>3</v>
      </c>
      <c r="BG1845" t="s">
        <v>3</v>
      </c>
      <c r="BH1845">
        <v>3</v>
      </c>
      <c r="BI1845">
        <v>1</v>
      </c>
      <c r="BJ1845" t="s">
        <v>147</v>
      </c>
      <c r="BM1845">
        <v>96</v>
      </c>
      <c r="BN1845">
        <v>0</v>
      </c>
      <c r="BO1845" t="s">
        <v>146</v>
      </c>
      <c r="BP1845">
        <v>1</v>
      </c>
      <c r="BQ1845">
        <v>30</v>
      </c>
      <c r="BR1845">
        <v>0</v>
      </c>
      <c r="BS1845">
        <v>1</v>
      </c>
      <c r="BT1845">
        <v>1</v>
      </c>
      <c r="BU1845">
        <v>1</v>
      </c>
      <c r="BV1845">
        <v>1</v>
      </c>
      <c r="BW1845">
        <v>1</v>
      </c>
      <c r="BX1845">
        <v>1</v>
      </c>
      <c r="BY1845" t="s">
        <v>3</v>
      </c>
      <c r="BZ1845">
        <v>0</v>
      </c>
      <c r="CA1845">
        <v>0</v>
      </c>
      <c r="CB1845" t="s">
        <v>3</v>
      </c>
      <c r="CE1845">
        <v>30</v>
      </c>
      <c r="CF1845">
        <v>0</v>
      </c>
      <c r="CG1845">
        <v>0</v>
      </c>
      <c r="CM1845">
        <v>0</v>
      </c>
      <c r="CN1845" t="s">
        <v>3</v>
      </c>
      <c r="CO1845">
        <v>0</v>
      </c>
      <c r="CP1845">
        <f t="shared" si="1637"/>
        <v>305.98</v>
      </c>
      <c r="CQ1845">
        <f t="shared" si="1638"/>
        <v>247.66</v>
      </c>
      <c r="CR1845">
        <f>(ROUND((ROUND(((ET1845)*AV1845*1),2)*BB1845),2)+ROUND((ROUND(((AE1845-(EU1845))*AV1845*1),2)*BS1845),2))</f>
        <v>0</v>
      </c>
      <c r="CS1845">
        <f t="shared" si="1640"/>
        <v>0</v>
      </c>
      <c r="CT1845">
        <f t="shared" si="1641"/>
        <v>0</v>
      </c>
      <c r="CU1845">
        <f t="shared" si="1642"/>
        <v>0</v>
      </c>
      <c r="CV1845">
        <f t="shared" si="1643"/>
        <v>0</v>
      </c>
      <c r="CW1845">
        <f t="shared" si="1644"/>
        <v>0</v>
      </c>
      <c r="CX1845">
        <f t="shared" si="1645"/>
        <v>0</v>
      </c>
      <c r="CY1845">
        <f t="shared" si="1646"/>
        <v>0</v>
      </c>
      <c r="CZ1845">
        <f t="shared" si="1647"/>
        <v>0</v>
      </c>
      <c r="DC1845" t="s">
        <v>3</v>
      </c>
      <c r="DD1845" t="s">
        <v>3</v>
      </c>
      <c r="DE1845" t="s">
        <v>3</v>
      </c>
      <c r="DF1845" t="s">
        <v>3</v>
      </c>
      <c r="DG1845" t="s">
        <v>3</v>
      </c>
      <c r="DH1845" t="s">
        <v>3</v>
      </c>
      <c r="DI1845" t="s">
        <v>3</v>
      </c>
      <c r="DJ1845" t="s">
        <v>3</v>
      </c>
      <c r="DK1845" t="s">
        <v>3</v>
      </c>
      <c r="DL1845" t="s">
        <v>3</v>
      </c>
      <c r="DM1845" t="s">
        <v>3</v>
      </c>
      <c r="DN1845">
        <v>104</v>
      </c>
      <c r="DO1845">
        <v>79</v>
      </c>
      <c r="DP1845">
        <v>1.087</v>
      </c>
      <c r="DQ1845">
        <v>1.0009999999999999</v>
      </c>
      <c r="DU1845">
        <v>1005</v>
      </c>
      <c r="DV1845" t="s">
        <v>143</v>
      </c>
      <c r="DW1845" t="s">
        <v>143</v>
      </c>
      <c r="DX1845">
        <v>1</v>
      </c>
      <c r="DZ1845" t="s">
        <v>3</v>
      </c>
      <c r="EA1845" t="s">
        <v>3</v>
      </c>
      <c r="EB1845" t="s">
        <v>3</v>
      </c>
      <c r="EC1845" t="s">
        <v>3</v>
      </c>
      <c r="EE1845">
        <v>54687522</v>
      </c>
      <c r="EF1845">
        <v>30</v>
      </c>
      <c r="EG1845" t="s">
        <v>137</v>
      </c>
      <c r="EH1845">
        <v>0</v>
      </c>
      <c r="EI1845" t="s">
        <v>3</v>
      </c>
      <c r="EJ1845">
        <v>1</v>
      </c>
      <c r="EK1845">
        <v>96</v>
      </c>
      <c r="EL1845" t="s">
        <v>138</v>
      </c>
      <c r="EM1845" t="s">
        <v>139</v>
      </c>
      <c r="EO1845" t="s">
        <v>3</v>
      </c>
      <c r="EQ1845">
        <v>0</v>
      </c>
      <c r="ER1845">
        <v>23.06</v>
      </c>
      <c r="ES1845">
        <v>23.06</v>
      </c>
      <c r="ET1845">
        <v>0</v>
      </c>
      <c r="EU1845">
        <v>0</v>
      </c>
      <c r="EV1845">
        <v>0</v>
      </c>
      <c r="EW1845">
        <v>0</v>
      </c>
      <c r="EX1845">
        <v>0</v>
      </c>
      <c r="FQ1845">
        <v>0</v>
      </c>
      <c r="FR1845">
        <f t="shared" si="1648"/>
        <v>0</v>
      </c>
      <c r="FS1845">
        <v>0</v>
      </c>
      <c r="FX1845">
        <v>104</v>
      </c>
      <c r="FY1845">
        <v>79</v>
      </c>
      <c r="GA1845" t="s">
        <v>3</v>
      </c>
      <c r="GD1845">
        <v>0</v>
      </c>
      <c r="GF1845">
        <v>-1577770690</v>
      </c>
      <c r="GG1845">
        <v>2</v>
      </c>
      <c r="GH1845">
        <v>1</v>
      </c>
      <c r="GI1845">
        <v>3</v>
      </c>
      <c r="GJ1845">
        <v>0</v>
      </c>
      <c r="GK1845">
        <f>ROUND(R1845*(R12)/100,2)</f>
        <v>0</v>
      </c>
      <c r="GL1845">
        <f t="shared" si="1649"/>
        <v>0</v>
      </c>
      <c r="GM1845">
        <f t="shared" si="1650"/>
        <v>305.98</v>
      </c>
      <c r="GN1845">
        <f t="shared" si="1651"/>
        <v>305.98</v>
      </c>
      <c r="GO1845">
        <f t="shared" si="1652"/>
        <v>0</v>
      </c>
      <c r="GP1845">
        <f t="shared" si="1653"/>
        <v>0</v>
      </c>
      <c r="GR1845">
        <v>0</v>
      </c>
      <c r="GS1845">
        <v>3</v>
      </c>
      <c r="GT1845">
        <v>0</v>
      </c>
      <c r="GU1845" t="s">
        <v>3</v>
      </c>
      <c r="GV1845">
        <f t="shared" si="1654"/>
        <v>0</v>
      </c>
      <c r="GW1845">
        <v>1</v>
      </c>
      <c r="GX1845">
        <f t="shared" si="1655"/>
        <v>0</v>
      </c>
      <c r="HA1845">
        <v>0</v>
      </c>
      <c r="HB1845">
        <v>0</v>
      </c>
      <c r="HC1845">
        <f t="shared" si="1656"/>
        <v>0</v>
      </c>
      <c r="HE1845" t="s">
        <v>3</v>
      </c>
      <c r="HF1845" t="s">
        <v>3</v>
      </c>
      <c r="HM1845" t="s">
        <v>3</v>
      </c>
      <c r="HN1845" t="s">
        <v>3</v>
      </c>
      <c r="HO1845" t="s">
        <v>3</v>
      </c>
      <c r="HP1845" t="s">
        <v>3</v>
      </c>
      <c r="HQ1845" t="s">
        <v>3</v>
      </c>
      <c r="IK1845">
        <v>0</v>
      </c>
    </row>
    <row r="1847" spans="1:245" x14ac:dyDescent="0.2">
      <c r="A1847" s="1">
        <v>5</v>
      </c>
      <c r="B1847" s="1">
        <v>1</v>
      </c>
      <c r="C1847" s="1"/>
      <c r="D1847" s="1">
        <f>ROW(A1859)</f>
        <v>1859</v>
      </c>
      <c r="E1847" s="1"/>
      <c r="F1847" s="1" t="s">
        <v>17</v>
      </c>
      <c r="G1847" s="1" t="s">
        <v>154</v>
      </c>
      <c r="H1847" s="1" t="s">
        <v>3</v>
      </c>
      <c r="I1847" s="1">
        <v>0</v>
      </c>
      <c r="J1847" s="1"/>
      <c r="K1847" s="1">
        <v>-1</v>
      </c>
      <c r="L1847" s="1"/>
      <c r="M1847" s="1" t="s">
        <v>3</v>
      </c>
      <c r="N1847" s="1"/>
      <c r="O1847" s="1"/>
      <c r="P1847" s="1"/>
      <c r="Q1847" s="1"/>
      <c r="R1847" s="1"/>
      <c r="S1847" s="1">
        <v>0</v>
      </c>
      <c r="T1847" s="1"/>
      <c r="U1847" s="1" t="s">
        <v>3</v>
      </c>
      <c r="V1847" s="1">
        <v>0</v>
      </c>
      <c r="W1847" s="1"/>
      <c r="X1847" s="1"/>
      <c r="Y1847" s="1"/>
      <c r="Z1847" s="1"/>
      <c r="AA1847" s="1"/>
      <c r="AB1847" s="1" t="s">
        <v>3</v>
      </c>
      <c r="AC1847" s="1" t="s">
        <v>3</v>
      </c>
      <c r="AD1847" s="1" t="s">
        <v>3</v>
      </c>
      <c r="AE1847" s="1" t="s">
        <v>3</v>
      </c>
      <c r="AF1847" s="1" t="s">
        <v>3</v>
      </c>
      <c r="AG1847" s="1" t="s">
        <v>3</v>
      </c>
      <c r="AH1847" s="1"/>
      <c r="AI1847" s="1"/>
      <c r="AJ1847" s="1"/>
      <c r="AK1847" s="1"/>
      <c r="AL1847" s="1"/>
      <c r="AM1847" s="1"/>
      <c r="AN1847" s="1"/>
      <c r="AO1847" s="1"/>
      <c r="AP1847" s="1" t="s">
        <v>3</v>
      </c>
      <c r="AQ1847" s="1" t="s">
        <v>3</v>
      </c>
      <c r="AR1847" s="1" t="s">
        <v>3</v>
      </c>
      <c r="AS1847" s="1"/>
      <c r="AT1847" s="1"/>
      <c r="AU1847" s="1"/>
      <c r="AV1847" s="1"/>
      <c r="AW1847" s="1"/>
      <c r="AX1847" s="1"/>
      <c r="AY1847" s="1"/>
      <c r="AZ1847" s="1" t="s">
        <v>3</v>
      </c>
      <c r="BA1847" s="1"/>
      <c r="BB1847" s="1" t="s">
        <v>3</v>
      </c>
      <c r="BC1847" s="1" t="s">
        <v>3</v>
      </c>
      <c r="BD1847" s="1" t="s">
        <v>3</v>
      </c>
      <c r="BE1847" s="1" t="s">
        <v>3</v>
      </c>
      <c r="BF1847" s="1" t="s">
        <v>3</v>
      </c>
      <c r="BG1847" s="1" t="s">
        <v>3</v>
      </c>
      <c r="BH1847" s="1" t="s">
        <v>3</v>
      </c>
      <c r="BI1847" s="1" t="s">
        <v>3</v>
      </c>
      <c r="BJ1847" s="1" t="s">
        <v>3</v>
      </c>
      <c r="BK1847" s="1" t="s">
        <v>3</v>
      </c>
      <c r="BL1847" s="1" t="s">
        <v>3</v>
      </c>
      <c r="BM1847" s="1" t="s">
        <v>3</v>
      </c>
      <c r="BN1847" s="1" t="s">
        <v>3</v>
      </c>
      <c r="BO1847" s="1" t="s">
        <v>3</v>
      </c>
      <c r="BP1847" s="1" t="s">
        <v>3</v>
      </c>
      <c r="BQ1847" s="1"/>
      <c r="BR1847" s="1"/>
      <c r="BS1847" s="1"/>
      <c r="BT1847" s="1"/>
      <c r="BU1847" s="1"/>
      <c r="BV1847" s="1"/>
      <c r="BW1847" s="1"/>
      <c r="BX1847" s="1">
        <v>0</v>
      </c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>
        <v>0</v>
      </c>
    </row>
    <row r="1849" spans="1:245" x14ac:dyDescent="0.2">
      <c r="A1849" s="2">
        <v>52</v>
      </c>
      <c r="B1849" s="2">
        <f t="shared" ref="B1849:G1849" si="1657">B1859</f>
        <v>1</v>
      </c>
      <c r="C1849" s="2">
        <f t="shared" si="1657"/>
        <v>5</v>
      </c>
      <c r="D1849" s="2">
        <f t="shared" si="1657"/>
        <v>1847</v>
      </c>
      <c r="E1849" s="2">
        <f t="shared" si="1657"/>
        <v>0</v>
      </c>
      <c r="F1849" s="2" t="str">
        <f t="shared" si="1657"/>
        <v>Новый подраздел</v>
      </c>
      <c r="G1849" s="2" t="str">
        <f t="shared" si="1657"/>
        <v>Кровля тех. этажа в/о В/5-9</v>
      </c>
      <c r="H1849" s="2"/>
      <c r="I1849" s="2"/>
      <c r="J1849" s="2"/>
      <c r="K1849" s="2"/>
      <c r="L1849" s="2"/>
      <c r="M1849" s="2"/>
      <c r="N1849" s="2"/>
      <c r="O1849" s="2">
        <f t="shared" ref="O1849:AT1849" si="1658">O1859</f>
        <v>174.44</v>
      </c>
      <c r="P1849" s="2">
        <f t="shared" si="1658"/>
        <v>0</v>
      </c>
      <c r="Q1849" s="2">
        <f t="shared" si="1658"/>
        <v>0</v>
      </c>
      <c r="R1849" s="2">
        <f t="shared" si="1658"/>
        <v>0</v>
      </c>
      <c r="S1849" s="2">
        <f t="shared" si="1658"/>
        <v>174.44</v>
      </c>
      <c r="T1849" s="2">
        <f t="shared" si="1658"/>
        <v>0</v>
      </c>
      <c r="U1849" s="2">
        <f t="shared" si="1658"/>
        <v>0.63609300000000002</v>
      </c>
      <c r="V1849" s="2">
        <f t="shared" si="1658"/>
        <v>0</v>
      </c>
      <c r="W1849" s="2">
        <f t="shared" si="1658"/>
        <v>0</v>
      </c>
      <c r="X1849" s="2">
        <f t="shared" si="1658"/>
        <v>129.49</v>
      </c>
      <c r="Y1849" s="2">
        <f t="shared" si="1658"/>
        <v>71.52</v>
      </c>
      <c r="Z1849" s="2">
        <f t="shared" si="1658"/>
        <v>0</v>
      </c>
      <c r="AA1849" s="2">
        <f t="shared" si="1658"/>
        <v>0</v>
      </c>
      <c r="AB1849" s="2">
        <f t="shared" si="1658"/>
        <v>174.44</v>
      </c>
      <c r="AC1849" s="2">
        <f t="shared" si="1658"/>
        <v>0</v>
      </c>
      <c r="AD1849" s="2">
        <f t="shared" si="1658"/>
        <v>0</v>
      </c>
      <c r="AE1849" s="2">
        <f t="shared" si="1658"/>
        <v>0</v>
      </c>
      <c r="AF1849" s="2">
        <f t="shared" si="1658"/>
        <v>174.44</v>
      </c>
      <c r="AG1849" s="2">
        <f t="shared" si="1658"/>
        <v>0</v>
      </c>
      <c r="AH1849" s="2">
        <f t="shared" si="1658"/>
        <v>0.63609300000000002</v>
      </c>
      <c r="AI1849" s="2">
        <f t="shared" si="1658"/>
        <v>0</v>
      </c>
      <c r="AJ1849" s="2">
        <f t="shared" si="1658"/>
        <v>0</v>
      </c>
      <c r="AK1849" s="2">
        <f t="shared" si="1658"/>
        <v>129.49</v>
      </c>
      <c r="AL1849" s="2">
        <f t="shared" si="1658"/>
        <v>71.52</v>
      </c>
      <c r="AM1849" s="2">
        <f t="shared" si="1658"/>
        <v>0</v>
      </c>
      <c r="AN1849" s="2">
        <f t="shared" si="1658"/>
        <v>0</v>
      </c>
      <c r="AO1849" s="2">
        <f t="shared" si="1658"/>
        <v>0</v>
      </c>
      <c r="AP1849" s="2">
        <f t="shared" si="1658"/>
        <v>0</v>
      </c>
      <c r="AQ1849" s="2">
        <f t="shared" si="1658"/>
        <v>0</v>
      </c>
      <c r="AR1849" s="2">
        <f t="shared" si="1658"/>
        <v>375.45</v>
      </c>
      <c r="AS1849" s="2">
        <f t="shared" si="1658"/>
        <v>375.45</v>
      </c>
      <c r="AT1849" s="2">
        <f t="shared" si="1658"/>
        <v>0</v>
      </c>
      <c r="AU1849" s="2">
        <f t="shared" ref="AU1849:BZ1849" si="1659">AU1859</f>
        <v>0</v>
      </c>
      <c r="AV1849" s="2">
        <f t="shared" si="1659"/>
        <v>0</v>
      </c>
      <c r="AW1849" s="2">
        <f t="shared" si="1659"/>
        <v>0</v>
      </c>
      <c r="AX1849" s="2">
        <f t="shared" si="1659"/>
        <v>0</v>
      </c>
      <c r="AY1849" s="2">
        <f t="shared" si="1659"/>
        <v>0</v>
      </c>
      <c r="AZ1849" s="2">
        <f t="shared" si="1659"/>
        <v>0</v>
      </c>
      <c r="BA1849" s="2">
        <f t="shared" si="1659"/>
        <v>0</v>
      </c>
      <c r="BB1849" s="2">
        <f t="shared" si="1659"/>
        <v>0</v>
      </c>
      <c r="BC1849" s="2">
        <f t="shared" si="1659"/>
        <v>0</v>
      </c>
      <c r="BD1849" s="2">
        <f t="shared" si="1659"/>
        <v>0</v>
      </c>
      <c r="BE1849" s="2">
        <f t="shared" si="1659"/>
        <v>0</v>
      </c>
      <c r="BF1849" s="2">
        <f t="shared" si="1659"/>
        <v>0</v>
      </c>
      <c r="BG1849" s="2">
        <f t="shared" si="1659"/>
        <v>0</v>
      </c>
      <c r="BH1849" s="2">
        <f t="shared" si="1659"/>
        <v>0</v>
      </c>
      <c r="BI1849" s="2">
        <f t="shared" si="1659"/>
        <v>0</v>
      </c>
      <c r="BJ1849" s="2">
        <f t="shared" si="1659"/>
        <v>0</v>
      </c>
      <c r="BK1849" s="2">
        <f t="shared" si="1659"/>
        <v>0</v>
      </c>
      <c r="BL1849" s="2">
        <f t="shared" si="1659"/>
        <v>0</v>
      </c>
      <c r="BM1849" s="2">
        <f t="shared" si="1659"/>
        <v>0</v>
      </c>
      <c r="BN1849" s="2">
        <f t="shared" si="1659"/>
        <v>0</v>
      </c>
      <c r="BO1849" s="2">
        <f t="shared" si="1659"/>
        <v>0</v>
      </c>
      <c r="BP1849" s="2">
        <f t="shared" si="1659"/>
        <v>0</v>
      </c>
      <c r="BQ1849" s="2">
        <f t="shared" si="1659"/>
        <v>0</v>
      </c>
      <c r="BR1849" s="2">
        <f t="shared" si="1659"/>
        <v>0</v>
      </c>
      <c r="BS1849" s="2">
        <f t="shared" si="1659"/>
        <v>0</v>
      </c>
      <c r="BT1849" s="2">
        <f t="shared" si="1659"/>
        <v>0</v>
      </c>
      <c r="BU1849" s="2">
        <f t="shared" si="1659"/>
        <v>0</v>
      </c>
      <c r="BV1849" s="2">
        <f t="shared" si="1659"/>
        <v>0</v>
      </c>
      <c r="BW1849" s="2">
        <f t="shared" si="1659"/>
        <v>0</v>
      </c>
      <c r="BX1849" s="2">
        <f t="shared" si="1659"/>
        <v>0</v>
      </c>
      <c r="BY1849" s="2">
        <f t="shared" si="1659"/>
        <v>0</v>
      </c>
      <c r="BZ1849" s="2">
        <f t="shared" si="1659"/>
        <v>0</v>
      </c>
      <c r="CA1849" s="2">
        <f t="shared" ref="CA1849:DF1849" si="1660">CA1859</f>
        <v>375.45</v>
      </c>
      <c r="CB1849" s="2">
        <f t="shared" si="1660"/>
        <v>375.45</v>
      </c>
      <c r="CC1849" s="2">
        <f t="shared" si="1660"/>
        <v>0</v>
      </c>
      <c r="CD1849" s="2">
        <f t="shared" si="1660"/>
        <v>0</v>
      </c>
      <c r="CE1849" s="2">
        <f t="shared" si="1660"/>
        <v>0</v>
      </c>
      <c r="CF1849" s="2">
        <f t="shared" si="1660"/>
        <v>0</v>
      </c>
      <c r="CG1849" s="2">
        <f t="shared" si="1660"/>
        <v>0</v>
      </c>
      <c r="CH1849" s="2">
        <f t="shared" si="1660"/>
        <v>0</v>
      </c>
      <c r="CI1849" s="2">
        <f t="shared" si="1660"/>
        <v>0</v>
      </c>
      <c r="CJ1849" s="2">
        <f t="shared" si="1660"/>
        <v>0</v>
      </c>
      <c r="CK1849" s="2">
        <f t="shared" si="1660"/>
        <v>0</v>
      </c>
      <c r="CL1849" s="2">
        <f t="shared" si="1660"/>
        <v>0</v>
      </c>
      <c r="CM1849" s="2">
        <f t="shared" si="1660"/>
        <v>0</v>
      </c>
      <c r="CN1849" s="2">
        <f t="shared" si="1660"/>
        <v>0</v>
      </c>
      <c r="CO1849" s="2">
        <f t="shared" si="1660"/>
        <v>0</v>
      </c>
      <c r="CP1849" s="2">
        <f t="shared" si="1660"/>
        <v>0</v>
      </c>
      <c r="CQ1849" s="2">
        <f t="shared" si="1660"/>
        <v>0</v>
      </c>
      <c r="CR1849" s="2">
        <f t="shared" si="1660"/>
        <v>0</v>
      </c>
      <c r="CS1849" s="2">
        <f t="shared" si="1660"/>
        <v>0</v>
      </c>
      <c r="CT1849" s="2">
        <f t="shared" si="1660"/>
        <v>0</v>
      </c>
      <c r="CU1849" s="2">
        <f t="shared" si="1660"/>
        <v>0</v>
      </c>
      <c r="CV1849" s="2">
        <f t="shared" si="1660"/>
        <v>0</v>
      </c>
      <c r="CW1849" s="2">
        <f t="shared" si="1660"/>
        <v>0</v>
      </c>
      <c r="CX1849" s="2">
        <f t="shared" si="1660"/>
        <v>0</v>
      </c>
      <c r="CY1849" s="2">
        <f t="shared" si="1660"/>
        <v>0</v>
      </c>
      <c r="CZ1849" s="2">
        <f t="shared" si="1660"/>
        <v>0</v>
      </c>
      <c r="DA1849" s="2">
        <f t="shared" si="1660"/>
        <v>0</v>
      </c>
      <c r="DB1849" s="2">
        <f t="shared" si="1660"/>
        <v>0</v>
      </c>
      <c r="DC1849" s="2">
        <f t="shared" si="1660"/>
        <v>0</v>
      </c>
      <c r="DD1849" s="2">
        <f t="shared" si="1660"/>
        <v>0</v>
      </c>
      <c r="DE1849" s="2">
        <f t="shared" si="1660"/>
        <v>0</v>
      </c>
      <c r="DF1849" s="2">
        <f t="shared" si="1660"/>
        <v>0</v>
      </c>
      <c r="DG1849" s="3">
        <f t="shared" ref="DG1849:EL1849" si="1661">DG1859</f>
        <v>0</v>
      </c>
      <c r="DH1849" s="3">
        <f t="shared" si="1661"/>
        <v>0</v>
      </c>
      <c r="DI1849" s="3">
        <f t="shared" si="1661"/>
        <v>0</v>
      </c>
      <c r="DJ1849" s="3">
        <f t="shared" si="1661"/>
        <v>0</v>
      </c>
      <c r="DK1849" s="3">
        <f t="shared" si="1661"/>
        <v>0</v>
      </c>
      <c r="DL1849" s="3">
        <f t="shared" si="1661"/>
        <v>0</v>
      </c>
      <c r="DM1849" s="3">
        <f t="shared" si="1661"/>
        <v>0</v>
      </c>
      <c r="DN1849" s="3">
        <f t="shared" si="1661"/>
        <v>0</v>
      </c>
      <c r="DO1849" s="3">
        <f t="shared" si="1661"/>
        <v>0</v>
      </c>
      <c r="DP1849" s="3">
        <f t="shared" si="1661"/>
        <v>0</v>
      </c>
      <c r="DQ1849" s="3">
        <f t="shared" si="1661"/>
        <v>0</v>
      </c>
      <c r="DR1849" s="3">
        <f t="shared" si="1661"/>
        <v>0</v>
      </c>
      <c r="DS1849" s="3">
        <f t="shared" si="1661"/>
        <v>0</v>
      </c>
      <c r="DT1849" s="3">
        <f t="shared" si="1661"/>
        <v>0</v>
      </c>
      <c r="DU1849" s="3">
        <f t="shared" si="1661"/>
        <v>0</v>
      </c>
      <c r="DV1849" s="3">
        <f t="shared" si="1661"/>
        <v>0</v>
      </c>
      <c r="DW1849" s="3">
        <f t="shared" si="1661"/>
        <v>0</v>
      </c>
      <c r="DX1849" s="3">
        <f t="shared" si="1661"/>
        <v>0</v>
      </c>
      <c r="DY1849" s="3">
        <f t="shared" si="1661"/>
        <v>0</v>
      </c>
      <c r="DZ1849" s="3">
        <f t="shared" si="1661"/>
        <v>0</v>
      </c>
      <c r="EA1849" s="3">
        <f t="shared" si="1661"/>
        <v>0</v>
      </c>
      <c r="EB1849" s="3">
        <f t="shared" si="1661"/>
        <v>0</v>
      </c>
      <c r="EC1849" s="3">
        <f t="shared" si="1661"/>
        <v>0</v>
      </c>
      <c r="ED1849" s="3">
        <f t="shared" si="1661"/>
        <v>0</v>
      </c>
      <c r="EE1849" s="3">
        <f t="shared" si="1661"/>
        <v>0</v>
      </c>
      <c r="EF1849" s="3">
        <f t="shared" si="1661"/>
        <v>0</v>
      </c>
      <c r="EG1849" s="3">
        <f t="shared" si="1661"/>
        <v>0</v>
      </c>
      <c r="EH1849" s="3">
        <f t="shared" si="1661"/>
        <v>0</v>
      </c>
      <c r="EI1849" s="3">
        <f t="shared" si="1661"/>
        <v>0</v>
      </c>
      <c r="EJ1849" s="3">
        <f t="shared" si="1661"/>
        <v>0</v>
      </c>
      <c r="EK1849" s="3">
        <f t="shared" si="1661"/>
        <v>0</v>
      </c>
      <c r="EL1849" s="3">
        <f t="shared" si="1661"/>
        <v>0</v>
      </c>
      <c r="EM1849" s="3">
        <f t="shared" ref="EM1849:FR1849" si="1662">EM1859</f>
        <v>0</v>
      </c>
      <c r="EN1849" s="3">
        <f t="shared" si="1662"/>
        <v>0</v>
      </c>
      <c r="EO1849" s="3">
        <f t="shared" si="1662"/>
        <v>0</v>
      </c>
      <c r="EP1849" s="3">
        <f t="shared" si="1662"/>
        <v>0</v>
      </c>
      <c r="EQ1849" s="3">
        <f t="shared" si="1662"/>
        <v>0</v>
      </c>
      <c r="ER1849" s="3">
        <f t="shared" si="1662"/>
        <v>0</v>
      </c>
      <c r="ES1849" s="3">
        <f t="shared" si="1662"/>
        <v>0</v>
      </c>
      <c r="ET1849" s="3">
        <f t="shared" si="1662"/>
        <v>0</v>
      </c>
      <c r="EU1849" s="3">
        <f t="shared" si="1662"/>
        <v>0</v>
      </c>
      <c r="EV1849" s="3">
        <f t="shared" si="1662"/>
        <v>0</v>
      </c>
      <c r="EW1849" s="3">
        <f t="shared" si="1662"/>
        <v>0</v>
      </c>
      <c r="EX1849" s="3">
        <f t="shared" si="1662"/>
        <v>0</v>
      </c>
      <c r="EY1849" s="3">
        <f t="shared" si="1662"/>
        <v>0</v>
      </c>
      <c r="EZ1849" s="3">
        <f t="shared" si="1662"/>
        <v>0</v>
      </c>
      <c r="FA1849" s="3">
        <f t="shared" si="1662"/>
        <v>0</v>
      </c>
      <c r="FB1849" s="3">
        <f t="shared" si="1662"/>
        <v>0</v>
      </c>
      <c r="FC1849" s="3">
        <f t="shared" si="1662"/>
        <v>0</v>
      </c>
      <c r="FD1849" s="3">
        <f t="shared" si="1662"/>
        <v>0</v>
      </c>
      <c r="FE1849" s="3">
        <f t="shared" si="1662"/>
        <v>0</v>
      </c>
      <c r="FF1849" s="3">
        <f t="shared" si="1662"/>
        <v>0</v>
      </c>
      <c r="FG1849" s="3">
        <f t="shared" si="1662"/>
        <v>0</v>
      </c>
      <c r="FH1849" s="3">
        <f t="shared" si="1662"/>
        <v>0</v>
      </c>
      <c r="FI1849" s="3">
        <f t="shared" si="1662"/>
        <v>0</v>
      </c>
      <c r="FJ1849" s="3">
        <f t="shared" si="1662"/>
        <v>0</v>
      </c>
      <c r="FK1849" s="3">
        <f t="shared" si="1662"/>
        <v>0</v>
      </c>
      <c r="FL1849" s="3">
        <f t="shared" si="1662"/>
        <v>0</v>
      </c>
      <c r="FM1849" s="3">
        <f t="shared" si="1662"/>
        <v>0</v>
      </c>
      <c r="FN1849" s="3">
        <f t="shared" si="1662"/>
        <v>0</v>
      </c>
      <c r="FO1849" s="3">
        <f t="shared" si="1662"/>
        <v>0</v>
      </c>
      <c r="FP1849" s="3">
        <f t="shared" si="1662"/>
        <v>0</v>
      </c>
      <c r="FQ1849" s="3">
        <f t="shared" si="1662"/>
        <v>0</v>
      </c>
      <c r="FR1849" s="3">
        <f t="shared" si="1662"/>
        <v>0</v>
      </c>
      <c r="FS1849" s="3">
        <f t="shared" ref="FS1849:GX1849" si="1663">FS1859</f>
        <v>0</v>
      </c>
      <c r="FT1849" s="3">
        <f t="shared" si="1663"/>
        <v>0</v>
      </c>
      <c r="FU1849" s="3">
        <f t="shared" si="1663"/>
        <v>0</v>
      </c>
      <c r="FV1849" s="3">
        <f t="shared" si="1663"/>
        <v>0</v>
      </c>
      <c r="FW1849" s="3">
        <f t="shared" si="1663"/>
        <v>0</v>
      </c>
      <c r="FX1849" s="3">
        <f t="shared" si="1663"/>
        <v>0</v>
      </c>
      <c r="FY1849" s="3">
        <f t="shared" si="1663"/>
        <v>0</v>
      </c>
      <c r="FZ1849" s="3">
        <f t="shared" si="1663"/>
        <v>0</v>
      </c>
      <c r="GA1849" s="3">
        <f t="shared" si="1663"/>
        <v>0</v>
      </c>
      <c r="GB1849" s="3">
        <f t="shared" si="1663"/>
        <v>0</v>
      </c>
      <c r="GC1849" s="3">
        <f t="shared" si="1663"/>
        <v>0</v>
      </c>
      <c r="GD1849" s="3">
        <f t="shared" si="1663"/>
        <v>0</v>
      </c>
      <c r="GE1849" s="3">
        <f t="shared" si="1663"/>
        <v>0</v>
      </c>
      <c r="GF1849" s="3">
        <f t="shared" si="1663"/>
        <v>0</v>
      </c>
      <c r="GG1849" s="3">
        <f t="shared" si="1663"/>
        <v>0</v>
      </c>
      <c r="GH1849" s="3">
        <f t="shared" si="1663"/>
        <v>0</v>
      </c>
      <c r="GI1849" s="3">
        <f t="shared" si="1663"/>
        <v>0</v>
      </c>
      <c r="GJ1849" s="3">
        <f t="shared" si="1663"/>
        <v>0</v>
      </c>
      <c r="GK1849" s="3">
        <f t="shared" si="1663"/>
        <v>0</v>
      </c>
      <c r="GL1849" s="3">
        <f t="shared" si="1663"/>
        <v>0</v>
      </c>
      <c r="GM1849" s="3">
        <f t="shared" si="1663"/>
        <v>0</v>
      </c>
      <c r="GN1849" s="3">
        <f t="shared" si="1663"/>
        <v>0</v>
      </c>
      <c r="GO1849" s="3">
        <f t="shared" si="1663"/>
        <v>0</v>
      </c>
      <c r="GP1849" s="3">
        <f t="shared" si="1663"/>
        <v>0</v>
      </c>
      <c r="GQ1849" s="3">
        <f t="shared" si="1663"/>
        <v>0</v>
      </c>
      <c r="GR1849" s="3">
        <f t="shared" si="1663"/>
        <v>0</v>
      </c>
      <c r="GS1849" s="3">
        <f t="shared" si="1663"/>
        <v>0</v>
      </c>
      <c r="GT1849" s="3">
        <f t="shared" si="1663"/>
        <v>0</v>
      </c>
      <c r="GU1849" s="3">
        <f t="shared" si="1663"/>
        <v>0</v>
      </c>
      <c r="GV1849" s="3">
        <f t="shared" si="1663"/>
        <v>0</v>
      </c>
      <c r="GW1849" s="3">
        <f t="shared" si="1663"/>
        <v>0</v>
      </c>
      <c r="GX1849" s="3">
        <f t="shared" si="1663"/>
        <v>0</v>
      </c>
    </row>
    <row r="1851" spans="1:245" x14ac:dyDescent="0.2">
      <c r="A1851">
        <v>17</v>
      </c>
      <c r="B1851">
        <v>1</v>
      </c>
      <c r="C1851">
        <f>ROW(SmtRes!A869)</f>
        <v>869</v>
      </c>
      <c r="D1851">
        <f>ROW(EtalonRes!A920)</f>
        <v>920</v>
      </c>
      <c r="E1851" t="s">
        <v>19</v>
      </c>
      <c r="F1851" t="s">
        <v>20</v>
      </c>
      <c r="G1851" t="s">
        <v>21</v>
      </c>
      <c r="H1851" t="s">
        <v>22</v>
      </c>
      <c r="I1851">
        <f>ROUND(0.52/100,9)</f>
        <v>5.1999999999999998E-3</v>
      </c>
      <c r="J1851">
        <v>0</v>
      </c>
      <c r="K1851">
        <f>ROUND(0.52/100,9)</f>
        <v>5.1999999999999998E-3</v>
      </c>
      <c r="O1851">
        <f t="shared" ref="O1851:O1857" si="1664">ROUND(CP1851,2)</f>
        <v>80.75</v>
      </c>
      <c r="P1851">
        <f t="shared" ref="P1851:P1857" si="1665">ROUND((ROUND((AC1851*AW1851*I1851),2)*BC1851),2)</f>
        <v>0</v>
      </c>
      <c r="Q1851">
        <f t="shared" ref="Q1851:Q1857" si="1666">(ROUND((ROUND(((ET1851)*AV1851*I1851),2)*BB1851),2)+ROUND((ROUND(((AE1851-(EU1851))*AV1851*I1851),2)*BS1851),2))</f>
        <v>0</v>
      </c>
      <c r="R1851">
        <f t="shared" ref="R1851:R1857" si="1667">ROUND((ROUND((AE1851*AV1851*I1851),2)*BS1851),2)</f>
        <v>0</v>
      </c>
      <c r="S1851">
        <f t="shared" ref="S1851:S1857" si="1668">ROUND((ROUND((AF1851*AV1851*I1851),2)*BA1851),2)</f>
        <v>80.75</v>
      </c>
      <c r="T1851">
        <f t="shared" ref="T1851:T1857" si="1669">ROUND(CU1851*I1851,2)</f>
        <v>0</v>
      </c>
      <c r="U1851">
        <f t="shared" ref="U1851:U1857" si="1670">CV1851*I1851</f>
        <v>0.29899999999999999</v>
      </c>
      <c r="V1851">
        <f t="shared" ref="V1851:V1857" si="1671">CW1851*I1851</f>
        <v>0</v>
      </c>
      <c r="W1851">
        <f t="shared" ref="W1851:W1857" si="1672">ROUND(CX1851*I1851,2)</f>
        <v>0</v>
      </c>
      <c r="X1851">
        <f t="shared" ref="X1851:Y1857" si="1673">ROUND(CY1851,2)</f>
        <v>56.53</v>
      </c>
      <c r="Y1851">
        <f t="shared" si="1673"/>
        <v>33.11</v>
      </c>
      <c r="AA1851">
        <v>55282325</v>
      </c>
      <c r="AB1851">
        <f t="shared" ref="AB1851:AB1857" si="1674">ROUND((AC1851+AD1851+AF1851),6)</f>
        <v>587.65</v>
      </c>
      <c r="AC1851">
        <f t="shared" ref="AC1851:AC1857" si="1675">ROUND((ES1851),6)</f>
        <v>0</v>
      </c>
      <c r="AD1851">
        <f t="shared" ref="AD1851:AD1857" si="1676">ROUND((((ET1851)-(EU1851))+AE1851),6)</f>
        <v>0</v>
      </c>
      <c r="AE1851">
        <f t="shared" ref="AE1851:AF1857" si="1677">ROUND((EU1851),6)</f>
        <v>0</v>
      </c>
      <c r="AF1851">
        <f t="shared" si="1677"/>
        <v>587.65</v>
      </c>
      <c r="AG1851">
        <f t="shared" ref="AG1851:AG1857" si="1678">ROUND((AP1851),6)</f>
        <v>0</v>
      </c>
      <c r="AH1851">
        <f t="shared" ref="AH1851:AI1857" si="1679">(EW1851)</f>
        <v>57.5</v>
      </c>
      <c r="AI1851">
        <f t="shared" si="1679"/>
        <v>0</v>
      </c>
      <c r="AJ1851">
        <f t="shared" ref="AJ1851:AJ1857" si="1680">(AS1851)</f>
        <v>0</v>
      </c>
      <c r="AK1851">
        <v>587.65</v>
      </c>
      <c r="AL1851">
        <v>0</v>
      </c>
      <c r="AM1851">
        <v>0</v>
      </c>
      <c r="AN1851">
        <v>0</v>
      </c>
      <c r="AO1851">
        <v>587.65</v>
      </c>
      <c r="AP1851">
        <v>0</v>
      </c>
      <c r="AQ1851">
        <v>57.5</v>
      </c>
      <c r="AR1851">
        <v>0</v>
      </c>
      <c r="AS1851">
        <v>0</v>
      </c>
      <c r="AT1851">
        <v>70</v>
      </c>
      <c r="AU1851">
        <v>41</v>
      </c>
      <c r="AV1851">
        <v>1</v>
      </c>
      <c r="AW1851">
        <v>1</v>
      </c>
      <c r="AZ1851">
        <v>1</v>
      </c>
      <c r="BA1851">
        <v>26.39</v>
      </c>
      <c r="BB1851">
        <v>1</v>
      </c>
      <c r="BC1851">
        <v>1</v>
      </c>
      <c r="BD1851" t="s">
        <v>3</v>
      </c>
      <c r="BE1851" t="s">
        <v>3</v>
      </c>
      <c r="BF1851" t="s">
        <v>3</v>
      </c>
      <c r="BG1851" t="s">
        <v>3</v>
      </c>
      <c r="BH1851">
        <v>0</v>
      </c>
      <c r="BI1851">
        <v>1</v>
      </c>
      <c r="BJ1851" t="s">
        <v>23</v>
      </c>
      <c r="BM1851">
        <v>456</v>
      </c>
      <c r="BN1851">
        <v>0</v>
      </c>
      <c r="BO1851" t="s">
        <v>20</v>
      </c>
      <c r="BP1851">
        <v>1</v>
      </c>
      <c r="BQ1851">
        <v>60</v>
      </c>
      <c r="BR1851">
        <v>0</v>
      </c>
      <c r="BS1851">
        <v>26.39</v>
      </c>
      <c r="BT1851">
        <v>1</v>
      </c>
      <c r="BU1851">
        <v>1</v>
      </c>
      <c r="BV1851">
        <v>1</v>
      </c>
      <c r="BW1851">
        <v>1</v>
      </c>
      <c r="BX1851">
        <v>1</v>
      </c>
      <c r="BY1851" t="s">
        <v>3</v>
      </c>
      <c r="BZ1851">
        <v>70</v>
      </c>
      <c r="CA1851">
        <v>41</v>
      </c>
      <c r="CB1851" t="s">
        <v>3</v>
      </c>
      <c r="CE1851">
        <v>30</v>
      </c>
      <c r="CF1851">
        <v>0</v>
      </c>
      <c r="CG1851">
        <v>0</v>
      </c>
      <c r="CM1851">
        <v>0</v>
      </c>
      <c r="CN1851" t="s">
        <v>3</v>
      </c>
      <c r="CO1851">
        <v>0</v>
      </c>
      <c r="CP1851">
        <f t="shared" ref="CP1851:CP1857" si="1681">(P1851+Q1851+S1851)</f>
        <v>80.75</v>
      </c>
      <c r="CQ1851">
        <f t="shared" ref="CQ1851:CQ1857" si="1682">ROUND((ROUND((AC1851*AW1851*1),2)*BC1851),2)</f>
        <v>0</v>
      </c>
      <c r="CR1851">
        <f t="shared" ref="CR1851:CR1857" si="1683">(ROUND((ROUND(((ET1851)*AV1851*1),2)*BB1851),2)+ROUND((ROUND(((AE1851-(EU1851))*AV1851*1),2)*BS1851),2))</f>
        <v>0</v>
      </c>
      <c r="CS1851">
        <f t="shared" ref="CS1851:CS1857" si="1684">ROUND((ROUND((AE1851*AV1851*1),2)*BS1851),2)</f>
        <v>0</v>
      </c>
      <c r="CT1851">
        <f t="shared" ref="CT1851:CT1857" si="1685">ROUND((ROUND((AF1851*AV1851*1),2)*BA1851),2)</f>
        <v>15508.08</v>
      </c>
      <c r="CU1851">
        <f t="shared" ref="CU1851:CU1857" si="1686">AG1851</f>
        <v>0</v>
      </c>
      <c r="CV1851">
        <f t="shared" ref="CV1851:CV1857" si="1687">(AH1851*AV1851)</f>
        <v>57.5</v>
      </c>
      <c r="CW1851">
        <f t="shared" ref="CW1851:CX1857" si="1688">AI1851</f>
        <v>0</v>
      </c>
      <c r="CX1851">
        <f t="shared" si="1688"/>
        <v>0</v>
      </c>
      <c r="CY1851">
        <f t="shared" ref="CY1851:CY1857" si="1689">S1851*(BZ1851/100)</f>
        <v>56.524999999999999</v>
      </c>
      <c r="CZ1851">
        <f t="shared" ref="CZ1851:CZ1857" si="1690">S1851*(CA1851/100)</f>
        <v>33.107499999999995</v>
      </c>
      <c r="DC1851" t="s">
        <v>3</v>
      </c>
      <c r="DD1851" t="s">
        <v>3</v>
      </c>
      <c r="DE1851" t="s">
        <v>3</v>
      </c>
      <c r="DF1851" t="s">
        <v>3</v>
      </c>
      <c r="DG1851" t="s">
        <v>3</v>
      </c>
      <c r="DH1851" t="s">
        <v>3</v>
      </c>
      <c r="DI1851" t="s">
        <v>3</v>
      </c>
      <c r="DJ1851" t="s">
        <v>3</v>
      </c>
      <c r="DK1851" t="s">
        <v>3</v>
      </c>
      <c r="DL1851" t="s">
        <v>3</v>
      </c>
      <c r="DM1851" t="s">
        <v>3</v>
      </c>
      <c r="DN1851">
        <v>80</v>
      </c>
      <c r="DO1851">
        <v>55</v>
      </c>
      <c r="DP1851">
        <v>1.0469999999999999</v>
      </c>
      <c r="DQ1851">
        <v>1</v>
      </c>
      <c r="DU1851">
        <v>1005</v>
      </c>
      <c r="DV1851" t="s">
        <v>22</v>
      </c>
      <c r="DW1851" t="s">
        <v>22</v>
      </c>
      <c r="DX1851">
        <v>100</v>
      </c>
      <c r="DZ1851" t="s">
        <v>3</v>
      </c>
      <c r="EA1851" t="s">
        <v>3</v>
      </c>
      <c r="EB1851" t="s">
        <v>3</v>
      </c>
      <c r="EC1851" t="s">
        <v>3</v>
      </c>
      <c r="EE1851">
        <v>54687882</v>
      </c>
      <c r="EF1851">
        <v>60</v>
      </c>
      <c r="EG1851" t="s">
        <v>24</v>
      </c>
      <c r="EH1851">
        <v>0</v>
      </c>
      <c r="EI1851" t="s">
        <v>3</v>
      </c>
      <c r="EJ1851">
        <v>1</v>
      </c>
      <c r="EK1851">
        <v>456</v>
      </c>
      <c r="EL1851" t="s">
        <v>25</v>
      </c>
      <c r="EM1851" t="s">
        <v>26</v>
      </c>
      <c r="EO1851" t="s">
        <v>3</v>
      </c>
      <c r="EQ1851">
        <v>0</v>
      </c>
      <c r="ER1851">
        <v>587.65</v>
      </c>
      <c r="ES1851">
        <v>0</v>
      </c>
      <c r="ET1851">
        <v>0</v>
      </c>
      <c r="EU1851">
        <v>0</v>
      </c>
      <c r="EV1851">
        <v>587.65</v>
      </c>
      <c r="EW1851">
        <v>57.5</v>
      </c>
      <c r="EX1851">
        <v>0</v>
      </c>
      <c r="EY1851">
        <v>0</v>
      </c>
      <c r="FQ1851">
        <v>0</v>
      </c>
      <c r="FR1851">
        <f t="shared" ref="FR1851:FR1857" si="1691">ROUND(IF(AND(BH1851=3,BI1851=3),P1851,0),2)</f>
        <v>0</v>
      </c>
      <c r="FS1851">
        <v>0</v>
      </c>
      <c r="FX1851">
        <v>80</v>
      </c>
      <c r="FY1851">
        <v>55</v>
      </c>
      <c r="GA1851" t="s">
        <v>3</v>
      </c>
      <c r="GD1851">
        <v>0</v>
      </c>
      <c r="GF1851">
        <v>-1681123399</v>
      </c>
      <c r="GG1851">
        <v>2</v>
      </c>
      <c r="GH1851">
        <v>1</v>
      </c>
      <c r="GI1851">
        <v>3</v>
      </c>
      <c r="GJ1851">
        <v>0</v>
      </c>
      <c r="GK1851">
        <f>ROUND(R1851*(R12)/100,2)</f>
        <v>0</v>
      </c>
      <c r="GL1851">
        <f t="shared" ref="GL1851:GL1857" si="1692">ROUND(IF(AND(BH1851=3,BI1851=3,FS1851&lt;&gt;0),P1851,0),2)</f>
        <v>0</v>
      </c>
      <c r="GM1851">
        <f t="shared" ref="GM1851:GM1857" si="1693">ROUND(O1851+X1851+Y1851+GK1851,2)+GX1851</f>
        <v>170.39</v>
      </c>
      <c r="GN1851">
        <f t="shared" ref="GN1851:GN1857" si="1694">IF(OR(BI1851=0,BI1851=1),ROUND(O1851+X1851+Y1851+GK1851,2),0)</f>
        <v>170.39</v>
      </c>
      <c r="GO1851">
        <f t="shared" ref="GO1851:GO1857" si="1695">IF(BI1851=2,ROUND(O1851+X1851+Y1851+GK1851,2),0)</f>
        <v>0</v>
      </c>
      <c r="GP1851">
        <f t="shared" ref="GP1851:GP1857" si="1696">IF(BI1851=4,ROUND(O1851+X1851+Y1851+GK1851,2)+GX1851,0)</f>
        <v>0</v>
      </c>
      <c r="GR1851">
        <v>0</v>
      </c>
      <c r="GS1851">
        <v>3</v>
      </c>
      <c r="GT1851">
        <v>0</v>
      </c>
      <c r="GU1851" t="s">
        <v>3</v>
      </c>
      <c r="GV1851">
        <f t="shared" ref="GV1851:GV1857" si="1697">ROUND((GT1851),6)</f>
        <v>0</v>
      </c>
      <c r="GW1851">
        <v>1</v>
      </c>
      <c r="GX1851">
        <f t="shared" ref="GX1851:GX1857" si="1698">ROUND(HC1851*I1851,2)</f>
        <v>0</v>
      </c>
      <c r="HA1851">
        <v>0</v>
      </c>
      <c r="HB1851">
        <v>0</v>
      </c>
      <c r="HC1851">
        <f t="shared" ref="HC1851:HC1857" si="1699">GV1851*GW1851</f>
        <v>0</v>
      </c>
      <c r="HE1851" t="s">
        <v>3</v>
      </c>
      <c r="HF1851" t="s">
        <v>3</v>
      </c>
      <c r="HM1851" t="s">
        <v>3</v>
      </c>
      <c r="HN1851" t="s">
        <v>3</v>
      </c>
      <c r="HO1851" t="s">
        <v>3</v>
      </c>
      <c r="HP1851" t="s">
        <v>3</v>
      </c>
      <c r="HQ1851" t="s">
        <v>3</v>
      </c>
      <c r="IK1851">
        <v>0</v>
      </c>
    </row>
    <row r="1852" spans="1:245" x14ac:dyDescent="0.2">
      <c r="A1852">
        <v>18</v>
      </c>
      <c r="B1852">
        <v>1</v>
      </c>
      <c r="C1852">
        <v>869</v>
      </c>
      <c r="E1852" t="s">
        <v>27</v>
      </c>
      <c r="F1852" t="s">
        <v>28</v>
      </c>
      <c r="G1852" t="s">
        <v>29</v>
      </c>
      <c r="H1852" t="s">
        <v>30</v>
      </c>
      <c r="I1852">
        <f>I1851*J1852</f>
        <v>-2.392E-2</v>
      </c>
      <c r="J1852">
        <v>-4.6000000000000005</v>
      </c>
      <c r="K1852">
        <v>-4.5999999999999996</v>
      </c>
      <c r="O1852">
        <f t="shared" si="1664"/>
        <v>0</v>
      </c>
      <c r="P1852">
        <f t="shared" si="1665"/>
        <v>0</v>
      </c>
      <c r="Q1852">
        <f t="shared" si="1666"/>
        <v>0</v>
      </c>
      <c r="R1852">
        <f t="shared" si="1667"/>
        <v>0</v>
      </c>
      <c r="S1852">
        <f t="shared" si="1668"/>
        <v>0</v>
      </c>
      <c r="T1852">
        <f t="shared" si="1669"/>
        <v>0</v>
      </c>
      <c r="U1852">
        <f t="shared" si="1670"/>
        <v>0</v>
      </c>
      <c r="V1852">
        <f t="shared" si="1671"/>
        <v>0</v>
      </c>
      <c r="W1852">
        <f t="shared" si="1672"/>
        <v>0</v>
      </c>
      <c r="X1852">
        <f t="shared" si="1673"/>
        <v>0</v>
      </c>
      <c r="Y1852">
        <f t="shared" si="1673"/>
        <v>0</v>
      </c>
      <c r="AA1852">
        <v>55282325</v>
      </c>
      <c r="AB1852">
        <f t="shared" si="1674"/>
        <v>0</v>
      </c>
      <c r="AC1852">
        <f t="shared" si="1675"/>
        <v>0</v>
      </c>
      <c r="AD1852">
        <f t="shared" si="1676"/>
        <v>0</v>
      </c>
      <c r="AE1852">
        <f t="shared" si="1677"/>
        <v>0</v>
      </c>
      <c r="AF1852">
        <f t="shared" si="1677"/>
        <v>0</v>
      </c>
      <c r="AG1852">
        <f t="shared" si="1678"/>
        <v>0</v>
      </c>
      <c r="AH1852">
        <f t="shared" si="1679"/>
        <v>0</v>
      </c>
      <c r="AI1852">
        <f t="shared" si="1679"/>
        <v>0</v>
      </c>
      <c r="AJ1852">
        <f t="shared" si="1680"/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1</v>
      </c>
      <c r="AW1852">
        <v>1</v>
      </c>
      <c r="AZ1852">
        <v>1</v>
      </c>
      <c r="BA1852">
        <v>1</v>
      </c>
      <c r="BB1852">
        <v>1</v>
      </c>
      <c r="BC1852">
        <v>1</v>
      </c>
      <c r="BD1852" t="s">
        <v>3</v>
      </c>
      <c r="BE1852" t="s">
        <v>3</v>
      </c>
      <c r="BF1852" t="s">
        <v>3</v>
      </c>
      <c r="BG1852" t="s">
        <v>3</v>
      </c>
      <c r="BH1852">
        <v>3</v>
      </c>
      <c r="BI1852">
        <v>1</v>
      </c>
      <c r="BJ1852" t="s">
        <v>3</v>
      </c>
      <c r="BM1852">
        <v>456</v>
      </c>
      <c r="BN1852">
        <v>0</v>
      </c>
      <c r="BO1852" t="s">
        <v>3</v>
      </c>
      <c r="BP1852">
        <v>0</v>
      </c>
      <c r="BQ1852">
        <v>60</v>
      </c>
      <c r="BR1852">
        <v>1</v>
      </c>
      <c r="BS1852">
        <v>1</v>
      </c>
      <c r="BT1852">
        <v>1</v>
      </c>
      <c r="BU1852">
        <v>1</v>
      </c>
      <c r="BV1852">
        <v>1</v>
      </c>
      <c r="BW1852">
        <v>1</v>
      </c>
      <c r="BX1852">
        <v>1</v>
      </c>
      <c r="BY1852" t="s">
        <v>3</v>
      </c>
      <c r="BZ1852">
        <v>0</v>
      </c>
      <c r="CA1852">
        <v>0</v>
      </c>
      <c r="CB1852" t="s">
        <v>3</v>
      </c>
      <c r="CE1852">
        <v>30</v>
      </c>
      <c r="CF1852">
        <v>0</v>
      </c>
      <c r="CG1852">
        <v>0</v>
      </c>
      <c r="CM1852">
        <v>0</v>
      </c>
      <c r="CN1852" t="s">
        <v>3</v>
      </c>
      <c r="CO1852">
        <v>0</v>
      </c>
      <c r="CP1852">
        <f t="shared" si="1681"/>
        <v>0</v>
      </c>
      <c r="CQ1852">
        <f t="shared" si="1682"/>
        <v>0</v>
      </c>
      <c r="CR1852">
        <f t="shared" si="1683"/>
        <v>0</v>
      </c>
      <c r="CS1852">
        <f t="shared" si="1684"/>
        <v>0</v>
      </c>
      <c r="CT1852">
        <f t="shared" si="1685"/>
        <v>0</v>
      </c>
      <c r="CU1852">
        <f t="shared" si="1686"/>
        <v>0</v>
      </c>
      <c r="CV1852">
        <f t="shared" si="1687"/>
        <v>0</v>
      </c>
      <c r="CW1852">
        <f t="shared" si="1688"/>
        <v>0</v>
      </c>
      <c r="CX1852">
        <f t="shared" si="1688"/>
        <v>0</v>
      </c>
      <c r="CY1852">
        <f t="shared" si="1689"/>
        <v>0</v>
      </c>
      <c r="CZ1852">
        <f t="shared" si="1690"/>
        <v>0</v>
      </c>
      <c r="DC1852" t="s">
        <v>3</v>
      </c>
      <c r="DD1852" t="s">
        <v>3</v>
      </c>
      <c r="DE1852" t="s">
        <v>3</v>
      </c>
      <c r="DF1852" t="s">
        <v>3</v>
      </c>
      <c r="DG1852" t="s">
        <v>3</v>
      </c>
      <c r="DH1852" t="s">
        <v>3</v>
      </c>
      <c r="DI1852" t="s">
        <v>3</v>
      </c>
      <c r="DJ1852" t="s">
        <v>3</v>
      </c>
      <c r="DK1852" t="s">
        <v>3</v>
      </c>
      <c r="DL1852" t="s">
        <v>3</v>
      </c>
      <c r="DM1852" t="s">
        <v>3</v>
      </c>
      <c r="DN1852">
        <v>80</v>
      </c>
      <c r="DO1852">
        <v>55</v>
      </c>
      <c r="DP1852">
        <v>1.0469999999999999</v>
      </c>
      <c r="DQ1852">
        <v>1</v>
      </c>
      <c r="DU1852">
        <v>1009</v>
      </c>
      <c r="DV1852" t="s">
        <v>30</v>
      </c>
      <c r="DW1852" t="s">
        <v>30</v>
      </c>
      <c r="DX1852">
        <v>1000</v>
      </c>
      <c r="DZ1852" t="s">
        <v>3</v>
      </c>
      <c r="EA1852" t="s">
        <v>3</v>
      </c>
      <c r="EB1852" t="s">
        <v>3</v>
      </c>
      <c r="EC1852" t="s">
        <v>3</v>
      </c>
      <c r="EE1852">
        <v>54687882</v>
      </c>
      <c r="EF1852">
        <v>60</v>
      </c>
      <c r="EG1852" t="s">
        <v>24</v>
      </c>
      <c r="EH1852">
        <v>0</v>
      </c>
      <c r="EI1852" t="s">
        <v>3</v>
      </c>
      <c r="EJ1852">
        <v>1</v>
      </c>
      <c r="EK1852">
        <v>456</v>
      </c>
      <c r="EL1852" t="s">
        <v>25</v>
      </c>
      <c r="EM1852" t="s">
        <v>26</v>
      </c>
      <c r="EO1852" t="s">
        <v>3</v>
      </c>
      <c r="EQ1852">
        <v>32768</v>
      </c>
      <c r="ER1852">
        <v>0</v>
      </c>
      <c r="ES1852">
        <v>0</v>
      </c>
      <c r="ET1852">
        <v>0</v>
      </c>
      <c r="EU1852">
        <v>0</v>
      </c>
      <c r="EV1852">
        <v>0</v>
      </c>
      <c r="EW1852">
        <v>0</v>
      </c>
      <c r="EX1852">
        <v>0</v>
      </c>
      <c r="FQ1852">
        <v>0</v>
      </c>
      <c r="FR1852">
        <f t="shared" si="1691"/>
        <v>0</v>
      </c>
      <c r="FS1852">
        <v>0</v>
      </c>
      <c r="FX1852">
        <v>80</v>
      </c>
      <c r="FY1852">
        <v>55</v>
      </c>
      <c r="GA1852" t="s">
        <v>3</v>
      </c>
      <c r="GD1852">
        <v>0</v>
      </c>
      <c r="GF1852">
        <v>1489638031</v>
      </c>
      <c r="GG1852">
        <v>2</v>
      </c>
      <c r="GH1852">
        <v>1</v>
      </c>
      <c r="GI1852">
        <v>3</v>
      </c>
      <c r="GJ1852">
        <v>0</v>
      </c>
      <c r="GK1852">
        <f>ROUND(R1852*(R12)/100,2)</f>
        <v>0</v>
      </c>
      <c r="GL1852">
        <f t="shared" si="1692"/>
        <v>0</v>
      </c>
      <c r="GM1852">
        <f t="shared" si="1693"/>
        <v>0</v>
      </c>
      <c r="GN1852">
        <f t="shared" si="1694"/>
        <v>0</v>
      </c>
      <c r="GO1852">
        <f t="shared" si="1695"/>
        <v>0</v>
      </c>
      <c r="GP1852">
        <f t="shared" si="1696"/>
        <v>0</v>
      </c>
      <c r="GR1852">
        <v>0</v>
      </c>
      <c r="GS1852">
        <v>3</v>
      </c>
      <c r="GT1852">
        <v>0</v>
      </c>
      <c r="GU1852" t="s">
        <v>3</v>
      </c>
      <c r="GV1852">
        <f t="shared" si="1697"/>
        <v>0</v>
      </c>
      <c r="GW1852">
        <v>1</v>
      </c>
      <c r="GX1852">
        <f t="shared" si="1698"/>
        <v>0</v>
      </c>
      <c r="HA1852">
        <v>0</v>
      </c>
      <c r="HB1852">
        <v>0</v>
      </c>
      <c r="HC1852">
        <f t="shared" si="1699"/>
        <v>0</v>
      </c>
      <c r="HE1852" t="s">
        <v>3</v>
      </c>
      <c r="HF1852" t="s">
        <v>3</v>
      </c>
      <c r="HM1852" t="s">
        <v>3</v>
      </c>
      <c r="HN1852" t="s">
        <v>3</v>
      </c>
      <c r="HO1852" t="s">
        <v>3</v>
      </c>
      <c r="HP1852" t="s">
        <v>3</v>
      </c>
      <c r="HQ1852" t="s">
        <v>3</v>
      </c>
      <c r="IK1852">
        <v>0</v>
      </c>
    </row>
    <row r="1853" spans="1:245" x14ac:dyDescent="0.2">
      <c r="A1853">
        <v>17</v>
      </c>
      <c r="B1853">
        <v>1</v>
      </c>
      <c r="C1853">
        <f>ROW(SmtRes!A870)</f>
        <v>870</v>
      </c>
      <c r="D1853">
        <f>ROW(EtalonRes!A921)</f>
        <v>921</v>
      </c>
      <c r="E1853" t="s">
        <v>31</v>
      </c>
      <c r="F1853" t="s">
        <v>32</v>
      </c>
      <c r="G1853" t="s">
        <v>33</v>
      </c>
      <c r="H1853" t="s">
        <v>34</v>
      </c>
      <c r="I1853">
        <v>0.35</v>
      </c>
      <c r="J1853">
        <v>0</v>
      </c>
      <c r="K1853">
        <v>0.35</v>
      </c>
      <c r="O1853">
        <f t="shared" si="1664"/>
        <v>56.74</v>
      </c>
      <c r="P1853">
        <f t="shared" si="1665"/>
        <v>0</v>
      </c>
      <c r="Q1853">
        <f t="shared" si="1666"/>
        <v>0</v>
      </c>
      <c r="R1853">
        <f t="shared" si="1667"/>
        <v>0</v>
      </c>
      <c r="S1853">
        <f t="shared" si="1668"/>
        <v>56.74</v>
      </c>
      <c r="T1853">
        <f t="shared" si="1669"/>
        <v>0</v>
      </c>
      <c r="U1853">
        <f t="shared" si="1670"/>
        <v>0.21</v>
      </c>
      <c r="V1853">
        <f t="shared" si="1671"/>
        <v>0</v>
      </c>
      <c r="W1853">
        <f t="shared" si="1672"/>
        <v>0</v>
      </c>
      <c r="X1853">
        <f t="shared" si="1673"/>
        <v>47.09</v>
      </c>
      <c r="Y1853">
        <f t="shared" si="1673"/>
        <v>23.26</v>
      </c>
      <c r="AA1853">
        <v>55282325</v>
      </c>
      <c r="AB1853">
        <f t="shared" si="1674"/>
        <v>6.13</v>
      </c>
      <c r="AC1853">
        <f t="shared" si="1675"/>
        <v>0</v>
      </c>
      <c r="AD1853">
        <f t="shared" si="1676"/>
        <v>0</v>
      </c>
      <c r="AE1853">
        <f t="shared" si="1677"/>
        <v>0</v>
      </c>
      <c r="AF1853">
        <f t="shared" si="1677"/>
        <v>6.13</v>
      </c>
      <c r="AG1853">
        <f t="shared" si="1678"/>
        <v>0</v>
      </c>
      <c r="AH1853">
        <f t="shared" si="1679"/>
        <v>0.6</v>
      </c>
      <c r="AI1853">
        <f t="shared" si="1679"/>
        <v>0</v>
      </c>
      <c r="AJ1853">
        <f t="shared" si="1680"/>
        <v>0</v>
      </c>
      <c r="AK1853">
        <v>6.13</v>
      </c>
      <c r="AL1853">
        <v>0</v>
      </c>
      <c r="AM1853">
        <v>0</v>
      </c>
      <c r="AN1853">
        <v>0</v>
      </c>
      <c r="AO1853">
        <v>6.13</v>
      </c>
      <c r="AP1853">
        <v>0</v>
      </c>
      <c r="AQ1853">
        <v>0.6</v>
      </c>
      <c r="AR1853">
        <v>0</v>
      </c>
      <c r="AS1853">
        <v>0</v>
      </c>
      <c r="AT1853">
        <v>83</v>
      </c>
      <c r="AU1853">
        <v>41</v>
      </c>
      <c r="AV1853">
        <v>1</v>
      </c>
      <c r="AW1853">
        <v>1</v>
      </c>
      <c r="AZ1853">
        <v>1</v>
      </c>
      <c r="BA1853">
        <v>26.39</v>
      </c>
      <c r="BB1853">
        <v>1</v>
      </c>
      <c r="BC1853">
        <v>1</v>
      </c>
      <c r="BD1853" t="s">
        <v>3</v>
      </c>
      <c r="BE1853" t="s">
        <v>3</v>
      </c>
      <c r="BF1853" t="s">
        <v>3</v>
      </c>
      <c r="BG1853" t="s">
        <v>3</v>
      </c>
      <c r="BH1853">
        <v>0</v>
      </c>
      <c r="BI1853">
        <v>1</v>
      </c>
      <c r="BJ1853" t="s">
        <v>35</v>
      </c>
      <c r="BM1853">
        <v>478</v>
      </c>
      <c r="BN1853">
        <v>0</v>
      </c>
      <c r="BO1853" t="s">
        <v>32</v>
      </c>
      <c r="BP1853">
        <v>1</v>
      </c>
      <c r="BQ1853">
        <v>60</v>
      </c>
      <c r="BR1853">
        <v>0</v>
      </c>
      <c r="BS1853">
        <v>26.39</v>
      </c>
      <c r="BT1853">
        <v>1</v>
      </c>
      <c r="BU1853">
        <v>1</v>
      </c>
      <c r="BV1853">
        <v>1</v>
      </c>
      <c r="BW1853">
        <v>1</v>
      </c>
      <c r="BX1853">
        <v>1</v>
      </c>
      <c r="BY1853" t="s">
        <v>3</v>
      </c>
      <c r="BZ1853">
        <v>83</v>
      </c>
      <c r="CA1853">
        <v>41</v>
      </c>
      <c r="CB1853" t="s">
        <v>3</v>
      </c>
      <c r="CE1853">
        <v>30</v>
      </c>
      <c r="CF1853">
        <v>0</v>
      </c>
      <c r="CG1853">
        <v>0</v>
      </c>
      <c r="CM1853">
        <v>0</v>
      </c>
      <c r="CN1853" t="s">
        <v>3</v>
      </c>
      <c r="CO1853">
        <v>0</v>
      </c>
      <c r="CP1853">
        <f t="shared" si="1681"/>
        <v>56.74</v>
      </c>
      <c r="CQ1853">
        <f t="shared" si="1682"/>
        <v>0</v>
      </c>
      <c r="CR1853">
        <f t="shared" si="1683"/>
        <v>0</v>
      </c>
      <c r="CS1853">
        <f t="shared" si="1684"/>
        <v>0</v>
      </c>
      <c r="CT1853">
        <f t="shared" si="1685"/>
        <v>161.77000000000001</v>
      </c>
      <c r="CU1853">
        <f t="shared" si="1686"/>
        <v>0</v>
      </c>
      <c r="CV1853">
        <f t="shared" si="1687"/>
        <v>0.6</v>
      </c>
      <c r="CW1853">
        <f t="shared" si="1688"/>
        <v>0</v>
      </c>
      <c r="CX1853">
        <f t="shared" si="1688"/>
        <v>0</v>
      </c>
      <c r="CY1853">
        <f t="shared" si="1689"/>
        <v>47.094200000000001</v>
      </c>
      <c r="CZ1853">
        <f t="shared" si="1690"/>
        <v>23.263400000000001</v>
      </c>
      <c r="DC1853" t="s">
        <v>3</v>
      </c>
      <c r="DD1853" t="s">
        <v>3</v>
      </c>
      <c r="DE1853" t="s">
        <v>3</v>
      </c>
      <c r="DF1853" t="s">
        <v>3</v>
      </c>
      <c r="DG1853" t="s">
        <v>3</v>
      </c>
      <c r="DH1853" t="s">
        <v>3</v>
      </c>
      <c r="DI1853" t="s">
        <v>3</v>
      </c>
      <c r="DJ1853" t="s">
        <v>3</v>
      </c>
      <c r="DK1853" t="s">
        <v>3</v>
      </c>
      <c r="DL1853" t="s">
        <v>3</v>
      </c>
      <c r="DM1853" t="s">
        <v>3</v>
      </c>
      <c r="DN1853">
        <v>100</v>
      </c>
      <c r="DO1853">
        <v>64</v>
      </c>
      <c r="DP1853">
        <v>1.0249999999999999</v>
      </c>
      <c r="DQ1853">
        <v>1</v>
      </c>
      <c r="DU1853">
        <v>1013</v>
      </c>
      <c r="DV1853" t="s">
        <v>34</v>
      </c>
      <c r="DW1853" t="s">
        <v>34</v>
      </c>
      <c r="DX1853">
        <v>1</v>
      </c>
      <c r="DZ1853" t="s">
        <v>3</v>
      </c>
      <c r="EA1853" t="s">
        <v>3</v>
      </c>
      <c r="EB1853" t="s">
        <v>3</v>
      </c>
      <c r="EC1853" t="s">
        <v>3</v>
      </c>
      <c r="EE1853">
        <v>54687904</v>
      </c>
      <c r="EF1853">
        <v>60</v>
      </c>
      <c r="EG1853" t="s">
        <v>24</v>
      </c>
      <c r="EH1853">
        <v>0</v>
      </c>
      <c r="EI1853" t="s">
        <v>3</v>
      </c>
      <c r="EJ1853">
        <v>1</v>
      </c>
      <c r="EK1853">
        <v>478</v>
      </c>
      <c r="EL1853" t="s">
        <v>36</v>
      </c>
      <c r="EM1853" t="s">
        <v>37</v>
      </c>
      <c r="EO1853" t="s">
        <v>3</v>
      </c>
      <c r="EQ1853">
        <v>0</v>
      </c>
      <c r="ER1853">
        <v>6.13</v>
      </c>
      <c r="ES1853">
        <v>0</v>
      </c>
      <c r="ET1853">
        <v>0</v>
      </c>
      <c r="EU1853">
        <v>0</v>
      </c>
      <c r="EV1853">
        <v>6.13</v>
      </c>
      <c r="EW1853">
        <v>0.6</v>
      </c>
      <c r="EX1853">
        <v>0</v>
      </c>
      <c r="EY1853">
        <v>0</v>
      </c>
      <c r="FQ1853">
        <v>0</v>
      </c>
      <c r="FR1853">
        <f t="shared" si="1691"/>
        <v>0</v>
      </c>
      <c r="FS1853">
        <v>0</v>
      </c>
      <c r="FX1853">
        <v>100</v>
      </c>
      <c r="FY1853">
        <v>64</v>
      </c>
      <c r="GA1853" t="s">
        <v>3</v>
      </c>
      <c r="GD1853">
        <v>0</v>
      </c>
      <c r="GF1853">
        <v>-750453579</v>
      </c>
      <c r="GG1853">
        <v>2</v>
      </c>
      <c r="GH1853">
        <v>1</v>
      </c>
      <c r="GI1853">
        <v>3</v>
      </c>
      <c r="GJ1853">
        <v>0</v>
      </c>
      <c r="GK1853">
        <f>ROUND(R1853*(R12)/100,2)</f>
        <v>0</v>
      </c>
      <c r="GL1853">
        <f t="shared" si="1692"/>
        <v>0</v>
      </c>
      <c r="GM1853">
        <f t="shared" si="1693"/>
        <v>127.09</v>
      </c>
      <c r="GN1853">
        <f t="shared" si="1694"/>
        <v>127.09</v>
      </c>
      <c r="GO1853">
        <f t="shared" si="1695"/>
        <v>0</v>
      </c>
      <c r="GP1853">
        <f t="shared" si="1696"/>
        <v>0</v>
      </c>
      <c r="GR1853">
        <v>0</v>
      </c>
      <c r="GS1853">
        <v>3</v>
      </c>
      <c r="GT1853">
        <v>0</v>
      </c>
      <c r="GU1853" t="s">
        <v>3</v>
      </c>
      <c r="GV1853">
        <f t="shared" si="1697"/>
        <v>0</v>
      </c>
      <c r="GW1853">
        <v>1</v>
      </c>
      <c r="GX1853">
        <f t="shared" si="1698"/>
        <v>0</v>
      </c>
      <c r="HA1853">
        <v>0</v>
      </c>
      <c r="HB1853">
        <v>0</v>
      </c>
      <c r="HC1853">
        <f t="shared" si="1699"/>
        <v>0</v>
      </c>
      <c r="HE1853" t="s">
        <v>3</v>
      </c>
      <c r="HF1853" t="s">
        <v>3</v>
      </c>
      <c r="HM1853" t="s">
        <v>3</v>
      </c>
      <c r="HN1853" t="s">
        <v>3</v>
      </c>
      <c r="HO1853" t="s">
        <v>3</v>
      </c>
      <c r="HP1853" t="s">
        <v>3</v>
      </c>
      <c r="HQ1853" t="s">
        <v>3</v>
      </c>
      <c r="IK1853">
        <v>0</v>
      </c>
    </row>
    <row r="1854" spans="1:245" x14ac:dyDescent="0.2">
      <c r="A1854">
        <v>17</v>
      </c>
      <c r="B1854">
        <v>1</v>
      </c>
      <c r="C1854">
        <f>ROW(SmtRes!A872)</f>
        <v>872</v>
      </c>
      <c r="D1854">
        <f>ROW(EtalonRes!A923)</f>
        <v>923</v>
      </c>
      <c r="E1854" t="s">
        <v>38</v>
      </c>
      <c r="F1854" t="s">
        <v>39</v>
      </c>
      <c r="G1854" t="s">
        <v>40</v>
      </c>
      <c r="H1854" t="s">
        <v>22</v>
      </c>
      <c r="I1854">
        <f>ROUND(0.73/100,9)</f>
        <v>7.3000000000000001E-3</v>
      </c>
      <c r="J1854">
        <v>0</v>
      </c>
      <c r="K1854">
        <f>ROUND(0.73/100,9)</f>
        <v>7.3000000000000001E-3</v>
      </c>
      <c r="O1854">
        <f t="shared" si="1664"/>
        <v>36.950000000000003</v>
      </c>
      <c r="P1854">
        <f t="shared" si="1665"/>
        <v>0</v>
      </c>
      <c r="Q1854">
        <f t="shared" si="1666"/>
        <v>0</v>
      </c>
      <c r="R1854">
        <f t="shared" si="1667"/>
        <v>0</v>
      </c>
      <c r="S1854">
        <f t="shared" si="1668"/>
        <v>36.950000000000003</v>
      </c>
      <c r="T1854">
        <f t="shared" si="1669"/>
        <v>0</v>
      </c>
      <c r="U1854">
        <f t="shared" si="1670"/>
        <v>0.12709300000000001</v>
      </c>
      <c r="V1854">
        <f t="shared" si="1671"/>
        <v>0</v>
      </c>
      <c r="W1854">
        <f t="shared" si="1672"/>
        <v>0</v>
      </c>
      <c r="X1854">
        <f t="shared" si="1673"/>
        <v>25.87</v>
      </c>
      <c r="Y1854">
        <f t="shared" si="1673"/>
        <v>15.15</v>
      </c>
      <c r="AA1854">
        <v>55282325</v>
      </c>
      <c r="AB1854">
        <f t="shared" si="1674"/>
        <v>191.34</v>
      </c>
      <c r="AC1854">
        <f t="shared" si="1675"/>
        <v>0</v>
      </c>
      <c r="AD1854">
        <f t="shared" si="1676"/>
        <v>0</v>
      </c>
      <c r="AE1854">
        <f t="shared" si="1677"/>
        <v>0</v>
      </c>
      <c r="AF1854">
        <f t="shared" si="1677"/>
        <v>191.34</v>
      </c>
      <c r="AG1854">
        <f t="shared" si="1678"/>
        <v>0</v>
      </c>
      <c r="AH1854">
        <f t="shared" si="1679"/>
        <v>17.41</v>
      </c>
      <c r="AI1854">
        <f t="shared" si="1679"/>
        <v>0</v>
      </c>
      <c r="AJ1854">
        <f t="shared" si="1680"/>
        <v>0</v>
      </c>
      <c r="AK1854">
        <v>191.34</v>
      </c>
      <c r="AL1854">
        <v>0</v>
      </c>
      <c r="AM1854">
        <v>0</v>
      </c>
      <c r="AN1854">
        <v>0</v>
      </c>
      <c r="AO1854">
        <v>191.34</v>
      </c>
      <c r="AP1854">
        <v>0</v>
      </c>
      <c r="AQ1854">
        <v>17.41</v>
      </c>
      <c r="AR1854">
        <v>0</v>
      </c>
      <c r="AS1854">
        <v>0</v>
      </c>
      <c r="AT1854">
        <v>70</v>
      </c>
      <c r="AU1854">
        <v>41</v>
      </c>
      <c r="AV1854">
        <v>1</v>
      </c>
      <c r="AW1854">
        <v>1</v>
      </c>
      <c r="AZ1854">
        <v>1</v>
      </c>
      <c r="BA1854">
        <v>26.39</v>
      </c>
      <c r="BB1854">
        <v>1</v>
      </c>
      <c r="BC1854">
        <v>1</v>
      </c>
      <c r="BD1854" t="s">
        <v>3</v>
      </c>
      <c r="BE1854" t="s">
        <v>3</v>
      </c>
      <c r="BF1854" t="s">
        <v>3</v>
      </c>
      <c r="BG1854" t="s">
        <v>3</v>
      </c>
      <c r="BH1854">
        <v>0</v>
      </c>
      <c r="BI1854">
        <v>1</v>
      </c>
      <c r="BJ1854" t="s">
        <v>41</v>
      </c>
      <c r="BM1854">
        <v>441</v>
      </c>
      <c r="BN1854">
        <v>0</v>
      </c>
      <c r="BO1854" t="s">
        <v>39</v>
      </c>
      <c r="BP1854">
        <v>1</v>
      </c>
      <c r="BQ1854">
        <v>60</v>
      </c>
      <c r="BR1854">
        <v>0</v>
      </c>
      <c r="BS1854">
        <v>26.39</v>
      </c>
      <c r="BT1854">
        <v>1</v>
      </c>
      <c r="BU1854">
        <v>1</v>
      </c>
      <c r="BV1854">
        <v>1</v>
      </c>
      <c r="BW1854">
        <v>1</v>
      </c>
      <c r="BX1854">
        <v>1</v>
      </c>
      <c r="BY1854" t="s">
        <v>3</v>
      </c>
      <c r="BZ1854">
        <v>70</v>
      </c>
      <c r="CA1854">
        <v>41</v>
      </c>
      <c r="CB1854" t="s">
        <v>3</v>
      </c>
      <c r="CE1854">
        <v>30</v>
      </c>
      <c r="CF1854">
        <v>0</v>
      </c>
      <c r="CG1854">
        <v>0</v>
      </c>
      <c r="CM1854">
        <v>0</v>
      </c>
      <c r="CN1854" t="s">
        <v>3</v>
      </c>
      <c r="CO1854">
        <v>0</v>
      </c>
      <c r="CP1854">
        <f t="shared" si="1681"/>
        <v>36.950000000000003</v>
      </c>
      <c r="CQ1854">
        <f t="shared" si="1682"/>
        <v>0</v>
      </c>
      <c r="CR1854">
        <f t="shared" si="1683"/>
        <v>0</v>
      </c>
      <c r="CS1854">
        <f t="shared" si="1684"/>
        <v>0</v>
      </c>
      <c r="CT1854">
        <f t="shared" si="1685"/>
        <v>5049.46</v>
      </c>
      <c r="CU1854">
        <f t="shared" si="1686"/>
        <v>0</v>
      </c>
      <c r="CV1854">
        <f t="shared" si="1687"/>
        <v>17.41</v>
      </c>
      <c r="CW1854">
        <f t="shared" si="1688"/>
        <v>0</v>
      </c>
      <c r="CX1854">
        <f t="shared" si="1688"/>
        <v>0</v>
      </c>
      <c r="CY1854">
        <f t="shared" si="1689"/>
        <v>25.865000000000002</v>
      </c>
      <c r="CZ1854">
        <f t="shared" si="1690"/>
        <v>15.1495</v>
      </c>
      <c r="DC1854" t="s">
        <v>3</v>
      </c>
      <c r="DD1854" t="s">
        <v>3</v>
      </c>
      <c r="DE1854" t="s">
        <v>3</v>
      </c>
      <c r="DF1854" t="s">
        <v>3</v>
      </c>
      <c r="DG1854" t="s">
        <v>3</v>
      </c>
      <c r="DH1854" t="s">
        <v>3</v>
      </c>
      <c r="DI1854" t="s">
        <v>3</v>
      </c>
      <c r="DJ1854" t="s">
        <v>3</v>
      </c>
      <c r="DK1854" t="s">
        <v>3</v>
      </c>
      <c r="DL1854" t="s">
        <v>3</v>
      </c>
      <c r="DM1854" t="s">
        <v>3</v>
      </c>
      <c r="DN1854">
        <v>80</v>
      </c>
      <c r="DO1854">
        <v>55</v>
      </c>
      <c r="DP1854">
        <v>1.0469999999999999</v>
      </c>
      <c r="DQ1854">
        <v>1</v>
      </c>
      <c r="DU1854">
        <v>1005</v>
      </c>
      <c r="DV1854" t="s">
        <v>22</v>
      </c>
      <c r="DW1854" t="s">
        <v>22</v>
      </c>
      <c r="DX1854">
        <v>100</v>
      </c>
      <c r="DZ1854" t="s">
        <v>3</v>
      </c>
      <c r="EA1854" t="s">
        <v>3</v>
      </c>
      <c r="EB1854" t="s">
        <v>3</v>
      </c>
      <c r="EC1854" t="s">
        <v>3</v>
      </c>
      <c r="EE1854">
        <v>54687867</v>
      </c>
      <c r="EF1854">
        <v>60</v>
      </c>
      <c r="EG1854" t="s">
        <v>24</v>
      </c>
      <c r="EH1854">
        <v>0</v>
      </c>
      <c r="EI1854" t="s">
        <v>3</v>
      </c>
      <c r="EJ1854">
        <v>1</v>
      </c>
      <c r="EK1854">
        <v>441</v>
      </c>
      <c r="EL1854" t="s">
        <v>42</v>
      </c>
      <c r="EM1854" t="s">
        <v>43</v>
      </c>
      <c r="EO1854" t="s">
        <v>3</v>
      </c>
      <c r="EQ1854">
        <v>0</v>
      </c>
      <c r="ER1854">
        <v>191.34</v>
      </c>
      <c r="ES1854">
        <v>0</v>
      </c>
      <c r="ET1854">
        <v>0</v>
      </c>
      <c r="EU1854">
        <v>0</v>
      </c>
      <c r="EV1854">
        <v>191.34</v>
      </c>
      <c r="EW1854">
        <v>17.41</v>
      </c>
      <c r="EX1854">
        <v>0</v>
      </c>
      <c r="EY1854">
        <v>0</v>
      </c>
      <c r="FQ1854">
        <v>0</v>
      </c>
      <c r="FR1854">
        <f t="shared" si="1691"/>
        <v>0</v>
      </c>
      <c r="FS1854">
        <v>0</v>
      </c>
      <c r="FX1854">
        <v>80</v>
      </c>
      <c r="FY1854">
        <v>55</v>
      </c>
      <c r="GA1854" t="s">
        <v>3</v>
      </c>
      <c r="GD1854">
        <v>0</v>
      </c>
      <c r="GF1854">
        <v>-839833208</v>
      </c>
      <c r="GG1854">
        <v>2</v>
      </c>
      <c r="GH1854">
        <v>1</v>
      </c>
      <c r="GI1854">
        <v>3</v>
      </c>
      <c r="GJ1854">
        <v>0</v>
      </c>
      <c r="GK1854">
        <f>ROUND(R1854*(R12)/100,2)</f>
        <v>0</v>
      </c>
      <c r="GL1854">
        <f t="shared" si="1692"/>
        <v>0</v>
      </c>
      <c r="GM1854">
        <f t="shared" si="1693"/>
        <v>77.97</v>
      </c>
      <c r="GN1854">
        <f t="shared" si="1694"/>
        <v>77.97</v>
      </c>
      <c r="GO1854">
        <f t="shared" si="1695"/>
        <v>0</v>
      </c>
      <c r="GP1854">
        <f t="shared" si="1696"/>
        <v>0</v>
      </c>
      <c r="GR1854">
        <v>0</v>
      </c>
      <c r="GS1854">
        <v>3</v>
      </c>
      <c r="GT1854">
        <v>0</v>
      </c>
      <c r="GU1854" t="s">
        <v>3</v>
      </c>
      <c r="GV1854">
        <f t="shared" si="1697"/>
        <v>0</v>
      </c>
      <c r="GW1854">
        <v>1</v>
      </c>
      <c r="GX1854">
        <f t="shared" si="1698"/>
        <v>0</v>
      </c>
      <c r="HA1854">
        <v>0</v>
      </c>
      <c r="HB1854">
        <v>0</v>
      </c>
      <c r="HC1854">
        <f t="shared" si="1699"/>
        <v>0</v>
      </c>
      <c r="HE1854" t="s">
        <v>3</v>
      </c>
      <c r="HF1854" t="s">
        <v>3</v>
      </c>
      <c r="HM1854" t="s">
        <v>3</v>
      </c>
      <c r="HN1854" t="s">
        <v>3</v>
      </c>
      <c r="HO1854" t="s">
        <v>3</v>
      </c>
      <c r="HP1854" t="s">
        <v>3</v>
      </c>
      <c r="HQ1854" t="s">
        <v>3</v>
      </c>
      <c r="IK1854">
        <v>0</v>
      </c>
    </row>
    <row r="1855" spans="1:245" x14ac:dyDescent="0.2">
      <c r="A1855">
        <v>18</v>
      </c>
      <c r="B1855">
        <v>1</v>
      </c>
      <c r="C1855">
        <v>872</v>
      </c>
      <c r="E1855" t="s">
        <v>44</v>
      </c>
      <c r="F1855" t="s">
        <v>28</v>
      </c>
      <c r="G1855" t="s">
        <v>29</v>
      </c>
      <c r="H1855" t="s">
        <v>30</v>
      </c>
      <c r="I1855">
        <f>I1854*J1855</f>
        <v>-7.4460000000000004E-3</v>
      </c>
      <c r="J1855">
        <v>-1.02</v>
      </c>
      <c r="K1855">
        <v>-1.02</v>
      </c>
      <c r="O1855">
        <f t="shared" si="1664"/>
        <v>0</v>
      </c>
      <c r="P1855">
        <f t="shared" si="1665"/>
        <v>0</v>
      </c>
      <c r="Q1855">
        <f t="shared" si="1666"/>
        <v>0</v>
      </c>
      <c r="R1855">
        <f t="shared" si="1667"/>
        <v>0</v>
      </c>
      <c r="S1855">
        <f t="shared" si="1668"/>
        <v>0</v>
      </c>
      <c r="T1855">
        <f t="shared" si="1669"/>
        <v>0</v>
      </c>
      <c r="U1855">
        <f t="shared" si="1670"/>
        <v>0</v>
      </c>
      <c r="V1855">
        <f t="shared" si="1671"/>
        <v>0</v>
      </c>
      <c r="W1855">
        <f t="shared" si="1672"/>
        <v>0</v>
      </c>
      <c r="X1855">
        <f t="shared" si="1673"/>
        <v>0</v>
      </c>
      <c r="Y1855">
        <f t="shared" si="1673"/>
        <v>0</v>
      </c>
      <c r="AA1855">
        <v>55282325</v>
      </c>
      <c r="AB1855">
        <f t="shared" si="1674"/>
        <v>0</v>
      </c>
      <c r="AC1855">
        <f t="shared" si="1675"/>
        <v>0</v>
      </c>
      <c r="AD1855">
        <f t="shared" si="1676"/>
        <v>0</v>
      </c>
      <c r="AE1855">
        <f t="shared" si="1677"/>
        <v>0</v>
      </c>
      <c r="AF1855">
        <f t="shared" si="1677"/>
        <v>0</v>
      </c>
      <c r="AG1855">
        <f t="shared" si="1678"/>
        <v>0</v>
      </c>
      <c r="AH1855">
        <f t="shared" si="1679"/>
        <v>0</v>
      </c>
      <c r="AI1855">
        <f t="shared" si="1679"/>
        <v>0</v>
      </c>
      <c r="AJ1855">
        <f t="shared" si="1680"/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1</v>
      </c>
      <c r="AW1855">
        <v>1</v>
      </c>
      <c r="AZ1855">
        <v>1</v>
      </c>
      <c r="BA1855">
        <v>1</v>
      </c>
      <c r="BB1855">
        <v>1</v>
      </c>
      <c r="BC1855">
        <v>1</v>
      </c>
      <c r="BD1855" t="s">
        <v>3</v>
      </c>
      <c r="BE1855" t="s">
        <v>3</v>
      </c>
      <c r="BF1855" t="s">
        <v>3</v>
      </c>
      <c r="BG1855" t="s">
        <v>3</v>
      </c>
      <c r="BH1855">
        <v>3</v>
      </c>
      <c r="BI1855">
        <v>1</v>
      </c>
      <c r="BJ1855" t="s">
        <v>3</v>
      </c>
      <c r="BM1855">
        <v>441</v>
      </c>
      <c r="BN1855">
        <v>0</v>
      </c>
      <c r="BO1855" t="s">
        <v>3</v>
      </c>
      <c r="BP1855">
        <v>0</v>
      </c>
      <c r="BQ1855">
        <v>60</v>
      </c>
      <c r="BR1855">
        <v>1</v>
      </c>
      <c r="BS1855">
        <v>1</v>
      </c>
      <c r="BT1855">
        <v>1</v>
      </c>
      <c r="BU1855">
        <v>1</v>
      </c>
      <c r="BV1855">
        <v>1</v>
      </c>
      <c r="BW1855">
        <v>1</v>
      </c>
      <c r="BX1855">
        <v>1</v>
      </c>
      <c r="BY1855" t="s">
        <v>3</v>
      </c>
      <c r="BZ1855">
        <v>0</v>
      </c>
      <c r="CA1855">
        <v>0</v>
      </c>
      <c r="CB1855" t="s">
        <v>3</v>
      </c>
      <c r="CE1855">
        <v>30</v>
      </c>
      <c r="CF1855">
        <v>0</v>
      </c>
      <c r="CG1855">
        <v>0</v>
      </c>
      <c r="CM1855">
        <v>0</v>
      </c>
      <c r="CN1855" t="s">
        <v>3</v>
      </c>
      <c r="CO1855">
        <v>0</v>
      </c>
      <c r="CP1855">
        <f t="shared" si="1681"/>
        <v>0</v>
      </c>
      <c r="CQ1855">
        <f t="shared" si="1682"/>
        <v>0</v>
      </c>
      <c r="CR1855">
        <f t="shared" si="1683"/>
        <v>0</v>
      </c>
      <c r="CS1855">
        <f t="shared" si="1684"/>
        <v>0</v>
      </c>
      <c r="CT1855">
        <f t="shared" si="1685"/>
        <v>0</v>
      </c>
      <c r="CU1855">
        <f t="shared" si="1686"/>
        <v>0</v>
      </c>
      <c r="CV1855">
        <f t="shared" si="1687"/>
        <v>0</v>
      </c>
      <c r="CW1855">
        <f t="shared" si="1688"/>
        <v>0</v>
      </c>
      <c r="CX1855">
        <f t="shared" si="1688"/>
        <v>0</v>
      </c>
      <c r="CY1855">
        <f t="shared" si="1689"/>
        <v>0</v>
      </c>
      <c r="CZ1855">
        <f t="shared" si="1690"/>
        <v>0</v>
      </c>
      <c r="DC1855" t="s">
        <v>3</v>
      </c>
      <c r="DD1855" t="s">
        <v>3</v>
      </c>
      <c r="DE1855" t="s">
        <v>3</v>
      </c>
      <c r="DF1855" t="s">
        <v>3</v>
      </c>
      <c r="DG1855" t="s">
        <v>3</v>
      </c>
      <c r="DH1855" t="s">
        <v>3</v>
      </c>
      <c r="DI1855" t="s">
        <v>3</v>
      </c>
      <c r="DJ1855" t="s">
        <v>3</v>
      </c>
      <c r="DK1855" t="s">
        <v>3</v>
      </c>
      <c r="DL1855" t="s">
        <v>3</v>
      </c>
      <c r="DM1855" t="s">
        <v>3</v>
      </c>
      <c r="DN1855">
        <v>80</v>
      </c>
      <c r="DO1855">
        <v>55</v>
      </c>
      <c r="DP1855">
        <v>1.0469999999999999</v>
      </c>
      <c r="DQ1855">
        <v>1</v>
      </c>
      <c r="DU1855">
        <v>1009</v>
      </c>
      <c r="DV1855" t="s">
        <v>30</v>
      </c>
      <c r="DW1855" t="s">
        <v>30</v>
      </c>
      <c r="DX1855">
        <v>1000</v>
      </c>
      <c r="DZ1855" t="s">
        <v>3</v>
      </c>
      <c r="EA1855" t="s">
        <v>3</v>
      </c>
      <c r="EB1855" t="s">
        <v>3</v>
      </c>
      <c r="EC1855" t="s">
        <v>3</v>
      </c>
      <c r="EE1855">
        <v>54687867</v>
      </c>
      <c r="EF1855">
        <v>60</v>
      </c>
      <c r="EG1855" t="s">
        <v>24</v>
      </c>
      <c r="EH1855">
        <v>0</v>
      </c>
      <c r="EI1855" t="s">
        <v>3</v>
      </c>
      <c r="EJ1855">
        <v>1</v>
      </c>
      <c r="EK1855">
        <v>441</v>
      </c>
      <c r="EL1855" t="s">
        <v>42</v>
      </c>
      <c r="EM1855" t="s">
        <v>43</v>
      </c>
      <c r="EO1855" t="s">
        <v>3</v>
      </c>
      <c r="EQ1855">
        <v>32768</v>
      </c>
      <c r="ER1855">
        <v>0</v>
      </c>
      <c r="ES1855">
        <v>0</v>
      </c>
      <c r="ET1855">
        <v>0</v>
      </c>
      <c r="EU1855">
        <v>0</v>
      </c>
      <c r="EV1855">
        <v>0</v>
      </c>
      <c r="EW1855">
        <v>0</v>
      </c>
      <c r="EX1855">
        <v>0</v>
      </c>
      <c r="FQ1855">
        <v>0</v>
      </c>
      <c r="FR1855">
        <f t="shared" si="1691"/>
        <v>0</v>
      </c>
      <c r="FS1855">
        <v>0</v>
      </c>
      <c r="FX1855">
        <v>80</v>
      </c>
      <c r="FY1855">
        <v>55</v>
      </c>
      <c r="GA1855" t="s">
        <v>3</v>
      </c>
      <c r="GD1855">
        <v>0</v>
      </c>
      <c r="GF1855">
        <v>1489638031</v>
      </c>
      <c r="GG1855">
        <v>2</v>
      </c>
      <c r="GH1855">
        <v>1</v>
      </c>
      <c r="GI1855">
        <v>3</v>
      </c>
      <c r="GJ1855">
        <v>0</v>
      </c>
      <c r="GK1855">
        <f>ROUND(R1855*(R12)/100,2)</f>
        <v>0</v>
      </c>
      <c r="GL1855">
        <f t="shared" si="1692"/>
        <v>0</v>
      </c>
      <c r="GM1855">
        <f t="shared" si="1693"/>
        <v>0</v>
      </c>
      <c r="GN1855">
        <f t="shared" si="1694"/>
        <v>0</v>
      </c>
      <c r="GO1855">
        <f t="shared" si="1695"/>
        <v>0</v>
      </c>
      <c r="GP1855">
        <f t="shared" si="1696"/>
        <v>0</v>
      </c>
      <c r="GR1855">
        <v>0</v>
      </c>
      <c r="GS1855">
        <v>3</v>
      </c>
      <c r="GT1855">
        <v>0</v>
      </c>
      <c r="GU1855" t="s">
        <v>3</v>
      </c>
      <c r="GV1855">
        <f t="shared" si="1697"/>
        <v>0</v>
      </c>
      <c r="GW1855">
        <v>1</v>
      </c>
      <c r="GX1855">
        <f t="shared" si="1698"/>
        <v>0</v>
      </c>
      <c r="HA1855">
        <v>0</v>
      </c>
      <c r="HB1855">
        <v>0</v>
      </c>
      <c r="HC1855">
        <f t="shared" si="1699"/>
        <v>0</v>
      </c>
      <c r="HE1855" t="s">
        <v>3</v>
      </c>
      <c r="HF1855" t="s">
        <v>3</v>
      </c>
      <c r="HM1855" t="s">
        <v>3</v>
      </c>
      <c r="HN1855" t="s">
        <v>3</v>
      </c>
      <c r="HO1855" t="s">
        <v>3</v>
      </c>
      <c r="HP1855" t="s">
        <v>3</v>
      </c>
      <c r="HQ1855" t="s">
        <v>3</v>
      </c>
      <c r="IK1855">
        <v>0</v>
      </c>
    </row>
    <row r="1856" spans="1:245" x14ac:dyDescent="0.2">
      <c r="A1856">
        <v>17</v>
      </c>
      <c r="B1856">
        <v>1</v>
      </c>
      <c r="C1856">
        <f>ROW(SmtRes!A873)</f>
        <v>873</v>
      </c>
      <c r="D1856">
        <f>ROW(EtalonRes!A926)</f>
        <v>926</v>
      </c>
      <c r="E1856" t="s">
        <v>3</v>
      </c>
      <c r="F1856" t="s">
        <v>46</v>
      </c>
      <c r="G1856" t="s">
        <v>47</v>
      </c>
      <c r="H1856" t="s">
        <v>48</v>
      </c>
      <c r="I1856">
        <f>ROUND(2/100,9)</f>
        <v>0.02</v>
      </c>
      <c r="J1856">
        <v>0</v>
      </c>
      <c r="K1856">
        <f>ROUND(2/100,9)</f>
        <v>0.02</v>
      </c>
      <c r="O1856">
        <f t="shared" si="1664"/>
        <v>120.34</v>
      </c>
      <c r="P1856">
        <f t="shared" si="1665"/>
        <v>0</v>
      </c>
      <c r="Q1856">
        <f t="shared" si="1666"/>
        <v>0</v>
      </c>
      <c r="R1856">
        <f t="shared" si="1667"/>
        <v>0</v>
      </c>
      <c r="S1856">
        <f t="shared" si="1668"/>
        <v>120.34</v>
      </c>
      <c r="T1856">
        <f t="shared" si="1669"/>
        <v>0</v>
      </c>
      <c r="U1856">
        <f t="shared" si="1670"/>
        <v>0.41460000000000002</v>
      </c>
      <c r="V1856">
        <f t="shared" si="1671"/>
        <v>0</v>
      </c>
      <c r="W1856">
        <f t="shared" si="1672"/>
        <v>0</v>
      </c>
      <c r="X1856">
        <f t="shared" si="1673"/>
        <v>108.31</v>
      </c>
      <c r="Y1856">
        <f t="shared" si="1673"/>
        <v>49.34</v>
      </c>
      <c r="AA1856">
        <v>-1</v>
      </c>
      <c r="AB1856">
        <f t="shared" si="1674"/>
        <v>227.82</v>
      </c>
      <c r="AC1856">
        <f t="shared" si="1675"/>
        <v>0</v>
      </c>
      <c r="AD1856">
        <f t="shared" si="1676"/>
        <v>0</v>
      </c>
      <c r="AE1856">
        <f t="shared" si="1677"/>
        <v>0</v>
      </c>
      <c r="AF1856">
        <f t="shared" si="1677"/>
        <v>227.82</v>
      </c>
      <c r="AG1856">
        <f t="shared" si="1678"/>
        <v>0</v>
      </c>
      <c r="AH1856">
        <f t="shared" si="1679"/>
        <v>20.73</v>
      </c>
      <c r="AI1856">
        <f t="shared" si="1679"/>
        <v>0</v>
      </c>
      <c r="AJ1856">
        <f t="shared" si="1680"/>
        <v>0</v>
      </c>
      <c r="AK1856">
        <v>227.82</v>
      </c>
      <c r="AL1856">
        <v>0</v>
      </c>
      <c r="AM1856">
        <v>0</v>
      </c>
      <c r="AN1856">
        <v>0</v>
      </c>
      <c r="AO1856">
        <v>227.82</v>
      </c>
      <c r="AP1856">
        <v>0</v>
      </c>
      <c r="AQ1856">
        <v>20.73</v>
      </c>
      <c r="AR1856">
        <v>0</v>
      </c>
      <c r="AS1856">
        <v>0</v>
      </c>
      <c r="AT1856">
        <v>90</v>
      </c>
      <c r="AU1856">
        <v>41</v>
      </c>
      <c r="AV1856">
        <v>1</v>
      </c>
      <c r="AW1856">
        <v>1</v>
      </c>
      <c r="AZ1856">
        <v>1</v>
      </c>
      <c r="BA1856">
        <v>26.39</v>
      </c>
      <c r="BB1856">
        <v>1</v>
      </c>
      <c r="BC1856">
        <v>1</v>
      </c>
      <c r="BD1856" t="s">
        <v>3</v>
      </c>
      <c r="BE1856" t="s">
        <v>3</v>
      </c>
      <c r="BF1856" t="s">
        <v>3</v>
      </c>
      <c r="BG1856" t="s">
        <v>3</v>
      </c>
      <c r="BH1856">
        <v>0</v>
      </c>
      <c r="BI1856">
        <v>1</v>
      </c>
      <c r="BJ1856" t="s">
        <v>49</v>
      </c>
      <c r="BM1856">
        <v>621</v>
      </c>
      <c r="BN1856">
        <v>0</v>
      </c>
      <c r="BO1856" t="s">
        <v>46</v>
      </c>
      <c r="BP1856">
        <v>1</v>
      </c>
      <c r="BQ1856">
        <v>60</v>
      </c>
      <c r="BR1856">
        <v>0</v>
      </c>
      <c r="BS1856">
        <v>26.39</v>
      </c>
      <c r="BT1856">
        <v>1</v>
      </c>
      <c r="BU1856">
        <v>1</v>
      </c>
      <c r="BV1856">
        <v>1</v>
      </c>
      <c r="BW1856">
        <v>1</v>
      </c>
      <c r="BX1856">
        <v>1</v>
      </c>
      <c r="BY1856" t="s">
        <v>3</v>
      </c>
      <c r="BZ1856">
        <v>90</v>
      </c>
      <c r="CA1856">
        <v>41</v>
      </c>
      <c r="CB1856" t="s">
        <v>3</v>
      </c>
      <c r="CE1856">
        <v>30</v>
      </c>
      <c r="CF1856">
        <v>0</v>
      </c>
      <c r="CG1856">
        <v>0</v>
      </c>
      <c r="CM1856">
        <v>0</v>
      </c>
      <c r="CN1856" t="s">
        <v>3</v>
      </c>
      <c r="CO1856">
        <v>0</v>
      </c>
      <c r="CP1856">
        <f t="shared" si="1681"/>
        <v>120.34</v>
      </c>
      <c r="CQ1856">
        <f t="shared" si="1682"/>
        <v>0</v>
      </c>
      <c r="CR1856">
        <f t="shared" si="1683"/>
        <v>0</v>
      </c>
      <c r="CS1856">
        <f t="shared" si="1684"/>
        <v>0</v>
      </c>
      <c r="CT1856">
        <f t="shared" si="1685"/>
        <v>6012.17</v>
      </c>
      <c r="CU1856">
        <f t="shared" si="1686"/>
        <v>0</v>
      </c>
      <c r="CV1856">
        <f t="shared" si="1687"/>
        <v>20.73</v>
      </c>
      <c r="CW1856">
        <f t="shared" si="1688"/>
        <v>0</v>
      </c>
      <c r="CX1856">
        <f t="shared" si="1688"/>
        <v>0</v>
      </c>
      <c r="CY1856">
        <f t="shared" si="1689"/>
        <v>108.30600000000001</v>
      </c>
      <c r="CZ1856">
        <f t="shared" si="1690"/>
        <v>49.339399999999998</v>
      </c>
      <c r="DC1856" t="s">
        <v>3</v>
      </c>
      <c r="DD1856" t="s">
        <v>3</v>
      </c>
      <c r="DE1856" t="s">
        <v>3</v>
      </c>
      <c r="DF1856" t="s">
        <v>3</v>
      </c>
      <c r="DG1856" t="s">
        <v>3</v>
      </c>
      <c r="DH1856" t="s">
        <v>3</v>
      </c>
      <c r="DI1856" t="s">
        <v>3</v>
      </c>
      <c r="DJ1856" t="s">
        <v>3</v>
      </c>
      <c r="DK1856" t="s">
        <v>3</v>
      </c>
      <c r="DL1856" t="s">
        <v>3</v>
      </c>
      <c r="DM1856" t="s">
        <v>3</v>
      </c>
      <c r="DN1856">
        <v>110</v>
      </c>
      <c r="DO1856">
        <v>74</v>
      </c>
      <c r="DP1856">
        <v>1.0669999999999999</v>
      </c>
      <c r="DQ1856">
        <v>1</v>
      </c>
      <c r="DU1856">
        <v>1003</v>
      </c>
      <c r="DV1856" t="s">
        <v>48</v>
      </c>
      <c r="DW1856" t="s">
        <v>48</v>
      </c>
      <c r="DX1856">
        <v>100</v>
      </c>
      <c r="DZ1856" t="s">
        <v>3</v>
      </c>
      <c r="EA1856" t="s">
        <v>3</v>
      </c>
      <c r="EB1856" t="s">
        <v>3</v>
      </c>
      <c r="EC1856" t="s">
        <v>3</v>
      </c>
      <c r="EE1856">
        <v>54688047</v>
      </c>
      <c r="EF1856">
        <v>60</v>
      </c>
      <c r="EG1856" t="s">
        <v>24</v>
      </c>
      <c r="EH1856">
        <v>0</v>
      </c>
      <c r="EI1856" t="s">
        <v>3</v>
      </c>
      <c r="EJ1856">
        <v>1</v>
      </c>
      <c r="EK1856">
        <v>621</v>
      </c>
      <c r="EL1856" t="s">
        <v>50</v>
      </c>
      <c r="EM1856" t="s">
        <v>51</v>
      </c>
      <c r="EO1856" t="s">
        <v>3</v>
      </c>
      <c r="EQ1856">
        <v>1024</v>
      </c>
      <c r="ER1856">
        <v>227.82</v>
      </c>
      <c r="ES1856">
        <v>0</v>
      </c>
      <c r="ET1856">
        <v>0</v>
      </c>
      <c r="EU1856">
        <v>0</v>
      </c>
      <c r="EV1856">
        <v>227.82</v>
      </c>
      <c r="EW1856">
        <v>20.73</v>
      </c>
      <c r="EX1856">
        <v>0</v>
      </c>
      <c r="EY1856">
        <v>0</v>
      </c>
      <c r="FQ1856">
        <v>0</v>
      </c>
      <c r="FR1856">
        <f t="shared" si="1691"/>
        <v>0</v>
      </c>
      <c r="FS1856">
        <v>0</v>
      </c>
      <c r="FX1856">
        <v>110</v>
      </c>
      <c r="FY1856">
        <v>74</v>
      </c>
      <c r="GA1856" t="s">
        <v>3</v>
      </c>
      <c r="GD1856">
        <v>0</v>
      </c>
      <c r="GF1856">
        <v>1675235809</v>
      </c>
      <c r="GG1856">
        <v>2</v>
      </c>
      <c r="GH1856">
        <v>1</v>
      </c>
      <c r="GI1856">
        <v>3</v>
      </c>
      <c r="GJ1856">
        <v>0</v>
      </c>
      <c r="GK1856">
        <f>ROUND(R1856*(R12)/100,2)</f>
        <v>0</v>
      </c>
      <c r="GL1856">
        <f t="shared" si="1692"/>
        <v>0</v>
      </c>
      <c r="GM1856">
        <f t="shared" si="1693"/>
        <v>277.99</v>
      </c>
      <c r="GN1856">
        <f t="shared" si="1694"/>
        <v>277.99</v>
      </c>
      <c r="GO1856">
        <f t="shared" si="1695"/>
        <v>0</v>
      </c>
      <c r="GP1856">
        <f t="shared" si="1696"/>
        <v>0</v>
      </c>
      <c r="GR1856">
        <v>0</v>
      </c>
      <c r="GS1856">
        <v>3</v>
      </c>
      <c r="GT1856">
        <v>0</v>
      </c>
      <c r="GU1856" t="s">
        <v>3</v>
      </c>
      <c r="GV1856">
        <f t="shared" si="1697"/>
        <v>0</v>
      </c>
      <c r="GW1856">
        <v>1</v>
      </c>
      <c r="GX1856">
        <f t="shared" si="1698"/>
        <v>0</v>
      </c>
      <c r="HA1856">
        <v>0</v>
      </c>
      <c r="HB1856">
        <v>0</v>
      </c>
      <c r="HC1856">
        <f t="shared" si="1699"/>
        <v>0</v>
      </c>
      <c r="HE1856" t="s">
        <v>3</v>
      </c>
      <c r="HF1856" t="s">
        <v>3</v>
      </c>
      <c r="HM1856" t="s">
        <v>3</v>
      </c>
      <c r="HN1856" t="s">
        <v>3</v>
      </c>
      <c r="HO1856" t="s">
        <v>3</v>
      </c>
      <c r="HP1856" t="s">
        <v>3</v>
      </c>
      <c r="HQ1856" t="s">
        <v>3</v>
      </c>
      <c r="IK1856">
        <v>0</v>
      </c>
    </row>
    <row r="1857" spans="1:245" x14ac:dyDescent="0.2">
      <c r="A1857">
        <v>17</v>
      </c>
      <c r="B1857">
        <v>1</v>
      </c>
      <c r="C1857">
        <f>ROW(SmtRes!A874)</f>
        <v>874</v>
      </c>
      <c r="D1857">
        <f>ROW(EtalonRes!A927)</f>
        <v>927</v>
      </c>
      <c r="E1857" t="s">
        <v>3</v>
      </c>
      <c r="F1857" t="s">
        <v>32</v>
      </c>
      <c r="G1857" t="s">
        <v>53</v>
      </c>
      <c r="H1857" t="s">
        <v>34</v>
      </c>
      <c r="I1857">
        <v>20.75</v>
      </c>
      <c r="J1857">
        <v>0</v>
      </c>
      <c r="K1857">
        <v>20.75</v>
      </c>
      <c r="O1857">
        <f t="shared" si="1664"/>
        <v>3356.81</v>
      </c>
      <c r="P1857">
        <f t="shared" si="1665"/>
        <v>0</v>
      </c>
      <c r="Q1857">
        <f t="shared" si="1666"/>
        <v>0</v>
      </c>
      <c r="R1857">
        <f t="shared" si="1667"/>
        <v>0</v>
      </c>
      <c r="S1857">
        <f t="shared" si="1668"/>
        <v>3356.81</v>
      </c>
      <c r="T1857">
        <f t="shared" si="1669"/>
        <v>0</v>
      </c>
      <c r="U1857">
        <f t="shared" si="1670"/>
        <v>12.45</v>
      </c>
      <c r="V1857">
        <f t="shared" si="1671"/>
        <v>0</v>
      </c>
      <c r="W1857">
        <f t="shared" si="1672"/>
        <v>0</v>
      </c>
      <c r="X1857">
        <f t="shared" si="1673"/>
        <v>2786.15</v>
      </c>
      <c r="Y1857">
        <f t="shared" si="1673"/>
        <v>1376.29</v>
      </c>
      <c r="AA1857">
        <v>-1</v>
      </c>
      <c r="AB1857">
        <f t="shared" si="1674"/>
        <v>6.13</v>
      </c>
      <c r="AC1857">
        <f t="shared" si="1675"/>
        <v>0</v>
      </c>
      <c r="AD1857">
        <f t="shared" si="1676"/>
        <v>0</v>
      </c>
      <c r="AE1857">
        <f t="shared" si="1677"/>
        <v>0</v>
      </c>
      <c r="AF1857">
        <f t="shared" si="1677"/>
        <v>6.13</v>
      </c>
      <c r="AG1857">
        <f t="shared" si="1678"/>
        <v>0</v>
      </c>
      <c r="AH1857">
        <f t="shared" si="1679"/>
        <v>0.6</v>
      </c>
      <c r="AI1857">
        <f t="shared" si="1679"/>
        <v>0</v>
      </c>
      <c r="AJ1857">
        <f t="shared" si="1680"/>
        <v>0</v>
      </c>
      <c r="AK1857">
        <v>6.13</v>
      </c>
      <c r="AL1857">
        <v>0</v>
      </c>
      <c r="AM1857">
        <v>0</v>
      </c>
      <c r="AN1857">
        <v>0</v>
      </c>
      <c r="AO1857">
        <v>6.13</v>
      </c>
      <c r="AP1857">
        <v>0</v>
      </c>
      <c r="AQ1857">
        <v>0.6</v>
      </c>
      <c r="AR1857">
        <v>0</v>
      </c>
      <c r="AS1857">
        <v>0</v>
      </c>
      <c r="AT1857">
        <v>83</v>
      </c>
      <c r="AU1857">
        <v>41</v>
      </c>
      <c r="AV1857">
        <v>1</v>
      </c>
      <c r="AW1857">
        <v>1</v>
      </c>
      <c r="AZ1857">
        <v>1</v>
      </c>
      <c r="BA1857">
        <v>26.39</v>
      </c>
      <c r="BB1857">
        <v>1</v>
      </c>
      <c r="BC1857">
        <v>1</v>
      </c>
      <c r="BD1857" t="s">
        <v>3</v>
      </c>
      <c r="BE1857" t="s">
        <v>3</v>
      </c>
      <c r="BF1857" t="s">
        <v>3</v>
      </c>
      <c r="BG1857" t="s">
        <v>3</v>
      </c>
      <c r="BH1857">
        <v>0</v>
      </c>
      <c r="BI1857">
        <v>1</v>
      </c>
      <c r="BJ1857" t="s">
        <v>35</v>
      </c>
      <c r="BM1857">
        <v>478</v>
      </c>
      <c r="BN1857">
        <v>0</v>
      </c>
      <c r="BO1857" t="s">
        <v>32</v>
      </c>
      <c r="BP1857">
        <v>1</v>
      </c>
      <c r="BQ1857">
        <v>60</v>
      </c>
      <c r="BR1857">
        <v>0</v>
      </c>
      <c r="BS1857">
        <v>26.39</v>
      </c>
      <c r="BT1857">
        <v>1</v>
      </c>
      <c r="BU1857">
        <v>1</v>
      </c>
      <c r="BV1857">
        <v>1</v>
      </c>
      <c r="BW1857">
        <v>1</v>
      </c>
      <c r="BX1857">
        <v>1</v>
      </c>
      <c r="BY1857" t="s">
        <v>3</v>
      </c>
      <c r="BZ1857">
        <v>83</v>
      </c>
      <c r="CA1857">
        <v>41</v>
      </c>
      <c r="CB1857" t="s">
        <v>3</v>
      </c>
      <c r="CE1857">
        <v>30</v>
      </c>
      <c r="CF1857">
        <v>0</v>
      </c>
      <c r="CG1857">
        <v>0</v>
      </c>
      <c r="CM1857">
        <v>0</v>
      </c>
      <c r="CN1857" t="s">
        <v>3</v>
      </c>
      <c r="CO1857">
        <v>0</v>
      </c>
      <c r="CP1857">
        <f t="shared" si="1681"/>
        <v>3356.81</v>
      </c>
      <c r="CQ1857">
        <f t="shared" si="1682"/>
        <v>0</v>
      </c>
      <c r="CR1857">
        <f t="shared" si="1683"/>
        <v>0</v>
      </c>
      <c r="CS1857">
        <f t="shared" si="1684"/>
        <v>0</v>
      </c>
      <c r="CT1857">
        <f t="shared" si="1685"/>
        <v>161.77000000000001</v>
      </c>
      <c r="CU1857">
        <f t="shared" si="1686"/>
        <v>0</v>
      </c>
      <c r="CV1857">
        <f t="shared" si="1687"/>
        <v>0.6</v>
      </c>
      <c r="CW1857">
        <f t="shared" si="1688"/>
        <v>0</v>
      </c>
      <c r="CX1857">
        <f t="shared" si="1688"/>
        <v>0</v>
      </c>
      <c r="CY1857">
        <f t="shared" si="1689"/>
        <v>2786.1522999999997</v>
      </c>
      <c r="CZ1857">
        <f t="shared" si="1690"/>
        <v>1376.2920999999999</v>
      </c>
      <c r="DC1857" t="s">
        <v>3</v>
      </c>
      <c r="DD1857" t="s">
        <v>3</v>
      </c>
      <c r="DE1857" t="s">
        <v>3</v>
      </c>
      <c r="DF1857" t="s">
        <v>3</v>
      </c>
      <c r="DG1857" t="s">
        <v>3</v>
      </c>
      <c r="DH1857" t="s">
        <v>3</v>
      </c>
      <c r="DI1857" t="s">
        <v>3</v>
      </c>
      <c r="DJ1857" t="s">
        <v>3</v>
      </c>
      <c r="DK1857" t="s">
        <v>3</v>
      </c>
      <c r="DL1857" t="s">
        <v>3</v>
      </c>
      <c r="DM1857" t="s">
        <v>3</v>
      </c>
      <c r="DN1857">
        <v>100</v>
      </c>
      <c r="DO1857">
        <v>64</v>
      </c>
      <c r="DP1857">
        <v>1.0249999999999999</v>
      </c>
      <c r="DQ1857">
        <v>1</v>
      </c>
      <c r="DU1857">
        <v>1013</v>
      </c>
      <c r="DV1857" t="s">
        <v>34</v>
      </c>
      <c r="DW1857" t="s">
        <v>34</v>
      </c>
      <c r="DX1857">
        <v>1</v>
      </c>
      <c r="DZ1857" t="s">
        <v>3</v>
      </c>
      <c r="EA1857" t="s">
        <v>3</v>
      </c>
      <c r="EB1857" t="s">
        <v>3</v>
      </c>
      <c r="EC1857" t="s">
        <v>3</v>
      </c>
      <c r="EE1857">
        <v>54687904</v>
      </c>
      <c r="EF1857">
        <v>60</v>
      </c>
      <c r="EG1857" t="s">
        <v>24</v>
      </c>
      <c r="EH1857">
        <v>0</v>
      </c>
      <c r="EI1857" t="s">
        <v>3</v>
      </c>
      <c r="EJ1857">
        <v>1</v>
      </c>
      <c r="EK1857">
        <v>478</v>
      </c>
      <c r="EL1857" t="s">
        <v>36</v>
      </c>
      <c r="EM1857" t="s">
        <v>37</v>
      </c>
      <c r="EO1857" t="s">
        <v>3</v>
      </c>
      <c r="EQ1857">
        <v>1024</v>
      </c>
      <c r="ER1857">
        <v>6.13</v>
      </c>
      <c r="ES1857">
        <v>0</v>
      </c>
      <c r="ET1857">
        <v>0</v>
      </c>
      <c r="EU1857">
        <v>0</v>
      </c>
      <c r="EV1857">
        <v>6.13</v>
      </c>
      <c r="EW1857">
        <v>0.6</v>
      </c>
      <c r="EX1857">
        <v>0</v>
      </c>
      <c r="EY1857">
        <v>0</v>
      </c>
      <c r="FQ1857">
        <v>0</v>
      </c>
      <c r="FR1857">
        <f t="shared" si="1691"/>
        <v>0</v>
      </c>
      <c r="FS1857">
        <v>0</v>
      </c>
      <c r="FX1857">
        <v>100</v>
      </c>
      <c r="FY1857">
        <v>64</v>
      </c>
      <c r="GA1857" t="s">
        <v>3</v>
      </c>
      <c r="GD1857">
        <v>0</v>
      </c>
      <c r="GF1857">
        <v>1828295077</v>
      </c>
      <c r="GG1857">
        <v>2</v>
      </c>
      <c r="GH1857">
        <v>1</v>
      </c>
      <c r="GI1857">
        <v>3</v>
      </c>
      <c r="GJ1857">
        <v>0</v>
      </c>
      <c r="GK1857">
        <f>ROUND(R1857*(R12)/100,2)</f>
        <v>0</v>
      </c>
      <c r="GL1857">
        <f t="shared" si="1692"/>
        <v>0</v>
      </c>
      <c r="GM1857">
        <f t="shared" si="1693"/>
        <v>7519.25</v>
      </c>
      <c r="GN1857">
        <f t="shared" si="1694"/>
        <v>7519.25</v>
      </c>
      <c r="GO1857">
        <f t="shared" si="1695"/>
        <v>0</v>
      </c>
      <c r="GP1857">
        <f t="shared" si="1696"/>
        <v>0</v>
      </c>
      <c r="GR1857">
        <v>0</v>
      </c>
      <c r="GS1857">
        <v>3</v>
      </c>
      <c r="GT1857">
        <v>0</v>
      </c>
      <c r="GU1857" t="s">
        <v>3</v>
      </c>
      <c r="GV1857">
        <f t="shared" si="1697"/>
        <v>0</v>
      </c>
      <c r="GW1857">
        <v>1</v>
      </c>
      <c r="GX1857">
        <f t="shared" si="1698"/>
        <v>0</v>
      </c>
      <c r="HA1857">
        <v>0</v>
      </c>
      <c r="HB1857">
        <v>0</v>
      </c>
      <c r="HC1857">
        <f t="shared" si="1699"/>
        <v>0</v>
      </c>
      <c r="HE1857" t="s">
        <v>3</v>
      </c>
      <c r="HF1857" t="s">
        <v>3</v>
      </c>
      <c r="HM1857" t="s">
        <v>3</v>
      </c>
      <c r="HN1857" t="s">
        <v>3</v>
      </c>
      <c r="HO1857" t="s">
        <v>3</v>
      </c>
      <c r="HP1857" t="s">
        <v>3</v>
      </c>
      <c r="HQ1857" t="s">
        <v>3</v>
      </c>
      <c r="IK1857">
        <v>0</v>
      </c>
    </row>
    <row r="1859" spans="1:245" x14ac:dyDescent="0.2">
      <c r="A1859" s="2">
        <v>51</v>
      </c>
      <c r="B1859" s="2">
        <f>B1847</f>
        <v>1</v>
      </c>
      <c r="C1859" s="2">
        <f>A1847</f>
        <v>5</v>
      </c>
      <c r="D1859" s="2">
        <f>ROW(A1847)</f>
        <v>1847</v>
      </c>
      <c r="E1859" s="2"/>
      <c r="F1859" s="2" t="str">
        <f>IF(F1847&lt;&gt;"",F1847,"")</f>
        <v>Новый подраздел</v>
      </c>
      <c r="G1859" s="2" t="str">
        <f>IF(G1847&lt;&gt;"",G1847,"")</f>
        <v>Кровля тех. этажа в/о В/5-9</v>
      </c>
      <c r="H1859" s="2">
        <v>0</v>
      </c>
      <c r="I1859" s="2"/>
      <c r="J1859" s="2"/>
      <c r="K1859" s="2"/>
      <c r="L1859" s="2"/>
      <c r="M1859" s="2"/>
      <c r="N1859" s="2"/>
      <c r="O1859" s="2">
        <f t="shared" ref="O1859:T1859" si="1700">ROUND(AB1859,2)</f>
        <v>174.44</v>
      </c>
      <c r="P1859" s="2">
        <f t="shared" si="1700"/>
        <v>0</v>
      </c>
      <c r="Q1859" s="2">
        <f t="shared" si="1700"/>
        <v>0</v>
      </c>
      <c r="R1859" s="2">
        <f t="shared" si="1700"/>
        <v>0</v>
      </c>
      <c r="S1859" s="2">
        <f t="shared" si="1700"/>
        <v>174.44</v>
      </c>
      <c r="T1859" s="2">
        <f t="shared" si="1700"/>
        <v>0</v>
      </c>
      <c r="U1859" s="2">
        <f>AH1859</f>
        <v>0.63609300000000002</v>
      </c>
      <c r="V1859" s="2">
        <f>AI1859</f>
        <v>0</v>
      </c>
      <c r="W1859" s="2">
        <f>ROUND(AJ1859,2)</f>
        <v>0</v>
      </c>
      <c r="X1859" s="2">
        <f>ROUND(AK1859,2)</f>
        <v>129.49</v>
      </c>
      <c r="Y1859" s="2">
        <f>ROUND(AL1859,2)</f>
        <v>71.52</v>
      </c>
      <c r="Z1859" s="2"/>
      <c r="AA1859" s="2"/>
      <c r="AB1859" s="2">
        <f>ROUND(SUMIF(AA1851:AA1857,"=55282325",O1851:O1857),2)</f>
        <v>174.44</v>
      </c>
      <c r="AC1859" s="2">
        <f>ROUND(SUMIF(AA1851:AA1857,"=55282325",P1851:P1857),2)</f>
        <v>0</v>
      </c>
      <c r="AD1859" s="2">
        <f>ROUND(SUMIF(AA1851:AA1857,"=55282325",Q1851:Q1857),2)</f>
        <v>0</v>
      </c>
      <c r="AE1859" s="2">
        <f>ROUND(SUMIF(AA1851:AA1857,"=55282325",R1851:R1857),2)</f>
        <v>0</v>
      </c>
      <c r="AF1859" s="2">
        <f>ROUND(SUMIF(AA1851:AA1857,"=55282325",S1851:S1857),2)</f>
        <v>174.44</v>
      </c>
      <c r="AG1859" s="2">
        <f>ROUND(SUMIF(AA1851:AA1857,"=55282325",T1851:T1857),2)</f>
        <v>0</v>
      </c>
      <c r="AH1859" s="2">
        <f>SUMIF(AA1851:AA1857,"=55282325",U1851:U1857)</f>
        <v>0.63609300000000002</v>
      </c>
      <c r="AI1859" s="2">
        <f>SUMIF(AA1851:AA1857,"=55282325",V1851:V1857)</f>
        <v>0</v>
      </c>
      <c r="AJ1859" s="2">
        <f>ROUND(SUMIF(AA1851:AA1857,"=55282325",W1851:W1857),2)</f>
        <v>0</v>
      </c>
      <c r="AK1859" s="2">
        <f>ROUND(SUMIF(AA1851:AA1857,"=55282325",X1851:X1857),2)</f>
        <v>129.49</v>
      </c>
      <c r="AL1859" s="2">
        <f>ROUND(SUMIF(AA1851:AA1857,"=55282325",Y1851:Y1857),2)</f>
        <v>71.52</v>
      </c>
      <c r="AM1859" s="2"/>
      <c r="AN1859" s="2"/>
      <c r="AO1859" s="2">
        <f t="shared" ref="AO1859:BD1859" si="1701">ROUND(BX1859,2)</f>
        <v>0</v>
      </c>
      <c r="AP1859" s="2">
        <f t="shared" si="1701"/>
        <v>0</v>
      </c>
      <c r="AQ1859" s="2">
        <f t="shared" si="1701"/>
        <v>0</v>
      </c>
      <c r="AR1859" s="2">
        <f t="shared" si="1701"/>
        <v>375.45</v>
      </c>
      <c r="AS1859" s="2">
        <f t="shared" si="1701"/>
        <v>375.45</v>
      </c>
      <c r="AT1859" s="2">
        <f t="shared" si="1701"/>
        <v>0</v>
      </c>
      <c r="AU1859" s="2">
        <f t="shared" si="1701"/>
        <v>0</v>
      </c>
      <c r="AV1859" s="2">
        <f t="shared" si="1701"/>
        <v>0</v>
      </c>
      <c r="AW1859" s="2">
        <f t="shared" si="1701"/>
        <v>0</v>
      </c>
      <c r="AX1859" s="2">
        <f t="shared" si="1701"/>
        <v>0</v>
      </c>
      <c r="AY1859" s="2">
        <f t="shared" si="1701"/>
        <v>0</v>
      </c>
      <c r="AZ1859" s="2">
        <f t="shared" si="1701"/>
        <v>0</v>
      </c>
      <c r="BA1859" s="2">
        <f t="shared" si="1701"/>
        <v>0</v>
      </c>
      <c r="BB1859" s="2">
        <f t="shared" si="1701"/>
        <v>0</v>
      </c>
      <c r="BC1859" s="2">
        <f t="shared" si="1701"/>
        <v>0</v>
      </c>
      <c r="BD1859" s="2">
        <f t="shared" si="1701"/>
        <v>0</v>
      </c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>
        <f>ROUND(SUMIF(AA1851:AA1857,"=55282325",FQ1851:FQ1857),2)</f>
        <v>0</v>
      </c>
      <c r="BY1859" s="2">
        <f>ROUND(SUMIF(AA1851:AA1857,"=55282325",FR1851:FR1857),2)</f>
        <v>0</v>
      </c>
      <c r="BZ1859" s="2">
        <f>ROUND(SUMIF(AA1851:AA1857,"=55282325",GL1851:GL1857),2)</f>
        <v>0</v>
      </c>
      <c r="CA1859" s="2">
        <f>ROUND(SUMIF(AA1851:AA1857,"=55282325",GM1851:GM1857),2)</f>
        <v>375.45</v>
      </c>
      <c r="CB1859" s="2">
        <f>ROUND(SUMIF(AA1851:AA1857,"=55282325",GN1851:GN1857),2)</f>
        <v>375.45</v>
      </c>
      <c r="CC1859" s="2">
        <f>ROUND(SUMIF(AA1851:AA1857,"=55282325",GO1851:GO1857),2)</f>
        <v>0</v>
      </c>
      <c r="CD1859" s="2">
        <f>ROUND(SUMIF(AA1851:AA1857,"=55282325",GP1851:GP1857),2)</f>
        <v>0</v>
      </c>
      <c r="CE1859" s="2">
        <f>AC1859-BX1859</f>
        <v>0</v>
      </c>
      <c r="CF1859" s="2">
        <f>AC1859-BY1859</f>
        <v>0</v>
      </c>
      <c r="CG1859" s="2">
        <f>BX1859-BZ1859</f>
        <v>0</v>
      </c>
      <c r="CH1859" s="2">
        <f>AC1859-BX1859-BY1859+BZ1859</f>
        <v>0</v>
      </c>
      <c r="CI1859" s="2">
        <f>BY1859-BZ1859</f>
        <v>0</v>
      </c>
      <c r="CJ1859" s="2">
        <f>ROUND(SUMIF(AA1851:AA1857,"=55282325",GX1851:GX1857),2)</f>
        <v>0</v>
      </c>
      <c r="CK1859" s="2">
        <f>ROUND(SUMIF(AA1851:AA1857,"=55282325",GY1851:GY1857),2)</f>
        <v>0</v>
      </c>
      <c r="CL1859" s="2">
        <f>ROUND(SUMIF(AA1851:AA1857,"=55282325",GZ1851:GZ1857),2)</f>
        <v>0</v>
      </c>
      <c r="CM1859" s="2">
        <f>ROUND(SUMIF(AA1851:AA1857,"=55282325",HD1851:HD1857),2)</f>
        <v>0</v>
      </c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>
        <v>0</v>
      </c>
    </row>
    <row r="1861" spans="1:245" x14ac:dyDescent="0.2">
      <c r="A1861" s="4">
        <v>50</v>
      </c>
      <c r="B1861" s="4">
        <v>0</v>
      </c>
      <c r="C1861" s="4">
        <v>0</v>
      </c>
      <c r="D1861" s="4">
        <v>1</v>
      </c>
      <c r="E1861" s="4">
        <v>201</v>
      </c>
      <c r="F1861" s="4">
        <f>ROUND(Source!O1859,O1861)</f>
        <v>174.44</v>
      </c>
      <c r="G1861" s="4" t="s">
        <v>54</v>
      </c>
      <c r="H1861" s="4" t="s">
        <v>55</v>
      </c>
      <c r="I1861" s="4"/>
      <c r="J1861" s="4"/>
      <c r="K1861" s="4">
        <v>201</v>
      </c>
      <c r="L1861" s="4">
        <v>1</v>
      </c>
      <c r="M1861" s="4">
        <v>3</v>
      </c>
      <c r="N1861" s="4" t="s">
        <v>3</v>
      </c>
      <c r="O1861" s="4">
        <v>2</v>
      </c>
      <c r="P1861" s="4"/>
      <c r="Q1861" s="4"/>
      <c r="R1861" s="4"/>
      <c r="S1861" s="4"/>
      <c r="T1861" s="4"/>
      <c r="U1861" s="4"/>
      <c r="V1861" s="4"/>
      <c r="W1861" s="4">
        <v>174.44</v>
      </c>
      <c r="X1861" s="4">
        <v>1</v>
      </c>
      <c r="Y1861" s="4">
        <v>174.44</v>
      </c>
      <c r="Z1861" s="4"/>
      <c r="AA1861" s="4"/>
      <c r="AB1861" s="4"/>
    </row>
    <row r="1862" spans="1:245" x14ac:dyDescent="0.2">
      <c r="A1862" s="4">
        <v>50</v>
      </c>
      <c r="B1862" s="4">
        <v>0</v>
      </c>
      <c r="C1862" s="4">
        <v>0</v>
      </c>
      <c r="D1862" s="4">
        <v>1</v>
      </c>
      <c r="E1862" s="4">
        <v>202</v>
      </c>
      <c r="F1862" s="4">
        <f>ROUND(Source!P1859,O1862)</f>
        <v>0</v>
      </c>
      <c r="G1862" s="4" t="s">
        <v>56</v>
      </c>
      <c r="H1862" s="4" t="s">
        <v>57</v>
      </c>
      <c r="I1862" s="4"/>
      <c r="J1862" s="4"/>
      <c r="K1862" s="4">
        <v>202</v>
      </c>
      <c r="L1862" s="4">
        <v>2</v>
      </c>
      <c r="M1862" s="4">
        <v>3</v>
      </c>
      <c r="N1862" s="4" t="s">
        <v>3</v>
      </c>
      <c r="O1862" s="4">
        <v>2</v>
      </c>
      <c r="P1862" s="4"/>
      <c r="Q1862" s="4"/>
      <c r="R1862" s="4"/>
      <c r="S1862" s="4"/>
      <c r="T1862" s="4"/>
      <c r="U1862" s="4"/>
      <c r="V1862" s="4"/>
      <c r="W1862" s="4">
        <v>0</v>
      </c>
      <c r="X1862" s="4">
        <v>1</v>
      </c>
      <c r="Y1862" s="4">
        <v>0</v>
      </c>
      <c r="Z1862" s="4"/>
      <c r="AA1862" s="4"/>
      <c r="AB1862" s="4"/>
    </row>
    <row r="1863" spans="1:245" x14ac:dyDescent="0.2">
      <c r="A1863" s="4">
        <v>50</v>
      </c>
      <c r="B1863" s="4">
        <v>0</v>
      </c>
      <c r="C1863" s="4">
        <v>0</v>
      </c>
      <c r="D1863" s="4">
        <v>1</v>
      </c>
      <c r="E1863" s="4">
        <v>222</v>
      </c>
      <c r="F1863" s="4">
        <f>ROUND(Source!AO1859,O1863)</f>
        <v>0</v>
      </c>
      <c r="G1863" s="4" t="s">
        <v>58</v>
      </c>
      <c r="H1863" s="4" t="s">
        <v>59</v>
      </c>
      <c r="I1863" s="4"/>
      <c r="J1863" s="4"/>
      <c r="K1863" s="4">
        <v>222</v>
      </c>
      <c r="L1863" s="4">
        <v>3</v>
      </c>
      <c r="M1863" s="4">
        <v>3</v>
      </c>
      <c r="N1863" s="4" t="s">
        <v>3</v>
      </c>
      <c r="O1863" s="4">
        <v>2</v>
      </c>
      <c r="P1863" s="4"/>
      <c r="Q1863" s="4"/>
      <c r="R1863" s="4"/>
      <c r="S1863" s="4"/>
      <c r="T1863" s="4"/>
      <c r="U1863" s="4"/>
      <c r="V1863" s="4"/>
      <c r="W1863" s="4">
        <v>0</v>
      </c>
      <c r="X1863" s="4">
        <v>1</v>
      </c>
      <c r="Y1863" s="4">
        <v>0</v>
      </c>
      <c r="Z1863" s="4"/>
      <c r="AA1863" s="4"/>
      <c r="AB1863" s="4"/>
    </row>
    <row r="1864" spans="1:245" x14ac:dyDescent="0.2">
      <c r="A1864" s="4">
        <v>50</v>
      </c>
      <c r="B1864" s="4">
        <v>0</v>
      </c>
      <c r="C1864" s="4">
        <v>0</v>
      </c>
      <c r="D1864" s="4">
        <v>1</v>
      </c>
      <c r="E1864" s="4">
        <v>225</v>
      </c>
      <c r="F1864" s="4">
        <f>ROUND(Source!AV1859,O1864)</f>
        <v>0</v>
      </c>
      <c r="G1864" s="4" t="s">
        <v>60</v>
      </c>
      <c r="H1864" s="4" t="s">
        <v>61</v>
      </c>
      <c r="I1864" s="4"/>
      <c r="J1864" s="4"/>
      <c r="K1864" s="4">
        <v>225</v>
      </c>
      <c r="L1864" s="4">
        <v>4</v>
      </c>
      <c r="M1864" s="4">
        <v>3</v>
      </c>
      <c r="N1864" s="4" t="s">
        <v>3</v>
      </c>
      <c r="O1864" s="4">
        <v>2</v>
      </c>
      <c r="P1864" s="4"/>
      <c r="Q1864" s="4"/>
      <c r="R1864" s="4"/>
      <c r="S1864" s="4"/>
      <c r="T1864" s="4"/>
      <c r="U1864" s="4"/>
      <c r="V1864" s="4"/>
      <c r="W1864" s="4">
        <v>0</v>
      </c>
      <c r="X1864" s="4">
        <v>1</v>
      </c>
      <c r="Y1864" s="4">
        <v>0</v>
      </c>
      <c r="Z1864" s="4"/>
      <c r="AA1864" s="4"/>
      <c r="AB1864" s="4"/>
    </row>
    <row r="1865" spans="1:245" x14ac:dyDescent="0.2">
      <c r="A1865" s="4">
        <v>50</v>
      </c>
      <c r="B1865" s="4">
        <v>0</v>
      </c>
      <c r="C1865" s="4">
        <v>0</v>
      </c>
      <c r="D1865" s="4">
        <v>1</v>
      </c>
      <c r="E1865" s="4">
        <v>226</v>
      </c>
      <c r="F1865" s="4">
        <f>ROUND(Source!AW1859,O1865)</f>
        <v>0</v>
      </c>
      <c r="G1865" s="4" t="s">
        <v>62</v>
      </c>
      <c r="H1865" s="4" t="s">
        <v>63</v>
      </c>
      <c r="I1865" s="4"/>
      <c r="J1865" s="4"/>
      <c r="K1865" s="4">
        <v>226</v>
      </c>
      <c r="L1865" s="4">
        <v>5</v>
      </c>
      <c r="M1865" s="4">
        <v>3</v>
      </c>
      <c r="N1865" s="4" t="s">
        <v>3</v>
      </c>
      <c r="O1865" s="4">
        <v>2</v>
      </c>
      <c r="P1865" s="4"/>
      <c r="Q1865" s="4"/>
      <c r="R1865" s="4"/>
      <c r="S1865" s="4"/>
      <c r="T1865" s="4"/>
      <c r="U1865" s="4"/>
      <c r="V1865" s="4"/>
      <c r="W1865" s="4">
        <v>0</v>
      </c>
      <c r="X1865" s="4">
        <v>1</v>
      </c>
      <c r="Y1865" s="4">
        <v>0</v>
      </c>
      <c r="Z1865" s="4"/>
      <c r="AA1865" s="4"/>
      <c r="AB1865" s="4"/>
    </row>
    <row r="1866" spans="1:245" x14ac:dyDescent="0.2">
      <c r="A1866" s="4">
        <v>50</v>
      </c>
      <c r="B1866" s="4">
        <v>0</v>
      </c>
      <c r="C1866" s="4">
        <v>0</v>
      </c>
      <c r="D1866" s="4">
        <v>1</v>
      </c>
      <c r="E1866" s="4">
        <v>227</v>
      </c>
      <c r="F1866" s="4">
        <f>ROUND(Source!AX1859,O1866)</f>
        <v>0</v>
      </c>
      <c r="G1866" s="4" t="s">
        <v>64</v>
      </c>
      <c r="H1866" s="4" t="s">
        <v>65</v>
      </c>
      <c r="I1866" s="4"/>
      <c r="J1866" s="4"/>
      <c r="K1866" s="4">
        <v>227</v>
      </c>
      <c r="L1866" s="4">
        <v>6</v>
      </c>
      <c r="M1866" s="4">
        <v>3</v>
      </c>
      <c r="N1866" s="4" t="s">
        <v>3</v>
      </c>
      <c r="O1866" s="4">
        <v>2</v>
      </c>
      <c r="P1866" s="4"/>
      <c r="Q1866" s="4"/>
      <c r="R1866" s="4"/>
      <c r="S1866" s="4"/>
      <c r="T1866" s="4"/>
      <c r="U1866" s="4"/>
      <c r="V1866" s="4"/>
      <c r="W1866" s="4">
        <v>0</v>
      </c>
      <c r="X1866" s="4">
        <v>1</v>
      </c>
      <c r="Y1866" s="4">
        <v>0</v>
      </c>
      <c r="Z1866" s="4"/>
      <c r="AA1866" s="4"/>
      <c r="AB1866" s="4"/>
    </row>
    <row r="1867" spans="1:245" x14ac:dyDescent="0.2">
      <c r="A1867" s="4">
        <v>50</v>
      </c>
      <c r="B1867" s="4">
        <v>0</v>
      </c>
      <c r="C1867" s="4">
        <v>0</v>
      </c>
      <c r="D1867" s="4">
        <v>1</v>
      </c>
      <c r="E1867" s="4">
        <v>228</v>
      </c>
      <c r="F1867" s="4">
        <f>ROUND(Source!AY1859,O1867)</f>
        <v>0</v>
      </c>
      <c r="G1867" s="4" t="s">
        <v>66</v>
      </c>
      <c r="H1867" s="4" t="s">
        <v>67</v>
      </c>
      <c r="I1867" s="4"/>
      <c r="J1867" s="4"/>
      <c r="K1867" s="4">
        <v>228</v>
      </c>
      <c r="L1867" s="4">
        <v>7</v>
      </c>
      <c r="M1867" s="4">
        <v>3</v>
      </c>
      <c r="N1867" s="4" t="s">
        <v>3</v>
      </c>
      <c r="O1867" s="4">
        <v>2</v>
      </c>
      <c r="P1867" s="4"/>
      <c r="Q1867" s="4"/>
      <c r="R1867" s="4"/>
      <c r="S1867" s="4"/>
      <c r="T1867" s="4"/>
      <c r="U1867" s="4"/>
      <c r="V1867" s="4"/>
      <c r="W1867" s="4">
        <v>0</v>
      </c>
      <c r="X1867" s="4">
        <v>1</v>
      </c>
      <c r="Y1867" s="4">
        <v>0</v>
      </c>
      <c r="Z1867" s="4"/>
      <c r="AA1867" s="4"/>
      <c r="AB1867" s="4"/>
    </row>
    <row r="1868" spans="1:245" x14ac:dyDescent="0.2">
      <c r="A1868" s="4">
        <v>50</v>
      </c>
      <c r="B1868" s="4">
        <v>0</v>
      </c>
      <c r="C1868" s="4">
        <v>0</v>
      </c>
      <c r="D1868" s="4">
        <v>1</v>
      </c>
      <c r="E1868" s="4">
        <v>216</v>
      </c>
      <c r="F1868" s="4">
        <f>ROUND(Source!AP1859,O1868)</f>
        <v>0</v>
      </c>
      <c r="G1868" s="4" t="s">
        <v>68</v>
      </c>
      <c r="H1868" s="4" t="s">
        <v>69</v>
      </c>
      <c r="I1868" s="4"/>
      <c r="J1868" s="4"/>
      <c r="K1868" s="4">
        <v>216</v>
      </c>
      <c r="L1868" s="4">
        <v>8</v>
      </c>
      <c r="M1868" s="4">
        <v>3</v>
      </c>
      <c r="N1868" s="4" t="s">
        <v>3</v>
      </c>
      <c r="O1868" s="4">
        <v>2</v>
      </c>
      <c r="P1868" s="4"/>
      <c r="Q1868" s="4"/>
      <c r="R1868" s="4"/>
      <c r="S1868" s="4"/>
      <c r="T1868" s="4"/>
      <c r="U1868" s="4"/>
      <c r="V1868" s="4"/>
      <c r="W1868" s="4">
        <v>0</v>
      </c>
      <c r="X1868" s="4">
        <v>1</v>
      </c>
      <c r="Y1868" s="4">
        <v>0</v>
      </c>
      <c r="Z1868" s="4"/>
      <c r="AA1868" s="4"/>
      <c r="AB1868" s="4"/>
    </row>
    <row r="1869" spans="1:245" x14ac:dyDescent="0.2">
      <c r="A1869" s="4">
        <v>50</v>
      </c>
      <c r="B1869" s="4">
        <v>0</v>
      </c>
      <c r="C1869" s="4">
        <v>0</v>
      </c>
      <c r="D1869" s="4">
        <v>1</v>
      </c>
      <c r="E1869" s="4">
        <v>223</v>
      </c>
      <c r="F1869" s="4">
        <f>ROUND(Source!AQ1859,O1869)</f>
        <v>0</v>
      </c>
      <c r="G1869" s="4" t="s">
        <v>70</v>
      </c>
      <c r="H1869" s="4" t="s">
        <v>71</v>
      </c>
      <c r="I1869" s="4"/>
      <c r="J1869" s="4"/>
      <c r="K1869" s="4">
        <v>223</v>
      </c>
      <c r="L1869" s="4">
        <v>9</v>
      </c>
      <c r="M1869" s="4">
        <v>3</v>
      </c>
      <c r="N1869" s="4" t="s">
        <v>3</v>
      </c>
      <c r="O1869" s="4">
        <v>2</v>
      </c>
      <c r="P1869" s="4"/>
      <c r="Q1869" s="4"/>
      <c r="R1869" s="4"/>
      <c r="S1869" s="4"/>
      <c r="T1869" s="4"/>
      <c r="U1869" s="4"/>
      <c r="V1869" s="4"/>
      <c r="W1869" s="4">
        <v>0</v>
      </c>
      <c r="X1869" s="4">
        <v>1</v>
      </c>
      <c r="Y1869" s="4">
        <v>0</v>
      </c>
      <c r="Z1869" s="4"/>
      <c r="AA1869" s="4"/>
      <c r="AB1869" s="4"/>
    </row>
    <row r="1870" spans="1:245" x14ac:dyDescent="0.2">
      <c r="A1870" s="4">
        <v>50</v>
      </c>
      <c r="B1870" s="4">
        <v>0</v>
      </c>
      <c r="C1870" s="4">
        <v>0</v>
      </c>
      <c r="D1870" s="4">
        <v>1</v>
      </c>
      <c r="E1870" s="4">
        <v>229</v>
      </c>
      <c r="F1870" s="4">
        <f>ROUND(Source!AZ1859,O1870)</f>
        <v>0</v>
      </c>
      <c r="G1870" s="4" t="s">
        <v>72</v>
      </c>
      <c r="H1870" s="4" t="s">
        <v>73</v>
      </c>
      <c r="I1870" s="4"/>
      <c r="J1870" s="4"/>
      <c r="K1870" s="4">
        <v>229</v>
      </c>
      <c r="L1870" s="4">
        <v>10</v>
      </c>
      <c r="M1870" s="4">
        <v>3</v>
      </c>
      <c r="N1870" s="4" t="s">
        <v>3</v>
      </c>
      <c r="O1870" s="4">
        <v>2</v>
      </c>
      <c r="P1870" s="4"/>
      <c r="Q1870" s="4"/>
      <c r="R1870" s="4"/>
      <c r="S1870" s="4"/>
      <c r="T1870" s="4"/>
      <c r="U1870" s="4"/>
      <c r="V1870" s="4"/>
      <c r="W1870" s="4">
        <v>0</v>
      </c>
      <c r="X1870" s="4">
        <v>1</v>
      </c>
      <c r="Y1870" s="4">
        <v>0</v>
      </c>
      <c r="Z1870" s="4"/>
      <c r="AA1870" s="4"/>
      <c r="AB1870" s="4"/>
    </row>
    <row r="1871" spans="1:245" x14ac:dyDescent="0.2">
      <c r="A1871" s="4">
        <v>50</v>
      </c>
      <c r="B1871" s="4">
        <v>0</v>
      </c>
      <c r="C1871" s="4">
        <v>0</v>
      </c>
      <c r="D1871" s="4">
        <v>1</v>
      </c>
      <c r="E1871" s="4">
        <v>203</v>
      </c>
      <c r="F1871" s="4">
        <f>ROUND(Source!Q1859,O1871)</f>
        <v>0</v>
      </c>
      <c r="G1871" s="4" t="s">
        <v>74</v>
      </c>
      <c r="H1871" s="4" t="s">
        <v>75</v>
      </c>
      <c r="I1871" s="4"/>
      <c r="J1871" s="4"/>
      <c r="K1871" s="4">
        <v>203</v>
      </c>
      <c r="L1871" s="4">
        <v>11</v>
      </c>
      <c r="M1871" s="4">
        <v>3</v>
      </c>
      <c r="N1871" s="4" t="s">
        <v>3</v>
      </c>
      <c r="O1871" s="4">
        <v>2</v>
      </c>
      <c r="P1871" s="4"/>
      <c r="Q1871" s="4"/>
      <c r="R1871" s="4"/>
      <c r="S1871" s="4"/>
      <c r="T1871" s="4"/>
      <c r="U1871" s="4"/>
      <c r="V1871" s="4"/>
      <c r="W1871" s="4">
        <v>0</v>
      </c>
      <c r="X1871" s="4">
        <v>1</v>
      </c>
      <c r="Y1871" s="4">
        <v>0</v>
      </c>
      <c r="Z1871" s="4"/>
      <c r="AA1871" s="4"/>
      <c r="AB1871" s="4"/>
    </row>
    <row r="1872" spans="1:245" x14ac:dyDescent="0.2">
      <c r="A1872" s="4">
        <v>50</v>
      </c>
      <c r="B1872" s="4">
        <v>0</v>
      </c>
      <c r="C1872" s="4">
        <v>0</v>
      </c>
      <c r="D1872" s="4">
        <v>1</v>
      </c>
      <c r="E1872" s="4">
        <v>231</v>
      </c>
      <c r="F1872" s="4">
        <f>ROUND(Source!BB1859,O1872)</f>
        <v>0</v>
      </c>
      <c r="G1872" s="4" t="s">
        <v>76</v>
      </c>
      <c r="H1872" s="4" t="s">
        <v>77</v>
      </c>
      <c r="I1872" s="4"/>
      <c r="J1872" s="4"/>
      <c r="K1872" s="4">
        <v>231</v>
      </c>
      <c r="L1872" s="4">
        <v>12</v>
      </c>
      <c r="M1872" s="4">
        <v>3</v>
      </c>
      <c r="N1872" s="4" t="s">
        <v>3</v>
      </c>
      <c r="O1872" s="4">
        <v>2</v>
      </c>
      <c r="P1872" s="4"/>
      <c r="Q1872" s="4"/>
      <c r="R1872" s="4"/>
      <c r="S1872" s="4"/>
      <c r="T1872" s="4"/>
      <c r="U1872" s="4"/>
      <c r="V1872" s="4"/>
      <c r="W1872" s="4">
        <v>0</v>
      </c>
      <c r="X1872" s="4">
        <v>1</v>
      </c>
      <c r="Y1872" s="4">
        <v>0</v>
      </c>
      <c r="Z1872" s="4"/>
      <c r="AA1872" s="4"/>
      <c r="AB1872" s="4"/>
    </row>
    <row r="1873" spans="1:28" x14ac:dyDescent="0.2">
      <c r="A1873" s="4">
        <v>50</v>
      </c>
      <c r="B1873" s="4">
        <v>0</v>
      </c>
      <c r="C1873" s="4">
        <v>0</v>
      </c>
      <c r="D1873" s="4">
        <v>1</v>
      </c>
      <c r="E1873" s="4">
        <v>204</v>
      </c>
      <c r="F1873" s="4">
        <f>ROUND(Source!R1859,O1873)</f>
        <v>0</v>
      </c>
      <c r="G1873" s="4" t="s">
        <v>78</v>
      </c>
      <c r="H1873" s="4" t="s">
        <v>79</v>
      </c>
      <c r="I1873" s="4"/>
      <c r="J1873" s="4"/>
      <c r="K1873" s="4">
        <v>204</v>
      </c>
      <c r="L1873" s="4">
        <v>13</v>
      </c>
      <c r="M1873" s="4">
        <v>3</v>
      </c>
      <c r="N1873" s="4" t="s">
        <v>3</v>
      </c>
      <c r="O1873" s="4">
        <v>2</v>
      </c>
      <c r="P1873" s="4"/>
      <c r="Q1873" s="4"/>
      <c r="R1873" s="4"/>
      <c r="S1873" s="4"/>
      <c r="T1873" s="4"/>
      <c r="U1873" s="4"/>
      <c r="V1873" s="4"/>
      <c r="W1873" s="4">
        <v>0</v>
      </c>
      <c r="X1873" s="4">
        <v>1</v>
      </c>
      <c r="Y1873" s="4">
        <v>0</v>
      </c>
      <c r="Z1873" s="4"/>
      <c r="AA1873" s="4"/>
      <c r="AB1873" s="4"/>
    </row>
    <row r="1874" spans="1:28" x14ac:dyDescent="0.2">
      <c r="A1874" s="4">
        <v>50</v>
      </c>
      <c r="B1874" s="4">
        <v>0</v>
      </c>
      <c r="C1874" s="4">
        <v>0</v>
      </c>
      <c r="D1874" s="4">
        <v>1</v>
      </c>
      <c r="E1874" s="4">
        <v>205</v>
      </c>
      <c r="F1874" s="4">
        <f>ROUND(Source!S1859,O1874)</f>
        <v>174.44</v>
      </c>
      <c r="G1874" s="4" t="s">
        <v>80</v>
      </c>
      <c r="H1874" s="4" t="s">
        <v>81</v>
      </c>
      <c r="I1874" s="4"/>
      <c r="J1874" s="4"/>
      <c r="K1874" s="4">
        <v>205</v>
      </c>
      <c r="L1874" s="4">
        <v>14</v>
      </c>
      <c r="M1874" s="4">
        <v>3</v>
      </c>
      <c r="N1874" s="4" t="s">
        <v>3</v>
      </c>
      <c r="O1874" s="4">
        <v>2</v>
      </c>
      <c r="P1874" s="4"/>
      <c r="Q1874" s="4"/>
      <c r="R1874" s="4"/>
      <c r="S1874" s="4"/>
      <c r="T1874" s="4"/>
      <c r="U1874" s="4"/>
      <c r="V1874" s="4"/>
      <c r="W1874" s="4">
        <v>174.44</v>
      </c>
      <c r="X1874" s="4">
        <v>1</v>
      </c>
      <c r="Y1874" s="4">
        <v>174.44</v>
      </c>
      <c r="Z1874" s="4"/>
      <c r="AA1874" s="4"/>
      <c r="AB1874" s="4"/>
    </row>
    <row r="1875" spans="1:28" x14ac:dyDescent="0.2">
      <c r="A1875" s="4">
        <v>50</v>
      </c>
      <c r="B1875" s="4">
        <v>0</v>
      </c>
      <c r="C1875" s="4">
        <v>0</v>
      </c>
      <c r="D1875" s="4">
        <v>1</v>
      </c>
      <c r="E1875" s="4">
        <v>232</v>
      </c>
      <c r="F1875" s="4">
        <f>ROUND(Source!BC1859,O1875)</f>
        <v>0</v>
      </c>
      <c r="G1875" s="4" t="s">
        <v>82</v>
      </c>
      <c r="H1875" s="4" t="s">
        <v>83</v>
      </c>
      <c r="I1875" s="4"/>
      <c r="J1875" s="4"/>
      <c r="K1875" s="4">
        <v>232</v>
      </c>
      <c r="L1875" s="4">
        <v>15</v>
      </c>
      <c r="M1875" s="4">
        <v>3</v>
      </c>
      <c r="N1875" s="4" t="s">
        <v>3</v>
      </c>
      <c r="O1875" s="4">
        <v>2</v>
      </c>
      <c r="P1875" s="4"/>
      <c r="Q1875" s="4"/>
      <c r="R1875" s="4"/>
      <c r="S1875" s="4"/>
      <c r="T1875" s="4"/>
      <c r="U1875" s="4"/>
      <c r="V1875" s="4"/>
      <c r="W1875" s="4">
        <v>0</v>
      </c>
      <c r="X1875" s="4">
        <v>1</v>
      </c>
      <c r="Y1875" s="4">
        <v>0</v>
      </c>
      <c r="Z1875" s="4"/>
      <c r="AA1875" s="4"/>
      <c r="AB1875" s="4"/>
    </row>
    <row r="1876" spans="1:28" x14ac:dyDescent="0.2">
      <c r="A1876" s="4">
        <v>50</v>
      </c>
      <c r="B1876" s="4">
        <v>0</v>
      </c>
      <c r="C1876" s="4">
        <v>0</v>
      </c>
      <c r="D1876" s="4">
        <v>1</v>
      </c>
      <c r="E1876" s="4">
        <v>214</v>
      </c>
      <c r="F1876" s="4">
        <f>ROUND(Source!AS1859,O1876)</f>
        <v>375.45</v>
      </c>
      <c r="G1876" s="4" t="s">
        <v>84</v>
      </c>
      <c r="H1876" s="4" t="s">
        <v>85</v>
      </c>
      <c r="I1876" s="4"/>
      <c r="J1876" s="4"/>
      <c r="K1876" s="4">
        <v>214</v>
      </c>
      <c r="L1876" s="4">
        <v>16</v>
      </c>
      <c r="M1876" s="4">
        <v>3</v>
      </c>
      <c r="N1876" s="4" t="s">
        <v>3</v>
      </c>
      <c r="O1876" s="4">
        <v>2</v>
      </c>
      <c r="P1876" s="4"/>
      <c r="Q1876" s="4"/>
      <c r="R1876" s="4"/>
      <c r="S1876" s="4"/>
      <c r="T1876" s="4"/>
      <c r="U1876" s="4"/>
      <c r="V1876" s="4"/>
      <c r="W1876" s="4">
        <v>375.45</v>
      </c>
      <c r="X1876" s="4">
        <v>1</v>
      </c>
      <c r="Y1876" s="4">
        <v>375.45</v>
      </c>
      <c r="Z1876" s="4"/>
      <c r="AA1876" s="4"/>
      <c r="AB1876" s="4"/>
    </row>
    <row r="1877" spans="1:28" x14ac:dyDescent="0.2">
      <c r="A1877" s="4">
        <v>50</v>
      </c>
      <c r="B1877" s="4">
        <v>0</v>
      </c>
      <c r="C1877" s="4">
        <v>0</v>
      </c>
      <c r="D1877" s="4">
        <v>1</v>
      </c>
      <c r="E1877" s="4">
        <v>215</v>
      </c>
      <c r="F1877" s="4">
        <f>ROUND(Source!AT1859,O1877)</f>
        <v>0</v>
      </c>
      <c r="G1877" s="4" t="s">
        <v>86</v>
      </c>
      <c r="H1877" s="4" t="s">
        <v>87</v>
      </c>
      <c r="I1877" s="4"/>
      <c r="J1877" s="4"/>
      <c r="K1877" s="4">
        <v>215</v>
      </c>
      <c r="L1877" s="4">
        <v>17</v>
      </c>
      <c r="M1877" s="4">
        <v>3</v>
      </c>
      <c r="N1877" s="4" t="s">
        <v>3</v>
      </c>
      <c r="O1877" s="4">
        <v>2</v>
      </c>
      <c r="P1877" s="4"/>
      <c r="Q1877" s="4"/>
      <c r="R1877" s="4"/>
      <c r="S1877" s="4"/>
      <c r="T1877" s="4"/>
      <c r="U1877" s="4"/>
      <c r="V1877" s="4"/>
      <c r="W1877" s="4">
        <v>0</v>
      </c>
      <c r="X1877" s="4">
        <v>1</v>
      </c>
      <c r="Y1877" s="4">
        <v>0</v>
      </c>
      <c r="Z1877" s="4"/>
      <c r="AA1877" s="4"/>
      <c r="AB1877" s="4"/>
    </row>
    <row r="1878" spans="1:28" x14ac:dyDescent="0.2">
      <c r="A1878" s="4">
        <v>50</v>
      </c>
      <c r="B1878" s="4">
        <v>0</v>
      </c>
      <c r="C1878" s="4">
        <v>0</v>
      </c>
      <c r="D1878" s="4">
        <v>1</v>
      </c>
      <c r="E1878" s="4">
        <v>217</v>
      </c>
      <c r="F1878" s="4">
        <f>ROUND(Source!AU1859,O1878)</f>
        <v>0</v>
      </c>
      <c r="G1878" s="4" t="s">
        <v>88</v>
      </c>
      <c r="H1878" s="4" t="s">
        <v>89</v>
      </c>
      <c r="I1878" s="4"/>
      <c r="J1878" s="4"/>
      <c r="K1878" s="4">
        <v>217</v>
      </c>
      <c r="L1878" s="4">
        <v>18</v>
      </c>
      <c r="M1878" s="4">
        <v>3</v>
      </c>
      <c r="N1878" s="4" t="s">
        <v>3</v>
      </c>
      <c r="O1878" s="4">
        <v>2</v>
      </c>
      <c r="P1878" s="4"/>
      <c r="Q1878" s="4"/>
      <c r="R1878" s="4"/>
      <c r="S1878" s="4"/>
      <c r="T1878" s="4"/>
      <c r="U1878" s="4"/>
      <c r="V1878" s="4"/>
      <c r="W1878" s="4">
        <v>0</v>
      </c>
      <c r="X1878" s="4">
        <v>1</v>
      </c>
      <c r="Y1878" s="4">
        <v>0</v>
      </c>
      <c r="Z1878" s="4"/>
      <c r="AA1878" s="4"/>
      <c r="AB1878" s="4"/>
    </row>
    <row r="1879" spans="1:28" x14ac:dyDescent="0.2">
      <c r="A1879" s="4">
        <v>50</v>
      </c>
      <c r="B1879" s="4">
        <v>0</v>
      </c>
      <c r="C1879" s="4">
        <v>0</v>
      </c>
      <c r="D1879" s="4">
        <v>1</v>
      </c>
      <c r="E1879" s="4">
        <v>230</v>
      </c>
      <c r="F1879" s="4">
        <f>ROUND(Source!BA1859,O1879)</f>
        <v>0</v>
      </c>
      <c r="G1879" s="4" t="s">
        <v>90</v>
      </c>
      <c r="H1879" s="4" t="s">
        <v>91</v>
      </c>
      <c r="I1879" s="4"/>
      <c r="J1879" s="4"/>
      <c r="K1879" s="4">
        <v>230</v>
      </c>
      <c r="L1879" s="4">
        <v>19</v>
      </c>
      <c r="M1879" s="4">
        <v>3</v>
      </c>
      <c r="N1879" s="4" t="s">
        <v>3</v>
      </c>
      <c r="O1879" s="4">
        <v>2</v>
      </c>
      <c r="P1879" s="4"/>
      <c r="Q1879" s="4"/>
      <c r="R1879" s="4"/>
      <c r="S1879" s="4"/>
      <c r="T1879" s="4"/>
      <c r="U1879" s="4"/>
      <c r="V1879" s="4"/>
      <c r="W1879" s="4">
        <v>0</v>
      </c>
      <c r="X1879" s="4">
        <v>1</v>
      </c>
      <c r="Y1879" s="4">
        <v>0</v>
      </c>
      <c r="Z1879" s="4"/>
      <c r="AA1879" s="4"/>
      <c r="AB1879" s="4"/>
    </row>
    <row r="1880" spans="1:28" x14ac:dyDescent="0.2">
      <c r="A1880" s="4">
        <v>50</v>
      </c>
      <c r="B1880" s="4">
        <v>0</v>
      </c>
      <c r="C1880" s="4">
        <v>0</v>
      </c>
      <c r="D1880" s="4">
        <v>1</v>
      </c>
      <c r="E1880" s="4">
        <v>206</v>
      </c>
      <c r="F1880" s="4">
        <f>ROUND(Source!T1859,O1880)</f>
        <v>0</v>
      </c>
      <c r="G1880" s="4" t="s">
        <v>92</v>
      </c>
      <c r="H1880" s="4" t="s">
        <v>93</v>
      </c>
      <c r="I1880" s="4"/>
      <c r="J1880" s="4"/>
      <c r="K1880" s="4">
        <v>206</v>
      </c>
      <c r="L1880" s="4">
        <v>20</v>
      </c>
      <c r="M1880" s="4">
        <v>3</v>
      </c>
      <c r="N1880" s="4" t="s">
        <v>3</v>
      </c>
      <c r="O1880" s="4">
        <v>2</v>
      </c>
      <c r="P1880" s="4"/>
      <c r="Q1880" s="4"/>
      <c r="R1880" s="4"/>
      <c r="S1880" s="4"/>
      <c r="T1880" s="4"/>
      <c r="U1880" s="4"/>
      <c r="V1880" s="4"/>
      <c r="W1880" s="4">
        <v>0</v>
      </c>
      <c r="X1880" s="4">
        <v>1</v>
      </c>
      <c r="Y1880" s="4">
        <v>0</v>
      </c>
      <c r="Z1880" s="4"/>
      <c r="AA1880" s="4"/>
      <c r="AB1880" s="4"/>
    </row>
    <row r="1881" spans="1:28" x14ac:dyDescent="0.2">
      <c r="A1881" s="4">
        <v>50</v>
      </c>
      <c r="B1881" s="4">
        <v>0</v>
      </c>
      <c r="C1881" s="4">
        <v>0</v>
      </c>
      <c r="D1881" s="4">
        <v>1</v>
      </c>
      <c r="E1881" s="4">
        <v>207</v>
      </c>
      <c r="F1881" s="4">
        <f>Source!U1859</f>
        <v>0.63609300000000002</v>
      </c>
      <c r="G1881" s="4" t="s">
        <v>94</v>
      </c>
      <c r="H1881" s="4" t="s">
        <v>95</v>
      </c>
      <c r="I1881" s="4"/>
      <c r="J1881" s="4"/>
      <c r="K1881" s="4">
        <v>207</v>
      </c>
      <c r="L1881" s="4">
        <v>21</v>
      </c>
      <c r="M1881" s="4">
        <v>3</v>
      </c>
      <c r="N1881" s="4" t="s">
        <v>3</v>
      </c>
      <c r="O1881" s="4">
        <v>-1</v>
      </c>
      <c r="P1881" s="4"/>
      <c r="Q1881" s="4"/>
      <c r="R1881" s="4"/>
      <c r="S1881" s="4"/>
      <c r="T1881" s="4"/>
      <c r="U1881" s="4"/>
      <c r="V1881" s="4"/>
      <c r="W1881" s="4">
        <v>0.63609300000000002</v>
      </c>
      <c r="X1881" s="4">
        <v>1</v>
      </c>
      <c r="Y1881" s="4">
        <v>0.63609300000000002</v>
      </c>
      <c r="Z1881" s="4"/>
      <c r="AA1881" s="4"/>
      <c r="AB1881" s="4"/>
    </row>
    <row r="1882" spans="1:28" x14ac:dyDescent="0.2">
      <c r="A1882" s="4">
        <v>50</v>
      </c>
      <c r="B1882" s="4">
        <v>0</v>
      </c>
      <c r="C1882" s="4">
        <v>0</v>
      </c>
      <c r="D1882" s="4">
        <v>1</v>
      </c>
      <c r="E1882" s="4">
        <v>208</v>
      </c>
      <c r="F1882" s="4">
        <f>Source!V1859</f>
        <v>0</v>
      </c>
      <c r="G1882" s="4" t="s">
        <v>96</v>
      </c>
      <c r="H1882" s="4" t="s">
        <v>97</v>
      </c>
      <c r="I1882" s="4"/>
      <c r="J1882" s="4"/>
      <c r="K1882" s="4">
        <v>208</v>
      </c>
      <c r="L1882" s="4">
        <v>22</v>
      </c>
      <c r="M1882" s="4">
        <v>3</v>
      </c>
      <c r="N1882" s="4" t="s">
        <v>3</v>
      </c>
      <c r="O1882" s="4">
        <v>-1</v>
      </c>
      <c r="P1882" s="4"/>
      <c r="Q1882" s="4"/>
      <c r="R1882" s="4"/>
      <c r="S1882" s="4"/>
      <c r="T1882" s="4"/>
      <c r="U1882" s="4"/>
      <c r="V1882" s="4"/>
      <c r="W1882" s="4">
        <v>0</v>
      </c>
      <c r="X1882" s="4">
        <v>1</v>
      </c>
      <c r="Y1882" s="4">
        <v>0</v>
      </c>
      <c r="Z1882" s="4"/>
      <c r="AA1882" s="4"/>
      <c r="AB1882" s="4"/>
    </row>
    <row r="1883" spans="1:28" x14ac:dyDescent="0.2">
      <c r="A1883" s="4">
        <v>50</v>
      </c>
      <c r="B1883" s="4">
        <v>0</v>
      </c>
      <c r="C1883" s="4">
        <v>0</v>
      </c>
      <c r="D1883" s="4">
        <v>1</v>
      </c>
      <c r="E1883" s="4">
        <v>209</v>
      </c>
      <c r="F1883" s="4">
        <f>ROUND(Source!W1859,O1883)</f>
        <v>0</v>
      </c>
      <c r="G1883" s="4" t="s">
        <v>98</v>
      </c>
      <c r="H1883" s="4" t="s">
        <v>99</v>
      </c>
      <c r="I1883" s="4"/>
      <c r="J1883" s="4"/>
      <c r="K1883" s="4">
        <v>209</v>
      </c>
      <c r="L1883" s="4">
        <v>23</v>
      </c>
      <c r="M1883" s="4">
        <v>3</v>
      </c>
      <c r="N1883" s="4" t="s">
        <v>3</v>
      </c>
      <c r="O1883" s="4">
        <v>2</v>
      </c>
      <c r="P1883" s="4"/>
      <c r="Q1883" s="4"/>
      <c r="R1883" s="4"/>
      <c r="S1883" s="4"/>
      <c r="T1883" s="4"/>
      <c r="U1883" s="4"/>
      <c r="V1883" s="4"/>
      <c r="W1883" s="4">
        <v>0</v>
      </c>
      <c r="X1883" s="4">
        <v>1</v>
      </c>
      <c r="Y1883" s="4">
        <v>0</v>
      </c>
      <c r="Z1883" s="4"/>
      <c r="AA1883" s="4"/>
      <c r="AB1883" s="4"/>
    </row>
    <row r="1884" spans="1:28" x14ac:dyDescent="0.2">
      <c r="A1884" s="4">
        <v>50</v>
      </c>
      <c r="B1884" s="4">
        <v>0</v>
      </c>
      <c r="C1884" s="4">
        <v>0</v>
      </c>
      <c r="D1884" s="4">
        <v>1</v>
      </c>
      <c r="E1884" s="4">
        <v>233</v>
      </c>
      <c r="F1884" s="4">
        <f>ROUND(Source!BD1859,O1884)</f>
        <v>0</v>
      </c>
      <c r="G1884" s="4" t="s">
        <v>100</v>
      </c>
      <c r="H1884" s="4" t="s">
        <v>101</v>
      </c>
      <c r="I1884" s="4"/>
      <c r="J1884" s="4"/>
      <c r="K1884" s="4">
        <v>233</v>
      </c>
      <c r="L1884" s="4">
        <v>24</v>
      </c>
      <c r="M1884" s="4">
        <v>3</v>
      </c>
      <c r="N1884" s="4" t="s">
        <v>3</v>
      </c>
      <c r="O1884" s="4">
        <v>2</v>
      </c>
      <c r="P1884" s="4"/>
      <c r="Q1884" s="4"/>
      <c r="R1884" s="4"/>
      <c r="S1884" s="4"/>
      <c r="T1884" s="4"/>
      <c r="U1884" s="4"/>
      <c r="V1884" s="4"/>
      <c r="W1884" s="4">
        <v>0</v>
      </c>
      <c r="X1884" s="4">
        <v>1</v>
      </c>
      <c r="Y1884" s="4">
        <v>0</v>
      </c>
      <c r="Z1884" s="4"/>
      <c r="AA1884" s="4"/>
      <c r="AB1884" s="4"/>
    </row>
    <row r="1885" spans="1:28" x14ac:dyDescent="0.2">
      <c r="A1885" s="4">
        <v>50</v>
      </c>
      <c r="B1885" s="4">
        <v>0</v>
      </c>
      <c r="C1885" s="4">
        <v>0</v>
      </c>
      <c r="D1885" s="4">
        <v>1</v>
      </c>
      <c r="E1885" s="4">
        <v>210</v>
      </c>
      <c r="F1885" s="4">
        <f>ROUND(Source!X1859,O1885)</f>
        <v>129.49</v>
      </c>
      <c r="G1885" s="4" t="s">
        <v>102</v>
      </c>
      <c r="H1885" s="4" t="s">
        <v>103</v>
      </c>
      <c r="I1885" s="4"/>
      <c r="J1885" s="4"/>
      <c r="K1885" s="4">
        <v>210</v>
      </c>
      <c r="L1885" s="4">
        <v>25</v>
      </c>
      <c r="M1885" s="4">
        <v>3</v>
      </c>
      <c r="N1885" s="4" t="s">
        <v>3</v>
      </c>
      <c r="O1885" s="4">
        <v>2</v>
      </c>
      <c r="P1885" s="4"/>
      <c r="Q1885" s="4"/>
      <c r="R1885" s="4"/>
      <c r="S1885" s="4"/>
      <c r="T1885" s="4"/>
      <c r="U1885" s="4"/>
      <c r="V1885" s="4"/>
      <c r="W1885" s="4">
        <v>129.49</v>
      </c>
      <c r="X1885" s="4">
        <v>1</v>
      </c>
      <c r="Y1885" s="4">
        <v>129.49</v>
      </c>
      <c r="Z1885" s="4"/>
      <c r="AA1885" s="4"/>
      <c r="AB1885" s="4"/>
    </row>
    <row r="1886" spans="1:28" x14ac:dyDescent="0.2">
      <c r="A1886" s="4">
        <v>50</v>
      </c>
      <c r="B1886" s="4">
        <v>0</v>
      </c>
      <c r="C1886" s="4">
        <v>0</v>
      </c>
      <c r="D1886" s="4">
        <v>1</v>
      </c>
      <c r="E1886" s="4">
        <v>211</v>
      </c>
      <c r="F1886" s="4">
        <f>ROUND(Source!Y1859,O1886)</f>
        <v>71.52</v>
      </c>
      <c r="G1886" s="4" t="s">
        <v>104</v>
      </c>
      <c r="H1886" s="4" t="s">
        <v>105</v>
      </c>
      <c r="I1886" s="4"/>
      <c r="J1886" s="4"/>
      <c r="K1886" s="4">
        <v>211</v>
      </c>
      <c r="L1886" s="4">
        <v>26</v>
      </c>
      <c r="M1886" s="4">
        <v>3</v>
      </c>
      <c r="N1886" s="4" t="s">
        <v>3</v>
      </c>
      <c r="O1886" s="4">
        <v>2</v>
      </c>
      <c r="P1886" s="4"/>
      <c r="Q1886" s="4"/>
      <c r="R1886" s="4"/>
      <c r="S1886" s="4"/>
      <c r="T1886" s="4"/>
      <c r="U1886" s="4"/>
      <c r="V1886" s="4"/>
      <c r="W1886" s="4">
        <v>71.52</v>
      </c>
      <c r="X1886" s="4">
        <v>1</v>
      </c>
      <c r="Y1886" s="4">
        <v>71.52</v>
      </c>
      <c r="Z1886" s="4"/>
      <c r="AA1886" s="4"/>
      <c r="AB1886" s="4"/>
    </row>
    <row r="1887" spans="1:28" x14ac:dyDescent="0.2">
      <c r="A1887" s="4">
        <v>50</v>
      </c>
      <c r="B1887" s="4">
        <v>0</v>
      </c>
      <c r="C1887" s="4">
        <v>0</v>
      </c>
      <c r="D1887" s="4">
        <v>1</v>
      </c>
      <c r="E1887" s="4">
        <v>224</v>
      </c>
      <c r="F1887" s="4">
        <f>ROUND(Source!AR1859,O1887)</f>
        <v>375.45</v>
      </c>
      <c r="G1887" s="4" t="s">
        <v>106</v>
      </c>
      <c r="H1887" s="4" t="s">
        <v>107</v>
      </c>
      <c r="I1887" s="4"/>
      <c r="J1887" s="4"/>
      <c r="K1887" s="4">
        <v>224</v>
      </c>
      <c r="L1887" s="4">
        <v>27</v>
      </c>
      <c r="M1887" s="4">
        <v>3</v>
      </c>
      <c r="N1887" s="4" t="s">
        <v>3</v>
      </c>
      <c r="O1887" s="4">
        <v>2</v>
      </c>
      <c r="P1887" s="4"/>
      <c r="Q1887" s="4"/>
      <c r="R1887" s="4"/>
      <c r="S1887" s="4"/>
      <c r="T1887" s="4"/>
      <c r="U1887" s="4"/>
      <c r="V1887" s="4"/>
      <c r="W1887" s="4">
        <v>375.45</v>
      </c>
      <c r="X1887" s="4">
        <v>1</v>
      </c>
      <c r="Y1887" s="4">
        <v>375.45</v>
      </c>
      <c r="Z1887" s="4"/>
      <c r="AA1887" s="4"/>
      <c r="AB1887" s="4"/>
    </row>
    <row r="1889" spans="1:245" x14ac:dyDescent="0.2">
      <c r="A1889" s="1">
        <v>5</v>
      </c>
      <c r="B1889" s="1">
        <v>1</v>
      </c>
      <c r="C1889" s="1"/>
      <c r="D1889" s="1">
        <f>ROW(A1908)</f>
        <v>1908</v>
      </c>
      <c r="E1889" s="1"/>
      <c r="F1889" s="1" t="s">
        <v>17</v>
      </c>
      <c r="G1889" s="1" t="s">
        <v>157</v>
      </c>
      <c r="H1889" s="1" t="s">
        <v>3</v>
      </c>
      <c r="I1889" s="1">
        <v>0</v>
      </c>
      <c r="J1889" s="1"/>
      <c r="K1889" s="1">
        <v>0</v>
      </c>
      <c r="L1889" s="1"/>
      <c r="M1889" s="1" t="s">
        <v>3</v>
      </c>
      <c r="N1889" s="1"/>
      <c r="O1889" s="1"/>
      <c r="P1889" s="1"/>
      <c r="Q1889" s="1"/>
      <c r="R1889" s="1"/>
      <c r="S1889" s="1">
        <v>0</v>
      </c>
      <c r="T1889" s="1"/>
      <c r="U1889" s="1" t="s">
        <v>3</v>
      </c>
      <c r="V1889" s="1">
        <v>0</v>
      </c>
      <c r="W1889" s="1"/>
      <c r="X1889" s="1"/>
      <c r="Y1889" s="1"/>
      <c r="Z1889" s="1"/>
      <c r="AA1889" s="1"/>
      <c r="AB1889" s="1" t="s">
        <v>3</v>
      </c>
      <c r="AC1889" s="1" t="s">
        <v>3</v>
      </c>
      <c r="AD1889" s="1" t="s">
        <v>3</v>
      </c>
      <c r="AE1889" s="1" t="s">
        <v>3</v>
      </c>
      <c r="AF1889" s="1" t="s">
        <v>3</v>
      </c>
      <c r="AG1889" s="1" t="s">
        <v>3</v>
      </c>
      <c r="AH1889" s="1"/>
      <c r="AI1889" s="1"/>
      <c r="AJ1889" s="1"/>
      <c r="AK1889" s="1"/>
      <c r="AL1889" s="1"/>
      <c r="AM1889" s="1"/>
      <c r="AN1889" s="1"/>
      <c r="AO1889" s="1"/>
      <c r="AP1889" s="1" t="s">
        <v>3</v>
      </c>
      <c r="AQ1889" s="1" t="s">
        <v>3</v>
      </c>
      <c r="AR1889" s="1" t="s">
        <v>3</v>
      </c>
      <c r="AS1889" s="1"/>
      <c r="AT1889" s="1"/>
      <c r="AU1889" s="1"/>
      <c r="AV1889" s="1"/>
      <c r="AW1889" s="1"/>
      <c r="AX1889" s="1"/>
      <c r="AY1889" s="1"/>
      <c r="AZ1889" s="1" t="s">
        <v>3</v>
      </c>
      <c r="BA1889" s="1"/>
      <c r="BB1889" s="1" t="s">
        <v>3</v>
      </c>
      <c r="BC1889" s="1" t="s">
        <v>3</v>
      </c>
      <c r="BD1889" s="1" t="s">
        <v>3</v>
      </c>
      <c r="BE1889" s="1" t="s">
        <v>3</v>
      </c>
      <c r="BF1889" s="1" t="s">
        <v>3</v>
      </c>
      <c r="BG1889" s="1" t="s">
        <v>3</v>
      </c>
      <c r="BH1889" s="1" t="s">
        <v>3</v>
      </c>
      <c r="BI1889" s="1" t="s">
        <v>3</v>
      </c>
      <c r="BJ1889" s="1" t="s">
        <v>3</v>
      </c>
      <c r="BK1889" s="1" t="s">
        <v>3</v>
      </c>
      <c r="BL1889" s="1" t="s">
        <v>3</v>
      </c>
      <c r="BM1889" s="1" t="s">
        <v>3</v>
      </c>
      <c r="BN1889" s="1" t="s">
        <v>3</v>
      </c>
      <c r="BO1889" s="1" t="s">
        <v>3</v>
      </c>
      <c r="BP1889" s="1" t="s">
        <v>3</v>
      </c>
      <c r="BQ1889" s="1"/>
      <c r="BR1889" s="1"/>
      <c r="BS1889" s="1"/>
      <c r="BT1889" s="1"/>
      <c r="BU1889" s="1"/>
      <c r="BV1889" s="1"/>
      <c r="BW1889" s="1"/>
      <c r="BX1889" s="1">
        <v>0</v>
      </c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>
        <v>0</v>
      </c>
    </row>
    <row r="1891" spans="1:245" x14ac:dyDescent="0.2">
      <c r="A1891" s="2">
        <v>52</v>
      </c>
      <c r="B1891" s="2">
        <f t="shared" ref="B1891:G1891" si="1702">B1908</f>
        <v>1</v>
      </c>
      <c r="C1891" s="2">
        <f t="shared" si="1702"/>
        <v>5</v>
      </c>
      <c r="D1891" s="2">
        <f t="shared" si="1702"/>
        <v>1889</v>
      </c>
      <c r="E1891" s="2">
        <f t="shared" si="1702"/>
        <v>0</v>
      </c>
      <c r="F1891" s="2" t="str">
        <f t="shared" si="1702"/>
        <v>Новый подраздел</v>
      </c>
      <c r="G1891" s="2" t="str">
        <f t="shared" si="1702"/>
        <v>Монтажные (кровельные)работы</v>
      </c>
      <c r="H1891" s="2"/>
      <c r="I1891" s="2"/>
      <c r="J1891" s="2"/>
      <c r="K1891" s="2"/>
      <c r="L1891" s="2"/>
      <c r="M1891" s="2"/>
      <c r="N1891" s="2"/>
      <c r="O1891" s="2">
        <f t="shared" ref="O1891:AT1891" si="1703">O1908</f>
        <v>86244.68</v>
      </c>
      <c r="P1891" s="2">
        <f t="shared" si="1703"/>
        <v>59611.33</v>
      </c>
      <c r="Q1891" s="2">
        <f t="shared" si="1703"/>
        <v>3397.75</v>
      </c>
      <c r="R1891" s="2">
        <f t="shared" si="1703"/>
        <v>1959.47</v>
      </c>
      <c r="S1891" s="2">
        <f t="shared" si="1703"/>
        <v>23235.599999999999</v>
      </c>
      <c r="T1891" s="2">
        <f t="shared" si="1703"/>
        <v>0</v>
      </c>
      <c r="U1891" s="2">
        <f t="shared" si="1703"/>
        <v>70.634853000000007</v>
      </c>
      <c r="V1891" s="2">
        <f t="shared" si="1703"/>
        <v>0</v>
      </c>
      <c r="W1891" s="2">
        <f t="shared" si="1703"/>
        <v>0</v>
      </c>
      <c r="X1891" s="2">
        <f t="shared" si="1703"/>
        <v>19444.13</v>
      </c>
      <c r="Y1891" s="2">
        <f t="shared" si="1703"/>
        <v>9526.59</v>
      </c>
      <c r="Z1891" s="2">
        <f t="shared" si="1703"/>
        <v>0</v>
      </c>
      <c r="AA1891" s="2">
        <f t="shared" si="1703"/>
        <v>0</v>
      </c>
      <c r="AB1891" s="2">
        <f t="shared" si="1703"/>
        <v>86244.68</v>
      </c>
      <c r="AC1891" s="2">
        <f t="shared" si="1703"/>
        <v>59611.33</v>
      </c>
      <c r="AD1891" s="2">
        <f t="shared" si="1703"/>
        <v>3397.75</v>
      </c>
      <c r="AE1891" s="2">
        <f t="shared" si="1703"/>
        <v>1959.47</v>
      </c>
      <c r="AF1891" s="2">
        <f t="shared" si="1703"/>
        <v>23235.599999999999</v>
      </c>
      <c r="AG1891" s="2">
        <f t="shared" si="1703"/>
        <v>0</v>
      </c>
      <c r="AH1891" s="2">
        <f t="shared" si="1703"/>
        <v>70.634853000000007</v>
      </c>
      <c r="AI1891" s="2">
        <f t="shared" si="1703"/>
        <v>0</v>
      </c>
      <c r="AJ1891" s="2">
        <f t="shared" si="1703"/>
        <v>0</v>
      </c>
      <c r="AK1891" s="2">
        <f t="shared" si="1703"/>
        <v>19444.13</v>
      </c>
      <c r="AL1891" s="2">
        <f t="shared" si="1703"/>
        <v>9526.59</v>
      </c>
      <c r="AM1891" s="2">
        <f t="shared" si="1703"/>
        <v>0</v>
      </c>
      <c r="AN1891" s="2">
        <f t="shared" si="1703"/>
        <v>0</v>
      </c>
      <c r="AO1891" s="2">
        <f t="shared" si="1703"/>
        <v>0</v>
      </c>
      <c r="AP1891" s="2">
        <f t="shared" si="1703"/>
        <v>0</v>
      </c>
      <c r="AQ1891" s="2">
        <f t="shared" si="1703"/>
        <v>0</v>
      </c>
      <c r="AR1891" s="2">
        <f t="shared" si="1703"/>
        <v>118350.55</v>
      </c>
      <c r="AS1891" s="2">
        <f t="shared" si="1703"/>
        <v>118350.55</v>
      </c>
      <c r="AT1891" s="2">
        <f t="shared" si="1703"/>
        <v>0</v>
      </c>
      <c r="AU1891" s="2">
        <f t="shared" ref="AU1891:BZ1891" si="1704">AU1908</f>
        <v>0</v>
      </c>
      <c r="AV1891" s="2">
        <f t="shared" si="1704"/>
        <v>59611.33</v>
      </c>
      <c r="AW1891" s="2">
        <f t="shared" si="1704"/>
        <v>59611.33</v>
      </c>
      <c r="AX1891" s="2">
        <f t="shared" si="1704"/>
        <v>0</v>
      </c>
      <c r="AY1891" s="2">
        <f t="shared" si="1704"/>
        <v>59611.33</v>
      </c>
      <c r="AZ1891" s="2">
        <f t="shared" si="1704"/>
        <v>0</v>
      </c>
      <c r="BA1891" s="2">
        <f t="shared" si="1704"/>
        <v>0</v>
      </c>
      <c r="BB1891" s="2">
        <f t="shared" si="1704"/>
        <v>0</v>
      </c>
      <c r="BC1891" s="2">
        <f t="shared" si="1704"/>
        <v>0</v>
      </c>
      <c r="BD1891" s="2">
        <f t="shared" si="1704"/>
        <v>0</v>
      </c>
      <c r="BE1891" s="2">
        <f t="shared" si="1704"/>
        <v>0</v>
      </c>
      <c r="BF1891" s="2">
        <f t="shared" si="1704"/>
        <v>0</v>
      </c>
      <c r="BG1891" s="2">
        <f t="shared" si="1704"/>
        <v>0</v>
      </c>
      <c r="BH1891" s="2">
        <f t="shared" si="1704"/>
        <v>0</v>
      </c>
      <c r="BI1891" s="2">
        <f t="shared" si="1704"/>
        <v>0</v>
      </c>
      <c r="BJ1891" s="2">
        <f t="shared" si="1704"/>
        <v>0</v>
      </c>
      <c r="BK1891" s="2">
        <f t="shared" si="1704"/>
        <v>0</v>
      </c>
      <c r="BL1891" s="2">
        <f t="shared" si="1704"/>
        <v>0</v>
      </c>
      <c r="BM1891" s="2">
        <f t="shared" si="1704"/>
        <v>0</v>
      </c>
      <c r="BN1891" s="2">
        <f t="shared" si="1704"/>
        <v>0</v>
      </c>
      <c r="BO1891" s="2">
        <f t="shared" si="1704"/>
        <v>0</v>
      </c>
      <c r="BP1891" s="2">
        <f t="shared" si="1704"/>
        <v>0</v>
      </c>
      <c r="BQ1891" s="2">
        <f t="shared" si="1704"/>
        <v>0</v>
      </c>
      <c r="BR1891" s="2">
        <f t="shared" si="1704"/>
        <v>0</v>
      </c>
      <c r="BS1891" s="2">
        <f t="shared" si="1704"/>
        <v>0</v>
      </c>
      <c r="BT1891" s="2">
        <f t="shared" si="1704"/>
        <v>0</v>
      </c>
      <c r="BU1891" s="2">
        <f t="shared" si="1704"/>
        <v>0</v>
      </c>
      <c r="BV1891" s="2">
        <f t="shared" si="1704"/>
        <v>0</v>
      </c>
      <c r="BW1891" s="2">
        <f t="shared" si="1704"/>
        <v>0</v>
      </c>
      <c r="BX1891" s="2">
        <f t="shared" si="1704"/>
        <v>0</v>
      </c>
      <c r="BY1891" s="2">
        <f t="shared" si="1704"/>
        <v>0</v>
      </c>
      <c r="BZ1891" s="2">
        <f t="shared" si="1704"/>
        <v>0</v>
      </c>
      <c r="CA1891" s="2">
        <f t="shared" ref="CA1891:DF1891" si="1705">CA1908</f>
        <v>118350.55</v>
      </c>
      <c r="CB1891" s="2">
        <f t="shared" si="1705"/>
        <v>118350.55</v>
      </c>
      <c r="CC1891" s="2">
        <f t="shared" si="1705"/>
        <v>0</v>
      </c>
      <c r="CD1891" s="2">
        <f t="shared" si="1705"/>
        <v>0</v>
      </c>
      <c r="CE1891" s="2">
        <f t="shared" si="1705"/>
        <v>59611.33</v>
      </c>
      <c r="CF1891" s="2">
        <f t="shared" si="1705"/>
        <v>59611.33</v>
      </c>
      <c r="CG1891" s="2">
        <f t="shared" si="1705"/>
        <v>0</v>
      </c>
      <c r="CH1891" s="2">
        <f t="shared" si="1705"/>
        <v>59611.33</v>
      </c>
      <c r="CI1891" s="2">
        <f t="shared" si="1705"/>
        <v>0</v>
      </c>
      <c r="CJ1891" s="2">
        <f t="shared" si="1705"/>
        <v>0</v>
      </c>
      <c r="CK1891" s="2">
        <f t="shared" si="1705"/>
        <v>0</v>
      </c>
      <c r="CL1891" s="2">
        <f t="shared" si="1705"/>
        <v>0</v>
      </c>
      <c r="CM1891" s="2">
        <f t="shared" si="1705"/>
        <v>0</v>
      </c>
      <c r="CN1891" s="2">
        <f t="shared" si="1705"/>
        <v>0</v>
      </c>
      <c r="CO1891" s="2">
        <f t="shared" si="1705"/>
        <v>0</v>
      </c>
      <c r="CP1891" s="2">
        <f t="shared" si="1705"/>
        <v>0</v>
      </c>
      <c r="CQ1891" s="2">
        <f t="shared" si="1705"/>
        <v>0</v>
      </c>
      <c r="CR1891" s="2">
        <f t="shared" si="1705"/>
        <v>0</v>
      </c>
      <c r="CS1891" s="2">
        <f t="shared" si="1705"/>
        <v>0</v>
      </c>
      <c r="CT1891" s="2">
        <f t="shared" si="1705"/>
        <v>0</v>
      </c>
      <c r="CU1891" s="2">
        <f t="shared" si="1705"/>
        <v>0</v>
      </c>
      <c r="CV1891" s="2">
        <f t="shared" si="1705"/>
        <v>0</v>
      </c>
      <c r="CW1891" s="2">
        <f t="shared" si="1705"/>
        <v>0</v>
      </c>
      <c r="CX1891" s="2">
        <f t="shared" si="1705"/>
        <v>0</v>
      </c>
      <c r="CY1891" s="2">
        <f t="shared" si="1705"/>
        <v>0</v>
      </c>
      <c r="CZ1891" s="2">
        <f t="shared" si="1705"/>
        <v>0</v>
      </c>
      <c r="DA1891" s="2">
        <f t="shared" si="1705"/>
        <v>0</v>
      </c>
      <c r="DB1891" s="2">
        <f t="shared" si="1705"/>
        <v>0</v>
      </c>
      <c r="DC1891" s="2">
        <f t="shared" si="1705"/>
        <v>0</v>
      </c>
      <c r="DD1891" s="2">
        <f t="shared" si="1705"/>
        <v>0</v>
      </c>
      <c r="DE1891" s="2">
        <f t="shared" si="1705"/>
        <v>0</v>
      </c>
      <c r="DF1891" s="2">
        <f t="shared" si="1705"/>
        <v>0</v>
      </c>
      <c r="DG1891" s="3">
        <f t="shared" ref="DG1891:EL1891" si="1706">DG1908</f>
        <v>0</v>
      </c>
      <c r="DH1891" s="3">
        <f t="shared" si="1706"/>
        <v>0</v>
      </c>
      <c r="DI1891" s="3">
        <f t="shared" si="1706"/>
        <v>0</v>
      </c>
      <c r="DJ1891" s="3">
        <f t="shared" si="1706"/>
        <v>0</v>
      </c>
      <c r="DK1891" s="3">
        <f t="shared" si="1706"/>
        <v>0</v>
      </c>
      <c r="DL1891" s="3">
        <f t="shared" si="1706"/>
        <v>0</v>
      </c>
      <c r="DM1891" s="3">
        <f t="shared" si="1706"/>
        <v>0</v>
      </c>
      <c r="DN1891" s="3">
        <f t="shared" si="1706"/>
        <v>0</v>
      </c>
      <c r="DO1891" s="3">
        <f t="shared" si="1706"/>
        <v>0</v>
      </c>
      <c r="DP1891" s="3">
        <f t="shared" si="1706"/>
        <v>0</v>
      </c>
      <c r="DQ1891" s="3">
        <f t="shared" si="1706"/>
        <v>0</v>
      </c>
      <c r="DR1891" s="3">
        <f t="shared" si="1706"/>
        <v>0</v>
      </c>
      <c r="DS1891" s="3">
        <f t="shared" si="1706"/>
        <v>0</v>
      </c>
      <c r="DT1891" s="3">
        <f t="shared" si="1706"/>
        <v>0</v>
      </c>
      <c r="DU1891" s="3">
        <f t="shared" si="1706"/>
        <v>0</v>
      </c>
      <c r="DV1891" s="3">
        <f t="shared" si="1706"/>
        <v>0</v>
      </c>
      <c r="DW1891" s="3">
        <f t="shared" si="1706"/>
        <v>0</v>
      </c>
      <c r="DX1891" s="3">
        <f t="shared" si="1706"/>
        <v>0</v>
      </c>
      <c r="DY1891" s="3">
        <f t="shared" si="1706"/>
        <v>0</v>
      </c>
      <c r="DZ1891" s="3">
        <f t="shared" si="1706"/>
        <v>0</v>
      </c>
      <c r="EA1891" s="3">
        <f t="shared" si="1706"/>
        <v>0</v>
      </c>
      <c r="EB1891" s="3">
        <f t="shared" si="1706"/>
        <v>0</v>
      </c>
      <c r="EC1891" s="3">
        <f t="shared" si="1706"/>
        <v>0</v>
      </c>
      <c r="ED1891" s="3">
        <f t="shared" si="1706"/>
        <v>0</v>
      </c>
      <c r="EE1891" s="3">
        <f t="shared" si="1706"/>
        <v>0</v>
      </c>
      <c r="EF1891" s="3">
        <f t="shared" si="1706"/>
        <v>0</v>
      </c>
      <c r="EG1891" s="3">
        <f t="shared" si="1706"/>
        <v>0</v>
      </c>
      <c r="EH1891" s="3">
        <f t="shared" si="1706"/>
        <v>0</v>
      </c>
      <c r="EI1891" s="3">
        <f t="shared" si="1706"/>
        <v>0</v>
      </c>
      <c r="EJ1891" s="3">
        <f t="shared" si="1706"/>
        <v>0</v>
      </c>
      <c r="EK1891" s="3">
        <f t="shared" si="1706"/>
        <v>0</v>
      </c>
      <c r="EL1891" s="3">
        <f t="shared" si="1706"/>
        <v>0</v>
      </c>
      <c r="EM1891" s="3">
        <f t="shared" ref="EM1891:FR1891" si="1707">EM1908</f>
        <v>0</v>
      </c>
      <c r="EN1891" s="3">
        <f t="shared" si="1707"/>
        <v>0</v>
      </c>
      <c r="EO1891" s="3">
        <f t="shared" si="1707"/>
        <v>0</v>
      </c>
      <c r="EP1891" s="3">
        <f t="shared" si="1707"/>
        <v>0</v>
      </c>
      <c r="EQ1891" s="3">
        <f t="shared" si="1707"/>
        <v>0</v>
      </c>
      <c r="ER1891" s="3">
        <f t="shared" si="1707"/>
        <v>0</v>
      </c>
      <c r="ES1891" s="3">
        <f t="shared" si="1707"/>
        <v>0</v>
      </c>
      <c r="ET1891" s="3">
        <f t="shared" si="1707"/>
        <v>0</v>
      </c>
      <c r="EU1891" s="3">
        <f t="shared" si="1707"/>
        <v>0</v>
      </c>
      <c r="EV1891" s="3">
        <f t="shared" si="1707"/>
        <v>0</v>
      </c>
      <c r="EW1891" s="3">
        <f t="shared" si="1707"/>
        <v>0</v>
      </c>
      <c r="EX1891" s="3">
        <f t="shared" si="1707"/>
        <v>0</v>
      </c>
      <c r="EY1891" s="3">
        <f t="shared" si="1707"/>
        <v>0</v>
      </c>
      <c r="EZ1891" s="3">
        <f t="shared" si="1707"/>
        <v>0</v>
      </c>
      <c r="FA1891" s="3">
        <f t="shared" si="1707"/>
        <v>0</v>
      </c>
      <c r="FB1891" s="3">
        <f t="shared" si="1707"/>
        <v>0</v>
      </c>
      <c r="FC1891" s="3">
        <f t="shared" si="1707"/>
        <v>0</v>
      </c>
      <c r="FD1891" s="3">
        <f t="shared" si="1707"/>
        <v>0</v>
      </c>
      <c r="FE1891" s="3">
        <f t="shared" si="1707"/>
        <v>0</v>
      </c>
      <c r="FF1891" s="3">
        <f t="shared" si="1707"/>
        <v>0</v>
      </c>
      <c r="FG1891" s="3">
        <f t="shared" si="1707"/>
        <v>0</v>
      </c>
      <c r="FH1891" s="3">
        <f t="shared" si="1707"/>
        <v>0</v>
      </c>
      <c r="FI1891" s="3">
        <f t="shared" si="1707"/>
        <v>0</v>
      </c>
      <c r="FJ1891" s="3">
        <f t="shared" si="1707"/>
        <v>0</v>
      </c>
      <c r="FK1891" s="3">
        <f t="shared" si="1707"/>
        <v>0</v>
      </c>
      <c r="FL1891" s="3">
        <f t="shared" si="1707"/>
        <v>0</v>
      </c>
      <c r="FM1891" s="3">
        <f t="shared" si="1707"/>
        <v>0</v>
      </c>
      <c r="FN1891" s="3">
        <f t="shared" si="1707"/>
        <v>0</v>
      </c>
      <c r="FO1891" s="3">
        <f t="shared" si="1707"/>
        <v>0</v>
      </c>
      <c r="FP1891" s="3">
        <f t="shared" si="1707"/>
        <v>0</v>
      </c>
      <c r="FQ1891" s="3">
        <f t="shared" si="1707"/>
        <v>0</v>
      </c>
      <c r="FR1891" s="3">
        <f t="shared" si="1707"/>
        <v>0</v>
      </c>
      <c r="FS1891" s="3">
        <f t="shared" ref="FS1891:GX1891" si="1708">FS1908</f>
        <v>0</v>
      </c>
      <c r="FT1891" s="3">
        <f t="shared" si="1708"/>
        <v>0</v>
      </c>
      <c r="FU1891" s="3">
        <f t="shared" si="1708"/>
        <v>0</v>
      </c>
      <c r="FV1891" s="3">
        <f t="shared" si="1708"/>
        <v>0</v>
      </c>
      <c r="FW1891" s="3">
        <f t="shared" si="1708"/>
        <v>0</v>
      </c>
      <c r="FX1891" s="3">
        <f t="shared" si="1708"/>
        <v>0</v>
      </c>
      <c r="FY1891" s="3">
        <f t="shared" si="1708"/>
        <v>0</v>
      </c>
      <c r="FZ1891" s="3">
        <f t="shared" si="1708"/>
        <v>0</v>
      </c>
      <c r="GA1891" s="3">
        <f t="shared" si="1708"/>
        <v>0</v>
      </c>
      <c r="GB1891" s="3">
        <f t="shared" si="1708"/>
        <v>0</v>
      </c>
      <c r="GC1891" s="3">
        <f t="shared" si="1708"/>
        <v>0</v>
      </c>
      <c r="GD1891" s="3">
        <f t="shared" si="1708"/>
        <v>0</v>
      </c>
      <c r="GE1891" s="3">
        <f t="shared" si="1708"/>
        <v>0</v>
      </c>
      <c r="GF1891" s="3">
        <f t="shared" si="1708"/>
        <v>0</v>
      </c>
      <c r="GG1891" s="3">
        <f t="shared" si="1708"/>
        <v>0</v>
      </c>
      <c r="GH1891" s="3">
        <f t="shared" si="1708"/>
        <v>0</v>
      </c>
      <c r="GI1891" s="3">
        <f t="shared" si="1708"/>
        <v>0</v>
      </c>
      <c r="GJ1891" s="3">
        <f t="shared" si="1708"/>
        <v>0</v>
      </c>
      <c r="GK1891" s="3">
        <f t="shared" si="1708"/>
        <v>0</v>
      </c>
      <c r="GL1891" s="3">
        <f t="shared" si="1708"/>
        <v>0</v>
      </c>
      <c r="GM1891" s="3">
        <f t="shared" si="1708"/>
        <v>0</v>
      </c>
      <c r="GN1891" s="3">
        <f t="shared" si="1708"/>
        <v>0</v>
      </c>
      <c r="GO1891" s="3">
        <f t="shared" si="1708"/>
        <v>0</v>
      </c>
      <c r="GP1891" s="3">
        <f t="shared" si="1708"/>
        <v>0</v>
      </c>
      <c r="GQ1891" s="3">
        <f t="shared" si="1708"/>
        <v>0</v>
      </c>
      <c r="GR1891" s="3">
        <f t="shared" si="1708"/>
        <v>0</v>
      </c>
      <c r="GS1891" s="3">
        <f t="shared" si="1708"/>
        <v>0</v>
      </c>
      <c r="GT1891" s="3">
        <f t="shared" si="1708"/>
        <v>0</v>
      </c>
      <c r="GU1891" s="3">
        <f t="shared" si="1708"/>
        <v>0</v>
      </c>
      <c r="GV1891" s="3">
        <f t="shared" si="1708"/>
        <v>0</v>
      </c>
      <c r="GW1891" s="3">
        <f t="shared" si="1708"/>
        <v>0</v>
      </c>
      <c r="GX1891" s="3">
        <f t="shared" si="1708"/>
        <v>0</v>
      </c>
    </row>
    <row r="1893" spans="1:245" x14ac:dyDescent="0.2">
      <c r="A1893">
        <v>17</v>
      </c>
      <c r="B1893">
        <v>1</v>
      </c>
      <c r="C1893">
        <f>ROW(SmtRes!A882)</f>
        <v>882</v>
      </c>
      <c r="D1893">
        <f>ROW(EtalonRes!A935)</f>
        <v>935</v>
      </c>
      <c r="E1893" t="s">
        <v>19</v>
      </c>
      <c r="F1893" t="s">
        <v>109</v>
      </c>
      <c r="G1893" t="s">
        <v>110</v>
      </c>
      <c r="H1893" t="s">
        <v>111</v>
      </c>
      <c r="I1893">
        <f>ROUND(2/100,9)</f>
        <v>0.02</v>
      </c>
      <c r="J1893">
        <v>0</v>
      </c>
      <c r="K1893">
        <f>ROUND(2/100,9)</f>
        <v>0.02</v>
      </c>
      <c r="O1893">
        <f t="shared" ref="O1893:O1906" si="1709">ROUND(CP1893,2)</f>
        <v>866.06</v>
      </c>
      <c r="P1893">
        <f t="shared" ref="P1893:P1906" si="1710">ROUND((ROUND((AC1893*AW1893*I1893),2)*BC1893),2)</f>
        <v>161.35</v>
      </c>
      <c r="Q1893">
        <f t="shared" ref="Q1893:Q1900" si="1711">(ROUND((ROUND(((ET1893)*AV1893*I1893),2)*BB1893),2)+ROUND((ROUND(((AE1893-(EU1893))*AV1893*I1893),2)*BS1893),2))</f>
        <v>12.24</v>
      </c>
      <c r="R1893">
        <f t="shared" ref="R1893:R1906" si="1712">ROUND((ROUND((AE1893*AV1893*I1893),2)*BS1893),2)</f>
        <v>7.92</v>
      </c>
      <c r="S1893">
        <f t="shared" ref="S1893:S1906" si="1713">ROUND((ROUND((AF1893*AV1893*I1893),2)*BA1893),2)</f>
        <v>692.47</v>
      </c>
      <c r="T1893">
        <f t="shared" ref="T1893:T1906" si="1714">ROUND(CU1893*I1893,2)</f>
        <v>0</v>
      </c>
      <c r="U1893">
        <f t="shared" ref="U1893:U1906" si="1715">CV1893*I1893</f>
        <v>2.2600000000000002</v>
      </c>
      <c r="V1893">
        <f t="shared" ref="V1893:V1906" si="1716">CW1893*I1893</f>
        <v>0</v>
      </c>
      <c r="W1893">
        <f t="shared" ref="W1893:W1906" si="1717">ROUND(CX1893*I1893,2)</f>
        <v>0</v>
      </c>
      <c r="X1893">
        <f t="shared" ref="X1893:X1906" si="1718">ROUND(CY1893,2)</f>
        <v>602.45000000000005</v>
      </c>
      <c r="Y1893">
        <f t="shared" ref="Y1893:Y1906" si="1719">ROUND(CZ1893,2)</f>
        <v>283.91000000000003</v>
      </c>
      <c r="AA1893">
        <v>55282325</v>
      </c>
      <c r="AB1893">
        <f t="shared" ref="AB1893:AB1906" si="1720">ROUND((AC1893+AD1893+AF1893),6)</f>
        <v>2325.44</v>
      </c>
      <c r="AC1893">
        <f t="shared" ref="AC1893:AC1906" si="1721">ROUND((ES1893),6)</f>
        <v>972.06</v>
      </c>
      <c r="AD1893">
        <f t="shared" ref="AD1893:AD1900" si="1722">ROUND((((ET1893)-(EU1893))+AE1893),6)</f>
        <v>41.45</v>
      </c>
      <c r="AE1893">
        <f t="shared" ref="AE1893:AF1900" si="1723">ROUND((EU1893),6)</f>
        <v>15.08</v>
      </c>
      <c r="AF1893">
        <f t="shared" si="1723"/>
        <v>1311.93</v>
      </c>
      <c r="AG1893">
        <f t="shared" ref="AG1893:AG1906" si="1724">ROUND((AP1893),6)</f>
        <v>0</v>
      </c>
      <c r="AH1893">
        <f t="shared" ref="AH1893:AI1900" si="1725">(EW1893)</f>
        <v>113</v>
      </c>
      <c r="AI1893">
        <f t="shared" si="1725"/>
        <v>0</v>
      </c>
      <c r="AJ1893">
        <f t="shared" ref="AJ1893:AJ1906" si="1726">(AS1893)</f>
        <v>0</v>
      </c>
      <c r="AK1893">
        <v>2325.44</v>
      </c>
      <c r="AL1893">
        <v>972.06</v>
      </c>
      <c r="AM1893">
        <v>41.45</v>
      </c>
      <c r="AN1893">
        <v>15.08</v>
      </c>
      <c r="AO1893">
        <v>1311.93</v>
      </c>
      <c r="AP1893">
        <v>0</v>
      </c>
      <c r="AQ1893">
        <v>113</v>
      </c>
      <c r="AR1893">
        <v>0</v>
      </c>
      <c r="AS1893">
        <v>0</v>
      </c>
      <c r="AT1893">
        <v>87</v>
      </c>
      <c r="AU1893">
        <v>41</v>
      </c>
      <c r="AV1893">
        <v>1</v>
      </c>
      <c r="AW1893">
        <v>1</v>
      </c>
      <c r="AZ1893">
        <v>1</v>
      </c>
      <c r="BA1893">
        <v>26.39</v>
      </c>
      <c r="BB1893">
        <v>14.75</v>
      </c>
      <c r="BC1893">
        <v>8.3000000000000007</v>
      </c>
      <c r="BD1893" t="s">
        <v>3</v>
      </c>
      <c r="BE1893" t="s">
        <v>3</v>
      </c>
      <c r="BF1893" t="s">
        <v>3</v>
      </c>
      <c r="BG1893" t="s">
        <v>3</v>
      </c>
      <c r="BH1893">
        <v>0</v>
      </c>
      <c r="BI1893">
        <v>1</v>
      </c>
      <c r="BJ1893" t="s">
        <v>112</v>
      </c>
      <c r="BM1893">
        <v>442</v>
      </c>
      <c r="BN1893">
        <v>0</v>
      </c>
      <c r="BO1893" t="s">
        <v>109</v>
      </c>
      <c r="BP1893">
        <v>1</v>
      </c>
      <c r="BQ1893">
        <v>60</v>
      </c>
      <c r="BR1893">
        <v>0</v>
      </c>
      <c r="BS1893">
        <v>26.39</v>
      </c>
      <c r="BT1893">
        <v>1</v>
      </c>
      <c r="BU1893">
        <v>1</v>
      </c>
      <c r="BV1893">
        <v>1</v>
      </c>
      <c r="BW1893">
        <v>1</v>
      </c>
      <c r="BX1893">
        <v>1</v>
      </c>
      <c r="BY1893" t="s">
        <v>3</v>
      </c>
      <c r="BZ1893">
        <v>87</v>
      </c>
      <c r="CA1893">
        <v>41</v>
      </c>
      <c r="CB1893" t="s">
        <v>3</v>
      </c>
      <c r="CE1893">
        <v>30</v>
      </c>
      <c r="CF1893">
        <v>0</v>
      </c>
      <c r="CG1893">
        <v>0</v>
      </c>
      <c r="CM1893">
        <v>0</v>
      </c>
      <c r="CN1893" t="s">
        <v>3</v>
      </c>
      <c r="CO1893">
        <v>0</v>
      </c>
      <c r="CP1893">
        <f t="shared" ref="CP1893:CP1906" si="1727">(P1893+Q1893+S1893)</f>
        <v>866.06000000000006</v>
      </c>
      <c r="CQ1893">
        <f t="shared" ref="CQ1893:CQ1906" si="1728">ROUND((ROUND((AC1893*AW1893*1),2)*BC1893),2)</f>
        <v>8068.1</v>
      </c>
      <c r="CR1893">
        <f t="shared" ref="CR1893:CR1900" si="1729">(ROUND((ROUND(((ET1893)*AV1893*1),2)*BB1893),2)+ROUND((ROUND(((AE1893-(EU1893))*AV1893*1),2)*BS1893),2))</f>
        <v>611.39</v>
      </c>
      <c r="CS1893">
        <f t="shared" ref="CS1893:CS1906" si="1730">ROUND((ROUND((AE1893*AV1893*1),2)*BS1893),2)</f>
        <v>397.96</v>
      </c>
      <c r="CT1893">
        <f t="shared" ref="CT1893:CT1906" si="1731">ROUND((ROUND((AF1893*AV1893*1),2)*BA1893),2)</f>
        <v>34621.83</v>
      </c>
      <c r="CU1893">
        <f t="shared" ref="CU1893:CU1906" si="1732">AG1893</f>
        <v>0</v>
      </c>
      <c r="CV1893">
        <f t="shared" ref="CV1893:CV1906" si="1733">(AH1893*AV1893)</f>
        <v>113</v>
      </c>
      <c r="CW1893">
        <f t="shared" ref="CW1893:CW1906" si="1734">AI1893</f>
        <v>0</v>
      </c>
      <c r="CX1893">
        <f t="shared" ref="CX1893:CX1906" si="1735">AJ1893</f>
        <v>0</v>
      </c>
      <c r="CY1893">
        <f t="shared" ref="CY1893:CY1906" si="1736">S1893*(BZ1893/100)</f>
        <v>602.44889999999998</v>
      </c>
      <c r="CZ1893">
        <f t="shared" ref="CZ1893:CZ1906" si="1737">S1893*(CA1893/100)</f>
        <v>283.91269999999997</v>
      </c>
      <c r="DC1893" t="s">
        <v>3</v>
      </c>
      <c r="DD1893" t="s">
        <v>3</v>
      </c>
      <c r="DE1893" t="s">
        <v>3</v>
      </c>
      <c r="DF1893" t="s">
        <v>3</v>
      </c>
      <c r="DG1893" t="s">
        <v>3</v>
      </c>
      <c r="DH1893" t="s">
        <v>3</v>
      </c>
      <c r="DI1893" t="s">
        <v>3</v>
      </c>
      <c r="DJ1893" t="s">
        <v>3</v>
      </c>
      <c r="DK1893" t="s">
        <v>3</v>
      </c>
      <c r="DL1893" t="s">
        <v>3</v>
      </c>
      <c r="DM1893" t="s">
        <v>3</v>
      </c>
      <c r="DN1893">
        <v>104</v>
      </c>
      <c r="DO1893">
        <v>79</v>
      </c>
      <c r="DP1893">
        <v>1.087</v>
      </c>
      <c r="DQ1893">
        <v>1.0009999999999999</v>
      </c>
      <c r="DU1893">
        <v>1013</v>
      </c>
      <c r="DV1893" t="s">
        <v>111</v>
      </c>
      <c r="DW1893" t="s">
        <v>111</v>
      </c>
      <c r="DX1893">
        <v>1</v>
      </c>
      <c r="DZ1893" t="s">
        <v>3</v>
      </c>
      <c r="EA1893" t="s">
        <v>3</v>
      </c>
      <c r="EB1893" t="s">
        <v>3</v>
      </c>
      <c r="EC1893" t="s">
        <v>3</v>
      </c>
      <c r="EE1893">
        <v>54687868</v>
      </c>
      <c r="EF1893">
        <v>60</v>
      </c>
      <c r="EG1893" t="s">
        <v>24</v>
      </c>
      <c r="EH1893">
        <v>0</v>
      </c>
      <c r="EI1893" t="s">
        <v>3</v>
      </c>
      <c r="EJ1893">
        <v>1</v>
      </c>
      <c r="EK1893">
        <v>442</v>
      </c>
      <c r="EL1893" t="s">
        <v>113</v>
      </c>
      <c r="EM1893" t="s">
        <v>114</v>
      </c>
      <c r="EO1893" t="s">
        <v>3</v>
      </c>
      <c r="EQ1893">
        <v>0</v>
      </c>
      <c r="ER1893">
        <v>2325.44</v>
      </c>
      <c r="ES1893">
        <v>972.06</v>
      </c>
      <c r="ET1893">
        <v>41.45</v>
      </c>
      <c r="EU1893">
        <v>15.08</v>
      </c>
      <c r="EV1893">
        <v>1311.93</v>
      </c>
      <c r="EW1893">
        <v>113</v>
      </c>
      <c r="EX1893">
        <v>0</v>
      </c>
      <c r="EY1893">
        <v>0</v>
      </c>
      <c r="FQ1893">
        <v>0</v>
      </c>
      <c r="FR1893">
        <f t="shared" ref="FR1893:FR1906" si="1738">ROUND(IF(AND(BH1893=3,BI1893=3),P1893,0),2)</f>
        <v>0</v>
      </c>
      <c r="FS1893">
        <v>0</v>
      </c>
      <c r="FX1893">
        <v>104</v>
      </c>
      <c r="FY1893">
        <v>79</v>
      </c>
      <c r="GA1893" t="s">
        <v>3</v>
      </c>
      <c r="GD1893">
        <v>0</v>
      </c>
      <c r="GF1893">
        <v>-1907283933</v>
      </c>
      <c r="GG1893">
        <v>2</v>
      </c>
      <c r="GH1893">
        <v>1</v>
      </c>
      <c r="GI1893">
        <v>3</v>
      </c>
      <c r="GJ1893">
        <v>0</v>
      </c>
      <c r="GK1893">
        <f>ROUND(R1893*(R12)/100,2)</f>
        <v>12.67</v>
      </c>
      <c r="GL1893">
        <f t="shared" ref="GL1893:GL1906" si="1739">ROUND(IF(AND(BH1893=3,BI1893=3,FS1893&lt;&gt;0),P1893,0),2)</f>
        <v>0</v>
      </c>
      <c r="GM1893">
        <f t="shared" ref="GM1893:GM1906" si="1740">ROUND(O1893+X1893+Y1893+GK1893,2)+GX1893</f>
        <v>1765.09</v>
      </c>
      <c r="GN1893">
        <f t="shared" ref="GN1893:GN1906" si="1741">IF(OR(BI1893=0,BI1893=1),ROUND(O1893+X1893+Y1893+GK1893,2),0)</f>
        <v>1765.09</v>
      </c>
      <c r="GO1893">
        <f t="shared" ref="GO1893:GO1906" si="1742">IF(BI1893=2,ROUND(O1893+X1893+Y1893+GK1893,2),0)</f>
        <v>0</v>
      </c>
      <c r="GP1893">
        <f t="shared" ref="GP1893:GP1906" si="1743">IF(BI1893=4,ROUND(O1893+X1893+Y1893+GK1893,2)+GX1893,0)</f>
        <v>0</v>
      </c>
      <c r="GR1893">
        <v>0</v>
      </c>
      <c r="GS1893">
        <v>3</v>
      </c>
      <c r="GT1893">
        <v>0</v>
      </c>
      <c r="GU1893" t="s">
        <v>3</v>
      </c>
      <c r="GV1893">
        <f t="shared" ref="GV1893:GV1906" si="1744">ROUND((GT1893),6)</f>
        <v>0</v>
      </c>
      <c r="GW1893">
        <v>1</v>
      </c>
      <c r="GX1893">
        <f t="shared" ref="GX1893:GX1906" si="1745">ROUND(HC1893*I1893,2)</f>
        <v>0</v>
      </c>
      <c r="HA1893">
        <v>0</v>
      </c>
      <c r="HB1893">
        <v>0</v>
      </c>
      <c r="HC1893">
        <f t="shared" ref="HC1893:HC1906" si="1746">GV1893*GW1893</f>
        <v>0</v>
      </c>
      <c r="HE1893" t="s">
        <v>3</v>
      </c>
      <c r="HF1893" t="s">
        <v>3</v>
      </c>
      <c r="HM1893" t="s">
        <v>3</v>
      </c>
      <c r="HN1893" t="s">
        <v>3</v>
      </c>
      <c r="HO1893" t="s">
        <v>3</v>
      </c>
      <c r="HP1893" t="s">
        <v>3</v>
      </c>
      <c r="HQ1893" t="s">
        <v>3</v>
      </c>
      <c r="IK1893">
        <v>0</v>
      </c>
    </row>
    <row r="1894" spans="1:245" x14ac:dyDescent="0.2">
      <c r="A1894">
        <v>18</v>
      </c>
      <c r="B1894">
        <v>1</v>
      </c>
      <c r="C1894">
        <v>882</v>
      </c>
      <c r="E1894" t="s">
        <v>27</v>
      </c>
      <c r="F1894" t="s">
        <v>28</v>
      </c>
      <c r="G1894" t="s">
        <v>29</v>
      </c>
      <c r="H1894" t="s">
        <v>30</v>
      </c>
      <c r="I1894">
        <f>I1893*J1894</f>
        <v>-2.5600000000000001E-2</v>
      </c>
      <c r="J1894">
        <v>-1.28</v>
      </c>
      <c r="K1894">
        <v>-1.28</v>
      </c>
      <c r="O1894">
        <f t="shared" si="1709"/>
        <v>0</v>
      </c>
      <c r="P1894">
        <f t="shared" si="1710"/>
        <v>0</v>
      </c>
      <c r="Q1894">
        <f t="shared" si="1711"/>
        <v>0</v>
      </c>
      <c r="R1894">
        <f t="shared" si="1712"/>
        <v>0</v>
      </c>
      <c r="S1894">
        <f t="shared" si="1713"/>
        <v>0</v>
      </c>
      <c r="T1894">
        <f t="shared" si="1714"/>
        <v>0</v>
      </c>
      <c r="U1894">
        <f t="shared" si="1715"/>
        <v>0</v>
      </c>
      <c r="V1894">
        <f t="shared" si="1716"/>
        <v>0</v>
      </c>
      <c r="W1894">
        <f t="shared" si="1717"/>
        <v>0</v>
      </c>
      <c r="X1894">
        <f t="shared" si="1718"/>
        <v>0</v>
      </c>
      <c r="Y1894">
        <f t="shared" si="1719"/>
        <v>0</v>
      </c>
      <c r="AA1894">
        <v>55282325</v>
      </c>
      <c r="AB1894">
        <f t="shared" si="1720"/>
        <v>0</v>
      </c>
      <c r="AC1894">
        <f t="shared" si="1721"/>
        <v>0</v>
      </c>
      <c r="AD1894">
        <f t="shared" si="1722"/>
        <v>0</v>
      </c>
      <c r="AE1894">
        <f t="shared" si="1723"/>
        <v>0</v>
      </c>
      <c r="AF1894">
        <f t="shared" si="1723"/>
        <v>0</v>
      </c>
      <c r="AG1894">
        <f t="shared" si="1724"/>
        <v>0</v>
      </c>
      <c r="AH1894">
        <f t="shared" si="1725"/>
        <v>0</v>
      </c>
      <c r="AI1894">
        <f t="shared" si="1725"/>
        <v>0</v>
      </c>
      <c r="AJ1894">
        <f t="shared" si="1726"/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1</v>
      </c>
      <c r="AW1894">
        <v>1</v>
      </c>
      <c r="AZ1894">
        <v>1</v>
      </c>
      <c r="BA1894">
        <v>1</v>
      </c>
      <c r="BB1894">
        <v>1</v>
      </c>
      <c r="BC1894">
        <v>1</v>
      </c>
      <c r="BD1894" t="s">
        <v>3</v>
      </c>
      <c r="BE1894" t="s">
        <v>3</v>
      </c>
      <c r="BF1894" t="s">
        <v>3</v>
      </c>
      <c r="BG1894" t="s">
        <v>3</v>
      </c>
      <c r="BH1894">
        <v>3</v>
      </c>
      <c r="BI1894">
        <v>1</v>
      </c>
      <c r="BJ1894" t="s">
        <v>3</v>
      </c>
      <c r="BM1894">
        <v>442</v>
      </c>
      <c r="BN1894">
        <v>0</v>
      </c>
      <c r="BO1894" t="s">
        <v>3</v>
      </c>
      <c r="BP1894">
        <v>0</v>
      </c>
      <c r="BQ1894">
        <v>60</v>
      </c>
      <c r="BR1894">
        <v>1</v>
      </c>
      <c r="BS1894">
        <v>1</v>
      </c>
      <c r="BT1894">
        <v>1</v>
      </c>
      <c r="BU1894">
        <v>1</v>
      </c>
      <c r="BV1894">
        <v>1</v>
      </c>
      <c r="BW1894">
        <v>1</v>
      </c>
      <c r="BX1894">
        <v>1</v>
      </c>
      <c r="BY1894" t="s">
        <v>3</v>
      </c>
      <c r="BZ1894">
        <v>0</v>
      </c>
      <c r="CA1894">
        <v>0</v>
      </c>
      <c r="CB1894" t="s">
        <v>3</v>
      </c>
      <c r="CE1894">
        <v>30</v>
      </c>
      <c r="CF1894">
        <v>0</v>
      </c>
      <c r="CG1894">
        <v>0</v>
      </c>
      <c r="CM1894">
        <v>0</v>
      </c>
      <c r="CN1894" t="s">
        <v>3</v>
      </c>
      <c r="CO1894">
        <v>0</v>
      </c>
      <c r="CP1894">
        <f t="shared" si="1727"/>
        <v>0</v>
      </c>
      <c r="CQ1894">
        <f t="shared" si="1728"/>
        <v>0</v>
      </c>
      <c r="CR1894">
        <f t="shared" si="1729"/>
        <v>0</v>
      </c>
      <c r="CS1894">
        <f t="shared" si="1730"/>
        <v>0</v>
      </c>
      <c r="CT1894">
        <f t="shared" si="1731"/>
        <v>0</v>
      </c>
      <c r="CU1894">
        <f t="shared" si="1732"/>
        <v>0</v>
      </c>
      <c r="CV1894">
        <f t="shared" si="1733"/>
        <v>0</v>
      </c>
      <c r="CW1894">
        <f t="shared" si="1734"/>
        <v>0</v>
      </c>
      <c r="CX1894">
        <f t="shared" si="1735"/>
        <v>0</v>
      </c>
      <c r="CY1894">
        <f t="shared" si="1736"/>
        <v>0</v>
      </c>
      <c r="CZ1894">
        <f t="shared" si="1737"/>
        <v>0</v>
      </c>
      <c r="DC1894" t="s">
        <v>3</v>
      </c>
      <c r="DD1894" t="s">
        <v>3</v>
      </c>
      <c r="DE1894" t="s">
        <v>3</v>
      </c>
      <c r="DF1894" t="s">
        <v>3</v>
      </c>
      <c r="DG1894" t="s">
        <v>3</v>
      </c>
      <c r="DH1894" t="s">
        <v>3</v>
      </c>
      <c r="DI1894" t="s">
        <v>3</v>
      </c>
      <c r="DJ1894" t="s">
        <v>3</v>
      </c>
      <c r="DK1894" t="s">
        <v>3</v>
      </c>
      <c r="DL1894" t="s">
        <v>3</v>
      </c>
      <c r="DM1894" t="s">
        <v>3</v>
      </c>
      <c r="DN1894">
        <v>104</v>
      </c>
      <c r="DO1894">
        <v>79</v>
      </c>
      <c r="DP1894">
        <v>1.087</v>
      </c>
      <c r="DQ1894">
        <v>1.0009999999999999</v>
      </c>
      <c r="DU1894">
        <v>1009</v>
      </c>
      <c r="DV1894" t="s">
        <v>30</v>
      </c>
      <c r="DW1894" t="s">
        <v>30</v>
      </c>
      <c r="DX1894">
        <v>1000</v>
      </c>
      <c r="DZ1894" t="s">
        <v>3</v>
      </c>
      <c r="EA1894" t="s">
        <v>3</v>
      </c>
      <c r="EB1894" t="s">
        <v>3</v>
      </c>
      <c r="EC1894" t="s">
        <v>3</v>
      </c>
      <c r="EE1894">
        <v>54687868</v>
      </c>
      <c r="EF1894">
        <v>60</v>
      </c>
      <c r="EG1894" t="s">
        <v>24</v>
      </c>
      <c r="EH1894">
        <v>0</v>
      </c>
      <c r="EI1894" t="s">
        <v>3</v>
      </c>
      <c r="EJ1894">
        <v>1</v>
      </c>
      <c r="EK1894">
        <v>442</v>
      </c>
      <c r="EL1894" t="s">
        <v>113</v>
      </c>
      <c r="EM1894" t="s">
        <v>114</v>
      </c>
      <c r="EO1894" t="s">
        <v>3</v>
      </c>
      <c r="EQ1894">
        <v>32768</v>
      </c>
      <c r="ER1894">
        <v>0</v>
      </c>
      <c r="ES1894">
        <v>0</v>
      </c>
      <c r="ET1894">
        <v>0</v>
      </c>
      <c r="EU1894">
        <v>0</v>
      </c>
      <c r="EV1894">
        <v>0</v>
      </c>
      <c r="EW1894">
        <v>0</v>
      </c>
      <c r="EX1894">
        <v>0</v>
      </c>
      <c r="FQ1894">
        <v>0</v>
      </c>
      <c r="FR1894">
        <f t="shared" si="1738"/>
        <v>0</v>
      </c>
      <c r="FS1894">
        <v>0</v>
      </c>
      <c r="FX1894">
        <v>104</v>
      </c>
      <c r="FY1894">
        <v>79</v>
      </c>
      <c r="GA1894" t="s">
        <v>3</v>
      </c>
      <c r="GD1894">
        <v>0</v>
      </c>
      <c r="GF1894">
        <v>1489638031</v>
      </c>
      <c r="GG1894">
        <v>2</v>
      </c>
      <c r="GH1894">
        <v>1</v>
      </c>
      <c r="GI1894">
        <v>3</v>
      </c>
      <c r="GJ1894">
        <v>0</v>
      </c>
      <c r="GK1894">
        <f>ROUND(R1894*(R12)/100,2)</f>
        <v>0</v>
      </c>
      <c r="GL1894">
        <f t="shared" si="1739"/>
        <v>0</v>
      </c>
      <c r="GM1894">
        <f t="shared" si="1740"/>
        <v>0</v>
      </c>
      <c r="GN1894">
        <f t="shared" si="1741"/>
        <v>0</v>
      </c>
      <c r="GO1894">
        <f t="shared" si="1742"/>
        <v>0</v>
      </c>
      <c r="GP1894">
        <f t="shared" si="1743"/>
        <v>0</v>
      </c>
      <c r="GR1894">
        <v>0</v>
      </c>
      <c r="GS1894">
        <v>3</v>
      </c>
      <c r="GT1894">
        <v>0</v>
      </c>
      <c r="GU1894" t="s">
        <v>3</v>
      </c>
      <c r="GV1894">
        <f t="shared" si="1744"/>
        <v>0</v>
      </c>
      <c r="GW1894">
        <v>1</v>
      </c>
      <c r="GX1894">
        <f t="shared" si="1745"/>
        <v>0</v>
      </c>
      <c r="HA1894">
        <v>0</v>
      </c>
      <c r="HB1894">
        <v>0</v>
      </c>
      <c r="HC1894">
        <f t="shared" si="1746"/>
        <v>0</v>
      </c>
      <c r="HE1894" t="s">
        <v>3</v>
      </c>
      <c r="HF1894" t="s">
        <v>3</v>
      </c>
      <c r="HM1894" t="s">
        <v>3</v>
      </c>
      <c r="HN1894" t="s">
        <v>3</v>
      </c>
      <c r="HO1894" t="s">
        <v>3</v>
      </c>
      <c r="HP1894" t="s">
        <v>3</v>
      </c>
      <c r="HQ1894" t="s">
        <v>3</v>
      </c>
      <c r="IK1894">
        <v>0</v>
      </c>
    </row>
    <row r="1895" spans="1:245" x14ac:dyDescent="0.2">
      <c r="A1895">
        <v>17</v>
      </c>
      <c r="B1895">
        <v>1</v>
      </c>
      <c r="C1895">
        <f>ROW(SmtRes!A889)</f>
        <v>889</v>
      </c>
      <c r="D1895">
        <f>ROW(EtalonRes!A942)</f>
        <v>942</v>
      </c>
      <c r="E1895" t="s">
        <v>31</v>
      </c>
      <c r="F1895" t="s">
        <v>115</v>
      </c>
      <c r="G1895" t="s">
        <v>116</v>
      </c>
      <c r="H1895" t="s">
        <v>111</v>
      </c>
      <c r="I1895">
        <f>ROUND(5/100,9)</f>
        <v>0.05</v>
      </c>
      <c r="J1895">
        <v>0</v>
      </c>
      <c r="K1895">
        <f>ROUND(5/100,9)</f>
        <v>0.05</v>
      </c>
      <c r="O1895">
        <f t="shared" si="1709"/>
        <v>693.31</v>
      </c>
      <c r="P1895">
        <f t="shared" si="1710"/>
        <v>81.010000000000005</v>
      </c>
      <c r="Q1895">
        <f t="shared" si="1711"/>
        <v>7.18</v>
      </c>
      <c r="R1895">
        <f t="shared" si="1712"/>
        <v>4.75</v>
      </c>
      <c r="S1895">
        <f t="shared" si="1713"/>
        <v>605.12</v>
      </c>
      <c r="T1895">
        <f t="shared" si="1714"/>
        <v>0</v>
      </c>
      <c r="U1895">
        <f t="shared" si="1715"/>
        <v>1.9750000000000001</v>
      </c>
      <c r="V1895">
        <f t="shared" si="1716"/>
        <v>0</v>
      </c>
      <c r="W1895">
        <f t="shared" si="1717"/>
        <v>0</v>
      </c>
      <c r="X1895">
        <f t="shared" si="1718"/>
        <v>526.45000000000005</v>
      </c>
      <c r="Y1895">
        <f t="shared" si="1719"/>
        <v>248.1</v>
      </c>
      <c r="AA1895">
        <v>55282325</v>
      </c>
      <c r="AB1895">
        <f t="shared" si="1720"/>
        <v>663.71</v>
      </c>
      <c r="AC1895">
        <f t="shared" si="1721"/>
        <v>195.25</v>
      </c>
      <c r="AD1895">
        <f t="shared" si="1722"/>
        <v>9.8699999999999992</v>
      </c>
      <c r="AE1895">
        <f t="shared" si="1723"/>
        <v>3.55</v>
      </c>
      <c r="AF1895">
        <f t="shared" si="1723"/>
        <v>458.59</v>
      </c>
      <c r="AG1895">
        <f t="shared" si="1724"/>
        <v>0</v>
      </c>
      <c r="AH1895">
        <f t="shared" si="1725"/>
        <v>39.5</v>
      </c>
      <c r="AI1895">
        <f t="shared" si="1725"/>
        <v>0</v>
      </c>
      <c r="AJ1895">
        <f t="shared" si="1726"/>
        <v>0</v>
      </c>
      <c r="AK1895">
        <v>663.71</v>
      </c>
      <c r="AL1895">
        <v>195.25</v>
      </c>
      <c r="AM1895">
        <v>9.8699999999999992</v>
      </c>
      <c r="AN1895">
        <v>3.55</v>
      </c>
      <c r="AO1895">
        <v>458.59</v>
      </c>
      <c r="AP1895">
        <v>0</v>
      </c>
      <c r="AQ1895">
        <v>39.5</v>
      </c>
      <c r="AR1895">
        <v>0</v>
      </c>
      <c r="AS1895">
        <v>0</v>
      </c>
      <c r="AT1895">
        <v>87</v>
      </c>
      <c r="AU1895">
        <v>41</v>
      </c>
      <c r="AV1895">
        <v>1</v>
      </c>
      <c r="AW1895">
        <v>1</v>
      </c>
      <c r="AZ1895">
        <v>1</v>
      </c>
      <c r="BA1895">
        <v>26.39</v>
      </c>
      <c r="BB1895">
        <v>14.65</v>
      </c>
      <c r="BC1895">
        <v>8.3000000000000007</v>
      </c>
      <c r="BD1895" t="s">
        <v>3</v>
      </c>
      <c r="BE1895" t="s">
        <v>3</v>
      </c>
      <c r="BF1895" t="s">
        <v>3</v>
      </c>
      <c r="BG1895" t="s">
        <v>3</v>
      </c>
      <c r="BH1895">
        <v>0</v>
      </c>
      <c r="BI1895">
        <v>1</v>
      </c>
      <c r="BJ1895" t="s">
        <v>117</v>
      </c>
      <c r="BM1895">
        <v>442</v>
      </c>
      <c r="BN1895">
        <v>0</v>
      </c>
      <c r="BO1895" t="s">
        <v>115</v>
      </c>
      <c r="BP1895">
        <v>1</v>
      </c>
      <c r="BQ1895">
        <v>60</v>
      </c>
      <c r="BR1895">
        <v>0</v>
      </c>
      <c r="BS1895">
        <v>26.39</v>
      </c>
      <c r="BT1895">
        <v>1</v>
      </c>
      <c r="BU1895">
        <v>1</v>
      </c>
      <c r="BV1895">
        <v>1</v>
      </c>
      <c r="BW1895">
        <v>1</v>
      </c>
      <c r="BX1895">
        <v>1</v>
      </c>
      <c r="BY1895" t="s">
        <v>3</v>
      </c>
      <c r="BZ1895">
        <v>87</v>
      </c>
      <c r="CA1895">
        <v>41</v>
      </c>
      <c r="CB1895" t="s">
        <v>3</v>
      </c>
      <c r="CE1895">
        <v>30</v>
      </c>
      <c r="CF1895">
        <v>0</v>
      </c>
      <c r="CG1895">
        <v>0</v>
      </c>
      <c r="CM1895">
        <v>0</v>
      </c>
      <c r="CN1895" t="s">
        <v>3</v>
      </c>
      <c r="CO1895">
        <v>0</v>
      </c>
      <c r="CP1895">
        <f t="shared" si="1727"/>
        <v>693.31</v>
      </c>
      <c r="CQ1895">
        <f t="shared" si="1728"/>
        <v>1620.58</v>
      </c>
      <c r="CR1895">
        <f t="shared" si="1729"/>
        <v>144.6</v>
      </c>
      <c r="CS1895">
        <f t="shared" si="1730"/>
        <v>93.68</v>
      </c>
      <c r="CT1895">
        <f t="shared" si="1731"/>
        <v>12102.19</v>
      </c>
      <c r="CU1895">
        <f t="shared" si="1732"/>
        <v>0</v>
      </c>
      <c r="CV1895">
        <f t="shared" si="1733"/>
        <v>39.5</v>
      </c>
      <c r="CW1895">
        <f t="shared" si="1734"/>
        <v>0</v>
      </c>
      <c r="CX1895">
        <f t="shared" si="1735"/>
        <v>0</v>
      </c>
      <c r="CY1895">
        <f t="shared" si="1736"/>
        <v>526.45439999999996</v>
      </c>
      <c r="CZ1895">
        <f t="shared" si="1737"/>
        <v>248.0992</v>
      </c>
      <c r="DC1895" t="s">
        <v>3</v>
      </c>
      <c r="DD1895" t="s">
        <v>3</v>
      </c>
      <c r="DE1895" t="s">
        <v>3</v>
      </c>
      <c r="DF1895" t="s">
        <v>3</v>
      </c>
      <c r="DG1895" t="s">
        <v>3</v>
      </c>
      <c r="DH1895" t="s">
        <v>3</v>
      </c>
      <c r="DI1895" t="s">
        <v>3</v>
      </c>
      <c r="DJ1895" t="s">
        <v>3</v>
      </c>
      <c r="DK1895" t="s">
        <v>3</v>
      </c>
      <c r="DL1895" t="s">
        <v>3</v>
      </c>
      <c r="DM1895" t="s">
        <v>3</v>
      </c>
      <c r="DN1895">
        <v>104</v>
      </c>
      <c r="DO1895">
        <v>79</v>
      </c>
      <c r="DP1895">
        <v>1.087</v>
      </c>
      <c r="DQ1895">
        <v>1.0009999999999999</v>
      </c>
      <c r="DU1895">
        <v>1013</v>
      </c>
      <c r="DV1895" t="s">
        <v>111</v>
      </c>
      <c r="DW1895" t="s">
        <v>111</v>
      </c>
      <c r="DX1895">
        <v>1</v>
      </c>
      <c r="DZ1895" t="s">
        <v>3</v>
      </c>
      <c r="EA1895" t="s">
        <v>3</v>
      </c>
      <c r="EB1895" t="s">
        <v>3</v>
      </c>
      <c r="EC1895" t="s">
        <v>3</v>
      </c>
      <c r="EE1895">
        <v>54687868</v>
      </c>
      <c r="EF1895">
        <v>60</v>
      </c>
      <c r="EG1895" t="s">
        <v>24</v>
      </c>
      <c r="EH1895">
        <v>0</v>
      </c>
      <c r="EI1895" t="s">
        <v>3</v>
      </c>
      <c r="EJ1895">
        <v>1</v>
      </c>
      <c r="EK1895">
        <v>442</v>
      </c>
      <c r="EL1895" t="s">
        <v>113</v>
      </c>
      <c r="EM1895" t="s">
        <v>114</v>
      </c>
      <c r="EO1895" t="s">
        <v>3</v>
      </c>
      <c r="EQ1895">
        <v>0</v>
      </c>
      <c r="ER1895">
        <v>663.71</v>
      </c>
      <c r="ES1895">
        <v>195.25</v>
      </c>
      <c r="ET1895">
        <v>9.8699999999999992</v>
      </c>
      <c r="EU1895">
        <v>3.55</v>
      </c>
      <c r="EV1895">
        <v>458.59</v>
      </c>
      <c r="EW1895">
        <v>39.5</v>
      </c>
      <c r="EX1895">
        <v>0</v>
      </c>
      <c r="EY1895">
        <v>0</v>
      </c>
      <c r="FQ1895">
        <v>0</v>
      </c>
      <c r="FR1895">
        <f t="shared" si="1738"/>
        <v>0</v>
      </c>
      <c r="FS1895">
        <v>0</v>
      </c>
      <c r="FX1895">
        <v>104</v>
      </c>
      <c r="FY1895">
        <v>79</v>
      </c>
      <c r="GA1895" t="s">
        <v>3</v>
      </c>
      <c r="GD1895">
        <v>0</v>
      </c>
      <c r="GF1895">
        <v>1561038172</v>
      </c>
      <c r="GG1895">
        <v>2</v>
      </c>
      <c r="GH1895">
        <v>1</v>
      </c>
      <c r="GI1895">
        <v>3</v>
      </c>
      <c r="GJ1895">
        <v>0</v>
      </c>
      <c r="GK1895">
        <f>ROUND(R1895*(R12)/100,2)</f>
        <v>7.6</v>
      </c>
      <c r="GL1895">
        <f t="shared" si="1739"/>
        <v>0</v>
      </c>
      <c r="GM1895">
        <f t="shared" si="1740"/>
        <v>1475.46</v>
      </c>
      <c r="GN1895">
        <f t="shared" si="1741"/>
        <v>1475.46</v>
      </c>
      <c r="GO1895">
        <f t="shared" si="1742"/>
        <v>0</v>
      </c>
      <c r="GP1895">
        <f t="shared" si="1743"/>
        <v>0</v>
      </c>
      <c r="GR1895">
        <v>0</v>
      </c>
      <c r="GS1895">
        <v>3</v>
      </c>
      <c r="GT1895">
        <v>0</v>
      </c>
      <c r="GU1895" t="s">
        <v>3</v>
      </c>
      <c r="GV1895">
        <f t="shared" si="1744"/>
        <v>0</v>
      </c>
      <c r="GW1895">
        <v>1</v>
      </c>
      <c r="GX1895">
        <f t="shared" si="1745"/>
        <v>0</v>
      </c>
      <c r="HA1895">
        <v>0</v>
      </c>
      <c r="HB1895">
        <v>0</v>
      </c>
      <c r="HC1895">
        <f t="shared" si="1746"/>
        <v>0</v>
      </c>
      <c r="HE1895" t="s">
        <v>3</v>
      </c>
      <c r="HF1895" t="s">
        <v>3</v>
      </c>
      <c r="HM1895" t="s">
        <v>3</v>
      </c>
      <c r="HN1895" t="s">
        <v>3</v>
      </c>
      <c r="HO1895" t="s">
        <v>3</v>
      </c>
      <c r="HP1895" t="s">
        <v>3</v>
      </c>
      <c r="HQ1895" t="s">
        <v>3</v>
      </c>
      <c r="IK1895">
        <v>0</v>
      </c>
    </row>
    <row r="1896" spans="1:245" x14ac:dyDescent="0.2">
      <c r="A1896">
        <v>18</v>
      </c>
      <c r="B1896">
        <v>1</v>
      </c>
      <c r="C1896">
        <v>889</v>
      </c>
      <c r="E1896" t="s">
        <v>118</v>
      </c>
      <c r="F1896" t="s">
        <v>28</v>
      </c>
      <c r="G1896" t="s">
        <v>29</v>
      </c>
      <c r="H1896" t="s">
        <v>30</v>
      </c>
      <c r="I1896">
        <f>I1895*J1896</f>
        <v>-1.4999999999999999E-2</v>
      </c>
      <c r="J1896">
        <v>-0.3</v>
      </c>
      <c r="K1896">
        <v>-0.3</v>
      </c>
      <c r="O1896">
        <f t="shared" si="1709"/>
        <v>0</v>
      </c>
      <c r="P1896">
        <f t="shared" si="1710"/>
        <v>0</v>
      </c>
      <c r="Q1896">
        <f t="shared" si="1711"/>
        <v>0</v>
      </c>
      <c r="R1896">
        <f t="shared" si="1712"/>
        <v>0</v>
      </c>
      <c r="S1896">
        <f t="shared" si="1713"/>
        <v>0</v>
      </c>
      <c r="T1896">
        <f t="shared" si="1714"/>
        <v>0</v>
      </c>
      <c r="U1896">
        <f t="shared" si="1715"/>
        <v>0</v>
      </c>
      <c r="V1896">
        <f t="shared" si="1716"/>
        <v>0</v>
      </c>
      <c r="W1896">
        <f t="shared" si="1717"/>
        <v>0</v>
      </c>
      <c r="X1896">
        <f t="shared" si="1718"/>
        <v>0</v>
      </c>
      <c r="Y1896">
        <f t="shared" si="1719"/>
        <v>0</v>
      </c>
      <c r="AA1896">
        <v>55282325</v>
      </c>
      <c r="AB1896">
        <f t="shared" si="1720"/>
        <v>0</v>
      </c>
      <c r="AC1896">
        <f t="shared" si="1721"/>
        <v>0</v>
      </c>
      <c r="AD1896">
        <f t="shared" si="1722"/>
        <v>0</v>
      </c>
      <c r="AE1896">
        <f t="shared" si="1723"/>
        <v>0</v>
      </c>
      <c r="AF1896">
        <f t="shared" si="1723"/>
        <v>0</v>
      </c>
      <c r="AG1896">
        <f t="shared" si="1724"/>
        <v>0</v>
      </c>
      <c r="AH1896">
        <f t="shared" si="1725"/>
        <v>0</v>
      </c>
      <c r="AI1896">
        <f t="shared" si="1725"/>
        <v>0</v>
      </c>
      <c r="AJ1896">
        <f t="shared" si="1726"/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1</v>
      </c>
      <c r="AW1896">
        <v>1</v>
      </c>
      <c r="AZ1896">
        <v>1</v>
      </c>
      <c r="BA1896">
        <v>1</v>
      </c>
      <c r="BB1896">
        <v>1</v>
      </c>
      <c r="BC1896">
        <v>1</v>
      </c>
      <c r="BD1896" t="s">
        <v>3</v>
      </c>
      <c r="BE1896" t="s">
        <v>3</v>
      </c>
      <c r="BF1896" t="s">
        <v>3</v>
      </c>
      <c r="BG1896" t="s">
        <v>3</v>
      </c>
      <c r="BH1896">
        <v>3</v>
      </c>
      <c r="BI1896">
        <v>1</v>
      </c>
      <c r="BJ1896" t="s">
        <v>3</v>
      </c>
      <c r="BM1896">
        <v>442</v>
      </c>
      <c r="BN1896">
        <v>0</v>
      </c>
      <c r="BO1896" t="s">
        <v>3</v>
      </c>
      <c r="BP1896">
        <v>0</v>
      </c>
      <c r="BQ1896">
        <v>60</v>
      </c>
      <c r="BR1896">
        <v>1</v>
      </c>
      <c r="BS1896">
        <v>1</v>
      </c>
      <c r="BT1896">
        <v>1</v>
      </c>
      <c r="BU1896">
        <v>1</v>
      </c>
      <c r="BV1896">
        <v>1</v>
      </c>
      <c r="BW1896">
        <v>1</v>
      </c>
      <c r="BX1896">
        <v>1</v>
      </c>
      <c r="BY1896" t="s">
        <v>3</v>
      </c>
      <c r="BZ1896">
        <v>0</v>
      </c>
      <c r="CA1896">
        <v>0</v>
      </c>
      <c r="CB1896" t="s">
        <v>3</v>
      </c>
      <c r="CE1896">
        <v>30</v>
      </c>
      <c r="CF1896">
        <v>0</v>
      </c>
      <c r="CG1896">
        <v>0</v>
      </c>
      <c r="CM1896">
        <v>0</v>
      </c>
      <c r="CN1896" t="s">
        <v>3</v>
      </c>
      <c r="CO1896">
        <v>0</v>
      </c>
      <c r="CP1896">
        <f t="shared" si="1727"/>
        <v>0</v>
      </c>
      <c r="CQ1896">
        <f t="shared" si="1728"/>
        <v>0</v>
      </c>
      <c r="CR1896">
        <f t="shared" si="1729"/>
        <v>0</v>
      </c>
      <c r="CS1896">
        <f t="shared" si="1730"/>
        <v>0</v>
      </c>
      <c r="CT1896">
        <f t="shared" si="1731"/>
        <v>0</v>
      </c>
      <c r="CU1896">
        <f t="shared" si="1732"/>
        <v>0</v>
      </c>
      <c r="CV1896">
        <f t="shared" si="1733"/>
        <v>0</v>
      </c>
      <c r="CW1896">
        <f t="shared" si="1734"/>
        <v>0</v>
      </c>
      <c r="CX1896">
        <f t="shared" si="1735"/>
        <v>0</v>
      </c>
      <c r="CY1896">
        <f t="shared" si="1736"/>
        <v>0</v>
      </c>
      <c r="CZ1896">
        <f t="shared" si="1737"/>
        <v>0</v>
      </c>
      <c r="DC1896" t="s">
        <v>3</v>
      </c>
      <c r="DD1896" t="s">
        <v>3</v>
      </c>
      <c r="DE1896" t="s">
        <v>3</v>
      </c>
      <c r="DF1896" t="s">
        <v>3</v>
      </c>
      <c r="DG1896" t="s">
        <v>3</v>
      </c>
      <c r="DH1896" t="s">
        <v>3</v>
      </c>
      <c r="DI1896" t="s">
        <v>3</v>
      </c>
      <c r="DJ1896" t="s">
        <v>3</v>
      </c>
      <c r="DK1896" t="s">
        <v>3</v>
      </c>
      <c r="DL1896" t="s">
        <v>3</v>
      </c>
      <c r="DM1896" t="s">
        <v>3</v>
      </c>
      <c r="DN1896">
        <v>104</v>
      </c>
      <c r="DO1896">
        <v>79</v>
      </c>
      <c r="DP1896">
        <v>1.087</v>
      </c>
      <c r="DQ1896">
        <v>1.0009999999999999</v>
      </c>
      <c r="DU1896">
        <v>1009</v>
      </c>
      <c r="DV1896" t="s">
        <v>30</v>
      </c>
      <c r="DW1896" t="s">
        <v>30</v>
      </c>
      <c r="DX1896">
        <v>1000</v>
      </c>
      <c r="DZ1896" t="s">
        <v>3</v>
      </c>
      <c r="EA1896" t="s">
        <v>3</v>
      </c>
      <c r="EB1896" t="s">
        <v>3</v>
      </c>
      <c r="EC1896" t="s">
        <v>3</v>
      </c>
      <c r="EE1896">
        <v>54687868</v>
      </c>
      <c r="EF1896">
        <v>60</v>
      </c>
      <c r="EG1896" t="s">
        <v>24</v>
      </c>
      <c r="EH1896">
        <v>0</v>
      </c>
      <c r="EI1896" t="s">
        <v>3</v>
      </c>
      <c r="EJ1896">
        <v>1</v>
      </c>
      <c r="EK1896">
        <v>442</v>
      </c>
      <c r="EL1896" t="s">
        <v>113</v>
      </c>
      <c r="EM1896" t="s">
        <v>114</v>
      </c>
      <c r="EO1896" t="s">
        <v>3</v>
      </c>
      <c r="EQ1896">
        <v>32768</v>
      </c>
      <c r="ER1896">
        <v>0</v>
      </c>
      <c r="ES1896">
        <v>0</v>
      </c>
      <c r="ET1896">
        <v>0</v>
      </c>
      <c r="EU1896">
        <v>0</v>
      </c>
      <c r="EV1896">
        <v>0</v>
      </c>
      <c r="EW1896">
        <v>0</v>
      </c>
      <c r="EX1896">
        <v>0</v>
      </c>
      <c r="FQ1896">
        <v>0</v>
      </c>
      <c r="FR1896">
        <f t="shared" si="1738"/>
        <v>0</v>
      </c>
      <c r="FS1896">
        <v>0</v>
      </c>
      <c r="FX1896">
        <v>104</v>
      </c>
      <c r="FY1896">
        <v>79</v>
      </c>
      <c r="GA1896" t="s">
        <v>3</v>
      </c>
      <c r="GD1896">
        <v>0</v>
      </c>
      <c r="GF1896">
        <v>1489638031</v>
      </c>
      <c r="GG1896">
        <v>2</v>
      </c>
      <c r="GH1896">
        <v>1</v>
      </c>
      <c r="GI1896">
        <v>3</v>
      </c>
      <c r="GJ1896">
        <v>0</v>
      </c>
      <c r="GK1896">
        <f>ROUND(R1896*(R12)/100,2)</f>
        <v>0</v>
      </c>
      <c r="GL1896">
        <f t="shared" si="1739"/>
        <v>0</v>
      </c>
      <c r="GM1896">
        <f t="shared" si="1740"/>
        <v>0</v>
      </c>
      <c r="GN1896">
        <f t="shared" si="1741"/>
        <v>0</v>
      </c>
      <c r="GO1896">
        <f t="shared" si="1742"/>
        <v>0</v>
      </c>
      <c r="GP1896">
        <f t="shared" si="1743"/>
        <v>0</v>
      </c>
      <c r="GR1896">
        <v>0</v>
      </c>
      <c r="GS1896">
        <v>3</v>
      </c>
      <c r="GT1896">
        <v>0</v>
      </c>
      <c r="GU1896" t="s">
        <v>3</v>
      </c>
      <c r="GV1896">
        <f t="shared" si="1744"/>
        <v>0</v>
      </c>
      <c r="GW1896">
        <v>1</v>
      </c>
      <c r="GX1896">
        <f t="shared" si="1745"/>
        <v>0</v>
      </c>
      <c r="HA1896">
        <v>0</v>
      </c>
      <c r="HB1896">
        <v>0</v>
      </c>
      <c r="HC1896">
        <f t="shared" si="1746"/>
        <v>0</v>
      </c>
      <c r="HE1896" t="s">
        <v>3</v>
      </c>
      <c r="HF1896" t="s">
        <v>3</v>
      </c>
      <c r="HM1896" t="s">
        <v>3</v>
      </c>
      <c r="HN1896" t="s">
        <v>3</v>
      </c>
      <c r="HO1896" t="s">
        <v>3</v>
      </c>
      <c r="HP1896" t="s">
        <v>3</v>
      </c>
      <c r="HQ1896" t="s">
        <v>3</v>
      </c>
      <c r="IK1896">
        <v>0</v>
      </c>
    </row>
    <row r="1897" spans="1:245" x14ac:dyDescent="0.2">
      <c r="A1897">
        <v>17</v>
      </c>
      <c r="B1897">
        <v>1</v>
      </c>
      <c r="C1897">
        <f>ROW(SmtRes!A898)</f>
        <v>898</v>
      </c>
      <c r="D1897">
        <f>ROW(EtalonRes!A952)</f>
        <v>952</v>
      </c>
      <c r="E1897" t="s">
        <v>38</v>
      </c>
      <c r="F1897" t="s">
        <v>119</v>
      </c>
      <c r="G1897" t="s">
        <v>120</v>
      </c>
      <c r="H1897" t="s">
        <v>121</v>
      </c>
      <c r="I1897">
        <v>0.05</v>
      </c>
      <c r="J1897">
        <v>0</v>
      </c>
      <c r="K1897">
        <v>0.05</v>
      </c>
      <c r="O1897">
        <f t="shared" si="1709"/>
        <v>631.6</v>
      </c>
      <c r="P1897">
        <f t="shared" si="1710"/>
        <v>263.75</v>
      </c>
      <c r="Q1897">
        <f t="shared" si="1711"/>
        <v>11.06</v>
      </c>
      <c r="R1897">
        <f t="shared" si="1712"/>
        <v>6.07</v>
      </c>
      <c r="S1897">
        <f t="shared" si="1713"/>
        <v>356.79</v>
      </c>
      <c r="T1897">
        <f t="shared" si="1714"/>
        <v>0</v>
      </c>
      <c r="U1897">
        <f t="shared" si="1715"/>
        <v>1.2305000000000001</v>
      </c>
      <c r="V1897">
        <f t="shared" si="1716"/>
        <v>0</v>
      </c>
      <c r="W1897">
        <f t="shared" si="1717"/>
        <v>0</v>
      </c>
      <c r="X1897">
        <f t="shared" si="1718"/>
        <v>249.75</v>
      </c>
      <c r="Y1897">
        <f t="shared" si="1719"/>
        <v>146.28</v>
      </c>
      <c r="AA1897">
        <v>55282325</v>
      </c>
      <c r="AB1897">
        <f t="shared" si="1720"/>
        <v>847.82</v>
      </c>
      <c r="AC1897">
        <f t="shared" si="1721"/>
        <v>558.79</v>
      </c>
      <c r="AD1897">
        <f t="shared" si="1722"/>
        <v>18.57</v>
      </c>
      <c r="AE1897">
        <f t="shared" si="1723"/>
        <v>4.66</v>
      </c>
      <c r="AF1897">
        <f t="shared" si="1723"/>
        <v>270.45999999999998</v>
      </c>
      <c r="AG1897">
        <f t="shared" si="1724"/>
        <v>0</v>
      </c>
      <c r="AH1897">
        <f t="shared" si="1725"/>
        <v>24.61</v>
      </c>
      <c r="AI1897">
        <f t="shared" si="1725"/>
        <v>0</v>
      </c>
      <c r="AJ1897">
        <f t="shared" si="1726"/>
        <v>0</v>
      </c>
      <c r="AK1897">
        <v>847.82</v>
      </c>
      <c r="AL1897">
        <v>558.79</v>
      </c>
      <c r="AM1897">
        <v>18.57</v>
      </c>
      <c r="AN1897">
        <v>4.66</v>
      </c>
      <c r="AO1897">
        <v>270.45999999999998</v>
      </c>
      <c r="AP1897">
        <v>0</v>
      </c>
      <c r="AQ1897">
        <v>24.61</v>
      </c>
      <c r="AR1897">
        <v>0</v>
      </c>
      <c r="AS1897">
        <v>0</v>
      </c>
      <c r="AT1897">
        <v>70</v>
      </c>
      <c r="AU1897">
        <v>41</v>
      </c>
      <c r="AV1897">
        <v>1</v>
      </c>
      <c r="AW1897">
        <v>1</v>
      </c>
      <c r="AZ1897">
        <v>1</v>
      </c>
      <c r="BA1897">
        <v>26.39</v>
      </c>
      <c r="BB1897">
        <v>11.89</v>
      </c>
      <c r="BC1897">
        <v>9.44</v>
      </c>
      <c r="BD1897" t="s">
        <v>3</v>
      </c>
      <c r="BE1897" t="s">
        <v>3</v>
      </c>
      <c r="BF1897" t="s">
        <v>3</v>
      </c>
      <c r="BG1897" t="s">
        <v>3</v>
      </c>
      <c r="BH1897">
        <v>0</v>
      </c>
      <c r="BI1897">
        <v>1</v>
      </c>
      <c r="BJ1897" t="s">
        <v>122</v>
      </c>
      <c r="BM1897">
        <v>421</v>
      </c>
      <c r="BN1897">
        <v>0</v>
      </c>
      <c r="BO1897" t="s">
        <v>119</v>
      </c>
      <c r="BP1897">
        <v>1</v>
      </c>
      <c r="BQ1897">
        <v>60</v>
      </c>
      <c r="BR1897">
        <v>0</v>
      </c>
      <c r="BS1897">
        <v>26.39</v>
      </c>
      <c r="BT1897">
        <v>1</v>
      </c>
      <c r="BU1897">
        <v>1</v>
      </c>
      <c r="BV1897">
        <v>1</v>
      </c>
      <c r="BW1897">
        <v>1</v>
      </c>
      <c r="BX1897">
        <v>1</v>
      </c>
      <c r="BY1897" t="s">
        <v>3</v>
      </c>
      <c r="BZ1897">
        <v>70</v>
      </c>
      <c r="CA1897">
        <v>41</v>
      </c>
      <c r="CB1897" t="s">
        <v>3</v>
      </c>
      <c r="CE1897">
        <v>30</v>
      </c>
      <c r="CF1897">
        <v>0</v>
      </c>
      <c r="CG1897">
        <v>0</v>
      </c>
      <c r="CM1897">
        <v>0</v>
      </c>
      <c r="CN1897" t="s">
        <v>3</v>
      </c>
      <c r="CO1897">
        <v>0</v>
      </c>
      <c r="CP1897">
        <f t="shared" si="1727"/>
        <v>631.6</v>
      </c>
      <c r="CQ1897">
        <f t="shared" si="1728"/>
        <v>5274.98</v>
      </c>
      <c r="CR1897">
        <f t="shared" si="1729"/>
        <v>220.8</v>
      </c>
      <c r="CS1897">
        <f t="shared" si="1730"/>
        <v>122.98</v>
      </c>
      <c r="CT1897">
        <f t="shared" si="1731"/>
        <v>7137.44</v>
      </c>
      <c r="CU1897">
        <f t="shared" si="1732"/>
        <v>0</v>
      </c>
      <c r="CV1897">
        <f t="shared" si="1733"/>
        <v>24.61</v>
      </c>
      <c r="CW1897">
        <f t="shared" si="1734"/>
        <v>0</v>
      </c>
      <c r="CX1897">
        <f t="shared" si="1735"/>
        <v>0</v>
      </c>
      <c r="CY1897">
        <f t="shared" si="1736"/>
        <v>249.75299999999999</v>
      </c>
      <c r="CZ1897">
        <f t="shared" si="1737"/>
        <v>146.28389999999999</v>
      </c>
      <c r="DC1897" t="s">
        <v>3</v>
      </c>
      <c r="DD1897" t="s">
        <v>3</v>
      </c>
      <c r="DE1897" t="s">
        <v>3</v>
      </c>
      <c r="DF1897" t="s">
        <v>3</v>
      </c>
      <c r="DG1897" t="s">
        <v>3</v>
      </c>
      <c r="DH1897" t="s">
        <v>3</v>
      </c>
      <c r="DI1897" t="s">
        <v>3</v>
      </c>
      <c r="DJ1897" t="s">
        <v>3</v>
      </c>
      <c r="DK1897" t="s">
        <v>3</v>
      </c>
      <c r="DL1897" t="s">
        <v>3</v>
      </c>
      <c r="DM1897" t="s">
        <v>3</v>
      </c>
      <c r="DN1897">
        <v>85</v>
      </c>
      <c r="DO1897">
        <v>70</v>
      </c>
      <c r="DP1897">
        <v>1.0469999999999999</v>
      </c>
      <c r="DQ1897">
        <v>1.022</v>
      </c>
      <c r="DU1897">
        <v>1013</v>
      </c>
      <c r="DV1897" t="s">
        <v>121</v>
      </c>
      <c r="DW1897" t="s">
        <v>121</v>
      </c>
      <c r="DX1897">
        <v>1</v>
      </c>
      <c r="DZ1897" t="s">
        <v>3</v>
      </c>
      <c r="EA1897" t="s">
        <v>3</v>
      </c>
      <c r="EB1897" t="s">
        <v>3</v>
      </c>
      <c r="EC1897" t="s">
        <v>3</v>
      </c>
      <c r="EE1897">
        <v>54687847</v>
      </c>
      <c r="EF1897">
        <v>60</v>
      </c>
      <c r="EG1897" t="s">
        <v>24</v>
      </c>
      <c r="EH1897">
        <v>0</v>
      </c>
      <c r="EI1897" t="s">
        <v>3</v>
      </c>
      <c r="EJ1897">
        <v>1</v>
      </c>
      <c r="EK1897">
        <v>421</v>
      </c>
      <c r="EL1897" t="s">
        <v>123</v>
      </c>
      <c r="EM1897" t="s">
        <v>124</v>
      </c>
      <c r="EO1897" t="s">
        <v>3</v>
      </c>
      <c r="EQ1897">
        <v>0</v>
      </c>
      <c r="ER1897">
        <v>847.82</v>
      </c>
      <c r="ES1897">
        <v>558.79</v>
      </c>
      <c r="ET1897">
        <v>18.57</v>
      </c>
      <c r="EU1897">
        <v>4.66</v>
      </c>
      <c r="EV1897">
        <v>270.45999999999998</v>
      </c>
      <c r="EW1897">
        <v>24.61</v>
      </c>
      <c r="EX1897">
        <v>0</v>
      </c>
      <c r="EY1897">
        <v>0</v>
      </c>
      <c r="FQ1897">
        <v>0</v>
      </c>
      <c r="FR1897">
        <f t="shared" si="1738"/>
        <v>0</v>
      </c>
      <c r="FS1897">
        <v>0</v>
      </c>
      <c r="FX1897">
        <v>85</v>
      </c>
      <c r="FY1897">
        <v>70</v>
      </c>
      <c r="GA1897" t="s">
        <v>3</v>
      </c>
      <c r="GD1897">
        <v>0</v>
      </c>
      <c r="GF1897">
        <v>-820088805</v>
      </c>
      <c r="GG1897">
        <v>2</v>
      </c>
      <c r="GH1897">
        <v>1</v>
      </c>
      <c r="GI1897">
        <v>3</v>
      </c>
      <c r="GJ1897">
        <v>0</v>
      </c>
      <c r="GK1897">
        <f>ROUND(R1897*(R12)/100,2)</f>
        <v>9.7100000000000009</v>
      </c>
      <c r="GL1897">
        <f t="shared" si="1739"/>
        <v>0</v>
      </c>
      <c r="GM1897">
        <f t="shared" si="1740"/>
        <v>1037.3399999999999</v>
      </c>
      <c r="GN1897">
        <f t="shared" si="1741"/>
        <v>1037.3399999999999</v>
      </c>
      <c r="GO1897">
        <f t="shared" si="1742"/>
        <v>0</v>
      </c>
      <c r="GP1897">
        <f t="shared" si="1743"/>
        <v>0</v>
      </c>
      <c r="GR1897">
        <v>0</v>
      </c>
      <c r="GS1897">
        <v>3</v>
      </c>
      <c r="GT1897">
        <v>0</v>
      </c>
      <c r="GU1897" t="s">
        <v>3</v>
      </c>
      <c r="GV1897">
        <f t="shared" si="1744"/>
        <v>0</v>
      </c>
      <c r="GW1897">
        <v>1</v>
      </c>
      <c r="GX1897">
        <f t="shared" si="1745"/>
        <v>0</v>
      </c>
      <c r="HA1897">
        <v>0</v>
      </c>
      <c r="HB1897">
        <v>0</v>
      </c>
      <c r="HC1897">
        <f t="shared" si="1746"/>
        <v>0</v>
      </c>
      <c r="HE1897" t="s">
        <v>3</v>
      </c>
      <c r="HF1897" t="s">
        <v>3</v>
      </c>
      <c r="HM1897" t="s">
        <v>3</v>
      </c>
      <c r="HN1897" t="s">
        <v>3</v>
      </c>
      <c r="HO1897" t="s">
        <v>3</v>
      </c>
      <c r="HP1897" t="s">
        <v>3</v>
      </c>
      <c r="HQ1897" t="s">
        <v>3</v>
      </c>
      <c r="IK1897">
        <v>0</v>
      </c>
    </row>
    <row r="1898" spans="1:245" x14ac:dyDescent="0.2">
      <c r="A1898">
        <v>18</v>
      </c>
      <c r="B1898">
        <v>1</v>
      </c>
      <c r="C1898">
        <v>896</v>
      </c>
      <c r="E1898" t="s">
        <v>44</v>
      </c>
      <c r="F1898" t="s">
        <v>126</v>
      </c>
      <c r="G1898" t="s">
        <v>127</v>
      </c>
      <c r="H1898" t="s">
        <v>128</v>
      </c>
      <c r="I1898">
        <f>I1897*J1898</f>
        <v>5.099999999999999E-2</v>
      </c>
      <c r="J1898">
        <v>1.0199999999999998</v>
      </c>
      <c r="K1898">
        <v>1.02</v>
      </c>
      <c r="O1898">
        <f t="shared" si="1709"/>
        <v>190.55</v>
      </c>
      <c r="P1898">
        <f t="shared" si="1710"/>
        <v>190.55</v>
      </c>
      <c r="Q1898">
        <f t="shared" si="1711"/>
        <v>0</v>
      </c>
      <c r="R1898">
        <f t="shared" si="1712"/>
        <v>0</v>
      </c>
      <c r="S1898">
        <f t="shared" si="1713"/>
        <v>0</v>
      </c>
      <c r="T1898">
        <f t="shared" si="1714"/>
        <v>0</v>
      </c>
      <c r="U1898">
        <f t="shared" si="1715"/>
        <v>0</v>
      </c>
      <c r="V1898">
        <f t="shared" si="1716"/>
        <v>0</v>
      </c>
      <c r="W1898">
        <f t="shared" si="1717"/>
        <v>0</v>
      </c>
      <c r="X1898">
        <f t="shared" si="1718"/>
        <v>0</v>
      </c>
      <c r="Y1898">
        <f t="shared" si="1719"/>
        <v>0</v>
      </c>
      <c r="AA1898">
        <v>55282325</v>
      </c>
      <c r="AB1898">
        <f t="shared" si="1720"/>
        <v>478.96</v>
      </c>
      <c r="AC1898">
        <f t="shared" si="1721"/>
        <v>478.96</v>
      </c>
      <c r="AD1898">
        <f t="shared" si="1722"/>
        <v>0</v>
      </c>
      <c r="AE1898">
        <f t="shared" si="1723"/>
        <v>0</v>
      </c>
      <c r="AF1898">
        <f t="shared" si="1723"/>
        <v>0</v>
      </c>
      <c r="AG1898">
        <f t="shared" si="1724"/>
        <v>0</v>
      </c>
      <c r="AH1898">
        <f t="shared" si="1725"/>
        <v>0</v>
      </c>
      <c r="AI1898">
        <f t="shared" si="1725"/>
        <v>0</v>
      </c>
      <c r="AJ1898">
        <f t="shared" si="1726"/>
        <v>0</v>
      </c>
      <c r="AK1898">
        <v>478.96</v>
      </c>
      <c r="AL1898">
        <v>478.96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1</v>
      </c>
      <c r="AW1898">
        <v>1</v>
      </c>
      <c r="AZ1898">
        <v>1</v>
      </c>
      <c r="BA1898">
        <v>1</v>
      </c>
      <c r="BB1898">
        <v>1</v>
      </c>
      <c r="BC1898">
        <v>7.8</v>
      </c>
      <c r="BD1898" t="s">
        <v>3</v>
      </c>
      <c r="BE1898" t="s">
        <v>3</v>
      </c>
      <c r="BF1898" t="s">
        <v>3</v>
      </c>
      <c r="BG1898" t="s">
        <v>3</v>
      </c>
      <c r="BH1898">
        <v>3</v>
      </c>
      <c r="BI1898">
        <v>1</v>
      </c>
      <c r="BJ1898" t="s">
        <v>129</v>
      </c>
      <c r="BM1898">
        <v>421</v>
      </c>
      <c r="BN1898">
        <v>0</v>
      </c>
      <c r="BO1898" t="s">
        <v>126</v>
      </c>
      <c r="BP1898">
        <v>1</v>
      </c>
      <c r="BQ1898">
        <v>60</v>
      </c>
      <c r="BR1898">
        <v>0</v>
      </c>
      <c r="BS1898">
        <v>1</v>
      </c>
      <c r="BT1898">
        <v>1</v>
      </c>
      <c r="BU1898">
        <v>1</v>
      </c>
      <c r="BV1898">
        <v>1</v>
      </c>
      <c r="BW1898">
        <v>1</v>
      </c>
      <c r="BX1898">
        <v>1</v>
      </c>
      <c r="BY1898" t="s">
        <v>3</v>
      </c>
      <c r="BZ1898">
        <v>0</v>
      </c>
      <c r="CA1898">
        <v>0</v>
      </c>
      <c r="CB1898" t="s">
        <v>3</v>
      </c>
      <c r="CE1898">
        <v>30</v>
      </c>
      <c r="CF1898">
        <v>0</v>
      </c>
      <c r="CG1898">
        <v>0</v>
      </c>
      <c r="CM1898">
        <v>0</v>
      </c>
      <c r="CN1898" t="s">
        <v>3</v>
      </c>
      <c r="CO1898">
        <v>0</v>
      </c>
      <c r="CP1898">
        <f t="shared" si="1727"/>
        <v>190.55</v>
      </c>
      <c r="CQ1898">
        <f t="shared" si="1728"/>
        <v>3735.89</v>
      </c>
      <c r="CR1898">
        <f t="shared" si="1729"/>
        <v>0</v>
      </c>
      <c r="CS1898">
        <f t="shared" si="1730"/>
        <v>0</v>
      </c>
      <c r="CT1898">
        <f t="shared" si="1731"/>
        <v>0</v>
      </c>
      <c r="CU1898">
        <f t="shared" si="1732"/>
        <v>0</v>
      </c>
      <c r="CV1898">
        <f t="shared" si="1733"/>
        <v>0</v>
      </c>
      <c r="CW1898">
        <f t="shared" si="1734"/>
        <v>0</v>
      </c>
      <c r="CX1898">
        <f t="shared" si="1735"/>
        <v>0</v>
      </c>
      <c r="CY1898">
        <f t="shared" si="1736"/>
        <v>0</v>
      </c>
      <c r="CZ1898">
        <f t="shared" si="1737"/>
        <v>0</v>
      </c>
      <c r="DC1898" t="s">
        <v>3</v>
      </c>
      <c r="DD1898" t="s">
        <v>3</v>
      </c>
      <c r="DE1898" t="s">
        <v>3</v>
      </c>
      <c r="DF1898" t="s">
        <v>3</v>
      </c>
      <c r="DG1898" t="s">
        <v>3</v>
      </c>
      <c r="DH1898" t="s">
        <v>3</v>
      </c>
      <c r="DI1898" t="s">
        <v>3</v>
      </c>
      <c r="DJ1898" t="s">
        <v>3</v>
      </c>
      <c r="DK1898" t="s">
        <v>3</v>
      </c>
      <c r="DL1898" t="s">
        <v>3</v>
      </c>
      <c r="DM1898" t="s">
        <v>3</v>
      </c>
      <c r="DN1898">
        <v>85</v>
      </c>
      <c r="DO1898">
        <v>70</v>
      </c>
      <c r="DP1898">
        <v>1.0469999999999999</v>
      </c>
      <c r="DQ1898">
        <v>1.022</v>
      </c>
      <c r="DU1898">
        <v>1007</v>
      </c>
      <c r="DV1898" t="s">
        <v>128</v>
      </c>
      <c r="DW1898" t="s">
        <v>128</v>
      </c>
      <c r="DX1898">
        <v>1</v>
      </c>
      <c r="DZ1898" t="s">
        <v>3</v>
      </c>
      <c r="EA1898" t="s">
        <v>3</v>
      </c>
      <c r="EB1898" t="s">
        <v>3</v>
      </c>
      <c r="EC1898" t="s">
        <v>3</v>
      </c>
      <c r="EE1898">
        <v>54687847</v>
      </c>
      <c r="EF1898">
        <v>60</v>
      </c>
      <c r="EG1898" t="s">
        <v>24</v>
      </c>
      <c r="EH1898">
        <v>0</v>
      </c>
      <c r="EI1898" t="s">
        <v>3</v>
      </c>
      <c r="EJ1898">
        <v>1</v>
      </c>
      <c r="EK1898">
        <v>421</v>
      </c>
      <c r="EL1898" t="s">
        <v>123</v>
      </c>
      <c r="EM1898" t="s">
        <v>124</v>
      </c>
      <c r="EO1898" t="s">
        <v>3</v>
      </c>
      <c r="EQ1898">
        <v>0</v>
      </c>
      <c r="ER1898">
        <v>478.96</v>
      </c>
      <c r="ES1898">
        <v>478.96</v>
      </c>
      <c r="ET1898">
        <v>0</v>
      </c>
      <c r="EU1898">
        <v>0</v>
      </c>
      <c r="EV1898">
        <v>0</v>
      </c>
      <c r="EW1898">
        <v>0</v>
      </c>
      <c r="EX1898">
        <v>0</v>
      </c>
      <c r="FQ1898">
        <v>0</v>
      </c>
      <c r="FR1898">
        <f t="shared" si="1738"/>
        <v>0</v>
      </c>
      <c r="FS1898">
        <v>0</v>
      </c>
      <c r="FX1898">
        <v>85</v>
      </c>
      <c r="FY1898">
        <v>70</v>
      </c>
      <c r="GA1898" t="s">
        <v>3</v>
      </c>
      <c r="GD1898">
        <v>0</v>
      </c>
      <c r="GF1898">
        <v>-1161195218</v>
      </c>
      <c r="GG1898">
        <v>2</v>
      </c>
      <c r="GH1898">
        <v>1</v>
      </c>
      <c r="GI1898">
        <v>3</v>
      </c>
      <c r="GJ1898">
        <v>0</v>
      </c>
      <c r="GK1898">
        <f>ROUND(R1898*(R12)/100,2)</f>
        <v>0</v>
      </c>
      <c r="GL1898">
        <f t="shared" si="1739"/>
        <v>0</v>
      </c>
      <c r="GM1898">
        <f t="shared" si="1740"/>
        <v>190.55</v>
      </c>
      <c r="GN1898">
        <f t="shared" si="1741"/>
        <v>190.55</v>
      </c>
      <c r="GO1898">
        <f t="shared" si="1742"/>
        <v>0</v>
      </c>
      <c r="GP1898">
        <f t="shared" si="1743"/>
        <v>0</v>
      </c>
      <c r="GR1898">
        <v>0</v>
      </c>
      <c r="GS1898">
        <v>3</v>
      </c>
      <c r="GT1898">
        <v>0</v>
      </c>
      <c r="GU1898" t="s">
        <v>3</v>
      </c>
      <c r="GV1898">
        <f t="shared" si="1744"/>
        <v>0</v>
      </c>
      <c r="GW1898">
        <v>1</v>
      </c>
      <c r="GX1898">
        <f t="shared" si="1745"/>
        <v>0</v>
      </c>
      <c r="HA1898">
        <v>0</v>
      </c>
      <c r="HB1898">
        <v>0</v>
      </c>
      <c r="HC1898">
        <f t="shared" si="1746"/>
        <v>0</v>
      </c>
      <c r="HE1898" t="s">
        <v>3</v>
      </c>
      <c r="HF1898" t="s">
        <v>3</v>
      </c>
      <c r="HM1898" t="s">
        <v>3</v>
      </c>
      <c r="HN1898" t="s">
        <v>3</v>
      </c>
      <c r="HO1898" t="s">
        <v>3</v>
      </c>
      <c r="HP1898" t="s">
        <v>3</v>
      </c>
      <c r="HQ1898" t="s">
        <v>3</v>
      </c>
      <c r="IK1898">
        <v>0</v>
      </c>
    </row>
    <row r="1899" spans="1:245" x14ac:dyDescent="0.2">
      <c r="A1899">
        <v>17</v>
      </c>
      <c r="B1899">
        <v>1</v>
      </c>
      <c r="C1899">
        <f>ROW(SmtRes!A900)</f>
        <v>900</v>
      </c>
      <c r="D1899">
        <f>ROW(EtalonRes!A954)</f>
        <v>954</v>
      </c>
      <c r="E1899" t="s">
        <v>45</v>
      </c>
      <c r="F1899" t="s">
        <v>39</v>
      </c>
      <c r="G1899" t="s">
        <v>40</v>
      </c>
      <c r="H1899" t="s">
        <v>22</v>
      </c>
      <c r="I1899">
        <f>ROUND(82.73/100,9)</f>
        <v>0.82730000000000004</v>
      </c>
      <c r="J1899">
        <v>0</v>
      </c>
      <c r="K1899">
        <f>ROUND(82.73/100,9)</f>
        <v>0.82730000000000004</v>
      </c>
      <c r="O1899">
        <f t="shared" si="1709"/>
        <v>4177.54</v>
      </c>
      <c r="P1899">
        <f t="shared" si="1710"/>
        <v>0</v>
      </c>
      <c r="Q1899">
        <f t="shared" si="1711"/>
        <v>0</v>
      </c>
      <c r="R1899">
        <f t="shared" si="1712"/>
        <v>0</v>
      </c>
      <c r="S1899">
        <f t="shared" si="1713"/>
        <v>4177.54</v>
      </c>
      <c r="T1899">
        <f t="shared" si="1714"/>
        <v>0</v>
      </c>
      <c r="U1899">
        <f t="shared" si="1715"/>
        <v>14.403293000000001</v>
      </c>
      <c r="V1899">
        <f t="shared" si="1716"/>
        <v>0</v>
      </c>
      <c r="W1899">
        <f t="shared" si="1717"/>
        <v>0</v>
      </c>
      <c r="X1899">
        <f t="shared" si="1718"/>
        <v>2924.28</v>
      </c>
      <c r="Y1899">
        <f t="shared" si="1719"/>
        <v>1712.79</v>
      </c>
      <c r="AA1899">
        <v>55282325</v>
      </c>
      <c r="AB1899">
        <f t="shared" si="1720"/>
        <v>191.34</v>
      </c>
      <c r="AC1899">
        <f t="shared" si="1721"/>
        <v>0</v>
      </c>
      <c r="AD1899">
        <f t="shared" si="1722"/>
        <v>0</v>
      </c>
      <c r="AE1899">
        <f t="shared" si="1723"/>
        <v>0</v>
      </c>
      <c r="AF1899">
        <f t="shared" si="1723"/>
        <v>191.34</v>
      </c>
      <c r="AG1899">
        <f t="shared" si="1724"/>
        <v>0</v>
      </c>
      <c r="AH1899">
        <f t="shared" si="1725"/>
        <v>17.41</v>
      </c>
      <c r="AI1899">
        <f t="shared" si="1725"/>
        <v>0</v>
      </c>
      <c r="AJ1899">
        <f t="shared" si="1726"/>
        <v>0</v>
      </c>
      <c r="AK1899">
        <v>191.34</v>
      </c>
      <c r="AL1899">
        <v>0</v>
      </c>
      <c r="AM1899">
        <v>0</v>
      </c>
      <c r="AN1899">
        <v>0</v>
      </c>
      <c r="AO1899">
        <v>191.34</v>
      </c>
      <c r="AP1899">
        <v>0</v>
      </c>
      <c r="AQ1899">
        <v>17.41</v>
      </c>
      <c r="AR1899">
        <v>0</v>
      </c>
      <c r="AS1899">
        <v>0</v>
      </c>
      <c r="AT1899">
        <v>70</v>
      </c>
      <c r="AU1899">
        <v>41</v>
      </c>
      <c r="AV1899">
        <v>1</v>
      </c>
      <c r="AW1899">
        <v>1</v>
      </c>
      <c r="AZ1899">
        <v>1</v>
      </c>
      <c r="BA1899">
        <v>26.39</v>
      </c>
      <c r="BB1899">
        <v>1</v>
      </c>
      <c r="BC1899">
        <v>1</v>
      </c>
      <c r="BD1899" t="s">
        <v>3</v>
      </c>
      <c r="BE1899" t="s">
        <v>3</v>
      </c>
      <c r="BF1899" t="s">
        <v>3</v>
      </c>
      <c r="BG1899" t="s">
        <v>3</v>
      </c>
      <c r="BH1899">
        <v>0</v>
      </c>
      <c r="BI1899">
        <v>1</v>
      </c>
      <c r="BJ1899" t="s">
        <v>41</v>
      </c>
      <c r="BM1899">
        <v>441</v>
      </c>
      <c r="BN1899">
        <v>0</v>
      </c>
      <c r="BO1899" t="s">
        <v>39</v>
      </c>
      <c r="BP1899">
        <v>1</v>
      </c>
      <c r="BQ1899">
        <v>60</v>
      </c>
      <c r="BR1899">
        <v>0</v>
      </c>
      <c r="BS1899">
        <v>26.39</v>
      </c>
      <c r="BT1899">
        <v>1</v>
      </c>
      <c r="BU1899">
        <v>1</v>
      </c>
      <c r="BV1899">
        <v>1</v>
      </c>
      <c r="BW1899">
        <v>1</v>
      </c>
      <c r="BX1899">
        <v>1</v>
      </c>
      <c r="BY1899" t="s">
        <v>3</v>
      </c>
      <c r="BZ1899">
        <v>70</v>
      </c>
      <c r="CA1899">
        <v>41</v>
      </c>
      <c r="CB1899" t="s">
        <v>3</v>
      </c>
      <c r="CE1899">
        <v>30</v>
      </c>
      <c r="CF1899">
        <v>0</v>
      </c>
      <c r="CG1899">
        <v>0</v>
      </c>
      <c r="CM1899">
        <v>0</v>
      </c>
      <c r="CN1899" t="s">
        <v>3</v>
      </c>
      <c r="CO1899">
        <v>0</v>
      </c>
      <c r="CP1899">
        <f t="shared" si="1727"/>
        <v>4177.54</v>
      </c>
      <c r="CQ1899">
        <f t="shared" si="1728"/>
        <v>0</v>
      </c>
      <c r="CR1899">
        <f t="shared" si="1729"/>
        <v>0</v>
      </c>
      <c r="CS1899">
        <f t="shared" si="1730"/>
        <v>0</v>
      </c>
      <c r="CT1899">
        <f t="shared" si="1731"/>
        <v>5049.46</v>
      </c>
      <c r="CU1899">
        <f t="shared" si="1732"/>
        <v>0</v>
      </c>
      <c r="CV1899">
        <f t="shared" si="1733"/>
        <v>17.41</v>
      </c>
      <c r="CW1899">
        <f t="shared" si="1734"/>
        <v>0</v>
      </c>
      <c r="CX1899">
        <f t="shared" si="1735"/>
        <v>0</v>
      </c>
      <c r="CY1899">
        <f t="shared" si="1736"/>
        <v>2924.2779999999998</v>
      </c>
      <c r="CZ1899">
        <f t="shared" si="1737"/>
        <v>1712.7913999999998</v>
      </c>
      <c r="DC1899" t="s">
        <v>3</v>
      </c>
      <c r="DD1899" t="s">
        <v>3</v>
      </c>
      <c r="DE1899" t="s">
        <v>3</v>
      </c>
      <c r="DF1899" t="s">
        <v>3</v>
      </c>
      <c r="DG1899" t="s">
        <v>3</v>
      </c>
      <c r="DH1899" t="s">
        <v>3</v>
      </c>
      <c r="DI1899" t="s">
        <v>3</v>
      </c>
      <c r="DJ1899" t="s">
        <v>3</v>
      </c>
      <c r="DK1899" t="s">
        <v>3</v>
      </c>
      <c r="DL1899" t="s">
        <v>3</v>
      </c>
      <c r="DM1899" t="s">
        <v>3</v>
      </c>
      <c r="DN1899">
        <v>80</v>
      </c>
      <c r="DO1899">
        <v>55</v>
      </c>
      <c r="DP1899">
        <v>1.0469999999999999</v>
      </c>
      <c r="DQ1899">
        <v>1</v>
      </c>
      <c r="DU1899">
        <v>1005</v>
      </c>
      <c r="DV1899" t="s">
        <v>22</v>
      </c>
      <c r="DW1899" t="s">
        <v>22</v>
      </c>
      <c r="DX1899">
        <v>100</v>
      </c>
      <c r="DZ1899" t="s">
        <v>3</v>
      </c>
      <c r="EA1899" t="s">
        <v>3</v>
      </c>
      <c r="EB1899" t="s">
        <v>3</v>
      </c>
      <c r="EC1899" t="s">
        <v>3</v>
      </c>
      <c r="EE1899">
        <v>54687867</v>
      </c>
      <c r="EF1899">
        <v>60</v>
      </c>
      <c r="EG1899" t="s">
        <v>24</v>
      </c>
      <c r="EH1899">
        <v>0</v>
      </c>
      <c r="EI1899" t="s">
        <v>3</v>
      </c>
      <c r="EJ1899">
        <v>1</v>
      </c>
      <c r="EK1899">
        <v>441</v>
      </c>
      <c r="EL1899" t="s">
        <v>42</v>
      </c>
      <c r="EM1899" t="s">
        <v>43</v>
      </c>
      <c r="EO1899" t="s">
        <v>3</v>
      </c>
      <c r="EQ1899">
        <v>0</v>
      </c>
      <c r="ER1899">
        <v>191.34</v>
      </c>
      <c r="ES1899">
        <v>0</v>
      </c>
      <c r="ET1899">
        <v>0</v>
      </c>
      <c r="EU1899">
        <v>0</v>
      </c>
      <c r="EV1899">
        <v>191.34</v>
      </c>
      <c r="EW1899">
        <v>17.41</v>
      </c>
      <c r="EX1899">
        <v>0</v>
      </c>
      <c r="EY1899">
        <v>0</v>
      </c>
      <c r="FQ1899">
        <v>0</v>
      </c>
      <c r="FR1899">
        <f t="shared" si="1738"/>
        <v>0</v>
      </c>
      <c r="FS1899">
        <v>0</v>
      </c>
      <c r="FX1899">
        <v>80</v>
      </c>
      <c r="FY1899">
        <v>55</v>
      </c>
      <c r="GA1899" t="s">
        <v>3</v>
      </c>
      <c r="GD1899">
        <v>0</v>
      </c>
      <c r="GF1899">
        <v>-839833208</v>
      </c>
      <c r="GG1899">
        <v>2</v>
      </c>
      <c r="GH1899">
        <v>1</v>
      </c>
      <c r="GI1899">
        <v>3</v>
      </c>
      <c r="GJ1899">
        <v>0</v>
      </c>
      <c r="GK1899">
        <f>ROUND(R1899*(R12)/100,2)</f>
        <v>0</v>
      </c>
      <c r="GL1899">
        <f t="shared" si="1739"/>
        <v>0</v>
      </c>
      <c r="GM1899">
        <f t="shared" si="1740"/>
        <v>8814.61</v>
      </c>
      <c r="GN1899">
        <f t="shared" si="1741"/>
        <v>8814.61</v>
      </c>
      <c r="GO1899">
        <f t="shared" si="1742"/>
        <v>0</v>
      </c>
      <c r="GP1899">
        <f t="shared" si="1743"/>
        <v>0</v>
      </c>
      <c r="GR1899">
        <v>0</v>
      </c>
      <c r="GS1899">
        <v>3</v>
      </c>
      <c r="GT1899">
        <v>0</v>
      </c>
      <c r="GU1899" t="s">
        <v>3</v>
      </c>
      <c r="GV1899">
        <f t="shared" si="1744"/>
        <v>0</v>
      </c>
      <c r="GW1899">
        <v>1</v>
      </c>
      <c r="GX1899">
        <f t="shared" si="1745"/>
        <v>0</v>
      </c>
      <c r="HA1899">
        <v>0</v>
      </c>
      <c r="HB1899">
        <v>0</v>
      </c>
      <c r="HC1899">
        <f t="shared" si="1746"/>
        <v>0</v>
      </c>
      <c r="HE1899" t="s">
        <v>3</v>
      </c>
      <c r="HF1899" t="s">
        <v>3</v>
      </c>
      <c r="HM1899" t="s">
        <v>3</v>
      </c>
      <c r="HN1899" t="s">
        <v>3</v>
      </c>
      <c r="HO1899" t="s">
        <v>3</v>
      </c>
      <c r="HP1899" t="s">
        <v>3</v>
      </c>
      <c r="HQ1899" t="s">
        <v>3</v>
      </c>
      <c r="IK1899">
        <v>0</v>
      </c>
    </row>
    <row r="1900" spans="1:245" x14ac:dyDescent="0.2">
      <c r="A1900">
        <v>18</v>
      </c>
      <c r="B1900">
        <v>1</v>
      </c>
      <c r="C1900">
        <v>900</v>
      </c>
      <c r="E1900" t="s">
        <v>130</v>
      </c>
      <c r="F1900" t="s">
        <v>28</v>
      </c>
      <c r="G1900" t="s">
        <v>29</v>
      </c>
      <c r="H1900" t="s">
        <v>30</v>
      </c>
      <c r="I1900">
        <f>I1899*J1900</f>
        <v>-0.8438460000000001</v>
      </c>
      <c r="J1900">
        <v>-1.02</v>
      </c>
      <c r="K1900">
        <v>-1.02</v>
      </c>
      <c r="O1900">
        <f t="shared" si="1709"/>
        <v>0</v>
      </c>
      <c r="P1900">
        <f t="shared" si="1710"/>
        <v>0</v>
      </c>
      <c r="Q1900">
        <f t="shared" si="1711"/>
        <v>0</v>
      </c>
      <c r="R1900">
        <f t="shared" si="1712"/>
        <v>0</v>
      </c>
      <c r="S1900">
        <f t="shared" si="1713"/>
        <v>0</v>
      </c>
      <c r="T1900">
        <f t="shared" si="1714"/>
        <v>0</v>
      </c>
      <c r="U1900">
        <f t="shared" si="1715"/>
        <v>0</v>
      </c>
      <c r="V1900">
        <f t="shared" si="1716"/>
        <v>0</v>
      </c>
      <c r="W1900">
        <f t="shared" si="1717"/>
        <v>0</v>
      </c>
      <c r="X1900">
        <f t="shared" si="1718"/>
        <v>0</v>
      </c>
      <c r="Y1900">
        <f t="shared" si="1719"/>
        <v>0</v>
      </c>
      <c r="AA1900">
        <v>55282325</v>
      </c>
      <c r="AB1900">
        <f t="shared" si="1720"/>
        <v>0</v>
      </c>
      <c r="AC1900">
        <f t="shared" si="1721"/>
        <v>0</v>
      </c>
      <c r="AD1900">
        <f t="shared" si="1722"/>
        <v>0</v>
      </c>
      <c r="AE1900">
        <f t="shared" si="1723"/>
        <v>0</v>
      </c>
      <c r="AF1900">
        <f t="shared" si="1723"/>
        <v>0</v>
      </c>
      <c r="AG1900">
        <f t="shared" si="1724"/>
        <v>0</v>
      </c>
      <c r="AH1900">
        <f t="shared" si="1725"/>
        <v>0</v>
      </c>
      <c r="AI1900">
        <f t="shared" si="1725"/>
        <v>0</v>
      </c>
      <c r="AJ1900">
        <f t="shared" si="1726"/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1</v>
      </c>
      <c r="AW1900">
        <v>1</v>
      </c>
      <c r="AZ1900">
        <v>1</v>
      </c>
      <c r="BA1900">
        <v>1</v>
      </c>
      <c r="BB1900">
        <v>1</v>
      </c>
      <c r="BC1900">
        <v>1</v>
      </c>
      <c r="BD1900" t="s">
        <v>3</v>
      </c>
      <c r="BE1900" t="s">
        <v>3</v>
      </c>
      <c r="BF1900" t="s">
        <v>3</v>
      </c>
      <c r="BG1900" t="s">
        <v>3</v>
      </c>
      <c r="BH1900">
        <v>3</v>
      </c>
      <c r="BI1900">
        <v>1</v>
      </c>
      <c r="BJ1900" t="s">
        <v>3</v>
      </c>
      <c r="BM1900">
        <v>441</v>
      </c>
      <c r="BN1900">
        <v>0</v>
      </c>
      <c r="BO1900" t="s">
        <v>3</v>
      </c>
      <c r="BP1900">
        <v>0</v>
      </c>
      <c r="BQ1900">
        <v>60</v>
      </c>
      <c r="BR1900">
        <v>1</v>
      </c>
      <c r="BS1900">
        <v>1</v>
      </c>
      <c r="BT1900">
        <v>1</v>
      </c>
      <c r="BU1900">
        <v>1</v>
      </c>
      <c r="BV1900">
        <v>1</v>
      </c>
      <c r="BW1900">
        <v>1</v>
      </c>
      <c r="BX1900">
        <v>1</v>
      </c>
      <c r="BY1900" t="s">
        <v>3</v>
      </c>
      <c r="BZ1900">
        <v>0</v>
      </c>
      <c r="CA1900">
        <v>0</v>
      </c>
      <c r="CB1900" t="s">
        <v>3</v>
      </c>
      <c r="CE1900">
        <v>30</v>
      </c>
      <c r="CF1900">
        <v>0</v>
      </c>
      <c r="CG1900">
        <v>0</v>
      </c>
      <c r="CM1900">
        <v>0</v>
      </c>
      <c r="CN1900" t="s">
        <v>3</v>
      </c>
      <c r="CO1900">
        <v>0</v>
      </c>
      <c r="CP1900">
        <f t="shared" si="1727"/>
        <v>0</v>
      </c>
      <c r="CQ1900">
        <f t="shared" si="1728"/>
        <v>0</v>
      </c>
      <c r="CR1900">
        <f t="shared" si="1729"/>
        <v>0</v>
      </c>
      <c r="CS1900">
        <f t="shared" si="1730"/>
        <v>0</v>
      </c>
      <c r="CT1900">
        <f t="shared" si="1731"/>
        <v>0</v>
      </c>
      <c r="CU1900">
        <f t="shared" si="1732"/>
        <v>0</v>
      </c>
      <c r="CV1900">
        <f t="shared" si="1733"/>
        <v>0</v>
      </c>
      <c r="CW1900">
        <f t="shared" si="1734"/>
        <v>0</v>
      </c>
      <c r="CX1900">
        <f t="shared" si="1735"/>
        <v>0</v>
      </c>
      <c r="CY1900">
        <f t="shared" si="1736"/>
        <v>0</v>
      </c>
      <c r="CZ1900">
        <f t="shared" si="1737"/>
        <v>0</v>
      </c>
      <c r="DC1900" t="s">
        <v>3</v>
      </c>
      <c r="DD1900" t="s">
        <v>3</v>
      </c>
      <c r="DE1900" t="s">
        <v>3</v>
      </c>
      <c r="DF1900" t="s">
        <v>3</v>
      </c>
      <c r="DG1900" t="s">
        <v>3</v>
      </c>
      <c r="DH1900" t="s">
        <v>3</v>
      </c>
      <c r="DI1900" t="s">
        <v>3</v>
      </c>
      <c r="DJ1900" t="s">
        <v>3</v>
      </c>
      <c r="DK1900" t="s">
        <v>3</v>
      </c>
      <c r="DL1900" t="s">
        <v>3</v>
      </c>
      <c r="DM1900" t="s">
        <v>3</v>
      </c>
      <c r="DN1900">
        <v>80</v>
      </c>
      <c r="DO1900">
        <v>55</v>
      </c>
      <c r="DP1900">
        <v>1.0469999999999999</v>
      </c>
      <c r="DQ1900">
        <v>1</v>
      </c>
      <c r="DU1900">
        <v>1009</v>
      </c>
      <c r="DV1900" t="s">
        <v>30</v>
      </c>
      <c r="DW1900" t="s">
        <v>30</v>
      </c>
      <c r="DX1900">
        <v>1000</v>
      </c>
      <c r="DZ1900" t="s">
        <v>3</v>
      </c>
      <c r="EA1900" t="s">
        <v>3</v>
      </c>
      <c r="EB1900" t="s">
        <v>3</v>
      </c>
      <c r="EC1900" t="s">
        <v>3</v>
      </c>
      <c r="EE1900">
        <v>54687867</v>
      </c>
      <c r="EF1900">
        <v>60</v>
      </c>
      <c r="EG1900" t="s">
        <v>24</v>
      </c>
      <c r="EH1900">
        <v>0</v>
      </c>
      <c r="EI1900" t="s">
        <v>3</v>
      </c>
      <c r="EJ1900">
        <v>1</v>
      </c>
      <c r="EK1900">
        <v>441</v>
      </c>
      <c r="EL1900" t="s">
        <v>42</v>
      </c>
      <c r="EM1900" t="s">
        <v>43</v>
      </c>
      <c r="EO1900" t="s">
        <v>3</v>
      </c>
      <c r="EQ1900">
        <v>32768</v>
      </c>
      <c r="ER1900">
        <v>0</v>
      </c>
      <c r="ES1900">
        <v>0</v>
      </c>
      <c r="ET1900">
        <v>0</v>
      </c>
      <c r="EU1900">
        <v>0</v>
      </c>
      <c r="EV1900">
        <v>0</v>
      </c>
      <c r="EW1900">
        <v>0</v>
      </c>
      <c r="EX1900">
        <v>0</v>
      </c>
      <c r="FQ1900">
        <v>0</v>
      </c>
      <c r="FR1900">
        <f t="shared" si="1738"/>
        <v>0</v>
      </c>
      <c r="FS1900">
        <v>0</v>
      </c>
      <c r="FX1900">
        <v>80</v>
      </c>
      <c r="FY1900">
        <v>55</v>
      </c>
      <c r="GA1900" t="s">
        <v>3</v>
      </c>
      <c r="GD1900">
        <v>0</v>
      </c>
      <c r="GF1900">
        <v>1489638031</v>
      </c>
      <c r="GG1900">
        <v>2</v>
      </c>
      <c r="GH1900">
        <v>1</v>
      </c>
      <c r="GI1900">
        <v>3</v>
      </c>
      <c r="GJ1900">
        <v>0</v>
      </c>
      <c r="GK1900">
        <f>ROUND(R1900*(R12)/100,2)</f>
        <v>0</v>
      </c>
      <c r="GL1900">
        <f t="shared" si="1739"/>
        <v>0</v>
      </c>
      <c r="GM1900">
        <f t="shared" si="1740"/>
        <v>0</v>
      </c>
      <c r="GN1900">
        <f t="shared" si="1741"/>
        <v>0</v>
      </c>
      <c r="GO1900">
        <f t="shared" si="1742"/>
        <v>0</v>
      </c>
      <c r="GP1900">
        <f t="shared" si="1743"/>
        <v>0</v>
      </c>
      <c r="GR1900">
        <v>0</v>
      </c>
      <c r="GS1900">
        <v>3</v>
      </c>
      <c r="GT1900">
        <v>0</v>
      </c>
      <c r="GU1900" t="s">
        <v>3</v>
      </c>
      <c r="GV1900">
        <f t="shared" si="1744"/>
        <v>0</v>
      </c>
      <c r="GW1900">
        <v>1</v>
      </c>
      <c r="GX1900">
        <f t="shared" si="1745"/>
        <v>0</v>
      </c>
      <c r="HA1900">
        <v>0</v>
      </c>
      <c r="HB1900">
        <v>0</v>
      </c>
      <c r="HC1900">
        <f t="shared" si="1746"/>
        <v>0</v>
      </c>
      <c r="HE1900" t="s">
        <v>3</v>
      </c>
      <c r="HF1900" t="s">
        <v>3</v>
      </c>
      <c r="HM1900" t="s">
        <v>3</v>
      </c>
      <c r="HN1900" t="s">
        <v>3</v>
      </c>
      <c r="HO1900" t="s">
        <v>3</v>
      </c>
      <c r="HP1900" t="s">
        <v>3</v>
      </c>
      <c r="HQ1900" t="s">
        <v>3</v>
      </c>
      <c r="IK1900">
        <v>0</v>
      </c>
    </row>
    <row r="1901" spans="1:245" x14ac:dyDescent="0.2">
      <c r="A1901">
        <v>17</v>
      </c>
      <c r="B1901">
        <v>1</v>
      </c>
      <c r="C1901">
        <f>ROW(SmtRes!A906)</f>
        <v>906</v>
      </c>
      <c r="D1901">
        <f>ROW(EtalonRes!A960)</f>
        <v>960</v>
      </c>
      <c r="E1901" t="s">
        <v>52</v>
      </c>
      <c r="F1901" t="s">
        <v>131</v>
      </c>
      <c r="G1901" t="s">
        <v>132</v>
      </c>
      <c r="H1901" t="s">
        <v>22</v>
      </c>
      <c r="I1901">
        <f>ROUND(82.73/100,9)</f>
        <v>0.82730000000000004</v>
      </c>
      <c r="J1901">
        <v>0</v>
      </c>
      <c r="K1901">
        <f>ROUND(82.73/100,9)</f>
        <v>0.82730000000000004</v>
      </c>
      <c r="O1901">
        <f t="shared" si="1709"/>
        <v>22822.55</v>
      </c>
      <c r="P1901">
        <f t="shared" si="1710"/>
        <v>2158.4299999999998</v>
      </c>
      <c r="Q1901">
        <f>(ROUND((ROUND((((ET1901*1.25))*AV1901*I1901),2)*BB1901),2)+ROUND((ROUND(((AE1901-((EU1901*1.25)))*AV1901*I1901),2)*BS1901),2))</f>
        <v>3365.21</v>
      </c>
      <c r="R1901">
        <f t="shared" si="1712"/>
        <v>1939.67</v>
      </c>
      <c r="S1901">
        <f t="shared" si="1713"/>
        <v>17298.91</v>
      </c>
      <c r="T1901">
        <f t="shared" si="1714"/>
        <v>0</v>
      </c>
      <c r="U1901">
        <f t="shared" si="1715"/>
        <v>50.423935</v>
      </c>
      <c r="V1901">
        <f t="shared" si="1716"/>
        <v>0</v>
      </c>
      <c r="W1901">
        <f t="shared" si="1717"/>
        <v>0</v>
      </c>
      <c r="X1901">
        <f t="shared" si="1718"/>
        <v>15050.05</v>
      </c>
      <c r="Y1901">
        <f t="shared" si="1719"/>
        <v>7092.55</v>
      </c>
      <c r="AA1901">
        <v>55282325</v>
      </c>
      <c r="AB1901">
        <f t="shared" si="1720"/>
        <v>1831.4525000000001</v>
      </c>
      <c r="AC1901">
        <f t="shared" si="1721"/>
        <v>705.14</v>
      </c>
      <c r="AD1901">
        <f>ROUND(((((ET1901*1.25))-((EU1901*1.25)))+AE1901),6)</f>
        <v>333.96249999999998</v>
      </c>
      <c r="AE1901">
        <f>ROUND(((EU1901*1.25)),6)</f>
        <v>88.837500000000006</v>
      </c>
      <c r="AF1901">
        <f>ROUND(((EV1901*1.15)),6)</f>
        <v>792.35</v>
      </c>
      <c r="AG1901">
        <f t="shared" si="1724"/>
        <v>0</v>
      </c>
      <c r="AH1901">
        <f>((EW1901*1.15))</f>
        <v>60.949999999999996</v>
      </c>
      <c r="AI1901">
        <f>((EX1901*1.25))</f>
        <v>0</v>
      </c>
      <c r="AJ1901">
        <f t="shared" si="1726"/>
        <v>0</v>
      </c>
      <c r="AK1901">
        <v>1661.31</v>
      </c>
      <c r="AL1901">
        <v>705.14</v>
      </c>
      <c r="AM1901">
        <v>267.17</v>
      </c>
      <c r="AN1901">
        <v>71.069999999999993</v>
      </c>
      <c r="AO1901">
        <v>689</v>
      </c>
      <c r="AP1901">
        <v>0</v>
      </c>
      <c r="AQ1901">
        <v>53</v>
      </c>
      <c r="AR1901">
        <v>0</v>
      </c>
      <c r="AS1901">
        <v>0</v>
      </c>
      <c r="AT1901">
        <v>87</v>
      </c>
      <c r="AU1901">
        <v>41</v>
      </c>
      <c r="AV1901">
        <v>1</v>
      </c>
      <c r="AW1901">
        <v>1</v>
      </c>
      <c r="AZ1901">
        <v>1</v>
      </c>
      <c r="BA1901">
        <v>26.39</v>
      </c>
      <c r="BB1901">
        <v>12.18</v>
      </c>
      <c r="BC1901">
        <v>3.7</v>
      </c>
      <c r="BD1901" t="s">
        <v>3</v>
      </c>
      <c r="BE1901" t="s">
        <v>3</v>
      </c>
      <c r="BF1901" t="s">
        <v>3</v>
      </c>
      <c r="BG1901" t="s">
        <v>3</v>
      </c>
      <c r="BH1901">
        <v>0</v>
      </c>
      <c r="BI1901">
        <v>1</v>
      </c>
      <c r="BJ1901" t="s">
        <v>133</v>
      </c>
      <c r="BM1901">
        <v>96</v>
      </c>
      <c r="BN1901">
        <v>0</v>
      </c>
      <c r="BO1901" t="s">
        <v>131</v>
      </c>
      <c r="BP1901">
        <v>1</v>
      </c>
      <c r="BQ1901">
        <v>30</v>
      </c>
      <c r="BR1901">
        <v>0</v>
      </c>
      <c r="BS1901">
        <v>26.39</v>
      </c>
      <c r="BT1901">
        <v>1</v>
      </c>
      <c r="BU1901">
        <v>1</v>
      </c>
      <c r="BV1901">
        <v>1</v>
      </c>
      <c r="BW1901">
        <v>1</v>
      </c>
      <c r="BX1901">
        <v>1</v>
      </c>
      <c r="BY1901" t="s">
        <v>3</v>
      </c>
      <c r="BZ1901">
        <v>87</v>
      </c>
      <c r="CA1901">
        <v>41</v>
      </c>
      <c r="CB1901" t="s">
        <v>3</v>
      </c>
      <c r="CE1901">
        <v>30</v>
      </c>
      <c r="CF1901">
        <v>0</v>
      </c>
      <c r="CG1901">
        <v>0</v>
      </c>
      <c r="CM1901">
        <v>0</v>
      </c>
      <c r="CN1901" t="s">
        <v>134</v>
      </c>
      <c r="CO1901">
        <v>0</v>
      </c>
      <c r="CP1901">
        <f t="shared" si="1727"/>
        <v>22822.55</v>
      </c>
      <c r="CQ1901">
        <f t="shared" si="1728"/>
        <v>2609.02</v>
      </c>
      <c r="CR1901">
        <f>(ROUND((ROUND((((ET1901*1.25))*AV1901*1),2)*BB1901),2)+ROUND((ROUND(((AE1901-((EU1901*1.25)))*AV1901*1),2)*BS1901),2))</f>
        <v>4067.63</v>
      </c>
      <c r="CS1901">
        <f t="shared" si="1730"/>
        <v>2344.4899999999998</v>
      </c>
      <c r="CT1901">
        <f t="shared" si="1731"/>
        <v>20910.12</v>
      </c>
      <c r="CU1901">
        <f t="shared" si="1732"/>
        <v>0</v>
      </c>
      <c r="CV1901">
        <f t="shared" si="1733"/>
        <v>60.949999999999996</v>
      </c>
      <c r="CW1901">
        <f t="shared" si="1734"/>
        <v>0</v>
      </c>
      <c r="CX1901">
        <f t="shared" si="1735"/>
        <v>0</v>
      </c>
      <c r="CY1901">
        <f t="shared" si="1736"/>
        <v>15050.0517</v>
      </c>
      <c r="CZ1901">
        <f t="shared" si="1737"/>
        <v>7092.5530999999992</v>
      </c>
      <c r="DC1901" t="s">
        <v>3</v>
      </c>
      <c r="DD1901" t="s">
        <v>3</v>
      </c>
      <c r="DE1901" t="s">
        <v>135</v>
      </c>
      <c r="DF1901" t="s">
        <v>135</v>
      </c>
      <c r="DG1901" t="s">
        <v>136</v>
      </c>
      <c r="DH1901" t="s">
        <v>3</v>
      </c>
      <c r="DI1901" t="s">
        <v>136</v>
      </c>
      <c r="DJ1901" t="s">
        <v>135</v>
      </c>
      <c r="DK1901" t="s">
        <v>3</v>
      </c>
      <c r="DL1901" t="s">
        <v>3</v>
      </c>
      <c r="DM1901" t="s">
        <v>3</v>
      </c>
      <c r="DN1901">
        <v>104</v>
      </c>
      <c r="DO1901">
        <v>79</v>
      </c>
      <c r="DP1901">
        <v>1.087</v>
      </c>
      <c r="DQ1901">
        <v>1.0009999999999999</v>
      </c>
      <c r="DU1901">
        <v>1005</v>
      </c>
      <c r="DV1901" t="s">
        <v>22</v>
      </c>
      <c r="DW1901" t="s">
        <v>22</v>
      </c>
      <c r="DX1901">
        <v>100</v>
      </c>
      <c r="DZ1901" t="s">
        <v>3</v>
      </c>
      <c r="EA1901" t="s">
        <v>3</v>
      </c>
      <c r="EB1901" t="s">
        <v>3</v>
      </c>
      <c r="EC1901" t="s">
        <v>3</v>
      </c>
      <c r="EE1901">
        <v>54687522</v>
      </c>
      <c r="EF1901">
        <v>30</v>
      </c>
      <c r="EG1901" t="s">
        <v>137</v>
      </c>
      <c r="EH1901">
        <v>0</v>
      </c>
      <c r="EI1901" t="s">
        <v>3</v>
      </c>
      <c r="EJ1901">
        <v>1</v>
      </c>
      <c r="EK1901">
        <v>96</v>
      </c>
      <c r="EL1901" t="s">
        <v>138</v>
      </c>
      <c r="EM1901" t="s">
        <v>139</v>
      </c>
      <c r="EO1901" t="s">
        <v>140</v>
      </c>
      <c r="EQ1901">
        <v>0</v>
      </c>
      <c r="ER1901">
        <v>1661.31</v>
      </c>
      <c r="ES1901">
        <v>705.14</v>
      </c>
      <c r="ET1901">
        <v>267.17</v>
      </c>
      <c r="EU1901">
        <v>71.069999999999993</v>
      </c>
      <c r="EV1901">
        <v>689</v>
      </c>
      <c r="EW1901">
        <v>53</v>
      </c>
      <c r="EX1901">
        <v>0</v>
      </c>
      <c r="EY1901">
        <v>0</v>
      </c>
      <c r="FQ1901">
        <v>0</v>
      </c>
      <c r="FR1901">
        <f t="shared" si="1738"/>
        <v>0</v>
      </c>
      <c r="FS1901">
        <v>0</v>
      </c>
      <c r="FX1901">
        <v>104</v>
      </c>
      <c r="FY1901">
        <v>79</v>
      </c>
      <c r="GA1901" t="s">
        <v>3</v>
      </c>
      <c r="GD1901">
        <v>0</v>
      </c>
      <c r="GF1901">
        <v>1360606267</v>
      </c>
      <c r="GG1901">
        <v>2</v>
      </c>
      <c r="GH1901">
        <v>1</v>
      </c>
      <c r="GI1901">
        <v>3</v>
      </c>
      <c r="GJ1901">
        <v>0</v>
      </c>
      <c r="GK1901">
        <f>ROUND(R1901*(R12)/100,2)</f>
        <v>3103.47</v>
      </c>
      <c r="GL1901">
        <f t="shared" si="1739"/>
        <v>0</v>
      </c>
      <c r="GM1901">
        <f t="shared" si="1740"/>
        <v>48068.62</v>
      </c>
      <c r="GN1901">
        <f t="shared" si="1741"/>
        <v>48068.62</v>
      </c>
      <c r="GO1901">
        <f t="shared" si="1742"/>
        <v>0</v>
      </c>
      <c r="GP1901">
        <f t="shared" si="1743"/>
        <v>0</v>
      </c>
      <c r="GR1901">
        <v>0</v>
      </c>
      <c r="GS1901">
        <v>3</v>
      </c>
      <c r="GT1901">
        <v>0</v>
      </c>
      <c r="GU1901" t="s">
        <v>3</v>
      </c>
      <c r="GV1901">
        <f t="shared" si="1744"/>
        <v>0</v>
      </c>
      <c r="GW1901">
        <v>1</v>
      </c>
      <c r="GX1901">
        <f t="shared" si="1745"/>
        <v>0</v>
      </c>
      <c r="HA1901">
        <v>0</v>
      </c>
      <c r="HB1901">
        <v>0</v>
      </c>
      <c r="HC1901">
        <f t="shared" si="1746"/>
        <v>0</v>
      </c>
      <c r="HE1901" t="s">
        <v>3</v>
      </c>
      <c r="HF1901" t="s">
        <v>3</v>
      </c>
      <c r="HM1901" t="s">
        <v>3</v>
      </c>
      <c r="HN1901" t="s">
        <v>3</v>
      </c>
      <c r="HO1901" t="s">
        <v>3</v>
      </c>
      <c r="HP1901" t="s">
        <v>3</v>
      </c>
      <c r="HQ1901" t="s">
        <v>3</v>
      </c>
      <c r="IK1901">
        <v>0</v>
      </c>
    </row>
    <row r="1902" spans="1:245" x14ac:dyDescent="0.2">
      <c r="A1902">
        <v>18</v>
      </c>
      <c r="B1902">
        <v>1</v>
      </c>
      <c r="C1902">
        <v>903</v>
      </c>
      <c r="E1902" t="s">
        <v>141</v>
      </c>
      <c r="F1902" t="s">
        <v>142</v>
      </c>
      <c r="G1902" t="s">
        <v>282</v>
      </c>
      <c r="H1902" t="s">
        <v>143</v>
      </c>
      <c r="I1902">
        <f>I1901*J1902</f>
        <v>111.6855</v>
      </c>
      <c r="J1902">
        <v>135</v>
      </c>
      <c r="K1902">
        <v>135</v>
      </c>
      <c r="O1902">
        <f t="shared" si="1709"/>
        <v>29423</v>
      </c>
      <c r="P1902">
        <f t="shared" si="1710"/>
        <v>29423</v>
      </c>
      <c r="Q1902">
        <f>(ROUND((ROUND(((ET1902)*AV1902*I1902),2)*BB1902),2)+ROUND((ROUND(((AE1902-(EU1902))*AV1902*I1902),2)*BS1902),2))</f>
        <v>0</v>
      </c>
      <c r="R1902">
        <f t="shared" si="1712"/>
        <v>0</v>
      </c>
      <c r="S1902">
        <f t="shared" si="1713"/>
        <v>0</v>
      </c>
      <c r="T1902">
        <f t="shared" si="1714"/>
        <v>0</v>
      </c>
      <c r="U1902">
        <f t="shared" si="1715"/>
        <v>0</v>
      </c>
      <c r="V1902">
        <f t="shared" si="1716"/>
        <v>0</v>
      </c>
      <c r="W1902">
        <f t="shared" si="1717"/>
        <v>0</v>
      </c>
      <c r="X1902">
        <f t="shared" si="1718"/>
        <v>0</v>
      </c>
      <c r="Y1902">
        <f t="shared" si="1719"/>
        <v>0</v>
      </c>
      <c r="AA1902">
        <v>55282325</v>
      </c>
      <c r="AB1902">
        <f t="shared" si="1720"/>
        <v>25.09</v>
      </c>
      <c r="AC1902">
        <f t="shared" si="1721"/>
        <v>25.09</v>
      </c>
      <c r="AD1902">
        <f>ROUND((((ET1902)-(EU1902))+AE1902),6)</f>
        <v>0</v>
      </c>
      <c r="AE1902">
        <f>ROUND((EU1902),6)</f>
        <v>0</v>
      </c>
      <c r="AF1902">
        <f>ROUND((EV1902),6)</f>
        <v>0</v>
      </c>
      <c r="AG1902">
        <f t="shared" si="1724"/>
        <v>0</v>
      </c>
      <c r="AH1902">
        <f>(EW1902)</f>
        <v>0</v>
      </c>
      <c r="AI1902">
        <f>(EX1902)</f>
        <v>0</v>
      </c>
      <c r="AJ1902">
        <f t="shared" si="1726"/>
        <v>0</v>
      </c>
      <c r="AK1902">
        <v>25.09</v>
      </c>
      <c r="AL1902">
        <v>25.09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1</v>
      </c>
      <c r="AW1902">
        <v>1</v>
      </c>
      <c r="AZ1902">
        <v>1</v>
      </c>
      <c r="BA1902">
        <v>1</v>
      </c>
      <c r="BB1902">
        <v>1</v>
      </c>
      <c r="BC1902">
        <v>10.5</v>
      </c>
      <c r="BD1902" t="s">
        <v>3</v>
      </c>
      <c r="BE1902" t="s">
        <v>3</v>
      </c>
      <c r="BF1902" t="s">
        <v>3</v>
      </c>
      <c r="BG1902" t="s">
        <v>3</v>
      </c>
      <c r="BH1902">
        <v>3</v>
      </c>
      <c r="BI1902">
        <v>1</v>
      </c>
      <c r="BJ1902" t="s">
        <v>144</v>
      </c>
      <c r="BM1902">
        <v>96</v>
      </c>
      <c r="BN1902">
        <v>0</v>
      </c>
      <c r="BO1902" t="s">
        <v>142</v>
      </c>
      <c r="BP1902">
        <v>1</v>
      </c>
      <c r="BQ1902">
        <v>30</v>
      </c>
      <c r="BR1902">
        <v>0</v>
      </c>
      <c r="BS1902">
        <v>1</v>
      </c>
      <c r="BT1902">
        <v>1</v>
      </c>
      <c r="BU1902">
        <v>1</v>
      </c>
      <c r="BV1902">
        <v>1</v>
      </c>
      <c r="BW1902">
        <v>1</v>
      </c>
      <c r="BX1902">
        <v>1</v>
      </c>
      <c r="BY1902" t="s">
        <v>3</v>
      </c>
      <c r="BZ1902">
        <v>0</v>
      </c>
      <c r="CA1902">
        <v>0</v>
      </c>
      <c r="CB1902" t="s">
        <v>3</v>
      </c>
      <c r="CE1902">
        <v>30</v>
      </c>
      <c r="CF1902">
        <v>0</v>
      </c>
      <c r="CG1902">
        <v>0</v>
      </c>
      <c r="CM1902">
        <v>0</v>
      </c>
      <c r="CN1902" t="s">
        <v>3</v>
      </c>
      <c r="CO1902">
        <v>0</v>
      </c>
      <c r="CP1902">
        <f t="shared" si="1727"/>
        <v>29423</v>
      </c>
      <c r="CQ1902">
        <f t="shared" si="1728"/>
        <v>263.45</v>
      </c>
      <c r="CR1902">
        <f>(ROUND((ROUND(((ET1902)*AV1902*1),2)*BB1902),2)+ROUND((ROUND(((AE1902-(EU1902))*AV1902*1),2)*BS1902),2))</f>
        <v>0</v>
      </c>
      <c r="CS1902">
        <f t="shared" si="1730"/>
        <v>0</v>
      </c>
      <c r="CT1902">
        <f t="shared" si="1731"/>
        <v>0</v>
      </c>
      <c r="CU1902">
        <f t="shared" si="1732"/>
        <v>0</v>
      </c>
      <c r="CV1902">
        <f t="shared" si="1733"/>
        <v>0</v>
      </c>
      <c r="CW1902">
        <f t="shared" si="1734"/>
        <v>0</v>
      </c>
      <c r="CX1902">
        <f t="shared" si="1735"/>
        <v>0</v>
      </c>
      <c r="CY1902">
        <f t="shared" si="1736"/>
        <v>0</v>
      </c>
      <c r="CZ1902">
        <f t="shared" si="1737"/>
        <v>0</v>
      </c>
      <c r="DC1902" t="s">
        <v>3</v>
      </c>
      <c r="DD1902" t="s">
        <v>3</v>
      </c>
      <c r="DE1902" t="s">
        <v>3</v>
      </c>
      <c r="DF1902" t="s">
        <v>3</v>
      </c>
      <c r="DG1902" t="s">
        <v>3</v>
      </c>
      <c r="DH1902" t="s">
        <v>3</v>
      </c>
      <c r="DI1902" t="s">
        <v>3</v>
      </c>
      <c r="DJ1902" t="s">
        <v>3</v>
      </c>
      <c r="DK1902" t="s">
        <v>3</v>
      </c>
      <c r="DL1902" t="s">
        <v>3</v>
      </c>
      <c r="DM1902" t="s">
        <v>3</v>
      </c>
      <c r="DN1902">
        <v>104</v>
      </c>
      <c r="DO1902">
        <v>79</v>
      </c>
      <c r="DP1902">
        <v>1.087</v>
      </c>
      <c r="DQ1902">
        <v>1.0009999999999999</v>
      </c>
      <c r="DU1902">
        <v>1005</v>
      </c>
      <c r="DV1902" t="s">
        <v>143</v>
      </c>
      <c r="DW1902" t="s">
        <v>143</v>
      </c>
      <c r="DX1902">
        <v>1</v>
      </c>
      <c r="DZ1902" t="s">
        <v>3</v>
      </c>
      <c r="EA1902" t="s">
        <v>3</v>
      </c>
      <c r="EB1902" t="s">
        <v>3</v>
      </c>
      <c r="EC1902" t="s">
        <v>3</v>
      </c>
      <c r="EE1902">
        <v>54687522</v>
      </c>
      <c r="EF1902">
        <v>30</v>
      </c>
      <c r="EG1902" t="s">
        <v>137</v>
      </c>
      <c r="EH1902">
        <v>0</v>
      </c>
      <c r="EI1902" t="s">
        <v>3</v>
      </c>
      <c r="EJ1902">
        <v>1</v>
      </c>
      <c r="EK1902">
        <v>96</v>
      </c>
      <c r="EL1902" t="s">
        <v>138</v>
      </c>
      <c r="EM1902" t="s">
        <v>139</v>
      </c>
      <c r="EO1902" t="s">
        <v>3</v>
      </c>
      <c r="EQ1902">
        <v>0</v>
      </c>
      <c r="ER1902">
        <v>25.09</v>
      </c>
      <c r="ES1902">
        <v>25.09</v>
      </c>
      <c r="ET1902">
        <v>0</v>
      </c>
      <c r="EU1902">
        <v>0</v>
      </c>
      <c r="EV1902">
        <v>0</v>
      </c>
      <c r="EW1902">
        <v>0</v>
      </c>
      <c r="EX1902">
        <v>0</v>
      </c>
      <c r="FQ1902">
        <v>0</v>
      </c>
      <c r="FR1902">
        <f t="shared" si="1738"/>
        <v>0</v>
      </c>
      <c r="FS1902">
        <v>0</v>
      </c>
      <c r="FX1902">
        <v>104</v>
      </c>
      <c r="FY1902">
        <v>79</v>
      </c>
      <c r="GA1902" t="s">
        <v>3</v>
      </c>
      <c r="GD1902">
        <v>0</v>
      </c>
      <c r="GF1902">
        <v>-1420146113</v>
      </c>
      <c r="GG1902">
        <v>2</v>
      </c>
      <c r="GH1902">
        <v>1</v>
      </c>
      <c r="GI1902">
        <v>3</v>
      </c>
      <c r="GJ1902">
        <v>0</v>
      </c>
      <c r="GK1902">
        <f>ROUND(R1902*(R12)/100,2)</f>
        <v>0</v>
      </c>
      <c r="GL1902">
        <f t="shared" si="1739"/>
        <v>0</v>
      </c>
      <c r="GM1902">
        <f t="shared" si="1740"/>
        <v>29423</v>
      </c>
      <c r="GN1902">
        <f t="shared" si="1741"/>
        <v>29423</v>
      </c>
      <c r="GO1902">
        <f t="shared" si="1742"/>
        <v>0</v>
      </c>
      <c r="GP1902">
        <f t="shared" si="1743"/>
        <v>0</v>
      </c>
      <c r="GR1902">
        <v>0</v>
      </c>
      <c r="GS1902">
        <v>3</v>
      </c>
      <c r="GT1902">
        <v>0</v>
      </c>
      <c r="GU1902" t="s">
        <v>3</v>
      </c>
      <c r="GV1902">
        <f t="shared" si="1744"/>
        <v>0</v>
      </c>
      <c r="GW1902">
        <v>1</v>
      </c>
      <c r="GX1902">
        <f t="shared" si="1745"/>
        <v>0</v>
      </c>
      <c r="HA1902">
        <v>0</v>
      </c>
      <c r="HB1902">
        <v>0</v>
      </c>
      <c r="HC1902">
        <f t="shared" si="1746"/>
        <v>0</v>
      </c>
      <c r="HE1902" t="s">
        <v>3</v>
      </c>
      <c r="HF1902" t="s">
        <v>3</v>
      </c>
      <c r="HM1902" t="s">
        <v>3</v>
      </c>
      <c r="HN1902" t="s">
        <v>3</v>
      </c>
      <c r="HO1902" t="s">
        <v>3</v>
      </c>
      <c r="HP1902" t="s">
        <v>3</v>
      </c>
      <c r="HQ1902" t="s">
        <v>3</v>
      </c>
      <c r="IK1902">
        <v>0</v>
      </c>
    </row>
    <row r="1903" spans="1:245" x14ac:dyDescent="0.2">
      <c r="A1903">
        <v>18</v>
      </c>
      <c r="B1903">
        <v>1</v>
      </c>
      <c r="C1903">
        <v>904</v>
      </c>
      <c r="E1903" t="s">
        <v>145</v>
      </c>
      <c r="F1903" t="s">
        <v>146</v>
      </c>
      <c r="G1903" t="s">
        <v>283</v>
      </c>
      <c r="H1903" t="s">
        <v>143</v>
      </c>
      <c r="I1903">
        <f>I1901*J1903</f>
        <v>109.45179000000002</v>
      </c>
      <c r="J1903">
        <v>132.30000000000001</v>
      </c>
      <c r="K1903">
        <v>132.30000000000001</v>
      </c>
      <c r="O1903">
        <f t="shared" si="1709"/>
        <v>27107.33</v>
      </c>
      <c r="P1903">
        <f t="shared" si="1710"/>
        <v>27107.33</v>
      </c>
      <c r="Q1903">
        <f>(ROUND((ROUND(((ET1903)*AV1903*I1903),2)*BB1903),2)+ROUND((ROUND(((AE1903-(EU1903))*AV1903*I1903),2)*BS1903),2))</f>
        <v>0</v>
      </c>
      <c r="R1903">
        <f t="shared" si="1712"/>
        <v>0</v>
      </c>
      <c r="S1903">
        <f t="shared" si="1713"/>
        <v>0</v>
      </c>
      <c r="T1903">
        <f t="shared" si="1714"/>
        <v>0</v>
      </c>
      <c r="U1903">
        <f t="shared" si="1715"/>
        <v>0</v>
      </c>
      <c r="V1903">
        <f t="shared" si="1716"/>
        <v>0</v>
      </c>
      <c r="W1903">
        <f t="shared" si="1717"/>
        <v>0</v>
      </c>
      <c r="X1903">
        <f t="shared" si="1718"/>
        <v>0</v>
      </c>
      <c r="Y1903">
        <f t="shared" si="1719"/>
        <v>0</v>
      </c>
      <c r="AA1903">
        <v>55282325</v>
      </c>
      <c r="AB1903">
        <f t="shared" si="1720"/>
        <v>23.06</v>
      </c>
      <c r="AC1903">
        <f t="shared" si="1721"/>
        <v>23.06</v>
      </c>
      <c r="AD1903">
        <f>ROUND((((ET1903)-(EU1903))+AE1903),6)</f>
        <v>0</v>
      </c>
      <c r="AE1903">
        <f>ROUND((EU1903),6)</f>
        <v>0</v>
      </c>
      <c r="AF1903">
        <f>ROUND((EV1903),6)</f>
        <v>0</v>
      </c>
      <c r="AG1903">
        <f t="shared" si="1724"/>
        <v>0</v>
      </c>
      <c r="AH1903">
        <f>(EW1903)</f>
        <v>0</v>
      </c>
      <c r="AI1903">
        <f>(EX1903)</f>
        <v>0</v>
      </c>
      <c r="AJ1903">
        <f t="shared" si="1726"/>
        <v>0</v>
      </c>
      <c r="AK1903">
        <v>23.06</v>
      </c>
      <c r="AL1903">
        <v>23.06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1</v>
      </c>
      <c r="AW1903">
        <v>1</v>
      </c>
      <c r="AZ1903">
        <v>1</v>
      </c>
      <c r="BA1903">
        <v>1</v>
      </c>
      <c r="BB1903">
        <v>1</v>
      </c>
      <c r="BC1903">
        <v>10.74</v>
      </c>
      <c r="BD1903" t="s">
        <v>3</v>
      </c>
      <c r="BE1903" t="s">
        <v>3</v>
      </c>
      <c r="BF1903" t="s">
        <v>3</v>
      </c>
      <c r="BG1903" t="s">
        <v>3</v>
      </c>
      <c r="BH1903">
        <v>3</v>
      </c>
      <c r="BI1903">
        <v>1</v>
      </c>
      <c r="BJ1903" t="s">
        <v>147</v>
      </c>
      <c r="BM1903">
        <v>96</v>
      </c>
      <c r="BN1903">
        <v>0</v>
      </c>
      <c r="BO1903" t="s">
        <v>146</v>
      </c>
      <c r="BP1903">
        <v>1</v>
      </c>
      <c r="BQ1903">
        <v>30</v>
      </c>
      <c r="BR1903">
        <v>0</v>
      </c>
      <c r="BS1903">
        <v>1</v>
      </c>
      <c r="BT1903">
        <v>1</v>
      </c>
      <c r="BU1903">
        <v>1</v>
      </c>
      <c r="BV1903">
        <v>1</v>
      </c>
      <c r="BW1903">
        <v>1</v>
      </c>
      <c r="BX1903">
        <v>1</v>
      </c>
      <c r="BY1903" t="s">
        <v>3</v>
      </c>
      <c r="BZ1903">
        <v>0</v>
      </c>
      <c r="CA1903">
        <v>0</v>
      </c>
      <c r="CB1903" t="s">
        <v>3</v>
      </c>
      <c r="CE1903">
        <v>30</v>
      </c>
      <c r="CF1903">
        <v>0</v>
      </c>
      <c r="CG1903">
        <v>0</v>
      </c>
      <c r="CM1903">
        <v>0</v>
      </c>
      <c r="CN1903" t="s">
        <v>3</v>
      </c>
      <c r="CO1903">
        <v>0</v>
      </c>
      <c r="CP1903">
        <f t="shared" si="1727"/>
        <v>27107.33</v>
      </c>
      <c r="CQ1903">
        <f t="shared" si="1728"/>
        <v>247.66</v>
      </c>
      <c r="CR1903">
        <f>(ROUND((ROUND(((ET1903)*AV1903*1),2)*BB1903),2)+ROUND((ROUND(((AE1903-(EU1903))*AV1903*1),2)*BS1903),2))</f>
        <v>0</v>
      </c>
      <c r="CS1903">
        <f t="shared" si="1730"/>
        <v>0</v>
      </c>
      <c r="CT1903">
        <f t="shared" si="1731"/>
        <v>0</v>
      </c>
      <c r="CU1903">
        <f t="shared" si="1732"/>
        <v>0</v>
      </c>
      <c r="CV1903">
        <f t="shared" si="1733"/>
        <v>0</v>
      </c>
      <c r="CW1903">
        <f t="shared" si="1734"/>
        <v>0</v>
      </c>
      <c r="CX1903">
        <f t="shared" si="1735"/>
        <v>0</v>
      </c>
      <c r="CY1903">
        <f t="shared" si="1736"/>
        <v>0</v>
      </c>
      <c r="CZ1903">
        <f t="shared" si="1737"/>
        <v>0</v>
      </c>
      <c r="DC1903" t="s">
        <v>3</v>
      </c>
      <c r="DD1903" t="s">
        <v>3</v>
      </c>
      <c r="DE1903" t="s">
        <v>3</v>
      </c>
      <c r="DF1903" t="s">
        <v>3</v>
      </c>
      <c r="DG1903" t="s">
        <v>3</v>
      </c>
      <c r="DH1903" t="s">
        <v>3</v>
      </c>
      <c r="DI1903" t="s">
        <v>3</v>
      </c>
      <c r="DJ1903" t="s">
        <v>3</v>
      </c>
      <c r="DK1903" t="s">
        <v>3</v>
      </c>
      <c r="DL1903" t="s">
        <v>3</v>
      </c>
      <c r="DM1903" t="s">
        <v>3</v>
      </c>
      <c r="DN1903">
        <v>104</v>
      </c>
      <c r="DO1903">
        <v>79</v>
      </c>
      <c r="DP1903">
        <v>1.087</v>
      </c>
      <c r="DQ1903">
        <v>1.0009999999999999</v>
      </c>
      <c r="DU1903">
        <v>1005</v>
      </c>
      <c r="DV1903" t="s">
        <v>143</v>
      </c>
      <c r="DW1903" t="s">
        <v>143</v>
      </c>
      <c r="DX1903">
        <v>1</v>
      </c>
      <c r="DZ1903" t="s">
        <v>3</v>
      </c>
      <c r="EA1903" t="s">
        <v>3</v>
      </c>
      <c r="EB1903" t="s">
        <v>3</v>
      </c>
      <c r="EC1903" t="s">
        <v>3</v>
      </c>
      <c r="EE1903">
        <v>54687522</v>
      </c>
      <c r="EF1903">
        <v>30</v>
      </c>
      <c r="EG1903" t="s">
        <v>137</v>
      </c>
      <c r="EH1903">
        <v>0</v>
      </c>
      <c r="EI1903" t="s">
        <v>3</v>
      </c>
      <c r="EJ1903">
        <v>1</v>
      </c>
      <c r="EK1903">
        <v>96</v>
      </c>
      <c r="EL1903" t="s">
        <v>138</v>
      </c>
      <c r="EM1903" t="s">
        <v>139</v>
      </c>
      <c r="EO1903" t="s">
        <v>3</v>
      </c>
      <c r="EQ1903">
        <v>0</v>
      </c>
      <c r="ER1903">
        <v>23.06</v>
      </c>
      <c r="ES1903">
        <v>23.06</v>
      </c>
      <c r="ET1903">
        <v>0</v>
      </c>
      <c r="EU1903">
        <v>0</v>
      </c>
      <c r="EV1903">
        <v>0</v>
      </c>
      <c r="EW1903">
        <v>0</v>
      </c>
      <c r="EX1903">
        <v>0</v>
      </c>
      <c r="FQ1903">
        <v>0</v>
      </c>
      <c r="FR1903">
        <f t="shared" si="1738"/>
        <v>0</v>
      </c>
      <c r="FS1903">
        <v>0</v>
      </c>
      <c r="FX1903">
        <v>104</v>
      </c>
      <c r="FY1903">
        <v>79</v>
      </c>
      <c r="GA1903" t="s">
        <v>3</v>
      </c>
      <c r="GD1903">
        <v>0</v>
      </c>
      <c r="GF1903">
        <v>-1577770690</v>
      </c>
      <c r="GG1903">
        <v>2</v>
      </c>
      <c r="GH1903">
        <v>1</v>
      </c>
      <c r="GI1903">
        <v>3</v>
      </c>
      <c r="GJ1903">
        <v>0</v>
      </c>
      <c r="GK1903">
        <f>ROUND(R1903*(R12)/100,2)</f>
        <v>0</v>
      </c>
      <c r="GL1903">
        <f t="shared" si="1739"/>
        <v>0</v>
      </c>
      <c r="GM1903">
        <f t="shared" si="1740"/>
        <v>27107.33</v>
      </c>
      <c r="GN1903">
        <f t="shared" si="1741"/>
        <v>27107.33</v>
      </c>
      <c r="GO1903">
        <f t="shared" si="1742"/>
        <v>0</v>
      </c>
      <c r="GP1903">
        <f t="shared" si="1743"/>
        <v>0</v>
      </c>
      <c r="GR1903">
        <v>0</v>
      </c>
      <c r="GS1903">
        <v>3</v>
      </c>
      <c r="GT1903">
        <v>0</v>
      </c>
      <c r="GU1903" t="s">
        <v>3</v>
      </c>
      <c r="GV1903">
        <f t="shared" si="1744"/>
        <v>0</v>
      </c>
      <c r="GW1903">
        <v>1</v>
      </c>
      <c r="GX1903">
        <f t="shared" si="1745"/>
        <v>0</v>
      </c>
      <c r="HA1903">
        <v>0</v>
      </c>
      <c r="HB1903">
        <v>0</v>
      </c>
      <c r="HC1903">
        <f t="shared" si="1746"/>
        <v>0</v>
      </c>
      <c r="HE1903" t="s">
        <v>3</v>
      </c>
      <c r="HF1903" t="s">
        <v>3</v>
      </c>
      <c r="HM1903" t="s">
        <v>3</v>
      </c>
      <c r="HN1903" t="s">
        <v>3</v>
      </c>
      <c r="HO1903" t="s">
        <v>3</v>
      </c>
      <c r="HP1903" t="s">
        <v>3</v>
      </c>
      <c r="HQ1903" t="s">
        <v>3</v>
      </c>
      <c r="IK1903">
        <v>0</v>
      </c>
    </row>
    <row r="1904" spans="1:245" x14ac:dyDescent="0.2">
      <c r="A1904">
        <v>17</v>
      </c>
      <c r="B1904">
        <v>1</v>
      </c>
      <c r="C1904">
        <f>ROW(SmtRes!A918)</f>
        <v>918</v>
      </c>
      <c r="D1904">
        <f>ROW(EtalonRes!A972)</f>
        <v>972</v>
      </c>
      <c r="E1904" t="s">
        <v>148</v>
      </c>
      <c r="F1904" t="s">
        <v>149</v>
      </c>
      <c r="G1904" t="s">
        <v>150</v>
      </c>
      <c r="H1904" t="s">
        <v>22</v>
      </c>
      <c r="I1904">
        <f>ROUND(0.35/100,9)</f>
        <v>3.5000000000000001E-3</v>
      </c>
      <c r="J1904">
        <v>0</v>
      </c>
      <c r="K1904">
        <f>ROUND(0.35/100,9)</f>
        <v>3.5000000000000001E-3</v>
      </c>
      <c r="O1904">
        <f t="shared" si="1709"/>
        <v>156.01</v>
      </c>
      <c r="P1904">
        <f t="shared" si="1710"/>
        <v>49.18</v>
      </c>
      <c r="Q1904">
        <f>(ROUND((ROUND((((ET1904*1.25))*AV1904*I1904),2)*BB1904),2)+ROUND((ROUND(((AE1904-((EU1904*1.25)))*AV1904*I1904),2)*BS1904),2))</f>
        <v>2.06</v>
      </c>
      <c r="R1904">
        <f t="shared" si="1712"/>
        <v>1.06</v>
      </c>
      <c r="S1904">
        <f t="shared" si="1713"/>
        <v>104.77</v>
      </c>
      <c r="T1904">
        <f t="shared" si="1714"/>
        <v>0</v>
      </c>
      <c r="U1904">
        <f t="shared" si="1715"/>
        <v>0.34212499999999996</v>
      </c>
      <c r="V1904">
        <f t="shared" si="1716"/>
        <v>0</v>
      </c>
      <c r="W1904">
        <f t="shared" si="1717"/>
        <v>0</v>
      </c>
      <c r="X1904">
        <f t="shared" si="1718"/>
        <v>91.15</v>
      </c>
      <c r="Y1904">
        <f t="shared" si="1719"/>
        <v>42.96</v>
      </c>
      <c r="AA1904">
        <v>55282325</v>
      </c>
      <c r="AB1904">
        <f t="shared" si="1720"/>
        <v>8404.3474999999999</v>
      </c>
      <c r="AC1904">
        <f t="shared" si="1721"/>
        <v>7205.92</v>
      </c>
      <c r="AD1904">
        <f>ROUND(((((ET1904*1.25))-((EU1904*1.25)))+AE1904),6)</f>
        <v>63.55</v>
      </c>
      <c r="AE1904">
        <f>ROUND(((EU1904*1.25)),6)</f>
        <v>10.012499999999999</v>
      </c>
      <c r="AF1904">
        <f>ROUND(((EV1904*1.15)),6)</f>
        <v>1134.8775000000001</v>
      </c>
      <c r="AG1904">
        <f t="shared" si="1724"/>
        <v>0</v>
      </c>
      <c r="AH1904">
        <f>((EW1904*1.15))</f>
        <v>97.749999999999986</v>
      </c>
      <c r="AI1904">
        <f>((EX1904*1.25))</f>
        <v>0</v>
      </c>
      <c r="AJ1904">
        <f t="shared" si="1726"/>
        <v>0</v>
      </c>
      <c r="AK1904">
        <v>8243.6200000000008</v>
      </c>
      <c r="AL1904">
        <v>7205.92</v>
      </c>
      <c r="AM1904">
        <v>50.84</v>
      </c>
      <c r="AN1904">
        <v>8.01</v>
      </c>
      <c r="AO1904">
        <v>986.85</v>
      </c>
      <c r="AP1904">
        <v>0</v>
      </c>
      <c r="AQ1904">
        <v>85</v>
      </c>
      <c r="AR1904">
        <v>0</v>
      </c>
      <c r="AS1904">
        <v>0</v>
      </c>
      <c r="AT1904">
        <v>87</v>
      </c>
      <c r="AU1904">
        <v>41</v>
      </c>
      <c r="AV1904">
        <v>1</v>
      </c>
      <c r="AW1904">
        <v>1</v>
      </c>
      <c r="AZ1904">
        <v>1</v>
      </c>
      <c r="BA1904">
        <v>26.39</v>
      </c>
      <c r="BB1904">
        <v>9.3800000000000008</v>
      </c>
      <c r="BC1904">
        <v>1.95</v>
      </c>
      <c r="BD1904" t="s">
        <v>3</v>
      </c>
      <c r="BE1904" t="s">
        <v>3</v>
      </c>
      <c r="BF1904" t="s">
        <v>3</v>
      </c>
      <c r="BG1904" t="s">
        <v>3</v>
      </c>
      <c r="BH1904">
        <v>0</v>
      </c>
      <c r="BI1904">
        <v>1</v>
      </c>
      <c r="BJ1904" t="s">
        <v>151</v>
      </c>
      <c r="BM1904">
        <v>96</v>
      </c>
      <c r="BN1904">
        <v>0</v>
      </c>
      <c r="BO1904" t="s">
        <v>149</v>
      </c>
      <c r="BP1904">
        <v>1</v>
      </c>
      <c r="BQ1904">
        <v>30</v>
      </c>
      <c r="BR1904">
        <v>0</v>
      </c>
      <c r="BS1904">
        <v>26.39</v>
      </c>
      <c r="BT1904">
        <v>1</v>
      </c>
      <c r="BU1904">
        <v>1</v>
      </c>
      <c r="BV1904">
        <v>1</v>
      </c>
      <c r="BW1904">
        <v>1</v>
      </c>
      <c r="BX1904">
        <v>1</v>
      </c>
      <c r="BY1904" t="s">
        <v>3</v>
      </c>
      <c r="BZ1904">
        <v>87</v>
      </c>
      <c r="CA1904">
        <v>41</v>
      </c>
      <c r="CB1904" t="s">
        <v>3</v>
      </c>
      <c r="CE1904">
        <v>30</v>
      </c>
      <c r="CF1904">
        <v>0</v>
      </c>
      <c r="CG1904">
        <v>0</v>
      </c>
      <c r="CM1904">
        <v>0</v>
      </c>
      <c r="CN1904" t="s">
        <v>134</v>
      </c>
      <c r="CO1904">
        <v>0</v>
      </c>
      <c r="CP1904">
        <f t="shared" si="1727"/>
        <v>156.01</v>
      </c>
      <c r="CQ1904">
        <f t="shared" si="1728"/>
        <v>14051.54</v>
      </c>
      <c r="CR1904">
        <f>(ROUND((ROUND((((ET1904*1.25))*AV1904*1),2)*BB1904),2)+ROUND((ROUND(((AE1904-((EU1904*1.25)))*AV1904*1),2)*BS1904),2))</f>
        <v>596.1</v>
      </c>
      <c r="CS1904">
        <f t="shared" si="1730"/>
        <v>264.16000000000003</v>
      </c>
      <c r="CT1904">
        <f t="shared" si="1731"/>
        <v>29949.48</v>
      </c>
      <c r="CU1904">
        <f t="shared" si="1732"/>
        <v>0</v>
      </c>
      <c r="CV1904">
        <f t="shared" si="1733"/>
        <v>97.749999999999986</v>
      </c>
      <c r="CW1904">
        <f t="shared" si="1734"/>
        <v>0</v>
      </c>
      <c r="CX1904">
        <f t="shared" si="1735"/>
        <v>0</v>
      </c>
      <c r="CY1904">
        <f t="shared" si="1736"/>
        <v>91.149900000000002</v>
      </c>
      <c r="CZ1904">
        <f t="shared" si="1737"/>
        <v>42.955699999999993</v>
      </c>
      <c r="DC1904" t="s">
        <v>3</v>
      </c>
      <c r="DD1904" t="s">
        <v>3</v>
      </c>
      <c r="DE1904" t="s">
        <v>135</v>
      </c>
      <c r="DF1904" t="s">
        <v>135</v>
      </c>
      <c r="DG1904" t="s">
        <v>136</v>
      </c>
      <c r="DH1904" t="s">
        <v>3</v>
      </c>
      <c r="DI1904" t="s">
        <v>136</v>
      </c>
      <c r="DJ1904" t="s">
        <v>135</v>
      </c>
      <c r="DK1904" t="s">
        <v>3</v>
      </c>
      <c r="DL1904" t="s">
        <v>3</v>
      </c>
      <c r="DM1904" t="s">
        <v>3</v>
      </c>
      <c r="DN1904">
        <v>104</v>
      </c>
      <c r="DO1904">
        <v>79</v>
      </c>
      <c r="DP1904">
        <v>1.087</v>
      </c>
      <c r="DQ1904">
        <v>1.0009999999999999</v>
      </c>
      <c r="DU1904">
        <v>1005</v>
      </c>
      <c r="DV1904" t="s">
        <v>22</v>
      </c>
      <c r="DW1904" t="s">
        <v>22</v>
      </c>
      <c r="DX1904">
        <v>100</v>
      </c>
      <c r="DZ1904" t="s">
        <v>3</v>
      </c>
      <c r="EA1904" t="s">
        <v>3</v>
      </c>
      <c r="EB1904" t="s">
        <v>3</v>
      </c>
      <c r="EC1904" t="s">
        <v>3</v>
      </c>
      <c r="EE1904">
        <v>54687522</v>
      </c>
      <c r="EF1904">
        <v>30</v>
      </c>
      <c r="EG1904" t="s">
        <v>137</v>
      </c>
      <c r="EH1904">
        <v>0</v>
      </c>
      <c r="EI1904" t="s">
        <v>3</v>
      </c>
      <c r="EJ1904">
        <v>1</v>
      </c>
      <c r="EK1904">
        <v>96</v>
      </c>
      <c r="EL1904" t="s">
        <v>138</v>
      </c>
      <c r="EM1904" t="s">
        <v>139</v>
      </c>
      <c r="EO1904" t="s">
        <v>140</v>
      </c>
      <c r="EQ1904">
        <v>0</v>
      </c>
      <c r="ER1904">
        <v>8243.6200000000008</v>
      </c>
      <c r="ES1904">
        <v>7205.92</v>
      </c>
      <c r="ET1904">
        <v>50.84</v>
      </c>
      <c r="EU1904">
        <v>8.01</v>
      </c>
      <c r="EV1904">
        <v>986.85</v>
      </c>
      <c r="EW1904">
        <v>85</v>
      </c>
      <c r="EX1904">
        <v>0</v>
      </c>
      <c r="EY1904">
        <v>0</v>
      </c>
      <c r="FQ1904">
        <v>0</v>
      </c>
      <c r="FR1904">
        <f t="shared" si="1738"/>
        <v>0</v>
      </c>
      <c r="FS1904">
        <v>0</v>
      </c>
      <c r="FX1904">
        <v>104</v>
      </c>
      <c r="FY1904">
        <v>79</v>
      </c>
      <c r="GA1904" t="s">
        <v>3</v>
      </c>
      <c r="GD1904">
        <v>0</v>
      </c>
      <c r="GF1904">
        <v>-191319278</v>
      </c>
      <c r="GG1904">
        <v>2</v>
      </c>
      <c r="GH1904">
        <v>1</v>
      </c>
      <c r="GI1904">
        <v>3</v>
      </c>
      <c r="GJ1904">
        <v>0</v>
      </c>
      <c r="GK1904">
        <f>ROUND(R1904*(R12)/100,2)</f>
        <v>1.7</v>
      </c>
      <c r="GL1904">
        <f t="shared" si="1739"/>
        <v>0</v>
      </c>
      <c r="GM1904">
        <f t="shared" si="1740"/>
        <v>291.82</v>
      </c>
      <c r="GN1904">
        <f t="shared" si="1741"/>
        <v>291.82</v>
      </c>
      <c r="GO1904">
        <f t="shared" si="1742"/>
        <v>0</v>
      </c>
      <c r="GP1904">
        <f t="shared" si="1743"/>
        <v>0</v>
      </c>
      <c r="GR1904">
        <v>0</v>
      </c>
      <c r="GS1904">
        <v>3</v>
      </c>
      <c r="GT1904">
        <v>0</v>
      </c>
      <c r="GU1904" t="s">
        <v>3</v>
      </c>
      <c r="GV1904">
        <f t="shared" si="1744"/>
        <v>0</v>
      </c>
      <c r="GW1904">
        <v>1</v>
      </c>
      <c r="GX1904">
        <f t="shared" si="1745"/>
        <v>0</v>
      </c>
      <c r="HA1904">
        <v>0</v>
      </c>
      <c r="HB1904">
        <v>0</v>
      </c>
      <c r="HC1904">
        <f t="shared" si="1746"/>
        <v>0</v>
      </c>
      <c r="HE1904" t="s">
        <v>3</v>
      </c>
      <c r="HF1904" t="s">
        <v>3</v>
      </c>
      <c r="HM1904" t="s">
        <v>3</v>
      </c>
      <c r="HN1904" t="s">
        <v>3</v>
      </c>
      <c r="HO1904" t="s">
        <v>3</v>
      </c>
      <c r="HP1904" t="s">
        <v>3</v>
      </c>
      <c r="HQ1904" t="s">
        <v>3</v>
      </c>
      <c r="IK1904">
        <v>0</v>
      </c>
    </row>
    <row r="1905" spans="1:245" x14ac:dyDescent="0.2">
      <c r="A1905">
        <v>18</v>
      </c>
      <c r="B1905">
        <v>1</v>
      </c>
      <c r="C1905">
        <v>913</v>
      </c>
      <c r="E1905" t="s">
        <v>152</v>
      </c>
      <c r="F1905" t="s">
        <v>142</v>
      </c>
      <c r="G1905" t="s">
        <v>282</v>
      </c>
      <c r="H1905" t="s">
        <v>143</v>
      </c>
      <c r="I1905">
        <f>I1904*J1905</f>
        <v>0.472605</v>
      </c>
      <c r="J1905">
        <v>135.03</v>
      </c>
      <c r="K1905">
        <v>135.03</v>
      </c>
      <c r="O1905">
        <f t="shared" si="1709"/>
        <v>124.53</v>
      </c>
      <c r="P1905">
        <f t="shared" si="1710"/>
        <v>124.53</v>
      </c>
      <c r="Q1905">
        <f>(ROUND((ROUND(((ET1905)*AV1905*I1905),2)*BB1905),2)+ROUND((ROUND(((AE1905-(EU1905))*AV1905*I1905),2)*BS1905),2))</f>
        <v>0</v>
      </c>
      <c r="R1905">
        <f t="shared" si="1712"/>
        <v>0</v>
      </c>
      <c r="S1905">
        <f t="shared" si="1713"/>
        <v>0</v>
      </c>
      <c r="T1905">
        <f t="shared" si="1714"/>
        <v>0</v>
      </c>
      <c r="U1905">
        <f t="shared" si="1715"/>
        <v>0</v>
      </c>
      <c r="V1905">
        <f t="shared" si="1716"/>
        <v>0</v>
      </c>
      <c r="W1905">
        <f t="shared" si="1717"/>
        <v>0</v>
      </c>
      <c r="X1905">
        <f t="shared" si="1718"/>
        <v>0</v>
      </c>
      <c r="Y1905">
        <f t="shared" si="1719"/>
        <v>0</v>
      </c>
      <c r="AA1905">
        <v>55282325</v>
      </c>
      <c r="AB1905">
        <f t="shared" si="1720"/>
        <v>25.09</v>
      </c>
      <c r="AC1905">
        <f t="shared" si="1721"/>
        <v>25.09</v>
      </c>
      <c r="AD1905">
        <f>ROUND((((ET1905)-(EU1905))+AE1905),6)</f>
        <v>0</v>
      </c>
      <c r="AE1905">
        <f>ROUND((EU1905),6)</f>
        <v>0</v>
      </c>
      <c r="AF1905">
        <f>ROUND((EV1905),6)</f>
        <v>0</v>
      </c>
      <c r="AG1905">
        <f t="shared" si="1724"/>
        <v>0</v>
      </c>
      <c r="AH1905">
        <f>(EW1905)</f>
        <v>0</v>
      </c>
      <c r="AI1905">
        <f>(EX1905)</f>
        <v>0</v>
      </c>
      <c r="AJ1905">
        <f t="shared" si="1726"/>
        <v>0</v>
      </c>
      <c r="AK1905">
        <v>25.09</v>
      </c>
      <c r="AL1905">
        <v>25.09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1</v>
      </c>
      <c r="AW1905">
        <v>1</v>
      </c>
      <c r="AZ1905">
        <v>1</v>
      </c>
      <c r="BA1905">
        <v>1</v>
      </c>
      <c r="BB1905">
        <v>1</v>
      </c>
      <c r="BC1905">
        <v>10.5</v>
      </c>
      <c r="BD1905" t="s">
        <v>3</v>
      </c>
      <c r="BE1905" t="s">
        <v>3</v>
      </c>
      <c r="BF1905" t="s">
        <v>3</v>
      </c>
      <c r="BG1905" t="s">
        <v>3</v>
      </c>
      <c r="BH1905">
        <v>3</v>
      </c>
      <c r="BI1905">
        <v>1</v>
      </c>
      <c r="BJ1905" t="s">
        <v>144</v>
      </c>
      <c r="BM1905">
        <v>96</v>
      </c>
      <c r="BN1905">
        <v>0</v>
      </c>
      <c r="BO1905" t="s">
        <v>142</v>
      </c>
      <c r="BP1905">
        <v>1</v>
      </c>
      <c r="BQ1905">
        <v>30</v>
      </c>
      <c r="BR1905">
        <v>0</v>
      </c>
      <c r="BS1905">
        <v>1</v>
      </c>
      <c r="BT1905">
        <v>1</v>
      </c>
      <c r="BU1905">
        <v>1</v>
      </c>
      <c r="BV1905">
        <v>1</v>
      </c>
      <c r="BW1905">
        <v>1</v>
      </c>
      <c r="BX1905">
        <v>1</v>
      </c>
      <c r="BY1905" t="s">
        <v>3</v>
      </c>
      <c r="BZ1905">
        <v>0</v>
      </c>
      <c r="CA1905">
        <v>0</v>
      </c>
      <c r="CB1905" t="s">
        <v>3</v>
      </c>
      <c r="CE1905">
        <v>30</v>
      </c>
      <c r="CF1905">
        <v>0</v>
      </c>
      <c r="CG1905">
        <v>0</v>
      </c>
      <c r="CM1905">
        <v>0</v>
      </c>
      <c r="CN1905" t="s">
        <v>3</v>
      </c>
      <c r="CO1905">
        <v>0</v>
      </c>
      <c r="CP1905">
        <f t="shared" si="1727"/>
        <v>124.53</v>
      </c>
      <c r="CQ1905">
        <f t="shared" si="1728"/>
        <v>263.45</v>
      </c>
      <c r="CR1905">
        <f>(ROUND((ROUND(((ET1905)*AV1905*1),2)*BB1905),2)+ROUND((ROUND(((AE1905-(EU1905))*AV1905*1),2)*BS1905),2))</f>
        <v>0</v>
      </c>
      <c r="CS1905">
        <f t="shared" si="1730"/>
        <v>0</v>
      </c>
      <c r="CT1905">
        <f t="shared" si="1731"/>
        <v>0</v>
      </c>
      <c r="CU1905">
        <f t="shared" si="1732"/>
        <v>0</v>
      </c>
      <c r="CV1905">
        <f t="shared" si="1733"/>
        <v>0</v>
      </c>
      <c r="CW1905">
        <f t="shared" si="1734"/>
        <v>0</v>
      </c>
      <c r="CX1905">
        <f t="shared" si="1735"/>
        <v>0</v>
      </c>
      <c r="CY1905">
        <f t="shared" si="1736"/>
        <v>0</v>
      </c>
      <c r="CZ1905">
        <f t="shared" si="1737"/>
        <v>0</v>
      </c>
      <c r="DC1905" t="s">
        <v>3</v>
      </c>
      <c r="DD1905" t="s">
        <v>3</v>
      </c>
      <c r="DE1905" t="s">
        <v>3</v>
      </c>
      <c r="DF1905" t="s">
        <v>3</v>
      </c>
      <c r="DG1905" t="s">
        <v>3</v>
      </c>
      <c r="DH1905" t="s">
        <v>3</v>
      </c>
      <c r="DI1905" t="s">
        <v>3</v>
      </c>
      <c r="DJ1905" t="s">
        <v>3</v>
      </c>
      <c r="DK1905" t="s">
        <v>3</v>
      </c>
      <c r="DL1905" t="s">
        <v>3</v>
      </c>
      <c r="DM1905" t="s">
        <v>3</v>
      </c>
      <c r="DN1905">
        <v>104</v>
      </c>
      <c r="DO1905">
        <v>79</v>
      </c>
      <c r="DP1905">
        <v>1.087</v>
      </c>
      <c r="DQ1905">
        <v>1.0009999999999999</v>
      </c>
      <c r="DU1905">
        <v>1005</v>
      </c>
      <c r="DV1905" t="s">
        <v>143</v>
      </c>
      <c r="DW1905" t="s">
        <v>143</v>
      </c>
      <c r="DX1905">
        <v>1</v>
      </c>
      <c r="DZ1905" t="s">
        <v>3</v>
      </c>
      <c r="EA1905" t="s">
        <v>3</v>
      </c>
      <c r="EB1905" t="s">
        <v>3</v>
      </c>
      <c r="EC1905" t="s">
        <v>3</v>
      </c>
      <c r="EE1905">
        <v>54687522</v>
      </c>
      <c r="EF1905">
        <v>30</v>
      </c>
      <c r="EG1905" t="s">
        <v>137</v>
      </c>
      <c r="EH1905">
        <v>0</v>
      </c>
      <c r="EI1905" t="s">
        <v>3</v>
      </c>
      <c r="EJ1905">
        <v>1</v>
      </c>
      <c r="EK1905">
        <v>96</v>
      </c>
      <c r="EL1905" t="s">
        <v>138</v>
      </c>
      <c r="EM1905" t="s">
        <v>139</v>
      </c>
      <c r="EO1905" t="s">
        <v>3</v>
      </c>
      <c r="EQ1905">
        <v>0</v>
      </c>
      <c r="ER1905">
        <v>25.09</v>
      </c>
      <c r="ES1905">
        <v>25.09</v>
      </c>
      <c r="ET1905">
        <v>0</v>
      </c>
      <c r="EU1905">
        <v>0</v>
      </c>
      <c r="EV1905">
        <v>0</v>
      </c>
      <c r="EW1905">
        <v>0</v>
      </c>
      <c r="EX1905">
        <v>0</v>
      </c>
      <c r="FQ1905">
        <v>0</v>
      </c>
      <c r="FR1905">
        <f t="shared" si="1738"/>
        <v>0</v>
      </c>
      <c r="FS1905">
        <v>0</v>
      </c>
      <c r="FX1905">
        <v>104</v>
      </c>
      <c r="FY1905">
        <v>79</v>
      </c>
      <c r="GA1905" t="s">
        <v>3</v>
      </c>
      <c r="GD1905">
        <v>0</v>
      </c>
      <c r="GF1905">
        <v>-1420146113</v>
      </c>
      <c r="GG1905">
        <v>2</v>
      </c>
      <c r="GH1905">
        <v>1</v>
      </c>
      <c r="GI1905">
        <v>3</v>
      </c>
      <c r="GJ1905">
        <v>0</v>
      </c>
      <c r="GK1905">
        <f>ROUND(R1905*(R12)/100,2)</f>
        <v>0</v>
      </c>
      <c r="GL1905">
        <f t="shared" si="1739"/>
        <v>0</v>
      </c>
      <c r="GM1905">
        <f t="shared" si="1740"/>
        <v>124.53</v>
      </c>
      <c r="GN1905">
        <f t="shared" si="1741"/>
        <v>124.53</v>
      </c>
      <c r="GO1905">
        <f t="shared" si="1742"/>
        <v>0</v>
      </c>
      <c r="GP1905">
        <f t="shared" si="1743"/>
        <v>0</v>
      </c>
      <c r="GR1905">
        <v>0</v>
      </c>
      <c r="GS1905">
        <v>3</v>
      </c>
      <c r="GT1905">
        <v>0</v>
      </c>
      <c r="GU1905" t="s">
        <v>3</v>
      </c>
      <c r="GV1905">
        <f t="shared" si="1744"/>
        <v>0</v>
      </c>
      <c r="GW1905">
        <v>1</v>
      </c>
      <c r="GX1905">
        <f t="shared" si="1745"/>
        <v>0</v>
      </c>
      <c r="HA1905">
        <v>0</v>
      </c>
      <c r="HB1905">
        <v>0</v>
      </c>
      <c r="HC1905">
        <f t="shared" si="1746"/>
        <v>0</v>
      </c>
      <c r="HE1905" t="s">
        <v>3</v>
      </c>
      <c r="HF1905" t="s">
        <v>3</v>
      </c>
      <c r="HM1905" t="s">
        <v>3</v>
      </c>
      <c r="HN1905" t="s">
        <v>3</v>
      </c>
      <c r="HO1905" t="s">
        <v>3</v>
      </c>
      <c r="HP1905" t="s">
        <v>3</v>
      </c>
      <c r="HQ1905" t="s">
        <v>3</v>
      </c>
      <c r="IK1905">
        <v>0</v>
      </c>
    </row>
    <row r="1906" spans="1:245" x14ac:dyDescent="0.2">
      <c r="A1906">
        <v>18</v>
      </c>
      <c r="B1906">
        <v>1</v>
      </c>
      <c r="C1906">
        <v>914</v>
      </c>
      <c r="E1906" t="s">
        <v>153</v>
      </c>
      <c r="F1906" t="s">
        <v>146</v>
      </c>
      <c r="G1906" t="s">
        <v>283</v>
      </c>
      <c r="H1906" t="s">
        <v>143</v>
      </c>
      <c r="I1906">
        <f>I1904*J1906</f>
        <v>0.21094499999999999</v>
      </c>
      <c r="J1906">
        <v>60.269999999999996</v>
      </c>
      <c r="K1906">
        <v>60.27</v>
      </c>
      <c r="O1906">
        <f t="shared" si="1709"/>
        <v>52.2</v>
      </c>
      <c r="P1906">
        <f t="shared" si="1710"/>
        <v>52.2</v>
      </c>
      <c r="Q1906">
        <f>(ROUND((ROUND(((ET1906)*AV1906*I1906),2)*BB1906),2)+ROUND((ROUND(((AE1906-(EU1906))*AV1906*I1906),2)*BS1906),2))</f>
        <v>0</v>
      </c>
      <c r="R1906">
        <f t="shared" si="1712"/>
        <v>0</v>
      </c>
      <c r="S1906">
        <f t="shared" si="1713"/>
        <v>0</v>
      </c>
      <c r="T1906">
        <f t="shared" si="1714"/>
        <v>0</v>
      </c>
      <c r="U1906">
        <f t="shared" si="1715"/>
        <v>0</v>
      </c>
      <c r="V1906">
        <f t="shared" si="1716"/>
        <v>0</v>
      </c>
      <c r="W1906">
        <f t="shared" si="1717"/>
        <v>0</v>
      </c>
      <c r="X1906">
        <f t="shared" si="1718"/>
        <v>0</v>
      </c>
      <c r="Y1906">
        <f t="shared" si="1719"/>
        <v>0</v>
      </c>
      <c r="AA1906">
        <v>55282325</v>
      </c>
      <c r="AB1906">
        <f t="shared" si="1720"/>
        <v>23.06</v>
      </c>
      <c r="AC1906">
        <f t="shared" si="1721"/>
        <v>23.06</v>
      </c>
      <c r="AD1906">
        <f>ROUND((((ET1906)-(EU1906))+AE1906),6)</f>
        <v>0</v>
      </c>
      <c r="AE1906">
        <f>ROUND((EU1906),6)</f>
        <v>0</v>
      </c>
      <c r="AF1906">
        <f>ROUND((EV1906),6)</f>
        <v>0</v>
      </c>
      <c r="AG1906">
        <f t="shared" si="1724"/>
        <v>0</v>
      </c>
      <c r="AH1906">
        <f>(EW1906)</f>
        <v>0</v>
      </c>
      <c r="AI1906">
        <f>(EX1906)</f>
        <v>0</v>
      </c>
      <c r="AJ1906">
        <f t="shared" si="1726"/>
        <v>0</v>
      </c>
      <c r="AK1906">
        <v>23.06</v>
      </c>
      <c r="AL1906">
        <v>23.06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1</v>
      </c>
      <c r="AW1906">
        <v>1</v>
      </c>
      <c r="AZ1906">
        <v>1</v>
      </c>
      <c r="BA1906">
        <v>1</v>
      </c>
      <c r="BB1906">
        <v>1</v>
      </c>
      <c r="BC1906">
        <v>10.74</v>
      </c>
      <c r="BD1906" t="s">
        <v>3</v>
      </c>
      <c r="BE1906" t="s">
        <v>3</v>
      </c>
      <c r="BF1906" t="s">
        <v>3</v>
      </c>
      <c r="BG1906" t="s">
        <v>3</v>
      </c>
      <c r="BH1906">
        <v>3</v>
      </c>
      <c r="BI1906">
        <v>1</v>
      </c>
      <c r="BJ1906" t="s">
        <v>147</v>
      </c>
      <c r="BM1906">
        <v>96</v>
      </c>
      <c r="BN1906">
        <v>0</v>
      </c>
      <c r="BO1906" t="s">
        <v>146</v>
      </c>
      <c r="BP1906">
        <v>1</v>
      </c>
      <c r="BQ1906">
        <v>30</v>
      </c>
      <c r="BR1906">
        <v>0</v>
      </c>
      <c r="BS1906">
        <v>1</v>
      </c>
      <c r="BT1906">
        <v>1</v>
      </c>
      <c r="BU1906">
        <v>1</v>
      </c>
      <c r="BV1906">
        <v>1</v>
      </c>
      <c r="BW1906">
        <v>1</v>
      </c>
      <c r="BX1906">
        <v>1</v>
      </c>
      <c r="BY1906" t="s">
        <v>3</v>
      </c>
      <c r="BZ1906">
        <v>0</v>
      </c>
      <c r="CA1906">
        <v>0</v>
      </c>
      <c r="CB1906" t="s">
        <v>3</v>
      </c>
      <c r="CE1906">
        <v>30</v>
      </c>
      <c r="CF1906">
        <v>0</v>
      </c>
      <c r="CG1906">
        <v>0</v>
      </c>
      <c r="CM1906">
        <v>0</v>
      </c>
      <c r="CN1906" t="s">
        <v>3</v>
      </c>
      <c r="CO1906">
        <v>0</v>
      </c>
      <c r="CP1906">
        <f t="shared" si="1727"/>
        <v>52.2</v>
      </c>
      <c r="CQ1906">
        <f t="shared" si="1728"/>
        <v>247.66</v>
      </c>
      <c r="CR1906">
        <f>(ROUND((ROUND(((ET1906)*AV1906*1),2)*BB1906),2)+ROUND((ROUND(((AE1906-(EU1906))*AV1906*1),2)*BS1906),2))</f>
        <v>0</v>
      </c>
      <c r="CS1906">
        <f t="shared" si="1730"/>
        <v>0</v>
      </c>
      <c r="CT1906">
        <f t="shared" si="1731"/>
        <v>0</v>
      </c>
      <c r="CU1906">
        <f t="shared" si="1732"/>
        <v>0</v>
      </c>
      <c r="CV1906">
        <f t="shared" si="1733"/>
        <v>0</v>
      </c>
      <c r="CW1906">
        <f t="shared" si="1734"/>
        <v>0</v>
      </c>
      <c r="CX1906">
        <f t="shared" si="1735"/>
        <v>0</v>
      </c>
      <c r="CY1906">
        <f t="shared" si="1736"/>
        <v>0</v>
      </c>
      <c r="CZ1906">
        <f t="shared" si="1737"/>
        <v>0</v>
      </c>
      <c r="DC1906" t="s">
        <v>3</v>
      </c>
      <c r="DD1906" t="s">
        <v>3</v>
      </c>
      <c r="DE1906" t="s">
        <v>3</v>
      </c>
      <c r="DF1906" t="s">
        <v>3</v>
      </c>
      <c r="DG1906" t="s">
        <v>3</v>
      </c>
      <c r="DH1906" t="s">
        <v>3</v>
      </c>
      <c r="DI1906" t="s">
        <v>3</v>
      </c>
      <c r="DJ1906" t="s">
        <v>3</v>
      </c>
      <c r="DK1906" t="s">
        <v>3</v>
      </c>
      <c r="DL1906" t="s">
        <v>3</v>
      </c>
      <c r="DM1906" t="s">
        <v>3</v>
      </c>
      <c r="DN1906">
        <v>104</v>
      </c>
      <c r="DO1906">
        <v>79</v>
      </c>
      <c r="DP1906">
        <v>1.087</v>
      </c>
      <c r="DQ1906">
        <v>1.0009999999999999</v>
      </c>
      <c r="DU1906">
        <v>1005</v>
      </c>
      <c r="DV1906" t="s">
        <v>143</v>
      </c>
      <c r="DW1906" t="s">
        <v>143</v>
      </c>
      <c r="DX1906">
        <v>1</v>
      </c>
      <c r="DZ1906" t="s">
        <v>3</v>
      </c>
      <c r="EA1906" t="s">
        <v>3</v>
      </c>
      <c r="EB1906" t="s">
        <v>3</v>
      </c>
      <c r="EC1906" t="s">
        <v>3</v>
      </c>
      <c r="EE1906">
        <v>54687522</v>
      </c>
      <c r="EF1906">
        <v>30</v>
      </c>
      <c r="EG1906" t="s">
        <v>137</v>
      </c>
      <c r="EH1906">
        <v>0</v>
      </c>
      <c r="EI1906" t="s">
        <v>3</v>
      </c>
      <c r="EJ1906">
        <v>1</v>
      </c>
      <c r="EK1906">
        <v>96</v>
      </c>
      <c r="EL1906" t="s">
        <v>138</v>
      </c>
      <c r="EM1906" t="s">
        <v>139</v>
      </c>
      <c r="EO1906" t="s">
        <v>3</v>
      </c>
      <c r="EQ1906">
        <v>0</v>
      </c>
      <c r="ER1906">
        <v>23.06</v>
      </c>
      <c r="ES1906">
        <v>23.06</v>
      </c>
      <c r="ET1906">
        <v>0</v>
      </c>
      <c r="EU1906">
        <v>0</v>
      </c>
      <c r="EV1906">
        <v>0</v>
      </c>
      <c r="EW1906">
        <v>0</v>
      </c>
      <c r="EX1906">
        <v>0</v>
      </c>
      <c r="FQ1906">
        <v>0</v>
      </c>
      <c r="FR1906">
        <f t="shared" si="1738"/>
        <v>0</v>
      </c>
      <c r="FS1906">
        <v>0</v>
      </c>
      <c r="FX1906">
        <v>104</v>
      </c>
      <c r="FY1906">
        <v>79</v>
      </c>
      <c r="GA1906" t="s">
        <v>3</v>
      </c>
      <c r="GD1906">
        <v>0</v>
      </c>
      <c r="GF1906">
        <v>-1577770690</v>
      </c>
      <c r="GG1906">
        <v>2</v>
      </c>
      <c r="GH1906">
        <v>1</v>
      </c>
      <c r="GI1906">
        <v>3</v>
      </c>
      <c r="GJ1906">
        <v>0</v>
      </c>
      <c r="GK1906">
        <f>ROUND(R1906*(R12)/100,2)</f>
        <v>0</v>
      </c>
      <c r="GL1906">
        <f t="shared" si="1739"/>
        <v>0</v>
      </c>
      <c r="GM1906">
        <f t="shared" si="1740"/>
        <v>52.2</v>
      </c>
      <c r="GN1906">
        <f t="shared" si="1741"/>
        <v>52.2</v>
      </c>
      <c r="GO1906">
        <f t="shared" si="1742"/>
        <v>0</v>
      </c>
      <c r="GP1906">
        <f t="shared" si="1743"/>
        <v>0</v>
      </c>
      <c r="GR1906">
        <v>0</v>
      </c>
      <c r="GS1906">
        <v>3</v>
      </c>
      <c r="GT1906">
        <v>0</v>
      </c>
      <c r="GU1906" t="s">
        <v>3</v>
      </c>
      <c r="GV1906">
        <f t="shared" si="1744"/>
        <v>0</v>
      </c>
      <c r="GW1906">
        <v>1</v>
      </c>
      <c r="GX1906">
        <f t="shared" si="1745"/>
        <v>0</v>
      </c>
      <c r="HA1906">
        <v>0</v>
      </c>
      <c r="HB1906">
        <v>0</v>
      </c>
      <c r="HC1906">
        <f t="shared" si="1746"/>
        <v>0</v>
      </c>
      <c r="HE1906" t="s">
        <v>3</v>
      </c>
      <c r="HF1906" t="s">
        <v>3</v>
      </c>
      <c r="HM1906" t="s">
        <v>3</v>
      </c>
      <c r="HN1906" t="s">
        <v>3</v>
      </c>
      <c r="HO1906" t="s">
        <v>3</v>
      </c>
      <c r="HP1906" t="s">
        <v>3</v>
      </c>
      <c r="HQ1906" t="s">
        <v>3</v>
      </c>
      <c r="IK1906">
        <v>0</v>
      </c>
    </row>
    <row r="1908" spans="1:245" x14ac:dyDescent="0.2">
      <c r="A1908" s="2">
        <v>51</v>
      </c>
      <c r="B1908" s="2">
        <f>B1889</f>
        <v>1</v>
      </c>
      <c r="C1908" s="2">
        <f>A1889</f>
        <v>5</v>
      </c>
      <c r="D1908" s="2">
        <f>ROW(A1889)</f>
        <v>1889</v>
      </c>
      <c r="E1908" s="2"/>
      <c r="F1908" s="2" t="str">
        <f>IF(F1889&lt;&gt;"",F1889,"")</f>
        <v>Новый подраздел</v>
      </c>
      <c r="G1908" s="2" t="str">
        <f>IF(G1889&lt;&gt;"",G1889,"")</f>
        <v>Монтажные (кровельные)работы</v>
      </c>
      <c r="H1908" s="2">
        <v>0</v>
      </c>
      <c r="I1908" s="2"/>
      <c r="J1908" s="2"/>
      <c r="K1908" s="2"/>
      <c r="L1908" s="2"/>
      <c r="M1908" s="2"/>
      <c r="N1908" s="2"/>
      <c r="O1908" s="2">
        <f t="shared" ref="O1908:T1908" si="1747">ROUND(AB1908,2)</f>
        <v>86244.68</v>
      </c>
      <c r="P1908" s="2">
        <f t="shared" si="1747"/>
        <v>59611.33</v>
      </c>
      <c r="Q1908" s="2">
        <f t="shared" si="1747"/>
        <v>3397.75</v>
      </c>
      <c r="R1908" s="2">
        <f t="shared" si="1747"/>
        <v>1959.47</v>
      </c>
      <c r="S1908" s="2">
        <f t="shared" si="1747"/>
        <v>23235.599999999999</v>
      </c>
      <c r="T1908" s="2">
        <f t="shared" si="1747"/>
        <v>0</v>
      </c>
      <c r="U1908" s="2">
        <f>AH1908</f>
        <v>70.634853000000007</v>
      </c>
      <c r="V1908" s="2">
        <f>AI1908</f>
        <v>0</v>
      </c>
      <c r="W1908" s="2">
        <f>ROUND(AJ1908,2)</f>
        <v>0</v>
      </c>
      <c r="X1908" s="2">
        <f>ROUND(AK1908,2)</f>
        <v>19444.13</v>
      </c>
      <c r="Y1908" s="2">
        <f>ROUND(AL1908,2)</f>
        <v>9526.59</v>
      </c>
      <c r="Z1908" s="2"/>
      <c r="AA1908" s="2"/>
      <c r="AB1908" s="2">
        <f>ROUND(SUMIF(AA1893:AA1906,"=55282325",O1893:O1906),2)</f>
        <v>86244.68</v>
      </c>
      <c r="AC1908" s="2">
        <f>ROUND(SUMIF(AA1893:AA1906,"=55282325",P1893:P1906),2)</f>
        <v>59611.33</v>
      </c>
      <c r="AD1908" s="2">
        <f>ROUND(SUMIF(AA1893:AA1906,"=55282325",Q1893:Q1906),2)</f>
        <v>3397.75</v>
      </c>
      <c r="AE1908" s="2">
        <f>ROUND(SUMIF(AA1893:AA1906,"=55282325",R1893:R1906),2)</f>
        <v>1959.47</v>
      </c>
      <c r="AF1908" s="2">
        <f>ROUND(SUMIF(AA1893:AA1906,"=55282325",S1893:S1906),2)</f>
        <v>23235.599999999999</v>
      </c>
      <c r="AG1908" s="2">
        <f>ROUND(SUMIF(AA1893:AA1906,"=55282325",T1893:T1906),2)</f>
        <v>0</v>
      </c>
      <c r="AH1908" s="2">
        <f>SUMIF(AA1893:AA1906,"=55282325",U1893:U1906)</f>
        <v>70.634853000000007</v>
      </c>
      <c r="AI1908" s="2">
        <f>SUMIF(AA1893:AA1906,"=55282325",V1893:V1906)</f>
        <v>0</v>
      </c>
      <c r="AJ1908" s="2">
        <f>ROUND(SUMIF(AA1893:AA1906,"=55282325",W1893:W1906),2)</f>
        <v>0</v>
      </c>
      <c r="AK1908" s="2">
        <f>ROUND(SUMIF(AA1893:AA1906,"=55282325",X1893:X1906),2)</f>
        <v>19444.13</v>
      </c>
      <c r="AL1908" s="2">
        <f>ROUND(SUMIF(AA1893:AA1906,"=55282325",Y1893:Y1906),2)</f>
        <v>9526.59</v>
      </c>
      <c r="AM1908" s="2"/>
      <c r="AN1908" s="2"/>
      <c r="AO1908" s="2">
        <f t="shared" ref="AO1908:BD1908" si="1748">ROUND(BX1908,2)</f>
        <v>0</v>
      </c>
      <c r="AP1908" s="2">
        <f t="shared" si="1748"/>
        <v>0</v>
      </c>
      <c r="AQ1908" s="2">
        <f t="shared" si="1748"/>
        <v>0</v>
      </c>
      <c r="AR1908" s="2">
        <f t="shared" si="1748"/>
        <v>118350.55</v>
      </c>
      <c r="AS1908" s="2">
        <f t="shared" si="1748"/>
        <v>118350.55</v>
      </c>
      <c r="AT1908" s="2">
        <f t="shared" si="1748"/>
        <v>0</v>
      </c>
      <c r="AU1908" s="2">
        <f t="shared" si="1748"/>
        <v>0</v>
      </c>
      <c r="AV1908" s="2">
        <f t="shared" si="1748"/>
        <v>59611.33</v>
      </c>
      <c r="AW1908" s="2">
        <f t="shared" si="1748"/>
        <v>59611.33</v>
      </c>
      <c r="AX1908" s="2">
        <f t="shared" si="1748"/>
        <v>0</v>
      </c>
      <c r="AY1908" s="2">
        <f t="shared" si="1748"/>
        <v>59611.33</v>
      </c>
      <c r="AZ1908" s="2">
        <f t="shared" si="1748"/>
        <v>0</v>
      </c>
      <c r="BA1908" s="2">
        <f t="shared" si="1748"/>
        <v>0</v>
      </c>
      <c r="BB1908" s="2">
        <f t="shared" si="1748"/>
        <v>0</v>
      </c>
      <c r="BC1908" s="2">
        <f t="shared" si="1748"/>
        <v>0</v>
      </c>
      <c r="BD1908" s="2">
        <f t="shared" si="1748"/>
        <v>0</v>
      </c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>
        <f>ROUND(SUMIF(AA1893:AA1906,"=55282325",FQ1893:FQ1906),2)</f>
        <v>0</v>
      </c>
      <c r="BY1908" s="2">
        <f>ROUND(SUMIF(AA1893:AA1906,"=55282325",FR1893:FR1906),2)</f>
        <v>0</v>
      </c>
      <c r="BZ1908" s="2">
        <f>ROUND(SUMIF(AA1893:AA1906,"=55282325",GL1893:GL1906),2)</f>
        <v>0</v>
      </c>
      <c r="CA1908" s="2">
        <f>ROUND(SUMIF(AA1893:AA1906,"=55282325",GM1893:GM1906),2)</f>
        <v>118350.55</v>
      </c>
      <c r="CB1908" s="2">
        <f>ROUND(SUMIF(AA1893:AA1906,"=55282325",GN1893:GN1906),2)</f>
        <v>118350.55</v>
      </c>
      <c r="CC1908" s="2">
        <f>ROUND(SUMIF(AA1893:AA1906,"=55282325",GO1893:GO1906),2)</f>
        <v>0</v>
      </c>
      <c r="CD1908" s="2">
        <f>ROUND(SUMIF(AA1893:AA1906,"=55282325",GP1893:GP1906),2)</f>
        <v>0</v>
      </c>
      <c r="CE1908" s="2">
        <f>AC1908-BX1908</f>
        <v>59611.33</v>
      </c>
      <c r="CF1908" s="2">
        <f>AC1908-BY1908</f>
        <v>59611.33</v>
      </c>
      <c r="CG1908" s="2">
        <f>BX1908-BZ1908</f>
        <v>0</v>
      </c>
      <c r="CH1908" s="2">
        <f>AC1908-BX1908-BY1908+BZ1908</f>
        <v>59611.33</v>
      </c>
      <c r="CI1908" s="2">
        <f>BY1908-BZ1908</f>
        <v>0</v>
      </c>
      <c r="CJ1908" s="2">
        <f>ROUND(SUMIF(AA1893:AA1906,"=55282325",GX1893:GX1906),2)</f>
        <v>0</v>
      </c>
      <c r="CK1908" s="2">
        <f>ROUND(SUMIF(AA1893:AA1906,"=55282325",GY1893:GY1906),2)</f>
        <v>0</v>
      </c>
      <c r="CL1908" s="2">
        <f>ROUND(SUMIF(AA1893:AA1906,"=55282325",GZ1893:GZ1906),2)</f>
        <v>0</v>
      </c>
      <c r="CM1908" s="2">
        <f>ROUND(SUMIF(AA1893:AA1906,"=55282325",HD1893:HD1906),2)</f>
        <v>0</v>
      </c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>
        <v>0</v>
      </c>
    </row>
    <row r="1910" spans="1:245" x14ac:dyDescent="0.2">
      <c r="A1910" s="4">
        <v>50</v>
      </c>
      <c r="B1910" s="4">
        <v>0</v>
      </c>
      <c r="C1910" s="4">
        <v>0</v>
      </c>
      <c r="D1910" s="4">
        <v>1</v>
      </c>
      <c r="E1910" s="4">
        <v>201</v>
      </c>
      <c r="F1910" s="4">
        <f>ROUND(Source!O1908,O1910)</f>
        <v>86244.68</v>
      </c>
      <c r="G1910" s="4" t="s">
        <v>54</v>
      </c>
      <c r="H1910" s="4" t="s">
        <v>55</v>
      </c>
      <c r="I1910" s="4"/>
      <c r="J1910" s="4"/>
      <c r="K1910" s="4">
        <v>201</v>
      </c>
      <c r="L1910" s="4">
        <v>1</v>
      </c>
      <c r="M1910" s="4">
        <v>3</v>
      </c>
      <c r="N1910" s="4" t="s">
        <v>3</v>
      </c>
      <c r="O1910" s="4">
        <v>2</v>
      </c>
      <c r="P1910" s="4"/>
      <c r="Q1910" s="4"/>
      <c r="R1910" s="4"/>
      <c r="S1910" s="4"/>
      <c r="T1910" s="4"/>
      <c r="U1910" s="4"/>
      <c r="V1910" s="4"/>
      <c r="W1910" s="4">
        <v>86244.68</v>
      </c>
      <c r="X1910" s="4">
        <v>1</v>
      </c>
      <c r="Y1910" s="4">
        <v>86244.68</v>
      </c>
      <c r="Z1910" s="4"/>
      <c r="AA1910" s="4"/>
      <c r="AB1910" s="4"/>
    </row>
    <row r="1911" spans="1:245" x14ac:dyDescent="0.2">
      <c r="A1911" s="4">
        <v>50</v>
      </c>
      <c r="B1911" s="4">
        <v>0</v>
      </c>
      <c r="C1911" s="4">
        <v>0</v>
      </c>
      <c r="D1911" s="4">
        <v>1</v>
      </c>
      <c r="E1911" s="4">
        <v>202</v>
      </c>
      <c r="F1911" s="4">
        <f>ROUND(Source!P1908,O1911)</f>
        <v>59611.33</v>
      </c>
      <c r="G1911" s="4" t="s">
        <v>56</v>
      </c>
      <c r="H1911" s="4" t="s">
        <v>57</v>
      </c>
      <c r="I1911" s="4"/>
      <c r="J1911" s="4"/>
      <c r="K1911" s="4">
        <v>202</v>
      </c>
      <c r="L1911" s="4">
        <v>2</v>
      </c>
      <c r="M1911" s="4">
        <v>3</v>
      </c>
      <c r="N1911" s="4" t="s">
        <v>3</v>
      </c>
      <c r="O1911" s="4">
        <v>2</v>
      </c>
      <c r="P1911" s="4"/>
      <c r="Q1911" s="4"/>
      <c r="R1911" s="4"/>
      <c r="S1911" s="4"/>
      <c r="T1911" s="4"/>
      <c r="U1911" s="4"/>
      <c r="V1911" s="4"/>
      <c r="W1911" s="4">
        <v>59611.33</v>
      </c>
      <c r="X1911" s="4">
        <v>1</v>
      </c>
      <c r="Y1911" s="4">
        <v>59611.33</v>
      </c>
      <c r="Z1911" s="4"/>
      <c r="AA1911" s="4"/>
      <c r="AB1911" s="4"/>
    </row>
    <row r="1912" spans="1:245" x14ac:dyDescent="0.2">
      <c r="A1912" s="4">
        <v>50</v>
      </c>
      <c r="B1912" s="4">
        <v>0</v>
      </c>
      <c r="C1912" s="4">
        <v>0</v>
      </c>
      <c r="D1912" s="4">
        <v>1</v>
      </c>
      <c r="E1912" s="4">
        <v>222</v>
      </c>
      <c r="F1912" s="4">
        <f>ROUND(Source!AO1908,O1912)</f>
        <v>0</v>
      </c>
      <c r="G1912" s="4" t="s">
        <v>58</v>
      </c>
      <c r="H1912" s="4" t="s">
        <v>59</v>
      </c>
      <c r="I1912" s="4"/>
      <c r="J1912" s="4"/>
      <c r="K1912" s="4">
        <v>222</v>
      </c>
      <c r="L1912" s="4">
        <v>3</v>
      </c>
      <c r="M1912" s="4">
        <v>3</v>
      </c>
      <c r="N1912" s="4" t="s">
        <v>3</v>
      </c>
      <c r="O1912" s="4">
        <v>2</v>
      </c>
      <c r="P1912" s="4"/>
      <c r="Q1912" s="4"/>
      <c r="R1912" s="4"/>
      <c r="S1912" s="4"/>
      <c r="T1912" s="4"/>
      <c r="U1912" s="4"/>
      <c r="V1912" s="4"/>
      <c r="W1912" s="4">
        <v>0</v>
      </c>
      <c r="X1912" s="4">
        <v>1</v>
      </c>
      <c r="Y1912" s="4">
        <v>0</v>
      </c>
      <c r="Z1912" s="4"/>
      <c r="AA1912" s="4"/>
      <c r="AB1912" s="4"/>
    </row>
    <row r="1913" spans="1:245" x14ac:dyDescent="0.2">
      <c r="A1913" s="4">
        <v>50</v>
      </c>
      <c r="B1913" s="4">
        <v>0</v>
      </c>
      <c r="C1913" s="4">
        <v>0</v>
      </c>
      <c r="D1913" s="4">
        <v>1</v>
      </c>
      <c r="E1913" s="4">
        <v>225</v>
      </c>
      <c r="F1913" s="4">
        <f>ROUND(Source!AV1908,O1913)</f>
        <v>59611.33</v>
      </c>
      <c r="G1913" s="4" t="s">
        <v>60</v>
      </c>
      <c r="H1913" s="4" t="s">
        <v>61</v>
      </c>
      <c r="I1913" s="4"/>
      <c r="J1913" s="4"/>
      <c r="K1913" s="4">
        <v>225</v>
      </c>
      <c r="L1913" s="4">
        <v>4</v>
      </c>
      <c r="M1913" s="4">
        <v>3</v>
      </c>
      <c r="N1913" s="4" t="s">
        <v>3</v>
      </c>
      <c r="O1913" s="4">
        <v>2</v>
      </c>
      <c r="P1913" s="4"/>
      <c r="Q1913" s="4"/>
      <c r="R1913" s="4"/>
      <c r="S1913" s="4"/>
      <c r="T1913" s="4"/>
      <c r="U1913" s="4"/>
      <c r="V1913" s="4"/>
      <c r="W1913" s="4">
        <v>59611.33</v>
      </c>
      <c r="X1913" s="4">
        <v>1</v>
      </c>
      <c r="Y1913" s="4">
        <v>59611.33</v>
      </c>
      <c r="Z1913" s="4"/>
      <c r="AA1913" s="4"/>
      <c r="AB1913" s="4"/>
    </row>
    <row r="1914" spans="1:245" x14ac:dyDescent="0.2">
      <c r="A1914" s="4">
        <v>50</v>
      </c>
      <c r="B1914" s="4">
        <v>0</v>
      </c>
      <c r="C1914" s="4">
        <v>0</v>
      </c>
      <c r="D1914" s="4">
        <v>1</v>
      </c>
      <c r="E1914" s="4">
        <v>226</v>
      </c>
      <c r="F1914" s="4">
        <f>ROUND(Source!AW1908,O1914)</f>
        <v>59611.33</v>
      </c>
      <c r="G1914" s="4" t="s">
        <v>62</v>
      </c>
      <c r="H1914" s="4" t="s">
        <v>63</v>
      </c>
      <c r="I1914" s="4"/>
      <c r="J1914" s="4"/>
      <c r="K1914" s="4">
        <v>226</v>
      </c>
      <c r="L1914" s="4">
        <v>5</v>
      </c>
      <c r="M1914" s="4">
        <v>3</v>
      </c>
      <c r="N1914" s="4" t="s">
        <v>3</v>
      </c>
      <c r="O1914" s="4">
        <v>2</v>
      </c>
      <c r="P1914" s="4"/>
      <c r="Q1914" s="4"/>
      <c r="R1914" s="4"/>
      <c r="S1914" s="4"/>
      <c r="T1914" s="4"/>
      <c r="U1914" s="4"/>
      <c r="V1914" s="4"/>
      <c r="W1914" s="4">
        <v>59611.33</v>
      </c>
      <c r="X1914" s="4">
        <v>1</v>
      </c>
      <c r="Y1914" s="4">
        <v>59611.33</v>
      </c>
      <c r="Z1914" s="4"/>
      <c r="AA1914" s="4"/>
      <c r="AB1914" s="4"/>
    </row>
    <row r="1915" spans="1:245" x14ac:dyDescent="0.2">
      <c r="A1915" s="4">
        <v>50</v>
      </c>
      <c r="B1915" s="4">
        <v>0</v>
      </c>
      <c r="C1915" s="4">
        <v>0</v>
      </c>
      <c r="D1915" s="4">
        <v>1</v>
      </c>
      <c r="E1915" s="4">
        <v>227</v>
      </c>
      <c r="F1915" s="4">
        <f>ROUND(Source!AX1908,O1915)</f>
        <v>0</v>
      </c>
      <c r="G1915" s="4" t="s">
        <v>64</v>
      </c>
      <c r="H1915" s="4" t="s">
        <v>65</v>
      </c>
      <c r="I1915" s="4"/>
      <c r="J1915" s="4"/>
      <c r="K1915" s="4">
        <v>227</v>
      </c>
      <c r="L1915" s="4">
        <v>6</v>
      </c>
      <c r="M1915" s="4">
        <v>3</v>
      </c>
      <c r="N1915" s="4" t="s">
        <v>3</v>
      </c>
      <c r="O1915" s="4">
        <v>2</v>
      </c>
      <c r="P1915" s="4"/>
      <c r="Q1915" s="4"/>
      <c r="R1915" s="4"/>
      <c r="S1915" s="4"/>
      <c r="T1915" s="4"/>
      <c r="U1915" s="4"/>
      <c r="V1915" s="4"/>
      <c r="W1915" s="4">
        <v>0</v>
      </c>
      <c r="X1915" s="4">
        <v>1</v>
      </c>
      <c r="Y1915" s="4">
        <v>0</v>
      </c>
      <c r="Z1915" s="4"/>
      <c r="AA1915" s="4"/>
      <c r="AB1915" s="4"/>
    </row>
    <row r="1916" spans="1:245" x14ac:dyDescent="0.2">
      <c r="A1916" s="4">
        <v>50</v>
      </c>
      <c r="B1916" s="4">
        <v>0</v>
      </c>
      <c r="C1916" s="4">
        <v>0</v>
      </c>
      <c r="D1916" s="4">
        <v>1</v>
      </c>
      <c r="E1916" s="4">
        <v>228</v>
      </c>
      <c r="F1916" s="4">
        <f>ROUND(Source!AY1908,O1916)</f>
        <v>59611.33</v>
      </c>
      <c r="G1916" s="4" t="s">
        <v>66</v>
      </c>
      <c r="H1916" s="4" t="s">
        <v>67</v>
      </c>
      <c r="I1916" s="4"/>
      <c r="J1916" s="4"/>
      <c r="K1916" s="4">
        <v>228</v>
      </c>
      <c r="L1916" s="4">
        <v>7</v>
      </c>
      <c r="M1916" s="4">
        <v>3</v>
      </c>
      <c r="N1916" s="4" t="s">
        <v>3</v>
      </c>
      <c r="O1916" s="4">
        <v>2</v>
      </c>
      <c r="P1916" s="4"/>
      <c r="Q1916" s="4"/>
      <c r="R1916" s="4"/>
      <c r="S1916" s="4"/>
      <c r="T1916" s="4"/>
      <c r="U1916" s="4"/>
      <c r="V1916" s="4"/>
      <c r="W1916" s="4">
        <v>59611.33</v>
      </c>
      <c r="X1916" s="4">
        <v>1</v>
      </c>
      <c r="Y1916" s="4">
        <v>59611.33</v>
      </c>
      <c r="Z1916" s="4"/>
      <c r="AA1916" s="4"/>
      <c r="AB1916" s="4"/>
    </row>
    <row r="1917" spans="1:245" x14ac:dyDescent="0.2">
      <c r="A1917" s="4">
        <v>50</v>
      </c>
      <c r="B1917" s="4">
        <v>0</v>
      </c>
      <c r="C1917" s="4">
        <v>0</v>
      </c>
      <c r="D1917" s="4">
        <v>1</v>
      </c>
      <c r="E1917" s="4">
        <v>216</v>
      </c>
      <c r="F1917" s="4">
        <f>ROUND(Source!AP1908,O1917)</f>
        <v>0</v>
      </c>
      <c r="G1917" s="4" t="s">
        <v>68</v>
      </c>
      <c r="H1917" s="4" t="s">
        <v>69</v>
      </c>
      <c r="I1917" s="4"/>
      <c r="J1917" s="4"/>
      <c r="K1917" s="4">
        <v>216</v>
      </c>
      <c r="L1917" s="4">
        <v>8</v>
      </c>
      <c r="M1917" s="4">
        <v>3</v>
      </c>
      <c r="N1917" s="4" t="s">
        <v>3</v>
      </c>
      <c r="O1917" s="4">
        <v>2</v>
      </c>
      <c r="P1917" s="4"/>
      <c r="Q1917" s="4"/>
      <c r="R1917" s="4"/>
      <c r="S1917" s="4"/>
      <c r="T1917" s="4"/>
      <c r="U1917" s="4"/>
      <c r="V1917" s="4"/>
      <c r="W1917" s="4">
        <v>0</v>
      </c>
      <c r="X1917" s="4">
        <v>1</v>
      </c>
      <c r="Y1917" s="4">
        <v>0</v>
      </c>
      <c r="Z1917" s="4"/>
      <c r="AA1917" s="4"/>
      <c r="AB1917" s="4"/>
    </row>
    <row r="1918" spans="1:245" x14ac:dyDescent="0.2">
      <c r="A1918" s="4">
        <v>50</v>
      </c>
      <c r="B1918" s="4">
        <v>0</v>
      </c>
      <c r="C1918" s="4">
        <v>0</v>
      </c>
      <c r="D1918" s="4">
        <v>1</v>
      </c>
      <c r="E1918" s="4">
        <v>223</v>
      </c>
      <c r="F1918" s="4">
        <f>ROUND(Source!AQ1908,O1918)</f>
        <v>0</v>
      </c>
      <c r="G1918" s="4" t="s">
        <v>70</v>
      </c>
      <c r="H1918" s="4" t="s">
        <v>71</v>
      </c>
      <c r="I1918" s="4"/>
      <c r="J1918" s="4"/>
      <c r="K1918" s="4">
        <v>223</v>
      </c>
      <c r="L1918" s="4">
        <v>9</v>
      </c>
      <c r="M1918" s="4">
        <v>3</v>
      </c>
      <c r="N1918" s="4" t="s">
        <v>3</v>
      </c>
      <c r="O1918" s="4">
        <v>2</v>
      </c>
      <c r="P1918" s="4"/>
      <c r="Q1918" s="4"/>
      <c r="R1918" s="4"/>
      <c r="S1918" s="4"/>
      <c r="T1918" s="4"/>
      <c r="U1918" s="4"/>
      <c r="V1918" s="4"/>
      <c r="W1918" s="4">
        <v>0</v>
      </c>
      <c r="X1918" s="4">
        <v>1</v>
      </c>
      <c r="Y1918" s="4">
        <v>0</v>
      </c>
      <c r="Z1918" s="4"/>
      <c r="AA1918" s="4"/>
      <c r="AB1918" s="4"/>
    </row>
    <row r="1919" spans="1:245" x14ac:dyDescent="0.2">
      <c r="A1919" s="4">
        <v>50</v>
      </c>
      <c r="B1919" s="4">
        <v>0</v>
      </c>
      <c r="C1919" s="4">
        <v>0</v>
      </c>
      <c r="D1919" s="4">
        <v>1</v>
      </c>
      <c r="E1919" s="4">
        <v>229</v>
      </c>
      <c r="F1919" s="4">
        <f>ROUND(Source!AZ1908,O1919)</f>
        <v>0</v>
      </c>
      <c r="G1919" s="4" t="s">
        <v>72</v>
      </c>
      <c r="H1919" s="4" t="s">
        <v>73</v>
      </c>
      <c r="I1919" s="4"/>
      <c r="J1919" s="4"/>
      <c r="K1919" s="4">
        <v>229</v>
      </c>
      <c r="L1919" s="4">
        <v>10</v>
      </c>
      <c r="M1919" s="4">
        <v>3</v>
      </c>
      <c r="N1919" s="4" t="s">
        <v>3</v>
      </c>
      <c r="O1919" s="4">
        <v>2</v>
      </c>
      <c r="P1919" s="4"/>
      <c r="Q1919" s="4"/>
      <c r="R1919" s="4"/>
      <c r="S1919" s="4"/>
      <c r="T1919" s="4"/>
      <c r="U1919" s="4"/>
      <c r="V1919" s="4"/>
      <c r="W1919" s="4">
        <v>0</v>
      </c>
      <c r="X1919" s="4">
        <v>1</v>
      </c>
      <c r="Y1919" s="4">
        <v>0</v>
      </c>
      <c r="Z1919" s="4"/>
      <c r="AA1919" s="4"/>
      <c r="AB1919" s="4"/>
    </row>
    <row r="1920" spans="1:245" x14ac:dyDescent="0.2">
      <c r="A1920" s="4">
        <v>50</v>
      </c>
      <c r="B1920" s="4">
        <v>0</v>
      </c>
      <c r="C1920" s="4">
        <v>0</v>
      </c>
      <c r="D1920" s="4">
        <v>1</v>
      </c>
      <c r="E1920" s="4">
        <v>203</v>
      </c>
      <c r="F1920" s="4">
        <f>ROUND(Source!Q1908,O1920)</f>
        <v>3397.75</v>
      </c>
      <c r="G1920" s="4" t="s">
        <v>74</v>
      </c>
      <c r="H1920" s="4" t="s">
        <v>75</v>
      </c>
      <c r="I1920" s="4"/>
      <c r="J1920" s="4"/>
      <c r="K1920" s="4">
        <v>203</v>
      </c>
      <c r="L1920" s="4">
        <v>11</v>
      </c>
      <c r="M1920" s="4">
        <v>3</v>
      </c>
      <c r="N1920" s="4" t="s">
        <v>3</v>
      </c>
      <c r="O1920" s="4">
        <v>2</v>
      </c>
      <c r="P1920" s="4"/>
      <c r="Q1920" s="4"/>
      <c r="R1920" s="4"/>
      <c r="S1920" s="4"/>
      <c r="T1920" s="4"/>
      <c r="U1920" s="4"/>
      <c r="V1920" s="4"/>
      <c r="W1920" s="4">
        <v>3397.75</v>
      </c>
      <c r="X1920" s="4">
        <v>1</v>
      </c>
      <c r="Y1920" s="4">
        <v>3397.75</v>
      </c>
      <c r="Z1920" s="4"/>
      <c r="AA1920" s="4"/>
      <c r="AB1920" s="4"/>
    </row>
    <row r="1921" spans="1:28" x14ac:dyDescent="0.2">
      <c r="A1921" s="4">
        <v>50</v>
      </c>
      <c r="B1921" s="4">
        <v>0</v>
      </c>
      <c r="C1921" s="4">
        <v>0</v>
      </c>
      <c r="D1921" s="4">
        <v>1</v>
      </c>
      <c r="E1921" s="4">
        <v>231</v>
      </c>
      <c r="F1921" s="4">
        <f>ROUND(Source!BB1908,O1921)</f>
        <v>0</v>
      </c>
      <c r="G1921" s="4" t="s">
        <v>76</v>
      </c>
      <c r="H1921" s="4" t="s">
        <v>77</v>
      </c>
      <c r="I1921" s="4"/>
      <c r="J1921" s="4"/>
      <c r="K1921" s="4">
        <v>231</v>
      </c>
      <c r="L1921" s="4">
        <v>12</v>
      </c>
      <c r="M1921" s="4">
        <v>3</v>
      </c>
      <c r="N1921" s="4" t="s">
        <v>3</v>
      </c>
      <c r="O1921" s="4">
        <v>2</v>
      </c>
      <c r="P1921" s="4"/>
      <c r="Q1921" s="4"/>
      <c r="R1921" s="4"/>
      <c r="S1921" s="4"/>
      <c r="T1921" s="4"/>
      <c r="U1921" s="4"/>
      <c r="V1921" s="4"/>
      <c r="W1921" s="4">
        <v>0</v>
      </c>
      <c r="X1921" s="4">
        <v>1</v>
      </c>
      <c r="Y1921" s="4">
        <v>0</v>
      </c>
      <c r="Z1921" s="4"/>
      <c r="AA1921" s="4"/>
      <c r="AB1921" s="4"/>
    </row>
    <row r="1922" spans="1:28" x14ac:dyDescent="0.2">
      <c r="A1922" s="4">
        <v>50</v>
      </c>
      <c r="B1922" s="4">
        <v>0</v>
      </c>
      <c r="C1922" s="4">
        <v>0</v>
      </c>
      <c r="D1922" s="4">
        <v>1</v>
      </c>
      <c r="E1922" s="4">
        <v>204</v>
      </c>
      <c r="F1922" s="4">
        <f>ROUND(Source!R1908,O1922)</f>
        <v>1959.47</v>
      </c>
      <c r="G1922" s="4" t="s">
        <v>78</v>
      </c>
      <c r="H1922" s="4" t="s">
        <v>79</v>
      </c>
      <c r="I1922" s="4"/>
      <c r="J1922" s="4"/>
      <c r="K1922" s="4">
        <v>204</v>
      </c>
      <c r="L1922" s="4">
        <v>13</v>
      </c>
      <c r="M1922" s="4">
        <v>3</v>
      </c>
      <c r="N1922" s="4" t="s">
        <v>3</v>
      </c>
      <c r="O1922" s="4">
        <v>2</v>
      </c>
      <c r="P1922" s="4"/>
      <c r="Q1922" s="4"/>
      <c r="R1922" s="4"/>
      <c r="S1922" s="4"/>
      <c r="T1922" s="4"/>
      <c r="U1922" s="4"/>
      <c r="V1922" s="4"/>
      <c r="W1922" s="4">
        <v>1959.47</v>
      </c>
      <c r="X1922" s="4">
        <v>1</v>
      </c>
      <c r="Y1922" s="4">
        <v>1959.47</v>
      </c>
      <c r="Z1922" s="4"/>
      <c r="AA1922" s="4"/>
      <c r="AB1922" s="4"/>
    </row>
    <row r="1923" spans="1:28" x14ac:dyDescent="0.2">
      <c r="A1923" s="4">
        <v>50</v>
      </c>
      <c r="B1923" s="4">
        <v>0</v>
      </c>
      <c r="C1923" s="4">
        <v>0</v>
      </c>
      <c r="D1923" s="4">
        <v>1</v>
      </c>
      <c r="E1923" s="4">
        <v>205</v>
      </c>
      <c r="F1923" s="4">
        <f>ROUND(Source!S1908,O1923)</f>
        <v>23235.599999999999</v>
      </c>
      <c r="G1923" s="4" t="s">
        <v>80</v>
      </c>
      <c r="H1923" s="4" t="s">
        <v>81</v>
      </c>
      <c r="I1923" s="4"/>
      <c r="J1923" s="4"/>
      <c r="K1923" s="4">
        <v>205</v>
      </c>
      <c r="L1923" s="4">
        <v>14</v>
      </c>
      <c r="M1923" s="4">
        <v>3</v>
      </c>
      <c r="N1923" s="4" t="s">
        <v>3</v>
      </c>
      <c r="O1923" s="4">
        <v>2</v>
      </c>
      <c r="P1923" s="4"/>
      <c r="Q1923" s="4"/>
      <c r="R1923" s="4"/>
      <c r="S1923" s="4"/>
      <c r="T1923" s="4"/>
      <c r="U1923" s="4"/>
      <c r="V1923" s="4"/>
      <c r="W1923" s="4">
        <v>23235.599999999999</v>
      </c>
      <c r="X1923" s="4">
        <v>1</v>
      </c>
      <c r="Y1923" s="4">
        <v>23235.599999999999</v>
      </c>
      <c r="Z1923" s="4"/>
      <c r="AA1923" s="4"/>
      <c r="AB1923" s="4"/>
    </row>
    <row r="1924" spans="1:28" x14ac:dyDescent="0.2">
      <c r="A1924" s="4">
        <v>50</v>
      </c>
      <c r="B1924" s="4">
        <v>0</v>
      </c>
      <c r="C1924" s="4">
        <v>0</v>
      </c>
      <c r="D1924" s="4">
        <v>1</v>
      </c>
      <c r="E1924" s="4">
        <v>232</v>
      </c>
      <c r="F1924" s="4">
        <f>ROUND(Source!BC1908,O1924)</f>
        <v>0</v>
      </c>
      <c r="G1924" s="4" t="s">
        <v>82</v>
      </c>
      <c r="H1924" s="4" t="s">
        <v>83</v>
      </c>
      <c r="I1924" s="4"/>
      <c r="J1924" s="4"/>
      <c r="K1924" s="4">
        <v>232</v>
      </c>
      <c r="L1924" s="4">
        <v>15</v>
      </c>
      <c r="M1924" s="4">
        <v>3</v>
      </c>
      <c r="N1924" s="4" t="s">
        <v>3</v>
      </c>
      <c r="O1924" s="4">
        <v>2</v>
      </c>
      <c r="P1924" s="4"/>
      <c r="Q1924" s="4"/>
      <c r="R1924" s="4"/>
      <c r="S1924" s="4"/>
      <c r="T1924" s="4"/>
      <c r="U1924" s="4"/>
      <c r="V1924" s="4"/>
      <c r="W1924" s="4">
        <v>0</v>
      </c>
      <c r="X1924" s="4">
        <v>1</v>
      </c>
      <c r="Y1924" s="4">
        <v>0</v>
      </c>
      <c r="Z1924" s="4"/>
      <c r="AA1924" s="4"/>
      <c r="AB1924" s="4"/>
    </row>
    <row r="1925" spans="1:28" x14ac:dyDescent="0.2">
      <c r="A1925" s="4">
        <v>50</v>
      </c>
      <c r="B1925" s="4">
        <v>0</v>
      </c>
      <c r="C1925" s="4">
        <v>0</v>
      </c>
      <c r="D1925" s="4">
        <v>1</v>
      </c>
      <c r="E1925" s="4">
        <v>214</v>
      </c>
      <c r="F1925" s="4">
        <f>ROUND(Source!AS1908,O1925)</f>
        <v>118350.55</v>
      </c>
      <c r="G1925" s="4" t="s">
        <v>84</v>
      </c>
      <c r="H1925" s="4" t="s">
        <v>85</v>
      </c>
      <c r="I1925" s="4"/>
      <c r="J1925" s="4"/>
      <c r="K1925" s="4">
        <v>214</v>
      </c>
      <c r="L1925" s="4">
        <v>16</v>
      </c>
      <c r="M1925" s="4">
        <v>3</v>
      </c>
      <c r="N1925" s="4" t="s">
        <v>3</v>
      </c>
      <c r="O1925" s="4">
        <v>2</v>
      </c>
      <c r="P1925" s="4"/>
      <c r="Q1925" s="4"/>
      <c r="R1925" s="4"/>
      <c r="S1925" s="4"/>
      <c r="T1925" s="4"/>
      <c r="U1925" s="4"/>
      <c r="V1925" s="4"/>
      <c r="W1925" s="4">
        <v>118350.55</v>
      </c>
      <c r="X1925" s="4">
        <v>1</v>
      </c>
      <c r="Y1925" s="4">
        <v>118350.55</v>
      </c>
      <c r="Z1925" s="4"/>
      <c r="AA1925" s="4"/>
      <c r="AB1925" s="4"/>
    </row>
    <row r="1926" spans="1:28" x14ac:dyDescent="0.2">
      <c r="A1926" s="4">
        <v>50</v>
      </c>
      <c r="B1926" s="4">
        <v>0</v>
      </c>
      <c r="C1926" s="4">
        <v>0</v>
      </c>
      <c r="D1926" s="4">
        <v>1</v>
      </c>
      <c r="E1926" s="4">
        <v>215</v>
      </c>
      <c r="F1926" s="4">
        <f>ROUND(Source!AT1908,O1926)</f>
        <v>0</v>
      </c>
      <c r="G1926" s="4" t="s">
        <v>86</v>
      </c>
      <c r="H1926" s="4" t="s">
        <v>87</v>
      </c>
      <c r="I1926" s="4"/>
      <c r="J1926" s="4"/>
      <c r="K1926" s="4">
        <v>215</v>
      </c>
      <c r="L1926" s="4">
        <v>17</v>
      </c>
      <c r="M1926" s="4">
        <v>3</v>
      </c>
      <c r="N1926" s="4" t="s">
        <v>3</v>
      </c>
      <c r="O1926" s="4">
        <v>2</v>
      </c>
      <c r="P1926" s="4"/>
      <c r="Q1926" s="4"/>
      <c r="R1926" s="4"/>
      <c r="S1926" s="4"/>
      <c r="T1926" s="4"/>
      <c r="U1926" s="4"/>
      <c r="V1926" s="4"/>
      <c r="W1926" s="4">
        <v>0</v>
      </c>
      <c r="X1926" s="4">
        <v>1</v>
      </c>
      <c r="Y1926" s="4">
        <v>0</v>
      </c>
      <c r="Z1926" s="4"/>
      <c r="AA1926" s="4"/>
      <c r="AB1926" s="4"/>
    </row>
    <row r="1927" spans="1:28" x14ac:dyDescent="0.2">
      <c r="A1927" s="4">
        <v>50</v>
      </c>
      <c r="B1927" s="4">
        <v>0</v>
      </c>
      <c r="C1927" s="4">
        <v>0</v>
      </c>
      <c r="D1927" s="4">
        <v>1</v>
      </c>
      <c r="E1927" s="4">
        <v>217</v>
      </c>
      <c r="F1927" s="4">
        <f>ROUND(Source!AU1908,O1927)</f>
        <v>0</v>
      </c>
      <c r="G1927" s="4" t="s">
        <v>88</v>
      </c>
      <c r="H1927" s="4" t="s">
        <v>89</v>
      </c>
      <c r="I1927" s="4"/>
      <c r="J1927" s="4"/>
      <c r="K1927" s="4">
        <v>217</v>
      </c>
      <c r="L1927" s="4">
        <v>18</v>
      </c>
      <c r="M1927" s="4">
        <v>3</v>
      </c>
      <c r="N1927" s="4" t="s">
        <v>3</v>
      </c>
      <c r="O1927" s="4">
        <v>2</v>
      </c>
      <c r="P1927" s="4"/>
      <c r="Q1927" s="4"/>
      <c r="R1927" s="4"/>
      <c r="S1927" s="4"/>
      <c r="T1927" s="4"/>
      <c r="U1927" s="4"/>
      <c r="V1927" s="4"/>
      <c r="W1927" s="4">
        <v>0</v>
      </c>
      <c r="X1927" s="4">
        <v>1</v>
      </c>
      <c r="Y1927" s="4">
        <v>0</v>
      </c>
      <c r="Z1927" s="4"/>
      <c r="AA1927" s="4"/>
      <c r="AB1927" s="4"/>
    </row>
    <row r="1928" spans="1:28" x14ac:dyDescent="0.2">
      <c r="A1928" s="4">
        <v>50</v>
      </c>
      <c r="B1928" s="4">
        <v>0</v>
      </c>
      <c r="C1928" s="4">
        <v>0</v>
      </c>
      <c r="D1928" s="4">
        <v>1</v>
      </c>
      <c r="E1928" s="4">
        <v>230</v>
      </c>
      <c r="F1928" s="4">
        <f>ROUND(Source!BA1908,O1928)</f>
        <v>0</v>
      </c>
      <c r="G1928" s="4" t="s">
        <v>90</v>
      </c>
      <c r="H1928" s="4" t="s">
        <v>91</v>
      </c>
      <c r="I1928" s="4"/>
      <c r="J1928" s="4"/>
      <c r="K1928" s="4">
        <v>230</v>
      </c>
      <c r="L1928" s="4">
        <v>19</v>
      </c>
      <c r="M1928" s="4">
        <v>3</v>
      </c>
      <c r="N1928" s="4" t="s">
        <v>3</v>
      </c>
      <c r="O1928" s="4">
        <v>2</v>
      </c>
      <c r="P1928" s="4"/>
      <c r="Q1928" s="4"/>
      <c r="R1928" s="4"/>
      <c r="S1928" s="4"/>
      <c r="T1928" s="4"/>
      <c r="U1928" s="4"/>
      <c r="V1928" s="4"/>
      <c r="W1928" s="4">
        <v>0</v>
      </c>
      <c r="X1928" s="4">
        <v>1</v>
      </c>
      <c r="Y1928" s="4">
        <v>0</v>
      </c>
      <c r="Z1928" s="4"/>
      <c r="AA1928" s="4"/>
      <c r="AB1928" s="4"/>
    </row>
    <row r="1929" spans="1:28" x14ac:dyDescent="0.2">
      <c r="A1929" s="4">
        <v>50</v>
      </c>
      <c r="B1929" s="4">
        <v>0</v>
      </c>
      <c r="C1929" s="4">
        <v>0</v>
      </c>
      <c r="D1929" s="4">
        <v>1</v>
      </c>
      <c r="E1929" s="4">
        <v>206</v>
      </c>
      <c r="F1929" s="4">
        <f>ROUND(Source!T1908,O1929)</f>
        <v>0</v>
      </c>
      <c r="G1929" s="4" t="s">
        <v>92</v>
      </c>
      <c r="H1929" s="4" t="s">
        <v>93</v>
      </c>
      <c r="I1929" s="4"/>
      <c r="J1929" s="4"/>
      <c r="K1929" s="4">
        <v>206</v>
      </c>
      <c r="L1929" s="4">
        <v>20</v>
      </c>
      <c r="M1929" s="4">
        <v>3</v>
      </c>
      <c r="N1929" s="4" t="s">
        <v>3</v>
      </c>
      <c r="O1929" s="4">
        <v>2</v>
      </c>
      <c r="P1929" s="4"/>
      <c r="Q1929" s="4"/>
      <c r="R1929" s="4"/>
      <c r="S1929" s="4"/>
      <c r="T1929" s="4"/>
      <c r="U1929" s="4"/>
      <c r="V1929" s="4"/>
      <c r="W1929" s="4">
        <v>0</v>
      </c>
      <c r="X1929" s="4">
        <v>1</v>
      </c>
      <c r="Y1929" s="4">
        <v>0</v>
      </c>
      <c r="Z1929" s="4"/>
      <c r="AA1929" s="4"/>
      <c r="AB1929" s="4"/>
    </row>
    <row r="1930" spans="1:28" x14ac:dyDescent="0.2">
      <c r="A1930" s="4">
        <v>50</v>
      </c>
      <c r="B1930" s="4">
        <v>0</v>
      </c>
      <c r="C1930" s="4">
        <v>0</v>
      </c>
      <c r="D1930" s="4">
        <v>1</v>
      </c>
      <c r="E1930" s="4">
        <v>207</v>
      </c>
      <c r="F1930" s="4">
        <f>Source!U1908</f>
        <v>70.634853000000007</v>
      </c>
      <c r="G1930" s="4" t="s">
        <v>94</v>
      </c>
      <c r="H1930" s="4" t="s">
        <v>95</v>
      </c>
      <c r="I1930" s="4"/>
      <c r="J1930" s="4"/>
      <c r="K1930" s="4">
        <v>207</v>
      </c>
      <c r="L1930" s="4">
        <v>21</v>
      </c>
      <c r="M1930" s="4">
        <v>3</v>
      </c>
      <c r="N1930" s="4" t="s">
        <v>3</v>
      </c>
      <c r="O1930" s="4">
        <v>-1</v>
      </c>
      <c r="P1930" s="4"/>
      <c r="Q1930" s="4"/>
      <c r="R1930" s="4"/>
      <c r="S1930" s="4"/>
      <c r="T1930" s="4"/>
      <c r="U1930" s="4"/>
      <c r="V1930" s="4"/>
      <c r="W1930" s="4">
        <v>70.634852999999993</v>
      </c>
      <c r="X1930" s="4">
        <v>1</v>
      </c>
      <c r="Y1930" s="4">
        <v>70.634852999999993</v>
      </c>
      <c r="Z1930" s="4"/>
      <c r="AA1930" s="4"/>
      <c r="AB1930" s="4"/>
    </row>
    <row r="1931" spans="1:28" x14ac:dyDescent="0.2">
      <c r="A1931" s="4">
        <v>50</v>
      </c>
      <c r="B1931" s="4">
        <v>0</v>
      </c>
      <c r="C1931" s="4">
        <v>0</v>
      </c>
      <c r="D1931" s="4">
        <v>1</v>
      </c>
      <c r="E1931" s="4">
        <v>208</v>
      </c>
      <c r="F1931" s="4">
        <f>Source!V1908</f>
        <v>0</v>
      </c>
      <c r="G1931" s="4" t="s">
        <v>96</v>
      </c>
      <c r="H1931" s="4" t="s">
        <v>97</v>
      </c>
      <c r="I1931" s="4"/>
      <c r="J1931" s="4"/>
      <c r="K1931" s="4">
        <v>208</v>
      </c>
      <c r="L1931" s="4">
        <v>22</v>
      </c>
      <c r="M1931" s="4">
        <v>3</v>
      </c>
      <c r="N1931" s="4" t="s">
        <v>3</v>
      </c>
      <c r="O1931" s="4">
        <v>-1</v>
      </c>
      <c r="P1931" s="4"/>
      <c r="Q1931" s="4"/>
      <c r="R1931" s="4"/>
      <c r="S1931" s="4"/>
      <c r="T1931" s="4"/>
      <c r="U1931" s="4"/>
      <c r="V1931" s="4"/>
      <c r="W1931" s="4">
        <v>0</v>
      </c>
      <c r="X1931" s="4">
        <v>1</v>
      </c>
      <c r="Y1931" s="4">
        <v>0</v>
      </c>
      <c r="Z1931" s="4"/>
      <c r="AA1931" s="4"/>
      <c r="AB1931" s="4"/>
    </row>
    <row r="1932" spans="1:28" x14ac:dyDescent="0.2">
      <c r="A1932" s="4">
        <v>50</v>
      </c>
      <c r="B1932" s="4">
        <v>0</v>
      </c>
      <c r="C1932" s="4">
        <v>0</v>
      </c>
      <c r="D1932" s="4">
        <v>1</v>
      </c>
      <c r="E1932" s="4">
        <v>209</v>
      </c>
      <c r="F1932" s="4">
        <f>ROUND(Source!W1908,O1932)</f>
        <v>0</v>
      </c>
      <c r="G1932" s="4" t="s">
        <v>98</v>
      </c>
      <c r="H1932" s="4" t="s">
        <v>99</v>
      </c>
      <c r="I1932" s="4"/>
      <c r="J1932" s="4"/>
      <c r="K1932" s="4">
        <v>209</v>
      </c>
      <c r="L1932" s="4">
        <v>23</v>
      </c>
      <c r="M1932" s="4">
        <v>3</v>
      </c>
      <c r="N1932" s="4" t="s">
        <v>3</v>
      </c>
      <c r="O1932" s="4">
        <v>2</v>
      </c>
      <c r="P1932" s="4"/>
      <c r="Q1932" s="4"/>
      <c r="R1932" s="4"/>
      <c r="S1932" s="4"/>
      <c r="T1932" s="4"/>
      <c r="U1932" s="4"/>
      <c r="V1932" s="4"/>
      <c r="W1932" s="4">
        <v>0</v>
      </c>
      <c r="X1932" s="4">
        <v>1</v>
      </c>
      <c r="Y1932" s="4">
        <v>0</v>
      </c>
      <c r="Z1932" s="4"/>
      <c r="AA1932" s="4"/>
      <c r="AB1932" s="4"/>
    </row>
    <row r="1933" spans="1:28" x14ac:dyDescent="0.2">
      <c r="A1933" s="4">
        <v>50</v>
      </c>
      <c r="B1933" s="4">
        <v>0</v>
      </c>
      <c r="C1933" s="4">
        <v>0</v>
      </c>
      <c r="D1933" s="4">
        <v>1</v>
      </c>
      <c r="E1933" s="4">
        <v>233</v>
      </c>
      <c r="F1933" s="4">
        <f>ROUND(Source!BD1908,O1933)</f>
        <v>0</v>
      </c>
      <c r="G1933" s="4" t="s">
        <v>100</v>
      </c>
      <c r="H1933" s="4" t="s">
        <v>101</v>
      </c>
      <c r="I1933" s="4"/>
      <c r="J1933" s="4"/>
      <c r="K1933" s="4">
        <v>233</v>
      </c>
      <c r="L1933" s="4">
        <v>24</v>
      </c>
      <c r="M1933" s="4">
        <v>3</v>
      </c>
      <c r="N1933" s="4" t="s">
        <v>3</v>
      </c>
      <c r="O1933" s="4">
        <v>2</v>
      </c>
      <c r="P1933" s="4"/>
      <c r="Q1933" s="4"/>
      <c r="R1933" s="4"/>
      <c r="S1933" s="4"/>
      <c r="T1933" s="4"/>
      <c r="U1933" s="4"/>
      <c r="V1933" s="4"/>
      <c r="W1933" s="4">
        <v>0</v>
      </c>
      <c r="X1933" s="4">
        <v>1</v>
      </c>
      <c r="Y1933" s="4">
        <v>0</v>
      </c>
      <c r="Z1933" s="4"/>
      <c r="AA1933" s="4"/>
      <c r="AB1933" s="4"/>
    </row>
    <row r="1934" spans="1:28" x14ac:dyDescent="0.2">
      <c r="A1934" s="4">
        <v>50</v>
      </c>
      <c r="B1934" s="4">
        <v>0</v>
      </c>
      <c r="C1934" s="4">
        <v>0</v>
      </c>
      <c r="D1934" s="4">
        <v>1</v>
      </c>
      <c r="E1934" s="4">
        <v>210</v>
      </c>
      <c r="F1934" s="4">
        <f>ROUND(Source!X1908,O1934)</f>
        <v>19444.13</v>
      </c>
      <c r="G1934" s="4" t="s">
        <v>102</v>
      </c>
      <c r="H1934" s="4" t="s">
        <v>103</v>
      </c>
      <c r="I1934" s="4"/>
      <c r="J1934" s="4"/>
      <c r="K1934" s="4">
        <v>210</v>
      </c>
      <c r="L1934" s="4">
        <v>25</v>
      </c>
      <c r="M1934" s="4">
        <v>3</v>
      </c>
      <c r="N1934" s="4" t="s">
        <v>3</v>
      </c>
      <c r="O1934" s="4">
        <v>2</v>
      </c>
      <c r="P1934" s="4"/>
      <c r="Q1934" s="4"/>
      <c r="R1934" s="4"/>
      <c r="S1934" s="4"/>
      <c r="T1934" s="4"/>
      <c r="U1934" s="4"/>
      <c r="V1934" s="4"/>
      <c r="W1934" s="4">
        <v>19444.13</v>
      </c>
      <c r="X1934" s="4">
        <v>1</v>
      </c>
      <c r="Y1934" s="4">
        <v>19444.13</v>
      </c>
      <c r="Z1934" s="4"/>
      <c r="AA1934" s="4"/>
      <c r="AB1934" s="4"/>
    </row>
    <row r="1935" spans="1:28" x14ac:dyDescent="0.2">
      <c r="A1935" s="4">
        <v>50</v>
      </c>
      <c r="B1935" s="4">
        <v>0</v>
      </c>
      <c r="C1935" s="4">
        <v>0</v>
      </c>
      <c r="D1935" s="4">
        <v>1</v>
      </c>
      <c r="E1935" s="4">
        <v>211</v>
      </c>
      <c r="F1935" s="4">
        <f>ROUND(Source!Y1908,O1935)</f>
        <v>9526.59</v>
      </c>
      <c r="G1935" s="4" t="s">
        <v>104</v>
      </c>
      <c r="H1935" s="4" t="s">
        <v>105</v>
      </c>
      <c r="I1935" s="4"/>
      <c r="J1935" s="4"/>
      <c r="K1935" s="4">
        <v>211</v>
      </c>
      <c r="L1935" s="4">
        <v>26</v>
      </c>
      <c r="M1935" s="4">
        <v>3</v>
      </c>
      <c r="N1935" s="4" t="s">
        <v>3</v>
      </c>
      <c r="O1935" s="4">
        <v>2</v>
      </c>
      <c r="P1935" s="4"/>
      <c r="Q1935" s="4"/>
      <c r="R1935" s="4"/>
      <c r="S1935" s="4"/>
      <c r="T1935" s="4"/>
      <c r="U1935" s="4"/>
      <c r="V1935" s="4"/>
      <c r="W1935" s="4">
        <v>9526.59</v>
      </c>
      <c r="X1935" s="4">
        <v>1</v>
      </c>
      <c r="Y1935" s="4">
        <v>9526.59</v>
      </c>
      <c r="Z1935" s="4"/>
      <c r="AA1935" s="4"/>
      <c r="AB1935" s="4"/>
    </row>
    <row r="1936" spans="1:28" x14ac:dyDescent="0.2">
      <c r="A1936" s="4">
        <v>50</v>
      </c>
      <c r="B1936" s="4">
        <v>0</v>
      </c>
      <c r="C1936" s="4">
        <v>0</v>
      </c>
      <c r="D1936" s="4">
        <v>1</v>
      </c>
      <c r="E1936" s="4">
        <v>224</v>
      </c>
      <c r="F1936" s="4">
        <f>ROUND(Source!AR1908,O1936)</f>
        <v>118350.55</v>
      </c>
      <c r="G1936" s="4" t="s">
        <v>106</v>
      </c>
      <c r="H1936" s="4" t="s">
        <v>107</v>
      </c>
      <c r="I1936" s="4"/>
      <c r="J1936" s="4"/>
      <c r="K1936" s="4">
        <v>224</v>
      </c>
      <c r="L1936" s="4">
        <v>27</v>
      </c>
      <c r="M1936" s="4">
        <v>3</v>
      </c>
      <c r="N1936" s="4" t="s">
        <v>3</v>
      </c>
      <c r="O1936" s="4">
        <v>2</v>
      </c>
      <c r="P1936" s="4"/>
      <c r="Q1936" s="4"/>
      <c r="R1936" s="4"/>
      <c r="S1936" s="4"/>
      <c r="T1936" s="4"/>
      <c r="U1936" s="4"/>
      <c r="V1936" s="4"/>
      <c r="W1936" s="4">
        <v>118350.55</v>
      </c>
      <c r="X1936" s="4">
        <v>1</v>
      </c>
      <c r="Y1936" s="4">
        <v>118350.55</v>
      </c>
      <c r="Z1936" s="4"/>
      <c r="AA1936" s="4"/>
      <c r="AB1936" s="4"/>
    </row>
    <row r="1938" spans="1:206" x14ac:dyDescent="0.2">
      <c r="A1938" s="2">
        <v>51</v>
      </c>
      <c r="B1938" s="2">
        <f>B1828</f>
        <v>1</v>
      </c>
      <c r="C1938" s="2">
        <f>A1828</f>
        <v>4</v>
      </c>
      <c r="D1938" s="2">
        <f>ROW(A1828)</f>
        <v>1828</v>
      </c>
      <c r="E1938" s="2"/>
      <c r="F1938" s="2" t="str">
        <f>IF(F1828&lt;&gt;"",F1828,"")</f>
        <v>Новый раздел</v>
      </c>
      <c r="G1938" s="2" t="str">
        <f>IF(G1828&lt;&gt;"",G1828,"")</f>
        <v>Монтажные (кровельные) работы</v>
      </c>
      <c r="H1938" s="2">
        <v>0</v>
      </c>
      <c r="I1938" s="2"/>
      <c r="J1938" s="2"/>
      <c r="K1938" s="2"/>
      <c r="L1938" s="2"/>
      <c r="M1938" s="2"/>
      <c r="N1938" s="2"/>
      <c r="O1938" s="2">
        <f t="shared" ref="O1938:T1938" si="1749">ROUND(O1859+O1908+AB1938,2)</f>
        <v>646037.53</v>
      </c>
      <c r="P1938" s="2">
        <f t="shared" si="1749"/>
        <v>449596.54</v>
      </c>
      <c r="Q1938" s="2">
        <f t="shared" si="1749"/>
        <v>25400.01</v>
      </c>
      <c r="R1938" s="2">
        <f t="shared" si="1749"/>
        <v>14636.17</v>
      </c>
      <c r="S1938" s="2">
        <f t="shared" si="1749"/>
        <v>171040.98</v>
      </c>
      <c r="T1938" s="2">
        <f t="shared" si="1749"/>
        <v>0</v>
      </c>
      <c r="U1938" s="2">
        <f>U1859+U1908+AH1938</f>
        <v>520.37559299999998</v>
      </c>
      <c r="V1938" s="2">
        <f>V1859+V1908+AI1938</f>
        <v>0</v>
      </c>
      <c r="W1938" s="2">
        <f>ROUND(W1859+W1908+AJ1938,2)</f>
        <v>0</v>
      </c>
      <c r="X1938" s="2">
        <f>ROUND(X1859+X1908+AK1938,2)</f>
        <v>142208.66</v>
      </c>
      <c r="Y1938" s="2">
        <f>ROUND(Y1859+Y1908+AL1938,2)</f>
        <v>70126.789999999994</v>
      </c>
      <c r="Z1938" s="2"/>
      <c r="AA1938" s="2"/>
      <c r="AB1938" s="2">
        <f>ROUND(SUMIF(AA1832:AA1845,"=55282325",O1832:O1845),2)</f>
        <v>559618.41</v>
      </c>
      <c r="AC1938" s="2">
        <f>ROUND(SUMIF(AA1832:AA1845,"=55282325",P1832:P1845),2)</f>
        <v>389985.21</v>
      </c>
      <c r="AD1938" s="2">
        <f>ROUND(SUMIF(AA1832:AA1845,"=55282325",Q1832:Q1845),2)</f>
        <v>22002.26</v>
      </c>
      <c r="AE1938" s="2">
        <f>ROUND(SUMIF(AA1832:AA1845,"=55282325",R1832:R1845),2)</f>
        <v>12676.7</v>
      </c>
      <c r="AF1938" s="2">
        <f>ROUND(SUMIF(AA1832:AA1845,"=55282325",S1832:S1845),2)</f>
        <v>147630.94</v>
      </c>
      <c r="AG1938" s="2">
        <f>ROUND(SUMIF(AA1832:AA1845,"=55282325",T1832:T1845),2)</f>
        <v>0</v>
      </c>
      <c r="AH1938" s="2">
        <f>SUMIF(AA1832:AA1845,"=55282325",U1832:U1845)</f>
        <v>449.10464699999994</v>
      </c>
      <c r="AI1938" s="2">
        <f>SUMIF(AA1832:AA1845,"=55282325",V1832:V1845)</f>
        <v>0</v>
      </c>
      <c r="AJ1938" s="2">
        <f>ROUND(SUMIF(AA1832:AA1845,"=55282325",W1832:W1845),2)</f>
        <v>0</v>
      </c>
      <c r="AK1938" s="2">
        <f>ROUND(SUMIF(AA1832:AA1845,"=55282325",X1832:X1845),2)</f>
        <v>122635.04</v>
      </c>
      <c r="AL1938" s="2">
        <f>ROUND(SUMIF(AA1832:AA1845,"=55282325",Y1832:Y1845),2)</f>
        <v>60528.68</v>
      </c>
      <c r="AM1938" s="2"/>
      <c r="AN1938" s="2"/>
      <c r="AO1938" s="2">
        <f t="shared" ref="AO1938:BD1938" si="1750">ROUND(AO1859+AO1908+BX1938,2)</f>
        <v>0</v>
      </c>
      <c r="AP1938" s="2">
        <f t="shared" si="1750"/>
        <v>0</v>
      </c>
      <c r="AQ1938" s="2">
        <f t="shared" si="1750"/>
        <v>0</v>
      </c>
      <c r="AR1938" s="2">
        <f t="shared" si="1750"/>
        <v>881790.85</v>
      </c>
      <c r="AS1938" s="2">
        <f t="shared" si="1750"/>
        <v>881790.85</v>
      </c>
      <c r="AT1938" s="2">
        <f t="shared" si="1750"/>
        <v>0</v>
      </c>
      <c r="AU1938" s="2">
        <f t="shared" si="1750"/>
        <v>0</v>
      </c>
      <c r="AV1938" s="2">
        <f t="shared" si="1750"/>
        <v>449596.54</v>
      </c>
      <c r="AW1938" s="2">
        <f t="shared" si="1750"/>
        <v>449596.54</v>
      </c>
      <c r="AX1938" s="2">
        <f t="shared" si="1750"/>
        <v>0</v>
      </c>
      <c r="AY1938" s="2">
        <f t="shared" si="1750"/>
        <v>449596.54</v>
      </c>
      <c r="AZ1938" s="2">
        <f t="shared" si="1750"/>
        <v>0</v>
      </c>
      <c r="BA1938" s="2">
        <f t="shared" si="1750"/>
        <v>0</v>
      </c>
      <c r="BB1938" s="2">
        <f t="shared" si="1750"/>
        <v>0</v>
      </c>
      <c r="BC1938" s="2">
        <f t="shared" si="1750"/>
        <v>0</v>
      </c>
      <c r="BD1938" s="2">
        <f t="shared" si="1750"/>
        <v>0</v>
      </c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>
        <f>ROUND(SUMIF(AA1832:AA1845,"=55282325",FQ1832:FQ1845),2)</f>
        <v>0</v>
      </c>
      <c r="BY1938" s="2">
        <f>ROUND(SUMIF(AA1832:AA1845,"=55282325",FR1832:FR1845),2)</f>
        <v>0</v>
      </c>
      <c r="BZ1938" s="2">
        <f>ROUND(SUMIF(AA1832:AA1845,"=55282325",GL1832:GL1845),2)</f>
        <v>0</v>
      </c>
      <c r="CA1938" s="2">
        <f>ROUND(SUMIF(AA1832:AA1845,"=55282325",GM1832:GM1845),2)</f>
        <v>763064.85</v>
      </c>
      <c r="CB1938" s="2">
        <f>ROUND(SUMIF(AA1832:AA1845,"=55282325",GN1832:GN1845),2)</f>
        <v>763064.85</v>
      </c>
      <c r="CC1938" s="2">
        <f>ROUND(SUMIF(AA1832:AA1845,"=55282325",GO1832:GO1845),2)</f>
        <v>0</v>
      </c>
      <c r="CD1938" s="2">
        <f>ROUND(SUMIF(AA1832:AA1845,"=55282325",GP1832:GP1845),2)</f>
        <v>0</v>
      </c>
      <c r="CE1938" s="2">
        <f>AC1938-BX1938</f>
        <v>389985.21</v>
      </c>
      <c r="CF1938" s="2">
        <f>AC1938-BY1938</f>
        <v>389985.21</v>
      </c>
      <c r="CG1938" s="2">
        <f>BX1938-BZ1938</f>
        <v>0</v>
      </c>
      <c r="CH1938" s="2">
        <f>AC1938-BX1938-BY1938+BZ1938</f>
        <v>389985.21</v>
      </c>
      <c r="CI1938" s="2">
        <f>BY1938-BZ1938</f>
        <v>0</v>
      </c>
      <c r="CJ1938" s="2">
        <f>ROUND(SUMIF(AA1832:AA1845,"=55282325",GX1832:GX1845),2)</f>
        <v>0</v>
      </c>
      <c r="CK1938" s="2">
        <f>ROUND(SUMIF(AA1832:AA1845,"=55282325",GY1832:GY1845),2)</f>
        <v>0</v>
      </c>
      <c r="CL1938" s="2">
        <f>ROUND(SUMIF(AA1832:AA1845,"=55282325",GZ1832:GZ1845),2)</f>
        <v>0</v>
      </c>
      <c r="CM1938" s="2">
        <f>ROUND(SUMIF(AA1832:AA1845,"=55282325",HD1832:HD1845),2)</f>
        <v>0</v>
      </c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>
        <v>0</v>
      </c>
    </row>
    <row r="1940" spans="1:206" x14ac:dyDescent="0.2">
      <c r="A1940" s="4">
        <v>50</v>
      </c>
      <c r="B1940" s="4">
        <v>0</v>
      </c>
      <c r="C1940" s="4">
        <v>0</v>
      </c>
      <c r="D1940" s="4">
        <v>1</v>
      </c>
      <c r="E1940" s="4">
        <v>201</v>
      </c>
      <c r="F1940" s="4">
        <f>ROUND(Source!O1938,O1940)</f>
        <v>646037.53</v>
      </c>
      <c r="G1940" s="4" t="s">
        <v>54</v>
      </c>
      <c r="H1940" s="4" t="s">
        <v>55</v>
      </c>
      <c r="I1940" s="4"/>
      <c r="J1940" s="4"/>
      <c r="K1940" s="4">
        <v>201</v>
      </c>
      <c r="L1940" s="4">
        <v>1</v>
      </c>
      <c r="M1940" s="4">
        <v>3</v>
      </c>
      <c r="N1940" s="4" t="s">
        <v>3</v>
      </c>
      <c r="O1940" s="4">
        <v>2</v>
      </c>
      <c r="P1940" s="4"/>
      <c r="Q1940" s="4"/>
      <c r="R1940" s="4"/>
      <c r="S1940" s="4"/>
      <c r="T1940" s="4"/>
      <c r="U1940" s="4"/>
      <c r="V1940" s="4"/>
      <c r="W1940" s="4">
        <v>646037.53</v>
      </c>
      <c r="X1940" s="4">
        <v>1</v>
      </c>
      <c r="Y1940" s="4">
        <v>646037.53</v>
      </c>
      <c r="Z1940" s="4"/>
      <c r="AA1940" s="4"/>
      <c r="AB1940" s="4"/>
    </row>
    <row r="1941" spans="1:206" x14ac:dyDescent="0.2">
      <c r="A1941" s="4">
        <v>50</v>
      </c>
      <c r="B1941" s="4">
        <v>0</v>
      </c>
      <c r="C1941" s="4">
        <v>0</v>
      </c>
      <c r="D1941" s="4">
        <v>1</v>
      </c>
      <c r="E1941" s="4">
        <v>202</v>
      </c>
      <c r="F1941" s="4">
        <f>ROUND(Source!P1938,O1941)</f>
        <v>449596.54</v>
      </c>
      <c r="G1941" s="4" t="s">
        <v>56</v>
      </c>
      <c r="H1941" s="4" t="s">
        <v>57</v>
      </c>
      <c r="I1941" s="4"/>
      <c r="J1941" s="4"/>
      <c r="K1941" s="4">
        <v>202</v>
      </c>
      <c r="L1941" s="4">
        <v>2</v>
      </c>
      <c r="M1941" s="4">
        <v>3</v>
      </c>
      <c r="N1941" s="4" t="s">
        <v>3</v>
      </c>
      <c r="O1941" s="4">
        <v>2</v>
      </c>
      <c r="P1941" s="4"/>
      <c r="Q1941" s="4"/>
      <c r="R1941" s="4"/>
      <c r="S1941" s="4"/>
      <c r="T1941" s="4"/>
      <c r="U1941" s="4"/>
      <c r="V1941" s="4"/>
      <c r="W1941" s="4">
        <v>449596.54</v>
      </c>
      <c r="X1941" s="4">
        <v>1</v>
      </c>
      <c r="Y1941" s="4">
        <v>449596.54</v>
      </c>
      <c r="Z1941" s="4"/>
      <c r="AA1941" s="4"/>
      <c r="AB1941" s="4"/>
    </row>
    <row r="1942" spans="1:206" x14ac:dyDescent="0.2">
      <c r="A1942" s="4">
        <v>50</v>
      </c>
      <c r="B1942" s="4">
        <v>0</v>
      </c>
      <c r="C1942" s="4">
        <v>0</v>
      </c>
      <c r="D1942" s="4">
        <v>1</v>
      </c>
      <c r="E1942" s="4">
        <v>222</v>
      </c>
      <c r="F1942" s="4">
        <f>ROUND(Source!AO1938,O1942)</f>
        <v>0</v>
      </c>
      <c r="G1942" s="4" t="s">
        <v>58</v>
      </c>
      <c r="H1942" s="4" t="s">
        <v>59</v>
      </c>
      <c r="I1942" s="4"/>
      <c r="J1942" s="4"/>
      <c r="K1942" s="4">
        <v>222</v>
      </c>
      <c r="L1942" s="4">
        <v>3</v>
      </c>
      <c r="M1942" s="4">
        <v>3</v>
      </c>
      <c r="N1942" s="4" t="s">
        <v>3</v>
      </c>
      <c r="O1942" s="4">
        <v>2</v>
      </c>
      <c r="P1942" s="4"/>
      <c r="Q1942" s="4"/>
      <c r="R1942" s="4"/>
      <c r="S1942" s="4"/>
      <c r="T1942" s="4"/>
      <c r="U1942" s="4"/>
      <c r="V1942" s="4"/>
      <c r="W1942" s="4">
        <v>0</v>
      </c>
      <c r="X1942" s="4">
        <v>1</v>
      </c>
      <c r="Y1942" s="4">
        <v>0</v>
      </c>
      <c r="Z1942" s="4"/>
      <c r="AA1942" s="4"/>
      <c r="AB1942" s="4"/>
    </row>
    <row r="1943" spans="1:206" x14ac:dyDescent="0.2">
      <c r="A1943" s="4">
        <v>50</v>
      </c>
      <c r="B1943" s="4">
        <v>0</v>
      </c>
      <c r="C1943" s="4">
        <v>0</v>
      </c>
      <c r="D1943" s="4">
        <v>1</v>
      </c>
      <c r="E1943" s="4">
        <v>225</v>
      </c>
      <c r="F1943" s="4">
        <f>ROUND(Source!AV1938,O1943)</f>
        <v>449596.54</v>
      </c>
      <c r="G1943" s="4" t="s">
        <v>60</v>
      </c>
      <c r="H1943" s="4" t="s">
        <v>61</v>
      </c>
      <c r="I1943" s="4"/>
      <c r="J1943" s="4"/>
      <c r="K1943" s="4">
        <v>225</v>
      </c>
      <c r="L1943" s="4">
        <v>4</v>
      </c>
      <c r="M1943" s="4">
        <v>3</v>
      </c>
      <c r="N1943" s="4" t="s">
        <v>3</v>
      </c>
      <c r="O1943" s="4">
        <v>2</v>
      </c>
      <c r="P1943" s="4"/>
      <c r="Q1943" s="4"/>
      <c r="R1943" s="4"/>
      <c r="S1943" s="4"/>
      <c r="T1943" s="4"/>
      <c r="U1943" s="4"/>
      <c r="V1943" s="4"/>
      <c r="W1943" s="4">
        <v>449596.54</v>
      </c>
      <c r="X1943" s="4">
        <v>1</v>
      </c>
      <c r="Y1943" s="4">
        <v>449596.54</v>
      </c>
      <c r="Z1943" s="4"/>
      <c r="AA1943" s="4"/>
      <c r="AB1943" s="4"/>
    </row>
    <row r="1944" spans="1:206" x14ac:dyDescent="0.2">
      <c r="A1944" s="4">
        <v>50</v>
      </c>
      <c r="B1944" s="4">
        <v>0</v>
      </c>
      <c r="C1944" s="4">
        <v>0</v>
      </c>
      <c r="D1944" s="4">
        <v>1</v>
      </c>
      <c r="E1944" s="4">
        <v>226</v>
      </c>
      <c r="F1944" s="4">
        <f>ROUND(Source!AW1938,O1944)</f>
        <v>449596.54</v>
      </c>
      <c r="G1944" s="4" t="s">
        <v>62</v>
      </c>
      <c r="H1944" s="4" t="s">
        <v>63</v>
      </c>
      <c r="I1944" s="4"/>
      <c r="J1944" s="4"/>
      <c r="K1944" s="4">
        <v>226</v>
      </c>
      <c r="L1944" s="4">
        <v>5</v>
      </c>
      <c r="M1944" s="4">
        <v>3</v>
      </c>
      <c r="N1944" s="4" t="s">
        <v>3</v>
      </c>
      <c r="O1944" s="4">
        <v>2</v>
      </c>
      <c r="P1944" s="4"/>
      <c r="Q1944" s="4"/>
      <c r="R1944" s="4"/>
      <c r="S1944" s="4"/>
      <c r="T1944" s="4"/>
      <c r="U1944" s="4"/>
      <c r="V1944" s="4"/>
      <c r="W1944" s="4">
        <v>449596.54</v>
      </c>
      <c r="X1944" s="4">
        <v>1</v>
      </c>
      <c r="Y1944" s="4">
        <v>449596.54</v>
      </c>
      <c r="Z1944" s="4"/>
      <c r="AA1944" s="4"/>
      <c r="AB1944" s="4"/>
    </row>
    <row r="1945" spans="1:206" x14ac:dyDescent="0.2">
      <c r="A1945" s="4">
        <v>50</v>
      </c>
      <c r="B1945" s="4">
        <v>0</v>
      </c>
      <c r="C1945" s="4">
        <v>0</v>
      </c>
      <c r="D1945" s="4">
        <v>1</v>
      </c>
      <c r="E1945" s="4">
        <v>227</v>
      </c>
      <c r="F1945" s="4">
        <f>ROUND(Source!AX1938,O1945)</f>
        <v>0</v>
      </c>
      <c r="G1945" s="4" t="s">
        <v>64</v>
      </c>
      <c r="H1945" s="4" t="s">
        <v>65</v>
      </c>
      <c r="I1945" s="4"/>
      <c r="J1945" s="4"/>
      <c r="K1945" s="4">
        <v>227</v>
      </c>
      <c r="L1945" s="4">
        <v>6</v>
      </c>
      <c r="M1945" s="4">
        <v>3</v>
      </c>
      <c r="N1945" s="4" t="s">
        <v>3</v>
      </c>
      <c r="O1945" s="4">
        <v>2</v>
      </c>
      <c r="P1945" s="4"/>
      <c r="Q1945" s="4"/>
      <c r="R1945" s="4"/>
      <c r="S1945" s="4"/>
      <c r="T1945" s="4"/>
      <c r="U1945" s="4"/>
      <c r="V1945" s="4"/>
      <c r="W1945" s="4">
        <v>0</v>
      </c>
      <c r="X1945" s="4">
        <v>1</v>
      </c>
      <c r="Y1945" s="4">
        <v>0</v>
      </c>
      <c r="Z1945" s="4"/>
      <c r="AA1945" s="4"/>
      <c r="AB1945" s="4"/>
    </row>
    <row r="1946" spans="1:206" x14ac:dyDescent="0.2">
      <c r="A1946" s="4">
        <v>50</v>
      </c>
      <c r="B1946" s="4">
        <v>0</v>
      </c>
      <c r="C1946" s="4">
        <v>0</v>
      </c>
      <c r="D1946" s="4">
        <v>1</v>
      </c>
      <c r="E1946" s="4">
        <v>228</v>
      </c>
      <c r="F1946" s="4">
        <f>ROUND(Source!AY1938,O1946)</f>
        <v>449596.54</v>
      </c>
      <c r="G1946" s="4" t="s">
        <v>66</v>
      </c>
      <c r="H1946" s="4" t="s">
        <v>67</v>
      </c>
      <c r="I1946" s="4"/>
      <c r="J1946" s="4"/>
      <c r="K1946" s="4">
        <v>228</v>
      </c>
      <c r="L1946" s="4">
        <v>7</v>
      </c>
      <c r="M1946" s="4">
        <v>3</v>
      </c>
      <c r="N1946" s="4" t="s">
        <v>3</v>
      </c>
      <c r="O1946" s="4">
        <v>2</v>
      </c>
      <c r="P1946" s="4"/>
      <c r="Q1946" s="4"/>
      <c r="R1946" s="4"/>
      <c r="S1946" s="4"/>
      <c r="T1946" s="4"/>
      <c r="U1946" s="4"/>
      <c r="V1946" s="4"/>
      <c r="W1946" s="4">
        <v>449596.54</v>
      </c>
      <c r="X1946" s="4">
        <v>1</v>
      </c>
      <c r="Y1946" s="4">
        <v>449596.54</v>
      </c>
      <c r="Z1946" s="4"/>
      <c r="AA1946" s="4"/>
      <c r="AB1946" s="4"/>
    </row>
    <row r="1947" spans="1:206" x14ac:dyDescent="0.2">
      <c r="A1947" s="4">
        <v>50</v>
      </c>
      <c r="B1947" s="4">
        <v>0</v>
      </c>
      <c r="C1947" s="4">
        <v>0</v>
      </c>
      <c r="D1947" s="4">
        <v>1</v>
      </c>
      <c r="E1947" s="4">
        <v>216</v>
      </c>
      <c r="F1947" s="4">
        <f>ROUND(Source!AP1938,O1947)</f>
        <v>0</v>
      </c>
      <c r="G1947" s="4" t="s">
        <v>68</v>
      </c>
      <c r="H1947" s="4" t="s">
        <v>69</v>
      </c>
      <c r="I1947" s="4"/>
      <c r="J1947" s="4"/>
      <c r="K1947" s="4">
        <v>216</v>
      </c>
      <c r="L1947" s="4">
        <v>8</v>
      </c>
      <c r="M1947" s="4">
        <v>3</v>
      </c>
      <c r="N1947" s="4" t="s">
        <v>3</v>
      </c>
      <c r="O1947" s="4">
        <v>2</v>
      </c>
      <c r="P1947" s="4"/>
      <c r="Q1947" s="4"/>
      <c r="R1947" s="4"/>
      <c r="S1947" s="4"/>
      <c r="T1947" s="4"/>
      <c r="U1947" s="4"/>
      <c r="V1947" s="4"/>
      <c r="W1947" s="4">
        <v>0</v>
      </c>
      <c r="X1947" s="4">
        <v>1</v>
      </c>
      <c r="Y1947" s="4">
        <v>0</v>
      </c>
      <c r="Z1947" s="4"/>
      <c r="AA1947" s="4"/>
      <c r="AB1947" s="4"/>
    </row>
    <row r="1948" spans="1:206" x14ac:dyDescent="0.2">
      <c r="A1948" s="4">
        <v>50</v>
      </c>
      <c r="B1948" s="4">
        <v>0</v>
      </c>
      <c r="C1948" s="4">
        <v>0</v>
      </c>
      <c r="D1948" s="4">
        <v>1</v>
      </c>
      <c r="E1948" s="4">
        <v>223</v>
      </c>
      <c r="F1948" s="4">
        <f>ROUND(Source!AQ1938,O1948)</f>
        <v>0</v>
      </c>
      <c r="G1948" s="4" t="s">
        <v>70</v>
      </c>
      <c r="H1948" s="4" t="s">
        <v>71</v>
      </c>
      <c r="I1948" s="4"/>
      <c r="J1948" s="4"/>
      <c r="K1948" s="4">
        <v>223</v>
      </c>
      <c r="L1948" s="4">
        <v>9</v>
      </c>
      <c r="M1948" s="4">
        <v>3</v>
      </c>
      <c r="N1948" s="4" t="s">
        <v>3</v>
      </c>
      <c r="O1948" s="4">
        <v>2</v>
      </c>
      <c r="P1948" s="4"/>
      <c r="Q1948" s="4"/>
      <c r="R1948" s="4"/>
      <c r="S1948" s="4"/>
      <c r="T1948" s="4"/>
      <c r="U1948" s="4"/>
      <c r="V1948" s="4"/>
      <c r="W1948" s="4">
        <v>0</v>
      </c>
      <c r="X1948" s="4">
        <v>1</v>
      </c>
      <c r="Y1948" s="4">
        <v>0</v>
      </c>
      <c r="Z1948" s="4"/>
      <c r="AA1948" s="4"/>
      <c r="AB1948" s="4"/>
    </row>
    <row r="1949" spans="1:206" x14ac:dyDescent="0.2">
      <c r="A1949" s="4">
        <v>50</v>
      </c>
      <c r="B1949" s="4">
        <v>0</v>
      </c>
      <c r="C1949" s="4">
        <v>0</v>
      </c>
      <c r="D1949" s="4">
        <v>1</v>
      </c>
      <c r="E1949" s="4">
        <v>229</v>
      </c>
      <c r="F1949" s="4">
        <f>ROUND(Source!AZ1938,O1949)</f>
        <v>0</v>
      </c>
      <c r="G1949" s="4" t="s">
        <v>72</v>
      </c>
      <c r="H1949" s="4" t="s">
        <v>73</v>
      </c>
      <c r="I1949" s="4"/>
      <c r="J1949" s="4"/>
      <c r="K1949" s="4">
        <v>229</v>
      </c>
      <c r="L1949" s="4">
        <v>10</v>
      </c>
      <c r="M1949" s="4">
        <v>3</v>
      </c>
      <c r="N1949" s="4" t="s">
        <v>3</v>
      </c>
      <c r="O1949" s="4">
        <v>2</v>
      </c>
      <c r="P1949" s="4"/>
      <c r="Q1949" s="4"/>
      <c r="R1949" s="4"/>
      <c r="S1949" s="4"/>
      <c r="T1949" s="4"/>
      <c r="U1949" s="4"/>
      <c r="V1949" s="4"/>
      <c r="W1949" s="4">
        <v>0</v>
      </c>
      <c r="X1949" s="4">
        <v>1</v>
      </c>
      <c r="Y1949" s="4">
        <v>0</v>
      </c>
      <c r="Z1949" s="4"/>
      <c r="AA1949" s="4"/>
      <c r="AB1949" s="4"/>
    </row>
    <row r="1950" spans="1:206" x14ac:dyDescent="0.2">
      <c r="A1950" s="4">
        <v>50</v>
      </c>
      <c r="B1950" s="4">
        <v>0</v>
      </c>
      <c r="C1950" s="4">
        <v>0</v>
      </c>
      <c r="D1950" s="4">
        <v>1</v>
      </c>
      <c r="E1950" s="4">
        <v>203</v>
      </c>
      <c r="F1950" s="4">
        <f>ROUND(Source!Q1938,O1950)</f>
        <v>25400.01</v>
      </c>
      <c r="G1950" s="4" t="s">
        <v>74</v>
      </c>
      <c r="H1950" s="4" t="s">
        <v>75</v>
      </c>
      <c r="I1950" s="4"/>
      <c r="J1950" s="4"/>
      <c r="K1950" s="4">
        <v>203</v>
      </c>
      <c r="L1950" s="4">
        <v>11</v>
      </c>
      <c r="M1950" s="4">
        <v>3</v>
      </c>
      <c r="N1950" s="4" t="s">
        <v>3</v>
      </c>
      <c r="O1950" s="4">
        <v>2</v>
      </c>
      <c r="P1950" s="4"/>
      <c r="Q1950" s="4"/>
      <c r="R1950" s="4"/>
      <c r="S1950" s="4"/>
      <c r="T1950" s="4"/>
      <c r="U1950" s="4"/>
      <c r="V1950" s="4"/>
      <c r="W1950" s="4">
        <v>25400.01</v>
      </c>
      <c r="X1950" s="4">
        <v>1</v>
      </c>
      <c r="Y1950" s="4">
        <v>25400.01</v>
      </c>
      <c r="Z1950" s="4"/>
      <c r="AA1950" s="4"/>
      <c r="AB1950" s="4"/>
    </row>
    <row r="1951" spans="1:206" x14ac:dyDescent="0.2">
      <c r="A1951" s="4">
        <v>50</v>
      </c>
      <c r="B1951" s="4">
        <v>0</v>
      </c>
      <c r="C1951" s="4">
        <v>0</v>
      </c>
      <c r="D1951" s="4">
        <v>1</v>
      </c>
      <c r="E1951" s="4">
        <v>231</v>
      </c>
      <c r="F1951" s="4">
        <f>ROUND(Source!BB1938,O1951)</f>
        <v>0</v>
      </c>
      <c r="G1951" s="4" t="s">
        <v>76</v>
      </c>
      <c r="H1951" s="4" t="s">
        <v>77</v>
      </c>
      <c r="I1951" s="4"/>
      <c r="J1951" s="4"/>
      <c r="K1951" s="4">
        <v>231</v>
      </c>
      <c r="L1951" s="4">
        <v>12</v>
      </c>
      <c r="M1951" s="4">
        <v>3</v>
      </c>
      <c r="N1951" s="4" t="s">
        <v>3</v>
      </c>
      <c r="O1951" s="4">
        <v>2</v>
      </c>
      <c r="P1951" s="4"/>
      <c r="Q1951" s="4"/>
      <c r="R1951" s="4"/>
      <c r="S1951" s="4"/>
      <c r="T1951" s="4"/>
      <c r="U1951" s="4"/>
      <c r="V1951" s="4"/>
      <c r="W1951" s="4">
        <v>0</v>
      </c>
      <c r="X1951" s="4">
        <v>1</v>
      </c>
      <c r="Y1951" s="4">
        <v>0</v>
      </c>
      <c r="Z1951" s="4"/>
      <c r="AA1951" s="4"/>
      <c r="AB1951" s="4"/>
    </row>
    <row r="1952" spans="1:206" x14ac:dyDescent="0.2">
      <c r="A1952" s="4">
        <v>50</v>
      </c>
      <c r="B1952" s="4">
        <v>0</v>
      </c>
      <c r="C1952" s="4">
        <v>0</v>
      </c>
      <c r="D1952" s="4">
        <v>1</v>
      </c>
      <c r="E1952" s="4">
        <v>204</v>
      </c>
      <c r="F1952" s="4">
        <f>ROUND(Source!R1938,O1952)</f>
        <v>14636.17</v>
      </c>
      <c r="G1952" s="4" t="s">
        <v>78</v>
      </c>
      <c r="H1952" s="4" t="s">
        <v>79</v>
      </c>
      <c r="I1952" s="4"/>
      <c r="J1952" s="4"/>
      <c r="K1952" s="4">
        <v>204</v>
      </c>
      <c r="L1952" s="4">
        <v>13</v>
      </c>
      <c r="M1952" s="4">
        <v>3</v>
      </c>
      <c r="N1952" s="4" t="s">
        <v>3</v>
      </c>
      <c r="O1952" s="4">
        <v>2</v>
      </c>
      <c r="P1952" s="4"/>
      <c r="Q1952" s="4"/>
      <c r="R1952" s="4"/>
      <c r="S1952" s="4"/>
      <c r="T1952" s="4"/>
      <c r="U1952" s="4"/>
      <c r="V1952" s="4"/>
      <c r="W1952" s="4">
        <v>14636.17</v>
      </c>
      <c r="X1952" s="4">
        <v>1</v>
      </c>
      <c r="Y1952" s="4">
        <v>14636.17</v>
      </c>
      <c r="Z1952" s="4"/>
      <c r="AA1952" s="4"/>
      <c r="AB1952" s="4"/>
    </row>
    <row r="1953" spans="1:88" x14ac:dyDescent="0.2">
      <c r="A1953" s="4">
        <v>50</v>
      </c>
      <c r="B1953" s="4">
        <v>0</v>
      </c>
      <c r="C1953" s="4">
        <v>0</v>
      </c>
      <c r="D1953" s="4">
        <v>1</v>
      </c>
      <c r="E1953" s="4">
        <v>205</v>
      </c>
      <c r="F1953" s="4">
        <f>ROUND(Source!S1938,O1953)</f>
        <v>171040.98</v>
      </c>
      <c r="G1953" s="4" t="s">
        <v>80</v>
      </c>
      <c r="H1953" s="4" t="s">
        <v>81</v>
      </c>
      <c r="I1953" s="4"/>
      <c r="J1953" s="4"/>
      <c r="K1953" s="4">
        <v>205</v>
      </c>
      <c r="L1953" s="4">
        <v>14</v>
      </c>
      <c r="M1953" s="4">
        <v>3</v>
      </c>
      <c r="N1953" s="4" t="s">
        <v>3</v>
      </c>
      <c r="O1953" s="4">
        <v>2</v>
      </c>
      <c r="P1953" s="4"/>
      <c r="Q1953" s="4"/>
      <c r="R1953" s="4"/>
      <c r="S1953" s="4"/>
      <c r="T1953" s="4"/>
      <c r="U1953" s="4"/>
      <c r="V1953" s="4"/>
      <c r="W1953" s="4">
        <v>171040.98</v>
      </c>
      <c r="X1953" s="4">
        <v>1</v>
      </c>
      <c r="Y1953" s="4">
        <v>171040.98</v>
      </c>
      <c r="Z1953" s="4"/>
      <c r="AA1953" s="4"/>
      <c r="AB1953" s="4"/>
    </row>
    <row r="1954" spans="1:88" x14ac:dyDescent="0.2">
      <c r="A1954" s="4">
        <v>50</v>
      </c>
      <c r="B1954" s="4">
        <v>0</v>
      </c>
      <c r="C1954" s="4">
        <v>0</v>
      </c>
      <c r="D1954" s="4">
        <v>1</v>
      </c>
      <c r="E1954" s="4">
        <v>232</v>
      </c>
      <c r="F1954" s="4">
        <f>ROUND(Source!BC1938,O1954)</f>
        <v>0</v>
      </c>
      <c r="G1954" s="4" t="s">
        <v>82</v>
      </c>
      <c r="H1954" s="4" t="s">
        <v>83</v>
      </c>
      <c r="I1954" s="4"/>
      <c r="J1954" s="4"/>
      <c r="K1954" s="4">
        <v>232</v>
      </c>
      <c r="L1954" s="4">
        <v>15</v>
      </c>
      <c r="M1954" s="4">
        <v>3</v>
      </c>
      <c r="N1954" s="4" t="s">
        <v>3</v>
      </c>
      <c r="O1954" s="4">
        <v>2</v>
      </c>
      <c r="P1954" s="4"/>
      <c r="Q1954" s="4"/>
      <c r="R1954" s="4"/>
      <c r="S1954" s="4"/>
      <c r="T1954" s="4"/>
      <c r="U1954" s="4"/>
      <c r="V1954" s="4"/>
      <c r="W1954" s="4">
        <v>0</v>
      </c>
      <c r="X1954" s="4">
        <v>1</v>
      </c>
      <c r="Y1954" s="4">
        <v>0</v>
      </c>
      <c r="Z1954" s="4"/>
      <c r="AA1954" s="4"/>
      <c r="AB1954" s="4"/>
    </row>
    <row r="1955" spans="1:88" x14ac:dyDescent="0.2">
      <c r="A1955" s="4">
        <v>50</v>
      </c>
      <c r="B1955" s="4">
        <v>0</v>
      </c>
      <c r="C1955" s="4">
        <v>0</v>
      </c>
      <c r="D1955" s="4">
        <v>1</v>
      </c>
      <c r="E1955" s="4">
        <v>214</v>
      </c>
      <c r="F1955" s="4">
        <f>ROUND(Source!AS1938,O1955)</f>
        <v>881790.85</v>
      </c>
      <c r="G1955" s="4" t="s">
        <v>84</v>
      </c>
      <c r="H1955" s="4" t="s">
        <v>85</v>
      </c>
      <c r="I1955" s="4"/>
      <c r="J1955" s="4"/>
      <c r="K1955" s="4">
        <v>214</v>
      </c>
      <c r="L1955" s="4">
        <v>16</v>
      </c>
      <c r="M1955" s="4">
        <v>3</v>
      </c>
      <c r="N1955" s="4" t="s">
        <v>3</v>
      </c>
      <c r="O1955" s="4">
        <v>2</v>
      </c>
      <c r="P1955" s="4"/>
      <c r="Q1955" s="4"/>
      <c r="R1955" s="4"/>
      <c r="S1955" s="4"/>
      <c r="T1955" s="4"/>
      <c r="U1955" s="4"/>
      <c r="V1955" s="4"/>
      <c r="W1955" s="4">
        <v>881790.85</v>
      </c>
      <c r="X1955" s="4">
        <v>1</v>
      </c>
      <c r="Y1955" s="4">
        <v>881790.85</v>
      </c>
      <c r="Z1955" s="4"/>
      <c r="AA1955" s="4"/>
      <c r="AB1955" s="4"/>
    </row>
    <row r="1956" spans="1:88" x14ac:dyDescent="0.2">
      <c r="A1956" s="4">
        <v>50</v>
      </c>
      <c r="B1956" s="4">
        <v>0</v>
      </c>
      <c r="C1956" s="4">
        <v>0</v>
      </c>
      <c r="D1956" s="4">
        <v>1</v>
      </c>
      <c r="E1956" s="4">
        <v>215</v>
      </c>
      <c r="F1956" s="4">
        <f>ROUND(Source!AT1938,O1956)</f>
        <v>0</v>
      </c>
      <c r="G1956" s="4" t="s">
        <v>86</v>
      </c>
      <c r="H1956" s="4" t="s">
        <v>87</v>
      </c>
      <c r="I1956" s="4"/>
      <c r="J1956" s="4"/>
      <c r="K1956" s="4">
        <v>215</v>
      </c>
      <c r="L1956" s="4">
        <v>17</v>
      </c>
      <c r="M1956" s="4">
        <v>3</v>
      </c>
      <c r="N1956" s="4" t="s">
        <v>3</v>
      </c>
      <c r="O1956" s="4">
        <v>2</v>
      </c>
      <c r="P1956" s="4"/>
      <c r="Q1956" s="4"/>
      <c r="R1956" s="4"/>
      <c r="S1956" s="4"/>
      <c r="T1956" s="4"/>
      <c r="U1956" s="4"/>
      <c r="V1956" s="4"/>
      <c r="W1956" s="4">
        <v>0</v>
      </c>
      <c r="X1956" s="4">
        <v>1</v>
      </c>
      <c r="Y1956" s="4">
        <v>0</v>
      </c>
      <c r="Z1956" s="4"/>
      <c r="AA1956" s="4"/>
      <c r="AB1956" s="4"/>
    </row>
    <row r="1957" spans="1:88" x14ac:dyDescent="0.2">
      <c r="A1957" s="4">
        <v>50</v>
      </c>
      <c r="B1957" s="4">
        <v>0</v>
      </c>
      <c r="C1957" s="4">
        <v>0</v>
      </c>
      <c r="D1957" s="4">
        <v>1</v>
      </c>
      <c r="E1957" s="4">
        <v>217</v>
      </c>
      <c r="F1957" s="4">
        <f>ROUND(Source!AU1938,O1957)</f>
        <v>0</v>
      </c>
      <c r="G1957" s="4" t="s">
        <v>88</v>
      </c>
      <c r="H1957" s="4" t="s">
        <v>89</v>
      </c>
      <c r="I1957" s="4"/>
      <c r="J1957" s="4"/>
      <c r="K1957" s="4">
        <v>217</v>
      </c>
      <c r="L1957" s="4">
        <v>18</v>
      </c>
      <c r="M1957" s="4">
        <v>3</v>
      </c>
      <c r="N1957" s="4" t="s">
        <v>3</v>
      </c>
      <c r="O1957" s="4">
        <v>2</v>
      </c>
      <c r="P1957" s="4"/>
      <c r="Q1957" s="4"/>
      <c r="R1957" s="4"/>
      <c r="S1957" s="4"/>
      <c r="T1957" s="4"/>
      <c r="U1957" s="4"/>
      <c r="V1957" s="4"/>
      <c r="W1957" s="4">
        <v>0</v>
      </c>
      <c r="X1957" s="4">
        <v>1</v>
      </c>
      <c r="Y1957" s="4">
        <v>0</v>
      </c>
      <c r="Z1957" s="4"/>
      <c r="AA1957" s="4"/>
      <c r="AB1957" s="4"/>
    </row>
    <row r="1958" spans="1:88" x14ac:dyDescent="0.2">
      <c r="A1958" s="4">
        <v>50</v>
      </c>
      <c r="B1958" s="4">
        <v>0</v>
      </c>
      <c r="C1958" s="4">
        <v>0</v>
      </c>
      <c r="D1958" s="4">
        <v>1</v>
      </c>
      <c r="E1958" s="4">
        <v>230</v>
      </c>
      <c r="F1958" s="4">
        <f>ROUND(Source!BA1938,O1958)</f>
        <v>0</v>
      </c>
      <c r="G1958" s="4" t="s">
        <v>90</v>
      </c>
      <c r="H1958" s="4" t="s">
        <v>91</v>
      </c>
      <c r="I1958" s="4"/>
      <c r="J1958" s="4"/>
      <c r="K1958" s="4">
        <v>230</v>
      </c>
      <c r="L1958" s="4">
        <v>19</v>
      </c>
      <c r="M1958" s="4">
        <v>3</v>
      </c>
      <c r="N1958" s="4" t="s">
        <v>3</v>
      </c>
      <c r="O1958" s="4">
        <v>2</v>
      </c>
      <c r="P1958" s="4"/>
      <c r="Q1958" s="4"/>
      <c r="R1958" s="4"/>
      <c r="S1958" s="4"/>
      <c r="T1958" s="4"/>
      <c r="U1958" s="4"/>
      <c r="V1958" s="4"/>
      <c r="W1958" s="4">
        <v>0</v>
      </c>
      <c r="X1958" s="4">
        <v>1</v>
      </c>
      <c r="Y1958" s="4">
        <v>0</v>
      </c>
      <c r="Z1958" s="4"/>
      <c r="AA1958" s="4"/>
      <c r="AB1958" s="4"/>
    </row>
    <row r="1959" spans="1:88" x14ac:dyDescent="0.2">
      <c r="A1959" s="4">
        <v>50</v>
      </c>
      <c r="B1959" s="4">
        <v>0</v>
      </c>
      <c r="C1959" s="4">
        <v>0</v>
      </c>
      <c r="D1959" s="4">
        <v>1</v>
      </c>
      <c r="E1959" s="4">
        <v>206</v>
      </c>
      <c r="F1959" s="4">
        <f>ROUND(Source!T1938,O1959)</f>
        <v>0</v>
      </c>
      <c r="G1959" s="4" t="s">
        <v>92</v>
      </c>
      <c r="H1959" s="4" t="s">
        <v>93</v>
      </c>
      <c r="I1959" s="4"/>
      <c r="J1959" s="4"/>
      <c r="K1959" s="4">
        <v>206</v>
      </c>
      <c r="L1959" s="4">
        <v>20</v>
      </c>
      <c r="M1959" s="4">
        <v>3</v>
      </c>
      <c r="N1959" s="4" t="s">
        <v>3</v>
      </c>
      <c r="O1959" s="4">
        <v>2</v>
      </c>
      <c r="P1959" s="4"/>
      <c r="Q1959" s="4"/>
      <c r="R1959" s="4"/>
      <c r="S1959" s="4"/>
      <c r="T1959" s="4"/>
      <c r="U1959" s="4"/>
      <c r="V1959" s="4"/>
      <c r="W1959" s="4">
        <v>0</v>
      </c>
      <c r="X1959" s="4">
        <v>1</v>
      </c>
      <c r="Y1959" s="4">
        <v>0</v>
      </c>
      <c r="Z1959" s="4"/>
      <c r="AA1959" s="4"/>
      <c r="AB1959" s="4"/>
    </row>
    <row r="1960" spans="1:88" x14ac:dyDescent="0.2">
      <c r="A1960" s="4">
        <v>50</v>
      </c>
      <c r="B1960" s="4">
        <v>0</v>
      </c>
      <c r="C1960" s="4">
        <v>0</v>
      </c>
      <c r="D1960" s="4">
        <v>1</v>
      </c>
      <c r="E1960" s="4">
        <v>207</v>
      </c>
      <c r="F1960" s="4">
        <f>Source!U1938</f>
        <v>520.37559299999998</v>
      </c>
      <c r="G1960" s="4" t="s">
        <v>94</v>
      </c>
      <c r="H1960" s="4" t="s">
        <v>95</v>
      </c>
      <c r="I1960" s="4"/>
      <c r="J1960" s="4"/>
      <c r="K1960" s="4">
        <v>207</v>
      </c>
      <c r="L1960" s="4">
        <v>21</v>
      </c>
      <c r="M1960" s="4">
        <v>3</v>
      </c>
      <c r="N1960" s="4" t="s">
        <v>3</v>
      </c>
      <c r="O1960" s="4">
        <v>-1</v>
      </c>
      <c r="P1960" s="4"/>
      <c r="Q1960" s="4"/>
      <c r="R1960" s="4"/>
      <c r="S1960" s="4"/>
      <c r="T1960" s="4"/>
      <c r="U1960" s="4"/>
      <c r="V1960" s="4"/>
      <c r="W1960" s="4">
        <v>520.37559299999998</v>
      </c>
      <c r="X1960" s="4">
        <v>1</v>
      </c>
      <c r="Y1960" s="4">
        <v>520.37559299999998</v>
      </c>
      <c r="Z1960" s="4"/>
      <c r="AA1960" s="4"/>
      <c r="AB1960" s="4"/>
    </row>
    <row r="1961" spans="1:88" x14ac:dyDescent="0.2">
      <c r="A1961" s="4">
        <v>50</v>
      </c>
      <c r="B1961" s="4">
        <v>0</v>
      </c>
      <c r="C1961" s="4">
        <v>0</v>
      </c>
      <c r="D1961" s="4">
        <v>1</v>
      </c>
      <c r="E1961" s="4">
        <v>208</v>
      </c>
      <c r="F1961" s="4">
        <f>Source!V1938</f>
        <v>0</v>
      </c>
      <c r="G1961" s="4" t="s">
        <v>96</v>
      </c>
      <c r="H1961" s="4" t="s">
        <v>97</v>
      </c>
      <c r="I1961" s="4"/>
      <c r="J1961" s="4"/>
      <c r="K1961" s="4">
        <v>208</v>
      </c>
      <c r="L1961" s="4">
        <v>22</v>
      </c>
      <c r="M1961" s="4">
        <v>3</v>
      </c>
      <c r="N1961" s="4" t="s">
        <v>3</v>
      </c>
      <c r="O1961" s="4">
        <v>-1</v>
      </c>
      <c r="P1961" s="4"/>
      <c r="Q1961" s="4"/>
      <c r="R1961" s="4"/>
      <c r="S1961" s="4"/>
      <c r="T1961" s="4"/>
      <c r="U1961" s="4"/>
      <c r="V1961" s="4"/>
      <c r="W1961" s="4">
        <v>0</v>
      </c>
      <c r="X1961" s="4">
        <v>1</v>
      </c>
      <c r="Y1961" s="4">
        <v>0</v>
      </c>
      <c r="Z1961" s="4"/>
      <c r="AA1961" s="4"/>
      <c r="AB1961" s="4"/>
    </row>
    <row r="1962" spans="1:88" x14ac:dyDescent="0.2">
      <c r="A1962" s="4">
        <v>50</v>
      </c>
      <c r="B1962" s="4">
        <v>0</v>
      </c>
      <c r="C1962" s="4">
        <v>0</v>
      </c>
      <c r="D1962" s="4">
        <v>1</v>
      </c>
      <c r="E1962" s="4">
        <v>209</v>
      </c>
      <c r="F1962" s="4">
        <f>ROUND(Source!W1938,O1962)</f>
        <v>0</v>
      </c>
      <c r="G1962" s="4" t="s">
        <v>98</v>
      </c>
      <c r="H1962" s="4" t="s">
        <v>99</v>
      </c>
      <c r="I1962" s="4"/>
      <c r="J1962" s="4"/>
      <c r="K1962" s="4">
        <v>209</v>
      </c>
      <c r="L1962" s="4">
        <v>23</v>
      </c>
      <c r="M1962" s="4">
        <v>3</v>
      </c>
      <c r="N1962" s="4" t="s">
        <v>3</v>
      </c>
      <c r="O1962" s="4">
        <v>2</v>
      </c>
      <c r="P1962" s="4"/>
      <c r="Q1962" s="4"/>
      <c r="R1962" s="4"/>
      <c r="S1962" s="4"/>
      <c r="T1962" s="4"/>
      <c r="U1962" s="4"/>
      <c r="V1962" s="4"/>
      <c r="W1962" s="4">
        <v>0</v>
      </c>
      <c r="X1962" s="4">
        <v>1</v>
      </c>
      <c r="Y1962" s="4">
        <v>0</v>
      </c>
      <c r="Z1962" s="4"/>
      <c r="AA1962" s="4"/>
      <c r="AB1962" s="4"/>
    </row>
    <row r="1963" spans="1:88" x14ac:dyDescent="0.2">
      <c r="A1963" s="4">
        <v>50</v>
      </c>
      <c r="B1963" s="4">
        <v>0</v>
      </c>
      <c r="C1963" s="4">
        <v>0</v>
      </c>
      <c r="D1963" s="4">
        <v>1</v>
      </c>
      <c r="E1963" s="4">
        <v>233</v>
      </c>
      <c r="F1963" s="4">
        <f>ROUND(Source!BD1938,O1963)</f>
        <v>0</v>
      </c>
      <c r="G1963" s="4" t="s">
        <v>100</v>
      </c>
      <c r="H1963" s="4" t="s">
        <v>101</v>
      </c>
      <c r="I1963" s="4"/>
      <c r="J1963" s="4"/>
      <c r="K1963" s="4">
        <v>233</v>
      </c>
      <c r="L1963" s="4">
        <v>24</v>
      </c>
      <c r="M1963" s="4">
        <v>3</v>
      </c>
      <c r="N1963" s="4" t="s">
        <v>3</v>
      </c>
      <c r="O1963" s="4">
        <v>2</v>
      </c>
      <c r="P1963" s="4"/>
      <c r="Q1963" s="4"/>
      <c r="R1963" s="4"/>
      <c r="S1963" s="4"/>
      <c r="T1963" s="4"/>
      <c r="U1963" s="4"/>
      <c r="V1963" s="4"/>
      <c r="W1963" s="4">
        <v>0</v>
      </c>
      <c r="X1963" s="4">
        <v>1</v>
      </c>
      <c r="Y1963" s="4">
        <v>0</v>
      </c>
      <c r="Z1963" s="4"/>
      <c r="AA1963" s="4"/>
      <c r="AB1963" s="4"/>
    </row>
    <row r="1964" spans="1:88" x14ac:dyDescent="0.2">
      <c r="A1964" s="4">
        <v>50</v>
      </c>
      <c r="B1964" s="4">
        <v>0</v>
      </c>
      <c r="C1964" s="4">
        <v>0</v>
      </c>
      <c r="D1964" s="4">
        <v>1</v>
      </c>
      <c r="E1964" s="4">
        <v>210</v>
      </c>
      <c r="F1964" s="4">
        <f>ROUND(Source!X1938,O1964)</f>
        <v>142208.66</v>
      </c>
      <c r="G1964" s="4" t="s">
        <v>102</v>
      </c>
      <c r="H1964" s="4" t="s">
        <v>103</v>
      </c>
      <c r="I1964" s="4"/>
      <c r="J1964" s="4"/>
      <c r="K1964" s="4">
        <v>210</v>
      </c>
      <c r="L1964" s="4">
        <v>25</v>
      </c>
      <c r="M1964" s="4">
        <v>3</v>
      </c>
      <c r="N1964" s="4" t="s">
        <v>3</v>
      </c>
      <c r="O1964" s="4">
        <v>2</v>
      </c>
      <c r="P1964" s="4"/>
      <c r="Q1964" s="4"/>
      <c r="R1964" s="4"/>
      <c r="S1964" s="4"/>
      <c r="T1964" s="4"/>
      <c r="U1964" s="4"/>
      <c r="V1964" s="4"/>
      <c r="W1964" s="4">
        <v>142208.66</v>
      </c>
      <c r="X1964" s="4">
        <v>1</v>
      </c>
      <c r="Y1964" s="4">
        <v>142208.66</v>
      </c>
      <c r="Z1964" s="4"/>
      <c r="AA1964" s="4"/>
      <c r="AB1964" s="4"/>
    </row>
    <row r="1965" spans="1:88" x14ac:dyDescent="0.2">
      <c r="A1965" s="4">
        <v>50</v>
      </c>
      <c r="B1965" s="4">
        <v>0</v>
      </c>
      <c r="C1965" s="4">
        <v>0</v>
      </c>
      <c r="D1965" s="4">
        <v>1</v>
      </c>
      <c r="E1965" s="4">
        <v>211</v>
      </c>
      <c r="F1965" s="4">
        <f>ROUND(Source!Y1938,O1965)</f>
        <v>70126.789999999994</v>
      </c>
      <c r="G1965" s="4" t="s">
        <v>104</v>
      </c>
      <c r="H1965" s="4" t="s">
        <v>105</v>
      </c>
      <c r="I1965" s="4"/>
      <c r="J1965" s="4"/>
      <c r="K1965" s="4">
        <v>211</v>
      </c>
      <c r="L1965" s="4">
        <v>26</v>
      </c>
      <c r="M1965" s="4">
        <v>3</v>
      </c>
      <c r="N1965" s="4" t="s">
        <v>3</v>
      </c>
      <c r="O1965" s="4">
        <v>2</v>
      </c>
      <c r="P1965" s="4"/>
      <c r="Q1965" s="4"/>
      <c r="R1965" s="4"/>
      <c r="S1965" s="4"/>
      <c r="T1965" s="4"/>
      <c r="U1965" s="4"/>
      <c r="V1965" s="4"/>
      <c r="W1965" s="4">
        <v>70126.789999999994</v>
      </c>
      <c r="X1965" s="4">
        <v>1</v>
      </c>
      <c r="Y1965" s="4">
        <v>70126.789999999994</v>
      </c>
      <c r="Z1965" s="4"/>
      <c r="AA1965" s="4"/>
      <c r="AB1965" s="4"/>
    </row>
    <row r="1966" spans="1:88" x14ac:dyDescent="0.2">
      <c r="A1966" s="4">
        <v>50</v>
      </c>
      <c r="B1966" s="4">
        <v>0</v>
      </c>
      <c r="C1966" s="4">
        <v>0</v>
      </c>
      <c r="D1966" s="4">
        <v>1</v>
      </c>
      <c r="E1966" s="4">
        <v>224</v>
      </c>
      <c r="F1966" s="4">
        <f>ROUND(Source!AR1938,O1966)</f>
        <v>881790.85</v>
      </c>
      <c r="G1966" s="4" t="s">
        <v>106</v>
      </c>
      <c r="H1966" s="4" t="s">
        <v>107</v>
      </c>
      <c r="I1966" s="4"/>
      <c r="J1966" s="4"/>
      <c r="K1966" s="4">
        <v>224</v>
      </c>
      <c r="L1966" s="4">
        <v>27</v>
      </c>
      <c r="M1966" s="4">
        <v>3</v>
      </c>
      <c r="N1966" s="4" t="s">
        <v>3</v>
      </c>
      <c r="O1966" s="4">
        <v>2</v>
      </c>
      <c r="P1966" s="4"/>
      <c r="Q1966" s="4"/>
      <c r="R1966" s="4"/>
      <c r="S1966" s="4"/>
      <c r="T1966" s="4"/>
      <c r="U1966" s="4"/>
      <c r="V1966" s="4"/>
      <c r="W1966" s="4">
        <v>881790.85</v>
      </c>
      <c r="X1966" s="4">
        <v>1</v>
      </c>
      <c r="Y1966" s="4">
        <v>881790.85</v>
      </c>
      <c r="Z1966" s="4"/>
      <c r="AA1966" s="4"/>
      <c r="AB1966" s="4"/>
    </row>
    <row r="1968" spans="1:88" x14ac:dyDescent="0.2">
      <c r="A1968" s="1">
        <v>4</v>
      </c>
      <c r="B1968" s="1">
        <v>1</v>
      </c>
      <c r="C1968" s="1"/>
      <c r="D1968" s="1">
        <f>ROW(A1974)</f>
        <v>1974</v>
      </c>
      <c r="E1968" s="1"/>
      <c r="F1968" s="1" t="s">
        <v>15</v>
      </c>
      <c r="G1968" s="1" t="s">
        <v>165</v>
      </c>
      <c r="H1968" s="1" t="s">
        <v>3</v>
      </c>
      <c r="I1968" s="1">
        <v>0</v>
      </c>
      <c r="J1968" s="1"/>
      <c r="K1968" s="1">
        <v>0</v>
      </c>
      <c r="L1968" s="1"/>
      <c r="M1968" s="1" t="s">
        <v>3</v>
      </c>
      <c r="N1968" s="1"/>
      <c r="O1968" s="1"/>
      <c r="P1968" s="1"/>
      <c r="Q1968" s="1"/>
      <c r="R1968" s="1"/>
      <c r="S1968" s="1">
        <v>0</v>
      </c>
      <c r="T1968" s="1"/>
      <c r="U1968" s="1" t="s">
        <v>3</v>
      </c>
      <c r="V1968" s="1">
        <v>0</v>
      </c>
      <c r="W1968" s="1"/>
      <c r="X1968" s="1"/>
      <c r="Y1968" s="1"/>
      <c r="Z1968" s="1"/>
      <c r="AA1968" s="1"/>
      <c r="AB1968" s="1" t="s">
        <v>3</v>
      </c>
      <c r="AC1968" s="1" t="s">
        <v>3</v>
      </c>
      <c r="AD1968" s="1" t="s">
        <v>3</v>
      </c>
      <c r="AE1968" s="1" t="s">
        <v>3</v>
      </c>
      <c r="AF1968" s="1" t="s">
        <v>3</v>
      </c>
      <c r="AG1968" s="1" t="s">
        <v>3</v>
      </c>
      <c r="AH1968" s="1"/>
      <c r="AI1968" s="1"/>
      <c r="AJ1968" s="1"/>
      <c r="AK1968" s="1"/>
      <c r="AL1968" s="1"/>
      <c r="AM1968" s="1"/>
      <c r="AN1968" s="1"/>
      <c r="AO1968" s="1"/>
      <c r="AP1968" s="1" t="s">
        <v>3</v>
      </c>
      <c r="AQ1968" s="1" t="s">
        <v>3</v>
      </c>
      <c r="AR1968" s="1" t="s">
        <v>3</v>
      </c>
      <c r="AS1968" s="1"/>
      <c r="AT1968" s="1"/>
      <c r="AU1968" s="1"/>
      <c r="AV1968" s="1"/>
      <c r="AW1968" s="1"/>
      <c r="AX1968" s="1"/>
      <c r="AY1968" s="1"/>
      <c r="AZ1968" s="1" t="s">
        <v>3</v>
      </c>
      <c r="BA1968" s="1"/>
      <c r="BB1968" s="1" t="s">
        <v>3</v>
      </c>
      <c r="BC1968" s="1" t="s">
        <v>3</v>
      </c>
      <c r="BD1968" s="1" t="s">
        <v>3</v>
      </c>
      <c r="BE1968" s="1" t="s">
        <v>3</v>
      </c>
      <c r="BF1968" s="1" t="s">
        <v>3</v>
      </c>
      <c r="BG1968" s="1" t="s">
        <v>3</v>
      </c>
      <c r="BH1968" s="1" t="s">
        <v>3</v>
      </c>
      <c r="BI1968" s="1" t="s">
        <v>3</v>
      </c>
      <c r="BJ1968" s="1" t="s">
        <v>3</v>
      </c>
      <c r="BK1968" s="1" t="s">
        <v>3</v>
      </c>
      <c r="BL1968" s="1" t="s">
        <v>3</v>
      </c>
      <c r="BM1968" s="1" t="s">
        <v>3</v>
      </c>
      <c r="BN1968" s="1" t="s">
        <v>3</v>
      </c>
      <c r="BO1968" s="1" t="s">
        <v>3</v>
      </c>
      <c r="BP1968" s="1" t="s">
        <v>3</v>
      </c>
      <c r="BQ1968" s="1"/>
      <c r="BR1968" s="1"/>
      <c r="BS1968" s="1"/>
      <c r="BT1968" s="1"/>
      <c r="BU1968" s="1"/>
      <c r="BV1968" s="1"/>
      <c r="BW1968" s="1"/>
      <c r="BX1968" s="1">
        <v>0</v>
      </c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>
        <v>0</v>
      </c>
    </row>
    <row r="1970" spans="1:245" x14ac:dyDescent="0.2">
      <c r="A1970" s="2">
        <v>52</v>
      </c>
      <c r="B1970" s="2">
        <f t="shared" ref="B1970:G1970" si="1751">B1974</f>
        <v>1</v>
      </c>
      <c r="C1970" s="2">
        <f t="shared" si="1751"/>
        <v>4</v>
      </c>
      <c r="D1970" s="2">
        <f t="shared" si="1751"/>
        <v>1968</v>
      </c>
      <c r="E1970" s="2">
        <f t="shared" si="1751"/>
        <v>0</v>
      </c>
      <c r="F1970" s="2" t="str">
        <f t="shared" si="1751"/>
        <v>Новый раздел</v>
      </c>
      <c r="G1970" s="2" t="str">
        <f t="shared" si="1751"/>
        <v>Разные работы</v>
      </c>
      <c r="H1970" s="2"/>
      <c r="I1970" s="2"/>
      <c r="J1970" s="2"/>
      <c r="K1970" s="2"/>
      <c r="L1970" s="2"/>
      <c r="M1970" s="2"/>
      <c r="N1970" s="2"/>
      <c r="O1970" s="2">
        <f t="shared" ref="O1970:AT1970" si="1752">O1974</f>
        <v>5269.54</v>
      </c>
      <c r="P1970" s="2">
        <f t="shared" si="1752"/>
        <v>0</v>
      </c>
      <c r="Q1970" s="2">
        <f t="shared" si="1752"/>
        <v>5269.54</v>
      </c>
      <c r="R1970" s="2">
        <f t="shared" si="1752"/>
        <v>2264</v>
      </c>
      <c r="S1970" s="2">
        <f t="shared" si="1752"/>
        <v>0</v>
      </c>
      <c r="T1970" s="2">
        <f t="shared" si="1752"/>
        <v>0</v>
      </c>
      <c r="U1970" s="2">
        <f t="shared" si="1752"/>
        <v>0</v>
      </c>
      <c r="V1970" s="2">
        <f t="shared" si="1752"/>
        <v>0</v>
      </c>
      <c r="W1970" s="2">
        <f t="shared" si="1752"/>
        <v>0</v>
      </c>
      <c r="X1970" s="2">
        <f t="shared" si="1752"/>
        <v>0</v>
      </c>
      <c r="Y1970" s="2">
        <f t="shared" si="1752"/>
        <v>0</v>
      </c>
      <c r="Z1970" s="2">
        <f t="shared" si="1752"/>
        <v>0</v>
      </c>
      <c r="AA1970" s="2">
        <f t="shared" si="1752"/>
        <v>0</v>
      </c>
      <c r="AB1970" s="2">
        <f t="shared" si="1752"/>
        <v>5269.54</v>
      </c>
      <c r="AC1970" s="2">
        <f t="shared" si="1752"/>
        <v>0</v>
      </c>
      <c r="AD1970" s="2">
        <f t="shared" si="1752"/>
        <v>5269.54</v>
      </c>
      <c r="AE1970" s="2">
        <f t="shared" si="1752"/>
        <v>2264</v>
      </c>
      <c r="AF1970" s="2">
        <f t="shared" si="1752"/>
        <v>0</v>
      </c>
      <c r="AG1970" s="2">
        <f t="shared" si="1752"/>
        <v>0</v>
      </c>
      <c r="AH1970" s="2">
        <f t="shared" si="1752"/>
        <v>0</v>
      </c>
      <c r="AI1970" s="2">
        <f t="shared" si="1752"/>
        <v>0</v>
      </c>
      <c r="AJ1970" s="2">
        <f t="shared" si="1752"/>
        <v>0</v>
      </c>
      <c r="AK1970" s="2">
        <f t="shared" si="1752"/>
        <v>0</v>
      </c>
      <c r="AL1970" s="2">
        <f t="shared" si="1752"/>
        <v>0</v>
      </c>
      <c r="AM1970" s="2">
        <f t="shared" si="1752"/>
        <v>0</v>
      </c>
      <c r="AN1970" s="2">
        <f t="shared" si="1752"/>
        <v>0</v>
      </c>
      <c r="AO1970" s="2">
        <f t="shared" si="1752"/>
        <v>0</v>
      </c>
      <c r="AP1970" s="2">
        <f t="shared" si="1752"/>
        <v>0</v>
      </c>
      <c r="AQ1970" s="2">
        <f t="shared" si="1752"/>
        <v>0</v>
      </c>
      <c r="AR1970" s="2">
        <f t="shared" si="1752"/>
        <v>8891.94</v>
      </c>
      <c r="AS1970" s="2">
        <f t="shared" si="1752"/>
        <v>8891.94</v>
      </c>
      <c r="AT1970" s="2">
        <f t="shared" si="1752"/>
        <v>0</v>
      </c>
      <c r="AU1970" s="2">
        <f t="shared" ref="AU1970:BZ1970" si="1753">AU1974</f>
        <v>0</v>
      </c>
      <c r="AV1970" s="2">
        <f t="shared" si="1753"/>
        <v>0</v>
      </c>
      <c r="AW1970" s="2">
        <f t="shared" si="1753"/>
        <v>0</v>
      </c>
      <c r="AX1970" s="2">
        <f t="shared" si="1753"/>
        <v>0</v>
      </c>
      <c r="AY1970" s="2">
        <f t="shared" si="1753"/>
        <v>0</v>
      </c>
      <c r="AZ1970" s="2">
        <f t="shared" si="1753"/>
        <v>0</v>
      </c>
      <c r="BA1970" s="2">
        <f t="shared" si="1753"/>
        <v>0</v>
      </c>
      <c r="BB1970" s="2">
        <f t="shared" si="1753"/>
        <v>0</v>
      </c>
      <c r="BC1970" s="2">
        <f t="shared" si="1753"/>
        <v>0</v>
      </c>
      <c r="BD1970" s="2">
        <f t="shared" si="1753"/>
        <v>0</v>
      </c>
      <c r="BE1970" s="2">
        <f t="shared" si="1753"/>
        <v>0</v>
      </c>
      <c r="BF1970" s="2">
        <f t="shared" si="1753"/>
        <v>0</v>
      </c>
      <c r="BG1970" s="2">
        <f t="shared" si="1753"/>
        <v>0</v>
      </c>
      <c r="BH1970" s="2">
        <f t="shared" si="1753"/>
        <v>0</v>
      </c>
      <c r="BI1970" s="2">
        <f t="shared" si="1753"/>
        <v>0</v>
      </c>
      <c r="BJ1970" s="2">
        <f t="shared" si="1753"/>
        <v>0</v>
      </c>
      <c r="BK1970" s="2">
        <f t="shared" si="1753"/>
        <v>0</v>
      </c>
      <c r="BL1970" s="2">
        <f t="shared" si="1753"/>
        <v>0</v>
      </c>
      <c r="BM1970" s="2">
        <f t="shared" si="1753"/>
        <v>0</v>
      </c>
      <c r="BN1970" s="2">
        <f t="shared" si="1753"/>
        <v>0</v>
      </c>
      <c r="BO1970" s="2">
        <f t="shared" si="1753"/>
        <v>0</v>
      </c>
      <c r="BP1970" s="2">
        <f t="shared" si="1753"/>
        <v>0</v>
      </c>
      <c r="BQ1970" s="2">
        <f t="shared" si="1753"/>
        <v>0</v>
      </c>
      <c r="BR1970" s="2">
        <f t="shared" si="1753"/>
        <v>0</v>
      </c>
      <c r="BS1970" s="2">
        <f t="shared" si="1753"/>
        <v>0</v>
      </c>
      <c r="BT1970" s="2">
        <f t="shared" si="1753"/>
        <v>0</v>
      </c>
      <c r="BU1970" s="2">
        <f t="shared" si="1753"/>
        <v>0</v>
      </c>
      <c r="BV1970" s="2">
        <f t="shared" si="1753"/>
        <v>0</v>
      </c>
      <c r="BW1970" s="2">
        <f t="shared" si="1753"/>
        <v>0</v>
      </c>
      <c r="BX1970" s="2">
        <f t="shared" si="1753"/>
        <v>0</v>
      </c>
      <c r="BY1970" s="2">
        <f t="shared" si="1753"/>
        <v>0</v>
      </c>
      <c r="BZ1970" s="2">
        <f t="shared" si="1753"/>
        <v>0</v>
      </c>
      <c r="CA1970" s="2">
        <f t="shared" ref="CA1970:DF1970" si="1754">CA1974</f>
        <v>8891.94</v>
      </c>
      <c r="CB1970" s="2">
        <f t="shared" si="1754"/>
        <v>8891.94</v>
      </c>
      <c r="CC1970" s="2">
        <f t="shared" si="1754"/>
        <v>0</v>
      </c>
      <c r="CD1970" s="2">
        <f t="shared" si="1754"/>
        <v>0</v>
      </c>
      <c r="CE1970" s="2">
        <f t="shared" si="1754"/>
        <v>0</v>
      </c>
      <c r="CF1970" s="2">
        <f t="shared" si="1754"/>
        <v>0</v>
      </c>
      <c r="CG1970" s="2">
        <f t="shared" si="1754"/>
        <v>0</v>
      </c>
      <c r="CH1970" s="2">
        <f t="shared" si="1754"/>
        <v>0</v>
      </c>
      <c r="CI1970" s="2">
        <f t="shared" si="1754"/>
        <v>0</v>
      </c>
      <c r="CJ1970" s="2">
        <f t="shared" si="1754"/>
        <v>0</v>
      </c>
      <c r="CK1970" s="2">
        <f t="shared" si="1754"/>
        <v>0</v>
      </c>
      <c r="CL1970" s="2">
        <f t="shared" si="1754"/>
        <v>0</v>
      </c>
      <c r="CM1970" s="2">
        <f t="shared" si="1754"/>
        <v>0</v>
      </c>
      <c r="CN1970" s="2">
        <f t="shared" si="1754"/>
        <v>0</v>
      </c>
      <c r="CO1970" s="2">
        <f t="shared" si="1754"/>
        <v>0</v>
      </c>
      <c r="CP1970" s="2">
        <f t="shared" si="1754"/>
        <v>0</v>
      </c>
      <c r="CQ1970" s="2">
        <f t="shared" si="1754"/>
        <v>0</v>
      </c>
      <c r="CR1970" s="2">
        <f t="shared" si="1754"/>
        <v>0</v>
      </c>
      <c r="CS1970" s="2">
        <f t="shared" si="1754"/>
        <v>0</v>
      </c>
      <c r="CT1970" s="2">
        <f t="shared" si="1754"/>
        <v>0</v>
      </c>
      <c r="CU1970" s="2">
        <f t="shared" si="1754"/>
        <v>0</v>
      </c>
      <c r="CV1970" s="2">
        <f t="shared" si="1754"/>
        <v>0</v>
      </c>
      <c r="CW1970" s="2">
        <f t="shared" si="1754"/>
        <v>0</v>
      </c>
      <c r="CX1970" s="2">
        <f t="shared" si="1754"/>
        <v>0</v>
      </c>
      <c r="CY1970" s="2">
        <f t="shared" si="1754"/>
        <v>0</v>
      </c>
      <c r="CZ1970" s="2">
        <f t="shared" si="1754"/>
        <v>0</v>
      </c>
      <c r="DA1970" s="2">
        <f t="shared" si="1754"/>
        <v>0</v>
      </c>
      <c r="DB1970" s="2">
        <f t="shared" si="1754"/>
        <v>0</v>
      </c>
      <c r="DC1970" s="2">
        <f t="shared" si="1754"/>
        <v>0</v>
      </c>
      <c r="DD1970" s="2">
        <f t="shared" si="1754"/>
        <v>0</v>
      </c>
      <c r="DE1970" s="2">
        <f t="shared" si="1754"/>
        <v>0</v>
      </c>
      <c r="DF1970" s="2">
        <f t="shared" si="1754"/>
        <v>0</v>
      </c>
      <c r="DG1970" s="3">
        <f t="shared" ref="DG1970:EL1970" si="1755">DG1974</f>
        <v>0</v>
      </c>
      <c r="DH1970" s="3">
        <f t="shared" si="1755"/>
        <v>0</v>
      </c>
      <c r="DI1970" s="3">
        <f t="shared" si="1755"/>
        <v>0</v>
      </c>
      <c r="DJ1970" s="3">
        <f t="shared" si="1755"/>
        <v>0</v>
      </c>
      <c r="DK1970" s="3">
        <f t="shared" si="1755"/>
        <v>0</v>
      </c>
      <c r="DL1970" s="3">
        <f t="shared" si="1755"/>
        <v>0</v>
      </c>
      <c r="DM1970" s="3">
        <f t="shared" si="1755"/>
        <v>0</v>
      </c>
      <c r="DN1970" s="3">
        <f t="shared" si="1755"/>
        <v>0</v>
      </c>
      <c r="DO1970" s="3">
        <f t="shared" si="1755"/>
        <v>0</v>
      </c>
      <c r="DP1970" s="3">
        <f t="shared" si="1755"/>
        <v>0</v>
      </c>
      <c r="DQ1970" s="3">
        <f t="shared" si="1755"/>
        <v>0</v>
      </c>
      <c r="DR1970" s="3">
        <f t="shared" si="1755"/>
        <v>0</v>
      </c>
      <c r="DS1970" s="3">
        <f t="shared" si="1755"/>
        <v>0</v>
      </c>
      <c r="DT1970" s="3">
        <f t="shared" si="1755"/>
        <v>0</v>
      </c>
      <c r="DU1970" s="3">
        <f t="shared" si="1755"/>
        <v>0</v>
      </c>
      <c r="DV1970" s="3">
        <f t="shared" si="1755"/>
        <v>0</v>
      </c>
      <c r="DW1970" s="3">
        <f t="shared" si="1755"/>
        <v>0</v>
      </c>
      <c r="DX1970" s="3">
        <f t="shared" si="1755"/>
        <v>0</v>
      </c>
      <c r="DY1970" s="3">
        <f t="shared" si="1755"/>
        <v>0</v>
      </c>
      <c r="DZ1970" s="3">
        <f t="shared" si="1755"/>
        <v>0</v>
      </c>
      <c r="EA1970" s="3">
        <f t="shared" si="1755"/>
        <v>0</v>
      </c>
      <c r="EB1970" s="3">
        <f t="shared" si="1755"/>
        <v>0</v>
      </c>
      <c r="EC1970" s="3">
        <f t="shared" si="1755"/>
        <v>0</v>
      </c>
      <c r="ED1970" s="3">
        <f t="shared" si="1755"/>
        <v>0</v>
      </c>
      <c r="EE1970" s="3">
        <f t="shared" si="1755"/>
        <v>0</v>
      </c>
      <c r="EF1970" s="3">
        <f t="shared" si="1755"/>
        <v>0</v>
      </c>
      <c r="EG1970" s="3">
        <f t="shared" si="1755"/>
        <v>0</v>
      </c>
      <c r="EH1970" s="3">
        <f t="shared" si="1755"/>
        <v>0</v>
      </c>
      <c r="EI1970" s="3">
        <f t="shared" si="1755"/>
        <v>0</v>
      </c>
      <c r="EJ1970" s="3">
        <f t="shared" si="1755"/>
        <v>0</v>
      </c>
      <c r="EK1970" s="3">
        <f t="shared" si="1755"/>
        <v>0</v>
      </c>
      <c r="EL1970" s="3">
        <f t="shared" si="1755"/>
        <v>0</v>
      </c>
      <c r="EM1970" s="3">
        <f t="shared" ref="EM1970:FR1970" si="1756">EM1974</f>
        <v>0</v>
      </c>
      <c r="EN1970" s="3">
        <f t="shared" si="1756"/>
        <v>0</v>
      </c>
      <c r="EO1970" s="3">
        <f t="shared" si="1756"/>
        <v>0</v>
      </c>
      <c r="EP1970" s="3">
        <f t="shared" si="1756"/>
        <v>0</v>
      </c>
      <c r="EQ1970" s="3">
        <f t="shared" si="1756"/>
        <v>0</v>
      </c>
      <c r="ER1970" s="3">
        <f t="shared" si="1756"/>
        <v>0</v>
      </c>
      <c r="ES1970" s="3">
        <f t="shared" si="1756"/>
        <v>0</v>
      </c>
      <c r="ET1970" s="3">
        <f t="shared" si="1756"/>
        <v>0</v>
      </c>
      <c r="EU1970" s="3">
        <f t="shared" si="1756"/>
        <v>0</v>
      </c>
      <c r="EV1970" s="3">
        <f t="shared" si="1756"/>
        <v>0</v>
      </c>
      <c r="EW1970" s="3">
        <f t="shared" si="1756"/>
        <v>0</v>
      </c>
      <c r="EX1970" s="3">
        <f t="shared" si="1756"/>
        <v>0</v>
      </c>
      <c r="EY1970" s="3">
        <f t="shared" si="1756"/>
        <v>0</v>
      </c>
      <c r="EZ1970" s="3">
        <f t="shared" si="1756"/>
        <v>0</v>
      </c>
      <c r="FA1970" s="3">
        <f t="shared" si="1756"/>
        <v>0</v>
      </c>
      <c r="FB1970" s="3">
        <f t="shared" si="1756"/>
        <v>0</v>
      </c>
      <c r="FC1970" s="3">
        <f t="shared" si="1756"/>
        <v>0</v>
      </c>
      <c r="FD1970" s="3">
        <f t="shared" si="1756"/>
        <v>0</v>
      </c>
      <c r="FE1970" s="3">
        <f t="shared" si="1756"/>
        <v>0</v>
      </c>
      <c r="FF1970" s="3">
        <f t="shared" si="1756"/>
        <v>0</v>
      </c>
      <c r="FG1970" s="3">
        <f t="shared" si="1756"/>
        <v>0</v>
      </c>
      <c r="FH1970" s="3">
        <f t="shared" si="1756"/>
        <v>0</v>
      </c>
      <c r="FI1970" s="3">
        <f t="shared" si="1756"/>
        <v>0</v>
      </c>
      <c r="FJ1970" s="3">
        <f t="shared" si="1756"/>
        <v>0</v>
      </c>
      <c r="FK1970" s="3">
        <f t="shared" si="1756"/>
        <v>0</v>
      </c>
      <c r="FL1970" s="3">
        <f t="shared" si="1756"/>
        <v>0</v>
      </c>
      <c r="FM1970" s="3">
        <f t="shared" si="1756"/>
        <v>0</v>
      </c>
      <c r="FN1970" s="3">
        <f t="shared" si="1756"/>
        <v>0</v>
      </c>
      <c r="FO1970" s="3">
        <f t="shared" si="1756"/>
        <v>0</v>
      </c>
      <c r="FP1970" s="3">
        <f t="shared" si="1756"/>
        <v>0</v>
      </c>
      <c r="FQ1970" s="3">
        <f t="shared" si="1756"/>
        <v>0</v>
      </c>
      <c r="FR1970" s="3">
        <f t="shared" si="1756"/>
        <v>0</v>
      </c>
      <c r="FS1970" s="3">
        <f t="shared" ref="FS1970:GX1970" si="1757">FS1974</f>
        <v>0</v>
      </c>
      <c r="FT1970" s="3">
        <f t="shared" si="1757"/>
        <v>0</v>
      </c>
      <c r="FU1970" s="3">
        <f t="shared" si="1757"/>
        <v>0</v>
      </c>
      <c r="FV1970" s="3">
        <f t="shared" si="1757"/>
        <v>0</v>
      </c>
      <c r="FW1970" s="3">
        <f t="shared" si="1757"/>
        <v>0</v>
      </c>
      <c r="FX1970" s="3">
        <f t="shared" si="1757"/>
        <v>0</v>
      </c>
      <c r="FY1970" s="3">
        <f t="shared" si="1757"/>
        <v>0</v>
      </c>
      <c r="FZ1970" s="3">
        <f t="shared" si="1757"/>
        <v>0</v>
      </c>
      <c r="GA1970" s="3">
        <f t="shared" si="1757"/>
        <v>0</v>
      </c>
      <c r="GB1970" s="3">
        <f t="shared" si="1757"/>
        <v>0</v>
      </c>
      <c r="GC1970" s="3">
        <f t="shared" si="1757"/>
        <v>0</v>
      </c>
      <c r="GD1970" s="3">
        <f t="shared" si="1757"/>
        <v>0</v>
      </c>
      <c r="GE1970" s="3">
        <f t="shared" si="1757"/>
        <v>0</v>
      </c>
      <c r="GF1970" s="3">
        <f t="shared" si="1757"/>
        <v>0</v>
      </c>
      <c r="GG1970" s="3">
        <f t="shared" si="1757"/>
        <v>0</v>
      </c>
      <c r="GH1970" s="3">
        <f t="shared" si="1757"/>
        <v>0</v>
      </c>
      <c r="GI1970" s="3">
        <f t="shared" si="1757"/>
        <v>0</v>
      </c>
      <c r="GJ1970" s="3">
        <f t="shared" si="1757"/>
        <v>0</v>
      </c>
      <c r="GK1970" s="3">
        <f t="shared" si="1757"/>
        <v>0</v>
      </c>
      <c r="GL1970" s="3">
        <f t="shared" si="1757"/>
        <v>0</v>
      </c>
      <c r="GM1970" s="3">
        <f t="shared" si="1757"/>
        <v>0</v>
      </c>
      <c r="GN1970" s="3">
        <f t="shared" si="1757"/>
        <v>0</v>
      </c>
      <c r="GO1970" s="3">
        <f t="shared" si="1757"/>
        <v>0</v>
      </c>
      <c r="GP1970" s="3">
        <f t="shared" si="1757"/>
        <v>0</v>
      </c>
      <c r="GQ1970" s="3">
        <f t="shared" si="1757"/>
        <v>0</v>
      </c>
      <c r="GR1970" s="3">
        <f t="shared" si="1757"/>
        <v>0</v>
      </c>
      <c r="GS1970" s="3">
        <f t="shared" si="1757"/>
        <v>0</v>
      </c>
      <c r="GT1970" s="3">
        <f t="shared" si="1757"/>
        <v>0</v>
      </c>
      <c r="GU1970" s="3">
        <f t="shared" si="1757"/>
        <v>0</v>
      </c>
      <c r="GV1970" s="3">
        <f t="shared" si="1757"/>
        <v>0</v>
      </c>
      <c r="GW1970" s="3">
        <f t="shared" si="1757"/>
        <v>0</v>
      </c>
      <c r="GX1970" s="3">
        <f t="shared" si="1757"/>
        <v>0</v>
      </c>
    </row>
    <row r="1972" spans="1:245" x14ac:dyDescent="0.2">
      <c r="A1972">
        <v>17</v>
      </c>
      <c r="B1972">
        <v>1</v>
      </c>
      <c r="C1972">
        <f>ROW(SmtRes!A919)</f>
        <v>919</v>
      </c>
      <c r="D1972">
        <f>ROW(EtalonRes!A973)</f>
        <v>973</v>
      </c>
      <c r="E1972" t="s">
        <v>19</v>
      </c>
      <c r="F1972" t="s">
        <v>166</v>
      </c>
      <c r="G1972" t="s">
        <v>167</v>
      </c>
      <c r="H1972" t="s">
        <v>168</v>
      </c>
      <c r="I1972">
        <v>57.968822000000003</v>
      </c>
      <c r="J1972">
        <v>0</v>
      </c>
      <c r="K1972">
        <v>57.968822000000003</v>
      </c>
      <c r="O1972">
        <f>ROUND(CP1972,2)</f>
        <v>5269.54</v>
      </c>
      <c r="P1972">
        <f>ROUND((ROUND((AC1972*AW1972*I1972),2)*BC1972),2)</f>
        <v>0</v>
      </c>
      <c r="Q1972">
        <f>(ROUND((ROUND(((ET1972)*AV1972*I1972),2)*BB1972),2)+ROUND((ROUND(((AE1972-(EU1972))*AV1972*I1972),2)*BS1972),2))</f>
        <v>5269.54</v>
      </c>
      <c r="R1972">
        <f>ROUND((ROUND((AE1972*AV1972*I1972),2)*BS1972),2)</f>
        <v>2264</v>
      </c>
      <c r="S1972">
        <f>ROUND((ROUND((AF1972*AV1972*I1972),2)*BA1972),2)</f>
        <v>0</v>
      </c>
      <c r="T1972">
        <f>ROUND(CU1972*I1972,2)</f>
        <v>0</v>
      </c>
      <c r="U1972">
        <f>CV1972*I1972</f>
        <v>0</v>
      </c>
      <c r="V1972">
        <f>CW1972*I1972</f>
        <v>0</v>
      </c>
      <c r="W1972">
        <f>ROUND(CX1972*I1972,2)</f>
        <v>0</v>
      </c>
      <c r="X1972">
        <f>ROUND(CY1972,2)</f>
        <v>0</v>
      </c>
      <c r="Y1972">
        <f>ROUND(CZ1972,2)</f>
        <v>0</v>
      </c>
      <c r="AA1972">
        <v>55282325</v>
      </c>
      <c r="AB1972">
        <f>ROUND((AC1972+AD1972+AF1972),6)</f>
        <v>8.86</v>
      </c>
      <c r="AC1972">
        <f>ROUND((ES1972),6)</f>
        <v>0</v>
      </c>
      <c r="AD1972">
        <f>ROUND((((ET1972)-(EU1972))+AE1972),6)</f>
        <v>8.86</v>
      </c>
      <c r="AE1972">
        <f>ROUND((EU1972),6)</f>
        <v>1.48</v>
      </c>
      <c r="AF1972">
        <f>ROUND((EV1972),6)</f>
        <v>0</v>
      </c>
      <c r="AG1972">
        <f>ROUND((AP1972),6)</f>
        <v>0</v>
      </c>
      <c r="AH1972">
        <f>(EW1972)</f>
        <v>0</v>
      </c>
      <c r="AI1972">
        <f>(EX1972)</f>
        <v>0</v>
      </c>
      <c r="AJ1972">
        <f>(AS1972)</f>
        <v>0</v>
      </c>
      <c r="AK1972">
        <v>8.86</v>
      </c>
      <c r="AL1972">
        <v>0</v>
      </c>
      <c r="AM1972">
        <v>8.86</v>
      </c>
      <c r="AN1972">
        <v>1.48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75</v>
      </c>
      <c r="AU1972">
        <v>41</v>
      </c>
      <c r="AV1972">
        <v>1</v>
      </c>
      <c r="AW1972">
        <v>1</v>
      </c>
      <c r="AZ1972">
        <v>1</v>
      </c>
      <c r="BA1972">
        <v>26.39</v>
      </c>
      <c r="BB1972">
        <v>10.26</v>
      </c>
      <c r="BC1972">
        <v>1</v>
      </c>
      <c r="BD1972" t="s">
        <v>3</v>
      </c>
      <c r="BE1972" t="s">
        <v>3</v>
      </c>
      <c r="BF1972" t="s">
        <v>3</v>
      </c>
      <c r="BG1972" t="s">
        <v>3</v>
      </c>
      <c r="BH1972">
        <v>0</v>
      </c>
      <c r="BI1972">
        <v>1</v>
      </c>
      <c r="BJ1972" t="s">
        <v>169</v>
      </c>
      <c r="BM1972">
        <v>658</v>
      </c>
      <c r="BN1972">
        <v>0</v>
      </c>
      <c r="BO1972" t="s">
        <v>166</v>
      </c>
      <c r="BP1972">
        <v>1</v>
      </c>
      <c r="BQ1972">
        <v>60</v>
      </c>
      <c r="BR1972">
        <v>0</v>
      </c>
      <c r="BS1972">
        <v>26.39</v>
      </c>
      <c r="BT1972">
        <v>1</v>
      </c>
      <c r="BU1972">
        <v>1</v>
      </c>
      <c r="BV1972">
        <v>1</v>
      </c>
      <c r="BW1972">
        <v>1</v>
      </c>
      <c r="BX1972">
        <v>1</v>
      </c>
      <c r="BY1972" t="s">
        <v>3</v>
      </c>
      <c r="BZ1972">
        <v>75</v>
      </c>
      <c r="CA1972">
        <v>41</v>
      </c>
      <c r="CB1972" t="s">
        <v>3</v>
      </c>
      <c r="CE1972">
        <v>30</v>
      </c>
      <c r="CF1972">
        <v>0</v>
      </c>
      <c r="CG1972">
        <v>0</v>
      </c>
      <c r="CM1972">
        <v>0</v>
      </c>
      <c r="CN1972" t="s">
        <v>3</v>
      </c>
      <c r="CO1972">
        <v>0</v>
      </c>
      <c r="CP1972">
        <f>(P1972+Q1972+S1972)</f>
        <v>5269.54</v>
      </c>
      <c r="CQ1972">
        <f>ROUND((ROUND((AC1972*AW1972*1),2)*BC1972),2)</f>
        <v>0</v>
      </c>
      <c r="CR1972">
        <f>(ROUND((ROUND(((ET1972)*AV1972*1),2)*BB1972),2)+ROUND((ROUND(((AE1972-(EU1972))*AV1972*1),2)*BS1972),2))</f>
        <v>90.9</v>
      </c>
      <c r="CS1972">
        <f>ROUND((ROUND((AE1972*AV1972*1),2)*BS1972),2)</f>
        <v>39.06</v>
      </c>
      <c r="CT1972">
        <f>ROUND((ROUND((AF1972*AV1972*1),2)*BA1972),2)</f>
        <v>0</v>
      </c>
      <c r="CU1972">
        <f>AG1972</f>
        <v>0</v>
      </c>
      <c r="CV1972">
        <f>(AH1972*AV1972)</f>
        <v>0</v>
      </c>
      <c r="CW1972">
        <f>AI1972</f>
        <v>0</v>
      </c>
      <c r="CX1972">
        <f>AJ1972</f>
        <v>0</v>
      </c>
      <c r="CY1972">
        <f>S1972*(BZ1972/100)</f>
        <v>0</v>
      </c>
      <c r="CZ1972">
        <f>S1972*(CA1972/100)</f>
        <v>0</v>
      </c>
      <c r="DC1972" t="s">
        <v>3</v>
      </c>
      <c r="DD1972" t="s">
        <v>3</v>
      </c>
      <c r="DE1972" t="s">
        <v>3</v>
      </c>
      <c r="DF1972" t="s">
        <v>3</v>
      </c>
      <c r="DG1972" t="s">
        <v>3</v>
      </c>
      <c r="DH1972" t="s">
        <v>3</v>
      </c>
      <c r="DI1972" t="s">
        <v>3</v>
      </c>
      <c r="DJ1972" t="s">
        <v>3</v>
      </c>
      <c r="DK1972" t="s">
        <v>3</v>
      </c>
      <c r="DL1972" t="s">
        <v>3</v>
      </c>
      <c r="DM1972" t="s">
        <v>3</v>
      </c>
      <c r="DN1972">
        <v>91</v>
      </c>
      <c r="DO1972">
        <v>70</v>
      </c>
      <c r="DP1972">
        <v>1.0469999999999999</v>
      </c>
      <c r="DQ1972">
        <v>1.002</v>
      </c>
      <c r="DU1972">
        <v>1013</v>
      </c>
      <c r="DV1972" t="s">
        <v>168</v>
      </c>
      <c r="DW1972" t="s">
        <v>168</v>
      </c>
      <c r="DX1972">
        <v>1</v>
      </c>
      <c r="DZ1972" t="s">
        <v>3</v>
      </c>
      <c r="EA1972" t="s">
        <v>3</v>
      </c>
      <c r="EB1972" t="s">
        <v>3</v>
      </c>
      <c r="EC1972" t="s">
        <v>3</v>
      </c>
      <c r="EE1972">
        <v>54688084</v>
      </c>
      <c r="EF1972">
        <v>60</v>
      </c>
      <c r="EG1972" t="s">
        <v>24</v>
      </c>
      <c r="EH1972">
        <v>0</v>
      </c>
      <c r="EI1972" t="s">
        <v>3</v>
      </c>
      <c r="EJ1972">
        <v>1</v>
      </c>
      <c r="EK1972">
        <v>658</v>
      </c>
      <c r="EL1972" t="s">
        <v>170</v>
      </c>
      <c r="EM1972" t="s">
        <v>171</v>
      </c>
      <c r="EO1972" t="s">
        <v>3</v>
      </c>
      <c r="EQ1972">
        <v>0</v>
      </c>
      <c r="ER1972">
        <v>8.86</v>
      </c>
      <c r="ES1972">
        <v>0</v>
      </c>
      <c r="ET1972">
        <v>8.86</v>
      </c>
      <c r="EU1972">
        <v>1.48</v>
      </c>
      <c r="EV1972">
        <v>0</v>
      </c>
      <c r="EW1972">
        <v>0</v>
      </c>
      <c r="EX1972">
        <v>0</v>
      </c>
      <c r="EY1972">
        <v>0</v>
      </c>
      <c r="FQ1972">
        <v>0</v>
      </c>
      <c r="FR1972">
        <f>ROUND(IF(AND(BH1972=3,BI1972=3),P1972,0),2)</f>
        <v>0</v>
      </c>
      <c r="FS1972">
        <v>0</v>
      </c>
      <c r="FX1972">
        <v>91</v>
      </c>
      <c r="FY1972">
        <v>70</v>
      </c>
      <c r="GA1972" t="s">
        <v>3</v>
      </c>
      <c r="GD1972">
        <v>0</v>
      </c>
      <c r="GF1972">
        <v>-1983005167</v>
      </c>
      <c r="GG1972">
        <v>2</v>
      </c>
      <c r="GH1972">
        <v>1</v>
      </c>
      <c r="GI1972">
        <v>3</v>
      </c>
      <c r="GJ1972">
        <v>0</v>
      </c>
      <c r="GK1972">
        <f>ROUND(R1972*(R12)/100,2)</f>
        <v>3622.4</v>
      </c>
      <c r="GL1972">
        <f>ROUND(IF(AND(BH1972=3,BI1972=3,FS1972&lt;&gt;0),P1972,0),2)</f>
        <v>0</v>
      </c>
      <c r="GM1972">
        <f>ROUND(O1972+X1972+Y1972+GK1972,2)+GX1972</f>
        <v>8891.94</v>
      </c>
      <c r="GN1972">
        <f>IF(OR(BI1972=0,BI1972=1),ROUND(O1972+X1972+Y1972+GK1972,2),0)</f>
        <v>8891.94</v>
      </c>
      <c r="GO1972">
        <f>IF(BI1972=2,ROUND(O1972+X1972+Y1972+GK1972,2),0)</f>
        <v>0</v>
      </c>
      <c r="GP1972">
        <f>IF(BI1972=4,ROUND(O1972+X1972+Y1972+GK1972,2)+GX1972,0)</f>
        <v>0</v>
      </c>
      <c r="GR1972">
        <v>0</v>
      </c>
      <c r="GS1972">
        <v>3</v>
      </c>
      <c r="GT1972">
        <v>0</v>
      </c>
      <c r="GU1972" t="s">
        <v>3</v>
      </c>
      <c r="GV1972">
        <f>ROUND((GT1972),6)</f>
        <v>0</v>
      </c>
      <c r="GW1972">
        <v>1</v>
      </c>
      <c r="GX1972">
        <f>ROUND(HC1972*I1972,2)</f>
        <v>0</v>
      </c>
      <c r="HA1972">
        <v>0</v>
      </c>
      <c r="HB1972">
        <v>0</v>
      </c>
      <c r="HC1972">
        <f>GV1972*GW1972</f>
        <v>0</v>
      </c>
      <c r="HE1972" t="s">
        <v>3</v>
      </c>
      <c r="HF1972" t="s">
        <v>3</v>
      </c>
      <c r="HM1972" t="s">
        <v>3</v>
      </c>
      <c r="HN1972" t="s">
        <v>3</v>
      </c>
      <c r="HO1972" t="s">
        <v>3</v>
      </c>
      <c r="HP1972" t="s">
        <v>3</v>
      </c>
      <c r="HQ1972" t="s">
        <v>3</v>
      </c>
      <c r="IK1972">
        <v>0</v>
      </c>
    </row>
    <row r="1974" spans="1:245" x14ac:dyDescent="0.2">
      <c r="A1974" s="2">
        <v>51</v>
      </c>
      <c r="B1974" s="2">
        <f>B1968</f>
        <v>1</v>
      </c>
      <c r="C1974" s="2">
        <f>A1968</f>
        <v>4</v>
      </c>
      <c r="D1974" s="2">
        <f>ROW(A1968)</f>
        <v>1968</v>
      </c>
      <c r="E1974" s="2"/>
      <c r="F1974" s="2" t="str">
        <f>IF(F1968&lt;&gt;"",F1968,"")</f>
        <v>Новый раздел</v>
      </c>
      <c r="G1974" s="2" t="str">
        <f>IF(G1968&lt;&gt;"",G1968,"")</f>
        <v>Разные работы</v>
      </c>
      <c r="H1974" s="2">
        <v>0</v>
      </c>
      <c r="I1974" s="2"/>
      <c r="J1974" s="2"/>
      <c r="K1974" s="2"/>
      <c r="L1974" s="2"/>
      <c r="M1974" s="2"/>
      <c r="N1974" s="2"/>
      <c r="O1974" s="2">
        <f t="shared" ref="O1974:T1974" si="1758">ROUND(AB1974,2)</f>
        <v>5269.54</v>
      </c>
      <c r="P1974" s="2">
        <f t="shared" si="1758"/>
        <v>0</v>
      </c>
      <c r="Q1974" s="2">
        <f t="shared" si="1758"/>
        <v>5269.54</v>
      </c>
      <c r="R1974" s="2">
        <f t="shared" si="1758"/>
        <v>2264</v>
      </c>
      <c r="S1974" s="2">
        <f t="shared" si="1758"/>
        <v>0</v>
      </c>
      <c r="T1974" s="2">
        <f t="shared" si="1758"/>
        <v>0</v>
      </c>
      <c r="U1974" s="2">
        <f>AH1974</f>
        <v>0</v>
      </c>
      <c r="V1974" s="2">
        <f>AI1974</f>
        <v>0</v>
      </c>
      <c r="W1974" s="2">
        <f>ROUND(AJ1974,2)</f>
        <v>0</v>
      </c>
      <c r="X1974" s="2">
        <f>ROUND(AK1974,2)</f>
        <v>0</v>
      </c>
      <c r="Y1974" s="2">
        <f>ROUND(AL1974,2)</f>
        <v>0</v>
      </c>
      <c r="Z1974" s="2"/>
      <c r="AA1974" s="2"/>
      <c r="AB1974" s="2">
        <f>ROUND(SUMIF(AA1972:AA1972,"=55282325",O1972:O1972),2)</f>
        <v>5269.54</v>
      </c>
      <c r="AC1974" s="2">
        <f>ROUND(SUMIF(AA1972:AA1972,"=55282325",P1972:P1972),2)</f>
        <v>0</v>
      </c>
      <c r="AD1974" s="2">
        <f>ROUND(SUMIF(AA1972:AA1972,"=55282325",Q1972:Q1972),2)</f>
        <v>5269.54</v>
      </c>
      <c r="AE1974" s="2">
        <f>ROUND(SUMIF(AA1972:AA1972,"=55282325",R1972:R1972),2)</f>
        <v>2264</v>
      </c>
      <c r="AF1974" s="2">
        <f>ROUND(SUMIF(AA1972:AA1972,"=55282325",S1972:S1972),2)</f>
        <v>0</v>
      </c>
      <c r="AG1974" s="2">
        <f>ROUND(SUMIF(AA1972:AA1972,"=55282325",T1972:T1972),2)</f>
        <v>0</v>
      </c>
      <c r="AH1974" s="2">
        <f>SUMIF(AA1972:AA1972,"=55282325",U1972:U1972)</f>
        <v>0</v>
      </c>
      <c r="AI1974" s="2">
        <f>SUMIF(AA1972:AA1972,"=55282325",V1972:V1972)</f>
        <v>0</v>
      </c>
      <c r="AJ1974" s="2">
        <f>ROUND(SUMIF(AA1972:AA1972,"=55282325",W1972:W1972),2)</f>
        <v>0</v>
      </c>
      <c r="AK1974" s="2">
        <f>ROUND(SUMIF(AA1972:AA1972,"=55282325",X1972:X1972),2)</f>
        <v>0</v>
      </c>
      <c r="AL1974" s="2">
        <f>ROUND(SUMIF(AA1972:AA1972,"=55282325",Y1972:Y1972),2)</f>
        <v>0</v>
      </c>
      <c r="AM1974" s="2"/>
      <c r="AN1974" s="2"/>
      <c r="AO1974" s="2">
        <f t="shared" ref="AO1974:BD1974" si="1759">ROUND(BX1974,2)</f>
        <v>0</v>
      </c>
      <c r="AP1974" s="2">
        <f t="shared" si="1759"/>
        <v>0</v>
      </c>
      <c r="AQ1974" s="2">
        <f t="shared" si="1759"/>
        <v>0</v>
      </c>
      <c r="AR1974" s="2">
        <f t="shared" si="1759"/>
        <v>8891.94</v>
      </c>
      <c r="AS1974" s="2">
        <f t="shared" si="1759"/>
        <v>8891.94</v>
      </c>
      <c r="AT1974" s="2">
        <f t="shared" si="1759"/>
        <v>0</v>
      </c>
      <c r="AU1974" s="2">
        <f t="shared" si="1759"/>
        <v>0</v>
      </c>
      <c r="AV1974" s="2">
        <f t="shared" si="1759"/>
        <v>0</v>
      </c>
      <c r="AW1974" s="2">
        <f t="shared" si="1759"/>
        <v>0</v>
      </c>
      <c r="AX1974" s="2">
        <f t="shared" si="1759"/>
        <v>0</v>
      </c>
      <c r="AY1974" s="2">
        <f t="shared" si="1759"/>
        <v>0</v>
      </c>
      <c r="AZ1974" s="2">
        <f t="shared" si="1759"/>
        <v>0</v>
      </c>
      <c r="BA1974" s="2">
        <f t="shared" si="1759"/>
        <v>0</v>
      </c>
      <c r="BB1974" s="2">
        <f t="shared" si="1759"/>
        <v>0</v>
      </c>
      <c r="BC1974" s="2">
        <f t="shared" si="1759"/>
        <v>0</v>
      </c>
      <c r="BD1974" s="2">
        <f t="shared" si="1759"/>
        <v>0</v>
      </c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>
        <f>ROUND(SUMIF(AA1972:AA1972,"=55282325",FQ1972:FQ1972),2)</f>
        <v>0</v>
      </c>
      <c r="BY1974" s="2">
        <f>ROUND(SUMIF(AA1972:AA1972,"=55282325",FR1972:FR1972),2)</f>
        <v>0</v>
      </c>
      <c r="BZ1974" s="2">
        <f>ROUND(SUMIF(AA1972:AA1972,"=55282325",GL1972:GL1972),2)</f>
        <v>0</v>
      </c>
      <c r="CA1974" s="2">
        <f>ROUND(SUMIF(AA1972:AA1972,"=55282325",GM1972:GM1972),2)</f>
        <v>8891.94</v>
      </c>
      <c r="CB1974" s="2">
        <f>ROUND(SUMIF(AA1972:AA1972,"=55282325",GN1972:GN1972),2)</f>
        <v>8891.94</v>
      </c>
      <c r="CC1974" s="2">
        <f>ROUND(SUMIF(AA1972:AA1972,"=55282325",GO1972:GO1972),2)</f>
        <v>0</v>
      </c>
      <c r="CD1974" s="2">
        <f>ROUND(SUMIF(AA1972:AA1972,"=55282325",GP1972:GP1972),2)</f>
        <v>0</v>
      </c>
      <c r="CE1974" s="2">
        <f>AC1974-BX1974</f>
        <v>0</v>
      </c>
      <c r="CF1974" s="2">
        <f>AC1974-BY1974</f>
        <v>0</v>
      </c>
      <c r="CG1974" s="2">
        <f>BX1974-BZ1974</f>
        <v>0</v>
      </c>
      <c r="CH1974" s="2">
        <f>AC1974-BX1974-BY1974+BZ1974</f>
        <v>0</v>
      </c>
      <c r="CI1974" s="2">
        <f>BY1974-BZ1974</f>
        <v>0</v>
      </c>
      <c r="CJ1974" s="2">
        <f>ROUND(SUMIF(AA1972:AA1972,"=55282325",GX1972:GX1972),2)</f>
        <v>0</v>
      </c>
      <c r="CK1974" s="2">
        <f>ROUND(SUMIF(AA1972:AA1972,"=55282325",GY1972:GY1972),2)</f>
        <v>0</v>
      </c>
      <c r="CL1974" s="2">
        <f>ROUND(SUMIF(AA1972:AA1972,"=55282325",GZ1972:GZ1972),2)</f>
        <v>0</v>
      </c>
      <c r="CM1974" s="2">
        <f>ROUND(SUMIF(AA1972:AA1972,"=55282325",HD1972:HD1972),2)</f>
        <v>0</v>
      </c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>
        <v>0</v>
      </c>
    </row>
    <row r="1976" spans="1:245" x14ac:dyDescent="0.2">
      <c r="A1976" s="4">
        <v>50</v>
      </c>
      <c r="B1976" s="4">
        <v>0</v>
      </c>
      <c r="C1976" s="4">
        <v>0</v>
      </c>
      <c r="D1976" s="4">
        <v>1</v>
      </c>
      <c r="E1976" s="4">
        <v>201</v>
      </c>
      <c r="F1976" s="4">
        <f>ROUND(Source!O1974,O1976)</f>
        <v>5269.54</v>
      </c>
      <c r="G1976" s="4" t="s">
        <v>54</v>
      </c>
      <c r="H1976" s="4" t="s">
        <v>55</v>
      </c>
      <c r="I1976" s="4"/>
      <c r="J1976" s="4"/>
      <c r="K1976" s="4">
        <v>201</v>
      </c>
      <c r="L1976" s="4">
        <v>1</v>
      </c>
      <c r="M1976" s="4">
        <v>3</v>
      </c>
      <c r="N1976" s="4" t="s">
        <v>3</v>
      </c>
      <c r="O1976" s="4">
        <v>2</v>
      </c>
      <c r="P1976" s="4"/>
      <c r="Q1976" s="4"/>
      <c r="R1976" s="4"/>
      <c r="S1976" s="4"/>
      <c r="T1976" s="4"/>
      <c r="U1976" s="4"/>
      <c r="V1976" s="4"/>
      <c r="W1976" s="4">
        <v>5269.54</v>
      </c>
      <c r="X1976" s="4">
        <v>1</v>
      </c>
      <c r="Y1976" s="4">
        <v>5269.54</v>
      </c>
      <c r="Z1976" s="4"/>
      <c r="AA1976" s="4"/>
      <c r="AB1976" s="4"/>
    </row>
    <row r="1977" spans="1:245" x14ac:dyDescent="0.2">
      <c r="A1977" s="4">
        <v>50</v>
      </c>
      <c r="B1977" s="4">
        <v>0</v>
      </c>
      <c r="C1977" s="4">
        <v>0</v>
      </c>
      <c r="D1977" s="4">
        <v>1</v>
      </c>
      <c r="E1977" s="4">
        <v>202</v>
      </c>
      <c r="F1977" s="4">
        <f>ROUND(Source!P1974,O1977)</f>
        <v>0</v>
      </c>
      <c r="G1977" s="4" t="s">
        <v>56</v>
      </c>
      <c r="H1977" s="4" t="s">
        <v>57</v>
      </c>
      <c r="I1977" s="4"/>
      <c r="J1977" s="4"/>
      <c r="K1977" s="4">
        <v>202</v>
      </c>
      <c r="L1977" s="4">
        <v>2</v>
      </c>
      <c r="M1977" s="4">
        <v>3</v>
      </c>
      <c r="N1977" s="4" t="s">
        <v>3</v>
      </c>
      <c r="O1977" s="4">
        <v>2</v>
      </c>
      <c r="P1977" s="4"/>
      <c r="Q1977" s="4"/>
      <c r="R1977" s="4"/>
      <c r="S1977" s="4"/>
      <c r="T1977" s="4"/>
      <c r="U1977" s="4"/>
      <c r="V1977" s="4"/>
      <c r="W1977" s="4">
        <v>0</v>
      </c>
      <c r="X1977" s="4">
        <v>1</v>
      </c>
      <c r="Y1977" s="4">
        <v>0</v>
      </c>
      <c r="Z1977" s="4"/>
      <c r="AA1977" s="4"/>
      <c r="AB1977" s="4"/>
    </row>
    <row r="1978" spans="1:245" x14ac:dyDescent="0.2">
      <c r="A1978" s="4">
        <v>50</v>
      </c>
      <c r="B1978" s="4">
        <v>0</v>
      </c>
      <c r="C1978" s="4">
        <v>0</v>
      </c>
      <c r="D1978" s="4">
        <v>1</v>
      </c>
      <c r="E1978" s="4">
        <v>222</v>
      </c>
      <c r="F1978" s="4">
        <f>ROUND(Source!AO1974,O1978)</f>
        <v>0</v>
      </c>
      <c r="G1978" s="4" t="s">
        <v>58</v>
      </c>
      <c r="H1978" s="4" t="s">
        <v>59</v>
      </c>
      <c r="I1978" s="4"/>
      <c r="J1978" s="4"/>
      <c r="K1978" s="4">
        <v>222</v>
      </c>
      <c r="L1978" s="4">
        <v>3</v>
      </c>
      <c r="M1978" s="4">
        <v>3</v>
      </c>
      <c r="N1978" s="4" t="s">
        <v>3</v>
      </c>
      <c r="O1978" s="4">
        <v>2</v>
      </c>
      <c r="P1978" s="4"/>
      <c r="Q1978" s="4"/>
      <c r="R1978" s="4"/>
      <c r="S1978" s="4"/>
      <c r="T1978" s="4"/>
      <c r="U1978" s="4"/>
      <c r="V1978" s="4"/>
      <c r="W1978" s="4">
        <v>0</v>
      </c>
      <c r="X1978" s="4">
        <v>1</v>
      </c>
      <c r="Y1978" s="4">
        <v>0</v>
      </c>
      <c r="Z1978" s="4"/>
      <c r="AA1978" s="4"/>
      <c r="AB1978" s="4"/>
    </row>
    <row r="1979" spans="1:245" x14ac:dyDescent="0.2">
      <c r="A1979" s="4">
        <v>50</v>
      </c>
      <c r="B1979" s="4">
        <v>0</v>
      </c>
      <c r="C1979" s="4">
        <v>0</v>
      </c>
      <c r="D1979" s="4">
        <v>1</v>
      </c>
      <c r="E1979" s="4">
        <v>225</v>
      </c>
      <c r="F1979" s="4">
        <f>ROUND(Source!AV1974,O1979)</f>
        <v>0</v>
      </c>
      <c r="G1979" s="4" t="s">
        <v>60</v>
      </c>
      <c r="H1979" s="4" t="s">
        <v>61</v>
      </c>
      <c r="I1979" s="4"/>
      <c r="J1979" s="4"/>
      <c r="K1979" s="4">
        <v>225</v>
      </c>
      <c r="L1979" s="4">
        <v>4</v>
      </c>
      <c r="M1979" s="4">
        <v>3</v>
      </c>
      <c r="N1979" s="4" t="s">
        <v>3</v>
      </c>
      <c r="O1979" s="4">
        <v>2</v>
      </c>
      <c r="P1979" s="4"/>
      <c r="Q1979" s="4"/>
      <c r="R1979" s="4"/>
      <c r="S1979" s="4"/>
      <c r="T1979" s="4"/>
      <c r="U1979" s="4"/>
      <c r="V1979" s="4"/>
      <c r="W1979" s="4">
        <v>0</v>
      </c>
      <c r="X1979" s="4">
        <v>1</v>
      </c>
      <c r="Y1979" s="4">
        <v>0</v>
      </c>
      <c r="Z1979" s="4"/>
      <c r="AA1979" s="4"/>
      <c r="AB1979" s="4"/>
    </row>
    <row r="1980" spans="1:245" x14ac:dyDescent="0.2">
      <c r="A1980" s="4">
        <v>50</v>
      </c>
      <c r="B1980" s="4">
        <v>0</v>
      </c>
      <c r="C1980" s="4">
        <v>0</v>
      </c>
      <c r="D1980" s="4">
        <v>1</v>
      </c>
      <c r="E1980" s="4">
        <v>226</v>
      </c>
      <c r="F1980" s="4">
        <f>ROUND(Source!AW1974,O1980)</f>
        <v>0</v>
      </c>
      <c r="G1980" s="4" t="s">
        <v>62</v>
      </c>
      <c r="H1980" s="4" t="s">
        <v>63</v>
      </c>
      <c r="I1980" s="4"/>
      <c r="J1980" s="4"/>
      <c r="K1980" s="4">
        <v>226</v>
      </c>
      <c r="L1980" s="4">
        <v>5</v>
      </c>
      <c r="M1980" s="4">
        <v>3</v>
      </c>
      <c r="N1980" s="4" t="s">
        <v>3</v>
      </c>
      <c r="O1980" s="4">
        <v>2</v>
      </c>
      <c r="P1980" s="4"/>
      <c r="Q1980" s="4"/>
      <c r="R1980" s="4"/>
      <c r="S1980" s="4"/>
      <c r="T1980" s="4"/>
      <c r="U1980" s="4"/>
      <c r="V1980" s="4"/>
      <c r="W1980" s="4">
        <v>0</v>
      </c>
      <c r="X1980" s="4">
        <v>1</v>
      </c>
      <c r="Y1980" s="4">
        <v>0</v>
      </c>
      <c r="Z1980" s="4"/>
      <c r="AA1980" s="4"/>
      <c r="AB1980" s="4"/>
    </row>
    <row r="1981" spans="1:245" x14ac:dyDescent="0.2">
      <c r="A1981" s="4">
        <v>50</v>
      </c>
      <c r="B1981" s="4">
        <v>0</v>
      </c>
      <c r="C1981" s="4">
        <v>0</v>
      </c>
      <c r="D1981" s="4">
        <v>1</v>
      </c>
      <c r="E1981" s="4">
        <v>227</v>
      </c>
      <c r="F1981" s="4">
        <f>ROUND(Source!AX1974,O1981)</f>
        <v>0</v>
      </c>
      <c r="G1981" s="4" t="s">
        <v>64</v>
      </c>
      <c r="H1981" s="4" t="s">
        <v>65</v>
      </c>
      <c r="I1981" s="4"/>
      <c r="J1981" s="4"/>
      <c r="K1981" s="4">
        <v>227</v>
      </c>
      <c r="L1981" s="4">
        <v>6</v>
      </c>
      <c r="M1981" s="4">
        <v>3</v>
      </c>
      <c r="N1981" s="4" t="s">
        <v>3</v>
      </c>
      <c r="O1981" s="4">
        <v>2</v>
      </c>
      <c r="P1981" s="4"/>
      <c r="Q1981" s="4"/>
      <c r="R1981" s="4"/>
      <c r="S1981" s="4"/>
      <c r="T1981" s="4"/>
      <c r="U1981" s="4"/>
      <c r="V1981" s="4"/>
      <c r="W1981" s="4">
        <v>0</v>
      </c>
      <c r="X1981" s="4">
        <v>1</v>
      </c>
      <c r="Y1981" s="4">
        <v>0</v>
      </c>
      <c r="Z1981" s="4"/>
      <c r="AA1981" s="4"/>
      <c r="AB1981" s="4"/>
    </row>
    <row r="1982" spans="1:245" x14ac:dyDescent="0.2">
      <c r="A1982" s="4">
        <v>50</v>
      </c>
      <c r="B1982" s="4">
        <v>0</v>
      </c>
      <c r="C1982" s="4">
        <v>0</v>
      </c>
      <c r="D1982" s="4">
        <v>1</v>
      </c>
      <c r="E1982" s="4">
        <v>228</v>
      </c>
      <c r="F1982" s="4">
        <f>ROUND(Source!AY1974,O1982)</f>
        <v>0</v>
      </c>
      <c r="G1982" s="4" t="s">
        <v>66</v>
      </c>
      <c r="H1982" s="4" t="s">
        <v>67</v>
      </c>
      <c r="I1982" s="4"/>
      <c r="J1982" s="4"/>
      <c r="K1982" s="4">
        <v>228</v>
      </c>
      <c r="L1982" s="4">
        <v>7</v>
      </c>
      <c r="M1982" s="4">
        <v>3</v>
      </c>
      <c r="N1982" s="4" t="s">
        <v>3</v>
      </c>
      <c r="O1982" s="4">
        <v>2</v>
      </c>
      <c r="P1982" s="4"/>
      <c r="Q1982" s="4"/>
      <c r="R1982" s="4"/>
      <c r="S1982" s="4"/>
      <c r="T1982" s="4"/>
      <c r="U1982" s="4"/>
      <c r="V1982" s="4"/>
      <c r="W1982" s="4">
        <v>0</v>
      </c>
      <c r="X1982" s="4">
        <v>1</v>
      </c>
      <c r="Y1982" s="4">
        <v>0</v>
      </c>
      <c r="Z1982" s="4"/>
      <c r="AA1982" s="4"/>
      <c r="AB1982" s="4"/>
    </row>
    <row r="1983" spans="1:245" x14ac:dyDescent="0.2">
      <c r="A1983" s="4">
        <v>50</v>
      </c>
      <c r="B1983" s="4">
        <v>0</v>
      </c>
      <c r="C1983" s="4">
        <v>0</v>
      </c>
      <c r="D1983" s="4">
        <v>1</v>
      </c>
      <c r="E1983" s="4">
        <v>216</v>
      </c>
      <c r="F1983" s="4">
        <f>ROUND(Source!AP1974,O1983)</f>
        <v>0</v>
      </c>
      <c r="G1983" s="4" t="s">
        <v>68</v>
      </c>
      <c r="H1983" s="4" t="s">
        <v>69</v>
      </c>
      <c r="I1983" s="4"/>
      <c r="J1983" s="4"/>
      <c r="K1983" s="4">
        <v>216</v>
      </c>
      <c r="L1983" s="4">
        <v>8</v>
      </c>
      <c r="M1983" s="4">
        <v>3</v>
      </c>
      <c r="N1983" s="4" t="s">
        <v>3</v>
      </c>
      <c r="O1983" s="4">
        <v>2</v>
      </c>
      <c r="P1983" s="4"/>
      <c r="Q1983" s="4"/>
      <c r="R1983" s="4"/>
      <c r="S1983" s="4"/>
      <c r="T1983" s="4"/>
      <c r="U1983" s="4"/>
      <c r="V1983" s="4"/>
      <c r="W1983" s="4">
        <v>0</v>
      </c>
      <c r="X1983" s="4">
        <v>1</v>
      </c>
      <c r="Y1983" s="4">
        <v>0</v>
      </c>
      <c r="Z1983" s="4"/>
      <c r="AA1983" s="4"/>
      <c r="AB1983" s="4"/>
    </row>
    <row r="1984" spans="1:245" x14ac:dyDescent="0.2">
      <c r="A1984" s="4">
        <v>50</v>
      </c>
      <c r="B1984" s="4">
        <v>0</v>
      </c>
      <c r="C1984" s="4">
        <v>0</v>
      </c>
      <c r="D1984" s="4">
        <v>1</v>
      </c>
      <c r="E1984" s="4">
        <v>223</v>
      </c>
      <c r="F1984" s="4">
        <f>ROUND(Source!AQ1974,O1984)</f>
        <v>0</v>
      </c>
      <c r="G1984" s="4" t="s">
        <v>70</v>
      </c>
      <c r="H1984" s="4" t="s">
        <v>71</v>
      </c>
      <c r="I1984" s="4"/>
      <c r="J1984" s="4"/>
      <c r="K1984" s="4">
        <v>223</v>
      </c>
      <c r="L1984" s="4">
        <v>9</v>
      </c>
      <c r="M1984" s="4">
        <v>3</v>
      </c>
      <c r="N1984" s="4" t="s">
        <v>3</v>
      </c>
      <c r="O1984" s="4">
        <v>2</v>
      </c>
      <c r="P1984" s="4"/>
      <c r="Q1984" s="4"/>
      <c r="R1984" s="4"/>
      <c r="S1984" s="4"/>
      <c r="T1984" s="4"/>
      <c r="U1984" s="4"/>
      <c r="V1984" s="4"/>
      <c r="W1984" s="4">
        <v>0</v>
      </c>
      <c r="X1984" s="4">
        <v>1</v>
      </c>
      <c r="Y1984" s="4">
        <v>0</v>
      </c>
      <c r="Z1984" s="4"/>
      <c r="AA1984" s="4"/>
      <c r="AB1984" s="4"/>
    </row>
    <row r="1985" spans="1:28" x14ac:dyDescent="0.2">
      <c r="A1985" s="4">
        <v>50</v>
      </c>
      <c r="B1985" s="4">
        <v>0</v>
      </c>
      <c r="C1985" s="4">
        <v>0</v>
      </c>
      <c r="D1985" s="4">
        <v>1</v>
      </c>
      <c r="E1985" s="4">
        <v>229</v>
      </c>
      <c r="F1985" s="4">
        <f>ROUND(Source!AZ1974,O1985)</f>
        <v>0</v>
      </c>
      <c r="G1985" s="4" t="s">
        <v>72</v>
      </c>
      <c r="H1985" s="4" t="s">
        <v>73</v>
      </c>
      <c r="I1985" s="4"/>
      <c r="J1985" s="4"/>
      <c r="K1985" s="4">
        <v>229</v>
      </c>
      <c r="L1985" s="4">
        <v>10</v>
      </c>
      <c r="M1985" s="4">
        <v>3</v>
      </c>
      <c r="N1985" s="4" t="s">
        <v>3</v>
      </c>
      <c r="O1985" s="4">
        <v>2</v>
      </c>
      <c r="P1985" s="4"/>
      <c r="Q1985" s="4"/>
      <c r="R1985" s="4"/>
      <c r="S1985" s="4"/>
      <c r="T1985" s="4"/>
      <c r="U1985" s="4"/>
      <c r="V1985" s="4"/>
      <c r="W1985" s="4">
        <v>0</v>
      </c>
      <c r="X1985" s="4">
        <v>1</v>
      </c>
      <c r="Y1985" s="4">
        <v>0</v>
      </c>
      <c r="Z1985" s="4"/>
      <c r="AA1985" s="4"/>
      <c r="AB1985" s="4"/>
    </row>
    <row r="1986" spans="1:28" x14ac:dyDescent="0.2">
      <c r="A1986" s="4">
        <v>50</v>
      </c>
      <c r="B1986" s="4">
        <v>0</v>
      </c>
      <c r="C1986" s="4">
        <v>0</v>
      </c>
      <c r="D1986" s="4">
        <v>1</v>
      </c>
      <c r="E1986" s="4">
        <v>203</v>
      </c>
      <c r="F1986" s="4">
        <f>ROUND(Source!Q1974,O1986)</f>
        <v>5269.54</v>
      </c>
      <c r="G1986" s="4" t="s">
        <v>74</v>
      </c>
      <c r="H1986" s="4" t="s">
        <v>75</v>
      </c>
      <c r="I1986" s="4"/>
      <c r="J1986" s="4"/>
      <c r="K1986" s="4">
        <v>203</v>
      </c>
      <c r="L1986" s="4">
        <v>11</v>
      </c>
      <c r="M1986" s="4">
        <v>3</v>
      </c>
      <c r="N1986" s="4" t="s">
        <v>3</v>
      </c>
      <c r="O1986" s="4">
        <v>2</v>
      </c>
      <c r="P1986" s="4"/>
      <c r="Q1986" s="4"/>
      <c r="R1986" s="4"/>
      <c r="S1986" s="4"/>
      <c r="T1986" s="4"/>
      <c r="U1986" s="4"/>
      <c r="V1986" s="4"/>
      <c r="W1986" s="4">
        <v>5269.54</v>
      </c>
      <c r="X1986" s="4">
        <v>1</v>
      </c>
      <c r="Y1986" s="4">
        <v>5269.54</v>
      </c>
      <c r="Z1986" s="4"/>
      <c r="AA1986" s="4"/>
      <c r="AB1986" s="4"/>
    </row>
    <row r="1987" spans="1:28" x14ac:dyDescent="0.2">
      <c r="A1987" s="4">
        <v>50</v>
      </c>
      <c r="B1987" s="4">
        <v>0</v>
      </c>
      <c r="C1987" s="4">
        <v>0</v>
      </c>
      <c r="D1987" s="4">
        <v>1</v>
      </c>
      <c r="E1987" s="4">
        <v>231</v>
      </c>
      <c r="F1987" s="4">
        <f>ROUND(Source!BB1974,O1987)</f>
        <v>0</v>
      </c>
      <c r="G1987" s="4" t="s">
        <v>76</v>
      </c>
      <c r="H1987" s="4" t="s">
        <v>77</v>
      </c>
      <c r="I1987" s="4"/>
      <c r="J1987" s="4"/>
      <c r="K1987" s="4">
        <v>231</v>
      </c>
      <c r="L1987" s="4">
        <v>12</v>
      </c>
      <c r="M1987" s="4">
        <v>3</v>
      </c>
      <c r="N1987" s="4" t="s">
        <v>3</v>
      </c>
      <c r="O1987" s="4">
        <v>2</v>
      </c>
      <c r="P1987" s="4"/>
      <c r="Q1987" s="4"/>
      <c r="R1987" s="4"/>
      <c r="S1987" s="4"/>
      <c r="T1987" s="4"/>
      <c r="U1987" s="4"/>
      <c r="V1987" s="4"/>
      <c r="W1987" s="4">
        <v>0</v>
      </c>
      <c r="X1987" s="4">
        <v>1</v>
      </c>
      <c r="Y1987" s="4">
        <v>0</v>
      </c>
      <c r="Z1987" s="4"/>
      <c r="AA1987" s="4"/>
      <c r="AB1987" s="4"/>
    </row>
    <row r="1988" spans="1:28" x14ac:dyDescent="0.2">
      <c r="A1988" s="4">
        <v>50</v>
      </c>
      <c r="B1988" s="4">
        <v>0</v>
      </c>
      <c r="C1988" s="4">
        <v>0</v>
      </c>
      <c r="D1988" s="4">
        <v>1</v>
      </c>
      <c r="E1988" s="4">
        <v>204</v>
      </c>
      <c r="F1988" s="4">
        <f>ROUND(Source!R1974,O1988)</f>
        <v>2264</v>
      </c>
      <c r="G1988" s="4" t="s">
        <v>78</v>
      </c>
      <c r="H1988" s="4" t="s">
        <v>79</v>
      </c>
      <c r="I1988" s="4"/>
      <c r="J1988" s="4"/>
      <c r="K1988" s="4">
        <v>204</v>
      </c>
      <c r="L1988" s="4">
        <v>13</v>
      </c>
      <c r="M1988" s="4">
        <v>3</v>
      </c>
      <c r="N1988" s="4" t="s">
        <v>3</v>
      </c>
      <c r="O1988" s="4">
        <v>2</v>
      </c>
      <c r="P1988" s="4"/>
      <c r="Q1988" s="4"/>
      <c r="R1988" s="4"/>
      <c r="S1988" s="4"/>
      <c r="T1988" s="4"/>
      <c r="U1988" s="4"/>
      <c r="V1988" s="4"/>
      <c r="W1988" s="4">
        <v>2264</v>
      </c>
      <c r="X1988" s="4">
        <v>1</v>
      </c>
      <c r="Y1988" s="4">
        <v>2264</v>
      </c>
      <c r="Z1988" s="4"/>
      <c r="AA1988" s="4"/>
      <c r="AB1988" s="4"/>
    </row>
    <row r="1989" spans="1:28" x14ac:dyDescent="0.2">
      <c r="A1989" s="4">
        <v>50</v>
      </c>
      <c r="B1989" s="4">
        <v>0</v>
      </c>
      <c r="C1989" s="4">
        <v>0</v>
      </c>
      <c r="D1989" s="4">
        <v>1</v>
      </c>
      <c r="E1989" s="4">
        <v>205</v>
      </c>
      <c r="F1989" s="4">
        <f>ROUND(Source!S1974,O1989)</f>
        <v>0</v>
      </c>
      <c r="G1989" s="4" t="s">
        <v>80</v>
      </c>
      <c r="H1989" s="4" t="s">
        <v>81</v>
      </c>
      <c r="I1989" s="4"/>
      <c r="J1989" s="4"/>
      <c r="K1989" s="4">
        <v>205</v>
      </c>
      <c r="L1989" s="4">
        <v>14</v>
      </c>
      <c r="M1989" s="4">
        <v>3</v>
      </c>
      <c r="N1989" s="4" t="s">
        <v>3</v>
      </c>
      <c r="O1989" s="4">
        <v>2</v>
      </c>
      <c r="P1989" s="4"/>
      <c r="Q1989" s="4"/>
      <c r="R1989" s="4"/>
      <c r="S1989" s="4"/>
      <c r="T1989" s="4"/>
      <c r="U1989" s="4"/>
      <c r="V1989" s="4"/>
      <c r="W1989" s="4">
        <v>0</v>
      </c>
      <c r="X1989" s="4">
        <v>1</v>
      </c>
      <c r="Y1989" s="4">
        <v>0</v>
      </c>
      <c r="Z1989" s="4"/>
      <c r="AA1989" s="4"/>
      <c r="AB1989" s="4"/>
    </row>
    <row r="1990" spans="1:28" x14ac:dyDescent="0.2">
      <c r="A1990" s="4">
        <v>50</v>
      </c>
      <c r="B1990" s="4">
        <v>0</v>
      </c>
      <c r="C1990" s="4">
        <v>0</v>
      </c>
      <c r="D1990" s="4">
        <v>1</v>
      </c>
      <c r="E1990" s="4">
        <v>232</v>
      </c>
      <c r="F1990" s="4">
        <f>ROUND(Source!BC1974,O1990)</f>
        <v>0</v>
      </c>
      <c r="G1990" s="4" t="s">
        <v>82</v>
      </c>
      <c r="H1990" s="4" t="s">
        <v>83</v>
      </c>
      <c r="I1990" s="4"/>
      <c r="J1990" s="4"/>
      <c r="K1990" s="4">
        <v>232</v>
      </c>
      <c r="L1990" s="4">
        <v>15</v>
      </c>
      <c r="M1990" s="4">
        <v>3</v>
      </c>
      <c r="N1990" s="4" t="s">
        <v>3</v>
      </c>
      <c r="O1990" s="4">
        <v>2</v>
      </c>
      <c r="P1990" s="4"/>
      <c r="Q1990" s="4"/>
      <c r="R1990" s="4"/>
      <c r="S1990" s="4"/>
      <c r="T1990" s="4"/>
      <c r="U1990" s="4"/>
      <c r="V1990" s="4"/>
      <c r="W1990" s="4">
        <v>0</v>
      </c>
      <c r="X1990" s="4">
        <v>1</v>
      </c>
      <c r="Y1990" s="4">
        <v>0</v>
      </c>
      <c r="Z1990" s="4"/>
      <c r="AA1990" s="4"/>
      <c r="AB1990" s="4"/>
    </row>
    <row r="1991" spans="1:28" x14ac:dyDescent="0.2">
      <c r="A1991" s="4">
        <v>50</v>
      </c>
      <c r="B1991" s="4">
        <v>0</v>
      </c>
      <c r="C1991" s="4">
        <v>0</v>
      </c>
      <c r="D1991" s="4">
        <v>1</v>
      </c>
      <c r="E1991" s="4">
        <v>214</v>
      </c>
      <c r="F1991" s="4">
        <f>ROUND(Source!AS1974,O1991)</f>
        <v>8891.94</v>
      </c>
      <c r="G1991" s="4" t="s">
        <v>84</v>
      </c>
      <c r="H1991" s="4" t="s">
        <v>85</v>
      </c>
      <c r="I1991" s="4"/>
      <c r="J1991" s="4"/>
      <c r="K1991" s="4">
        <v>214</v>
      </c>
      <c r="L1991" s="4">
        <v>16</v>
      </c>
      <c r="M1991" s="4">
        <v>3</v>
      </c>
      <c r="N1991" s="4" t="s">
        <v>3</v>
      </c>
      <c r="O1991" s="4">
        <v>2</v>
      </c>
      <c r="P1991" s="4"/>
      <c r="Q1991" s="4"/>
      <c r="R1991" s="4"/>
      <c r="S1991" s="4"/>
      <c r="T1991" s="4"/>
      <c r="U1991" s="4"/>
      <c r="V1991" s="4"/>
      <c r="W1991" s="4">
        <v>8891.94</v>
      </c>
      <c r="X1991" s="4">
        <v>1</v>
      </c>
      <c r="Y1991" s="4">
        <v>8891.94</v>
      </c>
      <c r="Z1991" s="4"/>
      <c r="AA1991" s="4"/>
      <c r="AB1991" s="4"/>
    </row>
    <row r="1992" spans="1:28" x14ac:dyDescent="0.2">
      <c r="A1992" s="4">
        <v>50</v>
      </c>
      <c r="B1992" s="4">
        <v>0</v>
      </c>
      <c r="C1992" s="4">
        <v>0</v>
      </c>
      <c r="D1992" s="4">
        <v>1</v>
      </c>
      <c r="E1992" s="4">
        <v>215</v>
      </c>
      <c r="F1992" s="4">
        <f>ROUND(Source!AT1974,O1992)</f>
        <v>0</v>
      </c>
      <c r="G1992" s="4" t="s">
        <v>86</v>
      </c>
      <c r="H1992" s="4" t="s">
        <v>87</v>
      </c>
      <c r="I1992" s="4"/>
      <c r="J1992" s="4"/>
      <c r="K1992" s="4">
        <v>215</v>
      </c>
      <c r="L1992" s="4">
        <v>17</v>
      </c>
      <c r="M1992" s="4">
        <v>3</v>
      </c>
      <c r="N1992" s="4" t="s">
        <v>3</v>
      </c>
      <c r="O1992" s="4">
        <v>2</v>
      </c>
      <c r="P1992" s="4"/>
      <c r="Q1992" s="4"/>
      <c r="R1992" s="4"/>
      <c r="S1992" s="4"/>
      <c r="T1992" s="4"/>
      <c r="U1992" s="4"/>
      <c r="V1992" s="4"/>
      <c r="W1992" s="4">
        <v>0</v>
      </c>
      <c r="X1992" s="4">
        <v>1</v>
      </c>
      <c r="Y1992" s="4">
        <v>0</v>
      </c>
      <c r="Z1992" s="4"/>
      <c r="AA1992" s="4"/>
      <c r="AB1992" s="4"/>
    </row>
    <row r="1993" spans="1:28" x14ac:dyDescent="0.2">
      <c r="A1993" s="4">
        <v>50</v>
      </c>
      <c r="B1993" s="4">
        <v>0</v>
      </c>
      <c r="C1993" s="4">
        <v>0</v>
      </c>
      <c r="D1993" s="4">
        <v>1</v>
      </c>
      <c r="E1993" s="4">
        <v>217</v>
      </c>
      <c r="F1993" s="4">
        <f>ROUND(Source!AU1974,O1993)</f>
        <v>0</v>
      </c>
      <c r="G1993" s="4" t="s">
        <v>88</v>
      </c>
      <c r="H1993" s="4" t="s">
        <v>89</v>
      </c>
      <c r="I1993" s="4"/>
      <c r="J1993" s="4"/>
      <c r="K1993" s="4">
        <v>217</v>
      </c>
      <c r="L1993" s="4">
        <v>18</v>
      </c>
      <c r="M1993" s="4">
        <v>3</v>
      </c>
      <c r="N1993" s="4" t="s">
        <v>3</v>
      </c>
      <c r="O1993" s="4">
        <v>2</v>
      </c>
      <c r="P1993" s="4"/>
      <c r="Q1993" s="4"/>
      <c r="R1993" s="4"/>
      <c r="S1993" s="4"/>
      <c r="T1993" s="4"/>
      <c r="U1993" s="4"/>
      <c r="V1993" s="4"/>
      <c r="W1993" s="4">
        <v>0</v>
      </c>
      <c r="X1993" s="4">
        <v>1</v>
      </c>
      <c r="Y1993" s="4">
        <v>0</v>
      </c>
      <c r="Z1993" s="4"/>
      <c r="AA1993" s="4"/>
      <c r="AB1993" s="4"/>
    </row>
    <row r="1994" spans="1:28" x14ac:dyDescent="0.2">
      <c r="A1994" s="4">
        <v>50</v>
      </c>
      <c r="B1994" s="4">
        <v>0</v>
      </c>
      <c r="C1994" s="4">
        <v>0</v>
      </c>
      <c r="D1994" s="4">
        <v>1</v>
      </c>
      <c r="E1994" s="4">
        <v>230</v>
      </c>
      <c r="F1994" s="4">
        <f>ROUND(Source!BA1974,O1994)</f>
        <v>0</v>
      </c>
      <c r="G1994" s="4" t="s">
        <v>90</v>
      </c>
      <c r="H1994" s="4" t="s">
        <v>91</v>
      </c>
      <c r="I1994" s="4"/>
      <c r="J1994" s="4"/>
      <c r="K1994" s="4">
        <v>230</v>
      </c>
      <c r="L1994" s="4">
        <v>19</v>
      </c>
      <c r="M1994" s="4">
        <v>3</v>
      </c>
      <c r="N1994" s="4" t="s">
        <v>3</v>
      </c>
      <c r="O1994" s="4">
        <v>2</v>
      </c>
      <c r="P1994" s="4"/>
      <c r="Q1994" s="4"/>
      <c r="R1994" s="4"/>
      <c r="S1994" s="4"/>
      <c r="T1994" s="4"/>
      <c r="U1994" s="4"/>
      <c r="V1994" s="4"/>
      <c r="W1994" s="4">
        <v>0</v>
      </c>
      <c r="X1994" s="4">
        <v>1</v>
      </c>
      <c r="Y1994" s="4">
        <v>0</v>
      </c>
      <c r="Z1994" s="4"/>
      <c r="AA1994" s="4"/>
      <c r="AB1994" s="4"/>
    </row>
    <row r="1995" spans="1:28" x14ac:dyDescent="0.2">
      <c r="A1995" s="4">
        <v>50</v>
      </c>
      <c r="B1995" s="4">
        <v>0</v>
      </c>
      <c r="C1995" s="4">
        <v>0</v>
      </c>
      <c r="D1995" s="4">
        <v>1</v>
      </c>
      <c r="E1995" s="4">
        <v>206</v>
      </c>
      <c r="F1995" s="4">
        <f>ROUND(Source!T1974,O1995)</f>
        <v>0</v>
      </c>
      <c r="G1995" s="4" t="s">
        <v>92</v>
      </c>
      <c r="H1995" s="4" t="s">
        <v>93</v>
      </c>
      <c r="I1995" s="4"/>
      <c r="J1995" s="4"/>
      <c r="K1995" s="4">
        <v>206</v>
      </c>
      <c r="L1995" s="4">
        <v>20</v>
      </c>
      <c r="M1995" s="4">
        <v>3</v>
      </c>
      <c r="N1995" s="4" t="s">
        <v>3</v>
      </c>
      <c r="O1995" s="4">
        <v>2</v>
      </c>
      <c r="P1995" s="4"/>
      <c r="Q1995" s="4"/>
      <c r="R1995" s="4"/>
      <c r="S1995" s="4"/>
      <c r="T1995" s="4"/>
      <c r="U1995" s="4"/>
      <c r="V1995" s="4"/>
      <c r="W1995" s="4">
        <v>0</v>
      </c>
      <c r="X1995" s="4">
        <v>1</v>
      </c>
      <c r="Y1995" s="4">
        <v>0</v>
      </c>
      <c r="Z1995" s="4"/>
      <c r="AA1995" s="4"/>
      <c r="AB1995" s="4"/>
    </row>
    <row r="1996" spans="1:28" x14ac:dyDescent="0.2">
      <c r="A1996" s="4">
        <v>50</v>
      </c>
      <c r="B1996" s="4">
        <v>0</v>
      </c>
      <c r="C1996" s="4">
        <v>0</v>
      </c>
      <c r="D1996" s="4">
        <v>1</v>
      </c>
      <c r="E1996" s="4">
        <v>207</v>
      </c>
      <c r="F1996" s="4">
        <f>Source!U1974</f>
        <v>0</v>
      </c>
      <c r="G1996" s="4" t="s">
        <v>94</v>
      </c>
      <c r="H1996" s="4" t="s">
        <v>95</v>
      </c>
      <c r="I1996" s="4"/>
      <c r="J1996" s="4"/>
      <c r="K1996" s="4">
        <v>207</v>
      </c>
      <c r="L1996" s="4">
        <v>21</v>
      </c>
      <c r="M1996" s="4">
        <v>3</v>
      </c>
      <c r="N1996" s="4" t="s">
        <v>3</v>
      </c>
      <c r="O1996" s="4">
        <v>-1</v>
      </c>
      <c r="P1996" s="4"/>
      <c r="Q1996" s="4"/>
      <c r="R1996" s="4"/>
      <c r="S1996" s="4"/>
      <c r="T1996" s="4"/>
      <c r="U1996" s="4"/>
      <c r="V1996" s="4"/>
      <c r="W1996" s="4">
        <v>0</v>
      </c>
      <c r="X1996" s="4">
        <v>1</v>
      </c>
      <c r="Y1996" s="4">
        <v>0</v>
      </c>
      <c r="Z1996" s="4"/>
      <c r="AA1996" s="4"/>
      <c r="AB1996" s="4"/>
    </row>
    <row r="1997" spans="1:28" x14ac:dyDescent="0.2">
      <c r="A1997" s="4">
        <v>50</v>
      </c>
      <c r="B1997" s="4">
        <v>0</v>
      </c>
      <c r="C1997" s="4">
        <v>0</v>
      </c>
      <c r="D1997" s="4">
        <v>1</v>
      </c>
      <c r="E1997" s="4">
        <v>208</v>
      </c>
      <c r="F1997" s="4">
        <f>Source!V1974</f>
        <v>0</v>
      </c>
      <c r="G1997" s="4" t="s">
        <v>96</v>
      </c>
      <c r="H1997" s="4" t="s">
        <v>97</v>
      </c>
      <c r="I1997" s="4"/>
      <c r="J1997" s="4"/>
      <c r="K1997" s="4">
        <v>208</v>
      </c>
      <c r="L1997" s="4">
        <v>22</v>
      </c>
      <c r="M1997" s="4">
        <v>3</v>
      </c>
      <c r="N1997" s="4" t="s">
        <v>3</v>
      </c>
      <c r="O1997" s="4">
        <v>-1</v>
      </c>
      <c r="P1997" s="4"/>
      <c r="Q1997" s="4"/>
      <c r="R1997" s="4"/>
      <c r="S1997" s="4"/>
      <c r="T1997" s="4"/>
      <c r="U1997" s="4"/>
      <c r="V1997" s="4"/>
      <c r="W1997" s="4">
        <v>0</v>
      </c>
      <c r="X1997" s="4">
        <v>1</v>
      </c>
      <c r="Y1997" s="4">
        <v>0</v>
      </c>
      <c r="Z1997" s="4"/>
      <c r="AA1997" s="4"/>
      <c r="AB1997" s="4"/>
    </row>
    <row r="1998" spans="1:28" x14ac:dyDescent="0.2">
      <c r="A1998" s="4">
        <v>50</v>
      </c>
      <c r="B1998" s="4">
        <v>0</v>
      </c>
      <c r="C1998" s="4">
        <v>0</v>
      </c>
      <c r="D1998" s="4">
        <v>1</v>
      </c>
      <c r="E1998" s="4">
        <v>209</v>
      </c>
      <c r="F1998" s="4">
        <f>ROUND(Source!W1974,O1998)</f>
        <v>0</v>
      </c>
      <c r="G1998" s="4" t="s">
        <v>98</v>
      </c>
      <c r="H1998" s="4" t="s">
        <v>99</v>
      </c>
      <c r="I1998" s="4"/>
      <c r="J1998" s="4"/>
      <c r="K1998" s="4">
        <v>209</v>
      </c>
      <c r="L1998" s="4">
        <v>23</v>
      </c>
      <c r="M1998" s="4">
        <v>3</v>
      </c>
      <c r="N1998" s="4" t="s">
        <v>3</v>
      </c>
      <c r="O1998" s="4">
        <v>2</v>
      </c>
      <c r="P1998" s="4"/>
      <c r="Q1998" s="4"/>
      <c r="R1998" s="4"/>
      <c r="S1998" s="4"/>
      <c r="T1998" s="4"/>
      <c r="U1998" s="4"/>
      <c r="V1998" s="4"/>
      <c r="W1998" s="4">
        <v>0</v>
      </c>
      <c r="X1998" s="4">
        <v>1</v>
      </c>
      <c r="Y1998" s="4">
        <v>0</v>
      </c>
      <c r="Z1998" s="4"/>
      <c r="AA1998" s="4"/>
      <c r="AB1998" s="4"/>
    </row>
    <row r="1999" spans="1:28" x14ac:dyDescent="0.2">
      <c r="A1999" s="4">
        <v>50</v>
      </c>
      <c r="B1999" s="4">
        <v>0</v>
      </c>
      <c r="C1999" s="4">
        <v>0</v>
      </c>
      <c r="D1999" s="4">
        <v>1</v>
      </c>
      <c r="E1999" s="4">
        <v>233</v>
      </c>
      <c r="F1999" s="4">
        <f>ROUND(Source!BD1974,O1999)</f>
        <v>0</v>
      </c>
      <c r="G1999" s="4" t="s">
        <v>100</v>
      </c>
      <c r="H1999" s="4" t="s">
        <v>101</v>
      </c>
      <c r="I1999" s="4"/>
      <c r="J1999" s="4"/>
      <c r="K1999" s="4">
        <v>233</v>
      </c>
      <c r="L1999" s="4">
        <v>24</v>
      </c>
      <c r="M1999" s="4">
        <v>3</v>
      </c>
      <c r="N1999" s="4" t="s">
        <v>3</v>
      </c>
      <c r="O1999" s="4">
        <v>2</v>
      </c>
      <c r="P1999" s="4"/>
      <c r="Q1999" s="4"/>
      <c r="R1999" s="4"/>
      <c r="S1999" s="4"/>
      <c r="T1999" s="4"/>
      <c r="U1999" s="4"/>
      <c r="V1999" s="4"/>
      <c r="W1999" s="4">
        <v>0</v>
      </c>
      <c r="X1999" s="4">
        <v>1</v>
      </c>
      <c r="Y1999" s="4">
        <v>0</v>
      </c>
      <c r="Z1999" s="4"/>
      <c r="AA1999" s="4"/>
      <c r="AB1999" s="4"/>
    </row>
    <row r="2000" spans="1:28" x14ac:dyDescent="0.2">
      <c r="A2000" s="4">
        <v>50</v>
      </c>
      <c r="B2000" s="4">
        <v>0</v>
      </c>
      <c r="C2000" s="4">
        <v>0</v>
      </c>
      <c r="D2000" s="4">
        <v>1</v>
      </c>
      <c r="E2000" s="4">
        <v>210</v>
      </c>
      <c r="F2000" s="4">
        <f>ROUND(Source!X1974,O2000)</f>
        <v>0</v>
      </c>
      <c r="G2000" s="4" t="s">
        <v>102</v>
      </c>
      <c r="H2000" s="4" t="s">
        <v>103</v>
      </c>
      <c r="I2000" s="4"/>
      <c r="J2000" s="4"/>
      <c r="K2000" s="4">
        <v>210</v>
      </c>
      <c r="L2000" s="4">
        <v>25</v>
      </c>
      <c r="M2000" s="4">
        <v>3</v>
      </c>
      <c r="N2000" s="4" t="s">
        <v>3</v>
      </c>
      <c r="O2000" s="4">
        <v>2</v>
      </c>
      <c r="P2000" s="4"/>
      <c r="Q2000" s="4"/>
      <c r="R2000" s="4"/>
      <c r="S2000" s="4"/>
      <c r="T2000" s="4"/>
      <c r="U2000" s="4"/>
      <c r="V2000" s="4"/>
      <c r="W2000" s="4">
        <v>0</v>
      </c>
      <c r="X2000" s="4">
        <v>1</v>
      </c>
      <c r="Y2000" s="4">
        <v>0</v>
      </c>
      <c r="Z2000" s="4"/>
      <c r="AA2000" s="4"/>
      <c r="AB2000" s="4"/>
    </row>
    <row r="2001" spans="1:245" x14ac:dyDescent="0.2">
      <c r="A2001" s="4">
        <v>50</v>
      </c>
      <c r="B2001" s="4">
        <v>0</v>
      </c>
      <c r="C2001" s="4">
        <v>0</v>
      </c>
      <c r="D2001" s="4">
        <v>1</v>
      </c>
      <c r="E2001" s="4">
        <v>211</v>
      </c>
      <c r="F2001" s="4">
        <f>ROUND(Source!Y1974,O2001)</f>
        <v>0</v>
      </c>
      <c r="G2001" s="4" t="s">
        <v>104</v>
      </c>
      <c r="H2001" s="4" t="s">
        <v>105</v>
      </c>
      <c r="I2001" s="4"/>
      <c r="J2001" s="4"/>
      <c r="K2001" s="4">
        <v>211</v>
      </c>
      <c r="L2001" s="4">
        <v>26</v>
      </c>
      <c r="M2001" s="4">
        <v>3</v>
      </c>
      <c r="N2001" s="4" t="s">
        <v>3</v>
      </c>
      <c r="O2001" s="4">
        <v>2</v>
      </c>
      <c r="P2001" s="4"/>
      <c r="Q2001" s="4"/>
      <c r="R2001" s="4"/>
      <c r="S2001" s="4"/>
      <c r="T2001" s="4"/>
      <c r="U2001" s="4"/>
      <c r="V2001" s="4"/>
      <c r="W2001" s="4">
        <v>0</v>
      </c>
      <c r="X2001" s="4">
        <v>1</v>
      </c>
      <c r="Y2001" s="4">
        <v>0</v>
      </c>
      <c r="Z2001" s="4"/>
      <c r="AA2001" s="4"/>
      <c r="AB2001" s="4"/>
    </row>
    <row r="2002" spans="1:245" x14ac:dyDescent="0.2">
      <c r="A2002" s="4">
        <v>50</v>
      </c>
      <c r="B2002" s="4">
        <v>0</v>
      </c>
      <c r="C2002" s="4">
        <v>0</v>
      </c>
      <c r="D2002" s="4">
        <v>1</v>
      </c>
      <c r="E2002" s="4">
        <v>224</v>
      </c>
      <c r="F2002" s="4">
        <f>ROUND(Source!AR1974,O2002)</f>
        <v>8891.94</v>
      </c>
      <c r="G2002" s="4" t="s">
        <v>106</v>
      </c>
      <c r="H2002" s="4" t="s">
        <v>107</v>
      </c>
      <c r="I2002" s="4"/>
      <c r="J2002" s="4"/>
      <c r="K2002" s="4">
        <v>224</v>
      </c>
      <c r="L2002" s="4">
        <v>27</v>
      </c>
      <c r="M2002" s="4">
        <v>3</v>
      </c>
      <c r="N2002" s="4" t="s">
        <v>3</v>
      </c>
      <c r="O2002" s="4">
        <v>2</v>
      </c>
      <c r="P2002" s="4"/>
      <c r="Q2002" s="4"/>
      <c r="R2002" s="4"/>
      <c r="S2002" s="4"/>
      <c r="T2002" s="4"/>
      <c r="U2002" s="4"/>
      <c r="V2002" s="4"/>
      <c r="W2002" s="4">
        <v>8891.94</v>
      </c>
      <c r="X2002" s="4">
        <v>1</v>
      </c>
      <c r="Y2002" s="4">
        <v>8891.94</v>
      </c>
      <c r="Z2002" s="4"/>
      <c r="AA2002" s="4"/>
      <c r="AB2002" s="4"/>
    </row>
    <row r="2004" spans="1:245" x14ac:dyDescent="0.2">
      <c r="A2004" s="1">
        <v>4</v>
      </c>
      <c r="B2004" s="1">
        <v>1</v>
      </c>
      <c r="C2004" s="1"/>
      <c r="D2004" s="1">
        <f>ROW(A2011)</f>
        <v>2011</v>
      </c>
      <c r="E2004" s="1"/>
      <c r="F2004" s="1" t="s">
        <v>15</v>
      </c>
      <c r="G2004" s="1" t="s">
        <v>172</v>
      </c>
      <c r="H2004" s="1" t="s">
        <v>3</v>
      </c>
      <c r="I2004" s="1">
        <v>0</v>
      </c>
      <c r="J2004" s="1"/>
      <c r="K2004" s="1">
        <v>0</v>
      </c>
      <c r="L2004" s="1"/>
      <c r="M2004" s="1" t="s">
        <v>3</v>
      </c>
      <c r="N2004" s="1"/>
      <c r="O2004" s="1"/>
      <c r="P2004" s="1"/>
      <c r="Q2004" s="1"/>
      <c r="R2004" s="1"/>
      <c r="S2004" s="1">
        <v>0</v>
      </c>
      <c r="T2004" s="1"/>
      <c r="U2004" s="1" t="s">
        <v>3</v>
      </c>
      <c r="V2004" s="1">
        <v>0</v>
      </c>
      <c r="W2004" s="1"/>
      <c r="X2004" s="1"/>
      <c r="Y2004" s="1"/>
      <c r="Z2004" s="1"/>
      <c r="AA2004" s="1"/>
      <c r="AB2004" s="1" t="s">
        <v>3</v>
      </c>
      <c r="AC2004" s="1" t="s">
        <v>3</v>
      </c>
      <c r="AD2004" s="1" t="s">
        <v>3</v>
      </c>
      <c r="AE2004" s="1" t="s">
        <v>3</v>
      </c>
      <c r="AF2004" s="1" t="s">
        <v>3</v>
      </c>
      <c r="AG2004" s="1" t="s">
        <v>3</v>
      </c>
      <c r="AH2004" s="1"/>
      <c r="AI2004" s="1"/>
      <c r="AJ2004" s="1"/>
      <c r="AK2004" s="1"/>
      <c r="AL2004" s="1"/>
      <c r="AM2004" s="1"/>
      <c r="AN2004" s="1"/>
      <c r="AO2004" s="1"/>
      <c r="AP2004" s="1" t="s">
        <v>3</v>
      </c>
      <c r="AQ2004" s="1" t="s">
        <v>3</v>
      </c>
      <c r="AR2004" s="1" t="s">
        <v>3</v>
      </c>
      <c r="AS2004" s="1"/>
      <c r="AT2004" s="1"/>
      <c r="AU2004" s="1"/>
      <c r="AV2004" s="1"/>
      <c r="AW2004" s="1"/>
      <c r="AX2004" s="1"/>
      <c r="AY2004" s="1"/>
      <c r="AZ2004" s="1" t="s">
        <v>3</v>
      </c>
      <c r="BA2004" s="1"/>
      <c r="BB2004" s="1" t="s">
        <v>3</v>
      </c>
      <c r="BC2004" s="1" t="s">
        <v>3</v>
      </c>
      <c r="BD2004" s="1" t="s">
        <v>3</v>
      </c>
      <c r="BE2004" s="1" t="s">
        <v>3</v>
      </c>
      <c r="BF2004" s="1" t="s">
        <v>3</v>
      </c>
      <c r="BG2004" s="1" t="s">
        <v>3</v>
      </c>
      <c r="BH2004" s="1" t="s">
        <v>3</v>
      </c>
      <c r="BI2004" s="1" t="s">
        <v>3</v>
      </c>
      <c r="BJ2004" s="1" t="s">
        <v>3</v>
      </c>
      <c r="BK2004" s="1" t="s">
        <v>3</v>
      </c>
      <c r="BL2004" s="1" t="s">
        <v>3</v>
      </c>
      <c r="BM2004" s="1" t="s">
        <v>3</v>
      </c>
      <c r="BN2004" s="1" t="s">
        <v>3</v>
      </c>
      <c r="BO2004" s="1" t="s">
        <v>3</v>
      </c>
      <c r="BP2004" s="1" t="s">
        <v>3</v>
      </c>
      <c r="BQ2004" s="1"/>
      <c r="BR2004" s="1"/>
      <c r="BS2004" s="1"/>
      <c r="BT2004" s="1"/>
      <c r="BU2004" s="1"/>
      <c r="BV2004" s="1"/>
      <c r="BW2004" s="1"/>
      <c r="BX2004" s="1">
        <v>0</v>
      </c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>
        <v>0</v>
      </c>
    </row>
    <row r="2006" spans="1:245" x14ac:dyDescent="0.2">
      <c r="A2006" s="2">
        <v>52</v>
      </c>
      <c r="B2006" s="2">
        <f t="shared" ref="B2006:G2006" si="1760">B2011</f>
        <v>1</v>
      </c>
      <c r="C2006" s="2">
        <f t="shared" si="1760"/>
        <v>4</v>
      </c>
      <c r="D2006" s="2">
        <f t="shared" si="1760"/>
        <v>2004</v>
      </c>
      <c r="E2006" s="2">
        <f t="shared" si="1760"/>
        <v>0</v>
      </c>
      <c r="F2006" s="2" t="str">
        <f t="shared" si="1760"/>
        <v>Новый раздел</v>
      </c>
      <c r="G2006" s="2" t="str">
        <f t="shared" si="1760"/>
        <v>Вывоз мусора</v>
      </c>
      <c r="H2006" s="2"/>
      <c r="I2006" s="2"/>
      <c r="J2006" s="2"/>
      <c r="K2006" s="2"/>
      <c r="L2006" s="2"/>
      <c r="M2006" s="2"/>
      <c r="N2006" s="2"/>
      <c r="O2006" s="2">
        <f t="shared" ref="O2006:AT2006" si="1761">O2011</f>
        <v>110109.63</v>
      </c>
      <c r="P2006" s="2">
        <f t="shared" si="1761"/>
        <v>0</v>
      </c>
      <c r="Q2006" s="2">
        <f t="shared" si="1761"/>
        <v>110109.63</v>
      </c>
      <c r="R2006" s="2">
        <f t="shared" si="1761"/>
        <v>0</v>
      </c>
      <c r="S2006" s="2">
        <f t="shared" si="1761"/>
        <v>0</v>
      </c>
      <c r="T2006" s="2">
        <f t="shared" si="1761"/>
        <v>0</v>
      </c>
      <c r="U2006" s="2">
        <f t="shared" si="1761"/>
        <v>0</v>
      </c>
      <c r="V2006" s="2">
        <f t="shared" si="1761"/>
        <v>0</v>
      </c>
      <c r="W2006" s="2">
        <f t="shared" si="1761"/>
        <v>0</v>
      </c>
      <c r="X2006" s="2">
        <f t="shared" si="1761"/>
        <v>0</v>
      </c>
      <c r="Y2006" s="2">
        <f t="shared" si="1761"/>
        <v>0</v>
      </c>
      <c r="Z2006" s="2">
        <f t="shared" si="1761"/>
        <v>0</v>
      </c>
      <c r="AA2006" s="2">
        <f t="shared" si="1761"/>
        <v>0</v>
      </c>
      <c r="AB2006" s="2">
        <f t="shared" si="1761"/>
        <v>110109.63</v>
      </c>
      <c r="AC2006" s="2">
        <f t="shared" si="1761"/>
        <v>0</v>
      </c>
      <c r="AD2006" s="2">
        <f t="shared" si="1761"/>
        <v>110109.63</v>
      </c>
      <c r="AE2006" s="2">
        <f t="shared" si="1761"/>
        <v>0</v>
      </c>
      <c r="AF2006" s="2">
        <f t="shared" si="1761"/>
        <v>0</v>
      </c>
      <c r="AG2006" s="2">
        <f t="shared" si="1761"/>
        <v>0</v>
      </c>
      <c r="AH2006" s="2">
        <f t="shared" si="1761"/>
        <v>0</v>
      </c>
      <c r="AI2006" s="2">
        <f t="shared" si="1761"/>
        <v>0</v>
      </c>
      <c r="AJ2006" s="2">
        <f t="shared" si="1761"/>
        <v>0</v>
      </c>
      <c r="AK2006" s="2">
        <f t="shared" si="1761"/>
        <v>0</v>
      </c>
      <c r="AL2006" s="2">
        <f t="shared" si="1761"/>
        <v>0</v>
      </c>
      <c r="AM2006" s="2">
        <f t="shared" si="1761"/>
        <v>0</v>
      </c>
      <c r="AN2006" s="2">
        <f t="shared" si="1761"/>
        <v>0</v>
      </c>
      <c r="AO2006" s="2">
        <f t="shared" si="1761"/>
        <v>0</v>
      </c>
      <c r="AP2006" s="2">
        <f t="shared" si="1761"/>
        <v>0</v>
      </c>
      <c r="AQ2006" s="2">
        <f t="shared" si="1761"/>
        <v>0</v>
      </c>
      <c r="AR2006" s="2">
        <f t="shared" si="1761"/>
        <v>110109.63</v>
      </c>
      <c r="AS2006" s="2">
        <f t="shared" si="1761"/>
        <v>0</v>
      </c>
      <c r="AT2006" s="2">
        <f t="shared" si="1761"/>
        <v>0</v>
      </c>
      <c r="AU2006" s="2">
        <f t="shared" ref="AU2006:BZ2006" si="1762">AU2011</f>
        <v>110109.63</v>
      </c>
      <c r="AV2006" s="2">
        <f t="shared" si="1762"/>
        <v>0</v>
      </c>
      <c r="AW2006" s="2">
        <f t="shared" si="1762"/>
        <v>0</v>
      </c>
      <c r="AX2006" s="2">
        <f t="shared" si="1762"/>
        <v>0</v>
      </c>
      <c r="AY2006" s="2">
        <f t="shared" si="1762"/>
        <v>0</v>
      </c>
      <c r="AZ2006" s="2">
        <f t="shared" si="1762"/>
        <v>0</v>
      </c>
      <c r="BA2006" s="2">
        <f t="shared" si="1762"/>
        <v>0</v>
      </c>
      <c r="BB2006" s="2">
        <f t="shared" si="1762"/>
        <v>0</v>
      </c>
      <c r="BC2006" s="2">
        <f t="shared" si="1762"/>
        <v>0</v>
      </c>
      <c r="BD2006" s="2">
        <f t="shared" si="1762"/>
        <v>0</v>
      </c>
      <c r="BE2006" s="2">
        <f t="shared" si="1762"/>
        <v>0</v>
      </c>
      <c r="BF2006" s="2">
        <f t="shared" si="1762"/>
        <v>0</v>
      </c>
      <c r="BG2006" s="2">
        <f t="shared" si="1762"/>
        <v>0</v>
      </c>
      <c r="BH2006" s="2">
        <f t="shared" si="1762"/>
        <v>0</v>
      </c>
      <c r="BI2006" s="2">
        <f t="shared" si="1762"/>
        <v>0</v>
      </c>
      <c r="BJ2006" s="2">
        <f t="shared" si="1762"/>
        <v>0</v>
      </c>
      <c r="BK2006" s="2">
        <f t="shared" si="1762"/>
        <v>0</v>
      </c>
      <c r="BL2006" s="2">
        <f t="shared" si="1762"/>
        <v>0</v>
      </c>
      <c r="BM2006" s="2">
        <f t="shared" si="1762"/>
        <v>0</v>
      </c>
      <c r="BN2006" s="2">
        <f t="shared" si="1762"/>
        <v>0</v>
      </c>
      <c r="BO2006" s="2">
        <f t="shared" si="1762"/>
        <v>0</v>
      </c>
      <c r="BP2006" s="2">
        <f t="shared" si="1762"/>
        <v>0</v>
      </c>
      <c r="BQ2006" s="2">
        <f t="shared" si="1762"/>
        <v>0</v>
      </c>
      <c r="BR2006" s="2">
        <f t="shared" si="1762"/>
        <v>0</v>
      </c>
      <c r="BS2006" s="2">
        <f t="shared" si="1762"/>
        <v>0</v>
      </c>
      <c r="BT2006" s="2">
        <f t="shared" si="1762"/>
        <v>0</v>
      </c>
      <c r="BU2006" s="2">
        <f t="shared" si="1762"/>
        <v>0</v>
      </c>
      <c r="BV2006" s="2">
        <f t="shared" si="1762"/>
        <v>0</v>
      </c>
      <c r="BW2006" s="2">
        <f t="shared" si="1762"/>
        <v>0</v>
      </c>
      <c r="BX2006" s="2">
        <f t="shared" si="1762"/>
        <v>0</v>
      </c>
      <c r="BY2006" s="2">
        <f t="shared" si="1762"/>
        <v>0</v>
      </c>
      <c r="BZ2006" s="2">
        <f t="shared" si="1762"/>
        <v>0</v>
      </c>
      <c r="CA2006" s="2">
        <f t="shared" ref="CA2006:DF2006" si="1763">CA2011</f>
        <v>110109.63</v>
      </c>
      <c r="CB2006" s="2">
        <f t="shared" si="1763"/>
        <v>0</v>
      </c>
      <c r="CC2006" s="2">
        <f t="shared" si="1763"/>
        <v>0</v>
      </c>
      <c r="CD2006" s="2">
        <f t="shared" si="1763"/>
        <v>110109.63</v>
      </c>
      <c r="CE2006" s="2">
        <f t="shared" si="1763"/>
        <v>0</v>
      </c>
      <c r="CF2006" s="2">
        <f t="shared" si="1763"/>
        <v>0</v>
      </c>
      <c r="CG2006" s="2">
        <f t="shared" si="1763"/>
        <v>0</v>
      </c>
      <c r="CH2006" s="2">
        <f t="shared" si="1763"/>
        <v>0</v>
      </c>
      <c r="CI2006" s="2">
        <f t="shared" si="1763"/>
        <v>0</v>
      </c>
      <c r="CJ2006" s="2">
        <f t="shared" si="1763"/>
        <v>0</v>
      </c>
      <c r="CK2006" s="2">
        <f t="shared" si="1763"/>
        <v>0</v>
      </c>
      <c r="CL2006" s="2">
        <f t="shared" si="1763"/>
        <v>0</v>
      </c>
      <c r="CM2006" s="2">
        <f t="shared" si="1763"/>
        <v>0</v>
      </c>
      <c r="CN2006" s="2">
        <f t="shared" si="1763"/>
        <v>0</v>
      </c>
      <c r="CO2006" s="2">
        <f t="shared" si="1763"/>
        <v>0</v>
      </c>
      <c r="CP2006" s="2">
        <f t="shared" si="1763"/>
        <v>0</v>
      </c>
      <c r="CQ2006" s="2">
        <f t="shared" si="1763"/>
        <v>0</v>
      </c>
      <c r="CR2006" s="2">
        <f t="shared" si="1763"/>
        <v>0</v>
      </c>
      <c r="CS2006" s="2">
        <f t="shared" si="1763"/>
        <v>0</v>
      </c>
      <c r="CT2006" s="2">
        <f t="shared" si="1763"/>
        <v>0</v>
      </c>
      <c r="CU2006" s="2">
        <f t="shared" si="1763"/>
        <v>0</v>
      </c>
      <c r="CV2006" s="2">
        <f t="shared" si="1763"/>
        <v>0</v>
      </c>
      <c r="CW2006" s="2">
        <f t="shared" si="1763"/>
        <v>0</v>
      </c>
      <c r="CX2006" s="2">
        <f t="shared" si="1763"/>
        <v>0</v>
      </c>
      <c r="CY2006" s="2">
        <f t="shared" si="1763"/>
        <v>0</v>
      </c>
      <c r="CZ2006" s="2">
        <f t="shared" si="1763"/>
        <v>0</v>
      </c>
      <c r="DA2006" s="2">
        <f t="shared" si="1763"/>
        <v>0</v>
      </c>
      <c r="DB2006" s="2">
        <f t="shared" si="1763"/>
        <v>0</v>
      </c>
      <c r="DC2006" s="2">
        <f t="shared" si="1763"/>
        <v>0</v>
      </c>
      <c r="DD2006" s="2">
        <f t="shared" si="1763"/>
        <v>0</v>
      </c>
      <c r="DE2006" s="2">
        <f t="shared" si="1763"/>
        <v>0</v>
      </c>
      <c r="DF2006" s="2">
        <f t="shared" si="1763"/>
        <v>0</v>
      </c>
      <c r="DG2006" s="3">
        <f t="shared" ref="DG2006:EL2006" si="1764">DG2011</f>
        <v>0</v>
      </c>
      <c r="DH2006" s="3">
        <f t="shared" si="1764"/>
        <v>0</v>
      </c>
      <c r="DI2006" s="3">
        <f t="shared" si="1764"/>
        <v>0</v>
      </c>
      <c r="DJ2006" s="3">
        <f t="shared" si="1764"/>
        <v>0</v>
      </c>
      <c r="DK2006" s="3">
        <f t="shared" si="1764"/>
        <v>0</v>
      </c>
      <c r="DL2006" s="3">
        <f t="shared" si="1764"/>
        <v>0</v>
      </c>
      <c r="DM2006" s="3">
        <f t="shared" si="1764"/>
        <v>0</v>
      </c>
      <c r="DN2006" s="3">
        <f t="shared" si="1764"/>
        <v>0</v>
      </c>
      <c r="DO2006" s="3">
        <f t="shared" si="1764"/>
        <v>0</v>
      </c>
      <c r="DP2006" s="3">
        <f t="shared" si="1764"/>
        <v>0</v>
      </c>
      <c r="DQ2006" s="3">
        <f t="shared" si="1764"/>
        <v>0</v>
      </c>
      <c r="DR2006" s="3">
        <f t="shared" si="1764"/>
        <v>0</v>
      </c>
      <c r="DS2006" s="3">
        <f t="shared" si="1764"/>
        <v>0</v>
      </c>
      <c r="DT2006" s="3">
        <f t="shared" si="1764"/>
        <v>0</v>
      </c>
      <c r="DU2006" s="3">
        <f t="shared" si="1764"/>
        <v>0</v>
      </c>
      <c r="DV2006" s="3">
        <f t="shared" si="1764"/>
        <v>0</v>
      </c>
      <c r="DW2006" s="3">
        <f t="shared" si="1764"/>
        <v>0</v>
      </c>
      <c r="DX2006" s="3">
        <f t="shared" si="1764"/>
        <v>0</v>
      </c>
      <c r="DY2006" s="3">
        <f t="shared" si="1764"/>
        <v>0</v>
      </c>
      <c r="DZ2006" s="3">
        <f t="shared" si="1764"/>
        <v>0</v>
      </c>
      <c r="EA2006" s="3">
        <f t="shared" si="1764"/>
        <v>0</v>
      </c>
      <c r="EB2006" s="3">
        <f t="shared" si="1764"/>
        <v>0</v>
      </c>
      <c r="EC2006" s="3">
        <f t="shared" si="1764"/>
        <v>0</v>
      </c>
      <c r="ED2006" s="3">
        <f t="shared" si="1764"/>
        <v>0</v>
      </c>
      <c r="EE2006" s="3">
        <f t="shared" si="1764"/>
        <v>0</v>
      </c>
      <c r="EF2006" s="3">
        <f t="shared" si="1764"/>
        <v>0</v>
      </c>
      <c r="EG2006" s="3">
        <f t="shared" si="1764"/>
        <v>0</v>
      </c>
      <c r="EH2006" s="3">
        <f t="shared" si="1764"/>
        <v>0</v>
      </c>
      <c r="EI2006" s="3">
        <f t="shared" si="1764"/>
        <v>0</v>
      </c>
      <c r="EJ2006" s="3">
        <f t="shared" si="1764"/>
        <v>0</v>
      </c>
      <c r="EK2006" s="3">
        <f t="shared" si="1764"/>
        <v>0</v>
      </c>
      <c r="EL2006" s="3">
        <f t="shared" si="1764"/>
        <v>0</v>
      </c>
      <c r="EM2006" s="3">
        <f t="shared" ref="EM2006:FR2006" si="1765">EM2011</f>
        <v>0</v>
      </c>
      <c r="EN2006" s="3">
        <f t="shared" si="1765"/>
        <v>0</v>
      </c>
      <c r="EO2006" s="3">
        <f t="shared" si="1765"/>
        <v>0</v>
      </c>
      <c r="EP2006" s="3">
        <f t="shared" si="1765"/>
        <v>0</v>
      </c>
      <c r="EQ2006" s="3">
        <f t="shared" si="1765"/>
        <v>0</v>
      </c>
      <c r="ER2006" s="3">
        <f t="shared" si="1765"/>
        <v>0</v>
      </c>
      <c r="ES2006" s="3">
        <f t="shared" si="1765"/>
        <v>0</v>
      </c>
      <c r="ET2006" s="3">
        <f t="shared" si="1765"/>
        <v>0</v>
      </c>
      <c r="EU2006" s="3">
        <f t="shared" si="1765"/>
        <v>0</v>
      </c>
      <c r="EV2006" s="3">
        <f t="shared" si="1765"/>
        <v>0</v>
      </c>
      <c r="EW2006" s="3">
        <f t="shared" si="1765"/>
        <v>0</v>
      </c>
      <c r="EX2006" s="3">
        <f t="shared" si="1765"/>
        <v>0</v>
      </c>
      <c r="EY2006" s="3">
        <f t="shared" si="1765"/>
        <v>0</v>
      </c>
      <c r="EZ2006" s="3">
        <f t="shared" si="1765"/>
        <v>0</v>
      </c>
      <c r="FA2006" s="3">
        <f t="shared" si="1765"/>
        <v>0</v>
      </c>
      <c r="FB2006" s="3">
        <f t="shared" si="1765"/>
        <v>0</v>
      </c>
      <c r="FC2006" s="3">
        <f t="shared" si="1765"/>
        <v>0</v>
      </c>
      <c r="FD2006" s="3">
        <f t="shared" si="1765"/>
        <v>0</v>
      </c>
      <c r="FE2006" s="3">
        <f t="shared" si="1765"/>
        <v>0</v>
      </c>
      <c r="FF2006" s="3">
        <f t="shared" si="1765"/>
        <v>0</v>
      </c>
      <c r="FG2006" s="3">
        <f t="shared" si="1765"/>
        <v>0</v>
      </c>
      <c r="FH2006" s="3">
        <f t="shared" si="1765"/>
        <v>0</v>
      </c>
      <c r="FI2006" s="3">
        <f t="shared" si="1765"/>
        <v>0</v>
      </c>
      <c r="FJ2006" s="3">
        <f t="shared" si="1765"/>
        <v>0</v>
      </c>
      <c r="FK2006" s="3">
        <f t="shared" si="1765"/>
        <v>0</v>
      </c>
      <c r="FL2006" s="3">
        <f t="shared" si="1765"/>
        <v>0</v>
      </c>
      <c r="FM2006" s="3">
        <f t="shared" si="1765"/>
        <v>0</v>
      </c>
      <c r="FN2006" s="3">
        <f t="shared" si="1765"/>
        <v>0</v>
      </c>
      <c r="FO2006" s="3">
        <f t="shared" si="1765"/>
        <v>0</v>
      </c>
      <c r="FP2006" s="3">
        <f t="shared" si="1765"/>
        <v>0</v>
      </c>
      <c r="FQ2006" s="3">
        <f t="shared" si="1765"/>
        <v>0</v>
      </c>
      <c r="FR2006" s="3">
        <f t="shared" si="1765"/>
        <v>0</v>
      </c>
      <c r="FS2006" s="3">
        <f t="shared" ref="FS2006:GX2006" si="1766">FS2011</f>
        <v>0</v>
      </c>
      <c r="FT2006" s="3">
        <f t="shared" si="1766"/>
        <v>0</v>
      </c>
      <c r="FU2006" s="3">
        <f t="shared" si="1766"/>
        <v>0</v>
      </c>
      <c r="FV2006" s="3">
        <f t="shared" si="1766"/>
        <v>0</v>
      </c>
      <c r="FW2006" s="3">
        <f t="shared" si="1766"/>
        <v>0</v>
      </c>
      <c r="FX2006" s="3">
        <f t="shared" si="1766"/>
        <v>0</v>
      </c>
      <c r="FY2006" s="3">
        <f t="shared" si="1766"/>
        <v>0</v>
      </c>
      <c r="FZ2006" s="3">
        <f t="shared" si="1766"/>
        <v>0</v>
      </c>
      <c r="GA2006" s="3">
        <f t="shared" si="1766"/>
        <v>0</v>
      </c>
      <c r="GB2006" s="3">
        <f t="shared" si="1766"/>
        <v>0</v>
      </c>
      <c r="GC2006" s="3">
        <f t="shared" si="1766"/>
        <v>0</v>
      </c>
      <c r="GD2006" s="3">
        <f t="shared" si="1766"/>
        <v>0</v>
      </c>
      <c r="GE2006" s="3">
        <f t="shared" si="1766"/>
        <v>0</v>
      </c>
      <c r="GF2006" s="3">
        <f t="shared" si="1766"/>
        <v>0</v>
      </c>
      <c r="GG2006" s="3">
        <f t="shared" si="1766"/>
        <v>0</v>
      </c>
      <c r="GH2006" s="3">
        <f t="shared" si="1766"/>
        <v>0</v>
      </c>
      <c r="GI2006" s="3">
        <f t="shared" si="1766"/>
        <v>0</v>
      </c>
      <c r="GJ2006" s="3">
        <f t="shared" si="1766"/>
        <v>0</v>
      </c>
      <c r="GK2006" s="3">
        <f t="shared" si="1766"/>
        <v>0</v>
      </c>
      <c r="GL2006" s="3">
        <f t="shared" si="1766"/>
        <v>0</v>
      </c>
      <c r="GM2006" s="3">
        <f t="shared" si="1766"/>
        <v>0</v>
      </c>
      <c r="GN2006" s="3">
        <f t="shared" si="1766"/>
        <v>0</v>
      </c>
      <c r="GO2006" s="3">
        <f t="shared" si="1766"/>
        <v>0</v>
      </c>
      <c r="GP2006" s="3">
        <f t="shared" si="1766"/>
        <v>0</v>
      </c>
      <c r="GQ2006" s="3">
        <f t="shared" si="1766"/>
        <v>0</v>
      </c>
      <c r="GR2006" s="3">
        <f t="shared" si="1766"/>
        <v>0</v>
      </c>
      <c r="GS2006" s="3">
        <f t="shared" si="1766"/>
        <v>0</v>
      </c>
      <c r="GT2006" s="3">
        <f t="shared" si="1766"/>
        <v>0</v>
      </c>
      <c r="GU2006" s="3">
        <f t="shared" si="1766"/>
        <v>0</v>
      </c>
      <c r="GV2006" s="3">
        <f t="shared" si="1766"/>
        <v>0</v>
      </c>
      <c r="GW2006" s="3">
        <f t="shared" si="1766"/>
        <v>0</v>
      </c>
      <c r="GX2006" s="3">
        <f t="shared" si="1766"/>
        <v>0</v>
      </c>
    </row>
    <row r="2008" spans="1:245" x14ac:dyDescent="0.2">
      <c r="A2008">
        <v>17</v>
      </c>
      <c r="B2008">
        <v>1</v>
      </c>
      <c r="C2008">
        <f>ROW(SmtRes!A920)</f>
        <v>920</v>
      </c>
      <c r="D2008">
        <f>ROW(EtalonRes!A974)</f>
        <v>974</v>
      </c>
      <c r="E2008" t="s">
        <v>19</v>
      </c>
      <c r="F2008" t="s">
        <v>173</v>
      </c>
      <c r="G2008" t="s">
        <v>174</v>
      </c>
      <c r="H2008" t="s">
        <v>30</v>
      </c>
      <c r="I2008">
        <f>ROUND(I1972,9)</f>
        <v>57.968822000000003</v>
      </c>
      <c r="J2008">
        <v>0</v>
      </c>
      <c r="K2008">
        <f>ROUND(I1972,9)</f>
        <v>57.968822000000003</v>
      </c>
      <c r="O2008">
        <f>ROUND(CP2008,2)</f>
        <v>30487.95</v>
      </c>
      <c r="P2008">
        <f>ROUND((ROUND((AC2008*AW2008*I2008),2)*BC2008),2)</f>
        <v>0</v>
      </c>
      <c r="Q2008">
        <f>(ROUND((ROUND(((ET2008)*AV2008*I2008),2)*BB2008),2)+ROUND((ROUND(((AE2008-(EU2008))*AV2008*I2008),2)*BS2008),2))</f>
        <v>30487.95</v>
      </c>
      <c r="R2008">
        <f>ROUND((ROUND((AE2008*AV2008*I2008),2)*BS2008),2)</f>
        <v>0</v>
      </c>
      <c r="S2008">
        <f>ROUND((ROUND((AF2008*AV2008*I2008),2)*BA2008),2)</f>
        <v>0</v>
      </c>
      <c r="T2008">
        <f>ROUND(CU2008*I2008,2)</f>
        <v>0</v>
      </c>
      <c r="U2008">
        <f>CV2008*I2008</f>
        <v>0</v>
      </c>
      <c r="V2008">
        <f>CW2008*I2008</f>
        <v>0</v>
      </c>
      <c r="W2008">
        <f>ROUND(CX2008*I2008,2)</f>
        <v>0</v>
      </c>
      <c r="X2008">
        <f>ROUND(CY2008,2)</f>
        <v>0</v>
      </c>
      <c r="Y2008">
        <f>ROUND(CZ2008,2)</f>
        <v>0</v>
      </c>
      <c r="AA2008">
        <v>55282325</v>
      </c>
      <c r="AB2008">
        <f>ROUND((AC2008+AD2008+AF2008),6)</f>
        <v>46.75</v>
      </c>
      <c r="AC2008">
        <f>ROUND((ES2008),6)</f>
        <v>0</v>
      </c>
      <c r="AD2008">
        <f>ROUND((((ET2008)-(EU2008))+AE2008),6)</f>
        <v>46.75</v>
      </c>
      <c r="AE2008">
        <f>ROUND((EU2008),6)</f>
        <v>0</v>
      </c>
      <c r="AF2008">
        <f>ROUND((EV2008),6)</f>
        <v>0</v>
      </c>
      <c r="AG2008">
        <f>ROUND((AP2008),6)</f>
        <v>0</v>
      </c>
      <c r="AH2008">
        <f>(EW2008)</f>
        <v>0</v>
      </c>
      <c r="AI2008">
        <f>(EX2008)</f>
        <v>0</v>
      </c>
      <c r="AJ2008">
        <f>(AS2008)</f>
        <v>0</v>
      </c>
      <c r="AK2008">
        <v>46.75</v>
      </c>
      <c r="AL2008">
        <v>0</v>
      </c>
      <c r="AM2008">
        <v>46.75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1</v>
      </c>
      <c r="AW2008">
        <v>1</v>
      </c>
      <c r="AZ2008">
        <v>1</v>
      </c>
      <c r="BA2008">
        <v>1</v>
      </c>
      <c r="BB2008">
        <v>11.25</v>
      </c>
      <c r="BC2008">
        <v>1</v>
      </c>
      <c r="BD2008" t="s">
        <v>3</v>
      </c>
      <c r="BE2008" t="s">
        <v>3</v>
      </c>
      <c r="BF2008" t="s">
        <v>3</v>
      </c>
      <c r="BG2008" t="s">
        <v>3</v>
      </c>
      <c r="BH2008">
        <v>0</v>
      </c>
      <c r="BI2008">
        <v>4</v>
      </c>
      <c r="BJ2008" t="s">
        <v>175</v>
      </c>
      <c r="BM2008">
        <v>1113</v>
      </c>
      <c r="BN2008">
        <v>0</v>
      </c>
      <c r="BO2008" t="s">
        <v>173</v>
      </c>
      <c r="BP2008">
        <v>1</v>
      </c>
      <c r="BQ2008">
        <v>150</v>
      </c>
      <c r="BR2008">
        <v>0</v>
      </c>
      <c r="BS2008">
        <v>1</v>
      </c>
      <c r="BT2008">
        <v>1</v>
      </c>
      <c r="BU2008">
        <v>1</v>
      </c>
      <c r="BV2008">
        <v>1</v>
      </c>
      <c r="BW2008">
        <v>1</v>
      </c>
      <c r="BX2008">
        <v>1</v>
      </c>
      <c r="BY2008" t="s">
        <v>3</v>
      </c>
      <c r="BZ2008">
        <v>0</v>
      </c>
      <c r="CA2008">
        <v>0</v>
      </c>
      <c r="CB2008" t="s">
        <v>3</v>
      </c>
      <c r="CE2008">
        <v>30</v>
      </c>
      <c r="CF2008">
        <v>0</v>
      </c>
      <c r="CG2008">
        <v>0</v>
      </c>
      <c r="CM2008">
        <v>0</v>
      </c>
      <c r="CN2008" t="s">
        <v>3</v>
      </c>
      <c r="CO2008">
        <v>0</v>
      </c>
      <c r="CP2008">
        <f>(P2008+Q2008+S2008)</f>
        <v>30487.95</v>
      </c>
      <c r="CQ2008">
        <f>ROUND((ROUND((AC2008*AW2008*1),2)*BC2008),2)</f>
        <v>0</v>
      </c>
      <c r="CR2008">
        <f>(ROUND((ROUND(((ET2008)*AV2008*1),2)*BB2008),2)+ROUND((ROUND(((AE2008-(EU2008))*AV2008*1),2)*BS2008),2))</f>
        <v>525.94000000000005</v>
      </c>
      <c r="CS2008">
        <f>ROUND((ROUND((AE2008*AV2008*1),2)*BS2008),2)</f>
        <v>0</v>
      </c>
      <c r="CT2008">
        <f>ROUND((ROUND((AF2008*AV2008*1),2)*BA2008),2)</f>
        <v>0</v>
      </c>
      <c r="CU2008">
        <f>AG2008</f>
        <v>0</v>
      </c>
      <c r="CV2008">
        <f>(AH2008*AV2008)</f>
        <v>0</v>
      </c>
      <c r="CW2008">
        <f>AI2008</f>
        <v>0</v>
      </c>
      <c r="CX2008">
        <f>AJ2008</f>
        <v>0</v>
      </c>
      <c r="CY2008">
        <f>S2008*(BZ2008/100)</f>
        <v>0</v>
      </c>
      <c r="CZ2008">
        <f>S2008*(CA2008/100)</f>
        <v>0</v>
      </c>
      <c r="DC2008" t="s">
        <v>3</v>
      </c>
      <c r="DD2008" t="s">
        <v>3</v>
      </c>
      <c r="DE2008" t="s">
        <v>3</v>
      </c>
      <c r="DF2008" t="s">
        <v>3</v>
      </c>
      <c r="DG2008" t="s">
        <v>3</v>
      </c>
      <c r="DH2008" t="s">
        <v>3</v>
      </c>
      <c r="DI2008" t="s">
        <v>3</v>
      </c>
      <c r="DJ2008" t="s">
        <v>3</v>
      </c>
      <c r="DK2008" t="s">
        <v>3</v>
      </c>
      <c r="DL2008" t="s">
        <v>3</v>
      </c>
      <c r="DM2008" t="s">
        <v>3</v>
      </c>
      <c r="DN2008">
        <v>0</v>
      </c>
      <c r="DO2008">
        <v>0</v>
      </c>
      <c r="DP2008">
        <v>1</v>
      </c>
      <c r="DQ2008">
        <v>1</v>
      </c>
      <c r="DU2008">
        <v>1009</v>
      </c>
      <c r="DV2008" t="s">
        <v>30</v>
      </c>
      <c r="DW2008" t="s">
        <v>30</v>
      </c>
      <c r="DX2008">
        <v>1000</v>
      </c>
      <c r="DZ2008" t="s">
        <v>3</v>
      </c>
      <c r="EA2008" t="s">
        <v>3</v>
      </c>
      <c r="EB2008" t="s">
        <v>3</v>
      </c>
      <c r="EC2008" t="s">
        <v>3</v>
      </c>
      <c r="EE2008">
        <v>54688539</v>
      </c>
      <c r="EF2008">
        <v>150</v>
      </c>
      <c r="EG2008" t="s">
        <v>176</v>
      </c>
      <c r="EH2008">
        <v>0</v>
      </c>
      <c r="EI2008" t="s">
        <v>3</v>
      </c>
      <c r="EJ2008">
        <v>4</v>
      </c>
      <c r="EK2008">
        <v>1113</v>
      </c>
      <c r="EL2008" t="s">
        <v>177</v>
      </c>
      <c r="EM2008" t="s">
        <v>178</v>
      </c>
      <c r="EO2008" t="s">
        <v>3</v>
      </c>
      <c r="EQ2008">
        <v>0</v>
      </c>
      <c r="ER2008">
        <v>46.75</v>
      </c>
      <c r="ES2008">
        <v>0</v>
      </c>
      <c r="ET2008">
        <v>46.75</v>
      </c>
      <c r="EU2008">
        <v>0</v>
      </c>
      <c r="EV2008">
        <v>0</v>
      </c>
      <c r="EW2008">
        <v>0</v>
      </c>
      <c r="EX2008">
        <v>0</v>
      </c>
      <c r="EY2008">
        <v>0</v>
      </c>
      <c r="FQ2008">
        <v>0</v>
      </c>
      <c r="FR2008">
        <f>ROUND(IF(AND(BH2008=3,BI2008=3),P2008,0),2)</f>
        <v>0</v>
      </c>
      <c r="FS2008">
        <v>0</v>
      </c>
      <c r="FX2008">
        <v>0</v>
      </c>
      <c r="FY2008">
        <v>0</v>
      </c>
      <c r="GA2008" t="s">
        <v>3</v>
      </c>
      <c r="GD2008">
        <v>1</v>
      </c>
      <c r="GF2008">
        <v>786517277</v>
      </c>
      <c r="GG2008">
        <v>2</v>
      </c>
      <c r="GH2008">
        <v>1</v>
      </c>
      <c r="GI2008">
        <v>3</v>
      </c>
      <c r="GJ2008">
        <v>0</v>
      </c>
      <c r="GK2008">
        <v>0</v>
      </c>
      <c r="GL2008">
        <f>ROUND(IF(AND(BH2008=3,BI2008=3,FS2008&lt;&gt;0),P2008,0),2)</f>
        <v>0</v>
      </c>
      <c r="GM2008">
        <f>ROUND(O2008+X2008+Y2008,2)+GX2008</f>
        <v>30487.95</v>
      </c>
      <c r="GN2008">
        <f>IF(OR(BI2008=0,BI2008=1),ROUND(O2008+X2008+Y2008,2),0)</f>
        <v>0</v>
      </c>
      <c r="GO2008">
        <f>IF(BI2008=2,ROUND(O2008+X2008+Y2008,2),0)</f>
        <v>0</v>
      </c>
      <c r="GP2008">
        <f>IF(BI2008=4,ROUND(O2008+X2008+Y2008,2)+GX2008,0)</f>
        <v>30487.95</v>
      </c>
      <c r="GR2008">
        <v>0</v>
      </c>
      <c r="GS2008">
        <v>3</v>
      </c>
      <c r="GT2008">
        <v>0</v>
      </c>
      <c r="GU2008" t="s">
        <v>3</v>
      </c>
      <c r="GV2008">
        <f>ROUND((GT2008),6)</f>
        <v>0</v>
      </c>
      <c r="GW2008">
        <v>1</v>
      </c>
      <c r="GX2008">
        <f>ROUND(HC2008*I2008,2)</f>
        <v>0</v>
      </c>
      <c r="HA2008">
        <v>0</v>
      </c>
      <c r="HB2008">
        <v>0</v>
      </c>
      <c r="HC2008">
        <f>GV2008*GW2008</f>
        <v>0</v>
      </c>
      <c r="HE2008" t="s">
        <v>3</v>
      </c>
      <c r="HF2008" t="s">
        <v>3</v>
      </c>
      <c r="HM2008" t="s">
        <v>3</v>
      </c>
      <c r="HN2008" t="s">
        <v>3</v>
      </c>
      <c r="HO2008" t="s">
        <v>3</v>
      </c>
      <c r="HP2008" t="s">
        <v>3</v>
      </c>
      <c r="HQ2008" t="s">
        <v>3</v>
      </c>
      <c r="IK2008">
        <v>0</v>
      </c>
    </row>
    <row r="2009" spans="1:245" x14ac:dyDescent="0.2">
      <c r="A2009">
        <v>17</v>
      </c>
      <c r="B2009">
        <v>1</v>
      </c>
      <c r="C2009">
        <f>ROW(SmtRes!A921)</f>
        <v>921</v>
      </c>
      <c r="D2009">
        <f>ROW(EtalonRes!A975)</f>
        <v>975</v>
      </c>
      <c r="E2009" t="s">
        <v>31</v>
      </c>
      <c r="F2009" t="s">
        <v>179</v>
      </c>
      <c r="G2009" t="s">
        <v>180</v>
      </c>
      <c r="H2009" t="s">
        <v>168</v>
      </c>
      <c r="I2009">
        <f>ROUND(I2008,9)</f>
        <v>57.968822000000003</v>
      </c>
      <c r="J2009">
        <v>0</v>
      </c>
      <c r="K2009">
        <f>ROUND(I2008,9)</f>
        <v>57.968822000000003</v>
      </c>
      <c r="O2009">
        <f>ROUND(CP2009,2)</f>
        <v>79621.679999999993</v>
      </c>
      <c r="P2009">
        <f>ROUND((ROUND((AC2009*AW2009*I2009),2)*BC2009),2)</f>
        <v>0</v>
      </c>
      <c r="Q2009">
        <f>(ROUND((ROUND(((ET2009)*AV2009*I2009),2)*BB2009),2)+ROUND((ROUND(((AE2009-(EU2009))*AV2009*I2009),2)*BS2009),2))</f>
        <v>79621.679999999993</v>
      </c>
      <c r="R2009">
        <f>ROUND((ROUND((AE2009*AV2009*I2009),2)*BS2009),2)</f>
        <v>0</v>
      </c>
      <c r="S2009">
        <f>ROUND((ROUND((AF2009*AV2009*I2009),2)*BA2009),2)</f>
        <v>0</v>
      </c>
      <c r="T2009">
        <f>ROUND(CU2009*I2009,2)</f>
        <v>0</v>
      </c>
      <c r="U2009">
        <f>CV2009*I2009</f>
        <v>0</v>
      </c>
      <c r="V2009">
        <f>CW2009*I2009</f>
        <v>0</v>
      </c>
      <c r="W2009">
        <f>ROUND(CX2009*I2009,2)</f>
        <v>0</v>
      </c>
      <c r="X2009">
        <f>ROUND(CY2009,2)</f>
        <v>0</v>
      </c>
      <c r="Y2009">
        <f>ROUND(CZ2009,2)</f>
        <v>0</v>
      </c>
      <c r="AA2009">
        <v>55282325</v>
      </c>
      <c r="AB2009">
        <f>ROUND((AC2009+AD2009+AF2009),6)</f>
        <v>31.67</v>
      </c>
      <c r="AC2009">
        <f>ROUND((ES2009),6)</f>
        <v>0</v>
      </c>
      <c r="AD2009">
        <f>ROUND((((ET2009)-(EU2009))+AE2009),6)</f>
        <v>31.67</v>
      </c>
      <c r="AE2009">
        <f>ROUND((EU2009),6)</f>
        <v>0</v>
      </c>
      <c r="AF2009">
        <f>ROUND((EV2009),6)</f>
        <v>0</v>
      </c>
      <c r="AG2009">
        <f>ROUND((AP2009),6)</f>
        <v>0</v>
      </c>
      <c r="AH2009">
        <f>(EW2009)</f>
        <v>0</v>
      </c>
      <c r="AI2009">
        <f>(EX2009)</f>
        <v>0</v>
      </c>
      <c r="AJ2009">
        <f>(AS2009)</f>
        <v>0</v>
      </c>
      <c r="AK2009">
        <v>31.67</v>
      </c>
      <c r="AL2009">
        <v>0</v>
      </c>
      <c r="AM2009">
        <v>31.67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1</v>
      </c>
      <c r="AW2009">
        <v>1</v>
      </c>
      <c r="AZ2009">
        <v>1</v>
      </c>
      <c r="BA2009">
        <v>1</v>
      </c>
      <c r="BB2009">
        <v>43.37</v>
      </c>
      <c r="BC2009">
        <v>1</v>
      </c>
      <c r="BD2009" t="s">
        <v>3</v>
      </c>
      <c r="BE2009" t="s">
        <v>3</v>
      </c>
      <c r="BF2009" t="s">
        <v>3</v>
      </c>
      <c r="BG2009" t="s">
        <v>3</v>
      </c>
      <c r="BH2009">
        <v>0</v>
      </c>
      <c r="BI2009">
        <v>4</v>
      </c>
      <c r="BJ2009" t="s">
        <v>181</v>
      </c>
      <c r="BM2009">
        <v>1113</v>
      </c>
      <c r="BN2009">
        <v>0</v>
      </c>
      <c r="BO2009" t="s">
        <v>179</v>
      </c>
      <c r="BP2009">
        <v>1</v>
      </c>
      <c r="BQ2009">
        <v>150</v>
      </c>
      <c r="BR2009">
        <v>0</v>
      </c>
      <c r="BS2009">
        <v>1</v>
      </c>
      <c r="BT2009">
        <v>1</v>
      </c>
      <c r="BU2009">
        <v>1</v>
      </c>
      <c r="BV2009">
        <v>1</v>
      </c>
      <c r="BW2009">
        <v>1</v>
      </c>
      <c r="BX2009">
        <v>1</v>
      </c>
      <c r="BY2009" t="s">
        <v>3</v>
      </c>
      <c r="BZ2009">
        <v>0</v>
      </c>
      <c r="CA2009">
        <v>0</v>
      </c>
      <c r="CB2009" t="s">
        <v>3</v>
      </c>
      <c r="CE2009">
        <v>30</v>
      </c>
      <c r="CF2009">
        <v>0</v>
      </c>
      <c r="CG2009">
        <v>0</v>
      </c>
      <c r="CM2009">
        <v>0</v>
      </c>
      <c r="CN2009" t="s">
        <v>3</v>
      </c>
      <c r="CO2009">
        <v>0</v>
      </c>
      <c r="CP2009">
        <f>(P2009+Q2009+S2009)</f>
        <v>79621.679999999993</v>
      </c>
      <c r="CQ2009">
        <f>ROUND((ROUND((AC2009*AW2009*1),2)*BC2009),2)</f>
        <v>0</v>
      </c>
      <c r="CR2009">
        <f>(ROUND((ROUND(((ET2009)*AV2009*1),2)*BB2009),2)+ROUND((ROUND(((AE2009-(EU2009))*AV2009*1),2)*BS2009),2))</f>
        <v>1373.53</v>
      </c>
      <c r="CS2009">
        <f>ROUND((ROUND((AE2009*AV2009*1),2)*BS2009),2)</f>
        <v>0</v>
      </c>
      <c r="CT2009">
        <f>ROUND((ROUND((AF2009*AV2009*1),2)*BA2009),2)</f>
        <v>0</v>
      </c>
      <c r="CU2009">
        <f>AG2009</f>
        <v>0</v>
      </c>
      <c r="CV2009">
        <f>(AH2009*AV2009)</f>
        <v>0</v>
      </c>
      <c r="CW2009">
        <f>AI2009</f>
        <v>0</v>
      </c>
      <c r="CX2009">
        <f>AJ2009</f>
        <v>0</v>
      </c>
      <c r="CY2009">
        <f>S2009*(BZ2009/100)</f>
        <v>0</v>
      </c>
      <c r="CZ2009">
        <f>S2009*(CA2009/100)</f>
        <v>0</v>
      </c>
      <c r="DC2009" t="s">
        <v>3</v>
      </c>
      <c r="DD2009" t="s">
        <v>3</v>
      </c>
      <c r="DE2009" t="s">
        <v>3</v>
      </c>
      <c r="DF2009" t="s">
        <v>3</v>
      </c>
      <c r="DG2009" t="s">
        <v>3</v>
      </c>
      <c r="DH2009" t="s">
        <v>3</v>
      </c>
      <c r="DI2009" t="s">
        <v>3</v>
      </c>
      <c r="DJ2009" t="s">
        <v>3</v>
      </c>
      <c r="DK2009" t="s">
        <v>3</v>
      </c>
      <c r="DL2009" t="s">
        <v>3</v>
      </c>
      <c r="DM2009" t="s">
        <v>3</v>
      </c>
      <c r="DN2009">
        <v>0</v>
      </c>
      <c r="DO2009">
        <v>0</v>
      </c>
      <c r="DP2009">
        <v>1</v>
      </c>
      <c r="DQ2009">
        <v>1</v>
      </c>
      <c r="DU2009">
        <v>1013</v>
      </c>
      <c r="DV2009" t="s">
        <v>168</v>
      </c>
      <c r="DW2009" t="s">
        <v>168</v>
      </c>
      <c r="DX2009">
        <v>1</v>
      </c>
      <c r="DZ2009" t="s">
        <v>3</v>
      </c>
      <c r="EA2009" t="s">
        <v>3</v>
      </c>
      <c r="EB2009" t="s">
        <v>3</v>
      </c>
      <c r="EC2009" t="s">
        <v>3</v>
      </c>
      <c r="EE2009">
        <v>54688539</v>
      </c>
      <c r="EF2009">
        <v>150</v>
      </c>
      <c r="EG2009" t="s">
        <v>176</v>
      </c>
      <c r="EH2009">
        <v>0</v>
      </c>
      <c r="EI2009" t="s">
        <v>3</v>
      </c>
      <c r="EJ2009">
        <v>4</v>
      </c>
      <c r="EK2009">
        <v>1113</v>
      </c>
      <c r="EL2009" t="s">
        <v>177</v>
      </c>
      <c r="EM2009" t="s">
        <v>178</v>
      </c>
      <c r="EO2009" t="s">
        <v>3</v>
      </c>
      <c r="EQ2009">
        <v>0</v>
      </c>
      <c r="ER2009">
        <v>31.67</v>
      </c>
      <c r="ES2009">
        <v>0</v>
      </c>
      <c r="ET2009">
        <v>31.67</v>
      </c>
      <c r="EU2009">
        <v>0</v>
      </c>
      <c r="EV2009">
        <v>0</v>
      </c>
      <c r="EW2009">
        <v>0</v>
      </c>
      <c r="EX2009">
        <v>0</v>
      </c>
      <c r="EY2009">
        <v>0</v>
      </c>
      <c r="FQ2009">
        <v>0</v>
      </c>
      <c r="FR2009">
        <f>ROUND(IF(AND(BH2009=3,BI2009=3),P2009,0),2)</f>
        <v>0</v>
      </c>
      <c r="FS2009">
        <v>0</v>
      </c>
      <c r="FX2009">
        <v>0</v>
      </c>
      <c r="FY2009">
        <v>0</v>
      </c>
      <c r="GA2009" t="s">
        <v>3</v>
      </c>
      <c r="GD2009">
        <v>1</v>
      </c>
      <c r="GF2009">
        <v>-228259164</v>
      </c>
      <c r="GG2009">
        <v>2</v>
      </c>
      <c r="GH2009">
        <v>1</v>
      </c>
      <c r="GI2009">
        <v>3</v>
      </c>
      <c r="GJ2009">
        <v>0</v>
      </c>
      <c r="GK2009">
        <v>0</v>
      </c>
      <c r="GL2009">
        <f>ROUND(IF(AND(BH2009=3,BI2009=3,FS2009&lt;&gt;0),P2009,0),2)</f>
        <v>0</v>
      </c>
      <c r="GM2009">
        <f>ROUND(O2009+X2009+Y2009,2)+GX2009</f>
        <v>79621.679999999993</v>
      </c>
      <c r="GN2009">
        <f>IF(OR(BI2009=0,BI2009=1),ROUND(O2009+X2009+Y2009,2),0)</f>
        <v>0</v>
      </c>
      <c r="GO2009">
        <f>IF(BI2009=2,ROUND(O2009+X2009+Y2009,2),0)</f>
        <v>0</v>
      </c>
      <c r="GP2009">
        <f>IF(BI2009=4,ROUND(O2009+X2009+Y2009,2)+GX2009,0)</f>
        <v>79621.679999999993</v>
      </c>
      <c r="GR2009">
        <v>0</v>
      </c>
      <c r="GS2009">
        <v>3</v>
      </c>
      <c r="GT2009">
        <v>0</v>
      </c>
      <c r="GU2009" t="s">
        <v>3</v>
      </c>
      <c r="GV2009">
        <f>ROUND((GT2009),6)</f>
        <v>0</v>
      </c>
      <c r="GW2009">
        <v>1</v>
      </c>
      <c r="GX2009">
        <f>ROUND(HC2009*I2009,2)</f>
        <v>0</v>
      </c>
      <c r="HA2009">
        <v>0</v>
      </c>
      <c r="HB2009">
        <v>0</v>
      </c>
      <c r="HC2009">
        <f>GV2009*GW2009</f>
        <v>0</v>
      </c>
      <c r="HE2009" t="s">
        <v>3</v>
      </c>
      <c r="HF2009" t="s">
        <v>3</v>
      </c>
      <c r="HM2009" t="s">
        <v>3</v>
      </c>
      <c r="HN2009" t="s">
        <v>3</v>
      </c>
      <c r="HO2009" t="s">
        <v>3</v>
      </c>
      <c r="HP2009" t="s">
        <v>3</v>
      </c>
      <c r="HQ2009" t="s">
        <v>3</v>
      </c>
      <c r="IK2009">
        <v>0</v>
      </c>
    </row>
    <row r="2011" spans="1:245" x14ac:dyDescent="0.2">
      <c r="A2011" s="2">
        <v>51</v>
      </c>
      <c r="B2011" s="2">
        <f>B2004</f>
        <v>1</v>
      </c>
      <c r="C2011" s="2">
        <f>A2004</f>
        <v>4</v>
      </c>
      <c r="D2011" s="2">
        <f>ROW(A2004)</f>
        <v>2004</v>
      </c>
      <c r="E2011" s="2"/>
      <c r="F2011" s="2" t="str">
        <f>IF(F2004&lt;&gt;"",F2004,"")</f>
        <v>Новый раздел</v>
      </c>
      <c r="G2011" s="2" t="str">
        <f>IF(G2004&lt;&gt;"",G2004,"")</f>
        <v>Вывоз мусора</v>
      </c>
      <c r="H2011" s="2">
        <v>0</v>
      </c>
      <c r="I2011" s="2"/>
      <c r="J2011" s="2"/>
      <c r="K2011" s="2"/>
      <c r="L2011" s="2"/>
      <c r="M2011" s="2"/>
      <c r="N2011" s="2"/>
      <c r="O2011" s="2">
        <f t="shared" ref="O2011:T2011" si="1767">ROUND(AB2011,2)</f>
        <v>110109.63</v>
      </c>
      <c r="P2011" s="2">
        <f t="shared" si="1767"/>
        <v>0</v>
      </c>
      <c r="Q2011" s="2">
        <f t="shared" si="1767"/>
        <v>110109.63</v>
      </c>
      <c r="R2011" s="2">
        <f t="shared" si="1767"/>
        <v>0</v>
      </c>
      <c r="S2011" s="2">
        <f t="shared" si="1767"/>
        <v>0</v>
      </c>
      <c r="T2011" s="2">
        <f t="shared" si="1767"/>
        <v>0</v>
      </c>
      <c r="U2011" s="2">
        <f>AH2011</f>
        <v>0</v>
      </c>
      <c r="V2011" s="2">
        <f>AI2011</f>
        <v>0</v>
      </c>
      <c r="W2011" s="2">
        <f>ROUND(AJ2011,2)</f>
        <v>0</v>
      </c>
      <c r="X2011" s="2">
        <f>ROUND(AK2011,2)</f>
        <v>0</v>
      </c>
      <c r="Y2011" s="2">
        <f>ROUND(AL2011,2)</f>
        <v>0</v>
      </c>
      <c r="Z2011" s="2"/>
      <c r="AA2011" s="2"/>
      <c r="AB2011" s="2">
        <f>ROUND(SUMIF(AA2008:AA2009,"=55282325",O2008:O2009),2)</f>
        <v>110109.63</v>
      </c>
      <c r="AC2011" s="2">
        <f>ROUND(SUMIF(AA2008:AA2009,"=55282325",P2008:P2009),2)</f>
        <v>0</v>
      </c>
      <c r="AD2011" s="2">
        <f>ROUND(SUMIF(AA2008:AA2009,"=55282325",Q2008:Q2009),2)</f>
        <v>110109.63</v>
      </c>
      <c r="AE2011" s="2">
        <f>ROUND(SUMIF(AA2008:AA2009,"=55282325",R2008:R2009),2)</f>
        <v>0</v>
      </c>
      <c r="AF2011" s="2">
        <f>ROUND(SUMIF(AA2008:AA2009,"=55282325",S2008:S2009),2)</f>
        <v>0</v>
      </c>
      <c r="AG2011" s="2">
        <f>ROUND(SUMIF(AA2008:AA2009,"=55282325",T2008:T2009),2)</f>
        <v>0</v>
      </c>
      <c r="AH2011" s="2">
        <f>SUMIF(AA2008:AA2009,"=55282325",U2008:U2009)</f>
        <v>0</v>
      </c>
      <c r="AI2011" s="2">
        <f>SUMIF(AA2008:AA2009,"=55282325",V2008:V2009)</f>
        <v>0</v>
      </c>
      <c r="AJ2011" s="2">
        <f>ROUND(SUMIF(AA2008:AA2009,"=55282325",W2008:W2009),2)</f>
        <v>0</v>
      </c>
      <c r="AK2011" s="2">
        <f>ROUND(SUMIF(AA2008:AA2009,"=55282325",X2008:X2009),2)</f>
        <v>0</v>
      </c>
      <c r="AL2011" s="2">
        <f>ROUND(SUMIF(AA2008:AA2009,"=55282325",Y2008:Y2009),2)</f>
        <v>0</v>
      </c>
      <c r="AM2011" s="2"/>
      <c r="AN2011" s="2"/>
      <c r="AO2011" s="2">
        <f t="shared" ref="AO2011:BD2011" si="1768">ROUND(BX2011,2)</f>
        <v>0</v>
      </c>
      <c r="AP2011" s="2">
        <f t="shared" si="1768"/>
        <v>0</v>
      </c>
      <c r="AQ2011" s="2">
        <f t="shared" si="1768"/>
        <v>0</v>
      </c>
      <c r="AR2011" s="2">
        <f t="shared" si="1768"/>
        <v>110109.63</v>
      </c>
      <c r="AS2011" s="2">
        <f t="shared" si="1768"/>
        <v>0</v>
      </c>
      <c r="AT2011" s="2">
        <f t="shared" si="1768"/>
        <v>0</v>
      </c>
      <c r="AU2011" s="2">
        <f t="shared" si="1768"/>
        <v>110109.63</v>
      </c>
      <c r="AV2011" s="2">
        <f t="shared" si="1768"/>
        <v>0</v>
      </c>
      <c r="AW2011" s="2">
        <f t="shared" si="1768"/>
        <v>0</v>
      </c>
      <c r="AX2011" s="2">
        <f t="shared" si="1768"/>
        <v>0</v>
      </c>
      <c r="AY2011" s="2">
        <f t="shared" si="1768"/>
        <v>0</v>
      </c>
      <c r="AZ2011" s="2">
        <f t="shared" si="1768"/>
        <v>0</v>
      </c>
      <c r="BA2011" s="2">
        <f t="shared" si="1768"/>
        <v>0</v>
      </c>
      <c r="BB2011" s="2">
        <f t="shared" si="1768"/>
        <v>0</v>
      </c>
      <c r="BC2011" s="2">
        <f t="shared" si="1768"/>
        <v>0</v>
      </c>
      <c r="BD2011" s="2">
        <f t="shared" si="1768"/>
        <v>0</v>
      </c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>
        <f>ROUND(SUMIF(AA2008:AA2009,"=55282325",FQ2008:FQ2009),2)</f>
        <v>0</v>
      </c>
      <c r="BY2011" s="2">
        <f>ROUND(SUMIF(AA2008:AA2009,"=55282325",FR2008:FR2009),2)</f>
        <v>0</v>
      </c>
      <c r="BZ2011" s="2">
        <f>ROUND(SUMIF(AA2008:AA2009,"=55282325",GL2008:GL2009),2)</f>
        <v>0</v>
      </c>
      <c r="CA2011" s="2">
        <f>ROUND(SUMIF(AA2008:AA2009,"=55282325",GM2008:GM2009),2)</f>
        <v>110109.63</v>
      </c>
      <c r="CB2011" s="2">
        <f>ROUND(SUMIF(AA2008:AA2009,"=55282325",GN2008:GN2009),2)</f>
        <v>0</v>
      </c>
      <c r="CC2011" s="2">
        <f>ROUND(SUMIF(AA2008:AA2009,"=55282325",GO2008:GO2009),2)</f>
        <v>0</v>
      </c>
      <c r="CD2011" s="2">
        <f>ROUND(SUMIF(AA2008:AA2009,"=55282325",GP2008:GP2009),2)</f>
        <v>110109.63</v>
      </c>
      <c r="CE2011" s="2">
        <f>AC2011-BX2011</f>
        <v>0</v>
      </c>
      <c r="CF2011" s="2">
        <f>AC2011-BY2011</f>
        <v>0</v>
      </c>
      <c r="CG2011" s="2">
        <f>BX2011-BZ2011</f>
        <v>0</v>
      </c>
      <c r="CH2011" s="2">
        <f>AC2011-BX2011-BY2011+BZ2011</f>
        <v>0</v>
      </c>
      <c r="CI2011" s="2">
        <f>BY2011-BZ2011</f>
        <v>0</v>
      </c>
      <c r="CJ2011" s="2">
        <f>ROUND(SUMIF(AA2008:AA2009,"=55282325",GX2008:GX2009),2)</f>
        <v>0</v>
      </c>
      <c r="CK2011" s="2">
        <f>ROUND(SUMIF(AA2008:AA2009,"=55282325",GY2008:GY2009),2)</f>
        <v>0</v>
      </c>
      <c r="CL2011" s="2">
        <f>ROUND(SUMIF(AA2008:AA2009,"=55282325",GZ2008:GZ2009),2)</f>
        <v>0</v>
      </c>
      <c r="CM2011" s="2">
        <f>ROUND(SUMIF(AA2008:AA2009,"=55282325",HD2008:HD2009),2)</f>
        <v>0</v>
      </c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>
        <v>0</v>
      </c>
    </row>
    <row r="2013" spans="1:245" x14ac:dyDescent="0.2">
      <c r="A2013" s="4">
        <v>50</v>
      </c>
      <c r="B2013" s="4">
        <v>0</v>
      </c>
      <c r="C2013" s="4">
        <v>0</v>
      </c>
      <c r="D2013" s="4">
        <v>1</v>
      </c>
      <c r="E2013" s="4">
        <v>201</v>
      </c>
      <c r="F2013" s="4">
        <f>ROUND(Source!O2011,O2013)</f>
        <v>110109.63</v>
      </c>
      <c r="G2013" s="4" t="s">
        <v>54</v>
      </c>
      <c r="H2013" s="4" t="s">
        <v>55</v>
      </c>
      <c r="I2013" s="4"/>
      <c r="J2013" s="4"/>
      <c r="K2013" s="4">
        <v>201</v>
      </c>
      <c r="L2013" s="4">
        <v>1</v>
      </c>
      <c r="M2013" s="4">
        <v>3</v>
      </c>
      <c r="N2013" s="4" t="s">
        <v>3</v>
      </c>
      <c r="O2013" s="4">
        <v>2</v>
      </c>
      <c r="P2013" s="4"/>
      <c r="Q2013" s="4"/>
      <c r="R2013" s="4"/>
      <c r="S2013" s="4"/>
      <c r="T2013" s="4"/>
      <c r="U2013" s="4"/>
      <c r="V2013" s="4"/>
      <c r="W2013" s="4">
        <v>110109.63</v>
      </c>
      <c r="X2013" s="4">
        <v>1</v>
      </c>
      <c r="Y2013" s="4">
        <v>110109.63</v>
      </c>
      <c r="Z2013" s="4"/>
      <c r="AA2013" s="4"/>
      <c r="AB2013" s="4"/>
    </row>
    <row r="2014" spans="1:245" x14ac:dyDescent="0.2">
      <c r="A2014" s="4">
        <v>50</v>
      </c>
      <c r="B2014" s="4">
        <v>0</v>
      </c>
      <c r="C2014" s="4">
        <v>0</v>
      </c>
      <c r="D2014" s="4">
        <v>1</v>
      </c>
      <c r="E2014" s="4">
        <v>202</v>
      </c>
      <c r="F2014" s="4">
        <f>ROUND(Source!P2011,O2014)</f>
        <v>0</v>
      </c>
      <c r="G2014" s="4" t="s">
        <v>56</v>
      </c>
      <c r="H2014" s="4" t="s">
        <v>57</v>
      </c>
      <c r="I2014" s="4"/>
      <c r="J2014" s="4"/>
      <c r="K2014" s="4">
        <v>202</v>
      </c>
      <c r="L2014" s="4">
        <v>2</v>
      </c>
      <c r="M2014" s="4">
        <v>3</v>
      </c>
      <c r="N2014" s="4" t="s">
        <v>3</v>
      </c>
      <c r="O2014" s="4">
        <v>2</v>
      </c>
      <c r="P2014" s="4"/>
      <c r="Q2014" s="4"/>
      <c r="R2014" s="4"/>
      <c r="S2014" s="4"/>
      <c r="T2014" s="4"/>
      <c r="U2014" s="4"/>
      <c r="V2014" s="4"/>
      <c r="W2014" s="4">
        <v>0</v>
      </c>
      <c r="X2014" s="4">
        <v>1</v>
      </c>
      <c r="Y2014" s="4">
        <v>0</v>
      </c>
      <c r="Z2014" s="4"/>
      <c r="AA2014" s="4"/>
      <c r="AB2014" s="4"/>
    </row>
    <row r="2015" spans="1:245" x14ac:dyDescent="0.2">
      <c r="A2015" s="4">
        <v>50</v>
      </c>
      <c r="B2015" s="4">
        <v>0</v>
      </c>
      <c r="C2015" s="4">
        <v>0</v>
      </c>
      <c r="D2015" s="4">
        <v>1</v>
      </c>
      <c r="E2015" s="4">
        <v>222</v>
      </c>
      <c r="F2015" s="4">
        <f>ROUND(Source!AO2011,O2015)</f>
        <v>0</v>
      </c>
      <c r="G2015" s="4" t="s">
        <v>58</v>
      </c>
      <c r="H2015" s="4" t="s">
        <v>59</v>
      </c>
      <c r="I2015" s="4"/>
      <c r="J2015" s="4"/>
      <c r="K2015" s="4">
        <v>222</v>
      </c>
      <c r="L2015" s="4">
        <v>3</v>
      </c>
      <c r="M2015" s="4">
        <v>3</v>
      </c>
      <c r="N2015" s="4" t="s">
        <v>3</v>
      </c>
      <c r="O2015" s="4">
        <v>2</v>
      </c>
      <c r="P2015" s="4"/>
      <c r="Q2015" s="4"/>
      <c r="R2015" s="4"/>
      <c r="S2015" s="4"/>
      <c r="T2015" s="4"/>
      <c r="U2015" s="4"/>
      <c r="V2015" s="4"/>
      <c r="W2015" s="4">
        <v>0</v>
      </c>
      <c r="X2015" s="4">
        <v>1</v>
      </c>
      <c r="Y2015" s="4">
        <v>0</v>
      </c>
      <c r="Z2015" s="4"/>
      <c r="AA2015" s="4"/>
      <c r="AB2015" s="4"/>
    </row>
    <row r="2016" spans="1:245" x14ac:dyDescent="0.2">
      <c r="A2016" s="4">
        <v>50</v>
      </c>
      <c r="B2016" s="4">
        <v>0</v>
      </c>
      <c r="C2016" s="4">
        <v>0</v>
      </c>
      <c r="D2016" s="4">
        <v>1</v>
      </c>
      <c r="E2016" s="4">
        <v>225</v>
      </c>
      <c r="F2016" s="4">
        <f>ROUND(Source!AV2011,O2016)</f>
        <v>0</v>
      </c>
      <c r="G2016" s="4" t="s">
        <v>60</v>
      </c>
      <c r="H2016" s="4" t="s">
        <v>61</v>
      </c>
      <c r="I2016" s="4"/>
      <c r="J2016" s="4"/>
      <c r="K2016" s="4">
        <v>225</v>
      </c>
      <c r="L2016" s="4">
        <v>4</v>
      </c>
      <c r="M2016" s="4">
        <v>3</v>
      </c>
      <c r="N2016" s="4" t="s">
        <v>3</v>
      </c>
      <c r="O2016" s="4">
        <v>2</v>
      </c>
      <c r="P2016" s="4"/>
      <c r="Q2016" s="4"/>
      <c r="R2016" s="4"/>
      <c r="S2016" s="4"/>
      <c r="T2016" s="4"/>
      <c r="U2016" s="4"/>
      <c r="V2016" s="4"/>
      <c r="W2016" s="4">
        <v>0</v>
      </c>
      <c r="X2016" s="4">
        <v>1</v>
      </c>
      <c r="Y2016" s="4">
        <v>0</v>
      </c>
      <c r="Z2016" s="4"/>
      <c r="AA2016" s="4"/>
      <c r="AB2016" s="4"/>
    </row>
    <row r="2017" spans="1:28" x14ac:dyDescent="0.2">
      <c r="A2017" s="4">
        <v>50</v>
      </c>
      <c r="B2017" s="4">
        <v>0</v>
      </c>
      <c r="C2017" s="4">
        <v>0</v>
      </c>
      <c r="D2017" s="4">
        <v>1</v>
      </c>
      <c r="E2017" s="4">
        <v>226</v>
      </c>
      <c r="F2017" s="4">
        <f>ROUND(Source!AW2011,O2017)</f>
        <v>0</v>
      </c>
      <c r="G2017" s="4" t="s">
        <v>62</v>
      </c>
      <c r="H2017" s="4" t="s">
        <v>63</v>
      </c>
      <c r="I2017" s="4"/>
      <c r="J2017" s="4"/>
      <c r="K2017" s="4">
        <v>226</v>
      </c>
      <c r="L2017" s="4">
        <v>5</v>
      </c>
      <c r="M2017" s="4">
        <v>3</v>
      </c>
      <c r="N2017" s="4" t="s">
        <v>3</v>
      </c>
      <c r="O2017" s="4">
        <v>2</v>
      </c>
      <c r="P2017" s="4"/>
      <c r="Q2017" s="4"/>
      <c r="R2017" s="4"/>
      <c r="S2017" s="4"/>
      <c r="T2017" s="4"/>
      <c r="U2017" s="4"/>
      <c r="V2017" s="4"/>
      <c r="W2017" s="4">
        <v>0</v>
      </c>
      <c r="X2017" s="4">
        <v>1</v>
      </c>
      <c r="Y2017" s="4">
        <v>0</v>
      </c>
      <c r="Z2017" s="4"/>
      <c r="AA2017" s="4"/>
      <c r="AB2017" s="4"/>
    </row>
    <row r="2018" spans="1:28" x14ac:dyDescent="0.2">
      <c r="A2018" s="4">
        <v>50</v>
      </c>
      <c r="B2018" s="4">
        <v>0</v>
      </c>
      <c r="C2018" s="4">
        <v>0</v>
      </c>
      <c r="D2018" s="4">
        <v>1</v>
      </c>
      <c r="E2018" s="4">
        <v>227</v>
      </c>
      <c r="F2018" s="4">
        <f>ROUND(Source!AX2011,O2018)</f>
        <v>0</v>
      </c>
      <c r="G2018" s="4" t="s">
        <v>64</v>
      </c>
      <c r="H2018" s="4" t="s">
        <v>65</v>
      </c>
      <c r="I2018" s="4"/>
      <c r="J2018" s="4"/>
      <c r="K2018" s="4">
        <v>227</v>
      </c>
      <c r="L2018" s="4">
        <v>6</v>
      </c>
      <c r="M2018" s="4">
        <v>3</v>
      </c>
      <c r="N2018" s="4" t="s">
        <v>3</v>
      </c>
      <c r="O2018" s="4">
        <v>2</v>
      </c>
      <c r="P2018" s="4"/>
      <c r="Q2018" s="4"/>
      <c r="R2018" s="4"/>
      <c r="S2018" s="4"/>
      <c r="T2018" s="4"/>
      <c r="U2018" s="4"/>
      <c r="V2018" s="4"/>
      <c r="W2018" s="4">
        <v>0</v>
      </c>
      <c r="X2018" s="4">
        <v>1</v>
      </c>
      <c r="Y2018" s="4">
        <v>0</v>
      </c>
      <c r="Z2018" s="4"/>
      <c r="AA2018" s="4"/>
      <c r="AB2018" s="4"/>
    </row>
    <row r="2019" spans="1:28" x14ac:dyDescent="0.2">
      <c r="A2019" s="4">
        <v>50</v>
      </c>
      <c r="B2019" s="4">
        <v>0</v>
      </c>
      <c r="C2019" s="4">
        <v>0</v>
      </c>
      <c r="D2019" s="4">
        <v>1</v>
      </c>
      <c r="E2019" s="4">
        <v>228</v>
      </c>
      <c r="F2019" s="4">
        <f>ROUND(Source!AY2011,O2019)</f>
        <v>0</v>
      </c>
      <c r="G2019" s="4" t="s">
        <v>66</v>
      </c>
      <c r="H2019" s="4" t="s">
        <v>67</v>
      </c>
      <c r="I2019" s="4"/>
      <c r="J2019" s="4"/>
      <c r="K2019" s="4">
        <v>228</v>
      </c>
      <c r="L2019" s="4">
        <v>7</v>
      </c>
      <c r="M2019" s="4">
        <v>3</v>
      </c>
      <c r="N2019" s="4" t="s">
        <v>3</v>
      </c>
      <c r="O2019" s="4">
        <v>2</v>
      </c>
      <c r="P2019" s="4"/>
      <c r="Q2019" s="4"/>
      <c r="R2019" s="4"/>
      <c r="S2019" s="4"/>
      <c r="T2019" s="4"/>
      <c r="U2019" s="4"/>
      <c r="V2019" s="4"/>
      <c r="W2019" s="4">
        <v>0</v>
      </c>
      <c r="X2019" s="4">
        <v>1</v>
      </c>
      <c r="Y2019" s="4">
        <v>0</v>
      </c>
      <c r="Z2019" s="4"/>
      <c r="AA2019" s="4"/>
      <c r="AB2019" s="4"/>
    </row>
    <row r="2020" spans="1:28" x14ac:dyDescent="0.2">
      <c r="A2020" s="4">
        <v>50</v>
      </c>
      <c r="B2020" s="4">
        <v>0</v>
      </c>
      <c r="C2020" s="4">
        <v>0</v>
      </c>
      <c r="D2020" s="4">
        <v>1</v>
      </c>
      <c r="E2020" s="4">
        <v>216</v>
      </c>
      <c r="F2020" s="4">
        <f>ROUND(Source!AP2011,O2020)</f>
        <v>0</v>
      </c>
      <c r="G2020" s="4" t="s">
        <v>68</v>
      </c>
      <c r="H2020" s="4" t="s">
        <v>69</v>
      </c>
      <c r="I2020" s="4"/>
      <c r="J2020" s="4"/>
      <c r="K2020" s="4">
        <v>216</v>
      </c>
      <c r="L2020" s="4">
        <v>8</v>
      </c>
      <c r="M2020" s="4">
        <v>3</v>
      </c>
      <c r="N2020" s="4" t="s">
        <v>3</v>
      </c>
      <c r="O2020" s="4">
        <v>2</v>
      </c>
      <c r="P2020" s="4"/>
      <c r="Q2020" s="4"/>
      <c r="R2020" s="4"/>
      <c r="S2020" s="4"/>
      <c r="T2020" s="4"/>
      <c r="U2020" s="4"/>
      <c r="V2020" s="4"/>
      <c r="W2020" s="4">
        <v>0</v>
      </c>
      <c r="X2020" s="4">
        <v>1</v>
      </c>
      <c r="Y2020" s="4">
        <v>0</v>
      </c>
      <c r="Z2020" s="4"/>
      <c r="AA2020" s="4"/>
      <c r="AB2020" s="4"/>
    </row>
    <row r="2021" spans="1:28" x14ac:dyDescent="0.2">
      <c r="A2021" s="4">
        <v>50</v>
      </c>
      <c r="B2021" s="4">
        <v>0</v>
      </c>
      <c r="C2021" s="4">
        <v>0</v>
      </c>
      <c r="D2021" s="4">
        <v>1</v>
      </c>
      <c r="E2021" s="4">
        <v>223</v>
      </c>
      <c r="F2021" s="4">
        <f>ROUND(Source!AQ2011,O2021)</f>
        <v>0</v>
      </c>
      <c r="G2021" s="4" t="s">
        <v>70</v>
      </c>
      <c r="H2021" s="4" t="s">
        <v>71</v>
      </c>
      <c r="I2021" s="4"/>
      <c r="J2021" s="4"/>
      <c r="K2021" s="4">
        <v>223</v>
      </c>
      <c r="L2021" s="4">
        <v>9</v>
      </c>
      <c r="M2021" s="4">
        <v>3</v>
      </c>
      <c r="N2021" s="4" t="s">
        <v>3</v>
      </c>
      <c r="O2021" s="4">
        <v>2</v>
      </c>
      <c r="P2021" s="4"/>
      <c r="Q2021" s="4"/>
      <c r="R2021" s="4"/>
      <c r="S2021" s="4"/>
      <c r="T2021" s="4"/>
      <c r="U2021" s="4"/>
      <c r="V2021" s="4"/>
      <c r="W2021" s="4">
        <v>0</v>
      </c>
      <c r="X2021" s="4">
        <v>1</v>
      </c>
      <c r="Y2021" s="4">
        <v>0</v>
      </c>
      <c r="Z2021" s="4"/>
      <c r="AA2021" s="4"/>
      <c r="AB2021" s="4"/>
    </row>
    <row r="2022" spans="1:28" x14ac:dyDescent="0.2">
      <c r="A2022" s="4">
        <v>50</v>
      </c>
      <c r="B2022" s="4">
        <v>0</v>
      </c>
      <c r="C2022" s="4">
        <v>0</v>
      </c>
      <c r="D2022" s="4">
        <v>1</v>
      </c>
      <c r="E2022" s="4">
        <v>229</v>
      </c>
      <c r="F2022" s="4">
        <f>ROUND(Source!AZ2011,O2022)</f>
        <v>0</v>
      </c>
      <c r="G2022" s="4" t="s">
        <v>72</v>
      </c>
      <c r="H2022" s="4" t="s">
        <v>73</v>
      </c>
      <c r="I2022" s="4"/>
      <c r="J2022" s="4"/>
      <c r="K2022" s="4">
        <v>229</v>
      </c>
      <c r="L2022" s="4">
        <v>10</v>
      </c>
      <c r="M2022" s="4">
        <v>3</v>
      </c>
      <c r="N2022" s="4" t="s">
        <v>3</v>
      </c>
      <c r="O2022" s="4">
        <v>2</v>
      </c>
      <c r="P2022" s="4"/>
      <c r="Q2022" s="4"/>
      <c r="R2022" s="4"/>
      <c r="S2022" s="4"/>
      <c r="T2022" s="4"/>
      <c r="U2022" s="4"/>
      <c r="V2022" s="4"/>
      <c r="W2022" s="4">
        <v>0</v>
      </c>
      <c r="X2022" s="4">
        <v>1</v>
      </c>
      <c r="Y2022" s="4">
        <v>0</v>
      </c>
      <c r="Z2022" s="4"/>
      <c r="AA2022" s="4"/>
      <c r="AB2022" s="4"/>
    </row>
    <row r="2023" spans="1:28" x14ac:dyDescent="0.2">
      <c r="A2023" s="4">
        <v>50</v>
      </c>
      <c r="B2023" s="4">
        <v>0</v>
      </c>
      <c r="C2023" s="4">
        <v>0</v>
      </c>
      <c r="D2023" s="4">
        <v>1</v>
      </c>
      <c r="E2023" s="4">
        <v>203</v>
      </c>
      <c r="F2023" s="4">
        <f>ROUND(Source!Q2011,O2023)</f>
        <v>110109.63</v>
      </c>
      <c r="G2023" s="4" t="s">
        <v>74</v>
      </c>
      <c r="H2023" s="4" t="s">
        <v>75</v>
      </c>
      <c r="I2023" s="4"/>
      <c r="J2023" s="4"/>
      <c r="K2023" s="4">
        <v>203</v>
      </c>
      <c r="L2023" s="4">
        <v>11</v>
      </c>
      <c r="M2023" s="4">
        <v>3</v>
      </c>
      <c r="N2023" s="4" t="s">
        <v>3</v>
      </c>
      <c r="O2023" s="4">
        <v>2</v>
      </c>
      <c r="P2023" s="4"/>
      <c r="Q2023" s="4"/>
      <c r="R2023" s="4"/>
      <c r="S2023" s="4"/>
      <c r="T2023" s="4"/>
      <c r="U2023" s="4"/>
      <c r="V2023" s="4"/>
      <c r="W2023" s="4">
        <v>110109.63</v>
      </c>
      <c r="X2023" s="4">
        <v>1</v>
      </c>
      <c r="Y2023" s="4">
        <v>110109.63</v>
      </c>
      <c r="Z2023" s="4"/>
      <c r="AA2023" s="4"/>
      <c r="AB2023" s="4"/>
    </row>
    <row r="2024" spans="1:28" x14ac:dyDescent="0.2">
      <c r="A2024" s="4">
        <v>50</v>
      </c>
      <c r="B2024" s="4">
        <v>0</v>
      </c>
      <c r="C2024" s="4">
        <v>0</v>
      </c>
      <c r="D2024" s="4">
        <v>1</v>
      </c>
      <c r="E2024" s="4">
        <v>231</v>
      </c>
      <c r="F2024" s="4">
        <f>ROUND(Source!BB2011,O2024)</f>
        <v>0</v>
      </c>
      <c r="G2024" s="4" t="s">
        <v>76</v>
      </c>
      <c r="H2024" s="4" t="s">
        <v>77</v>
      </c>
      <c r="I2024" s="4"/>
      <c r="J2024" s="4"/>
      <c r="K2024" s="4">
        <v>231</v>
      </c>
      <c r="L2024" s="4">
        <v>12</v>
      </c>
      <c r="M2024" s="4">
        <v>3</v>
      </c>
      <c r="N2024" s="4" t="s">
        <v>3</v>
      </c>
      <c r="O2024" s="4">
        <v>2</v>
      </c>
      <c r="P2024" s="4"/>
      <c r="Q2024" s="4"/>
      <c r="R2024" s="4"/>
      <c r="S2024" s="4"/>
      <c r="T2024" s="4"/>
      <c r="U2024" s="4"/>
      <c r="V2024" s="4"/>
      <c r="W2024" s="4">
        <v>0</v>
      </c>
      <c r="X2024" s="4">
        <v>1</v>
      </c>
      <c r="Y2024" s="4">
        <v>0</v>
      </c>
      <c r="Z2024" s="4"/>
      <c r="AA2024" s="4"/>
      <c r="AB2024" s="4"/>
    </row>
    <row r="2025" spans="1:28" x14ac:dyDescent="0.2">
      <c r="A2025" s="4">
        <v>50</v>
      </c>
      <c r="B2025" s="4">
        <v>0</v>
      </c>
      <c r="C2025" s="4">
        <v>0</v>
      </c>
      <c r="D2025" s="4">
        <v>1</v>
      </c>
      <c r="E2025" s="4">
        <v>204</v>
      </c>
      <c r="F2025" s="4">
        <f>ROUND(Source!R2011,O2025)</f>
        <v>0</v>
      </c>
      <c r="G2025" s="4" t="s">
        <v>78</v>
      </c>
      <c r="H2025" s="4" t="s">
        <v>79</v>
      </c>
      <c r="I2025" s="4"/>
      <c r="J2025" s="4"/>
      <c r="K2025" s="4">
        <v>204</v>
      </c>
      <c r="L2025" s="4">
        <v>13</v>
      </c>
      <c r="M2025" s="4">
        <v>3</v>
      </c>
      <c r="N2025" s="4" t="s">
        <v>3</v>
      </c>
      <c r="O2025" s="4">
        <v>2</v>
      </c>
      <c r="P2025" s="4"/>
      <c r="Q2025" s="4"/>
      <c r="R2025" s="4"/>
      <c r="S2025" s="4"/>
      <c r="T2025" s="4"/>
      <c r="U2025" s="4"/>
      <c r="V2025" s="4"/>
      <c r="W2025" s="4">
        <v>0</v>
      </c>
      <c r="X2025" s="4">
        <v>1</v>
      </c>
      <c r="Y2025" s="4">
        <v>0</v>
      </c>
      <c r="Z2025" s="4"/>
      <c r="AA2025" s="4"/>
      <c r="AB2025" s="4"/>
    </row>
    <row r="2026" spans="1:28" x14ac:dyDescent="0.2">
      <c r="A2026" s="4">
        <v>50</v>
      </c>
      <c r="B2026" s="4">
        <v>0</v>
      </c>
      <c r="C2026" s="4">
        <v>0</v>
      </c>
      <c r="D2026" s="4">
        <v>1</v>
      </c>
      <c r="E2026" s="4">
        <v>205</v>
      </c>
      <c r="F2026" s="4">
        <f>ROUND(Source!S2011,O2026)</f>
        <v>0</v>
      </c>
      <c r="G2026" s="4" t="s">
        <v>80</v>
      </c>
      <c r="H2026" s="4" t="s">
        <v>81</v>
      </c>
      <c r="I2026" s="4"/>
      <c r="J2026" s="4"/>
      <c r="K2026" s="4">
        <v>205</v>
      </c>
      <c r="L2026" s="4">
        <v>14</v>
      </c>
      <c r="M2026" s="4">
        <v>3</v>
      </c>
      <c r="N2026" s="4" t="s">
        <v>3</v>
      </c>
      <c r="O2026" s="4">
        <v>2</v>
      </c>
      <c r="P2026" s="4"/>
      <c r="Q2026" s="4"/>
      <c r="R2026" s="4"/>
      <c r="S2026" s="4"/>
      <c r="T2026" s="4"/>
      <c r="U2026" s="4"/>
      <c r="V2026" s="4"/>
      <c r="W2026" s="4">
        <v>0</v>
      </c>
      <c r="X2026" s="4">
        <v>1</v>
      </c>
      <c r="Y2026" s="4">
        <v>0</v>
      </c>
      <c r="Z2026" s="4"/>
      <c r="AA2026" s="4"/>
      <c r="AB2026" s="4"/>
    </row>
    <row r="2027" spans="1:28" x14ac:dyDescent="0.2">
      <c r="A2027" s="4">
        <v>50</v>
      </c>
      <c r="B2027" s="4">
        <v>0</v>
      </c>
      <c r="C2027" s="4">
        <v>0</v>
      </c>
      <c r="D2027" s="4">
        <v>1</v>
      </c>
      <c r="E2027" s="4">
        <v>232</v>
      </c>
      <c r="F2027" s="4">
        <f>ROUND(Source!BC2011,O2027)</f>
        <v>0</v>
      </c>
      <c r="G2027" s="4" t="s">
        <v>82</v>
      </c>
      <c r="H2027" s="4" t="s">
        <v>83</v>
      </c>
      <c r="I2027" s="4"/>
      <c r="J2027" s="4"/>
      <c r="K2027" s="4">
        <v>232</v>
      </c>
      <c r="L2027" s="4">
        <v>15</v>
      </c>
      <c r="M2027" s="4">
        <v>3</v>
      </c>
      <c r="N2027" s="4" t="s">
        <v>3</v>
      </c>
      <c r="O2027" s="4">
        <v>2</v>
      </c>
      <c r="P2027" s="4"/>
      <c r="Q2027" s="4"/>
      <c r="R2027" s="4"/>
      <c r="S2027" s="4"/>
      <c r="T2027" s="4"/>
      <c r="U2027" s="4"/>
      <c r="V2027" s="4"/>
      <c r="W2027" s="4">
        <v>0</v>
      </c>
      <c r="X2027" s="4">
        <v>1</v>
      </c>
      <c r="Y2027" s="4">
        <v>0</v>
      </c>
      <c r="Z2027" s="4"/>
      <c r="AA2027" s="4"/>
      <c r="AB2027" s="4"/>
    </row>
    <row r="2028" spans="1:28" x14ac:dyDescent="0.2">
      <c r="A2028" s="4">
        <v>50</v>
      </c>
      <c r="B2028" s="4">
        <v>0</v>
      </c>
      <c r="C2028" s="4">
        <v>0</v>
      </c>
      <c r="D2028" s="4">
        <v>1</v>
      </c>
      <c r="E2028" s="4">
        <v>214</v>
      </c>
      <c r="F2028" s="4">
        <f>ROUND(Source!AS2011,O2028)</f>
        <v>0</v>
      </c>
      <c r="G2028" s="4" t="s">
        <v>84</v>
      </c>
      <c r="H2028" s="4" t="s">
        <v>85</v>
      </c>
      <c r="I2028" s="4"/>
      <c r="J2028" s="4"/>
      <c r="K2028" s="4">
        <v>214</v>
      </c>
      <c r="L2028" s="4">
        <v>16</v>
      </c>
      <c r="M2028" s="4">
        <v>3</v>
      </c>
      <c r="N2028" s="4" t="s">
        <v>3</v>
      </c>
      <c r="O2028" s="4">
        <v>2</v>
      </c>
      <c r="P2028" s="4"/>
      <c r="Q2028" s="4"/>
      <c r="R2028" s="4"/>
      <c r="S2028" s="4"/>
      <c r="T2028" s="4"/>
      <c r="U2028" s="4"/>
      <c r="V2028" s="4"/>
      <c r="W2028" s="4">
        <v>0</v>
      </c>
      <c r="X2028" s="4">
        <v>1</v>
      </c>
      <c r="Y2028" s="4">
        <v>0</v>
      </c>
      <c r="Z2028" s="4"/>
      <c r="AA2028" s="4"/>
      <c r="AB2028" s="4"/>
    </row>
    <row r="2029" spans="1:28" x14ac:dyDescent="0.2">
      <c r="A2029" s="4">
        <v>50</v>
      </c>
      <c r="B2029" s="4">
        <v>0</v>
      </c>
      <c r="C2029" s="4">
        <v>0</v>
      </c>
      <c r="D2029" s="4">
        <v>1</v>
      </c>
      <c r="E2029" s="4">
        <v>215</v>
      </c>
      <c r="F2029" s="4">
        <f>ROUND(Source!AT2011,O2029)</f>
        <v>0</v>
      </c>
      <c r="G2029" s="4" t="s">
        <v>86</v>
      </c>
      <c r="H2029" s="4" t="s">
        <v>87</v>
      </c>
      <c r="I2029" s="4"/>
      <c r="J2029" s="4"/>
      <c r="K2029" s="4">
        <v>215</v>
      </c>
      <c r="L2029" s="4">
        <v>17</v>
      </c>
      <c r="M2029" s="4">
        <v>3</v>
      </c>
      <c r="N2029" s="4" t="s">
        <v>3</v>
      </c>
      <c r="O2029" s="4">
        <v>2</v>
      </c>
      <c r="P2029" s="4"/>
      <c r="Q2029" s="4"/>
      <c r="R2029" s="4"/>
      <c r="S2029" s="4"/>
      <c r="T2029" s="4"/>
      <c r="U2029" s="4"/>
      <c r="V2029" s="4"/>
      <c r="W2029" s="4">
        <v>0</v>
      </c>
      <c r="X2029" s="4">
        <v>1</v>
      </c>
      <c r="Y2029" s="4">
        <v>0</v>
      </c>
      <c r="Z2029" s="4"/>
      <c r="AA2029" s="4"/>
      <c r="AB2029" s="4"/>
    </row>
    <row r="2030" spans="1:28" x14ac:dyDescent="0.2">
      <c r="A2030" s="4">
        <v>50</v>
      </c>
      <c r="B2030" s="4">
        <v>0</v>
      </c>
      <c r="C2030" s="4">
        <v>0</v>
      </c>
      <c r="D2030" s="4">
        <v>1</v>
      </c>
      <c r="E2030" s="4">
        <v>217</v>
      </c>
      <c r="F2030" s="4">
        <f>ROUND(Source!AU2011,O2030)</f>
        <v>110109.63</v>
      </c>
      <c r="G2030" s="4" t="s">
        <v>88</v>
      </c>
      <c r="H2030" s="4" t="s">
        <v>89</v>
      </c>
      <c r="I2030" s="4"/>
      <c r="J2030" s="4"/>
      <c r="K2030" s="4">
        <v>217</v>
      </c>
      <c r="L2030" s="4">
        <v>18</v>
      </c>
      <c r="M2030" s="4">
        <v>3</v>
      </c>
      <c r="N2030" s="4" t="s">
        <v>3</v>
      </c>
      <c r="O2030" s="4">
        <v>2</v>
      </c>
      <c r="P2030" s="4"/>
      <c r="Q2030" s="4"/>
      <c r="R2030" s="4"/>
      <c r="S2030" s="4"/>
      <c r="T2030" s="4"/>
      <c r="U2030" s="4"/>
      <c r="V2030" s="4"/>
      <c r="W2030" s="4">
        <v>110109.63</v>
      </c>
      <c r="X2030" s="4">
        <v>1</v>
      </c>
      <c r="Y2030" s="4">
        <v>110109.63</v>
      </c>
      <c r="Z2030" s="4"/>
      <c r="AA2030" s="4"/>
      <c r="AB2030" s="4"/>
    </row>
    <row r="2031" spans="1:28" x14ac:dyDescent="0.2">
      <c r="A2031" s="4">
        <v>50</v>
      </c>
      <c r="B2031" s="4">
        <v>0</v>
      </c>
      <c r="C2031" s="4">
        <v>0</v>
      </c>
      <c r="D2031" s="4">
        <v>1</v>
      </c>
      <c r="E2031" s="4">
        <v>230</v>
      </c>
      <c r="F2031" s="4">
        <f>ROUND(Source!BA2011,O2031)</f>
        <v>0</v>
      </c>
      <c r="G2031" s="4" t="s">
        <v>90</v>
      </c>
      <c r="H2031" s="4" t="s">
        <v>91</v>
      </c>
      <c r="I2031" s="4"/>
      <c r="J2031" s="4"/>
      <c r="K2031" s="4">
        <v>230</v>
      </c>
      <c r="L2031" s="4">
        <v>19</v>
      </c>
      <c r="M2031" s="4">
        <v>3</v>
      </c>
      <c r="N2031" s="4" t="s">
        <v>3</v>
      </c>
      <c r="O2031" s="4">
        <v>2</v>
      </c>
      <c r="P2031" s="4"/>
      <c r="Q2031" s="4"/>
      <c r="R2031" s="4"/>
      <c r="S2031" s="4"/>
      <c r="T2031" s="4"/>
      <c r="U2031" s="4"/>
      <c r="V2031" s="4"/>
      <c r="W2031" s="4">
        <v>0</v>
      </c>
      <c r="X2031" s="4">
        <v>1</v>
      </c>
      <c r="Y2031" s="4">
        <v>0</v>
      </c>
      <c r="Z2031" s="4"/>
      <c r="AA2031" s="4"/>
      <c r="AB2031" s="4"/>
    </row>
    <row r="2032" spans="1:28" x14ac:dyDescent="0.2">
      <c r="A2032" s="4">
        <v>50</v>
      </c>
      <c r="B2032" s="4">
        <v>0</v>
      </c>
      <c r="C2032" s="4">
        <v>0</v>
      </c>
      <c r="D2032" s="4">
        <v>1</v>
      </c>
      <c r="E2032" s="4">
        <v>206</v>
      </c>
      <c r="F2032" s="4">
        <f>ROUND(Source!T2011,O2032)</f>
        <v>0</v>
      </c>
      <c r="G2032" s="4" t="s">
        <v>92</v>
      </c>
      <c r="H2032" s="4" t="s">
        <v>93</v>
      </c>
      <c r="I2032" s="4"/>
      <c r="J2032" s="4"/>
      <c r="K2032" s="4">
        <v>206</v>
      </c>
      <c r="L2032" s="4">
        <v>20</v>
      </c>
      <c r="M2032" s="4">
        <v>3</v>
      </c>
      <c r="N2032" s="4" t="s">
        <v>3</v>
      </c>
      <c r="O2032" s="4">
        <v>2</v>
      </c>
      <c r="P2032" s="4"/>
      <c r="Q2032" s="4"/>
      <c r="R2032" s="4"/>
      <c r="S2032" s="4"/>
      <c r="T2032" s="4"/>
      <c r="U2032" s="4"/>
      <c r="V2032" s="4"/>
      <c r="W2032" s="4">
        <v>0</v>
      </c>
      <c r="X2032" s="4">
        <v>1</v>
      </c>
      <c r="Y2032" s="4">
        <v>0</v>
      </c>
      <c r="Z2032" s="4"/>
      <c r="AA2032" s="4"/>
      <c r="AB2032" s="4"/>
    </row>
    <row r="2033" spans="1:206" x14ac:dyDescent="0.2">
      <c r="A2033" s="4">
        <v>50</v>
      </c>
      <c r="B2033" s="4">
        <v>0</v>
      </c>
      <c r="C2033" s="4">
        <v>0</v>
      </c>
      <c r="D2033" s="4">
        <v>1</v>
      </c>
      <c r="E2033" s="4">
        <v>207</v>
      </c>
      <c r="F2033" s="4">
        <f>Source!U2011</f>
        <v>0</v>
      </c>
      <c r="G2033" s="4" t="s">
        <v>94</v>
      </c>
      <c r="H2033" s="4" t="s">
        <v>95</v>
      </c>
      <c r="I2033" s="4"/>
      <c r="J2033" s="4"/>
      <c r="K2033" s="4">
        <v>207</v>
      </c>
      <c r="L2033" s="4">
        <v>21</v>
      </c>
      <c r="M2033" s="4">
        <v>3</v>
      </c>
      <c r="N2033" s="4" t="s">
        <v>3</v>
      </c>
      <c r="O2033" s="4">
        <v>-1</v>
      </c>
      <c r="P2033" s="4"/>
      <c r="Q2033" s="4"/>
      <c r="R2033" s="4"/>
      <c r="S2033" s="4"/>
      <c r="T2033" s="4"/>
      <c r="U2033" s="4"/>
      <c r="V2033" s="4"/>
      <c r="W2033" s="4">
        <v>0</v>
      </c>
      <c r="X2033" s="4">
        <v>1</v>
      </c>
      <c r="Y2033" s="4">
        <v>0</v>
      </c>
      <c r="Z2033" s="4"/>
      <c r="AA2033" s="4"/>
      <c r="AB2033" s="4"/>
    </row>
    <row r="2034" spans="1:206" x14ac:dyDescent="0.2">
      <c r="A2034" s="4">
        <v>50</v>
      </c>
      <c r="B2034" s="4">
        <v>0</v>
      </c>
      <c r="C2034" s="4">
        <v>0</v>
      </c>
      <c r="D2034" s="4">
        <v>1</v>
      </c>
      <c r="E2034" s="4">
        <v>208</v>
      </c>
      <c r="F2034" s="4">
        <f>Source!V2011</f>
        <v>0</v>
      </c>
      <c r="G2034" s="4" t="s">
        <v>96</v>
      </c>
      <c r="H2034" s="4" t="s">
        <v>97</v>
      </c>
      <c r="I2034" s="4"/>
      <c r="J2034" s="4"/>
      <c r="K2034" s="4">
        <v>208</v>
      </c>
      <c r="L2034" s="4">
        <v>22</v>
      </c>
      <c r="M2034" s="4">
        <v>3</v>
      </c>
      <c r="N2034" s="4" t="s">
        <v>3</v>
      </c>
      <c r="O2034" s="4">
        <v>-1</v>
      </c>
      <c r="P2034" s="4"/>
      <c r="Q2034" s="4"/>
      <c r="R2034" s="4"/>
      <c r="S2034" s="4"/>
      <c r="T2034" s="4"/>
      <c r="U2034" s="4"/>
      <c r="V2034" s="4"/>
      <c r="W2034" s="4">
        <v>0</v>
      </c>
      <c r="X2034" s="4">
        <v>1</v>
      </c>
      <c r="Y2034" s="4">
        <v>0</v>
      </c>
      <c r="Z2034" s="4"/>
      <c r="AA2034" s="4"/>
      <c r="AB2034" s="4"/>
    </row>
    <row r="2035" spans="1:206" x14ac:dyDescent="0.2">
      <c r="A2035" s="4">
        <v>50</v>
      </c>
      <c r="B2035" s="4">
        <v>0</v>
      </c>
      <c r="C2035" s="4">
        <v>0</v>
      </c>
      <c r="D2035" s="4">
        <v>1</v>
      </c>
      <c r="E2035" s="4">
        <v>209</v>
      </c>
      <c r="F2035" s="4">
        <f>ROUND(Source!W2011,O2035)</f>
        <v>0</v>
      </c>
      <c r="G2035" s="4" t="s">
        <v>98</v>
      </c>
      <c r="H2035" s="4" t="s">
        <v>99</v>
      </c>
      <c r="I2035" s="4"/>
      <c r="J2035" s="4"/>
      <c r="K2035" s="4">
        <v>209</v>
      </c>
      <c r="L2035" s="4">
        <v>23</v>
      </c>
      <c r="M2035" s="4">
        <v>3</v>
      </c>
      <c r="N2035" s="4" t="s">
        <v>3</v>
      </c>
      <c r="O2035" s="4">
        <v>2</v>
      </c>
      <c r="P2035" s="4"/>
      <c r="Q2035" s="4"/>
      <c r="R2035" s="4"/>
      <c r="S2035" s="4"/>
      <c r="T2035" s="4"/>
      <c r="U2035" s="4"/>
      <c r="V2035" s="4"/>
      <c r="W2035" s="4">
        <v>0</v>
      </c>
      <c r="X2035" s="4">
        <v>1</v>
      </c>
      <c r="Y2035" s="4">
        <v>0</v>
      </c>
      <c r="Z2035" s="4"/>
      <c r="AA2035" s="4"/>
      <c r="AB2035" s="4"/>
    </row>
    <row r="2036" spans="1:206" x14ac:dyDescent="0.2">
      <c r="A2036" s="4">
        <v>50</v>
      </c>
      <c r="B2036" s="4">
        <v>0</v>
      </c>
      <c r="C2036" s="4">
        <v>0</v>
      </c>
      <c r="D2036" s="4">
        <v>1</v>
      </c>
      <c r="E2036" s="4">
        <v>233</v>
      </c>
      <c r="F2036" s="4">
        <f>ROUND(Source!BD2011,O2036)</f>
        <v>0</v>
      </c>
      <c r="G2036" s="4" t="s">
        <v>100</v>
      </c>
      <c r="H2036" s="4" t="s">
        <v>101</v>
      </c>
      <c r="I2036" s="4"/>
      <c r="J2036" s="4"/>
      <c r="K2036" s="4">
        <v>233</v>
      </c>
      <c r="L2036" s="4">
        <v>24</v>
      </c>
      <c r="M2036" s="4">
        <v>3</v>
      </c>
      <c r="N2036" s="4" t="s">
        <v>3</v>
      </c>
      <c r="O2036" s="4">
        <v>2</v>
      </c>
      <c r="P2036" s="4"/>
      <c r="Q2036" s="4"/>
      <c r="R2036" s="4"/>
      <c r="S2036" s="4"/>
      <c r="T2036" s="4"/>
      <c r="U2036" s="4"/>
      <c r="V2036" s="4"/>
      <c r="W2036" s="4">
        <v>0</v>
      </c>
      <c r="X2036" s="4">
        <v>1</v>
      </c>
      <c r="Y2036" s="4">
        <v>0</v>
      </c>
      <c r="Z2036" s="4"/>
      <c r="AA2036" s="4"/>
      <c r="AB2036" s="4"/>
    </row>
    <row r="2037" spans="1:206" x14ac:dyDescent="0.2">
      <c r="A2037" s="4">
        <v>50</v>
      </c>
      <c r="B2037" s="4">
        <v>0</v>
      </c>
      <c r="C2037" s="4">
        <v>0</v>
      </c>
      <c r="D2037" s="4">
        <v>1</v>
      </c>
      <c r="E2037" s="4">
        <v>210</v>
      </c>
      <c r="F2037" s="4">
        <f>ROUND(Source!X2011,O2037)</f>
        <v>0</v>
      </c>
      <c r="G2037" s="4" t="s">
        <v>102</v>
      </c>
      <c r="H2037" s="4" t="s">
        <v>103</v>
      </c>
      <c r="I2037" s="4"/>
      <c r="J2037" s="4"/>
      <c r="K2037" s="4">
        <v>210</v>
      </c>
      <c r="L2037" s="4">
        <v>25</v>
      </c>
      <c r="M2037" s="4">
        <v>3</v>
      </c>
      <c r="N2037" s="4" t="s">
        <v>3</v>
      </c>
      <c r="O2037" s="4">
        <v>2</v>
      </c>
      <c r="P2037" s="4"/>
      <c r="Q2037" s="4"/>
      <c r="R2037" s="4"/>
      <c r="S2037" s="4"/>
      <c r="T2037" s="4"/>
      <c r="U2037" s="4"/>
      <c r="V2037" s="4"/>
      <c r="W2037" s="4">
        <v>0</v>
      </c>
      <c r="X2037" s="4">
        <v>1</v>
      </c>
      <c r="Y2037" s="4">
        <v>0</v>
      </c>
      <c r="Z2037" s="4"/>
      <c r="AA2037" s="4"/>
      <c r="AB2037" s="4"/>
    </row>
    <row r="2038" spans="1:206" x14ac:dyDescent="0.2">
      <c r="A2038" s="4">
        <v>50</v>
      </c>
      <c r="B2038" s="4">
        <v>0</v>
      </c>
      <c r="C2038" s="4">
        <v>0</v>
      </c>
      <c r="D2038" s="4">
        <v>1</v>
      </c>
      <c r="E2038" s="4">
        <v>211</v>
      </c>
      <c r="F2038" s="4">
        <f>ROUND(Source!Y2011,O2038)</f>
        <v>0</v>
      </c>
      <c r="G2038" s="4" t="s">
        <v>104</v>
      </c>
      <c r="H2038" s="4" t="s">
        <v>105</v>
      </c>
      <c r="I2038" s="4"/>
      <c r="J2038" s="4"/>
      <c r="K2038" s="4">
        <v>211</v>
      </c>
      <c r="L2038" s="4">
        <v>26</v>
      </c>
      <c r="M2038" s="4">
        <v>3</v>
      </c>
      <c r="N2038" s="4" t="s">
        <v>3</v>
      </c>
      <c r="O2038" s="4">
        <v>2</v>
      </c>
      <c r="P2038" s="4"/>
      <c r="Q2038" s="4"/>
      <c r="R2038" s="4"/>
      <c r="S2038" s="4"/>
      <c r="T2038" s="4"/>
      <c r="U2038" s="4"/>
      <c r="V2038" s="4"/>
      <c r="W2038" s="4">
        <v>0</v>
      </c>
      <c r="X2038" s="4">
        <v>1</v>
      </c>
      <c r="Y2038" s="4">
        <v>0</v>
      </c>
      <c r="Z2038" s="4"/>
      <c r="AA2038" s="4"/>
      <c r="AB2038" s="4"/>
    </row>
    <row r="2039" spans="1:206" x14ac:dyDescent="0.2">
      <c r="A2039" s="4">
        <v>50</v>
      </c>
      <c r="B2039" s="4">
        <v>0</v>
      </c>
      <c r="C2039" s="4">
        <v>0</v>
      </c>
      <c r="D2039" s="4">
        <v>1</v>
      </c>
      <c r="E2039" s="4">
        <v>224</v>
      </c>
      <c r="F2039" s="4">
        <f>ROUND(Source!AR2011,O2039)</f>
        <v>110109.63</v>
      </c>
      <c r="G2039" s="4" t="s">
        <v>106</v>
      </c>
      <c r="H2039" s="4" t="s">
        <v>107</v>
      </c>
      <c r="I2039" s="4"/>
      <c r="J2039" s="4"/>
      <c r="K2039" s="4">
        <v>224</v>
      </c>
      <c r="L2039" s="4">
        <v>27</v>
      </c>
      <c r="M2039" s="4">
        <v>3</v>
      </c>
      <c r="N2039" s="4" t="s">
        <v>3</v>
      </c>
      <c r="O2039" s="4">
        <v>2</v>
      </c>
      <c r="P2039" s="4"/>
      <c r="Q2039" s="4"/>
      <c r="R2039" s="4"/>
      <c r="S2039" s="4"/>
      <c r="T2039" s="4"/>
      <c r="U2039" s="4"/>
      <c r="V2039" s="4"/>
      <c r="W2039" s="4">
        <v>110109.63</v>
      </c>
      <c r="X2039" s="4">
        <v>1</v>
      </c>
      <c r="Y2039" s="4">
        <v>110109.63</v>
      </c>
      <c r="Z2039" s="4"/>
      <c r="AA2039" s="4"/>
      <c r="AB2039" s="4"/>
    </row>
    <row r="2041" spans="1:206" x14ac:dyDescent="0.2">
      <c r="A2041" s="2">
        <v>51</v>
      </c>
      <c r="B2041" s="2">
        <f>B20</f>
        <v>1</v>
      </c>
      <c r="C2041" s="2">
        <f>A20</f>
        <v>3</v>
      </c>
      <c r="D2041" s="2">
        <f>ROW(A20)</f>
        <v>20</v>
      </c>
      <c r="E2041" s="2"/>
      <c r="F2041" s="2" t="str">
        <f>IF(F20&lt;&gt;"",F20,"")</f>
        <v>Новая локальная смета</v>
      </c>
      <c r="G2041" s="2" t="str">
        <f>IF(G20&lt;&gt;"",G20,"")</f>
        <v>Новая локальная смета</v>
      </c>
      <c r="H2041" s="2">
        <v>0</v>
      </c>
      <c r="I2041" s="2"/>
      <c r="J2041" s="2"/>
      <c r="K2041" s="2"/>
      <c r="L2041" s="2"/>
      <c r="M2041" s="2"/>
      <c r="N2041" s="2"/>
      <c r="O2041" s="2">
        <f t="shared" ref="O2041:T2041" si="1769">ROUND(O70+O161+O210+O286+O426+O502+O642+O718+O858+O934+O1074+O1150+O1290+O1366+O1506+O1582+O1722+O1798+O1938+O1974+O2011+AB2041,2)</f>
        <v>5929360.9000000004</v>
      </c>
      <c r="P2041" s="2">
        <f t="shared" si="1769"/>
        <v>4016871.23</v>
      </c>
      <c r="Q2041" s="2">
        <f t="shared" si="1769"/>
        <v>341822.56</v>
      </c>
      <c r="R2041" s="2">
        <f t="shared" si="1769"/>
        <v>132736.26</v>
      </c>
      <c r="S2041" s="2">
        <f t="shared" si="1769"/>
        <v>1570667.11</v>
      </c>
      <c r="T2041" s="2">
        <f t="shared" si="1769"/>
        <v>0</v>
      </c>
      <c r="U2041" s="2">
        <f>U70+U161+U210+U286+U426+U502+U642+U718+U858+U934+U1074+U1150+U1290+U1366+U1506+U1582+U1722+U1798+U1938+U1974+U2011+AH2041</f>
        <v>4807.691444</v>
      </c>
      <c r="V2041" s="2">
        <f>V70+V161+V210+V286+V426+V502+V642+V718+V858+V934+V1074+V1150+V1290+V1366+V1506+V1582+V1722+V1798+V1938+V1974+V2011+AI2041</f>
        <v>0</v>
      </c>
      <c r="W2041" s="2">
        <f>ROUND(W70+W161+W210+W286+W426+W502+W642+W718+W858+W934+W1074+W1150+W1290+W1366+W1506+W1582+W1722+W1798+W1938+W1974+W2011+AJ2041,2)</f>
        <v>0</v>
      </c>
      <c r="X2041" s="2">
        <f>ROUND(X70+X161+X210+X286+X426+X502+X642+X718+X858+X934+X1074+X1150+X1290+X1366+X1506+X1582+X1722+X1798+X1938+X1974+X2011+AK2041,2)</f>
        <v>1303847.8799999999</v>
      </c>
      <c r="Y2041" s="2">
        <f>ROUND(Y70+Y161+Y210+Y286+Y426+Y502+Y642+Y718+Y858+Y934+Y1074+Y1150+Y1290+Y1366+Y1506+Y1582+Y1722+Y1798+Y1938+Y1974+Y2011+AL2041,2)</f>
        <v>643973.47</v>
      </c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>
        <f t="shared" ref="AO2041:BD2041" si="1770">ROUND(AO70+AO161+AO210+AO286+AO426+AO502+AO642+AO718+AO858+AO934+AO1074+AO1150+AO1290+AO1366+AO1506+AO1582+AO1722+AO1798+AO1938+AO1974+AO2011+BX2041,2)</f>
        <v>0</v>
      </c>
      <c r="AP2041" s="2">
        <f t="shared" si="1770"/>
        <v>0</v>
      </c>
      <c r="AQ2041" s="2">
        <f t="shared" si="1770"/>
        <v>0</v>
      </c>
      <c r="AR2041" s="2">
        <f t="shared" si="1770"/>
        <v>8089560.2300000004</v>
      </c>
      <c r="AS2041" s="2">
        <f t="shared" si="1770"/>
        <v>7979450.5999999996</v>
      </c>
      <c r="AT2041" s="2">
        <f t="shared" si="1770"/>
        <v>0</v>
      </c>
      <c r="AU2041" s="2">
        <f t="shared" si="1770"/>
        <v>110109.63</v>
      </c>
      <c r="AV2041" s="2">
        <f t="shared" si="1770"/>
        <v>4016871.23</v>
      </c>
      <c r="AW2041" s="2">
        <f t="shared" si="1770"/>
        <v>4016871.23</v>
      </c>
      <c r="AX2041" s="2">
        <f t="shared" si="1770"/>
        <v>0</v>
      </c>
      <c r="AY2041" s="2">
        <f t="shared" si="1770"/>
        <v>4016871.23</v>
      </c>
      <c r="AZ2041" s="2">
        <f t="shared" si="1770"/>
        <v>0</v>
      </c>
      <c r="BA2041" s="2">
        <f t="shared" si="1770"/>
        <v>0</v>
      </c>
      <c r="BB2041" s="2">
        <f t="shared" si="1770"/>
        <v>0</v>
      </c>
      <c r="BC2041" s="2">
        <f t="shared" si="1770"/>
        <v>0</v>
      </c>
      <c r="BD2041" s="2">
        <f t="shared" si="1770"/>
        <v>0</v>
      </c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>
        <v>0</v>
      </c>
    </row>
    <row r="2043" spans="1:206" x14ac:dyDescent="0.2">
      <c r="A2043" s="4">
        <v>50</v>
      </c>
      <c r="B2043" s="4">
        <v>0</v>
      </c>
      <c r="C2043" s="4">
        <v>0</v>
      </c>
      <c r="D2043" s="4">
        <v>1</v>
      </c>
      <c r="E2043" s="4">
        <v>201</v>
      </c>
      <c r="F2043" s="4">
        <f>ROUND(Source!O2041,O2043)</f>
        <v>5929360.9000000004</v>
      </c>
      <c r="G2043" s="4" t="s">
        <v>54</v>
      </c>
      <c r="H2043" s="4" t="s">
        <v>55</v>
      </c>
      <c r="I2043" s="4"/>
      <c r="J2043" s="4"/>
      <c r="K2043" s="4">
        <v>201</v>
      </c>
      <c r="L2043" s="4">
        <v>1</v>
      </c>
      <c r="M2043" s="4">
        <v>3</v>
      </c>
      <c r="N2043" s="4" t="s">
        <v>3</v>
      </c>
      <c r="O2043" s="4">
        <v>2</v>
      </c>
      <c r="P2043" s="4"/>
      <c r="Q2043" s="4"/>
      <c r="R2043" s="4"/>
      <c r="S2043" s="4"/>
      <c r="T2043" s="4"/>
      <c r="U2043" s="4"/>
      <c r="V2043" s="4"/>
      <c r="W2043" s="4">
        <v>5929360.9000000004</v>
      </c>
      <c r="X2043" s="4">
        <v>1</v>
      </c>
      <c r="Y2043" s="4">
        <v>5929360.9000000004</v>
      </c>
      <c r="Z2043" s="4"/>
      <c r="AA2043" s="4"/>
      <c r="AB2043" s="4"/>
    </row>
    <row r="2044" spans="1:206" x14ac:dyDescent="0.2">
      <c r="A2044" s="4">
        <v>50</v>
      </c>
      <c r="B2044" s="4">
        <v>0</v>
      </c>
      <c r="C2044" s="4">
        <v>0</v>
      </c>
      <c r="D2044" s="4">
        <v>1</v>
      </c>
      <c r="E2044" s="4">
        <v>202</v>
      </c>
      <c r="F2044" s="4">
        <f>ROUND(Source!P2041,O2044)</f>
        <v>4016871.23</v>
      </c>
      <c r="G2044" s="4" t="s">
        <v>56</v>
      </c>
      <c r="H2044" s="4" t="s">
        <v>57</v>
      </c>
      <c r="I2044" s="4"/>
      <c r="J2044" s="4"/>
      <c r="K2044" s="4">
        <v>202</v>
      </c>
      <c r="L2044" s="4">
        <v>2</v>
      </c>
      <c r="M2044" s="4">
        <v>3</v>
      </c>
      <c r="N2044" s="4" t="s">
        <v>3</v>
      </c>
      <c r="O2044" s="4">
        <v>2</v>
      </c>
      <c r="P2044" s="4"/>
      <c r="Q2044" s="4"/>
      <c r="R2044" s="4"/>
      <c r="S2044" s="4"/>
      <c r="T2044" s="4"/>
      <c r="U2044" s="4"/>
      <c r="V2044" s="4"/>
      <c r="W2044" s="4">
        <v>4016871.23</v>
      </c>
      <c r="X2044" s="4">
        <v>1</v>
      </c>
      <c r="Y2044" s="4">
        <v>4016871.23</v>
      </c>
      <c r="Z2044" s="4"/>
      <c r="AA2044" s="4"/>
      <c r="AB2044" s="4"/>
    </row>
    <row r="2045" spans="1:206" x14ac:dyDescent="0.2">
      <c r="A2045" s="4">
        <v>50</v>
      </c>
      <c r="B2045" s="4">
        <v>0</v>
      </c>
      <c r="C2045" s="4">
        <v>0</v>
      </c>
      <c r="D2045" s="4">
        <v>1</v>
      </c>
      <c r="E2045" s="4">
        <v>222</v>
      </c>
      <c r="F2045" s="4">
        <f>ROUND(Source!AO2041,O2045)</f>
        <v>0</v>
      </c>
      <c r="G2045" s="4" t="s">
        <v>58</v>
      </c>
      <c r="H2045" s="4" t="s">
        <v>59</v>
      </c>
      <c r="I2045" s="4"/>
      <c r="J2045" s="4"/>
      <c r="K2045" s="4">
        <v>222</v>
      </c>
      <c r="L2045" s="4">
        <v>3</v>
      </c>
      <c r="M2045" s="4">
        <v>3</v>
      </c>
      <c r="N2045" s="4" t="s">
        <v>3</v>
      </c>
      <c r="O2045" s="4">
        <v>2</v>
      </c>
      <c r="P2045" s="4"/>
      <c r="Q2045" s="4"/>
      <c r="R2045" s="4"/>
      <c r="S2045" s="4"/>
      <c r="T2045" s="4"/>
      <c r="U2045" s="4"/>
      <c r="V2045" s="4"/>
      <c r="W2045" s="4">
        <v>0</v>
      </c>
      <c r="X2045" s="4">
        <v>1</v>
      </c>
      <c r="Y2045" s="4">
        <v>0</v>
      </c>
      <c r="Z2045" s="4"/>
      <c r="AA2045" s="4"/>
      <c r="AB2045" s="4"/>
    </row>
    <row r="2046" spans="1:206" x14ac:dyDescent="0.2">
      <c r="A2046" s="4">
        <v>50</v>
      </c>
      <c r="B2046" s="4">
        <v>0</v>
      </c>
      <c r="C2046" s="4">
        <v>0</v>
      </c>
      <c r="D2046" s="4">
        <v>1</v>
      </c>
      <c r="E2046" s="4">
        <v>225</v>
      </c>
      <c r="F2046" s="4">
        <f>ROUND(Source!AV2041,O2046)</f>
        <v>4016871.23</v>
      </c>
      <c r="G2046" s="4" t="s">
        <v>60</v>
      </c>
      <c r="H2046" s="4" t="s">
        <v>61</v>
      </c>
      <c r="I2046" s="4"/>
      <c r="J2046" s="4"/>
      <c r="K2046" s="4">
        <v>225</v>
      </c>
      <c r="L2046" s="4">
        <v>4</v>
      </c>
      <c r="M2046" s="4">
        <v>3</v>
      </c>
      <c r="N2046" s="4" t="s">
        <v>3</v>
      </c>
      <c r="O2046" s="4">
        <v>2</v>
      </c>
      <c r="P2046" s="4"/>
      <c r="Q2046" s="4"/>
      <c r="R2046" s="4"/>
      <c r="S2046" s="4"/>
      <c r="T2046" s="4"/>
      <c r="U2046" s="4"/>
      <c r="V2046" s="4"/>
      <c r="W2046" s="4">
        <v>4016871.23</v>
      </c>
      <c r="X2046" s="4">
        <v>1</v>
      </c>
      <c r="Y2046" s="4">
        <v>4016871.23</v>
      </c>
      <c r="Z2046" s="4"/>
      <c r="AA2046" s="4"/>
      <c r="AB2046" s="4"/>
    </row>
    <row r="2047" spans="1:206" x14ac:dyDescent="0.2">
      <c r="A2047" s="4">
        <v>50</v>
      </c>
      <c r="B2047" s="4">
        <v>0</v>
      </c>
      <c r="C2047" s="4">
        <v>0</v>
      </c>
      <c r="D2047" s="4">
        <v>1</v>
      </c>
      <c r="E2047" s="4">
        <v>226</v>
      </c>
      <c r="F2047" s="4">
        <f>ROUND(Source!AW2041,O2047)</f>
        <v>4016871.23</v>
      </c>
      <c r="G2047" s="4" t="s">
        <v>62</v>
      </c>
      <c r="H2047" s="4" t="s">
        <v>63</v>
      </c>
      <c r="I2047" s="4"/>
      <c r="J2047" s="4"/>
      <c r="K2047" s="4">
        <v>226</v>
      </c>
      <c r="L2047" s="4">
        <v>5</v>
      </c>
      <c r="M2047" s="4">
        <v>3</v>
      </c>
      <c r="N2047" s="4" t="s">
        <v>3</v>
      </c>
      <c r="O2047" s="4">
        <v>2</v>
      </c>
      <c r="P2047" s="4"/>
      <c r="Q2047" s="4"/>
      <c r="R2047" s="4"/>
      <c r="S2047" s="4"/>
      <c r="T2047" s="4"/>
      <c r="U2047" s="4"/>
      <c r="V2047" s="4"/>
      <c r="W2047" s="4">
        <v>4016871.23</v>
      </c>
      <c r="X2047" s="4">
        <v>1</v>
      </c>
      <c r="Y2047" s="4">
        <v>4016871.23</v>
      </c>
      <c r="Z2047" s="4"/>
      <c r="AA2047" s="4"/>
      <c r="AB2047" s="4"/>
    </row>
    <row r="2048" spans="1:206" x14ac:dyDescent="0.2">
      <c r="A2048" s="4">
        <v>50</v>
      </c>
      <c r="B2048" s="4">
        <v>0</v>
      </c>
      <c r="C2048" s="4">
        <v>0</v>
      </c>
      <c r="D2048" s="4">
        <v>1</v>
      </c>
      <c r="E2048" s="4">
        <v>227</v>
      </c>
      <c r="F2048" s="4">
        <f>ROUND(Source!AX2041,O2048)</f>
        <v>0</v>
      </c>
      <c r="G2048" s="4" t="s">
        <v>64</v>
      </c>
      <c r="H2048" s="4" t="s">
        <v>65</v>
      </c>
      <c r="I2048" s="4"/>
      <c r="J2048" s="4"/>
      <c r="K2048" s="4">
        <v>227</v>
      </c>
      <c r="L2048" s="4">
        <v>6</v>
      </c>
      <c r="M2048" s="4">
        <v>3</v>
      </c>
      <c r="N2048" s="4" t="s">
        <v>3</v>
      </c>
      <c r="O2048" s="4">
        <v>2</v>
      </c>
      <c r="P2048" s="4"/>
      <c r="Q2048" s="4"/>
      <c r="R2048" s="4"/>
      <c r="S2048" s="4"/>
      <c r="T2048" s="4"/>
      <c r="U2048" s="4"/>
      <c r="V2048" s="4"/>
      <c r="W2048" s="4">
        <v>0</v>
      </c>
      <c r="X2048" s="4">
        <v>1</v>
      </c>
      <c r="Y2048" s="4">
        <v>0</v>
      </c>
      <c r="Z2048" s="4"/>
      <c r="AA2048" s="4"/>
      <c r="AB2048" s="4"/>
    </row>
    <row r="2049" spans="1:28" x14ac:dyDescent="0.2">
      <c r="A2049" s="4">
        <v>50</v>
      </c>
      <c r="B2049" s="4">
        <v>0</v>
      </c>
      <c r="C2049" s="4">
        <v>0</v>
      </c>
      <c r="D2049" s="4">
        <v>1</v>
      </c>
      <c r="E2049" s="4">
        <v>228</v>
      </c>
      <c r="F2049" s="4">
        <f>ROUND(Source!AY2041,O2049)</f>
        <v>4016871.23</v>
      </c>
      <c r="G2049" s="4" t="s">
        <v>66</v>
      </c>
      <c r="H2049" s="4" t="s">
        <v>67</v>
      </c>
      <c r="I2049" s="4"/>
      <c r="J2049" s="4"/>
      <c r="K2049" s="4">
        <v>228</v>
      </c>
      <c r="L2049" s="4">
        <v>7</v>
      </c>
      <c r="M2049" s="4">
        <v>3</v>
      </c>
      <c r="N2049" s="4" t="s">
        <v>3</v>
      </c>
      <c r="O2049" s="4">
        <v>2</v>
      </c>
      <c r="P2049" s="4"/>
      <c r="Q2049" s="4"/>
      <c r="R2049" s="4"/>
      <c r="S2049" s="4"/>
      <c r="T2049" s="4"/>
      <c r="U2049" s="4"/>
      <c r="V2049" s="4"/>
      <c r="W2049" s="4">
        <v>4016871.23</v>
      </c>
      <c r="X2049" s="4">
        <v>1</v>
      </c>
      <c r="Y2049" s="4">
        <v>4016871.23</v>
      </c>
      <c r="Z2049" s="4"/>
      <c r="AA2049" s="4"/>
      <c r="AB2049" s="4"/>
    </row>
    <row r="2050" spans="1:28" x14ac:dyDescent="0.2">
      <c r="A2050" s="4">
        <v>50</v>
      </c>
      <c r="B2050" s="4">
        <v>0</v>
      </c>
      <c r="C2050" s="4">
        <v>0</v>
      </c>
      <c r="D2050" s="4">
        <v>1</v>
      </c>
      <c r="E2050" s="4">
        <v>216</v>
      </c>
      <c r="F2050" s="4">
        <f>ROUND(Source!AP2041,O2050)</f>
        <v>0</v>
      </c>
      <c r="G2050" s="4" t="s">
        <v>68</v>
      </c>
      <c r="H2050" s="4" t="s">
        <v>69</v>
      </c>
      <c r="I2050" s="4"/>
      <c r="J2050" s="4"/>
      <c r="K2050" s="4">
        <v>216</v>
      </c>
      <c r="L2050" s="4">
        <v>8</v>
      </c>
      <c r="M2050" s="4">
        <v>3</v>
      </c>
      <c r="N2050" s="4" t="s">
        <v>3</v>
      </c>
      <c r="O2050" s="4">
        <v>2</v>
      </c>
      <c r="P2050" s="4"/>
      <c r="Q2050" s="4"/>
      <c r="R2050" s="4"/>
      <c r="S2050" s="4"/>
      <c r="T2050" s="4"/>
      <c r="U2050" s="4"/>
      <c r="V2050" s="4"/>
      <c r="W2050" s="4">
        <v>0</v>
      </c>
      <c r="X2050" s="4">
        <v>1</v>
      </c>
      <c r="Y2050" s="4">
        <v>0</v>
      </c>
      <c r="Z2050" s="4"/>
      <c r="AA2050" s="4"/>
      <c r="AB2050" s="4"/>
    </row>
    <row r="2051" spans="1:28" x14ac:dyDescent="0.2">
      <c r="A2051" s="4">
        <v>50</v>
      </c>
      <c r="B2051" s="4">
        <v>0</v>
      </c>
      <c r="C2051" s="4">
        <v>0</v>
      </c>
      <c r="D2051" s="4">
        <v>1</v>
      </c>
      <c r="E2051" s="4">
        <v>223</v>
      </c>
      <c r="F2051" s="4">
        <f>ROUND(Source!AQ2041,O2051)</f>
        <v>0</v>
      </c>
      <c r="G2051" s="4" t="s">
        <v>70</v>
      </c>
      <c r="H2051" s="4" t="s">
        <v>71</v>
      </c>
      <c r="I2051" s="4"/>
      <c r="J2051" s="4"/>
      <c r="K2051" s="4">
        <v>223</v>
      </c>
      <c r="L2051" s="4">
        <v>9</v>
      </c>
      <c r="M2051" s="4">
        <v>3</v>
      </c>
      <c r="N2051" s="4" t="s">
        <v>3</v>
      </c>
      <c r="O2051" s="4">
        <v>2</v>
      </c>
      <c r="P2051" s="4"/>
      <c r="Q2051" s="4"/>
      <c r="R2051" s="4"/>
      <c r="S2051" s="4"/>
      <c r="T2051" s="4"/>
      <c r="U2051" s="4"/>
      <c r="V2051" s="4"/>
      <c r="W2051" s="4">
        <v>0</v>
      </c>
      <c r="X2051" s="4">
        <v>1</v>
      </c>
      <c r="Y2051" s="4">
        <v>0</v>
      </c>
      <c r="Z2051" s="4"/>
      <c r="AA2051" s="4"/>
      <c r="AB2051" s="4"/>
    </row>
    <row r="2052" spans="1:28" x14ac:dyDescent="0.2">
      <c r="A2052" s="4">
        <v>50</v>
      </c>
      <c r="B2052" s="4">
        <v>0</v>
      </c>
      <c r="C2052" s="4">
        <v>0</v>
      </c>
      <c r="D2052" s="4">
        <v>1</v>
      </c>
      <c r="E2052" s="4">
        <v>229</v>
      </c>
      <c r="F2052" s="4">
        <f>ROUND(Source!AZ2041,O2052)</f>
        <v>0</v>
      </c>
      <c r="G2052" s="4" t="s">
        <v>72</v>
      </c>
      <c r="H2052" s="4" t="s">
        <v>73</v>
      </c>
      <c r="I2052" s="4"/>
      <c r="J2052" s="4"/>
      <c r="K2052" s="4">
        <v>229</v>
      </c>
      <c r="L2052" s="4">
        <v>10</v>
      </c>
      <c r="M2052" s="4">
        <v>3</v>
      </c>
      <c r="N2052" s="4" t="s">
        <v>3</v>
      </c>
      <c r="O2052" s="4">
        <v>2</v>
      </c>
      <c r="P2052" s="4"/>
      <c r="Q2052" s="4"/>
      <c r="R2052" s="4"/>
      <c r="S2052" s="4"/>
      <c r="T2052" s="4"/>
      <c r="U2052" s="4"/>
      <c r="V2052" s="4"/>
      <c r="W2052" s="4">
        <v>0</v>
      </c>
      <c r="X2052" s="4">
        <v>1</v>
      </c>
      <c r="Y2052" s="4">
        <v>0</v>
      </c>
      <c r="Z2052" s="4"/>
      <c r="AA2052" s="4"/>
      <c r="AB2052" s="4"/>
    </row>
    <row r="2053" spans="1:28" x14ac:dyDescent="0.2">
      <c r="A2053" s="4">
        <v>50</v>
      </c>
      <c r="B2053" s="4">
        <v>0</v>
      </c>
      <c r="C2053" s="4">
        <v>0</v>
      </c>
      <c r="D2053" s="4">
        <v>1</v>
      </c>
      <c r="E2053" s="4">
        <v>203</v>
      </c>
      <c r="F2053" s="4">
        <f>ROUND(Source!Q2041,O2053)</f>
        <v>341822.56</v>
      </c>
      <c r="G2053" s="4" t="s">
        <v>74</v>
      </c>
      <c r="H2053" s="4" t="s">
        <v>75</v>
      </c>
      <c r="I2053" s="4"/>
      <c r="J2053" s="4"/>
      <c r="K2053" s="4">
        <v>203</v>
      </c>
      <c r="L2053" s="4">
        <v>11</v>
      </c>
      <c r="M2053" s="4">
        <v>3</v>
      </c>
      <c r="N2053" s="4" t="s">
        <v>3</v>
      </c>
      <c r="O2053" s="4">
        <v>2</v>
      </c>
      <c r="P2053" s="4"/>
      <c r="Q2053" s="4"/>
      <c r="R2053" s="4"/>
      <c r="S2053" s="4"/>
      <c r="T2053" s="4"/>
      <c r="U2053" s="4"/>
      <c r="V2053" s="4"/>
      <c r="W2053" s="4">
        <v>341822.56</v>
      </c>
      <c r="X2053" s="4">
        <v>1</v>
      </c>
      <c r="Y2053" s="4">
        <v>341822.56</v>
      </c>
      <c r="Z2053" s="4"/>
      <c r="AA2053" s="4"/>
      <c r="AB2053" s="4"/>
    </row>
    <row r="2054" spans="1:28" x14ac:dyDescent="0.2">
      <c r="A2054" s="4">
        <v>50</v>
      </c>
      <c r="B2054" s="4">
        <v>0</v>
      </c>
      <c r="C2054" s="4">
        <v>0</v>
      </c>
      <c r="D2054" s="4">
        <v>1</v>
      </c>
      <c r="E2054" s="4">
        <v>231</v>
      </c>
      <c r="F2054" s="4">
        <f>ROUND(Source!BB2041,O2054)</f>
        <v>0</v>
      </c>
      <c r="G2054" s="4" t="s">
        <v>76</v>
      </c>
      <c r="H2054" s="4" t="s">
        <v>77</v>
      </c>
      <c r="I2054" s="4"/>
      <c r="J2054" s="4"/>
      <c r="K2054" s="4">
        <v>231</v>
      </c>
      <c r="L2054" s="4">
        <v>12</v>
      </c>
      <c r="M2054" s="4">
        <v>3</v>
      </c>
      <c r="N2054" s="4" t="s">
        <v>3</v>
      </c>
      <c r="O2054" s="4">
        <v>2</v>
      </c>
      <c r="P2054" s="4"/>
      <c r="Q2054" s="4"/>
      <c r="R2054" s="4"/>
      <c r="S2054" s="4"/>
      <c r="T2054" s="4"/>
      <c r="U2054" s="4"/>
      <c r="V2054" s="4"/>
      <c r="W2054" s="4">
        <v>0</v>
      </c>
      <c r="X2054" s="4">
        <v>1</v>
      </c>
      <c r="Y2054" s="4">
        <v>0</v>
      </c>
      <c r="Z2054" s="4"/>
      <c r="AA2054" s="4"/>
      <c r="AB2054" s="4"/>
    </row>
    <row r="2055" spans="1:28" x14ac:dyDescent="0.2">
      <c r="A2055" s="4">
        <v>50</v>
      </c>
      <c r="B2055" s="4">
        <v>0</v>
      </c>
      <c r="C2055" s="4">
        <v>0</v>
      </c>
      <c r="D2055" s="4">
        <v>1</v>
      </c>
      <c r="E2055" s="4">
        <v>204</v>
      </c>
      <c r="F2055" s="4">
        <f>ROUND(Source!R2041,O2055)</f>
        <v>132736.26</v>
      </c>
      <c r="G2055" s="4" t="s">
        <v>78</v>
      </c>
      <c r="H2055" s="4" t="s">
        <v>79</v>
      </c>
      <c r="I2055" s="4"/>
      <c r="J2055" s="4"/>
      <c r="K2055" s="4">
        <v>204</v>
      </c>
      <c r="L2055" s="4">
        <v>13</v>
      </c>
      <c r="M2055" s="4">
        <v>3</v>
      </c>
      <c r="N2055" s="4" t="s">
        <v>3</v>
      </c>
      <c r="O2055" s="4">
        <v>2</v>
      </c>
      <c r="P2055" s="4"/>
      <c r="Q2055" s="4"/>
      <c r="R2055" s="4"/>
      <c r="S2055" s="4"/>
      <c r="T2055" s="4"/>
      <c r="U2055" s="4"/>
      <c r="V2055" s="4"/>
      <c r="W2055" s="4">
        <v>132736.26</v>
      </c>
      <c r="X2055" s="4">
        <v>1</v>
      </c>
      <c r="Y2055" s="4">
        <v>132736.26</v>
      </c>
      <c r="Z2055" s="4"/>
      <c r="AA2055" s="4"/>
      <c r="AB2055" s="4"/>
    </row>
    <row r="2056" spans="1:28" x14ac:dyDescent="0.2">
      <c r="A2056" s="4">
        <v>50</v>
      </c>
      <c r="B2056" s="4">
        <v>0</v>
      </c>
      <c r="C2056" s="4">
        <v>0</v>
      </c>
      <c r="D2056" s="4">
        <v>1</v>
      </c>
      <c r="E2056" s="4">
        <v>205</v>
      </c>
      <c r="F2056" s="4">
        <f>ROUND(Source!S2041,O2056)</f>
        <v>1570667.11</v>
      </c>
      <c r="G2056" s="4" t="s">
        <v>80</v>
      </c>
      <c r="H2056" s="4" t="s">
        <v>81</v>
      </c>
      <c r="I2056" s="4"/>
      <c r="J2056" s="4"/>
      <c r="K2056" s="4">
        <v>205</v>
      </c>
      <c r="L2056" s="4">
        <v>14</v>
      </c>
      <c r="M2056" s="4">
        <v>3</v>
      </c>
      <c r="N2056" s="4" t="s">
        <v>3</v>
      </c>
      <c r="O2056" s="4">
        <v>2</v>
      </c>
      <c r="P2056" s="4"/>
      <c r="Q2056" s="4"/>
      <c r="R2056" s="4"/>
      <c r="S2056" s="4"/>
      <c r="T2056" s="4"/>
      <c r="U2056" s="4"/>
      <c r="V2056" s="4"/>
      <c r="W2056" s="4">
        <v>1570667.11</v>
      </c>
      <c r="X2056" s="4">
        <v>1</v>
      </c>
      <c r="Y2056" s="4">
        <v>1570667.11</v>
      </c>
      <c r="Z2056" s="4"/>
      <c r="AA2056" s="4"/>
      <c r="AB2056" s="4"/>
    </row>
    <row r="2057" spans="1:28" x14ac:dyDescent="0.2">
      <c r="A2057" s="4">
        <v>50</v>
      </c>
      <c r="B2057" s="4">
        <v>0</v>
      </c>
      <c r="C2057" s="4">
        <v>0</v>
      </c>
      <c r="D2057" s="4">
        <v>1</v>
      </c>
      <c r="E2057" s="4">
        <v>232</v>
      </c>
      <c r="F2057" s="4">
        <f>ROUND(Source!BC2041,O2057)</f>
        <v>0</v>
      </c>
      <c r="G2057" s="4" t="s">
        <v>82</v>
      </c>
      <c r="H2057" s="4" t="s">
        <v>83</v>
      </c>
      <c r="I2057" s="4"/>
      <c r="J2057" s="4"/>
      <c r="K2057" s="4">
        <v>232</v>
      </c>
      <c r="L2057" s="4">
        <v>15</v>
      </c>
      <c r="M2057" s="4">
        <v>3</v>
      </c>
      <c r="N2057" s="4" t="s">
        <v>3</v>
      </c>
      <c r="O2057" s="4">
        <v>2</v>
      </c>
      <c r="P2057" s="4"/>
      <c r="Q2057" s="4"/>
      <c r="R2057" s="4"/>
      <c r="S2057" s="4"/>
      <c r="T2057" s="4"/>
      <c r="U2057" s="4"/>
      <c r="V2057" s="4"/>
      <c r="W2057" s="4">
        <v>0</v>
      </c>
      <c r="X2057" s="4">
        <v>1</v>
      </c>
      <c r="Y2057" s="4">
        <v>0</v>
      </c>
      <c r="Z2057" s="4"/>
      <c r="AA2057" s="4"/>
      <c r="AB2057" s="4"/>
    </row>
    <row r="2058" spans="1:28" x14ac:dyDescent="0.2">
      <c r="A2058" s="4">
        <v>50</v>
      </c>
      <c r="B2058" s="4">
        <v>0</v>
      </c>
      <c r="C2058" s="4">
        <v>0</v>
      </c>
      <c r="D2058" s="4">
        <v>1</v>
      </c>
      <c r="E2058" s="4">
        <v>214</v>
      </c>
      <c r="F2058" s="4">
        <f>ROUND(Source!AS2041,O2058)</f>
        <v>7979450.5999999996</v>
      </c>
      <c r="G2058" s="4" t="s">
        <v>84</v>
      </c>
      <c r="H2058" s="4" t="s">
        <v>85</v>
      </c>
      <c r="I2058" s="4"/>
      <c r="J2058" s="4"/>
      <c r="K2058" s="4">
        <v>214</v>
      </c>
      <c r="L2058" s="4">
        <v>16</v>
      </c>
      <c r="M2058" s="4">
        <v>3</v>
      </c>
      <c r="N2058" s="4" t="s">
        <v>3</v>
      </c>
      <c r="O2058" s="4">
        <v>2</v>
      </c>
      <c r="P2058" s="4"/>
      <c r="Q2058" s="4"/>
      <c r="R2058" s="4"/>
      <c r="S2058" s="4"/>
      <c r="T2058" s="4"/>
      <c r="U2058" s="4"/>
      <c r="V2058" s="4"/>
      <c r="W2058" s="4">
        <v>7979450.5999999996</v>
      </c>
      <c r="X2058" s="4">
        <v>1</v>
      </c>
      <c r="Y2058" s="4">
        <v>7979450.5999999996</v>
      </c>
      <c r="Z2058" s="4"/>
      <c r="AA2058" s="4"/>
      <c r="AB2058" s="4"/>
    </row>
    <row r="2059" spans="1:28" x14ac:dyDescent="0.2">
      <c r="A2059" s="4">
        <v>50</v>
      </c>
      <c r="B2059" s="4">
        <v>0</v>
      </c>
      <c r="C2059" s="4">
        <v>0</v>
      </c>
      <c r="D2059" s="4">
        <v>1</v>
      </c>
      <c r="E2059" s="4">
        <v>215</v>
      </c>
      <c r="F2059" s="4">
        <f>ROUND(Source!AT2041,O2059)</f>
        <v>0</v>
      </c>
      <c r="G2059" s="4" t="s">
        <v>86</v>
      </c>
      <c r="H2059" s="4" t="s">
        <v>87</v>
      </c>
      <c r="I2059" s="4"/>
      <c r="J2059" s="4"/>
      <c r="K2059" s="4">
        <v>215</v>
      </c>
      <c r="L2059" s="4">
        <v>17</v>
      </c>
      <c r="M2059" s="4">
        <v>3</v>
      </c>
      <c r="N2059" s="4" t="s">
        <v>3</v>
      </c>
      <c r="O2059" s="4">
        <v>2</v>
      </c>
      <c r="P2059" s="4"/>
      <c r="Q2059" s="4"/>
      <c r="R2059" s="4"/>
      <c r="S2059" s="4"/>
      <c r="T2059" s="4"/>
      <c r="U2059" s="4"/>
      <c r="V2059" s="4"/>
      <c r="W2059" s="4">
        <v>0</v>
      </c>
      <c r="X2059" s="4">
        <v>1</v>
      </c>
      <c r="Y2059" s="4">
        <v>0</v>
      </c>
      <c r="Z2059" s="4"/>
      <c r="AA2059" s="4"/>
      <c r="AB2059" s="4"/>
    </row>
    <row r="2060" spans="1:28" x14ac:dyDescent="0.2">
      <c r="A2060" s="4">
        <v>50</v>
      </c>
      <c r="B2060" s="4">
        <v>0</v>
      </c>
      <c r="C2060" s="4">
        <v>0</v>
      </c>
      <c r="D2060" s="4">
        <v>1</v>
      </c>
      <c r="E2060" s="4">
        <v>217</v>
      </c>
      <c r="F2060" s="4">
        <f>ROUND(Source!AU2041,O2060)</f>
        <v>110109.63</v>
      </c>
      <c r="G2060" s="4" t="s">
        <v>88</v>
      </c>
      <c r="H2060" s="4" t="s">
        <v>89</v>
      </c>
      <c r="I2060" s="4"/>
      <c r="J2060" s="4"/>
      <c r="K2060" s="4">
        <v>217</v>
      </c>
      <c r="L2060" s="4">
        <v>18</v>
      </c>
      <c r="M2060" s="4">
        <v>3</v>
      </c>
      <c r="N2060" s="4" t="s">
        <v>3</v>
      </c>
      <c r="O2060" s="4">
        <v>2</v>
      </c>
      <c r="P2060" s="4"/>
      <c r="Q2060" s="4"/>
      <c r="R2060" s="4"/>
      <c r="S2060" s="4"/>
      <c r="T2060" s="4"/>
      <c r="U2060" s="4"/>
      <c r="V2060" s="4"/>
      <c r="W2060" s="4">
        <v>110109.63</v>
      </c>
      <c r="X2060" s="4">
        <v>1</v>
      </c>
      <c r="Y2060" s="4">
        <v>110109.63</v>
      </c>
      <c r="Z2060" s="4"/>
      <c r="AA2060" s="4"/>
      <c r="AB2060" s="4"/>
    </row>
    <row r="2061" spans="1:28" x14ac:dyDescent="0.2">
      <c r="A2061" s="4">
        <v>50</v>
      </c>
      <c r="B2061" s="4">
        <v>0</v>
      </c>
      <c r="C2061" s="4">
        <v>0</v>
      </c>
      <c r="D2061" s="4">
        <v>1</v>
      </c>
      <c r="E2061" s="4">
        <v>230</v>
      </c>
      <c r="F2061" s="4">
        <f>ROUND(Source!BA2041,O2061)</f>
        <v>0</v>
      </c>
      <c r="G2061" s="4" t="s">
        <v>90</v>
      </c>
      <c r="H2061" s="4" t="s">
        <v>91</v>
      </c>
      <c r="I2061" s="4"/>
      <c r="J2061" s="4"/>
      <c r="K2061" s="4">
        <v>230</v>
      </c>
      <c r="L2061" s="4">
        <v>19</v>
      </c>
      <c r="M2061" s="4">
        <v>3</v>
      </c>
      <c r="N2061" s="4" t="s">
        <v>3</v>
      </c>
      <c r="O2061" s="4">
        <v>2</v>
      </c>
      <c r="P2061" s="4"/>
      <c r="Q2061" s="4"/>
      <c r="R2061" s="4"/>
      <c r="S2061" s="4"/>
      <c r="T2061" s="4"/>
      <c r="U2061" s="4"/>
      <c r="V2061" s="4"/>
      <c r="W2061" s="4">
        <v>0</v>
      </c>
      <c r="X2061" s="4">
        <v>1</v>
      </c>
      <c r="Y2061" s="4">
        <v>0</v>
      </c>
      <c r="Z2061" s="4"/>
      <c r="AA2061" s="4"/>
      <c r="AB2061" s="4"/>
    </row>
    <row r="2062" spans="1:28" x14ac:dyDescent="0.2">
      <c r="A2062" s="4">
        <v>50</v>
      </c>
      <c r="B2062" s="4">
        <v>0</v>
      </c>
      <c r="C2062" s="4">
        <v>0</v>
      </c>
      <c r="D2062" s="4">
        <v>1</v>
      </c>
      <c r="E2062" s="4">
        <v>206</v>
      </c>
      <c r="F2062" s="4">
        <f>ROUND(Source!T2041,O2062)</f>
        <v>0</v>
      </c>
      <c r="G2062" s="4" t="s">
        <v>92</v>
      </c>
      <c r="H2062" s="4" t="s">
        <v>93</v>
      </c>
      <c r="I2062" s="4"/>
      <c r="J2062" s="4"/>
      <c r="K2062" s="4">
        <v>206</v>
      </c>
      <c r="L2062" s="4">
        <v>20</v>
      </c>
      <c r="M2062" s="4">
        <v>3</v>
      </c>
      <c r="N2062" s="4" t="s">
        <v>3</v>
      </c>
      <c r="O2062" s="4">
        <v>2</v>
      </c>
      <c r="P2062" s="4"/>
      <c r="Q2062" s="4"/>
      <c r="R2062" s="4"/>
      <c r="S2062" s="4"/>
      <c r="T2062" s="4"/>
      <c r="U2062" s="4"/>
      <c r="V2062" s="4"/>
      <c r="W2062" s="4">
        <v>0</v>
      </c>
      <c r="X2062" s="4">
        <v>1</v>
      </c>
      <c r="Y2062" s="4">
        <v>0</v>
      </c>
      <c r="Z2062" s="4"/>
      <c r="AA2062" s="4"/>
      <c r="AB2062" s="4"/>
    </row>
    <row r="2063" spans="1:28" x14ac:dyDescent="0.2">
      <c r="A2063" s="4">
        <v>50</v>
      </c>
      <c r="B2063" s="4">
        <v>0</v>
      </c>
      <c r="C2063" s="4">
        <v>0</v>
      </c>
      <c r="D2063" s="4">
        <v>1</v>
      </c>
      <c r="E2063" s="4">
        <v>207</v>
      </c>
      <c r="F2063" s="4">
        <f>Source!U2041</f>
        <v>4807.691444</v>
      </c>
      <c r="G2063" s="4" t="s">
        <v>94</v>
      </c>
      <c r="H2063" s="4" t="s">
        <v>95</v>
      </c>
      <c r="I2063" s="4"/>
      <c r="J2063" s="4"/>
      <c r="K2063" s="4">
        <v>207</v>
      </c>
      <c r="L2063" s="4">
        <v>21</v>
      </c>
      <c r="M2063" s="4">
        <v>3</v>
      </c>
      <c r="N2063" s="4" t="s">
        <v>3</v>
      </c>
      <c r="O2063" s="4">
        <v>-1</v>
      </c>
      <c r="P2063" s="4"/>
      <c r="Q2063" s="4"/>
      <c r="R2063" s="4"/>
      <c r="S2063" s="4"/>
      <c r="T2063" s="4"/>
      <c r="U2063" s="4"/>
      <c r="V2063" s="4"/>
      <c r="W2063" s="4">
        <v>4807.6914440000019</v>
      </c>
      <c r="X2063" s="4">
        <v>1</v>
      </c>
      <c r="Y2063" s="4">
        <v>4807.6914440000019</v>
      </c>
      <c r="Z2063" s="4"/>
      <c r="AA2063" s="4"/>
      <c r="AB2063" s="4"/>
    </row>
    <row r="2064" spans="1:28" x14ac:dyDescent="0.2">
      <c r="A2064" s="4">
        <v>50</v>
      </c>
      <c r="B2064" s="4">
        <v>0</v>
      </c>
      <c r="C2064" s="4">
        <v>0</v>
      </c>
      <c r="D2064" s="4">
        <v>1</v>
      </c>
      <c r="E2064" s="4">
        <v>208</v>
      </c>
      <c r="F2064" s="4">
        <f>Source!V2041</f>
        <v>0</v>
      </c>
      <c r="G2064" s="4" t="s">
        <v>96</v>
      </c>
      <c r="H2064" s="4" t="s">
        <v>97</v>
      </c>
      <c r="I2064" s="4"/>
      <c r="J2064" s="4"/>
      <c r="K2064" s="4">
        <v>208</v>
      </c>
      <c r="L2064" s="4">
        <v>22</v>
      </c>
      <c r="M2064" s="4">
        <v>3</v>
      </c>
      <c r="N2064" s="4" t="s">
        <v>3</v>
      </c>
      <c r="O2064" s="4">
        <v>-1</v>
      </c>
      <c r="P2064" s="4"/>
      <c r="Q2064" s="4"/>
      <c r="R2064" s="4"/>
      <c r="S2064" s="4"/>
      <c r="T2064" s="4"/>
      <c r="U2064" s="4"/>
      <c r="V2064" s="4"/>
      <c r="W2064" s="4">
        <v>0</v>
      </c>
      <c r="X2064" s="4">
        <v>1</v>
      </c>
      <c r="Y2064" s="4">
        <v>0</v>
      </c>
      <c r="Z2064" s="4"/>
      <c r="AA2064" s="4"/>
      <c r="AB2064" s="4"/>
    </row>
    <row r="2065" spans="1:206" x14ac:dyDescent="0.2">
      <c r="A2065" s="4">
        <v>50</v>
      </c>
      <c r="B2065" s="4">
        <v>0</v>
      </c>
      <c r="C2065" s="4">
        <v>0</v>
      </c>
      <c r="D2065" s="4">
        <v>1</v>
      </c>
      <c r="E2065" s="4">
        <v>209</v>
      </c>
      <c r="F2065" s="4">
        <f>ROUND(Source!W2041,O2065)</f>
        <v>0</v>
      </c>
      <c r="G2065" s="4" t="s">
        <v>98</v>
      </c>
      <c r="H2065" s="4" t="s">
        <v>99</v>
      </c>
      <c r="I2065" s="4"/>
      <c r="J2065" s="4"/>
      <c r="K2065" s="4">
        <v>209</v>
      </c>
      <c r="L2065" s="4">
        <v>23</v>
      </c>
      <c r="M2065" s="4">
        <v>3</v>
      </c>
      <c r="N2065" s="4" t="s">
        <v>3</v>
      </c>
      <c r="O2065" s="4">
        <v>2</v>
      </c>
      <c r="P2065" s="4"/>
      <c r="Q2065" s="4"/>
      <c r="R2065" s="4"/>
      <c r="S2065" s="4"/>
      <c r="T2065" s="4"/>
      <c r="U2065" s="4"/>
      <c r="V2065" s="4"/>
      <c r="W2065" s="4">
        <v>0</v>
      </c>
      <c r="X2065" s="4">
        <v>1</v>
      </c>
      <c r="Y2065" s="4">
        <v>0</v>
      </c>
      <c r="Z2065" s="4"/>
      <c r="AA2065" s="4"/>
      <c r="AB2065" s="4"/>
    </row>
    <row r="2066" spans="1:206" x14ac:dyDescent="0.2">
      <c r="A2066" s="4">
        <v>50</v>
      </c>
      <c r="B2066" s="4">
        <v>0</v>
      </c>
      <c r="C2066" s="4">
        <v>0</v>
      </c>
      <c r="D2066" s="4">
        <v>1</v>
      </c>
      <c r="E2066" s="4">
        <v>233</v>
      </c>
      <c r="F2066" s="4">
        <f>ROUND(Source!BD2041,O2066)</f>
        <v>0</v>
      </c>
      <c r="G2066" s="4" t="s">
        <v>100</v>
      </c>
      <c r="H2066" s="4" t="s">
        <v>101</v>
      </c>
      <c r="I2066" s="4"/>
      <c r="J2066" s="4"/>
      <c r="K2066" s="4">
        <v>233</v>
      </c>
      <c r="L2066" s="4">
        <v>24</v>
      </c>
      <c r="M2066" s="4">
        <v>3</v>
      </c>
      <c r="N2066" s="4" t="s">
        <v>3</v>
      </c>
      <c r="O2066" s="4">
        <v>2</v>
      </c>
      <c r="P2066" s="4"/>
      <c r="Q2066" s="4"/>
      <c r="R2066" s="4"/>
      <c r="S2066" s="4"/>
      <c r="T2066" s="4"/>
      <c r="U2066" s="4"/>
      <c r="V2066" s="4"/>
      <c r="W2066" s="4">
        <v>0</v>
      </c>
      <c r="X2066" s="4">
        <v>1</v>
      </c>
      <c r="Y2066" s="4">
        <v>0</v>
      </c>
      <c r="Z2066" s="4"/>
      <c r="AA2066" s="4"/>
      <c r="AB2066" s="4"/>
    </row>
    <row r="2067" spans="1:206" x14ac:dyDescent="0.2">
      <c r="A2067" s="4">
        <v>50</v>
      </c>
      <c r="B2067" s="4">
        <v>0</v>
      </c>
      <c r="C2067" s="4">
        <v>0</v>
      </c>
      <c r="D2067" s="4">
        <v>1</v>
      </c>
      <c r="E2067" s="4">
        <v>210</v>
      </c>
      <c r="F2067" s="4">
        <f>ROUND(Source!X2041,O2067)</f>
        <v>1303847.8799999999</v>
      </c>
      <c r="G2067" s="4" t="s">
        <v>102</v>
      </c>
      <c r="H2067" s="4" t="s">
        <v>103</v>
      </c>
      <c r="I2067" s="4"/>
      <c r="J2067" s="4"/>
      <c r="K2067" s="4">
        <v>210</v>
      </c>
      <c r="L2067" s="4">
        <v>25</v>
      </c>
      <c r="M2067" s="4">
        <v>3</v>
      </c>
      <c r="N2067" s="4" t="s">
        <v>3</v>
      </c>
      <c r="O2067" s="4">
        <v>2</v>
      </c>
      <c r="P2067" s="4"/>
      <c r="Q2067" s="4"/>
      <c r="R2067" s="4"/>
      <c r="S2067" s="4"/>
      <c r="T2067" s="4"/>
      <c r="U2067" s="4"/>
      <c r="V2067" s="4"/>
      <c r="W2067" s="4">
        <v>1303847.8799999999</v>
      </c>
      <c r="X2067" s="4">
        <v>1</v>
      </c>
      <c r="Y2067" s="4">
        <v>1303847.8799999999</v>
      </c>
      <c r="Z2067" s="4"/>
      <c r="AA2067" s="4"/>
      <c r="AB2067" s="4"/>
    </row>
    <row r="2068" spans="1:206" x14ac:dyDescent="0.2">
      <c r="A2068" s="4">
        <v>50</v>
      </c>
      <c r="B2068" s="4">
        <v>0</v>
      </c>
      <c r="C2068" s="4">
        <v>0</v>
      </c>
      <c r="D2068" s="4">
        <v>1</v>
      </c>
      <c r="E2068" s="4">
        <v>211</v>
      </c>
      <c r="F2068" s="4">
        <f>ROUND(Source!Y2041,O2068)</f>
        <v>643973.47</v>
      </c>
      <c r="G2068" s="4" t="s">
        <v>104</v>
      </c>
      <c r="H2068" s="4" t="s">
        <v>105</v>
      </c>
      <c r="I2068" s="4"/>
      <c r="J2068" s="4"/>
      <c r="K2068" s="4">
        <v>211</v>
      </c>
      <c r="L2068" s="4">
        <v>26</v>
      </c>
      <c r="M2068" s="4">
        <v>3</v>
      </c>
      <c r="N2068" s="4" t="s">
        <v>3</v>
      </c>
      <c r="O2068" s="4">
        <v>2</v>
      </c>
      <c r="P2068" s="4"/>
      <c r="Q2068" s="4"/>
      <c r="R2068" s="4"/>
      <c r="S2068" s="4"/>
      <c r="T2068" s="4"/>
      <c r="U2068" s="4"/>
      <c r="V2068" s="4"/>
      <c r="W2068" s="4">
        <v>643973.47</v>
      </c>
      <c r="X2068" s="4">
        <v>1</v>
      </c>
      <c r="Y2068" s="4">
        <v>643973.47</v>
      </c>
      <c r="Z2068" s="4"/>
      <c r="AA2068" s="4"/>
      <c r="AB2068" s="4"/>
    </row>
    <row r="2069" spans="1:206" x14ac:dyDescent="0.2">
      <c r="A2069" s="4">
        <v>50</v>
      </c>
      <c r="B2069" s="4">
        <v>0</v>
      </c>
      <c r="C2069" s="4">
        <v>0</v>
      </c>
      <c r="D2069" s="4">
        <v>1</v>
      </c>
      <c r="E2069" s="4">
        <v>224</v>
      </c>
      <c r="F2069" s="4">
        <f>ROUND(Source!AR2041,O2069)</f>
        <v>8089560.2300000004</v>
      </c>
      <c r="G2069" s="4" t="s">
        <v>106</v>
      </c>
      <c r="H2069" s="4" t="s">
        <v>107</v>
      </c>
      <c r="I2069" s="4"/>
      <c r="J2069" s="4"/>
      <c r="K2069" s="4">
        <v>224</v>
      </c>
      <c r="L2069" s="4">
        <v>27</v>
      </c>
      <c r="M2069" s="4">
        <v>3</v>
      </c>
      <c r="N2069" s="4" t="s">
        <v>3</v>
      </c>
      <c r="O2069" s="4">
        <v>2</v>
      </c>
      <c r="P2069" s="4"/>
      <c r="Q2069" s="4"/>
      <c r="R2069" s="4"/>
      <c r="S2069" s="4"/>
      <c r="T2069" s="4"/>
      <c r="U2069" s="4"/>
      <c r="V2069" s="4"/>
      <c r="W2069" s="4">
        <v>8089560.2300000004</v>
      </c>
      <c r="X2069" s="4">
        <v>1</v>
      </c>
      <c r="Y2069" s="4">
        <v>8089560.2300000004</v>
      </c>
      <c r="Z2069" s="4"/>
      <c r="AA2069" s="4"/>
      <c r="AB2069" s="4"/>
    </row>
    <row r="2071" spans="1:206" x14ac:dyDescent="0.2">
      <c r="A2071" s="2">
        <v>51</v>
      </c>
      <c r="B2071" s="2">
        <f>B12</f>
        <v>2116</v>
      </c>
      <c r="C2071" s="2">
        <f>A12</f>
        <v>1</v>
      </c>
      <c r="D2071" s="2">
        <f>ROW(A12)</f>
        <v>12</v>
      </c>
      <c r="E2071" s="2"/>
      <c r="F2071" s="2" t="str">
        <f>IF(F12&lt;&gt;"",F12,"")</f>
        <v>Новый объект</v>
      </c>
      <c r="G2071" s="2" t="str">
        <f>IF(G12&lt;&gt;"",G12,"")</f>
        <v>М.О. г. Красногорск, Красногорский бульвар, д. 17    Ремонт  крыши</v>
      </c>
      <c r="H2071" s="2">
        <v>0</v>
      </c>
      <c r="I2071" s="2"/>
      <c r="J2071" s="2"/>
      <c r="K2071" s="2"/>
      <c r="L2071" s="2"/>
      <c r="M2071" s="2"/>
      <c r="N2071" s="2"/>
      <c r="O2071" s="2">
        <f t="shared" ref="O2071:T2071" si="1771">ROUND(O2041,2)</f>
        <v>5929360.9000000004</v>
      </c>
      <c r="P2071" s="2">
        <f t="shared" si="1771"/>
        <v>4016871.23</v>
      </c>
      <c r="Q2071" s="2">
        <f t="shared" si="1771"/>
        <v>341822.56</v>
      </c>
      <c r="R2071" s="2">
        <f t="shared" si="1771"/>
        <v>132736.26</v>
      </c>
      <c r="S2071" s="2">
        <f t="shared" si="1771"/>
        <v>1570667.11</v>
      </c>
      <c r="T2071" s="2">
        <f t="shared" si="1771"/>
        <v>0</v>
      </c>
      <c r="U2071" s="2">
        <f>U2041</f>
        <v>4807.691444</v>
      </c>
      <c r="V2071" s="2">
        <f>V2041</f>
        <v>0</v>
      </c>
      <c r="W2071" s="2">
        <f>ROUND(W2041,2)</f>
        <v>0</v>
      </c>
      <c r="X2071" s="2">
        <f>ROUND(X2041,2)</f>
        <v>1303847.8799999999</v>
      </c>
      <c r="Y2071" s="2">
        <f>ROUND(Y2041,2)</f>
        <v>643973.47</v>
      </c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>
        <f t="shared" ref="AO2071:BD2071" si="1772">ROUND(AO2041,2)</f>
        <v>0</v>
      </c>
      <c r="AP2071" s="2">
        <f t="shared" si="1772"/>
        <v>0</v>
      </c>
      <c r="AQ2071" s="2">
        <f t="shared" si="1772"/>
        <v>0</v>
      </c>
      <c r="AR2071" s="2">
        <f t="shared" si="1772"/>
        <v>8089560.2300000004</v>
      </c>
      <c r="AS2071" s="2">
        <f t="shared" si="1772"/>
        <v>7979450.5999999996</v>
      </c>
      <c r="AT2071" s="2">
        <f t="shared" si="1772"/>
        <v>0</v>
      </c>
      <c r="AU2071" s="2">
        <f t="shared" si="1772"/>
        <v>110109.63</v>
      </c>
      <c r="AV2071" s="2">
        <f t="shared" si="1772"/>
        <v>4016871.23</v>
      </c>
      <c r="AW2071" s="2">
        <f t="shared" si="1772"/>
        <v>4016871.23</v>
      </c>
      <c r="AX2071" s="2">
        <f t="shared" si="1772"/>
        <v>0</v>
      </c>
      <c r="AY2071" s="2">
        <f t="shared" si="1772"/>
        <v>4016871.23</v>
      </c>
      <c r="AZ2071" s="2">
        <f t="shared" si="1772"/>
        <v>0</v>
      </c>
      <c r="BA2071" s="2">
        <f t="shared" si="1772"/>
        <v>0</v>
      </c>
      <c r="BB2071" s="2">
        <f t="shared" si="1772"/>
        <v>0</v>
      </c>
      <c r="BC2071" s="2">
        <f t="shared" si="1772"/>
        <v>0</v>
      </c>
      <c r="BD2071" s="2">
        <f t="shared" si="1772"/>
        <v>0</v>
      </c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>
        <v>0</v>
      </c>
    </row>
    <row r="2073" spans="1:206" x14ac:dyDescent="0.2">
      <c r="A2073" s="4">
        <v>50</v>
      </c>
      <c r="B2073" s="4">
        <v>0</v>
      </c>
      <c r="C2073" s="4">
        <v>0</v>
      </c>
      <c r="D2073" s="4">
        <v>1</v>
      </c>
      <c r="E2073" s="4">
        <v>201</v>
      </c>
      <c r="F2073" s="4">
        <f>ROUND(Source!O2071,O2073)</f>
        <v>5929360.9000000004</v>
      </c>
      <c r="G2073" s="4" t="s">
        <v>54</v>
      </c>
      <c r="H2073" s="4" t="s">
        <v>55</v>
      </c>
      <c r="I2073" s="4"/>
      <c r="J2073" s="4"/>
      <c r="K2073" s="4">
        <v>201</v>
      </c>
      <c r="L2073" s="4">
        <v>1</v>
      </c>
      <c r="M2073" s="4">
        <v>3</v>
      </c>
      <c r="N2073" s="4" t="s">
        <v>3</v>
      </c>
      <c r="O2073" s="4">
        <v>2</v>
      </c>
      <c r="P2073" s="4"/>
      <c r="Q2073" s="4"/>
      <c r="R2073" s="4"/>
      <c r="S2073" s="4"/>
      <c r="T2073" s="4"/>
      <c r="U2073" s="4"/>
      <c r="V2073" s="4"/>
      <c r="W2073" s="4">
        <v>5929360.9000000004</v>
      </c>
      <c r="X2073" s="4">
        <v>1</v>
      </c>
      <c r="Y2073" s="4">
        <v>5929360.9000000004</v>
      </c>
      <c r="Z2073" s="4"/>
      <c r="AA2073" s="4"/>
      <c r="AB2073" s="4"/>
    </row>
    <row r="2074" spans="1:206" x14ac:dyDescent="0.2">
      <c r="A2074" s="4">
        <v>50</v>
      </c>
      <c r="B2074" s="4">
        <v>0</v>
      </c>
      <c r="C2074" s="4">
        <v>0</v>
      </c>
      <c r="D2074" s="4">
        <v>1</v>
      </c>
      <c r="E2074" s="4">
        <v>202</v>
      </c>
      <c r="F2074" s="4">
        <f>ROUND(Source!P2071,O2074)</f>
        <v>4016871.23</v>
      </c>
      <c r="G2074" s="4" t="s">
        <v>56</v>
      </c>
      <c r="H2074" s="4" t="s">
        <v>57</v>
      </c>
      <c r="I2074" s="4"/>
      <c r="J2074" s="4"/>
      <c r="K2074" s="4">
        <v>202</v>
      </c>
      <c r="L2074" s="4">
        <v>2</v>
      </c>
      <c r="M2074" s="4">
        <v>3</v>
      </c>
      <c r="N2074" s="4" t="s">
        <v>3</v>
      </c>
      <c r="O2074" s="4">
        <v>2</v>
      </c>
      <c r="P2074" s="4"/>
      <c r="Q2074" s="4"/>
      <c r="R2074" s="4"/>
      <c r="S2074" s="4"/>
      <c r="T2074" s="4"/>
      <c r="U2074" s="4"/>
      <c r="V2074" s="4"/>
      <c r="W2074" s="4">
        <v>4016871.23</v>
      </c>
      <c r="X2074" s="4">
        <v>1</v>
      </c>
      <c r="Y2074" s="4">
        <v>4016871.23</v>
      </c>
      <c r="Z2074" s="4"/>
      <c r="AA2074" s="4"/>
      <c r="AB2074" s="4"/>
    </row>
    <row r="2075" spans="1:206" x14ac:dyDescent="0.2">
      <c r="A2075" s="4">
        <v>50</v>
      </c>
      <c r="B2075" s="4">
        <v>0</v>
      </c>
      <c r="C2075" s="4">
        <v>0</v>
      </c>
      <c r="D2075" s="4">
        <v>1</v>
      </c>
      <c r="E2075" s="4">
        <v>222</v>
      </c>
      <c r="F2075" s="4">
        <f>ROUND(Source!AO2071,O2075)</f>
        <v>0</v>
      </c>
      <c r="G2075" s="4" t="s">
        <v>58</v>
      </c>
      <c r="H2075" s="4" t="s">
        <v>59</v>
      </c>
      <c r="I2075" s="4"/>
      <c r="J2075" s="4"/>
      <c r="K2075" s="4">
        <v>222</v>
      </c>
      <c r="L2075" s="4">
        <v>3</v>
      </c>
      <c r="M2075" s="4">
        <v>3</v>
      </c>
      <c r="N2075" s="4" t="s">
        <v>3</v>
      </c>
      <c r="O2075" s="4">
        <v>2</v>
      </c>
      <c r="P2075" s="4"/>
      <c r="Q2075" s="4"/>
      <c r="R2075" s="4"/>
      <c r="S2075" s="4"/>
      <c r="T2075" s="4"/>
      <c r="U2075" s="4"/>
      <c r="V2075" s="4"/>
      <c r="W2075" s="4">
        <v>0</v>
      </c>
      <c r="X2075" s="4">
        <v>1</v>
      </c>
      <c r="Y2075" s="4">
        <v>0</v>
      </c>
      <c r="Z2075" s="4"/>
      <c r="AA2075" s="4"/>
      <c r="AB2075" s="4"/>
    </row>
    <row r="2076" spans="1:206" x14ac:dyDescent="0.2">
      <c r="A2076" s="4">
        <v>50</v>
      </c>
      <c r="B2076" s="4">
        <v>0</v>
      </c>
      <c r="C2076" s="4">
        <v>0</v>
      </c>
      <c r="D2076" s="4">
        <v>1</v>
      </c>
      <c r="E2076" s="4">
        <v>225</v>
      </c>
      <c r="F2076" s="4">
        <f>ROUND(Source!AV2071,O2076)</f>
        <v>4016871.23</v>
      </c>
      <c r="G2076" s="4" t="s">
        <v>60</v>
      </c>
      <c r="H2076" s="4" t="s">
        <v>61</v>
      </c>
      <c r="I2076" s="4"/>
      <c r="J2076" s="4"/>
      <c r="K2076" s="4">
        <v>225</v>
      </c>
      <c r="L2076" s="4">
        <v>4</v>
      </c>
      <c r="M2076" s="4">
        <v>3</v>
      </c>
      <c r="N2076" s="4" t="s">
        <v>3</v>
      </c>
      <c r="O2076" s="4">
        <v>2</v>
      </c>
      <c r="P2076" s="4"/>
      <c r="Q2076" s="4"/>
      <c r="R2076" s="4"/>
      <c r="S2076" s="4"/>
      <c r="T2076" s="4"/>
      <c r="U2076" s="4"/>
      <c r="V2076" s="4"/>
      <c r="W2076" s="4">
        <v>4016871.23</v>
      </c>
      <c r="X2076" s="4">
        <v>1</v>
      </c>
      <c r="Y2076" s="4">
        <v>4016871.23</v>
      </c>
      <c r="Z2076" s="4"/>
      <c r="AA2076" s="4"/>
      <c r="AB2076" s="4"/>
    </row>
    <row r="2077" spans="1:206" x14ac:dyDescent="0.2">
      <c r="A2077" s="4">
        <v>50</v>
      </c>
      <c r="B2077" s="4">
        <v>0</v>
      </c>
      <c r="C2077" s="4">
        <v>0</v>
      </c>
      <c r="D2077" s="4">
        <v>1</v>
      </c>
      <c r="E2077" s="4">
        <v>226</v>
      </c>
      <c r="F2077" s="4">
        <f>ROUND(Source!AW2071,O2077)</f>
        <v>4016871.23</v>
      </c>
      <c r="G2077" s="4" t="s">
        <v>62</v>
      </c>
      <c r="H2077" s="4" t="s">
        <v>63</v>
      </c>
      <c r="I2077" s="4"/>
      <c r="J2077" s="4"/>
      <c r="K2077" s="4">
        <v>226</v>
      </c>
      <c r="L2077" s="4">
        <v>5</v>
      </c>
      <c r="M2077" s="4">
        <v>3</v>
      </c>
      <c r="N2077" s="4" t="s">
        <v>3</v>
      </c>
      <c r="O2077" s="4">
        <v>2</v>
      </c>
      <c r="P2077" s="4"/>
      <c r="Q2077" s="4"/>
      <c r="R2077" s="4"/>
      <c r="S2077" s="4"/>
      <c r="T2077" s="4"/>
      <c r="U2077" s="4"/>
      <c r="V2077" s="4"/>
      <c r="W2077" s="4">
        <v>4016871.23</v>
      </c>
      <c r="X2077" s="4">
        <v>1</v>
      </c>
      <c r="Y2077" s="4">
        <v>4016871.23</v>
      </c>
      <c r="Z2077" s="4"/>
      <c r="AA2077" s="4"/>
      <c r="AB2077" s="4"/>
    </row>
    <row r="2078" spans="1:206" x14ac:dyDescent="0.2">
      <c r="A2078" s="4">
        <v>50</v>
      </c>
      <c r="B2078" s="4">
        <v>0</v>
      </c>
      <c r="C2078" s="4">
        <v>0</v>
      </c>
      <c r="D2078" s="4">
        <v>1</v>
      </c>
      <c r="E2078" s="4">
        <v>227</v>
      </c>
      <c r="F2078" s="4">
        <f>ROUND(Source!AX2071,O2078)</f>
        <v>0</v>
      </c>
      <c r="G2078" s="4" t="s">
        <v>64</v>
      </c>
      <c r="H2078" s="4" t="s">
        <v>65</v>
      </c>
      <c r="I2078" s="4"/>
      <c r="J2078" s="4"/>
      <c r="K2078" s="4">
        <v>227</v>
      </c>
      <c r="L2078" s="4">
        <v>6</v>
      </c>
      <c r="M2078" s="4">
        <v>3</v>
      </c>
      <c r="N2078" s="4" t="s">
        <v>3</v>
      </c>
      <c r="O2078" s="4">
        <v>2</v>
      </c>
      <c r="P2078" s="4"/>
      <c r="Q2078" s="4"/>
      <c r="R2078" s="4"/>
      <c r="S2078" s="4"/>
      <c r="T2078" s="4"/>
      <c r="U2078" s="4"/>
      <c r="V2078" s="4"/>
      <c r="W2078" s="4">
        <v>0</v>
      </c>
      <c r="X2078" s="4">
        <v>1</v>
      </c>
      <c r="Y2078" s="4">
        <v>0</v>
      </c>
      <c r="Z2078" s="4"/>
      <c r="AA2078" s="4"/>
      <c r="AB2078" s="4"/>
    </row>
    <row r="2079" spans="1:206" x14ac:dyDescent="0.2">
      <c r="A2079" s="4">
        <v>50</v>
      </c>
      <c r="B2079" s="4">
        <v>0</v>
      </c>
      <c r="C2079" s="4">
        <v>0</v>
      </c>
      <c r="D2079" s="4">
        <v>1</v>
      </c>
      <c r="E2079" s="4">
        <v>228</v>
      </c>
      <c r="F2079" s="4">
        <f>ROUND(Source!AY2071,O2079)</f>
        <v>4016871.23</v>
      </c>
      <c r="G2079" s="4" t="s">
        <v>66</v>
      </c>
      <c r="H2079" s="4" t="s">
        <v>67</v>
      </c>
      <c r="I2079" s="4"/>
      <c r="J2079" s="4"/>
      <c r="K2079" s="4">
        <v>228</v>
      </c>
      <c r="L2079" s="4">
        <v>7</v>
      </c>
      <c r="M2079" s="4">
        <v>3</v>
      </c>
      <c r="N2079" s="4" t="s">
        <v>3</v>
      </c>
      <c r="O2079" s="4">
        <v>2</v>
      </c>
      <c r="P2079" s="4"/>
      <c r="Q2079" s="4"/>
      <c r="R2079" s="4"/>
      <c r="S2079" s="4"/>
      <c r="T2079" s="4"/>
      <c r="U2079" s="4"/>
      <c r="V2079" s="4"/>
      <c r="W2079" s="4">
        <v>4016871.23</v>
      </c>
      <c r="X2079" s="4">
        <v>1</v>
      </c>
      <c r="Y2079" s="4">
        <v>4016871.23</v>
      </c>
      <c r="Z2079" s="4"/>
      <c r="AA2079" s="4"/>
      <c r="AB2079" s="4"/>
    </row>
    <row r="2080" spans="1:206" x14ac:dyDescent="0.2">
      <c r="A2080" s="4">
        <v>50</v>
      </c>
      <c r="B2080" s="4">
        <v>0</v>
      </c>
      <c r="C2080" s="4">
        <v>0</v>
      </c>
      <c r="D2080" s="4">
        <v>1</v>
      </c>
      <c r="E2080" s="4">
        <v>216</v>
      </c>
      <c r="F2080" s="4">
        <f>ROUND(Source!AP2071,O2080)</f>
        <v>0</v>
      </c>
      <c r="G2080" s="4" t="s">
        <v>68</v>
      </c>
      <c r="H2080" s="4" t="s">
        <v>69</v>
      </c>
      <c r="I2080" s="4"/>
      <c r="J2080" s="4"/>
      <c r="K2080" s="4">
        <v>216</v>
      </c>
      <c r="L2080" s="4">
        <v>8</v>
      </c>
      <c r="M2080" s="4">
        <v>3</v>
      </c>
      <c r="N2080" s="4" t="s">
        <v>3</v>
      </c>
      <c r="O2080" s="4">
        <v>2</v>
      </c>
      <c r="P2080" s="4"/>
      <c r="Q2080" s="4"/>
      <c r="R2080" s="4"/>
      <c r="S2080" s="4"/>
      <c r="T2080" s="4"/>
      <c r="U2080" s="4"/>
      <c r="V2080" s="4"/>
      <c r="W2080" s="4">
        <v>0</v>
      </c>
      <c r="X2080" s="4">
        <v>1</v>
      </c>
      <c r="Y2080" s="4">
        <v>0</v>
      </c>
      <c r="Z2080" s="4"/>
      <c r="AA2080" s="4"/>
      <c r="AB2080" s="4"/>
    </row>
    <row r="2081" spans="1:28" x14ac:dyDescent="0.2">
      <c r="A2081" s="4">
        <v>50</v>
      </c>
      <c r="B2081" s="4">
        <v>0</v>
      </c>
      <c r="C2081" s="4">
        <v>0</v>
      </c>
      <c r="D2081" s="4">
        <v>1</v>
      </c>
      <c r="E2081" s="4">
        <v>223</v>
      </c>
      <c r="F2081" s="4">
        <f>ROUND(Source!AQ2071,O2081)</f>
        <v>0</v>
      </c>
      <c r="G2081" s="4" t="s">
        <v>70</v>
      </c>
      <c r="H2081" s="4" t="s">
        <v>71</v>
      </c>
      <c r="I2081" s="4"/>
      <c r="J2081" s="4"/>
      <c r="K2081" s="4">
        <v>223</v>
      </c>
      <c r="L2081" s="4">
        <v>9</v>
      </c>
      <c r="M2081" s="4">
        <v>3</v>
      </c>
      <c r="N2081" s="4" t="s">
        <v>3</v>
      </c>
      <c r="O2081" s="4">
        <v>2</v>
      </c>
      <c r="P2081" s="4"/>
      <c r="Q2081" s="4"/>
      <c r="R2081" s="4"/>
      <c r="S2081" s="4"/>
      <c r="T2081" s="4"/>
      <c r="U2081" s="4"/>
      <c r="V2081" s="4"/>
      <c r="W2081" s="4">
        <v>0</v>
      </c>
      <c r="X2081" s="4">
        <v>1</v>
      </c>
      <c r="Y2081" s="4">
        <v>0</v>
      </c>
      <c r="Z2081" s="4"/>
      <c r="AA2081" s="4"/>
      <c r="AB2081" s="4"/>
    </row>
    <row r="2082" spans="1:28" x14ac:dyDescent="0.2">
      <c r="A2082" s="4">
        <v>50</v>
      </c>
      <c r="B2082" s="4">
        <v>0</v>
      </c>
      <c r="C2082" s="4">
        <v>0</v>
      </c>
      <c r="D2082" s="4">
        <v>1</v>
      </c>
      <c r="E2082" s="4">
        <v>229</v>
      </c>
      <c r="F2082" s="4">
        <f>ROUND(Source!AZ2071,O2082)</f>
        <v>0</v>
      </c>
      <c r="G2082" s="4" t="s">
        <v>72</v>
      </c>
      <c r="H2082" s="4" t="s">
        <v>73</v>
      </c>
      <c r="I2082" s="4"/>
      <c r="J2082" s="4"/>
      <c r="K2082" s="4">
        <v>229</v>
      </c>
      <c r="L2082" s="4">
        <v>10</v>
      </c>
      <c r="M2082" s="4">
        <v>3</v>
      </c>
      <c r="N2082" s="4" t="s">
        <v>3</v>
      </c>
      <c r="O2082" s="4">
        <v>2</v>
      </c>
      <c r="P2082" s="4"/>
      <c r="Q2082" s="4"/>
      <c r="R2082" s="4"/>
      <c r="S2082" s="4"/>
      <c r="T2082" s="4"/>
      <c r="U2082" s="4"/>
      <c r="V2082" s="4"/>
      <c r="W2082" s="4">
        <v>0</v>
      </c>
      <c r="X2082" s="4">
        <v>1</v>
      </c>
      <c r="Y2082" s="4">
        <v>0</v>
      </c>
      <c r="Z2082" s="4"/>
      <c r="AA2082" s="4"/>
      <c r="AB2082" s="4"/>
    </row>
    <row r="2083" spans="1:28" x14ac:dyDescent="0.2">
      <c r="A2083" s="4">
        <v>50</v>
      </c>
      <c r="B2083" s="4">
        <v>0</v>
      </c>
      <c r="C2083" s="4">
        <v>0</v>
      </c>
      <c r="D2083" s="4">
        <v>1</v>
      </c>
      <c r="E2083" s="4">
        <v>203</v>
      </c>
      <c r="F2083" s="4">
        <f>ROUND(Source!Q2071,O2083)</f>
        <v>341822.56</v>
      </c>
      <c r="G2083" s="4" t="s">
        <v>74</v>
      </c>
      <c r="H2083" s="4" t="s">
        <v>75</v>
      </c>
      <c r="I2083" s="4"/>
      <c r="J2083" s="4"/>
      <c r="K2083" s="4">
        <v>203</v>
      </c>
      <c r="L2083" s="4">
        <v>11</v>
      </c>
      <c r="M2083" s="4">
        <v>3</v>
      </c>
      <c r="N2083" s="4" t="s">
        <v>3</v>
      </c>
      <c r="O2083" s="4">
        <v>2</v>
      </c>
      <c r="P2083" s="4"/>
      <c r="Q2083" s="4"/>
      <c r="R2083" s="4"/>
      <c r="S2083" s="4"/>
      <c r="T2083" s="4"/>
      <c r="U2083" s="4"/>
      <c r="V2083" s="4"/>
      <c r="W2083" s="4">
        <v>341822.56</v>
      </c>
      <c r="X2083" s="4">
        <v>1</v>
      </c>
      <c r="Y2083" s="4">
        <v>341822.56</v>
      </c>
      <c r="Z2083" s="4"/>
      <c r="AA2083" s="4"/>
      <c r="AB2083" s="4"/>
    </row>
    <row r="2084" spans="1:28" x14ac:dyDescent="0.2">
      <c r="A2084" s="4">
        <v>50</v>
      </c>
      <c r="B2084" s="4">
        <v>0</v>
      </c>
      <c r="C2084" s="4">
        <v>0</v>
      </c>
      <c r="D2084" s="4">
        <v>1</v>
      </c>
      <c r="E2084" s="4">
        <v>231</v>
      </c>
      <c r="F2084" s="4">
        <f>ROUND(Source!BB2071,O2084)</f>
        <v>0</v>
      </c>
      <c r="G2084" s="4" t="s">
        <v>76</v>
      </c>
      <c r="H2084" s="4" t="s">
        <v>77</v>
      </c>
      <c r="I2084" s="4"/>
      <c r="J2084" s="4"/>
      <c r="K2084" s="4">
        <v>231</v>
      </c>
      <c r="L2084" s="4">
        <v>12</v>
      </c>
      <c r="M2084" s="4">
        <v>3</v>
      </c>
      <c r="N2084" s="4" t="s">
        <v>3</v>
      </c>
      <c r="O2084" s="4">
        <v>2</v>
      </c>
      <c r="P2084" s="4"/>
      <c r="Q2084" s="4"/>
      <c r="R2084" s="4"/>
      <c r="S2084" s="4"/>
      <c r="T2084" s="4"/>
      <c r="U2084" s="4"/>
      <c r="V2084" s="4"/>
      <c r="W2084" s="4">
        <v>0</v>
      </c>
      <c r="X2084" s="4">
        <v>1</v>
      </c>
      <c r="Y2084" s="4">
        <v>0</v>
      </c>
      <c r="Z2084" s="4"/>
      <c r="AA2084" s="4"/>
      <c r="AB2084" s="4"/>
    </row>
    <row r="2085" spans="1:28" x14ac:dyDescent="0.2">
      <c r="A2085" s="4">
        <v>50</v>
      </c>
      <c r="B2085" s="4">
        <v>0</v>
      </c>
      <c r="C2085" s="4">
        <v>0</v>
      </c>
      <c r="D2085" s="4">
        <v>1</v>
      </c>
      <c r="E2085" s="4">
        <v>204</v>
      </c>
      <c r="F2085" s="4">
        <f>ROUND(Source!R2071,O2085)</f>
        <v>132736.26</v>
      </c>
      <c r="G2085" s="4" t="s">
        <v>78</v>
      </c>
      <c r="H2085" s="4" t="s">
        <v>79</v>
      </c>
      <c r="I2085" s="4"/>
      <c r="J2085" s="4"/>
      <c r="K2085" s="4">
        <v>204</v>
      </c>
      <c r="L2085" s="4">
        <v>13</v>
      </c>
      <c r="M2085" s="4">
        <v>3</v>
      </c>
      <c r="N2085" s="4" t="s">
        <v>3</v>
      </c>
      <c r="O2085" s="4">
        <v>2</v>
      </c>
      <c r="P2085" s="4"/>
      <c r="Q2085" s="4"/>
      <c r="R2085" s="4"/>
      <c r="S2085" s="4"/>
      <c r="T2085" s="4"/>
      <c r="U2085" s="4"/>
      <c r="V2085" s="4"/>
      <c r="W2085" s="4">
        <v>132736.26</v>
      </c>
      <c r="X2085" s="4">
        <v>1</v>
      </c>
      <c r="Y2085" s="4">
        <v>132736.26</v>
      </c>
      <c r="Z2085" s="4"/>
      <c r="AA2085" s="4"/>
      <c r="AB2085" s="4"/>
    </row>
    <row r="2086" spans="1:28" x14ac:dyDescent="0.2">
      <c r="A2086" s="4">
        <v>50</v>
      </c>
      <c r="B2086" s="4">
        <v>0</v>
      </c>
      <c r="C2086" s="4">
        <v>0</v>
      </c>
      <c r="D2086" s="4">
        <v>1</v>
      </c>
      <c r="E2086" s="4">
        <v>205</v>
      </c>
      <c r="F2086" s="4">
        <f>ROUND(Source!S2071,O2086)</f>
        <v>1570667.11</v>
      </c>
      <c r="G2086" s="4" t="s">
        <v>80</v>
      </c>
      <c r="H2086" s="4" t="s">
        <v>81</v>
      </c>
      <c r="I2086" s="4"/>
      <c r="J2086" s="4"/>
      <c r="K2086" s="4">
        <v>205</v>
      </c>
      <c r="L2086" s="4">
        <v>14</v>
      </c>
      <c r="M2086" s="4">
        <v>3</v>
      </c>
      <c r="N2086" s="4" t="s">
        <v>3</v>
      </c>
      <c r="O2086" s="4">
        <v>2</v>
      </c>
      <c r="P2086" s="4"/>
      <c r="Q2086" s="4"/>
      <c r="R2086" s="4"/>
      <c r="S2086" s="4"/>
      <c r="T2086" s="4"/>
      <c r="U2086" s="4"/>
      <c r="V2086" s="4"/>
      <c r="W2086" s="4">
        <v>1570667.11</v>
      </c>
      <c r="X2086" s="4">
        <v>1</v>
      </c>
      <c r="Y2086" s="4">
        <v>1570667.11</v>
      </c>
      <c r="Z2086" s="4"/>
      <c r="AA2086" s="4"/>
      <c r="AB2086" s="4"/>
    </row>
    <row r="2087" spans="1:28" x14ac:dyDescent="0.2">
      <c r="A2087" s="4">
        <v>50</v>
      </c>
      <c r="B2087" s="4">
        <v>0</v>
      </c>
      <c r="C2087" s="4">
        <v>0</v>
      </c>
      <c r="D2087" s="4">
        <v>1</v>
      </c>
      <c r="E2087" s="4">
        <v>232</v>
      </c>
      <c r="F2087" s="4">
        <f>ROUND(Source!BC2071,O2087)</f>
        <v>0</v>
      </c>
      <c r="G2087" s="4" t="s">
        <v>82</v>
      </c>
      <c r="H2087" s="4" t="s">
        <v>83</v>
      </c>
      <c r="I2087" s="4"/>
      <c r="J2087" s="4"/>
      <c r="K2087" s="4">
        <v>232</v>
      </c>
      <c r="L2087" s="4">
        <v>15</v>
      </c>
      <c r="M2087" s="4">
        <v>3</v>
      </c>
      <c r="N2087" s="4" t="s">
        <v>3</v>
      </c>
      <c r="O2087" s="4">
        <v>2</v>
      </c>
      <c r="P2087" s="4"/>
      <c r="Q2087" s="4"/>
      <c r="R2087" s="4"/>
      <c r="S2087" s="4"/>
      <c r="T2087" s="4"/>
      <c r="U2087" s="4"/>
      <c r="V2087" s="4"/>
      <c r="W2087" s="4">
        <v>0</v>
      </c>
      <c r="X2087" s="4">
        <v>1</v>
      </c>
      <c r="Y2087" s="4">
        <v>0</v>
      </c>
      <c r="Z2087" s="4"/>
      <c r="AA2087" s="4"/>
      <c r="AB2087" s="4"/>
    </row>
    <row r="2088" spans="1:28" x14ac:dyDescent="0.2">
      <c r="A2088" s="4">
        <v>50</v>
      </c>
      <c r="B2088" s="4">
        <v>0</v>
      </c>
      <c r="C2088" s="4">
        <v>0</v>
      </c>
      <c r="D2088" s="4">
        <v>1</v>
      </c>
      <c r="E2088" s="4">
        <v>214</v>
      </c>
      <c r="F2088" s="4">
        <f>ROUND(Source!AS2071,O2088)</f>
        <v>7979450.5999999996</v>
      </c>
      <c r="G2088" s="4" t="s">
        <v>84</v>
      </c>
      <c r="H2088" s="4" t="s">
        <v>85</v>
      </c>
      <c r="I2088" s="4"/>
      <c r="J2088" s="4"/>
      <c r="K2088" s="4">
        <v>214</v>
      </c>
      <c r="L2088" s="4">
        <v>16</v>
      </c>
      <c r="M2088" s="4">
        <v>3</v>
      </c>
      <c r="N2088" s="4" t="s">
        <v>3</v>
      </c>
      <c r="O2088" s="4">
        <v>2</v>
      </c>
      <c r="P2088" s="4"/>
      <c r="Q2088" s="4"/>
      <c r="R2088" s="4"/>
      <c r="S2088" s="4"/>
      <c r="T2088" s="4"/>
      <c r="U2088" s="4"/>
      <c r="V2088" s="4"/>
      <c r="W2088" s="4">
        <v>7979450.5999999996</v>
      </c>
      <c r="X2088" s="4">
        <v>1</v>
      </c>
      <c r="Y2088" s="4">
        <v>7979450.5999999996</v>
      </c>
      <c r="Z2088" s="4"/>
      <c r="AA2088" s="4"/>
      <c r="AB2088" s="4"/>
    </row>
    <row r="2089" spans="1:28" x14ac:dyDescent="0.2">
      <c r="A2089" s="4">
        <v>50</v>
      </c>
      <c r="B2089" s="4">
        <v>0</v>
      </c>
      <c r="C2089" s="4">
        <v>0</v>
      </c>
      <c r="D2089" s="4">
        <v>1</v>
      </c>
      <c r="E2089" s="4">
        <v>215</v>
      </c>
      <c r="F2089" s="4">
        <f>ROUND(Source!AT2071,O2089)</f>
        <v>0</v>
      </c>
      <c r="G2089" s="4" t="s">
        <v>86</v>
      </c>
      <c r="H2089" s="4" t="s">
        <v>87</v>
      </c>
      <c r="I2089" s="4"/>
      <c r="J2089" s="4"/>
      <c r="K2089" s="4">
        <v>215</v>
      </c>
      <c r="L2089" s="4">
        <v>17</v>
      </c>
      <c r="M2089" s="4">
        <v>3</v>
      </c>
      <c r="N2089" s="4" t="s">
        <v>3</v>
      </c>
      <c r="O2089" s="4">
        <v>2</v>
      </c>
      <c r="P2089" s="4"/>
      <c r="Q2089" s="4"/>
      <c r="R2089" s="4"/>
      <c r="S2089" s="4"/>
      <c r="T2089" s="4"/>
      <c r="U2089" s="4"/>
      <c r="V2089" s="4"/>
      <c r="W2089" s="4">
        <v>0</v>
      </c>
      <c r="X2089" s="4">
        <v>1</v>
      </c>
      <c r="Y2089" s="4">
        <v>0</v>
      </c>
      <c r="Z2089" s="4"/>
      <c r="AA2089" s="4"/>
      <c r="AB2089" s="4"/>
    </row>
    <row r="2090" spans="1:28" x14ac:dyDescent="0.2">
      <c r="A2090" s="4">
        <v>50</v>
      </c>
      <c r="B2090" s="4">
        <v>0</v>
      </c>
      <c r="C2090" s="4">
        <v>0</v>
      </c>
      <c r="D2090" s="4">
        <v>1</v>
      </c>
      <c r="E2090" s="4">
        <v>217</v>
      </c>
      <c r="F2090" s="4">
        <f>ROUND(Source!AU2071,O2090)</f>
        <v>110109.63</v>
      </c>
      <c r="G2090" s="4" t="s">
        <v>88</v>
      </c>
      <c r="H2090" s="4" t="s">
        <v>89</v>
      </c>
      <c r="I2090" s="4"/>
      <c r="J2090" s="4"/>
      <c r="K2090" s="4">
        <v>217</v>
      </c>
      <c r="L2090" s="4">
        <v>18</v>
      </c>
      <c r="M2090" s="4">
        <v>3</v>
      </c>
      <c r="N2090" s="4" t="s">
        <v>3</v>
      </c>
      <c r="O2090" s="4">
        <v>2</v>
      </c>
      <c r="P2090" s="4"/>
      <c r="Q2090" s="4"/>
      <c r="R2090" s="4"/>
      <c r="S2090" s="4"/>
      <c r="T2090" s="4"/>
      <c r="U2090" s="4"/>
      <c r="V2090" s="4"/>
      <c r="W2090" s="4">
        <v>110109.63</v>
      </c>
      <c r="X2090" s="4">
        <v>1</v>
      </c>
      <c r="Y2090" s="4">
        <v>110109.63</v>
      </c>
      <c r="Z2090" s="4"/>
      <c r="AA2090" s="4"/>
      <c r="AB2090" s="4"/>
    </row>
    <row r="2091" spans="1:28" x14ac:dyDescent="0.2">
      <c r="A2091" s="4">
        <v>50</v>
      </c>
      <c r="B2091" s="4">
        <v>0</v>
      </c>
      <c r="C2091" s="4">
        <v>0</v>
      </c>
      <c r="D2091" s="4">
        <v>1</v>
      </c>
      <c r="E2091" s="4">
        <v>230</v>
      </c>
      <c r="F2091" s="4">
        <f>ROUND(Source!BA2071,O2091)</f>
        <v>0</v>
      </c>
      <c r="G2091" s="4" t="s">
        <v>90</v>
      </c>
      <c r="H2091" s="4" t="s">
        <v>91</v>
      </c>
      <c r="I2091" s="4"/>
      <c r="J2091" s="4"/>
      <c r="K2091" s="4">
        <v>230</v>
      </c>
      <c r="L2091" s="4">
        <v>19</v>
      </c>
      <c r="M2091" s="4">
        <v>3</v>
      </c>
      <c r="N2091" s="4" t="s">
        <v>3</v>
      </c>
      <c r="O2091" s="4">
        <v>2</v>
      </c>
      <c r="P2091" s="4"/>
      <c r="Q2091" s="4"/>
      <c r="R2091" s="4"/>
      <c r="S2091" s="4"/>
      <c r="T2091" s="4"/>
      <c r="U2091" s="4"/>
      <c r="V2091" s="4"/>
      <c r="W2091" s="4">
        <v>0</v>
      </c>
      <c r="X2091" s="4">
        <v>1</v>
      </c>
      <c r="Y2091" s="4">
        <v>0</v>
      </c>
      <c r="Z2091" s="4"/>
      <c r="AA2091" s="4"/>
      <c r="AB2091" s="4"/>
    </row>
    <row r="2092" spans="1:28" x14ac:dyDescent="0.2">
      <c r="A2092" s="4">
        <v>50</v>
      </c>
      <c r="B2092" s="4">
        <v>0</v>
      </c>
      <c r="C2092" s="4">
        <v>0</v>
      </c>
      <c r="D2092" s="4">
        <v>1</v>
      </c>
      <c r="E2092" s="4">
        <v>206</v>
      </c>
      <c r="F2092" s="4">
        <f>ROUND(Source!T2071,O2092)</f>
        <v>0</v>
      </c>
      <c r="G2092" s="4" t="s">
        <v>92</v>
      </c>
      <c r="H2092" s="4" t="s">
        <v>93</v>
      </c>
      <c r="I2092" s="4"/>
      <c r="J2092" s="4"/>
      <c r="K2092" s="4">
        <v>206</v>
      </c>
      <c r="L2092" s="4">
        <v>20</v>
      </c>
      <c r="M2092" s="4">
        <v>3</v>
      </c>
      <c r="N2092" s="4" t="s">
        <v>3</v>
      </c>
      <c r="O2092" s="4">
        <v>2</v>
      </c>
      <c r="P2092" s="4"/>
      <c r="Q2092" s="4"/>
      <c r="R2092" s="4"/>
      <c r="S2092" s="4"/>
      <c r="T2092" s="4"/>
      <c r="U2092" s="4"/>
      <c r="V2092" s="4"/>
      <c r="W2092" s="4">
        <v>0</v>
      </c>
      <c r="X2092" s="4">
        <v>1</v>
      </c>
      <c r="Y2092" s="4">
        <v>0</v>
      </c>
      <c r="Z2092" s="4"/>
      <c r="AA2092" s="4"/>
      <c r="AB2092" s="4"/>
    </row>
    <row r="2093" spans="1:28" x14ac:dyDescent="0.2">
      <c r="A2093" s="4">
        <v>50</v>
      </c>
      <c r="B2093" s="4">
        <v>0</v>
      </c>
      <c r="C2093" s="4">
        <v>0</v>
      </c>
      <c r="D2093" s="4">
        <v>1</v>
      </c>
      <c r="E2093" s="4">
        <v>207</v>
      </c>
      <c r="F2093" s="4">
        <f>Source!U2071</f>
        <v>4807.691444</v>
      </c>
      <c r="G2093" s="4" t="s">
        <v>94</v>
      </c>
      <c r="H2093" s="4" t="s">
        <v>95</v>
      </c>
      <c r="I2093" s="4"/>
      <c r="J2093" s="4"/>
      <c r="K2093" s="4">
        <v>207</v>
      </c>
      <c r="L2093" s="4">
        <v>21</v>
      </c>
      <c r="M2093" s="4">
        <v>3</v>
      </c>
      <c r="N2093" s="4" t="s">
        <v>3</v>
      </c>
      <c r="O2093" s="4">
        <v>-1</v>
      </c>
      <c r="P2093" s="4"/>
      <c r="Q2093" s="4"/>
      <c r="R2093" s="4"/>
      <c r="S2093" s="4"/>
      <c r="T2093" s="4"/>
      <c r="U2093" s="4"/>
      <c r="V2093" s="4"/>
      <c r="W2093" s="4">
        <v>4807.6914440000019</v>
      </c>
      <c r="X2093" s="4">
        <v>1</v>
      </c>
      <c r="Y2093" s="4">
        <v>4807.6914440000019</v>
      </c>
      <c r="Z2093" s="4"/>
      <c r="AA2093" s="4"/>
      <c r="AB2093" s="4"/>
    </row>
    <row r="2094" spans="1:28" x14ac:dyDescent="0.2">
      <c r="A2094" s="4">
        <v>50</v>
      </c>
      <c r="B2094" s="4">
        <v>0</v>
      </c>
      <c r="C2094" s="4">
        <v>0</v>
      </c>
      <c r="D2094" s="4">
        <v>1</v>
      </c>
      <c r="E2094" s="4">
        <v>208</v>
      </c>
      <c r="F2094" s="4">
        <f>Source!V2071</f>
        <v>0</v>
      </c>
      <c r="G2094" s="4" t="s">
        <v>96</v>
      </c>
      <c r="H2094" s="4" t="s">
        <v>97</v>
      </c>
      <c r="I2094" s="4"/>
      <c r="J2094" s="4"/>
      <c r="K2094" s="4">
        <v>208</v>
      </c>
      <c r="L2094" s="4">
        <v>22</v>
      </c>
      <c r="M2094" s="4">
        <v>3</v>
      </c>
      <c r="N2094" s="4" t="s">
        <v>3</v>
      </c>
      <c r="O2094" s="4">
        <v>-1</v>
      </c>
      <c r="P2094" s="4"/>
      <c r="Q2094" s="4"/>
      <c r="R2094" s="4"/>
      <c r="S2094" s="4"/>
      <c r="T2094" s="4"/>
      <c r="U2094" s="4"/>
      <c r="V2094" s="4"/>
      <c r="W2094" s="4">
        <v>0</v>
      </c>
      <c r="X2094" s="4">
        <v>1</v>
      </c>
      <c r="Y2094" s="4">
        <v>0</v>
      </c>
      <c r="Z2094" s="4"/>
      <c r="AA2094" s="4"/>
      <c r="AB2094" s="4"/>
    </row>
    <row r="2095" spans="1:28" x14ac:dyDescent="0.2">
      <c r="A2095" s="4">
        <v>50</v>
      </c>
      <c r="B2095" s="4">
        <v>0</v>
      </c>
      <c r="C2095" s="4">
        <v>0</v>
      </c>
      <c r="D2095" s="4">
        <v>1</v>
      </c>
      <c r="E2095" s="4">
        <v>209</v>
      </c>
      <c r="F2095" s="4">
        <f>ROUND(Source!W2071,O2095)</f>
        <v>0</v>
      </c>
      <c r="G2095" s="4" t="s">
        <v>98</v>
      </c>
      <c r="H2095" s="4" t="s">
        <v>99</v>
      </c>
      <c r="I2095" s="4"/>
      <c r="J2095" s="4"/>
      <c r="K2095" s="4">
        <v>209</v>
      </c>
      <c r="L2095" s="4">
        <v>23</v>
      </c>
      <c r="M2095" s="4">
        <v>3</v>
      </c>
      <c r="N2095" s="4" t="s">
        <v>3</v>
      </c>
      <c r="O2095" s="4">
        <v>2</v>
      </c>
      <c r="P2095" s="4"/>
      <c r="Q2095" s="4"/>
      <c r="R2095" s="4"/>
      <c r="S2095" s="4"/>
      <c r="T2095" s="4"/>
      <c r="U2095" s="4"/>
      <c r="V2095" s="4"/>
      <c r="W2095" s="4">
        <v>0</v>
      </c>
      <c r="X2095" s="4">
        <v>1</v>
      </c>
      <c r="Y2095" s="4">
        <v>0</v>
      </c>
      <c r="Z2095" s="4"/>
      <c r="AA2095" s="4"/>
      <c r="AB2095" s="4"/>
    </row>
    <row r="2096" spans="1:28" x14ac:dyDescent="0.2">
      <c r="A2096" s="4">
        <v>50</v>
      </c>
      <c r="B2096" s="4">
        <v>0</v>
      </c>
      <c r="C2096" s="4">
        <v>0</v>
      </c>
      <c r="D2096" s="4">
        <v>1</v>
      </c>
      <c r="E2096" s="4">
        <v>233</v>
      </c>
      <c r="F2096" s="4">
        <f>ROUND(Source!BD2071,O2096)</f>
        <v>0</v>
      </c>
      <c r="G2096" s="4" t="s">
        <v>100</v>
      </c>
      <c r="H2096" s="4" t="s">
        <v>101</v>
      </c>
      <c r="I2096" s="4"/>
      <c r="J2096" s="4"/>
      <c r="K2096" s="4">
        <v>233</v>
      </c>
      <c r="L2096" s="4">
        <v>24</v>
      </c>
      <c r="M2096" s="4">
        <v>3</v>
      </c>
      <c r="N2096" s="4" t="s">
        <v>3</v>
      </c>
      <c r="O2096" s="4">
        <v>2</v>
      </c>
      <c r="P2096" s="4"/>
      <c r="Q2096" s="4"/>
      <c r="R2096" s="4"/>
      <c r="S2096" s="4"/>
      <c r="T2096" s="4"/>
      <c r="U2096" s="4"/>
      <c r="V2096" s="4"/>
      <c r="W2096" s="4">
        <v>0</v>
      </c>
      <c r="X2096" s="4">
        <v>1</v>
      </c>
      <c r="Y2096" s="4">
        <v>0</v>
      </c>
      <c r="Z2096" s="4"/>
      <c r="AA2096" s="4"/>
      <c r="AB2096" s="4"/>
    </row>
    <row r="2097" spans="1:28" x14ac:dyDescent="0.2">
      <c r="A2097" s="4">
        <v>50</v>
      </c>
      <c r="B2097" s="4">
        <v>0</v>
      </c>
      <c r="C2097" s="4">
        <v>0</v>
      </c>
      <c r="D2097" s="4">
        <v>1</v>
      </c>
      <c r="E2097" s="4">
        <v>210</v>
      </c>
      <c r="F2097" s="4">
        <f>ROUND(Source!X2071,O2097)</f>
        <v>1303847.8799999999</v>
      </c>
      <c r="G2097" s="4" t="s">
        <v>102</v>
      </c>
      <c r="H2097" s="4" t="s">
        <v>103</v>
      </c>
      <c r="I2097" s="4"/>
      <c r="J2097" s="4"/>
      <c r="K2097" s="4">
        <v>210</v>
      </c>
      <c r="L2097" s="4">
        <v>25</v>
      </c>
      <c r="M2097" s="4">
        <v>3</v>
      </c>
      <c r="N2097" s="4" t="s">
        <v>3</v>
      </c>
      <c r="O2097" s="4">
        <v>2</v>
      </c>
      <c r="P2097" s="4"/>
      <c r="Q2097" s="4"/>
      <c r="R2097" s="4"/>
      <c r="S2097" s="4"/>
      <c r="T2097" s="4"/>
      <c r="U2097" s="4"/>
      <c r="V2097" s="4"/>
      <c r="W2097" s="4">
        <v>1303847.8799999999</v>
      </c>
      <c r="X2097" s="4">
        <v>1</v>
      </c>
      <c r="Y2097" s="4">
        <v>1303847.8799999999</v>
      </c>
      <c r="Z2097" s="4"/>
      <c r="AA2097" s="4"/>
      <c r="AB2097" s="4"/>
    </row>
    <row r="2098" spans="1:28" x14ac:dyDescent="0.2">
      <c r="A2098" s="4">
        <v>50</v>
      </c>
      <c r="B2098" s="4">
        <v>0</v>
      </c>
      <c r="C2098" s="4">
        <v>0</v>
      </c>
      <c r="D2098" s="4">
        <v>1</v>
      </c>
      <c r="E2098" s="4">
        <v>211</v>
      </c>
      <c r="F2098" s="4">
        <f>ROUND(Source!Y2071,O2098)</f>
        <v>643973.47</v>
      </c>
      <c r="G2098" s="4" t="s">
        <v>104</v>
      </c>
      <c r="H2098" s="4" t="s">
        <v>105</v>
      </c>
      <c r="I2098" s="4"/>
      <c r="J2098" s="4"/>
      <c r="K2098" s="4">
        <v>211</v>
      </c>
      <c r="L2098" s="4">
        <v>26</v>
      </c>
      <c r="M2098" s="4">
        <v>3</v>
      </c>
      <c r="N2098" s="4" t="s">
        <v>3</v>
      </c>
      <c r="O2098" s="4">
        <v>2</v>
      </c>
      <c r="P2098" s="4"/>
      <c r="Q2098" s="4"/>
      <c r="R2098" s="4"/>
      <c r="S2098" s="4"/>
      <c r="T2098" s="4"/>
      <c r="U2098" s="4"/>
      <c r="V2098" s="4"/>
      <c r="W2098" s="4">
        <v>643973.47</v>
      </c>
      <c r="X2098" s="4">
        <v>1</v>
      </c>
      <c r="Y2098" s="4">
        <v>643973.47</v>
      </c>
      <c r="Z2098" s="4"/>
      <c r="AA2098" s="4"/>
      <c r="AB2098" s="4"/>
    </row>
    <row r="2099" spans="1:28" x14ac:dyDescent="0.2">
      <c r="A2099" s="4">
        <v>50</v>
      </c>
      <c r="B2099" s="4">
        <v>0</v>
      </c>
      <c r="C2099" s="4">
        <v>0</v>
      </c>
      <c r="D2099" s="4">
        <v>1</v>
      </c>
      <c r="E2099" s="4">
        <v>224</v>
      </c>
      <c r="F2099" s="4">
        <f>ROUND(Source!AR2071,O2099)</f>
        <v>8089560.2300000004</v>
      </c>
      <c r="G2099" s="4" t="s">
        <v>106</v>
      </c>
      <c r="H2099" s="4" t="s">
        <v>107</v>
      </c>
      <c r="I2099" s="4"/>
      <c r="J2099" s="4"/>
      <c r="K2099" s="4">
        <v>224</v>
      </c>
      <c r="L2099" s="4">
        <v>27</v>
      </c>
      <c r="M2099" s="4">
        <v>3</v>
      </c>
      <c r="N2099" s="4" t="s">
        <v>3</v>
      </c>
      <c r="O2099" s="4">
        <v>2</v>
      </c>
      <c r="P2099" s="4"/>
      <c r="Q2099" s="4"/>
      <c r="R2099" s="4"/>
      <c r="S2099" s="4"/>
      <c r="T2099" s="4"/>
      <c r="U2099" s="4"/>
      <c r="V2099" s="4"/>
      <c r="W2099" s="4">
        <v>8089560.2300000004</v>
      </c>
      <c r="X2099" s="4">
        <v>1</v>
      </c>
      <c r="Y2099" s="4">
        <v>8089560.2300000004</v>
      </c>
      <c r="Z2099" s="4"/>
      <c r="AA2099" s="4"/>
      <c r="AB2099" s="4"/>
    </row>
    <row r="2100" spans="1:28" x14ac:dyDescent="0.2">
      <c r="A2100" s="4">
        <v>50</v>
      </c>
      <c r="B2100" s="4">
        <v>1</v>
      </c>
      <c r="C2100" s="4">
        <v>0</v>
      </c>
      <c r="D2100" s="4">
        <v>2</v>
      </c>
      <c r="E2100" s="4">
        <v>0</v>
      </c>
      <c r="F2100" s="4">
        <f>ROUND((F2088+F2089)*0.004,O2100)</f>
        <v>31917.8</v>
      </c>
      <c r="G2100" s="4" t="s">
        <v>19</v>
      </c>
      <c r="H2100" s="4" t="s">
        <v>182</v>
      </c>
      <c r="I2100" s="4"/>
      <c r="J2100" s="4"/>
      <c r="K2100" s="4">
        <v>212</v>
      </c>
      <c r="L2100" s="4">
        <v>28</v>
      </c>
      <c r="M2100" s="4">
        <v>0</v>
      </c>
      <c r="N2100" s="4" t="s">
        <v>3</v>
      </c>
      <c r="O2100" s="4">
        <v>2</v>
      </c>
      <c r="P2100" s="4"/>
      <c r="Q2100" s="4"/>
      <c r="R2100" s="4"/>
      <c r="S2100" s="4"/>
      <c r="T2100" s="4"/>
      <c r="U2100" s="4"/>
      <c r="V2100" s="4"/>
      <c r="W2100" s="4">
        <v>31917.8</v>
      </c>
      <c r="X2100" s="4">
        <v>1</v>
      </c>
      <c r="Y2100" s="4">
        <v>31917.8</v>
      </c>
      <c r="Z2100" s="4"/>
      <c r="AA2100" s="4"/>
      <c r="AB2100" s="4"/>
    </row>
    <row r="2101" spans="1:28" x14ac:dyDescent="0.2">
      <c r="A2101" s="4">
        <v>50</v>
      </c>
      <c r="B2101" s="4">
        <v>1</v>
      </c>
      <c r="C2101" s="4">
        <v>0</v>
      </c>
      <c r="D2101" s="4">
        <v>2</v>
      </c>
      <c r="E2101" s="4">
        <v>0</v>
      </c>
      <c r="F2101" s="4">
        <f>ROUND(F2099+F2100,O2101)</f>
        <v>8121478.0300000003</v>
      </c>
      <c r="G2101" s="4" t="s">
        <v>31</v>
      </c>
      <c r="H2101" s="4" t="s">
        <v>183</v>
      </c>
      <c r="I2101" s="4"/>
      <c r="J2101" s="4"/>
      <c r="K2101" s="4">
        <v>212</v>
      </c>
      <c r="L2101" s="4">
        <v>29</v>
      </c>
      <c r="M2101" s="4">
        <v>0</v>
      </c>
      <c r="N2101" s="4" t="s">
        <v>3</v>
      </c>
      <c r="O2101" s="4">
        <v>2</v>
      </c>
      <c r="P2101" s="4"/>
      <c r="Q2101" s="4"/>
      <c r="R2101" s="4"/>
      <c r="S2101" s="4"/>
      <c r="T2101" s="4"/>
      <c r="U2101" s="4"/>
      <c r="V2101" s="4"/>
      <c r="W2101" s="4">
        <v>8121478.0300000003</v>
      </c>
      <c r="X2101" s="4">
        <v>1</v>
      </c>
      <c r="Y2101" s="4">
        <v>8121478.0300000003</v>
      </c>
      <c r="Z2101" s="4"/>
      <c r="AA2101" s="4"/>
      <c r="AB2101" s="4"/>
    </row>
    <row r="2102" spans="1:28" x14ac:dyDescent="0.2">
      <c r="A2102" s="4">
        <v>50</v>
      </c>
      <c r="B2102" s="4">
        <v>1</v>
      </c>
      <c r="C2102" s="4">
        <v>0</v>
      </c>
      <c r="D2102" s="4">
        <v>2</v>
      </c>
      <c r="E2102" s="4">
        <v>0</v>
      </c>
      <c r="F2102" s="4">
        <f>ROUND(F2101*0.2,O2102)</f>
        <v>1624295.61</v>
      </c>
      <c r="G2102" s="4" t="s">
        <v>38</v>
      </c>
      <c r="H2102" s="4" t="s">
        <v>184</v>
      </c>
      <c r="I2102" s="4"/>
      <c r="J2102" s="4"/>
      <c r="K2102" s="4">
        <v>212</v>
      </c>
      <c r="L2102" s="4">
        <v>30</v>
      </c>
      <c r="M2102" s="4">
        <v>0</v>
      </c>
      <c r="N2102" s="4" t="s">
        <v>3</v>
      </c>
      <c r="O2102" s="4">
        <v>2</v>
      </c>
      <c r="P2102" s="4"/>
      <c r="Q2102" s="4"/>
      <c r="R2102" s="4"/>
      <c r="S2102" s="4"/>
      <c r="T2102" s="4"/>
      <c r="U2102" s="4"/>
      <c r="V2102" s="4"/>
      <c r="W2102" s="4">
        <v>1624295.61</v>
      </c>
      <c r="X2102" s="4">
        <v>1</v>
      </c>
      <c r="Y2102" s="4">
        <v>1624295.61</v>
      </c>
      <c r="Z2102" s="4"/>
      <c r="AA2102" s="4"/>
      <c r="AB2102" s="4"/>
    </row>
    <row r="2103" spans="1:28" x14ac:dyDescent="0.2">
      <c r="A2103" s="4">
        <v>50</v>
      </c>
      <c r="B2103" s="4">
        <v>1</v>
      </c>
      <c r="C2103" s="4">
        <v>0</v>
      </c>
      <c r="D2103" s="4">
        <v>2</v>
      </c>
      <c r="E2103" s="4">
        <v>0</v>
      </c>
      <c r="F2103" s="4">
        <f>ROUND(F2101+F2102,O2103)</f>
        <v>9745773.6400000006</v>
      </c>
      <c r="G2103" s="4" t="s">
        <v>45</v>
      </c>
      <c r="H2103" s="4" t="s">
        <v>185</v>
      </c>
      <c r="I2103" s="4"/>
      <c r="J2103" s="4"/>
      <c r="K2103" s="4">
        <v>212</v>
      </c>
      <c r="L2103" s="4">
        <v>31</v>
      </c>
      <c r="M2103" s="4">
        <v>0</v>
      </c>
      <c r="N2103" s="4" t="s">
        <v>3</v>
      </c>
      <c r="O2103" s="4">
        <v>2</v>
      </c>
      <c r="P2103" s="4"/>
      <c r="Q2103" s="4"/>
      <c r="R2103" s="4"/>
      <c r="S2103" s="4"/>
      <c r="T2103" s="4"/>
      <c r="U2103" s="4"/>
      <c r="V2103" s="4"/>
      <c r="W2103" s="4">
        <v>9745773.6400000006</v>
      </c>
      <c r="X2103" s="4">
        <v>1</v>
      </c>
      <c r="Y2103" s="4">
        <v>9745773.6400000006</v>
      </c>
      <c r="Z2103" s="4"/>
      <c r="AA2103" s="4"/>
      <c r="AB2103" s="4"/>
    </row>
    <row r="2104" spans="1:28" x14ac:dyDescent="0.2">
      <c r="A2104" s="4">
        <v>50</v>
      </c>
      <c r="B2104" s="4">
        <v>1</v>
      </c>
      <c r="C2104" s="4">
        <v>0</v>
      </c>
      <c r="D2104" s="4">
        <v>2</v>
      </c>
      <c r="E2104" s="4">
        <v>0</v>
      </c>
      <c r="F2104" s="4">
        <f>ROUND(F2103*0,O2104)</f>
        <v>0</v>
      </c>
      <c r="G2104" s="4" t="s">
        <v>52</v>
      </c>
      <c r="H2104" s="4" t="s">
        <v>186</v>
      </c>
      <c r="I2104" s="4"/>
      <c r="J2104" s="4"/>
      <c r="K2104" s="4">
        <v>212</v>
      </c>
      <c r="L2104" s="4">
        <v>32</v>
      </c>
      <c r="M2104" s="4">
        <v>0</v>
      </c>
      <c r="N2104" s="4" t="s">
        <v>3</v>
      </c>
      <c r="O2104" s="4">
        <v>2</v>
      </c>
      <c r="P2104" s="4"/>
      <c r="Q2104" s="4"/>
      <c r="R2104" s="4"/>
      <c r="S2104" s="4"/>
      <c r="T2104" s="4"/>
      <c r="U2104" s="4"/>
      <c r="V2104" s="4"/>
      <c r="W2104" s="4">
        <v>0</v>
      </c>
      <c r="X2104" s="4">
        <v>1</v>
      </c>
      <c r="Y2104" s="4">
        <v>0</v>
      </c>
      <c r="Z2104" s="4"/>
      <c r="AA2104" s="4"/>
      <c r="AB2104" s="4"/>
    </row>
    <row r="2105" spans="1:28" x14ac:dyDescent="0.2">
      <c r="A2105" s="4">
        <v>50</v>
      </c>
      <c r="B2105" s="4">
        <v>1</v>
      </c>
      <c r="C2105" s="4">
        <v>0</v>
      </c>
      <c r="D2105" s="4">
        <v>2</v>
      </c>
      <c r="E2105" s="4">
        <v>0</v>
      </c>
      <c r="F2105" s="4">
        <f>ROUND(F2103+F2104,O2105)</f>
        <v>9745773.6400000006</v>
      </c>
      <c r="G2105" s="4" t="s">
        <v>148</v>
      </c>
      <c r="H2105" s="4" t="s">
        <v>187</v>
      </c>
      <c r="I2105" s="4"/>
      <c r="J2105" s="4"/>
      <c r="K2105" s="4">
        <v>212</v>
      </c>
      <c r="L2105" s="4">
        <v>33</v>
      </c>
      <c r="M2105" s="4">
        <v>0</v>
      </c>
      <c r="N2105" s="4" t="s">
        <v>3</v>
      </c>
      <c r="O2105" s="4">
        <v>2</v>
      </c>
      <c r="P2105" s="4"/>
      <c r="Q2105" s="4"/>
      <c r="R2105" s="4"/>
      <c r="S2105" s="4"/>
      <c r="T2105" s="4"/>
      <c r="U2105" s="4"/>
      <c r="V2105" s="4"/>
      <c r="W2105" s="4">
        <v>9745773.6400000006</v>
      </c>
      <c r="X2105" s="4">
        <v>1</v>
      </c>
      <c r="Y2105" s="4">
        <v>9745773.6400000006</v>
      </c>
      <c r="Z2105" s="4"/>
      <c r="AA2105" s="4"/>
      <c r="AB2105" s="4"/>
    </row>
    <row r="2106" spans="1:28" x14ac:dyDescent="0.2">
      <c r="A2106" s="4">
        <v>50</v>
      </c>
      <c r="B2106" s="4">
        <v>1</v>
      </c>
      <c r="C2106" s="4">
        <v>0</v>
      </c>
      <c r="D2106" s="4">
        <v>2</v>
      </c>
      <c r="E2106" s="4">
        <v>0</v>
      </c>
      <c r="F2106" s="4">
        <f>ROUND(F2105/120*20,O2106)</f>
        <v>1624295.61</v>
      </c>
      <c r="G2106" s="4" t="s">
        <v>188</v>
      </c>
      <c r="H2106" s="4" t="s">
        <v>189</v>
      </c>
      <c r="I2106" s="4"/>
      <c r="J2106" s="4"/>
      <c r="K2106" s="4">
        <v>212</v>
      </c>
      <c r="L2106" s="4">
        <v>34</v>
      </c>
      <c r="M2106" s="4">
        <v>0</v>
      </c>
      <c r="N2106" s="4" t="s">
        <v>3</v>
      </c>
      <c r="O2106" s="4">
        <v>2</v>
      </c>
      <c r="P2106" s="4"/>
      <c r="Q2106" s="4"/>
      <c r="R2106" s="4"/>
      <c r="S2106" s="4"/>
      <c r="T2106" s="4"/>
      <c r="U2106" s="4"/>
      <c r="V2106" s="4"/>
      <c r="W2106" s="4">
        <v>1624295.61</v>
      </c>
      <c r="X2106" s="4">
        <v>1</v>
      </c>
      <c r="Y2106" s="4">
        <v>1624295.61</v>
      </c>
      <c r="Z2106" s="4"/>
      <c r="AA2106" s="4"/>
      <c r="AB2106" s="4"/>
    </row>
    <row r="2107" spans="1:28" x14ac:dyDescent="0.2">
      <c r="A2107" s="4">
        <v>50</v>
      </c>
      <c r="B2107" s="4">
        <v>1</v>
      </c>
      <c r="C2107" s="4">
        <v>0</v>
      </c>
      <c r="D2107" s="4">
        <v>2</v>
      </c>
      <c r="E2107" s="4">
        <v>0</v>
      </c>
      <c r="F2107" s="4">
        <f>0</f>
        <v>0</v>
      </c>
      <c r="G2107" s="4" t="s">
        <v>190</v>
      </c>
      <c r="H2107" s="4" t="s">
        <v>191</v>
      </c>
      <c r="I2107" s="4"/>
      <c r="J2107" s="4"/>
      <c r="K2107" s="4">
        <v>212</v>
      </c>
      <c r="L2107" s="4">
        <v>35</v>
      </c>
      <c r="M2107" s="4">
        <v>0</v>
      </c>
      <c r="N2107" s="4" t="s">
        <v>3</v>
      </c>
      <c r="O2107" s="4">
        <v>-1</v>
      </c>
      <c r="P2107" s="4"/>
      <c r="Q2107" s="4"/>
      <c r="R2107" s="4"/>
      <c r="S2107" s="4"/>
      <c r="T2107" s="4"/>
      <c r="U2107" s="4"/>
      <c r="V2107" s="4"/>
      <c r="W2107" s="4">
        <v>0</v>
      </c>
      <c r="X2107" s="4">
        <v>1</v>
      </c>
      <c r="Y2107" s="4">
        <v>0</v>
      </c>
      <c r="Z2107" s="4"/>
      <c r="AA2107" s="4"/>
      <c r="AB2107" s="4"/>
    </row>
    <row r="2108" spans="1:28" x14ac:dyDescent="0.2">
      <c r="A2108" s="4">
        <v>50</v>
      </c>
      <c r="B2108" s="4">
        <v>1</v>
      </c>
      <c r="C2108" s="4">
        <v>0</v>
      </c>
      <c r="D2108" s="4">
        <v>2</v>
      </c>
      <c r="E2108" s="4">
        <v>0</v>
      </c>
      <c r="F2108" s="4">
        <f>ROUND(F2105-F2107,O2108)</f>
        <v>9745773.6400000006</v>
      </c>
      <c r="G2108" s="4" t="s">
        <v>192</v>
      </c>
      <c r="H2108" s="4" t="s">
        <v>193</v>
      </c>
      <c r="I2108" s="4"/>
      <c r="J2108" s="4"/>
      <c r="K2108" s="4">
        <v>212</v>
      </c>
      <c r="L2108" s="4">
        <v>36</v>
      </c>
      <c r="M2108" s="4">
        <v>0</v>
      </c>
      <c r="N2108" s="4" t="s">
        <v>3</v>
      </c>
      <c r="O2108" s="4">
        <v>2</v>
      </c>
      <c r="P2108" s="4"/>
      <c r="Q2108" s="4"/>
      <c r="R2108" s="4"/>
      <c r="S2108" s="4"/>
      <c r="T2108" s="4"/>
      <c r="U2108" s="4"/>
      <c r="V2108" s="4"/>
      <c r="W2108" s="4">
        <v>9745773.6400000006</v>
      </c>
      <c r="X2108" s="4">
        <v>1</v>
      </c>
      <c r="Y2108" s="4">
        <v>9745773.6400000006</v>
      </c>
      <c r="Z2108" s="4"/>
      <c r="AA2108" s="4"/>
      <c r="AB2108" s="4"/>
    </row>
    <row r="2109" spans="1:28" x14ac:dyDescent="0.2">
      <c r="A2109" s="4">
        <v>50</v>
      </c>
      <c r="B2109" s="4">
        <v>1</v>
      </c>
      <c r="C2109" s="4">
        <v>0</v>
      </c>
      <c r="D2109" s="4">
        <v>2</v>
      </c>
      <c r="E2109" s="4">
        <v>0</v>
      </c>
      <c r="F2109" s="4">
        <f>ROUND(F2108/120*20,O2109)</f>
        <v>1624295.61</v>
      </c>
      <c r="G2109" s="4" t="s">
        <v>194</v>
      </c>
      <c r="H2109" s="4" t="s">
        <v>195</v>
      </c>
      <c r="I2109" s="4"/>
      <c r="J2109" s="4"/>
      <c r="K2109" s="4">
        <v>212</v>
      </c>
      <c r="L2109" s="4">
        <v>37</v>
      </c>
      <c r="M2109" s="4">
        <v>0</v>
      </c>
      <c r="N2109" s="4" t="s">
        <v>3</v>
      </c>
      <c r="O2109" s="4">
        <v>2</v>
      </c>
      <c r="P2109" s="4"/>
      <c r="Q2109" s="4"/>
      <c r="R2109" s="4"/>
      <c r="S2109" s="4"/>
      <c r="T2109" s="4"/>
      <c r="U2109" s="4"/>
      <c r="V2109" s="4"/>
      <c r="W2109" s="4">
        <v>1624295.61</v>
      </c>
      <c r="X2109" s="4">
        <v>1</v>
      </c>
      <c r="Y2109" s="4">
        <v>1624295.61</v>
      </c>
      <c r="Z2109" s="4"/>
      <c r="AA2109" s="4"/>
      <c r="AB2109" s="4"/>
    </row>
    <row r="2110" spans="1:28" x14ac:dyDescent="0.2">
      <c r="A2110" s="4">
        <v>50</v>
      </c>
      <c r="B2110" s="4">
        <v>1</v>
      </c>
      <c r="C2110" s="4">
        <v>0</v>
      </c>
      <c r="D2110" s="4">
        <v>2</v>
      </c>
      <c r="E2110" s="4">
        <v>0</v>
      </c>
      <c r="F2110" s="4">
        <f>ROUND(F2092,O2110)</f>
        <v>0</v>
      </c>
      <c r="G2110" s="4" t="s">
        <v>196</v>
      </c>
      <c r="H2110" s="4" t="s">
        <v>197</v>
      </c>
      <c r="I2110" s="4"/>
      <c r="J2110" s="4"/>
      <c r="K2110" s="4">
        <v>212</v>
      </c>
      <c r="L2110" s="4">
        <v>38</v>
      </c>
      <c r="M2110" s="4">
        <v>0</v>
      </c>
      <c r="N2110" s="4" t="s">
        <v>3</v>
      </c>
      <c r="O2110" s="4">
        <v>2</v>
      </c>
      <c r="P2110" s="4"/>
      <c r="Q2110" s="4"/>
      <c r="R2110" s="4"/>
      <c r="S2110" s="4"/>
      <c r="T2110" s="4"/>
      <c r="U2110" s="4"/>
      <c r="V2110" s="4"/>
      <c r="W2110" s="4">
        <v>0</v>
      </c>
      <c r="X2110" s="4">
        <v>1</v>
      </c>
      <c r="Y2110" s="4">
        <v>0</v>
      </c>
      <c r="Z2110" s="4"/>
      <c r="AA2110" s="4"/>
      <c r="AB2110" s="4"/>
    </row>
    <row r="2111" spans="1:28" x14ac:dyDescent="0.2">
      <c r="A2111" s="4">
        <v>50</v>
      </c>
      <c r="B2111" s="4">
        <v>1</v>
      </c>
      <c r="C2111" s="4">
        <v>0</v>
      </c>
      <c r="D2111" s="4">
        <v>2</v>
      </c>
      <c r="E2111" s="4">
        <v>0</v>
      </c>
      <c r="F2111" s="4">
        <f>ROUND(F2108-F2110,O2111)</f>
        <v>9745773.6400000006</v>
      </c>
      <c r="G2111" s="4" t="s">
        <v>198</v>
      </c>
      <c r="H2111" s="4" t="s">
        <v>199</v>
      </c>
      <c r="I2111" s="4"/>
      <c r="J2111" s="4"/>
      <c r="K2111" s="4">
        <v>212</v>
      </c>
      <c r="L2111" s="4">
        <v>39</v>
      </c>
      <c r="M2111" s="4">
        <v>0</v>
      </c>
      <c r="N2111" s="4" t="s">
        <v>3</v>
      </c>
      <c r="O2111" s="4">
        <v>2</v>
      </c>
      <c r="P2111" s="4"/>
      <c r="Q2111" s="4"/>
      <c r="R2111" s="4"/>
      <c r="S2111" s="4"/>
      <c r="T2111" s="4"/>
      <c r="U2111" s="4"/>
      <c r="V2111" s="4"/>
      <c r="W2111" s="4">
        <v>9745773.6400000006</v>
      </c>
      <c r="X2111" s="4">
        <v>1</v>
      </c>
      <c r="Y2111" s="4">
        <v>9745773.6400000006</v>
      </c>
      <c r="Z2111" s="4"/>
      <c r="AA2111" s="4"/>
      <c r="AB2111" s="4"/>
    </row>
    <row r="2114" spans="1:40" x14ac:dyDescent="0.2">
      <c r="A2114">
        <v>-1</v>
      </c>
    </row>
    <row r="2116" spans="1:40" x14ac:dyDescent="0.2">
      <c r="A2116" s="3">
        <v>75</v>
      </c>
      <c r="B2116" s="3" t="s">
        <v>200</v>
      </c>
      <c r="C2116" s="3">
        <v>2022</v>
      </c>
      <c r="D2116" s="3">
        <v>0</v>
      </c>
      <c r="E2116" s="3">
        <v>4</v>
      </c>
      <c r="F2116" s="3"/>
      <c r="G2116" s="3">
        <v>0</v>
      </c>
      <c r="H2116" s="3">
        <v>2</v>
      </c>
      <c r="I2116" s="3">
        <v>1</v>
      </c>
      <c r="J2116" s="3">
        <v>1</v>
      </c>
      <c r="K2116" s="3">
        <v>95</v>
      </c>
      <c r="L2116" s="3">
        <v>65</v>
      </c>
      <c r="M2116" s="3">
        <v>0</v>
      </c>
      <c r="N2116" s="3">
        <v>55282325</v>
      </c>
      <c r="O2116" s="3">
        <v>1</v>
      </c>
    </row>
    <row r="2117" spans="1:40" x14ac:dyDescent="0.2">
      <c r="A2117" s="5">
        <v>1</v>
      </c>
      <c r="B2117" s="5" t="s">
        <v>201</v>
      </c>
      <c r="C2117" s="5" t="s">
        <v>202</v>
      </c>
      <c r="D2117" s="5">
        <v>2022</v>
      </c>
      <c r="E2117" s="5">
        <v>4</v>
      </c>
      <c r="F2117" s="5">
        <v>1</v>
      </c>
      <c r="G2117" s="5">
        <v>1</v>
      </c>
      <c r="H2117" s="5">
        <v>0</v>
      </c>
      <c r="I2117" s="5">
        <v>2</v>
      </c>
      <c r="J2117" s="5">
        <v>1</v>
      </c>
      <c r="K2117" s="5">
        <v>1</v>
      </c>
      <c r="L2117" s="5">
        <v>1</v>
      </c>
      <c r="M2117" s="5">
        <v>1</v>
      </c>
      <c r="N2117" s="5">
        <v>1</v>
      </c>
      <c r="O2117" s="5">
        <v>1</v>
      </c>
      <c r="P2117" s="5">
        <v>1</v>
      </c>
      <c r="Q2117" s="5">
        <v>1</v>
      </c>
      <c r="R2117" s="5" t="s">
        <v>3</v>
      </c>
      <c r="S2117" s="5" t="s">
        <v>3</v>
      </c>
      <c r="T2117" s="5" t="s">
        <v>3</v>
      </c>
      <c r="U2117" s="5" t="s">
        <v>3</v>
      </c>
      <c r="V2117" s="5" t="s">
        <v>3</v>
      </c>
      <c r="W2117" s="5" t="s">
        <v>3</v>
      </c>
      <c r="X2117" s="5" t="s">
        <v>3</v>
      </c>
      <c r="Y2117" s="5" t="s">
        <v>3</v>
      </c>
      <c r="Z2117" s="5" t="s">
        <v>3</v>
      </c>
      <c r="AA2117" s="5" t="s">
        <v>203</v>
      </c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>
        <v>55282326</v>
      </c>
    </row>
    <row r="2121" spans="1:40" x14ac:dyDescent="0.2">
      <c r="A2121">
        <v>65</v>
      </c>
      <c r="C2121">
        <v>1</v>
      </c>
      <c r="D2121">
        <v>0</v>
      </c>
      <c r="E2121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64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204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58610</v>
      </c>
      <c r="M1">
        <v>10</v>
      </c>
      <c r="N1">
        <v>11</v>
      </c>
      <c r="O1">
        <v>4</v>
      </c>
      <c r="P1">
        <v>1</v>
      </c>
      <c r="Q1">
        <v>4</v>
      </c>
    </row>
    <row r="12" spans="1:133" x14ac:dyDescent="0.2">
      <c r="A12" s="1">
        <v>1</v>
      </c>
      <c r="B12" s="1">
        <v>63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160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1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64</v>
      </c>
      <c r="CL12" s="1"/>
      <c r="CM12" s="1"/>
      <c r="CN12" s="1"/>
      <c r="CO12" s="1"/>
      <c r="CP12" s="1"/>
      <c r="CQ12" s="1" t="s">
        <v>12</v>
      </c>
      <c r="CR12" s="1" t="s">
        <v>13</v>
      </c>
      <c r="CS12" s="1">
        <v>41660</v>
      </c>
      <c r="CT12" s="1">
        <v>1</v>
      </c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55282325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1</v>
      </c>
      <c r="C16" s="6" t="s">
        <v>14</v>
      </c>
      <c r="D16" s="6" t="s">
        <v>14</v>
      </c>
      <c r="E16" s="7">
        <f>(Source!F2058)/1000</f>
        <v>7979.4505999999992</v>
      </c>
      <c r="F16" s="7">
        <f>(Source!F2059)/1000</f>
        <v>0</v>
      </c>
      <c r="G16" s="7">
        <f>(Source!F2050)/1000</f>
        <v>0</v>
      </c>
      <c r="H16" s="7">
        <f>(Source!F2060)/1000+(Source!F2061)/1000</f>
        <v>110.10963000000001</v>
      </c>
      <c r="I16" s="7">
        <f>E16+F16+G16+H16</f>
        <v>8089.5602299999991</v>
      </c>
      <c r="J16" s="7">
        <f>(Source!F2056)/1000</f>
        <v>1570.6671100000001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5929360.9000000004</v>
      </c>
      <c r="AU16" s="7">
        <v>4016871.23</v>
      </c>
      <c r="AV16" s="7">
        <v>0</v>
      </c>
      <c r="AW16" s="7">
        <v>0</v>
      </c>
      <c r="AX16" s="7">
        <v>0</v>
      </c>
      <c r="AY16" s="7">
        <v>341822.56</v>
      </c>
      <c r="AZ16" s="7">
        <v>132736.26</v>
      </c>
      <c r="BA16" s="7">
        <v>1570667.11</v>
      </c>
      <c r="BB16" s="7">
        <v>7979450.5999999996</v>
      </c>
      <c r="BC16" s="7">
        <v>0</v>
      </c>
      <c r="BD16" s="7">
        <v>110109.63</v>
      </c>
      <c r="BE16" s="7">
        <v>0</v>
      </c>
      <c r="BF16" s="7">
        <v>4807.6914440000019</v>
      </c>
      <c r="BG16" s="7">
        <v>0</v>
      </c>
      <c r="BH16" s="7">
        <v>0</v>
      </c>
      <c r="BI16" s="7">
        <v>1303847.8799999999</v>
      </c>
      <c r="BJ16" s="7">
        <v>643973.47</v>
      </c>
      <c r="BK16" s="7">
        <v>8089560.2300000004</v>
      </c>
    </row>
    <row r="18" spans="1:19" x14ac:dyDescent="0.2">
      <c r="A18">
        <v>51</v>
      </c>
      <c r="E18" s="8">
        <f>SUMIF(A16:A17,3,E16:E17)</f>
        <v>7979.4505999999992</v>
      </c>
      <c r="F18" s="8">
        <f>SUMIF(A16:A17,3,F16:F17)</f>
        <v>0</v>
      </c>
      <c r="G18" s="8">
        <f>SUMIF(A16:A17,3,G16:G17)</f>
        <v>0</v>
      </c>
      <c r="H18" s="8">
        <f>SUMIF(A16:A17,3,H16:H17)</f>
        <v>110.10963000000001</v>
      </c>
      <c r="I18" s="8">
        <f>SUMIF(A16:A17,3,I16:I17)</f>
        <v>8089.5602299999991</v>
      </c>
      <c r="J18" s="8">
        <f>SUMIF(A16:A17,3,J16:J17)</f>
        <v>1570.6671100000001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5929360.9000000004</v>
      </c>
      <c r="G20" s="4" t="s">
        <v>54</v>
      </c>
      <c r="H20" s="4" t="s">
        <v>55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4016871.23</v>
      </c>
      <c r="G21" s="4" t="s">
        <v>56</v>
      </c>
      <c r="H21" s="4" t="s">
        <v>57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58</v>
      </c>
      <c r="H22" s="4" t="s">
        <v>59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4016871.23</v>
      </c>
      <c r="G23" s="4" t="s">
        <v>60</v>
      </c>
      <c r="H23" s="4" t="s">
        <v>61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4016871.23</v>
      </c>
      <c r="G24" s="4" t="s">
        <v>62</v>
      </c>
      <c r="H24" s="4" t="s">
        <v>63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64</v>
      </c>
      <c r="H25" s="4" t="s">
        <v>65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4016871.23</v>
      </c>
      <c r="G26" s="4" t="s">
        <v>66</v>
      </c>
      <c r="H26" s="4" t="s">
        <v>67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68</v>
      </c>
      <c r="H27" s="4" t="s">
        <v>69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70</v>
      </c>
      <c r="H28" s="4" t="s">
        <v>71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72</v>
      </c>
      <c r="H29" s="4" t="s">
        <v>73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341822.56</v>
      </c>
      <c r="G30" s="4" t="s">
        <v>74</v>
      </c>
      <c r="H30" s="4" t="s">
        <v>75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76</v>
      </c>
      <c r="H31" s="4" t="s">
        <v>77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132736.26</v>
      </c>
      <c r="G32" s="4" t="s">
        <v>78</v>
      </c>
      <c r="H32" s="4" t="s">
        <v>79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1570667.11</v>
      </c>
      <c r="G33" s="4" t="s">
        <v>80</v>
      </c>
      <c r="H33" s="4" t="s">
        <v>81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82</v>
      </c>
      <c r="H34" s="4" t="s">
        <v>83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7979450.5999999996</v>
      </c>
      <c r="G35" s="4" t="s">
        <v>84</v>
      </c>
      <c r="H35" s="4" t="s">
        <v>85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86</v>
      </c>
      <c r="H36" s="4" t="s">
        <v>87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110109.63</v>
      </c>
      <c r="G37" s="4" t="s">
        <v>88</v>
      </c>
      <c r="H37" s="4" t="s">
        <v>89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90</v>
      </c>
      <c r="H38" s="4" t="s">
        <v>91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92</v>
      </c>
      <c r="H39" s="4" t="s">
        <v>93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4807.6914440000019</v>
      </c>
      <c r="G40" s="4" t="s">
        <v>94</v>
      </c>
      <c r="H40" s="4" t="s">
        <v>95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0</v>
      </c>
      <c r="G41" s="4" t="s">
        <v>96</v>
      </c>
      <c r="H41" s="4" t="s">
        <v>97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98</v>
      </c>
      <c r="H42" s="4" t="s">
        <v>99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100</v>
      </c>
      <c r="H43" s="4" t="s">
        <v>101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1303847.8799999999</v>
      </c>
      <c r="G44" s="4" t="s">
        <v>102</v>
      </c>
      <c r="H44" s="4" t="s">
        <v>103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643973.47</v>
      </c>
      <c r="G45" s="4" t="s">
        <v>104</v>
      </c>
      <c r="H45" s="4" t="s">
        <v>105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8089560.2300000004</v>
      </c>
      <c r="G46" s="4" t="s">
        <v>106</v>
      </c>
      <c r="H46" s="4" t="s">
        <v>107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 x14ac:dyDescent="0.2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31917.8</v>
      </c>
      <c r="G47" s="4" t="s">
        <v>19</v>
      </c>
      <c r="H47" s="4" t="s">
        <v>182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2</v>
      </c>
      <c r="P47" s="4"/>
    </row>
    <row r="48" spans="1:16" x14ac:dyDescent="0.2">
      <c r="A48" s="4">
        <v>50</v>
      </c>
      <c r="B48" s="4">
        <v>1</v>
      </c>
      <c r="C48" s="4">
        <v>0</v>
      </c>
      <c r="D48" s="4">
        <v>2</v>
      </c>
      <c r="E48" s="4">
        <v>0</v>
      </c>
      <c r="F48" s="4">
        <v>8121478.0300000003</v>
      </c>
      <c r="G48" s="4" t="s">
        <v>31</v>
      </c>
      <c r="H48" s="4" t="s">
        <v>183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2</v>
      </c>
      <c r="P48" s="4"/>
    </row>
    <row r="49" spans="1:40" x14ac:dyDescent="0.2">
      <c r="A49" s="4">
        <v>50</v>
      </c>
      <c r="B49" s="4">
        <v>1</v>
      </c>
      <c r="C49" s="4">
        <v>0</v>
      </c>
      <c r="D49" s="4">
        <v>2</v>
      </c>
      <c r="E49" s="4">
        <v>0</v>
      </c>
      <c r="F49" s="4">
        <v>1624295.61</v>
      </c>
      <c r="G49" s="4" t="s">
        <v>38</v>
      </c>
      <c r="H49" s="4" t="s">
        <v>184</v>
      </c>
      <c r="I49" s="4"/>
      <c r="J49" s="4"/>
      <c r="K49" s="4">
        <v>212</v>
      </c>
      <c r="L49" s="4">
        <v>30</v>
      </c>
      <c r="M49" s="4">
        <v>0</v>
      </c>
      <c r="N49" s="4" t="s">
        <v>3</v>
      </c>
      <c r="O49" s="4">
        <v>2</v>
      </c>
      <c r="P49" s="4"/>
    </row>
    <row r="50" spans="1:40" x14ac:dyDescent="0.2">
      <c r="A50" s="4">
        <v>50</v>
      </c>
      <c r="B50" s="4">
        <v>1</v>
      </c>
      <c r="C50" s="4">
        <v>0</v>
      </c>
      <c r="D50" s="4">
        <v>2</v>
      </c>
      <c r="E50" s="4">
        <v>0</v>
      </c>
      <c r="F50" s="4">
        <v>9745773.6400000006</v>
      </c>
      <c r="G50" s="4" t="s">
        <v>45</v>
      </c>
      <c r="H50" s="4" t="s">
        <v>185</v>
      </c>
      <c r="I50" s="4"/>
      <c r="J50" s="4"/>
      <c r="K50" s="4">
        <v>212</v>
      </c>
      <c r="L50" s="4">
        <v>31</v>
      </c>
      <c r="M50" s="4">
        <v>0</v>
      </c>
      <c r="N50" s="4" t="s">
        <v>3</v>
      </c>
      <c r="O50" s="4">
        <v>2</v>
      </c>
      <c r="P50" s="4"/>
    </row>
    <row r="51" spans="1:40" x14ac:dyDescent="0.2">
      <c r="A51" s="4">
        <v>50</v>
      </c>
      <c r="B51" s="4">
        <v>1</v>
      </c>
      <c r="C51" s="4">
        <v>0</v>
      </c>
      <c r="D51" s="4">
        <v>2</v>
      </c>
      <c r="E51" s="4">
        <v>0</v>
      </c>
      <c r="F51" s="4">
        <v>0</v>
      </c>
      <c r="G51" s="4" t="s">
        <v>52</v>
      </c>
      <c r="H51" s="4" t="s">
        <v>186</v>
      </c>
      <c r="I51" s="4"/>
      <c r="J51" s="4"/>
      <c r="K51" s="4">
        <v>212</v>
      </c>
      <c r="L51" s="4">
        <v>32</v>
      </c>
      <c r="M51" s="4">
        <v>0</v>
      </c>
      <c r="N51" s="4" t="s">
        <v>3</v>
      </c>
      <c r="O51" s="4">
        <v>2</v>
      </c>
      <c r="P51" s="4"/>
    </row>
    <row r="52" spans="1:40" x14ac:dyDescent="0.2">
      <c r="A52" s="4">
        <v>50</v>
      </c>
      <c r="B52" s="4">
        <v>1</v>
      </c>
      <c r="C52" s="4">
        <v>0</v>
      </c>
      <c r="D52" s="4">
        <v>2</v>
      </c>
      <c r="E52" s="4">
        <v>0</v>
      </c>
      <c r="F52" s="4">
        <v>9745773.6400000006</v>
      </c>
      <c r="G52" s="4" t="s">
        <v>148</v>
      </c>
      <c r="H52" s="4" t="s">
        <v>187</v>
      </c>
      <c r="I52" s="4"/>
      <c r="J52" s="4"/>
      <c r="K52" s="4">
        <v>212</v>
      </c>
      <c r="L52" s="4">
        <v>33</v>
      </c>
      <c r="M52" s="4">
        <v>0</v>
      </c>
      <c r="N52" s="4" t="s">
        <v>3</v>
      </c>
      <c r="O52" s="4">
        <v>2</v>
      </c>
      <c r="P52" s="4"/>
    </row>
    <row r="53" spans="1:40" x14ac:dyDescent="0.2">
      <c r="A53" s="4">
        <v>50</v>
      </c>
      <c r="B53" s="4">
        <v>1</v>
      </c>
      <c r="C53" s="4">
        <v>0</v>
      </c>
      <c r="D53" s="4">
        <v>2</v>
      </c>
      <c r="E53" s="4">
        <v>0</v>
      </c>
      <c r="F53" s="4">
        <v>1624295.61</v>
      </c>
      <c r="G53" s="4" t="s">
        <v>188</v>
      </c>
      <c r="H53" s="4" t="s">
        <v>189</v>
      </c>
      <c r="I53" s="4"/>
      <c r="J53" s="4"/>
      <c r="K53" s="4">
        <v>212</v>
      </c>
      <c r="L53" s="4">
        <v>34</v>
      </c>
      <c r="M53" s="4">
        <v>0</v>
      </c>
      <c r="N53" s="4" t="s">
        <v>3</v>
      </c>
      <c r="O53" s="4">
        <v>2</v>
      </c>
      <c r="P53" s="4"/>
    </row>
    <row r="54" spans="1:40" x14ac:dyDescent="0.2">
      <c r="A54" s="4">
        <v>50</v>
      </c>
      <c r="B54" s="4">
        <v>1</v>
      </c>
      <c r="C54" s="4">
        <v>0</v>
      </c>
      <c r="D54" s="4">
        <v>2</v>
      </c>
      <c r="E54" s="4">
        <v>0</v>
      </c>
      <c r="F54" s="4">
        <v>0</v>
      </c>
      <c r="G54" s="4" t="s">
        <v>190</v>
      </c>
      <c r="H54" s="4" t="s">
        <v>191</v>
      </c>
      <c r="I54" s="4"/>
      <c r="J54" s="4"/>
      <c r="K54" s="4">
        <v>212</v>
      </c>
      <c r="L54" s="4">
        <v>35</v>
      </c>
      <c r="M54" s="4">
        <v>0</v>
      </c>
      <c r="N54" s="4" t="s">
        <v>3</v>
      </c>
      <c r="O54" s="4">
        <v>-1</v>
      </c>
      <c r="P54" s="4"/>
    </row>
    <row r="55" spans="1:40" x14ac:dyDescent="0.2">
      <c r="A55" s="4">
        <v>50</v>
      </c>
      <c r="B55" s="4">
        <v>1</v>
      </c>
      <c r="C55" s="4">
        <v>0</v>
      </c>
      <c r="D55" s="4">
        <v>2</v>
      </c>
      <c r="E55" s="4">
        <v>0</v>
      </c>
      <c r="F55" s="4">
        <v>9745773.6400000006</v>
      </c>
      <c r="G55" s="4" t="s">
        <v>192</v>
      </c>
      <c r="H55" s="4" t="s">
        <v>193</v>
      </c>
      <c r="I55" s="4"/>
      <c r="J55" s="4"/>
      <c r="K55" s="4">
        <v>212</v>
      </c>
      <c r="L55" s="4">
        <v>36</v>
      </c>
      <c r="M55" s="4">
        <v>0</v>
      </c>
      <c r="N55" s="4" t="s">
        <v>3</v>
      </c>
      <c r="O55" s="4">
        <v>2</v>
      </c>
      <c r="P55" s="4"/>
    </row>
    <row r="56" spans="1:40" x14ac:dyDescent="0.2">
      <c r="A56" s="4">
        <v>50</v>
      </c>
      <c r="B56" s="4">
        <v>1</v>
      </c>
      <c r="C56" s="4">
        <v>0</v>
      </c>
      <c r="D56" s="4">
        <v>2</v>
      </c>
      <c r="E56" s="4">
        <v>0</v>
      </c>
      <c r="F56" s="4">
        <v>1624295.61</v>
      </c>
      <c r="G56" s="4" t="s">
        <v>194</v>
      </c>
      <c r="H56" s="4" t="s">
        <v>195</v>
      </c>
      <c r="I56" s="4"/>
      <c r="J56" s="4"/>
      <c r="K56" s="4">
        <v>212</v>
      </c>
      <c r="L56" s="4">
        <v>37</v>
      </c>
      <c r="M56" s="4">
        <v>0</v>
      </c>
      <c r="N56" s="4" t="s">
        <v>3</v>
      </c>
      <c r="O56" s="4">
        <v>2</v>
      </c>
      <c r="P56" s="4"/>
    </row>
    <row r="57" spans="1:40" x14ac:dyDescent="0.2">
      <c r="A57" s="4">
        <v>50</v>
      </c>
      <c r="B57" s="4">
        <v>1</v>
      </c>
      <c r="C57" s="4">
        <v>0</v>
      </c>
      <c r="D57" s="4">
        <v>2</v>
      </c>
      <c r="E57" s="4">
        <v>0</v>
      </c>
      <c r="F57" s="4">
        <v>0</v>
      </c>
      <c r="G57" s="4" t="s">
        <v>196</v>
      </c>
      <c r="H57" s="4" t="s">
        <v>197</v>
      </c>
      <c r="I57" s="4"/>
      <c r="J57" s="4"/>
      <c r="K57" s="4">
        <v>212</v>
      </c>
      <c r="L57" s="4">
        <v>38</v>
      </c>
      <c r="M57" s="4">
        <v>0</v>
      </c>
      <c r="N57" s="4" t="s">
        <v>3</v>
      </c>
      <c r="O57" s="4">
        <v>2</v>
      </c>
      <c r="P57" s="4"/>
    </row>
    <row r="58" spans="1:40" x14ac:dyDescent="0.2">
      <c r="A58" s="4">
        <v>50</v>
      </c>
      <c r="B58" s="4">
        <v>1</v>
      </c>
      <c r="C58" s="4">
        <v>0</v>
      </c>
      <c r="D58" s="4">
        <v>2</v>
      </c>
      <c r="E58" s="4">
        <v>0</v>
      </c>
      <c r="F58" s="4">
        <v>9745773.6400000006</v>
      </c>
      <c r="G58" s="4" t="s">
        <v>198</v>
      </c>
      <c r="H58" s="4" t="s">
        <v>199</v>
      </c>
      <c r="I58" s="4"/>
      <c r="J58" s="4"/>
      <c r="K58" s="4">
        <v>212</v>
      </c>
      <c r="L58" s="4">
        <v>39</v>
      </c>
      <c r="M58" s="4">
        <v>0</v>
      </c>
      <c r="N58" s="4" t="s">
        <v>3</v>
      </c>
      <c r="O58" s="4">
        <v>2</v>
      </c>
      <c r="P58" s="4"/>
    </row>
    <row r="60" spans="1:40" x14ac:dyDescent="0.2">
      <c r="A60">
        <v>-1</v>
      </c>
    </row>
    <row r="63" spans="1:40" x14ac:dyDescent="0.2">
      <c r="A63" s="3">
        <v>75</v>
      </c>
      <c r="B63" s="3" t="s">
        <v>200</v>
      </c>
      <c r="C63" s="3">
        <v>2022</v>
      </c>
      <c r="D63" s="3">
        <v>0</v>
      </c>
      <c r="E63" s="3">
        <v>4</v>
      </c>
      <c r="F63" s="3"/>
      <c r="G63" s="3">
        <v>0</v>
      </c>
      <c r="H63" s="3">
        <v>2</v>
      </c>
      <c r="I63" s="3">
        <v>1</v>
      </c>
      <c r="J63" s="3">
        <v>1</v>
      </c>
      <c r="K63" s="3">
        <v>95</v>
      </c>
      <c r="L63" s="3">
        <v>65</v>
      </c>
      <c r="M63" s="3">
        <v>0</v>
      </c>
      <c r="N63" s="3">
        <v>55282325</v>
      </c>
      <c r="O63" s="3">
        <v>1</v>
      </c>
    </row>
    <row r="64" spans="1:40" x14ac:dyDescent="0.2">
      <c r="A64" s="5">
        <v>1</v>
      </c>
      <c r="B64" s="5" t="s">
        <v>201</v>
      </c>
      <c r="C64" s="5" t="s">
        <v>202</v>
      </c>
      <c r="D64" s="5">
        <v>2022</v>
      </c>
      <c r="E64" s="5">
        <v>4</v>
      </c>
      <c r="F64" s="5">
        <v>1</v>
      </c>
      <c r="G64" s="5">
        <v>1</v>
      </c>
      <c r="H64" s="5">
        <v>0</v>
      </c>
      <c r="I64" s="5">
        <v>2</v>
      </c>
      <c r="J64" s="5">
        <v>1</v>
      </c>
      <c r="K64" s="5">
        <v>1</v>
      </c>
      <c r="L64" s="5">
        <v>1</v>
      </c>
      <c r="M64" s="5">
        <v>1</v>
      </c>
      <c r="N64" s="5">
        <v>1</v>
      </c>
      <c r="O64" s="5">
        <v>1</v>
      </c>
      <c r="P64" s="5">
        <v>1</v>
      </c>
      <c r="Q64" s="5">
        <v>1</v>
      </c>
      <c r="R64" s="5" t="s">
        <v>3</v>
      </c>
      <c r="S64" s="5" t="s">
        <v>3</v>
      </c>
      <c r="T64" s="5" t="s">
        <v>3</v>
      </c>
      <c r="U64" s="5" t="s">
        <v>3</v>
      </c>
      <c r="V64" s="5" t="s">
        <v>3</v>
      </c>
      <c r="W64" s="5" t="s">
        <v>3</v>
      </c>
      <c r="X64" s="5" t="s">
        <v>3</v>
      </c>
      <c r="Y64" s="5" t="s">
        <v>3</v>
      </c>
      <c r="Z64" s="5" t="s">
        <v>3</v>
      </c>
      <c r="AA64" s="5" t="s">
        <v>203</v>
      </c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>
        <v>55282326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921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7" x14ac:dyDescent="0.2">
      <c r="A1">
        <f>ROW(Source!A32)</f>
        <v>32</v>
      </c>
      <c r="B1">
        <v>55282325</v>
      </c>
      <c r="C1">
        <v>55282620</v>
      </c>
      <c r="D1">
        <v>31751893</v>
      </c>
      <c r="E1">
        <v>13</v>
      </c>
      <c r="F1">
        <v>1</v>
      </c>
      <c r="G1">
        <v>13</v>
      </c>
      <c r="H1">
        <v>1</v>
      </c>
      <c r="I1" t="s">
        <v>205</v>
      </c>
      <c r="J1" t="s">
        <v>3</v>
      </c>
      <c r="K1" t="s">
        <v>206</v>
      </c>
      <c r="L1">
        <v>1191</v>
      </c>
      <c r="N1">
        <v>1013</v>
      </c>
      <c r="O1" t="s">
        <v>207</v>
      </c>
      <c r="P1" t="s">
        <v>207</v>
      </c>
      <c r="Q1">
        <v>1</v>
      </c>
      <c r="W1">
        <v>0</v>
      </c>
      <c r="X1">
        <v>476480486</v>
      </c>
      <c r="Y1">
        <v>57.5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57.5</v>
      </c>
      <c r="AU1" t="s">
        <v>3</v>
      </c>
      <c r="AV1">
        <v>1</v>
      </c>
      <c r="AW1">
        <v>2</v>
      </c>
      <c r="AX1">
        <v>55282621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0.67849999999999999</v>
      </c>
      <c r="CY1">
        <f>AD1</f>
        <v>0</v>
      </c>
      <c r="CZ1">
        <f>AH1</f>
        <v>0</v>
      </c>
      <c r="DA1">
        <f>AL1</f>
        <v>1</v>
      </c>
      <c r="DB1">
        <f t="shared" ref="DB1:DB33" si="0">ROUND(ROUND(AT1*CZ1,2),6)</f>
        <v>0</v>
      </c>
      <c r="DC1">
        <f t="shared" ref="DC1:DC33" si="1">ROUND(ROUND(AT1*AG1,2),6)</f>
        <v>0</v>
      </c>
    </row>
    <row r="2" spans="1:107" x14ac:dyDescent="0.2">
      <c r="A2">
        <f>ROW(Source!A32)</f>
        <v>32</v>
      </c>
      <c r="B2">
        <v>55282325</v>
      </c>
      <c r="C2">
        <v>55282620</v>
      </c>
      <c r="D2">
        <v>31806986</v>
      </c>
      <c r="E2">
        <v>13</v>
      </c>
      <c r="F2">
        <v>1</v>
      </c>
      <c r="G2">
        <v>13</v>
      </c>
      <c r="H2">
        <v>3</v>
      </c>
      <c r="I2" t="s">
        <v>28</v>
      </c>
      <c r="J2" t="s">
        <v>3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W2">
        <v>1</v>
      </c>
      <c r="X2">
        <v>1489638031</v>
      </c>
      <c r="Y2">
        <v>-4.5999999999999996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-4.5999999999999996</v>
      </c>
      <c r="AU2" t="s">
        <v>3</v>
      </c>
      <c r="AV2">
        <v>0</v>
      </c>
      <c r="AW2">
        <v>2</v>
      </c>
      <c r="AX2">
        <v>55282622</v>
      </c>
      <c r="AY2">
        <v>1</v>
      </c>
      <c r="AZ2">
        <v>6144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-5.4279999999999995E-2</v>
      </c>
      <c r="CY2">
        <f>AA2</f>
        <v>0</v>
      </c>
      <c r="CZ2">
        <f>AE2</f>
        <v>0</v>
      </c>
      <c r="DA2">
        <f>AI2</f>
        <v>1</v>
      </c>
      <c r="DB2">
        <f t="shared" si="0"/>
        <v>0</v>
      </c>
      <c r="DC2">
        <f t="shared" si="1"/>
        <v>0</v>
      </c>
    </row>
    <row r="3" spans="1:107" x14ac:dyDescent="0.2">
      <c r="A3">
        <f>ROW(Source!A34)</f>
        <v>34</v>
      </c>
      <c r="B3">
        <v>55282325</v>
      </c>
      <c r="C3">
        <v>55282629</v>
      </c>
      <c r="D3">
        <v>31751893</v>
      </c>
      <c r="E3">
        <v>13</v>
      </c>
      <c r="F3">
        <v>1</v>
      </c>
      <c r="G3">
        <v>13</v>
      </c>
      <c r="H3">
        <v>1</v>
      </c>
      <c r="I3" t="s">
        <v>205</v>
      </c>
      <c r="J3" t="s">
        <v>3</v>
      </c>
      <c r="K3" t="s">
        <v>206</v>
      </c>
      <c r="L3">
        <v>1191</v>
      </c>
      <c r="N3">
        <v>1013</v>
      </c>
      <c r="O3" t="s">
        <v>207</v>
      </c>
      <c r="P3" t="s">
        <v>207</v>
      </c>
      <c r="Q3">
        <v>1</v>
      </c>
      <c r="W3">
        <v>0</v>
      </c>
      <c r="X3">
        <v>476480486</v>
      </c>
      <c r="Y3">
        <v>0.6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0.6</v>
      </c>
      <c r="AU3" t="s">
        <v>3</v>
      </c>
      <c r="AV3">
        <v>1</v>
      </c>
      <c r="AW3">
        <v>2</v>
      </c>
      <c r="AX3">
        <v>55282630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1.2299999999999998</v>
      </c>
      <c r="CY3">
        <f>AD3</f>
        <v>0</v>
      </c>
      <c r="CZ3">
        <f>AH3</f>
        <v>0</v>
      </c>
      <c r="DA3">
        <f>AL3</f>
        <v>1</v>
      </c>
      <c r="DB3">
        <f t="shared" si="0"/>
        <v>0</v>
      </c>
      <c r="DC3">
        <f t="shared" si="1"/>
        <v>0</v>
      </c>
    </row>
    <row r="4" spans="1:107" x14ac:dyDescent="0.2">
      <c r="A4">
        <f>ROW(Source!A35)</f>
        <v>35</v>
      </c>
      <c r="B4">
        <v>55282325</v>
      </c>
      <c r="C4">
        <v>55282631</v>
      </c>
      <c r="D4">
        <v>31751893</v>
      </c>
      <c r="E4">
        <v>13</v>
      </c>
      <c r="F4">
        <v>1</v>
      </c>
      <c r="G4">
        <v>13</v>
      </c>
      <c r="H4">
        <v>1</v>
      </c>
      <c r="I4" t="s">
        <v>205</v>
      </c>
      <c r="J4" t="s">
        <v>3</v>
      </c>
      <c r="K4" t="s">
        <v>206</v>
      </c>
      <c r="L4">
        <v>1191</v>
      </c>
      <c r="N4">
        <v>1013</v>
      </c>
      <c r="O4" t="s">
        <v>207</v>
      </c>
      <c r="P4" t="s">
        <v>207</v>
      </c>
      <c r="Q4">
        <v>1</v>
      </c>
      <c r="W4">
        <v>0</v>
      </c>
      <c r="X4">
        <v>476480486</v>
      </c>
      <c r="Y4">
        <v>17.41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17.41</v>
      </c>
      <c r="AU4" t="s">
        <v>3</v>
      </c>
      <c r="AV4">
        <v>1</v>
      </c>
      <c r="AW4">
        <v>2</v>
      </c>
      <c r="AX4">
        <v>55282632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Y4*Source!I35</f>
        <v>0.61283200000000004</v>
      </c>
      <c r="CY4">
        <f>AD4</f>
        <v>0</v>
      </c>
      <c r="CZ4">
        <f>AH4</f>
        <v>0</v>
      </c>
      <c r="DA4">
        <f>AL4</f>
        <v>1</v>
      </c>
      <c r="DB4">
        <f t="shared" si="0"/>
        <v>0</v>
      </c>
      <c r="DC4">
        <f t="shared" si="1"/>
        <v>0</v>
      </c>
    </row>
    <row r="5" spans="1:107" x14ac:dyDescent="0.2">
      <c r="A5">
        <f>ROW(Source!A35)</f>
        <v>35</v>
      </c>
      <c r="B5">
        <v>55282325</v>
      </c>
      <c r="C5">
        <v>55282631</v>
      </c>
      <c r="D5">
        <v>31806986</v>
      </c>
      <c r="E5">
        <v>13</v>
      </c>
      <c r="F5">
        <v>1</v>
      </c>
      <c r="G5">
        <v>13</v>
      </c>
      <c r="H5">
        <v>3</v>
      </c>
      <c r="I5" t="s">
        <v>28</v>
      </c>
      <c r="J5" t="s">
        <v>3</v>
      </c>
      <c r="K5" t="s">
        <v>29</v>
      </c>
      <c r="L5">
        <v>1348</v>
      </c>
      <c r="N5">
        <v>1009</v>
      </c>
      <c r="O5" t="s">
        <v>30</v>
      </c>
      <c r="P5" t="s">
        <v>30</v>
      </c>
      <c r="Q5">
        <v>1000</v>
      </c>
      <c r="W5">
        <v>1</v>
      </c>
      <c r="X5">
        <v>1489638031</v>
      </c>
      <c r="Y5">
        <v>-1.02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3</v>
      </c>
      <c r="AT5">
        <v>-1.02</v>
      </c>
      <c r="AU5" t="s">
        <v>3</v>
      </c>
      <c r="AV5">
        <v>0</v>
      </c>
      <c r="AW5">
        <v>2</v>
      </c>
      <c r="AX5">
        <v>55282633</v>
      </c>
      <c r="AY5">
        <v>1</v>
      </c>
      <c r="AZ5">
        <v>6144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Y5*Source!I35</f>
        <v>-3.5904000000000005E-2</v>
      </c>
      <c r="CY5">
        <f>AA5</f>
        <v>0</v>
      </c>
      <c r="CZ5">
        <f>AE5</f>
        <v>0</v>
      </c>
      <c r="DA5">
        <f>AI5</f>
        <v>1</v>
      </c>
      <c r="DB5">
        <f t="shared" si="0"/>
        <v>0</v>
      </c>
      <c r="DC5">
        <f t="shared" si="1"/>
        <v>0</v>
      </c>
    </row>
    <row r="6" spans="1:107" x14ac:dyDescent="0.2">
      <c r="A6">
        <f>ROW(Source!A37)</f>
        <v>37</v>
      </c>
      <c r="B6">
        <v>55282325</v>
      </c>
      <c r="C6">
        <v>55282686</v>
      </c>
      <c r="D6">
        <v>31751893</v>
      </c>
      <c r="E6">
        <v>13</v>
      </c>
      <c r="F6">
        <v>1</v>
      </c>
      <c r="G6">
        <v>13</v>
      </c>
      <c r="H6">
        <v>1</v>
      </c>
      <c r="I6" t="s">
        <v>205</v>
      </c>
      <c r="J6" t="s">
        <v>3</v>
      </c>
      <c r="K6" t="s">
        <v>206</v>
      </c>
      <c r="L6">
        <v>1191</v>
      </c>
      <c r="N6">
        <v>1013</v>
      </c>
      <c r="O6" t="s">
        <v>207</v>
      </c>
      <c r="P6" t="s">
        <v>207</v>
      </c>
      <c r="Q6">
        <v>1</v>
      </c>
      <c r="W6">
        <v>0</v>
      </c>
      <c r="X6">
        <v>476480486</v>
      </c>
      <c r="Y6">
        <v>20.73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20.73</v>
      </c>
      <c r="AU6" t="s">
        <v>3</v>
      </c>
      <c r="AV6">
        <v>1</v>
      </c>
      <c r="AW6">
        <v>2</v>
      </c>
      <c r="AX6">
        <v>55282687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Y6*Source!I37</f>
        <v>0.41460000000000002</v>
      </c>
      <c r="CY6">
        <f>AD6</f>
        <v>0</v>
      </c>
      <c r="CZ6">
        <f>AH6</f>
        <v>0</v>
      </c>
      <c r="DA6">
        <f>AL6</f>
        <v>1</v>
      </c>
      <c r="DB6">
        <f t="shared" si="0"/>
        <v>0</v>
      </c>
      <c r="DC6">
        <f t="shared" si="1"/>
        <v>0</v>
      </c>
    </row>
    <row r="7" spans="1:107" x14ac:dyDescent="0.2">
      <c r="A7">
        <f>ROW(Source!A38)</f>
        <v>38</v>
      </c>
      <c r="B7">
        <v>55282325</v>
      </c>
      <c r="C7">
        <v>55282811</v>
      </c>
      <c r="D7">
        <v>31751893</v>
      </c>
      <c r="E7">
        <v>13</v>
      </c>
      <c r="F7">
        <v>1</v>
      </c>
      <c r="G7">
        <v>13</v>
      </c>
      <c r="H7">
        <v>1</v>
      </c>
      <c r="I7" t="s">
        <v>205</v>
      </c>
      <c r="J7" t="s">
        <v>3</v>
      </c>
      <c r="K7" t="s">
        <v>206</v>
      </c>
      <c r="L7">
        <v>1191</v>
      </c>
      <c r="N7">
        <v>1013</v>
      </c>
      <c r="O7" t="s">
        <v>207</v>
      </c>
      <c r="P7" t="s">
        <v>207</v>
      </c>
      <c r="Q7">
        <v>1</v>
      </c>
      <c r="W7">
        <v>0</v>
      </c>
      <c r="X7">
        <v>476480486</v>
      </c>
      <c r="Y7">
        <v>0.6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0.6</v>
      </c>
      <c r="AU7" t="s">
        <v>3</v>
      </c>
      <c r="AV7">
        <v>1</v>
      </c>
      <c r="AW7">
        <v>2</v>
      </c>
      <c r="AX7">
        <v>55282813</v>
      </c>
      <c r="AY7">
        <v>1</v>
      </c>
      <c r="AZ7">
        <v>0</v>
      </c>
      <c r="BA7">
        <v>9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Y7*Source!I38</f>
        <v>12.45</v>
      </c>
      <c r="CY7">
        <f>AD7</f>
        <v>0</v>
      </c>
      <c r="CZ7">
        <f>AH7</f>
        <v>0</v>
      </c>
      <c r="DA7">
        <f>AL7</f>
        <v>1</v>
      </c>
      <c r="DB7">
        <f t="shared" si="0"/>
        <v>0</v>
      </c>
      <c r="DC7">
        <f t="shared" si="1"/>
        <v>0</v>
      </c>
    </row>
    <row r="8" spans="1:107" x14ac:dyDescent="0.2">
      <c r="A8">
        <f>ROW(Source!A104)</f>
        <v>104</v>
      </c>
      <c r="B8">
        <v>55282325</v>
      </c>
      <c r="C8">
        <v>55282942</v>
      </c>
      <c r="D8">
        <v>31751893</v>
      </c>
      <c r="E8">
        <v>13</v>
      </c>
      <c r="F8">
        <v>1</v>
      </c>
      <c r="G8">
        <v>13</v>
      </c>
      <c r="H8">
        <v>1</v>
      </c>
      <c r="I8" t="s">
        <v>205</v>
      </c>
      <c r="J8" t="s">
        <v>3</v>
      </c>
      <c r="K8" t="s">
        <v>206</v>
      </c>
      <c r="L8">
        <v>1191</v>
      </c>
      <c r="N8">
        <v>1013</v>
      </c>
      <c r="O8" t="s">
        <v>207</v>
      </c>
      <c r="P8" t="s">
        <v>207</v>
      </c>
      <c r="Q8">
        <v>1</v>
      </c>
      <c r="W8">
        <v>0</v>
      </c>
      <c r="X8">
        <v>476480486</v>
      </c>
      <c r="Y8">
        <v>113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113</v>
      </c>
      <c r="AU8" t="s">
        <v>3</v>
      </c>
      <c r="AV8">
        <v>1</v>
      </c>
      <c r="AW8">
        <v>2</v>
      </c>
      <c r="AX8">
        <v>55282943</v>
      </c>
      <c r="AY8">
        <v>1</v>
      </c>
      <c r="AZ8">
        <v>0</v>
      </c>
      <c r="BA8">
        <v>10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Y8*Source!I104</f>
        <v>2.2600000000000002</v>
      </c>
      <c r="CY8">
        <f>AD8</f>
        <v>0</v>
      </c>
      <c r="CZ8">
        <f>AH8</f>
        <v>0</v>
      </c>
      <c r="DA8">
        <f>AL8</f>
        <v>1</v>
      </c>
      <c r="DB8">
        <f t="shared" si="0"/>
        <v>0</v>
      </c>
      <c r="DC8">
        <f t="shared" si="1"/>
        <v>0</v>
      </c>
    </row>
    <row r="9" spans="1:107" x14ac:dyDescent="0.2">
      <c r="A9">
        <f>ROW(Source!A104)</f>
        <v>104</v>
      </c>
      <c r="B9">
        <v>55282325</v>
      </c>
      <c r="C9">
        <v>55282942</v>
      </c>
      <c r="D9">
        <v>31832333</v>
      </c>
      <c r="E9">
        <v>1</v>
      </c>
      <c r="F9">
        <v>1</v>
      </c>
      <c r="G9">
        <v>13</v>
      </c>
      <c r="H9">
        <v>2</v>
      </c>
      <c r="I9" t="s">
        <v>208</v>
      </c>
      <c r="J9" t="s">
        <v>209</v>
      </c>
      <c r="K9" t="s">
        <v>210</v>
      </c>
      <c r="L9">
        <v>1368</v>
      </c>
      <c r="N9">
        <v>1011</v>
      </c>
      <c r="O9" t="s">
        <v>211</v>
      </c>
      <c r="P9" t="s">
        <v>211</v>
      </c>
      <c r="Q9">
        <v>1</v>
      </c>
      <c r="W9">
        <v>0</v>
      </c>
      <c r="X9">
        <v>-1037327012</v>
      </c>
      <c r="Y9">
        <v>1.19</v>
      </c>
      <c r="AA9">
        <v>0</v>
      </c>
      <c r="AB9">
        <v>504.92</v>
      </c>
      <c r="AC9">
        <v>334.36</v>
      </c>
      <c r="AD9">
        <v>0</v>
      </c>
      <c r="AE9">
        <v>0</v>
      </c>
      <c r="AF9">
        <v>33.35</v>
      </c>
      <c r="AG9">
        <v>12.67</v>
      </c>
      <c r="AH9">
        <v>0</v>
      </c>
      <c r="AI9">
        <v>1</v>
      </c>
      <c r="AJ9">
        <v>15.14</v>
      </c>
      <c r="AK9">
        <v>26.39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1.19</v>
      </c>
      <c r="AU9" t="s">
        <v>3</v>
      </c>
      <c r="AV9">
        <v>0</v>
      </c>
      <c r="AW9">
        <v>2</v>
      </c>
      <c r="AX9">
        <v>55282944</v>
      </c>
      <c r="AY9">
        <v>1</v>
      </c>
      <c r="AZ9">
        <v>0</v>
      </c>
      <c r="BA9">
        <v>11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Y9*Source!I104</f>
        <v>2.3799999999999998E-2</v>
      </c>
      <c r="CY9">
        <f>AB9</f>
        <v>504.92</v>
      </c>
      <c r="CZ9">
        <f>AF9</f>
        <v>33.35</v>
      </c>
      <c r="DA9">
        <f>AJ9</f>
        <v>15.14</v>
      </c>
      <c r="DB9">
        <f t="shared" si="0"/>
        <v>39.69</v>
      </c>
      <c r="DC9">
        <f t="shared" si="1"/>
        <v>15.08</v>
      </c>
    </row>
    <row r="10" spans="1:107" x14ac:dyDescent="0.2">
      <c r="A10">
        <f>ROW(Source!A104)</f>
        <v>104</v>
      </c>
      <c r="B10">
        <v>55282325</v>
      </c>
      <c r="C10">
        <v>55282942</v>
      </c>
      <c r="D10">
        <v>31832821</v>
      </c>
      <c r="E10">
        <v>1</v>
      </c>
      <c r="F10">
        <v>1</v>
      </c>
      <c r="G10">
        <v>13</v>
      </c>
      <c r="H10">
        <v>2</v>
      </c>
      <c r="I10" t="s">
        <v>212</v>
      </c>
      <c r="J10" t="s">
        <v>213</v>
      </c>
      <c r="K10" t="s">
        <v>214</v>
      </c>
      <c r="L10">
        <v>1368</v>
      </c>
      <c r="N10">
        <v>1011</v>
      </c>
      <c r="O10" t="s">
        <v>211</v>
      </c>
      <c r="P10" t="s">
        <v>211</v>
      </c>
      <c r="Q10">
        <v>1</v>
      </c>
      <c r="W10">
        <v>0</v>
      </c>
      <c r="X10">
        <v>-239073944</v>
      </c>
      <c r="Y10">
        <v>1.19</v>
      </c>
      <c r="AA10">
        <v>0</v>
      </c>
      <c r="AB10">
        <v>4.5599999999999996</v>
      </c>
      <c r="AC10">
        <v>0</v>
      </c>
      <c r="AD10">
        <v>0</v>
      </c>
      <c r="AE10">
        <v>0</v>
      </c>
      <c r="AF10">
        <v>0.77</v>
      </c>
      <c r="AG10">
        <v>0</v>
      </c>
      <c r="AH10">
        <v>0</v>
      </c>
      <c r="AI10">
        <v>1</v>
      </c>
      <c r="AJ10">
        <v>5.92</v>
      </c>
      <c r="AK10">
        <v>26.39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1.19</v>
      </c>
      <c r="AU10" t="s">
        <v>3</v>
      </c>
      <c r="AV10">
        <v>0</v>
      </c>
      <c r="AW10">
        <v>2</v>
      </c>
      <c r="AX10">
        <v>55282945</v>
      </c>
      <c r="AY10">
        <v>1</v>
      </c>
      <c r="AZ10">
        <v>0</v>
      </c>
      <c r="BA10">
        <v>12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Y10*Source!I104</f>
        <v>2.3799999999999998E-2</v>
      </c>
      <c r="CY10">
        <f>AB10</f>
        <v>4.5599999999999996</v>
      </c>
      <c r="CZ10">
        <f>AF10</f>
        <v>0.77</v>
      </c>
      <c r="DA10">
        <f>AJ10</f>
        <v>5.92</v>
      </c>
      <c r="DB10">
        <f t="shared" si="0"/>
        <v>0.92</v>
      </c>
      <c r="DC10">
        <f t="shared" si="1"/>
        <v>0</v>
      </c>
    </row>
    <row r="11" spans="1:107" x14ac:dyDescent="0.2">
      <c r="A11">
        <f>ROW(Source!A104)</f>
        <v>104</v>
      </c>
      <c r="B11">
        <v>55282325</v>
      </c>
      <c r="C11">
        <v>55282942</v>
      </c>
      <c r="D11">
        <v>31832054</v>
      </c>
      <c r="E11">
        <v>1</v>
      </c>
      <c r="F11">
        <v>1</v>
      </c>
      <c r="G11">
        <v>13</v>
      </c>
      <c r="H11">
        <v>2</v>
      </c>
      <c r="I11" t="s">
        <v>215</v>
      </c>
      <c r="J11" t="s">
        <v>216</v>
      </c>
      <c r="K11" t="s">
        <v>217</v>
      </c>
      <c r="L11">
        <v>1368</v>
      </c>
      <c r="N11">
        <v>1011</v>
      </c>
      <c r="O11" t="s">
        <v>211</v>
      </c>
      <c r="P11" t="s">
        <v>211</v>
      </c>
      <c r="Q11">
        <v>1</v>
      </c>
      <c r="W11">
        <v>0</v>
      </c>
      <c r="X11">
        <v>-2105789691</v>
      </c>
      <c r="Y11">
        <v>1.18</v>
      </c>
      <c r="AA11">
        <v>0</v>
      </c>
      <c r="AB11">
        <v>4.38</v>
      </c>
      <c r="AC11">
        <v>0</v>
      </c>
      <c r="AD11">
        <v>0</v>
      </c>
      <c r="AE11">
        <v>0</v>
      </c>
      <c r="AF11">
        <v>0.71</v>
      </c>
      <c r="AG11">
        <v>0</v>
      </c>
      <c r="AH11">
        <v>0</v>
      </c>
      <c r="AI11">
        <v>1</v>
      </c>
      <c r="AJ11">
        <v>6.17</v>
      </c>
      <c r="AK11">
        <v>26.39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1.18</v>
      </c>
      <c r="AU11" t="s">
        <v>3</v>
      </c>
      <c r="AV11">
        <v>0</v>
      </c>
      <c r="AW11">
        <v>2</v>
      </c>
      <c r="AX11">
        <v>55282946</v>
      </c>
      <c r="AY11">
        <v>1</v>
      </c>
      <c r="AZ11">
        <v>0</v>
      </c>
      <c r="BA11">
        <v>13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Y11*Source!I104</f>
        <v>2.3599999999999999E-2</v>
      </c>
      <c r="CY11">
        <f>AB11</f>
        <v>4.38</v>
      </c>
      <c r="CZ11">
        <f>AF11</f>
        <v>0.71</v>
      </c>
      <c r="DA11">
        <f>AJ11</f>
        <v>6.17</v>
      </c>
      <c r="DB11">
        <f t="shared" si="0"/>
        <v>0.84</v>
      </c>
      <c r="DC11">
        <f t="shared" si="1"/>
        <v>0</v>
      </c>
    </row>
    <row r="12" spans="1:107" x14ac:dyDescent="0.2">
      <c r="A12">
        <f>ROW(Source!A104)</f>
        <v>104</v>
      </c>
      <c r="B12">
        <v>55282325</v>
      </c>
      <c r="C12">
        <v>55282942</v>
      </c>
      <c r="D12">
        <v>31755942</v>
      </c>
      <c r="E12">
        <v>13</v>
      </c>
      <c r="F12">
        <v>1</v>
      </c>
      <c r="G12">
        <v>13</v>
      </c>
      <c r="H12">
        <v>2</v>
      </c>
      <c r="I12" t="s">
        <v>218</v>
      </c>
      <c r="J12" t="s">
        <v>3</v>
      </c>
      <c r="K12" t="s">
        <v>219</v>
      </c>
      <c r="L12">
        <v>1344</v>
      </c>
      <c r="N12">
        <v>1008</v>
      </c>
      <c r="O12" t="s">
        <v>220</v>
      </c>
      <c r="P12" t="s">
        <v>220</v>
      </c>
      <c r="Q12">
        <v>1</v>
      </c>
      <c r="W12">
        <v>0</v>
      </c>
      <c r="X12">
        <v>-1180195794</v>
      </c>
      <c r="Y12">
        <v>0.01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1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0.01</v>
      </c>
      <c r="AU12" t="s">
        <v>3</v>
      </c>
      <c r="AV12">
        <v>0</v>
      </c>
      <c r="AW12">
        <v>2</v>
      </c>
      <c r="AX12">
        <v>55282947</v>
      </c>
      <c r="AY12">
        <v>1</v>
      </c>
      <c r="AZ12">
        <v>0</v>
      </c>
      <c r="BA12">
        <v>14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Y12*Source!I104</f>
        <v>2.0000000000000001E-4</v>
      </c>
      <c r="CY12">
        <f>AB12</f>
        <v>1</v>
      </c>
      <c r="CZ12">
        <f>AF12</f>
        <v>1</v>
      </c>
      <c r="DA12">
        <f>AJ12</f>
        <v>1</v>
      </c>
      <c r="DB12">
        <f t="shared" si="0"/>
        <v>0.01</v>
      </c>
      <c r="DC12">
        <f t="shared" si="1"/>
        <v>0</v>
      </c>
    </row>
    <row r="13" spans="1:107" x14ac:dyDescent="0.2">
      <c r="A13">
        <f>ROW(Source!A104)</f>
        <v>104</v>
      </c>
      <c r="B13">
        <v>55282325</v>
      </c>
      <c r="C13">
        <v>55282942</v>
      </c>
      <c r="D13">
        <v>31808261</v>
      </c>
      <c r="E13">
        <v>1</v>
      </c>
      <c r="F13">
        <v>1</v>
      </c>
      <c r="G13">
        <v>13</v>
      </c>
      <c r="H13">
        <v>3</v>
      </c>
      <c r="I13" t="s">
        <v>221</v>
      </c>
      <c r="J13" t="s">
        <v>222</v>
      </c>
      <c r="K13" t="s">
        <v>223</v>
      </c>
      <c r="L13">
        <v>1348</v>
      </c>
      <c r="N13">
        <v>1009</v>
      </c>
      <c r="O13" t="s">
        <v>30</v>
      </c>
      <c r="P13" t="s">
        <v>30</v>
      </c>
      <c r="Q13">
        <v>1000</v>
      </c>
      <c r="W13">
        <v>0</v>
      </c>
      <c r="X13">
        <v>-1712497029</v>
      </c>
      <c r="Y13">
        <v>2.1000000000000001E-2</v>
      </c>
      <c r="AA13">
        <v>5314.27</v>
      </c>
      <c r="AB13">
        <v>0</v>
      </c>
      <c r="AC13">
        <v>0</v>
      </c>
      <c r="AD13">
        <v>0</v>
      </c>
      <c r="AE13">
        <v>315.2</v>
      </c>
      <c r="AF13">
        <v>0</v>
      </c>
      <c r="AG13">
        <v>0</v>
      </c>
      <c r="AH13">
        <v>0</v>
      </c>
      <c r="AI13">
        <v>16.86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2.1000000000000001E-2</v>
      </c>
      <c r="AU13" t="s">
        <v>3</v>
      </c>
      <c r="AV13">
        <v>0</v>
      </c>
      <c r="AW13">
        <v>2</v>
      </c>
      <c r="AX13">
        <v>55282948</v>
      </c>
      <c r="AY13">
        <v>1</v>
      </c>
      <c r="AZ13">
        <v>0</v>
      </c>
      <c r="BA13">
        <v>15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Y13*Source!I104</f>
        <v>4.2000000000000002E-4</v>
      </c>
      <c r="CY13">
        <f>AA13</f>
        <v>5314.27</v>
      </c>
      <c r="CZ13">
        <f>AE13</f>
        <v>315.2</v>
      </c>
      <c r="DA13">
        <f>AI13</f>
        <v>16.86</v>
      </c>
      <c r="DB13">
        <f t="shared" si="0"/>
        <v>6.62</v>
      </c>
      <c r="DC13">
        <f t="shared" si="1"/>
        <v>0</v>
      </c>
    </row>
    <row r="14" spans="1:107" x14ac:dyDescent="0.2">
      <c r="A14">
        <f>ROW(Source!A104)</f>
        <v>104</v>
      </c>
      <c r="B14">
        <v>55282325</v>
      </c>
      <c r="C14">
        <v>55282942</v>
      </c>
      <c r="D14">
        <v>31826247</v>
      </c>
      <c r="E14">
        <v>1</v>
      </c>
      <c r="F14">
        <v>1</v>
      </c>
      <c r="G14">
        <v>13</v>
      </c>
      <c r="H14">
        <v>3</v>
      </c>
      <c r="I14" t="s">
        <v>224</v>
      </c>
      <c r="J14" t="s">
        <v>225</v>
      </c>
      <c r="K14" t="s">
        <v>226</v>
      </c>
      <c r="L14">
        <v>1339</v>
      </c>
      <c r="N14">
        <v>1007</v>
      </c>
      <c r="O14" t="s">
        <v>128</v>
      </c>
      <c r="P14" t="s">
        <v>128</v>
      </c>
      <c r="Q14">
        <v>1</v>
      </c>
      <c r="W14">
        <v>0</v>
      </c>
      <c r="X14">
        <v>-718781615</v>
      </c>
      <c r="Y14">
        <v>2.14</v>
      </c>
      <c r="AA14">
        <v>3717.39</v>
      </c>
      <c r="AB14">
        <v>0</v>
      </c>
      <c r="AC14">
        <v>0</v>
      </c>
      <c r="AD14">
        <v>0</v>
      </c>
      <c r="AE14">
        <v>451.14</v>
      </c>
      <c r="AF14">
        <v>0</v>
      </c>
      <c r="AG14">
        <v>0</v>
      </c>
      <c r="AH14">
        <v>0</v>
      </c>
      <c r="AI14">
        <v>8.24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2.14</v>
      </c>
      <c r="AU14" t="s">
        <v>3</v>
      </c>
      <c r="AV14">
        <v>0</v>
      </c>
      <c r="AW14">
        <v>2</v>
      </c>
      <c r="AX14">
        <v>55282949</v>
      </c>
      <c r="AY14">
        <v>1</v>
      </c>
      <c r="AZ14">
        <v>0</v>
      </c>
      <c r="BA14">
        <v>16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Y14*Source!I104</f>
        <v>4.2800000000000005E-2</v>
      </c>
      <c r="CY14">
        <f>AA14</f>
        <v>3717.39</v>
      </c>
      <c r="CZ14">
        <f>AE14</f>
        <v>451.14</v>
      </c>
      <c r="DA14">
        <f>AI14</f>
        <v>8.24</v>
      </c>
      <c r="DB14">
        <f t="shared" si="0"/>
        <v>965.44</v>
      </c>
      <c r="DC14">
        <f t="shared" si="1"/>
        <v>0</v>
      </c>
    </row>
    <row r="15" spans="1:107" x14ac:dyDescent="0.2">
      <c r="A15">
        <f>ROW(Source!A104)</f>
        <v>104</v>
      </c>
      <c r="B15">
        <v>55282325</v>
      </c>
      <c r="C15">
        <v>55282942</v>
      </c>
      <c r="D15">
        <v>31806986</v>
      </c>
      <c r="E15">
        <v>13</v>
      </c>
      <c r="F15">
        <v>1</v>
      </c>
      <c r="G15">
        <v>13</v>
      </c>
      <c r="H15">
        <v>3</v>
      </c>
      <c r="I15" t="s">
        <v>28</v>
      </c>
      <c r="J15" t="s">
        <v>3</v>
      </c>
      <c r="K15" t="s">
        <v>29</v>
      </c>
      <c r="L15">
        <v>1348</v>
      </c>
      <c r="N15">
        <v>1009</v>
      </c>
      <c r="O15" t="s">
        <v>30</v>
      </c>
      <c r="P15" t="s">
        <v>30</v>
      </c>
      <c r="Q15">
        <v>1000</v>
      </c>
      <c r="W15">
        <v>1</v>
      </c>
      <c r="X15">
        <v>1489638031</v>
      </c>
      <c r="Y15">
        <v>-1.28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3</v>
      </c>
      <c r="AT15">
        <v>-1.28</v>
      </c>
      <c r="AU15" t="s">
        <v>3</v>
      </c>
      <c r="AV15">
        <v>0</v>
      </c>
      <c r="AW15">
        <v>2</v>
      </c>
      <c r="AX15">
        <v>55282950</v>
      </c>
      <c r="AY15">
        <v>1</v>
      </c>
      <c r="AZ15">
        <v>6144</v>
      </c>
      <c r="BA15">
        <v>17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Y15*Source!I104</f>
        <v>-2.5600000000000001E-2</v>
      </c>
      <c r="CY15">
        <f>AA15</f>
        <v>0</v>
      </c>
      <c r="CZ15">
        <f>AE15</f>
        <v>0</v>
      </c>
      <c r="DA15">
        <f>AI15</f>
        <v>1</v>
      </c>
      <c r="DB15">
        <f t="shared" si="0"/>
        <v>0</v>
      </c>
      <c r="DC15">
        <f t="shared" si="1"/>
        <v>0</v>
      </c>
    </row>
    <row r="16" spans="1:107" x14ac:dyDescent="0.2">
      <c r="A16">
        <f>ROW(Source!A106)</f>
        <v>106</v>
      </c>
      <c r="B16">
        <v>55282325</v>
      </c>
      <c r="C16">
        <v>55282903</v>
      </c>
      <c r="D16">
        <v>31751893</v>
      </c>
      <c r="E16">
        <v>13</v>
      </c>
      <c r="F16">
        <v>1</v>
      </c>
      <c r="G16">
        <v>13</v>
      </c>
      <c r="H16">
        <v>1</v>
      </c>
      <c r="I16" t="s">
        <v>205</v>
      </c>
      <c r="J16" t="s">
        <v>3</v>
      </c>
      <c r="K16" t="s">
        <v>206</v>
      </c>
      <c r="L16">
        <v>1191</v>
      </c>
      <c r="N16">
        <v>1013</v>
      </c>
      <c r="O16" t="s">
        <v>207</v>
      </c>
      <c r="P16" t="s">
        <v>207</v>
      </c>
      <c r="Q16">
        <v>1</v>
      </c>
      <c r="W16">
        <v>0</v>
      </c>
      <c r="X16">
        <v>476480486</v>
      </c>
      <c r="Y16">
        <v>39.5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39.5</v>
      </c>
      <c r="AU16" t="s">
        <v>3</v>
      </c>
      <c r="AV16">
        <v>1</v>
      </c>
      <c r="AW16">
        <v>2</v>
      </c>
      <c r="AX16">
        <v>55282904</v>
      </c>
      <c r="AY16">
        <v>1</v>
      </c>
      <c r="AZ16">
        <v>0</v>
      </c>
      <c r="BA16">
        <v>18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Y16*Source!I106</f>
        <v>0.79</v>
      </c>
      <c r="CY16">
        <f>AD16</f>
        <v>0</v>
      </c>
      <c r="CZ16">
        <f>AH16</f>
        <v>0</v>
      </c>
      <c r="DA16">
        <f>AL16</f>
        <v>1</v>
      </c>
      <c r="DB16">
        <f t="shared" si="0"/>
        <v>0</v>
      </c>
      <c r="DC16">
        <f t="shared" si="1"/>
        <v>0</v>
      </c>
    </row>
    <row r="17" spans="1:107" x14ac:dyDescent="0.2">
      <c r="A17">
        <f>ROW(Source!A106)</f>
        <v>106</v>
      </c>
      <c r="B17">
        <v>55282325</v>
      </c>
      <c r="C17">
        <v>55282903</v>
      </c>
      <c r="D17">
        <v>31832333</v>
      </c>
      <c r="E17">
        <v>1</v>
      </c>
      <c r="F17">
        <v>1</v>
      </c>
      <c r="G17">
        <v>13</v>
      </c>
      <c r="H17">
        <v>2</v>
      </c>
      <c r="I17" t="s">
        <v>208</v>
      </c>
      <c r="J17" t="s">
        <v>209</v>
      </c>
      <c r="K17" t="s">
        <v>210</v>
      </c>
      <c r="L17">
        <v>1368</v>
      </c>
      <c r="N17">
        <v>1011</v>
      </c>
      <c r="O17" t="s">
        <v>211</v>
      </c>
      <c r="P17" t="s">
        <v>211</v>
      </c>
      <c r="Q17">
        <v>1</v>
      </c>
      <c r="W17">
        <v>0</v>
      </c>
      <c r="X17">
        <v>-1037327012</v>
      </c>
      <c r="Y17">
        <v>0.28000000000000003</v>
      </c>
      <c r="AA17">
        <v>0</v>
      </c>
      <c r="AB17">
        <v>504.92</v>
      </c>
      <c r="AC17">
        <v>334.36</v>
      </c>
      <c r="AD17">
        <v>0</v>
      </c>
      <c r="AE17">
        <v>0</v>
      </c>
      <c r="AF17">
        <v>33.35</v>
      </c>
      <c r="AG17">
        <v>12.67</v>
      </c>
      <c r="AH17">
        <v>0</v>
      </c>
      <c r="AI17">
        <v>1</v>
      </c>
      <c r="AJ17">
        <v>15.14</v>
      </c>
      <c r="AK17">
        <v>26.39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0.28000000000000003</v>
      </c>
      <c r="AU17" t="s">
        <v>3</v>
      </c>
      <c r="AV17">
        <v>0</v>
      </c>
      <c r="AW17">
        <v>2</v>
      </c>
      <c r="AX17">
        <v>55282905</v>
      </c>
      <c r="AY17">
        <v>1</v>
      </c>
      <c r="AZ17">
        <v>0</v>
      </c>
      <c r="BA17">
        <v>19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Y17*Source!I106</f>
        <v>5.6000000000000008E-3</v>
      </c>
      <c r="CY17">
        <f>AB17</f>
        <v>504.92</v>
      </c>
      <c r="CZ17">
        <f>AF17</f>
        <v>33.35</v>
      </c>
      <c r="DA17">
        <f>AJ17</f>
        <v>15.14</v>
      </c>
      <c r="DB17">
        <f t="shared" si="0"/>
        <v>9.34</v>
      </c>
      <c r="DC17">
        <f t="shared" si="1"/>
        <v>3.55</v>
      </c>
    </row>
    <row r="18" spans="1:107" x14ac:dyDescent="0.2">
      <c r="A18">
        <f>ROW(Source!A106)</f>
        <v>106</v>
      </c>
      <c r="B18">
        <v>55282325</v>
      </c>
      <c r="C18">
        <v>55282903</v>
      </c>
      <c r="D18">
        <v>31832821</v>
      </c>
      <c r="E18">
        <v>1</v>
      </c>
      <c r="F18">
        <v>1</v>
      </c>
      <c r="G18">
        <v>13</v>
      </c>
      <c r="H18">
        <v>2</v>
      </c>
      <c r="I18" t="s">
        <v>212</v>
      </c>
      <c r="J18" t="s">
        <v>213</v>
      </c>
      <c r="K18" t="s">
        <v>214</v>
      </c>
      <c r="L18">
        <v>1368</v>
      </c>
      <c r="N18">
        <v>1011</v>
      </c>
      <c r="O18" t="s">
        <v>211</v>
      </c>
      <c r="P18" t="s">
        <v>211</v>
      </c>
      <c r="Q18">
        <v>1</v>
      </c>
      <c r="W18">
        <v>0</v>
      </c>
      <c r="X18">
        <v>-239073944</v>
      </c>
      <c r="Y18">
        <v>0.28000000000000003</v>
      </c>
      <c r="AA18">
        <v>0</v>
      </c>
      <c r="AB18">
        <v>4.5599999999999996</v>
      </c>
      <c r="AC18">
        <v>0</v>
      </c>
      <c r="AD18">
        <v>0</v>
      </c>
      <c r="AE18">
        <v>0</v>
      </c>
      <c r="AF18">
        <v>0.77</v>
      </c>
      <c r="AG18">
        <v>0</v>
      </c>
      <c r="AH18">
        <v>0</v>
      </c>
      <c r="AI18">
        <v>1</v>
      </c>
      <c r="AJ18">
        <v>5.92</v>
      </c>
      <c r="AK18">
        <v>26.39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0.28000000000000003</v>
      </c>
      <c r="AU18" t="s">
        <v>3</v>
      </c>
      <c r="AV18">
        <v>0</v>
      </c>
      <c r="AW18">
        <v>2</v>
      </c>
      <c r="AX18">
        <v>55282906</v>
      </c>
      <c r="AY18">
        <v>1</v>
      </c>
      <c r="AZ18">
        <v>0</v>
      </c>
      <c r="BA18">
        <v>20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Y18*Source!I106</f>
        <v>5.6000000000000008E-3</v>
      </c>
      <c r="CY18">
        <f>AB18</f>
        <v>4.5599999999999996</v>
      </c>
      <c r="CZ18">
        <f>AF18</f>
        <v>0.77</v>
      </c>
      <c r="DA18">
        <f>AJ18</f>
        <v>5.92</v>
      </c>
      <c r="DB18">
        <f t="shared" si="0"/>
        <v>0.22</v>
      </c>
      <c r="DC18">
        <f t="shared" si="1"/>
        <v>0</v>
      </c>
    </row>
    <row r="19" spans="1:107" x14ac:dyDescent="0.2">
      <c r="A19">
        <f>ROW(Source!A106)</f>
        <v>106</v>
      </c>
      <c r="B19">
        <v>55282325</v>
      </c>
      <c r="C19">
        <v>55282903</v>
      </c>
      <c r="D19">
        <v>31832054</v>
      </c>
      <c r="E19">
        <v>1</v>
      </c>
      <c r="F19">
        <v>1</v>
      </c>
      <c r="G19">
        <v>13</v>
      </c>
      <c r="H19">
        <v>2</v>
      </c>
      <c r="I19" t="s">
        <v>215</v>
      </c>
      <c r="J19" t="s">
        <v>216</v>
      </c>
      <c r="K19" t="s">
        <v>217</v>
      </c>
      <c r="L19">
        <v>1368</v>
      </c>
      <c r="N19">
        <v>1011</v>
      </c>
      <c r="O19" t="s">
        <v>211</v>
      </c>
      <c r="P19" t="s">
        <v>211</v>
      </c>
      <c r="Q19">
        <v>1</v>
      </c>
      <c r="W19">
        <v>0</v>
      </c>
      <c r="X19">
        <v>-2105789691</v>
      </c>
      <c r="Y19">
        <v>0.44</v>
      </c>
      <c r="AA19">
        <v>0</v>
      </c>
      <c r="AB19">
        <v>4.38</v>
      </c>
      <c r="AC19">
        <v>0</v>
      </c>
      <c r="AD19">
        <v>0</v>
      </c>
      <c r="AE19">
        <v>0</v>
      </c>
      <c r="AF19">
        <v>0.71</v>
      </c>
      <c r="AG19">
        <v>0</v>
      </c>
      <c r="AH19">
        <v>0</v>
      </c>
      <c r="AI19">
        <v>1</v>
      </c>
      <c r="AJ19">
        <v>6.17</v>
      </c>
      <c r="AK19">
        <v>26.39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0.44</v>
      </c>
      <c r="AU19" t="s">
        <v>3</v>
      </c>
      <c r="AV19">
        <v>0</v>
      </c>
      <c r="AW19">
        <v>2</v>
      </c>
      <c r="AX19">
        <v>55282907</v>
      </c>
      <c r="AY19">
        <v>1</v>
      </c>
      <c r="AZ19">
        <v>0</v>
      </c>
      <c r="BA19">
        <v>21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Y19*Source!I106</f>
        <v>8.8000000000000005E-3</v>
      </c>
      <c r="CY19">
        <f>AB19</f>
        <v>4.38</v>
      </c>
      <c r="CZ19">
        <f>AF19</f>
        <v>0.71</v>
      </c>
      <c r="DA19">
        <f>AJ19</f>
        <v>6.17</v>
      </c>
      <c r="DB19">
        <f t="shared" si="0"/>
        <v>0.31</v>
      </c>
      <c r="DC19">
        <f t="shared" si="1"/>
        <v>0</v>
      </c>
    </row>
    <row r="20" spans="1:107" x14ac:dyDescent="0.2">
      <c r="A20">
        <f>ROW(Source!A106)</f>
        <v>106</v>
      </c>
      <c r="B20">
        <v>55282325</v>
      </c>
      <c r="C20">
        <v>55282903</v>
      </c>
      <c r="D20">
        <v>31808261</v>
      </c>
      <c r="E20">
        <v>1</v>
      </c>
      <c r="F20">
        <v>1</v>
      </c>
      <c r="G20">
        <v>13</v>
      </c>
      <c r="H20">
        <v>3</v>
      </c>
      <c r="I20" t="s">
        <v>221</v>
      </c>
      <c r="J20" t="s">
        <v>222</v>
      </c>
      <c r="K20" t="s">
        <v>223</v>
      </c>
      <c r="L20">
        <v>1348</v>
      </c>
      <c r="N20">
        <v>1009</v>
      </c>
      <c r="O20" t="s">
        <v>30</v>
      </c>
      <c r="P20" t="s">
        <v>30</v>
      </c>
      <c r="Q20">
        <v>1000</v>
      </c>
      <c r="W20">
        <v>0</v>
      </c>
      <c r="X20">
        <v>-1712497029</v>
      </c>
      <c r="Y20">
        <v>4.0000000000000001E-3</v>
      </c>
      <c r="AA20">
        <v>5314.27</v>
      </c>
      <c r="AB20">
        <v>0</v>
      </c>
      <c r="AC20">
        <v>0</v>
      </c>
      <c r="AD20">
        <v>0</v>
      </c>
      <c r="AE20">
        <v>315.2</v>
      </c>
      <c r="AF20">
        <v>0</v>
      </c>
      <c r="AG20">
        <v>0</v>
      </c>
      <c r="AH20">
        <v>0</v>
      </c>
      <c r="AI20">
        <v>16.86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4.0000000000000001E-3</v>
      </c>
      <c r="AU20" t="s">
        <v>3</v>
      </c>
      <c r="AV20">
        <v>0</v>
      </c>
      <c r="AW20">
        <v>2</v>
      </c>
      <c r="AX20">
        <v>55282908</v>
      </c>
      <c r="AY20">
        <v>1</v>
      </c>
      <c r="AZ20">
        <v>0</v>
      </c>
      <c r="BA20">
        <v>22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Y20*Source!I106</f>
        <v>8.0000000000000007E-5</v>
      </c>
      <c r="CY20">
        <f>AA20</f>
        <v>5314.27</v>
      </c>
      <c r="CZ20">
        <f>AE20</f>
        <v>315.2</v>
      </c>
      <c r="DA20">
        <f>AI20</f>
        <v>16.86</v>
      </c>
      <c r="DB20">
        <f t="shared" si="0"/>
        <v>1.26</v>
      </c>
      <c r="DC20">
        <f t="shared" si="1"/>
        <v>0</v>
      </c>
    </row>
    <row r="21" spans="1:107" x14ac:dyDescent="0.2">
      <c r="A21">
        <f>ROW(Source!A106)</f>
        <v>106</v>
      </c>
      <c r="B21">
        <v>55282325</v>
      </c>
      <c r="C21">
        <v>55282903</v>
      </c>
      <c r="D21">
        <v>31826247</v>
      </c>
      <c r="E21">
        <v>1</v>
      </c>
      <c r="F21">
        <v>1</v>
      </c>
      <c r="G21">
        <v>13</v>
      </c>
      <c r="H21">
        <v>3</v>
      </c>
      <c r="I21" t="s">
        <v>224</v>
      </c>
      <c r="J21" t="s">
        <v>225</v>
      </c>
      <c r="K21" t="s">
        <v>226</v>
      </c>
      <c r="L21">
        <v>1339</v>
      </c>
      <c r="N21">
        <v>1007</v>
      </c>
      <c r="O21" t="s">
        <v>128</v>
      </c>
      <c r="P21" t="s">
        <v>128</v>
      </c>
      <c r="Q21">
        <v>1</v>
      </c>
      <c r="W21">
        <v>0</v>
      </c>
      <c r="X21">
        <v>-718781615</v>
      </c>
      <c r="Y21">
        <v>0.43</v>
      </c>
      <c r="AA21">
        <v>3717.39</v>
      </c>
      <c r="AB21">
        <v>0</v>
      </c>
      <c r="AC21">
        <v>0</v>
      </c>
      <c r="AD21">
        <v>0</v>
      </c>
      <c r="AE21">
        <v>451.14</v>
      </c>
      <c r="AF21">
        <v>0</v>
      </c>
      <c r="AG21">
        <v>0</v>
      </c>
      <c r="AH21">
        <v>0</v>
      </c>
      <c r="AI21">
        <v>8.24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0.43</v>
      </c>
      <c r="AU21" t="s">
        <v>3</v>
      </c>
      <c r="AV21">
        <v>0</v>
      </c>
      <c r="AW21">
        <v>2</v>
      </c>
      <c r="AX21">
        <v>55282909</v>
      </c>
      <c r="AY21">
        <v>1</v>
      </c>
      <c r="AZ21">
        <v>0</v>
      </c>
      <c r="BA21">
        <v>23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Y21*Source!I106</f>
        <v>8.6E-3</v>
      </c>
      <c r="CY21">
        <f>AA21</f>
        <v>3717.39</v>
      </c>
      <c r="CZ21">
        <f>AE21</f>
        <v>451.14</v>
      </c>
      <c r="DA21">
        <f>AI21</f>
        <v>8.24</v>
      </c>
      <c r="DB21">
        <f t="shared" si="0"/>
        <v>193.99</v>
      </c>
      <c r="DC21">
        <f t="shared" si="1"/>
        <v>0</v>
      </c>
    </row>
    <row r="22" spans="1:107" x14ac:dyDescent="0.2">
      <c r="A22">
        <f>ROW(Source!A106)</f>
        <v>106</v>
      </c>
      <c r="B22">
        <v>55282325</v>
      </c>
      <c r="C22">
        <v>55282903</v>
      </c>
      <c r="D22">
        <v>31806986</v>
      </c>
      <c r="E22">
        <v>13</v>
      </c>
      <c r="F22">
        <v>1</v>
      </c>
      <c r="G22">
        <v>13</v>
      </c>
      <c r="H22">
        <v>3</v>
      </c>
      <c r="I22" t="s">
        <v>28</v>
      </c>
      <c r="J22" t="s">
        <v>3</v>
      </c>
      <c r="K22" t="s">
        <v>29</v>
      </c>
      <c r="L22">
        <v>1348</v>
      </c>
      <c r="N22">
        <v>1009</v>
      </c>
      <c r="O22" t="s">
        <v>30</v>
      </c>
      <c r="P22" t="s">
        <v>30</v>
      </c>
      <c r="Q22">
        <v>1000</v>
      </c>
      <c r="W22">
        <v>1</v>
      </c>
      <c r="X22">
        <v>1489638031</v>
      </c>
      <c r="Y22">
        <v>-0.3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-0.3</v>
      </c>
      <c r="AU22" t="s">
        <v>3</v>
      </c>
      <c r="AV22">
        <v>0</v>
      </c>
      <c r="AW22">
        <v>2</v>
      </c>
      <c r="AX22">
        <v>55282910</v>
      </c>
      <c r="AY22">
        <v>1</v>
      </c>
      <c r="AZ22">
        <v>6144</v>
      </c>
      <c r="BA22">
        <v>24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Y22*Source!I106</f>
        <v>-6.0000000000000001E-3</v>
      </c>
      <c r="CY22">
        <f>AA22</f>
        <v>0</v>
      </c>
      <c r="CZ22">
        <f>AE22</f>
        <v>0</v>
      </c>
      <c r="DA22">
        <f>AI22</f>
        <v>1</v>
      </c>
      <c r="DB22">
        <f t="shared" si="0"/>
        <v>0</v>
      </c>
      <c r="DC22">
        <f t="shared" si="1"/>
        <v>0</v>
      </c>
    </row>
    <row r="23" spans="1:107" x14ac:dyDescent="0.2">
      <c r="A23">
        <f>ROW(Source!A108)</f>
        <v>108</v>
      </c>
      <c r="B23">
        <v>55282325</v>
      </c>
      <c r="C23">
        <v>55283084</v>
      </c>
      <c r="D23">
        <v>31751893</v>
      </c>
      <c r="E23">
        <v>13</v>
      </c>
      <c r="F23">
        <v>1</v>
      </c>
      <c r="G23">
        <v>13</v>
      </c>
      <c r="H23">
        <v>1</v>
      </c>
      <c r="I23" t="s">
        <v>205</v>
      </c>
      <c r="J23" t="s">
        <v>3</v>
      </c>
      <c r="K23" t="s">
        <v>206</v>
      </c>
      <c r="L23">
        <v>1191</v>
      </c>
      <c r="N23">
        <v>1013</v>
      </c>
      <c r="O23" t="s">
        <v>207</v>
      </c>
      <c r="P23" t="s">
        <v>207</v>
      </c>
      <c r="Q23">
        <v>1</v>
      </c>
      <c r="W23">
        <v>0</v>
      </c>
      <c r="X23">
        <v>476480486</v>
      </c>
      <c r="Y23">
        <v>24.61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24.61</v>
      </c>
      <c r="AU23" t="s">
        <v>3</v>
      </c>
      <c r="AV23">
        <v>1</v>
      </c>
      <c r="AW23">
        <v>2</v>
      </c>
      <c r="AX23">
        <v>55283085</v>
      </c>
      <c r="AY23">
        <v>1</v>
      </c>
      <c r="AZ23">
        <v>0</v>
      </c>
      <c r="BA23">
        <v>25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Y23*Source!I108</f>
        <v>29.531999999999996</v>
      </c>
      <c r="CY23">
        <f>AD23</f>
        <v>0</v>
      </c>
      <c r="CZ23">
        <f>AH23</f>
        <v>0</v>
      </c>
      <c r="DA23">
        <f>AL23</f>
        <v>1</v>
      </c>
      <c r="DB23">
        <f t="shared" si="0"/>
        <v>0</v>
      </c>
      <c r="DC23">
        <f t="shared" si="1"/>
        <v>0</v>
      </c>
    </row>
    <row r="24" spans="1:107" x14ac:dyDescent="0.2">
      <c r="A24">
        <f>ROW(Source!A108)</f>
        <v>108</v>
      </c>
      <c r="B24">
        <v>55282325</v>
      </c>
      <c r="C24">
        <v>55283084</v>
      </c>
      <c r="D24">
        <v>31755942</v>
      </c>
      <c r="E24">
        <v>13</v>
      </c>
      <c r="F24">
        <v>1</v>
      </c>
      <c r="G24">
        <v>13</v>
      </c>
      <c r="H24">
        <v>2</v>
      </c>
      <c r="I24" t="s">
        <v>218</v>
      </c>
      <c r="J24" t="s">
        <v>3</v>
      </c>
      <c r="K24" t="s">
        <v>219</v>
      </c>
      <c r="L24">
        <v>1344</v>
      </c>
      <c r="N24">
        <v>1008</v>
      </c>
      <c r="O24" t="s">
        <v>220</v>
      </c>
      <c r="P24" t="s">
        <v>220</v>
      </c>
      <c r="Q24">
        <v>1</v>
      </c>
      <c r="W24">
        <v>0</v>
      </c>
      <c r="X24">
        <v>-1180195794</v>
      </c>
      <c r="Y24">
        <v>18.57</v>
      </c>
      <c r="AA24">
        <v>0</v>
      </c>
      <c r="AB24">
        <v>1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18.57</v>
      </c>
      <c r="AU24" t="s">
        <v>3</v>
      </c>
      <c r="AV24">
        <v>0</v>
      </c>
      <c r="AW24">
        <v>2</v>
      </c>
      <c r="AX24">
        <v>55283086</v>
      </c>
      <c r="AY24">
        <v>1</v>
      </c>
      <c r="AZ24">
        <v>0</v>
      </c>
      <c r="BA24">
        <v>26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Y24*Source!I108</f>
        <v>22.283999999999999</v>
      </c>
      <c r="CY24">
        <f>AB24</f>
        <v>1</v>
      </c>
      <c r="CZ24">
        <f>AF24</f>
        <v>1</v>
      </c>
      <c r="DA24">
        <f>AJ24</f>
        <v>1</v>
      </c>
      <c r="DB24">
        <f t="shared" si="0"/>
        <v>18.57</v>
      </c>
      <c r="DC24">
        <f t="shared" si="1"/>
        <v>0</v>
      </c>
    </row>
    <row r="25" spans="1:107" x14ac:dyDescent="0.2">
      <c r="A25">
        <f>ROW(Source!A108)</f>
        <v>108</v>
      </c>
      <c r="B25">
        <v>55282325</v>
      </c>
      <c r="C25">
        <v>55283084</v>
      </c>
      <c r="D25">
        <v>31807208</v>
      </c>
      <c r="E25">
        <v>1</v>
      </c>
      <c r="F25">
        <v>1</v>
      </c>
      <c r="G25">
        <v>13</v>
      </c>
      <c r="H25">
        <v>3</v>
      </c>
      <c r="I25" t="s">
        <v>227</v>
      </c>
      <c r="J25" t="s">
        <v>228</v>
      </c>
      <c r="K25" t="s">
        <v>229</v>
      </c>
      <c r="L25">
        <v>1348</v>
      </c>
      <c r="N25">
        <v>1009</v>
      </c>
      <c r="O25" t="s">
        <v>30</v>
      </c>
      <c r="P25" t="s">
        <v>30</v>
      </c>
      <c r="Q25">
        <v>1000</v>
      </c>
      <c r="W25">
        <v>0</v>
      </c>
      <c r="X25">
        <v>1514787713</v>
      </c>
      <c r="Y25">
        <v>1.9E-3</v>
      </c>
      <c r="AA25">
        <v>78121.59</v>
      </c>
      <c r="AB25">
        <v>0</v>
      </c>
      <c r="AC25">
        <v>0</v>
      </c>
      <c r="AD25">
        <v>0</v>
      </c>
      <c r="AE25">
        <v>15169.24</v>
      </c>
      <c r="AF25">
        <v>0</v>
      </c>
      <c r="AG25">
        <v>0</v>
      </c>
      <c r="AH25">
        <v>0</v>
      </c>
      <c r="AI25">
        <v>5.15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1.9E-3</v>
      </c>
      <c r="AU25" t="s">
        <v>3</v>
      </c>
      <c r="AV25">
        <v>0</v>
      </c>
      <c r="AW25">
        <v>2</v>
      </c>
      <c r="AX25">
        <v>55283088</v>
      </c>
      <c r="AY25">
        <v>1</v>
      </c>
      <c r="AZ25">
        <v>0</v>
      </c>
      <c r="BA25">
        <v>28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Y25*Source!I108</f>
        <v>2.2799999999999999E-3</v>
      </c>
      <c r="CY25">
        <f t="shared" ref="CY25:CY31" si="2">AA25</f>
        <v>78121.59</v>
      </c>
      <c r="CZ25">
        <f t="shared" ref="CZ25:CZ31" si="3">AE25</f>
        <v>15169.24</v>
      </c>
      <c r="DA25">
        <f t="shared" ref="DA25:DA31" si="4">AI25</f>
        <v>5.15</v>
      </c>
      <c r="DB25">
        <f t="shared" si="0"/>
        <v>28.82</v>
      </c>
      <c r="DC25">
        <f t="shared" si="1"/>
        <v>0</v>
      </c>
    </row>
    <row r="26" spans="1:107" x14ac:dyDescent="0.2">
      <c r="A26">
        <f>ROW(Source!A108)</f>
        <v>108</v>
      </c>
      <c r="B26">
        <v>55282325</v>
      </c>
      <c r="C26">
        <v>55283084</v>
      </c>
      <c r="D26">
        <v>31807298</v>
      </c>
      <c r="E26">
        <v>1</v>
      </c>
      <c r="F26">
        <v>1</v>
      </c>
      <c r="G26">
        <v>13</v>
      </c>
      <c r="H26">
        <v>3</v>
      </c>
      <c r="I26" t="s">
        <v>230</v>
      </c>
      <c r="J26" t="s">
        <v>231</v>
      </c>
      <c r="K26" t="s">
        <v>232</v>
      </c>
      <c r="L26">
        <v>1339</v>
      </c>
      <c r="N26">
        <v>1007</v>
      </c>
      <c r="O26" t="s">
        <v>128</v>
      </c>
      <c r="P26" t="s">
        <v>128</v>
      </c>
      <c r="Q26">
        <v>1</v>
      </c>
      <c r="W26">
        <v>0</v>
      </c>
      <c r="X26">
        <v>-1377832446</v>
      </c>
      <c r="Y26">
        <v>0.14000000000000001</v>
      </c>
      <c r="AA26">
        <v>15177.05</v>
      </c>
      <c r="AB26">
        <v>0</v>
      </c>
      <c r="AC26">
        <v>0</v>
      </c>
      <c r="AD26">
        <v>0</v>
      </c>
      <c r="AE26">
        <v>1828.56</v>
      </c>
      <c r="AF26">
        <v>0</v>
      </c>
      <c r="AG26">
        <v>0</v>
      </c>
      <c r="AH26">
        <v>0</v>
      </c>
      <c r="AI26">
        <v>8.3000000000000007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0.14000000000000001</v>
      </c>
      <c r="AU26" t="s">
        <v>3</v>
      </c>
      <c r="AV26">
        <v>0</v>
      </c>
      <c r="AW26">
        <v>2</v>
      </c>
      <c r="AX26">
        <v>55283089</v>
      </c>
      <c r="AY26">
        <v>1</v>
      </c>
      <c r="AZ26">
        <v>0</v>
      </c>
      <c r="BA26">
        <v>29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Y26*Source!I108</f>
        <v>0.16800000000000001</v>
      </c>
      <c r="CY26">
        <f t="shared" si="2"/>
        <v>15177.05</v>
      </c>
      <c r="CZ26">
        <f t="shared" si="3"/>
        <v>1828.56</v>
      </c>
      <c r="DA26">
        <f t="shared" si="4"/>
        <v>8.3000000000000007</v>
      </c>
      <c r="DB26">
        <f t="shared" si="0"/>
        <v>256</v>
      </c>
      <c r="DC26">
        <f t="shared" si="1"/>
        <v>0</v>
      </c>
    </row>
    <row r="27" spans="1:107" x14ac:dyDescent="0.2">
      <c r="A27">
        <f>ROW(Source!A108)</f>
        <v>108</v>
      </c>
      <c r="B27">
        <v>55282325</v>
      </c>
      <c r="C27">
        <v>55283084</v>
      </c>
      <c r="D27">
        <v>31807154</v>
      </c>
      <c r="E27">
        <v>1</v>
      </c>
      <c r="F27">
        <v>1</v>
      </c>
      <c r="G27">
        <v>13</v>
      </c>
      <c r="H27">
        <v>3</v>
      </c>
      <c r="I27" t="s">
        <v>233</v>
      </c>
      <c r="J27" t="s">
        <v>234</v>
      </c>
      <c r="K27" t="s">
        <v>235</v>
      </c>
      <c r="L27">
        <v>1339</v>
      </c>
      <c r="N27">
        <v>1007</v>
      </c>
      <c r="O27" t="s">
        <v>128</v>
      </c>
      <c r="P27" t="s">
        <v>128</v>
      </c>
      <c r="Q27">
        <v>1</v>
      </c>
      <c r="W27">
        <v>0</v>
      </c>
      <c r="X27">
        <v>-913182240</v>
      </c>
      <c r="Y27">
        <v>0.12</v>
      </c>
      <c r="AA27">
        <v>16715.57</v>
      </c>
      <c r="AB27">
        <v>0</v>
      </c>
      <c r="AC27">
        <v>0</v>
      </c>
      <c r="AD27">
        <v>0</v>
      </c>
      <c r="AE27">
        <v>670.5</v>
      </c>
      <c r="AF27">
        <v>0</v>
      </c>
      <c r="AG27">
        <v>0</v>
      </c>
      <c r="AH27">
        <v>0</v>
      </c>
      <c r="AI27">
        <v>24.93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0.12</v>
      </c>
      <c r="AU27" t="s">
        <v>3</v>
      </c>
      <c r="AV27">
        <v>0</v>
      </c>
      <c r="AW27">
        <v>2</v>
      </c>
      <c r="AX27">
        <v>55283090</v>
      </c>
      <c r="AY27">
        <v>1</v>
      </c>
      <c r="AZ27">
        <v>0</v>
      </c>
      <c r="BA27">
        <v>30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Y27*Source!I108</f>
        <v>0.14399999999999999</v>
      </c>
      <c r="CY27">
        <f t="shared" si="2"/>
        <v>16715.57</v>
      </c>
      <c r="CZ27">
        <f t="shared" si="3"/>
        <v>670.5</v>
      </c>
      <c r="DA27">
        <f t="shared" si="4"/>
        <v>24.93</v>
      </c>
      <c r="DB27">
        <f t="shared" si="0"/>
        <v>80.459999999999994</v>
      </c>
      <c r="DC27">
        <f t="shared" si="1"/>
        <v>0</v>
      </c>
    </row>
    <row r="28" spans="1:107" x14ac:dyDescent="0.2">
      <c r="A28">
        <f>ROW(Source!A108)</f>
        <v>108</v>
      </c>
      <c r="B28">
        <v>55282325</v>
      </c>
      <c r="C28">
        <v>55283084</v>
      </c>
      <c r="D28">
        <v>31826253</v>
      </c>
      <c r="E28">
        <v>1</v>
      </c>
      <c r="F28">
        <v>1</v>
      </c>
      <c r="G28">
        <v>13</v>
      </c>
      <c r="H28">
        <v>3</v>
      </c>
      <c r="I28" t="s">
        <v>236</v>
      </c>
      <c r="J28" t="s">
        <v>237</v>
      </c>
      <c r="K28" t="s">
        <v>238</v>
      </c>
      <c r="L28">
        <v>1339</v>
      </c>
      <c r="N28">
        <v>1007</v>
      </c>
      <c r="O28" t="s">
        <v>128</v>
      </c>
      <c r="P28" t="s">
        <v>128</v>
      </c>
      <c r="Q28">
        <v>1</v>
      </c>
      <c r="W28">
        <v>0</v>
      </c>
      <c r="X28">
        <v>-2018362707</v>
      </c>
      <c r="Y28">
        <v>0.09</v>
      </c>
      <c r="AA28">
        <v>4018.42</v>
      </c>
      <c r="AB28">
        <v>0</v>
      </c>
      <c r="AC28">
        <v>0</v>
      </c>
      <c r="AD28">
        <v>0</v>
      </c>
      <c r="AE28">
        <v>441.1</v>
      </c>
      <c r="AF28">
        <v>0</v>
      </c>
      <c r="AG28">
        <v>0</v>
      </c>
      <c r="AH28">
        <v>0</v>
      </c>
      <c r="AI28">
        <v>9.11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0.09</v>
      </c>
      <c r="AU28" t="s">
        <v>3</v>
      </c>
      <c r="AV28">
        <v>0</v>
      </c>
      <c r="AW28">
        <v>2</v>
      </c>
      <c r="AX28">
        <v>55283091</v>
      </c>
      <c r="AY28">
        <v>1</v>
      </c>
      <c r="AZ28">
        <v>0</v>
      </c>
      <c r="BA28">
        <v>31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Y28*Source!I108</f>
        <v>0.108</v>
      </c>
      <c r="CY28">
        <f t="shared" si="2"/>
        <v>4018.42</v>
      </c>
      <c r="CZ28">
        <f t="shared" si="3"/>
        <v>441.1</v>
      </c>
      <c r="DA28">
        <f t="shared" si="4"/>
        <v>9.11</v>
      </c>
      <c r="DB28">
        <f t="shared" si="0"/>
        <v>39.700000000000003</v>
      </c>
      <c r="DC28">
        <f t="shared" si="1"/>
        <v>0</v>
      </c>
    </row>
    <row r="29" spans="1:107" x14ac:dyDescent="0.2">
      <c r="A29">
        <f>ROW(Source!A108)</f>
        <v>108</v>
      </c>
      <c r="B29">
        <v>55282325</v>
      </c>
      <c r="C29">
        <v>55283084</v>
      </c>
      <c r="D29">
        <v>31826248</v>
      </c>
      <c r="E29">
        <v>1</v>
      </c>
      <c r="F29">
        <v>1</v>
      </c>
      <c r="G29">
        <v>13</v>
      </c>
      <c r="H29">
        <v>3</v>
      </c>
      <c r="I29" t="s">
        <v>126</v>
      </c>
      <c r="J29" t="s">
        <v>129</v>
      </c>
      <c r="K29" t="s">
        <v>127</v>
      </c>
      <c r="L29">
        <v>1339</v>
      </c>
      <c r="N29">
        <v>1007</v>
      </c>
      <c r="O29" t="s">
        <v>128</v>
      </c>
      <c r="P29" t="s">
        <v>128</v>
      </c>
      <c r="Q29">
        <v>1</v>
      </c>
      <c r="W29">
        <v>0</v>
      </c>
      <c r="X29">
        <v>-1161195218</v>
      </c>
      <c r="Y29">
        <v>1.02</v>
      </c>
      <c r="AA29">
        <v>3735.89</v>
      </c>
      <c r="AB29">
        <v>0</v>
      </c>
      <c r="AC29">
        <v>0</v>
      </c>
      <c r="AD29">
        <v>0</v>
      </c>
      <c r="AE29">
        <v>478.96</v>
      </c>
      <c r="AF29">
        <v>0</v>
      </c>
      <c r="AG29">
        <v>0</v>
      </c>
      <c r="AH29">
        <v>0</v>
      </c>
      <c r="AI29">
        <v>7.8</v>
      </c>
      <c r="AJ29">
        <v>1</v>
      </c>
      <c r="AK29">
        <v>1</v>
      </c>
      <c r="AL29">
        <v>1</v>
      </c>
      <c r="AN29">
        <v>0</v>
      </c>
      <c r="AO29">
        <v>0</v>
      </c>
      <c r="AP29">
        <v>1</v>
      </c>
      <c r="AQ29">
        <v>0</v>
      </c>
      <c r="AR29">
        <v>0</v>
      </c>
      <c r="AS29" t="s">
        <v>3</v>
      </c>
      <c r="AT29">
        <v>1.02</v>
      </c>
      <c r="AU29" t="s">
        <v>3</v>
      </c>
      <c r="AV29">
        <v>0</v>
      </c>
      <c r="AW29">
        <v>1</v>
      </c>
      <c r="AX29">
        <v>-1</v>
      </c>
      <c r="AY29">
        <v>0</v>
      </c>
      <c r="AZ29">
        <v>0</v>
      </c>
      <c r="BA29" t="s">
        <v>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Y29*Source!I108</f>
        <v>1.224</v>
      </c>
      <c r="CY29">
        <f t="shared" si="2"/>
        <v>3735.89</v>
      </c>
      <c r="CZ29">
        <f t="shared" si="3"/>
        <v>478.96</v>
      </c>
      <c r="DA29">
        <f t="shared" si="4"/>
        <v>7.8</v>
      </c>
      <c r="DB29">
        <f t="shared" si="0"/>
        <v>488.54</v>
      </c>
      <c r="DC29">
        <f t="shared" si="1"/>
        <v>0</v>
      </c>
    </row>
    <row r="30" spans="1:107" x14ac:dyDescent="0.2">
      <c r="A30">
        <f>ROW(Source!A108)</f>
        <v>108</v>
      </c>
      <c r="B30">
        <v>55282325</v>
      </c>
      <c r="C30">
        <v>55283084</v>
      </c>
      <c r="D30">
        <v>31831614</v>
      </c>
      <c r="E30">
        <v>1</v>
      </c>
      <c r="F30">
        <v>1</v>
      </c>
      <c r="G30">
        <v>13</v>
      </c>
      <c r="H30">
        <v>3</v>
      </c>
      <c r="I30" t="s">
        <v>239</v>
      </c>
      <c r="J30" t="s">
        <v>240</v>
      </c>
      <c r="K30" t="s">
        <v>241</v>
      </c>
      <c r="L30">
        <v>1327</v>
      </c>
      <c r="N30">
        <v>1005</v>
      </c>
      <c r="O30" t="s">
        <v>143</v>
      </c>
      <c r="P30" t="s">
        <v>143</v>
      </c>
      <c r="Q30">
        <v>1</v>
      </c>
      <c r="W30">
        <v>0</v>
      </c>
      <c r="X30">
        <v>603896569</v>
      </c>
      <c r="Y30">
        <v>2.2999999999999998</v>
      </c>
      <c r="AA30">
        <v>226.59</v>
      </c>
      <c r="AB30">
        <v>0</v>
      </c>
      <c r="AC30">
        <v>0</v>
      </c>
      <c r="AD30">
        <v>0</v>
      </c>
      <c r="AE30">
        <v>60.91</v>
      </c>
      <c r="AF30">
        <v>0</v>
      </c>
      <c r="AG30">
        <v>0</v>
      </c>
      <c r="AH30">
        <v>0</v>
      </c>
      <c r="AI30">
        <v>3.72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2.2999999999999998</v>
      </c>
      <c r="AU30" t="s">
        <v>3</v>
      </c>
      <c r="AV30">
        <v>0</v>
      </c>
      <c r="AW30">
        <v>2</v>
      </c>
      <c r="AX30">
        <v>55283092</v>
      </c>
      <c r="AY30">
        <v>1</v>
      </c>
      <c r="AZ30">
        <v>0</v>
      </c>
      <c r="BA30">
        <v>32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Y30*Source!I108</f>
        <v>2.76</v>
      </c>
      <c r="CY30">
        <f t="shared" si="2"/>
        <v>226.59</v>
      </c>
      <c r="CZ30">
        <f t="shared" si="3"/>
        <v>60.91</v>
      </c>
      <c r="DA30">
        <f t="shared" si="4"/>
        <v>3.72</v>
      </c>
      <c r="DB30">
        <f t="shared" si="0"/>
        <v>140.09</v>
      </c>
      <c r="DC30">
        <f t="shared" si="1"/>
        <v>0</v>
      </c>
    </row>
    <row r="31" spans="1:107" x14ac:dyDescent="0.2">
      <c r="A31">
        <f>ROW(Source!A108)</f>
        <v>108</v>
      </c>
      <c r="B31">
        <v>55282325</v>
      </c>
      <c r="C31">
        <v>55283084</v>
      </c>
      <c r="D31">
        <v>31806992</v>
      </c>
      <c r="E31">
        <v>13</v>
      </c>
      <c r="F31">
        <v>1</v>
      </c>
      <c r="G31">
        <v>13</v>
      </c>
      <c r="H31">
        <v>3</v>
      </c>
      <c r="I31" t="s">
        <v>242</v>
      </c>
      <c r="J31" t="s">
        <v>3</v>
      </c>
      <c r="K31" t="s">
        <v>243</v>
      </c>
      <c r="L31">
        <v>1344</v>
      </c>
      <c r="N31">
        <v>1008</v>
      </c>
      <c r="O31" t="s">
        <v>220</v>
      </c>
      <c r="P31" t="s">
        <v>220</v>
      </c>
      <c r="Q31">
        <v>1</v>
      </c>
      <c r="W31">
        <v>0</v>
      </c>
      <c r="X31">
        <v>-94250534</v>
      </c>
      <c r="Y31">
        <v>13.72</v>
      </c>
      <c r="AA31">
        <v>1</v>
      </c>
      <c r="AB31">
        <v>0</v>
      </c>
      <c r="AC31">
        <v>0</v>
      </c>
      <c r="AD31">
        <v>0</v>
      </c>
      <c r="AE31">
        <v>1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13.72</v>
      </c>
      <c r="AU31" t="s">
        <v>3</v>
      </c>
      <c r="AV31">
        <v>0</v>
      </c>
      <c r="AW31">
        <v>2</v>
      </c>
      <c r="AX31">
        <v>55283094</v>
      </c>
      <c r="AY31">
        <v>1</v>
      </c>
      <c r="AZ31">
        <v>0</v>
      </c>
      <c r="BA31">
        <v>34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Y31*Source!I108</f>
        <v>16.463999999999999</v>
      </c>
      <c r="CY31">
        <f t="shared" si="2"/>
        <v>1</v>
      </c>
      <c r="CZ31">
        <f t="shared" si="3"/>
        <v>1</v>
      </c>
      <c r="DA31">
        <f t="shared" si="4"/>
        <v>1</v>
      </c>
      <c r="DB31">
        <f t="shared" si="0"/>
        <v>13.72</v>
      </c>
      <c r="DC31">
        <f t="shared" si="1"/>
        <v>0</v>
      </c>
    </row>
    <row r="32" spans="1:107" x14ac:dyDescent="0.2">
      <c r="A32">
        <f>ROW(Source!A110)</f>
        <v>110</v>
      </c>
      <c r="B32">
        <v>55282325</v>
      </c>
      <c r="C32">
        <v>55283097</v>
      </c>
      <c r="D32">
        <v>31751893</v>
      </c>
      <c r="E32">
        <v>13</v>
      </c>
      <c r="F32">
        <v>1</v>
      </c>
      <c r="G32">
        <v>13</v>
      </c>
      <c r="H32">
        <v>1</v>
      </c>
      <c r="I32" t="s">
        <v>205</v>
      </c>
      <c r="J32" t="s">
        <v>3</v>
      </c>
      <c r="K32" t="s">
        <v>206</v>
      </c>
      <c r="L32">
        <v>1191</v>
      </c>
      <c r="N32">
        <v>1013</v>
      </c>
      <c r="O32" t="s">
        <v>207</v>
      </c>
      <c r="P32" t="s">
        <v>207</v>
      </c>
      <c r="Q32">
        <v>1</v>
      </c>
      <c r="W32">
        <v>0</v>
      </c>
      <c r="X32">
        <v>476480486</v>
      </c>
      <c r="Y32">
        <v>17.41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17.41</v>
      </c>
      <c r="AU32" t="s">
        <v>3</v>
      </c>
      <c r="AV32">
        <v>1</v>
      </c>
      <c r="AW32">
        <v>2</v>
      </c>
      <c r="AX32">
        <v>55283098</v>
      </c>
      <c r="AY32">
        <v>1</v>
      </c>
      <c r="AZ32">
        <v>0</v>
      </c>
      <c r="BA32">
        <v>35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Y32*Source!I110</f>
        <v>93.112162000000012</v>
      </c>
      <c r="CY32">
        <f>AD32</f>
        <v>0</v>
      </c>
      <c r="CZ32">
        <f>AH32</f>
        <v>0</v>
      </c>
      <c r="DA32">
        <f>AL32</f>
        <v>1</v>
      </c>
      <c r="DB32">
        <f t="shared" si="0"/>
        <v>0</v>
      </c>
      <c r="DC32">
        <f t="shared" si="1"/>
        <v>0</v>
      </c>
    </row>
    <row r="33" spans="1:107" x14ac:dyDescent="0.2">
      <c r="A33">
        <f>ROW(Source!A110)</f>
        <v>110</v>
      </c>
      <c r="B33">
        <v>55282325</v>
      </c>
      <c r="C33">
        <v>55283097</v>
      </c>
      <c r="D33">
        <v>31806986</v>
      </c>
      <c r="E33">
        <v>13</v>
      </c>
      <c r="F33">
        <v>1</v>
      </c>
      <c r="G33">
        <v>13</v>
      </c>
      <c r="H33">
        <v>3</v>
      </c>
      <c r="I33" t="s">
        <v>28</v>
      </c>
      <c r="J33" t="s">
        <v>3</v>
      </c>
      <c r="K33" t="s">
        <v>29</v>
      </c>
      <c r="L33">
        <v>1348</v>
      </c>
      <c r="N33">
        <v>1009</v>
      </c>
      <c r="O33" t="s">
        <v>30</v>
      </c>
      <c r="P33" t="s">
        <v>30</v>
      </c>
      <c r="Q33">
        <v>1000</v>
      </c>
      <c r="W33">
        <v>1</v>
      </c>
      <c r="X33">
        <v>1489638031</v>
      </c>
      <c r="Y33">
        <v>-1.02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1</v>
      </c>
      <c r="AQ33">
        <v>0</v>
      </c>
      <c r="AR33">
        <v>0</v>
      </c>
      <c r="AS33" t="s">
        <v>3</v>
      </c>
      <c r="AT33">
        <v>-1.02</v>
      </c>
      <c r="AU33" t="s">
        <v>3</v>
      </c>
      <c r="AV33">
        <v>0</v>
      </c>
      <c r="AW33">
        <v>2</v>
      </c>
      <c r="AX33">
        <v>55283099</v>
      </c>
      <c r="AY33">
        <v>1</v>
      </c>
      <c r="AZ33">
        <v>6144</v>
      </c>
      <c r="BA33">
        <v>36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Y33*Source!I110</f>
        <v>-5.4551640000000008</v>
      </c>
      <c r="CY33">
        <f>AA33</f>
        <v>0</v>
      </c>
      <c r="CZ33">
        <f>AE33</f>
        <v>0</v>
      </c>
      <c r="DA33">
        <f>AI33</f>
        <v>1</v>
      </c>
      <c r="DB33">
        <f t="shared" si="0"/>
        <v>0</v>
      </c>
      <c r="DC33">
        <f t="shared" si="1"/>
        <v>0</v>
      </c>
    </row>
    <row r="34" spans="1:107" x14ac:dyDescent="0.2">
      <c r="A34">
        <f>ROW(Source!A112)</f>
        <v>112</v>
      </c>
      <c r="B34">
        <v>55282325</v>
      </c>
      <c r="C34">
        <v>55283101</v>
      </c>
      <c r="D34">
        <v>31751893</v>
      </c>
      <c r="E34">
        <v>13</v>
      </c>
      <c r="F34">
        <v>1</v>
      </c>
      <c r="G34">
        <v>13</v>
      </c>
      <c r="H34">
        <v>1</v>
      </c>
      <c r="I34" t="s">
        <v>205</v>
      </c>
      <c r="J34" t="s">
        <v>3</v>
      </c>
      <c r="K34" t="s">
        <v>206</v>
      </c>
      <c r="L34">
        <v>1191</v>
      </c>
      <c r="N34">
        <v>1013</v>
      </c>
      <c r="O34" t="s">
        <v>207</v>
      </c>
      <c r="P34" t="s">
        <v>207</v>
      </c>
      <c r="Q34">
        <v>1</v>
      </c>
      <c r="W34">
        <v>0</v>
      </c>
      <c r="X34">
        <v>476480486</v>
      </c>
      <c r="Y34">
        <v>60.949999999999996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3</v>
      </c>
      <c r="AT34">
        <v>53</v>
      </c>
      <c r="AU34" t="s">
        <v>136</v>
      </c>
      <c r="AV34">
        <v>1</v>
      </c>
      <c r="AW34">
        <v>2</v>
      </c>
      <c r="AX34">
        <v>55283102</v>
      </c>
      <c r="AY34">
        <v>1</v>
      </c>
      <c r="AZ34">
        <v>0</v>
      </c>
      <c r="BA34">
        <v>37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Y34*Source!I112</f>
        <v>325.97278999999997</v>
      </c>
      <c r="CY34">
        <f>AD34</f>
        <v>0</v>
      </c>
      <c r="CZ34">
        <f>AH34</f>
        <v>0</v>
      </c>
      <c r="DA34">
        <f>AL34</f>
        <v>1</v>
      </c>
      <c r="DB34">
        <f>ROUND((ROUND(AT34*CZ34,2)*1.15),6)</f>
        <v>0</v>
      </c>
      <c r="DC34">
        <f>ROUND((ROUND(AT34*AG34,2)*1.15),6)</f>
        <v>0</v>
      </c>
    </row>
    <row r="35" spans="1:107" x14ac:dyDescent="0.2">
      <c r="A35">
        <f>ROW(Source!A112)</f>
        <v>112</v>
      </c>
      <c r="B35">
        <v>55282325</v>
      </c>
      <c r="C35">
        <v>55283101</v>
      </c>
      <c r="D35">
        <v>31755942</v>
      </c>
      <c r="E35">
        <v>13</v>
      </c>
      <c r="F35">
        <v>1</v>
      </c>
      <c r="G35">
        <v>13</v>
      </c>
      <c r="H35">
        <v>2</v>
      </c>
      <c r="I35" t="s">
        <v>218</v>
      </c>
      <c r="J35" t="s">
        <v>3</v>
      </c>
      <c r="K35" t="s">
        <v>219</v>
      </c>
      <c r="L35">
        <v>1344</v>
      </c>
      <c r="N35">
        <v>1008</v>
      </c>
      <c r="O35" t="s">
        <v>220</v>
      </c>
      <c r="P35" t="s">
        <v>220</v>
      </c>
      <c r="Q35">
        <v>1</v>
      </c>
      <c r="W35">
        <v>0</v>
      </c>
      <c r="X35">
        <v>-1180195794</v>
      </c>
      <c r="Y35">
        <v>333.96250000000003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1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3</v>
      </c>
      <c r="AT35">
        <v>267.17</v>
      </c>
      <c r="AU35" t="s">
        <v>135</v>
      </c>
      <c r="AV35">
        <v>0</v>
      </c>
      <c r="AW35">
        <v>2</v>
      </c>
      <c r="AX35">
        <v>55283103</v>
      </c>
      <c r="AY35">
        <v>1</v>
      </c>
      <c r="AZ35">
        <v>0</v>
      </c>
      <c r="BA35">
        <v>38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Y35*Source!I112</f>
        <v>1786.0982425000002</v>
      </c>
      <c r="CY35">
        <f>AB35</f>
        <v>1</v>
      </c>
      <c r="CZ35">
        <f>AF35</f>
        <v>1</v>
      </c>
      <c r="DA35">
        <f>AJ35</f>
        <v>1</v>
      </c>
      <c r="DB35">
        <f>ROUND((ROUND(AT35*CZ35,2)*1.25),6)</f>
        <v>333.96249999999998</v>
      </c>
      <c r="DC35">
        <f>ROUND((ROUND(AT35*AG35,2)*1.25),6)</f>
        <v>0</v>
      </c>
    </row>
    <row r="36" spans="1:107" x14ac:dyDescent="0.2">
      <c r="A36">
        <f>ROW(Source!A112)</f>
        <v>112</v>
      </c>
      <c r="B36">
        <v>55282325</v>
      </c>
      <c r="C36">
        <v>55283101</v>
      </c>
      <c r="D36">
        <v>31808252</v>
      </c>
      <c r="E36">
        <v>1</v>
      </c>
      <c r="F36">
        <v>1</v>
      </c>
      <c r="G36">
        <v>13</v>
      </c>
      <c r="H36">
        <v>3</v>
      </c>
      <c r="I36" t="s">
        <v>142</v>
      </c>
      <c r="J36" t="s">
        <v>144</v>
      </c>
      <c r="K36" t="s">
        <v>282</v>
      </c>
      <c r="L36">
        <v>1327</v>
      </c>
      <c r="N36">
        <v>1005</v>
      </c>
      <c r="O36" t="s">
        <v>143</v>
      </c>
      <c r="P36" t="s">
        <v>143</v>
      </c>
      <c r="Q36">
        <v>1</v>
      </c>
      <c r="W36">
        <v>0</v>
      </c>
      <c r="X36">
        <v>-1420146113</v>
      </c>
      <c r="Y36">
        <v>135</v>
      </c>
      <c r="AA36">
        <v>263.45</v>
      </c>
      <c r="AB36">
        <v>0</v>
      </c>
      <c r="AC36">
        <v>0</v>
      </c>
      <c r="AD36">
        <v>0</v>
      </c>
      <c r="AE36">
        <v>25.09</v>
      </c>
      <c r="AF36">
        <v>0</v>
      </c>
      <c r="AG36">
        <v>0</v>
      </c>
      <c r="AH36">
        <v>0</v>
      </c>
      <c r="AI36">
        <v>10.5</v>
      </c>
      <c r="AJ36">
        <v>1</v>
      </c>
      <c r="AK36">
        <v>1</v>
      </c>
      <c r="AL36">
        <v>1</v>
      </c>
      <c r="AN36">
        <v>0</v>
      </c>
      <c r="AO36">
        <v>0</v>
      </c>
      <c r="AP36">
        <v>1</v>
      </c>
      <c r="AQ36">
        <v>0</v>
      </c>
      <c r="AR36">
        <v>0</v>
      </c>
      <c r="AS36" t="s">
        <v>3</v>
      </c>
      <c r="AT36">
        <v>135</v>
      </c>
      <c r="AU36" t="s">
        <v>3</v>
      </c>
      <c r="AV36">
        <v>0</v>
      </c>
      <c r="AW36">
        <v>1</v>
      </c>
      <c r="AX36">
        <v>-1</v>
      </c>
      <c r="AY36">
        <v>0</v>
      </c>
      <c r="AZ36">
        <v>0</v>
      </c>
      <c r="BA36" t="s">
        <v>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Y36*Source!I112</f>
        <v>722.00700000000006</v>
      </c>
      <c r="CY36">
        <f>AA36</f>
        <v>263.45</v>
      </c>
      <c r="CZ36">
        <f>AE36</f>
        <v>25.09</v>
      </c>
      <c r="DA36">
        <f>AI36</f>
        <v>10.5</v>
      </c>
      <c r="DB36">
        <f>ROUND(ROUND(AT36*CZ36,2),6)</f>
        <v>3387.15</v>
      </c>
      <c r="DC36">
        <f>ROUND(ROUND(AT36*AG36,2),6)</f>
        <v>0</v>
      </c>
    </row>
    <row r="37" spans="1:107" x14ac:dyDescent="0.2">
      <c r="A37">
        <f>ROW(Source!A112)</f>
        <v>112</v>
      </c>
      <c r="B37">
        <v>55282325</v>
      </c>
      <c r="C37">
        <v>55283101</v>
      </c>
      <c r="D37">
        <v>31808253</v>
      </c>
      <c r="E37">
        <v>1</v>
      </c>
      <c r="F37">
        <v>1</v>
      </c>
      <c r="G37">
        <v>13</v>
      </c>
      <c r="H37">
        <v>3</v>
      </c>
      <c r="I37" t="s">
        <v>146</v>
      </c>
      <c r="J37" t="s">
        <v>147</v>
      </c>
      <c r="K37" t="s">
        <v>283</v>
      </c>
      <c r="L37">
        <v>1327</v>
      </c>
      <c r="N37">
        <v>1005</v>
      </c>
      <c r="O37" t="s">
        <v>143</v>
      </c>
      <c r="P37" t="s">
        <v>143</v>
      </c>
      <c r="Q37">
        <v>1</v>
      </c>
      <c r="W37">
        <v>0</v>
      </c>
      <c r="X37">
        <v>-1577770690</v>
      </c>
      <c r="Y37">
        <v>132.30000000000001</v>
      </c>
      <c r="AA37">
        <v>247.66</v>
      </c>
      <c r="AB37">
        <v>0</v>
      </c>
      <c r="AC37">
        <v>0</v>
      </c>
      <c r="AD37">
        <v>0</v>
      </c>
      <c r="AE37">
        <v>23.06</v>
      </c>
      <c r="AF37">
        <v>0</v>
      </c>
      <c r="AG37">
        <v>0</v>
      </c>
      <c r="AH37">
        <v>0</v>
      </c>
      <c r="AI37">
        <v>10.74</v>
      </c>
      <c r="AJ37">
        <v>1</v>
      </c>
      <c r="AK37">
        <v>1</v>
      </c>
      <c r="AL37">
        <v>1</v>
      </c>
      <c r="AN37">
        <v>0</v>
      </c>
      <c r="AO37">
        <v>0</v>
      </c>
      <c r="AP37">
        <v>1</v>
      </c>
      <c r="AQ37">
        <v>0</v>
      </c>
      <c r="AR37">
        <v>0</v>
      </c>
      <c r="AS37" t="s">
        <v>3</v>
      </c>
      <c r="AT37">
        <v>132.30000000000001</v>
      </c>
      <c r="AU37" t="s">
        <v>3</v>
      </c>
      <c r="AV37">
        <v>0</v>
      </c>
      <c r="AW37">
        <v>1</v>
      </c>
      <c r="AX37">
        <v>-1</v>
      </c>
      <c r="AY37">
        <v>0</v>
      </c>
      <c r="AZ37">
        <v>0</v>
      </c>
      <c r="BA37" t="s">
        <v>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Y37*Source!I112</f>
        <v>707.56686000000013</v>
      </c>
      <c r="CY37">
        <f>AA37</f>
        <v>247.66</v>
      </c>
      <c r="CZ37">
        <f>AE37</f>
        <v>23.06</v>
      </c>
      <c r="DA37">
        <f>AI37</f>
        <v>10.74</v>
      </c>
      <c r="DB37">
        <f>ROUND(ROUND(AT37*CZ37,2),6)</f>
        <v>3050.84</v>
      </c>
      <c r="DC37">
        <f>ROUND(ROUND(AT37*AG37,2),6)</f>
        <v>0</v>
      </c>
    </row>
    <row r="38" spans="1:107" x14ac:dyDescent="0.2">
      <c r="A38">
        <f>ROW(Source!A112)</f>
        <v>112</v>
      </c>
      <c r="B38">
        <v>55282325</v>
      </c>
      <c r="C38">
        <v>55283101</v>
      </c>
      <c r="D38">
        <v>31809402</v>
      </c>
      <c r="E38">
        <v>1</v>
      </c>
      <c r="F38">
        <v>1</v>
      </c>
      <c r="G38">
        <v>13</v>
      </c>
      <c r="H38">
        <v>3</v>
      </c>
      <c r="I38" t="s">
        <v>244</v>
      </c>
      <c r="J38" t="s">
        <v>245</v>
      </c>
      <c r="K38" t="s">
        <v>246</v>
      </c>
      <c r="L38">
        <v>1346</v>
      </c>
      <c r="N38">
        <v>1009</v>
      </c>
      <c r="O38" t="s">
        <v>247</v>
      </c>
      <c r="P38" t="s">
        <v>247</v>
      </c>
      <c r="Q38">
        <v>1</v>
      </c>
      <c r="W38">
        <v>0</v>
      </c>
      <c r="X38">
        <v>-1558522825</v>
      </c>
      <c r="Y38">
        <v>6.9</v>
      </c>
      <c r="AA38">
        <v>48.91</v>
      </c>
      <c r="AB38">
        <v>0</v>
      </c>
      <c r="AC38">
        <v>0</v>
      </c>
      <c r="AD38">
        <v>0</v>
      </c>
      <c r="AE38">
        <v>6.27</v>
      </c>
      <c r="AF38">
        <v>0</v>
      </c>
      <c r="AG38">
        <v>0</v>
      </c>
      <c r="AH38">
        <v>0</v>
      </c>
      <c r="AI38">
        <v>7.8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6.9</v>
      </c>
      <c r="AU38" t="s">
        <v>3</v>
      </c>
      <c r="AV38">
        <v>0</v>
      </c>
      <c r="AW38">
        <v>2</v>
      </c>
      <c r="AX38">
        <v>55283104</v>
      </c>
      <c r="AY38">
        <v>1</v>
      </c>
      <c r="AZ38">
        <v>0</v>
      </c>
      <c r="BA38">
        <v>39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Y38*Source!I112</f>
        <v>36.90258</v>
      </c>
      <c r="CY38">
        <f>AA38</f>
        <v>48.91</v>
      </c>
      <c r="CZ38">
        <f>AE38</f>
        <v>6.27</v>
      </c>
      <c r="DA38">
        <f>AI38</f>
        <v>7.8</v>
      </c>
      <c r="DB38">
        <f>ROUND(ROUND(AT38*CZ38,2),6)</f>
        <v>43.26</v>
      </c>
      <c r="DC38">
        <f>ROUND(ROUND(AT38*AG38,2),6)</f>
        <v>0</v>
      </c>
    </row>
    <row r="39" spans="1:107" x14ac:dyDescent="0.2">
      <c r="A39">
        <f>ROW(Source!A112)</f>
        <v>112</v>
      </c>
      <c r="B39">
        <v>55282325</v>
      </c>
      <c r="C39">
        <v>55283101</v>
      </c>
      <c r="D39">
        <v>31807616</v>
      </c>
      <c r="E39">
        <v>1</v>
      </c>
      <c r="F39">
        <v>1</v>
      </c>
      <c r="G39">
        <v>13</v>
      </c>
      <c r="H39">
        <v>3</v>
      </c>
      <c r="I39" t="s">
        <v>248</v>
      </c>
      <c r="J39" t="s">
        <v>249</v>
      </c>
      <c r="K39" t="s">
        <v>250</v>
      </c>
      <c r="L39">
        <v>1348</v>
      </c>
      <c r="N39">
        <v>1009</v>
      </c>
      <c r="O39" t="s">
        <v>30</v>
      </c>
      <c r="P39" t="s">
        <v>30</v>
      </c>
      <c r="Q39">
        <v>1000</v>
      </c>
      <c r="W39">
        <v>0</v>
      </c>
      <c r="X39">
        <v>1387058064</v>
      </c>
      <c r="Y39">
        <v>3.5000000000000003E-2</v>
      </c>
      <c r="AA39">
        <v>64864.04</v>
      </c>
      <c r="AB39">
        <v>0</v>
      </c>
      <c r="AC39">
        <v>0</v>
      </c>
      <c r="AD39">
        <v>0</v>
      </c>
      <c r="AE39">
        <v>18910.8</v>
      </c>
      <c r="AF39">
        <v>0</v>
      </c>
      <c r="AG39">
        <v>0</v>
      </c>
      <c r="AH39">
        <v>0</v>
      </c>
      <c r="AI39">
        <v>3.43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3</v>
      </c>
      <c r="AT39">
        <v>3.5000000000000003E-2</v>
      </c>
      <c r="AU39" t="s">
        <v>3</v>
      </c>
      <c r="AV39">
        <v>0</v>
      </c>
      <c r="AW39">
        <v>2</v>
      </c>
      <c r="AX39">
        <v>55283105</v>
      </c>
      <c r="AY39">
        <v>1</v>
      </c>
      <c r="AZ39">
        <v>0</v>
      </c>
      <c r="BA39">
        <v>40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Y39*Source!I112</f>
        <v>0.18718700000000002</v>
      </c>
      <c r="CY39">
        <f>AA39</f>
        <v>64864.04</v>
      </c>
      <c r="CZ39">
        <f>AE39</f>
        <v>18910.8</v>
      </c>
      <c r="DA39">
        <f>AI39</f>
        <v>3.43</v>
      </c>
      <c r="DB39">
        <f>ROUND(ROUND(AT39*CZ39,2),6)</f>
        <v>661.88</v>
      </c>
      <c r="DC39">
        <f>ROUND(ROUND(AT39*AG39,2),6)</f>
        <v>0</v>
      </c>
    </row>
    <row r="40" spans="1:107" x14ac:dyDescent="0.2">
      <c r="A40">
        <f>ROW(Source!A115)</f>
        <v>115</v>
      </c>
      <c r="B40">
        <v>55282325</v>
      </c>
      <c r="C40">
        <v>55283211</v>
      </c>
      <c r="D40">
        <v>31751893</v>
      </c>
      <c r="E40">
        <v>13</v>
      </c>
      <c r="F40">
        <v>1</v>
      </c>
      <c r="G40">
        <v>13</v>
      </c>
      <c r="H40">
        <v>1</v>
      </c>
      <c r="I40" t="s">
        <v>205</v>
      </c>
      <c r="J40" t="s">
        <v>3</v>
      </c>
      <c r="K40" t="s">
        <v>206</v>
      </c>
      <c r="L40">
        <v>1191</v>
      </c>
      <c r="N40">
        <v>1013</v>
      </c>
      <c r="O40" t="s">
        <v>207</v>
      </c>
      <c r="P40" t="s">
        <v>207</v>
      </c>
      <c r="Q40">
        <v>1</v>
      </c>
      <c r="W40">
        <v>0</v>
      </c>
      <c r="X40">
        <v>476480486</v>
      </c>
      <c r="Y40">
        <v>97.749999999999986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85</v>
      </c>
      <c r="AU40" t="s">
        <v>136</v>
      </c>
      <c r="AV40">
        <v>1</v>
      </c>
      <c r="AW40">
        <v>2</v>
      </c>
      <c r="AX40">
        <v>55283212</v>
      </c>
      <c r="AY40">
        <v>1</v>
      </c>
      <c r="AZ40">
        <v>0</v>
      </c>
      <c r="BA40">
        <v>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Y40*Source!I115</f>
        <v>2.0038749999999999</v>
      </c>
      <c r="CY40">
        <f>AD40</f>
        <v>0</v>
      </c>
      <c r="CZ40">
        <f>AH40</f>
        <v>0</v>
      </c>
      <c r="DA40">
        <f>AL40</f>
        <v>1</v>
      </c>
      <c r="DB40">
        <f>ROUND((ROUND(AT40*CZ40,2)*1.15),6)</f>
        <v>0</v>
      </c>
      <c r="DC40">
        <f>ROUND((ROUND(AT40*AG40,2)*1.15),6)</f>
        <v>0</v>
      </c>
    </row>
    <row r="41" spans="1:107" x14ac:dyDescent="0.2">
      <c r="A41">
        <f>ROW(Source!A115)</f>
        <v>115</v>
      </c>
      <c r="B41">
        <v>55282325</v>
      </c>
      <c r="C41">
        <v>55283211</v>
      </c>
      <c r="D41">
        <v>31832330</v>
      </c>
      <c r="E41">
        <v>1</v>
      </c>
      <c r="F41">
        <v>1</v>
      </c>
      <c r="G41">
        <v>13</v>
      </c>
      <c r="H41">
        <v>2</v>
      </c>
      <c r="I41" t="s">
        <v>251</v>
      </c>
      <c r="J41" t="s">
        <v>252</v>
      </c>
      <c r="K41" t="s">
        <v>253</v>
      </c>
      <c r="L41">
        <v>1368</v>
      </c>
      <c r="N41">
        <v>1011</v>
      </c>
      <c r="O41" t="s">
        <v>211</v>
      </c>
      <c r="P41" t="s">
        <v>211</v>
      </c>
      <c r="Q41">
        <v>1</v>
      </c>
      <c r="W41">
        <v>0</v>
      </c>
      <c r="X41">
        <v>-911191566</v>
      </c>
      <c r="Y41">
        <v>0.26374999999999998</v>
      </c>
      <c r="AA41">
        <v>0</v>
      </c>
      <c r="AB41">
        <v>559.07000000000005</v>
      </c>
      <c r="AC41">
        <v>334.89</v>
      </c>
      <c r="AD41">
        <v>0</v>
      </c>
      <c r="AE41">
        <v>0</v>
      </c>
      <c r="AF41">
        <v>39.51</v>
      </c>
      <c r="AG41">
        <v>12.69</v>
      </c>
      <c r="AH41">
        <v>0</v>
      </c>
      <c r="AI41">
        <v>1</v>
      </c>
      <c r="AJ41">
        <v>14.15</v>
      </c>
      <c r="AK41">
        <v>26.39</v>
      </c>
      <c r="AL41">
        <v>1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0.21099999999999999</v>
      </c>
      <c r="AU41" t="s">
        <v>135</v>
      </c>
      <c r="AV41">
        <v>0</v>
      </c>
      <c r="AW41">
        <v>2</v>
      </c>
      <c r="AX41">
        <v>55283213</v>
      </c>
      <c r="AY41">
        <v>1</v>
      </c>
      <c r="AZ41">
        <v>0</v>
      </c>
      <c r="BA41">
        <v>44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Y41*Source!I115</f>
        <v>5.4068750000000002E-3</v>
      </c>
      <c r="CY41">
        <f>AB41</f>
        <v>559.07000000000005</v>
      </c>
      <c r="CZ41">
        <f>AF41</f>
        <v>39.51</v>
      </c>
      <c r="DA41">
        <f>AJ41</f>
        <v>14.15</v>
      </c>
      <c r="DB41">
        <f>ROUND((ROUND(AT41*CZ41,2)*1.25),6)</f>
        <v>10.425000000000001</v>
      </c>
      <c r="DC41">
        <f>ROUND((ROUND(AT41*AG41,2)*1.25),6)</f>
        <v>3.35</v>
      </c>
    </row>
    <row r="42" spans="1:107" x14ac:dyDescent="0.2">
      <c r="A42">
        <f>ROW(Source!A115)</f>
        <v>115</v>
      </c>
      <c r="B42">
        <v>55282325</v>
      </c>
      <c r="C42">
        <v>55283211</v>
      </c>
      <c r="D42">
        <v>31832578</v>
      </c>
      <c r="E42">
        <v>1</v>
      </c>
      <c r="F42">
        <v>1</v>
      </c>
      <c r="G42">
        <v>13</v>
      </c>
      <c r="H42">
        <v>2</v>
      </c>
      <c r="I42" t="s">
        <v>254</v>
      </c>
      <c r="J42" t="s">
        <v>255</v>
      </c>
      <c r="K42" t="s">
        <v>256</v>
      </c>
      <c r="L42">
        <v>1368</v>
      </c>
      <c r="N42">
        <v>1011</v>
      </c>
      <c r="O42" t="s">
        <v>211</v>
      </c>
      <c r="P42" t="s">
        <v>211</v>
      </c>
      <c r="Q42">
        <v>1</v>
      </c>
      <c r="W42">
        <v>0</v>
      </c>
      <c r="X42">
        <v>989042531</v>
      </c>
      <c r="Y42">
        <v>16.016249999999999</v>
      </c>
      <c r="AA42">
        <v>0</v>
      </c>
      <c r="AB42">
        <v>6.64</v>
      </c>
      <c r="AC42">
        <v>2.38</v>
      </c>
      <c r="AD42">
        <v>0</v>
      </c>
      <c r="AE42">
        <v>0</v>
      </c>
      <c r="AF42">
        <v>1.0900000000000001</v>
      </c>
      <c r="AG42">
        <v>0.09</v>
      </c>
      <c r="AH42">
        <v>0</v>
      </c>
      <c r="AI42">
        <v>1</v>
      </c>
      <c r="AJ42">
        <v>6.09</v>
      </c>
      <c r="AK42">
        <v>26.39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12.813000000000001</v>
      </c>
      <c r="AU42" t="s">
        <v>135</v>
      </c>
      <c r="AV42">
        <v>0</v>
      </c>
      <c r="AW42">
        <v>2</v>
      </c>
      <c r="AX42">
        <v>55283214</v>
      </c>
      <c r="AY42">
        <v>1</v>
      </c>
      <c r="AZ42">
        <v>0</v>
      </c>
      <c r="BA42">
        <v>45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Y42*Source!I115</f>
        <v>0.328333125</v>
      </c>
      <c r="CY42">
        <f>AB42</f>
        <v>6.64</v>
      </c>
      <c r="CZ42">
        <f>AF42</f>
        <v>1.0900000000000001</v>
      </c>
      <c r="DA42">
        <f>AJ42</f>
        <v>6.09</v>
      </c>
      <c r="DB42">
        <f>ROUND((ROUND(AT42*CZ42,2)*1.25),6)</f>
        <v>17.462499999999999</v>
      </c>
      <c r="DC42">
        <f>ROUND((ROUND(AT42*AG42,2)*1.25),6)</f>
        <v>1.4375</v>
      </c>
    </row>
    <row r="43" spans="1:107" x14ac:dyDescent="0.2">
      <c r="A43">
        <f>ROW(Source!A115)</f>
        <v>115</v>
      </c>
      <c r="B43">
        <v>55282325</v>
      </c>
      <c r="C43">
        <v>55283211</v>
      </c>
      <c r="D43">
        <v>31832865</v>
      </c>
      <c r="E43">
        <v>1</v>
      </c>
      <c r="F43">
        <v>1</v>
      </c>
      <c r="G43">
        <v>13</v>
      </c>
      <c r="H43">
        <v>2</v>
      </c>
      <c r="I43" t="s">
        <v>257</v>
      </c>
      <c r="J43" t="s">
        <v>258</v>
      </c>
      <c r="K43" t="s">
        <v>259</v>
      </c>
      <c r="L43">
        <v>1368</v>
      </c>
      <c r="N43">
        <v>1011</v>
      </c>
      <c r="O43" t="s">
        <v>211</v>
      </c>
      <c r="P43" t="s">
        <v>211</v>
      </c>
      <c r="Q43">
        <v>1</v>
      </c>
      <c r="W43">
        <v>0</v>
      </c>
      <c r="X43">
        <v>773485071</v>
      </c>
      <c r="Y43">
        <v>12.36</v>
      </c>
      <c r="AA43">
        <v>0</v>
      </c>
      <c r="AB43">
        <v>4.6500000000000004</v>
      </c>
      <c r="AC43">
        <v>0</v>
      </c>
      <c r="AD43">
        <v>0</v>
      </c>
      <c r="AE43">
        <v>0</v>
      </c>
      <c r="AF43">
        <v>0.77</v>
      </c>
      <c r="AG43">
        <v>0</v>
      </c>
      <c r="AH43">
        <v>0</v>
      </c>
      <c r="AI43">
        <v>1</v>
      </c>
      <c r="AJ43">
        <v>6.04</v>
      </c>
      <c r="AK43">
        <v>26.39</v>
      </c>
      <c r="AL43">
        <v>1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9.8879999999999999</v>
      </c>
      <c r="AU43" t="s">
        <v>135</v>
      </c>
      <c r="AV43">
        <v>0</v>
      </c>
      <c r="AW43">
        <v>2</v>
      </c>
      <c r="AX43">
        <v>55283215</v>
      </c>
      <c r="AY43">
        <v>1</v>
      </c>
      <c r="AZ43">
        <v>0</v>
      </c>
      <c r="BA43">
        <v>46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Y43*Source!I115</f>
        <v>0.25337999999999999</v>
      </c>
      <c r="CY43">
        <f>AB43</f>
        <v>4.6500000000000004</v>
      </c>
      <c r="CZ43">
        <f>AF43</f>
        <v>0.77</v>
      </c>
      <c r="DA43">
        <f>AJ43</f>
        <v>6.04</v>
      </c>
      <c r="DB43">
        <f>ROUND((ROUND(AT43*CZ43,2)*1.25),6)</f>
        <v>9.5124999999999993</v>
      </c>
      <c r="DC43">
        <f>ROUND((ROUND(AT43*AG43,2)*1.25),6)</f>
        <v>0</v>
      </c>
    </row>
    <row r="44" spans="1:107" x14ac:dyDescent="0.2">
      <c r="A44">
        <f>ROW(Source!A115)</f>
        <v>115</v>
      </c>
      <c r="B44">
        <v>55282325</v>
      </c>
      <c r="C44">
        <v>55283211</v>
      </c>
      <c r="D44">
        <v>31755942</v>
      </c>
      <c r="E44">
        <v>13</v>
      </c>
      <c r="F44">
        <v>1</v>
      </c>
      <c r="G44">
        <v>13</v>
      </c>
      <c r="H44">
        <v>2</v>
      </c>
      <c r="I44" t="s">
        <v>218</v>
      </c>
      <c r="J44" t="s">
        <v>3</v>
      </c>
      <c r="K44" t="s">
        <v>219</v>
      </c>
      <c r="L44">
        <v>1344</v>
      </c>
      <c r="N44">
        <v>1008</v>
      </c>
      <c r="O44" t="s">
        <v>220</v>
      </c>
      <c r="P44" t="s">
        <v>220</v>
      </c>
      <c r="Q44">
        <v>1</v>
      </c>
      <c r="W44">
        <v>0</v>
      </c>
      <c r="X44">
        <v>-1180195794</v>
      </c>
      <c r="Y44">
        <v>26.150000000000002</v>
      </c>
      <c r="AA44">
        <v>0</v>
      </c>
      <c r="AB44">
        <v>1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20.92</v>
      </c>
      <c r="AU44" t="s">
        <v>135</v>
      </c>
      <c r="AV44">
        <v>0</v>
      </c>
      <c r="AW44">
        <v>2</v>
      </c>
      <c r="AX44">
        <v>55283216</v>
      </c>
      <c r="AY44">
        <v>1</v>
      </c>
      <c r="AZ44">
        <v>0</v>
      </c>
      <c r="BA44">
        <v>47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Y44*Source!I115</f>
        <v>0.53607500000000008</v>
      </c>
      <c r="CY44">
        <f>AB44</f>
        <v>1</v>
      </c>
      <c r="CZ44">
        <f>AF44</f>
        <v>1</v>
      </c>
      <c r="DA44">
        <f>AJ44</f>
        <v>1</v>
      </c>
      <c r="DB44">
        <f>ROUND((ROUND(AT44*CZ44,2)*1.25),6)</f>
        <v>26.15</v>
      </c>
      <c r="DC44">
        <f>ROUND((ROUND(AT44*AG44,2)*1.25),6)</f>
        <v>0</v>
      </c>
    </row>
    <row r="45" spans="1:107" x14ac:dyDescent="0.2">
      <c r="A45">
        <f>ROW(Source!A115)</f>
        <v>115</v>
      </c>
      <c r="B45">
        <v>55282325</v>
      </c>
      <c r="C45">
        <v>55283211</v>
      </c>
      <c r="D45">
        <v>31808032</v>
      </c>
      <c r="E45">
        <v>1</v>
      </c>
      <c r="F45">
        <v>1</v>
      </c>
      <c r="G45">
        <v>13</v>
      </c>
      <c r="H45">
        <v>3</v>
      </c>
      <c r="I45" t="s">
        <v>260</v>
      </c>
      <c r="J45" t="s">
        <v>261</v>
      </c>
      <c r="K45" t="s">
        <v>262</v>
      </c>
      <c r="L45">
        <v>1348</v>
      </c>
      <c r="N45">
        <v>1009</v>
      </c>
      <c r="O45" t="s">
        <v>30</v>
      </c>
      <c r="P45" t="s">
        <v>30</v>
      </c>
      <c r="Q45">
        <v>1000</v>
      </c>
      <c r="W45">
        <v>0</v>
      </c>
      <c r="X45">
        <v>-1815770421</v>
      </c>
      <c r="Y45">
        <v>4.9000000000000002E-2</v>
      </c>
      <c r="AA45">
        <v>90645.59</v>
      </c>
      <c r="AB45">
        <v>0</v>
      </c>
      <c r="AC45">
        <v>0</v>
      </c>
      <c r="AD45">
        <v>0</v>
      </c>
      <c r="AE45">
        <v>14739.12</v>
      </c>
      <c r="AF45">
        <v>0</v>
      </c>
      <c r="AG45">
        <v>0</v>
      </c>
      <c r="AH45">
        <v>0</v>
      </c>
      <c r="AI45">
        <v>6.15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4.9000000000000002E-2</v>
      </c>
      <c r="AU45" t="s">
        <v>3</v>
      </c>
      <c r="AV45">
        <v>0</v>
      </c>
      <c r="AW45">
        <v>2</v>
      </c>
      <c r="AX45">
        <v>55283217</v>
      </c>
      <c r="AY45">
        <v>1</v>
      </c>
      <c r="AZ45">
        <v>0</v>
      </c>
      <c r="BA45">
        <v>48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Y45*Source!I115</f>
        <v>1.0045000000000002E-3</v>
      </c>
      <c r="CY45">
        <f t="shared" ref="CY45:CY51" si="5">AA45</f>
        <v>90645.59</v>
      </c>
      <c r="CZ45">
        <f t="shared" ref="CZ45:CZ51" si="6">AE45</f>
        <v>14739.12</v>
      </c>
      <c r="DA45">
        <f t="shared" ref="DA45:DA51" si="7">AI45</f>
        <v>6.15</v>
      </c>
      <c r="DB45">
        <f t="shared" ref="DB45:DB84" si="8">ROUND(ROUND(AT45*CZ45,2),6)</f>
        <v>722.22</v>
      </c>
      <c r="DC45">
        <f t="shared" ref="DC45:DC84" si="9">ROUND(ROUND(AT45*AG45,2),6)</f>
        <v>0</v>
      </c>
    </row>
    <row r="46" spans="1:107" x14ac:dyDescent="0.2">
      <c r="A46">
        <f>ROW(Source!A115)</f>
        <v>115</v>
      </c>
      <c r="B46">
        <v>55282325</v>
      </c>
      <c r="C46">
        <v>55283211</v>
      </c>
      <c r="D46">
        <v>31808252</v>
      </c>
      <c r="E46">
        <v>1</v>
      </c>
      <c r="F46">
        <v>1</v>
      </c>
      <c r="G46">
        <v>13</v>
      </c>
      <c r="H46">
        <v>3</v>
      </c>
      <c r="I46" t="s">
        <v>142</v>
      </c>
      <c r="J46" t="s">
        <v>144</v>
      </c>
      <c r="K46" t="s">
        <v>282</v>
      </c>
      <c r="L46">
        <v>1327</v>
      </c>
      <c r="N46">
        <v>1005</v>
      </c>
      <c r="O46" t="s">
        <v>143</v>
      </c>
      <c r="P46" t="s">
        <v>143</v>
      </c>
      <c r="Q46">
        <v>1</v>
      </c>
      <c r="W46">
        <v>0</v>
      </c>
      <c r="X46">
        <v>-1420146113</v>
      </c>
      <c r="Y46">
        <v>135.03</v>
      </c>
      <c r="AA46">
        <v>263.45</v>
      </c>
      <c r="AB46">
        <v>0</v>
      </c>
      <c r="AC46">
        <v>0</v>
      </c>
      <c r="AD46">
        <v>0</v>
      </c>
      <c r="AE46">
        <v>25.09</v>
      </c>
      <c r="AF46">
        <v>0</v>
      </c>
      <c r="AG46">
        <v>0</v>
      </c>
      <c r="AH46">
        <v>0</v>
      </c>
      <c r="AI46">
        <v>10.5</v>
      </c>
      <c r="AJ46">
        <v>1</v>
      </c>
      <c r="AK46">
        <v>1</v>
      </c>
      <c r="AL46">
        <v>1</v>
      </c>
      <c r="AN46">
        <v>0</v>
      </c>
      <c r="AO46">
        <v>0</v>
      </c>
      <c r="AP46">
        <v>1</v>
      </c>
      <c r="AQ46">
        <v>0</v>
      </c>
      <c r="AR46">
        <v>0</v>
      </c>
      <c r="AS46" t="s">
        <v>3</v>
      </c>
      <c r="AT46">
        <v>135.03</v>
      </c>
      <c r="AU46" t="s">
        <v>3</v>
      </c>
      <c r="AV46">
        <v>0</v>
      </c>
      <c r="AW46">
        <v>1</v>
      </c>
      <c r="AX46">
        <v>-1</v>
      </c>
      <c r="AY46">
        <v>0</v>
      </c>
      <c r="AZ46">
        <v>0</v>
      </c>
      <c r="BA46" t="s">
        <v>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Y46*Source!I115</f>
        <v>2.7681150000000003</v>
      </c>
      <c r="CY46">
        <f t="shared" si="5"/>
        <v>263.45</v>
      </c>
      <c r="CZ46">
        <f t="shared" si="6"/>
        <v>25.09</v>
      </c>
      <c r="DA46">
        <f t="shared" si="7"/>
        <v>10.5</v>
      </c>
      <c r="DB46">
        <f t="shared" si="8"/>
        <v>3387.9</v>
      </c>
      <c r="DC46">
        <f t="shared" si="9"/>
        <v>0</v>
      </c>
    </row>
    <row r="47" spans="1:107" x14ac:dyDescent="0.2">
      <c r="A47">
        <f>ROW(Source!A115)</f>
        <v>115</v>
      </c>
      <c r="B47">
        <v>55282325</v>
      </c>
      <c r="C47">
        <v>55283211</v>
      </c>
      <c r="D47">
        <v>31808253</v>
      </c>
      <c r="E47">
        <v>1</v>
      </c>
      <c r="F47">
        <v>1</v>
      </c>
      <c r="G47">
        <v>13</v>
      </c>
      <c r="H47">
        <v>3</v>
      </c>
      <c r="I47" t="s">
        <v>146</v>
      </c>
      <c r="J47" t="s">
        <v>147</v>
      </c>
      <c r="K47" t="s">
        <v>283</v>
      </c>
      <c r="L47">
        <v>1327</v>
      </c>
      <c r="N47">
        <v>1005</v>
      </c>
      <c r="O47" t="s">
        <v>143</v>
      </c>
      <c r="P47" t="s">
        <v>143</v>
      </c>
      <c r="Q47">
        <v>1</v>
      </c>
      <c r="W47">
        <v>0</v>
      </c>
      <c r="X47">
        <v>-1577770690</v>
      </c>
      <c r="Y47">
        <v>60.27</v>
      </c>
      <c r="AA47">
        <v>247.66</v>
      </c>
      <c r="AB47">
        <v>0</v>
      </c>
      <c r="AC47">
        <v>0</v>
      </c>
      <c r="AD47">
        <v>0</v>
      </c>
      <c r="AE47">
        <v>23.06</v>
      </c>
      <c r="AF47">
        <v>0</v>
      </c>
      <c r="AG47">
        <v>0</v>
      </c>
      <c r="AH47">
        <v>0</v>
      </c>
      <c r="AI47">
        <v>10.74</v>
      </c>
      <c r="AJ47">
        <v>1</v>
      </c>
      <c r="AK47">
        <v>1</v>
      </c>
      <c r="AL47">
        <v>1</v>
      </c>
      <c r="AN47">
        <v>0</v>
      </c>
      <c r="AO47">
        <v>0</v>
      </c>
      <c r="AP47">
        <v>1</v>
      </c>
      <c r="AQ47">
        <v>0</v>
      </c>
      <c r="AR47">
        <v>0</v>
      </c>
      <c r="AS47" t="s">
        <v>3</v>
      </c>
      <c r="AT47">
        <v>60.27</v>
      </c>
      <c r="AU47" t="s">
        <v>3</v>
      </c>
      <c r="AV47">
        <v>0</v>
      </c>
      <c r="AW47">
        <v>1</v>
      </c>
      <c r="AX47">
        <v>-1</v>
      </c>
      <c r="AY47">
        <v>0</v>
      </c>
      <c r="AZ47">
        <v>0</v>
      </c>
      <c r="BA47" t="s">
        <v>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Y47*Source!I115</f>
        <v>1.235535</v>
      </c>
      <c r="CY47">
        <f t="shared" si="5"/>
        <v>247.66</v>
      </c>
      <c r="CZ47">
        <f t="shared" si="6"/>
        <v>23.06</v>
      </c>
      <c r="DA47">
        <f t="shared" si="7"/>
        <v>10.74</v>
      </c>
      <c r="DB47">
        <f t="shared" si="8"/>
        <v>1389.83</v>
      </c>
      <c r="DC47">
        <f t="shared" si="9"/>
        <v>0</v>
      </c>
    </row>
    <row r="48" spans="1:107" x14ac:dyDescent="0.2">
      <c r="A48">
        <f>ROW(Source!A115)</f>
        <v>115</v>
      </c>
      <c r="B48">
        <v>55282325</v>
      </c>
      <c r="C48">
        <v>55283211</v>
      </c>
      <c r="D48">
        <v>31808575</v>
      </c>
      <c r="E48">
        <v>1</v>
      </c>
      <c r="F48">
        <v>1</v>
      </c>
      <c r="G48">
        <v>13</v>
      </c>
      <c r="H48">
        <v>3</v>
      </c>
      <c r="I48" t="s">
        <v>263</v>
      </c>
      <c r="J48" t="s">
        <v>264</v>
      </c>
      <c r="K48" t="s">
        <v>265</v>
      </c>
      <c r="L48">
        <v>1391</v>
      </c>
      <c r="N48">
        <v>1013</v>
      </c>
      <c r="O48" t="s">
        <v>266</v>
      </c>
      <c r="P48" t="s">
        <v>266</v>
      </c>
      <c r="Q48">
        <v>1</v>
      </c>
      <c r="W48">
        <v>0</v>
      </c>
      <c r="X48">
        <v>1414587741</v>
      </c>
      <c r="Y48">
        <v>200</v>
      </c>
      <c r="AA48">
        <v>33.64</v>
      </c>
      <c r="AB48">
        <v>0</v>
      </c>
      <c r="AC48">
        <v>0</v>
      </c>
      <c r="AD48">
        <v>0</v>
      </c>
      <c r="AE48">
        <v>28.75</v>
      </c>
      <c r="AF48">
        <v>0</v>
      </c>
      <c r="AG48">
        <v>0</v>
      </c>
      <c r="AH48">
        <v>0</v>
      </c>
      <c r="AI48">
        <v>1.17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200</v>
      </c>
      <c r="AU48" t="s">
        <v>3</v>
      </c>
      <c r="AV48">
        <v>0</v>
      </c>
      <c r="AW48">
        <v>2</v>
      </c>
      <c r="AX48">
        <v>55283218</v>
      </c>
      <c r="AY48">
        <v>1</v>
      </c>
      <c r="AZ48">
        <v>0</v>
      </c>
      <c r="BA48">
        <v>49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Y48*Source!I115</f>
        <v>4.1000000000000005</v>
      </c>
      <c r="CY48">
        <f t="shared" si="5"/>
        <v>33.64</v>
      </c>
      <c r="CZ48">
        <f t="shared" si="6"/>
        <v>28.75</v>
      </c>
      <c r="DA48">
        <f t="shared" si="7"/>
        <v>1.17</v>
      </c>
      <c r="DB48">
        <f t="shared" si="8"/>
        <v>5750</v>
      </c>
      <c r="DC48">
        <f t="shared" si="9"/>
        <v>0</v>
      </c>
    </row>
    <row r="49" spans="1:107" x14ac:dyDescent="0.2">
      <c r="A49">
        <f>ROW(Source!A115)</f>
        <v>115</v>
      </c>
      <c r="B49">
        <v>55282325</v>
      </c>
      <c r="C49">
        <v>55283211</v>
      </c>
      <c r="D49">
        <v>31809402</v>
      </c>
      <c r="E49">
        <v>1</v>
      </c>
      <c r="F49">
        <v>1</v>
      </c>
      <c r="G49">
        <v>13</v>
      </c>
      <c r="H49">
        <v>3</v>
      </c>
      <c r="I49" t="s">
        <v>244</v>
      </c>
      <c r="J49" t="s">
        <v>245</v>
      </c>
      <c r="K49" t="s">
        <v>246</v>
      </c>
      <c r="L49">
        <v>1346</v>
      </c>
      <c r="N49">
        <v>1009</v>
      </c>
      <c r="O49" t="s">
        <v>247</v>
      </c>
      <c r="P49" t="s">
        <v>247</v>
      </c>
      <c r="Q49">
        <v>1</v>
      </c>
      <c r="W49">
        <v>0</v>
      </c>
      <c r="X49">
        <v>-1558522825</v>
      </c>
      <c r="Y49">
        <v>3.4</v>
      </c>
      <c r="AA49">
        <v>48.91</v>
      </c>
      <c r="AB49">
        <v>0</v>
      </c>
      <c r="AC49">
        <v>0</v>
      </c>
      <c r="AD49">
        <v>0</v>
      </c>
      <c r="AE49">
        <v>6.27</v>
      </c>
      <c r="AF49">
        <v>0</v>
      </c>
      <c r="AG49">
        <v>0</v>
      </c>
      <c r="AH49">
        <v>0</v>
      </c>
      <c r="AI49">
        <v>7.8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3.4</v>
      </c>
      <c r="AU49" t="s">
        <v>3</v>
      </c>
      <c r="AV49">
        <v>0</v>
      </c>
      <c r="AW49">
        <v>2</v>
      </c>
      <c r="AX49">
        <v>55283219</v>
      </c>
      <c r="AY49">
        <v>1</v>
      </c>
      <c r="AZ49">
        <v>0</v>
      </c>
      <c r="BA49">
        <v>50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Y49*Source!I115</f>
        <v>6.9699999999999998E-2</v>
      </c>
      <c r="CY49">
        <f t="shared" si="5"/>
        <v>48.91</v>
      </c>
      <c r="CZ49">
        <f t="shared" si="6"/>
        <v>6.27</v>
      </c>
      <c r="DA49">
        <f t="shared" si="7"/>
        <v>7.8</v>
      </c>
      <c r="DB49">
        <f t="shared" si="8"/>
        <v>21.32</v>
      </c>
      <c r="DC49">
        <f t="shared" si="9"/>
        <v>0</v>
      </c>
    </row>
    <row r="50" spans="1:107" x14ac:dyDescent="0.2">
      <c r="A50">
        <f>ROW(Source!A115)</f>
        <v>115</v>
      </c>
      <c r="B50">
        <v>55282325</v>
      </c>
      <c r="C50">
        <v>55283211</v>
      </c>
      <c r="D50">
        <v>31807565</v>
      </c>
      <c r="E50">
        <v>1</v>
      </c>
      <c r="F50">
        <v>1</v>
      </c>
      <c r="G50">
        <v>13</v>
      </c>
      <c r="H50">
        <v>3</v>
      </c>
      <c r="I50" t="s">
        <v>267</v>
      </c>
      <c r="J50" t="s">
        <v>268</v>
      </c>
      <c r="K50" t="s">
        <v>284</v>
      </c>
      <c r="L50">
        <v>1301</v>
      </c>
      <c r="N50">
        <v>1003</v>
      </c>
      <c r="O50" t="s">
        <v>270</v>
      </c>
      <c r="P50" t="s">
        <v>270</v>
      </c>
      <c r="Q50">
        <v>1</v>
      </c>
      <c r="W50">
        <v>0</v>
      </c>
      <c r="X50">
        <v>-384179431</v>
      </c>
      <c r="Y50">
        <v>18.899999999999999</v>
      </c>
      <c r="AA50">
        <v>70.27</v>
      </c>
      <c r="AB50">
        <v>0</v>
      </c>
      <c r="AC50">
        <v>0</v>
      </c>
      <c r="AD50">
        <v>0</v>
      </c>
      <c r="AE50">
        <v>15.72</v>
      </c>
      <c r="AF50">
        <v>0</v>
      </c>
      <c r="AG50">
        <v>0</v>
      </c>
      <c r="AH50">
        <v>0</v>
      </c>
      <c r="AI50">
        <v>4.47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18.899999999999999</v>
      </c>
      <c r="AU50" t="s">
        <v>3</v>
      </c>
      <c r="AV50">
        <v>0</v>
      </c>
      <c r="AW50">
        <v>2</v>
      </c>
      <c r="AX50">
        <v>55283220</v>
      </c>
      <c r="AY50">
        <v>1</v>
      </c>
      <c r="AZ50">
        <v>0</v>
      </c>
      <c r="BA50">
        <v>51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Y50*Source!I115</f>
        <v>0.38744999999999996</v>
      </c>
      <c r="CY50">
        <f t="shared" si="5"/>
        <v>70.27</v>
      </c>
      <c r="CZ50">
        <f t="shared" si="6"/>
        <v>15.72</v>
      </c>
      <c r="DA50">
        <f t="shared" si="7"/>
        <v>4.47</v>
      </c>
      <c r="DB50">
        <f t="shared" si="8"/>
        <v>297.11</v>
      </c>
      <c r="DC50">
        <f t="shared" si="9"/>
        <v>0</v>
      </c>
    </row>
    <row r="51" spans="1:107" x14ac:dyDescent="0.2">
      <c r="A51">
        <f>ROW(Source!A115)</f>
        <v>115</v>
      </c>
      <c r="B51">
        <v>55282325</v>
      </c>
      <c r="C51">
        <v>55283211</v>
      </c>
      <c r="D51">
        <v>31807616</v>
      </c>
      <c r="E51">
        <v>1</v>
      </c>
      <c r="F51">
        <v>1</v>
      </c>
      <c r="G51">
        <v>13</v>
      </c>
      <c r="H51">
        <v>3</v>
      </c>
      <c r="I51" t="s">
        <v>248</v>
      </c>
      <c r="J51" t="s">
        <v>249</v>
      </c>
      <c r="K51" t="s">
        <v>250</v>
      </c>
      <c r="L51">
        <v>1348</v>
      </c>
      <c r="N51">
        <v>1009</v>
      </c>
      <c r="O51" t="s">
        <v>30</v>
      </c>
      <c r="P51" t="s">
        <v>30</v>
      </c>
      <c r="Q51">
        <v>1000</v>
      </c>
      <c r="W51">
        <v>0</v>
      </c>
      <c r="X51">
        <v>1387058064</v>
      </c>
      <c r="Y51">
        <v>2.196E-2</v>
      </c>
      <c r="AA51">
        <v>64864.04</v>
      </c>
      <c r="AB51">
        <v>0</v>
      </c>
      <c r="AC51">
        <v>0</v>
      </c>
      <c r="AD51">
        <v>0</v>
      </c>
      <c r="AE51">
        <v>18910.8</v>
      </c>
      <c r="AF51">
        <v>0</v>
      </c>
      <c r="AG51">
        <v>0</v>
      </c>
      <c r="AH51">
        <v>0</v>
      </c>
      <c r="AI51">
        <v>3.43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2.196E-2</v>
      </c>
      <c r="AU51" t="s">
        <v>3</v>
      </c>
      <c r="AV51">
        <v>0</v>
      </c>
      <c r="AW51">
        <v>2</v>
      </c>
      <c r="AX51">
        <v>55283221</v>
      </c>
      <c r="AY51">
        <v>1</v>
      </c>
      <c r="AZ51">
        <v>0</v>
      </c>
      <c r="BA51">
        <v>52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Y51*Source!I115</f>
        <v>4.5018E-4</v>
      </c>
      <c r="CY51">
        <f t="shared" si="5"/>
        <v>64864.04</v>
      </c>
      <c r="CZ51">
        <f t="shared" si="6"/>
        <v>18910.8</v>
      </c>
      <c r="DA51">
        <f t="shared" si="7"/>
        <v>3.43</v>
      </c>
      <c r="DB51">
        <f t="shared" si="8"/>
        <v>415.28</v>
      </c>
      <c r="DC51">
        <f t="shared" si="9"/>
        <v>0</v>
      </c>
    </row>
    <row r="52" spans="1:107" x14ac:dyDescent="0.2">
      <c r="A52">
        <f>ROW(Source!A123)</f>
        <v>123</v>
      </c>
      <c r="B52">
        <v>55282325</v>
      </c>
      <c r="C52">
        <v>55283283</v>
      </c>
      <c r="D52">
        <v>31751893</v>
      </c>
      <c r="E52">
        <v>13</v>
      </c>
      <c r="F52">
        <v>1</v>
      </c>
      <c r="G52">
        <v>13</v>
      </c>
      <c r="H52">
        <v>1</v>
      </c>
      <c r="I52" t="s">
        <v>205</v>
      </c>
      <c r="J52" t="s">
        <v>3</v>
      </c>
      <c r="K52" t="s">
        <v>206</v>
      </c>
      <c r="L52">
        <v>1191</v>
      </c>
      <c r="N52">
        <v>1013</v>
      </c>
      <c r="O52" t="s">
        <v>207</v>
      </c>
      <c r="P52" t="s">
        <v>207</v>
      </c>
      <c r="Q52">
        <v>1</v>
      </c>
      <c r="W52">
        <v>0</v>
      </c>
      <c r="X52">
        <v>476480486</v>
      </c>
      <c r="Y52">
        <v>57.5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57.5</v>
      </c>
      <c r="AU52" t="s">
        <v>3</v>
      </c>
      <c r="AV52">
        <v>1</v>
      </c>
      <c r="AW52">
        <v>2</v>
      </c>
      <c r="AX52">
        <v>55283286</v>
      </c>
      <c r="AY52">
        <v>1</v>
      </c>
      <c r="AZ52">
        <v>0</v>
      </c>
      <c r="BA52">
        <v>55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Y52*Source!I123</f>
        <v>0.19549999999999998</v>
      </c>
      <c r="CY52">
        <f>AD52</f>
        <v>0</v>
      </c>
      <c r="CZ52">
        <f>AH52</f>
        <v>0</v>
      </c>
      <c r="DA52">
        <f>AL52</f>
        <v>1</v>
      </c>
      <c r="DB52">
        <f t="shared" si="8"/>
        <v>0</v>
      </c>
      <c r="DC52">
        <f t="shared" si="9"/>
        <v>0</v>
      </c>
    </row>
    <row r="53" spans="1:107" x14ac:dyDescent="0.2">
      <c r="A53">
        <f>ROW(Source!A123)</f>
        <v>123</v>
      </c>
      <c r="B53">
        <v>55282325</v>
      </c>
      <c r="C53">
        <v>55283283</v>
      </c>
      <c r="D53">
        <v>31806986</v>
      </c>
      <c r="E53">
        <v>13</v>
      </c>
      <c r="F53">
        <v>1</v>
      </c>
      <c r="G53">
        <v>13</v>
      </c>
      <c r="H53">
        <v>3</v>
      </c>
      <c r="I53" t="s">
        <v>28</v>
      </c>
      <c r="J53" t="s">
        <v>3</v>
      </c>
      <c r="K53" t="s">
        <v>29</v>
      </c>
      <c r="L53">
        <v>1348</v>
      </c>
      <c r="N53">
        <v>1009</v>
      </c>
      <c r="O53" t="s">
        <v>30</v>
      </c>
      <c r="P53" t="s">
        <v>30</v>
      </c>
      <c r="Q53">
        <v>1000</v>
      </c>
      <c r="W53">
        <v>1</v>
      </c>
      <c r="X53">
        <v>1489638031</v>
      </c>
      <c r="Y53">
        <v>-4.5999999999999996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-4.5999999999999996</v>
      </c>
      <c r="AU53" t="s">
        <v>3</v>
      </c>
      <c r="AV53">
        <v>0</v>
      </c>
      <c r="AW53">
        <v>2</v>
      </c>
      <c r="AX53">
        <v>55283287</v>
      </c>
      <c r="AY53">
        <v>1</v>
      </c>
      <c r="AZ53">
        <v>6144</v>
      </c>
      <c r="BA53">
        <v>56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Y53*Source!I123</f>
        <v>-1.5639999999999998E-2</v>
      </c>
      <c r="CY53">
        <f>AA53</f>
        <v>0</v>
      </c>
      <c r="CZ53">
        <f>AE53</f>
        <v>0</v>
      </c>
      <c r="DA53">
        <f>AI53</f>
        <v>1</v>
      </c>
      <c r="DB53">
        <f t="shared" si="8"/>
        <v>0</v>
      </c>
      <c r="DC53">
        <f t="shared" si="9"/>
        <v>0</v>
      </c>
    </row>
    <row r="54" spans="1:107" x14ac:dyDescent="0.2">
      <c r="A54">
        <f>ROW(Source!A125)</f>
        <v>125</v>
      </c>
      <c r="B54">
        <v>55282325</v>
      </c>
      <c r="C54">
        <v>55283289</v>
      </c>
      <c r="D54">
        <v>31751893</v>
      </c>
      <c r="E54">
        <v>13</v>
      </c>
      <c r="F54">
        <v>1</v>
      </c>
      <c r="G54">
        <v>13</v>
      </c>
      <c r="H54">
        <v>1</v>
      </c>
      <c r="I54" t="s">
        <v>205</v>
      </c>
      <c r="J54" t="s">
        <v>3</v>
      </c>
      <c r="K54" t="s">
        <v>206</v>
      </c>
      <c r="L54">
        <v>1191</v>
      </c>
      <c r="N54">
        <v>1013</v>
      </c>
      <c r="O54" t="s">
        <v>207</v>
      </c>
      <c r="P54" t="s">
        <v>207</v>
      </c>
      <c r="Q54">
        <v>1</v>
      </c>
      <c r="W54">
        <v>0</v>
      </c>
      <c r="X54">
        <v>476480486</v>
      </c>
      <c r="Y54">
        <v>0.6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0.6</v>
      </c>
      <c r="AU54" t="s">
        <v>3</v>
      </c>
      <c r="AV54">
        <v>1</v>
      </c>
      <c r="AW54">
        <v>2</v>
      </c>
      <c r="AX54">
        <v>55283291</v>
      </c>
      <c r="AY54">
        <v>1</v>
      </c>
      <c r="AZ54">
        <v>0</v>
      </c>
      <c r="BA54">
        <v>57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Y54*Source!I125</f>
        <v>0.21</v>
      </c>
      <c r="CY54">
        <f>AD54</f>
        <v>0</v>
      </c>
      <c r="CZ54">
        <f>AH54</f>
        <v>0</v>
      </c>
      <c r="DA54">
        <f>AL54</f>
        <v>1</v>
      </c>
      <c r="DB54">
        <f t="shared" si="8"/>
        <v>0</v>
      </c>
      <c r="DC54">
        <f t="shared" si="9"/>
        <v>0</v>
      </c>
    </row>
    <row r="55" spans="1:107" x14ac:dyDescent="0.2">
      <c r="A55">
        <f>ROW(Source!A126)</f>
        <v>126</v>
      </c>
      <c r="B55">
        <v>55282325</v>
      </c>
      <c r="C55">
        <v>55283292</v>
      </c>
      <c r="D55">
        <v>31751893</v>
      </c>
      <c r="E55">
        <v>13</v>
      </c>
      <c r="F55">
        <v>1</v>
      </c>
      <c r="G55">
        <v>13</v>
      </c>
      <c r="H55">
        <v>1</v>
      </c>
      <c r="I55" t="s">
        <v>205</v>
      </c>
      <c r="J55" t="s">
        <v>3</v>
      </c>
      <c r="K55" t="s">
        <v>206</v>
      </c>
      <c r="L55">
        <v>1191</v>
      </c>
      <c r="N55">
        <v>1013</v>
      </c>
      <c r="O55" t="s">
        <v>207</v>
      </c>
      <c r="P55" t="s">
        <v>207</v>
      </c>
      <c r="Q55">
        <v>1</v>
      </c>
      <c r="W55">
        <v>0</v>
      </c>
      <c r="X55">
        <v>476480486</v>
      </c>
      <c r="Y55">
        <v>17.41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17.41</v>
      </c>
      <c r="AU55" t="s">
        <v>3</v>
      </c>
      <c r="AV55">
        <v>1</v>
      </c>
      <c r="AW55">
        <v>2</v>
      </c>
      <c r="AX55">
        <v>55283295</v>
      </c>
      <c r="AY55">
        <v>1</v>
      </c>
      <c r="AZ55">
        <v>0</v>
      </c>
      <c r="BA55">
        <v>58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Y55*Source!I126</f>
        <v>0.27681900000000004</v>
      </c>
      <c r="CY55">
        <f>AD55</f>
        <v>0</v>
      </c>
      <c r="CZ55">
        <f>AH55</f>
        <v>0</v>
      </c>
      <c r="DA55">
        <f>AL55</f>
        <v>1</v>
      </c>
      <c r="DB55">
        <f t="shared" si="8"/>
        <v>0</v>
      </c>
      <c r="DC55">
        <f t="shared" si="9"/>
        <v>0</v>
      </c>
    </row>
    <row r="56" spans="1:107" x14ac:dyDescent="0.2">
      <c r="A56">
        <f>ROW(Source!A126)</f>
        <v>126</v>
      </c>
      <c r="B56">
        <v>55282325</v>
      </c>
      <c r="C56">
        <v>55283292</v>
      </c>
      <c r="D56">
        <v>31806986</v>
      </c>
      <c r="E56">
        <v>13</v>
      </c>
      <c r="F56">
        <v>1</v>
      </c>
      <c r="G56">
        <v>13</v>
      </c>
      <c r="H56">
        <v>3</v>
      </c>
      <c r="I56" t="s">
        <v>28</v>
      </c>
      <c r="J56" t="s">
        <v>3</v>
      </c>
      <c r="K56" t="s">
        <v>29</v>
      </c>
      <c r="L56">
        <v>1348</v>
      </c>
      <c r="N56">
        <v>1009</v>
      </c>
      <c r="O56" t="s">
        <v>30</v>
      </c>
      <c r="P56" t="s">
        <v>30</v>
      </c>
      <c r="Q56">
        <v>1000</v>
      </c>
      <c r="W56">
        <v>1</v>
      </c>
      <c r="X56">
        <v>1489638031</v>
      </c>
      <c r="Y56">
        <v>-1.02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-1.02</v>
      </c>
      <c r="AU56" t="s">
        <v>3</v>
      </c>
      <c r="AV56">
        <v>0</v>
      </c>
      <c r="AW56">
        <v>2</v>
      </c>
      <c r="AX56">
        <v>55283296</v>
      </c>
      <c r="AY56">
        <v>1</v>
      </c>
      <c r="AZ56">
        <v>6144</v>
      </c>
      <c r="BA56">
        <v>59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Y56*Source!I126</f>
        <v>-1.6218E-2</v>
      </c>
      <c r="CY56">
        <f>AA56</f>
        <v>0</v>
      </c>
      <c r="CZ56">
        <f>AE56</f>
        <v>0</v>
      </c>
      <c r="DA56">
        <f>AI56</f>
        <v>1</v>
      </c>
      <c r="DB56">
        <f t="shared" si="8"/>
        <v>0</v>
      </c>
      <c r="DC56">
        <f t="shared" si="9"/>
        <v>0</v>
      </c>
    </row>
    <row r="57" spans="1:107" x14ac:dyDescent="0.2">
      <c r="A57">
        <f>ROW(Source!A128)</f>
        <v>128</v>
      </c>
      <c r="B57">
        <v>55282325</v>
      </c>
      <c r="C57">
        <v>55283298</v>
      </c>
      <c r="D57">
        <v>31751893</v>
      </c>
      <c r="E57">
        <v>13</v>
      </c>
      <c r="F57">
        <v>1</v>
      </c>
      <c r="G57">
        <v>13</v>
      </c>
      <c r="H57">
        <v>1</v>
      </c>
      <c r="I57" t="s">
        <v>205</v>
      </c>
      <c r="J57" t="s">
        <v>3</v>
      </c>
      <c r="K57" t="s">
        <v>206</v>
      </c>
      <c r="L57">
        <v>1191</v>
      </c>
      <c r="N57">
        <v>1013</v>
      </c>
      <c r="O57" t="s">
        <v>207</v>
      </c>
      <c r="P57" t="s">
        <v>207</v>
      </c>
      <c r="Q57">
        <v>1</v>
      </c>
      <c r="W57">
        <v>0</v>
      </c>
      <c r="X57">
        <v>476480486</v>
      </c>
      <c r="Y57">
        <v>20.73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20.73</v>
      </c>
      <c r="AU57" t="s">
        <v>3</v>
      </c>
      <c r="AV57">
        <v>1</v>
      </c>
      <c r="AW57">
        <v>2</v>
      </c>
      <c r="AX57">
        <v>55283300</v>
      </c>
      <c r="AY57">
        <v>1</v>
      </c>
      <c r="AZ57">
        <v>0</v>
      </c>
      <c r="BA57">
        <v>60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Y57*Source!I128</f>
        <v>0.41460000000000002</v>
      </c>
      <c r="CY57">
        <f>AD57</f>
        <v>0</v>
      </c>
      <c r="CZ57">
        <f>AH57</f>
        <v>0</v>
      </c>
      <c r="DA57">
        <f>AL57</f>
        <v>1</v>
      </c>
      <c r="DB57">
        <f t="shared" si="8"/>
        <v>0</v>
      </c>
      <c r="DC57">
        <f t="shared" si="9"/>
        <v>0</v>
      </c>
    </row>
    <row r="58" spans="1:107" x14ac:dyDescent="0.2">
      <c r="A58">
        <f>ROW(Source!A129)</f>
        <v>129</v>
      </c>
      <c r="B58">
        <v>55282325</v>
      </c>
      <c r="C58">
        <v>55283303</v>
      </c>
      <c r="D58">
        <v>31751893</v>
      </c>
      <c r="E58">
        <v>13</v>
      </c>
      <c r="F58">
        <v>1</v>
      </c>
      <c r="G58">
        <v>13</v>
      </c>
      <c r="H58">
        <v>1</v>
      </c>
      <c r="I58" t="s">
        <v>205</v>
      </c>
      <c r="J58" t="s">
        <v>3</v>
      </c>
      <c r="K58" t="s">
        <v>206</v>
      </c>
      <c r="L58">
        <v>1191</v>
      </c>
      <c r="N58">
        <v>1013</v>
      </c>
      <c r="O58" t="s">
        <v>207</v>
      </c>
      <c r="P58" t="s">
        <v>207</v>
      </c>
      <c r="Q58">
        <v>1</v>
      </c>
      <c r="W58">
        <v>0</v>
      </c>
      <c r="X58">
        <v>476480486</v>
      </c>
      <c r="Y58">
        <v>0.6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0.6</v>
      </c>
      <c r="AU58" t="s">
        <v>3</v>
      </c>
      <c r="AV58">
        <v>1</v>
      </c>
      <c r="AW58">
        <v>2</v>
      </c>
      <c r="AX58">
        <v>55283305</v>
      </c>
      <c r="AY58">
        <v>1</v>
      </c>
      <c r="AZ58">
        <v>0</v>
      </c>
      <c r="BA58">
        <v>63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Y58*Source!I129</f>
        <v>12.45</v>
      </c>
      <c r="CY58">
        <f>AD58</f>
        <v>0</v>
      </c>
      <c r="CZ58">
        <f>AH58</f>
        <v>0</v>
      </c>
      <c r="DA58">
        <f>AL58</f>
        <v>1</v>
      </c>
      <c r="DB58">
        <f t="shared" si="8"/>
        <v>0</v>
      </c>
      <c r="DC58">
        <f t="shared" si="9"/>
        <v>0</v>
      </c>
    </row>
    <row r="59" spans="1:107" x14ac:dyDescent="0.2">
      <c r="A59">
        <f>ROW(Source!A195)</f>
        <v>195</v>
      </c>
      <c r="B59">
        <v>55282325</v>
      </c>
      <c r="C59">
        <v>55283364</v>
      </c>
      <c r="D59">
        <v>31751893</v>
      </c>
      <c r="E59">
        <v>13</v>
      </c>
      <c r="F59">
        <v>1</v>
      </c>
      <c r="G59">
        <v>13</v>
      </c>
      <c r="H59">
        <v>1</v>
      </c>
      <c r="I59" t="s">
        <v>205</v>
      </c>
      <c r="J59" t="s">
        <v>3</v>
      </c>
      <c r="K59" t="s">
        <v>206</v>
      </c>
      <c r="L59">
        <v>1191</v>
      </c>
      <c r="N59">
        <v>1013</v>
      </c>
      <c r="O59" t="s">
        <v>207</v>
      </c>
      <c r="P59" t="s">
        <v>207</v>
      </c>
      <c r="Q59">
        <v>1</v>
      </c>
      <c r="W59">
        <v>0</v>
      </c>
      <c r="X59">
        <v>476480486</v>
      </c>
      <c r="Y59">
        <v>113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113</v>
      </c>
      <c r="AU59" t="s">
        <v>3</v>
      </c>
      <c r="AV59">
        <v>1</v>
      </c>
      <c r="AW59">
        <v>2</v>
      </c>
      <c r="AX59">
        <v>55283373</v>
      </c>
      <c r="AY59">
        <v>1</v>
      </c>
      <c r="AZ59">
        <v>0</v>
      </c>
      <c r="BA59">
        <v>64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Y59*Source!I195</f>
        <v>1.1300000000000001</v>
      </c>
      <c r="CY59">
        <f>AD59</f>
        <v>0</v>
      </c>
      <c r="CZ59">
        <f>AH59</f>
        <v>0</v>
      </c>
      <c r="DA59">
        <f>AL59</f>
        <v>1</v>
      </c>
      <c r="DB59">
        <f t="shared" si="8"/>
        <v>0</v>
      </c>
      <c r="DC59">
        <f t="shared" si="9"/>
        <v>0</v>
      </c>
    </row>
    <row r="60" spans="1:107" x14ac:dyDescent="0.2">
      <c r="A60">
        <f>ROW(Source!A195)</f>
        <v>195</v>
      </c>
      <c r="B60">
        <v>55282325</v>
      </c>
      <c r="C60">
        <v>55283364</v>
      </c>
      <c r="D60">
        <v>31832333</v>
      </c>
      <c r="E60">
        <v>1</v>
      </c>
      <c r="F60">
        <v>1</v>
      </c>
      <c r="G60">
        <v>13</v>
      </c>
      <c r="H60">
        <v>2</v>
      </c>
      <c r="I60" t="s">
        <v>208</v>
      </c>
      <c r="J60" t="s">
        <v>209</v>
      </c>
      <c r="K60" t="s">
        <v>210</v>
      </c>
      <c r="L60">
        <v>1368</v>
      </c>
      <c r="N60">
        <v>1011</v>
      </c>
      <c r="O60" t="s">
        <v>211</v>
      </c>
      <c r="P60" t="s">
        <v>211</v>
      </c>
      <c r="Q60">
        <v>1</v>
      </c>
      <c r="W60">
        <v>0</v>
      </c>
      <c r="X60">
        <v>-1037327012</v>
      </c>
      <c r="Y60">
        <v>1.19</v>
      </c>
      <c r="AA60">
        <v>0</v>
      </c>
      <c r="AB60">
        <v>504.92</v>
      </c>
      <c r="AC60">
        <v>334.36</v>
      </c>
      <c r="AD60">
        <v>0</v>
      </c>
      <c r="AE60">
        <v>0</v>
      </c>
      <c r="AF60">
        <v>33.35</v>
      </c>
      <c r="AG60">
        <v>12.67</v>
      </c>
      <c r="AH60">
        <v>0</v>
      </c>
      <c r="AI60">
        <v>1</v>
      </c>
      <c r="AJ60">
        <v>15.14</v>
      </c>
      <c r="AK60">
        <v>26.39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1.19</v>
      </c>
      <c r="AU60" t="s">
        <v>3</v>
      </c>
      <c r="AV60">
        <v>0</v>
      </c>
      <c r="AW60">
        <v>2</v>
      </c>
      <c r="AX60">
        <v>55283374</v>
      </c>
      <c r="AY60">
        <v>1</v>
      </c>
      <c r="AZ60">
        <v>0</v>
      </c>
      <c r="BA60">
        <v>65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Y60*Source!I195</f>
        <v>1.1899999999999999E-2</v>
      </c>
      <c r="CY60">
        <f>AB60</f>
        <v>504.92</v>
      </c>
      <c r="CZ60">
        <f>AF60</f>
        <v>33.35</v>
      </c>
      <c r="DA60">
        <f>AJ60</f>
        <v>15.14</v>
      </c>
      <c r="DB60">
        <f t="shared" si="8"/>
        <v>39.69</v>
      </c>
      <c r="DC60">
        <f t="shared" si="9"/>
        <v>15.08</v>
      </c>
    </row>
    <row r="61" spans="1:107" x14ac:dyDescent="0.2">
      <c r="A61">
        <f>ROW(Source!A195)</f>
        <v>195</v>
      </c>
      <c r="B61">
        <v>55282325</v>
      </c>
      <c r="C61">
        <v>55283364</v>
      </c>
      <c r="D61">
        <v>31832821</v>
      </c>
      <c r="E61">
        <v>1</v>
      </c>
      <c r="F61">
        <v>1</v>
      </c>
      <c r="G61">
        <v>13</v>
      </c>
      <c r="H61">
        <v>2</v>
      </c>
      <c r="I61" t="s">
        <v>212</v>
      </c>
      <c r="J61" t="s">
        <v>213</v>
      </c>
      <c r="K61" t="s">
        <v>214</v>
      </c>
      <c r="L61">
        <v>1368</v>
      </c>
      <c r="N61">
        <v>1011</v>
      </c>
      <c r="O61" t="s">
        <v>211</v>
      </c>
      <c r="P61" t="s">
        <v>211</v>
      </c>
      <c r="Q61">
        <v>1</v>
      </c>
      <c r="W61">
        <v>0</v>
      </c>
      <c r="X61">
        <v>-239073944</v>
      </c>
      <c r="Y61">
        <v>1.19</v>
      </c>
      <c r="AA61">
        <v>0</v>
      </c>
      <c r="AB61">
        <v>4.5599999999999996</v>
      </c>
      <c r="AC61">
        <v>0</v>
      </c>
      <c r="AD61">
        <v>0</v>
      </c>
      <c r="AE61">
        <v>0</v>
      </c>
      <c r="AF61">
        <v>0.77</v>
      </c>
      <c r="AG61">
        <v>0</v>
      </c>
      <c r="AH61">
        <v>0</v>
      </c>
      <c r="AI61">
        <v>1</v>
      </c>
      <c r="AJ61">
        <v>5.92</v>
      </c>
      <c r="AK61">
        <v>26.39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1.19</v>
      </c>
      <c r="AU61" t="s">
        <v>3</v>
      </c>
      <c r="AV61">
        <v>0</v>
      </c>
      <c r="AW61">
        <v>2</v>
      </c>
      <c r="AX61">
        <v>55283375</v>
      </c>
      <c r="AY61">
        <v>1</v>
      </c>
      <c r="AZ61">
        <v>0</v>
      </c>
      <c r="BA61">
        <v>66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Y61*Source!I195</f>
        <v>1.1899999999999999E-2</v>
      </c>
      <c r="CY61">
        <f>AB61</f>
        <v>4.5599999999999996</v>
      </c>
      <c r="CZ61">
        <f>AF61</f>
        <v>0.77</v>
      </c>
      <c r="DA61">
        <f>AJ61</f>
        <v>5.92</v>
      </c>
      <c r="DB61">
        <f t="shared" si="8"/>
        <v>0.92</v>
      </c>
      <c r="DC61">
        <f t="shared" si="9"/>
        <v>0</v>
      </c>
    </row>
    <row r="62" spans="1:107" x14ac:dyDescent="0.2">
      <c r="A62">
        <f>ROW(Source!A195)</f>
        <v>195</v>
      </c>
      <c r="B62">
        <v>55282325</v>
      </c>
      <c r="C62">
        <v>55283364</v>
      </c>
      <c r="D62">
        <v>31832054</v>
      </c>
      <c r="E62">
        <v>1</v>
      </c>
      <c r="F62">
        <v>1</v>
      </c>
      <c r="G62">
        <v>13</v>
      </c>
      <c r="H62">
        <v>2</v>
      </c>
      <c r="I62" t="s">
        <v>215</v>
      </c>
      <c r="J62" t="s">
        <v>216</v>
      </c>
      <c r="K62" t="s">
        <v>217</v>
      </c>
      <c r="L62">
        <v>1368</v>
      </c>
      <c r="N62">
        <v>1011</v>
      </c>
      <c r="O62" t="s">
        <v>211</v>
      </c>
      <c r="P62" t="s">
        <v>211</v>
      </c>
      <c r="Q62">
        <v>1</v>
      </c>
      <c r="W62">
        <v>0</v>
      </c>
      <c r="X62">
        <v>-2105789691</v>
      </c>
      <c r="Y62">
        <v>1.18</v>
      </c>
      <c r="AA62">
        <v>0</v>
      </c>
      <c r="AB62">
        <v>4.38</v>
      </c>
      <c r="AC62">
        <v>0</v>
      </c>
      <c r="AD62">
        <v>0</v>
      </c>
      <c r="AE62">
        <v>0</v>
      </c>
      <c r="AF62">
        <v>0.71</v>
      </c>
      <c r="AG62">
        <v>0</v>
      </c>
      <c r="AH62">
        <v>0</v>
      </c>
      <c r="AI62">
        <v>1</v>
      </c>
      <c r="AJ62">
        <v>6.17</v>
      </c>
      <c r="AK62">
        <v>26.39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1.18</v>
      </c>
      <c r="AU62" t="s">
        <v>3</v>
      </c>
      <c r="AV62">
        <v>0</v>
      </c>
      <c r="AW62">
        <v>2</v>
      </c>
      <c r="AX62">
        <v>55283376</v>
      </c>
      <c r="AY62">
        <v>1</v>
      </c>
      <c r="AZ62">
        <v>0</v>
      </c>
      <c r="BA62">
        <v>67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Y62*Source!I195</f>
        <v>1.18E-2</v>
      </c>
      <c r="CY62">
        <f>AB62</f>
        <v>4.38</v>
      </c>
      <c r="CZ62">
        <f>AF62</f>
        <v>0.71</v>
      </c>
      <c r="DA62">
        <f>AJ62</f>
        <v>6.17</v>
      </c>
      <c r="DB62">
        <f t="shared" si="8"/>
        <v>0.84</v>
      </c>
      <c r="DC62">
        <f t="shared" si="9"/>
        <v>0</v>
      </c>
    </row>
    <row r="63" spans="1:107" x14ac:dyDescent="0.2">
      <c r="A63">
        <f>ROW(Source!A195)</f>
        <v>195</v>
      </c>
      <c r="B63">
        <v>55282325</v>
      </c>
      <c r="C63">
        <v>55283364</v>
      </c>
      <c r="D63">
        <v>31755942</v>
      </c>
      <c r="E63">
        <v>13</v>
      </c>
      <c r="F63">
        <v>1</v>
      </c>
      <c r="G63">
        <v>13</v>
      </c>
      <c r="H63">
        <v>2</v>
      </c>
      <c r="I63" t="s">
        <v>218</v>
      </c>
      <c r="J63" t="s">
        <v>3</v>
      </c>
      <c r="K63" t="s">
        <v>219</v>
      </c>
      <c r="L63">
        <v>1344</v>
      </c>
      <c r="N63">
        <v>1008</v>
      </c>
      <c r="O63" t="s">
        <v>220</v>
      </c>
      <c r="P63" t="s">
        <v>220</v>
      </c>
      <c r="Q63">
        <v>1</v>
      </c>
      <c r="W63">
        <v>0</v>
      </c>
      <c r="X63">
        <v>-1180195794</v>
      </c>
      <c r="Y63">
        <v>0.01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0.01</v>
      </c>
      <c r="AU63" t="s">
        <v>3</v>
      </c>
      <c r="AV63">
        <v>0</v>
      </c>
      <c r="AW63">
        <v>2</v>
      </c>
      <c r="AX63">
        <v>55283377</v>
      </c>
      <c r="AY63">
        <v>1</v>
      </c>
      <c r="AZ63">
        <v>0</v>
      </c>
      <c r="BA63">
        <v>68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Y63*Source!I195</f>
        <v>1E-4</v>
      </c>
      <c r="CY63">
        <f>AB63</f>
        <v>1</v>
      </c>
      <c r="CZ63">
        <f>AF63</f>
        <v>1</v>
      </c>
      <c r="DA63">
        <f>AJ63</f>
        <v>1</v>
      </c>
      <c r="DB63">
        <f t="shared" si="8"/>
        <v>0.01</v>
      </c>
      <c r="DC63">
        <f t="shared" si="9"/>
        <v>0</v>
      </c>
    </row>
    <row r="64" spans="1:107" x14ac:dyDescent="0.2">
      <c r="A64">
        <f>ROW(Source!A195)</f>
        <v>195</v>
      </c>
      <c r="B64">
        <v>55282325</v>
      </c>
      <c r="C64">
        <v>55283364</v>
      </c>
      <c r="D64">
        <v>31808261</v>
      </c>
      <c r="E64">
        <v>1</v>
      </c>
      <c r="F64">
        <v>1</v>
      </c>
      <c r="G64">
        <v>13</v>
      </c>
      <c r="H64">
        <v>3</v>
      </c>
      <c r="I64" t="s">
        <v>221</v>
      </c>
      <c r="J64" t="s">
        <v>222</v>
      </c>
      <c r="K64" t="s">
        <v>223</v>
      </c>
      <c r="L64">
        <v>1348</v>
      </c>
      <c r="N64">
        <v>1009</v>
      </c>
      <c r="O64" t="s">
        <v>30</v>
      </c>
      <c r="P64" t="s">
        <v>30</v>
      </c>
      <c r="Q64">
        <v>1000</v>
      </c>
      <c r="W64">
        <v>0</v>
      </c>
      <c r="X64">
        <v>-1712497029</v>
      </c>
      <c r="Y64">
        <v>2.1000000000000001E-2</v>
      </c>
      <c r="AA64">
        <v>5314.27</v>
      </c>
      <c r="AB64">
        <v>0</v>
      </c>
      <c r="AC64">
        <v>0</v>
      </c>
      <c r="AD64">
        <v>0</v>
      </c>
      <c r="AE64">
        <v>315.2</v>
      </c>
      <c r="AF64">
        <v>0</v>
      </c>
      <c r="AG64">
        <v>0</v>
      </c>
      <c r="AH64">
        <v>0</v>
      </c>
      <c r="AI64">
        <v>16.86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2.1000000000000001E-2</v>
      </c>
      <c r="AU64" t="s">
        <v>3</v>
      </c>
      <c r="AV64">
        <v>0</v>
      </c>
      <c r="AW64">
        <v>2</v>
      </c>
      <c r="AX64">
        <v>55283378</v>
      </c>
      <c r="AY64">
        <v>1</v>
      </c>
      <c r="AZ64">
        <v>0</v>
      </c>
      <c r="BA64">
        <v>69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Y64*Source!I195</f>
        <v>2.1000000000000001E-4</v>
      </c>
      <c r="CY64">
        <f>AA64</f>
        <v>5314.27</v>
      </c>
      <c r="CZ64">
        <f>AE64</f>
        <v>315.2</v>
      </c>
      <c r="DA64">
        <f>AI64</f>
        <v>16.86</v>
      </c>
      <c r="DB64">
        <f t="shared" si="8"/>
        <v>6.62</v>
      </c>
      <c r="DC64">
        <f t="shared" si="9"/>
        <v>0</v>
      </c>
    </row>
    <row r="65" spans="1:107" x14ac:dyDescent="0.2">
      <c r="A65">
        <f>ROW(Source!A195)</f>
        <v>195</v>
      </c>
      <c r="B65">
        <v>55282325</v>
      </c>
      <c r="C65">
        <v>55283364</v>
      </c>
      <c r="D65">
        <v>31826247</v>
      </c>
      <c r="E65">
        <v>1</v>
      </c>
      <c r="F65">
        <v>1</v>
      </c>
      <c r="G65">
        <v>13</v>
      </c>
      <c r="H65">
        <v>3</v>
      </c>
      <c r="I65" t="s">
        <v>224</v>
      </c>
      <c r="J65" t="s">
        <v>225</v>
      </c>
      <c r="K65" t="s">
        <v>226</v>
      </c>
      <c r="L65">
        <v>1339</v>
      </c>
      <c r="N65">
        <v>1007</v>
      </c>
      <c r="O65" t="s">
        <v>128</v>
      </c>
      <c r="P65" t="s">
        <v>128</v>
      </c>
      <c r="Q65">
        <v>1</v>
      </c>
      <c r="W65">
        <v>0</v>
      </c>
      <c r="X65">
        <v>-718781615</v>
      </c>
      <c r="Y65">
        <v>2.14</v>
      </c>
      <c r="AA65">
        <v>3717.39</v>
      </c>
      <c r="AB65">
        <v>0</v>
      </c>
      <c r="AC65">
        <v>0</v>
      </c>
      <c r="AD65">
        <v>0</v>
      </c>
      <c r="AE65">
        <v>451.14</v>
      </c>
      <c r="AF65">
        <v>0</v>
      </c>
      <c r="AG65">
        <v>0</v>
      </c>
      <c r="AH65">
        <v>0</v>
      </c>
      <c r="AI65">
        <v>8.24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3</v>
      </c>
      <c r="AT65">
        <v>2.14</v>
      </c>
      <c r="AU65" t="s">
        <v>3</v>
      </c>
      <c r="AV65">
        <v>0</v>
      </c>
      <c r="AW65">
        <v>2</v>
      </c>
      <c r="AX65">
        <v>55283379</v>
      </c>
      <c r="AY65">
        <v>1</v>
      </c>
      <c r="AZ65">
        <v>0</v>
      </c>
      <c r="BA65">
        <v>70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Y65*Source!I195</f>
        <v>2.1400000000000002E-2</v>
      </c>
      <c r="CY65">
        <f>AA65</f>
        <v>3717.39</v>
      </c>
      <c r="CZ65">
        <f>AE65</f>
        <v>451.14</v>
      </c>
      <c r="DA65">
        <f>AI65</f>
        <v>8.24</v>
      </c>
      <c r="DB65">
        <f t="shared" si="8"/>
        <v>965.44</v>
      </c>
      <c r="DC65">
        <f t="shared" si="9"/>
        <v>0</v>
      </c>
    </row>
    <row r="66" spans="1:107" x14ac:dyDescent="0.2">
      <c r="A66">
        <f>ROW(Source!A195)</f>
        <v>195</v>
      </c>
      <c r="B66">
        <v>55282325</v>
      </c>
      <c r="C66">
        <v>55283364</v>
      </c>
      <c r="D66">
        <v>31806986</v>
      </c>
      <c r="E66">
        <v>13</v>
      </c>
      <c r="F66">
        <v>1</v>
      </c>
      <c r="G66">
        <v>13</v>
      </c>
      <c r="H66">
        <v>3</v>
      </c>
      <c r="I66" t="s">
        <v>28</v>
      </c>
      <c r="J66" t="s">
        <v>3</v>
      </c>
      <c r="K66" t="s">
        <v>29</v>
      </c>
      <c r="L66">
        <v>1348</v>
      </c>
      <c r="N66">
        <v>1009</v>
      </c>
      <c r="O66" t="s">
        <v>30</v>
      </c>
      <c r="P66" t="s">
        <v>30</v>
      </c>
      <c r="Q66">
        <v>1000</v>
      </c>
      <c r="W66">
        <v>1</v>
      </c>
      <c r="X66">
        <v>1489638031</v>
      </c>
      <c r="Y66">
        <v>-1.28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-1.28</v>
      </c>
      <c r="AU66" t="s">
        <v>3</v>
      </c>
      <c r="AV66">
        <v>0</v>
      </c>
      <c r="AW66">
        <v>2</v>
      </c>
      <c r="AX66">
        <v>55283380</v>
      </c>
      <c r="AY66">
        <v>1</v>
      </c>
      <c r="AZ66">
        <v>6144</v>
      </c>
      <c r="BA66">
        <v>71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Y66*Source!I195</f>
        <v>-1.2800000000000001E-2</v>
      </c>
      <c r="CY66">
        <f>AA66</f>
        <v>0</v>
      </c>
      <c r="CZ66">
        <f>AE66</f>
        <v>0</v>
      </c>
      <c r="DA66">
        <f>AI66</f>
        <v>1</v>
      </c>
      <c r="DB66">
        <f t="shared" si="8"/>
        <v>0</v>
      </c>
      <c r="DC66">
        <f t="shared" si="9"/>
        <v>0</v>
      </c>
    </row>
    <row r="67" spans="1:107" x14ac:dyDescent="0.2">
      <c r="A67">
        <f>ROW(Source!A197)</f>
        <v>197</v>
      </c>
      <c r="B67">
        <v>55282325</v>
      </c>
      <c r="C67">
        <v>55283382</v>
      </c>
      <c r="D67">
        <v>31751893</v>
      </c>
      <c r="E67">
        <v>13</v>
      </c>
      <c r="F67">
        <v>1</v>
      </c>
      <c r="G67">
        <v>13</v>
      </c>
      <c r="H67">
        <v>1</v>
      </c>
      <c r="I67" t="s">
        <v>205</v>
      </c>
      <c r="J67" t="s">
        <v>3</v>
      </c>
      <c r="K67" t="s">
        <v>206</v>
      </c>
      <c r="L67">
        <v>1191</v>
      </c>
      <c r="N67">
        <v>1013</v>
      </c>
      <c r="O67" t="s">
        <v>207</v>
      </c>
      <c r="P67" t="s">
        <v>207</v>
      </c>
      <c r="Q67">
        <v>1</v>
      </c>
      <c r="W67">
        <v>0</v>
      </c>
      <c r="X67">
        <v>476480486</v>
      </c>
      <c r="Y67">
        <v>39.5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39.5</v>
      </c>
      <c r="AU67" t="s">
        <v>3</v>
      </c>
      <c r="AV67">
        <v>1</v>
      </c>
      <c r="AW67">
        <v>2</v>
      </c>
      <c r="AX67">
        <v>55283390</v>
      </c>
      <c r="AY67">
        <v>1</v>
      </c>
      <c r="AZ67">
        <v>0</v>
      </c>
      <c r="BA67">
        <v>72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Y67*Source!I197</f>
        <v>0.39500000000000002</v>
      </c>
      <c r="CY67">
        <f>AD67</f>
        <v>0</v>
      </c>
      <c r="CZ67">
        <f>AH67</f>
        <v>0</v>
      </c>
      <c r="DA67">
        <f>AL67</f>
        <v>1</v>
      </c>
      <c r="DB67">
        <f t="shared" si="8"/>
        <v>0</v>
      </c>
      <c r="DC67">
        <f t="shared" si="9"/>
        <v>0</v>
      </c>
    </row>
    <row r="68" spans="1:107" x14ac:dyDescent="0.2">
      <c r="A68">
        <f>ROW(Source!A197)</f>
        <v>197</v>
      </c>
      <c r="B68">
        <v>55282325</v>
      </c>
      <c r="C68">
        <v>55283382</v>
      </c>
      <c r="D68">
        <v>31832333</v>
      </c>
      <c r="E68">
        <v>1</v>
      </c>
      <c r="F68">
        <v>1</v>
      </c>
      <c r="G68">
        <v>13</v>
      </c>
      <c r="H68">
        <v>2</v>
      </c>
      <c r="I68" t="s">
        <v>208</v>
      </c>
      <c r="J68" t="s">
        <v>209</v>
      </c>
      <c r="K68" t="s">
        <v>210</v>
      </c>
      <c r="L68">
        <v>1368</v>
      </c>
      <c r="N68">
        <v>1011</v>
      </c>
      <c r="O68" t="s">
        <v>211</v>
      </c>
      <c r="P68" t="s">
        <v>211</v>
      </c>
      <c r="Q68">
        <v>1</v>
      </c>
      <c r="W68">
        <v>0</v>
      </c>
      <c r="X68">
        <v>-1037327012</v>
      </c>
      <c r="Y68">
        <v>0.28000000000000003</v>
      </c>
      <c r="AA68">
        <v>0</v>
      </c>
      <c r="AB68">
        <v>504.92</v>
      </c>
      <c r="AC68">
        <v>334.36</v>
      </c>
      <c r="AD68">
        <v>0</v>
      </c>
      <c r="AE68">
        <v>0</v>
      </c>
      <c r="AF68">
        <v>33.35</v>
      </c>
      <c r="AG68">
        <v>12.67</v>
      </c>
      <c r="AH68">
        <v>0</v>
      </c>
      <c r="AI68">
        <v>1</v>
      </c>
      <c r="AJ68">
        <v>15.14</v>
      </c>
      <c r="AK68">
        <v>26.39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0.28000000000000003</v>
      </c>
      <c r="AU68" t="s">
        <v>3</v>
      </c>
      <c r="AV68">
        <v>0</v>
      </c>
      <c r="AW68">
        <v>2</v>
      </c>
      <c r="AX68">
        <v>55283391</v>
      </c>
      <c r="AY68">
        <v>1</v>
      </c>
      <c r="AZ68">
        <v>0</v>
      </c>
      <c r="BA68">
        <v>73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Y68*Source!I197</f>
        <v>2.8000000000000004E-3</v>
      </c>
      <c r="CY68">
        <f>AB68</f>
        <v>504.92</v>
      </c>
      <c r="CZ68">
        <f>AF68</f>
        <v>33.35</v>
      </c>
      <c r="DA68">
        <f>AJ68</f>
        <v>15.14</v>
      </c>
      <c r="DB68">
        <f t="shared" si="8"/>
        <v>9.34</v>
      </c>
      <c r="DC68">
        <f t="shared" si="9"/>
        <v>3.55</v>
      </c>
    </row>
    <row r="69" spans="1:107" x14ac:dyDescent="0.2">
      <c r="A69">
        <f>ROW(Source!A197)</f>
        <v>197</v>
      </c>
      <c r="B69">
        <v>55282325</v>
      </c>
      <c r="C69">
        <v>55283382</v>
      </c>
      <c r="D69">
        <v>31832821</v>
      </c>
      <c r="E69">
        <v>1</v>
      </c>
      <c r="F69">
        <v>1</v>
      </c>
      <c r="G69">
        <v>13</v>
      </c>
      <c r="H69">
        <v>2</v>
      </c>
      <c r="I69" t="s">
        <v>212</v>
      </c>
      <c r="J69" t="s">
        <v>213</v>
      </c>
      <c r="K69" t="s">
        <v>214</v>
      </c>
      <c r="L69">
        <v>1368</v>
      </c>
      <c r="N69">
        <v>1011</v>
      </c>
      <c r="O69" t="s">
        <v>211</v>
      </c>
      <c r="P69" t="s">
        <v>211</v>
      </c>
      <c r="Q69">
        <v>1</v>
      </c>
      <c r="W69">
        <v>0</v>
      </c>
      <c r="X69">
        <v>-239073944</v>
      </c>
      <c r="Y69">
        <v>0.28000000000000003</v>
      </c>
      <c r="AA69">
        <v>0</v>
      </c>
      <c r="AB69">
        <v>4.5599999999999996</v>
      </c>
      <c r="AC69">
        <v>0</v>
      </c>
      <c r="AD69">
        <v>0</v>
      </c>
      <c r="AE69">
        <v>0</v>
      </c>
      <c r="AF69">
        <v>0.77</v>
      </c>
      <c r="AG69">
        <v>0</v>
      </c>
      <c r="AH69">
        <v>0</v>
      </c>
      <c r="AI69">
        <v>1</v>
      </c>
      <c r="AJ69">
        <v>5.92</v>
      </c>
      <c r="AK69">
        <v>26.39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0.28000000000000003</v>
      </c>
      <c r="AU69" t="s">
        <v>3</v>
      </c>
      <c r="AV69">
        <v>0</v>
      </c>
      <c r="AW69">
        <v>2</v>
      </c>
      <c r="AX69">
        <v>55283392</v>
      </c>
      <c r="AY69">
        <v>1</v>
      </c>
      <c r="AZ69">
        <v>0</v>
      </c>
      <c r="BA69">
        <v>74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Y69*Source!I197</f>
        <v>2.8000000000000004E-3</v>
      </c>
      <c r="CY69">
        <f>AB69</f>
        <v>4.5599999999999996</v>
      </c>
      <c r="CZ69">
        <f>AF69</f>
        <v>0.77</v>
      </c>
      <c r="DA69">
        <f>AJ69</f>
        <v>5.92</v>
      </c>
      <c r="DB69">
        <f t="shared" si="8"/>
        <v>0.22</v>
      </c>
      <c r="DC69">
        <f t="shared" si="9"/>
        <v>0</v>
      </c>
    </row>
    <row r="70" spans="1:107" x14ac:dyDescent="0.2">
      <c r="A70">
        <f>ROW(Source!A197)</f>
        <v>197</v>
      </c>
      <c r="B70">
        <v>55282325</v>
      </c>
      <c r="C70">
        <v>55283382</v>
      </c>
      <c r="D70">
        <v>31832054</v>
      </c>
      <c r="E70">
        <v>1</v>
      </c>
      <c r="F70">
        <v>1</v>
      </c>
      <c r="G70">
        <v>13</v>
      </c>
      <c r="H70">
        <v>2</v>
      </c>
      <c r="I70" t="s">
        <v>215</v>
      </c>
      <c r="J70" t="s">
        <v>216</v>
      </c>
      <c r="K70" t="s">
        <v>217</v>
      </c>
      <c r="L70">
        <v>1368</v>
      </c>
      <c r="N70">
        <v>1011</v>
      </c>
      <c r="O70" t="s">
        <v>211</v>
      </c>
      <c r="P70" t="s">
        <v>211</v>
      </c>
      <c r="Q70">
        <v>1</v>
      </c>
      <c r="W70">
        <v>0</v>
      </c>
      <c r="X70">
        <v>-2105789691</v>
      </c>
      <c r="Y70">
        <v>0.44</v>
      </c>
      <c r="AA70">
        <v>0</v>
      </c>
      <c r="AB70">
        <v>4.38</v>
      </c>
      <c r="AC70">
        <v>0</v>
      </c>
      <c r="AD70">
        <v>0</v>
      </c>
      <c r="AE70">
        <v>0</v>
      </c>
      <c r="AF70">
        <v>0.71</v>
      </c>
      <c r="AG70">
        <v>0</v>
      </c>
      <c r="AH70">
        <v>0</v>
      </c>
      <c r="AI70">
        <v>1</v>
      </c>
      <c r="AJ70">
        <v>6.17</v>
      </c>
      <c r="AK70">
        <v>26.39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0.44</v>
      </c>
      <c r="AU70" t="s">
        <v>3</v>
      </c>
      <c r="AV70">
        <v>0</v>
      </c>
      <c r="AW70">
        <v>2</v>
      </c>
      <c r="AX70">
        <v>55283393</v>
      </c>
      <c r="AY70">
        <v>1</v>
      </c>
      <c r="AZ70">
        <v>0</v>
      </c>
      <c r="BA70">
        <v>75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Y70*Source!I197</f>
        <v>4.4000000000000003E-3</v>
      </c>
      <c r="CY70">
        <f>AB70</f>
        <v>4.38</v>
      </c>
      <c r="CZ70">
        <f>AF70</f>
        <v>0.71</v>
      </c>
      <c r="DA70">
        <f>AJ70</f>
        <v>6.17</v>
      </c>
      <c r="DB70">
        <f t="shared" si="8"/>
        <v>0.31</v>
      </c>
      <c r="DC70">
        <f t="shared" si="9"/>
        <v>0</v>
      </c>
    </row>
    <row r="71" spans="1:107" x14ac:dyDescent="0.2">
      <c r="A71">
        <f>ROW(Source!A197)</f>
        <v>197</v>
      </c>
      <c r="B71">
        <v>55282325</v>
      </c>
      <c r="C71">
        <v>55283382</v>
      </c>
      <c r="D71">
        <v>31808261</v>
      </c>
      <c r="E71">
        <v>1</v>
      </c>
      <c r="F71">
        <v>1</v>
      </c>
      <c r="G71">
        <v>13</v>
      </c>
      <c r="H71">
        <v>3</v>
      </c>
      <c r="I71" t="s">
        <v>221</v>
      </c>
      <c r="J71" t="s">
        <v>222</v>
      </c>
      <c r="K71" t="s">
        <v>223</v>
      </c>
      <c r="L71">
        <v>1348</v>
      </c>
      <c r="N71">
        <v>1009</v>
      </c>
      <c r="O71" t="s">
        <v>30</v>
      </c>
      <c r="P71" t="s">
        <v>30</v>
      </c>
      <c r="Q71">
        <v>1000</v>
      </c>
      <c r="W71">
        <v>0</v>
      </c>
      <c r="X71">
        <v>-1712497029</v>
      </c>
      <c r="Y71">
        <v>4.0000000000000001E-3</v>
      </c>
      <c r="AA71">
        <v>5314.27</v>
      </c>
      <c r="AB71">
        <v>0</v>
      </c>
      <c r="AC71">
        <v>0</v>
      </c>
      <c r="AD71">
        <v>0</v>
      </c>
      <c r="AE71">
        <v>315.2</v>
      </c>
      <c r="AF71">
        <v>0</v>
      </c>
      <c r="AG71">
        <v>0</v>
      </c>
      <c r="AH71">
        <v>0</v>
      </c>
      <c r="AI71">
        <v>16.86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4.0000000000000001E-3</v>
      </c>
      <c r="AU71" t="s">
        <v>3</v>
      </c>
      <c r="AV71">
        <v>0</v>
      </c>
      <c r="AW71">
        <v>2</v>
      </c>
      <c r="AX71">
        <v>55283394</v>
      </c>
      <c r="AY71">
        <v>1</v>
      </c>
      <c r="AZ71">
        <v>0</v>
      </c>
      <c r="BA71">
        <v>76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Y71*Source!I197</f>
        <v>4.0000000000000003E-5</v>
      </c>
      <c r="CY71">
        <f>AA71</f>
        <v>5314.27</v>
      </c>
      <c r="CZ71">
        <f>AE71</f>
        <v>315.2</v>
      </c>
      <c r="DA71">
        <f>AI71</f>
        <v>16.86</v>
      </c>
      <c r="DB71">
        <f t="shared" si="8"/>
        <v>1.26</v>
      </c>
      <c r="DC71">
        <f t="shared" si="9"/>
        <v>0</v>
      </c>
    </row>
    <row r="72" spans="1:107" x14ac:dyDescent="0.2">
      <c r="A72">
        <f>ROW(Source!A197)</f>
        <v>197</v>
      </c>
      <c r="B72">
        <v>55282325</v>
      </c>
      <c r="C72">
        <v>55283382</v>
      </c>
      <c r="D72">
        <v>31826247</v>
      </c>
      <c r="E72">
        <v>1</v>
      </c>
      <c r="F72">
        <v>1</v>
      </c>
      <c r="G72">
        <v>13</v>
      </c>
      <c r="H72">
        <v>3</v>
      </c>
      <c r="I72" t="s">
        <v>224</v>
      </c>
      <c r="J72" t="s">
        <v>225</v>
      </c>
      <c r="K72" t="s">
        <v>226</v>
      </c>
      <c r="L72">
        <v>1339</v>
      </c>
      <c r="N72">
        <v>1007</v>
      </c>
      <c r="O72" t="s">
        <v>128</v>
      </c>
      <c r="P72" t="s">
        <v>128</v>
      </c>
      <c r="Q72">
        <v>1</v>
      </c>
      <c r="W72">
        <v>0</v>
      </c>
      <c r="X72">
        <v>-718781615</v>
      </c>
      <c r="Y72">
        <v>0.43</v>
      </c>
      <c r="AA72">
        <v>3717.39</v>
      </c>
      <c r="AB72">
        <v>0</v>
      </c>
      <c r="AC72">
        <v>0</v>
      </c>
      <c r="AD72">
        <v>0</v>
      </c>
      <c r="AE72">
        <v>451.14</v>
      </c>
      <c r="AF72">
        <v>0</v>
      </c>
      <c r="AG72">
        <v>0</v>
      </c>
      <c r="AH72">
        <v>0</v>
      </c>
      <c r="AI72">
        <v>8.24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0.43</v>
      </c>
      <c r="AU72" t="s">
        <v>3</v>
      </c>
      <c r="AV72">
        <v>0</v>
      </c>
      <c r="AW72">
        <v>2</v>
      </c>
      <c r="AX72">
        <v>55283395</v>
      </c>
      <c r="AY72">
        <v>1</v>
      </c>
      <c r="AZ72">
        <v>0</v>
      </c>
      <c r="BA72">
        <v>77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Y72*Source!I197</f>
        <v>4.3E-3</v>
      </c>
      <c r="CY72">
        <f>AA72</f>
        <v>3717.39</v>
      </c>
      <c r="CZ72">
        <f>AE72</f>
        <v>451.14</v>
      </c>
      <c r="DA72">
        <f>AI72</f>
        <v>8.24</v>
      </c>
      <c r="DB72">
        <f t="shared" si="8"/>
        <v>193.99</v>
      </c>
      <c r="DC72">
        <f t="shared" si="9"/>
        <v>0</v>
      </c>
    </row>
    <row r="73" spans="1:107" x14ac:dyDescent="0.2">
      <c r="A73">
        <f>ROW(Source!A197)</f>
        <v>197</v>
      </c>
      <c r="B73">
        <v>55282325</v>
      </c>
      <c r="C73">
        <v>55283382</v>
      </c>
      <c r="D73">
        <v>31806986</v>
      </c>
      <c r="E73">
        <v>13</v>
      </c>
      <c r="F73">
        <v>1</v>
      </c>
      <c r="G73">
        <v>13</v>
      </c>
      <c r="H73">
        <v>3</v>
      </c>
      <c r="I73" t="s">
        <v>28</v>
      </c>
      <c r="J73" t="s">
        <v>3</v>
      </c>
      <c r="K73" t="s">
        <v>29</v>
      </c>
      <c r="L73">
        <v>1348</v>
      </c>
      <c r="N73">
        <v>1009</v>
      </c>
      <c r="O73" t="s">
        <v>30</v>
      </c>
      <c r="P73" t="s">
        <v>30</v>
      </c>
      <c r="Q73">
        <v>1000</v>
      </c>
      <c r="W73">
        <v>1</v>
      </c>
      <c r="X73">
        <v>1489638031</v>
      </c>
      <c r="Y73">
        <v>-0.3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-0.3</v>
      </c>
      <c r="AU73" t="s">
        <v>3</v>
      </c>
      <c r="AV73">
        <v>0</v>
      </c>
      <c r="AW73">
        <v>2</v>
      </c>
      <c r="AX73">
        <v>55283396</v>
      </c>
      <c r="AY73">
        <v>1</v>
      </c>
      <c r="AZ73">
        <v>6144</v>
      </c>
      <c r="BA73">
        <v>78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Y73*Source!I197</f>
        <v>-3.0000000000000001E-3</v>
      </c>
      <c r="CY73">
        <f>AA73</f>
        <v>0</v>
      </c>
      <c r="CZ73">
        <f>AE73</f>
        <v>0</v>
      </c>
      <c r="DA73">
        <f>AI73</f>
        <v>1</v>
      </c>
      <c r="DB73">
        <f t="shared" si="8"/>
        <v>0</v>
      </c>
      <c r="DC73">
        <f t="shared" si="9"/>
        <v>0</v>
      </c>
    </row>
    <row r="74" spans="1:107" x14ac:dyDescent="0.2">
      <c r="A74">
        <f>ROW(Source!A199)</f>
        <v>199</v>
      </c>
      <c r="B74">
        <v>55282325</v>
      </c>
      <c r="C74">
        <v>55283398</v>
      </c>
      <c r="D74">
        <v>31751893</v>
      </c>
      <c r="E74">
        <v>13</v>
      </c>
      <c r="F74">
        <v>1</v>
      </c>
      <c r="G74">
        <v>13</v>
      </c>
      <c r="H74">
        <v>1</v>
      </c>
      <c r="I74" t="s">
        <v>205</v>
      </c>
      <c r="J74" t="s">
        <v>3</v>
      </c>
      <c r="K74" t="s">
        <v>206</v>
      </c>
      <c r="L74">
        <v>1191</v>
      </c>
      <c r="N74">
        <v>1013</v>
      </c>
      <c r="O74" t="s">
        <v>207</v>
      </c>
      <c r="P74" t="s">
        <v>207</v>
      </c>
      <c r="Q74">
        <v>1</v>
      </c>
      <c r="W74">
        <v>0</v>
      </c>
      <c r="X74">
        <v>476480486</v>
      </c>
      <c r="Y74">
        <v>24.61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3</v>
      </c>
      <c r="AT74">
        <v>24.61</v>
      </c>
      <c r="AU74" t="s">
        <v>3</v>
      </c>
      <c r="AV74">
        <v>1</v>
      </c>
      <c r="AW74">
        <v>2</v>
      </c>
      <c r="AX74">
        <v>55283408</v>
      </c>
      <c r="AY74">
        <v>1</v>
      </c>
      <c r="AZ74">
        <v>0</v>
      </c>
      <c r="BA74">
        <v>79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Y74*Source!I199</f>
        <v>1.2305000000000001</v>
      </c>
      <c r="CY74">
        <f>AD74</f>
        <v>0</v>
      </c>
      <c r="CZ74">
        <f>AH74</f>
        <v>0</v>
      </c>
      <c r="DA74">
        <f>AL74</f>
        <v>1</v>
      </c>
      <c r="DB74">
        <f t="shared" si="8"/>
        <v>0</v>
      </c>
      <c r="DC74">
        <f t="shared" si="9"/>
        <v>0</v>
      </c>
    </row>
    <row r="75" spans="1:107" x14ac:dyDescent="0.2">
      <c r="A75">
        <f>ROW(Source!A199)</f>
        <v>199</v>
      </c>
      <c r="B75">
        <v>55282325</v>
      </c>
      <c r="C75">
        <v>55283398</v>
      </c>
      <c r="D75">
        <v>31755942</v>
      </c>
      <c r="E75">
        <v>13</v>
      </c>
      <c r="F75">
        <v>1</v>
      </c>
      <c r="G75">
        <v>13</v>
      </c>
      <c r="H75">
        <v>2</v>
      </c>
      <c r="I75" t="s">
        <v>218</v>
      </c>
      <c r="J75" t="s">
        <v>3</v>
      </c>
      <c r="K75" t="s">
        <v>219</v>
      </c>
      <c r="L75">
        <v>1344</v>
      </c>
      <c r="N75">
        <v>1008</v>
      </c>
      <c r="O75" t="s">
        <v>220</v>
      </c>
      <c r="P75" t="s">
        <v>220</v>
      </c>
      <c r="Q75">
        <v>1</v>
      </c>
      <c r="W75">
        <v>0</v>
      </c>
      <c r="X75">
        <v>-1180195794</v>
      </c>
      <c r="Y75">
        <v>18.57</v>
      </c>
      <c r="AA75">
        <v>0</v>
      </c>
      <c r="AB75">
        <v>1</v>
      </c>
      <c r="AC75">
        <v>0</v>
      </c>
      <c r="AD75">
        <v>0</v>
      </c>
      <c r="AE75">
        <v>0</v>
      </c>
      <c r="AF75">
        <v>1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18.57</v>
      </c>
      <c r="AU75" t="s">
        <v>3</v>
      </c>
      <c r="AV75">
        <v>0</v>
      </c>
      <c r="AW75">
        <v>2</v>
      </c>
      <c r="AX75">
        <v>55283409</v>
      </c>
      <c r="AY75">
        <v>1</v>
      </c>
      <c r="AZ75">
        <v>0</v>
      </c>
      <c r="BA75">
        <v>80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Y75*Source!I199</f>
        <v>0.9285000000000001</v>
      </c>
      <c r="CY75">
        <f>AB75</f>
        <v>1</v>
      </c>
      <c r="CZ75">
        <f>AF75</f>
        <v>1</v>
      </c>
      <c r="DA75">
        <f>AJ75</f>
        <v>1</v>
      </c>
      <c r="DB75">
        <f t="shared" si="8"/>
        <v>18.57</v>
      </c>
      <c r="DC75">
        <f t="shared" si="9"/>
        <v>0</v>
      </c>
    </row>
    <row r="76" spans="1:107" x14ac:dyDescent="0.2">
      <c r="A76">
        <f>ROW(Source!A199)</f>
        <v>199</v>
      </c>
      <c r="B76">
        <v>55282325</v>
      </c>
      <c r="C76">
        <v>55283398</v>
      </c>
      <c r="D76">
        <v>31807208</v>
      </c>
      <c r="E76">
        <v>1</v>
      </c>
      <c r="F76">
        <v>1</v>
      </c>
      <c r="G76">
        <v>13</v>
      </c>
      <c r="H76">
        <v>3</v>
      </c>
      <c r="I76" t="s">
        <v>227</v>
      </c>
      <c r="J76" t="s">
        <v>228</v>
      </c>
      <c r="K76" t="s">
        <v>229</v>
      </c>
      <c r="L76">
        <v>1348</v>
      </c>
      <c r="N76">
        <v>1009</v>
      </c>
      <c r="O76" t="s">
        <v>30</v>
      </c>
      <c r="P76" t="s">
        <v>30</v>
      </c>
      <c r="Q76">
        <v>1000</v>
      </c>
      <c r="W76">
        <v>0</v>
      </c>
      <c r="X76">
        <v>1514787713</v>
      </c>
      <c r="Y76">
        <v>1.9E-3</v>
      </c>
      <c r="AA76">
        <v>78121.59</v>
      </c>
      <c r="AB76">
        <v>0</v>
      </c>
      <c r="AC76">
        <v>0</v>
      </c>
      <c r="AD76">
        <v>0</v>
      </c>
      <c r="AE76">
        <v>15169.24</v>
      </c>
      <c r="AF76">
        <v>0</v>
      </c>
      <c r="AG76">
        <v>0</v>
      </c>
      <c r="AH76">
        <v>0</v>
      </c>
      <c r="AI76">
        <v>5.15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1.9E-3</v>
      </c>
      <c r="AU76" t="s">
        <v>3</v>
      </c>
      <c r="AV76">
        <v>0</v>
      </c>
      <c r="AW76">
        <v>2</v>
      </c>
      <c r="AX76">
        <v>55283411</v>
      </c>
      <c r="AY76">
        <v>1</v>
      </c>
      <c r="AZ76">
        <v>0</v>
      </c>
      <c r="BA76">
        <v>82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Y76*Source!I199</f>
        <v>9.5000000000000005E-5</v>
      </c>
      <c r="CY76">
        <f t="shared" ref="CY76:CY82" si="10">AA76</f>
        <v>78121.59</v>
      </c>
      <c r="CZ76">
        <f t="shared" ref="CZ76:CZ82" si="11">AE76</f>
        <v>15169.24</v>
      </c>
      <c r="DA76">
        <f t="shared" ref="DA76:DA82" si="12">AI76</f>
        <v>5.15</v>
      </c>
      <c r="DB76">
        <f t="shared" si="8"/>
        <v>28.82</v>
      </c>
      <c r="DC76">
        <f t="shared" si="9"/>
        <v>0</v>
      </c>
    </row>
    <row r="77" spans="1:107" x14ac:dyDescent="0.2">
      <c r="A77">
        <f>ROW(Source!A199)</f>
        <v>199</v>
      </c>
      <c r="B77">
        <v>55282325</v>
      </c>
      <c r="C77">
        <v>55283398</v>
      </c>
      <c r="D77">
        <v>31807298</v>
      </c>
      <c r="E77">
        <v>1</v>
      </c>
      <c r="F77">
        <v>1</v>
      </c>
      <c r="G77">
        <v>13</v>
      </c>
      <c r="H77">
        <v>3</v>
      </c>
      <c r="I77" t="s">
        <v>230</v>
      </c>
      <c r="J77" t="s">
        <v>231</v>
      </c>
      <c r="K77" t="s">
        <v>232</v>
      </c>
      <c r="L77">
        <v>1339</v>
      </c>
      <c r="N77">
        <v>1007</v>
      </c>
      <c r="O77" t="s">
        <v>128</v>
      </c>
      <c r="P77" t="s">
        <v>128</v>
      </c>
      <c r="Q77">
        <v>1</v>
      </c>
      <c r="W77">
        <v>0</v>
      </c>
      <c r="X77">
        <v>-1377832446</v>
      </c>
      <c r="Y77">
        <v>0.14000000000000001</v>
      </c>
      <c r="AA77">
        <v>15177.05</v>
      </c>
      <c r="AB77">
        <v>0</v>
      </c>
      <c r="AC77">
        <v>0</v>
      </c>
      <c r="AD77">
        <v>0</v>
      </c>
      <c r="AE77">
        <v>1828.56</v>
      </c>
      <c r="AF77">
        <v>0</v>
      </c>
      <c r="AG77">
        <v>0</v>
      </c>
      <c r="AH77">
        <v>0</v>
      </c>
      <c r="AI77">
        <v>8.3000000000000007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0.14000000000000001</v>
      </c>
      <c r="AU77" t="s">
        <v>3</v>
      </c>
      <c r="AV77">
        <v>0</v>
      </c>
      <c r="AW77">
        <v>2</v>
      </c>
      <c r="AX77">
        <v>55283412</v>
      </c>
      <c r="AY77">
        <v>1</v>
      </c>
      <c r="AZ77">
        <v>0</v>
      </c>
      <c r="BA77">
        <v>83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Y77*Source!I199</f>
        <v>7.000000000000001E-3</v>
      </c>
      <c r="CY77">
        <f t="shared" si="10"/>
        <v>15177.05</v>
      </c>
      <c r="CZ77">
        <f t="shared" si="11"/>
        <v>1828.56</v>
      </c>
      <c r="DA77">
        <f t="shared" si="12"/>
        <v>8.3000000000000007</v>
      </c>
      <c r="DB77">
        <f t="shared" si="8"/>
        <v>256</v>
      </c>
      <c r="DC77">
        <f t="shared" si="9"/>
        <v>0</v>
      </c>
    </row>
    <row r="78" spans="1:107" x14ac:dyDescent="0.2">
      <c r="A78">
        <f>ROW(Source!A199)</f>
        <v>199</v>
      </c>
      <c r="B78">
        <v>55282325</v>
      </c>
      <c r="C78">
        <v>55283398</v>
      </c>
      <c r="D78">
        <v>31807154</v>
      </c>
      <c r="E78">
        <v>1</v>
      </c>
      <c r="F78">
        <v>1</v>
      </c>
      <c r="G78">
        <v>13</v>
      </c>
      <c r="H78">
        <v>3</v>
      </c>
      <c r="I78" t="s">
        <v>233</v>
      </c>
      <c r="J78" t="s">
        <v>234</v>
      </c>
      <c r="K78" t="s">
        <v>235</v>
      </c>
      <c r="L78">
        <v>1339</v>
      </c>
      <c r="N78">
        <v>1007</v>
      </c>
      <c r="O78" t="s">
        <v>128</v>
      </c>
      <c r="P78" t="s">
        <v>128</v>
      </c>
      <c r="Q78">
        <v>1</v>
      </c>
      <c r="W78">
        <v>0</v>
      </c>
      <c r="X78">
        <v>-913182240</v>
      </c>
      <c r="Y78">
        <v>0.12</v>
      </c>
      <c r="AA78">
        <v>16715.57</v>
      </c>
      <c r="AB78">
        <v>0</v>
      </c>
      <c r="AC78">
        <v>0</v>
      </c>
      <c r="AD78">
        <v>0</v>
      </c>
      <c r="AE78">
        <v>670.5</v>
      </c>
      <c r="AF78">
        <v>0</v>
      </c>
      <c r="AG78">
        <v>0</v>
      </c>
      <c r="AH78">
        <v>0</v>
      </c>
      <c r="AI78">
        <v>24.93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0.12</v>
      </c>
      <c r="AU78" t="s">
        <v>3</v>
      </c>
      <c r="AV78">
        <v>0</v>
      </c>
      <c r="AW78">
        <v>2</v>
      </c>
      <c r="AX78">
        <v>55283413</v>
      </c>
      <c r="AY78">
        <v>1</v>
      </c>
      <c r="AZ78">
        <v>0</v>
      </c>
      <c r="BA78">
        <v>84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Y78*Source!I199</f>
        <v>6.0000000000000001E-3</v>
      </c>
      <c r="CY78">
        <f t="shared" si="10"/>
        <v>16715.57</v>
      </c>
      <c r="CZ78">
        <f t="shared" si="11"/>
        <v>670.5</v>
      </c>
      <c r="DA78">
        <f t="shared" si="12"/>
        <v>24.93</v>
      </c>
      <c r="DB78">
        <f t="shared" si="8"/>
        <v>80.459999999999994</v>
      </c>
      <c r="DC78">
        <f t="shared" si="9"/>
        <v>0</v>
      </c>
    </row>
    <row r="79" spans="1:107" x14ac:dyDescent="0.2">
      <c r="A79">
        <f>ROW(Source!A199)</f>
        <v>199</v>
      </c>
      <c r="B79">
        <v>55282325</v>
      </c>
      <c r="C79">
        <v>55283398</v>
      </c>
      <c r="D79">
        <v>31826253</v>
      </c>
      <c r="E79">
        <v>1</v>
      </c>
      <c r="F79">
        <v>1</v>
      </c>
      <c r="G79">
        <v>13</v>
      </c>
      <c r="H79">
        <v>3</v>
      </c>
      <c r="I79" t="s">
        <v>236</v>
      </c>
      <c r="J79" t="s">
        <v>237</v>
      </c>
      <c r="K79" t="s">
        <v>238</v>
      </c>
      <c r="L79">
        <v>1339</v>
      </c>
      <c r="N79">
        <v>1007</v>
      </c>
      <c r="O79" t="s">
        <v>128</v>
      </c>
      <c r="P79" t="s">
        <v>128</v>
      </c>
      <c r="Q79">
        <v>1</v>
      </c>
      <c r="W79">
        <v>0</v>
      </c>
      <c r="X79">
        <v>-2018362707</v>
      </c>
      <c r="Y79">
        <v>0.09</v>
      </c>
      <c r="AA79">
        <v>4018.42</v>
      </c>
      <c r="AB79">
        <v>0</v>
      </c>
      <c r="AC79">
        <v>0</v>
      </c>
      <c r="AD79">
        <v>0</v>
      </c>
      <c r="AE79">
        <v>441.1</v>
      </c>
      <c r="AF79">
        <v>0</v>
      </c>
      <c r="AG79">
        <v>0</v>
      </c>
      <c r="AH79">
        <v>0</v>
      </c>
      <c r="AI79">
        <v>9.11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0.09</v>
      </c>
      <c r="AU79" t="s">
        <v>3</v>
      </c>
      <c r="AV79">
        <v>0</v>
      </c>
      <c r="AW79">
        <v>2</v>
      </c>
      <c r="AX79">
        <v>55283414</v>
      </c>
      <c r="AY79">
        <v>1</v>
      </c>
      <c r="AZ79">
        <v>0</v>
      </c>
      <c r="BA79">
        <v>85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Y79*Source!I199</f>
        <v>4.4999999999999997E-3</v>
      </c>
      <c r="CY79">
        <f t="shared" si="10"/>
        <v>4018.42</v>
      </c>
      <c r="CZ79">
        <f t="shared" si="11"/>
        <v>441.1</v>
      </c>
      <c r="DA79">
        <f t="shared" si="12"/>
        <v>9.11</v>
      </c>
      <c r="DB79">
        <f t="shared" si="8"/>
        <v>39.700000000000003</v>
      </c>
      <c r="DC79">
        <f t="shared" si="9"/>
        <v>0</v>
      </c>
    </row>
    <row r="80" spans="1:107" x14ac:dyDescent="0.2">
      <c r="A80">
        <f>ROW(Source!A199)</f>
        <v>199</v>
      </c>
      <c r="B80">
        <v>55282325</v>
      </c>
      <c r="C80">
        <v>55283398</v>
      </c>
      <c r="D80">
        <v>31826248</v>
      </c>
      <c r="E80">
        <v>1</v>
      </c>
      <c r="F80">
        <v>1</v>
      </c>
      <c r="G80">
        <v>13</v>
      </c>
      <c r="H80">
        <v>3</v>
      </c>
      <c r="I80" t="s">
        <v>126</v>
      </c>
      <c r="J80" t="s">
        <v>129</v>
      </c>
      <c r="K80" t="s">
        <v>127</v>
      </c>
      <c r="L80">
        <v>1339</v>
      </c>
      <c r="N80">
        <v>1007</v>
      </c>
      <c r="O80" t="s">
        <v>128</v>
      </c>
      <c r="P80" t="s">
        <v>128</v>
      </c>
      <c r="Q80">
        <v>1</v>
      </c>
      <c r="W80">
        <v>0</v>
      </c>
      <c r="X80">
        <v>-1161195218</v>
      </c>
      <c r="Y80">
        <v>1.02</v>
      </c>
      <c r="AA80">
        <v>3735.89</v>
      </c>
      <c r="AB80">
        <v>0</v>
      </c>
      <c r="AC80">
        <v>0</v>
      </c>
      <c r="AD80">
        <v>0</v>
      </c>
      <c r="AE80">
        <v>478.96</v>
      </c>
      <c r="AF80">
        <v>0</v>
      </c>
      <c r="AG80">
        <v>0</v>
      </c>
      <c r="AH80">
        <v>0</v>
      </c>
      <c r="AI80">
        <v>7.8</v>
      </c>
      <c r="AJ80">
        <v>1</v>
      </c>
      <c r="AK80">
        <v>1</v>
      </c>
      <c r="AL80">
        <v>1</v>
      </c>
      <c r="AN80">
        <v>0</v>
      </c>
      <c r="AO80">
        <v>0</v>
      </c>
      <c r="AP80">
        <v>1</v>
      </c>
      <c r="AQ80">
        <v>0</v>
      </c>
      <c r="AR80">
        <v>0</v>
      </c>
      <c r="AS80" t="s">
        <v>3</v>
      </c>
      <c r="AT80">
        <v>1.02</v>
      </c>
      <c r="AU80" t="s">
        <v>3</v>
      </c>
      <c r="AV80">
        <v>0</v>
      </c>
      <c r="AW80">
        <v>1</v>
      </c>
      <c r="AX80">
        <v>-1</v>
      </c>
      <c r="AY80">
        <v>0</v>
      </c>
      <c r="AZ80">
        <v>0</v>
      </c>
      <c r="BA80" t="s">
        <v>3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Y80*Source!I199</f>
        <v>5.1000000000000004E-2</v>
      </c>
      <c r="CY80">
        <f t="shared" si="10"/>
        <v>3735.89</v>
      </c>
      <c r="CZ80">
        <f t="shared" si="11"/>
        <v>478.96</v>
      </c>
      <c r="DA80">
        <f t="shared" si="12"/>
        <v>7.8</v>
      </c>
      <c r="DB80">
        <f t="shared" si="8"/>
        <v>488.54</v>
      </c>
      <c r="DC80">
        <f t="shared" si="9"/>
        <v>0</v>
      </c>
    </row>
    <row r="81" spans="1:107" x14ac:dyDescent="0.2">
      <c r="A81">
        <f>ROW(Source!A199)</f>
        <v>199</v>
      </c>
      <c r="B81">
        <v>55282325</v>
      </c>
      <c r="C81">
        <v>55283398</v>
      </c>
      <c r="D81">
        <v>31831614</v>
      </c>
      <c r="E81">
        <v>1</v>
      </c>
      <c r="F81">
        <v>1</v>
      </c>
      <c r="G81">
        <v>13</v>
      </c>
      <c r="H81">
        <v>3</v>
      </c>
      <c r="I81" t="s">
        <v>239</v>
      </c>
      <c r="J81" t="s">
        <v>240</v>
      </c>
      <c r="K81" t="s">
        <v>241</v>
      </c>
      <c r="L81">
        <v>1327</v>
      </c>
      <c r="N81">
        <v>1005</v>
      </c>
      <c r="O81" t="s">
        <v>143</v>
      </c>
      <c r="P81" t="s">
        <v>143</v>
      </c>
      <c r="Q81">
        <v>1</v>
      </c>
      <c r="W81">
        <v>0</v>
      </c>
      <c r="X81">
        <v>603896569</v>
      </c>
      <c r="Y81">
        <v>2.2999999999999998</v>
      </c>
      <c r="AA81">
        <v>226.59</v>
      </c>
      <c r="AB81">
        <v>0</v>
      </c>
      <c r="AC81">
        <v>0</v>
      </c>
      <c r="AD81">
        <v>0</v>
      </c>
      <c r="AE81">
        <v>60.91</v>
      </c>
      <c r="AF81">
        <v>0</v>
      </c>
      <c r="AG81">
        <v>0</v>
      </c>
      <c r="AH81">
        <v>0</v>
      </c>
      <c r="AI81">
        <v>3.72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2.2999999999999998</v>
      </c>
      <c r="AU81" t="s">
        <v>3</v>
      </c>
      <c r="AV81">
        <v>0</v>
      </c>
      <c r="AW81">
        <v>2</v>
      </c>
      <c r="AX81">
        <v>55283415</v>
      </c>
      <c r="AY81">
        <v>1</v>
      </c>
      <c r="AZ81">
        <v>0</v>
      </c>
      <c r="BA81">
        <v>86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Y81*Source!I199</f>
        <v>0.11499999999999999</v>
      </c>
      <c r="CY81">
        <f t="shared" si="10"/>
        <v>226.59</v>
      </c>
      <c r="CZ81">
        <f t="shared" si="11"/>
        <v>60.91</v>
      </c>
      <c r="DA81">
        <f t="shared" si="12"/>
        <v>3.72</v>
      </c>
      <c r="DB81">
        <f t="shared" si="8"/>
        <v>140.09</v>
      </c>
      <c r="DC81">
        <f t="shared" si="9"/>
        <v>0</v>
      </c>
    </row>
    <row r="82" spans="1:107" x14ac:dyDescent="0.2">
      <c r="A82">
        <f>ROW(Source!A199)</f>
        <v>199</v>
      </c>
      <c r="B82">
        <v>55282325</v>
      </c>
      <c r="C82">
        <v>55283398</v>
      </c>
      <c r="D82">
        <v>31806992</v>
      </c>
      <c r="E82">
        <v>13</v>
      </c>
      <c r="F82">
        <v>1</v>
      </c>
      <c r="G82">
        <v>13</v>
      </c>
      <c r="H82">
        <v>3</v>
      </c>
      <c r="I82" t="s">
        <v>242</v>
      </c>
      <c r="J82" t="s">
        <v>3</v>
      </c>
      <c r="K82" t="s">
        <v>243</v>
      </c>
      <c r="L82">
        <v>1344</v>
      </c>
      <c r="N82">
        <v>1008</v>
      </c>
      <c r="O82" t="s">
        <v>220</v>
      </c>
      <c r="P82" t="s">
        <v>220</v>
      </c>
      <c r="Q82">
        <v>1</v>
      </c>
      <c r="W82">
        <v>0</v>
      </c>
      <c r="X82">
        <v>-94250534</v>
      </c>
      <c r="Y82">
        <v>13.72</v>
      </c>
      <c r="AA82">
        <v>1</v>
      </c>
      <c r="AB82">
        <v>0</v>
      </c>
      <c r="AC82">
        <v>0</v>
      </c>
      <c r="AD82">
        <v>0</v>
      </c>
      <c r="AE82">
        <v>1</v>
      </c>
      <c r="AF82">
        <v>0</v>
      </c>
      <c r="AG82">
        <v>0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13.72</v>
      </c>
      <c r="AU82" t="s">
        <v>3</v>
      </c>
      <c r="AV82">
        <v>0</v>
      </c>
      <c r="AW82">
        <v>2</v>
      </c>
      <c r="AX82">
        <v>55283417</v>
      </c>
      <c r="AY82">
        <v>1</v>
      </c>
      <c r="AZ82">
        <v>0</v>
      </c>
      <c r="BA82">
        <v>88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Y82*Source!I199</f>
        <v>0.68600000000000005</v>
      </c>
      <c r="CY82">
        <f t="shared" si="10"/>
        <v>1</v>
      </c>
      <c r="CZ82">
        <f t="shared" si="11"/>
        <v>1</v>
      </c>
      <c r="DA82">
        <f t="shared" si="12"/>
        <v>1</v>
      </c>
      <c r="DB82">
        <f t="shared" si="8"/>
        <v>13.72</v>
      </c>
      <c r="DC82">
        <f t="shared" si="9"/>
        <v>0</v>
      </c>
    </row>
    <row r="83" spans="1:107" x14ac:dyDescent="0.2">
      <c r="A83">
        <f>ROW(Source!A201)</f>
        <v>201</v>
      </c>
      <c r="B83">
        <v>55282325</v>
      </c>
      <c r="C83">
        <v>55283419</v>
      </c>
      <c r="D83">
        <v>31751893</v>
      </c>
      <c r="E83">
        <v>13</v>
      </c>
      <c r="F83">
        <v>1</v>
      </c>
      <c r="G83">
        <v>13</v>
      </c>
      <c r="H83">
        <v>1</v>
      </c>
      <c r="I83" t="s">
        <v>205</v>
      </c>
      <c r="J83" t="s">
        <v>3</v>
      </c>
      <c r="K83" t="s">
        <v>206</v>
      </c>
      <c r="L83">
        <v>1191</v>
      </c>
      <c r="N83">
        <v>1013</v>
      </c>
      <c r="O83" t="s">
        <v>207</v>
      </c>
      <c r="P83" t="s">
        <v>207</v>
      </c>
      <c r="Q83">
        <v>1</v>
      </c>
      <c r="W83">
        <v>0</v>
      </c>
      <c r="X83">
        <v>476480486</v>
      </c>
      <c r="Y83">
        <v>17.41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17.41</v>
      </c>
      <c r="AU83" t="s">
        <v>3</v>
      </c>
      <c r="AV83">
        <v>1</v>
      </c>
      <c r="AW83">
        <v>2</v>
      </c>
      <c r="AX83">
        <v>55283422</v>
      </c>
      <c r="AY83">
        <v>1</v>
      </c>
      <c r="AZ83">
        <v>0</v>
      </c>
      <c r="BA83">
        <v>89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Y83*Source!I201</f>
        <v>14.732341999999999</v>
      </c>
      <c r="CY83">
        <f>AD83</f>
        <v>0</v>
      </c>
      <c r="CZ83">
        <f>AH83</f>
        <v>0</v>
      </c>
      <c r="DA83">
        <f>AL83</f>
        <v>1</v>
      </c>
      <c r="DB83">
        <f t="shared" si="8"/>
        <v>0</v>
      </c>
      <c r="DC83">
        <f t="shared" si="9"/>
        <v>0</v>
      </c>
    </row>
    <row r="84" spans="1:107" x14ac:dyDescent="0.2">
      <c r="A84">
        <f>ROW(Source!A201)</f>
        <v>201</v>
      </c>
      <c r="B84">
        <v>55282325</v>
      </c>
      <c r="C84">
        <v>55283419</v>
      </c>
      <c r="D84">
        <v>31806986</v>
      </c>
      <c r="E84">
        <v>13</v>
      </c>
      <c r="F84">
        <v>1</v>
      </c>
      <c r="G84">
        <v>13</v>
      </c>
      <c r="H84">
        <v>3</v>
      </c>
      <c r="I84" t="s">
        <v>28</v>
      </c>
      <c r="J84" t="s">
        <v>3</v>
      </c>
      <c r="K84" t="s">
        <v>29</v>
      </c>
      <c r="L84">
        <v>1348</v>
      </c>
      <c r="N84">
        <v>1009</v>
      </c>
      <c r="O84" t="s">
        <v>30</v>
      </c>
      <c r="P84" t="s">
        <v>30</v>
      </c>
      <c r="Q84">
        <v>1000</v>
      </c>
      <c r="W84">
        <v>1</v>
      </c>
      <c r="X84">
        <v>1489638031</v>
      </c>
      <c r="Y84">
        <v>-1.02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-1.02</v>
      </c>
      <c r="AU84" t="s">
        <v>3</v>
      </c>
      <c r="AV84">
        <v>0</v>
      </c>
      <c r="AW84">
        <v>2</v>
      </c>
      <c r="AX84">
        <v>55283423</v>
      </c>
      <c r="AY84">
        <v>1</v>
      </c>
      <c r="AZ84">
        <v>6144</v>
      </c>
      <c r="BA84">
        <v>90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Y84*Source!I201</f>
        <v>-0.863124</v>
      </c>
      <c r="CY84">
        <f>AA84</f>
        <v>0</v>
      </c>
      <c r="CZ84">
        <f>AE84</f>
        <v>0</v>
      </c>
      <c r="DA84">
        <f>AI84</f>
        <v>1</v>
      </c>
      <c r="DB84">
        <f t="shared" si="8"/>
        <v>0</v>
      </c>
      <c r="DC84">
        <f t="shared" si="9"/>
        <v>0</v>
      </c>
    </row>
    <row r="85" spans="1:107" x14ac:dyDescent="0.2">
      <c r="A85">
        <f>ROW(Source!A203)</f>
        <v>203</v>
      </c>
      <c r="B85">
        <v>55282325</v>
      </c>
      <c r="C85">
        <v>55283425</v>
      </c>
      <c r="D85">
        <v>31751893</v>
      </c>
      <c r="E85">
        <v>13</v>
      </c>
      <c r="F85">
        <v>1</v>
      </c>
      <c r="G85">
        <v>13</v>
      </c>
      <c r="H85">
        <v>1</v>
      </c>
      <c r="I85" t="s">
        <v>205</v>
      </c>
      <c r="J85" t="s">
        <v>3</v>
      </c>
      <c r="K85" t="s">
        <v>206</v>
      </c>
      <c r="L85">
        <v>1191</v>
      </c>
      <c r="N85">
        <v>1013</v>
      </c>
      <c r="O85" t="s">
        <v>207</v>
      </c>
      <c r="P85" t="s">
        <v>207</v>
      </c>
      <c r="Q85">
        <v>1</v>
      </c>
      <c r="W85">
        <v>0</v>
      </c>
      <c r="X85">
        <v>476480486</v>
      </c>
      <c r="Y85">
        <v>60.949999999999996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53</v>
      </c>
      <c r="AU85" t="s">
        <v>136</v>
      </c>
      <c r="AV85">
        <v>1</v>
      </c>
      <c r="AW85">
        <v>2</v>
      </c>
      <c r="AX85">
        <v>55283432</v>
      </c>
      <c r="AY85">
        <v>1</v>
      </c>
      <c r="AZ85">
        <v>0</v>
      </c>
      <c r="BA85">
        <v>91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Y85*Source!I203</f>
        <v>51.575889999999994</v>
      </c>
      <c r="CY85">
        <f>AD85</f>
        <v>0</v>
      </c>
      <c r="CZ85">
        <f>AH85</f>
        <v>0</v>
      </c>
      <c r="DA85">
        <f>AL85</f>
        <v>1</v>
      </c>
      <c r="DB85">
        <f>ROUND((ROUND(AT85*CZ85,2)*1.15),6)</f>
        <v>0</v>
      </c>
      <c r="DC85">
        <f>ROUND((ROUND(AT85*AG85,2)*1.15),6)</f>
        <v>0</v>
      </c>
    </row>
    <row r="86" spans="1:107" x14ac:dyDescent="0.2">
      <c r="A86">
        <f>ROW(Source!A203)</f>
        <v>203</v>
      </c>
      <c r="B86">
        <v>55282325</v>
      </c>
      <c r="C86">
        <v>55283425</v>
      </c>
      <c r="D86">
        <v>31755942</v>
      </c>
      <c r="E86">
        <v>13</v>
      </c>
      <c r="F86">
        <v>1</v>
      </c>
      <c r="G86">
        <v>13</v>
      </c>
      <c r="H86">
        <v>2</v>
      </c>
      <c r="I86" t="s">
        <v>218</v>
      </c>
      <c r="J86" t="s">
        <v>3</v>
      </c>
      <c r="K86" t="s">
        <v>219</v>
      </c>
      <c r="L86">
        <v>1344</v>
      </c>
      <c r="N86">
        <v>1008</v>
      </c>
      <c r="O86" t="s">
        <v>220</v>
      </c>
      <c r="P86" t="s">
        <v>220</v>
      </c>
      <c r="Q86">
        <v>1</v>
      </c>
      <c r="W86">
        <v>0</v>
      </c>
      <c r="X86">
        <v>-1180195794</v>
      </c>
      <c r="Y86">
        <v>333.96250000000003</v>
      </c>
      <c r="AA86">
        <v>0</v>
      </c>
      <c r="AB86">
        <v>1</v>
      </c>
      <c r="AC86">
        <v>0</v>
      </c>
      <c r="AD86">
        <v>0</v>
      </c>
      <c r="AE86">
        <v>0</v>
      </c>
      <c r="AF86">
        <v>1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267.17</v>
      </c>
      <c r="AU86" t="s">
        <v>135</v>
      </c>
      <c r="AV86">
        <v>0</v>
      </c>
      <c r="AW86">
        <v>2</v>
      </c>
      <c r="AX86">
        <v>55283433</v>
      </c>
      <c r="AY86">
        <v>1</v>
      </c>
      <c r="AZ86">
        <v>0</v>
      </c>
      <c r="BA86">
        <v>92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Y86*Source!I203</f>
        <v>282.59906749999999</v>
      </c>
      <c r="CY86">
        <f>AB86</f>
        <v>1</v>
      </c>
      <c r="CZ86">
        <f>AF86</f>
        <v>1</v>
      </c>
      <c r="DA86">
        <f>AJ86</f>
        <v>1</v>
      </c>
      <c r="DB86">
        <f>ROUND((ROUND(AT86*CZ86,2)*1.25),6)</f>
        <v>333.96249999999998</v>
      </c>
      <c r="DC86">
        <f>ROUND((ROUND(AT86*AG86,2)*1.25),6)</f>
        <v>0</v>
      </c>
    </row>
    <row r="87" spans="1:107" x14ac:dyDescent="0.2">
      <c r="A87">
        <f>ROW(Source!A203)</f>
        <v>203</v>
      </c>
      <c r="B87">
        <v>55282325</v>
      </c>
      <c r="C87">
        <v>55283425</v>
      </c>
      <c r="D87">
        <v>31808252</v>
      </c>
      <c r="E87">
        <v>1</v>
      </c>
      <c r="F87">
        <v>1</v>
      </c>
      <c r="G87">
        <v>13</v>
      </c>
      <c r="H87">
        <v>3</v>
      </c>
      <c r="I87" t="s">
        <v>142</v>
      </c>
      <c r="J87" t="s">
        <v>144</v>
      </c>
      <c r="K87" t="s">
        <v>282</v>
      </c>
      <c r="L87">
        <v>1327</v>
      </c>
      <c r="N87">
        <v>1005</v>
      </c>
      <c r="O87" t="s">
        <v>143</v>
      </c>
      <c r="P87" t="s">
        <v>143</v>
      </c>
      <c r="Q87">
        <v>1</v>
      </c>
      <c r="W87">
        <v>0</v>
      </c>
      <c r="X87">
        <v>-1420146113</v>
      </c>
      <c r="Y87">
        <v>135</v>
      </c>
      <c r="AA87">
        <v>263.45</v>
      </c>
      <c r="AB87">
        <v>0</v>
      </c>
      <c r="AC87">
        <v>0</v>
      </c>
      <c r="AD87">
        <v>0</v>
      </c>
      <c r="AE87">
        <v>25.09</v>
      </c>
      <c r="AF87">
        <v>0</v>
      </c>
      <c r="AG87">
        <v>0</v>
      </c>
      <c r="AH87">
        <v>0</v>
      </c>
      <c r="AI87">
        <v>10.5</v>
      </c>
      <c r="AJ87">
        <v>1</v>
      </c>
      <c r="AK87">
        <v>1</v>
      </c>
      <c r="AL87">
        <v>1</v>
      </c>
      <c r="AN87">
        <v>0</v>
      </c>
      <c r="AO87">
        <v>0</v>
      </c>
      <c r="AP87">
        <v>1</v>
      </c>
      <c r="AQ87">
        <v>0</v>
      </c>
      <c r="AR87">
        <v>0</v>
      </c>
      <c r="AS87" t="s">
        <v>3</v>
      </c>
      <c r="AT87">
        <v>135</v>
      </c>
      <c r="AU87" t="s">
        <v>3</v>
      </c>
      <c r="AV87">
        <v>0</v>
      </c>
      <c r="AW87">
        <v>1</v>
      </c>
      <c r="AX87">
        <v>-1</v>
      </c>
      <c r="AY87">
        <v>0</v>
      </c>
      <c r="AZ87">
        <v>0</v>
      </c>
      <c r="BA87" t="s">
        <v>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Y87*Source!I203</f>
        <v>114.23699999999999</v>
      </c>
      <c r="CY87">
        <f>AA87</f>
        <v>263.45</v>
      </c>
      <c r="CZ87">
        <f>AE87</f>
        <v>25.09</v>
      </c>
      <c r="DA87">
        <f>AI87</f>
        <v>10.5</v>
      </c>
      <c r="DB87">
        <f>ROUND(ROUND(AT87*CZ87,2),6)</f>
        <v>3387.15</v>
      </c>
      <c r="DC87">
        <f>ROUND(ROUND(AT87*AG87,2),6)</f>
        <v>0</v>
      </c>
    </row>
    <row r="88" spans="1:107" x14ac:dyDescent="0.2">
      <c r="A88">
        <f>ROW(Source!A203)</f>
        <v>203</v>
      </c>
      <c r="B88">
        <v>55282325</v>
      </c>
      <c r="C88">
        <v>55283425</v>
      </c>
      <c r="D88">
        <v>31808253</v>
      </c>
      <c r="E88">
        <v>1</v>
      </c>
      <c r="F88">
        <v>1</v>
      </c>
      <c r="G88">
        <v>13</v>
      </c>
      <c r="H88">
        <v>3</v>
      </c>
      <c r="I88" t="s">
        <v>146</v>
      </c>
      <c r="J88" t="s">
        <v>147</v>
      </c>
      <c r="K88" t="s">
        <v>283</v>
      </c>
      <c r="L88">
        <v>1327</v>
      </c>
      <c r="N88">
        <v>1005</v>
      </c>
      <c r="O88" t="s">
        <v>143</v>
      </c>
      <c r="P88" t="s">
        <v>143</v>
      </c>
      <c r="Q88">
        <v>1</v>
      </c>
      <c r="W88">
        <v>0</v>
      </c>
      <c r="X88">
        <v>-1577770690</v>
      </c>
      <c r="Y88">
        <v>132.30000000000001</v>
      </c>
      <c r="AA88">
        <v>247.66</v>
      </c>
      <c r="AB88">
        <v>0</v>
      </c>
      <c r="AC88">
        <v>0</v>
      </c>
      <c r="AD88">
        <v>0</v>
      </c>
      <c r="AE88">
        <v>23.06</v>
      </c>
      <c r="AF88">
        <v>0</v>
      </c>
      <c r="AG88">
        <v>0</v>
      </c>
      <c r="AH88">
        <v>0</v>
      </c>
      <c r="AI88">
        <v>10.74</v>
      </c>
      <c r="AJ88">
        <v>1</v>
      </c>
      <c r="AK88">
        <v>1</v>
      </c>
      <c r="AL88">
        <v>1</v>
      </c>
      <c r="AN88">
        <v>0</v>
      </c>
      <c r="AO88">
        <v>0</v>
      </c>
      <c r="AP88">
        <v>1</v>
      </c>
      <c r="AQ88">
        <v>0</v>
      </c>
      <c r="AR88">
        <v>0</v>
      </c>
      <c r="AS88" t="s">
        <v>3</v>
      </c>
      <c r="AT88">
        <v>132.30000000000001</v>
      </c>
      <c r="AU88" t="s">
        <v>3</v>
      </c>
      <c r="AV88">
        <v>0</v>
      </c>
      <c r="AW88">
        <v>1</v>
      </c>
      <c r="AX88">
        <v>-1</v>
      </c>
      <c r="AY88">
        <v>0</v>
      </c>
      <c r="AZ88">
        <v>0</v>
      </c>
      <c r="BA88" t="s">
        <v>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Y88*Source!I203</f>
        <v>111.95226000000001</v>
      </c>
      <c r="CY88">
        <f>AA88</f>
        <v>247.66</v>
      </c>
      <c r="CZ88">
        <f>AE88</f>
        <v>23.06</v>
      </c>
      <c r="DA88">
        <f>AI88</f>
        <v>10.74</v>
      </c>
      <c r="DB88">
        <f>ROUND(ROUND(AT88*CZ88,2),6)</f>
        <v>3050.84</v>
      </c>
      <c r="DC88">
        <f>ROUND(ROUND(AT88*AG88,2),6)</f>
        <v>0</v>
      </c>
    </row>
    <row r="89" spans="1:107" x14ac:dyDescent="0.2">
      <c r="A89">
        <f>ROW(Source!A203)</f>
        <v>203</v>
      </c>
      <c r="B89">
        <v>55282325</v>
      </c>
      <c r="C89">
        <v>55283425</v>
      </c>
      <c r="D89">
        <v>31809402</v>
      </c>
      <c r="E89">
        <v>1</v>
      </c>
      <c r="F89">
        <v>1</v>
      </c>
      <c r="G89">
        <v>13</v>
      </c>
      <c r="H89">
        <v>3</v>
      </c>
      <c r="I89" t="s">
        <v>244</v>
      </c>
      <c r="J89" t="s">
        <v>245</v>
      </c>
      <c r="K89" t="s">
        <v>246</v>
      </c>
      <c r="L89">
        <v>1346</v>
      </c>
      <c r="N89">
        <v>1009</v>
      </c>
      <c r="O89" t="s">
        <v>247</v>
      </c>
      <c r="P89" t="s">
        <v>247</v>
      </c>
      <c r="Q89">
        <v>1</v>
      </c>
      <c r="W89">
        <v>0</v>
      </c>
      <c r="X89">
        <v>-1558522825</v>
      </c>
      <c r="Y89">
        <v>6.9</v>
      </c>
      <c r="AA89">
        <v>48.91</v>
      </c>
      <c r="AB89">
        <v>0</v>
      </c>
      <c r="AC89">
        <v>0</v>
      </c>
      <c r="AD89">
        <v>0</v>
      </c>
      <c r="AE89">
        <v>6.27</v>
      </c>
      <c r="AF89">
        <v>0</v>
      </c>
      <c r="AG89">
        <v>0</v>
      </c>
      <c r="AH89">
        <v>0</v>
      </c>
      <c r="AI89">
        <v>7.8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6.9</v>
      </c>
      <c r="AU89" t="s">
        <v>3</v>
      </c>
      <c r="AV89">
        <v>0</v>
      </c>
      <c r="AW89">
        <v>2</v>
      </c>
      <c r="AX89">
        <v>55283434</v>
      </c>
      <c r="AY89">
        <v>1</v>
      </c>
      <c r="AZ89">
        <v>0</v>
      </c>
      <c r="BA89">
        <v>93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Y89*Source!I203</f>
        <v>5.8387799999999999</v>
      </c>
      <c r="CY89">
        <f>AA89</f>
        <v>48.91</v>
      </c>
      <c r="CZ89">
        <f>AE89</f>
        <v>6.27</v>
      </c>
      <c r="DA89">
        <f>AI89</f>
        <v>7.8</v>
      </c>
      <c r="DB89">
        <f>ROUND(ROUND(AT89*CZ89,2),6)</f>
        <v>43.26</v>
      </c>
      <c r="DC89">
        <f>ROUND(ROUND(AT89*AG89,2),6)</f>
        <v>0</v>
      </c>
    </row>
    <row r="90" spans="1:107" x14ac:dyDescent="0.2">
      <c r="A90">
        <f>ROW(Source!A203)</f>
        <v>203</v>
      </c>
      <c r="B90">
        <v>55282325</v>
      </c>
      <c r="C90">
        <v>55283425</v>
      </c>
      <c r="D90">
        <v>31807616</v>
      </c>
      <c r="E90">
        <v>1</v>
      </c>
      <c r="F90">
        <v>1</v>
      </c>
      <c r="G90">
        <v>13</v>
      </c>
      <c r="H90">
        <v>3</v>
      </c>
      <c r="I90" t="s">
        <v>248</v>
      </c>
      <c r="J90" t="s">
        <v>249</v>
      </c>
      <c r="K90" t="s">
        <v>250</v>
      </c>
      <c r="L90">
        <v>1348</v>
      </c>
      <c r="N90">
        <v>1009</v>
      </c>
      <c r="O90" t="s">
        <v>30</v>
      </c>
      <c r="P90" t="s">
        <v>30</v>
      </c>
      <c r="Q90">
        <v>1000</v>
      </c>
      <c r="W90">
        <v>0</v>
      </c>
      <c r="X90">
        <v>1387058064</v>
      </c>
      <c r="Y90">
        <v>3.5000000000000003E-2</v>
      </c>
      <c r="AA90">
        <v>64864.04</v>
      </c>
      <c r="AB90">
        <v>0</v>
      </c>
      <c r="AC90">
        <v>0</v>
      </c>
      <c r="AD90">
        <v>0</v>
      </c>
      <c r="AE90">
        <v>18910.8</v>
      </c>
      <c r="AF90">
        <v>0</v>
      </c>
      <c r="AG90">
        <v>0</v>
      </c>
      <c r="AH90">
        <v>0</v>
      </c>
      <c r="AI90">
        <v>3.43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3.5000000000000003E-2</v>
      </c>
      <c r="AU90" t="s">
        <v>3</v>
      </c>
      <c r="AV90">
        <v>0</v>
      </c>
      <c r="AW90">
        <v>2</v>
      </c>
      <c r="AX90">
        <v>55283435</v>
      </c>
      <c r="AY90">
        <v>1</v>
      </c>
      <c r="AZ90">
        <v>0</v>
      </c>
      <c r="BA90">
        <v>94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Y90*Source!I203</f>
        <v>2.9617000000000001E-2</v>
      </c>
      <c r="CY90">
        <f>AA90</f>
        <v>64864.04</v>
      </c>
      <c r="CZ90">
        <f>AE90</f>
        <v>18910.8</v>
      </c>
      <c r="DA90">
        <f>AI90</f>
        <v>3.43</v>
      </c>
      <c r="DB90">
        <f>ROUND(ROUND(AT90*CZ90,2),6)</f>
        <v>661.88</v>
      </c>
      <c r="DC90">
        <f>ROUND(ROUND(AT90*AG90,2),6)</f>
        <v>0</v>
      </c>
    </row>
    <row r="91" spans="1:107" x14ac:dyDescent="0.2">
      <c r="A91">
        <f>ROW(Source!A206)</f>
        <v>206</v>
      </c>
      <c r="B91">
        <v>55282325</v>
      </c>
      <c r="C91">
        <v>55283440</v>
      </c>
      <c r="D91">
        <v>31751893</v>
      </c>
      <c r="E91">
        <v>13</v>
      </c>
      <c r="F91">
        <v>1</v>
      </c>
      <c r="G91">
        <v>13</v>
      </c>
      <c r="H91">
        <v>1</v>
      </c>
      <c r="I91" t="s">
        <v>205</v>
      </c>
      <c r="J91" t="s">
        <v>3</v>
      </c>
      <c r="K91" t="s">
        <v>206</v>
      </c>
      <c r="L91">
        <v>1191</v>
      </c>
      <c r="N91">
        <v>1013</v>
      </c>
      <c r="O91" t="s">
        <v>207</v>
      </c>
      <c r="P91" t="s">
        <v>207</v>
      </c>
      <c r="Q91">
        <v>1</v>
      </c>
      <c r="W91">
        <v>0</v>
      </c>
      <c r="X91">
        <v>476480486</v>
      </c>
      <c r="Y91">
        <v>97.749999999999986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85</v>
      </c>
      <c r="AU91" t="s">
        <v>136</v>
      </c>
      <c r="AV91">
        <v>1</v>
      </c>
      <c r="AW91">
        <v>2</v>
      </c>
      <c r="AX91">
        <v>55283453</v>
      </c>
      <c r="AY91">
        <v>1</v>
      </c>
      <c r="AZ91">
        <v>0</v>
      </c>
      <c r="BA91">
        <v>97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Y91*Source!I206</f>
        <v>0.34212499999999996</v>
      </c>
      <c r="CY91">
        <f>AD91</f>
        <v>0</v>
      </c>
      <c r="CZ91">
        <f>AH91</f>
        <v>0</v>
      </c>
      <c r="DA91">
        <f>AL91</f>
        <v>1</v>
      </c>
      <c r="DB91">
        <f>ROUND((ROUND(AT91*CZ91,2)*1.15),6)</f>
        <v>0</v>
      </c>
      <c r="DC91">
        <f>ROUND((ROUND(AT91*AG91,2)*1.15),6)</f>
        <v>0</v>
      </c>
    </row>
    <row r="92" spans="1:107" x14ac:dyDescent="0.2">
      <c r="A92">
        <f>ROW(Source!A206)</f>
        <v>206</v>
      </c>
      <c r="B92">
        <v>55282325</v>
      </c>
      <c r="C92">
        <v>55283440</v>
      </c>
      <c r="D92">
        <v>31832330</v>
      </c>
      <c r="E92">
        <v>1</v>
      </c>
      <c r="F92">
        <v>1</v>
      </c>
      <c r="G92">
        <v>13</v>
      </c>
      <c r="H92">
        <v>2</v>
      </c>
      <c r="I92" t="s">
        <v>251</v>
      </c>
      <c r="J92" t="s">
        <v>252</v>
      </c>
      <c r="K92" t="s">
        <v>253</v>
      </c>
      <c r="L92">
        <v>1368</v>
      </c>
      <c r="N92">
        <v>1011</v>
      </c>
      <c r="O92" t="s">
        <v>211</v>
      </c>
      <c r="P92" t="s">
        <v>211</v>
      </c>
      <c r="Q92">
        <v>1</v>
      </c>
      <c r="W92">
        <v>0</v>
      </c>
      <c r="X92">
        <v>-911191566</v>
      </c>
      <c r="Y92">
        <v>0.26374999999999998</v>
      </c>
      <c r="AA92">
        <v>0</v>
      </c>
      <c r="AB92">
        <v>559.07000000000005</v>
      </c>
      <c r="AC92">
        <v>334.89</v>
      </c>
      <c r="AD92">
        <v>0</v>
      </c>
      <c r="AE92">
        <v>0</v>
      </c>
      <c r="AF92">
        <v>39.51</v>
      </c>
      <c r="AG92">
        <v>12.69</v>
      </c>
      <c r="AH92">
        <v>0</v>
      </c>
      <c r="AI92">
        <v>1</v>
      </c>
      <c r="AJ92">
        <v>14.15</v>
      </c>
      <c r="AK92">
        <v>26.39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0.21099999999999999</v>
      </c>
      <c r="AU92" t="s">
        <v>135</v>
      </c>
      <c r="AV92">
        <v>0</v>
      </c>
      <c r="AW92">
        <v>2</v>
      </c>
      <c r="AX92">
        <v>55283454</v>
      </c>
      <c r="AY92">
        <v>1</v>
      </c>
      <c r="AZ92">
        <v>0</v>
      </c>
      <c r="BA92">
        <v>98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Y92*Source!I206</f>
        <v>9.2312500000000001E-4</v>
      </c>
      <c r="CY92">
        <f>AB92</f>
        <v>559.07000000000005</v>
      </c>
      <c r="CZ92">
        <f>AF92</f>
        <v>39.51</v>
      </c>
      <c r="DA92">
        <f>AJ92</f>
        <v>14.15</v>
      </c>
      <c r="DB92">
        <f>ROUND((ROUND(AT92*CZ92,2)*1.25),6)</f>
        <v>10.425000000000001</v>
      </c>
      <c r="DC92">
        <f>ROUND((ROUND(AT92*AG92,2)*1.25),6)</f>
        <v>3.35</v>
      </c>
    </row>
    <row r="93" spans="1:107" x14ac:dyDescent="0.2">
      <c r="A93">
        <f>ROW(Source!A206)</f>
        <v>206</v>
      </c>
      <c r="B93">
        <v>55282325</v>
      </c>
      <c r="C93">
        <v>55283440</v>
      </c>
      <c r="D93">
        <v>31832578</v>
      </c>
      <c r="E93">
        <v>1</v>
      </c>
      <c r="F93">
        <v>1</v>
      </c>
      <c r="G93">
        <v>13</v>
      </c>
      <c r="H93">
        <v>2</v>
      </c>
      <c r="I93" t="s">
        <v>254</v>
      </c>
      <c r="J93" t="s">
        <v>255</v>
      </c>
      <c r="K93" t="s">
        <v>256</v>
      </c>
      <c r="L93">
        <v>1368</v>
      </c>
      <c r="N93">
        <v>1011</v>
      </c>
      <c r="O93" t="s">
        <v>211</v>
      </c>
      <c r="P93" t="s">
        <v>211</v>
      </c>
      <c r="Q93">
        <v>1</v>
      </c>
      <c r="W93">
        <v>0</v>
      </c>
      <c r="X93">
        <v>989042531</v>
      </c>
      <c r="Y93">
        <v>16.016249999999999</v>
      </c>
      <c r="AA93">
        <v>0</v>
      </c>
      <c r="AB93">
        <v>6.64</v>
      </c>
      <c r="AC93">
        <v>2.38</v>
      </c>
      <c r="AD93">
        <v>0</v>
      </c>
      <c r="AE93">
        <v>0</v>
      </c>
      <c r="AF93">
        <v>1.0900000000000001</v>
      </c>
      <c r="AG93">
        <v>0.09</v>
      </c>
      <c r="AH93">
        <v>0</v>
      </c>
      <c r="AI93">
        <v>1</v>
      </c>
      <c r="AJ93">
        <v>6.09</v>
      </c>
      <c r="AK93">
        <v>26.39</v>
      </c>
      <c r="AL93">
        <v>1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12.813000000000001</v>
      </c>
      <c r="AU93" t="s">
        <v>135</v>
      </c>
      <c r="AV93">
        <v>0</v>
      </c>
      <c r="AW93">
        <v>2</v>
      </c>
      <c r="AX93">
        <v>55283455</v>
      </c>
      <c r="AY93">
        <v>1</v>
      </c>
      <c r="AZ93">
        <v>0</v>
      </c>
      <c r="BA93">
        <v>99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Y93*Source!I206</f>
        <v>5.6056874999999999E-2</v>
      </c>
      <c r="CY93">
        <f>AB93</f>
        <v>6.64</v>
      </c>
      <c r="CZ93">
        <f>AF93</f>
        <v>1.0900000000000001</v>
      </c>
      <c r="DA93">
        <f>AJ93</f>
        <v>6.09</v>
      </c>
      <c r="DB93">
        <f>ROUND((ROUND(AT93*CZ93,2)*1.25),6)</f>
        <v>17.462499999999999</v>
      </c>
      <c r="DC93">
        <f>ROUND((ROUND(AT93*AG93,2)*1.25),6)</f>
        <v>1.4375</v>
      </c>
    </row>
    <row r="94" spans="1:107" x14ac:dyDescent="0.2">
      <c r="A94">
        <f>ROW(Source!A206)</f>
        <v>206</v>
      </c>
      <c r="B94">
        <v>55282325</v>
      </c>
      <c r="C94">
        <v>55283440</v>
      </c>
      <c r="D94">
        <v>31832865</v>
      </c>
      <c r="E94">
        <v>1</v>
      </c>
      <c r="F94">
        <v>1</v>
      </c>
      <c r="G94">
        <v>13</v>
      </c>
      <c r="H94">
        <v>2</v>
      </c>
      <c r="I94" t="s">
        <v>257</v>
      </c>
      <c r="J94" t="s">
        <v>258</v>
      </c>
      <c r="K94" t="s">
        <v>259</v>
      </c>
      <c r="L94">
        <v>1368</v>
      </c>
      <c r="N94">
        <v>1011</v>
      </c>
      <c r="O94" t="s">
        <v>211</v>
      </c>
      <c r="P94" t="s">
        <v>211</v>
      </c>
      <c r="Q94">
        <v>1</v>
      </c>
      <c r="W94">
        <v>0</v>
      </c>
      <c r="X94">
        <v>773485071</v>
      </c>
      <c r="Y94">
        <v>12.36</v>
      </c>
      <c r="AA94">
        <v>0</v>
      </c>
      <c r="AB94">
        <v>4.6500000000000004</v>
      </c>
      <c r="AC94">
        <v>0</v>
      </c>
      <c r="AD94">
        <v>0</v>
      </c>
      <c r="AE94">
        <v>0</v>
      </c>
      <c r="AF94">
        <v>0.77</v>
      </c>
      <c r="AG94">
        <v>0</v>
      </c>
      <c r="AH94">
        <v>0</v>
      </c>
      <c r="AI94">
        <v>1</v>
      </c>
      <c r="AJ94">
        <v>6.04</v>
      </c>
      <c r="AK94">
        <v>26.39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9.8879999999999999</v>
      </c>
      <c r="AU94" t="s">
        <v>135</v>
      </c>
      <c r="AV94">
        <v>0</v>
      </c>
      <c r="AW94">
        <v>2</v>
      </c>
      <c r="AX94">
        <v>55283456</v>
      </c>
      <c r="AY94">
        <v>1</v>
      </c>
      <c r="AZ94">
        <v>0</v>
      </c>
      <c r="BA94">
        <v>100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Y94*Source!I206</f>
        <v>4.326E-2</v>
      </c>
      <c r="CY94">
        <f>AB94</f>
        <v>4.6500000000000004</v>
      </c>
      <c r="CZ94">
        <f>AF94</f>
        <v>0.77</v>
      </c>
      <c r="DA94">
        <f>AJ94</f>
        <v>6.04</v>
      </c>
      <c r="DB94">
        <f>ROUND((ROUND(AT94*CZ94,2)*1.25),6)</f>
        <v>9.5124999999999993</v>
      </c>
      <c r="DC94">
        <f>ROUND((ROUND(AT94*AG94,2)*1.25),6)</f>
        <v>0</v>
      </c>
    </row>
    <row r="95" spans="1:107" x14ac:dyDescent="0.2">
      <c r="A95">
        <f>ROW(Source!A206)</f>
        <v>206</v>
      </c>
      <c r="B95">
        <v>55282325</v>
      </c>
      <c r="C95">
        <v>55283440</v>
      </c>
      <c r="D95">
        <v>31755942</v>
      </c>
      <c r="E95">
        <v>13</v>
      </c>
      <c r="F95">
        <v>1</v>
      </c>
      <c r="G95">
        <v>13</v>
      </c>
      <c r="H95">
        <v>2</v>
      </c>
      <c r="I95" t="s">
        <v>218</v>
      </c>
      <c r="J95" t="s">
        <v>3</v>
      </c>
      <c r="K95" t="s">
        <v>219</v>
      </c>
      <c r="L95">
        <v>1344</v>
      </c>
      <c r="N95">
        <v>1008</v>
      </c>
      <c r="O95" t="s">
        <v>220</v>
      </c>
      <c r="P95" t="s">
        <v>220</v>
      </c>
      <c r="Q95">
        <v>1</v>
      </c>
      <c r="W95">
        <v>0</v>
      </c>
      <c r="X95">
        <v>-1180195794</v>
      </c>
      <c r="Y95">
        <v>26.150000000000002</v>
      </c>
      <c r="AA95">
        <v>0</v>
      </c>
      <c r="AB95">
        <v>1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20.92</v>
      </c>
      <c r="AU95" t="s">
        <v>135</v>
      </c>
      <c r="AV95">
        <v>0</v>
      </c>
      <c r="AW95">
        <v>2</v>
      </c>
      <c r="AX95">
        <v>55283457</v>
      </c>
      <c r="AY95">
        <v>1</v>
      </c>
      <c r="AZ95">
        <v>0</v>
      </c>
      <c r="BA95">
        <v>101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Y95*Source!I206</f>
        <v>9.1525000000000009E-2</v>
      </c>
      <c r="CY95">
        <f>AB95</f>
        <v>1</v>
      </c>
      <c r="CZ95">
        <f>AF95</f>
        <v>1</v>
      </c>
      <c r="DA95">
        <f>AJ95</f>
        <v>1</v>
      </c>
      <c r="DB95">
        <f>ROUND((ROUND(AT95*CZ95,2)*1.25),6)</f>
        <v>26.15</v>
      </c>
      <c r="DC95">
        <f>ROUND((ROUND(AT95*AG95,2)*1.25),6)</f>
        <v>0</v>
      </c>
    </row>
    <row r="96" spans="1:107" x14ac:dyDescent="0.2">
      <c r="A96">
        <f>ROW(Source!A206)</f>
        <v>206</v>
      </c>
      <c r="B96">
        <v>55282325</v>
      </c>
      <c r="C96">
        <v>55283440</v>
      </c>
      <c r="D96">
        <v>31808032</v>
      </c>
      <c r="E96">
        <v>1</v>
      </c>
      <c r="F96">
        <v>1</v>
      </c>
      <c r="G96">
        <v>13</v>
      </c>
      <c r="H96">
        <v>3</v>
      </c>
      <c r="I96" t="s">
        <v>260</v>
      </c>
      <c r="J96" t="s">
        <v>261</v>
      </c>
      <c r="K96" t="s">
        <v>262</v>
      </c>
      <c r="L96">
        <v>1348</v>
      </c>
      <c r="N96">
        <v>1009</v>
      </c>
      <c r="O96" t="s">
        <v>30</v>
      </c>
      <c r="P96" t="s">
        <v>30</v>
      </c>
      <c r="Q96">
        <v>1000</v>
      </c>
      <c r="W96">
        <v>0</v>
      </c>
      <c r="X96">
        <v>-1815770421</v>
      </c>
      <c r="Y96">
        <v>4.9000000000000002E-2</v>
      </c>
      <c r="AA96">
        <v>90645.59</v>
      </c>
      <c r="AB96">
        <v>0</v>
      </c>
      <c r="AC96">
        <v>0</v>
      </c>
      <c r="AD96">
        <v>0</v>
      </c>
      <c r="AE96">
        <v>14739.12</v>
      </c>
      <c r="AF96">
        <v>0</v>
      </c>
      <c r="AG96">
        <v>0</v>
      </c>
      <c r="AH96">
        <v>0</v>
      </c>
      <c r="AI96">
        <v>6.15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4.9000000000000002E-2</v>
      </c>
      <c r="AU96" t="s">
        <v>3</v>
      </c>
      <c r="AV96">
        <v>0</v>
      </c>
      <c r="AW96">
        <v>2</v>
      </c>
      <c r="AX96">
        <v>55283458</v>
      </c>
      <c r="AY96">
        <v>1</v>
      </c>
      <c r="AZ96">
        <v>0</v>
      </c>
      <c r="BA96">
        <v>102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Y96*Source!I206</f>
        <v>1.7150000000000002E-4</v>
      </c>
      <c r="CY96">
        <f t="shared" ref="CY96:CY102" si="13">AA96</f>
        <v>90645.59</v>
      </c>
      <c r="CZ96">
        <f t="shared" ref="CZ96:CZ102" si="14">AE96</f>
        <v>14739.12</v>
      </c>
      <c r="DA96">
        <f t="shared" ref="DA96:DA102" si="15">AI96</f>
        <v>6.15</v>
      </c>
      <c r="DB96">
        <f t="shared" ref="DB96:DB135" si="16">ROUND(ROUND(AT96*CZ96,2),6)</f>
        <v>722.22</v>
      </c>
      <c r="DC96">
        <f t="shared" ref="DC96:DC135" si="17">ROUND(ROUND(AT96*AG96,2),6)</f>
        <v>0</v>
      </c>
    </row>
    <row r="97" spans="1:107" x14ac:dyDescent="0.2">
      <c r="A97">
        <f>ROW(Source!A206)</f>
        <v>206</v>
      </c>
      <c r="B97">
        <v>55282325</v>
      </c>
      <c r="C97">
        <v>55283440</v>
      </c>
      <c r="D97">
        <v>31808252</v>
      </c>
      <c r="E97">
        <v>1</v>
      </c>
      <c r="F97">
        <v>1</v>
      </c>
      <c r="G97">
        <v>13</v>
      </c>
      <c r="H97">
        <v>3</v>
      </c>
      <c r="I97" t="s">
        <v>142</v>
      </c>
      <c r="J97" t="s">
        <v>144</v>
      </c>
      <c r="K97" t="s">
        <v>282</v>
      </c>
      <c r="L97">
        <v>1327</v>
      </c>
      <c r="N97">
        <v>1005</v>
      </c>
      <c r="O97" t="s">
        <v>143</v>
      </c>
      <c r="P97" t="s">
        <v>143</v>
      </c>
      <c r="Q97">
        <v>1</v>
      </c>
      <c r="W97">
        <v>0</v>
      </c>
      <c r="X97">
        <v>-1420146113</v>
      </c>
      <c r="Y97">
        <v>135.03</v>
      </c>
      <c r="AA97">
        <v>263.45</v>
      </c>
      <c r="AB97">
        <v>0</v>
      </c>
      <c r="AC97">
        <v>0</v>
      </c>
      <c r="AD97">
        <v>0</v>
      </c>
      <c r="AE97">
        <v>25.09</v>
      </c>
      <c r="AF97">
        <v>0</v>
      </c>
      <c r="AG97">
        <v>0</v>
      </c>
      <c r="AH97">
        <v>0</v>
      </c>
      <c r="AI97">
        <v>10.5</v>
      </c>
      <c r="AJ97">
        <v>1</v>
      </c>
      <c r="AK97">
        <v>1</v>
      </c>
      <c r="AL97">
        <v>1</v>
      </c>
      <c r="AN97">
        <v>0</v>
      </c>
      <c r="AO97">
        <v>0</v>
      </c>
      <c r="AP97">
        <v>1</v>
      </c>
      <c r="AQ97">
        <v>0</v>
      </c>
      <c r="AR97">
        <v>0</v>
      </c>
      <c r="AS97" t="s">
        <v>3</v>
      </c>
      <c r="AT97">
        <v>135.03</v>
      </c>
      <c r="AU97" t="s">
        <v>3</v>
      </c>
      <c r="AV97">
        <v>0</v>
      </c>
      <c r="AW97">
        <v>1</v>
      </c>
      <c r="AX97">
        <v>-1</v>
      </c>
      <c r="AY97">
        <v>0</v>
      </c>
      <c r="AZ97">
        <v>0</v>
      </c>
      <c r="BA97" t="s">
        <v>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Y97*Source!I206</f>
        <v>0.472605</v>
      </c>
      <c r="CY97">
        <f t="shared" si="13"/>
        <v>263.45</v>
      </c>
      <c r="CZ97">
        <f t="shared" si="14"/>
        <v>25.09</v>
      </c>
      <c r="DA97">
        <f t="shared" si="15"/>
        <v>10.5</v>
      </c>
      <c r="DB97">
        <f t="shared" si="16"/>
        <v>3387.9</v>
      </c>
      <c r="DC97">
        <f t="shared" si="17"/>
        <v>0</v>
      </c>
    </row>
    <row r="98" spans="1:107" x14ac:dyDescent="0.2">
      <c r="A98">
        <f>ROW(Source!A206)</f>
        <v>206</v>
      </c>
      <c r="B98">
        <v>55282325</v>
      </c>
      <c r="C98">
        <v>55283440</v>
      </c>
      <c r="D98">
        <v>31808253</v>
      </c>
      <c r="E98">
        <v>1</v>
      </c>
      <c r="F98">
        <v>1</v>
      </c>
      <c r="G98">
        <v>13</v>
      </c>
      <c r="H98">
        <v>3</v>
      </c>
      <c r="I98" t="s">
        <v>146</v>
      </c>
      <c r="J98" t="s">
        <v>147</v>
      </c>
      <c r="K98" t="s">
        <v>283</v>
      </c>
      <c r="L98">
        <v>1327</v>
      </c>
      <c r="N98">
        <v>1005</v>
      </c>
      <c r="O98" t="s">
        <v>143</v>
      </c>
      <c r="P98" t="s">
        <v>143</v>
      </c>
      <c r="Q98">
        <v>1</v>
      </c>
      <c r="W98">
        <v>0</v>
      </c>
      <c r="X98">
        <v>-1577770690</v>
      </c>
      <c r="Y98">
        <v>60.27</v>
      </c>
      <c r="AA98">
        <v>247.66</v>
      </c>
      <c r="AB98">
        <v>0</v>
      </c>
      <c r="AC98">
        <v>0</v>
      </c>
      <c r="AD98">
        <v>0</v>
      </c>
      <c r="AE98">
        <v>23.06</v>
      </c>
      <c r="AF98">
        <v>0</v>
      </c>
      <c r="AG98">
        <v>0</v>
      </c>
      <c r="AH98">
        <v>0</v>
      </c>
      <c r="AI98">
        <v>10.74</v>
      </c>
      <c r="AJ98">
        <v>1</v>
      </c>
      <c r="AK98">
        <v>1</v>
      </c>
      <c r="AL98">
        <v>1</v>
      </c>
      <c r="AN98">
        <v>0</v>
      </c>
      <c r="AO98">
        <v>0</v>
      </c>
      <c r="AP98">
        <v>1</v>
      </c>
      <c r="AQ98">
        <v>0</v>
      </c>
      <c r="AR98">
        <v>0</v>
      </c>
      <c r="AS98" t="s">
        <v>3</v>
      </c>
      <c r="AT98">
        <v>60.27</v>
      </c>
      <c r="AU98" t="s">
        <v>3</v>
      </c>
      <c r="AV98">
        <v>0</v>
      </c>
      <c r="AW98">
        <v>1</v>
      </c>
      <c r="AX98">
        <v>-1</v>
      </c>
      <c r="AY98">
        <v>0</v>
      </c>
      <c r="AZ98">
        <v>0</v>
      </c>
      <c r="BA98" t="s">
        <v>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Y98*Source!I206</f>
        <v>0.21094500000000002</v>
      </c>
      <c r="CY98">
        <f t="shared" si="13"/>
        <v>247.66</v>
      </c>
      <c r="CZ98">
        <f t="shared" si="14"/>
        <v>23.06</v>
      </c>
      <c r="DA98">
        <f t="shared" si="15"/>
        <v>10.74</v>
      </c>
      <c r="DB98">
        <f t="shared" si="16"/>
        <v>1389.83</v>
      </c>
      <c r="DC98">
        <f t="shared" si="17"/>
        <v>0</v>
      </c>
    </row>
    <row r="99" spans="1:107" x14ac:dyDescent="0.2">
      <c r="A99">
        <f>ROW(Source!A206)</f>
        <v>206</v>
      </c>
      <c r="B99">
        <v>55282325</v>
      </c>
      <c r="C99">
        <v>55283440</v>
      </c>
      <c r="D99">
        <v>31808575</v>
      </c>
      <c r="E99">
        <v>1</v>
      </c>
      <c r="F99">
        <v>1</v>
      </c>
      <c r="G99">
        <v>13</v>
      </c>
      <c r="H99">
        <v>3</v>
      </c>
      <c r="I99" t="s">
        <v>263</v>
      </c>
      <c r="J99" t="s">
        <v>264</v>
      </c>
      <c r="K99" t="s">
        <v>265</v>
      </c>
      <c r="L99">
        <v>1391</v>
      </c>
      <c r="N99">
        <v>1013</v>
      </c>
      <c r="O99" t="s">
        <v>266</v>
      </c>
      <c r="P99" t="s">
        <v>266</v>
      </c>
      <c r="Q99">
        <v>1</v>
      </c>
      <c r="W99">
        <v>0</v>
      </c>
      <c r="X99">
        <v>1414587741</v>
      </c>
      <c r="Y99">
        <v>200</v>
      </c>
      <c r="AA99">
        <v>33.64</v>
      </c>
      <c r="AB99">
        <v>0</v>
      </c>
      <c r="AC99">
        <v>0</v>
      </c>
      <c r="AD99">
        <v>0</v>
      </c>
      <c r="AE99">
        <v>28.75</v>
      </c>
      <c r="AF99">
        <v>0</v>
      </c>
      <c r="AG99">
        <v>0</v>
      </c>
      <c r="AH99">
        <v>0</v>
      </c>
      <c r="AI99">
        <v>1.17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200</v>
      </c>
      <c r="AU99" t="s">
        <v>3</v>
      </c>
      <c r="AV99">
        <v>0</v>
      </c>
      <c r="AW99">
        <v>2</v>
      </c>
      <c r="AX99">
        <v>55283459</v>
      </c>
      <c r="AY99">
        <v>1</v>
      </c>
      <c r="AZ99">
        <v>0</v>
      </c>
      <c r="BA99">
        <v>103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Y99*Source!I206</f>
        <v>0.70000000000000007</v>
      </c>
      <c r="CY99">
        <f t="shared" si="13"/>
        <v>33.64</v>
      </c>
      <c r="CZ99">
        <f t="shared" si="14"/>
        <v>28.75</v>
      </c>
      <c r="DA99">
        <f t="shared" si="15"/>
        <v>1.17</v>
      </c>
      <c r="DB99">
        <f t="shared" si="16"/>
        <v>5750</v>
      </c>
      <c r="DC99">
        <f t="shared" si="17"/>
        <v>0</v>
      </c>
    </row>
    <row r="100" spans="1:107" x14ac:dyDescent="0.2">
      <c r="A100">
        <f>ROW(Source!A206)</f>
        <v>206</v>
      </c>
      <c r="B100">
        <v>55282325</v>
      </c>
      <c r="C100">
        <v>55283440</v>
      </c>
      <c r="D100">
        <v>31809402</v>
      </c>
      <c r="E100">
        <v>1</v>
      </c>
      <c r="F100">
        <v>1</v>
      </c>
      <c r="G100">
        <v>13</v>
      </c>
      <c r="H100">
        <v>3</v>
      </c>
      <c r="I100" t="s">
        <v>244</v>
      </c>
      <c r="J100" t="s">
        <v>245</v>
      </c>
      <c r="K100" t="s">
        <v>246</v>
      </c>
      <c r="L100">
        <v>1346</v>
      </c>
      <c r="N100">
        <v>1009</v>
      </c>
      <c r="O100" t="s">
        <v>247</v>
      </c>
      <c r="P100" t="s">
        <v>247</v>
      </c>
      <c r="Q100">
        <v>1</v>
      </c>
      <c r="W100">
        <v>0</v>
      </c>
      <c r="X100">
        <v>-1558522825</v>
      </c>
      <c r="Y100">
        <v>3.4</v>
      </c>
      <c r="AA100">
        <v>48.91</v>
      </c>
      <c r="AB100">
        <v>0</v>
      </c>
      <c r="AC100">
        <v>0</v>
      </c>
      <c r="AD100">
        <v>0</v>
      </c>
      <c r="AE100">
        <v>6.27</v>
      </c>
      <c r="AF100">
        <v>0</v>
      </c>
      <c r="AG100">
        <v>0</v>
      </c>
      <c r="AH100">
        <v>0</v>
      </c>
      <c r="AI100">
        <v>7.8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3.4</v>
      </c>
      <c r="AU100" t="s">
        <v>3</v>
      </c>
      <c r="AV100">
        <v>0</v>
      </c>
      <c r="AW100">
        <v>2</v>
      </c>
      <c r="AX100">
        <v>55283460</v>
      </c>
      <c r="AY100">
        <v>1</v>
      </c>
      <c r="AZ100">
        <v>0</v>
      </c>
      <c r="BA100">
        <v>104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Y100*Source!I206</f>
        <v>1.1899999999999999E-2</v>
      </c>
      <c r="CY100">
        <f t="shared" si="13"/>
        <v>48.91</v>
      </c>
      <c r="CZ100">
        <f t="shared" si="14"/>
        <v>6.27</v>
      </c>
      <c r="DA100">
        <f t="shared" si="15"/>
        <v>7.8</v>
      </c>
      <c r="DB100">
        <f t="shared" si="16"/>
        <v>21.32</v>
      </c>
      <c r="DC100">
        <f t="shared" si="17"/>
        <v>0</v>
      </c>
    </row>
    <row r="101" spans="1:107" x14ac:dyDescent="0.2">
      <c r="A101">
        <f>ROW(Source!A206)</f>
        <v>206</v>
      </c>
      <c r="B101">
        <v>55282325</v>
      </c>
      <c r="C101">
        <v>55283440</v>
      </c>
      <c r="D101">
        <v>31807565</v>
      </c>
      <c r="E101">
        <v>1</v>
      </c>
      <c r="F101">
        <v>1</v>
      </c>
      <c r="G101">
        <v>13</v>
      </c>
      <c r="H101">
        <v>3</v>
      </c>
      <c r="I101" t="s">
        <v>267</v>
      </c>
      <c r="J101" t="s">
        <v>268</v>
      </c>
      <c r="K101" t="s">
        <v>284</v>
      </c>
      <c r="L101">
        <v>1301</v>
      </c>
      <c r="N101">
        <v>1003</v>
      </c>
      <c r="O101" t="s">
        <v>270</v>
      </c>
      <c r="P101" t="s">
        <v>270</v>
      </c>
      <c r="Q101">
        <v>1</v>
      </c>
      <c r="W101">
        <v>0</v>
      </c>
      <c r="X101">
        <v>-384179431</v>
      </c>
      <c r="Y101">
        <v>18.899999999999999</v>
      </c>
      <c r="AA101">
        <v>70.27</v>
      </c>
      <c r="AB101">
        <v>0</v>
      </c>
      <c r="AC101">
        <v>0</v>
      </c>
      <c r="AD101">
        <v>0</v>
      </c>
      <c r="AE101">
        <v>15.72</v>
      </c>
      <c r="AF101">
        <v>0</v>
      </c>
      <c r="AG101">
        <v>0</v>
      </c>
      <c r="AH101">
        <v>0</v>
      </c>
      <c r="AI101">
        <v>4.47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18.899999999999999</v>
      </c>
      <c r="AU101" t="s">
        <v>3</v>
      </c>
      <c r="AV101">
        <v>0</v>
      </c>
      <c r="AW101">
        <v>2</v>
      </c>
      <c r="AX101">
        <v>55283461</v>
      </c>
      <c r="AY101">
        <v>1</v>
      </c>
      <c r="AZ101">
        <v>0</v>
      </c>
      <c r="BA101">
        <v>105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Y101*Source!I206</f>
        <v>6.615E-2</v>
      </c>
      <c r="CY101">
        <f t="shared" si="13"/>
        <v>70.27</v>
      </c>
      <c r="CZ101">
        <f t="shared" si="14"/>
        <v>15.72</v>
      </c>
      <c r="DA101">
        <f t="shared" si="15"/>
        <v>4.47</v>
      </c>
      <c r="DB101">
        <f t="shared" si="16"/>
        <v>297.11</v>
      </c>
      <c r="DC101">
        <f t="shared" si="17"/>
        <v>0</v>
      </c>
    </row>
    <row r="102" spans="1:107" x14ac:dyDescent="0.2">
      <c r="A102">
        <f>ROW(Source!A206)</f>
        <v>206</v>
      </c>
      <c r="B102">
        <v>55282325</v>
      </c>
      <c r="C102">
        <v>55283440</v>
      </c>
      <c r="D102">
        <v>31807616</v>
      </c>
      <c r="E102">
        <v>1</v>
      </c>
      <c r="F102">
        <v>1</v>
      </c>
      <c r="G102">
        <v>13</v>
      </c>
      <c r="H102">
        <v>3</v>
      </c>
      <c r="I102" t="s">
        <v>248</v>
      </c>
      <c r="J102" t="s">
        <v>249</v>
      </c>
      <c r="K102" t="s">
        <v>250</v>
      </c>
      <c r="L102">
        <v>1348</v>
      </c>
      <c r="N102">
        <v>1009</v>
      </c>
      <c r="O102" t="s">
        <v>30</v>
      </c>
      <c r="P102" t="s">
        <v>30</v>
      </c>
      <c r="Q102">
        <v>1000</v>
      </c>
      <c r="W102">
        <v>0</v>
      </c>
      <c r="X102">
        <v>1387058064</v>
      </c>
      <c r="Y102">
        <v>2.196E-2</v>
      </c>
      <c r="AA102">
        <v>64864.04</v>
      </c>
      <c r="AB102">
        <v>0</v>
      </c>
      <c r="AC102">
        <v>0</v>
      </c>
      <c r="AD102">
        <v>0</v>
      </c>
      <c r="AE102">
        <v>18910.8</v>
      </c>
      <c r="AF102">
        <v>0</v>
      </c>
      <c r="AG102">
        <v>0</v>
      </c>
      <c r="AH102">
        <v>0</v>
      </c>
      <c r="AI102">
        <v>3.43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2.196E-2</v>
      </c>
      <c r="AU102" t="s">
        <v>3</v>
      </c>
      <c r="AV102">
        <v>0</v>
      </c>
      <c r="AW102">
        <v>2</v>
      </c>
      <c r="AX102">
        <v>55283462</v>
      </c>
      <c r="AY102">
        <v>1</v>
      </c>
      <c r="AZ102">
        <v>0</v>
      </c>
      <c r="BA102">
        <v>106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Y102*Source!I206</f>
        <v>7.6860000000000006E-5</v>
      </c>
      <c r="CY102">
        <f t="shared" si="13"/>
        <v>64864.04</v>
      </c>
      <c r="CZ102">
        <f t="shared" si="14"/>
        <v>18910.8</v>
      </c>
      <c r="DA102">
        <f t="shared" si="15"/>
        <v>3.43</v>
      </c>
      <c r="DB102">
        <f t="shared" si="16"/>
        <v>415.28</v>
      </c>
      <c r="DC102">
        <f t="shared" si="17"/>
        <v>0</v>
      </c>
    </row>
    <row r="103" spans="1:107" x14ac:dyDescent="0.2">
      <c r="A103">
        <f>ROW(Source!A248)</f>
        <v>248</v>
      </c>
      <c r="B103">
        <v>55282325</v>
      </c>
      <c r="C103">
        <v>55283582</v>
      </c>
      <c r="D103">
        <v>31751893</v>
      </c>
      <c r="E103">
        <v>13</v>
      </c>
      <c r="F103">
        <v>1</v>
      </c>
      <c r="G103">
        <v>13</v>
      </c>
      <c r="H103">
        <v>1</v>
      </c>
      <c r="I103" t="s">
        <v>205</v>
      </c>
      <c r="J103" t="s">
        <v>3</v>
      </c>
      <c r="K103" t="s">
        <v>206</v>
      </c>
      <c r="L103">
        <v>1191</v>
      </c>
      <c r="N103">
        <v>1013</v>
      </c>
      <c r="O103" t="s">
        <v>207</v>
      </c>
      <c r="P103" t="s">
        <v>207</v>
      </c>
      <c r="Q103">
        <v>1</v>
      </c>
      <c r="W103">
        <v>0</v>
      </c>
      <c r="X103">
        <v>476480486</v>
      </c>
      <c r="Y103">
        <v>57.5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57.5</v>
      </c>
      <c r="AU103" t="s">
        <v>3</v>
      </c>
      <c r="AV103">
        <v>1</v>
      </c>
      <c r="AW103">
        <v>2</v>
      </c>
      <c r="AX103">
        <v>55283585</v>
      </c>
      <c r="AY103">
        <v>1</v>
      </c>
      <c r="AZ103">
        <v>0</v>
      </c>
      <c r="BA103">
        <v>109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Y103*Source!I248</f>
        <v>1.1327499999999999</v>
      </c>
      <c r="CY103">
        <f>AD103</f>
        <v>0</v>
      </c>
      <c r="CZ103">
        <f>AH103</f>
        <v>0</v>
      </c>
      <c r="DA103">
        <f>AL103</f>
        <v>1</v>
      </c>
      <c r="DB103">
        <f t="shared" si="16"/>
        <v>0</v>
      </c>
      <c r="DC103">
        <f t="shared" si="17"/>
        <v>0</v>
      </c>
    </row>
    <row r="104" spans="1:107" x14ac:dyDescent="0.2">
      <c r="A104">
        <f>ROW(Source!A248)</f>
        <v>248</v>
      </c>
      <c r="B104">
        <v>55282325</v>
      </c>
      <c r="C104">
        <v>55283582</v>
      </c>
      <c r="D104">
        <v>31806986</v>
      </c>
      <c r="E104">
        <v>13</v>
      </c>
      <c r="F104">
        <v>1</v>
      </c>
      <c r="G104">
        <v>13</v>
      </c>
      <c r="H104">
        <v>3</v>
      </c>
      <c r="I104" t="s">
        <v>28</v>
      </c>
      <c r="J104" t="s">
        <v>3</v>
      </c>
      <c r="K104" t="s">
        <v>29</v>
      </c>
      <c r="L104">
        <v>1348</v>
      </c>
      <c r="N104">
        <v>1009</v>
      </c>
      <c r="O104" t="s">
        <v>30</v>
      </c>
      <c r="P104" t="s">
        <v>30</v>
      </c>
      <c r="Q104">
        <v>1000</v>
      </c>
      <c r="W104">
        <v>1</v>
      </c>
      <c r="X104">
        <v>1489638031</v>
      </c>
      <c r="Y104">
        <v>-4.5999999999999996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-4.5999999999999996</v>
      </c>
      <c r="AU104" t="s">
        <v>3</v>
      </c>
      <c r="AV104">
        <v>0</v>
      </c>
      <c r="AW104">
        <v>2</v>
      </c>
      <c r="AX104">
        <v>55283586</v>
      </c>
      <c r="AY104">
        <v>1</v>
      </c>
      <c r="AZ104">
        <v>6144</v>
      </c>
      <c r="BA104">
        <v>110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Y104*Source!I248</f>
        <v>-9.0619999999999992E-2</v>
      </c>
      <c r="CY104">
        <f>AA104</f>
        <v>0</v>
      </c>
      <c r="CZ104">
        <f>AE104</f>
        <v>0</v>
      </c>
      <c r="DA104">
        <f>AI104</f>
        <v>1</v>
      </c>
      <c r="DB104">
        <f t="shared" si="16"/>
        <v>0</v>
      </c>
      <c r="DC104">
        <f t="shared" si="17"/>
        <v>0</v>
      </c>
    </row>
    <row r="105" spans="1:107" x14ac:dyDescent="0.2">
      <c r="A105">
        <f>ROW(Source!A250)</f>
        <v>250</v>
      </c>
      <c r="B105">
        <v>55282325</v>
      </c>
      <c r="C105">
        <v>55283588</v>
      </c>
      <c r="D105">
        <v>31751893</v>
      </c>
      <c r="E105">
        <v>13</v>
      </c>
      <c r="F105">
        <v>1</v>
      </c>
      <c r="G105">
        <v>13</v>
      </c>
      <c r="H105">
        <v>1</v>
      </c>
      <c r="I105" t="s">
        <v>205</v>
      </c>
      <c r="J105" t="s">
        <v>3</v>
      </c>
      <c r="K105" t="s">
        <v>206</v>
      </c>
      <c r="L105">
        <v>1191</v>
      </c>
      <c r="N105">
        <v>1013</v>
      </c>
      <c r="O105" t="s">
        <v>207</v>
      </c>
      <c r="P105" t="s">
        <v>207</v>
      </c>
      <c r="Q105">
        <v>1</v>
      </c>
      <c r="W105">
        <v>0</v>
      </c>
      <c r="X105">
        <v>476480486</v>
      </c>
      <c r="Y105">
        <v>0.6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0.6</v>
      </c>
      <c r="AU105" t="s">
        <v>3</v>
      </c>
      <c r="AV105">
        <v>1</v>
      </c>
      <c r="AW105">
        <v>2</v>
      </c>
      <c r="AX105">
        <v>55283590</v>
      </c>
      <c r="AY105">
        <v>1</v>
      </c>
      <c r="AZ105">
        <v>0</v>
      </c>
      <c r="BA105">
        <v>111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Y105*Source!I250</f>
        <v>1.2299999999999998</v>
      </c>
      <c r="CY105">
        <f>AD105</f>
        <v>0</v>
      </c>
      <c r="CZ105">
        <f>AH105</f>
        <v>0</v>
      </c>
      <c r="DA105">
        <f>AL105</f>
        <v>1</v>
      </c>
      <c r="DB105">
        <f t="shared" si="16"/>
        <v>0</v>
      </c>
      <c r="DC105">
        <f t="shared" si="17"/>
        <v>0</v>
      </c>
    </row>
    <row r="106" spans="1:107" x14ac:dyDescent="0.2">
      <c r="A106">
        <f>ROW(Source!A251)</f>
        <v>251</v>
      </c>
      <c r="B106">
        <v>55282325</v>
      </c>
      <c r="C106">
        <v>55283591</v>
      </c>
      <c r="D106">
        <v>31751893</v>
      </c>
      <c r="E106">
        <v>13</v>
      </c>
      <c r="F106">
        <v>1</v>
      </c>
      <c r="G106">
        <v>13</v>
      </c>
      <c r="H106">
        <v>1</v>
      </c>
      <c r="I106" t="s">
        <v>205</v>
      </c>
      <c r="J106" t="s">
        <v>3</v>
      </c>
      <c r="K106" t="s">
        <v>206</v>
      </c>
      <c r="L106">
        <v>1191</v>
      </c>
      <c r="N106">
        <v>1013</v>
      </c>
      <c r="O106" t="s">
        <v>207</v>
      </c>
      <c r="P106" t="s">
        <v>207</v>
      </c>
      <c r="Q106">
        <v>1</v>
      </c>
      <c r="W106">
        <v>0</v>
      </c>
      <c r="X106">
        <v>476480486</v>
      </c>
      <c r="Y106">
        <v>17.41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17.41</v>
      </c>
      <c r="AU106" t="s">
        <v>3</v>
      </c>
      <c r="AV106">
        <v>1</v>
      </c>
      <c r="AW106">
        <v>2</v>
      </c>
      <c r="AX106">
        <v>55283594</v>
      </c>
      <c r="AY106">
        <v>1</v>
      </c>
      <c r="AZ106">
        <v>0</v>
      </c>
      <c r="BA106">
        <v>112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Y106*Source!I251</f>
        <v>0.47529300000000002</v>
      </c>
      <c r="CY106">
        <f>AD106</f>
        <v>0</v>
      </c>
      <c r="CZ106">
        <f>AH106</f>
        <v>0</v>
      </c>
      <c r="DA106">
        <f>AL106</f>
        <v>1</v>
      </c>
      <c r="DB106">
        <f t="shared" si="16"/>
        <v>0</v>
      </c>
      <c r="DC106">
        <f t="shared" si="17"/>
        <v>0</v>
      </c>
    </row>
    <row r="107" spans="1:107" x14ac:dyDescent="0.2">
      <c r="A107">
        <f>ROW(Source!A251)</f>
        <v>251</v>
      </c>
      <c r="B107">
        <v>55282325</v>
      </c>
      <c r="C107">
        <v>55283591</v>
      </c>
      <c r="D107">
        <v>31806986</v>
      </c>
      <c r="E107">
        <v>13</v>
      </c>
      <c r="F107">
        <v>1</v>
      </c>
      <c r="G107">
        <v>13</v>
      </c>
      <c r="H107">
        <v>3</v>
      </c>
      <c r="I107" t="s">
        <v>28</v>
      </c>
      <c r="J107" t="s">
        <v>3</v>
      </c>
      <c r="K107" t="s">
        <v>29</v>
      </c>
      <c r="L107">
        <v>1348</v>
      </c>
      <c r="N107">
        <v>1009</v>
      </c>
      <c r="O107" t="s">
        <v>30</v>
      </c>
      <c r="P107" t="s">
        <v>30</v>
      </c>
      <c r="Q107">
        <v>1000</v>
      </c>
      <c r="W107">
        <v>1</v>
      </c>
      <c r="X107">
        <v>1489638031</v>
      </c>
      <c r="Y107">
        <v>-1.02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-1.02</v>
      </c>
      <c r="AU107" t="s">
        <v>3</v>
      </c>
      <c r="AV107">
        <v>0</v>
      </c>
      <c r="AW107">
        <v>2</v>
      </c>
      <c r="AX107">
        <v>55283595</v>
      </c>
      <c r="AY107">
        <v>1</v>
      </c>
      <c r="AZ107">
        <v>6144</v>
      </c>
      <c r="BA107">
        <v>113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Y107*Source!I251</f>
        <v>-2.7846000000000003E-2</v>
      </c>
      <c r="CY107">
        <f>AA107</f>
        <v>0</v>
      </c>
      <c r="CZ107">
        <f>AE107</f>
        <v>0</v>
      </c>
      <c r="DA107">
        <f>AI107</f>
        <v>1</v>
      </c>
      <c r="DB107">
        <f t="shared" si="16"/>
        <v>0</v>
      </c>
      <c r="DC107">
        <f t="shared" si="17"/>
        <v>0</v>
      </c>
    </row>
    <row r="108" spans="1:107" x14ac:dyDescent="0.2">
      <c r="A108">
        <f>ROW(Source!A253)</f>
        <v>253</v>
      </c>
      <c r="B108">
        <v>55282325</v>
      </c>
      <c r="C108">
        <v>55283597</v>
      </c>
      <c r="D108">
        <v>31751893</v>
      </c>
      <c r="E108">
        <v>13</v>
      </c>
      <c r="F108">
        <v>1</v>
      </c>
      <c r="G108">
        <v>13</v>
      </c>
      <c r="H108">
        <v>1</v>
      </c>
      <c r="I108" t="s">
        <v>205</v>
      </c>
      <c r="J108" t="s">
        <v>3</v>
      </c>
      <c r="K108" t="s">
        <v>206</v>
      </c>
      <c r="L108">
        <v>1191</v>
      </c>
      <c r="N108">
        <v>1013</v>
      </c>
      <c r="O108" t="s">
        <v>207</v>
      </c>
      <c r="P108" t="s">
        <v>207</v>
      </c>
      <c r="Q108">
        <v>1</v>
      </c>
      <c r="W108">
        <v>0</v>
      </c>
      <c r="X108">
        <v>476480486</v>
      </c>
      <c r="Y108">
        <v>20.73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20.73</v>
      </c>
      <c r="AU108" t="s">
        <v>3</v>
      </c>
      <c r="AV108">
        <v>1</v>
      </c>
      <c r="AW108">
        <v>2</v>
      </c>
      <c r="AX108">
        <v>55283599</v>
      </c>
      <c r="AY108">
        <v>1</v>
      </c>
      <c r="AZ108">
        <v>0</v>
      </c>
      <c r="BA108">
        <v>114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Y108*Source!I253</f>
        <v>0.41460000000000002</v>
      </c>
      <c r="CY108">
        <f>AD108</f>
        <v>0</v>
      </c>
      <c r="CZ108">
        <f>AH108</f>
        <v>0</v>
      </c>
      <c r="DA108">
        <f>AL108</f>
        <v>1</v>
      </c>
      <c r="DB108">
        <f t="shared" si="16"/>
        <v>0</v>
      </c>
      <c r="DC108">
        <f t="shared" si="17"/>
        <v>0</v>
      </c>
    </row>
    <row r="109" spans="1:107" x14ac:dyDescent="0.2">
      <c r="A109">
        <f>ROW(Source!A254)</f>
        <v>254</v>
      </c>
      <c r="B109">
        <v>55282325</v>
      </c>
      <c r="C109">
        <v>55283602</v>
      </c>
      <c r="D109">
        <v>31751893</v>
      </c>
      <c r="E109">
        <v>13</v>
      </c>
      <c r="F109">
        <v>1</v>
      </c>
      <c r="G109">
        <v>13</v>
      </c>
      <c r="H109">
        <v>1</v>
      </c>
      <c r="I109" t="s">
        <v>205</v>
      </c>
      <c r="J109" t="s">
        <v>3</v>
      </c>
      <c r="K109" t="s">
        <v>206</v>
      </c>
      <c r="L109">
        <v>1191</v>
      </c>
      <c r="N109">
        <v>1013</v>
      </c>
      <c r="O109" t="s">
        <v>207</v>
      </c>
      <c r="P109" t="s">
        <v>207</v>
      </c>
      <c r="Q109">
        <v>1</v>
      </c>
      <c r="W109">
        <v>0</v>
      </c>
      <c r="X109">
        <v>476480486</v>
      </c>
      <c r="Y109">
        <v>0.6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0.6</v>
      </c>
      <c r="AU109" t="s">
        <v>3</v>
      </c>
      <c r="AV109">
        <v>1</v>
      </c>
      <c r="AW109">
        <v>2</v>
      </c>
      <c r="AX109">
        <v>55283604</v>
      </c>
      <c r="AY109">
        <v>1</v>
      </c>
      <c r="AZ109">
        <v>0</v>
      </c>
      <c r="BA109">
        <v>117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Y109*Source!I254</f>
        <v>12.45</v>
      </c>
      <c r="CY109">
        <f>AD109</f>
        <v>0</v>
      </c>
      <c r="CZ109">
        <f>AH109</f>
        <v>0</v>
      </c>
      <c r="DA109">
        <f>AL109</f>
        <v>1</v>
      </c>
      <c r="DB109">
        <f t="shared" si="16"/>
        <v>0</v>
      </c>
      <c r="DC109">
        <f t="shared" si="17"/>
        <v>0</v>
      </c>
    </row>
    <row r="110" spans="1:107" x14ac:dyDescent="0.2">
      <c r="A110">
        <f>ROW(Source!A320)</f>
        <v>320</v>
      </c>
      <c r="B110">
        <v>55282325</v>
      </c>
      <c r="C110">
        <v>55283662</v>
      </c>
      <c r="D110">
        <v>31751893</v>
      </c>
      <c r="E110">
        <v>13</v>
      </c>
      <c r="F110">
        <v>1</v>
      </c>
      <c r="G110">
        <v>13</v>
      </c>
      <c r="H110">
        <v>1</v>
      </c>
      <c r="I110" t="s">
        <v>205</v>
      </c>
      <c r="J110" t="s">
        <v>3</v>
      </c>
      <c r="K110" t="s">
        <v>206</v>
      </c>
      <c r="L110">
        <v>1191</v>
      </c>
      <c r="N110">
        <v>1013</v>
      </c>
      <c r="O110" t="s">
        <v>207</v>
      </c>
      <c r="P110" t="s">
        <v>207</v>
      </c>
      <c r="Q110">
        <v>1</v>
      </c>
      <c r="W110">
        <v>0</v>
      </c>
      <c r="X110">
        <v>476480486</v>
      </c>
      <c r="Y110">
        <v>113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113</v>
      </c>
      <c r="AU110" t="s">
        <v>3</v>
      </c>
      <c r="AV110">
        <v>1</v>
      </c>
      <c r="AW110">
        <v>2</v>
      </c>
      <c r="AX110">
        <v>55283671</v>
      </c>
      <c r="AY110">
        <v>1</v>
      </c>
      <c r="AZ110">
        <v>0</v>
      </c>
      <c r="BA110">
        <v>118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Y110*Source!I320</f>
        <v>2.2374000000000001</v>
      </c>
      <c r="CY110">
        <f>AD110</f>
        <v>0</v>
      </c>
      <c r="CZ110">
        <f>AH110</f>
        <v>0</v>
      </c>
      <c r="DA110">
        <f>AL110</f>
        <v>1</v>
      </c>
      <c r="DB110">
        <f t="shared" si="16"/>
        <v>0</v>
      </c>
      <c r="DC110">
        <f t="shared" si="17"/>
        <v>0</v>
      </c>
    </row>
    <row r="111" spans="1:107" x14ac:dyDescent="0.2">
      <c r="A111">
        <f>ROW(Source!A320)</f>
        <v>320</v>
      </c>
      <c r="B111">
        <v>55282325</v>
      </c>
      <c r="C111">
        <v>55283662</v>
      </c>
      <c r="D111">
        <v>31832333</v>
      </c>
      <c r="E111">
        <v>1</v>
      </c>
      <c r="F111">
        <v>1</v>
      </c>
      <c r="G111">
        <v>13</v>
      </c>
      <c r="H111">
        <v>2</v>
      </c>
      <c r="I111" t="s">
        <v>208</v>
      </c>
      <c r="J111" t="s">
        <v>209</v>
      </c>
      <c r="K111" t="s">
        <v>210</v>
      </c>
      <c r="L111">
        <v>1368</v>
      </c>
      <c r="N111">
        <v>1011</v>
      </c>
      <c r="O111" t="s">
        <v>211</v>
      </c>
      <c r="P111" t="s">
        <v>211</v>
      </c>
      <c r="Q111">
        <v>1</v>
      </c>
      <c r="W111">
        <v>0</v>
      </c>
      <c r="X111">
        <v>-1037327012</v>
      </c>
      <c r="Y111">
        <v>1.19</v>
      </c>
      <c r="AA111">
        <v>0</v>
      </c>
      <c r="AB111">
        <v>504.92</v>
      </c>
      <c r="AC111">
        <v>334.36</v>
      </c>
      <c r="AD111">
        <v>0</v>
      </c>
      <c r="AE111">
        <v>0</v>
      </c>
      <c r="AF111">
        <v>33.35</v>
      </c>
      <c r="AG111">
        <v>12.67</v>
      </c>
      <c r="AH111">
        <v>0</v>
      </c>
      <c r="AI111">
        <v>1</v>
      </c>
      <c r="AJ111">
        <v>15.14</v>
      </c>
      <c r="AK111">
        <v>26.39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1.19</v>
      </c>
      <c r="AU111" t="s">
        <v>3</v>
      </c>
      <c r="AV111">
        <v>0</v>
      </c>
      <c r="AW111">
        <v>2</v>
      </c>
      <c r="AX111">
        <v>55283672</v>
      </c>
      <c r="AY111">
        <v>1</v>
      </c>
      <c r="AZ111">
        <v>0</v>
      </c>
      <c r="BA111">
        <v>119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Y111*Source!I320</f>
        <v>2.3562E-2</v>
      </c>
      <c r="CY111">
        <f>AB111</f>
        <v>504.92</v>
      </c>
      <c r="CZ111">
        <f>AF111</f>
        <v>33.35</v>
      </c>
      <c r="DA111">
        <f>AJ111</f>
        <v>15.14</v>
      </c>
      <c r="DB111">
        <f t="shared" si="16"/>
        <v>39.69</v>
      </c>
      <c r="DC111">
        <f t="shared" si="17"/>
        <v>15.08</v>
      </c>
    </row>
    <row r="112" spans="1:107" x14ac:dyDescent="0.2">
      <c r="A112">
        <f>ROW(Source!A320)</f>
        <v>320</v>
      </c>
      <c r="B112">
        <v>55282325</v>
      </c>
      <c r="C112">
        <v>55283662</v>
      </c>
      <c r="D112">
        <v>31832821</v>
      </c>
      <c r="E112">
        <v>1</v>
      </c>
      <c r="F112">
        <v>1</v>
      </c>
      <c r="G112">
        <v>13</v>
      </c>
      <c r="H112">
        <v>2</v>
      </c>
      <c r="I112" t="s">
        <v>212</v>
      </c>
      <c r="J112" t="s">
        <v>213</v>
      </c>
      <c r="K112" t="s">
        <v>214</v>
      </c>
      <c r="L112">
        <v>1368</v>
      </c>
      <c r="N112">
        <v>1011</v>
      </c>
      <c r="O112" t="s">
        <v>211</v>
      </c>
      <c r="P112" t="s">
        <v>211</v>
      </c>
      <c r="Q112">
        <v>1</v>
      </c>
      <c r="W112">
        <v>0</v>
      </c>
      <c r="X112">
        <v>-239073944</v>
      </c>
      <c r="Y112">
        <v>1.19</v>
      </c>
      <c r="AA112">
        <v>0</v>
      </c>
      <c r="AB112">
        <v>4.5599999999999996</v>
      </c>
      <c r="AC112">
        <v>0</v>
      </c>
      <c r="AD112">
        <v>0</v>
      </c>
      <c r="AE112">
        <v>0</v>
      </c>
      <c r="AF112">
        <v>0.77</v>
      </c>
      <c r="AG112">
        <v>0</v>
      </c>
      <c r="AH112">
        <v>0</v>
      </c>
      <c r="AI112">
        <v>1</v>
      </c>
      <c r="AJ112">
        <v>5.92</v>
      </c>
      <c r="AK112">
        <v>26.39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1.19</v>
      </c>
      <c r="AU112" t="s">
        <v>3</v>
      </c>
      <c r="AV112">
        <v>0</v>
      </c>
      <c r="AW112">
        <v>2</v>
      </c>
      <c r="AX112">
        <v>55283673</v>
      </c>
      <c r="AY112">
        <v>1</v>
      </c>
      <c r="AZ112">
        <v>0</v>
      </c>
      <c r="BA112">
        <v>120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Y112*Source!I320</f>
        <v>2.3562E-2</v>
      </c>
      <c r="CY112">
        <f>AB112</f>
        <v>4.5599999999999996</v>
      </c>
      <c r="CZ112">
        <f>AF112</f>
        <v>0.77</v>
      </c>
      <c r="DA112">
        <f>AJ112</f>
        <v>5.92</v>
      </c>
      <c r="DB112">
        <f t="shared" si="16"/>
        <v>0.92</v>
      </c>
      <c r="DC112">
        <f t="shared" si="17"/>
        <v>0</v>
      </c>
    </row>
    <row r="113" spans="1:107" x14ac:dyDescent="0.2">
      <c r="A113">
        <f>ROW(Source!A320)</f>
        <v>320</v>
      </c>
      <c r="B113">
        <v>55282325</v>
      </c>
      <c r="C113">
        <v>55283662</v>
      </c>
      <c r="D113">
        <v>31832054</v>
      </c>
      <c r="E113">
        <v>1</v>
      </c>
      <c r="F113">
        <v>1</v>
      </c>
      <c r="G113">
        <v>13</v>
      </c>
      <c r="H113">
        <v>2</v>
      </c>
      <c r="I113" t="s">
        <v>215</v>
      </c>
      <c r="J113" t="s">
        <v>216</v>
      </c>
      <c r="K113" t="s">
        <v>217</v>
      </c>
      <c r="L113">
        <v>1368</v>
      </c>
      <c r="N113">
        <v>1011</v>
      </c>
      <c r="O113" t="s">
        <v>211</v>
      </c>
      <c r="P113" t="s">
        <v>211</v>
      </c>
      <c r="Q113">
        <v>1</v>
      </c>
      <c r="W113">
        <v>0</v>
      </c>
      <c r="X113">
        <v>-2105789691</v>
      </c>
      <c r="Y113">
        <v>1.18</v>
      </c>
      <c r="AA113">
        <v>0</v>
      </c>
      <c r="AB113">
        <v>4.38</v>
      </c>
      <c r="AC113">
        <v>0</v>
      </c>
      <c r="AD113">
        <v>0</v>
      </c>
      <c r="AE113">
        <v>0</v>
      </c>
      <c r="AF113">
        <v>0.71</v>
      </c>
      <c r="AG113">
        <v>0</v>
      </c>
      <c r="AH113">
        <v>0</v>
      </c>
      <c r="AI113">
        <v>1</v>
      </c>
      <c r="AJ113">
        <v>6.17</v>
      </c>
      <c r="AK113">
        <v>26.39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1.18</v>
      </c>
      <c r="AU113" t="s">
        <v>3</v>
      </c>
      <c r="AV113">
        <v>0</v>
      </c>
      <c r="AW113">
        <v>2</v>
      </c>
      <c r="AX113">
        <v>55283674</v>
      </c>
      <c r="AY113">
        <v>1</v>
      </c>
      <c r="AZ113">
        <v>0</v>
      </c>
      <c r="BA113">
        <v>121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Y113*Source!I320</f>
        <v>2.3363999999999999E-2</v>
      </c>
      <c r="CY113">
        <f>AB113</f>
        <v>4.38</v>
      </c>
      <c r="CZ113">
        <f>AF113</f>
        <v>0.71</v>
      </c>
      <c r="DA113">
        <f>AJ113</f>
        <v>6.17</v>
      </c>
      <c r="DB113">
        <f t="shared" si="16"/>
        <v>0.84</v>
      </c>
      <c r="DC113">
        <f t="shared" si="17"/>
        <v>0</v>
      </c>
    </row>
    <row r="114" spans="1:107" x14ac:dyDescent="0.2">
      <c r="A114">
        <f>ROW(Source!A320)</f>
        <v>320</v>
      </c>
      <c r="B114">
        <v>55282325</v>
      </c>
      <c r="C114">
        <v>55283662</v>
      </c>
      <c r="D114">
        <v>31755942</v>
      </c>
      <c r="E114">
        <v>13</v>
      </c>
      <c r="F114">
        <v>1</v>
      </c>
      <c r="G114">
        <v>13</v>
      </c>
      <c r="H114">
        <v>2</v>
      </c>
      <c r="I114" t="s">
        <v>218</v>
      </c>
      <c r="J114" t="s">
        <v>3</v>
      </c>
      <c r="K114" t="s">
        <v>219</v>
      </c>
      <c r="L114">
        <v>1344</v>
      </c>
      <c r="N114">
        <v>1008</v>
      </c>
      <c r="O114" t="s">
        <v>220</v>
      </c>
      <c r="P114" t="s">
        <v>220</v>
      </c>
      <c r="Q114">
        <v>1</v>
      </c>
      <c r="W114">
        <v>0</v>
      </c>
      <c r="X114">
        <v>-1180195794</v>
      </c>
      <c r="Y114">
        <v>0.01</v>
      </c>
      <c r="AA114">
        <v>0</v>
      </c>
      <c r="AB114">
        <v>1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0.01</v>
      </c>
      <c r="AU114" t="s">
        <v>3</v>
      </c>
      <c r="AV114">
        <v>0</v>
      </c>
      <c r="AW114">
        <v>2</v>
      </c>
      <c r="AX114">
        <v>55283675</v>
      </c>
      <c r="AY114">
        <v>1</v>
      </c>
      <c r="AZ114">
        <v>0</v>
      </c>
      <c r="BA114">
        <v>122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Y114*Source!I320</f>
        <v>1.9800000000000002E-4</v>
      </c>
      <c r="CY114">
        <f>AB114</f>
        <v>1</v>
      </c>
      <c r="CZ114">
        <f>AF114</f>
        <v>1</v>
      </c>
      <c r="DA114">
        <f>AJ114</f>
        <v>1</v>
      </c>
      <c r="DB114">
        <f t="shared" si="16"/>
        <v>0.01</v>
      </c>
      <c r="DC114">
        <f t="shared" si="17"/>
        <v>0</v>
      </c>
    </row>
    <row r="115" spans="1:107" x14ac:dyDescent="0.2">
      <c r="A115">
        <f>ROW(Source!A320)</f>
        <v>320</v>
      </c>
      <c r="B115">
        <v>55282325</v>
      </c>
      <c r="C115">
        <v>55283662</v>
      </c>
      <c r="D115">
        <v>31808261</v>
      </c>
      <c r="E115">
        <v>1</v>
      </c>
      <c r="F115">
        <v>1</v>
      </c>
      <c r="G115">
        <v>13</v>
      </c>
      <c r="H115">
        <v>3</v>
      </c>
      <c r="I115" t="s">
        <v>221</v>
      </c>
      <c r="J115" t="s">
        <v>222</v>
      </c>
      <c r="K115" t="s">
        <v>223</v>
      </c>
      <c r="L115">
        <v>1348</v>
      </c>
      <c r="N115">
        <v>1009</v>
      </c>
      <c r="O115" t="s">
        <v>30</v>
      </c>
      <c r="P115" t="s">
        <v>30</v>
      </c>
      <c r="Q115">
        <v>1000</v>
      </c>
      <c r="W115">
        <v>0</v>
      </c>
      <c r="X115">
        <v>-1712497029</v>
      </c>
      <c r="Y115">
        <v>2.1000000000000001E-2</v>
      </c>
      <c r="AA115">
        <v>5314.27</v>
      </c>
      <c r="AB115">
        <v>0</v>
      </c>
      <c r="AC115">
        <v>0</v>
      </c>
      <c r="AD115">
        <v>0</v>
      </c>
      <c r="AE115">
        <v>315.2</v>
      </c>
      <c r="AF115">
        <v>0</v>
      </c>
      <c r="AG115">
        <v>0</v>
      </c>
      <c r="AH115">
        <v>0</v>
      </c>
      <c r="AI115">
        <v>16.86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2.1000000000000001E-2</v>
      </c>
      <c r="AU115" t="s">
        <v>3</v>
      </c>
      <c r="AV115">
        <v>0</v>
      </c>
      <c r="AW115">
        <v>2</v>
      </c>
      <c r="AX115">
        <v>55283676</v>
      </c>
      <c r="AY115">
        <v>1</v>
      </c>
      <c r="AZ115">
        <v>0</v>
      </c>
      <c r="BA115">
        <v>123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Y115*Source!I320</f>
        <v>4.1580000000000008E-4</v>
      </c>
      <c r="CY115">
        <f>AA115</f>
        <v>5314.27</v>
      </c>
      <c r="CZ115">
        <f>AE115</f>
        <v>315.2</v>
      </c>
      <c r="DA115">
        <f>AI115</f>
        <v>16.86</v>
      </c>
      <c r="DB115">
        <f t="shared" si="16"/>
        <v>6.62</v>
      </c>
      <c r="DC115">
        <f t="shared" si="17"/>
        <v>0</v>
      </c>
    </row>
    <row r="116" spans="1:107" x14ac:dyDescent="0.2">
      <c r="A116">
        <f>ROW(Source!A320)</f>
        <v>320</v>
      </c>
      <c r="B116">
        <v>55282325</v>
      </c>
      <c r="C116">
        <v>55283662</v>
      </c>
      <c r="D116">
        <v>31826247</v>
      </c>
      <c r="E116">
        <v>1</v>
      </c>
      <c r="F116">
        <v>1</v>
      </c>
      <c r="G116">
        <v>13</v>
      </c>
      <c r="H116">
        <v>3</v>
      </c>
      <c r="I116" t="s">
        <v>224</v>
      </c>
      <c r="J116" t="s">
        <v>225</v>
      </c>
      <c r="K116" t="s">
        <v>226</v>
      </c>
      <c r="L116">
        <v>1339</v>
      </c>
      <c r="N116">
        <v>1007</v>
      </c>
      <c r="O116" t="s">
        <v>128</v>
      </c>
      <c r="P116" t="s">
        <v>128</v>
      </c>
      <c r="Q116">
        <v>1</v>
      </c>
      <c r="W116">
        <v>0</v>
      </c>
      <c r="X116">
        <v>-718781615</v>
      </c>
      <c r="Y116">
        <v>2.14</v>
      </c>
      <c r="AA116">
        <v>3717.39</v>
      </c>
      <c r="AB116">
        <v>0</v>
      </c>
      <c r="AC116">
        <v>0</v>
      </c>
      <c r="AD116">
        <v>0</v>
      </c>
      <c r="AE116">
        <v>451.14</v>
      </c>
      <c r="AF116">
        <v>0</v>
      </c>
      <c r="AG116">
        <v>0</v>
      </c>
      <c r="AH116">
        <v>0</v>
      </c>
      <c r="AI116">
        <v>8.24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2.14</v>
      </c>
      <c r="AU116" t="s">
        <v>3</v>
      </c>
      <c r="AV116">
        <v>0</v>
      </c>
      <c r="AW116">
        <v>2</v>
      </c>
      <c r="AX116">
        <v>55283677</v>
      </c>
      <c r="AY116">
        <v>1</v>
      </c>
      <c r="AZ116">
        <v>0</v>
      </c>
      <c r="BA116">
        <v>124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Y116*Source!I320</f>
        <v>4.2372000000000007E-2</v>
      </c>
      <c r="CY116">
        <f>AA116</f>
        <v>3717.39</v>
      </c>
      <c r="CZ116">
        <f>AE116</f>
        <v>451.14</v>
      </c>
      <c r="DA116">
        <f>AI116</f>
        <v>8.24</v>
      </c>
      <c r="DB116">
        <f t="shared" si="16"/>
        <v>965.44</v>
      </c>
      <c r="DC116">
        <f t="shared" si="17"/>
        <v>0</v>
      </c>
    </row>
    <row r="117" spans="1:107" x14ac:dyDescent="0.2">
      <c r="A117">
        <f>ROW(Source!A320)</f>
        <v>320</v>
      </c>
      <c r="B117">
        <v>55282325</v>
      </c>
      <c r="C117">
        <v>55283662</v>
      </c>
      <c r="D117">
        <v>31806986</v>
      </c>
      <c r="E117">
        <v>13</v>
      </c>
      <c r="F117">
        <v>1</v>
      </c>
      <c r="G117">
        <v>13</v>
      </c>
      <c r="H117">
        <v>3</v>
      </c>
      <c r="I117" t="s">
        <v>28</v>
      </c>
      <c r="J117" t="s">
        <v>3</v>
      </c>
      <c r="K117" t="s">
        <v>29</v>
      </c>
      <c r="L117">
        <v>1348</v>
      </c>
      <c r="N117">
        <v>1009</v>
      </c>
      <c r="O117" t="s">
        <v>30</v>
      </c>
      <c r="P117" t="s">
        <v>30</v>
      </c>
      <c r="Q117">
        <v>1000</v>
      </c>
      <c r="W117">
        <v>1</v>
      </c>
      <c r="X117">
        <v>1489638031</v>
      </c>
      <c r="Y117">
        <v>-1.28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3</v>
      </c>
      <c r="AT117">
        <v>-1.28</v>
      </c>
      <c r="AU117" t="s">
        <v>3</v>
      </c>
      <c r="AV117">
        <v>0</v>
      </c>
      <c r="AW117">
        <v>2</v>
      </c>
      <c r="AX117">
        <v>55283678</v>
      </c>
      <c r="AY117">
        <v>1</v>
      </c>
      <c r="AZ117">
        <v>6144</v>
      </c>
      <c r="BA117">
        <v>125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Y117*Source!I320</f>
        <v>-2.5344000000000002E-2</v>
      </c>
      <c r="CY117">
        <f>AA117</f>
        <v>0</v>
      </c>
      <c r="CZ117">
        <f>AE117</f>
        <v>0</v>
      </c>
      <c r="DA117">
        <f>AI117</f>
        <v>1</v>
      </c>
      <c r="DB117">
        <f t="shared" si="16"/>
        <v>0</v>
      </c>
      <c r="DC117">
        <f t="shared" si="17"/>
        <v>0</v>
      </c>
    </row>
    <row r="118" spans="1:107" x14ac:dyDescent="0.2">
      <c r="A118">
        <f>ROW(Source!A322)</f>
        <v>322</v>
      </c>
      <c r="B118">
        <v>55282325</v>
      </c>
      <c r="C118">
        <v>55283680</v>
      </c>
      <c r="D118">
        <v>31751893</v>
      </c>
      <c r="E118">
        <v>13</v>
      </c>
      <c r="F118">
        <v>1</v>
      </c>
      <c r="G118">
        <v>13</v>
      </c>
      <c r="H118">
        <v>1</v>
      </c>
      <c r="I118" t="s">
        <v>205</v>
      </c>
      <c r="J118" t="s">
        <v>3</v>
      </c>
      <c r="K118" t="s">
        <v>206</v>
      </c>
      <c r="L118">
        <v>1191</v>
      </c>
      <c r="N118">
        <v>1013</v>
      </c>
      <c r="O118" t="s">
        <v>207</v>
      </c>
      <c r="P118" t="s">
        <v>207</v>
      </c>
      <c r="Q118">
        <v>1</v>
      </c>
      <c r="W118">
        <v>0</v>
      </c>
      <c r="X118">
        <v>476480486</v>
      </c>
      <c r="Y118">
        <v>39.5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39.5</v>
      </c>
      <c r="AU118" t="s">
        <v>3</v>
      </c>
      <c r="AV118">
        <v>1</v>
      </c>
      <c r="AW118">
        <v>2</v>
      </c>
      <c r="AX118">
        <v>55283688</v>
      </c>
      <c r="AY118">
        <v>1</v>
      </c>
      <c r="AZ118">
        <v>0</v>
      </c>
      <c r="BA118">
        <v>126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Y118*Source!I322</f>
        <v>0.32785000000000003</v>
      </c>
      <c r="CY118">
        <f>AD118</f>
        <v>0</v>
      </c>
      <c r="CZ118">
        <f>AH118</f>
        <v>0</v>
      </c>
      <c r="DA118">
        <f>AL118</f>
        <v>1</v>
      </c>
      <c r="DB118">
        <f t="shared" si="16"/>
        <v>0</v>
      </c>
      <c r="DC118">
        <f t="shared" si="17"/>
        <v>0</v>
      </c>
    </row>
    <row r="119" spans="1:107" x14ac:dyDescent="0.2">
      <c r="A119">
        <f>ROW(Source!A322)</f>
        <v>322</v>
      </c>
      <c r="B119">
        <v>55282325</v>
      </c>
      <c r="C119">
        <v>55283680</v>
      </c>
      <c r="D119">
        <v>31832333</v>
      </c>
      <c r="E119">
        <v>1</v>
      </c>
      <c r="F119">
        <v>1</v>
      </c>
      <c r="G119">
        <v>13</v>
      </c>
      <c r="H119">
        <v>2</v>
      </c>
      <c r="I119" t="s">
        <v>208</v>
      </c>
      <c r="J119" t="s">
        <v>209</v>
      </c>
      <c r="K119" t="s">
        <v>210</v>
      </c>
      <c r="L119">
        <v>1368</v>
      </c>
      <c r="N119">
        <v>1011</v>
      </c>
      <c r="O119" t="s">
        <v>211</v>
      </c>
      <c r="P119" t="s">
        <v>211</v>
      </c>
      <c r="Q119">
        <v>1</v>
      </c>
      <c r="W119">
        <v>0</v>
      </c>
      <c r="X119">
        <v>-1037327012</v>
      </c>
      <c r="Y119">
        <v>0.28000000000000003</v>
      </c>
      <c r="AA119">
        <v>0</v>
      </c>
      <c r="AB119">
        <v>504.92</v>
      </c>
      <c r="AC119">
        <v>334.36</v>
      </c>
      <c r="AD119">
        <v>0</v>
      </c>
      <c r="AE119">
        <v>0</v>
      </c>
      <c r="AF119">
        <v>33.35</v>
      </c>
      <c r="AG119">
        <v>12.67</v>
      </c>
      <c r="AH119">
        <v>0</v>
      </c>
      <c r="AI119">
        <v>1</v>
      </c>
      <c r="AJ119">
        <v>15.14</v>
      </c>
      <c r="AK119">
        <v>26.39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0.28000000000000003</v>
      </c>
      <c r="AU119" t="s">
        <v>3</v>
      </c>
      <c r="AV119">
        <v>0</v>
      </c>
      <c r="AW119">
        <v>2</v>
      </c>
      <c r="AX119">
        <v>55283689</v>
      </c>
      <c r="AY119">
        <v>1</v>
      </c>
      <c r="AZ119">
        <v>0</v>
      </c>
      <c r="BA119">
        <v>127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Y119*Source!I322</f>
        <v>2.3240000000000001E-3</v>
      </c>
      <c r="CY119">
        <f>AB119</f>
        <v>504.92</v>
      </c>
      <c r="CZ119">
        <f>AF119</f>
        <v>33.35</v>
      </c>
      <c r="DA119">
        <f>AJ119</f>
        <v>15.14</v>
      </c>
      <c r="DB119">
        <f t="shared" si="16"/>
        <v>9.34</v>
      </c>
      <c r="DC119">
        <f t="shared" si="17"/>
        <v>3.55</v>
      </c>
    </row>
    <row r="120" spans="1:107" x14ac:dyDescent="0.2">
      <c r="A120">
        <f>ROW(Source!A322)</f>
        <v>322</v>
      </c>
      <c r="B120">
        <v>55282325</v>
      </c>
      <c r="C120">
        <v>55283680</v>
      </c>
      <c r="D120">
        <v>31832821</v>
      </c>
      <c r="E120">
        <v>1</v>
      </c>
      <c r="F120">
        <v>1</v>
      </c>
      <c r="G120">
        <v>13</v>
      </c>
      <c r="H120">
        <v>2</v>
      </c>
      <c r="I120" t="s">
        <v>212</v>
      </c>
      <c r="J120" t="s">
        <v>213</v>
      </c>
      <c r="K120" t="s">
        <v>214</v>
      </c>
      <c r="L120">
        <v>1368</v>
      </c>
      <c r="N120">
        <v>1011</v>
      </c>
      <c r="O120" t="s">
        <v>211</v>
      </c>
      <c r="P120" t="s">
        <v>211</v>
      </c>
      <c r="Q120">
        <v>1</v>
      </c>
      <c r="W120">
        <v>0</v>
      </c>
      <c r="X120">
        <v>-239073944</v>
      </c>
      <c r="Y120">
        <v>0.28000000000000003</v>
      </c>
      <c r="AA120">
        <v>0</v>
      </c>
      <c r="AB120">
        <v>4.5599999999999996</v>
      </c>
      <c r="AC120">
        <v>0</v>
      </c>
      <c r="AD120">
        <v>0</v>
      </c>
      <c r="AE120">
        <v>0</v>
      </c>
      <c r="AF120">
        <v>0.77</v>
      </c>
      <c r="AG120">
        <v>0</v>
      </c>
      <c r="AH120">
        <v>0</v>
      </c>
      <c r="AI120">
        <v>1</v>
      </c>
      <c r="AJ120">
        <v>5.92</v>
      </c>
      <c r="AK120">
        <v>26.39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0.28000000000000003</v>
      </c>
      <c r="AU120" t="s">
        <v>3</v>
      </c>
      <c r="AV120">
        <v>0</v>
      </c>
      <c r="AW120">
        <v>2</v>
      </c>
      <c r="AX120">
        <v>55283690</v>
      </c>
      <c r="AY120">
        <v>1</v>
      </c>
      <c r="AZ120">
        <v>0</v>
      </c>
      <c r="BA120">
        <v>128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Y120*Source!I322</f>
        <v>2.3240000000000001E-3</v>
      </c>
      <c r="CY120">
        <f>AB120</f>
        <v>4.5599999999999996</v>
      </c>
      <c r="CZ120">
        <f>AF120</f>
        <v>0.77</v>
      </c>
      <c r="DA120">
        <f>AJ120</f>
        <v>5.92</v>
      </c>
      <c r="DB120">
        <f t="shared" si="16"/>
        <v>0.22</v>
      </c>
      <c r="DC120">
        <f t="shared" si="17"/>
        <v>0</v>
      </c>
    </row>
    <row r="121" spans="1:107" x14ac:dyDescent="0.2">
      <c r="A121">
        <f>ROW(Source!A322)</f>
        <v>322</v>
      </c>
      <c r="B121">
        <v>55282325</v>
      </c>
      <c r="C121">
        <v>55283680</v>
      </c>
      <c r="D121">
        <v>31832054</v>
      </c>
      <c r="E121">
        <v>1</v>
      </c>
      <c r="F121">
        <v>1</v>
      </c>
      <c r="G121">
        <v>13</v>
      </c>
      <c r="H121">
        <v>2</v>
      </c>
      <c r="I121" t="s">
        <v>215</v>
      </c>
      <c r="J121" t="s">
        <v>216</v>
      </c>
      <c r="K121" t="s">
        <v>217</v>
      </c>
      <c r="L121">
        <v>1368</v>
      </c>
      <c r="N121">
        <v>1011</v>
      </c>
      <c r="O121" t="s">
        <v>211</v>
      </c>
      <c r="P121" t="s">
        <v>211</v>
      </c>
      <c r="Q121">
        <v>1</v>
      </c>
      <c r="W121">
        <v>0</v>
      </c>
      <c r="X121">
        <v>-2105789691</v>
      </c>
      <c r="Y121">
        <v>0.44</v>
      </c>
      <c r="AA121">
        <v>0</v>
      </c>
      <c r="AB121">
        <v>4.38</v>
      </c>
      <c r="AC121">
        <v>0</v>
      </c>
      <c r="AD121">
        <v>0</v>
      </c>
      <c r="AE121">
        <v>0</v>
      </c>
      <c r="AF121">
        <v>0.71</v>
      </c>
      <c r="AG121">
        <v>0</v>
      </c>
      <c r="AH121">
        <v>0</v>
      </c>
      <c r="AI121">
        <v>1</v>
      </c>
      <c r="AJ121">
        <v>6.17</v>
      </c>
      <c r="AK121">
        <v>26.39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0.44</v>
      </c>
      <c r="AU121" t="s">
        <v>3</v>
      </c>
      <c r="AV121">
        <v>0</v>
      </c>
      <c r="AW121">
        <v>2</v>
      </c>
      <c r="AX121">
        <v>55283691</v>
      </c>
      <c r="AY121">
        <v>1</v>
      </c>
      <c r="AZ121">
        <v>0</v>
      </c>
      <c r="BA121">
        <v>129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Y121*Source!I322</f>
        <v>3.6519999999999999E-3</v>
      </c>
      <c r="CY121">
        <f>AB121</f>
        <v>4.38</v>
      </c>
      <c r="CZ121">
        <f>AF121</f>
        <v>0.71</v>
      </c>
      <c r="DA121">
        <f>AJ121</f>
        <v>6.17</v>
      </c>
      <c r="DB121">
        <f t="shared" si="16"/>
        <v>0.31</v>
      </c>
      <c r="DC121">
        <f t="shared" si="17"/>
        <v>0</v>
      </c>
    </row>
    <row r="122" spans="1:107" x14ac:dyDescent="0.2">
      <c r="A122">
        <f>ROW(Source!A322)</f>
        <v>322</v>
      </c>
      <c r="B122">
        <v>55282325</v>
      </c>
      <c r="C122">
        <v>55283680</v>
      </c>
      <c r="D122">
        <v>31808261</v>
      </c>
      <c r="E122">
        <v>1</v>
      </c>
      <c r="F122">
        <v>1</v>
      </c>
      <c r="G122">
        <v>13</v>
      </c>
      <c r="H122">
        <v>3</v>
      </c>
      <c r="I122" t="s">
        <v>221</v>
      </c>
      <c r="J122" t="s">
        <v>222</v>
      </c>
      <c r="K122" t="s">
        <v>223</v>
      </c>
      <c r="L122">
        <v>1348</v>
      </c>
      <c r="N122">
        <v>1009</v>
      </c>
      <c r="O122" t="s">
        <v>30</v>
      </c>
      <c r="P122" t="s">
        <v>30</v>
      </c>
      <c r="Q122">
        <v>1000</v>
      </c>
      <c r="W122">
        <v>0</v>
      </c>
      <c r="X122">
        <v>-1712497029</v>
      </c>
      <c r="Y122">
        <v>4.0000000000000001E-3</v>
      </c>
      <c r="AA122">
        <v>5314.27</v>
      </c>
      <c r="AB122">
        <v>0</v>
      </c>
      <c r="AC122">
        <v>0</v>
      </c>
      <c r="AD122">
        <v>0</v>
      </c>
      <c r="AE122">
        <v>315.2</v>
      </c>
      <c r="AF122">
        <v>0</v>
      </c>
      <c r="AG122">
        <v>0</v>
      </c>
      <c r="AH122">
        <v>0</v>
      </c>
      <c r="AI122">
        <v>16.86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4.0000000000000001E-3</v>
      </c>
      <c r="AU122" t="s">
        <v>3</v>
      </c>
      <c r="AV122">
        <v>0</v>
      </c>
      <c r="AW122">
        <v>2</v>
      </c>
      <c r="AX122">
        <v>55283692</v>
      </c>
      <c r="AY122">
        <v>1</v>
      </c>
      <c r="AZ122">
        <v>0</v>
      </c>
      <c r="BA122">
        <v>130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Y122*Source!I322</f>
        <v>3.3200000000000001E-5</v>
      </c>
      <c r="CY122">
        <f>AA122</f>
        <v>5314.27</v>
      </c>
      <c r="CZ122">
        <f>AE122</f>
        <v>315.2</v>
      </c>
      <c r="DA122">
        <f>AI122</f>
        <v>16.86</v>
      </c>
      <c r="DB122">
        <f t="shared" si="16"/>
        <v>1.26</v>
      </c>
      <c r="DC122">
        <f t="shared" si="17"/>
        <v>0</v>
      </c>
    </row>
    <row r="123" spans="1:107" x14ac:dyDescent="0.2">
      <c r="A123">
        <f>ROW(Source!A322)</f>
        <v>322</v>
      </c>
      <c r="B123">
        <v>55282325</v>
      </c>
      <c r="C123">
        <v>55283680</v>
      </c>
      <c r="D123">
        <v>31826247</v>
      </c>
      <c r="E123">
        <v>1</v>
      </c>
      <c r="F123">
        <v>1</v>
      </c>
      <c r="G123">
        <v>13</v>
      </c>
      <c r="H123">
        <v>3</v>
      </c>
      <c r="I123" t="s">
        <v>224</v>
      </c>
      <c r="J123" t="s">
        <v>225</v>
      </c>
      <c r="K123" t="s">
        <v>226</v>
      </c>
      <c r="L123">
        <v>1339</v>
      </c>
      <c r="N123">
        <v>1007</v>
      </c>
      <c r="O123" t="s">
        <v>128</v>
      </c>
      <c r="P123" t="s">
        <v>128</v>
      </c>
      <c r="Q123">
        <v>1</v>
      </c>
      <c r="W123">
        <v>0</v>
      </c>
      <c r="X123">
        <v>-718781615</v>
      </c>
      <c r="Y123">
        <v>0.43</v>
      </c>
      <c r="AA123">
        <v>3717.39</v>
      </c>
      <c r="AB123">
        <v>0</v>
      </c>
      <c r="AC123">
        <v>0</v>
      </c>
      <c r="AD123">
        <v>0</v>
      </c>
      <c r="AE123">
        <v>451.14</v>
      </c>
      <c r="AF123">
        <v>0</v>
      </c>
      <c r="AG123">
        <v>0</v>
      </c>
      <c r="AH123">
        <v>0</v>
      </c>
      <c r="AI123">
        <v>8.24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0.43</v>
      </c>
      <c r="AU123" t="s">
        <v>3</v>
      </c>
      <c r="AV123">
        <v>0</v>
      </c>
      <c r="AW123">
        <v>2</v>
      </c>
      <c r="AX123">
        <v>55283693</v>
      </c>
      <c r="AY123">
        <v>1</v>
      </c>
      <c r="AZ123">
        <v>0</v>
      </c>
      <c r="BA123">
        <v>131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Y123*Source!I322</f>
        <v>3.5690000000000001E-3</v>
      </c>
      <c r="CY123">
        <f>AA123</f>
        <v>3717.39</v>
      </c>
      <c r="CZ123">
        <f>AE123</f>
        <v>451.14</v>
      </c>
      <c r="DA123">
        <f>AI123</f>
        <v>8.24</v>
      </c>
      <c r="DB123">
        <f t="shared" si="16"/>
        <v>193.99</v>
      </c>
      <c r="DC123">
        <f t="shared" si="17"/>
        <v>0</v>
      </c>
    </row>
    <row r="124" spans="1:107" x14ac:dyDescent="0.2">
      <c r="A124">
        <f>ROW(Source!A322)</f>
        <v>322</v>
      </c>
      <c r="B124">
        <v>55282325</v>
      </c>
      <c r="C124">
        <v>55283680</v>
      </c>
      <c r="D124">
        <v>31806986</v>
      </c>
      <c r="E124">
        <v>13</v>
      </c>
      <c r="F124">
        <v>1</v>
      </c>
      <c r="G124">
        <v>13</v>
      </c>
      <c r="H124">
        <v>3</v>
      </c>
      <c r="I124" t="s">
        <v>28</v>
      </c>
      <c r="J124" t="s">
        <v>3</v>
      </c>
      <c r="K124" t="s">
        <v>29</v>
      </c>
      <c r="L124">
        <v>1348</v>
      </c>
      <c r="N124">
        <v>1009</v>
      </c>
      <c r="O124" t="s">
        <v>30</v>
      </c>
      <c r="P124" t="s">
        <v>30</v>
      </c>
      <c r="Q124">
        <v>1000</v>
      </c>
      <c r="W124">
        <v>1</v>
      </c>
      <c r="X124">
        <v>1489638031</v>
      </c>
      <c r="Y124">
        <v>-0.3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1</v>
      </c>
      <c r="AQ124">
        <v>0</v>
      </c>
      <c r="AR124">
        <v>0</v>
      </c>
      <c r="AS124" t="s">
        <v>3</v>
      </c>
      <c r="AT124">
        <v>-0.3</v>
      </c>
      <c r="AU124" t="s">
        <v>3</v>
      </c>
      <c r="AV124">
        <v>0</v>
      </c>
      <c r="AW124">
        <v>2</v>
      </c>
      <c r="AX124">
        <v>55283694</v>
      </c>
      <c r="AY124">
        <v>1</v>
      </c>
      <c r="AZ124">
        <v>6144</v>
      </c>
      <c r="BA124">
        <v>132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Y124*Source!I322</f>
        <v>-2.49E-3</v>
      </c>
      <c r="CY124">
        <f>AA124</f>
        <v>0</v>
      </c>
      <c r="CZ124">
        <f>AE124</f>
        <v>0</v>
      </c>
      <c r="DA124">
        <f>AI124</f>
        <v>1</v>
      </c>
      <c r="DB124">
        <f t="shared" si="16"/>
        <v>0</v>
      </c>
      <c r="DC124">
        <f t="shared" si="17"/>
        <v>0</v>
      </c>
    </row>
    <row r="125" spans="1:107" x14ac:dyDescent="0.2">
      <c r="A125">
        <f>ROW(Source!A324)</f>
        <v>324</v>
      </c>
      <c r="B125">
        <v>55282325</v>
      </c>
      <c r="C125">
        <v>55283696</v>
      </c>
      <c r="D125">
        <v>31751893</v>
      </c>
      <c r="E125">
        <v>13</v>
      </c>
      <c r="F125">
        <v>1</v>
      </c>
      <c r="G125">
        <v>13</v>
      </c>
      <c r="H125">
        <v>1</v>
      </c>
      <c r="I125" t="s">
        <v>205</v>
      </c>
      <c r="J125" t="s">
        <v>3</v>
      </c>
      <c r="K125" t="s">
        <v>206</v>
      </c>
      <c r="L125">
        <v>1191</v>
      </c>
      <c r="N125">
        <v>1013</v>
      </c>
      <c r="O125" t="s">
        <v>207</v>
      </c>
      <c r="P125" t="s">
        <v>207</v>
      </c>
      <c r="Q125">
        <v>1</v>
      </c>
      <c r="W125">
        <v>0</v>
      </c>
      <c r="X125">
        <v>476480486</v>
      </c>
      <c r="Y125">
        <v>24.61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24.61</v>
      </c>
      <c r="AU125" t="s">
        <v>3</v>
      </c>
      <c r="AV125">
        <v>1</v>
      </c>
      <c r="AW125">
        <v>2</v>
      </c>
      <c r="AX125">
        <v>55283706</v>
      </c>
      <c r="AY125">
        <v>1</v>
      </c>
      <c r="AZ125">
        <v>0</v>
      </c>
      <c r="BA125">
        <v>133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Y125*Source!I324</f>
        <v>24.61</v>
      </c>
      <c r="CY125">
        <f>AD125</f>
        <v>0</v>
      </c>
      <c r="CZ125">
        <f>AH125</f>
        <v>0</v>
      </c>
      <c r="DA125">
        <f>AL125</f>
        <v>1</v>
      </c>
      <c r="DB125">
        <f t="shared" si="16"/>
        <v>0</v>
      </c>
      <c r="DC125">
        <f t="shared" si="17"/>
        <v>0</v>
      </c>
    </row>
    <row r="126" spans="1:107" x14ac:dyDescent="0.2">
      <c r="A126">
        <f>ROW(Source!A324)</f>
        <v>324</v>
      </c>
      <c r="B126">
        <v>55282325</v>
      </c>
      <c r="C126">
        <v>55283696</v>
      </c>
      <c r="D126">
        <v>31755942</v>
      </c>
      <c r="E126">
        <v>13</v>
      </c>
      <c r="F126">
        <v>1</v>
      </c>
      <c r="G126">
        <v>13</v>
      </c>
      <c r="H126">
        <v>2</v>
      </c>
      <c r="I126" t="s">
        <v>218</v>
      </c>
      <c r="J126" t="s">
        <v>3</v>
      </c>
      <c r="K126" t="s">
        <v>219</v>
      </c>
      <c r="L126">
        <v>1344</v>
      </c>
      <c r="N126">
        <v>1008</v>
      </c>
      <c r="O126" t="s">
        <v>220</v>
      </c>
      <c r="P126" t="s">
        <v>220</v>
      </c>
      <c r="Q126">
        <v>1</v>
      </c>
      <c r="W126">
        <v>0</v>
      </c>
      <c r="X126">
        <v>-1180195794</v>
      </c>
      <c r="Y126">
        <v>18.57</v>
      </c>
      <c r="AA126">
        <v>0</v>
      </c>
      <c r="AB126">
        <v>1</v>
      </c>
      <c r="AC126">
        <v>0</v>
      </c>
      <c r="AD126">
        <v>0</v>
      </c>
      <c r="AE126">
        <v>0</v>
      </c>
      <c r="AF126">
        <v>1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18.57</v>
      </c>
      <c r="AU126" t="s">
        <v>3</v>
      </c>
      <c r="AV126">
        <v>0</v>
      </c>
      <c r="AW126">
        <v>2</v>
      </c>
      <c r="AX126">
        <v>55283707</v>
      </c>
      <c r="AY126">
        <v>1</v>
      </c>
      <c r="AZ126">
        <v>0</v>
      </c>
      <c r="BA126">
        <v>134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Y126*Source!I324</f>
        <v>18.57</v>
      </c>
      <c r="CY126">
        <f>AB126</f>
        <v>1</v>
      </c>
      <c r="CZ126">
        <f>AF126</f>
        <v>1</v>
      </c>
      <c r="DA126">
        <f>AJ126</f>
        <v>1</v>
      </c>
      <c r="DB126">
        <f t="shared" si="16"/>
        <v>18.57</v>
      </c>
      <c r="DC126">
        <f t="shared" si="17"/>
        <v>0</v>
      </c>
    </row>
    <row r="127" spans="1:107" x14ac:dyDescent="0.2">
      <c r="A127">
        <f>ROW(Source!A324)</f>
        <v>324</v>
      </c>
      <c r="B127">
        <v>55282325</v>
      </c>
      <c r="C127">
        <v>55283696</v>
      </c>
      <c r="D127">
        <v>31807208</v>
      </c>
      <c r="E127">
        <v>1</v>
      </c>
      <c r="F127">
        <v>1</v>
      </c>
      <c r="G127">
        <v>13</v>
      </c>
      <c r="H127">
        <v>3</v>
      </c>
      <c r="I127" t="s">
        <v>227</v>
      </c>
      <c r="J127" t="s">
        <v>228</v>
      </c>
      <c r="K127" t="s">
        <v>229</v>
      </c>
      <c r="L127">
        <v>1348</v>
      </c>
      <c r="N127">
        <v>1009</v>
      </c>
      <c r="O127" t="s">
        <v>30</v>
      </c>
      <c r="P127" t="s">
        <v>30</v>
      </c>
      <c r="Q127">
        <v>1000</v>
      </c>
      <c r="W127">
        <v>0</v>
      </c>
      <c r="X127">
        <v>1514787713</v>
      </c>
      <c r="Y127">
        <v>1.9E-3</v>
      </c>
      <c r="AA127">
        <v>78121.59</v>
      </c>
      <c r="AB127">
        <v>0</v>
      </c>
      <c r="AC127">
        <v>0</v>
      </c>
      <c r="AD127">
        <v>0</v>
      </c>
      <c r="AE127">
        <v>15169.24</v>
      </c>
      <c r="AF127">
        <v>0</v>
      </c>
      <c r="AG127">
        <v>0</v>
      </c>
      <c r="AH127">
        <v>0</v>
      </c>
      <c r="AI127">
        <v>5.15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1.9E-3</v>
      </c>
      <c r="AU127" t="s">
        <v>3</v>
      </c>
      <c r="AV127">
        <v>0</v>
      </c>
      <c r="AW127">
        <v>2</v>
      </c>
      <c r="AX127">
        <v>55283709</v>
      </c>
      <c r="AY127">
        <v>1</v>
      </c>
      <c r="AZ127">
        <v>0</v>
      </c>
      <c r="BA127">
        <v>136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Y127*Source!I324</f>
        <v>1.9E-3</v>
      </c>
      <c r="CY127">
        <f t="shared" ref="CY127:CY133" si="18">AA127</f>
        <v>78121.59</v>
      </c>
      <c r="CZ127">
        <f t="shared" ref="CZ127:CZ133" si="19">AE127</f>
        <v>15169.24</v>
      </c>
      <c r="DA127">
        <f t="shared" ref="DA127:DA133" si="20">AI127</f>
        <v>5.15</v>
      </c>
      <c r="DB127">
        <f t="shared" si="16"/>
        <v>28.82</v>
      </c>
      <c r="DC127">
        <f t="shared" si="17"/>
        <v>0</v>
      </c>
    </row>
    <row r="128" spans="1:107" x14ac:dyDescent="0.2">
      <c r="A128">
        <f>ROW(Source!A324)</f>
        <v>324</v>
      </c>
      <c r="B128">
        <v>55282325</v>
      </c>
      <c r="C128">
        <v>55283696</v>
      </c>
      <c r="D128">
        <v>31807298</v>
      </c>
      <c r="E128">
        <v>1</v>
      </c>
      <c r="F128">
        <v>1</v>
      </c>
      <c r="G128">
        <v>13</v>
      </c>
      <c r="H128">
        <v>3</v>
      </c>
      <c r="I128" t="s">
        <v>230</v>
      </c>
      <c r="J128" t="s">
        <v>231</v>
      </c>
      <c r="K128" t="s">
        <v>232</v>
      </c>
      <c r="L128">
        <v>1339</v>
      </c>
      <c r="N128">
        <v>1007</v>
      </c>
      <c r="O128" t="s">
        <v>128</v>
      </c>
      <c r="P128" t="s">
        <v>128</v>
      </c>
      <c r="Q128">
        <v>1</v>
      </c>
      <c r="W128">
        <v>0</v>
      </c>
      <c r="X128">
        <v>-1377832446</v>
      </c>
      <c r="Y128">
        <v>0.14000000000000001</v>
      </c>
      <c r="AA128">
        <v>15177.05</v>
      </c>
      <c r="AB128">
        <v>0</v>
      </c>
      <c r="AC128">
        <v>0</v>
      </c>
      <c r="AD128">
        <v>0</v>
      </c>
      <c r="AE128">
        <v>1828.56</v>
      </c>
      <c r="AF128">
        <v>0</v>
      </c>
      <c r="AG128">
        <v>0</v>
      </c>
      <c r="AH128">
        <v>0</v>
      </c>
      <c r="AI128">
        <v>8.3000000000000007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0.14000000000000001</v>
      </c>
      <c r="AU128" t="s">
        <v>3</v>
      </c>
      <c r="AV128">
        <v>0</v>
      </c>
      <c r="AW128">
        <v>2</v>
      </c>
      <c r="AX128">
        <v>55283710</v>
      </c>
      <c r="AY128">
        <v>1</v>
      </c>
      <c r="AZ128">
        <v>0</v>
      </c>
      <c r="BA128">
        <v>137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Y128*Source!I324</f>
        <v>0.14000000000000001</v>
      </c>
      <c r="CY128">
        <f t="shared" si="18"/>
        <v>15177.05</v>
      </c>
      <c r="CZ128">
        <f t="shared" si="19"/>
        <v>1828.56</v>
      </c>
      <c r="DA128">
        <f t="shared" si="20"/>
        <v>8.3000000000000007</v>
      </c>
      <c r="DB128">
        <f t="shared" si="16"/>
        <v>256</v>
      </c>
      <c r="DC128">
        <f t="shared" si="17"/>
        <v>0</v>
      </c>
    </row>
    <row r="129" spans="1:107" x14ac:dyDescent="0.2">
      <c r="A129">
        <f>ROW(Source!A324)</f>
        <v>324</v>
      </c>
      <c r="B129">
        <v>55282325</v>
      </c>
      <c r="C129">
        <v>55283696</v>
      </c>
      <c r="D129">
        <v>31807154</v>
      </c>
      <c r="E129">
        <v>1</v>
      </c>
      <c r="F129">
        <v>1</v>
      </c>
      <c r="G129">
        <v>13</v>
      </c>
      <c r="H129">
        <v>3</v>
      </c>
      <c r="I129" t="s">
        <v>233</v>
      </c>
      <c r="J129" t="s">
        <v>234</v>
      </c>
      <c r="K129" t="s">
        <v>235</v>
      </c>
      <c r="L129">
        <v>1339</v>
      </c>
      <c r="N129">
        <v>1007</v>
      </c>
      <c r="O129" t="s">
        <v>128</v>
      </c>
      <c r="P129" t="s">
        <v>128</v>
      </c>
      <c r="Q129">
        <v>1</v>
      </c>
      <c r="W129">
        <v>0</v>
      </c>
      <c r="X129">
        <v>-913182240</v>
      </c>
      <c r="Y129">
        <v>0.12</v>
      </c>
      <c r="AA129">
        <v>16715.57</v>
      </c>
      <c r="AB129">
        <v>0</v>
      </c>
      <c r="AC129">
        <v>0</v>
      </c>
      <c r="AD129">
        <v>0</v>
      </c>
      <c r="AE129">
        <v>670.5</v>
      </c>
      <c r="AF129">
        <v>0</v>
      </c>
      <c r="AG129">
        <v>0</v>
      </c>
      <c r="AH129">
        <v>0</v>
      </c>
      <c r="AI129">
        <v>24.93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0.12</v>
      </c>
      <c r="AU129" t="s">
        <v>3</v>
      </c>
      <c r="AV129">
        <v>0</v>
      </c>
      <c r="AW129">
        <v>2</v>
      </c>
      <c r="AX129">
        <v>55283711</v>
      </c>
      <c r="AY129">
        <v>1</v>
      </c>
      <c r="AZ129">
        <v>0</v>
      </c>
      <c r="BA129">
        <v>138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Y129*Source!I324</f>
        <v>0.12</v>
      </c>
      <c r="CY129">
        <f t="shared" si="18"/>
        <v>16715.57</v>
      </c>
      <c r="CZ129">
        <f t="shared" si="19"/>
        <v>670.5</v>
      </c>
      <c r="DA129">
        <f t="shared" si="20"/>
        <v>24.93</v>
      </c>
      <c r="DB129">
        <f t="shared" si="16"/>
        <v>80.459999999999994</v>
      </c>
      <c r="DC129">
        <f t="shared" si="17"/>
        <v>0</v>
      </c>
    </row>
    <row r="130" spans="1:107" x14ac:dyDescent="0.2">
      <c r="A130">
        <f>ROW(Source!A324)</f>
        <v>324</v>
      </c>
      <c r="B130">
        <v>55282325</v>
      </c>
      <c r="C130">
        <v>55283696</v>
      </c>
      <c r="D130">
        <v>31826253</v>
      </c>
      <c r="E130">
        <v>1</v>
      </c>
      <c r="F130">
        <v>1</v>
      </c>
      <c r="G130">
        <v>13</v>
      </c>
      <c r="H130">
        <v>3</v>
      </c>
      <c r="I130" t="s">
        <v>236</v>
      </c>
      <c r="J130" t="s">
        <v>237</v>
      </c>
      <c r="K130" t="s">
        <v>238</v>
      </c>
      <c r="L130">
        <v>1339</v>
      </c>
      <c r="N130">
        <v>1007</v>
      </c>
      <c r="O130" t="s">
        <v>128</v>
      </c>
      <c r="P130" t="s">
        <v>128</v>
      </c>
      <c r="Q130">
        <v>1</v>
      </c>
      <c r="W130">
        <v>0</v>
      </c>
      <c r="X130">
        <v>-2018362707</v>
      </c>
      <c r="Y130">
        <v>0.09</v>
      </c>
      <c r="AA130">
        <v>4018.42</v>
      </c>
      <c r="AB130">
        <v>0</v>
      </c>
      <c r="AC130">
        <v>0</v>
      </c>
      <c r="AD130">
        <v>0</v>
      </c>
      <c r="AE130">
        <v>441.1</v>
      </c>
      <c r="AF130">
        <v>0</v>
      </c>
      <c r="AG130">
        <v>0</v>
      </c>
      <c r="AH130">
        <v>0</v>
      </c>
      <c r="AI130">
        <v>9.11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0.09</v>
      </c>
      <c r="AU130" t="s">
        <v>3</v>
      </c>
      <c r="AV130">
        <v>0</v>
      </c>
      <c r="AW130">
        <v>2</v>
      </c>
      <c r="AX130">
        <v>55283712</v>
      </c>
      <c r="AY130">
        <v>1</v>
      </c>
      <c r="AZ130">
        <v>0</v>
      </c>
      <c r="BA130">
        <v>139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Y130*Source!I324</f>
        <v>0.09</v>
      </c>
      <c r="CY130">
        <f t="shared" si="18"/>
        <v>4018.42</v>
      </c>
      <c r="CZ130">
        <f t="shared" si="19"/>
        <v>441.1</v>
      </c>
      <c r="DA130">
        <f t="shared" si="20"/>
        <v>9.11</v>
      </c>
      <c r="DB130">
        <f t="shared" si="16"/>
        <v>39.700000000000003</v>
      </c>
      <c r="DC130">
        <f t="shared" si="17"/>
        <v>0</v>
      </c>
    </row>
    <row r="131" spans="1:107" x14ac:dyDescent="0.2">
      <c r="A131">
        <f>ROW(Source!A324)</f>
        <v>324</v>
      </c>
      <c r="B131">
        <v>55282325</v>
      </c>
      <c r="C131">
        <v>55283696</v>
      </c>
      <c r="D131">
        <v>31826248</v>
      </c>
      <c r="E131">
        <v>1</v>
      </c>
      <c r="F131">
        <v>1</v>
      </c>
      <c r="G131">
        <v>13</v>
      </c>
      <c r="H131">
        <v>3</v>
      </c>
      <c r="I131" t="s">
        <v>126</v>
      </c>
      <c r="J131" t="s">
        <v>129</v>
      </c>
      <c r="K131" t="s">
        <v>127</v>
      </c>
      <c r="L131">
        <v>1339</v>
      </c>
      <c r="N131">
        <v>1007</v>
      </c>
      <c r="O131" t="s">
        <v>128</v>
      </c>
      <c r="P131" t="s">
        <v>128</v>
      </c>
      <c r="Q131">
        <v>1</v>
      </c>
      <c r="W131">
        <v>0</v>
      </c>
      <c r="X131">
        <v>-1161195218</v>
      </c>
      <c r="Y131">
        <v>1.02</v>
      </c>
      <c r="AA131">
        <v>3735.89</v>
      </c>
      <c r="AB131">
        <v>0</v>
      </c>
      <c r="AC131">
        <v>0</v>
      </c>
      <c r="AD131">
        <v>0</v>
      </c>
      <c r="AE131">
        <v>478.96</v>
      </c>
      <c r="AF131">
        <v>0</v>
      </c>
      <c r="AG131">
        <v>0</v>
      </c>
      <c r="AH131">
        <v>0</v>
      </c>
      <c r="AI131">
        <v>7.8</v>
      </c>
      <c r="AJ131">
        <v>1</v>
      </c>
      <c r="AK131">
        <v>1</v>
      </c>
      <c r="AL131">
        <v>1</v>
      </c>
      <c r="AN131">
        <v>0</v>
      </c>
      <c r="AO131">
        <v>0</v>
      </c>
      <c r="AP131">
        <v>1</v>
      </c>
      <c r="AQ131">
        <v>0</v>
      </c>
      <c r="AR131">
        <v>0</v>
      </c>
      <c r="AS131" t="s">
        <v>3</v>
      </c>
      <c r="AT131">
        <v>1.02</v>
      </c>
      <c r="AU131" t="s">
        <v>3</v>
      </c>
      <c r="AV131">
        <v>0</v>
      </c>
      <c r="AW131">
        <v>1</v>
      </c>
      <c r="AX131">
        <v>-1</v>
      </c>
      <c r="AY131">
        <v>0</v>
      </c>
      <c r="AZ131">
        <v>0</v>
      </c>
      <c r="BA131" t="s">
        <v>3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Y131*Source!I324</f>
        <v>1.02</v>
      </c>
      <c r="CY131">
        <f t="shared" si="18"/>
        <v>3735.89</v>
      </c>
      <c r="CZ131">
        <f t="shared" si="19"/>
        <v>478.96</v>
      </c>
      <c r="DA131">
        <f t="shared" si="20"/>
        <v>7.8</v>
      </c>
      <c r="DB131">
        <f t="shared" si="16"/>
        <v>488.54</v>
      </c>
      <c r="DC131">
        <f t="shared" si="17"/>
        <v>0</v>
      </c>
    </row>
    <row r="132" spans="1:107" x14ac:dyDescent="0.2">
      <c r="A132">
        <f>ROW(Source!A324)</f>
        <v>324</v>
      </c>
      <c r="B132">
        <v>55282325</v>
      </c>
      <c r="C132">
        <v>55283696</v>
      </c>
      <c r="D132">
        <v>31831614</v>
      </c>
      <c r="E132">
        <v>1</v>
      </c>
      <c r="F132">
        <v>1</v>
      </c>
      <c r="G132">
        <v>13</v>
      </c>
      <c r="H132">
        <v>3</v>
      </c>
      <c r="I132" t="s">
        <v>239</v>
      </c>
      <c r="J132" t="s">
        <v>240</v>
      </c>
      <c r="K132" t="s">
        <v>241</v>
      </c>
      <c r="L132">
        <v>1327</v>
      </c>
      <c r="N132">
        <v>1005</v>
      </c>
      <c r="O132" t="s">
        <v>143</v>
      </c>
      <c r="P132" t="s">
        <v>143</v>
      </c>
      <c r="Q132">
        <v>1</v>
      </c>
      <c r="W132">
        <v>0</v>
      </c>
      <c r="X132">
        <v>603896569</v>
      </c>
      <c r="Y132">
        <v>2.2999999999999998</v>
      </c>
      <c r="AA132">
        <v>226.59</v>
      </c>
      <c r="AB132">
        <v>0</v>
      </c>
      <c r="AC132">
        <v>0</v>
      </c>
      <c r="AD132">
        <v>0</v>
      </c>
      <c r="AE132">
        <v>60.91</v>
      </c>
      <c r="AF132">
        <v>0</v>
      </c>
      <c r="AG132">
        <v>0</v>
      </c>
      <c r="AH132">
        <v>0</v>
      </c>
      <c r="AI132">
        <v>3.72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2.2999999999999998</v>
      </c>
      <c r="AU132" t="s">
        <v>3</v>
      </c>
      <c r="AV132">
        <v>0</v>
      </c>
      <c r="AW132">
        <v>2</v>
      </c>
      <c r="AX132">
        <v>55283713</v>
      </c>
      <c r="AY132">
        <v>1</v>
      </c>
      <c r="AZ132">
        <v>0</v>
      </c>
      <c r="BA132">
        <v>140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Y132*Source!I324</f>
        <v>2.2999999999999998</v>
      </c>
      <c r="CY132">
        <f t="shared" si="18"/>
        <v>226.59</v>
      </c>
      <c r="CZ132">
        <f t="shared" si="19"/>
        <v>60.91</v>
      </c>
      <c r="DA132">
        <f t="shared" si="20"/>
        <v>3.72</v>
      </c>
      <c r="DB132">
        <f t="shared" si="16"/>
        <v>140.09</v>
      </c>
      <c r="DC132">
        <f t="shared" si="17"/>
        <v>0</v>
      </c>
    </row>
    <row r="133" spans="1:107" x14ac:dyDescent="0.2">
      <c r="A133">
        <f>ROW(Source!A324)</f>
        <v>324</v>
      </c>
      <c r="B133">
        <v>55282325</v>
      </c>
      <c r="C133">
        <v>55283696</v>
      </c>
      <c r="D133">
        <v>31806992</v>
      </c>
      <c r="E133">
        <v>13</v>
      </c>
      <c r="F133">
        <v>1</v>
      </c>
      <c r="G133">
        <v>13</v>
      </c>
      <c r="H133">
        <v>3</v>
      </c>
      <c r="I133" t="s">
        <v>242</v>
      </c>
      <c r="J133" t="s">
        <v>3</v>
      </c>
      <c r="K133" t="s">
        <v>243</v>
      </c>
      <c r="L133">
        <v>1344</v>
      </c>
      <c r="N133">
        <v>1008</v>
      </c>
      <c r="O133" t="s">
        <v>220</v>
      </c>
      <c r="P133" t="s">
        <v>220</v>
      </c>
      <c r="Q133">
        <v>1</v>
      </c>
      <c r="W133">
        <v>0</v>
      </c>
      <c r="X133">
        <v>-94250534</v>
      </c>
      <c r="Y133">
        <v>13.72</v>
      </c>
      <c r="AA133">
        <v>1</v>
      </c>
      <c r="AB133">
        <v>0</v>
      </c>
      <c r="AC133">
        <v>0</v>
      </c>
      <c r="AD133">
        <v>0</v>
      </c>
      <c r="AE133">
        <v>1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13.72</v>
      </c>
      <c r="AU133" t="s">
        <v>3</v>
      </c>
      <c r="AV133">
        <v>0</v>
      </c>
      <c r="AW133">
        <v>2</v>
      </c>
      <c r="AX133">
        <v>55283715</v>
      </c>
      <c r="AY133">
        <v>1</v>
      </c>
      <c r="AZ133">
        <v>0</v>
      </c>
      <c r="BA133">
        <v>142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Y133*Source!I324</f>
        <v>13.72</v>
      </c>
      <c r="CY133">
        <f t="shared" si="18"/>
        <v>1</v>
      </c>
      <c r="CZ133">
        <f t="shared" si="19"/>
        <v>1</v>
      </c>
      <c r="DA133">
        <f t="shared" si="20"/>
        <v>1</v>
      </c>
      <c r="DB133">
        <f t="shared" si="16"/>
        <v>13.72</v>
      </c>
      <c r="DC133">
        <f t="shared" si="17"/>
        <v>0</v>
      </c>
    </row>
    <row r="134" spans="1:107" x14ac:dyDescent="0.2">
      <c r="A134">
        <f>ROW(Source!A326)</f>
        <v>326</v>
      </c>
      <c r="B134">
        <v>55282325</v>
      </c>
      <c r="C134">
        <v>55283717</v>
      </c>
      <c r="D134">
        <v>31751893</v>
      </c>
      <c r="E134">
        <v>13</v>
      </c>
      <c r="F134">
        <v>1</v>
      </c>
      <c r="G134">
        <v>13</v>
      </c>
      <c r="H134">
        <v>1</v>
      </c>
      <c r="I134" t="s">
        <v>205</v>
      </c>
      <c r="J134" t="s">
        <v>3</v>
      </c>
      <c r="K134" t="s">
        <v>206</v>
      </c>
      <c r="L134">
        <v>1191</v>
      </c>
      <c r="N134">
        <v>1013</v>
      </c>
      <c r="O134" t="s">
        <v>207</v>
      </c>
      <c r="P134" t="s">
        <v>207</v>
      </c>
      <c r="Q134">
        <v>1</v>
      </c>
      <c r="W134">
        <v>0</v>
      </c>
      <c r="X134">
        <v>476480486</v>
      </c>
      <c r="Y134">
        <v>17.41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17.41</v>
      </c>
      <c r="AU134" t="s">
        <v>3</v>
      </c>
      <c r="AV134">
        <v>1</v>
      </c>
      <c r="AW134">
        <v>2</v>
      </c>
      <c r="AX134">
        <v>55283720</v>
      </c>
      <c r="AY134">
        <v>1</v>
      </c>
      <c r="AZ134">
        <v>0</v>
      </c>
      <c r="BA134">
        <v>143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Y134*Source!I326</f>
        <v>92.730882999999992</v>
      </c>
      <c r="CY134">
        <f>AD134</f>
        <v>0</v>
      </c>
      <c r="CZ134">
        <f>AH134</f>
        <v>0</v>
      </c>
      <c r="DA134">
        <f>AL134</f>
        <v>1</v>
      </c>
      <c r="DB134">
        <f t="shared" si="16"/>
        <v>0</v>
      </c>
      <c r="DC134">
        <f t="shared" si="17"/>
        <v>0</v>
      </c>
    </row>
    <row r="135" spans="1:107" x14ac:dyDescent="0.2">
      <c r="A135">
        <f>ROW(Source!A326)</f>
        <v>326</v>
      </c>
      <c r="B135">
        <v>55282325</v>
      </c>
      <c r="C135">
        <v>55283717</v>
      </c>
      <c r="D135">
        <v>31806986</v>
      </c>
      <c r="E135">
        <v>13</v>
      </c>
      <c r="F135">
        <v>1</v>
      </c>
      <c r="G135">
        <v>13</v>
      </c>
      <c r="H135">
        <v>3</v>
      </c>
      <c r="I135" t="s">
        <v>28</v>
      </c>
      <c r="J135" t="s">
        <v>3</v>
      </c>
      <c r="K135" t="s">
        <v>29</v>
      </c>
      <c r="L135">
        <v>1348</v>
      </c>
      <c r="N135">
        <v>1009</v>
      </c>
      <c r="O135" t="s">
        <v>30</v>
      </c>
      <c r="P135" t="s">
        <v>30</v>
      </c>
      <c r="Q135">
        <v>1000</v>
      </c>
      <c r="W135">
        <v>1</v>
      </c>
      <c r="X135">
        <v>1489638031</v>
      </c>
      <c r="Y135">
        <v>-1.02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3</v>
      </c>
      <c r="AT135">
        <v>-1.02</v>
      </c>
      <c r="AU135" t="s">
        <v>3</v>
      </c>
      <c r="AV135">
        <v>0</v>
      </c>
      <c r="AW135">
        <v>2</v>
      </c>
      <c r="AX135">
        <v>55283721</v>
      </c>
      <c r="AY135">
        <v>1</v>
      </c>
      <c r="AZ135">
        <v>6144</v>
      </c>
      <c r="BA135">
        <v>144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Y135*Source!I326</f>
        <v>-5.4328259999999995</v>
      </c>
      <c r="CY135">
        <f>AA135</f>
        <v>0</v>
      </c>
      <c r="CZ135">
        <f>AE135</f>
        <v>0</v>
      </c>
      <c r="DA135">
        <f>AI135</f>
        <v>1</v>
      </c>
      <c r="DB135">
        <f t="shared" si="16"/>
        <v>0</v>
      </c>
      <c r="DC135">
        <f t="shared" si="17"/>
        <v>0</v>
      </c>
    </row>
    <row r="136" spans="1:107" x14ac:dyDescent="0.2">
      <c r="A136">
        <f>ROW(Source!A328)</f>
        <v>328</v>
      </c>
      <c r="B136">
        <v>55282325</v>
      </c>
      <c r="C136">
        <v>55283723</v>
      </c>
      <c r="D136">
        <v>31751893</v>
      </c>
      <c r="E136">
        <v>13</v>
      </c>
      <c r="F136">
        <v>1</v>
      </c>
      <c r="G136">
        <v>13</v>
      </c>
      <c r="H136">
        <v>1</v>
      </c>
      <c r="I136" t="s">
        <v>205</v>
      </c>
      <c r="J136" t="s">
        <v>3</v>
      </c>
      <c r="K136" t="s">
        <v>206</v>
      </c>
      <c r="L136">
        <v>1191</v>
      </c>
      <c r="N136">
        <v>1013</v>
      </c>
      <c r="O136" t="s">
        <v>207</v>
      </c>
      <c r="P136" t="s">
        <v>207</v>
      </c>
      <c r="Q136">
        <v>1</v>
      </c>
      <c r="W136">
        <v>0</v>
      </c>
      <c r="X136">
        <v>476480486</v>
      </c>
      <c r="Y136">
        <v>60.949999999999996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53</v>
      </c>
      <c r="AU136" t="s">
        <v>136</v>
      </c>
      <c r="AV136">
        <v>1</v>
      </c>
      <c r="AW136">
        <v>2</v>
      </c>
      <c r="AX136">
        <v>55283730</v>
      </c>
      <c r="AY136">
        <v>1</v>
      </c>
      <c r="AZ136">
        <v>0</v>
      </c>
      <c r="BA136">
        <v>145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Y136*Source!I328</f>
        <v>324.63798499999996</v>
      </c>
      <c r="CY136">
        <f>AD136</f>
        <v>0</v>
      </c>
      <c r="CZ136">
        <f>AH136</f>
        <v>0</v>
      </c>
      <c r="DA136">
        <f>AL136</f>
        <v>1</v>
      </c>
      <c r="DB136">
        <f>ROUND((ROUND(AT136*CZ136,2)*1.15),6)</f>
        <v>0</v>
      </c>
      <c r="DC136">
        <f>ROUND((ROUND(AT136*AG136,2)*1.15),6)</f>
        <v>0</v>
      </c>
    </row>
    <row r="137" spans="1:107" x14ac:dyDescent="0.2">
      <c r="A137">
        <f>ROW(Source!A328)</f>
        <v>328</v>
      </c>
      <c r="B137">
        <v>55282325</v>
      </c>
      <c r="C137">
        <v>55283723</v>
      </c>
      <c r="D137">
        <v>31755942</v>
      </c>
      <c r="E137">
        <v>13</v>
      </c>
      <c r="F137">
        <v>1</v>
      </c>
      <c r="G137">
        <v>13</v>
      </c>
      <c r="H137">
        <v>2</v>
      </c>
      <c r="I137" t="s">
        <v>218</v>
      </c>
      <c r="J137" t="s">
        <v>3</v>
      </c>
      <c r="K137" t="s">
        <v>219</v>
      </c>
      <c r="L137">
        <v>1344</v>
      </c>
      <c r="N137">
        <v>1008</v>
      </c>
      <c r="O137" t="s">
        <v>220</v>
      </c>
      <c r="P137" t="s">
        <v>220</v>
      </c>
      <c r="Q137">
        <v>1</v>
      </c>
      <c r="W137">
        <v>0</v>
      </c>
      <c r="X137">
        <v>-1180195794</v>
      </c>
      <c r="Y137">
        <v>333.96250000000003</v>
      </c>
      <c r="AA137">
        <v>0</v>
      </c>
      <c r="AB137">
        <v>1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267.17</v>
      </c>
      <c r="AU137" t="s">
        <v>135</v>
      </c>
      <c r="AV137">
        <v>0</v>
      </c>
      <c r="AW137">
        <v>2</v>
      </c>
      <c r="AX137">
        <v>55283731</v>
      </c>
      <c r="AY137">
        <v>1</v>
      </c>
      <c r="AZ137">
        <v>0</v>
      </c>
      <c r="BA137">
        <v>146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Y137*Source!I328</f>
        <v>1778.7844637500002</v>
      </c>
      <c r="CY137">
        <f>AB137</f>
        <v>1</v>
      </c>
      <c r="CZ137">
        <f>AF137</f>
        <v>1</v>
      </c>
      <c r="DA137">
        <f>AJ137</f>
        <v>1</v>
      </c>
      <c r="DB137">
        <f>ROUND((ROUND(AT137*CZ137,2)*1.25),6)</f>
        <v>333.96249999999998</v>
      </c>
      <c r="DC137">
        <f>ROUND((ROUND(AT137*AG137,2)*1.25),6)</f>
        <v>0</v>
      </c>
    </row>
    <row r="138" spans="1:107" x14ac:dyDescent="0.2">
      <c r="A138">
        <f>ROW(Source!A328)</f>
        <v>328</v>
      </c>
      <c r="B138">
        <v>55282325</v>
      </c>
      <c r="C138">
        <v>55283723</v>
      </c>
      <c r="D138">
        <v>31808252</v>
      </c>
      <c r="E138">
        <v>1</v>
      </c>
      <c r="F138">
        <v>1</v>
      </c>
      <c r="G138">
        <v>13</v>
      </c>
      <c r="H138">
        <v>3</v>
      </c>
      <c r="I138" t="s">
        <v>142</v>
      </c>
      <c r="J138" t="s">
        <v>144</v>
      </c>
      <c r="K138" t="s">
        <v>282</v>
      </c>
      <c r="L138">
        <v>1327</v>
      </c>
      <c r="N138">
        <v>1005</v>
      </c>
      <c r="O138" t="s">
        <v>143</v>
      </c>
      <c r="P138" t="s">
        <v>143</v>
      </c>
      <c r="Q138">
        <v>1</v>
      </c>
      <c r="W138">
        <v>0</v>
      </c>
      <c r="X138">
        <v>-1420146113</v>
      </c>
      <c r="Y138">
        <v>135</v>
      </c>
      <c r="AA138">
        <v>263.45</v>
      </c>
      <c r="AB138">
        <v>0</v>
      </c>
      <c r="AC138">
        <v>0</v>
      </c>
      <c r="AD138">
        <v>0</v>
      </c>
      <c r="AE138">
        <v>25.09</v>
      </c>
      <c r="AF138">
        <v>0</v>
      </c>
      <c r="AG138">
        <v>0</v>
      </c>
      <c r="AH138">
        <v>0</v>
      </c>
      <c r="AI138">
        <v>10.5</v>
      </c>
      <c r="AJ138">
        <v>1</v>
      </c>
      <c r="AK138">
        <v>1</v>
      </c>
      <c r="AL138">
        <v>1</v>
      </c>
      <c r="AN138">
        <v>0</v>
      </c>
      <c r="AO138">
        <v>0</v>
      </c>
      <c r="AP138">
        <v>1</v>
      </c>
      <c r="AQ138">
        <v>0</v>
      </c>
      <c r="AR138">
        <v>0</v>
      </c>
      <c r="AS138" t="s">
        <v>3</v>
      </c>
      <c r="AT138">
        <v>135</v>
      </c>
      <c r="AU138" t="s">
        <v>3</v>
      </c>
      <c r="AV138">
        <v>0</v>
      </c>
      <c r="AW138">
        <v>1</v>
      </c>
      <c r="AX138">
        <v>-1</v>
      </c>
      <c r="AY138">
        <v>0</v>
      </c>
      <c r="AZ138">
        <v>0</v>
      </c>
      <c r="BA138" t="s">
        <v>3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Y138*Source!I328</f>
        <v>719.05049999999994</v>
      </c>
      <c r="CY138">
        <f>AA138</f>
        <v>263.45</v>
      </c>
      <c r="CZ138">
        <f>AE138</f>
        <v>25.09</v>
      </c>
      <c r="DA138">
        <f>AI138</f>
        <v>10.5</v>
      </c>
      <c r="DB138">
        <f>ROUND(ROUND(AT138*CZ138,2),6)</f>
        <v>3387.15</v>
      </c>
      <c r="DC138">
        <f>ROUND(ROUND(AT138*AG138,2),6)</f>
        <v>0</v>
      </c>
    </row>
    <row r="139" spans="1:107" x14ac:dyDescent="0.2">
      <c r="A139">
        <f>ROW(Source!A328)</f>
        <v>328</v>
      </c>
      <c r="B139">
        <v>55282325</v>
      </c>
      <c r="C139">
        <v>55283723</v>
      </c>
      <c r="D139">
        <v>31808253</v>
      </c>
      <c r="E139">
        <v>1</v>
      </c>
      <c r="F139">
        <v>1</v>
      </c>
      <c r="G139">
        <v>13</v>
      </c>
      <c r="H139">
        <v>3</v>
      </c>
      <c r="I139" t="s">
        <v>146</v>
      </c>
      <c r="J139" t="s">
        <v>147</v>
      </c>
      <c r="K139" t="s">
        <v>283</v>
      </c>
      <c r="L139">
        <v>1327</v>
      </c>
      <c r="N139">
        <v>1005</v>
      </c>
      <c r="O139" t="s">
        <v>143</v>
      </c>
      <c r="P139" t="s">
        <v>143</v>
      </c>
      <c r="Q139">
        <v>1</v>
      </c>
      <c r="W139">
        <v>0</v>
      </c>
      <c r="X139">
        <v>-1577770690</v>
      </c>
      <c r="Y139">
        <v>132.30000000000001</v>
      </c>
      <c r="AA139">
        <v>247.66</v>
      </c>
      <c r="AB139">
        <v>0</v>
      </c>
      <c r="AC139">
        <v>0</v>
      </c>
      <c r="AD139">
        <v>0</v>
      </c>
      <c r="AE139">
        <v>23.06</v>
      </c>
      <c r="AF139">
        <v>0</v>
      </c>
      <c r="AG139">
        <v>0</v>
      </c>
      <c r="AH139">
        <v>0</v>
      </c>
      <c r="AI139">
        <v>10.74</v>
      </c>
      <c r="AJ139">
        <v>1</v>
      </c>
      <c r="AK139">
        <v>1</v>
      </c>
      <c r="AL139">
        <v>1</v>
      </c>
      <c r="AN139">
        <v>0</v>
      </c>
      <c r="AO139">
        <v>0</v>
      </c>
      <c r="AP139">
        <v>1</v>
      </c>
      <c r="AQ139">
        <v>0</v>
      </c>
      <c r="AR139">
        <v>0</v>
      </c>
      <c r="AS139" t="s">
        <v>3</v>
      </c>
      <c r="AT139">
        <v>132.30000000000001</v>
      </c>
      <c r="AU139" t="s">
        <v>3</v>
      </c>
      <c r="AV139">
        <v>0</v>
      </c>
      <c r="AW139">
        <v>1</v>
      </c>
      <c r="AX139">
        <v>-1</v>
      </c>
      <c r="AY139">
        <v>0</v>
      </c>
      <c r="AZ139">
        <v>0</v>
      </c>
      <c r="BA139" t="s">
        <v>3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Y139*Source!I328</f>
        <v>704.66949</v>
      </c>
      <c r="CY139">
        <f>AA139</f>
        <v>247.66</v>
      </c>
      <c r="CZ139">
        <f>AE139</f>
        <v>23.06</v>
      </c>
      <c r="DA139">
        <f>AI139</f>
        <v>10.74</v>
      </c>
      <c r="DB139">
        <f>ROUND(ROUND(AT139*CZ139,2),6)</f>
        <v>3050.84</v>
      </c>
      <c r="DC139">
        <f>ROUND(ROUND(AT139*AG139,2),6)</f>
        <v>0</v>
      </c>
    </row>
    <row r="140" spans="1:107" x14ac:dyDescent="0.2">
      <c r="A140">
        <f>ROW(Source!A328)</f>
        <v>328</v>
      </c>
      <c r="B140">
        <v>55282325</v>
      </c>
      <c r="C140">
        <v>55283723</v>
      </c>
      <c r="D140">
        <v>31809402</v>
      </c>
      <c r="E140">
        <v>1</v>
      </c>
      <c r="F140">
        <v>1</v>
      </c>
      <c r="G140">
        <v>13</v>
      </c>
      <c r="H140">
        <v>3</v>
      </c>
      <c r="I140" t="s">
        <v>244</v>
      </c>
      <c r="J140" t="s">
        <v>245</v>
      </c>
      <c r="K140" t="s">
        <v>246</v>
      </c>
      <c r="L140">
        <v>1346</v>
      </c>
      <c r="N140">
        <v>1009</v>
      </c>
      <c r="O140" t="s">
        <v>247</v>
      </c>
      <c r="P140" t="s">
        <v>247</v>
      </c>
      <c r="Q140">
        <v>1</v>
      </c>
      <c r="W140">
        <v>0</v>
      </c>
      <c r="X140">
        <v>-1558522825</v>
      </c>
      <c r="Y140">
        <v>6.9</v>
      </c>
      <c r="AA140">
        <v>48.91</v>
      </c>
      <c r="AB140">
        <v>0</v>
      </c>
      <c r="AC140">
        <v>0</v>
      </c>
      <c r="AD140">
        <v>0</v>
      </c>
      <c r="AE140">
        <v>6.27</v>
      </c>
      <c r="AF140">
        <v>0</v>
      </c>
      <c r="AG140">
        <v>0</v>
      </c>
      <c r="AH140">
        <v>0</v>
      </c>
      <c r="AI140">
        <v>7.8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6.9</v>
      </c>
      <c r="AU140" t="s">
        <v>3</v>
      </c>
      <c r="AV140">
        <v>0</v>
      </c>
      <c r="AW140">
        <v>2</v>
      </c>
      <c r="AX140">
        <v>55283732</v>
      </c>
      <c r="AY140">
        <v>1</v>
      </c>
      <c r="AZ140">
        <v>0</v>
      </c>
      <c r="BA140">
        <v>147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Y140*Source!I328</f>
        <v>36.751469999999998</v>
      </c>
      <c r="CY140">
        <f>AA140</f>
        <v>48.91</v>
      </c>
      <c r="CZ140">
        <f>AE140</f>
        <v>6.27</v>
      </c>
      <c r="DA140">
        <f>AI140</f>
        <v>7.8</v>
      </c>
      <c r="DB140">
        <f>ROUND(ROUND(AT140*CZ140,2),6)</f>
        <v>43.26</v>
      </c>
      <c r="DC140">
        <f>ROUND(ROUND(AT140*AG140,2),6)</f>
        <v>0</v>
      </c>
    </row>
    <row r="141" spans="1:107" x14ac:dyDescent="0.2">
      <c r="A141">
        <f>ROW(Source!A328)</f>
        <v>328</v>
      </c>
      <c r="B141">
        <v>55282325</v>
      </c>
      <c r="C141">
        <v>55283723</v>
      </c>
      <c r="D141">
        <v>31807616</v>
      </c>
      <c r="E141">
        <v>1</v>
      </c>
      <c r="F141">
        <v>1</v>
      </c>
      <c r="G141">
        <v>13</v>
      </c>
      <c r="H141">
        <v>3</v>
      </c>
      <c r="I141" t="s">
        <v>248</v>
      </c>
      <c r="J141" t="s">
        <v>249</v>
      </c>
      <c r="K141" t="s">
        <v>250</v>
      </c>
      <c r="L141">
        <v>1348</v>
      </c>
      <c r="N141">
        <v>1009</v>
      </c>
      <c r="O141" t="s">
        <v>30</v>
      </c>
      <c r="P141" t="s">
        <v>30</v>
      </c>
      <c r="Q141">
        <v>1000</v>
      </c>
      <c r="W141">
        <v>0</v>
      </c>
      <c r="X141">
        <v>1387058064</v>
      </c>
      <c r="Y141">
        <v>3.5000000000000003E-2</v>
      </c>
      <c r="AA141">
        <v>64864.04</v>
      </c>
      <c r="AB141">
        <v>0</v>
      </c>
      <c r="AC141">
        <v>0</v>
      </c>
      <c r="AD141">
        <v>0</v>
      </c>
      <c r="AE141">
        <v>18910.8</v>
      </c>
      <c r="AF141">
        <v>0</v>
      </c>
      <c r="AG141">
        <v>0</v>
      </c>
      <c r="AH141">
        <v>0</v>
      </c>
      <c r="AI141">
        <v>3.43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3.5000000000000003E-2</v>
      </c>
      <c r="AU141" t="s">
        <v>3</v>
      </c>
      <c r="AV141">
        <v>0</v>
      </c>
      <c r="AW141">
        <v>2</v>
      </c>
      <c r="AX141">
        <v>55283733</v>
      </c>
      <c r="AY141">
        <v>1</v>
      </c>
      <c r="AZ141">
        <v>0</v>
      </c>
      <c r="BA141">
        <v>148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Y141*Source!I328</f>
        <v>0.18642050000000002</v>
      </c>
      <c r="CY141">
        <f>AA141</f>
        <v>64864.04</v>
      </c>
      <c r="CZ141">
        <f>AE141</f>
        <v>18910.8</v>
      </c>
      <c r="DA141">
        <f>AI141</f>
        <v>3.43</v>
      </c>
      <c r="DB141">
        <f>ROUND(ROUND(AT141*CZ141,2),6)</f>
        <v>661.88</v>
      </c>
      <c r="DC141">
        <f>ROUND(ROUND(AT141*AG141,2),6)</f>
        <v>0</v>
      </c>
    </row>
    <row r="142" spans="1:107" x14ac:dyDescent="0.2">
      <c r="A142">
        <f>ROW(Source!A331)</f>
        <v>331</v>
      </c>
      <c r="B142">
        <v>55282325</v>
      </c>
      <c r="C142">
        <v>55283738</v>
      </c>
      <c r="D142">
        <v>31751893</v>
      </c>
      <c r="E142">
        <v>13</v>
      </c>
      <c r="F142">
        <v>1</v>
      </c>
      <c r="G142">
        <v>13</v>
      </c>
      <c r="H142">
        <v>1</v>
      </c>
      <c r="I142" t="s">
        <v>205</v>
      </c>
      <c r="J142" t="s">
        <v>3</v>
      </c>
      <c r="K142" t="s">
        <v>206</v>
      </c>
      <c r="L142">
        <v>1191</v>
      </c>
      <c r="N142">
        <v>1013</v>
      </c>
      <c r="O142" t="s">
        <v>207</v>
      </c>
      <c r="P142" t="s">
        <v>207</v>
      </c>
      <c r="Q142">
        <v>1</v>
      </c>
      <c r="W142">
        <v>0</v>
      </c>
      <c r="X142">
        <v>476480486</v>
      </c>
      <c r="Y142">
        <v>97.749999999999986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85</v>
      </c>
      <c r="AU142" t="s">
        <v>136</v>
      </c>
      <c r="AV142">
        <v>1</v>
      </c>
      <c r="AW142">
        <v>2</v>
      </c>
      <c r="AX142">
        <v>55283751</v>
      </c>
      <c r="AY142">
        <v>1</v>
      </c>
      <c r="AZ142">
        <v>0</v>
      </c>
      <c r="BA142">
        <v>151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Y142*Source!I331</f>
        <v>2.0038749999999999</v>
      </c>
      <c r="CY142">
        <f>AD142</f>
        <v>0</v>
      </c>
      <c r="CZ142">
        <f>AH142</f>
        <v>0</v>
      </c>
      <c r="DA142">
        <f>AL142</f>
        <v>1</v>
      </c>
      <c r="DB142">
        <f>ROUND((ROUND(AT142*CZ142,2)*1.15),6)</f>
        <v>0</v>
      </c>
      <c r="DC142">
        <f>ROUND((ROUND(AT142*AG142,2)*1.15),6)</f>
        <v>0</v>
      </c>
    </row>
    <row r="143" spans="1:107" x14ac:dyDescent="0.2">
      <c r="A143">
        <f>ROW(Source!A331)</f>
        <v>331</v>
      </c>
      <c r="B143">
        <v>55282325</v>
      </c>
      <c r="C143">
        <v>55283738</v>
      </c>
      <c r="D143">
        <v>31832330</v>
      </c>
      <c r="E143">
        <v>1</v>
      </c>
      <c r="F143">
        <v>1</v>
      </c>
      <c r="G143">
        <v>13</v>
      </c>
      <c r="H143">
        <v>2</v>
      </c>
      <c r="I143" t="s">
        <v>251</v>
      </c>
      <c r="J143" t="s">
        <v>252</v>
      </c>
      <c r="K143" t="s">
        <v>253</v>
      </c>
      <c r="L143">
        <v>1368</v>
      </c>
      <c r="N143">
        <v>1011</v>
      </c>
      <c r="O143" t="s">
        <v>211</v>
      </c>
      <c r="P143" t="s">
        <v>211</v>
      </c>
      <c r="Q143">
        <v>1</v>
      </c>
      <c r="W143">
        <v>0</v>
      </c>
      <c r="X143">
        <v>-911191566</v>
      </c>
      <c r="Y143">
        <v>0.26374999999999998</v>
      </c>
      <c r="AA143">
        <v>0</v>
      </c>
      <c r="AB143">
        <v>559.07000000000005</v>
      </c>
      <c r="AC143">
        <v>334.89</v>
      </c>
      <c r="AD143">
        <v>0</v>
      </c>
      <c r="AE143">
        <v>0</v>
      </c>
      <c r="AF143">
        <v>39.51</v>
      </c>
      <c r="AG143">
        <v>12.69</v>
      </c>
      <c r="AH143">
        <v>0</v>
      </c>
      <c r="AI143">
        <v>1</v>
      </c>
      <c r="AJ143">
        <v>14.15</v>
      </c>
      <c r="AK143">
        <v>26.39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0.21099999999999999</v>
      </c>
      <c r="AU143" t="s">
        <v>135</v>
      </c>
      <c r="AV143">
        <v>0</v>
      </c>
      <c r="AW143">
        <v>2</v>
      </c>
      <c r="AX143">
        <v>55283752</v>
      </c>
      <c r="AY143">
        <v>1</v>
      </c>
      <c r="AZ143">
        <v>0</v>
      </c>
      <c r="BA143">
        <v>152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Y143*Source!I331</f>
        <v>5.4068750000000002E-3</v>
      </c>
      <c r="CY143">
        <f>AB143</f>
        <v>559.07000000000005</v>
      </c>
      <c r="CZ143">
        <f>AF143</f>
        <v>39.51</v>
      </c>
      <c r="DA143">
        <f>AJ143</f>
        <v>14.15</v>
      </c>
      <c r="DB143">
        <f>ROUND((ROUND(AT143*CZ143,2)*1.25),6)</f>
        <v>10.425000000000001</v>
      </c>
      <c r="DC143">
        <f>ROUND((ROUND(AT143*AG143,2)*1.25),6)</f>
        <v>3.35</v>
      </c>
    </row>
    <row r="144" spans="1:107" x14ac:dyDescent="0.2">
      <c r="A144">
        <f>ROW(Source!A331)</f>
        <v>331</v>
      </c>
      <c r="B144">
        <v>55282325</v>
      </c>
      <c r="C144">
        <v>55283738</v>
      </c>
      <c r="D144">
        <v>31832578</v>
      </c>
      <c r="E144">
        <v>1</v>
      </c>
      <c r="F144">
        <v>1</v>
      </c>
      <c r="G144">
        <v>13</v>
      </c>
      <c r="H144">
        <v>2</v>
      </c>
      <c r="I144" t="s">
        <v>254</v>
      </c>
      <c r="J144" t="s">
        <v>255</v>
      </c>
      <c r="K144" t="s">
        <v>256</v>
      </c>
      <c r="L144">
        <v>1368</v>
      </c>
      <c r="N144">
        <v>1011</v>
      </c>
      <c r="O144" t="s">
        <v>211</v>
      </c>
      <c r="P144" t="s">
        <v>211</v>
      </c>
      <c r="Q144">
        <v>1</v>
      </c>
      <c r="W144">
        <v>0</v>
      </c>
      <c r="X144">
        <v>989042531</v>
      </c>
      <c r="Y144">
        <v>16.016249999999999</v>
      </c>
      <c r="AA144">
        <v>0</v>
      </c>
      <c r="AB144">
        <v>6.64</v>
      </c>
      <c r="AC144">
        <v>2.38</v>
      </c>
      <c r="AD144">
        <v>0</v>
      </c>
      <c r="AE144">
        <v>0</v>
      </c>
      <c r="AF144">
        <v>1.0900000000000001</v>
      </c>
      <c r="AG144">
        <v>0.09</v>
      </c>
      <c r="AH144">
        <v>0</v>
      </c>
      <c r="AI144">
        <v>1</v>
      </c>
      <c r="AJ144">
        <v>6.09</v>
      </c>
      <c r="AK144">
        <v>26.39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12.813000000000001</v>
      </c>
      <c r="AU144" t="s">
        <v>135</v>
      </c>
      <c r="AV144">
        <v>0</v>
      </c>
      <c r="AW144">
        <v>2</v>
      </c>
      <c r="AX144">
        <v>55283753</v>
      </c>
      <c r="AY144">
        <v>1</v>
      </c>
      <c r="AZ144">
        <v>0</v>
      </c>
      <c r="BA144">
        <v>153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Y144*Source!I331</f>
        <v>0.328333125</v>
      </c>
      <c r="CY144">
        <f>AB144</f>
        <v>6.64</v>
      </c>
      <c r="CZ144">
        <f>AF144</f>
        <v>1.0900000000000001</v>
      </c>
      <c r="DA144">
        <f>AJ144</f>
        <v>6.09</v>
      </c>
      <c r="DB144">
        <f>ROUND((ROUND(AT144*CZ144,2)*1.25),6)</f>
        <v>17.462499999999999</v>
      </c>
      <c r="DC144">
        <f>ROUND((ROUND(AT144*AG144,2)*1.25),6)</f>
        <v>1.4375</v>
      </c>
    </row>
    <row r="145" spans="1:107" x14ac:dyDescent="0.2">
      <c r="A145">
        <f>ROW(Source!A331)</f>
        <v>331</v>
      </c>
      <c r="B145">
        <v>55282325</v>
      </c>
      <c r="C145">
        <v>55283738</v>
      </c>
      <c r="D145">
        <v>31832865</v>
      </c>
      <c r="E145">
        <v>1</v>
      </c>
      <c r="F145">
        <v>1</v>
      </c>
      <c r="G145">
        <v>13</v>
      </c>
      <c r="H145">
        <v>2</v>
      </c>
      <c r="I145" t="s">
        <v>257</v>
      </c>
      <c r="J145" t="s">
        <v>258</v>
      </c>
      <c r="K145" t="s">
        <v>259</v>
      </c>
      <c r="L145">
        <v>1368</v>
      </c>
      <c r="N145">
        <v>1011</v>
      </c>
      <c r="O145" t="s">
        <v>211</v>
      </c>
      <c r="P145" t="s">
        <v>211</v>
      </c>
      <c r="Q145">
        <v>1</v>
      </c>
      <c r="W145">
        <v>0</v>
      </c>
      <c r="X145">
        <v>773485071</v>
      </c>
      <c r="Y145">
        <v>12.36</v>
      </c>
      <c r="AA145">
        <v>0</v>
      </c>
      <c r="AB145">
        <v>4.6500000000000004</v>
      </c>
      <c r="AC145">
        <v>0</v>
      </c>
      <c r="AD145">
        <v>0</v>
      </c>
      <c r="AE145">
        <v>0</v>
      </c>
      <c r="AF145">
        <v>0.77</v>
      </c>
      <c r="AG145">
        <v>0</v>
      </c>
      <c r="AH145">
        <v>0</v>
      </c>
      <c r="AI145">
        <v>1</v>
      </c>
      <c r="AJ145">
        <v>6.04</v>
      </c>
      <c r="AK145">
        <v>26.39</v>
      </c>
      <c r="AL145">
        <v>1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9.8879999999999999</v>
      </c>
      <c r="AU145" t="s">
        <v>135</v>
      </c>
      <c r="AV145">
        <v>0</v>
      </c>
      <c r="AW145">
        <v>2</v>
      </c>
      <c r="AX145">
        <v>55283754</v>
      </c>
      <c r="AY145">
        <v>1</v>
      </c>
      <c r="AZ145">
        <v>0</v>
      </c>
      <c r="BA145">
        <v>154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Y145*Source!I331</f>
        <v>0.25337999999999999</v>
      </c>
      <c r="CY145">
        <f>AB145</f>
        <v>4.6500000000000004</v>
      </c>
      <c r="CZ145">
        <f>AF145</f>
        <v>0.77</v>
      </c>
      <c r="DA145">
        <f>AJ145</f>
        <v>6.04</v>
      </c>
      <c r="DB145">
        <f>ROUND((ROUND(AT145*CZ145,2)*1.25),6)</f>
        <v>9.5124999999999993</v>
      </c>
      <c r="DC145">
        <f>ROUND((ROUND(AT145*AG145,2)*1.25),6)</f>
        <v>0</v>
      </c>
    </row>
    <row r="146" spans="1:107" x14ac:dyDescent="0.2">
      <c r="A146">
        <f>ROW(Source!A331)</f>
        <v>331</v>
      </c>
      <c r="B146">
        <v>55282325</v>
      </c>
      <c r="C146">
        <v>55283738</v>
      </c>
      <c r="D146">
        <v>31755942</v>
      </c>
      <c r="E146">
        <v>13</v>
      </c>
      <c r="F146">
        <v>1</v>
      </c>
      <c r="G146">
        <v>13</v>
      </c>
      <c r="H146">
        <v>2</v>
      </c>
      <c r="I146" t="s">
        <v>218</v>
      </c>
      <c r="J146" t="s">
        <v>3</v>
      </c>
      <c r="K146" t="s">
        <v>219</v>
      </c>
      <c r="L146">
        <v>1344</v>
      </c>
      <c r="N146">
        <v>1008</v>
      </c>
      <c r="O146" t="s">
        <v>220</v>
      </c>
      <c r="P146" t="s">
        <v>220</v>
      </c>
      <c r="Q146">
        <v>1</v>
      </c>
      <c r="W146">
        <v>0</v>
      </c>
      <c r="X146">
        <v>-1180195794</v>
      </c>
      <c r="Y146">
        <v>26.150000000000002</v>
      </c>
      <c r="AA146">
        <v>0</v>
      </c>
      <c r="AB146">
        <v>1</v>
      </c>
      <c r="AC146">
        <v>0</v>
      </c>
      <c r="AD146">
        <v>0</v>
      </c>
      <c r="AE146">
        <v>0</v>
      </c>
      <c r="AF146">
        <v>1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20.92</v>
      </c>
      <c r="AU146" t="s">
        <v>135</v>
      </c>
      <c r="AV146">
        <v>0</v>
      </c>
      <c r="AW146">
        <v>2</v>
      </c>
      <c r="AX146">
        <v>55283755</v>
      </c>
      <c r="AY146">
        <v>1</v>
      </c>
      <c r="AZ146">
        <v>0</v>
      </c>
      <c r="BA146">
        <v>155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Y146*Source!I331</f>
        <v>0.53607500000000008</v>
      </c>
      <c r="CY146">
        <f>AB146</f>
        <v>1</v>
      </c>
      <c r="CZ146">
        <f>AF146</f>
        <v>1</v>
      </c>
      <c r="DA146">
        <f>AJ146</f>
        <v>1</v>
      </c>
      <c r="DB146">
        <f>ROUND((ROUND(AT146*CZ146,2)*1.25),6)</f>
        <v>26.15</v>
      </c>
      <c r="DC146">
        <f>ROUND((ROUND(AT146*AG146,2)*1.25),6)</f>
        <v>0</v>
      </c>
    </row>
    <row r="147" spans="1:107" x14ac:dyDescent="0.2">
      <c r="A147">
        <f>ROW(Source!A331)</f>
        <v>331</v>
      </c>
      <c r="B147">
        <v>55282325</v>
      </c>
      <c r="C147">
        <v>55283738</v>
      </c>
      <c r="D147">
        <v>31808032</v>
      </c>
      <c r="E147">
        <v>1</v>
      </c>
      <c r="F147">
        <v>1</v>
      </c>
      <c r="G147">
        <v>13</v>
      </c>
      <c r="H147">
        <v>3</v>
      </c>
      <c r="I147" t="s">
        <v>260</v>
      </c>
      <c r="J147" t="s">
        <v>261</v>
      </c>
      <c r="K147" t="s">
        <v>262</v>
      </c>
      <c r="L147">
        <v>1348</v>
      </c>
      <c r="N147">
        <v>1009</v>
      </c>
      <c r="O147" t="s">
        <v>30</v>
      </c>
      <c r="P147" t="s">
        <v>30</v>
      </c>
      <c r="Q147">
        <v>1000</v>
      </c>
      <c r="W147">
        <v>0</v>
      </c>
      <c r="X147">
        <v>-1815770421</v>
      </c>
      <c r="Y147">
        <v>4.9000000000000002E-2</v>
      </c>
      <c r="AA147">
        <v>90645.59</v>
      </c>
      <c r="AB147">
        <v>0</v>
      </c>
      <c r="AC147">
        <v>0</v>
      </c>
      <c r="AD147">
        <v>0</v>
      </c>
      <c r="AE147">
        <v>14739.12</v>
      </c>
      <c r="AF147">
        <v>0</v>
      </c>
      <c r="AG147">
        <v>0</v>
      </c>
      <c r="AH147">
        <v>0</v>
      </c>
      <c r="AI147">
        <v>6.15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4.9000000000000002E-2</v>
      </c>
      <c r="AU147" t="s">
        <v>3</v>
      </c>
      <c r="AV147">
        <v>0</v>
      </c>
      <c r="AW147">
        <v>2</v>
      </c>
      <c r="AX147">
        <v>55283756</v>
      </c>
      <c r="AY147">
        <v>1</v>
      </c>
      <c r="AZ147">
        <v>0</v>
      </c>
      <c r="BA147">
        <v>156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Y147*Source!I331</f>
        <v>1.0045000000000002E-3</v>
      </c>
      <c r="CY147">
        <f t="shared" ref="CY147:CY153" si="21">AA147</f>
        <v>90645.59</v>
      </c>
      <c r="CZ147">
        <f t="shared" ref="CZ147:CZ153" si="22">AE147</f>
        <v>14739.12</v>
      </c>
      <c r="DA147">
        <f t="shared" ref="DA147:DA153" si="23">AI147</f>
        <v>6.15</v>
      </c>
      <c r="DB147">
        <f t="shared" ref="DB147:DB186" si="24">ROUND(ROUND(AT147*CZ147,2),6)</f>
        <v>722.22</v>
      </c>
      <c r="DC147">
        <f t="shared" ref="DC147:DC186" si="25">ROUND(ROUND(AT147*AG147,2),6)</f>
        <v>0</v>
      </c>
    </row>
    <row r="148" spans="1:107" x14ac:dyDescent="0.2">
      <c r="A148">
        <f>ROW(Source!A331)</f>
        <v>331</v>
      </c>
      <c r="B148">
        <v>55282325</v>
      </c>
      <c r="C148">
        <v>55283738</v>
      </c>
      <c r="D148">
        <v>31808252</v>
      </c>
      <c r="E148">
        <v>1</v>
      </c>
      <c r="F148">
        <v>1</v>
      </c>
      <c r="G148">
        <v>13</v>
      </c>
      <c r="H148">
        <v>3</v>
      </c>
      <c r="I148" t="s">
        <v>142</v>
      </c>
      <c r="J148" t="s">
        <v>144</v>
      </c>
      <c r="K148" t="s">
        <v>282</v>
      </c>
      <c r="L148">
        <v>1327</v>
      </c>
      <c r="N148">
        <v>1005</v>
      </c>
      <c r="O148" t="s">
        <v>143</v>
      </c>
      <c r="P148" t="s">
        <v>143</v>
      </c>
      <c r="Q148">
        <v>1</v>
      </c>
      <c r="W148">
        <v>0</v>
      </c>
      <c r="X148">
        <v>-1420146113</v>
      </c>
      <c r="Y148">
        <v>135.03</v>
      </c>
      <c r="AA148">
        <v>263.45</v>
      </c>
      <c r="AB148">
        <v>0</v>
      </c>
      <c r="AC148">
        <v>0</v>
      </c>
      <c r="AD148">
        <v>0</v>
      </c>
      <c r="AE148">
        <v>25.09</v>
      </c>
      <c r="AF148">
        <v>0</v>
      </c>
      <c r="AG148">
        <v>0</v>
      </c>
      <c r="AH148">
        <v>0</v>
      </c>
      <c r="AI148">
        <v>10.5</v>
      </c>
      <c r="AJ148">
        <v>1</v>
      </c>
      <c r="AK148">
        <v>1</v>
      </c>
      <c r="AL148">
        <v>1</v>
      </c>
      <c r="AN148">
        <v>0</v>
      </c>
      <c r="AO148">
        <v>0</v>
      </c>
      <c r="AP148">
        <v>1</v>
      </c>
      <c r="AQ148">
        <v>0</v>
      </c>
      <c r="AR148">
        <v>0</v>
      </c>
      <c r="AS148" t="s">
        <v>3</v>
      </c>
      <c r="AT148">
        <v>135.03</v>
      </c>
      <c r="AU148" t="s">
        <v>3</v>
      </c>
      <c r="AV148">
        <v>0</v>
      </c>
      <c r="AW148">
        <v>1</v>
      </c>
      <c r="AX148">
        <v>-1</v>
      </c>
      <c r="AY148">
        <v>0</v>
      </c>
      <c r="AZ148">
        <v>0</v>
      </c>
      <c r="BA148" t="s">
        <v>3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Y148*Source!I331</f>
        <v>2.7681150000000003</v>
      </c>
      <c r="CY148">
        <f t="shared" si="21"/>
        <v>263.45</v>
      </c>
      <c r="CZ148">
        <f t="shared" si="22"/>
        <v>25.09</v>
      </c>
      <c r="DA148">
        <f t="shared" si="23"/>
        <v>10.5</v>
      </c>
      <c r="DB148">
        <f t="shared" si="24"/>
        <v>3387.9</v>
      </c>
      <c r="DC148">
        <f t="shared" si="25"/>
        <v>0</v>
      </c>
    </row>
    <row r="149" spans="1:107" x14ac:dyDescent="0.2">
      <c r="A149">
        <f>ROW(Source!A331)</f>
        <v>331</v>
      </c>
      <c r="B149">
        <v>55282325</v>
      </c>
      <c r="C149">
        <v>55283738</v>
      </c>
      <c r="D149">
        <v>31808253</v>
      </c>
      <c r="E149">
        <v>1</v>
      </c>
      <c r="F149">
        <v>1</v>
      </c>
      <c r="G149">
        <v>13</v>
      </c>
      <c r="H149">
        <v>3</v>
      </c>
      <c r="I149" t="s">
        <v>146</v>
      </c>
      <c r="J149" t="s">
        <v>147</v>
      </c>
      <c r="K149" t="s">
        <v>283</v>
      </c>
      <c r="L149">
        <v>1327</v>
      </c>
      <c r="N149">
        <v>1005</v>
      </c>
      <c r="O149" t="s">
        <v>143</v>
      </c>
      <c r="P149" t="s">
        <v>143</v>
      </c>
      <c r="Q149">
        <v>1</v>
      </c>
      <c r="W149">
        <v>0</v>
      </c>
      <c r="X149">
        <v>-1577770690</v>
      </c>
      <c r="Y149">
        <v>60.27</v>
      </c>
      <c r="AA149">
        <v>247.66</v>
      </c>
      <c r="AB149">
        <v>0</v>
      </c>
      <c r="AC149">
        <v>0</v>
      </c>
      <c r="AD149">
        <v>0</v>
      </c>
      <c r="AE149">
        <v>23.06</v>
      </c>
      <c r="AF149">
        <v>0</v>
      </c>
      <c r="AG149">
        <v>0</v>
      </c>
      <c r="AH149">
        <v>0</v>
      </c>
      <c r="AI149">
        <v>10.74</v>
      </c>
      <c r="AJ149">
        <v>1</v>
      </c>
      <c r="AK149">
        <v>1</v>
      </c>
      <c r="AL149">
        <v>1</v>
      </c>
      <c r="AN149">
        <v>0</v>
      </c>
      <c r="AO149">
        <v>0</v>
      </c>
      <c r="AP149">
        <v>1</v>
      </c>
      <c r="AQ149">
        <v>0</v>
      </c>
      <c r="AR149">
        <v>0</v>
      </c>
      <c r="AS149" t="s">
        <v>3</v>
      </c>
      <c r="AT149">
        <v>60.27</v>
      </c>
      <c r="AU149" t="s">
        <v>3</v>
      </c>
      <c r="AV149">
        <v>0</v>
      </c>
      <c r="AW149">
        <v>1</v>
      </c>
      <c r="AX149">
        <v>-1</v>
      </c>
      <c r="AY149">
        <v>0</v>
      </c>
      <c r="AZ149">
        <v>0</v>
      </c>
      <c r="BA149" t="s">
        <v>3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Y149*Source!I331</f>
        <v>1.235535</v>
      </c>
      <c r="CY149">
        <f t="shared" si="21"/>
        <v>247.66</v>
      </c>
      <c r="CZ149">
        <f t="shared" si="22"/>
        <v>23.06</v>
      </c>
      <c r="DA149">
        <f t="shared" si="23"/>
        <v>10.74</v>
      </c>
      <c r="DB149">
        <f t="shared" si="24"/>
        <v>1389.83</v>
      </c>
      <c r="DC149">
        <f t="shared" si="25"/>
        <v>0</v>
      </c>
    </row>
    <row r="150" spans="1:107" x14ac:dyDescent="0.2">
      <c r="A150">
        <f>ROW(Source!A331)</f>
        <v>331</v>
      </c>
      <c r="B150">
        <v>55282325</v>
      </c>
      <c r="C150">
        <v>55283738</v>
      </c>
      <c r="D150">
        <v>31808575</v>
      </c>
      <c r="E150">
        <v>1</v>
      </c>
      <c r="F150">
        <v>1</v>
      </c>
      <c r="G150">
        <v>13</v>
      </c>
      <c r="H150">
        <v>3</v>
      </c>
      <c r="I150" t="s">
        <v>263</v>
      </c>
      <c r="J150" t="s">
        <v>264</v>
      </c>
      <c r="K150" t="s">
        <v>265</v>
      </c>
      <c r="L150">
        <v>1391</v>
      </c>
      <c r="N150">
        <v>1013</v>
      </c>
      <c r="O150" t="s">
        <v>266</v>
      </c>
      <c r="P150" t="s">
        <v>266</v>
      </c>
      <c r="Q150">
        <v>1</v>
      </c>
      <c r="W150">
        <v>0</v>
      </c>
      <c r="X150">
        <v>1414587741</v>
      </c>
      <c r="Y150">
        <v>200</v>
      </c>
      <c r="AA150">
        <v>33.64</v>
      </c>
      <c r="AB150">
        <v>0</v>
      </c>
      <c r="AC150">
        <v>0</v>
      </c>
      <c r="AD150">
        <v>0</v>
      </c>
      <c r="AE150">
        <v>28.75</v>
      </c>
      <c r="AF150">
        <v>0</v>
      </c>
      <c r="AG150">
        <v>0</v>
      </c>
      <c r="AH150">
        <v>0</v>
      </c>
      <c r="AI150">
        <v>1.17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200</v>
      </c>
      <c r="AU150" t="s">
        <v>3</v>
      </c>
      <c r="AV150">
        <v>0</v>
      </c>
      <c r="AW150">
        <v>2</v>
      </c>
      <c r="AX150">
        <v>55283757</v>
      </c>
      <c r="AY150">
        <v>1</v>
      </c>
      <c r="AZ150">
        <v>0</v>
      </c>
      <c r="BA150">
        <v>157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Y150*Source!I331</f>
        <v>4.1000000000000005</v>
      </c>
      <c r="CY150">
        <f t="shared" si="21"/>
        <v>33.64</v>
      </c>
      <c r="CZ150">
        <f t="shared" si="22"/>
        <v>28.75</v>
      </c>
      <c r="DA150">
        <f t="shared" si="23"/>
        <v>1.17</v>
      </c>
      <c r="DB150">
        <f t="shared" si="24"/>
        <v>5750</v>
      </c>
      <c r="DC150">
        <f t="shared" si="25"/>
        <v>0</v>
      </c>
    </row>
    <row r="151" spans="1:107" x14ac:dyDescent="0.2">
      <c r="A151">
        <f>ROW(Source!A331)</f>
        <v>331</v>
      </c>
      <c r="B151">
        <v>55282325</v>
      </c>
      <c r="C151">
        <v>55283738</v>
      </c>
      <c r="D151">
        <v>31809402</v>
      </c>
      <c r="E151">
        <v>1</v>
      </c>
      <c r="F151">
        <v>1</v>
      </c>
      <c r="G151">
        <v>13</v>
      </c>
      <c r="H151">
        <v>3</v>
      </c>
      <c r="I151" t="s">
        <v>244</v>
      </c>
      <c r="J151" t="s">
        <v>245</v>
      </c>
      <c r="K151" t="s">
        <v>246</v>
      </c>
      <c r="L151">
        <v>1346</v>
      </c>
      <c r="N151">
        <v>1009</v>
      </c>
      <c r="O151" t="s">
        <v>247</v>
      </c>
      <c r="P151" t="s">
        <v>247</v>
      </c>
      <c r="Q151">
        <v>1</v>
      </c>
      <c r="W151">
        <v>0</v>
      </c>
      <c r="X151">
        <v>-1558522825</v>
      </c>
      <c r="Y151">
        <v>3.4</v>
      </c>
      <c r="AA151">
        <v>48.91</v>
      </c>
      <c r="AB151">
        <v>0</v>
      </c>
      <c r="AC151">
        <v>0</v>
      </c>
      <c r="AD151">
        <v>0</v>
      </c>
      <c r="AE151">
        <v>6.27</v>
      </c>
      <c r="AF151">
        <v>0</v>
      </c>
      <c r="AG151">
        <v>0</v>
      </c>
      <c r="AH151">
        <v>0</v>
      </c>
      <c r="AI151">
        <v>7.8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3.4</v>
      </c>
      <c r="AU151" t="s">
        <v>3</v>
      </c>
      <c r="AV151">
        <v>0</v>
      </c>
      <c r="AW151">
        <v>2</v>
      </c>
      <c r="AX151">
        <v>55283758</v>
      </c>
      <c r="AY151">
        <v>1</v>
      </c>
      <c r="AZ151">
        <v>0</v>
      </c>
      <c r="BA151">
        <v>158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Y151*Source!I331</f>
        <v>6.9699999999999998E-2</v>
      </c>
      <c r="CY151">
        <f t="shared" si="21"/>
        <v>48.91</v>
      </c>
      <c r="CZ151">
        <f t="shared" si="22"/>
        <v>6.27</v>
      </c>
      <c r="DA151">
        <f t="shared" si="23"/>
        <v>7.8</v>
      </c>
      <c r="DB151">
        <f t="shared" si="24"/>
        <v>21.32</v>
      </c>
      <c r="DC151">
        <f t="shared" si="25"/>
        <v>0</v>
      </c>
    </row>
    <row r="152" spans="1:107" x14ac:dyDescent="0.2">
      <c r="A152">
        <f>ROW(Source!A331)</f>
        <v>331</v>
      </c>
      <c r="B152">
        <v>55282325</v>
      </c>
      <c r="C152">
        <v>55283738</v>
      </c>
      <c r="D152">
        <v>31807565</v>
      </c>
      <c r="E152">
        <v>1</v>
      </c>
      <c r="F152">
        <v>1</v>
      </c>
      <c r="G152">
        <v>13</v>
      </c>
      <c r="H152">
        <v>3</v>
      </c>
      <c r="I152" t="s">
        <v>267</v>
      </c>
      <c r="J152" t="s">
        <v>268</v>
      </c>
      <c r="K152" t="s">
        <v>284</v>
      </c>
      <c r="L152">
        <v>1301</v>
      </c>
      <c r="N152">
        <v>1003</v>
      </c>
      <c r="O152" t="s">
        <v>270</v>
      </c>
      <c r="P152" t="s">
        <v>270</v>
      </c>
      <c r="Q152">
        <v>1</v>
      </c>
      <c r="W152">
        <v>0</v>
      </c>
      <c r="X152">
        <v>-384179431</v>
      </c>
      <c r="Y152">
        <v>18.899999999999999</v>
      </c>
      <c r="AA152">
        <v>70.27</v>
      </c>
      <c r="AB152">
        <v>0</v>
      </c>
      <c r="AC152">
        <v>0</v>
      </c>
      <c r="AD152">
        <v>0</v>
      </c>
      <c r="AE152">
        <v>15.72</v>
      </c>
      <c r="AF152">
        <v>0</v>
      </c>
      <c r="AG152">
        <v>0</v>
      </c>
      <c r="AH152">
        <v>0</v>
      </c>
      <c r="AI152">
        <v>4.47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18.899999999999999</v>
      </c>
      <c r="AU152" t="s">
        <v>3</v>
      </c>
      <c r="AV152">
        <v>0</v>
      </c>
      <c r="AW152">
        <v>2</v>
      </c>
      <c r="AX152">
        <v>55283759</v>
      </c>
      <c r="AY152">
        <v>1</v>
      </c>
      <c r="AZ152">
        <v>0</v>
      </c>
      <c r="BA152">
        <v>159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Y152*Source!I331</f>
        <v>0.38744999999999996</v>
      </c>
      <c r="CY152">
        <f t="shared" si="21"/>
        <v>70.27</v>
      </c>
      <c r="CZ152">
        <f t="shared" si="22"/>
        <v>15.72</v>
      </c>
      <c r="DA152">
        <f t="shared" si="23"/>
        <v>4.47</v>
      </c>
      <c r="DB152">
        <f t="shared" si="24"/>
        <v>297.11</v>
      </c>
      <c r="DC152">
        <f t="shared" si="25"/>
        <v>0</v>
      </c>
    </row>
    <row r="153" spans="1:107" x14ac:dyDescent="0.2">
      <c r="A153">
        <f>ROW(Source!A331)</f>
        <v>331</v>
      </c>
      <c r="B153">
        <v>55282325</v>
      </c>
      <c r="C153">
        <v>55283738</v>
      </c>
      <c r="D153">
        <v>31807616</v>
      </c>
      <c r="E153">
        <v>1</v>
      </c>
      <c r="F153">
        <v>1</v>
      </c>
      <c r="G153">
        <v>13</v>
      </c>
      <c r="H153">
        <v>3</v>
      </c>
      <c r="I153" t="s">
        <v>248</v>
      </c>
      <c r="J153" t="s">
        <v>249</v>
      </c>
      <c r="K153" t="s">
        <v>250</v>
      </c>
      <c r="L153">
        <v>1348</v>
      </c>
      <c r="N153">
        <v>1009</v>
      </c>
      <c r="O153" t="s">
        <v>30</v>
      </c>
      <c r="P153" t="s">
        <v>30</v>
      </c>
      <c r="Q153">
        <v>1000</v>
      </c>
      <c r="W153">
        <v>0</v>
      </c>
      <c r="X153">
        <v>1387058064</v>
      </c>
      <c r="Y153">
        <v>2.196E-2</v>
      </c>
      <c r="AA153">
        <v>64864.04</v>
      </c>
      <c r="AB153">
        <v>0</v>
      </c>
      <c r="AC153">
        <v>0</v>
      </c>
      <c r="AD153">
        <v>0</v>
      </c>
      <c r="AE153">
        <v>18910.8</v>
      </c>
      <c r="AF153">
        <v>0</v>
      </c>
      <c r="AG153">
        <v>0</v>
      </c>
      <c r="AH153">
        <v>0</v>
      </c>
      <c r="AI153">
        <v>3.43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2.196E-2</v>
      </c>
      <c r="AU153" t="s">
        <v>3</v>
      </c>
      <c r="AV153">
        <v>0</v>
      </c>
      <c r="AW153">
        <v>2</v>
      </c>
      <c r="AX153">
        <v>55283760</v>
      </c>
      <c r="AY153">
        <v>1</v>
      </c>
      <c r="AZ153">
        <v>0</v>
      </c>
      <c r="BA153">
        <v>160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Y153*Source!I331</f>
        <v>4.5018E-4</v>
      </c>
      <c r="CY153">
        <f t="shared" si="21"/>
        <v>64864.04</v>
      </c>
      <c r="CZ153">
        <f t="shared" si="22"/>
        <v>18910.8</v>
      </c>
      <c r="DA153">
        <f t="shared" si="23"/>
        <v>3.43</v>
      </c>
      <c r="DB153">
        <f t="shared" si="24"/>
        <v>415.28</v>
      </c>
      <c r="DC153">
        <f t="shared" si="25"/>
        <v>0</v>
      </c>
    </row>
    <row r="154" spans="1:107" x14ac:dyDescent="0.2">
      <c r="A154">
        <f>ROW(Source!A339)</f>
        <v>339</v>
      </c>
      <c r="B154">
        <v>55282325</v>
      </c>
      <c r="C154">
        <v>55283822</v>
      </c>
      <c r="D154">
        <v>31751893</v>
      </c>
      <c r="E154">
        <v>13</v>
      </c>
      <c r="F154">
        <v>1</v>
      </c>
      <c r="G154">
        <v>13</v>
      </c>
      <c r="H154">
        <v>1</v>
      </c>
      <c r="I154" t="s">
        <v>205</v>
      </c>
      <c r="J154" t="s">
        <v>3</v>
      </c>
      <c r="K154" t="s">
        <v>206</v>
      </c>
      <c r="L154">
        <v>1191</v>
      </c>
      <c r="N154">
        <v>1013</v>
      </c>
      <c r="O154" t="s">
        <v>207</v>
      </c>
      <c r="P154" t="s">
        <v>207</v>
      </c>
      <c r="Q154">
        <v>1</v>
      </c>
      <c r="W154">
        <v>0</v>
      </c>
      <c r="X154">
        <v>476480486</v>
      </c>
      <c r="Y154">
        <v>57.5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57.5</v>
      </c>
      <c r="AU154" t="s">
        <v>3</v>
      </c>
      <c r="AV154">
        <v>1</v>
      </c>
      <c r="AW154">
        <v>2</v>
      </c>
      <c r="AX154">
        <v>55283825</v>
      </c>
      <c r="AY154">
        <v>1</v>
      </c>
      <c r="AZ154">
        <v>0</v>
      </c>
      <c r="BA154">
        <v>163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Y154*Source!I339</f>
        <v>0.19549999999999998</v>
      </c>
      <c r="CY154">
        <f>AD154</f>
        <v>0</v>
      </c>
      <c r="CZ154">
        <f>AH154</f>
        <v>0</v>
      </c>
      <c r="DA154">
        <f>AL154</f>
        <v>1</v>
      </c>
      <c r="DB154">
        <f t="shared" si="24"/>
        <v>0</v>
      </c>
      <c r="DC154">
        <f t="shared" si="25"/>
        <v>0</v>
      </c>
    </row>
    <row r="155" spans="1:107" x14ac:dyDescent="0.2">
      <c r="A155">
        <f>ROW(Source!A339)</f>
        <v>339</v>
      </c>
      <c r="B155">
        <v>55282325</v>
      </c>
      <c r="C155">
        <v>55283822</v>
      </c>
      <c r="D155">
        <v>31806986</v>
      </c>
      <c r="E155">
        <v>13</v>
      </c>
      <c r="F155">
        <v>1</v>
      </c>
      <c r="G155">
        <v>13</v>
      </c>
      <c r="H155">
        <v>3</v>
      </c>
      <c r="I155" t="s">
        <v>28</v>
      </c>
      <c r="J155" t="s">
        <v>3</v>
      </c>
      <c r="K155" t="s">
        <v>29</v>
      </c>
      <c r="L155">
        <v>1348</v>
      </c>
      <c r="N155">
        <v>1009</v>
      </c>
      <c r="O155" t="s">
        <v>30</v>
      </c>
      <c r="P155" t="s">
        <v>30</v>
      </c>
      <c r="Q155">
        <v>1000</v>
      </c>
      <c r="W155">
        <v>1</v>
      </c>
      <c r="X155">
        <v>1489638031</v>
      </c>
      <c r="Y155">
        <v>-4.5999999999999996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3</v>
      </c>
      <c r="AT155">
        <v>-4.5999999999999996</v>
      </c>
      <c r="AU155" t="s">
        <v>3</v>
      </c>
      <c r="AV155">
        <v>0</v>
      </c>
      <c r="AW155">
        <v>2</v>
      </c>
      <c r="AX155">
        <v>55283826</v>
      </c>
      <c r="AY155">
        <v>1</v>
      </c>
      <c r="AZ155">
        <v>6144</v>
      </c>
      <c r="BA155">
        <v>164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Y155*Source!I339</f>
        <v>-1.5639999999999998E-2</v>
      </c>
      <c r="CY155">
        <f>AA155</f>
        <v>0</v>
      </c>
      <c r="CZ155">
        <f>AE155</f>
        <v>0</v>
      </c>
      <c r="DA155">
        <f>AI155</f>
        <v>1</v>
      </c>
      <c r="DB155">
        <f t="shared" si="24"/>
        <v>0</v>
      </c>
      <c r="DC155">
        <f t="shared" si="25"/>
        <v>0</v>
      </c>
    </row>
    <row r="156" spans="1:107" x14ac:dyDescent="0.2">
      <c r="A156">
        <f>ROW(Source!A341)</f>
        <v>341</v>
      </c>
      <c r="B156">
        <v>55282325</v>
      </c>
      <c r="C156">
        <v>55283828</v>
      </c>
      <c r="D156">
        <v>31751893</v>
      </c>
      <c r="E156">
        <v>13</v>
      </c>
      <c r="F156">
        <v>1</v>
      </c>
      <c r="G156">
        <v>13</v>
      </c>
      <c r="H156">
        <v>1</v>
      </c>
      <c r="I156" t="s">
        <v>205</v>
      </c>
      <c r="J156" t="s">
        <v>3</v>
      </c>
      <c r="K156" t="s">
        <v>206</v>
      </c>
      <c r="L156">
        <v>1191</v>
      </c>
      <c r="N156">
        <v>1013</v>
      </c>
      <c r="O156" t="s">
        <v>207</v>
      </c>
      <c r="P156" t="s">
        <v>207</v>
      </c>
      <c r="Q156">
        <v>1</v>
      </c>
      <c r="W156">
        <v>0</v>
      </c>
      <c r="X156">
        <v>476480486</v>
      </c>
      <c r="Y156">
        <v>0.6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0.6</v>
      </c>
      <c r="AU156" t="s">
        <v>3</v>
      </c>
      <c r="AV156">
        <v>1</v>
      </c>
      <c r="AW156">
        <v>2</v>
      </c>
      <c r="AX156">
        <v>55283830</v>
      </c>
      <c r="AY156">
        <v>1</v>
      </c>
      <c r="AZ156">
        <v>0</v>
      </c>
      <c r="BA156">
        <v>165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Y156*Source!I341</f>
        <v>0.21</v>
      </c>
      <c r="CY156">
        <f>AD156</f>
        <v>0</v>
      </c>
      <c r="CZ156">
        <f>AH156</f>
        <v>0</v>
      </c>
      <c r="DA156">
        <f>AL156</f>
        <v>1</v>
      </c>
      <c r="DB156">
        <f t="shared" si="24"/>
        <v>0</v>
      </c>
      <c r="DC156">
        <f t="shared" si="25"/>
        <v>0</v>
      </c>
    </row>
    <row r="157" spans="1:107" x14ac:dyDescent="0.2">
      <c r="A157">
        <f>ROW(Source!A342)</f>
        <v>342</v>
      </c>
      <c r="B157">
        <v>55282325</v>
      </c>
      <c r="C157">
        <v>55283831</v>
      </c>
      <c r="D157">
        <v>31751893</v>
      </c>
      <c r="E157">
        <v>13</v>
      </c>
      <c r="F157">
        <v>1</v>
      </c>
      <c r="G157">
        <v>13</v>
      </c>
      <c r="H157">
        <v>1</v>
      </c>
      <c r="I157" t="s">
        <v>205</v>
      </c>
      <c r="J157" t="s">
        <v>3</v>
      </c>
      <c r="K157" t="s">
        <v>206</v>
      </c>
      <c r="L157">
        <v>1191</v>
      </c>
      <c r="N157">
        <v>1013</v>
      </c>
      <c r="O157" t="s">
        <v>207</v>
      </c>
      <c r="P157" t="s">
        <v>207</v>
      </c>
      <c r="Q157">
        <v>1</v>
      </c>
      <c r="W157">
        <v>0</v>
      </c>
      <c r="X157">
        <v>476480486</v>
      </c>
      <c r="Y157">
        <v>17.41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17.41</v>
      </c>
      <c r="AU157" t="s">
        <v>3</v>
      </c>
      <c r="AV157">
        <v>1</v>
      </c>
      <c r="AW157">
        <v>2</v>
      </c>
      <c r="AX157">
        <v>55283834</v>
      </c>
      <c r="AY157">
        <v>1</v>
      </c>
      <c r="AZ157">
        <v>0</v>
      </c>
      <c r="BA157">
        <v>166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Y157*Source!I342</f>
        <v>0.27681900000000004</v>
      </c>
      <c r="CY157">
        <f>AD157</f>
        <v>0</v>
      </c>
      <c r="CZ157">
        <f>AH157</f>
        <v>0</v>
      </c>
      <c r="DA157">
        <f>AL157</f>
        <v>1</v>
      </c>
      <c r="DB157">
        <f t="shared" si="24"/>
        <v>0</v>
      </c>
      <c r="DC157">
        <f t="shared" si="25"/>
        <v>0</v>
      </c>
    </row>
    <row r="158" spans="1:107" x14ac:dyDescent="0.2">
      <c r="A158">
        <f>ROW(Source!A342)</f>
        <v>342</v>
      </c>
      <c r="B158">
        <v>55282325</v>
      </c>
      <c r="C158">
        <v>55283831</v>
      </c>
      <c r="D158">
        <v>31806986</v>
      </c>
      <c r="E158">
        <v>13</v>
      </c>
      <c r="F158">
        <v>1</v>
      </c>
      <c r="G158">
        <v>13</v>
      </c>
      <c r="H158">
        <v>3</v>
      </c>
      <c r="I158" t="s">
        <v>28</v>
      </c>
      <c r="J158" t="s">
        <v>3</v>
      </c>
      <c r="K158" t="s">
        <v>29</v>
      </c>
      <c r="L158">
        <v>1348</v>
      </c>
      <c r="N158">
        <v>1009</v>
      </c>
      <c r="O158" t="s">
        <v>30</v>
      </c>
      <c r="P158" t="s">
        <v>30</v>
      </c>
      <c r="Q158">
        <v>1000</v>
      </c>
      <c r="W158">
        <v>1</v>
      </c>
      <c r="X158">
        <v>1489638031</v>
      </c>
      <c r="Y158">
        <v>-1.02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3</v>
      </c>
      <c r="AT158">
        <v>-1.02</v>
      </c>
      <c r="AU158" t="s">
        <v>3</v>
      </c>
      <c r="AV158">
        <v>0</v>
      </c>
      <c r="AW158">
        <v>2</v>
      </c>
      <c r="AX158">
        <v>55283835</v>
      </c>
      <c r="AY158">
        <v>1</v>
      </c>
      <c r="AZ158">
        <v>6144</v>
      </c>
      <c r="BA158">
        <v>167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Y158*Source!I342</f>
        <v>-1.6218E-2</v>
      </c>
      <c r="CY158">
        <f>AA158</f>
        <v>0</v>
      </c>
      <c r="CZ158">
        <f>AE158</f>
        <v>0</v>
      </c>
      <c r="DA158">
        <f>AI158</f>
        <v>1</v>
      </c>
      <c r="DB158">
        <f t="shared" si="24"/>
        <v>0</v>
      </c>
      <c r="DC158">
        <f t="shared" si="25"/>
        <v>0</v>
      </c>
    </row>
    <row r="159" spans="1:107" x14ac:dyDescent="0.2">
      <c r="A159">
        <f>ROW(Source!A344)</f>
        <v>344</v>
      </c>
      <c r="B159">
        <v>55282325</v>
      </c>
      <c r="C159">
        <v>55283837</v>
      </c>
      <c r="D159">
        <v>31751893</v>
      </c>
      <c r="E159">
        <v>13</v>
      </c>
      <c r="F159">
        <v>1</v>
      </c>
      <c r="G159">
        <v>13</v>
      </c>
      <c r="H159">
        <v>1</v>
      </c>
      <c r="I159" t="s">
        <v>205</v>
      </c>
      <c r="J159" t="s">
        <v>3</v>
      </c>
      <c r="K159" t="s">
        <v>206</v>
      </c>
      <c r="L159">
        <v>1191</v>
      </c>
      <c r="N159">
        <v>1013</v>
      </c>
      <c r="O159" t="s">
        <v>207</v>
      </c>
      <c r="P159" t="s">
        <v>207</v>
      </c>
      <c r="Q159">
        <v>1</v>
      </c>
      <c r="W159">
        <v>0</v>
      </c>
      <c r="X159">
        <v>476480486</v>
      </c>
      <c r="Y159">
        <v>20.73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20.73</v>
      </c>
      <c r="AU159" t="s">
        <v>3</v>
      </c>
      <c r="AV159">
        <v>1</v>
      </c>
      <c r="AW159">
        <v>2</v>
      </c>
      <c r="AX159">
        <v>55283839</v>
      </c>
      <c r="AY159">
        <v>1</v>
      </c>
      <c r="AZ159">
        <v>0</v>
      </c>
      <c r="BA159">
        <v>168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Y159*Source!I344</f>
        <v>0.41460000000000002</v>
      </c>
      <c r="CY159">
        <f>AD159</f>
        <v>0</v>
      </c>
      <c r="CZ159">
        <f>AH159</f>
        <v>0</v>
      </c>
      <c r="DA159">
        <f>AL159</f>
        <v>1</v>
      </c>
      <c r="DB159">
        <f t="shared" si="24"/>
        <v>0</v>
      </c>
      <c r="DC159">
        <f t="shared" si="25"/>
        <v>0</v>
      </c>
    </row>
    <row r="160" spans="1:107" x14ac:dyDescent="0.2">
      <c r="A160">
        <f>ROW(Source!A345)</f>
        <v>345</v>
      </c>
      <c r="B160">
        <v>55282325</v>
      </c>
      <c r="C160">
        <v>55283842</v>
      </c>
      <c r="D160">
        <v>31751893</v>
      </c>
      <c r="E160">
        <v>13</v>
      </c>
      <c r="F160">
        <v>1</v>
      </c>
      <c r="G160">
        <v>13</v>
      </c>
      <c r="H160">
        <v>1</v>
      </c>
      <c r="I160" t="s">
        <v>205</v>
      </c>
      <c r="J160" t="s">
        <v>3</v>
      </c>
      <c r="K160" t="s">
        <v>206</v>
      </c>
      <c r="L160">
        <v>1191</v>
      </c>
      <c r="N160">
        <v>1013</v>
      </c>
      <c r="O160" t="s">
        <v>207</v>
      </c>
      <c r="P160" t="s">
        <v>207</v>
      </c>
      <c r="Q160">
        <v>1</v>
      </c>
      <c r="W160">
        <v>0</v>
      </c>
      <c r="X160">
        <v>476480486</v>
      </c>
      <c r="Y160">
        <v>0.6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0.6</v>
      </c>
      <c r="AU160" t="s">
        <v>3</v>
      </c>
      <c r="AV160">
        <v>1</v>
      </c>
      <c r="AW160">
        <v>2</v>
      </c>
      <c r="AX160">
        <v>55283844</v>
      </c>
      <c r="AY160">
        <v>1</v>
      </c>
      <c r="AZ160">
        <v>0</v>
      </c>
      <c r="BA160">
        <v>171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Y160*Source!I345</f>
        <v>12.45</v>
      </c>
      <c r="CY160">
        <f>AD160</f>
        <v>0</v>
      </c>
      <c r="CZ160">
        <f>AH160</f>
        <v>0</v>
      </c>
      <c r="DA160">
        <f>AL160</f>
        <v>1</v>
      </c>
      <c r="DB160">
        <f t="shared" si="24"/>
        <v>0</v>
      </c>
      <c r="DC160">
        <f t="shared" si="25"/>
        <v>0</v>
      </c>
    </row>
    <row r="161" spans="1:107" x14ac:dyDescent="0.2">
      <c r="A161">
        <f>ROW(Source!A381)</f>
        <v>381</v>
      </c>
      <c r="B161">
        <v>55282325</v>
      </c>
      <c r="C161">
        <v>55283903</v>
      </c>
      <c r="D161">
        <v>31751893</v>
      </c>
      <c r="E161">
        <v>13</v>
      </c>
      <c r="F161">
        <v>1</v>
      </c>
      <c r="G161">
        <v>13</v>
      </c>
      <c r="H161">
        <v>1</v>
      </c>
      <c r="I161" t="s">
        <v>205</v>
      </c>
      <c r="J161" t="s">
        <v>3</v>
      </c>
      <c r="K161" t="s">
        <v>206</v>
      </c>
      <c r="L161">
        <v>1191</v>
      </c>
      <c r="N161">
        <v>1013</v>
      </c>
      <c r="O161" t="s">
        <v>207</v>
      </c>
      <c r="P161" t="s">
        <v>207</v>
      </c>
      <c r="Q161">
        <v>1</v>
      </c>
      <c r="W161">
        <v>0</v>
      </c>
      <c r="X161">
        <v>476480486</v>
      </c>
      <c r="Y161">
        <v>113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113</v>
      </c>
      <c r="AU161" t="s">
        <v>3</v>
      </c>
      <c r="AV161">
        <v>1</v>
      </c>
      <c r="AW161">
        <v>2</v>
      </c>
      <c r="AX161">
        <v>55283912</v>
      </c>
      <c r="AY161">
        <v>1</v>
      </c>
      <c r="AZ161">
        <v>0</v>
      </c>
      <c r="BA161">
        <v>172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Y161*Source!I381</f>
        <v>1.1300000000000001</v>
      </c>
      <c r="CY161">
        <f>AD161</f>
        <v>0</v>
      </c>
      <c r="CZ161">
        <f>AH161</f>
        <v>0</v>
      </c>
      <c r="DA161">
        <f>AL161</f>
        <v>1</v>
      </c>
      <c r="DB161">
        <f t="shared" si="24"/>
        <v>0</v>
      </c>
      <c r="DC161">
        <f t="shared" si="25"/>
        <v>0</v>
      </c>
    </row>
    <row r="162" spans="1:107" x14ac:dyDescent="0.2">
      <c r="A162">
        <f>ROW(Source!A381)</f>
        <v>381</v>
      </c>
      <c r="B162">
        <v>55282325</v>
      </c>
      <c r="C162">
        <v>55283903</v>
      </c>
      <c r="D162">
        <v>31832333</v>
      </c>
      <c r="E162">
        <v>1</v>
      </c>
      <c r="F162">
        <v>1</v>
      </c>
      <c r="G162">
        <v>13</v>
      </c>
      <c r="H162">
        <v>2</v>
      </c>
      <c r="I162" t="s">
        <v>208</v>
      </c>
      <c r="J162" t="s">
        <v>209</v>
      </c>
      <c r="K162" t="s">
        <v>210</v>
      </c>
      <c r="L162">
        <v>1368</v>
      </c>
      <c r="N162">
        <v>1011</v>
      </c>
      <c r="O162" t="s">
        <v>211</v>
      </c>
      <c r="P162" t="s">
        <v>211</v>
      </c>
      <c r="Q162">
        <v>1</v>
      </c>
      <c r="W162">
        <v>0</v>
      </c>
      <c r="X162">
        <v>-1037327012</v>
      </c>
      <c r="Y162">
        <v>1.19</v>
      </c>
      <c r="AA162">
        <v>0</v>
      </c>
      <c r="AB162">
        <v>504.92</v>
      </c>
      <c r="AC162">
        <v>334.36</v>
      </c>
      <c r="AD162">
        <v>0</v>
      </c>
      <c r="AE162">
        <v>0</v>
      </c>
      <c r="AF162">
        <v>33.35</v>
      </c>
      <c r="AG162">
        <v>12.67</v>
      </c>
      <c r="AH162">
        <v>0</v>
      </c>
      <c r="AI162">
        <v>1</v>
      </c>
      <c r="AJ162">
        <v>15.14</v>
      </c>
      <c r="AK162">
        <v>26.39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1.19</v>
      </c>
      <c r="AU162" t="s">
        <v>3</v>
      </c>
      <c r="AV162">
        <v>0</v>
      </c>
      <c r="AW162">
        <v>2</v>
      </c>
      <c r="AX162">
        <v>55283913</v>
      </c>
      <c r="AY162">
        <v>1</v>
      </c>
      <c r="AZ162">
        <v>0</v>
      </c>
      <c r="BA162">
        <v>173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Y162*Source!I381</f>
        <v>1.1899999999999999E-2</v>
      </c>
      <c r="CY162">
        <f>AB162</f>
        <v>504.92</v>
      </c>
      <c r="CZ162">
        <f>AF162</f>
        <v>33.35</v>
      </c>
      <c r="DA162">
        <f>AJ162</f>
        <v>15.14</v>
      </c>
      <c r="DB162">
        <f t="shared" si="24"/>
        <v>39.69</v>
      </c>
      <c r="DC162">
        <f t="shared" si="25"/>
        <v>15.08</v>
      </c>
    </row>
    <row r="163" spans="1:107" x14ac:dyDescent="0.2">
      <c r="A163">
        <f>ROW(Source!A381)</f>
        <v>381</v>
      </c>
      <c r="B163">
        <v>55282325</v>
      </c>
      <c r="C163">
        <v>55283903</v>
      </c>
      <c r="D163">
        <v>31832821</v>
      </c>
      <c r="E163">
        <v>1</v>
      </c>
      <c r="F163">
        <v>1</v>
      </c>
      <c r="G163">
        <v>13</v>
      </c>
      <c r="H163">
        <v>2</v>
      </c>
      <c r="I163" t="s">
        <v>212</v>
      </c>
      <c r="J163" t="s">
        <v>213</v>
      </c>
      <c r="K163" t="s">
        <v>214</v>
      </c>
      <c r="L163">
        <v>1368</v>
      </c>
      <c r="N163">
        <v>1011</v>
      </c>
      <c r="O163" t="s">
        <v>211</v>
      </c>
      <c r="P163" t="s">
        <v>211</v>
      </c>
      <c r="Q163">
        <v>1</v>
      </c>
      <c r="W163">
        <v>0</v>
      </c>
      <c r="X163">
        <v>-239073944</v>
      </c>
      <c r="Y163">
        <v>1.19</v>
      </c>
      <c r="AA163">
        <v>0</v>
      </c>
      <c r="AB163">
        <v>4.5599999999999996</v>
      </c>
      <c r="AC163">
        <v>0</v>
      </c>
      <c r="AD163">
        <v>0</v>
      </c>
      <c r="AE163">
        <v>0</v>
      </c>
      <c r="AF163">
        <v>0.77</v>
      </c>
      <c r="AG163">
        <v>0</v>
      </c>
      <c r="AH163">
        <v>0</v>
      </c>
      <c r="AI163">
        <v>1</v>
      </c>
      <c r="AJ163">
        <v>5.92</v>
      </c>
      <c r="AK163">
        <v>26.39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1.19</v>
      </c>
      <c r="AU163" t="s">
        <v>3</v>
      </c>
      <c r="AV163">
        <v>0</v>
      </c>
      <c r="AW163">
        <v>2</v>
      </c>
      <c r="AX163">
        <v>55283914</v>
      </c>
      <c r="AY163">
        <v>1</v>
      </c>
      <c r="AZ163">
        <v>0</v>
      </c>
      <c r="BA163">
        <v>174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Y163*Source!I381</f>
        <v>1.1899999999999999E-2</v>
      </c>
      <c r="CY163">
        <f>AB163</f>
        <v>4.5599999999999996</v>
      </c>
      <c r="CZ163">
        <f>AF163</f>
        <v>0.77</v>
      </c>
      <c r="DA163">
        <f>AJ163</f>
        <v>5.92</v>
      </c>
      <c r="DB163">
        <f t="shared" si="24"/>
        <v>0.92</v>
      </c>
      <c r="DC163">
        <f t="shared" si="25"/>
        <v>0</v>
      </c>
    </row>
    <row r="164" spans="1:107" x14ac:dyDescent="0.2">
      <c r="A164">
        <f>ROW(Source!A381)</f>
        <v>381</v>
      </c>
      <c r="B164">
        <v>55282325</v>
      </c>
      <c r="C164">
        <v>55283903</v>
      </c>
      <c r="D164">
        <v>31832054</v>
      </c>
      <c r="E164">
        <v>1</v>
      </c>
      <c r="F164">
        <v>1</v>
      </c>
      <c r="G164">
        <v>13</v>
      </c>
      <c r="H164">
        <v>2</v>
      </c>
      <c r="I164" t="s">
        <v>215</v>
      </c>
      <c r="J164" t="s">
        <v>216</v>
      </c>
      <c r="K164" t="s">
        <v>217</v>
      </c>
      <c r="L164">
        <v>1368</v>
      </c>
      <c r="N164">
        <v>1011</v>
      </c>
      <c r="O164" t="s">
        <v>211</v>
      </c>
      <c r="P164" t="s">
        <v>211</v>
      </c>
      <c r="Q164">
        <v>1</v>
      </c>
      <c r="W164">
        <v>0</v>
      </c>
      <c r="X164">
        <v>-2105789691</v>
      </c>
      <c r="Y164">
        <v>1.18</v>
      </c>
      <c r="AA164">
        <v>0</v>
      </c>
      <c r="AB164">
        <v>4.38</v>
      </c>
      <c r="AC164">
        <v>0</v>
      </c>
      <c r="AD164">
        <v>0</v>
      </c>
      <c r="AE164">
        <v>0</v>
      </c>
      <c r="AF164">
        <v>0.71</v>
      </c>
      <c r="AG164">
        <v>0</v>
      </c>
      <c r="AH164">
        <v>0</v>
      </c>
      <c r="AI164">
        <v>1</v>
      </c>
      <c r="AJ164">
        <v>6.17</v>
      </c>
      <c r="AK164">
        <v>26.39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1.18</v>
      </c>
      <c r="AU164" t="s">
        <v>3</v>
      </c>
      <c r="AV164">
        <v>0</v>
      </c>
      <c r="AW164">
        <v>2</v>
      </c>
      <c r="AX164">
        <v>55283915</v>
      </c>
      <c r="AY164">
        <v>1</v>
      </c>
      <c r="AZ164">
        <v>0</v>
      </c>
      <c r="BA164">
        <v>175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Y164*Source!I381</f>
        <v>1.18E-2</v>
      </c>
      <c r="CY164">
        <f>AB164</f>
        <v>4.38</v>
      </c>
      <c r="CZ164">
        <f>AF164</f>
        <v>0.71</v>
      </c>
      <c r="DA164">
        <f>AJ164</f>
        <v>6.17</v>
      </c>
      <c r="DB164">
        <f t="shared" si="24"/>
        <v>0.84</v>
      </c>
      <c r="DC164">
        <f t="shared" si="25"/>
        <v>0</v>
      </c>
    </row>
    <row r="165" spans="1:107" x14ac:dyDescent="0.2">
      <c r="A165">
        <f>ROW(Source!A381)</f>
        <v>381</v>
      </c>
      <c r="B165">
        <v>55282325</v>
      </c>
      <c r="C165">
        <v>55283903</v>
      </c>
      <c r="D165">
        <v>31755942</v>
      </c>
      <c r="E165">
        <v>13</v>
      </c>
      <c r="F165">
        <v>1</v>
      </c>
      <c r="G165">
        <v>13</v>
      </c>
      <c r="H165">
        <v>2</v>
      </c>
      <c r="I165" t="s">
        <v>218</v>
      </c>
      <c r="J165" t="s">
        <v>3</v>
      </c>
      <c r="K165" t="s">
        <v>219</v>
      </c>
      <c r="L165">
        <v>1344</v>
      </c>
      <c r="N165">
        <v>1008</v>
      </c>
      <c r="O165" t="s">
        <v>220</v>
      </c>
      <c r="P165" t="s">
        <v>220</v>
      </c>
      <c r="Q165">
        <v>1</v>
      </c>
      <c r="W165">
        <v>0</v>
      </c>
      <c r="X165">
        <v>-1180195794</v>
      </c>
      <c r="Y165">
        <v>0.01</v>
      </c>
      <c r="AA165">
        <v>0</v>
      </c>
      <c r="AB165">
        <v>1</v>
      </c>
      <c r="AC165">
        <v>0</v>
      </c>
      <c r="AD165">
        <v>0</v>
      </c>
      <c r="AE165">
        <v>0</v>
      </c>
      <c r="AF165">
        <v>1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0.01</v>
      </c>
      <c r="AU165" t="s">
        <v>3</v>
      </c>
      <c r="AV165">
        <v>0</v>
      </c>
      <c r="AW165">
        <v>2</v>
      </c>
      <c r="AX165">
        <v>55283916</v>
      </c>
      <c r="AY165">
        <v>1</v>
      </c>
      <c r="AZ165">
        <v>0</v>
      </c>
      <c r="BA165">
        <v>176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Y165*Source!I381</f>
        <v>1E-4</v>
      </c>
      <c r="CY165">
        <f>AB165</f>
        <v>1</v>
      </c>
      <c r="CZ165">
        <f>AF165</f>
        <v>1</v>
      </c>
      <c r="DA165">
        <f>AJ165</f>
        <v>1</v>
      </c>
      <c r="DB165">
        <f t="shared" si="24"/>
        <v>0.01</v>
      </c>
      <c r="DC165">
        <f t="shared" si="25"/>
        <v>0</v>
      </c>
    </row>
    <row r="166" spans="1:107" x14ac:dyDescent="0.2">
      <c r="A166">
        <f>ROW(Source!A381)</f>
        <v>381</v>
      </c>
      <c r="B166">
        <v>55282325</v>
      </c>
      <c r="C166">
        <v>55283903</v>
      </c>
      <c r="D166">
        <v>31808261</v>
      </c>
      <c r="E166">
        <v>1</v>
      </c>
      <c r="F166">
        <v>1</v>
      </c>
      <c r="G166">
        <v>13</v>
      </c>
      <c r="H166">
        <v>3</v>
      </c>
      <c r="I166" t="s">
        <v>221</v>
      </c>
      <c r="J166" t="s">
        <v>222</v>
      </c>
      <c r="K166" t="s">
        <v>223</v>
      </c>
      <c r="L166">
        <v>1348</v>
      </c>
      <c r="N166">
        <v>1009</v>
      </c>
      <c r="O166" t="s">
        <v>30</v>
      </c>
      <c r="P166" t="s">
        <v>30</v>
      </c>
      <c r="Q166">
        <v>1000</v>
      </c>
      <c r="W166">
        <v>0</v>
      </c>
      <c r="X166">
        <v>-1712497029</v>
      </c>
      <c r="Y166">
        <v>2.1000000000000001E-2</v>
      </c>
      <c r="AA166">
        <v>5314.27</v>
      </c>
      <c r="AB166">
        <v>0</v>
      </c>
      <c r="AC166">
        <v>0</v>
      </c>
      <c r="AD166">
        <v>0</v>
      </c>
      <c r="AE166">
        <v>315.2</v>
      </c>
      <c r="AF166">
        <v>0</v>
      </c>
      <c r="AG166">
        <v>0</v>
      </c>
      <c r="AH166">
        <v>0</v>
      </c>
      <c r="AI166">
        <v>16.86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2.1000000000000001E-2</v>
      </c>
      <c r="AU166" t="s">
        <v>3</v>
      </c>
      <c r="AV166">
        <v>0</v>
      </c>
      <c r="AW166">
        <v>2</v>
      </c>
      <c r="AX166">
        <v>55283917</v>
      </c>
      <c r="AY166">
        <v>1</v>
      </c>
      <c r="AZ166">
        <v>0</v>
      </c>
      <c r="BA166">
        <v>177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Y166*Source!I381</f>
        <v>2.1000000000000001E-4</v>
      </c>
      <c r="CY166">
        <f>AA166</f>
        <v>5314.27</v>
      </c>
      <c r="CZ166">
        <f>AE166</f>
        <v>315.2</v>
      </c>
      <c r="DA166">
        <f>AI166</f>
        <v>16.86</v>
      </c>
      <c r="DB166">
        <f t="shared" si="24"/>
        <v>6.62</v>
      </c>
      <c r="DC166">
        <f t="shared" si="25"/>
        <v>0</v>
      </c>
    </row>
    <row r="167" spans="1:107" x14ac:dyDescent="0.2">
      <c r="A167">
        <f>ROW(Source!A381)</f>
        <v>381</v>
      </c>
      <c r="B167">
        <v>55282325</v>
      </c>
      <c r="C167">
        <v>55283903</v>
      </c>
      <c r="D167">
        <v>31826247</v>
      </c>
      <c r="E167">
        <v>1</v>
      </c>
      <c r="F167">
        <v>1</v>
      </c>
      <c r="G167">
        <v>13</v>
      </c>
      <c r="H167">
        <v>3</v>
      </c>
      <c r="I167" t="s">
        <v>224</v>
      </c>
      <c r="J167" t="s">
        <v>225</v>
      </c>
      <c r="K167" t="s">
        <v>226</v>
      </c>
      <c r="L167">
        <v>1339</v>
      </c>
      <c r="N167">
        <v>1007</v>
      </c>
      <c r="O167" t="s">
        <v>128</v>
      </c>
      <c r="P167" t="s">
        <v>128</v>
      </c>
      <c r="Q167">
        <v>1</v>
      </c>
      <c r="W167">
        <v>0</v>
      </c>
      <c r="X167">
        <v>-718781615</v>
      </c>
      <c r="Y167">
        <v>2.14</v>
      </c>
      <c r="AA167">
        <v>3717.39</v>
      </c>
      <c r="AB167">
        <v>0</v>
      </c>
      <c r="AC167">
        <v>0</v>
      </c>
      <c r="AD167">
        <v>0</v>
      </c>
      <c r="AE167">
        <v>451.14</v>
      </c>
      <c r="AF167">
        <v>0</v>
      </c>
      <c r="AG167">
        <v>0</v>
      </c>
      <c r="AH167">
        <v>0</v>
      </c>
      <c r="AI167">
        <v>8.24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2.14</v>
      </c>
      <c r="AU167" t="s">
        <v>3</v>
      </c>
      <c r="AV167">
        <v>0</v>
      </c>
      <c r="AW167">
        <v>2</v>
      </c>
      <c r="AX167">
        <v>55283918</v>
      </c>
      <c r="AY167">
        <v>1</v>
      </c>
      <c r="AZ167">
        <v>0</v>
      </c>
      <c r="BA167">
        <v>178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Y167*Source!I381</f>
        <v>2.1400000000000002E-2</v>
      </c>
      <c r="CY167">
        <f>AA167</f>
        <v>3717.39</v>
      </c>
      <c r="CZ167">
        <f>AE167</f>
        <v>451.14</v>
      </c>
      <c r="DA167">
        <f>AI167</f>
        <v>8.24</v>
      </c>
      <c r="DB167">
        <f t="shared" si="24"/>
        <v>965.44</v>
      </c>
      <c r="DC167">
        <f t="shared" si="25"/>
        <v>0</v>
      </c>
    </row>
    <row r="168" spans="1:107" x14ac:dyDescent="0.2">
      <c r="A168">
        <f>ROW(Source!A381)</f>
        <v>381</v>
      </c>
      <c r="B168">
        <v>55282325</v>
      </c>
      <c r="C168">
        <v>55283903</v>
      </c>
      <c r="D168">
        <v>31806986</v>
      </c>
      <c r="E168">
        <v>13</v>
      </c>
      <c r="F168">
        <v>1</v>
      </c>
      <c r="G168">
        <v>13</v>
      </c>
      <c r="H168">
        <v>3</v>
      </c>
      <c r="I168" t="s">
        <v>28</v>
      </c>
      <c r="J168" t="s">
        <v>3</v>
      </c>
      <c r="K168" t="s">
        <v>29</v>
      </c>
      <c r="L168">
        <v>1348</v>
      </c>
      <c r="N168">
        <v>1009</v>
      </c>
      <c r="O168" t="s">
        <v>30</v>
      </c>
      <c r="P168" t="s">
        <v>30</v>
      </c>
      <c r="Q168">
        <v>1000</v>
      </c>
      <c r="W168">
        <v>1</v>
      </c>
      <c r="X168">
        <v>1489638031</v>
      </c>
      <c r="Y168">
        <v>-1.28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-1.28</v>
      </c>
      <c r="AU168" t="s">
        <v>3</v>
      </c>
      <c r="AV168">
        <v>0</v>
      </c>
      <c r="AW168">
        <v>2</v>
      </c>
      <c r="AX168">
        <v>55283919</v>
      </c>
      <c r="AY168">
        <v>1</v>
      </c>
      <c r="AZ168">
        <v>6144</v>
      </c>
      <c r="BA168">
        <v>179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Y168*Source!I381</f>
        <v>-1.2800000000000001E-2</v>
      </c>
      <c r="CY168">
        <f>AA168</f>
        <v>0</v>
      </c>
      <c r="CZ168">
        <f>AE168</f>
        <v>0</v>
      </c>
      <c r="DA168">
        <f>AI168</f>
        <v>1</v>
      </c>
      <c r="DB168">
        <f t="shared" si="24"/>
        <v>0</v>
      </c>
      <c r="DC168">
        <f t="shared" si="25"/>
        <v>0</v>
      </c>
    </row>
    <row r="169" spans="1:107" x14ac:dyDescent="0.2">
      <c r="A169">
        <f>ROW(Source!A383)</f>
        <v>383</v>
      </c>
      <c r="B169">
        <v>55282325</v>
      </c>
      <c r="C169">
        <v>55283921</v>
      </c>
      <c r="D169">
        <v>31751893</v>
      </c>
      <c r="E169">
        <v>13</v>
      </c>
      <c r="F169">
        <v>1</v>
      </c>
      <c r="G169">
        <v>13</v>
      </c>
      <c r="H169">
        <v>1</v>
      </c>
      <c r="I169" t="s">
        <v>205</v>
      </c>
      <c r="J169" t="s">
        <v>3</v>
      </c>
      <c r="K169" t="s">
        <v>206</v>
      </c>
      <c r="L169">
        <v>1191</v>
      </c>
      <c r="N169">
        <v>1013</v>
      </c>
      <c r="O169" t="s">
        <v>207</v>
      </c>
      <c r="P169" t="s">
        <v>207</v>
      </c>
      <c r="Q169">
        <v>1</v>
      </c>
      <c r="W169">
        <v>0</v>
      </c>
      <c r="X169">
        <v>476480486</v>
      </c>
      <c r="Y169">
        <v>39.5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39.5</v>
      </c>
      <c r="AU169" t="s">
        <v>3</v>
      </c>
      <c r="AV169">
        <v>1</v>
      </c>
      <c r="AW169">
        <v>2</v>
      </c>
      <c r="AX169">
        <v>55283929</v>
      </c>
      <c r="AY169">
        <v>1</v>
      </c>
      <c r="AZ169">
        <v>0</v>
      </c>
      <c r="BA169">
        <v>180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Y169*Source!I383</f>
        <v>0.79</v>
      </c>
      <c r="CY169">
        <f>AD169</f>
        <v>0</v>
      </c>
      <c r="CZ169">
        <f>AH169</f>
        <v>0</v>
      </c>
      <c r="DA169">
        <f>AL169</f>
        <v>1</v>
      </c>
      <c r="DB169">
        <f t="shared" si="24"/>
        <v>0</v>
      </c>
      <c r="DC169">
        <f t="shared" si="25"/>
        <v>0</v>
      </c>
    </row>
    <row r="170" spans="1:107" x14ac:dyDescent="0.2">
      <c r="A170">
        <f>ROW(Source!A383)</f>
        <v>383</v>
      </c>
      <c r="B170">
        <v>55282325</v>
      </c>
      <c r="C170">
        <v>55283921</v>
      </c>
      <c r="D170">
        <v>31832333</v>
      </c>
      <c r="E170">
        <v>1</v>
      </c>
      <c r="F170">
        <v>1</v>
      </c>
      <c r="G170">
        <v>13</v>
      </c>
      <c r="H170">
        <v>2</v>
      </c>
      <c r="I170" t="s">
        <v>208</v>
      </c>
      <c r="J170" t="s">
        <v>209</v>
      </c>
      <c r="K170" t="s">
        <v>210</v>
      </c>
      <c r="L170">
        <v>1368</v>
      </c>
      <c r="N170">
        <v>1011</v>
      </c>
      <c r="O170" t="s">
        <v>211</v>
      </c>
      <c r="P170" t="s">
        <v>211</v>
      </c>
      <c r="Q170">
        <v>1</v>
      </c>
      <c r="W170">
        <v>0</v>
      </c>
      <c r="X170">
        <v>-1037327012</v>
      </c>
      <c r="Y170">
        <v>0.28000000000000003</v>
      </c>
      <c r="AA170">
        <v>0</v>
      </c>
      <c r="AB170">
        <v>504.92</v>
      </c>
      <c r="AC170">
        <v>334.36</v>
      </c>
      <c r="AD170">
        <v>0</v>
      </c>
      <c r="AE170">
        <v>0</v>
      </c>
      <c r="AF170">
        <v>33.35</v>
      </c>
      <c r="AG170">
        <v>12.67</v>
      </c>
      <c r="AH170">
        <v>0</v>
      </c>
      <c r="AI170">
        <v>1</v>
      </c>
      <c r="AJ170">
        <v>15.14</v>
      </c>
      <c r="AK170">
        <v>26.39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0.28000000000000003</v>
      </c>
      <c r="AU170" t="s">
        <v>3</v>
      </c>
      <c r="AV170">
        <v>0</v>
      </c>
      <c r="AW170">
        <v>2</v>
      </c>
      <c r="AX170">
        <v>55283930</v>
      </c>
      <c r="AY170">
        <v>1</v>
      </c>
      <c r="AZ170">
        <v>0</v>
      </c>
      <c r="BA170">
        <v>181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Y170*Source!I383</f>
        <v>5.6000000000000008E-3</v>
      </c>
      <c r="CY170">
        <f>AB170</f>
        <v>504.92</v>
      </c>
      <c r="CZ170">
        <f>AF170</f>
        <v>33.35</v>
      </c>
      <c r="DA170">
        <f>AJ170</f>
        <v>15.14</v>
      </c>
      <c r="DB170">
        <f t="shared" si="24"/>
        <v>9.34</v>
      </c>
      <c r="DC170">
        <f t="shared" si="25"/>
        <v>3.55</v>
      </c>
    </row>
    <row r="171" spans="1:107" x14ac:dyDescent="0.2">
      <c r="A171">
        <f>ROW(Source!A383)</f>
        <v>383</v>
      </c>
      <c r="B171">
        <v>55282325</v>
      </c>
      <c r="C171">
        <v>55283921</v>
      </c>
      <c r="D171">
        <v>31832821</v>
      </c>
      <c r="E171">
        <v>1</v>
      </c>
      <c r="F171">
        <v>1</v>
      </c>
      <c r="G171">
        <v>13</v>
      </c>
      <c r="H171">
        <v>2</v>
      </c>
      <c r="I171" t="s">
        <v>212</v>
      </c>
      <c r="J171" t="s">
        <v>213</v>
      </c>
      <c r="K171" t="s">
        <v>214</v>
      </c>
      <c r="L171">
        <v>1368</v>
      </c>
      <c r="N171">
        <v>1011</v>
      </c>
      <c r="O171" t="s">
        <v>211</v>
      </c>
      <c r="P171" t="s">
        <v>211</v>
      </c>
      <c r="Q171">
        <v>1</v>
      </c>
      <c r="W171">
        <v>0</v>
      </c>
      <c r="X171">
        <v>-239073944</v>
      </c>
      <c r="Y171">
        <v>0.28000000000000003</v>
      </c>
      <c r="AA171">
        <v>0</v>
      </c>
      <c r="AB171">
        <v>4.5599999999999996</v>
      </c>
      <c r="AC171">
        <v>0</v>
      </c>
      <c r="AD171">
        <v>0</v>
      </c>
      <c r="AE171">
        <v>0</v>
      </c>
      <c r="AF171">
        <v>0.77</v>
      </c>
      <c r="AG171">
        <v>0</v>
      </c>
      <c r="AH171">
        <v>0</v>
      </c>
      <c r="AI171">
        <v>1</v>
      </c>
      <c r="AJ171">
        <v>5.92</v>
      </c>
      <c r="AK171">
        <v>26.39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0.28000000000000003</v>
      </c>
      <c r="AU171" t="s">
        <v>3</v>
      </c>
      <c r="AV171">
        <v>0</v>
      </c>
      <c r="AW171">
        <v>2</v>
      </c>
      <c r="AX171">
        <v>55283931</v>
      </c>
      <c r="AY171">
        <v>1</v>
      </c>
      <c r="AZ171">
        <v>0</v>
      </c>
      <c r="BA171">
        <v>182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Y171*Source!I383</f>
        <v>5.6000000000000008E-3</v>
      </c>
      <c r="CY171">
        <f>AB171</f>
        <v>4.5599999999999996</v>
      </c>
      <c r="CZ171">
        <f>AF171</f>
        <v>0.77</v>
      </c>
      <c r="DA171">
        <f>AJ171</f>
        <v>5.92</v>
      </c>
      <c r="DB171">
        <f t="shared" si="24"/>
        <v>0.22</v>
      </c>
      <c r="DC171">
        <f t="shared" si="25"/>
        <v>0</v>
      </c>
    </row>
    <row r="172" spans="1:107" x14ac:dyDescent="0.2">
      <c r="A172">
        <f>ROW(Source!A383)</f>
        <v>383</v>
      </c>
      <c r="B172">
        <v>55282325</v>
      </c>
      <c r="C172">
        <v>55283921</v>
      </c>
      <c r="D172">
        <v>31832054</v>
      </c>
      <c r="E172">
        <v>1</v>
      </c>
      <c r="F172">
        <v>1</v>
      </c>
      <c r="G172">
        <v>13</v>
      </c>
      <c r="H172">
        <v>2</v>
      </c>
      <c r="I172" t="s">
        <v>215</v>
      </c>
      <c r="J172" t="s">
        <v>216</v>
      </c>
      <c r="K172" t="s">
        <v>217</v>
      </c>
      <c r="L172">
        <v>1368</v>
      </c>
      <c r="N172">
        <v>1011</v>
      </c>
      <c r="O172" t="s">
        <v>211</v>
      </c>
      <c r="P172" t="s">
        <v>211</v>
      </c>
      <c r="Q172">
        <v>1</v>
      </c>
      <c r="W172">
        <v>0</v>
      </c>
      <c r="X172">
        <v>-2105789691</v>
      </c>
      <c r="Y172">
        <v>0.44</v>
      </c>
      <c r="AA172">
        <v>0</v>
      </c>
      <c r="AB172">
        <v>4.38</v>
      </c>
      <c r="AC172">
        <v>0</v>
      </c>
      <c r="AD172">
        <v>0</v>
      </c>
      <c r="AE172">
        <v>0</v>
      </c>
      <c r="AF172">
        <v>0.71</v>
      </c>
      <c r="AG172">
        <v>0</v>
      </c>
      <c r="AH172">
        <v>0</v>
      </c>
      <c r="AI172">
        <v>1</v>
      </c>
      <c r="AJ172">
        <v>6.17</v>
      </c>
      <c r="AK172">
        <v>26.39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0.44</v>
      </c>
      <c r="AU172" t="s">
        <v>3</v>
      </c>
      <c r="AV172">
        <v>0</v>
      </c>
      <c r="AW172">
        <v>2</v>
      </c>
      <c r="AX172">
        <v>55283932</v>
      </c>
      <c r="AY172">
        <v>1</v>
      </c>
      <c r="AZ172">
        <v>0</v>
      </c>
      <c r="BA172">
        <v>183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Y172*Source!I383</f>
        <v>8.8000000000000005E-3</v>
      </c>
      <c r="CY172">
        <f>AB172</f>
        <v>4.38</v>
      </c>
      <c r="CZ172">
        <f>AF172</f>
        <v>0.71</v>
      </c>
      <c r="DA172">
        <f>AJ172</f>
        <v>6.17</v>
      </c>
      <c r="DB172">
        <f t="shared" si="24"/>
        <v>0.31</v>
      </c>
      <c r="DC172">
        <f t="shared" si="25"/>
        <v>0</v>
      </c>
    </row>
    <row r="173" spans="1:107" x14ac:dyDescent="0.2">
      <c r="A173">
        <f>ROW(Source!A383)</f>
        <v>383</v>
      </c>
      <c r="B173">
        <v>55282325</v>
      </c>
      <c r="C173">
        <v>55283921</v>
      </c>
      <c r="D173">
        <v>31808261</v>
      </c>
      <c r="E173">
        <v>1</v>
      </c>
      <c r="F173">
        <v>1</v>
      </c>
      <c r="G173">
        <v>13</v>
      </c>
      <c r="H173">
        <v>3</v>
      </c>
      <c r="I173" t="s">
        <v>221</v>
      </c>
      <c r="J173" t="s">
        <v>222</v>
      </c>
      <c r="K173" t="s">
        <v>223</v>
      </c>
      <c r="L173">
        <v>1348</v>
      </c>
      <c r="N173">
        <v>1009</v>
      </c>
      <c r="O173" t="s">
        <v>30</v>
      </c>
      <c r="P173" t="s">
        <v>30</v>
      </c>
      <c r="Q173">
        <v>1000</v>
      </c>
      <c r="W173">
        <v>0</v>
      </c>
      <c r="X173">
        <v>-1712497029</v>
      </c>
      <c r="Y173">
        <v>4.0000000000000001E-3</v>
      </c>
      <c r="AA173">
        <v>5314.27</v>
      </c>
      <c r="AB173">
        <v>0</v>
      </c>
      <c r="AC173">
        <v>0</v>
      </c>
      <c r="AD173">
        <v>0</v>
      </c>
      <c r="AE173">
        <v>315.2</v>
      </c>
      <c r="AF173">
        <v>0</v>
      </c>
      <c r="AG173">
        <v>0</v>
      </c>
      <c r="AH173">
        <v>0</v>
      </c>
      <c r="AI173">
        <v>16.86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4.0000000000000001E-3</v>
      </c>
      <c r="AU173" t="s">
        <v>3</v>
      </c>
      <c r="AV173">
        <v>0</v>
      </c>
      <c r="AW173">
        <v>2</v>
      </c>
      <c r="AX173">
        <v>55283933</v>
      </c>
      <c r="AY173">
        <v>1</v>
      </c>
      <c r="AZ173">
        <v>0</v>
      </c>
      <c r="BA173">
        <v>184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Y173*Source!I383</f>
        <v>8.0000000000000007E-5</v>
      </c>
      <c r="CY173">
        <f>AA173</f>
        <v>5314.27</v>
      </c>
      <c r="CZ173">
        <f>AE173</f>
        <v>315.2</v>
      </c>
      <c r="DA173">
        <f>AI173</f>
        <v>16.86</v>
      </c>
      <c r="DB173">
        <f t="shared" si="24"/>
        <v>1.26</v>
      </c>
      <c r="DC173">
        <f t="shared" si="25"/>
        <v>0</v>
      </c>
    </row>
    <row r="174" spans="1:107" x14ac:dyDescent="0.2">
      <c r="A174">
        <f>ROW(Source!A383)</f>
        <v>383</v>
      </c>
      <c r="B174">
        <v>55282325</v>
      </c>
      <c r="C174">
        <v>55283921</v>
      </c>
      <c r="D174">
        <v>31826247</v>
      </c>
      <c r="E174">
        <v>1</v>
      </c>
      <c r="F174">
        <v>1</v>
      </c>
      <c r="G174">
        <v>13</v>
      </c>
      <c r="H174">
        <v>3</v>
      </c>
      <c r="I174" t="s">
        <v>224</v>
      </c>
      <c r="J174" t="s">
        <v>225</v>
      </c>
      <c r="K174" t="s">
        <v>226</v>
      </c>
      <c r="L174">
        <v>1339</v>
      </c>
      <c r="N174">
        <v>1007</v>
      </c>
      <c r="O174" t="s">
        <v>128</v>
      </c>
      <c r="P174" t="s">
        <v>128</v>
      </c>
      <c r="Q174">
        <v>1</v>
      </c>
      <c r="W174">
        <v>0</v>
      </c>
      <c r="X174">
        <v>-718781615</v>
      </c>
      <c r="Y174">
        <v>0.43</v>
      </c>
      <c r="AA174">
        <v>3717.39</v>
      </c>
      <c r="AB174">
        <v>0</v>
      </c>
      <c r="AC174">
        <v>0</v>
      </c>
      <c r="AD174">
        <v>0</v>
      </c>
      <c r="AE174">
        <v>451.14</v>
      </c>
      <c r="AF174">
        <v>0</v>
      </c>
      <c r="AG174">
        <v>0</v>
      </c>
      <c r="AH174">
        <v>0</v>
      </c>
      <c r="AI174">
        <v>8.24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0.43</v>
      </c>
      <c r="AU174" t="s">
        <v>3</v>
      </c>
      <c r="AV174">
        <v>0</v>
      </c>
      <c r="AW174">
        <v>2</v>
      </c>
      <c r="AX174">
        <v>55283934</v>
      </c>
      <c r="AY174">
        <v>1</v>
      </c>
      <c r="AZ174">
        <v>0</v>
      </c>
      <c r="BA174">
        <v>185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Y174*Source!I383</f>
        <v>8.6E-3</v>
      </c>
      <c r="CY174">
        <f>AA174</f>
        <v>3717.39</v>
      </c>
      <c r="CZ174">
        <f>AE174</f>
        <v>451.14</v>
      </c>
      <c r="DA174">
        <f>AI174</f>
        <v>8.24</v>
      </c>
      <c r="DB174">
        <f t="shared" si="24"/>
        <v>193.99</v>
      </c>
      <c r="DC174">
        <f t="shared" si="25"/>
        <v>0</v>
      </c>
    </row>
    <row r="175" spans="1:107" x14ac:dyDescent="0.2">
      <c r="A175">
        <f>ROW(Source!A383)</f>
        <v>383</v>
      </c>
      <c r="B175">
        <v>55282325</v>
      </c>
      <c r="C175">
        <v>55283921</v>
      </c>
      <c r="D175">
        <v>31806986</v>
      </c>
      <c r="E175">
        <v>13</v>
      </c>
      <c r="F175">
        <v>1</v>
      </c>
      <c r="G175">
        <v>13</v>
      </c>
      <c r="H175">
        <v>3</v>
      </c>
      <c r="I175" t="s">
        <v>28</v>
      </c>
      <c r="J175" t="s">
        <v>3</v>
      </c>
      <c r="K175" t="s">
        <v>29</v>
      </c>
      <c r="L175">
        <v>1348</v>
      </c>
      <c r="N175">
        <v>1009</v>
      </c>
      <c r="O175" t="s">
        <v>30</v>
      </c>
      <c r="P175" t="s">
        <v>30</v>
      </c>
      <c r="Q175">
        <v>1000</v>
      </c>
      <c r="W175">
        <v>1</v>
      </c>
      <c r="X175">
        <v>1489638031</v>
      </c>
      <c r="Y175">
        <v>-0.3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-0.3</v>
      </c>
      <c r="AU175" t="s">
        <v>3</v>
      </c>
      <c r="AV175">
        <v>0</v>
      </c>
      <c r="AW175">
        <v>2</v>
      </c>
      <c r="AX175">
        <v>55283935</v>
      </c>
      <c r="AY175">
        <v>1</v>
      </c>
      <c r="AZ175">
        <v>6144</v>
      </c>
      <c r="BA175">
        <v>186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Y175*Source!I383</f>
        <v>-6.0000000000000001E-3</v>
      </c>
      <c r="CY175">
        <f>AA175</f>
        <v>0</v>
      </c>
      <c r="CZ175">
        <f>AE175</f>
        <v>0</v>
      </c>
      <c r="DA175">
        <f>AI175</f>
        <v>1</v>
      </c>
      <c r="DB175">
        <f t="shared" si="24"/>
        <v>0</v>
      </c>
      <c r="DC175">
        <f t="shared" si="25"/>
        <v>0</v>
      </c>
    </row>
    <row r="176" spans="1:107" x14ac:dyDescent="0.2">
      <c r="A176">
        <f>ROW(Source!A385)</f>
        <v>385</v>
      </c>
      <c r="B176">
        <v>55282325</v>
      </c>
      <c r="C176">
        <v>55283937</v>
      </c>
      <c r="D176">
        <v>31751893</v>
      </c>
      <c r="E176">
        <v>13</v>
      </c>
      <c r="F176">
        <v>1</v>
      </c>
      <c r="G176">
        <v>13</v>
      </c>
      <c r="H176">
        <v>1</v>
      </c>
      <c r="I176" t="s">
        <v>205</v>
      </c>
      <c r="J176" t="s">
        <v>3</v>
      </c>
      <c r="K176" t="s">
        <v>206</v>
      </c>
      <c r="L176">
        <v>1191</v>
      </c>
      <c r="N176">
        <v>1013</v>
      </c>
      <c r="O176" t="s">
        <v>207</v>
      </c>
      <c r="P176" t="s">
        <v>207</v>
      </c>
      <c r="Q176">
        <v>1</v>
      </c>
      <c r="W176">
        <v>0</v>
      </c>
      <c r="X176">
        <v>476480486</v>
      </c>
      <c r="Y176">
        <v>24.61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24.61</v>
      </c>
      <c r="AU176" t="s">
        <v>3</v>
      </c>
      <c r="AV176">
        <v>1</v>
      </c>
      <c r="AW176">
        <v>2</v>
      </c>
      <c r="AX176">
        <v>55283947</v>
      </c>
      <c r="AY176">
        <v>1</v>
      </c>
      <c r="AZ176">
        <v>0</v>
      </c>
      <c r="BA176">
        <v>187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Y176*Source!I385</f>
        <v>1.2305000000000001</v>
      </c>
      <c r="CY176">
        <f>AD176</f>
        <v>0</v>
      </c>
      <c r="CZ176">
        <f>AH176</f>
        <v>0</v>
      </c>
      <c r="DA176">
        <f>AL176</f>
        <v>1</v>
      </c>
      <c r="DB176">
        <f t="shared" si="24"/>
        <v>0</v>
      </c>
      <c r="DC176">
        <f t="shared" si="25"/>
        <v>0</v>
      </c>
    </row>
    <row r="177" spans="1:107" x14ac:dyDescent="0.2">
      <c r="A177">
        <f>ROW(Source!A385)</f>
        <v>385</v>
      </c>
      <c r="B177">
        <v>55282325</v>
      </c>
      <c r="C177">
        <v>55283937</v>
      </c>
      <c r="D177">
        <v>31755942</v>
      </c>
      <c r="E177">
        <v>13</v>
      </c>
      <c r="F177">
        <v>1</v>
      </c>
      <c r="G177">
        <v>13</v>
      </c>
      <c r="H177">
        <v>2</v>
      </c>
      <c r="I177" t="s">
        <v>218</v>
      </c>
      <c r="J177" t="s">
        <v>3</v>
      </c>
      <c r="K177" t="s">
        <v>219</v>
      </c>
      <c r="L177">
        <v>1344</v>
      </c>
      <c r="N177">
        <v>1008</v>
      </c>
      <c r="O177" t="s">
        <v>220</v>
      </c>
      <c r="P177" t="s">
        <v>220</v>
      </c>
      <c r="Q177">
        <v>1</v>
      </c>
      <c r="W177">
        <v>0</v>
      </c>
      <c r="X177">
        <v>-1180195794</v>
      </c>
      <c r="Y177">
        <v>18.57</v>
      </c>
      <c r="AA177">
        <v>0</v>
      </c>
      <c r="AB177">
        <v>1</v>
      </c>
      <c r="AC177">
        <v>0</v>
      </c>
      <c r="AD177">
        <v>0</v>
      </c>
      <c r="AE177">
        <v>0</v>
      </c>
      <c r="AF177">
        <v>1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18.57</v>
      </c>
      <c r="AU177" t="s">
        <v>3</v>
      </c>
      <c r="AV177">
        <v>0</v>
      </c>
      <c r="AW177">
        <v>2</v>
      </c>
      <c r="AX177">
        <v>55283948</v>
      </c>
      <c r="AY177">
        <v>1</v>
      </c>
      <c r="AZ177">
        <v>0</v>
      </c>
      <c r="BA177">
        <v>188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Y177*Source!I385</f>
        <v>0.9285000000000001</v>
      </c>
      <c r="CY177">
        <f>AB177</f>
        <v>1</v>
      </c>
      <c r="CZ177">
        <f>AF177</f>
        <v>1</v>
      </c>
      <c r="DA177">
        <f>AJ177</f>
        <v>1</v>
      </c>
      <c r="DB177">
        <f t="shared" si="24"/>
        <v>18.57</v>
      </c>
      <c r="DC177">
        <f t="shared" si="25"/>
        <v>0</v>
      </c>
    </row>
    <row r="178" spans="1:107" x14ac:dyDescent="0.2">
      <c r="A178">
        <f>ROW(Source!A385)</f>
        <v>385</v>
      </c>
      <c r="B178">
        <v>55282325</v>
      </c>
      <c r="C178">
        <v>55283937</v>
      </c>
      <c r="D178">
        <v>31807208</v>
      </c>
      <c r="E178">
        <v>1</v>
      </c>
      <c r="F178">
        <v>1</v>
      </c>
      <c r="G178">
        <v>13</v>
      </c>
      <c r="H178">
        <v>3</v>
      </c>
      <c r="I178" t="s">
        <v>227</v>
      </c>
      <c r="J178" t="s">
        <v>228</v>
      </c>
      <c r="K178" t="s">
        <v>229</v>
      </c>
      <c r="L178">
        <v>1348</v>
      </c>
      <c r="N178">
        <v>1009</v>
      </c>
      <c r="O178" t="s">
        <v>30</v>
      </c>
      <c r="P178" t="s">
        <v>30</v>
      </c>
      <c r="Q178">
        <v>1000</v>
      </c>
      <c r="W178">
        <v>0</v>
      </c>
      <c r="X178">
        <v>1514787713</v>
      </c>
      <c r="Y178">
        <v>1.9E-3</v>
      </c>
      <c r="AA178">
        <v>78121.59</v>
      </c>
      <c r="AB178">
        <v>0</v>
      </c>
      <c r="AC178">
        <v>0</v>
      </c>
      <c r="AD178">
        <v>0</v>
      </c>
      <c r="AE178">
        <v>15169.24</v>
      </c>
      <c r="AF178">
        <v>0</v>
      </c>
      <c r="AG178">
        <v>0</v>
      </c>
      <c r="AH178">
        <v>0</v>
      </c>
      <c r="AI178">
        <v>5.15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1.9E-3</v>
      </c>
      <c r="AU178" t="s">
        <v>3</v>
      </c>
      <c r="AV178">
        <v>0</v>
      </c>
      <c r="AW178">
        <v>2</v>
      </c>
      <c r="AX178">
        <v>55283950</v>
      </c>
      <c r="AY178">
        <v>1</v>
      </c>
      <c r="AZ178">
        <v>0</v>
      </c>
      <c r="BA178">
        <v>190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Y178*Source!I385</f>
        <v>9.5000000000000005E-5</v>
      </c>
      <c r="CY178">
        <f t="shared" ref="CY178:CY184" si="26">AA178</f>
        <v>78121.59</v>
      </c>
      <c r="CZ178">
        <f t="shared" ref="CZ178:CZ184" si="27">AE178</f>
        <v>15169.24</v>
      </c>
      <c r="DA178">
        <f t="shared" ref="DA178:DA184" si="28">AI178</f>
        <v>5.15</v>
      </c>
      <c r="DB178">
        <f t="shared" si="24"/>
        <v>28.82</v>
      </c>
      <c r="DC178">
        <f t="shared" si="25"/>
        <v>0</v>
      </c>
    </row>
    <row r="179" spans="1:107" x14ac:dyDescent="0.2">
      <c r="A179">
        <f>ROW(Source!A385)</f>
        <v>385</v>
      </c>
      <c r="B179">
        <v>55282325</v>
      </c>
      <c r="C179">
        <v>55283937</v>
      </c>
      <c r="D179">
        <v>31807298</v>
      </c>
      <c r="E179">
        <v>1</v>
      </c>
      <c r="F179">
        <v>1</v>
      </c>
      <c r="G179">
        <v>13</v>
      </c>
      <c r="H179">
        <v>3</v>
      </c>
      <c r="I179" t="s">
        <v>230</v>
      </c>
      <c r="J179" t="s">
        <v>231</v>
      </c>
      <c r="K179" t="s">
        <v>232</v>
      </c>
      <c r="L179">
        <v>1339</v>
      </c>
      <c r="N179">
        <v>1007</v>
      </c>
      <c r="O179" t="s">
        <v>128</v>
      </c>
      <c r="P179" t="s">
        <v>128</v>
      </c>
      <c r="Q179">
        <v>1</v>
      </c>
      <c r="W179">
        <v>0</v>
      </c>
      <c r="X179">
        <v>-1377832446</v>
      </c>
      <c r="Y179">
        <v>0.14000000000000001</v>
      </c>
      <c r="AA179">
        <v>15177.05</v>
      </c>
      <c r="AB179">
        <v>0</v>
      </c>
      <c r="AC179">
        <v>0</v>
      </c>
      <c r="AD179">
        <v>0</v>
      </c>
      <c r="AE179">
        <v>1828.56</v>
      </c>
      <c r="AF179">
        <v>0</v>
      </c>
      <c r="AG179">
        <v>0</v>
      </c>
      <c r="AH179">
        <v>0</v>
      </c>
      <c r="AI179">
        <v>8.3000000000000007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0.14000000000000001</v>
      </c>
      <c r="AU179" t="s">
        <v>3</v>
      </c>
      <c r="AV179">
        <v>0</v>
      </c>
      <c r="AW179">
        <v>2</v>
      </c>
      <c r="AX179">
        <v>55283951</v>
      </c>
      <c r="AY179">
        <v>1</v>
      </c>
      <c r="AZ179">
        <v>0</v>
      </c>
      <c r="BA179">
        <v>191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Y179*Source!I385</f>
        <v>7.000000000000001E-3</v>
      </c>
      <c r="CY179">
        <f t="shared" si="26"/>
        <v>15177.05</v>
      </c>
      <c r="CZ179">
        <f t="shared" si="27"/>
        <v>1828.56</v>
      </c>
      <c r="DA179">
        <f t="shared" si="28"/>
        <v>8.3000000000000007</v>
      </c>
      <c r="DB179">
        <f t="shared" si="24"/>
        <v>256</v>
      </c>
      <c r="DC179">
        <f t="shared" si="25"/>
        <v>0</v>
      </c>
    </row>
    <row r="180" spans="1:107" x14ac:dyDescent="0.2">
      <c r="A180">
        <f>ROW(Source!A385)</f>
        <v>385</v>
      </c>
      <c r="B180">
        <v>55282325</v>
      </c>
      <c r="C180">
        <v>55283937</v>
      </c>
      <c r="D180">
        <v>31807154</v>
      </c>
      <c r="E180">
        <v>1</v>
      </c>
      <c r="F180">
        <v>1</v>
      </c>
      <c r="G180">
        <v>13</v>
      </c>
      <c r="H180">
        <v>3</v>
      </c>
      <c r="I180" t="s">
        <v>233</v>
      </c>
      <c r="J180" t="s">
        <v>234</v>
      </c>
      <c r="K180" t="s">
        <v>235</v>
      </c>
      <c r="L180">
        <v>1339</v>
      </c>
      <c r="N180">
        <v>1007</v>
      </c>
      <c r="O180" t="s">
        <v>128</v>
      </c>
      <c r="P180" t="s">
        <v>128</v>
      </c>
      <c r="Q180">
        <v>1</v>
      </c>
      <c r="W180">
        <v>0</v>
      </c>
      <c r="X180">
        <v>-913182240</v>
      </c>
      <c r="Y180">
        <v>0.12</v>
      </c>
      <c r="AA180">
        <v>16715.57</v>
      </c>
      <c r="AB180">
        <v>0</v>
      </c>
      <c r="AC180">
        <v>0</v>
      </c>
      <c r="AD180">
        <v>0</v>
      </c>
      <c r="AE180">
        <v>670.5</v>
      </c>
      <c r="AF180">
        <v>0</v>
      </c>
      <c r="AG180">
        <v>0</v>
      </c>
      <c r="AH180">
        <v>0</v>
      </c>
      <c r="AI180">
        <v>24.93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0.12</v>
      </c>
      <c r="AU180" t="s">
        <v>3</v>
      </c>
      <c r="AV180">
        <v>0</v>
      </c>
      <c r="AW180">
        <v>2</v>
      </c>
      <c r="AX180">
        <v>55283952</v>
      </c>
      <c r="AY180">
        <v>1</v>
      </c>
      <c r="AZ180">
        <v>0</v>
      </c>
      <c r="BA180">
        <v>192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Y180*Source!I385</f>
        <v>6.0000000000000001E-3</v>
      </c>
      <c r="CY180">
        <f t="shared" si="26"/>
        <v>16715.57</v>
      </c>
      <c r="CZ180">
        <f t="shared" si="27"/>
        <v>670.5</v>
      </c>
      <c r="DA180">
        <f t="shared" si="28"/>
        <v>24.93</v>
      </c>
      <c r="DB180">
        <f t="shared" si="24"/>
        <v>80.459999999999994</v>
      </c>
      <c r="DC180">
        <f t="shared" si="25"/>
        <v>0</v>
      </c>
    </row>
    <row r="181" spans="1:107" x14ac:dyDescent="0.2">
      <c r="A181">
        <f>ROW(Source!A385)</f>
        <v>385</v>
      </c>
      <c r="B181">
        <v>55282325</v>
      </c>
      <c r="C181">
        <v>55283937</v>
      </c>
      <c r="D181">
        <v>31826253</v>
      </c>
      <c r="E181">
        <v>1</v>
      </c>
      <c r="F181">
        <v>1</v>
      </c>
      <c r="G181">
        <v>13</v>
      </c>
      <c r="H181">
        <v>3</v>
      </c>
      <c r="I181" t="s">
        <v>236</v>
      </c>
      <c r="J181" t="s">
        <v>237</v>
      </c>
      <c r="K181" t="s">
        <v>238</v>
      </c>
      <c r="L181">
        <v>1339</v>
      </c>
      <c r="N181">
        <v>1007</v>
      </c>
      <c r="O181" t="s">
        <v>128</v>
      </c>
      <c r="P181" t="s">
        <v>128</v>
      </c>
      <c r="Q181">
        <v>1</v>
      </c>
      <c r="W181">
        <v>0</v>
      </c>
      <c r="X181">
        <v>-2018362707</v>
      </c>
      <c r="Y181">
        <v>0.09</v>
      </c>
      <c r="AA181">
        <v>4018.42</v>
      </c>
      <c r="AB181">
        <v>0</v>
      </c>
      <c r="AC181">
        <v>0</v>
      </c>
      <c r="AD181">
        <v>0</v>
      </c>
      <c r="AE181">
        <v>441.1</v>
      </c>
      <c r="AF181">
        <v>0</v>
      </c>
      <c r="AG181">
        <v>0</v>
      </c>
      <c r="AH181">
        <v>0</v>
      </c>
      <c r="AI181">
        <v>9.11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0.09</v>
      </c>
      <c r="AU181" t="s">
        <v>3</v>
      </c>
      <c r="AV181">
        <v>0</v>
      </c>
      <c r="AW181">
        <v>2</v>
      </c>
      <c r="AX181">
        <v>55283953</v>
      </c>
      <c r="AY181">
        <v>1</v>
      </c>
      <c r="AZ181">
        <v>0</v>
      </c>
      <c r="BA181">
        <v>193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Y181*Source!I385</f>
        <v>4.4999999999999997E-3</v>
      </c>
      <c r="CY181">
        <f t="shared" si="26"/>
        <v>4018.42</v>
      </c>
      <c r="CZ181">
        <f t="shared" si="27"/>
        <v>441.1</v>
      </c>
      <c r="DA181">
        <f t="shared" si="28"/>
        <v>9.11</v>
      </c>
      <c r="DB181">
        <f t="shared" si="24"/>
        <v>39.700000000000003</v>
      </c>
      <c r="DC181">
        <f t="shared" si="25"/>
        <v>0</v>
      </c>
    </row>
    <row r="182" spans="1:107" x14ac:dyDescent="0.2">
      <c r="A182">
        <f>ROW(Source!A385)</f>
        <v>385</v>
      </c>
      <c r="B182">
        <v>55282325</v>
      </c>
      <c r="C182">
        <v>55283937</v>
      </c>
      <c r="D182">
        <v>31826248</v>
      </c>
      <c r="E182">
        <v>1</v>
      </c>
      <c r="F182">
        <v>1</v>
      </c>
      <c r="G182">
        <v>13</v>
      </c>
      <c r="H182">
        <v>3</v>
      </c>
      <c r="I182" t="s">
        <v>126</v>
      </c>
      <c r="J182" t="s">
        <v>129</v>
      </c>
      <c r="K182" t="s">
        <v>127</v>
      </c>
      <c r="L182">
        <v>1339</v>
      </c>
      <c r="N182">
        <v>1007</v>
      </c>
      <c r="O182" t="s">
        <v>128</v>
      </c>
      <c r="P182" t="s">
        <v>128</v>
      </c>
      <c r="Q182">
        <v>1</v>
      </c>
      <c r="W182">
        <v>0</v>
      </c>
      <c r="X182">
        <v>-1161195218</v>
      </c>
      <c r="Y182">
        <v>1.02</v>
      </c>
      <c r="AA182">
        <v>3735.89</v>
      </c>
      <c r="AB182">
        <v>0</v>
      </c>
      <c r="AC182">
        <v>0</v>
      </c>
      <c r="AD182">
        <v>0</v>
      </c>
      <c r="AE182">
        <v>478.96</v>
      </c>
      <c r="AF182">
        <v>0</v>
      </c>
      <c r="AG182">
        <v>0</v>
      </c>
      <c r="AH182">
        <v>0</v>
      </c>
      <c r="AI182">
        <v>7.8</v>
      </c>
      <c r="AJ182">
        <v>1</v>
      </c>
      <c r="AK182">
        <v>1</v>
      </c>
      <c r="AL182">
        <v>1</v>
      </c>
      <c r="AN182">
        <v>0</v>
      </c>
      <c r="AO182">
        <v>0</v>
      </c>
      <c r="AP182">
        <v>1</v>
      </c>
      <c r="AQ182">
        <v>0</v>
      </c>
      <c r="AR182">
        <v>0</v>
      </c>
      <c r="AS182" t="s">
        <v>3</v>
      </c>
      <c r="AT182">
        <v>1.02</v>
      </c>
      <c r="AU182" t="s">
        <v>3</v>
      </c>
      <c r="AV182">
        <v>0</v>
      </c>
      <c r="AW182">
        <v>1</v>
      </c>
      <c r="AX182">
        <v>-1</v>
      </c>
      <c r="AY182">
        <v>0</v>
      </c>
      <c r="AZ182">
        <v>0</v>
      </c>
      <c r="BA182" t="s">
        <v>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Y182*Source!I385</f>
        <v>5.1000000000000004E-2</v>
      </c>
      <c r="CY182">
        <f t="shared" si="26"/>
        <v>3735.89</v>
      </c>
      <c r="CZ182">
        <f t="shared" si="27"/>
        <v>478.96</v>
      </c>
      <c r="DA182">
        <f t="shared" si="28"/>
        <v>7.8</v>
      </c>
      <c r="DB182">
        <f t="shared" si="24"/>
        <v>488.54</v>
      </c>
      <c r="DC182">
        <f t="shared" si="25"/>
        <v>0</v>
      </c>
    </row>
    <row r="183" spans="1:107" x14ac:dyDescent="0.2">
      <c r="A183">
        <f>ROW(Source!A385)</f>
        <v>385</v>
      </c>
      <c r="B183">
        <v>55282325</v>
      </c>
      <c r="C183">
        <v>55283937</v>
      </c>
      <c r="D183">
        <v>31831614</v>
      </c>
      <c r="E183">
        <v>1</v>
      </c>
      <c r="F183">
        <v>1</v>
      </c>
      <c r="G183">
        <v>13</v>
      </c>
      <c r="H183">
        <v>3</v>
      </c>
      <c r="I183" t="s">
        <v>239</v>
      </c>
      <c r="J183" t="s">
        <v>240</v>
      </c>
      <c r="K183" t="s">
        <v>241</v>
      </c>
      <c r="L183">
        <v>1327</v>
      </c>
      <c r="N183">
        <v>1005</v>
      </c>
      <c r="O183" t="s">
        <v>143</v>
      </c>
      <c r="P183" t="s">
        <v>143</v>
      </c>
      <c r="Q183">
        <v>1</v>
      </c>
      <c r="W183">
        <v>0</v>
      </c>
      <c r="X183">
        <v>603896569</v>
      </c>
      <c r="Y183">
        <v>2.2999999999999998</v>
      </c>
      <c r="AA183">
        <v>226.59</v>
      </c>
      <c r="AB183">
        <v>0</v>
      </c>
      <c r="AC183">
        <v>0</v>
      </c>
      <c r="AD183">
        <v>0</v>
      </c>
      <c r="AE183">
        <v>60.91</v>
      </c>
      <c r="AF183">
        <v>0</v>
      </c>
      <c r="AG183">
        <v>0</v>
      </c>
      <c r="AH183">
        <v>0</v>
      </c>
      <c r="AI183">
        <v>3.72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2.2999999999999998</v>
      </c>
      <c r="AU183" t="s">
        <v>3</v>
      </c>
      <c r="AV183">
        <v>0</v>
      </c>
      <c r="AW183">
        <v>2</v>
      </c>
      <c r="AX183">
        <v>55283954</v>
      </c>
      <c r="AY183">
        <v>1</v>
      </c>
      <c r="AZ183">
        <v>0</v>
      </c>
      <c r="BA183">
        <v>194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Y183*Source!I385</f>
        <v>0.11499999999999999</v>
      </c>
      <c r="CY183">
        <f t="shared" si="26"/>
        <v>226.59</v>
      </c>
      <c r="CZ183">
        <f t="shared" si="27"/>
        <v>60.91</v>
      </c>
      <c r="DA183">
        <f t="shared" si="28"/>
        <v>3.72</v>
      </c>
      <c r="DB183">
        <f t="shared" si="24"/>
        <v>140.09</v>
      </c>
      <c r="DC183">
        <f t="shared" si="25"/>
        <v>0</v>
      </c>
    </row>
    <row r="184" spans="1:107" x14ac:dyDescent="0.2">
      <c r="A184">
        <f>ROW(Source!A385)</f>
        <v>385</v>
      </c>
      <c r="B184">
        <v>55282325</v>
      </c>
      <c r="C184">
        <v>55283937</v>
      </c>
      <c r="D184">
        <v>31806992</v>
      </c>
      <c r="E184">
        <v>13</v>
      </c>
      <c r="F184">
        <v>1</v>
      </c>
      <c r="G184">
        <v>13</v>
      </c>
      <c r="H184">
        <v>3</v>
      </c>
      <c r="I184" t="s">
        <v>242</v>
      </c>
      <c r="J184" t="s">
        <v>3</v>
      </c>
      <c r="K184" t="s">
        <v>243</v>
      </c>
      <c r="L184">
        <v>1344</v>
      </c>
      <c r="N184">
        <v>1008</v>
      </c>
      <c r="O184" t="s">
        <v>220</v>
      </c>
      <c r="P184" t="s">
        <v>220</v>
      </c>
      <c r="Q184">
        <v>1</v>
      </c>
      <c r="W184">
        <v>0</v>
      </c>
      <c r="X184">
        <v>-94250534</v>
      </c>
      <c r="Y184">
        <v>13.72</v>
      </c>
      <c r="AA184">
        <v>1</v>
      </c>
      <c r="AB184">
        <v>0</v>
      </c>
      <c r="AC184">
        <v>0</v>
      </c>
      <c r="AD184">
        <v>0</v>
      </c>
      <c r="AE184">
        <v>1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13.72</v>
      </c>
      <c r="AU184" t="s">
        <v>3</v>
      </c>
      <c r="AV184">
        <v>0</v>
      </c>
      <c r="AW184">
        <v>2</v>
      </c>
      <c r="AX184">
        <v>55283956</v>
      </c>
      <c r="AY184">
        <v>1</v>
      </c>
      <c r="AZ184">
        <v>0</v>
      </c>
      <c r="BA184">
        <v>196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Y184*Source!I385</f>
        <v>0.68600000000000005</v>
      </c>
      <c r="CY184">
        <f t="shared" si="26"/>
        <v>1</v>
      </c>
      <c r="CZ184">
        <f t="shared" si="27"/>
        <v>1</v>
      </c>
      <c r="DA184">
        <f t="shared" si="28"/>
        <v>1</v>
      </c>
      <c r="DB184">
        <f t="shared" si="24"/>
        <v>13.72</v>
      </c>
      <c r="DC184">
        <f t="shared" si="25"/>
        <v>0</v>
      </c>
    </row>
    <row r="185" spans="1:107" x14ac:dyDescent="0.2">
      <c r="A185">
        <f>ROW(Source!A387)</f>
        <v>387</v>
      </c>
      <c r="B185">
        <v>55282325</v>
      </c>
      <c r="C185">
        <v>55283958</v>
      </c>
      <c r="D185">
        <v>31751893</v>
      </c>
      <c r="E185">
        <v>13</v>
      </c>
      <c r="F185">
        <v>1</v>
      </c>
      <c r="G185">
        <v>13</v>
      </c>
      <c r="H185">
        <v>1</v>
      </c>
      <c r="I185" t="s">
        <v>205</v>
      </c>
      <c r="J185" t="s">
        <v>3</v>
      </c>
      <c r="K185" t="s">
        <v>206</v>
      </c>
      <c r="L185">
        <v>1191</v>
      </c>
      <c r="N185">
        <v>1013</v>
      </c>
      <c r="O185" t="s">
        <v>207</v>
      </c>
      <c r="P185" t="s">
        <v>207</v>
      </c>
      <c r="Q185">
        <v>1</v>
      </c>
      <c r="W185">
        <v>0</v>
      </c>
      <c r="X185">
        <v>476480486</v>
      </c>
      <c r="Y185">
        <v>17.41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17.41</v>
      </c>
      <c r="AU185" t="s">
        <v>3</v>
      </c>
      <c r="AV185">
        <v>1</v>
      </c>
      <c r="AW185">
        <v>2</v>
      </c>
      <c r="AX185">
        <v>55283961</v>
      </c>
      <c r="AY185">
        <v>1</v>
      </c>
      <c r="AZ185">
        <v>0</v>
      </c>
      <c r="BA185">
        <v>197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Y185*Source!I387</f>
        <v>14.549537000000001</v>
      </c>
      <c r="CY185">
        <f>AD185</f>
        <v>0</v>
      </c>
      <c r="CZ185">
        <f>AH185</f>
        <v>0</v>
      </c>
      <c r="DA185">
        <f>AL185</f>
        <v>1</v>
      </c>
      <c r="DB185">
        <f t="shared" si="24"/>
        <v>0</v>
      </c>
      <c r="DC185">
        <f t="shared" si="25"/>
        <v>0</v>
      </c>
    </row>
    <row r="186" spans="1:107" x14ac:dyDescent="0.2">
      <c r="A186">
        <f>ROW(Source!A387)</f>
        <v>387</v>
      </c>
      <c r="B186">
        <v>55282325</v>
      </c>
      <c r="C186">
        <v>55283958</v>
      </c>
      <c r="D186">
        <v>31806986</v>
      </c>
      <c r="E186">
        <v>13</v>
      </c>
      <c r="F186">
        <v>1</v>
      </c>
      <c r="G186">
        <v>13</v>
      </c>
      <c r="H186">
        <v>3</v>
      </c>
      <c r="I186" t="s">
        <v>28</v>
      </c>
      <c r="J186" t="s">
        <v>3</v>
      </c>
      <c r="K186" t="s">
        <v>29</v>
      </c>
      <c r="L186">
        <v>1348</v>
      </c>
      <c r="N186">
        <v>1009</v>
      </c>
      <c r="O186" t="s">
        <v>30</v>
      </c>
      <c r="P186" t="s">
        <v>30</v>
      </c>
      <c r="Q186">
        <v>1000</v>
      </c>
      <c r="W186">
        <v>1</v>
      </c>
      <c r="X186">
        <v>1489638031</v>
      </c>
      <c r="Y186">
        <v>-1.02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-1.02</v>
      </c>
      <c r="AU186" t="s">
        <v>3</v>
      </c>
      <c r="AV186">
        <v>0</v>
      </c>
      <c r="AW186">
        <v>2</v>
      </c>
      <c r="AX186">
        <v>55283962</v>
      </c>
      <c r="AY186">
        <v>1</v>
      </c>
      <c r="AZ186">
        <v>6144</v>
      </c>
      <c r="BA186">
        <v>198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Y186*Source!I387</f>
        <v>-0.85241400000000001</v>
      </c>
      <c r="CY186">
        <f>AA186</f>
        <v>0</v>
      </c>
      <c r="CZ186">
        <f>AE186</f>
        <v>0</v>
      </c>
      <c r="DA186">
        <f>AI186</f>
        <v>1</v>
      </c>
      <c r="DB186">
        <f t="shared" si="24"/>
        <v>0</v>
      </c>
      <c r="DC186">
        <f t="shared" si="25"/>
        <v>0</v>
      </c>
    </row>
    <row r="187" spans="1:107" x14ac:dyDescent="0.2">
      <c r="A187">
        <f>ROW(Source!A389)</f>
        <v>389</v>
      </c>
      <c r="B187">
        <v>55282325</v>
      </c>
      <c r="C187">
        <v>55283964</v>
      </c>
      <c r="D187">
        <v>31751893</v>
      </c>
      <c r="E187">
        <v>13</v>
      </c>
      <c r="F187">
        <v>1</v>
      </c>
      <c r="G187">
        <v>13</v>
      </c>
      <c r="H187">
        <v>1</v>
      </c>
      <c r="I187" t="s">
        <v>205</v>
      </c>
      <c r="J187" t="s">
        <v>3</v>
      </c>
      <c r="K187" t="s">
        <v>206</v>
      </c>
      <c r="L187">
        <v>1191</v>
      </c>
      <c r="N187">
        <v>1013</v>
      </c>
      <c r="O187" t="s">
        <v>207</v>
      </c>
      <c r="P187" t="s">
        <v>207</v>
      </c>
      <c r="Q187">
        <v>1</v>
      </c>
      <c r="W187">
        <v>0</v>
      </c>
      <c r="X187">
        <v>476480486</v>
      </c>
      <c r="Y187">
        <v>60.949999999999996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1</v>
      </c>
      <c r="AQ187">
        <v>0</v>
      </c>
      <c r="AR187">
        <v>0</v>
      </c>
      <c r="AS187" t="s">
        <v>3</v>
      </c>
      <c r="AT187">
        <v>53</v>
      </c>
      <c r="AU187" t="s">
        <v>136</v>
      </c>
      <c r="AV187">
        <v>1</v>
      </c>
      <c r="AW187">
        <v>2</v>
      </c>
      <c r="AX187">
        <v>55283971</v>
      </c>
      <c r="AY187">
        <v>1</v>
      </c>
      <c r="AZ187">
        <v>0</v>
      </c>
      <c r="BA187">
        <v>199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Y187*Source!I389</f>
        <v>50.935914999999994</v>
      </c>
      <c r="CY187">
        <f>AD187</f>
        <v>0</v>
      </c>
      <c r="CZ187">
        <f>AH187</f>
        <v>0</v>
      </c>
      <c r="DA187">
        <f>AL187</f>
        <v>1</v>
      </c>
      <c r="DB187">
        <f>ROUND((ROUND(AT187*CZ187,2)*1.15),6)</f>
        <v>0</v>
      </c>
      <c r="DC187">
        <f>ROUND((ROUND(AT187*AG187,2)*1.15),6)</f>
        <v>0</v>
      </c>
    </row>
    <row r="188" spans="1:107" x14ac:dyDescent="0.2">
      <c r="A188">
        <f>ROW(Source!A389)</f>
        <v>389</v>
      </c>
      <c r="B188">
        <v>55282325</v>
      </c>
      <c r="C188">
        <v>55283964</v>
      </c>
      <c r="D188">
        <v>31755942</v>
      </c>
      <c r="E188">
        <v>13</v>
      </c>
      <c r="F188">
        <v>1</v>
      </c>
      <c r="G188">
        <v>13</v>
      </c>
      <c r="H188">
        <v>2</v>
      </c>
      <c r="I188" t="s">
        <v>218</v>
      </c>
      <c r="J188" t="s">
        <v>3</v>
      </c>
      <c r="K188" t="s">
        <v>219</v>
      </c>
      <c r="L188">
        <v>1344</v>
      </c>
      <c r="N188">
        <v>1008</v>
      </c>
      <c r="O188" t="s">
        <v>220</v>
      </c>
      <c r="P188" t="s">
        <v>220</v>
      </c>
      <c r="Q188">
        <v>1</v>
      </c>
      <c r="W188">
        <v>0</v>
      </c>
      <c r="X188">
        <v>-1180195794</v>
      </c>
      <c r="Y188">
        <v>333.96250000000003</v>
      </c>
      <c r="AA188">
        <v>0</v>
      </c>
      <c r="AB188">
        <v>1</v>
      </c>
      <c r="AC188">
        <v>0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1</v>
      </c>
      <c r="AQ188">
        <v>0</v>
      </c>
      <c r="AR188">
        <v>0</v>
      </c>
      <c r="AS188" t="s">
        <v>3</v>
      </c>
      <c r="AT188">
        <v>267.17</v>
      </c>
      <c r="AU188" t="s">
        <v>135</v>
      </c>
      <c r="AV188">
        <v>0</v>
      </c>
      <c r="AW188">
        <v>2</v>
      </c>
      <c r="AX188">
        <v>55283972</v>
      </c>
      <c r="AY188">
        <v>1</v>
      </c>
      <c r="AZ188">
        <v>0</v>
      </c>
      <c r="BA188">
        <v>200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Y188*Source!I389</f>
        <v>279.09246125000004</v>
      </c>
      <c r="CY188">
        <f>AB188</f>
        <v>1</v>
      </c>
      <c r="CZ188">
        <f>AF188</f>
        <v>1</v>
      </c>
      <c r="DA188">
        <f>AJ188</f>
        <v>1</v>
      </c>
      <c r="DB188">
        <f>ROUND((ROUND(AT188*CZ188,2)*1.25),6)</f>
        <v>333.96249999999998</v>
      </c>
      <c r="DC188">
        <f>ROUND((ROUND(AT188*AG188,2)*1.25),6)</f>
        <v>0</v>
      </c>
    </row>
    <row r="189" spans="1:107" x14ac:dyDescent="0.2">
      <c r="A189">
        <f>ROW(Source!A389)</f>
        <v>389</v>
      </c>
      <c r="B189">
        <v>55282325</v>
      </c>
      <c r="C189">
        <v>55283964</v>
      </c>
      <c r="D189">
        <v>31808252</v>
      </c>
      <c r="E189">
        <v>1</v>
      </c>
      <c r="F189">
        <v>1</v>
      </c>
      <c r="G189">
        <v>13</v>
      </c>
      <c r="H189">
        <v>3</v>
      </c>
      <c r="I189" t="s">
        <v>142</v>
      </c>
      <c r="J189" t="s">
        <v>144</v>
      </c>
      <c r="K189" t="s">
        <v>282</v>
      </c>
      <c r="L189">
        <v>1327</v>
      </c>
      <c r="N189">
        <v>1005</v>
      </c>
      <c r="O189" t="s">
        <v>143</v>
      </c>
      <c r="P189" t="s">
        <v>143</v>
      </c>
      <c r="Q189">
        <v>1</v>
      </c>
      <c r="W189">
        <v>0</v>
      </c>
      <c r="X189">
        <v>-1420146113</v>
      </c>
      <c r="Y189">
        <v>135</v>
      </c>
      <c r="AA189">
        <v>263.45</v>
      </c>
      <c r="AB189">
        <v>0</v>
      </c>
      <c r="AC189">
        <v>0</v>
      </c>
      <c r="AD189">
        <v>0</v>
      </c>
      <c r="AE189">
        <v>25.09</v>
      </c>
      <c r="AF189">
        <v>0</v>
      </c>
      <c r="AG189">
        <v>0</v>
      </c>
      <c r="AH189">
        <v>0</v>
      </c>
      <c r="AI189">
        <v>10.5</v>
      </c>
      <c r="AJ189">
        <v>1</v>
      </c>
      <c r="AK189">
        <v>1</v>
      </c>
      <c r="AL189">
        <v>1</v>
      </c>
      <c r="AN189">
        <v>0</v>
      </c>
      <c r="AO189">
        <v>0</v>
      </c>
      <c r="AP189">
        <v>1</v>
      </c>
      <c r="AQ189">
        <v>0</v>
      </c>
      <c r="AR189">
        <v>0</v>
      </c>
      <c r="AS189" t="s">
        <v>3</v>
      </c>
      <c r="AT189">
        <v>135</v>
      </c>
      <c r="AU189" t="s">
        <v>3</v>
      </c>
      <c r="AV189">
        <v>0</v>
      </c>
      <c r="AW189">
        <v>1</v>
      </c>
      <c r="AX189">
        <v>-1</v>
      </c>
      <c r="AY189">
        <v>0</v>
      </c>
      <c r="AZ189">
        <v>0</v>
      </c>
      <c r="BA189" t="s">
        <v>3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Y189*Source!I389</f>
        <v>112.81950000000001</v>
      </c>
      <c r="CY189">
        <f>AA189</f>
        <v>263.45</v>
      </c>
      <c r="CZ189">
        <f>AE189</f>
        <v>25.09</v>
      </c>
      <c r="DA189">
        <f>AI189</f>
        <v>10.5</v>
      </c>
      <c r="DB189">
        <f>ROUND(ROUND(AT189*CZ189,2),6)</f>
        <v>3387.15</v>
      </c>
      <c r="DC189">
        <f>ROUND(ROUND(AT189*AG189,2),6)</f>
        <v>0</v>
      </c>
    </row>
    <row r="190" spans="1:107" x14ac:dyDescent="0.2">
      <c r="A190">
        <f>ROW(Source!A389)</f>
        <v>389</v>
      </c>
      <c r="B190">
        <v>55282325</v>
      </c>
      <c r="C190">
        <v>55283964</v>
      </c>
      <c r="D190">
        <v>31808253</v>
      </c>
      <c r="E190">
        <v>1</v>
      </c>
      <c r="F190">
        <v>1</v>
      </c>
      <c r="G190">
        <v>13</v>
      </c>
      <c r="H190">
        <v>3</v>
      </c>
      <c r="I190" t="s">
        <v>146</v>
      </c>
      <c r="J190" t="s">
        <v>147</v>
      </c>
      <c r="K190" t="s">
        <v>283</v>
      </c>
      <c r="L190">
        <v>1327</v>
      </c>
      <c r="N190">
        <v>1005</v>
      </c>
      <c r="O190" t="s">
        <v>143</v>
      </c>
      <c r="P190" t="s">
        <v>143</v>
      </c>
      <c r="Q190">
        <v>1</v>
      </c>
      <c r="W190">
        <v>0</v>
      </c>
      <c r="X190">
        <v>-1577770690</v>
      </c>
      <c r="Y190">
        <v>132.30000000000001</v>
      </c>
      <c r="AA190">
        <v>247.66</v>
      </c>
      <c r="AB190">
        <v>0</v>
      </c>
      <c r="AC190">
        <v>0</v>
      </c>
      <c r="AD190">
        <v>0</v>
      </c>
      <c r="AE190">
        <v>23.06</v>
      </c>
      <c r="AF190">
        <v>0</v>
      </c>
      <c r="AG190">
        <v>0</v>
      </c>
      <c r="AH190">
        <v>0</v>
      </c>
      <c r="AI190">
        <v>10.74</v>
      </c>
      <c r="AJ190">
        <v>1</v>
      </c>
      <c r="AK190">
        <v>1</v>
      </c>
      <c r="AL190">
        <v>1</v>
      </c>
      <c r="AN190">
        <v>0</v>
      </c>
      <c r="AO190">
        <v>0</v>
      </c>
      <c r="AP190">
        <v>1</v>
      </c>
      <c r="AQ190">
        <v>0</v>
      </c>
      <c r="AR190">
        <v>0</v>
      </c>
      <c r="AS190" t="s">
        <v>3</v>
      </c>
      <c r="AT190">
        <v>132.30000000000001</v>
      </c>
      <c r="AU190" t="s">
        <v>3</v>
      </c>
      <c r="AV190">
        <v>0</v>
      </c>
      <c r="AW190">
        <v>1</v>
      </c>
      <c r="AX190">
        <v>-1</v>
      </c>
      <c r="AY190">
        <v>0</v>
      </c>
      <c r="AZ190">
        <v>0</v>
      </c>
      <c r="BA190" t="s">
        <v>3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Y190*Source!I389</f>
        <v>110.56311000000001</v>
      </c>
      <c r="CY190">
        <f>AA190</f>
        <v>247.66</v>
      </c>
      <c r="CZ190">
        <f>AE190</f>
        <v>23.06</v>
      </c>
      <c r="DA190">
        <f>AI190</f>
        <v>10.74</v>
      </c>
      <c r="DB190">
        <f>ROUND(ROUND(AT190*CZ190,2),6)</f>
        <v>3050.84</v>
      </c>
      <c r="DC190">
        <f>ROUND(ROUND(AT190*AG190,2),6)</f>
        <v>0</v>
      </c>
    </row>
    <row r="191" spans="1:107" x14ac:dyDescent="0.2">
      <c r="A191">
        <f>ROW(Source!A389)</f>
        <v>389</v>
      </c>
      <c r="B191">
        <v>55282325</v>
      </c>
      <c r="C191">
        <v>55283964</v>
      </c>
      <c r="D191">
        <v>31809402</v>
      </c>
      <c r="E191">
        <v>1</v>
      </c>
      <c r="F191">
        <v>1</v>
      </c>
      <c r="G191">
        <v>13</v>
      </c>
      <c r="H191">
        <v>3</v>
      </c>
      <c r="I191" t="s">
        <v>244</v>
      </c>
      <c r="J191" t="s">
        <v>245</v>
      </c>
      <c r="K191" t="s">
        <v>246</v>
      </c>
      <c r="L191">
        <v>1346</v>
      </c>
      <c r="N191">
        <v>1009</v>
      </c>
      <c r="O191" t="s">
        <v>247</v>
      </c>
      <c r="P191" t="s">
        <v>247</v>
      </c>
      <c r="Q191">
        <v>1</v>
      </c>
      <c r="W191">
        <v>0</v>
      </c>
      <c r="X191">
        <v>-1558522825</v>
      </c>
      <c r="Y191">
        <v>6.9</v>
      </c>
      <c r="AA191">
        <v>48.91</v>
      </c>
      <c r="AB191">
        <v>0</v>
      </c>
      <c r="AC191">
        <v>0</v>
      </c>
      <c r="AD191">
        <v>0</v>
      </c>
      <c r="AE191">
        <v>6.27</v>
      </c>
      <c r="AF191">
        <v>0</v>
      </c>
      <c r="AG191">
        <v>0</v>
      </c>
      <c r="AH191">
        <v>0</v>
      </c>
      <c r="AI191">
        <v>7.8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6.9</v>
      </c>
      <c r="AU191" t="s">
        <v>3</v>
      </c>
      <c r="AV191">
        <v>0</v>
      </c>
      <c r="AW191">
        <v>2</v>
      </c>
      <c r="AX191">
        <v>55283973</v>
      </c>
      <c r="AY191">
        <v>1</v>
      </c>
      <c r="AZ191">
        <v>0</v>
      </c>
      <c r="BA191">
        <v>201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Y191*Source!I389</f>
        <v>5.76633</v>
      </c>
      <c r="CY191">
        <f>AA191</f>
        <v>48.91</v>
      </c>
      <c r="CZ191">
        <f>AE191</f>
        <v>6.27</v>
      </c>
      <c r="DA191">
        <f>AI191</f>
        <v>7.8</v>
      </c>
      <c r="DB191">
        <f>ROUND(ROUND(AT191*CZ191,2),6)</f>
        <v>43.26</v>
      </c>
      <c r="DC191">
        <f>ROUND(ROUND(AT191*AG191,2),6)</f>
        <v>0</v>
      </c>
    </row>
    <row r="192" spans="1:107" x14ac:dyDescent="0.2">
      <c r="A192">
        <f>ROW(Source!A389)</f>
        <v>389</v>
      </c>
      <c r="B192">
        <v>55282325</v>
      </c>
      <c r="C192">
        <v>55283964</v>
      </c>
      <c r="D192">
        <v>31807616</v>
      </c>
      <c r="E192">
        <v>1</v>
      </c>
      <c r="F192">
        <v>1</v>
      </c>
      <c r="G192">
        <v>13</v>
      </c>
      <c r="H192">
        <v>3</v>
      </c>
      <c r="I192" t="s">
        <v>248</v>
      </c>
      <c r="J192" t="s">
        <v>249</v>
      </c>
      <c r="K192" t="s">
        <v>250</v>
      </c>
      <c r="L192">
        <v>1348</v>
      </c>
      <c r="N192">
        <v>1009</v>
      </c>
      <c r="O192" t="s">
        <v>30</v>
      </c>
      <c r="P192" t="s">
        <v>30</v>
      </c>
      <c r="Q192">
        <v>1000</v>
      </c>
      <c r="W192">
        <v>0</v>
      </c>
      <c r="X192">
        <v>1387058064</v>
      </c>
      <c r="Y192">
        <v>3.5000000000000003E-2</v>
      </c>
      <c r="AA192">
        <v>64864.04</v>
      </c>
      <c r="AB192">
        <v>0</v>
      </c>
      <c r="AC192">
        <v>0</v>
      </c>
      <c r="AD192">
        <v>0</v>
      </c>
      <c r="AE192">
        <v>18910.8</v>
      </c>
      <c r="AF192">
        <v>0</v>
      </c>
      <c r="AG192">
        <v>0</v>
      </c>
      <c r="AH192">
        <v>0</v>
      </c>
      <c r="AI192">
        <v>3.43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3.5000000000000003E-2</v>
      </c>
      <c r="AU192" t="s">
        <v>3</v>
      </c>
      <c r="AV192">
        <v>0</v>
      </c>
      <c r="AW192">
        <v>2</v>
      </c>
      <c r="AX192">
        <v>55283974</v>
      </c>
      <c r="AY192">
        <v>1</v>
      </c>
      <c r="AZ192">
        <v>0</v>
      </c>
      <c r="BA192">
        <v>202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Y192*Source!I389</f>
        <v>2.9249500000000001E-2</v>
      </c>
      <c r="CY192">
        <f>AA192</f>
        <v>64864.04</v>
      </c>
      <c r="CZ192">
        <f>AE192</f>
        <v>18910.8</v>
      </c>
      <c r="DA192">
        <f>AI192</f>
        <v>3.43</v>
      </c>
      <c r="DB192">
        <f>ROUND(ROUND(AT192*CZ192,2),6)</f>
        <v>661.88</v>
      </c>
      <c r="DC192">
        <f>ROUND(ROUND(AT192*AG192,2),6)</f>
        <v>0</v>
      </c>
    </row>
    <row r="193" spans="1:107" x14ac:dyDescent="0.2">
      <c r="A193">
        <f>ROW(Source!A392)</f>
        <v>392</v>
      </c>
      <c r="B193">
        <v>55282325</v>
      </c>
      <c r="C193">
        <v>55283979</v>
      </c>
      <c r="D193">
        <v>31751893</v>
      </c>
      <c r="E193">
        <v>13</v>
      </c>
      <c r="F193">
        <v>1</v>
      </c>
      <c r="G193">
        <v>13</v>
      </c>
      <c r="H193">
        <v>1</v>
      </c>
      <c r="I193" t="s">
        <v>205</v>
      </c>
      <c r="J193" t="s">
        <v>3</v>
      </c>
      <c r="K193" t="s">
        <v>206</v>
      </c>
      <c r="L193">
        <v>1191</v>
      </c>
      <c r="N193">
        <v>1013</v>
      </c>
      <c r="O193" t="s">
        <v>207</v>
      </c>
      <c r="P193" t="s">
        <v>207</v>
      </c>
      <c r="Q193">
        <v>1</v>
      </c>
      <c r="W193">
        <v>0</v>
      </c>
      <c r="X193">
        <v>476480486</v>
      </c>
      <c r="Y193">
        <v>97.749999999999986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85</v>
      </c>
      <c r="AU193" t="s">
        <v>136</v>
      </c>
      <c r="AV193">
        <v>1</v>
      </c>
      <c r="AW193">
        <v>2</v>
      </c>
      <c r="AX193">
        <v>55283992</v>
      </c>
      <c r="AY193">
        <v>1</v>
      </c>
      <c r="AZ193">
        <v>0</v>
      </c>
      <c r="BA193">
        <v>205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Y193*Source!I392</f>
        <v>0.34212499999999996</v>
      </c>
      <c r="CY193">
        <f>AD193</f>
        <v>0</v>
      </c>
      <c r="CZ193">
        <f>AH193</f>
        <v>0</v>
      </c>
      <c r="DA193">
        <f>AL193</f>
        <v>1</v>
      </c>
      <c r="DB193">
        <f>ROUND((ROUND(AT193*CZ193,2)*1.15),6)</f>
        <v>0</v>
      </c>
      <c r="DC193">
        <f>ROUND((ROUND(AT193*AG193,2)*1.15),6)</f>
        <v>0</v>
      </c>
    </row>
    <row r="194" spans="1:107" x14ac:dyDescent="0.2">
      <c r="A194">
        <f>ROW(Source!A392)</f>
        <v>392</v>
      </c>
      <c r="B194">
        <v>55282325</v>
      </c>
      <c r="C194">
        <v>55283979</v>
      </c>
      <c r="D194">
        <v>31832330</v>
      </c>
      <c r="E194">
        <v>1</v>
      </c>
      <c r="F194">
        <v>1</v>
      </c>
      <c r="G194">
        <v>13</v>
      </c>
      <c r="H194">
        <v>2</v>
      </c>
      <c r="I194" t="s">
        <v>251</v>
      </c>
      <c r="J194" t="s">
        <v>252</v>
      </c>
      <c r="K194" t="s">
        <v>253</v>
      </c>
      <c r="L194">
        <v>1368</v>
      </c>
      <c r="N194">
        <v>1011</v>
      </c>
      <c r="O194" t="s">
        <v>211</v>
      </c>
      <c r="P194" t="s">
        <v>211</v>
      </c>
      <c r="Q194">
        <v>1</v>
      </c>
      <c r="W194">
        <v>0</v>
      </c>
      <c r="X194">
        <v>-911191566</v>
      </c>
      <c r="Y194">
        <v>0.26374999999999998</v>
      </c>
      <c r="AA194">
        <v>0</v>
      </c>
      <c r="AB194">
        <v>559.07000000000005</v>
      </c>
      <c r="AC194">
        <v>334.89</v>
      </c>
      <c r="AD194">
        <v>0</v>
      </c>
      <c r="AE194">
        <v>0</v>
      </c>
      <c r="AF194">
        <v>39.51</v>
      </c>
      <c r="AG194">
        <v>12.69</v>
      </c>
      <c r="AH194">
        <v>0</v>
      </c>
      <c r="AI194">
        <v>1</v>
      </c>
      <c r="AJ194">
        <v>14.15</v>
      </c>
      <c r="AK194">
        <v>26.39</v>
      </c>
      <c r="AL194">
        <v>1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3</v>
      </c>
      <c r="AT194">
        <v>0.21099999999999999</v>
      </c>
      <c r="AU194" t="s">
        <v>135</v>
      </c>
      <c r="AV194">
        <v>0</v>
      </c>
      <c r="AW194">
        <v>2</v>
      </c>
      <c r="AX194">
        <v>55283993</v>
      </c>
      <c r="AY194">
        <v>1</v>
      </c>
      <c r="AZ194">
        <v>0</v>
      </c>
      <c r="BA194">
        <v>206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Y194*Source!I392</f>
        <v>9.2312500000000001E-4</v>
      </c>
      <c r="CY194">
        <f>AB194</f>
        <v>559.07000000000005</v>
      </c>
      <c r="CZ194">
        <f>AF194</f>
        <v>39.51</v>
      </c>
      <c r="DA194">
        <f>AJ194</f>
        <v>14.15</v>
      </c>
      <c r="DB194">
        <f>ROUND((ROUND(AT194*CZ194,2)*1.25),6)</f>
        <v>10.425000000000001</v>
      </c>
      <c r="DC194">
        <f>ROUND((ROUND(AT194*AG194,2)*1.25),6)</f>
        <v>3.35</v>
      </c>
    </row>
    <row r="195" spans="1:107" x14ac:dyDescent="0.2">
      <c r="A195">
        <f>ROW(Source!A392)</f>
        <v>392</v>
      </c>
      <c r="B195">
        <v>55282325</v>
      </c>
      <c r="C195">
        <v>55283979</v>
      </c>
      <c r="D195">
        <v>31832578</v>
      </c>
      <c r="E195">
        <v>1</v>
      </c>
      <c r="F195">
        <v>1</v>
      </c>
      <c r="G195">
        <v>13</v>
      </c>
      <c r="H195">
        <v>2</v>
      </c>
      <c r="I195" t="s">
        <v>254</v>
      </c>
      <c r="J195" t="s">
        <v>255</v>
      </c>
      <c r="K195" t="s">
        <v>256</v>
      </c>
      <c r="L195">
        <v>1368</v>
      </c>
      <c r="N195">
        <v>1011</v>
      </c>
      <c r="O195" t="s">
        <v>211</v>
      </c>
      <c r="P195" t="s">
        <v>211</v>
      </c>
      <c r="Q195">
        <v>1</v>
      </c>
      <c r="W195">
        <v>0</v>
      </c>
      <c r="X195">
        <v>989042531</v>
      </c>
      <c r="Y195">
        <v>16.016249999999999</v>
      </c>
      <c r="AA195">
        <v>0</v>
      </c>
      <c r="AB195">
        <v>6.64</v>
      </c>
      <c r="AC195">
        <v>2.38</v>
      </c>
      <c r="AD195">
        <v>0</v>
      </c>
      <c r="AE195">
        <v>0</v>
      </c>
      <c r="AF195">
        <v>1.0900000000000001</v>
      </c>
      <c r="AG195">
        <v>0.09</v>
      </c>
      <c r="AH195">
        <v>0</v>
      </c>
      <c r="AI195">
        <v>1</v>
      </c>
      <c r="AJ195">
        <v>6.09</v>
      </c>
      <c r="AK195">
        <v>26.39</v>
      </c>
      <c r="AL195">
        <v>1</v>
      </c>
      <c r="AN195">
        <v>0</v>
      </c>
      <c r="AO195">
        <v>1</v>
      </c>
      <c r="AP195">
        <v>1</v>
      </c>
      <c r="AQ195">
        <v>0</v>
      </c>
      <c r="AR195">
        <v>0</v>
      </c>
      <c r="AS195" t="s">
        <v>3</v>
      </c>
      <c r="AT195">
        <v>12.813000000000001</v>
      </c>
      <c r="AU195" t="s">
        <v>135</v>
      </c>
      <c r="AV195">
        <v>0</v>
      </c>
      <c r="AW195">
        <v>2</v>
      </c>
      <c r="AX195">
        <v>55283994</v>
      </c>
      <c r="AY195">
        <v>1</v>
      </c>
      <c r="AZ195">
        <v>0</v>
      </c>
      <c r="BA195">
        <v>207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Y195*Source!I392</f>
        <v>5.6056874999999999E-2</v>
      </c>
      <c r="CY195">
        <f>AB195</f>
        <v>6.64</v>
      </c>
      <c r="CZ195">
        <f>AF195</f>
        <v>1.0900000000000001</v>
      </c>
      <c r="DA195">
        <f>AJ195</f>
        <v>6.09</v>
      </c>
      <c r="DB195">
        <f>ROUND((ROUND(AT195*CZ195,2)*1.25),6)</f>
        <v>17.462499999999999</v>
      </c>
      <c r="DC195">
        <f>ROUND((ROUND(AT195*AG195,2)*1.25),6)</f>
        <v>1.4375</v>
      </c>
    </row>
    <row r="196" spans="1:107" x14ac:dyDescent="0.2">
      <c r="A196">
        <f>ROW(Source!A392)</f>
        <v>392</v>
      </c>
      <c r="B196">
        <v>55282325</v>
      </c>
      <c r="C196">
        <v>55283979</v>
      </c>
      <c r="D196">
        <v>31832865</v>
      </c>
      <c r="E196">
        <v>1</v>
      </c>
      <c r="F196">
        <v>1</v>
      </c>
      <c r="G196">
        <v>13</v>
      </c>
      <c r="H196">
        <v>2</v>
      </c>
      <c r="I196" t="s">
        <v>257</v>
      </c>
      <c r="J196" t="s">
        <v>258</v>
      </c>
      <c r="K196" t="s">
        <v>259</v>
      </c>
      <c r="L196">
        <v>1368</v>
      </c>
      <c r="N196">
        <v>1011</v>
      </c>
      <c r="O196" t="s">
        <v>211</v>
      </c>
      <c r="P196" t="s">
        <v>211</v>
      </c>
      <c r="Q196">
        <v>1</v>
      </c>
      <c r="W196">
        <v>0</v>
      </c>
      <c r="X196">
        <v>773485071</v>
      </c>
      <c r="Y196">
        <v>12.36</v>
      </c>
      <c r="AA196">
        <v>0</v>
      </c>
      <c r="AB196">
        <v>4.6500000000000004</v>
      </c>
      <c r="AC196">
        <v>0</v>
      </c>
      <c r="AD196">
        <v>0</v>
      </c>
      <c r="AE196">
        <v>0</v>
      </c>
      <c r="AF196">
        <v>0.77</v>
      </c>
      <c r="AG196">
        <v>0</v>
      </c>
      <c r="AH196">
        <v>0</v>
      </c>
      <c r="AI196">
        <v>1</v>
      </c>
      <c r="AJ196">
        <v>6.04</v>
      </c>
      <c r="AK196">
        <v>26.39</v>
      </c>
      <c r="AL196">
        <v>1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3</v>
      </c>
      <c r="AT196">
        <v>9.8879999999999999</v>
      </c>
      <c r="AU196" t="s">
        <v>135</v>
      </c>
      <c r="AV196">
        <v>0</v>
      </c>
      <c r="AW196">
        <v>2</v>
      </c>
      <c r="AX196">
        <v>55283995</v>
      </c>
      <c r="AY196">
        <v>1</v>
      </c>
      <c r="AZ196">
        <v>0</v>
      </c>
      <c r="BA196">
        <v>208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Y196*Source!I392</f>
        <v>4.326E-2</v>
      </c>
      <c r="CY196">
        <f>AB196</f>
        <v>4.6500000000000004</v>
      </c>
      <c r="CZ196">
        <f>AF196</f>
        <v>0.77</v>
      </c>
      <c r="DA196">
        <f>AJ196</f>
        <v>6.04</v>
      </c>
      <c r="DB196">
        <f>ROUND((ROUND(AT196*CZ196,2)*1.25),6)</f>
        <v>9.5124999999999993</v>
      </c>
      <c r="DC196">
        <f>ROUND((ROUND(AT196*AG196,2)*1.25),6)</f>
        <v>0</v>
      </c>
    </row>
    <row r="197" spans="1:107" x14ac:dyDescent="0.2">
      <c r="A197">
        <f>ROW(Source!A392)</f>
        <v>392</v>
      </c>
      <c r="B197">
        <v>55282325</v>
      </c>
      <c r="C197">
        <v>55283979</v>
      </c>
      <c r="D197">
        <v>31755942</v>
      </c>
      <c r="E197">
        <v>13</v>
      </c>
      <c r="F197">
        <v>1</v>
      </c>
      <c r="G197">
        <v>13</v>
      </c>
      <c r="H197">
        <v>2</v>
      </c>
      <c r="I197" t="s">
        <v>218</v>
      </c>
      <c r="J197" t="s">
        <v>3</v>
      </c>
      <c r="K197" t="s">
        <v>219</v>
      </c>
      <c r="L197">
        <v>1344</v>
      </c>
      <c r="N197">
        <v>1008</v>
      </c>
      <c r="O197" t="s">
        <v>220</v>
      </c>
      <c r="P197" t="s">
        <v>220</v>
      </c>
      <c r="Q197">
        <v>1</v>
      </c>
      <c r="W197">
        <v>0</v>
      </c>
      <c r="X197">
        <v>-1180195794</v>
      </c>
      <c r="Y197">
        <v>26.150000000000002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20.92</v>
      </c>
      <c r="AU197" t="s">
        <v>135</v>
      </c>
      <c r="AV197">
        <v>0</v>
      </c>
      <c r="AW197">
        <v>2</v>
      </c>
      <c r="AX197">
        <v>55283996</v>
      </c>
      <c r="AY197">
        <v>1</v>
      </c>
      <c r="AZ197">
        <v>0</v>
      </c>
      <c r="BA197">
        <v>209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Y197*Source!I392</f>
        <v>9.1525000000000009E-2</v>
      </c>
      <c r="CY197">
        <f>AB197</f>
        <v>1</v>
      </c>
      <c r="CZ197">
        <f>AF197</f>
        <v>1</v>
      </c>
      <c r="DA197">
        <f>AJ197</f>
        <v>1</v>
      </c>
      <c r="DB197">
        <f>ROUND((ROUND(AT197*CZ197,2)*1.25),6)</f>
        <v>26.15</v>
      </c>
      <c r="DC197">
        <f>ROUND((ROUND(AT197*AG197,2)*1.25),6)</f>
        <v>0</v>
      </c>
    </row>
    <row r="198" spans="1:107" x14ac:dyDescent="0.2">
      <c r="A198">
        <f>ROW(Source!A392)</f>
        <v>392</v>
      </c>
      <c r="B198">
        <v>55282325</v>
      </c>
      <c r="C198">
        <v>55283979</v>
      </c>
      <c r="D198">
        <v>31808032</v>
      </c>
      <c r="E198">
        <v>1</v>
      </c>
      <c r="F198">
        <v>1</v>
      </c>
      <c r="G198">
        <v>13</v>
      </c>
      <c r="H198">
        <v>3</v>
      </c>
      <c r="I198" t="s">
        <v>260</v>
      </c>
      <c r="J198" t="s">
        <v>261</v>
      </c>
      <c r="K198" t="s">
        <v>262</v>
      </c>
      <c r="L198">
        <v>1348</v>
      </c>
      <c r="N198">
        <v>1009</v>
      </c>
      <c r="O198" t="s">
        <v>30</v>
      </c>
      <c r="P198" t="s">
        <v>30</v>
      </c>
      <c r="Q198">
        <v>1000</v>
      </c>
      <c r="W198">
        <v>0</v>
      </c>
      <c r="X198">
        <v>-1815770421</v>
      </c>
      <c r="Y198">
        <v>4.9000000000000002E-2</v>
      </c>
      <c r="AA198">
        <v>90645.59</v>
      </c>
      <c r="AB198">
        <v>0</v>
      </c>
      <c r="AC198">
        <v>0</v>
      </c>
      <c r="AD198">
        <v>0</v>
      </c>
      <c r="AE198">
        <v>14739.12</v>
      </c>
      <c r="AF198">
        <v>0</v>
      </c>
      <c r="AG198">
        <v>0</v>
      </c>
      <c r="AH198">
        <v>0</v>
      </c>
      <c r="AI198">
        <v>6.15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4.9000000000000002E-2</v>
      </c>
      <c r="AU198" t="s">
        <v>3</v>
      </c>
      <c r="AV198">
        <v>0</v>
      </c>
      <c r="AW198">
        <v>2</v>
      </c>
      <c r="AX198">
        <v>55283997</v>
      </c>
      <c r="AY198">
        <v>1</v>
      </c>
      <c r="AZ198">
        <v>0</v>
      </c>
      <c r="BA198">
        <v>210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Y198*Source!I392</f>
        <v>1.7150000000000002E-4</v>
      </c>
      <c r="CY198">
        <f t="shared" ref="CY198:CY204" si="29">AA198</f>
        <v>90645.59</v>
      </c>
      <c r="CZ198">
        <f t="shared" ref="CZ198:CZ204" si="30">AE198</f>
        <v>14739.12</v>
      </c>
      <c r="DA198">
        <f t="shared" ref="DA198:DA204" si="31">AI198</f>
        <v>6.15</v>
      </c>
      <c r="DB198">
        <f t="shared" ref="DB198:DB237" si="32">ROUND(ROUND(AT198*CZ198,2),6)</f>
        <v>722.22</v>
      </c>
      <c r="DC198">
        <f t="shared" ref="DC198:DC237" si="33">ROUND(ROUND(AT198*AG198,2),6)</f>
        <v>0</v>
      </c>
    </row>
    <row r="199" spans="1:107" x14ac:dyDescent="0.2">
      <c r="A199">
        <f>ROW(Source!A392)</f>
        <v>392</v>
      </c>
      <c r="B199">
        <v>55282325</v>
      </c>
      <c r="C199">
        <v>55283979</v>
      </c>
      <c r="D199">
        <v>31808252</v>
      </c>
      <c r="E199">
        <v>1</v>
      </c>
      <c r="F199">
        <v>1</v>
      </c>
      <c r="G199">
        <v>13</v>
      </c>
      <c r="H199">
        <v>3</v>
      </c>
      <c r="I199" t="s">
        <v>142</v>
      </c>
      <c r="J199" t="s">
        <v>144</v>
      </c>
      <c r="K199" t="s">
        <v>282</v>
      </c>
      <c r="L199">
        <v>1327</v>
      </c>
      <c r="N199">
        <v>1005</v>
      </c>
      <c r="O199" t="s">
        <v>143</v>
      </c>
      <c r="P199" t="s">
        <v>143</v>
      </c>
      <c r="Q199">
        <v>1</v>
      </c>
      <c r="W199">
        <v>0</v>
      </c>
      <c r="X199">
        <v>-1420146113</v>
      </c>
      <c r="Y199">
        <v>135.03</v>
      </c>
      <c r="AA199">
        <v>263.45</v>
      </c>
      <c r="AB199">
        <v>0</v>
      </c>
      <c r="AC199">
        <v>0</v>
      </c>
      <c r="AD199">
        <v>0</v>
      </c>
      <c r="AE199">
        <v>25.09</v>
      </c>
      <c r="AF199">
        <v>0</v>
      </c>
      <c r="AG199">
        <v>0</v>
      </c>
      <c r="AH199">
        <v>0</v>
      </c>
      <c r="AI199">
        <v>10.5</v>
      </c>
      <c r="AJ199">
        <v>1</v>
      </c>
      <c r="AK199">
        <v>1</v>
      </c>
      <c r="AL199">
        <v>1</v>
      </c>
      <c r="AN199">
        <v>0</v>
      </c>
      <c r="AO199">
        <v>0</v>
      </c>
      <c r="AP199">
        <v>1</v>
      </c>
      <c r="AQ199">
        <v>0</v>
      </c>
      <c r="AR199">
        <v>0</v>
      </c>
      <c r="AS199" t="s">
        <v>3</v>
      </c>
      <c r="AT199">
        <v>135.03</v>
      </c>
      <c r="AU199" t="s">
        <v>3</v>
      </c>
      <c r="AV199">
        <v>0</v>
      </c>
      <c r="AW199">
        <v>1</v>
      </c>
      <c r="AX199">
        <v>-1</v>
      </c>
      <c r="AY199">
        <v>0</v>
      </c>
      <c r="AZ199">
        <v>0</v>
      </c>
      <c r="BA199" t="s">
        <v>3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Y199*Source!I392</f>
        <v>0.472605</v>
      </c>
      <c r="CY199">
        <f t="shared" si="29"/>
        <v>263.45</v>
      </c>
      <c r="CZ199">
        <f t="shared" si="30"/>
        <v>25.09</v>
      </c>
      <c r="DA199">
        <f t="shared" si="31"/>
        <v>10.5</v>
      </c>
      <c r="DB199">
        <f t="shared" si="32"/>
        <v>3387.9</v>
      </c>
      <c r="DC199">
        <f t="shared" si="33"/>
        <v>0</v>
      </c>
    </row>
    <row r="200" spans="1:107" x14ac:dyDescent="0.2">
      <c r="A200">
        <f>ROW(Source!A392)</f>
        <v>392</v>
      </c>
      <c r="B200">
        <v>55282325</v>
      </c>
      <c r="C200">
        <v>55283979</v>
      </c>
      <c r="D200">
        <v>31808253</v>
      </c>
      <c r="E200">
        <v>1</v>
      </c>
      <c r="F200">
        <v>1</v>
      </c>
      <c r="G200">
        <v>13</v>
      </c>
      <c r="H200">
        <v>3</v>
      </c>
      <c r="I200" t="s">
        <v>146</v>
      </c>
      <c r="J200" t="s">
        <v>147</v>
      </c>
      <c r="K200" t="s">
        <v>283</v>
      </c>
      <c r="L200">
        <v>1327</v>
      </c>
      <c r="N200">
        <v>1005</v>
      </c>
      <c r="O200" t="s">
        <v>143</v>
      </c>
      <c r="P200" t="s">
        <v>143</v>
      </c>
      <c r="Q200">
        <v>1</v>
      </c>
      <c r="W200">
        <v>0</v>
      </c>
      <c r="X200">
        <v>-1577770690</v>
      </c>
      <c r="Y200">
        <v>60.27</v>
      </c>
      <c r="AA200">
        <v>247.66</v>
      </c>
      <c r="AB200">
        <v>0</v>
      </c>
      <c r="AC200">
        <v>0</v>
      </c>
      <c r="AD200">
        <v>0</v>
      </c>
      <c r="AE200">
        <v>23.06</v>
      </c>
      <c r="AF200">
        <v>0</v>
      </c>
      <c r="AG200">
        <v>0</v>
      </c>
      <c r="AH200">
        <v>0</v>
      </c>
      <c r="AI200">
        <v>10.74</v>
      </c>
      <c r="AJ200">
        <v>1</v>
      </c>
      <c r="AK200">
        <v>1</v>
      </c>
      <c r="AL200">
        <v>1</v>
      </c>
      <c r="AN200">
        <v>0</v>
      </c>
      <c r="AO200">
        <v>0</v>
      </c>
      <c r="AP200">
        <v>1</v>
      </c>
      <c r="AQ200">
        <v>0</v>
      </c>
      <c r="AR200">
        <v>0</v>
      </c>
      <c r="AS200" t="s">
        <v>3</v>
      </c>
      <c r="AT200">
        <v>60.27</v>
      </c>
      <c r="AU200" t="s">
        <v>3</v>
      </c>
      <c r="AV200">
        <v>0</v>
      </c>
      <c r="AW200">
        <v>1</v>
      </c>
      <c r="AX200">
        <v>-1</v>
      </c>
      <c r="AY200">
        <v>0</v>
      </c>
      <c r="AZ200">
        <v>0</v>
      </c>
      <c r="BA200" t="s">
        <v>3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Y200*Source!I392</f>
        <v>0.21094500000000002</v>
      </c>
      <c r="CY200">
        <f t="shared" si="29"/>
        <v>247.66</v>
      </c>
      <c r="CZ200">
        <f t="shared" si="30"/>
        <v>23.06</v>
      </c>
      <c r="DA200">
        <f t="shared" si="31"/>
        <v>10.74</v>
      </c>
      <c r="DB200">
        <f t="shared" si="32"/>
        <v>1389.83</v>
      </c>
      <c r="DC200">
        <f t="shared" si="33"/>
        <v>0</v>
      </c>
    </row>
    <row r="201" spans="1:107" x14ac:dyDescent="0.2">
      <c r="A201">
        <f>ROW(Source!A392)</f>
        <v>392</v>
      </c>
      <c r="B201">
        <v>55282325</v>
      </c>
      <c r="C201">
        <v>55283979</v>
      </c>
      <c r="D201">
        <v>31808575</v>
      </c>
      <c r="E201">
        <v>1</v>
      </c>
      <c r="F201">
        <v>1</v>
      </c>
      <c r="G201">
        <v>13</v>
      </c>
      <c r="H201">
        <v>3</v>
      </c>
      <c r="I201" t="s">
        <v>263</v>
      </c>
      <c r="J201" t="s">
        <v>264</v>
      </c>
      <c r="K201" t="s">
        <v>265</v>
      </c>
      <c r="L201">
        <v>1391</v>
      </c>
      <c r="N201">
        <v>1013</v>
      </c>
      <c r="O201" t="s">
        <v>266</v>
      </c>
      <c r="P201" t="s">
        <v>266</v>
      </c>
      <c r="Q201">
        <v>1</v>
      </c>
      <c r="W201">
        <v>0</v>
      </c>
      <c r="X201">
        <v>1414587741</v>
      </c>
      <c r="Y201">
        <v>200</v>
      </c>
      <c r="AA201">
        <v>33.64</v>
      </c>
      <c r="AB201">
        <v>0</v>
      </c>
      <c r="AC201">
        <v>0</v>
      </c>
      <c r="AD201">
        <v>0</v>
      </c>
      <c r="AE201">
        <v>28.75</v>
      </c>
      <c r="AF201">
        <v>0</v>
      </c>
      <c r="AG201">
        <v>0</v>
      </c>
      <c r="AH201">
        <v>0</v>
      </c>
      <c r="AI201">
        <v>1.17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200</v>
      </c>
      <c r="AU201" t="s">
        <v>3</v>
      </c>
      <c r="AV201">
        <v>0</v>
      </c>
      <c r="AW201">
        <v>2</v>
      </c>
      <c r="AX201">
        <v>55283998</v>
      </c>
      <c r="AY201">
        <v>1</v>
      </c>
      <c r="AZ201">
        <v>0</v>
      </c>
      <c r="BA201">
        <v>211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Y201*Source!I392</f>
        <v>0.70000000000000007</v>
      </c>
      <c r="CY201">
        <f t="shared" si="29"/>
        <v>33.64</v>
      </c>
      <c r="CZ201">
        <f t="shared" si="30"/>
        <v>28.75</v>
      </c>
      <c r="DA201">
        <f t="shared" si="31"/>
        <v>1.17</v>
      </c>
      <c r="DB201">
        <f t="shared" si="32"/>
        <v>5750</v>
      </c>
      <c r="DC201">
        <f t="shared" si="33"/>
        <v>0</v>
      </c>
    </row>
    <row r="202" spans="1:107" x14ac:dyDescent="0.2">
      <c r="A202">
        <f>ROW(Source!A392)</f>
        <v>392</v>
      </c>
      <c r="B202">
        <v>55282325</v>
      </c>
      <c r="C202">
        <v>55283979</v>
      </c>
      <c r="D202">
        <v>31809402</v>
      </c>
      <c r="E202">
        <v>1</v>
      </c>
      <c r="F202">
        <v>1</v>
      </c>
      <c r="G202">
        <v>13</v>
      </c>
      <c r="H202">
        <v>3</v>
      </c>
      <c r="I202" t="s">
        <v>244</v>
      </c>
      <c r="J202" t="s">
        <v>245</v>
      </c>
      <c r="K202" t="s">
        <v>246</v>
      </c>
      <c r="L202">
        <v>1346</v>
      </c>
      <c r="N202">
        <v>1009</v>
      </c>
      <c r="O202" t="s">
        <v>247</v>
      </c>
      <c r="P202" t="s">
        <v>247</v>
      </c>
      <c r="Q202">
        <v>1</v>
      </c>
      <c r="W202">
        <v>0</v>
      </c>
      <c r="X202">
        <v>-1558522825</v>
      </c>
      <c r="Y202">
        <v>3.4</v>
      </c>
      <c r="AA202">
        <v>48.91</v>
      </c>
      <c r="AB202">
        <v>0</v>
      </c>
      <c r="AC202">
        <v>0</v>
      </c>
      <c r="AD202">
        <v>0</v>
      </c>
      <c r="AE202">
        <v>6.27</v>
      </c>
      <c r="AF202">
        <v>0</v>
      </c>
      <c r="AG202">
        <v>0</v>
      </c>
      <c r="AH202">
        <v>0</v>
      </c>
      <c r="AI202">
        <v>7.8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3.4</v>
      </c>
      <c r="AU202" t="s">
        <v>3</v>
      </c>
      <c r="AV202">
        <v>0</v>
      </c>
      <c r="AW202">
        <v>2</v>
      </c>
      <c r="AX202">
        <v>55283999</v>
      </c>
      <c r="AY202">
        <v>1</v>
      </c>
      <c r="AZ202">
        <v>0</v>
      </c>
      <c r="BA202">
        <v>212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Y202*Source!I392</f>
        <v>1.1899999999999999E-2</v>
      </c>
      <c r="CY202">
        <f t="shared" si="29"/>
        <v>48.91</v>
      </c>
      <c r="CZ202">
        <f t="shared" si="30"/>
        <v>6.27</v>
      </c>
      <c r="DA202">
        <f t="shared" si="31"/>
        <v>7.8</v>
      </c>
      <c r="DB202">
        <f t="shared" si="32"/>
        <v>21.32</v>
      </c>
      <c r="DC202">
        <f t="shared" si="33"/>
        <v>0</v>
      </c>
    </row>
    <row r="203" spans="1:107" x14ac:dyDescent="0.2">
      <c r="A203">
        <f>ROW(Source!A392)</f>
        <v>392</v>
      </c>
      <c r="B203">
        <v>55282325</v>
      </c>
      <c r="C203">
        <v>55283979</v>
      </c>
      <c r="D203">
        <v>31807565</v>
      </c>
      <c r="E203">
        <v>1</v>
      </c>
      <c r="F203">
        <v>1</v>
      </c>
      <c r="G203">
        <v>13</v>
      </c>
      <c r="H203">
        <v>3</v>
      </c>
      <c r="I203" t="s">
        <v>267</v>
      </c>
      <c r="J203" t="s">
        <v>268</v>
      </c>
      <c r="K203" t="s">
        <v>284</v>
      </c>
      <c r="L203">
        <v>1301</v>
      </c>
      <c r="N203">
        <v>1003</v>
      </c>
      <c r="O203" t="s">
        <v>270</v>
      </c>
      <c r="P203" t="s">
        <v>270</v>
      </c>
      <c r="Q203">
        <v>1</v>
      </c>
      <c r="W203">
        <v>0</v>
      </c>
      <c r="X203">
        <v>-384179431</v>
      </c>
      <c r="Y203">
        <v>18.899999999999999</v>
      </c>
      <c r="AA203">
        <v>70.27</v>
      </c>
      <c r="AB203">
        <v>0</v>
      </c>
      <c r="AC203">
        <v>0</v>
      </c>
      <c r="AD203">
        <v>0</v>
      </c>
      <c r="AE203">
        <v>15.72</v>
      </c>
      <c r="AF203">
        <v>0</v>
      </c>
      <c r="AG203">
        <v>0</v>
      </c>
      <c r="AH203">
        <v>0</v>
      </c>
      <c r="AI203">
        <v>4.47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18.899999999999999</v>
      </c>
      <c r="AU203" t="s">
        <v>3</v>
      </c>
      <c r="AV203">
        <v>0</v>
      </c>
      <c r="AW203">
        <v>2</v>
      </c>
      <c r="AX203">
        <v>55284000</v>
      </c>
      <c r="AY203">
        <v>1</v>
      </c>
      <c r="AZ203">
        <v>0</v>
      </c>
      <c r="BA203">
        <v>213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Y203*Source!I392</f>
        <v>6.615E-2</v>
      </c>
      <c r="CY203">
        <f t="shared" si="29"/>
        <v>70.27</v>
      </c>
      <c r="CZ203">
        <f t="shared" si="30"/>
        <v>15.72</v>
      </c>
      <c r="DA203">
        <f t="shared" si="31"/>
        <v>4.47</v>
      </c>
      <c r="DB203">
        <f t="shared" si="32"/>
        <v>297.11</v>
      </c>
      <c r="DC203">
        <f t="shared" si="33"/>
        <v>0</v>
      </c>
    </row>
    <row r="204" spans="1:107" x14ac:dyDescent="0.2">
      <c r="A204">
        <f>ROW(Source!A392)</f>
        <v>392</v>
      </c>
      <c r="B204">
        <v>55282325</v>
      </c>
      <c r="C204">
        <v>55283979</v>
      </c>
      <c r="D204">
        <v>31807616</v>
      </c>
      <c r="E204">
        <v>1</v>
      </c>
      <c r="F204">
        <v>1</v>
      </c>
      <c r="G204">
        <v>13</v>
      </c>
      <c r="H204">
        <v>3</v>
      </c>
      <c r="I204" t="s">
        <v>248</v>
      </c>
      <c r="J204" t="s">
        <v>249</v>
      </c>
      <c r="K204" t="s">
        <v>250</v>
      </c>
      <c r="L204">
        <v>1348</v>
      </c>
      <c r="N204">
        <v>1009</v>
      </c>
      <c r="O204" t="s">
        <v>30</v>
      </c>
      <c r="P204" t="s">
        <v>30</v>
      </c>
      <c r="Q204">
        <v>1000</v>
      </c>
      <c r="W204">
        <v>0</v>
      </c>
      <c r="X204">
        <v>1387058064</v>
      </c>
      <c r="Y204">
        <v>2.196E-2</v>
      </c>
      <c r="AA204">
        <v>64864.04</v>
      </c>
      <c r="AB204">
        <v>0</v>
      </c>
      <c r="AC204">
        <v>0</v>
      </c>
      <c r="AD204">
        <v>0</v>
      </c>
      <c r="AE204">
        <v>18910.8</v>
      </c>
      <c r="AF204">
        <v>0</v>
      </c>
      <c r="AG204">
        <v>0</v>
      </c>
      <c r="AH204">
        <v>0</v>
      </c>
      <c r="AI204">
        <v>3.43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2.196E-2</v>
      </c>
      <c r="AU204" t="s">
        <v>3</v>
      </c>
      <c r="AV204">
        <v>0</v>
      </c>
      <c r="AW204">
        <v>2</v>
      </c>
      <c r="AX204">
        <v>55284001</v>
      </c>
      <c r="AY204">
        <v>1</v>
      </c>
      <c r="AZ204">
        <v>0</v>
      </c>
      <c r="BA204">
        <v>214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Y204*Source!I392</f>
        <v>7.6860000000000006E-5</v>
      </c>
      <c r="CY204">
        <f t="shared" si="29"/>
        <v>64864.04</v>
      </c>
      <c r="CZ204">
        <f t="shared" si="30"/>
        <v>18910.8</v>
      </c>
      <c r="DA204">
        <f t="shared" si="31"/>
        <v>3.43</v>
      </c>
      <c r="DB204">
        <f t="shared" si="32"/>
        <v>415.28</v>
      </c>
      <c r="DC204">
        <f t="shared" si="33"/>
        <v>0</v>
      </c>
    </row>
    <row r="205" spans="1:107" x14ac:dyDescent="0.2">
      <c r="A205">
        <f>ROW(Source!A464)</f>
        <v>464</v>
      </c>
      <c r="B205">
        <v>55282325</v>
      </c>
      <c r="C205">
        <v>55284121</v>
      </c>
      <c r="D205">
        <v>31751893</v>
      </c>
      <c r="E205">
        <v>13</v>
      </c>
      <c r="F205">
        <v>1</v>
      </c>
      <c r="G205">
        <v>13</v>
      </c>
      <c r="H205">
        <v>1</v>
      </c>
      <c r="I205" t="s">
        <v>205</v>
      </c>
      <c r="J205" t="s">
        <v>3</v>
      </c>
      <c r="K205" t="s">
        <v>206</v>
      </c>
      <c r="L205">
        <v>1191</v>
      </c>
      <c r="N205">
        <v>1013</v>
      </c>
      <c r="O205" t="s">
        <v>207</v>
      </c>
      <c r="P205" t="s">
        <v>207</v>
      </c>
      <c r="Q205">
        <v>1</v>
      </c>
      <c r="W205">
        <v>0</v>
      </c>
      <c r="X205">
        <v>476480486</v>
      </c>
      <c r="Y205">
        <v>57.5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57.5</v>
      </c>
      <c r="AU205" t="s">
        <v>3</v>
      </c>
      <c r="AV205">
        <v>1</v>
      </c>
      <c r="AW205">
        <v>2</v>
      </c>
      <c r="AX205">
        <v>55284124</v>
      </c>
      <c r="AY205">
        <v>1</v>
      </c>
      <c r="AZ205">
        <v>0</v>
      </c>
      <c r="BA205">
        <v>217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Y205*Source!I464</f>
        <v>1.1327499999999999</v>
      </c>
      <c r="CY205">
        <f>AD205</f>
        <v>0</v>
      </c>
      <c r="CZ205">
        <f>AH205</f>
        <v>0</v>
      </c>
      <c r="DA205">
        <f>AL205</f>
        <v>1</v>
      </c>
      <c r="DB205">
        <f t="shared" si="32"/>
        <v>0</v>
      </c>
      <c r="DC205">
        <f t="shared" si="33"/>
        <v>0</v>
      </c>
    </row>
    <row r="206" spans="1:107" x14ac:dyDescent="0.2">
      <c r="A206">
        <f>ROW(Source!A464)</f>
        <v>464</v>
      </c>
      <c r="B206">
        <v>55282325</v>
      </c>
      <c r="C206">
        <v>55284121</v>
      </c>
      <c r="D206">
        <v>31806986</v>
      </c>
      <c r="E206">
        <v>13</v>
      </c>
      <c r="F206">
        <v>1</v>
      </c>
      <c r="G206">
        <v>13</v>
      </c>
      <c r="H206">
        <v>3</v>
      </c>
      <c r="I206" t="s">
        <v>28</v>
      </c>
      <c r="J206" t="s">
        <v>3</v>
      </c>
      <c r="K206" t="s">
        <v>29</v>
      </c>
      <c r="L206">
        <v>1348</v>
      </c>
      <c r="N206">
        <v>1009</v>
      </c>
      <c r="O206" t="s">
        <v>30</v>
      </c>
      <c r="P206" t="s">
        <v>30</v>
      </c>
      <c r="Q206">
        <v>1000</v>
      </c>
      <c r="W206">
        <v>1</v>
      </c>
      <c r="X206">
        <v>1489638031</v>
      </c>
      <c r="Y206">
        <v>-4.5999999999999996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3</v>
      </c>
      <c r="AT206">
        <v>-4.5999999999999996</v>
      </c>
      <c r="AU206" t="s">
        <v>3</v>
      </c>
      <c r="AV206">
        <v>0</v>
      </c>
      <c r="AW206">
        <v>2</v>
      </c>
      <c r="AX206">
        <v>55284125</v>
      </c>
      <c r="AY206">
        <v>1</v>
      </c>
      <c r="AZ206">
        <v>6144</v>
      </c>
      <c r="BA206">
        <v>218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Y206*Source!I464</f>
        <v>-9.0619999999999992E-2</v>
      </c>
      <c r="CY206">
        <f>AA206</f>
        <v>0</v>
      </c>
      <c r="CZ206">
        <f>AE206</f>
        <v>0</v>
      </c>
      <c r="DA206">
        <f>AI206</f>
        <v>1</v>
      </c>
      <c r="DB206">
        <f t="shared" si="32"/>
        <v>0</v>
      </c>
      <c r="DC206">
        <f t="shared" si="33"/>
        <v>0</v>
      </c>
    </row>
    <row r="207" spans="1:107" x14ac:dyDescent="0.2">
      <c r="A207">
        <f>ROW(Source!A466)</f>
        <v>466</v>
      </c>
      <c r="B207">
        <v>55282325</v>
      </c>
      <c r="C207">
        <v>55284127</v>
      </c>
      <c r="D207">
        <v>31751893</v>
      </c>
      <c r="E207">
        <v>13</v>
      </c>
      <c r="F207">
        <v>1</v>
      </c>
      <c r="G207">
        <v>13</v>
      </c>
      <c r="H207">
        <v>1</v>
      </c>
      <c r="I207" t="s">
        <v>205</v>
      </c>
      <c r="J207" t="s">
        <v>3</v>
      </c>
      <c r="K207" t="s">
        <v>206</v>
      </c>
      <c r="L207">
        <v>1191</v>
      </c>
      <c r="N207">
        <v>1013</v>
      </c>
      <c r="O207" t="s">
        <v>207</v>
      </c>
      <c r="P207" t="s">
        <v>207</v>
      </c>
      <c r="Q207">
        <v>1</v>
      </c>
      <c r="W207">
        <v>0</v>
      </c>
      <c r="X207">
        <v>476480486</v>
      </c>
      <c r="Y207">
        <v>0.6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0.6</v>
      </c>
      <c r="AU207" t="s">
        <v>3</v>
      </c>
      <c r="AV207">
        <v>1</v>
      </c>
      <c r="AW207">
        <v>2</v>
      </c>
      <c r="AX207">
        <v>55284129</v>
      </c>
      <c r="AY207">
        <v>1</v>
      </c>
      <c r="AZ207">
        <v>0</v>
      </c>
      <c r="BA207">
        <v>219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Y207*Source!I466</f>
        <v>1.2299999999999998</v>
      </c>
      <c r="CY207">
        <f>AD207</f>
        <v>0</v>
      </c>
      <c r="CZ207">
        <f>AH207</f>
        <v>0</v>
      </c>
      <c r="DA207">
        <f>AL207</f>
        <v>1</v>
      </c>
      <c r="DB207">
        <f t="shared" si="32"/>
        <v>0</v>
      </c>
      <c r="DC207">
        <f t="shared" si="33"/>
        <v>0</v>
      </c>
    </row>
    <row r="208" spans="1:107" x14ac:dyDescent="0.2">
      <c r="A208">
        <f>ROW(Source!A467)</f>
        <v>467</v>
      </c>
      <c r="B208">
        <v>55282325</v>
      </c>
      <c r="C208">
        <v>55284130</v>
      </c>
      <c r="D208">
        <v>31751893</v>
      </c>
      <c r="E208">
        <v>13</v>
      </c>
      <c r="F208">
        <v>1</v>
      </c>
      <c r="G208">
        <v>13</v>
      </c>
      <c r="H208">
        <v>1</v>
      </c>
      <c r="I208" t="s">
        <v>205</v>
      </c>
      <c r="J208" t="s">
        <v>3</v>
      </c>
      <c r="K208" t="s">
        <v>206</v>
      </c>
      <c r="L208">
        <v>1191</v>
      </c>
      <c r="N208">
        <v>1013</v>
      </c>
      <c r="O208" t="s">
        <v>207</v>
      </c>
      <c r="P208" t="s">
        <v>207</v>
      </c>
      <c r="Q208">
        <v>1</v>
      </c>
      <c r="W208">
        <v>0</v>
      </c>
      <c r="X208">
        <v>476480486</v>
      </c>
      <c r="Y208">
        <v>17.41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17.41</v>
      </c>
      <c r="AU208" t="s">
        <v>3</v>
      </c>
      <c r="AV208">
        <v>1</v>
      </c>
      <c r="AW208">
        <v>2</v>
      </c>
      <c r="AX208">
        <v>55284133</v>
      </c>
      <c r="AY208">
        <v>1</v>
      </c>
      <c r="AZ208">
        <v>0</v>
      </c>
      <c r="BA208">
        <v>220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Y208*Source!I467</f>
        <v>0.40391199999999999</v>
      </c>
      <c r="CY208">
        <f>AD208</f>
        <v>0</v>
      </c>
      <c r="CZ208">
        <f>AH208</f>
        <v>0</v>
      </c>
      <c r="DA208">
        <f>AL208</f>
        <v>1</v>
      </c>
      <c r="DB208">
        <f t="shared" si="32"/>
        <v>0</v>
      </c>
      <c r="DC208">
        <f t="shared" si="33"/>
        <v>0</v>
      </c>
    </row>
    <row r="209" spans="1:107" x14ac:dyDescent="0.2">
      <c r="A209">
        <f>ROW(Source!A467)</f>
        <v>467</v>
      </c>
      <c r="B209">
        <v>55282325</v>
      </c>
      <c r="C209">
        <v>55284130</v>
      </c>
      <c r="D209">
        <v>31806986</v>
      </c>
      <c r="E209">
        <v>13</v>
      </c>
      <c r="F209">
        <v>1</v>
      </c>
      <c r="G209">
        <v>13</v>
      </c>
      <c r="H209">
        <v>3</v>
      </c>
      <c r="I209" t="s">
        <v>28</v>
      </c>
      <c r="J209" t="s">
        <v>3</v>
      </c>
      <c r="K209" t="s">
        <v>29</v>
      </c>
      <c r="L209">
        <v>1348</v>
      </c>
      <c r="N209">
        <v>1009</v>
      </c>
      <c r="O209" t="s">
        <v>30</v>
      </c>
      <c r="P209" t="s">
        <v>30</v>
      </c>
      <c r="Q209">
        <v>1000</v>
      </c>
      <c r="W209">
        <v>1</v>
      </c>
      <c r="X209">
        <v>1489638031</v>
      </c>
      <c r="Y209">
        <v>-1.02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-1.02</v>
      </c>
      <c r="AU209" t="s">
        <v>3</v>
      </c>
      <c r="AV209">
        <v>0</v>
      </c>
      <c r="AW209">
        <v>2</v>
      </c>
      <c r="AX209">
        <v>55284134</v>
      </c>
      <c r="AY209">
        <v>1</v>
      </c>
      <c r="AZ209">
        <v>6144</v>
      </c>
      <c r="BA209">
        <v>221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Y209*Source!I467</f>
        <v>-2.3663999999999998E-2</v>
      </c>
      <c r="CY209">
        <f>AA209</f>
        <v>0</v>
      </c>
      <c r="CZ209">
        <f>AE209</f>
        <v>0</v>
      </c>
      <c r="DA209">
        <f>AI209</f>
        <v>1</v>
      </c>
      <c r="DB209">
        <f t="shared" si="32"/>
        <v>0</v>
      </c>
      <c r="DC209">
        <f t="shared" si="33"/>
        <v>0</v>
      </c>
    </row>
    <row r="210" spans="1:107" x14ac:dyDescent="0.2">
      <c r="A210">
        <f>ROW(Source!A469)</f>
        <v>469</v>
      </c>
      <c r="B210">
        <v>55282325</v>
      </c>
      <c r="C210">
        <v>55284136</v>
      </c>
      <c r="D210">
        <v>31751893</v>
      </c>
      <c r="E210">
        <v>13</v>
      </c>
      <c r="F210">
        <v>1</v>
      </c>
      <c r="G210">
        <v>13</v>
      </c>
      <c r="H210">
        <v>1</v>
      </c>
      <c r="I210" t="s">
        <v>205</v>
      </c>
      <c r="J210" t="s">
        <v>3</v>
      </c>
      <c r="K210" t="s">
        <v>206</v>
      </c>
      <c r="L210">
        <v>1191</v>
      </c>
      <c r="N210">
        <v>1013</v>
      </c>
      <c r="O210" t="s">
        <v>207</v>
      </c>
      <c r="P210" t="s">
        <v>207</v>
      </c>
      <c r="Q210">
        <v>1</v>
      </c>
      <c r="W210">
        <v>0</v>
      </c>
      <c r="X210">
        <v>476480486</v>
      </c>
      <c r="Y210">
        <v>20.73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20.73</v>
      </c>
      <c r="AU210" t="s">
        <v>3</v>
      </c>
      <c r="AV210">
        <v>1</v>
      </c>
      <c r="AW210">
        <v>2</v>
      </c>
      <c r="AX210">
        <v>55284138</v>
      </c>
      <c r="AY210">
        <v>1</v>
      </c>
      <c r="AZ210">
        <v>0</v>
      </c>
      <c r="BA210">
        <v>222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Y210*Source!I469</f>
        <v>0.41460000000000002</v>
      </c>
      <c r="CY210">
        <f>AD210</f>
        <v>0</v>
      </c>
      <c r="CZ210">
        <f>AH210</f>
        <v>0</v>
      </c>
      <c r="DA210">
        <f>AL210</f>
        <v>1</v>
      </c>
      <c r="DB210">
        <f t="shared" si="32"/>
        <v>0</v>
      </c>
      <c r="DC210">
        <f t="shared" si="33"/>
        <v>0</v>
      </c>
    </row>
    <row r="211" spans="1:107" x14ac:dyDescent="0.2">
      <c r="A211">
        <f>ROW(Source!A470)</f>
        <v>470</v>
      </c>
      <c r="B211">
        <v>55282325</v>
      </c>
      <c r="C211">
        <v>55284141</v>
      </c>
      <c r="D211">
        <v>31751893</v>
      </c>
      <c r="E211">
        <v>13</v>
      </c>
      <c r="F211">
        <v>1</v>
      </c>
      <c r="G211">
        <v>13</v>
      </c>
      <c r="H211">
        <v>1</v>
      </c>
      <c r="I211" t="s">
        <v>205</v>
      </c>
      <c r="J211" t="s">
        <v>3</v>
      </c>
      <c r="K211" t="s">
        <v>206</v>
      </c>
      <c r="L211">
        <v>1191</v>
      </c>
      <c r="N211">
        <v>1013</v>
      </c>
      <c r="O211" t="s">
        <v>207</v>
      </c>
      <c r="P211" t="s">
        <v>207</v>
      </c>
      <c r="Q211">
        <v>1</v>
      </c>
      <c r="W211">
        <v>0</v>
      </c>
      <c r="X211">
        <v>476480486</v>
      </c>
      <c r="Y211">
        <v>0.6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0.6</v>
      </c>
      <c r="AU211" t="s">
        <v>3</v>
      </c>
      <c r="AV211">
        <v>1</v>
      </c>
      <c r="AW211">
        <v>2</v>
      </c>
      <c r="AX211">
        <v>55284143</v>
      </c>
      <c r="AY211">
        <v>1</v>
      </c>
      <c r="AZ211">
        <v>0</v>
      </c>
      <c r="BA211">
        <v>225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Y211*Source!I470</f>
        <v>12.45</v>
      </c>
      <c r="CY211">
        <f>AD211</f>
        <v>0</v>
      </c>
      <c r="CZ211">
        <f>AH211</f>
        <v>0</v>
      </c>
      <c r="DA211">
        <f>AL211</f>
        <v>1</v>
      </c>
      <c r="DB211">
        <f t="shared" si="32"/>
        <v>0</v>
      </c>
      <c r="DC211">
        <f t="shared" si="33"/>
        <v>0</v>
      </c>
    </row>
    <row r="212" spans="1:107" x14ac:dyDescent="0.2">
      <c r="A212">
        <f>ROW(Source!A536)</f>
        <v>536</v>
      </c>
      <c r="B212">
        <v>55282325</v>
      </c>
      <c r="C212">
        <v>55284201</v>
      </c>
      <c r="D212">
        <v>31751893</v>
      </c>
      <c r="E212">
        <v>13</v>
      </c>
      <c r="F212">
        <v>1</v>
      </c>
      <c r="G212">
        <v>13</v>
      </c>
      <c r="H212">
        <v>1</v>
      </c>
      <c r="I212" t="s">
        <v>205</v>
      </c>
      <c r="J212" t="s">
        <v>3</v>
      </c>
      <c r="K212" t="s">
        <v>206</v>
      </c>
      <c r="L212">
        <v>1191</v>
      </c>
      <c r="N212">
        <v>1013</v>
      </c>
      <c r="O212" t="s">
        <v>207</v>
      </c>
      <c r="P212" t="s">
        <v>207</v>
      </c>
      <c r="Q212">
        <v>1</v>
      </c>
      <c r="W212">
        <v>0</v>
      </c>
      <c r="X212">
        <v>476480486</v>
      </c>
      <c r="Y212">
        <v>113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113</v>
      </c>
      <c r="AU212" t="s">
        <v>3</v>
      </c>
      <c r="AV212">
        <v>1</v>
      </c>
      <c r="AW212">
        <v>2</v>
      </c>
      <c r="AX212">
        <v>55284210</v>
      </c>
      <c r="AY212">
        <v>1</v>
      </c>
      <c r="AZ212">
        <v>0</v>
      </c>
      <c r="BA212">
        <v>226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Y212*Source!I536</f>
        <v>2.2600000000000002</v>
      </c>
      <c r="CY212">
        <f>AD212</f>
        <v>0</v>
      </c>
      <c r="CZ212">
        <f>AH212</f>
        <v>0</v>
      </c>
      <c r="DA212">
        <f>AL212</f>
        <v>1</v>
      </c>
      <c r="DB212">
        <f t="shared" si="32"/>
        <v>0</v>
      </c>
      <c r="DC212">
        <f t="shared" si="33"/>
        <v>0</v>
      </c>
    </row>
    <row r="213" spans="1:107" x14ac:dyDescent="0.2">
      <c r="A213">
        <f>ROW(Source!A536)</f>
        <v>536</v>
      </c>
      <c r="B213">
        <v>55282325</v>
      </c>
      <c r="C213">
        <v>55284201</v>
      </c>
      <c r="D213">
        <v>31832333</v>
      </c>
      <c r="E213">
        <v>1</v>
      </c>
      <c r="F213">
        <v>1</v>
      </c>
      <c r="G213">
        <v>13</v>
      </c>
      <c r="H213">
        <v>2</v>
      </c>
      <c r="I213" t="s">
        <v>208</v>
      </c>
      <c r="J213" t="s">
        <v>209</v>
      </c>
      <c r="K213" t="s">
        <v>210</v>
      </c>
      <c r="L213">
        <v>1368</v>
      </c>
      <c r="N213">
        <v>1011</v>
      </c>
      <c r="O213" t="s">
        <v>211</v>
      </c>
      <c r="P213" t="s">
        <v>211</v>
      </c>
      <c r="Q213">
        <v>1</v>
      </c>
      <c r="W213">
        <v>0</v>
      </c>
      <c r="X213">
        <v>-1037327012</v>
      </c>
      <c r="Y213">
        <v>1.19</v>
      </c>
      <c r="AA213">
        <v>0</v>
      </c>
      <c r="AB213">
        <v>504.92</v>
      </c>
      <c r="AC213">
        <v>334.36</v>
      </c>
      <c r="AD213">
        <v>0</v>
      </c>
      <c r="AE213">
        <v>0</v>
      </c>
      <c r="AF213">
        <v>33.35</v>
      </c>
      <c r="AG213">
        <v>12.67</v>
      </c>
      <c r="AH213">
        <v>0</v>
      </c>
      <c r="AI213">
        <v>1</v>
      </c>
      <c r="AJ213">
        <v>15.14</v>
      </c>
      <c r="AK213">
        <v>26.39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1.19</v>
      </c>
      <c r="AU213" t="s">
        <v>3</v>
      </c>
      <c r="AV213">
        <v>0</v>
      </c>
      <c r="AW213">
        <v>2</v>
      </c>
      <c r="AX213">
        <v>55284211</v>
      </c>
      <c r="AY213">
        <v>1</v>
      </c>
      <c r="AZ213">
        <v>0</v>
      </c>
      <c r="BA213">
        <v>227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Y213*Source!I536</f>
        <v>2.3799999999999998E-2</v>
      </c>
      <c r="CY213">
        <f>AB213</f>
        <v>504.92</v>
      </c>
      <c r="CZ213">
        <f>AF213</f>
        <v>33.35</v>
      </c>
      <c r="DA213">
        <f>AJ213</f>
        <v>15.14</v>
      </c>
      <c r="DB213">
        <f t="shared" si="32"/>
        <v>39.69</v>
      </c>
      <c r="DC213">
        <f t="shared" si="33"/>
        <v>15.08</v>
      </c>
    </row>
    <row r="214" spans="1:107" x14ac:dyDescent="0.2">
      <c r="A214">
        <f>ROW(Source!A536)</f>
        <v>536</v>
      </c>
      <c r="B214">
        <v>55282325</v>
      </c>
      <c r="C214">
        <v>55284201</v>
      </c>
      <c r="D214">
        <v>31832821</v>
      </c>
      <c r="E214">
        <v>1</v>
      </c>
      <c r="F214">
        <v>1</v>
      </c>
      <c r="G214">
        <v>13</v>
      </c>
      <c r="H214">
        <v>2</v>
      </c>
      <c r="I214" t="s">
        <v>212</v>
      </c>
      <c r="J214" t="s">
        <v>213</v>
      </c>
      <c r="K214" t="s">
        <v>214</v>
      </c>
      <c r="L214">
        <v>1368</v>
      </c>
      <c r="N214">
        <v>1011</v>
      </c>
      <c r="O214" t="s">
        <v>211</v>
      </c>
      <c r="P214" t="s">
        <v>211</v>
      </c>
      <c r="Q214">
        <v>1</v>
      </c>
      <c r="W214">
        <v>0</v>
      </c>
      <c r="X214">
        <v>-239073944</v>
      </c>
      <c r="Y214">
        <v>1.19</v>
      </c>
      <c r="AA214">
        <v>0</v>
      </c>
      <c r="AB214">
        <v>4.5599999999999996</v>
      </c>
      <c r="AC214">
        <v>0</v>
      </c>
      <c r="AD214">
        <v>0</v>
      </c>
      <c r="AE214">
        <v>0</v>
      </c>
      <c r="AF214">
        <v>0.77</v>
      </c>
      <c r="AG214">
        <v>0</v>
      </c>
      <c r="AH214">
        <v>0</v>
      </c>
      <c r="AI214">
        <v>1</v>
      </c>
      <c r="AJ214">
        <v>5.92</v>
      </c>
      <c r="AK214">
        <v>26.39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1.19</v>
      </c>
      <c r="AU214" t="s">
        <v>3</v>
      </c>
      <c r="AV214">
        <v>0</v>
      </c>
      <c r="AW214">
        <v>2</v>
      </c>
      <c r="AX214">
        <v>55284212</v>
      </c>
      <c r="AY214">
        <v>1</v>
      </c>
      <c r="AZ214">
        <v>0</v>
      </c>
      <c r="BA214">
        <v>228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Y214*Source!I536</f>
        <v>2.3799999999999998E-2</v>
      </c>
      <c r="CY214">
        <f>AB214</f>
        <v>4.5599999999999996</v>
      </c>
      <c r="CZ214">
        <f>AF214</f>
        <v>0.77</v>
      </c>
      <c r="DA214">
        <f>AJ214</f>
        <v>5.92</v>
      </c>
      <c r="DB214">
        <f t="shared" si="32"/>
        <v>0.92</v>
      </c>
      <c r="DC214">
        <f t="shared" si="33"/>
        <v>0</v>
      </c>
    </row>
    <row r="215" spans="1:107" x14ac:dyDescent="0.2">
      <c r="A215">
        <f>ROW(Source!A536)</f>
        <v>536</v>
      </c>
      <c r="B215">
        <v>55282325</v>
      </c>
      <c r="C215">
        <v>55284201</v>
      </c>
      <c r="D215">
        <v>31832054</v>
      </c>
      <c r="E215">
        <v>1</v>
      </c>
      <c r="F215">
        <v>1</v>
      </c>
      <c r="G215">
        <v>13</v>
      </c>
      <c r="H215">
        <v>2</v>
      </c>
      <c r="I215" t="s">
        <v>215</v>
      </c>
      <c r="J215" t="s">
        <v>216</v>
      </c>
      <c r="K215" t="s">
        <v>217</v>
      </c>
      <c r="L215">
        <v>1368</v>
      </c>
      <c r="N215">
        <v>1011</v>
      </c>
      <c r="O215" t="s">
        <v>211</v>
      </c>
      <c r="P215" t="s">
        <v>211</v>
      </c>
      <c r="Q215">
        <v>1</v>
      </c>
      <c r="W215">
        <v>0</v>
      </c>
      <c r="X215">
        <v>-2105789691</v>
      </c>
      <c r="Y215">
        <v>1.18</v>
      </c>
      <c r="AA215">
        <v>0</v>
      </c>
      <c r="AB215">
        <v>4.38</v>
      </c>
      <c r="AC215">
        <v>0</v>
      </c>
      <c r="AD215">
        <v>0</v>
      </c>
      <c r="AE215">
        <v>0</v>
      </c>
      <c r="AF215">
        <v>0.71</v>
      </c>
      <c r="AG215">
        <v>0</v>
      </c>
      <c r="AH215">
        <v>0</v>
      </c>
      <c r="AI215">
        <v>1</v>
      </c>
      <c r="AJ215">
        <v>6.17</v>
      </c>
      <c r="AK215">
        <v>26.39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1.18</v>
      </c>
      <c r="AU215" t="s">
        <v>3</v>
      </c>
      <c r="AV215">
        <v>0</v>
      </c>
      <c r="AW215">
        <v>2</v>
      </c>
      <c r="AX215">
        <v>55284213</v>
      </c>
      <c r="AY215">
        <v>1</v>
      </c>
      <c r="AZ215">
        <v>0</v>
      </c>
      <c r="BA215">
        <v>229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Y215*Source!I536</f>
        <v>2.3599999999999999E-2</v>
      </c>
      <c r="CY215">
        <f>AB215</f>
        <v>4.38</v>
      </c>
      <c r="CZ215">
        <f>AF215</f>
        <v>0.71</v>
      </c>
      <c r="DA215">
        <f>AJ215</f>
        <v>6.17</v>
      </c>
      <c r="DB215">
        <f t="shared" si="32"/>
        <v>0.84</v>
      </c>
      <c r="DC215">
        <f t="shared" si="33"/>
        <v>0</v>
      </c>
    </row>
    <row r="216" spans="1:107" x14ac:dyDescent="0.2">
      <c r="A216">
        <f>ROW(Source!A536)</f>
        <v>536</v>
      </c>
      <c r="B216">
        <v>55282325</v>
      </c>
      <c r="C216">
        <v>55284201</v>
      </c>
      <c r="D216">
        <v>31755942</v>
      </c>
      <c r="E216">
        <v>13</v>
      </c>
      <c r="F216">
        <v>1</v>
      </c>
      <c r="G216">
        <v>13</v>
      </c>
      <c r="H216">
        <v>2</v>
      </c>
      <c r="I216" t="s">
        <v>218</v>
      </c>
      <c r="J216" t="s">
        <v>3</v>
      </c>
      <c r="K216" t="s">
        <v>219</v>
      </c>
      <c r="L216">
        <v>1344</v>
      </c>
      <c r="N216">
        <v>1008</v>
      </c>
      <c r="O216" t="s">
        <v>220</v>
      </c>
      <c r="P216" t="s">
        <v>220</v>
      </c>
      <c r="Q216">
        <v>1</v>
      </c>
      <c r="W216">
        <v>0</v>
      </c>
      <c r="X216">
        <v>-1180195794</v>
      </c>
      <c r="Y216">
        <v>0.01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1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0.01</v>
      </c>
      <c r="AU216" t="s">
        <v>3</v>
      </c>
      <c r="AV216">
        <v>0</v>
      </c>
      <c r="AW216">
        <v>2</v>
      </c>
      <c r="AX216">
        <v>55284214</v>
      </c>
      <c r="AY216">
        <v>1</v>
      </c>
      <c r="AZ216">
        <v>0</v>
      </c>
      <c r="BA216">
        <v>230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Y216*Source!I536</f>
        <v>2.0000000000000001E-4</v>
      </c>
      <c r="CY216">
        <f>AB216</f>
        <v>1</v>
      </c>
      <c r="CZ216">
        <f>AF216</f>
        <v>1</v>
      </c>
      <c r="DA216">
        <f>AJ216</f>
        <v>1</v>
      </c>
      <c r="DB216">
        <f t="shared" si="32"/>
        <v>0.01</v>
      </c>
      <c r="DC216">
        <f t="shared" si="33"/>
        <v>0</v>
      </c>
    </row>
    <row r="217" spans="1:107" x14ac:dyDescent="0.2">
      <c r="A217">
        <f>ROW(Source!A536)</f>
        <v>536</v>
      </c>
      <c r="B217">
        <v>55282325</v>
      </c>
      <c r="C217">
        <v>55284201</v>
      </c>
      <c r="D217">
        <v>31808261</v>
      </c>
      <c r="E217">
        <v>1</v>
      </c>
      <c r="F217">
        <v>1</v>
      </c>
      <c r="G217">
        <v>13</v>
      </c>
      <c r="H217">
        <v>3</v>
      </c>
      <c r="I217" t="s">
        <v>221</v>
      </c>
      <c r="J217" t="s">
        <v>222</v>
      </c>
      <c r="K217" t="s">
        <v>223</v>
      </c>
      <c r="L217">
        <v>1348</v>
      </c>
      <c r="N217">
        <v>1009</v>
      </c>
      <c r="O217" t="s">
        <v>30</v>
      </c>
      <c r="P217" t="s">
        <v>30</v>
      </c>
      <c r="Q217">
        <v>1000</v>
      </c>
      <c r="W217">
        <v>0</v>
      </c>
      <c r="X217">
        <v>-1712497029</v>
      </c>
      <c r="Y217">
        <v>2.1000000000000001E-2</v>
      </c>
      <c r="AA217">
        <v>5314.27</v>
      </c>
      <c r="AB217">
        <v>0</v>
      </c>
      <c r="AC217">
        <v>0</v>
      </c>
      <c r="AD217">
        <v>0</v>
      </c>
      <c r="AE217">
        <v>315.2</v>
      </c>
      <c r="AF217">
        <v>0</v>
      </c>
      <c r="AG217">
        <v>0</v>
      </c>
      <c r="AH217">
        <v>0</v>
      </c>
      <c r="AI217">
        <v>16.86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2.1000000000000001E-2</v>
      </c>
      <c r="AU217" t="s">
        <v>3</v>
      </c>
      <c r="AV217">
        <v>0</v>
      </c>
      <c r="AW217">
        <v>2</v>
      </c>
      <c r="AX217">
        <v>55284215</v>
      </c>
      <c r="AY217">
        <v>1</v>
      </c>
      <c r="AZ217">
        <v>0</v>
      </c>
      <c r="BA217">
        <v>231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Y217*Source!I536</f>
        <v>4.2000000000000002E-4</v>
      </c>
      <c r="CY217">
        <f>AA217</f>
        <v>5314.27</v>
      </c>
      <c r="CZ217">
        <f>AE217</f>
        <v>315.2</v>
      </c>
      <c r="DA217">
        <f>AI217</f>
        <v>16.86</v>
      </c>
      <c r="DB217">
        <f t="shared" si="32"/>
        <v>6.62</v>
      </c>
      <c r="DC217">
        <f t="shared" si="33"/>
        <v>0</v>
      </c>
    </row>
    <row r="218" spans="1:107" x14ac:dyDescent="0.2">
      <c r="A218">
        <f>ROW(Source!A536)</f>
        <v>536</v>
      </c>
      <c r="B218">
        <v>55282325</v>
      </c>
      <c r="C218">
        <v>55284201</v>
      </c>
      <c r="D218">
        <v>31826247</v>
      </c>
      <c r="E218">
        <v>1</v>
      </c>
      <c r="F218">
        <v>1</v>
      </c>
      <c r="G218">
        <v>13</v>
      </c>
      <c r="H218">
        <v>3</v>
      </c>
      <c r="I218" t="s">
        <v>224</v>
      </c>
      <c r="J218" t="s">
        <v>225</v>
      </c>
      <c r="K218" t="s">
        <v>226</v>
      </c>
      <c r="L218">
        <v>1339</v>
      </c>
      <c r="N218">
        <v>1007</v>
      </c>
      <c r="O218" t="s">
        <v>128</v>
      </c>
      <c r="P218" t="s">
        <v>128</v>
      </c>
      <c r="Q218">
        <v>1</v>
      </c>
      <c r="W218">
        <v>0</v>
      </c>
      <c r="X218">
        <v>-718781615</v>
      </c>
      <c r="Y218">
        <v>2.14</v>
      </c>
      <c r="AA218">
        <v>3717.39</v>
      </c>
      <c r="AB218">
        <v>0</v>
      </c>
      <c r="AC218">
        <v>0</v>
      </c>
      <c r="AD218">
        <v>0</v>
      </c>
      <c r="AE218">
        <v>451.14</v>
      </c>
      <c r="AF218">
        <v>0</v>
      </c>
      <c r="AG218">
        <v>0</v>
      </c>
      <c r="AH218">
        <v>0</v>
      </c>
      <c r="AI218">
        <v>8.24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2.14</v>
      </c>
      <c r="AU218" t="s">
        <v>3</v>
      </c>
      <c r="AV218">
        <v>0</v>
      </c>
      <c r="AW218">
        <v>2</v>
      </c>
      <c r="AX218">
        <v>55284216</v>
      </c>
      <c r="AY218">
        <v>1</v>
      </c>
      <c r="AZ218">
        <v>0</v>
      </c>
      <c r="BA218">
        <v>232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Y218*Source!I536</f>
        <v>4.2800000000000005E-2</v>
      </c>
      <c r="CY218">
        <f>AA218</f>
        <v>3717.39</v>
      </c>
      <c r="CZ218">
        <f>AE218</f>
        <v>451.14</v>
      </c>
      <c r="DA218">
        <f>AI218</f>
        <v>8.24</v>
      </c>
      <c r="DB218">
        <f t="shared" si="32"/>
        <v>965.44</v>
      </c>
      <c r="DC218">
        <f t="shared" si="33"/>
        <v>0</v>
      </c>
    </row>
    <row r="219" spans="1:107" x14ac:dyDescent="0.2">
      <c r="A219">
        <f>ROW(Source!A536)</f>
        <v>536</v>
      </c>
      <c r="B219">
        <v>55282325</v>
      </c>
      <c r="C219">
        <v>55284201</v>
      </c>
      <c r="D219">
        <v>31806986</v>
      </c>
      <c r="E219">
        <v>13</v>
      </c>
      <c r="F219">
        <v>1</v>
      </c>
      <c r="G219">
        <v>13</v>
      </c>
      <c r="H219">
        <v>3</v>
      </c>
      <c r="I219" t="s">
        <v>28</v>
      </c>
      <c r="J219" t="s">
        <v>3</v>
      </c>
      <c r="K219" t="s">
        <v>29</v>
      </c>
      <c r="L219">
        <v>1348</v>
      </c>
      <c r="N219">
        <v>1009</v>
      </c>
      <c r="O219" t="s">
        <v>30</v>
      </c>
      <c r="P219" t="s">
        <v>30</v>
      </c>
      <c r="Q219">
        <v>1000</v>
      </c>
      <c r="W219">
        <v>1</v>
      </c>
      <c r="X219">
        <v>1489638031</v>
      </c>
      <c r="Y219">
        <v>-1.28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-1.28</v>
      </c>
      <c r="AU219" t="s">
        <v>3</v>
      </c>
      <c r="AV219">
        <v>0</v>
      </c>
      <c r="AW219">
        <v>2</v>
      </c>
      <c r="AX219">
        <v>55284217</v>
      </c>
      <c r="AY219">
        <v>1</v>
      </c>
      <c r="AZ219">
        <v>6144</v>
      </c>
      <c r="BA219">
        <v>233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Y219*Source!I536</f>
        <v>-2.5600000000000001E-2</v>
      </c>
      <c r="CY219">
        <f>AA219</f>
        <v>0</v>
      </c>
      <c r="CZ219">
        <f>AE219</f>
        <v>0</v>
      </c>
      <c r="DA219">
        <f>AI219</f>
        <v>1</v>
      </c>
      <c r="DB219">
        <f t="shared" si="32"/>
        <v>0</v>
      </c>
      <c r="DC219">
        <f t="shared" si="33"/>
        <v>0</v>
      </c>
    </row>
    <row r="220" spans="1:107" x14ac:dyDescent="0.2">
      <c r="A220">
        <f>ROW(Source!A538)</f>
        <v>538</v>
      </c>
      <c r="B220">
        <v>55282325</v>
      </c>
      <c r="C220">
        <v>55284219</v>
      </c>
      <c r="D220">
        <v>31751893</v>
      </c>
      <c r="E220">
        <v>13</v>
      </c>
      <c r="F220">
        <v>1</v>
      </c>
      <c r="G220">
        <v>13</v>
      </c>
      <c r="H220">
        <v>1</v>
      </c>
      <c r="I220" t="s">
        <v>205</v>
      </c>
      <c r="J220" t="s">
        <v>3</v>
      </c>
      <c r="K220" t="s">
        <v>206</v>
      </c>
      <c r="L220">
        <v>1191</v>
      </c>
      <c r="N220">
        <v>1013</v>
      </c>
      <c r="O220" t="s">
        <v>207</v>
      </c>
      <c r="P220" t="s">
        <v>207</v>
      </c>
      <c r="Q220">
        <v>1</v>
      </c>
      <c r="W220">
        <v>0</v>
      </c>
      <c r="X220">
        <v>476480486</v>
      </c>
      <c r="Y220">
        <v>39.5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39.5</v>
      </c>
      <c r="AU220" t="s">
        <v>3</v>
      </c>
      <c r="AV220">
        <v>1</v>
      </c>
      <c r="AW220">
        <v>2</v>
      </c>
      <c r="AX220">
        <v>55284227</v>
      </c>
      <c r="AY220">
        <v>1</v>
      </c>
      <c r="AZ220">
        <v>0</v>
      </c>
      <c r="BA220">
        <v>234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Y220*Source!I538</f>
        <v>0.79</v>
      </c>
      <c r="CY220">
        <f>AD220</f>
        <v>0</v>
      </c>
      <c r="CZ220">
        <f>AH220</f>
        <v>0</v>
      </c>
      <c r="DA220">
        <f>AL220</f>
        <v>1</v>
      </c>
      <c r="DB220">
        <f t="shared" si="32"/>
        <v>0</v>
      </c>
      <c r="DC220">
        <f t="shared" si="33"/>
        <v>0</v>
      </c>
    </row>
    <row r="221" spans="1:107" x14ac:dyDescent="0.2">
      <c r="A221">
        <f>ROW(Source!A538)</f>
        <v>538</v>
      </c>
      <c r="B221">
        <v>55282325</v>
      </c>
      <c r="C221">
        <v>55284219</v>
      </c>
      <c r="D221">
        <v>31832333</v>
      </c>
      <c r="E221">
        <v>1</v>
      </c>
      <c r="F221">
        <v>1</v>
      </c>
      <c r="G221">
        <v>13</v>
      </c>
      <c r="H221">
        <v>2</v>
      </c>
      <c r="I221" t="s">
        <v>208</v>
      </c>
      <c r="J221" t="s">
        <v>209</v>
      </c>
      <c r="K221" t="s">
        <v>210</v>
      </c>
      <c r="L221">
        <v>1368</v>
      </c>
      <c r="N221">
        <v>1011</v>
      </c>
      <c r="O221" t="s">
        <v>211</v>
      </c>
      <c r="P221" t="s">
        <v>211</v>
      </c>
      <c r="Q221">
        <v>1</v>
      </c>
      <c r="W221">
        <v>0</v>
      </c>
      <c r="X221">
        <v>-1037327012</v>
      </c>
      <c r="Y221">
        <v>0.28000000000000003</v>
      </c>
      <c r="AA221">
        <v>0</v>
      </c>
      <c r="AB221">
        <v>504.92</v>
      </c>
      <c r="AC221">
        <v>334.36</v>
      </c>
      <c r="AD221">
        <v>0</v>
      </c>
      <c r="AE221">
        <v>0</v>
      </c>
      <c r="AF221">
        <v>33.35</v>
      </c>
      <c r="AG221">
        <v>12.67</v>
      </c>
      <c r="AH221">
        <v>0</v>
      </c>
      <c r="AI221">
        <v>1</v>
      </c>
      <c r="AJ221">
        <v>15.14</v>
      </c>
      <c r="AK221">
        <v>26.39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0.28000000000000003</v>
      </c>
      <c r="AU221" t="s">
        <v>3</v>
      </c>
      <c r="AV221">
        <v>0</v>
      </c>
      <c r="AW221">
        <v>2</v>
      </c>
      <c r="AX221">
        <v>55284228</v>
      </c>
      <c r="AY221">
        <v>1</v>
      </c>
      <c r="AZ221">
        <v>0</v>
      </c>
      <c r="BA221">
        <v>235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Y221*Source!I538</f>
        <v>5.6000000000000008E-3</v>
      </c>
      <c r="CY221">
        <f>AB221</f>
        <v>504.92</v>
      </c>
      <c r="CZ221">
        <f>AF221</f>
        <v>33.35</v>
      </c>
      <c r="DA221">
        <f>AJ221</f>
        <v>15.14</v>
      </c>
      <c r="DB221">
        <f t="shared" si="32"/>
        <v>9.34</v>
      </c>
      <c r="DC221">
        <f t="shared" si="33"/>
        <v>3.55</v>
      </c>
    </row>
    <row r="222" spans="1:107" x14ac:dyDescent="0.2">
      <c r="A222">
        <f>ROW(Source!A538)</f>
        <v>538</v>
      </c>
      <c r="B222">
        <v>55282325</v>
      </c>
      <c r="C222">
        <v>55284219</v>
      </c>
      <c r="D222">
        <v>31832821</v>
      </c>
      <c r="E222">
        <v>1</v>
      </c>
      <c r="F222">
        <v>1</v>
      </c>
      <c r="G222">
        <v>13</v>
      </c>
      <c r="H222">
        <v>2</v>
      </c>
      <c r="I222" t="s">
        <v>212</v>
      </c>
      <c r="J222" t="s">
        <v>213</v>
      </c>
      <c r="K222" t="s">
        <v>214</v>
      </c>
      <c r="L222">
        <v>1368</v>
      </c>
      <c r="N222">
        <v>1011</v>
      </c>
      <c r="O222" t="s">
        <v>211</v>
      </c>
      <c r="P222" t="s">
        <v>211</v>
      </c>
      <c r="Q222">
        <v>1</v>
      </c>
      <c r="W222">
        <v>0</v>
      </c>
      <c r="X222">
        <v>-239073944</v>
      </c>
      <c r="Y222">
        <v>0.28000000000000003</v>
      </c>
      <c r="AA222">
        <v>0</v>
      </c>
      <c r="AB222">
        <v>4.5599999999999996</v>
      </c>
      <c r="AC222">
        <v>0</v>
      </c>
      <c r="AD222">
        <v>0</v>
      </c>
      <c r="AE222">
        <v>0</v>
      </c>
      <c r="AF222">
        <v>0.77</v>
      </c>
      <c r="AG222">
        <v>0</v>
      </c>
      <c r="AH222">
        <v>0</v>
      </c>
      <c r="AI222">
        <v>1</v>
      </c>
      <c r="AJ222">
        <v>5.92</v>
      </c>
      <c r="AK222">
        <v>26.39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0.28000000000000003</v>
      </c>
      <c r="AU222" t="s">
        <v>3</v>
      </c>
      <c r="AV222">
        <v>0</v>
      </c>
      <c r="AW222">
        <v>2</v>
      </c>
      <c r="AX222">
        <v>55284229</v>
      </c>
      <c r="AY222">
        <v>1</v>
      </c>
      <c r="AZ222">
        <v>0</v>
      </c>
      <c r="BA222">
        <v>236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Y222*Source!I538</f>
        <v>5.6000000000000008E-3</v>
      </c>
      <c r="CY222">
        <f>AB222</f>
        <v>4.5599999999999996</v>
      </c>
      <c r="CZ222">
        <f>AF222</f>
        <v>0.77</v>
      </c>
      <c r="DA222">
        <f>AJ222</f>
        <v>5.92</v>
      </c>
      <c r="DB222">
        <f t="shared" si="32"/>
        <v>0.22</v>
      </c>
      <c r="DC222">
        <f t="shared" si="33"/>
        <v>0</v>
      </c>
    </row>
    <row r="223" spans="1:107" x14ac:dyDescent="0.2">
      <c r="A223">
        <f>ROW(Source!A538)</f>
        <v>538</v>
      </c>
      <c r="B223">
        <v>55282325</v>
      </c>
      <c r="C223">
        <v>55284219</v>
      </c>
      <c r="D223">
        <v>31832054</v>
      </c>
      <c r="E223">
        <v>1</v>
      </c>
      <c r="F223">
        <v>1</v>
      </c>
      <c r="G223">
        <v>13</v>
      </c>
      <c r="H223">
        <v>2</v>
      </c>
      <c r="I223" t="s">
        <v>215</v>
      </c>
      <c r="J223" t="s">
        <v>216</v>
      </c>
      <c r="K223" t="s">
        <v>217</v>
      </c>
      <c r="L223">
        <v>1368</v>
      </c>
      <c r="N223">
        <v>1011</v>
      </c>
      <c r="O223" t="s">
        <v>211</v>
      </c>
      <c r="P223" t="s">
        <v>211</v>
      </c>
      <c r="Q223">
        <v>1</v>
      </c>
      <c r="W223">
        <v>0</v>
      </c>
      <c r="X223">
        <v>-2105789691</v>
      </c>
      <c r="Y223">
        <v>0.44</v>
      </c>
      <c r="AA223">
        <v>0</v>
      </c>
      <c r="AB223">
        <v>4.38</v>
      </c>
      <c r="AC223">
        <v>0</v>
      </c>
      <c r="AD223">
        <v>0</v>
      </c>
      <c r="AE223">
        <v>0</v>
      </c>
      <c r="AF223">
        <v>0.71</v>
      </c>
      <c r="AG223">
        <v>0</v>
      </c>
      <c r="AH223">
        <v>0</v>
      </c>
      <c r="AI223">
        <v>1</v>
      </c>
      <c r="AJ223">
        <v>6.17</v>
      </c>
      <c r="AK223">
        <v>26.39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0.44</v>
      </c>
      <c r="AU223" t="s">
        <v>3</v>
      </c>
      <c r="AV223">
        <v>0</v>
      </c>
      <c r="AW223">
        <v>2</v>
      </c>
      <c r="AX223">
        <v>55284230</v>
      </c>
      <c r="AY223">
        <v>1</v>
      </c>
      <c r="AZ223">
        <v>0</v>
      </c>
      <c r="BA223">
        <v>237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Y223*Source!I538</f>
        <v>8.8000000000000005E-3</v>
      </c>
      <c r="CY223">
        <f>AB223</f>
        <v>4.38</v>
      </c>
      <c r="CZ223">
        <f>AF223</f>
        <v>0.71</v>
      </c>
      <c r="DA223">
        <f>AJ223</f>
        <v>6.17</v>
      </c>
      <c r="DB223">
        <f t="shared" si="32"/>
        <v>0.31</v>
      </c>
      <c r="DC223">
        <f t="shared" si="33"/>
        <v>0</v>
      </c>
    </row>
    <row r="224" spans="1:107" x14ac:dyDescent="0.2">
      <c r="A224">
        <f>ROW(Source!A538)</f>
        <v>538</v>
      </c>
      <c r="B224">
        <v>55282325</v>
      </c>
      <c r="C224">
        <v>55284219</v>
      </c>
      <c r="D224">
        <v>31808261</v>
      </c>
      <c r="E224">
        <v>1</v>
      </c>
      <c r="F224">
        <v>1</v>
      </c>
      <c r="G224">
        <v>13</v>
      </c>
      <c r="H224">
        <v>3</v>
      </c>
      <c r="I224" t="s">
        <v>221</v>
      </c>
      <c r="J224" t="s">
        <v>222</v>
      </c>
      <c r="K224" t="s">
        <v>223</v>
      </c>
      <c r="L224">
        <v>1348</v>
      </c>
      <c r="N224">
        <v>1009</v>
      </c>
      <c r="O224" t="s">
        <v>30</v>
      </c>
      <c r="P224" t="s">
        <v>30</v>
      </c>
      <c r="Q224">
        <v>1000</v>
      </c>
      <c r="W224">
        <v>0</v>
      </c>
      <c r="X224">
        <v>-1712497029</v>
      </c>
      <c r="Y224">
        <v>4.0000000000000001E-3</v>
      </c>
      <c r="AA224">
        <v>5314.27</v>
      </c>
      <c r="AB224">
        <v>0</v>
      </c>
      <c r="AC224">
        <v>0</v>
      </c>
      <c r="AD224">
        <v>0</v>
      </c>
      <c r="AE224">
        <v>315.2</v>
      </c>
      <c r="AF224">
        <v>0</v>
      </c>
      <c r="AG224">
        <v>0</v>
      </c>
      <c r="AH224">
        <v>0</v>
      </c>
      <c r="AI224">
        <v>16.86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4.0000000000000001E-3</v>
      </c>
      <c r="AU224" t="s">
        <v>3</v>
      </c>
      <c r="AV224">
        <v>0</v>
      </c>
      <c r="AW224">
        <v>2</v>
      </c>
      <c r="AX224">
        <v>55284231</v>
      </c>
      <c r="AY224">
        <v>1</v>
      </c>
      <c r="AZ224">
        <v>0</v>
      </c>
      <c r="BA224">
        <v>238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Y224*Source!I538</f>
        <v>8.0000000000000007E-5</v>
      </c>
      <c r="CY224">
        <f>AA224</f>
        <v>5314.27</v>
      </c>
      <c r="CZ224">
        <f>AE224</f>
        <v>315.2</v>
      </c>
      <c r="DA224">
        <f>AI224</f>
        <v>16.86</v>
      </c>
      <c r="DB224">
        <f t="shared" si="32"/>
        <v>1.26</v>
      </c>
      <c r="DC224">
        <f t="shared" si="33"/>
        <v>0</v>
      </c>
    </row>
    <row r="225" spans="1:107" x14ac:dyDescent="0.2">
      <c r="A225">
        <f>ROW(Source!A538)</f>
        <v>538</v>
      </c>
      <c r="B225">
        <v>55282325</v>
      </c>
      <c r="C225">
        <v>55284219</v>
      </c>
      <c r="D225">
        <v>31826247</v>
      </c>
      <c r="E225">
        <v>1</v>
      </c>
      <c r="F225">
        <v>1</v>
      </c>
      <c r="G225">
        <v>13</v>
      </c>
      <c r="H225">
        <v>3</v>
      </c>
      <c r="I225" t="s">
        <v>224</v>
      </c>
      <c r="J225" t="s">
        <v>225</v>
      </c>
      <c r="K225" t="s">
        <v>226</v>
      </c>
      <c r="L225">
        <v>1339</v>
      </c>
      <c r="N225">
        <v>1007</v>
      </c>
      <c r="O225" t="s">
        <v>128</v>
      </c>
      <c r="P225" t="s">
        <v>128</v>
      </c>
      <c r="Q225">
        <v>1</v>
      </c>
      <c r="W225">
        <v>0</v>
      </c>
      <c r="X225">
        <v>-718781615</v>
      </c>
      <c r="Y225">
        <v>0.43</v>
      </c>
      <c r="AA225">
        <v>3717.39</v>
      </c>
      <c r="AB225">
        <v>0</v>
      </c>
      <c r="AC225">
        <v>0</v>
      </c>
      <c r="AD225">
        <v>0</v>
      </c>
      <c r="AE225">
        <v>451.14</v>
      </c>
      <c r="AF225">
        <v>0</v>
      </c>
      <c r="AG225">
        <v>0</v>
      </c>
      <c r="AH225">
        <v>0</v>
      </c>
      <c r="AI225">
        <v>8.24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0.43</v>
      </c>
      <c r="AU225" t="s">
        <v>3</v>
      </c>
      <c r="AV225">
        <v>0</v>
      </c>
      <c r="AW225">
        <v>2</v>
      </c>
      <c r="AX225">
        <v>55284232</v>
      </c>
      <c r="AY225">
        <v>1</v>
      </c>
      <c r="AZ225">
        <v>0</v>
      </c>
      <c r="BA225">
        <v>239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Y225*Source!I538</f>
        <v>8.6E-3</v>
      </c>
      <c r="CY225">
        <f>AA225</f>
        <v>3717.39</v>
      </c>
      <c r="CZ225">
        <f>AE225</f>
        <v>451.14</v>
      </c>
      <c r="DA225">
        <f>AI225</f>
        <v>8.24</v>
      </c>
      <c r="DB225">
        <f t="shared" si="32"/>
        <v>193.99</v>
      </c>
      <c r="DC225">
        <f t="shared" si="33"/>
        <v>0</v>
      </c>
    </row>
    <row r="226" spans="1:107" x14ac:dyDescent="0.2">
      <c r="A226">
        <f>ROW(Source!A538)</f>
        <v>538</v>
      </c>
      <c r="B226">
        <v>55282325</v>
      </c>
      <c r="C226">
        <v>55284219</v>
      </c>
      <c r="D226">
        <v>31806986</v>
      </c>
      <c r="E226">
        <v>13</v>
      </c>
      <c r="F226">
        <v>1</v>
      </c>
      <c r="G226">
        <v>13</v>
      </c>
      <c r="H226">
        <v>3</v>
      </c>
      <c r="I226" t="s">
        <v>28</v>
      </c>
      <c r="J226" t="s">
        <v>3</v>
      </c>
      <c r="K226" t="s">
        <v>29</v>
      </c>
      <c r="L226">
        <v>1348</v>
      </c>
      <c r="N226">
        <v>1009</v>
      </c>
      <c r="O226" t="s">
        <v>30</v>
      </c>
      <c r="P226" t="s">
        <v>30</v>
      </c>
      <c r="Q226">
        <v>1000</v>
      </c>
      <c r="W226">
        <v>1</v>
      </c>
      <c r="X226">
        <v>1489638031</v>
      </c>
      <c r="Y226">
        <v>-0.3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-0.3</v>
      </c>
      <c r="AU226" t="s">
        <v>3</v>
      </c>
      <c r="AV226">
        <v>0</v>
      </c>
      <c r="AW226">
        <v>2</v>
      </c>
      <c r="AX226">
        <v>55284233</v>
      </c>
      <c r="AY226">
        <v>1</v>
      </c>
      <c r="AZ226">
        <v>6144</v>
      </c>
      <c r="BA226">
        <v>240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Y226*Source!I538</f>
        <v>-6.0000000000000001E-3</v>
      </c>
      <c r="CY226">
        <f>AA226</f>
        <v>0</v>
      </c>
      <c r="CZ226">
        <f>AE226</f>
        <v>0</v>
      </c>
      <c r="DA226">
        <f>AI226</f>
        <v>1</v>
      </c>
      <c r="DB226">
        <f t="shared" si="32"/>
        <v>0</v>
      </c>
      <c r="DC226">
        <f t="shared" si="33"/>
        <v>0</v>
      </c>
    </row>
    <row r="227" spans="1:107" x14ac:dyDescent="0.2">
      <c r="A227">
        <f>ROW(Source!A540)</f>
        <v>540</v>
      </c>
      <c r="B227">
        <v>55282325</v>
      </c>
      <c r="C227">
        <v>55284235</v>
      </c>
      <c r="D227">
        <v>31751893</v>
      </c>
      <c r="E227">
        <v>13</v>
      </c>
      <c r="F227">
        <v>1</v>
      </c>
      <c r="G227">
        <v>13</v>
      </c>
      <c r="H227">
        <v>1</v>
      </c>
      <c r="I227" t="s">
        <v>205</v>
      </c>
      <c r="J227" t="s">
        <v>3</v>
      </c>
      <c r="K227" t="s">
        <v>206</v>
      </c>
      <c r="L227">
        <v>1191</v>
      </c>
      <c r="N227">
        <v>1013</v>
      </c>
      <c r="O227" t="s">
        <v>207</v>
      </c>
      <c r="P227" t="s">
        <v>207</v>
      </c>
      <c r="Q227">
        <v>1</v>
      </c>
      <c r="W227">
        <v>0</v>
      </c>
      <c r="X227">
        <v>476480486</v>
      </c>
      <c r="Y227">
        <v>24.61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24.61</v>
      </c>
      <c r="AU227" t="s">
        <v>3</v>
      </c>
      <c r="AV227">
        <v>1</v>
      </c>
      <c r="AW227">
        <v>2</v>
      </c>
      <c r="AX227">
        <v>55284245</v>
      </c>
      <c r="AY227">
        <v>1</v>
      </c>
      <c r="AZ227">
        <v>0</v>
      </c>
      <c r="BA227">
        <v>241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Y227*Source!I540</f>
        <v>29.531999999999996</v>
      </c>
      <c r="CY227">
        <f>AD227</f>
        <v>0</v>
      </c>
      <c r="CZ227">
        <f>AH227</f>
        <v>0</v>
      </c>
      <c r="DA227">
        <f>AL227</f>
        <v>1</v>
      </c>
      <c r="DB227">
        <f t="shared" si="32"/>
        <v>0</v>
      </c>
      <c r="DC227">
        <f t="shared" si="33"/>
        <v>0</v>
      </c>
    </row>
    <row r="228" spans="1:107" x14ac:dyDescent="0.2">
      <c r="A228">
        <f>ROW(Source!A540)</f>
        <v>540</v>
      </c>
      <c r="B228">
        <v>55282325</v>
      </c>
      <c r="C228">
        <v>55284235</v>
      </c>
      <c r="D228">
        <v>31755942</v>
      </c>
      <c r="E228">
        <v>13</v>
      </c>
      <c r="F228">
        <v>1</v>
      </c>
      <c r="G228">
        <v>13</v>
      </c>
      <c r="H228">
        <v>2</v>
      </c>
      <c r="I228" t="s">
        <v>218</v>
      </c>
      <c r="J228" t="s">
        <v>3</v>
      </c>
      <c r="K228" t="s">
        <v>219</v>
      </c>
      <c r="L228">
        <v>1344</v>
      </c>
      <c r="N228">
        <v>1008</v>
      </c>
      <c r="O228" t="s">
        <v>220</v>
      </c>
      <c r="P228" t="s">
        <v>220</v>
      </c>
      <c r="Q228">
        <v>1</v>
      </c>
      <c r="W228">
        <v>0</v>
      </c>
      <c r="X228">
        <v>-1180195794</v>
      </c>
      <c r="Y228">
        <v>18.57</v>
      </c>
      <c r="AA228">
        <v>0</v>
      </c>
      <c r="AB228">
        <v>1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18.57</v>
      </c>
      <c r="AU228" t="s">
        <v>3</v>
      </c>
      <c r="AV228">
        <v>0</v>
      </c>
      <c r="AW228">
        <v>2</v>
      </c>
      <c r="AX228">
        <v>55284246</v>
      </c>
      <c r="AY228">
        <v>1</v>
      </c>
      <c r="AZ228">
        <v>0</v>
      </c>
      <c r="BA228">
        <v>242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Y228*Source!I540</f>
        <v>22.283999999999999</v>
      </c>
      <c r="CY228">
        <f>AB228</f>
        <v>1</v>
      </c>
      <c r="CZ228">
        <f>AF228</f>
        <v>1</v>
      </c>
      <c r="DA228">
        <f>AJ228</f>
        <v>1</v>
      </c>
      <c r="DB228">
        <f t="shared" si="32"/>
        <v>18.57</v>
      </c>
      <c r="DC228">
        <f t="shared" si="33"/>
        <v>0</v>
      </c>
    </row>
    <row r="229" spans="1:107" x14ac:dyDescent="0.2">
      <c r="A229">
        <f>ROW(Source!A540)</f>
        <v>540</v>
      </c>
      <c r="B229">
        <v>55282325</v>
      </c>
      <c r="C229">
        <v>55284235</v>
      </c>
      <c r="D229">
        <v>31807208</v>
      </c>
      <c r="E229">
        <v>1</v>
      </c>
      <c r="F229">
        <v>1</v>
      </c>
      <c r="G229">
        <v>13</v>
      </c>
      <c r="H229">
        <v>3</v>
      </c>
      <c r="I229" t="s">
        <v>227</v>
      </c>
      <c r="J229" t="s">
        <v>228</v>
      </c>
      <c r="K229" t="s">
        <v>229</v>
      </c>
      <c r="L229">
        <v>1348</v>
      </c>
      <c r="N229">
        <v>1009</v>
      </c>
      <c r="O229" t="s">
        <v>30</v>
      </c>
      <c r="P229" t="s">
        <v>30</v>
      </c>
      <c r="Q229">
        <v>1000</v>
      </c>
      <c r="W229">
        <v>0</v>
      </c>
      <c r="X229">
        <v>1514787713</v>
      </c>
      <c r="Y229">
        <v>1.9E-3</v>
      </c>
      <c r="AA229">
        <v>78121.59</v>
      </c>
      <c r="AB229">
        <v>0</v>
      </c>
      <c r="AC229">
        <v>0</v>
      </c>
      <c r="AD229">
        <v>0</v>
      </c>
      <c r="AE229">
        <v>15169.24</v>
      </c>
      <c r="AF229">
        <v>0</v>
      </c>
      <c r="AG229">
        <v>0</v>
      </c>
      <c r="AH229">
        <v>0</v>
      </c>
      <c r="AI229">
        <v>5.15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1.9E-3</v>
      </c>
      <c r="AU229" t="s">
        <v>3</v>
      </c>
      <c r="AV229">
        <v>0</v>
      </c>
      <c r="AW229">
        <v>2</v>
      </c>
      <c r="AX229">
        <v>55284248</v>
      </c>
      <c r="AY229">
        <v>1</v>
      </c>
      <c r="AZ229">
        <v>0</v>
      </c>
      <c r="BA229">
        <v>244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Y229*Source!I540</f>
        <v>2.2799999999999999E-3</v>
      </c>
      <c r="CY229">
        <f t="shared" ref="CY229:CY235" si="34">AA229</f>
        <v>78121.59</v>
      </c>
      <c r="CZ229">
        <f t="shared" ref="CZ229:CZ235" si="35">AE229</f>
        <v>15169.24</v>
      </c>
      <c r="DA229">
        <f t="shared" ref="DA229:DA235" si="36">AI229</f>
        <v>5.15</v>
      </c>
      <c r="DB229">
        <f t="shared" si="32"/>
        <v>28.82</v>
      </c>
      <c r="DC229">
        <f t="shared" si="33"/>
        <v>0</v>
      </c>
    </row>
    <row r="230" spans="1:107" x14ac:dyDescent="0.2">
      <c r="A230">
        <f>ROW(Source!A540)</f>
        <v>540</v>
      </c>
      <c r="B230">
        <v>55282325</v>
      </c>
      <c r="C230">
        <v>55284235</v>
      </c>
      <c r="D230">
        <v>31807298</v>
      </c>
      <c r="E230">
        <v>1</v>
      </c>
      <c r="F230">
        <v>1</v>
      </c>
      <c r="G230">
        <v>13</v>
      </c>
      <c r="H230">
        <v>3</v>
      </c>
      <c r="I230" t="s">
        <v>230</v>
      </c>
      <c r="J230" t="s">
        <v>231</v>
      </c>
      <c r="K230" t="s">
        <v>232</v>
      </c>
      <c r="L230">
        <v>1339</v>
      </c>
      <c r="N230">
        <v>1007</v>
      </c>
      <c r="O230" t="s">
        <v>128</v>
      </c>
      <c r="P230" t="s">
        <v>128</v>
      </c>
      <c r="Q230">
        <v>1</v>
      </c>
      <c r="W230">
        <v>0</v>
      </c>
      <c r="X230">
        <v>-1377832446</v>
      </c>
      <c r="Y230">
        <v>0.14000000000000001</v>
      </c>
      <c r="AA230">
        <v>15177.05</v>
      </c>
      <c r="AB230">
        <v>0</v>
      </c>
      <c r="AC230">
        <v>0</v>
      </c>
      <c r="AD230">
        <v>0</v>
      </c>
      <c r="AE230">
        <v>1828.56</v>
      </c>
      <c r="AF230">
        <v>0</v>
      </c>
      <c r="AG230">
        <v>0</v>
      </c>
      <c r="AH230">
        <v>0</v>
      </c>
      <c r="AI230">
        <v>8.3000000000000007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0.14000000000000001</v>
      </c>
      <c r="AU230" t="s">
        <v>3</v>
      </c>
      <c r="AV230">
        <v>0</v>
      </c>
      <c r="AW230">
        <v>2</v>
      </c>
      <c r="AX230">
        <v>55284249</v>
      </c>
      <c r="AY230">
        <v>1</v>
      </c>
      <c r="AZ230">
        <v>0</v>
      </c>
      <c r="BA230">
        <v>245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Y230*Source!I540</f>
        <v>0.16800000000000001</v>
      </c>
      <c r="CY230">
        <f t="shared" si="34"/>
        <v>15177.05</v>
      </c>
      <c r="CZ230">
        <f t="shared" si="35"/>
        <v>1828.56</v>
      </c>
      <c r="DA230">
        <f t="shared" si="36"/>
        <v>8.3000000000000007</v>
      </c>
      <c r="DB230">
        <f t="shared" si="32"/>
        <v>256</v>
      </c>
      <c r="DC230">
        <f t="shared" si="33"/>
        <v>0</v>
      </c>
    </row>
    <row r="231" spans="1:107" x14ac:dyDescent="0.2">
      <c r="A231">
        <f>ROW(Source!A540)</f>
        <v>540</v>
      </c>
      <c r="B231">
        <v>55282325</v>
      </c>
      <c r="C231">
        <v>55284235</v>
      </c>
      <c r="D231">
        <v>31807154</v>
      </c>
      <c r="E231">
        <v>1</v>
      </c>
      <c r="F231">
        <v>1</v>
      </c>
      <c r="G231">
        <v>13</v>
      </c>
      <c r="H231">
        <v>3</v>
      </c>
      <c r="I231" t="s">
        <v>233</v>
      </c>
      <c r="J231" t="s">
        <v>234</v>
      </c>
      <c r="K231" t="s">
        <v>235</v>
      </c>
      <c r="L231">
        <v>1339</v>
      </c>
      <c r="N231">
        <v>1007</v>
      </c>
      <c r="O231" t="s">
        <v>128</v>
      </c>
      <c r="P231" t="s">
        <v>128</v>
      </c>
      <c r="Q231">
        <v>1</v>
      </c>
      <c r="W231">
        <v>0</v>
      </c>
      <c r="X231">
        <v>-913182240</v>
      </c>
      <c r="Y231">
        <v>0.12</v>
      </c>
      <c r="AA231">
        <v>16715.57</v>
      </c>
      <c r="AB231">
        <v>0</v>
      </c>
      <c r="AC231">
        <v>0</v>
      </c>
      <c r="AD231">
        <v>0</v>
      </c>
      <c r="AE231">
        <v>670.5</v>
      </c>
      <c r="AF231">
        <v>0</v>
      </c>
      <c r="AG231">
        <v>0</v>
      </c>
      <c r="AH231">
        <v>0</v>
      </c>
      <c r="AI231">
        <v>24.93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0.12</v>
      </c>
      <c r="AU231" t="s">
        <v>3</v>
      </c>
      <c r="AV231">
        <v>0</v>
      </c>
      <c r="AW231">
        <v>2</v>
      </c>
      <c r="AX231">
        <v>55284250</v>
      </c>
      <c r="AY231">
        <v>1</v>
      </c>
      <c r="AZ231">
        <v>0</v>
      </c>
      <c r="BA231">
        <v>246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Y231*Source!I540</f>
        <v>0.14399999999999999</v>
      </c>
      <c r="CY231">
        <f t="shared" si="34"/>
        <v>16715.57</v>
      </c>
      <c r="CZ231">
        <f t="shared" si="35"/>
        <v>670.5</v>
      </c>
      <c r="DA231">
        <f t="shared" si="36"/>
        <v>24.93</v>
      </c>
      <c r="DB231">
        <f t="shared" si="32"/>
        <v>80.459999999999994</v>
      </c>
      <c r="DC231">
        <f t="shared" si="33"/>
        <v>0</v>
      </c>
    </row>
    <row r="232" spans="1:107" x14ac:dyDescent="0.2">
      <c r="A232">
        <f>ROW(Source!A540)</f>
        <v>540</v>
      </c>
      <c r="B232">
        <v>55282325</v>
      </c>
      <c r="C232">
        <v>55284235</v>
      </c>
      <c r="D232">
        <v>31826253</v>
      </c>
      <c r="E232">
        <v>1</v>
      </c>
      <c r="F232">
        <v>1</v>
      </c>
      <c r="G232">
        <v>13</v>
      </c>
      <c r="H232">
        <v>3</v>
      </c>
      <c r="I232" t="s">
        <v>236</v>
      </c>
      <c r="J232" t="s">
        <v>237</v>
      </c>
      <c r="K232" t="s">
        <v>238</v>
      </c>
      <c r="L232">
        <v>1339</v>
      </c>
      <c r="N232">
        <v>1007</v>
      </c>
      <c r="O232" t="s">
        <v>128</v>
      </c>
      <c r="P232" t="s">
        <v>128</v>
      </c>
      <c r="Q232">
        <v>1</v>
      </c>
      <c r="W232">
        <v>0</v>
      </c>
      <c r="X232">
        <v>-2018362707</v>
      </c>
      <c r="Y232">
        <v>0.09</v>
      </c>
      <c r="AA232">
        <v>4018.42</v>
      </c>
      <c r="AB232">
        <v>0</v>
      </c>
      <c r="AC232">
        <v>0</v>
      </c>
      <c r="AD232">
        <v>0</v>
      </c>
      <c r="AE232">
        <v>441.1</v>
      </c>
      <c r="AF232">
        <v>0</v>
      </c>
      <c r="AG232">
        <v>0</v>
      </c>
      <c r="AH232">
        <v>0</v>
      </c>
      <c r="AI232">
        <v>9.11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0.09</v>
      </c>
      <c r="AU232" t="s">
        <v>3</v>
      </c>
      <c r="AV232">
        <v>0</v>
      </c>
      <c r="AW232">
        <v>2</v>
      </c>
      <c r="AX232">
        <v>55284251</v>
      </c>
      <c r="AY232">
        <v>1</v>
      </c>
      <c r="AZ232">
        <v>0</v>
      </c>
      <c r="BA232">
        <v>247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Y232*Source!I540</f>
        <v>0.108</v>
      </c>
      <c r="CY232">
        <f t="shared" si="34"/>
        <v>4018.42</v>
      </c>
      <c r="CZ232">
        <f t="shared" si="35"/>
        <v>441.1</v>
      </c>
      <c r="DA232">
        <f t="shared" si="36"/>
        <v>9.11</v>
      </c>
      <c r="DB232">
        <f t="shared" si="32"/>
        <v>39.700000000000003</v>
      </c>
      <c r="DC232">
        <f t="shared" si="33"/>
        <v>0</v>
      </c>
    </row>
    <row r="233" spans="1:107" x14ac:dyDescent="0.2">
      <c r="A233">
        <f>ROW(Source!A540)</f>
        <v>540</v>
      </c>
      <c r="B233">
        <v>55282325</v>
      </c>
      <c r="C233">
        <v>55284235</v>
      </c>
      <c r="D233">
        <v>31826248</v>
      </c>
      <c r="E233">
        <v>1</v>
      </c>
      <c r="F233">
        <v>1</v>
      </c>
      <c r="G233">
        <v>13</v>
      </c>
      <c r="H233">
        <v>3</v>
      </c>
      <c r="I233" t="s">
        <v>126</v>
      </c>
      <c r="J233" t="s">
        <v>129</v>
      </c>
      <c r="K233" t="s">
        <v>127</v>
      </c>
      <c r="L233">
        <v>1339</v>
      </c>
      <c r="N233">
        <v>1007</v>
      </c>
      <c r="O233" t="s">
        <v>128</v>
      </c>
      <c r="P233" t="s">
        <v>128</v>
      </c>
      <c r="Q233">
        <v>1</v>
      </c>
      <c r="W233">
        <v>0</v>
      </c>
      <c r="X233">
        <v>-1161195218</v>
      </c>
      <c r="Y233">
        <v>1.02</v>
      </c>
      <c r="AA233">
        <v>3735.89</v>
      </c>
      <c r="AB233">
        <v>0</v>
      </c>
      <c r="AC233">
        <v>0</v>
      </c>
      <c r="AD233">
        <v>0</v>
      </c>
      <c r="AE233">
        <v>478.96</v>
      </c>
      <c r="AF233">
        <v>0</v>
      </c>
      <c r="AG233">
        <v>0</v>
      </c>
      <c r="AH233">
        <v>0</v>
      </c>
      <c r="AI233">
        <v>7.8</v>
      </c>
      <c r="AJ233">
        <v>1</v>
      </c>
      <c r="AK233">
        <v>1</v>
      </c>
      <c r="AL233">
        <v>1</v>
      </c>
      <c r="AN233">
        <v>0</v>
      </c>
      <c r="AO233">
        <v>0</v>
      </c>
      <c r="AP233">
        <v>1</v>
      </c>
      <c r="AQ233">
        <v>0</v>
      </c>
      <c r="AR233">
        <v>0</v>
      </c>
      <c r="AS233" t="s">
        <v>3</v>
      </c>
      <c r="AT233">
        <v>1.02</v>
      </c>
      <c r="AU233" t="s">
        <v>3</v>
      </c>
      <c r="AV233">
        <v>0</v>
      </c>
      <c r="AW233">
        <v>1</v>
      </c>
      <c r="AX233">
        <v>-1</v>
      </c>
      <c r="AY233">
        <v>0</v>
      </c>
      <c r="AZ233">
        <v>0</v>
      </c>
      <c r="BA233" t="s">
        <v>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Y233*Source!I540</f>
        <v>1.224</v>
      </c>
      <c r="CY233">
        <f t="shared" si="34"/>
        <v>3735.89</v>
      </c>
      <c r="CZ233">
        <f t="shared" si="35"/>
        <v>478.96</v>
      </c>
      <c r="DA233">
        <f t="shared" si="36"/>
        <v>7.8</v>
      </c>
      <c r="DB233">
        <f t="shared" si="32"/>
        <v>488.54</v>
      </c>
      <c r="DC233">
        <f t="shared" si="33"/>
        <v>0</v>
      </c>
    </row>
    <row r="234" spans="1:107" x14ac:dyDescent="0.2">
      <c r="A234">
        <f>ROW(Source!A540)</f>
        <v>540</v>
      </c>
      <c r="B234">
        <v>55282325</v>
      </c>
      <c r="C234">
        <v>55284235</v>
      </c>
      <c r="D234">
        <v>31831614</v>
      </c>
      <c r="E234">
        <v>1</v>
      </c>
      <c r="F234">
        <v>1</v>
      </c>
      <c r="G234">
        <v>13</v>
      </c>
      <c r="H234">
        <v>3</v>
      </c>
      <c r="I234" t="s">
        <v>239</v>
      </c>
      <c r="J234" t="s">
        <v>240</v>
      </c>
      <c r="K234" t="s">
        <v>241</v>
      </c>
      <c r="L234">
        <v>1327</v>
      </c>
      <c r="N234">
        <v>1005</v>
      </c>
      <c r="O234" t="s">
        <v>143</v>
      </c>
      <c r="P234" t="s">
        <v>143</v>
      </c>
      <c r="Q234">
        <v>1</v>
      </c>
      <c r="W234">
        <v>0</v>
      </c>
      <c r="X234">
        <v>603896569</v>
      </c>
      <c r="Y234">
        <v>2.2999999999999998</v>
      </c>
      <c r="AA234">
        <v>226.59</v>
      </c>
      <c r="AB234">
        <v>0</v>
      </c>
      <c r="AC234">
        <v>0</v>
      </c>
      <c r="AD234">
        <v>0</v>
      </c>
      <c r="AE234">
        <v>60.91</v>
      </c>
      <c r="AF234">
        <v>0</v>
      </c>
      <c r="AG234">
        <v>0</v>
      </c>
      <c r="AH234">
        <v>0</v>
      </c>
      <c r="AI234">
        <v>3.72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2.2999999999999998</v>
      </c>
      <c r="AU234" t="s">
        <v>3</v>
      </c>
      <c r="AV234">
        <v>0</v>
      </c>
      <c r="AW234">
        <v>2</v>
      </c>
      <c r="AX234">
        <v>55284252</v>
      </c>
      <c r="AY234">
        <v>1</v>
      </c>
      <c r="AZ234">
        <v>0</v>
      </c>
      <c r="BA234">
        <v>248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Y234*Source!I540</f>
        <v>2.76</v>
      </c>
      <c r="CY234">
        <f t="shared" si="34"/>
        <v>226.59</v>
      </c>
      <c r="CZ234">
        <f t="shared" si="35"/>
        <v>60.91</v>
      </c>
      <c r="DA234">
        <f t="shared" si="36"/>
        <v>3.72</v>
      </c>
      <c r="DB234">
        <f t="shared" si="32"/>
        <v>140.09</v>
      </c>
      <c r="DC234">
        <f t="shared" si="33"/>
        <v>0</v>
      </c>
    </row>
    <row r="235" spans="1:107" x14ac:dyDescent="0.2">
      <c r="A235">
        <f>ROW(Source!A540)</f>
        <v>540</v>
      </c>
      <c r="B235">
        <v>55282325</v>
      </c>
      <c r="C235">
        <v>55284235</v>
      </c>
      <c r="D235">
        <v>31806992</v>
      </c>
      <c r="E235">
        <v>13</v>
      </c>
      <c r="F235">
        <v>1</v>
      </c>
      <c r="G235">
        <v>13</v>
      </c>
      <c r="H235">
        <v>3</v>
      </c>
      <c r="I235" t="s">
        <v>242</v>
      </c>
      <c r="J235" t="s">
        <v>3</v>
      </c>
      <c r="K235" t="s">
        <v>243</v>
      </c>
      <c r="L235">
        <v>1344</v>
      </c>
      <c r="N235">
        <v>1008</v>
      </c>
      <c r="O235" t="s">
        <v>220</v>
      </c>
      <c r="P235" t="s">
        <v>220</v>
      </c>
      <c r="Q235">
        <v>1</v>
      </c>
      <c r="W235">
        <v>0</v>
      </c>
      <c r="X235">
        <v>-94250534</v>
      </c>
      <c r="Y235">
        <v>13.72</v>
      </c>
      <c r="AA235">
        <v>1</v>
      </c>
      <c r="AB235">
        <v>0</v>
      </c>
      <c r="AC235">
        <v>0</v>
      </c>
      <c r="AD235">
        <v>0</v>
      </c>
      <c r="AE235">
        <v>1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3</v>
      </c>
      <c r="AT235">
        <v>13.72</v>
      </c>
      <c r="AU235" t="s">
        <v>3</v>
      </c>
      <c r="AV235">
        <v>0</v>
      </c>
      <c r="AW235">
        <v>2</v>
      </c>
      <c r="AX235">
        <v>55284254</v>
      </c>
      <c r="AY235">
        <v>1</v>
      </c>
      <c r="AZ235">
        <v>0</v>
      </c>
      <c r="BA235">
        <v>250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Y235*Source!I540</f>
        <v>16.463999999999999</v>
      </c>
      <c r="CY235">
        <f t="shared" si="34"/>
        <v>1</v>
      </c>
      <c r="CZ235">
        <f t="shared" si="35"/>
        <v>1</v>
      </c>
      <c r="DA235">
        <f t="shared" si="36"/>
        <v>1</v>
      </c>
      <c r="DB235">
        <f t="shared" si="32"/>
        <v>13.72</v>
      </c>
      <c r="DC235">
        <f t="shared" si="33"/>
        <v>0</v>
      </c>
    </row>
    <row r="236" spans="1:107" x14ac:dyDescent="0.2">
      <c r="A236">
        <f>ROW(Source!A542)</f>
        <v>542</v>
      </c>
      <c r="B236">
        <v>55282325</v>
      </c>
      <c r="C236">
        <v>55284256</v>
      </c>
      <c r="D236">
        <v>31751893</v>
      </c>
      <c r="E236">
        <v>13</v>
      </c>
      <c r="F236">
        <v>1</v>
      </c>
      <c r="G236">
        <v>13</v>
      </c>
      <c r="H236">
        <v>1</v>
      </c>
      <c r="I236" t="s">
        <v>205</v>
      </c>
      <c r="J236" t="s">
        <v>3</v>
      </c>
      <c r="K236" t="s">
        <v>206</v>
      </c>
      <c r="L236">
        <v>1191</v>
      </c>
      <c r="N236">
        <v>1013</v>
      </c>
      <c r="O236" t="s">
        <v>207</v>
      </c>
      <c r="P236" t="s">
        <v>207</v>
      </c>
      <c r="Q236">
        <v>1</v>
      </c>
      <c r="W236">
        <v>0</v>
      </c>
      <c r="X236">
        <v>476480486</v>
      </c>
      <c r="Y236">
        <v>17.41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17.41</v>
      </c>
      <c r="AU236" t="s">
        <v>3</v>
      </c>
      <c r="AV236">
        <v>1</v>
      </c>
      <c r="AW236">
        <v>2</v>
      </c>
      <c r="AX236">
        <v>55284259</v>
      </c>
      <c r="AY236">
        <v>1</v>
      </c>
      <c r="AZ236">
        <v>0</v>
      </c>
      <c r="BA236">
        <v>251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Y236*Source!I542</f>
        <v>92.18072699999999</v>
      </c>
      <c r="CY236">
        <f>AD236</f>
        <v>0</v>
      </c>
      <c r="CZ236">
        <f>AH236</f>
        <v>0</v>
      </c>
      <c r="DA236">
        <f>AL236</f>
        <v>1</v>
      </c>
      <c r="DB236">
        <f t="shared" si="32"/>
        <v>0</v>
      </c>
      <c r="DC236">
        <f t="shared" si="33"/>
        <v>0</v>
      </c>
    </row>
    <row r="237" spans="1:107" x14ac:dyDescent="0.2">
      <c r="A237">
        <f>ROW(Source!A542)</f>
        <v>542</v>
      </c>
      <c r="B237">
        <v>55282325</v>
      </c>
      <c r="C237">
        <v>55284256</v>
      </c>
      <c r="D237">
        <v>31806986</v>
      </c>
      <c r="E237">
        <v>13</v>
      </c>
      <c r="F237">
        <v>1</v>
      </c>
      <c r="G237">
        <v>13</v>
      </c>
      <c r="H237">
        <v>3</v>
      </c>
      <c r="I237" t="s">
        <v>28</v>
      </c>
      <c r="J237" t="s">
        <v>3</v>
      </c>
      <c r="K237" t="s">
        <v>29</v>
      </c>
      <c r="L237">
        <v>1348</v>
      </c>
      <c r="N237">
        <v>1009</v>
      </c>
      <c r="O237" t="s">
        <v>30</v>
      </c>
      <c r="P237" t="s">
        <v>30</v>
      </c>
      <c r="Q237">
        <v>1000</v>
      </c>
      <c r="W237">
        <v>1</v>
      </c>
      <c r="X237">
        <v>1489638031</v>
      </c>
      <c r="Y237">
        <v>-1.02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-1.02</v>
      </c>
      <c r="AU237" t="s">
        <v>3</v>
      </c>
      <c r="AV237">
        <v>0</v>
      </c>
      <c r="AW237">
        <v>2</v>
      </c>
      <c r="AX237">
        <v>55284260</v>
      </c>
      <c r="AY237">
        <v>1</v>
      </c>
      <c r="AZ237">
        <v>6144</v>
      </c>
      <c r="BA237">
        <v>252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Y237*Source!I542</f>
        <v>-5.4005939999999999</v>
      </c>
      <c r="CY237">
        <f>AA237</f>
        <v>0</v>
      </c>
      <c r="CZ237">
        <f>AE237</f>
        <v>0</v>
      </c>
      <c r="DA237">
        <f>AI237</f>
        <v>1</v>
      </c>
      <c r="DB237">
        <f t="shared" si="32"/>
        <v>0</v>
      </c>
      <c r="DC237">
        <f t="shared" si="33"/>
        <v>0</v>
      </c>
    </row>
    <row r="238" spans="1:107" x14ac:dyDescent="0.2">
      <c r="A238">
        <f>ROW(Source!A544)</f>
        <v>544</v>
      </c>
      <c r="B238">
        <v>55282325</v>
      </c>
      <c r="C238">
        <v>55284262</v>
      </c>
      <c r="D238">
        <v>31751893</v>
      </c>
      <c r="E238">
        <v>13</v>
      </c>
      <c r="F238">
        <v>1</v>
      </c>
      <c r="G238">
        <v>13</v>
      </c>
      <c r="H238">
        <v>1</v>
      </c>
      <c r="I238" t="s">
        <v>205</v>
      </c>
      <c r="J238" t="s">
        <v>3</v>
      </c>
      <c r="K238" t="s">
        <v>206</v>
      </c>
      <c r="L238">
        <v>1191</v>
      </c>
      <c r="N238">
        <v>1013</v>
      </c>
      <c r="O238" t="s">
        <v>207</v>
      </c>
      <c r="P238" t="s">
        <v>207</v>
      </c>
      <c r="Q238">
        <v>1</v>
      </c>
      <c r="W238">
        <v>0</v>
      </c>
      <c r="X238">
        <v>476480486</v>
      </c>
      <c r="Y238">
        <v>60.949999999999996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53</v>
      </c>
      <c r="AU238" t="s">
        <v>136</v>
      </c>
      <c r="AV238">
        <v>1</v>
      </c>
      <c r="AW238">
        <v>2</v>
      </c>
      <c r="AX238">
        <v>55284269</v>
      </c>
      <c r="AY238">
        <v>1</v>
      </c>
      <c r="AZ238">
        <v>0</v>
      </c>
      <c r="BA238">
        <v>253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Y238*Source!I544</f>
        <v>322.71196499999996</v>
      </c>
      <c r="CY238">
        <f>AD238</f>
        <v>0</v>
      </c>
      <c r="CZ238">
        <f>AH238</f>
        <v>0</v>
      </c>
      <c r="DA238">
        <f>AL238</f>
        <v>1</v>
      </c>
      <c r="DB238">
        <f>ROUND((ROUND(AT238*CZ238,2)*1.15),6)</f>
        <v>0</v>
      </c>
      <c r="DC238">
        <f>ROUND((ROUND(AT238*AG238,2)*1.15),6)</f>
        <v>0</v>
      </c>
    </row>
    <row r="239" spans="1:107" x14ac:dyDescent="0.2">
      <c r="A239">
        <f>ROW(Source!A544)</f>
        <v>544</v>
      </c>
      <c r="B239">
        <v>55282325</v>
      </c>
      <c r="C239">
        <v>55284262</v>
      </c>
      <c r="D239">
        <v>31755942</v>
      </c>
      <c r="E239">
        <v>13</v>
      </c>
      <c r="F239">
        <v>1</v>
      </c>
      <c r="G239">
        <v>13</v>
      </c>
      <c r="H239">
        <v>2</v>
      </c>
      <c r="I239" t="s">
        <v>218</v>
      </c>
      <c r="J239" t="s">
        <v>3</v>
      </c>
      <c r="K239" t="s">
        <v>219</v>
      </c>
      <c r="L239">
        <v>1344</v>
      </c>
      <c r="N239">
        <v>1008</v>
      </c>
      <c r="O239" t="s">
        <v>220</v>
      </c>
      <c r="P239" t="s">
        <v>220</v>
      </c>
      <c r="Q239">
        <v>1</v>
      </c>
      <c r="W239">
        <v>0</v>
      </c>
      <c r="X239">
        <v>-1180195794</v>
      </c>
      <c r="Y239">
        <v>333.96250000000003</v>
      </c>
      <c r="AA239">
        <v>0</v>
      </c>
      <c r="AB239">
        <v>1</v>
      </c>
      <c r="AC239">
        <v>0</v>
      </c>
      <c r="AD239">
        <v>0</v>
      </c>
      <c r="AE239">
        <v>0</v>
      </c>
      <c r="AF239">
        <v>1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267.17</v>
      </c>
      <c r="AU239" t="s">
        <v>135</v>
      </c>
      <c r="AV239">
        <v>0</v>
      </c>
      <c r="AW239">
        <v>2</v>
      </c>
      <c r="AX239">
        <v>55284270</v>
      </c>
      <c r="AY239">
        <v>1</v>
      </c>
      <c r="AZ239">
        <v>0</v>
      </c>
      <c r="BA239">
        <v>254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Y239*Source!I544</f>
        <v>1768.2312487500001</v>
      </c>
      <c r="CY239">
        <f>AB239</f>
        <v>1</v>
      </c>
      <c r="CZ239">
        <f>AF239</f>
        <v>1</v>
      </c>
      <c r="DA239">
        <f>AJ239</f>
        <v>1</v>
      </c>
      <c r="DB239">
        <f>ROUND((ROUND(AT239*CZ239,2)*1.25),6)</f>
        <v>333.96249999999998</v>
      </c>
      <c r="DC239">
        <f>ROUND((ROUND(AT239*AG239,2)*1.25),6)</f>
        <v>0</v>
      </c>
    </row>
    <row r="240" spans="1:107" x14ac:dyDescent="0.2">
      <c r="A240">
        <f>ROW(Source!A544)</f>
        <v>544</v>
      </c>
      <c r="B240">
        <v>55282325</v>
      </c>
      <c r="C240">
        <v>55284262</v>
      </c>
      <c r="D240">
        <v>31808252</v>
      </c>
      <c r="E240">
        <v>1</v>
      </c>
      <c r="F240">
        <v>1</v>
      </c>
      <c r="G240">
        <v>13</v>
      </c>
      <c r="H240">
        <v>3</v>
      </c>
      <c r="I240" t="s">
        <v>142</v>
      </c>
      <c r="J240" t="s">
        <v>144</v>
      </c>
      <c r="K240" t="s">
        <v>282</v>
      </c>
      <c r="L240">
        <v>1327</v>
      </c>
      <c r="N240">
        <v>1005</v>
      </c>
      <c r="O240" t="s">
        <v>143</v>
      </c>
      <c r="P240" t="s">
        <v>143</v>
      </c>
      <c r="Q240">
        <v>1</v>
      </c>
      <c r="W240">
        <v>0</v>
      </c>
      <c r="X240">
        <v>-1420146113</v>
      </c>
      <c r="Y240">
        <v>135</v>
      </c>
      <c r="AA240">
        <v>263.45</v>
      </c>
      <c r="AB240">
        <v>0</v>
      </c>
      <c r="AC240">
        <v>0</v>
      </c>
      <c r="AD240">
        <v>0</v>
      </c>
      <c r="AE240">
        <v>25.09</v>
      </c>
      <c r="AF240">
        <v>0</v>
      </c>
      <c r="AG240">
        <v>0</v>
      </c>
      <c r="AH240">
        <v>0</v>
      </c>
      <c r="AI240">
        <v>10.5</v>
      </c>
      <c r="AJ240">
        <v>1</v>
      </c>
      <c r="AK240">
        <v>1</v>
      </c>
      <c r="AL240">
        <v>1</v>
      </c>
      <c r="AN240">
        <v>0</v>
      </c>
      <c r="AO240">
        <v>0</v>
      </c>
      <c r="AP240">
        <v>1</v>
      </c>
      <c r="AQ240">
        <v>0</v>
      </c>
      <c r="AR240">
        <v>0</v>
      </c>
      <c r="AS240" t="s">
        <v>3</v>
      </c>
      <c r="AT240">
        <v>135</v>
      </c>
      <c r="AU240" t="s">
        <v>3</v>
      </c>
      <c r="AV240">
        <v>0</v>
      </c>
      <c r="AW240">
        <v>1</v>
      </c>
      <c r="AX240">
        <v>-1</v>
      </c>
      <c r="AY240">
        <v>0</v>
      </c>
      <c r="AZ240">
        <v>0</v>
      </c>
      <c r="BA240" t="s">
        <v>3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Y240*Source!I544</f>
        <v>714.78449999999998</v>
      </c>
      <c r="CY240">
        <f>AA240</f>
        <v>263.45</v>
      </c>
      <c r="CZ240">
        <f>AE240</f>
        <v>25.09</v>
      </c>
      <c r="DA240">
        <f>AI240</f>
        <v>10.5</v>
      </c>
      <c r="DB240">
        <f>ROUND(ROUND(AT240*CZ240,2),6)</f>
        <v>3387.15</v>
      </c>
      <c r="DC240">
        <f>ROUND(ROUND(AT240*AG240,2),6)</f>
        <v>0</v>
      </c>
    </row>
    <row r="241" spans="1:107" x14ac:dyDescent="0.2">
      <c r="A241">
        <f>ROW(Source!A544)</f>
        <v>544</v>
      </c>
      <c r="B241">
        <v>55282325</v>
      </c>
      <c r="C241">
        <v>55284262</v>
      </c>
      <c r="D241">
        <v>31808253</v>
      </c>
      <c r="E241">
        <v>1</v>
      </c>
      <c r="F241">
        <v>1</v>
      </c>
      <c r="G241">
        <v>13</v>
      </c>
      <c r="H241">
        <v>3</v>
      </c>
      <c r="I241" t="s">
        <v>146</v>
      </c>
      <c r="J241" t="s">
        <v>147</v>
      </c>
      <c r="K241" t="s">
        <v>283</v>
      </c>
      <c r="L241">
        <v>1327</v>
      </c>
      <c r="N241">
        <v>1005</v>
      </c>
      <c r="O241" t="s">
        <v>143</v>
      </c>
      <c r="P241" t="s">
        <v>143</v>
      </c>
      <c r="Q241">
        <v>1</v>
      </c>
      <c r="W241">
        <v>0</v>
      </c>
      <c r="X241">
        <v>-1577770690</v>
      </c>
      <c r="Y241">
        <v>132.30000000000001</v>
      </c>
      <c r="AA241">
        <v>247.66</v>
      </c>
      <c r="AB241">
        <v>0</v>
      </c>
      <c r="AC241">
        <v>0</v>
      </c>
      <c r="AD241">
        <v>0</v>
      </c>
      <c r="AE241">
        <v>23.06</v>
      </c>
      <c r="AF241">
        <v>0</v>
      </c>
      <c r="AG241">
        <v>0</v>
      </c>
      <c r="AH241">
        <v>0</v>
      </c>
      <c r="AI241">
        <v>10.74</v>
      </c>
      <c r="AJ241">
        <v>1</v>
      </c>
      <c r="AK241">
        <v>1</v>
      </c>
      <c r="AL241">
        <v>1</v>
      </c>
      <c r="AN241">
        <v>0</v>
      </c>
      <c r="AO241">
        <v>0</v>
      </c>
      <c r="AP241">
        <v>1</v>
      </c>
      <c r="AQ241">
        <v>0</v>
      </c>
      <c r="AR241">
        <v>0</v>
      </c>
      <c r="AS241" t="s">
        <v>3</v>
      </c>
      <c r="AT241">
        <v>132.30000000000001</v>
      </c>
      <c r="AU241" t="s">
        <v>3</v>
      </c>
      <c r="AV241">
        <v>0</v>
      </c>
      <c r="AW241">
        <v>1</v>
      </c>
      <c r="AX241">
        <v>-1</v>
      </c>
      <c r="AY241">
        <v>0</v>
      </c>
      <c r="AZ241">
        <v>0</v>
      </c>
      <c r="BA241" t="s">
        <v>3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Y241*Source!I544</f>
        <v>700.48881000000006</v>
      </c>
      <c r="CY241">
        <f>AA241</f>
        <v>247.66</v>
      </c>
      <c r="CZ241">
        <f>AE241</f>
        <v>23.06</v>
      </c>
      <c r="DA241">
        <f>AI241</f>
        <v>10.74</v>
      </c>
      <c r="DB241">
        <f>ROUND(ROUND(AT241*CZ241,2),6)</f>
        <v>3050.84</v>
      </c>
      <c r="DC241">
        <f>ROUND(ROUND(AT241*AG241,2),6)</f>
        <v>0</v>
      </c>
    </row>
    <row r="242" spans="1:107" x14ac:dyDescent="0.2">
      <c r="A242">
        <f>ROW(Source!A544)</f>
        <v>544</v>
      </c>
      <c r="B242">
        <v>55282325</v>
      </c>
      <c r="C242">
        <v>55284262</v>
      </c>
      <c r="D242">
        <v>31809402</v>
      </c>
      <c r="E242">
        <v>1</v>
      </c>
      <c r="F242">
        <v>1</v>
      </c>
      <c r="G242">
        <v>13</v>
      </c>
      <c r="H242">
        <v>3</v>
      </c>
      <c r="I242" t="s">
        <v>244</v>
      </c>
      <c r="J242" t="s">
        <v>245</v>
      </c>
      <c r="K242" t="s">
        <v>246</v>
      </c>
      <c r="L242">
        <v>1346</v>
      </c>
      <c r="N242">
        <v>1009</v>
      </c>
      <c r="O242" t="s">
        <v>247</v>
      </c>
      <c r="P242" t="s">
        <v>247</v>
      </c>
      <c r="Q242">
        <v>1</v>
      </c>
      <c r="W242">
        <v>0</v>
      </c>
      <c r="X242">
        <v>-1558522825</v>
      </c>
      <c r="Y242">
        <v>6.9</v>
      </c>
      <c r="AA242">
        <v>48.91</v>
      </c>
      <c r="AB242">
        <v>0</v>
      </c>
      <c r="AC242">
        <v>0</v>
      </c>
      <c r="AD242">
        <v>0</v>
      </c>
      <c r="AE242">
        <v>6.27</v>
      </c>
      <c r="AF242">
        <v>0</v>
      </c>
      <c r="AG242">
        <v>0</v>
      </c>
      <c r="AH242">
        <v>0</v>
      </c>
      <c r="AI242">
        <v>7.8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6.9</v>
      </c>
      <c r="AU242" t="s">
        <v>3</v>
      </c>
      <c r="AV242">
        <v>0</v>
      </c>
      <c r="AW242">
        <v>2</v>
      </c>
      <c r="AX242">
        <v>55284271</v>
      </c>
      <c r="AY242">
        <v>1</v>
      </c>
      <c r="AZ242">
        <v>0</v>
      </c>
      <c r="BA242">
        <v>255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Y242*Source!I544</f>
        <v>36.533430000000003</v>
      </c>
      <c r="CY242">
        <f>AA242</f>
        <v>48.91</v>
      </c>
      <c r="CZ242">
        <f>AE242</f>
        <v>6.27</v>
      </c>
      <c r="DA242">
        <f>AI242</f>
        <v>7.8</v>
      </c>
      <c r="DB242">
        <f>ROUND(ROUND(AT242*CZ242,2),6)</f>
        <v>43.26</v>
      </c>
      <c r="DC242">
        <f>ROUND(ROUND(AT242*AG242,2),6)</f>
        <v>0</v>
      </c>
    </row>
    <row r="243" spans="1:107" x14ac:dyDescent="0.2">
      <c r="A243">
        <f>ROW(Source!A544)</f>
        <v>544</v>
      </c>
      <c r="B243">
        <v>55282325</v>
      </c>
      <c r="C243">
        <v>55284262</v>
      </c>
      <c r="D243">
        <v>31807616</v>
      </c>
      <c r="E243">
        <v>1</v>
      </c>
      <c r="F243">
        <v>1</v>
      </c>
      <c r="G243">
        <v>13</v>
      </c>
      <c r="H243">
        <v>3</v>
      </c>
      <c r="I243" t="s">
        <v>248</v>
      </c>
      <c r="J243" t="s">
        <v>249</v>
      </c>
      <c r="K243" t="s">
        <v>250</v>
      </c>
      <c r="L243">
        <v>1348</v>
      </c>
      <c r="N243">
        <v>1009</v>
      </c>
      <c r="O243" t="s">
        <v>30</v>
      </c>
      <c r="P243" t="s">
        <v>30</v>
      </c>
      <c r="Q243">
        <v>1000</v>
      </c>
      <c r="W243">
        <v>0</v>
      </c>
      <c r="X243">
        <v>1387058064</v>
      </c>
      <c r="Y243">
        <v>3.5000000000000003E-2</v>
      </c>
      <c r="AA243">
        <v>64864.04</v>
      </c>
      <c r="AB243">
        <v>0</v>
      </c>
      <c r="AC243">
        <v>0</v>
      </c>
      <c r="AD243">
        <v>0</v>
      </c>
      <c r="AE243">
        <v>18910.8</v>
      </c>
      <c r="AF243">
        <v>0</v>
      </c>
      <c r="AG243">
        <v>0</v>
      </c>
      <c r="AH243">
        <v>0</v>
      </c>
      <c r="AI243">
        <v>3.43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3.5000000000000003E-2</v>
      </c>
      <c r="AU243" t="s">
        <v>3</v>
      </c>
      <c r="AV243">
        <v>0</v>
      </c>
      <c r="AW243">
        <v>2</v>
      </c>
      <c r="AX243">
        <v>55284272</v>
      </c>
      <c r="AY243">
        <v>1</v>
      </c>
      <c r="AZ243">
        <v>0</v>
      </c>
      <c r="BA243">
        <v>256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Y243*Source!I544</f>
        <v>0.18531450000000002</v>
      </c>
      <c r="CY243">
        <f>AA243</f>
        <v>64864.04</v>
      </c>
      <c r="CZ243">
        <f>AE243</f>
        <v>18910.8</v>
      </c>
      <c r="DA243">
        <f>AI243</f>
        <v>3.43</v>
      </c>
      <c r="DB243">
        <f>ROUND(ROUND(AT243*CZ243,2),6)</f>
        <v>661.88</v>
      </c>
      <c r="DC243">
        <f>ROUND(ROUND(AT243*AG243,2),6)</f>
        <v>0</v>
      </c>
    </row>
    <row r="244" spans="1:107" x14ac:dyDescent="0.2">
      <c r="A244">
        <f>ROW(Source!A547)</f>
        <v>547</v>
      </c>
      <c r="B244">
        <v>55282325</v>
      </c>
      <c r="C244">
        <v>55284277</v>
      </c>
      <c r="D244">
        <v>31751893</v>
      </c>
      <c r="E244">
        <v>13</v>
      </c>
      <c r="F244">
        <v>1</v>
      </c>
      <c r="G244">
        <v>13</v>
      </c>
      <c r="H244">
        <v>1</v>
      </c>
      <c r="I244" t="s">
        <v>205</v>
      </c>
      <c r="J244" t="s">
        <v>3</v>
      </c>
      <c r="K244" t="s">
        <v>206</v>
      </c>
      <c r="L244">
        <v>1191</v>
      </c>
      <c r="N244">
        <v>1013</v>
      </c>
      <c r="O244" t="s">
        <v>207</v>
      </c>
      <c r="P244" t="s">
        <v>207</v>
      </c>
      <c r="Q244">
        <v>1</v>
      </c>
      <c r="W244">
        <v>0</v>
      </c>
      <c r="X244">
        <v>476480486</v>
      </c>
      <c r="Y244">
        <v>97.749999999999986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85</v>
      </c>
      <c r="AU244" t="s">
        <v>136</v>
      </c>
      <c r="AV244">
        <v>1</v>
      </c>
      <c r="AW244">
        <v>2</v>
      </c>
      <c r="AX244">
        <v>55284290</v>
      </c>
      <c r="AY244">
        <v>1</v>
      </c>
      <c r="AZ244">
        <v>0</v>
      </c>
      <c r="BA244">
        <v>259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Y244*Source!I547</f>
        <v>2.0038749999999999</v>
      </c>
      <c r="CY244">
        <f>AD244</f>
        <v>0</v>
      </c>
      <c r="CZ244">
        <f>AH244</f>
        <v>0</v>
      </c>
      <c r="DA244">
        <f>AL244</f>
        <v>1</v>
      </c>
      <c r="DB244">
        <f>ROUND((ROUND(AT244*CZ244,2)*1.15),6)</f>
        <v>0</v>
      </c>
      <c r="DC244">
        <f>ROUND((ROUND(AT244*AG244,2)*1.15),6)</f>
        <v>0</v>
      </c>
    </row>
    <row r="245" spans="1:107" x14ac:dyDescent="0.2">
      <c r="A245">
        <f>ROW(Source!A547)</f>
        <v>547</v>
      </c>
      <c r="B245">
        <v>55282325</v>
      </c>
      <c r="C245">
        <v>55284277</v>
      </c>
      <c r="D245">
        <v>31832330</v>
      </c>
      <c r="E245">
        <v>1</v>
      </c>
      <c r="F245">
        <v>1</v>
      </c>
      <c r="G245">
        <v>13</v>
      </c>
      <c r="H245">
        <v>2</v>
      </c>
      <c r="I245" t="s">
        <v>251</v>
      </c>
      <c r="J245" t="s">
        <v>252</v>
      </c>
      <c r="K245" t="s">
        <v>253</v>
      </c>
      <c r="L245">
        <v>1368</v>
      </c>
      <c r="N245">
        <v>1011</v>
      </c>
      <c r="O245" t="s">
        <v>211</v>
      </c>
      <c r="P245" t="s">
        <v>211</v>
      </c>
      <c r="Q245">
        <v>1</v>
      </c>
      <c r="W245">
        <v>0</v>
      </c>
      <c r="X245">
        <v>-911191566</v>
      </c>
      <c r="Y245">
        <v>0.26374999999999998</v>
      </c>
      <c r="AA245">
        <v>0</v>
      </c>
      <c r="AB245">
        <v>559.07000000000005</v>
      </c>
      <c r="AC245">
        <v>334.89</v>
      </c>
      <c r="AD245">
        <v>0</v>
      </c>
      <c r="AE245">
        <v>0</v>
      </c>
      <c r="AF245">
        <v>39.51</v>
      </c>
      <c r="AG245">
        <v>12.69</v>
      </c>
      <c r="AH245">
        <v>0</v>
      </c>
      <c r="AI245">
        <v>1</v>
      </c>
      <c r="AJ245">
        <v>14.15</v>
      </c>
      <c r="AK245">
        <v>26.39</v>
      </c>
      <c r="AL245">
        <v>1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0.21099999999999999</v>
      </c>
      <c r="AU245" t="s">
        <v>135</v>
      </c>
      <c r="AV245">
        <v>0</v>
      </c>
      <c r="AW245">
        <v>2</v>
      </c>
      <c r="AX245">
        <v>55284291</v>
      </c>
      <c r="AY245">
        <v>1</v>
      </c>
      <c r="AZ245">
        <v>0</v>
      </c>
      <c r="BA245">
        <v>260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Y245*Source!I547</f>
        <v>5.4068750000000002E-3</v>
      </c>
      <c r="CY245">
        <f>AB245</f>
        <v>559.07000000000005</v>
      </c>
      <c r="CZ245">
        <f>AF245</f>
        <v>39.51</v>
      </c>
      <c r="DA245">
        <f>AJ245</f>
        <v>14.15</v>
      </c>
      <c r="DB245">
        <f>ROUND((ROUND(AT245*CZ245,2)*1.25),6)</f>
        <v>10.425000000000001</v>
      </c>
      <c r="DC245">
        <f>ROUND((ROUND(AT245*AG245,2)*1.25),6)</f>
        <v>3.35</v>
      </c>
    </row>
    <row r="246" spans="1:107" x14ac:dyDescent="0.2">
      <c r="A246">
        <f>ROW(Source!A547)</f>
        <v>547</v>
      </c>
      <c r="B246">
        <v>55282325</v>
      </c>
      <c r="C246">
        <v>55284277</v>
      </c>
      <c r="D246">
        <v>31832578</v>
      </c>
      <c r="E246">
        <v>1</v>
      </c>
      <c r="F246">
        <v>1</v>
      </c>
      <c r="G246">
        <v>13</v>
      </c>
      <c r="H246">
        <v>2</v>
      </c>
      <c r="I246" t="s">
        <v>254</v>
      </c>
      <c r="J246" t="s">
        <v>255</v>
      </c>
      <c r="K246" t="s">
        <v>256</v>
      </c>
      <c r="L246">
        <v>1368</v>
      </c>
      <c r="N246">
        <v>1011</v>
      </c>
      <c r="O246" t="s">
        <v>211</v>
      </c>
      <c r="P246" t="s">
        <v>211</v>
      </c>
      <c r="Q246">
        <v>1</v>
      </c>
      <c r="W246">
        <v>0</v>
      </c>
      <c r="X246">
        <v>989042531</v>
      </c>
      <c r="Y246">
        <v>16.016249999999999</v>
      </c>
      <c r="AA246">
        <v>0</v>
      </c>
      <c r="AB246">
        <v>6.64</v>
      </c>
      <c r="AC246">
        <v>2.38</v>
      </c>
      <c r="AD246">
        <v>0</v>
      </c>
      <c r="AE246">
        <v>0</v>
      </c>
      <c r="AF246">
        <v>1.0900000000000001</v>
      </c>
      <c r="AG246">
        <v>0.09</v>
      </c>
      <c r="AH246">
        <v>0</v>
      </c>
      <c r="AI246">
        <v>1</v>
      </c>
      <c r="AJ246">
        <v>6.09</v>
      </c>
      <c r="AK246">
        <v>26.39</v>
      </c>
      <c r="AL246">
        <v>1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12.813000000000001</v>
      </c>
      <c r="AU246" t="s">
        <v>135</v>
      </c>
      <c r="AV246">
        <v>0</v>
      </c>
      <c r="AW246">
        <v>2</v>
      </c>
      <c r="AX246">
        <v>55284292</v>
      </c>
      <c r="AY246">
        <v>1</v>
      </c>
      <c r="AZ246">
        <v>0</v>
      </c>
      <c r="BA246">
        <v>261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Y246*Source!I547</f>
        <v>0.328333125</v>
      </c>
      <c r="CY246">
        <f>AB246</f>
        <v>6.64</v>
      </c>
      <c r="CZ246">
        <f>AF246</f>
        <v>1.0900000000000001</v>
      </c>
      <c r="DA246">
        <f>AJ246</f>
        <v>6.09</v>
      </c>
      <c r="DB246">
        <f>ROUND((ROUND(AT246*CZ246,2)*1.25),6)</f>
        <v>17.462499999999999</v>
      </c>
      <c r="DC246">
        <f>ROUND((ROUND(AT246*AG246,2)*1.25),6)</f>
        <v>1.4375</v>
      </c>
    </row>
    <row r="247" spans="1:107" x14ac:dyDescent="0.2">
      <c r="A247">
        <f>ROW(Source!A547)</f>
        <v>547</v>
      </c>
      <c r="B247">
        <v>55282325</v>
      </c>
      <c r="C247">
        <v>55284277</v>
      </c>
      <c r="D247">
        <v>31832865</v>
      </c>
      <c r="E247">
        <v>1</v>
      </c>
      <c r="F247">
        <v>1</v>
      </c>
      <c r="G247">
        <v>13</v>
      </c>
      <c r="H247">
        <v>2</v>
      </c>
      <c r="I247" t="s">
        <v>257</v>
      </c>
      <c r="J247" t="s">
        <v>258</v>
      </c>
      <c r="K247" t="s">
        <v>259</v>
      </c>
      <c r="L247">
        <v>1368</v>
      </c>
      <c r="N247">
        <v>1011</v>
      </c>
      <c r="O247" t="s">
        <v>211</v>
      </c>
      <c r="P247" t="s">
        <v>211</v>
      </c>
      <c r="Q247">
        <v>1</v>
      </c>
      <c r="W247">
        <v>0</v>
      </c>
      <c r="X247">
        <v>773485071</v>
      </c>
      <c r="Y247">
        <v>12.36</v>
      </c>
      <c r="AA247">
        <v>0</v>
      </c>
      <c r="AB247">
        <v>4.6500000000000004</v>
      </c>
      <c r="AC247">
        <v>0</v>
      </c>
      <c r="AD247">
        <v>0</v>
      </c>
      <c r="AE247">
        <v>0</v>
      </c>
      <c r="AF247">
        <v>0.77</v>
      </c>
      <c r="AG247">
        <v>0</v>
      </c>
      <c r="AH247">
        <v>0</v>
      </c>
      <c r="AI247">
        <v>1</v>
      </c>
      <c r="AJ247">
        <v>6.04</v>
      </c>
      <c r="AK247">
        <v>26.39</v>
      </c>
      <c r="AL247">
        <v>1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9.8879999999999999</v>
      </c>
      <c r="AU247" t="s">
        <v>135</v>
      </c>
      <c r="AV247">
        <v>0</v>
      </c>
      <c r="AW247">
        <v>2</v>
      </c>
      <c r="AX247">
        <v>55284293</v>
      </c>
      <c r="AY247">
        <v>1</v>
      </c>
      <c r="AZ247">
        <v>0</v>
      </c>
      <c r="BA247">
        <v>262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Y247*Source!I547</f>
        <v>0.25337999999999999</v>
      </c>
      <c r="CY247">
        <f>AB247</f>
        <v>4.6500000000000004</v>
      </c>
      <c r="CZ247">
        <f>AF247</f>
        <v>0.77</v>
      </c>
      <c r="DA247">
        <f>AJ247</f>
        <v>6.04</v>
      </c>
      <c r="DB247">
        <f>ROUND((ROUND(AT247*CZ247,2)*1.25),6)</f>
        <v>9.5124999999999993</v>
      </c>
      <c r="DC247">
        <f>ROUND((ROUND(AT247*AG247,2)*1.25),6)</f>
        <v>0</v>
      </c>
    </row>
    <row r="248" spans="1:107" x14ac:dyDescent="0.2">
      <c r="A248">
        <f>ROW(Source!A547)</f>
        <v>547</v>
      </c>
      <c r="B248">
        <v>55282325</v>
      </c>
      <c r="C248">
        <v>55284277</v>
      </c>
      <c r="D248">
        <v>31755942</v>
      </c>
      <c r="E248">
        <v>13</v>
      </c>
      <c r="F248">
        <v>1</v>
      </c>
      <c r="G248">
        <v>13</v>
      </c>
      <c r="H248">
        <v>2</v>
      </c>
      <c r="I248" t="s">
        <v>218</v>
      </c>
      <c r="J248" t="s">
        <v>3</v>
      </c>
      <c r="K248" t="s">
        <v>219</v>
      </c>
      <c r="L248">
        <v>1344</v>
      </c>
      <c r="N248">
        <v>1008</v>
      </c>
      <c r="O248" t="s">
        <v>220</v>
      </c>
      <c r="P248" t="s">
        <v>220</v>
      </c>
      <c r="Q248">
        <v>1</v>
      </c>
      <c r="W248">
        <v>0</v>
      </c>
      <c r="X248">
        <v>-1180195794</v>
      </c>
      <c r="Y248">
        <v>26.150000000000002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20.92</v>
      </c>
      <c r="AU248" t="s">
        <v>135</v>
      </c>
      <c r="AV248">
        <v>0</v>
      </c>
      <c r="AW248">
        <v>2</v>
      </c>
      <c r="AX248">
        <v>55284294</v>
      </c>
      <c r="AY248">
        <v>1</v>
      </c>
      <c r="AZ248">
        <v>0</v>
      </c>
      <c r="BA248">
        <v>263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Y248*Source!I547</f>
        <v>0.53607500000000008</v>
      </c>
      <c r="CY248">
        <f>AB248</f>
        <v>1</v>
      </c>
      <c r="CZ248">
        <f>AF248</f>
        <v>1</v>
      </c>
      <c r="DA248">
        <f>AJ248</f>
        <v>1</v>
      </c>
      <c r="DB248">
        <f>ROUND((ROUND(AT248*CZ248,2)*1.25),6)</f>
        <v>26.15</v>
      </c>
      <c r="DC248">
        <f>ROUND((ROUND(AT248*AG248,2)*1.25),6)</f>
        <v>0</v>
      </c>
    </row>
    <row r="249" spans="1:107" x14ac:dyDescent="0.2">
      <c r="A249">
        <f>ROW(Source!A547)</f>
        <v>547</v>
      </c>
      <c r="B249">
        <v>55282325</v>
      </c>
      <c r="C249">
        <v>55284277</v>
      </c>
      <c r="D249">
        <v>31808032</v>
      </c>
      <c r="E249">
        <v>1</v>
      </c>
      <c r="F249">
        <v>1</v>
      </c>
      <c r="G249">
        <v>13</v>
      </c>
      <c r="H249">
        <v>3</v>
      </c>
      <c r="I249" t="s">
        <v>260</v>
      </c>
      <c r="J249" t="s">
        <v>261</v>
      </c>
      <c r="K249" t="s">
        <v>262</v>
      </c>
      <c r="L249">
        <v>1348</v>
      </c>
      <c r="N249">
        <v>1009</v>
      </c>
      <c r="O249" t="s">
        <v>30</v>
      </c>
      <c r="P249" t="s">
        <v>30</v>
      </c>
      <c r="Q249">
        <v>1000</v>
      </c>
      <c r="W249">
        <v>0</v>
      </c>
      <c r="X249">
        <v>-1815770421</v>
      </c>
      <c r="Y249">
        <v>4.9000000000000002E-2</v>
      </c>
      <c r="AA249">
        <v>90645.59</v>
      </c>
      <c r="AB249">
        <v>0</v>
      </c>
      <c r="AC249">
        <v>0</v>
      </c>
      <c r="AD249">
        <v>0</v>
      </c>
      <c r="AE249">
        <v>14739.12</v>
      </c>
      <c r="AF249">
        <v>0</v>
      </c>
      <c r="AG249">
        <v>0</v>
      </c>
      <c r="AH249">
        <v>0</v>
      </c>
      <c r="AI249">
        <v>6.15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4.9000000000000002E-2</v>
      </c>
      <c r="AU249" t="s">
        <v>3</v>
      </c>
      <c r="AV249">
        <v>0</v>
      </c>
      <c r="AW249">
        <v>2</v>
      </c>
      <c r="AX249">
        <v>55284295</v>
      </c>
      <c r="AY249">
        <v>1</v>
      </c>
      <c r="AZ249">
        <v>0</v>
      </c>
      <c r="BA249">
        <v>264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Y249*Source!I547</f>
        <v>1.0045000000000002E-3</v>
      </c>
      <c r="CY249">
        <f t="shared" ref="CY249:CY255" si="37">AA249</f>
        <v>90645.59</v>
      </c>
      <c r="CZ249">
        <f t="shared" ref="CZ249:CZ255" si="38">AE249</f>
        <v>14739.12</v>
      </c>
      <c r="DA249">
        <f t="shared" ref="DA249:DA255" si="39">AI249</f>
        <v>6.15</v>
      </c>
      <c r="DB249">
        <f t="shared" ref="DB249:DB288" si="40">ROUND(ROUND(AT249*CZ249,2),6)</f>
        <v>722.22</v>
      </c>
      <c r="DC249">
        <f t="shared" ref="DC249:DC288" si="41">ROUND(ROUND(AT249*AG249,2),6)</f>
        <v>0</v>
      </c>
    </row>
    <row r="250" spans="1:107" x14ac:dyDescent="0.2">
      <c r="A250">
        <f>ROW(Source!A547)</f>
        <v>547</v>
      </c>
      <c r="B250">
        <v>55282325</v>
      </c>
      <c r="C250">
        <v>55284277</v>
      </c>
      <c r="D250">
        <v>31808252</v>
      </c>
      <c r="E250">
        <v>1</v>
      </c>
      <c r="F250">
        <v>1</v>
      </c>
      <c r="G250">
        <v>13</v>
      </c>
      <c r="H250">
        <v>3</v>
      </c>
      <c r="I250" t="s">
        <v>142</v>
      </c>
      <c r="J250" t="s">
        <v>144</v>
      </c>
      <c r="K250" t="s">
        <v>282</v>
      </c>
      <c r="L250">
        <v>1327</v>
      </c>
      <c r="N250">
        <v>1005</v>
      </c>
      <c r="O250" t="s">
        <v>143</v>
      </c>
      <c r="P250" t="s">
        <v>143</v>
      </c>
      <c r="Q250">
        <v>1</v>
      </c>
      <c r="W250">
        <v>0</v>
      </c>
      <c r="X250">
        <v>-1420146113</v>
      </c>
      <c r="Y250">
        <v>135.03</v>
      </c>
      <c r="AA250">
        <v>263.45</v>
      </c>
      <c r="AB250">
        <v>0</v>
      </c>
      <c r="AC250">
        <v>0</v>
      </c>
      <c r="AD250">
        <v>0</v>
      </c>
      <c r="AE250">
        <v>25.09</v>
      </c>
      <c r="AF250">
        <v>0</v>
      </c>
      <c r="AG250">
        <v>0</v>
      </c>
      <c r="AH250">
        <v>0</v>
      </c>
      <c r="AI250">
        <v>10.5</v>
      </c>
      <c r="AJ250">
        <v>1</v>
      </c>
      <c r="AK250">
        <v>1</v>
      </c>
      <c r="AL250">
        <v>1</v>
      </c>
      <c r="AN250">
        <v>0</v>
      </c>
      <c r="AO250">
        <v>0</v>
      </c>
      <c r="AP250">
        <v>1</v>
      </c>
      <c r="AQ250">
        <v>0</v>
      </c>
      <c r="AR250">
        <v>0</v>
      </c>
      <c r="AS250" t="s">
        <v>3</v>
      </c>
      <c r="AT250">
        <v>135.03</v>
      </c>
      <c r="AU250" t="s">
        <v>3</v>
      </c>
      <c r="AV250">
        <v>0</v>
      </c>
      <c r="AW250">
        <v>1</v>
      </c>
      <c r="AX250">
        <v>-1</v>
      </c>
      <c r="AY250">
        <v>0</v>
      </c>
      <c r="AZ250">
        <v>0</v>
      </c>
      <c r="BA250" t="s">
        <v>3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Y250*Source!I547</f>
        <v>2.7681150000000003</v>
      </c>
      <c r="CY250">
        <f t="shared" si="37"/>
        <v>263.45</v>
      </c>
      <c r="CZ250">
        <f t="shared" si="38"/>
        <v>25.09</v>
      </c>
      <c r="DA250">
        <f t="shared" si="39"/>
        <v>10.5</v>
      </c>
      <c r="DB250">
        <f t="shared" si="40"/>
        <v>3387.9</v>
      </c>
      <c r="DC250">
        <f t="shared" si="41"/>
        <v>0</v>
      </c>
    </row>
    <row r="251" spans="1:107" x14ac:dyDescent="0.2">
      <c r="A251">
        <f>ROW(Source!A547)</f>
        <v>547</v>
      </c>
      <c r="B251">
        <v>55282325</v>
      </c>
      <c r="C251">
        <v>55284277</v>
      </c>
      <c r="D251">
        <v>31808253</v>
      </c>
      <c r="E251">
        <v>1</v>
      </c>
      <c r="F251">
        <v>1</v>
      </c>
      <c r="G251">
        <v>13</v>
      </c>
      <c r="H251">
        <v>3</v>
      </c>
      <c r="I251" t="s">
        <v>146</v>
      </c>
      <c r="J251" t="s">
        <v>147</v>
      </c>
      <c r="K251" t="s">
        <v>283</v>
      </c>
      <c r="L251">
        <v>1327</v>
      </c>
      <c r="N251">
        <v>1005</v>
      </c>
      <c r="O251" t="s">
        <v>143</v>
      </c>
      <c r="P251" t="s">
        <v>143</v>
      </c>
      <c r="Q251">
        <v>1</v>
      </c>
      <c r="W251">
        <v>0</v>
      </c>
      <c r="X251">
        <v>-1577770690</v>
      </c>
      <c r="Y251">
        <v>60.27</v>
      </c>
      <c r="AA251">
        <v>247.66</v>
      </c>
      <c r="AB251">
        <v>0</v>
      </c>
      <c r="AC251">
        <v>0</v>
      </c>
      <c r="AD251">
        <v>0</v>
      </c>
      <c r="AE251">
        <v>23.06</v>
      </c>
      <c r="AF251">
        <v>0</v>
      </c>
      <c r="AG251">
        <v>0</v>
      </c>
      <c r="AH251">
        <v>0</v>
      </c>
      <c r="AI251">
        <v>10.74</v>
      </c>
      <c r="AJ251">
        <v>1</v>
      </c>
      <c r="AK251">
        <v>1</v>
      </c>
      <c r="AL251">
        <v>1</v>
      </c>
      <c r="AN251">
        <v>0</v>
      </c>
      <c r="AO251">
        <v>0</v>
      </c>
      <c r="AP251">
        <v>1</v>
      </c>
      <c r="AQ251">
        <v>0</v>
      </c>
      <c r="AR251">
        <v>0</v>
      </c>
      <c r="AS251" t="s">
        <v>3</v>
      </c>
      <c r="AT251">
        <v>60.27</v>
      </c>
      <c r="AU251" t="s">
        <v>3</v>
      </c>
      <c r="AV251">
        <v>0</v>
      </c>
      <c r="AW251">
        <v>1</v>
      </c>
      <c r="AX251">
        <v>-1</v>
      </c>
      <c r="AY251">
        <v>0</v>
      </c>
      <c r="AZ251">
        <v>0</v>
      </c>
      <c r="BA251" t="s">
        <v>3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Y251*Source!I547</f>
        <v>1.235535</v>
      </c>
      <c r="CY251">
        <f t="shared" si="37"/>
        <v>247.66</v>
      </c>
      <c r="CZ251">
        <f t="shared" si="38"/>
        <v>23.06</v>
      </c>
      <c r="DA251">
        <f t="shared" si="39"/>
        <v>10.74</v>
      </c>
      <c r="DB251">
        <f t="shared" si="40"/>
        <v>1389.83</v>
      </c>
      <c r="DC251">
        <f t="shared" si="41"/>
        <v>0</v>
      </c>
    </row>
    <row r="252" spans="1:107" x14ac:dyDescent="0.2">
      <c r="A252">
        <f>ROW(Source!A547)</f>
        <v>547</v>
      </c>
      <c r="B252">
        <v>55282325</v>
      </c>
      <c r="C252">
        <v>55284277</v>
      </c>
      <c r="D252">
        <v>31808575</v>
      </c>
      <c r="E252">
        <v>1</v>
      </c>
      <c r="F252">
        <v>1</v>
      </c>
      <c r="G252">
        <v>13</v>
      </c>
      <c r="H252">
        <v>3</v>
      </c>
      <c r="I252" t="s">
        <v>263</v>
      </c>
      <c r="J252" t="s">
        <v>264</v>
      </c>
      <c r="K252" t="s">
        <v>265</v>
      </c>
      <c r="L252">
        <v>1391</v>
      </c>
      <c r="N252">
        <v>1013</v>
      </c>
      <c r="O252" t="s">
        <v>266</v>
      </c>
      <c r="P252" t="s">
        <v>266</v>
      </c>
      <c r="Q252">
        <v>1</v>
      </c>
      <c r="W252">
        <v>0</v>
      </c>
      <c r="X252">
        <v>1414587741</v>
      </c>
      <c r="Y252">
        <v>200</v>
      </c>
      <c r="AA252">
        <v>33.64</v>
      </c>
      <c r="AB252">
        <v>0</v>
      </c>
      <c r="AC252">
        <v>0</v>
      </c>
      <c r="AD252">
        <v>0</v>
      </c>
      <c r="AE252">
        <v>28.75</v>
      </c>
      <c r="AF252">
        <v>0</v>
      </c>
      <c r="AG252">
        <v>0</v>
      </c>
      <c r="AH252">
        <v>0</v>
      </c>
      <c r="AI252">
        <v>1.17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200</v>
      </c>
      <c r="AU252" t="s">
        <v>3</v>
      </c>
      <c r="AV252">
        <v>0</v>
      </c>
      <c r="AW252">
        <v>2</v>
      </c>
      <c r="AX252">
        <v>55284296</v>
      </c>
      <c r="AY252">
        <v>1</v>
      </c>
      <c r="AZ252">
        <v>0</v>
      </c>
      <c r="BA252">
        <v>265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Y252*Source!I547</f>
        <v>4.1000000000000005</v>
      </c>
      <c r="CY252">
        <f t="shared" si="37"/>
        <v>33.64</v>
      </c>
      <c r="CZ252">
        <f t="shared" si="38"/>
        <v>28.75</v>
      </c>
      <c r="DA252">
        <f t="shared" si="39"/>
        <v>1.17</v>
      </c>
      <c r="DB252">
        <f t="shared" si="40"/>
        <v>5750</v>
      </c>
      <c r="DC252">
        <f t="shared" si="41"/>
        <v>0</v>
      </c>
    </row>
    <row r="253" spans="1:107" x14ac:dyDescent="0.2">
      <c r="A253">
        <f>ROW(Source!A547)</f>
        <v>547</v>
      </c>
      <c r="B253">
        <v>55282325</v>
      </c>
      <c r="C253">
        <v>55284277</v>
      </c>
      <c r="D253">
        <v>31809402</v>
      </c>
      <c r="E253">
        <v>1</v>
      </c>
      <c r="F253">
        <v>1</v>
      </c>
      <c r="G253">
        <v>13</v>
      </c>
      <c r="H253">
        <v>3</v>
      </c>
      <c r="I253" t="s">
        <v>244</v>
      </c>
      <c r="J253" t="s">
        <v>245</v>
      </c>
      <c r="K253" t="s">
        <v>246</v>
      </c>
      <c r="L253">
        <v>1346</v>
      </c>
      <c r="N253">
        <v>1009</v>
      </c>
      <c r="O253" t="s">
        <v>247</v>
      </c>
      <c r="P253" t="s">
        <v>247</v>
      </c>
      <c r="Q253">
        <v>1</v>
      </c>
      <c r="W253">
        <v>0</v>
      </c>
      <c r="X253">
        <v>-1558522825</v>
      </c>
      <c r="Y253">
        <v>3.4</v>
      </c>
      <c r="AA253">
        <v>48.91</v>
      </c>
      <c r="AB253">
        <v>0</v>
      </c>
      <c r="AC253">
        <v>0</v>
      </c>
      <c r="AD253">
        <v>0</v>
      </c>
      <c r="AE253">
        <v>6.27</v>
      </c>
      <c r="AF253">
        <v>0</v>
      </c>
      <c r="AG253">
        <v>0</v>
      </c>
      <c r="AH253">
        <v>0</v>
      </c>
      <c r="AI253">
        <v>7.8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3.4</v>
      </c>
      <c r="AU253" t="s">
        <v>3</v>
      </c>
      <c r="AV253">
        <v>0</v>
      </c>
      <c r="AW253">
        <v>2</v>
      </c>
      <c r="AX253">
        <v>55284297</v>
      </c>
      <c r="AY253">
        <v>1</v>
      </c>
      <c r="AZ253">
        <v>0</v>
      </c>
      <c r="BA253">
        <v>266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Y253*Source!I547</f>
        <v>6.9699999999999998E-2</v>
      </c>
      <c r="CY253">
        <f t="shared" si="37"/>
        <v>48.91</v>
      </c>
      <c r="CZ253">
        <f t="shared" si="38"/>
        <v>6.27</v>
      </c>
      <c r="DA253">
        <f t="shared" si="39"/>
        <v>7.8</v>
      </c>
      <c r="DB253">
        <f t="shared" si="40"/>
        <v>21.32</v>
      </c>
      <c r="DC253">
        <f t="shared" si="41"/>
        <v>0</v>
      </c>
    </row>
    <row r="254" spans="1:107" x14ac:dyDescent="0.2">
      <c r="A254">
        <f>ROW(Source!A547)</f>
        <v>547</v>
      </c>
      <c r="B254">
        <v>55282325</v>
      </c>
      <c r="C254">
        <v>55284277</v>
      </c>
      <c r="D254">
        <v>31807565</v>
      </c>
      <c r="E254">
        <v>1</v>
      </c>
      <c r="F254">
        <v>1</v>
      </c>
      <c r="G254">
        <v>13</v>
      </c>
      <c r="H254">
        <v>3</v>
      </c>
      <c r="I254" t="s">
        <v>267</v>
      </c>
      <c r="J254" t="s">
        <v>268</v>
      </c>
      <c r="K254" t="s">
        <v>284</v>
      </c>
      <c r="L254">
        <v>1301</v>
      </c>
      <c r="N254">
        <v>1003</v>
      </c>
      <c r="O254" t="s">
        <v>270</v>
      </c>
      <c r="P254" t="s">
        <v>270</v>
      </c>
      <c r="Q254">
        <v>1</v>
      </c>
      <c r="W254">
        <v>0</v>
      </c>
      <c r="X254">
        <v>-384179431</v>
      </c>
      <c r="Y254">
        <v>18.899999999999999</v>
      </c>
      <c r="AA254">
        <v>70.27</v>
      </c>
      <c r="AB254">
        <v>0</v>
      </c>
      <c r="AC254">
        <v>0</v>
      </c>
      <c r="AD254">
        <v>0</v>
      </c>
      <c r="AE254">
        <v>15.72</v>
      </c>
      <c r="AF254">
        <v>0</v>
      </c>
      <c r="AG254">
        <v>0</v>
      </c>
      <c r="AH254">
        <v>0</v>
      </c>
      <c r="AI254">
        <v>4.47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18.899999999999999</v>
      </c>
      <c r="AU254" t="s">
        <v>3</v>
      </c>
      <c r="AV254">
        <v>0</v>
      </c>
      <c r="AW254">
        <v>2</v>
      </c>
      <c r="AX254">
        <v>55284298</v>
      </c>
      <c r="AY254">
        <v>1</v>
      </c>
      <c r="AZ254">
        <v>0</v>
      </c>
      <c r="BA254">
        <v>267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Y254*Source!I547</f>
        <v>0.38744999999999996</v>
      </c>
      <c r="CY254">
        <f t="shared" si="37"/>
        <v>70.27</v>
      </c>
      <c r="CZ254">
        <f t="shared" si="38"/>
        <v>15.72</v>
      </c>
      <c r="DA254">
        <f t="shared" si="39"/>
        <v>4.47</v>
      </c>
      <c r="DB254">
        <f t="shared" si="40"/>
        <v>297.11</v>
      </c>
      <c r="DC254">
        <f t="shared" si="41"/>
        <v>0</v>
      </c>
    </row>
    <row r="255" spans="1:107" x14ac:dyDescent="0.2">
      <c r="A255">
        <f>ROW(Source!A547)</f>
        <v>547</v>
      </c>
      <c r="B255">
        <v>55282325</v>
      </c>
      <c r="C255">
        <v>55284277</v>
      </c>
      <c r="D255">
        <v>31807616</v>
      </c>
      <c r="E255">
        <v>1</v>
      </c>
      <c r="F255">
        <v>1</v>
      </c>
      <c r="G255">
        <v>13</v>
      </c>
      <c r="H255">
        <v>3</v>
      </c>
      <c r="I255" t="s">
        <v>248</v>
      </c>
      <c r="J255" t="s">
        <v>249</v>
      </c>
      <c r="K255" t="s">
        <v>250</v>
      </c>
      <c r="L255">
        <v>1348</v>
      </c>
      <c r="N255">
        <v>1009</v>
      </c>
      <c r="O255" t="s">
        <v>30</v>
      </c>
      <c r="P255" t="s">
        <v>30</v>
      </c>
      <c r="Q255">
        <v>1000</v>
      </c>
      <c r="W255">
        <v>0</v>
      </c>
      <c r="X255">
        <v>1387058064</v>
      </c>
      <c r="Y255">
        <v>2.196E-2</v>
      </c>
      <c r="AA255">
        <v>64864.04</v>
      </c>
      <c r="AB255">
        <v>0</v>
      </c>
      <c r="AC255">
        <v>0</v>
      </c>
      <c r="AD255">
        <v>0</v>
      </c>
      <c r="AE255">
        <v>18910.8</v>
      </c>
      <c r="AF255">
        <v>0</v>
      </c>
      <c r="AG255">
        <v>0</v>
      </c>
      <c r="AH255">
        <v>0</v>
      </c>
      <c r="AI255">
        <v>3.43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2.196E-2</v>
      </c>
      <c r="AU255" t="s">
        <v>3</v>
      </c>
      <c r="AV255">
        <v>0</v>
      </c>
      <c r="AW255">
        <v>2</v>
      </c>
      <c r="AX255">
        <v>55284299</v>
      </c>
      <c r="AY255">
        <v>1</v>
      </c>
      <c r="AZ255">
        <v>0</v>
      </c>
      <c r="BA255">
        <v>268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Y255*Source!I547</f>
        <v>4.5018E-4</v>
      </c>
      <c r="CY255">
        <f t="shared" si="37"/>
        <v>64864.04</v>
      </c>
      <c r="CZ255">
        <f t="shared" si="38"/>
        <v>18910.8</v>
      </c>
      <c r="DA255">
        <f t="shared" si="39"/>
        <v>3.43</v>
      </c>
      <c r="DB255">
        <f t="shared" si="40"/>
        <v>415.28</v>
      </c>
      <c r="DC255">
        <f t="shared" si="41"/>
        <v>0</v>
      </c>
    </row>
    <row r="256" spans="1:107" x14ac:dyDescent="0.2">
      <c r="A256">
        <f>ROW(Source!A555)</f>
        <v>555</v>
      </c>
      <c r="B256">
        <v>55282325</v>
      </c>
      <c r="C256">
        <v>55284361</v>
      </c>
      <c r="D256">
        <v>31751893</v>
      </c>
      <c r="E256">
        <v>13</v>
      </c>
      <c r="F256">
        <v>1</v>
      </c>
      <c r="G256">
        <v>13</v>
      </c>
      <c r="H256">
        <v>1</v>
      </c>
      <c r="I256" t="s">
        <v>205</v>
      </c>
      <c r="J256" t="s">
        <v>3</v>
      </c>
      <c r="K256" t="s">
        <v>206</v>
      </c>
      <c r="L256">
        <v>1191</v>
      </c>
      <c r="N256">
        <v>1013</v>
      </c>
      <c r="O256" t="s">
        <v>207</v>
      </c>
      <c r="P256" t="s">
        <v>207</v>
      </c>
      <c r="Q256">
        <v>1</v>
      </c>
      <c r="W256">
        <v>0</v>
      </c>
      <c r="X256">
        <v>476480486</v>
      </c>
      <c r="Y256">
        <v>57.5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57.5</v>
      </c>
      <c r="AU256" t="s">
        <v>3</v>
      </c>
      <c r="AV256">
        <v>1</v>
      </c>
      <c r="AW256">
        <v>2</v>
      </c>
      <c r="AX256">
        <v>55284364</v>
      </c>
      <c r="AY256">
        <v>1</v>
      </c>
      <c r="AZ256">
        <v>0</v>
      </c>
      <c r="BA256">
        <v>271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Y256*Source!I555</f>
        <v>0.36799999999999999</v>
      </c>
      <c r="CY256">
        <f>AD256</f>
        <v>0</v>
      </c>
      <c r="CZ256">
        <f>AH256</f>
        <v>0</v>
      </c>
      <c r="DA256">
        <f>AL256</f>
        <v>1</v>
      </c>
      <c r="DB256">
        <f t="shared" si="40"/>
        <v>0</v>
      </c>
      <c r="DC256">
        <f t="shared" si="41"/>
        <v>0</v>
      </c>
    </row>
    <row r="257" spans="1:107" x14ac:dyDescent="0.2">
      <c r="A257">
        <f>ROW(Source!A555)</f>
        <v>555</v>
      </c>
      <c r="B257">
        <v>55282325</v>
      </c>
      <c r="C257">
        <v>55284361</v>
      </c>
      <c r="D257">
        <v>31806986</v>
      </c>
      <c r="E257">
        <v>13</v>
      </c>
      <c r="F257">
        <v>1</v>
      </c>
      <c r="G257">
        <v>13</v>
      </c>
      <c r="H257">
        <v>3</v>
      </c>
      <c r="I257" t="s">
        <v>28</v>
      </c>
      <c r="J257" t="s">
        <v>3</v>
      </c>
      <c r="K257" t="s">
        <v>29</v>
      </c>
      <c r="L257">
        <v>1348</v>
      </c>
      <c r="N257">
        <v>1009</v>
      </c>
      <c r="O257" t="s">
        <v>30</v>
      </c>
      <c r="P257" t="s">
        <v>30</v>
      </c>
      <c r="Q257">
        <v>1000</v>
      </c>
      <c r="W257">
        <v>1</v>
      </c>
      <c r="X257">
        <v>1489638031</v>
      </c>
      <c r="Y257">
        <v>-4.5999999999999996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-4.5999999999999996</v>
      </c>
      <c r="AU257" t="s">
        <v>3</v>
      </c>
      <c r="AV257">
        <v>0</v>
      </c>
      <c r="AW257">
        <v>2</v>
      </c>
      <c r="AX257">
        <v>55284365</v>
      </c>
      <c r="AY257">
        <v>1</v>
      </c>
      <c r="AZ257">
        <v>6144</v>
      </c>
      <c r="BA257">
        <v>272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Y257*Source!I555</f>
        <v>-2.9439999999999997E-2</v>
      </c>
      <c r="CY257">
        <f>AA257</f>
        <v>0</v>
      </c>
      <c r="CZ257">
        <f>AE257</f>
        <v>0</v>
      </c>
      <c r="DA257">
        <f>AI257</f>
        <v>1</v>
      </c>
      <c r="DB257">
        <f t="shared" si="40"/>
        <v>0</v>
      </c>
      <c r="DC257">
        <f t="shared" si="41"/>
        <v>0</v>
      </c>
    </row>
    <row r="258" spans="1:107" x14ac:dyDescent="0.2">
      <c r="A258">
        <f>ROW(Source!A557)</f>
        <v>557</v>
      </c>
      <c r="B258">
        <v>55282325</v>
      </c>
      <c r="C258">
        <v>55284367</v>
      </c>
      <c r="D258">
        <v>31751893</v>
      </c>
      <c r="E258">
        <v>13</v>
      </c>
      <c r="F258">
        <v>1</v>
      </c>
      <c r="G258">
        <v>13</v>
      </c>
      <c r="H258">
        <v>1</v>
      </c>
      <c r="I258" t="s">
        <v>205</v>
      </c>
      <c r="J258" t="s">
        <v>3</v>
      </c>
      <c r="K258" t="s">
        <v>206</v>
      </c>
      <c r="L258">
        <v>1191</v>
      </c>
      <c r="N258">
        <v>1013</v>
      </c>
      <c r="O258" t="s">
        <v>207</v>
      </c>
      <c r="P258" t="s">
        <v>207</v>
      </c>
      <c r="Q258">
        <v>1</v>
      </c>
      <c r="W258">
        <v>0</v>
      </c>
      <c r="X258">
        <v>476480486</v>
      </c>
      <c r="Y258">
        <v>0.6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0.6</v>
      </c>
      <c r="AU258" t="s">
        <v>3</v>
      </c>
      <c r="AV258">
        <v>1</v>
      </c>
      <c r="AW258">
        <v>2</v>
      </c>
      <c r="AX258">
        <v>55284369</v>
      </c>
      <c r="AY258">
        <v>1</v>
      </c>
      <c r="AZ258">
        <v>0</v>
      </c>
      <c r="BA258">
        <v>273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Y258*Source!I557</f>
        <v>0.21</v>
      </c>
      <c r="CY258">
        <f>AD258</f>
        <v>0</v>
      </c>
      <c r="CZ258">
        <f>AH258</f>
        <v>0</v>
      </c>
      <c r="DA258">
        <f>AL258</f>
        <v>1</v>
      </c>
      <c r="DB258">
        <f t="shared" si="40"/>
        <v>0</v>
      </c>
      <c r="DC258">
        <f t="shared" si="41"/>
        <v>0</v>
      </c>
    </row>
    <row r="259" spans="1:107" x14ac:dyDescent="0.2">
      <c r="A259">
        <f>ROW(Source!A558)</f>
        <v>558</v>
      </c>
      <c r="B259">
        <v>55282325</v>
      </c>
      <c r="C259">
        <v>55284370</v>
      </c>
      <c r="D259">
        <v>31751893</v>
      </c>
      <c r="E259">
        <v>13</v>
      </c>
      <c r="F259">
        <v>1</v>
      </c>
      <c r="G259">
        <v>13</v>
      </c>
      <c r="H259">
        <v>1</v>
      </c>
      <c r="I259" t="s">
        <v>205</v>
      </c>
      <c r="J259" t="s">
        <v>3</v>
      </c>
      <c r="K259" t="s">
        <v>206</v>
      </c>
      <c r="L259">
        <v>1191</v>
      </c>
      <c r="N259">
        <v>1013</v>
      </c>
      <c r="O259" t="s">
        <v>207</v>
      </c>
      <c r="P259" t="s">
        <v>207</v>
      </c>
      <c r="Q259">
        <v>1</v>
      </c>
      <c r="W259">
        <v>0</v>
      </c>
      <c r="X259">
        <v>476480486</v>
      </c>
      <c r="Y259">
        <v>17.41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17.41</v>
      </c>
      <c r="AU259" t="s">
        <v>3</v>
      </c>
      <c r="AV259">
        <v>1</v>
      </c>
      <c r="AW259">
        <v>2</v>
      </c>
      <c r="AX259">
        <v>55284373</v>
      </c>
      <c r="AY259">
        <v>1</v>
      </c>
      <c r="AZ259">
        <v>0</v>
      </c>
      <c r="BA259">
        <v>274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Y259*Source!I558</f>
        <v>0.25766800000000001</v>
      </c>
      <c r="CY259">
        <f>AD259</f>
        <v>0</v>
      </c>
      <c r="CZ259">
        <f>AH259</f>
        <v>0</v>
      </c>
      <c r="DA259">
        <f>AL259</f>
        <v>1</v>
      </c>
      <c r="DB259">
        <f t="shared" si="40"/>
        <v>0</v>
      </c>
      <c r="DC259">
        <f t="shared" si="41"/>
        <v>0</v>
      </c>
    </row>
    <row r="260" spans="1:107" x14ac:dyDescent="0.2">
      <c r="A260">
        <f>ROW(Source!A558)</f>
        <v>558</v>
      </c>
      <c r="B260">
        <v>55282325</v>
      </c>
      <c r="C260">
        <v>55284370</v>
      </c>
      <c r="D260">
        <v>31806986</v>
      </c>
      <c r="E260">
        <v>13</v>
      </c>
      <c r="F260">
        <v>1</v>
      </c>
      <c r="G260">
        <v>13</v>
      </c>
      <c r="H260">
        <v>3</v>
      </c>
      <c r="I260" t="s">
        <v>28</v>
      </c>
      <c r="J260" t="s">
        <v>3</v>
      </c>
      <c r="K260" t="s">
        <v>29</v>
      </c>
      <c r="L260">
        <v>1348</v>
      </c>
      <c r="N260">
        <v>1009</v>
      </c>
      <c r="O260" t="s">
        <v>30</v>
      </c>
      <c r="P260" t="s">
        <v>30</v>
      </c>
      <c r="Q260">
        <v>1000</v>
      </c>
      <c r="W260">
        <v>1</v>
      </c>
      <c r="X260">
        <v>1489638031</v>
      </c>
      <c r="Y260">
        <v>-1.02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-1.02</v>
      </c>
      <c r="AU260" t="s">
        <v>3</v>
      </c>
      <c r="AV260">
        <v>0</v>
      </c>
      <c r="AW260">
        <v>2</v>
      </c>
      <c r="AX260">
        <v>55284374</v>
      </c>
      <c r="AY260">
        <v>1</v>
      </c>
      <c r="AZ260">
        <v>6144</v>
      </c>
      <c r="BA260">
        <v>275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Y260*Source!I558</f>
        <v>-1.5096000000000002E-2</v>
      </c>
      <c r="CY260">
        <f>AA260</f>
        <v>0</v>
      </c>
      <c r="CZ260">
        <f>AE260</f>
        <v>0</v>
      </c>
      <c r="DA260">
        <f>AI260</f>
        <v>1</v>
      </c>
      <c r="DB260">
        <f t="shared" si="40"/>
        <v>0</v>
      </c>
      <c r="DC260">
        <f t="shared" si="41"/>
        <v>0</v>
      </c>
    </row>
    <row r="261" spans="1:107" x14ac:dyDescent="0.2">
      <c r="A261">
        <f>ROW(Source!A560)</f>
        <v>560</v>
      </c>
      <c r="B261">
        <v>55282325</v>
      </c>
      <c r="C261">
        <v>55284376</v>
      </c>
      <c r="D261">
        <v>31751893</v>
      </c>
      <c r="E261">
        <v>13</v>
      </c>
      <c r="F261">
        <v>1</v>
      </c>
      <c r="G261">
        <v>13</v>
      </c>
      <c r="H261">
        <v>1</v>
      </c>
      <c r="I261" t="s">
        <v>205</v>
      </c>
      <c r="J261" t="s">
        <v>3</v>
      </c>
      <c r="K261" t="s">
        <v>206</v>
      </c>
      <c r="L261">
        <v>1191</v>
      </c>
      <c r="N261">
        <v>1013</v>
      </c>
      <c r="O261" t="s">
        <v>207</v>
      </c>
      <c r="P261" t="s">
        <v>207</v>
      </c>
      <c r="Q261">
        <v>1</v>
      </c>
      <c r="W261">
        <v>0</v>
      </c>
      <c r="X261">
        <v>476480486</v>
      </c>
      <c r="Y261">
        <v>20.73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20.73</v>
      </c>
      <c r="AU261" t="s">
        <v>3</v>
      </c>
      <c r="AV261">
        <v>1</v>
      </c>
      <c r="AW261">
        <v>2</v>
      </c>
      <c r="AX261">
        <v>55284378</v>
      </c>
      <c r="AY261">
        <v>1</v>
      </c>
      <c r="AZ261">
        <v>0</v>
      </c>
      <c r="BA261">
        <v>276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Y261*Source!I560</f>
        <v>0.41460000000000002</v>
      </c>
      <c r="CY261">
        <f>AD261</f>
        <v>0</v>
      </c>
      <c r="CZ261">
        <f>AH261</f>
        <v>0</v>
      </c>
      <c r="DA261">
        <f>AL261</f>
        <v>1</v>
      </c>
      <c r="DB261">
        <f t="shared" si="40"/>
        <v>0</v>
      </c>
      <c r="DC261">
        <f t="shared" si="41"/>
        <v>0</v>
      </c>
    </row>
    <row r="262" spans="1:107" x14ac:dyDescent="0.2">
      <c r="A262">
        <f>ROW(Source!A561)</f>
        <v>561</v>
      </c>
      <c r="B262">
        <v>55282325</v>
      </c>
      <c r="C262">
        <v>55284381</v>
      </c>
      <c r="D262">
        <v>31751893</v>
      </c>
      <c r="E262">
        <v>13</v>
      </c>
      <c r="F262">
        <v>1</v>
      </c>
      <c r="G262">
        <v>13</v>
      </c>
      <c r="H262">
        <v>1</v>
      </c>
      <c r="I262" t="s">
        <v>205</v>
      </c>
      <c r="J262" t="s">
        <v>3</v>
      </c>
      <c r="K262" t="s">
        <v>206</v>
      </c>
      <c r="L262">
        <v>1191</v>
      </c>
      <c r="N262">
        <v>1013</v>
      </c>
      <c r="O262" t="s">
        <v>207</v>
      </c>
      <c r="P262" t="s">
        <v>207</v>
      </c>
      <c r="Q262">
        <v>1</v>
      </c>
      <c r="W262">
        <v>0</v>
      </c>
      <c r="X262">
        <v>476480486</v>
      </c>
      <c r="Y262">
        <v>0.6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0.6</v>
      </c>
      <c r="AU262" t="s">
        <v>3</v>
      </c>
      <c r="AV262">
        <v>1</v>
      </c>
      <c r="AW262">
        <v>2</v>
      </c>
      <c r="AX262">
        <v>55284383</v>
      </c>
      <c r="AY262">
        <v>1</v>
      </c>
      <c r="AZ262">
        <v>0</v>
      </c>
      <c r="BA262">
        <v>279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Y262*Source!I561</f>
        <v>12.45</v>
      </c>
      <c r="CY262">
        <f>AD262</f>
        <v>0</v>
      </c>
      <c r="CZ262">
        <f>AH262</f>
        <v>0</v>
      </c>
      <c r="DA262">
        <f>AL262</f>
        <v>1</v>
      </c>
      <c r="DB262">
        <f t="shared" si="40"/>
        <v>0</v>
      </c>
      <c r="DC262">
        <f t="shared" si="41"/>
        <v>0</v>
      </c>
    </row>
    <row r="263" spans="1:107" x14ac:dyDescent="0.2">
      <c r="A263">
        <f>ROW(Source!A597)</f>
        <v>597</v>
      </c>
      <c r="B263">
        <v>55282325</v>
      </c>
      <c r="C263">
        <v>55284441</v>
      </c>
      <c r="D263">
        <v>31751893</v>
      </c>
      <c r="E263">
        <v>13</v>
      </c>
      <c r="F263">
        <v>1</v>
      </c>
      <c r="G263">
        <v>13</v>
      </c>
      <c r="H263">
        <v>1</v>
      </c>
      <c r="I263" t="s">
        <v>205</v>
      </c>
      <c r="J263" t="s">
        <v>3</v>
      </c>
      <c r="K263" t="s">
        <v>206</v>
      </c>
      <c r="L263">
        <v>1191</v>
      </c>
      <c r="N263">
        <v>1013</v>
      </c>
      <c r="O263" t="s">
        <v>207</v>
      </c>
      <c r="P263" t="s">
        <v>207</v>
      </c>
      <c r="Q263">
        <v>1</v>
      </c>
      <c r="W263">
        <v>0</v>
      </c>
      <c r="X263">
        <v>476480486</v>
      </c>
      <c r="Y263">
        <v>113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113</v>
      </c>
      <c r="AU263" t="s">
        <v>3</v>
      </c>
      <c r="AV263">
        <v>1</v>
      </c>
      <c r="AW263">
        <v>2</v>
      </c>
      <c r="AX263">
        <v>55284450</v>
      </c>
      <c r="AY263">
        <v>1</v>
      </c>
      <c r="AZ263">
        <v>0</v>
      </c>
      <c r="BA263">
        <v>280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Y263*Source!I597</f>
        <v>2.2600000000000002</v>
      </c>
      <c r="CY263">
        <f>AD263</f>
        <v>0</v>
      </c>
      <c r="CZ263">
        <f>AH263</f>
        <v>0</v>
      </c>
      <c r="DA263">
        <f>AL263</f>
        <v>1</v>
      </c>
      <c r="DB263">
        <f t="shared" si="40"/>
        <v>0</v>
      </c>
      <c r="DC263">
        <f t="shared" si="41"/>
        <v>0</v>
      </c>
    </row>
    <row r="264" spans="1:107" x14ac:dyDescent="0.2">
      <c r="A264">
        <f>ROW(Source!A597)</f>
        <v>597</v>
      </c>
      <c r="B264">
        <v>55282325</v>
      </c>
      <c r="C264">
        <v>55284441</v>
      </c>
      <c r="D264">
        <v>31832333</v>
      </c>
      <c r="E264">
        <v>1</v>
      </c>
      <c r="F264">
        <v>1</v>
      </c>
      <c r="G264">
        <v>13</v>
      </c>
      <c r="H264">
        <v>2</v>
      </c>
      <c r="I264" t="s">
        <v>208</v>
      </c>
      <c r="J264" t="s">
        <v>209</v>
      </c>
      <c r="K264" t="s">
        <v>210</v>
      </c>
      <c r="L264">
        <v>1368</v>
      </c>
      <c r="N264">
        <v>1011</v>
      </c>
      <c r="O264" t="s">
        <v>211</v>
      </c>
      <c r="P264" t="s">
        <v>211</v>
      </c>
      <c r="Q264">
        <v>1</v>
      </c>
      <c r="W264">
        <v>0</v>
      </c>
      <c r="X264">
        <v>-1037327012</v>
      </c>
      <c r="Y264">
        <v>1.19</v>
      </c>
      <c r="AA264">
        <v>0</v>
      </c>
      <c r="AB264">
        <v>504.92</v>
      </c>
      <c r="AC264">
        <v>334.36</v>
      </c>
      <c r="AD264">
        <v>0</v>
      </c>
      <c r="AE264">
        <v>0</v>
      </c>
      <c r="AF264">
        <v>33.35</v>
      </c>
      <c r="AG264">
        <v>12.67</v>
      </c>
      <c r="AH264">
        <v>0</v>
      </c>
      <c r="AI264">
        <v>1</v>
      </c>
      <c r="AJ264">
        <v>15.14</v>
      </c>
      <c r="AK264">
        <v>26.39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1.19</v>
      </c>
      <c r="AU264" t="s">
        <v>3</v>
      </c>
      <c r="AV264">
        <v>0</v>
      </c>
      <c r="AW264">
        <v>2</v>
      </c>
      <c r="AX264">
        <v>55284451</v>
      </c>
      <c r="AY264">
        <v>1</v>
      </c>
      <c r="AZ264">
        <v>0</v>
      </c>
      <c r="BA264">
        <v>281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Y264*Source!I597</f>
        <v>2.3799999999999998E-2</v>
      </c>
      <c r="CY264">
        <f>AB264</f>
        <v>504.92</v>
      </c>
      <c r="CZ264">
        <f>AF264</f>
        <v>33.35</v>
      </c>
      <c r="DA264">
        <f>AJ264</f>
        <v>15.14</v>
      </c>
      <c r="DB264">
        <f t="shared" si="40"/>
        <v>39.69</v>
      </c>
      <c r="DC264">
        <f t="shared" si="41"/>
        <v>15.08</v>
      </c>
    </row>
    <row r="265" spans="1:107" x14ac:dyDescent="0.2">
      <c r="A265">
        <f>ROW(Source!A597)</f>
        <v>597</v>
      </c>
      <c r="B265">
        <v>55282325</v>
      </c>
      <c r="C265">
        <v>55284441</v>
      </c>
      <c r="D265">
        <v>31832821</v>
      </c>
      <c r="E265">
        <v>1</v>
      </c>
      <c r="F265">
        <v>1</v>
      </c>
      <c r="G265">
        <v>13</v>
      </c>
      <c r="H265">
        <v>2</v>
      </c>
      <c r="I265" t="s">
        <v>212</v>
      </c>
      <c r="J265" t="s">
        <v>213</v>
      </c>
      <c r="K265" t="s">
        <v>214</v>
      </c>
      <c r="L265">
        <v>1368</v>
      </c>
      <c r="N265">
        <v>1011</v>
      </c>
      <c r="O265" t="s">
        <v>211</v>
      </c>
      <c r="P265" t="s">
        <v>211</v>
      </c>
      <c r="Q265">
        <v>1</v>
      </c>
      <c r="W265">
        <v>0</v>
      </c>
      <c r="X265">
        <v>-239073944</v>
      </c>
      <c r="Y265">
        <v>1.19</v>
      </c>
      <c r="AA265">
        <v>0</v>
      </c>
      <c r="AB265">
        <v>4.5599999999999996</v>
      </c>
      <c r="AC265">
        <v>0</v>
      </c>
      <c r="AD265">
        <v>0</v>
      </c>
      <c r="AE265">
        <v>0</v>
      </c>
      <c r="AF265">
        <v>0.77</v>
      </c>
      <c r="AG265">
        <v>0</v>
      </c>
      <c r="AH265">
        <v>0</v>
      </c>
      <c r="AI265">
        <v>1</v>
      </c>
      <c r="AJ265">
        <v>5.92</v>
      </c>
      <c r="AK265">
        <v>26.39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1.19</v>
      </c>
      <c r="AU265" t="s">
        <v>3</v>
      </c>
      <c r="AV265">
        <v>0</v>
      </c>
      <c r="AW265">
        <v>2</v>
      </c>
      <c r="AX265">
        <v>55284452</v>
      </c>
      <c r="AY265">
        <v>1</v>
      </c>
      <c r="AZ265">
        <v>0</v>
      </c>
      <c r="BA265">
        <v>282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Y265*Source!I597</f>
        <v>2.3799999999999998E-2</v>
      </c>
      <c r="CY265">
        <f>AB265</f>
        <v>4.5599999999999996</v>
      </c>
      <c r="CZ265">
        <f>AF265</f>
        <v>0.77</v>
      </c>
      <c r="DA265">
        <f>AJ265</f>
        <v>5.92</v>
      </c>
      <c r="DB265">
        <f t="shared" si="40"/>
        <v>0.92</v>
      </c>
      <c r="DC265">
        <f t="shared" si="41"/>
        <v>0</v>
      </c>
    </row>
    <row r="266" spans="1:107" x14ac:dyDescent="0.2">
      <c r="A266">
        <f>ROW(Source!A597)</f>
        <v>597</v>
      </c>
      <c r="B266">
        <v>55282325</v>
      </c>
      <c r="C266">
        <v>55284441</v>
      </c>
      <c r="D266">
        <v>31832054</v>
      </c>
      <c r="E266">
        <v>1</v>
      </c>
      <c r="F266">
        <v>1</v>
      </c>
      <c r="G266">
        <v>13</v>
      </c>
      <c r="H266">
        <v>2</v>
      </c>
      <c r="I266" t="s">
        <v>215</v>
      </c>
      <c r="J266" t="s">
        <v>216</v>
      </c>
      <c r="K266" t="s">
        <v>217</v>
      </c>
      <c r="L266">
        <v>1368</v>
      </c>
      <c r="N266">
        <v>1011</v>
      </c>
      <c r="O266" t="s">
        <v>211</v>
      </c>
      <c r="P266" t="s">
        <v>211</v>
      </c>
      <c r="Q266">
        <v>1</v>
      </c>
      <c r="W266">
        <v>0</v>
      </c>
      <c r="X266">
        <v>-2105789691</v>
      </c>
      <c r="Y266">
        <v>1.18</v>
      </c>
      <c r="AA266">
        <v>0</v>
      </c>
      <c r="AB266">
        <v>4.38</v>
      </c>
      <c r="AC266">
        <v>0</v>
      </c>
      <c r="AD266">
        <v>0</v>
      </c>
      <c r="AE266">
        <v>0</v>
      </c>
      <c r="AF266">
        <v>0.71</v>
      </c>
      <c r="AG266">
        <v>0</v>
      </c>
      <c r="AH266">
        <v>0</v>
      </c>
      <c r="AI266">
        <v>1</v>
      </c>
      <c r="AJ266">
        <v>6.17</v>
      </c>
      <c r="AK266">
        <v>26.39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1.18</v>
      </c>
      <c r="AU266" t="s">
        <v>3</v>
      </c>
      <c r="AV266">
        <v>0</v>
      </c>
      <c r="AW266">
        <v>2</v>
      </c>
      <c r="AX266">
        <v>55284453</v>
      </c>
      <c r="AY266">
        <v>1</v>
      </c>
      <c r="AZ266">
        <v>0</v>
      </c>
      <c r="BA266">
        <v>283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Y266*Source!I597</f>
        <v>2.3599999999999999E-2</v>
      </c>
      <c r="CY266">
        <f>AB266</f>
        <v>4.38</v>
      </c>
      <c r="CZ266">
        <f>AF266</f>
        <v>0.71</v>
      </c>
      <c r="DA266">
        <f>AJ266</f>
        <v>6.17</v>
      </c>
      <c r="DB266">
        <f t="shared" si="40"/>
        <v>0.84</v>
      </c>
      <c r="DC266">
        <f t="shared" si="41"/>
        <v>0</v>
      </c>
    </row>
    <row r="267" spans="1:107" x14ac:dyDescent="0.2">
      <c r="A267">
        <f>ROW(Source!A597)</f>
        <v>597</v>
      </c>
      <c r="B267">
        <v>55282325</v>
      </c>
      <c r="C267">
        <v>55284441</v>
      </c>
      <c r="D267">
        <v>31755942</v>
      </c>
      <c r="E267">
        <v>13</v>
      </c>
      <c r="F267">
        <v>1</v>
      </c>
      <c r="G267">
        <v>13</v>
      </c>
      <c r="H267">
        <v>2</v>
      </c>
      <c r="I267" t="s">
        <v>218</v>
      </c>
      <c r="J267" t="s">
        <v>3</v>
      </c>
      <c r="K267" t="s">
        <v>219</v>
      </c>
      <c r="L267">
        <v>1344</v>
      </c>
      <c r="N267">
        <v>1008</v>
      </c>
      <c r="O267" t="s">
        <v>220</v>
      </c>
      <c r="P267" t="s">
        <v>220</v>
      </c>
      <c r="Q267">
        <v>1</v>
      </c>
      <c r="W267">
        <v>0</v>
      </c>
      <c r="X267">
        <v>-1180195794</v>
      </c>
      <c r="Y267">
        <v>0.01</v>
      </c>
      <c r="AA267">
        <v>0</v>
      </c>
      <c r="AB267">
        <v>1</v>
      </c>
      <c r="AC267">
        <v>0</v>
      </c>
      <c r="AD267">
        <v>0</v>
      </c>
      <c r="AE267">
        <v>0</v>
      </c>
      <c r="AF267">
        <v>1</v>
      </c>
      <c r="AG267">
        <v>0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0.01</v>
      </c>
      <c r="AU267" t="s">
        <v>3</v>
      </c>
      <c r="AV267">
        <v>0</v>
      </c>
      <c r="AW267">
        <v>2</v>
      </c>
      <c r="AX267">
        <v>55284454</v>
      </c>
      <c r="AY267">
        <v>1</v>
      </c>
      <c r="AZ267">
        <v>0</v>
      </c>
      <c r="BA267">
        <v>284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Y267*Source!I597</f>
        <v>2.0000000000000001E-4</v>
      </c>
      <c r="CY267">
        <f>AB267</f>
        <v>1</v>
      </c>
      <c r="CZ267">
        <f>AF267</f>
        <v>1</v>
      </c>
      <c r="DA267">
        <f>AJ267</f>
        <v>1</v>
      </c>
      <c r="DB267">
        <f t="shared" si="40"/>
        <v>0.01</v>
      </c>
      <c r="DC267">
        <f t="shared" si="41"/>
        <v>0</v>
      </c>
    </row>
    <row r="268" spans="1:107" x14ac:dyDescent="0.2">
      <c r="A268">
        <f>ROW(Source!A597)</f>
        <v>597</v>
      </c>
      <c r="B268">
        <v>55282325</v>
      </c>
      <c r="C268">
        <v>55284441</v>
      </c>
      <c r="D268">
        <v>31808261</v>
      </c>
      <c r="E268">
        <v>1</v>
      </c>
      <c r="F268">
        <v>1</v>
      </c>
      <c r="G268">
        <v>13</v>
      </c>
      <c r="H268">
        <v>3</v>
      </c>
      <c r="I268" t="s">
        <v>221</v>
      </c>
      <c r="J268" t="s">
        <v>222</v>
      </c>
      <c r="K268" t="s">
        <v>223</v>
      </c>
      <c r="L268">
        <v>1348</v>
      </c>
      <c r="N268">
        <v>1009</v>
      </c>
      <c r="O268" t="s">
        <v>30</v>
      </c>
      <c r="P268" t="s">
        <v>30</v>
      </c>
      <c r="Q268">
        <v>1000</v>
      </c>
      <c r="W268">
        <v>0</v>
      </c>
      <c r="X268">
        <v>-1712497029</v>
      </c>
      <c r="Y268">
        <v>2.1000000000000001E-2</v>
      </c>
      <c r="AA268">
        <v>5314.27</v>
      </c>
      <c r="AB268">
        <v>0</v>
      </c>
      <c r="AC268">
        <v>0</v>
      </c>
      <c r="AD268">
        <v>0</v>
      </c>
      <c r="AE268">
        <v>315.2</v>
      </c>
      <c r="AF268">
        <v>0</v>
      </c>
      <c r="AG268">
        <v>0</v>
      </c>
      <c r="AH268">
        <v>0</v>
      </c>
      <c r="AI268">
        <v>16.86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2.1000000000000001E-2</v>
      </c>
      <c r="AU268" t="s">
        <v>3</v>
      </c>
      <c r="AV268">
        <v>0</v>
      </c>
      <c r="AW268">
        <v>2</v>
      </c>
      <c r="AX268">
        <v>55284455</v>
      </c>
      <c r="AY268">
        <v>1</v>
      </c>
      <c r="AZ268">
        <v>0</v>
      </c>
      <c r="BA268">
        <v>285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Y268*Source!I597</f>
        <v>4.2000000000000002E-4</v>
      </c>
      <c r="CY268">
        <f>AA268</f>
        <v>5314.27</v>
      </c>
      <c r="CZ268">
        <f>AE268</f>
        <v>315.2</v>
      </c>
      <c r="DA268">
        <f>AI268</f>
        <v>16.86</v>
      </c>
      <c r="DB268">
        <f t="shared" si="40"/>
        <v>6.62</v>
      </c>
      <c r="DC268">
        <f t="shared" si="41"/>
        <v>0</v>
      </c>
    </row>
    <row r="269" spans="1:107" x14ac:dyDescent="0.2">
      <c r="A269">
        <f>ROW(Source!A597)</f>
        <v>597</v>
      </c>
      <c r="B269">
        <v>55282325</v>
      </c>
      <c r="C269">
        <v>55284441</v>
      </c>
      <c r="D269">
        <v>31826247</v>
      </c>
      <c r="E269">
        <v>1</v>
      </c>
      <c r="F269">
        <v>1</v>
      </c>
      <c r="G269">
        <v>13</v>
      </c>
      <c r="H269">
        <v>3</v>
      </c>
      <c r="I269" t="s">
        <v>224</v>
      </c>
      <c r="J269" t="s">
        <v>225</v>
      </c>
      <c r="K269" t="s">
        <v>226</v>
      </c>
      <c r="L269">
        <v>1339</v>
      </c>
      <c r="N269">
        <v>1007</v>
      </c>
      <c r="O269" t="s">
        <v>128</v>
      </c>
      <c r="P269" t="s">
        <v>128</v>
      </c>
      <c r="Q269">
        <v>1</v>
      </c>
      <c r="W269">
        <v>0</v>
      </c>
      <c r="X269">
        <v>-718781615</v>
      </c>
      <c r="Y269">
        <v>2.14</v>
      </c>
      <c r="AA269">
        <v>3717.39</v>
      </c>
      <c r="AB269">
        <v>0</v>
      </c>
      <c r="AC269">
        <v>0</v>
      </c>
      <c r="AD269">
        <v>0</v>
      </c>
      <c r="AE269">
        <v>451.14</v>
      </c>
      <c r="AF269">
        <v>0</v>
      </c>
      <c r="AG269">
        <v>0</v>
      </c>
      <c r="AH269">
        <v>0</v>
      </c>
      <c r="AI269">
        <v>8.24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2.14</v>
      </c>
      <c r="AU269" t="s">
        <v>3</v>
      </c>
      <c r="AV269">
        <v>0</v>
      </c>
      <c r="AW269">
        <v>2</v>
      </c>
      <c r="AX269">
        <v>55284456</v>
      </c>
      <c r="AY269">
        <v>1</v>
      </c>
      <c r="AZ269">
        <v>0</v>
      </c>
      <c r="BA269">
        <v>286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Y269*Source!I597</f>
        <v>4.2800000000000005E-2</v>
      </c>
      <c r="CY269">
        <f>AA269</f>
        <v>3717.39</v>
      </c>
      <c r="CZ269">
        <f>AE269</f>
        <v>451.14</v>
      </c>
      <c r="DA269">
        <f>AI269</f>
        <v>8.24</v>
      </c>
      <c r="DB269">
        <f t="shared" si="40"/>
        <v>965.44</v>
      </c>
      <c r="DC269">
        <f t="shared" si="41"/>
        <v>0</v>
      </c>
    </row>
    <row r="270" spans="1:107" x14ac:dyDescent="0.2">
      <c r="A270">
        <f>ROW(Source!A597)</f>
        <v>597</v>
      </c>
      <c r="B270">
        <v>55282325</v>
      </c>
      <c r="C270">
        <v>55284441</v>
      </c>
      <c r="D270">
        <v>31806986</v>
      </c>
      <c r="E270">
        <v>13</v>
      </c>
      <c r="F270">
        <v>1</v>
      </c>
      <c r="G270">
        <v>13</v>
      </c>
      <c r="H270">
        <v>3</v>
      </c>
      <c r="I270" t="s">
        <v>28</v>
      </c>
      <c r="J270" t="s">
        <v>3</v>
      </c>
      <c r="K270" t="s">
        <v>29</v>
      </c>
      <c r="L270">
        <v>1348</v>
      </c>
      <c r="N270">
        <v>1009</v>
      </c>
      <c r="O270" t="s">
        <v>30</v>
      </c>
      <c r="P270" t="s">
        <v>30</v>
      </c>
      <c r="Q270">
        <v>1000</v>
      </c>
      <c r="W270">
        <v>1</v>
      </c>
      <c r="X270">
        <v>1489638031</v>
      </c>
      <c r="Y270">
        <v>-1.28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-1.28</v>
      </c>
      <c r="AU270" t="s">
        <v>3</v>
      </c>
      <c r="AV270">
        <v>0</v>
      </c>
      <c r="AW270">
        <v>2</v>
      </c>
      <c r="AX270">
        <v>55284457</v>
      </c>
      <c r="AY270">
        <v>1</v>
      </c>
      <c r="AZ270">
        <v>6144</v>
      </c>
      <c r="BA270">
        <v>287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Y270*Source!I597</f>
        <v>-2.5600000000000001E-2</v>
      </c>
      <c r="CY270">
        <f>AA270</f>
        <v>0</v>
      </c>
      <c r="CZ270">
        <f>AE270</f>
        <v>0</v>
      </c>
      <c r="DA270">
        <f>AI270</f>
        <v>1</v>
      </c>
      <c r="DB270">
        <f t="shared" si="40"/>
        <v>0</v>
      </c>
      <c r="DC270">
        <f t="shared" si="41"/>
        <v>0</v>
      </c>
    </row>
    <row r="271" spans="1:107" x14ac:dyDescent="0.2">
      <c r="A271">
        <f>ROW(Source!A599)</f>
        <v>599</v>
      </c>
      <c r="B271">
        <v>55282325</v>
      </c>
      <c r="C271">
        <v>55284459</v>
      </c>
      <c r="D271">
        <v>31751893</v>
      </c>
      <c r="E271">
        <v>13</v>
      </c>
      <c r="F271">
        <v>1</v>
      </c>
      <c r="G271">
        <v>13</v>
      </c>
      <c r="H271">
        <v>1</v>
      </c>
      <c r="I271" t="s">
        <v>205</v>
      </c>
      <c r="J271" t="s">
        <v>3</v>
      </c>
      <c r="K271" t="s">
        <v>206</v>
      </c>
      <c r="L271">
        <v>1191</v>
      </c>
      <c r="N271">
        <v>1013</v>
      </c>
      <c r="O271" t="s">
        <v>207</v>
      </c>
      <c r="P271" t="s">
        <v>207</v>
      </c>
      <c r="Q271">
        <v>1</v>
      </c>
      <c r="W271">
        <v>0</v>
      </c>
      <c r="X271">
        <v>476480486</v>
      </c>
      <c r="Y271">
        <v>39.5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39.5</v>
      </c>
      <c r="AU271" t="s">
        <v>3</v>
      </c>
      <c r="AV271">
        <v>1</v>
      </c>
      <c r="AW271">
        <v>2</v>
      </c>
      <c r="AX271">
        <v>55284467</v>
      </c>
      <c r="AY271">
        <v>1</v>
      </c>
      <c r="AZ271">
        <v>0</v>
      </c>
      <c r="BA271">
        <v>288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Y271*Source!I599</f>
        <v>0.79</v>
      </c>
      <c r="CY271">
        <f>AD271</f>
        <v>0</v>
      </c>
      <c r="CZ271">
        <f>AH271</f>
        <v>0</v>
      </c>
      <c r="DA271">
        <f>AL271</f>
        <v>1</v>
      </c>
      <c r="DB271">
        <f t="shared" si="40"/>
        <v>0</v>
      </c>
      <c r="DC271">
        <f t="shared" si="41"/>
        <v>0</v>
      </c>
    </row>
    <row r="272" spans="1:107" x14ac:dyDescent="0.2">
      <c r="A272">
        <f>ROW(Source!A599)</f>
        <v>599</v>
      </c>
      <c r="B272">
        <v>55282325</v>
      </c>
      <c r="C272">
        <v>55284459</v>
      </c>
      <c r="D272">
        <v>31832333</v>
      </c>
      <c r="E272">
        <v>1</v>
      </c>
      <c r="F272">
        <v>1</v>
      </c>
      <c r="G272">
        <v>13</v>
      </c>
      <c r="H272">
        <v>2</v>
      </c>
      <c r="I272" t="s">
        <v>208</v>
      </c>
      <c r="J272" t="s">
        <v>209</v>
      </c>
      <c r="K272" t="s">
        <v>210</v>
      </c>
      <c r="L272">
        <v>1368</v>
      </c>
      <c r="N272">
        <v>1011</v>
      </c>
      <c r="O272" t="s">
        <v>211</v>
      </c>
      <c r="P272" t="s">
        <v>211</v>
      </c>
      <c r="Q272">
        <v>1</v>
      </c>
      <c r="W272">
        <v>0</v>
      </c>
      <c r="X272">
        <v>-1037327012</v>
      </c>
      <c r="Y272">
        <v>0.28000000000000003</v>
      </c>
      <c r="AA272">
        <v>0</v>
      </c>
      <c r="AB272">
        <v>504.92</v>
      </c>
      <c r="AC272">
        <v>334.36</v>
      </c>
      <c r="AD272">
        <v>0</v>
      </c>
      <c r="AE272">
        <v>0</v>
      </c>
      <c r="AF272">
        <v>33.35</v>
      </c>
      <c r="AG272">
        <v>12.67</v>
      </c>
      <c r="AH272">
        <v>0</v>
      </c>
      <c r="AI272">
        <v>1</v>
      </c>
      <c r="AJ272">
        <v>15.14</v>
      </c>
      <c r="AK272">
        <v>26.39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0.28000000000000003</v>
      </c>
      <c r="AU272" t="s">
        <v>3</v>
      </c>
      <c r="AV272">
        <v>0</v>
      </c>
      <c r="AW272">
        <v>2</v>
      </c>
      <c r="AX272">
        <v>55284468</v>
      </c>
      <c r="AY272">
        <v>1</v>
      </c>
      <c r="AZ272">
        <v>0</v>
      </c>
      <c r="BA272">
        <v>289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Y272*Source!I599</f>
        <v>5.6000000000000008E-3</v>
      </c>
      <c r="CY272">
        <f>AB272</f>
        <v>504.92</v>
      </c>
      <c r="CZ272">
        <f>AF272</f>
        <v>33.35</v>
      </c>
      <c r="DA272">
        <f>AJ272</f>
        <v>15.14</v>
      </c>
      <c r="DB272">
        <f t="shared" si="40"/>
        <v>9.34</v>
      </c>
      <c r="DC272">
        <f t="shared" si="41"/>
        <v>3.55</v>
      </c>
    </row>
    <row r="273" spans="1:107" x14ac:dyDescent="0.2">
      <c r="A273">
        <f>ROW(Source!A599)</f>
        <v>599</v>
      </c>
      <c r="B273">
        <v>55282325</v>
      </c>
      <c r="C273">
        <v>55284459</v>
      </c>
      <c r="D273">
        <v>31832821</v>
      </c>
      <c r="E273">
        <v>1</v>
      </c>
      <c r="F273">
        <v>1</v>
      </c>
      <c r="G273">
        <v>13</v>
      </c>
      <c r="H273">
        <v>2</v>
      </c>
      <c r="I273" t="s">
        <v>212</v>
      </c>
      <c r="J273" t="s">
        <v>213</v>
      </c>
      <c r="K273" t="s">
        <v>214</v>
      </c>
      <c r="L273">
        <v>1368</v>
      </c>
      <c r="N273">
        <v>1011</v>
      </c>
      <c r="O273" t="s">
        <v>211</v>
      </c>
      <c r="P273" t="s">
        <v>211</v>
      </c>
      <c r="Q273">
        <v>1</v>
      </c>
      <c r="W273">
        <v>0</v>
      </c>
      <c r="X273">
        <v>-239073944</v>
      </c>
      <c r="Y273">
        <v>0.28000000000000003</v>
      </c>
      <c r="AA273">
        <v>0</v>
      </c>
      <c r="AB273">
        <v>4.5599999999999996</v>
      </c>
      <c r="AC273">
        <v>0</v>
      </c>
      <c r="AD273">
        <v>0</v>
      </c>
      <c r="AE273">
        <v>0</v>
      </c>
      <c r="AF273">
        <v>0.77</v>
      </c>
      <c r="AG273">
        <v>0</v>
      </c>
      <c r="AH273">
        <v>0</v>
      </c>
      <c r="AI273">
        <v>1</v>
      </c>
      <c r="AJ273">
        <v>5.92</v>
      </c>
      <c r="AK273">
        <v>26.39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0.28000000000000003</v>
      </c>
      <c r="AU273" t="s">
        <v>3</v>
      </c>
      <c r="AV273">
        <v>0</v>
      </c>
      <c r="AW273">
        <v>2</v>
      </c>
      <c r="AX273">
        <v>55284469</v>
      </c>
      <c r="AY273">
        <v>1</v>
      </c>
      <c r="AZ273">
        <v>0</v>
      </c>
      <c r="BA273">
        <v>290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Y273*Source!I599</f>
        <v>5.6000000000000008E-3</v>
      </c>
      <c r="CY273">
        <f>AB273</f>
        <v>4.5599999999999996</v>
      </c>
      <c r="CZ273">
        <f>AF273</f>
        <v>0.77</v>
      </c>
      <c r="DA273">
        <f>AJ273</f>
        <v>5.92</v>
      </c>
      <c r="DB273">
        <f t="shared" si="40"/>
        <v>0.22</v>
      </c>
      <c r="DC273">
        <f t="shared" si="41"/>
        <v>0</v>
      </c>
    </row>
    <row r="274" spans="1:107" x14ac:dyDescent="0.2">
      <c r="A274">
        <f>ROW(Source!A599)</f>
        <v>599</v>
      </c>
      <c r="B274">
        <v>55282325</v>
      </c>
      <c r="C274">
        <v>55284459</v>
      </c>
      <c r="D274">
        <v>31832054</v>
      </c>
      <c r="E274">
        <v>1</v>
      </c>
      <c r="F274">
        <v>1</v>
      </c>
      <c r="G274">
        <v>13</v>
      </c>
      <c r="H274">
        <v>2</v>
      </c>
      <c r="I274" t="s">
        <v>215</v>
      </c>
      <c r="J274" t="s">
        <v>216</v>
      </c>
      <c r="K274" t="s">
        <v>217</v>
      </c>
      <c r="L274">
        <v>1368</v>
      </c>
      <c r="N274">
        <v>1011</v>
      </c>
      <c r="O274" t="s">
        <v>211</v>
      </c>
      <c r="P274" t="s">
        <v>211</v>
      </c>
      <c r="Q274">
        <v>1</v>
      </c>
      <c r="W274">
        <v>0</v>
      </c>
      <c r="X274">
        <v>-2105789691</v>
      </c>
      <c r="Y274">
        <v>0.44</v>
      </c>
      <c r="AA274">
        <v>0</v>
      </c>
      <c r="AB274">
        <v>4.38</v>
      </c>
      <c r="AC274">
        <v>0</v>
      </c>
      <c r="AD274">
        <v>0</v>
      </c>
      <c r="AE274">
        <v>0</v>
      </c>
      <c r="AF274">
        <v>0.71</v>
      </c>
      <c r="AG274">
        <v>0</v>
      </c>
      <c r="AH274">
        <v>0</v>
      </c>
      <c r="AI274">
        <v>1</v>
      </c>
      <c r="AJ274">
        <v>6.17</v>
      </c>
      <c r="AK274">
        <v>26.39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0.44</v>
      </c>
      <c r="AU274" t="s">
        <v>3</v>
      </c>
      <c r="AV274">
        <v>0</v>
      </c>
      <c r="AW274">
        <v>2</v>
      </c>
      <c r="AX274">
        <v>55284470</v>
      </c>
      <c r="AY274">
        <v>1</v>
      </c>
      <c r="AZ274">
        <v>0</v>
      </c>
      <c r="BA274">
        <v>291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Y274*Source!I599</f>
        <v>8.8000000000000005E-3</v>
      </c>
      <c r="CY274">
        <f>AB274</f>
        <v>4.38</v>
      </c>
      <c r="CZ274">
        <f>AF274</f>
        <v>0.71</v>
      </c>
      <c r="DA274">
        <f>AJ274</f>
        <v>6.17</v>
      </c>
      <c r="DB274">
        <f t="shared" si="40"/>
        <v>0.31</v>
      </c>
      <c r="DC274">
        <f t="shared" si="41"/>
        <v>0</v>
      </c>
    </row>
    <row r="275" spans="1:107" x14ac:dyDescent="0.2">
      <c r="A275">
        <f>ROW(Source!A599)</f>
        <v>599</v>
      </c>
      <c r="B275">
        <v>55282325</v>
      </c>
      <c r="C275">
        <v>55284459</v>
      </c>
      <c r="D275">
        <v>31808261</v>
      </c>
      <c r="E275">
        <v>1</v>
      </c>
      <c r="F275">
        <v>1</v>
      </c>
      <c r="G275">
        <v>13</v>
      </c>
      <c r="H275">
        <v>3</v>
      </c>
      <c r="I275" t="s">
        <v>221</v>
      </c>
      <c r="J275" t="s">
        <v>222</v>
      </c>
      <c r="K275" t="s">
        <v>223</v>
      </c>
      <c r="L275">
        <v>1348</v>
      </c>
      <c r="N275">
        <v>1009</v>
      </c>
      <c r="O275" t="s">
        <v>30</v>
      </c>
      <c r="P275" t="s">
        <v>30</v>
      </c>
      <c r="Q275">
        <v>1000</v>
      </c>
      <c r="W275">
        <v>0</v>
      </c>
      <c r="X275">
        <v>-1712497029</v>
      </c>
      <c r="Y275">
        <v>4.0000000000000001E-3</v>
      </c>
      <c r="AA275">
        <v>5314.27</v>
      </c>
      <c r="AB275">
        <v>0</v>
      </c>
      <c r="AC275">
        <v>0</v>
      </c>
      <c r="AD275">
        <v>0</v>
      </c>
      <c r="AE275">
        <v>315.2</v>
      </c>
      <c r="AF275">
        <v>0</v>
      </c>
      <c r="AG275">
        <v>0</v>
      </c>
      <c r="AH275">
        <v>0</v>
      </c>
      <c r="AI275">
        <v>16.86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4.0000000000000001E-3</v>
      </c>
      <c r="AU275" t="s">
        <v>3</v>
      </c>
      <c r="AV275">
        <v>0</v>
      </c>
      <c r="AW275">
        <v>2</v>
      </c>
      <c r="AX275">
        <v>55284471</v>
      </c>
      <c r="AY275">
        <v>1</v>
      </c>
      <c r="AZ275">
        <v>0</v>
      </c>
      <c r="BA275">
        <v>292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Y275*Source!I599</f>
        <v>8.0000000000000007E-5</v>
      </c>
      <c r="CY275">
        <f>AA275</f>
        <v>5314.27</v>
      </c>
      <c r="CZ275">
        <f>AE275</f>
        <v>315.2</v>
      </c>
      <c r="DA275">
        <f>AI275</f>
        <v>16.86</v>
      </c>
      <c r="DB275">
        <f t="shared" si="40"/>
        <v>1.26</v>
      </c>
      <c r="DC275">
        <f t="shared" si="41"/>
        <v>0</v>
      </c>
    </row>
    <row r="276" spans="1:107" x14ac:dyDescent="0.2">
      <c r="A276">
        <f>ROW(Source!A599)</f>
        <v>599</v>
      </c>
      <c r="B276">
        <v>55282325</v>
      </c>
      <c r="C276">
        <v>55284459</v>
      </c>
      <c r="D276">
        <v>31826247</v>
      </c>
      <c r="E276">
        <v>1</v>
      </c>
      <c r="F276">
        <v>1</v>
      </c>
      <c r="G276">
        <v>13</v>
      </c>
      <c r="H276">
        <v>3</v>
      </c>
      <c r="I276" t="s">
        <v>224</v>
      </c>
      <c r="J276" t="s">
        <v>225</v>
      </c>
      <c r="K276" t="s">
        <v>226</v>
      </c>
      <c r="L276">
        <v>1339</v>
      </c>
      <c r="N276">
        <v>1007</v>
      </c>
      <c r="O276" t="s">
        <v>128</v>
      </c>
      <c r="P276" t="s">
        <v>128</v>
      </c>
      <c r="Q276">
        <v>1</v>
      </c>
      <c r="W276">
        <v>0</v>
      </c>
      <c r="X276">
        <v>-718781615</v>
      </c>
      <c r="Y276">
        <v>0.43</v>
      </c>
      <c r="AA276">
        <v>3717.39</v>
      </c>
      <c r="AB276">
        <v>0</v>
      </c>
      <c r="AC276">
        <v>0</v>
      </c>
      <c r="AD276">
        <v>0</v>
      </c>
      <c r="AE276">
        <v>451.14</v>
      </c>
      <c r="AF276">
        <v>0</v>
      </c>
      <c r="AG276">
        <v>0</v>
      </c>
      <c r="AH276">
        <v>0</v>
      </c>
      <c r="AI276">
        <v>8.24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0.43</v>
      </c>
      <c r="AU276" t="s">
        <v>3</v>
      </c>
      <c r="AV276">
        <v>0</v>
      </c>
      <c r="AW276">
        <v>2</v>
      </c>
      <c r="AX276">
        <v>55284472</v>
      </c>
      <c r="AY276">
        <v>1</v>
      </c>
      <c r="AZ276">
        <v>0</v>
      </c>
      <c r="BA276">
        <v>293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Y276*Source!I599</f>
        <v>8.6E-3</v>
      </c>
      <c r="CY276">
        <f>AA276</f>
        <v>3717.39</v>
      </c>
      <c r="CZ276">
        <f>AE276</f>
        <v>451.14</v>
      </c>
      <c r="DA276">
        <f>AI276</f>
        <v>8.24</v>
      </c>
      <c r="DB276">
        <f t="shared" si="40"/>
        <v>193.99</v>
      </c>
      <c r="DC276">
        <f t="shared" si="41"/>
        <v>0</v>
      </c>
    </row>
    <row r="277" spans="1:107" x14ac:dyDescent="0.2">
      <c r="A277">
        <f>ROW(Source!A599)</f>
        <v>599</v>
      </c>
      <c r="B277">
        <v>55282325</v>
      </c>
      <c r="C277">
        <v>55284459</v>
      </c>
      <c r="D277">
        <v>31806986</v>
      </c>
      <c r="E277">
        <v>13</v>
      </c>
      <c r="F277">
        <v>1</v>
      </c>
      <c r="G277">
        <v>13</v>
      </c>
      <c r="H277">
        <v>3</v>
      </c>
      <c r="I277" t="s">
        <v>28</v>
      </c>
      <c r="J277" t="s">
        <v>3</v>
      </c>
      <c r="K277" t="s">
        <v>29</v>
      </c>
      <c r="L277">
        <v>1348</v>
      </c>
      <c r="N277">
        <v>1009</v>
      </c>
      <c r="O277" t="s">
        <v>30</v>
      </c>
      <c r="P277" t="s">
        <v>30</v>
      </c>
      <c r="Q277">
        <v>1000</v>
      </c>
      <c r="W277">
        <v>1</v>
      </c>
      <c r="X277">
        <v>1489638031</v>
      </c>
      <c r="Y277">
        <v>-0.3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-0.3</v>
      </c>
      <c r="AU277" t="s">
        <v>3</v>
      </c>
      <c r="AV277">
        <v>0</v>
      </c>
      <c r="AW277">
        <v>2</v>
      </c>
      <c r="AX277">
        <v>55284473</v>
      </c>
      <c r="AY277">
        <v>1</v>
      </c>
      <c r="AZ277">
        <v>6144</v>
      </c>
      <c r="BA277">
        <v>294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Y277*Source!I599</f>
        <v>-6.0000000000000001E-3</v>
      </c>
      <c r="CY277">
        <f>AA277</f>
        <v>0</v>
      </c>
      <c r="CZ277">
        <f>AE277</f>
        <v>0</v>
      </c>
      <c r="DA277">
        <f>AI277</f>
        <v>1</v>
      </c>
      <c r="DB277">
        <f t="shared" si="40"/>
        <v>0</v>
      </c>
      <c r="DC277">
        <f t="shared" si="41"/>
        <v>0</v>
      </c>
    </row>
    <row r="278" spans="1:107" x14ac:dyDescent="0.2">
      <c r="A278">
        <f>ROW(Source!A601)</f>
        <v>601</v>
      </c>
      <c r="B278">
        <v>55282325</v>
      </c>
      <c r="C278">
        <v>55284475</v>
      </c>
      <c r="D278">
        <v>31751893</v>
      </c>
      <c r="E278">
        <v>13</v>
      </c>
      <c r="F278">
        <v>1</v>
      </c>
      <c r="G278">
        <v>13</v>
      </c>
      <c r="H278">
        <v>1</v>
      </c>
      <c r="I278" t="s">
        <v>205</v>
      </c>
      <c r="J278" t="s">
        <v>3</v>
      </c>
      <c r="K278" t="s">
        <v>206</v>
      </c>
      <c r="L278">
        <v>1191</v>
      </c>
      <c r="N278">
        <v>1013</v>
      </c>
      <c r="O278" t="s">
        <v>207</v>
      </c>
      <c r="P278" t="s">
        <v>207</v>
      </c>
      <c r="Q278">
        <v>1</v>
      </c>
      <c r="W278">
        <v>0</v>
      </c>
      <c r="X278">
        <v>476480486</v>
      </c>
      <c r="Y278">
        <v>24.61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24.61</v>
      </c>
      <c r="AU278" t="s">
        <v>3</v>
      </c>
      <c r="AV278">
        <v>1</v>
      </c>
      <c r="AW278">
        <v>2</v>
      </c>
      <c r="AX278">
        <v>55284485</v>
      </c>
      <c r="AY278">
        <v>1</v>
      </c>
      <c r="AZ278">
        <v>0</v>
      </c>
      <c r="BA278">
        <v>295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Y278*Source!I601</f>
        <v>1.2305000000000001</v>
      </c>
      <c r="CY278">
        <f>AD278</f>
        <v>0</v>
      </c>
      <c r="CZ278">
        <f>AH278</f>
        <v>0</v>
      </c>
      <c r="DA278">
        <f>AL278</f>
        <v>1</v>
      </c>
      <c r="DB278">
        <f t="shared" si="40"/>
        <v>0</v>
      </c>
      <c r="DC278">
        <f t="shared" si="41"/>
        <v>0</v>
      </c>
    </row>
    <row r="279" spans="1:107" x14ac:dyDescent="0.2">
      <c r="A279">
        <f>ROW(Source!A601)</f>
        <v>601</v>
      </c>
      <c r="B279">
        <v>55282325</v>
      </c>
      <c r="C279">
        <v>55284475</v>
      </c>
      <c r="D279">
        <v>31755942</v>
      </c>
      <c r="E279">
        <v>13</v>
      </c>
      <c r="F279">
        <v>1</v>
      </c>
      <c r="G279">
        <v>13</v>
      </c>
      <c r="H279">
        <v>2</v>
      </c>
      <c r="I279" t="s">
        <v>218</v>
      </c>
      <c r="J279" t="s">
        <v>3</v>
      </c>
      <c r="K279" t="s">
        <v>219</v>
      </c>
      <c r="L279">
        <v>1344</v>
      </c>
      <c r="N279">
        <v>1008</v>
      </c>
      <c r="O279" t="s">
        <v>220</v>
      </c>
      <c r="P279" t="s">
        <v>220</v>
      </c>
      <c r="Q279">
        <v>1</v>
      </c>
      <c r="W279">
        <v>0</v>
      </c>
      <c r="X279">
        <v>-1180195794</v>
      </c>
      <c r="Y279">
        <v>18.57</v>
      </c>
      <c r="AA279">
        <v>0</v>
      </c>
      <c r="AB279">
        <v>1</v>
      </c>
      <c r="AC279">
        <v>0</v>
      </c>
      <c r="AD279">
        <v>0</v>
      </c>
      <c r="AE279">
        <v>0</v>
      </c>
      <c r="AF279">
        <v>1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18.57</v>
      </c>
      <c r="AU279" t="s">
        <v>3</v>
      </c>
      <c r="AV279">
        <v>0</v>
      </c>
      <c r="AW279">
        <v>2</v>
      </c>
      <c r="AX279">
        <v>55284486</v>
      </c>
      <c r="AY279">
        <v>1</v>
      </c>
      <c r="AZ279">
        <v>0</v>
      </c>
      <c r="BA279">
        <v>296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Y279*Source!I601</f>
        <v>0.9285000000000001</v>
      </c>
      <c r="CY279">
        <f>AB279</f>
        <v>1</v>
      </c>
      <c r="CZ279">
        <f>AF279</f>
        <v>1</v>
      </c>
      <c r="DA279">
        <f>AJ279</f>
        <v>1</v>
      </c>
      <c r="DB279">
        <f t="shared" si="40"/>
        <v>18.57</v>
      </c>
      <c r="DC279">
        <f t="shared" si="41"/>
        <v>0</v>
      </c>
    </row>
    <row r="280" spans="1:107" x14ac:dyDescent="0.2">
      <c r="A280">
        <f>ROW(Source!A601)</f>
        <v>601</v>
      </c>
      <c r="B280">
        <v>55282325</v>
      </c>
      <c r="C280">
        <v>55284475</v>
      </c>
      <c r="D280">
        <v>31807208</v>
      </c>
      <c r="E280">
        <v>1</v>
      </c>
      <c r="F280">
        <v>1</v>
      </c>
      <c r="G280">
        <v>13</v>
      </c>
      <c r="H280">
        <v>3</v>
      </c>
      <c r="I280" t="s">
        <v>227</v>
      </c>
      <c r="J280" t="s">
        <v>228</v>
      </c>
      <c r="K280" t="s">
        <v>229</v>
      </c>
      <c r="L280">
        <v>1348</v>
      </c>
      <c r="N280">
        <v>1009</v>
      </c>
      <c r="O280" t="s">
        <v>30</v>
      </c>
      <c r="P280" t="s">
        <v>30</v>
      </c>
      <c r="Q280">
        <v>1000</v>
      </c>
      <c r="W280">
        <v>0</v>
      </c>
      <c r="X280">
        <v>1514787713</v>
      </c>
      <c r="Y280">
        <v>1.9E-3</v>
      </c>
      <c r="AA280">
        <v>78121.59</v>
      </c>
      <c r="AB280">
        <v>0</v>
      </c>
      <c r="AC280">
        <v>0</v>
      </c>
      <c r="AD280">
        <v>0</v>
      </c>
      <c r="AE280">
        <v>15169.24</v>
      </c>
      <c r="AF280">
        <v>0</v>
      </c>
      <c r="AG280">
        <v>0</v>
      </c>
      <c r="AH280">
        <v>0</v>
      </c>
      <c r="AI280">
        <v>5.15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1.9E-3</v>
      </c>
      <c r="AU280" t="s">
        <v>3</v>
      </c>
      <c r="AV280">
        <v>0</v>
      </c>
      <c r="AW280">
        <v>2</v>
      </c>
      <c r="AX280">
        <v>55284488</v>
      </c>
      <c r="AY280">
        <v>1</v>
      </c>
      <c r="AZ280">
        <v>0</v>
      </c>
      <c r="BA280">
        <v>298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Y280*Source!I601</f>
        <v>9.5000000000000005E-5</v>
      </c>
      <c r="CY280">
        <f t="shared" ref="CY280:CY286" si="42">AA280</f>
        <v>78121.59</v>
      </c>
      <c r="CZ280">
        <f t="shared" ref="CZ280:CZ286" si="43">AE280</f>
        <v>15169.24</v>
      </c>
      <c r="DA280">
        <f t="shared" ref="DA280:DA286" si="44">AI280</f>
        <v>5.15</v>
      </c>
      <c r="DB280">
        <f t="shared" si="40"/>
        <v>28.82</v>
      </c>
      <c r="DC280">
        <f t="shared" si="41"/>
        <v>0</v>
      </c>
    </row>
    <row r="281" spans="1:107" x14ac:dyDescent="0.2">
      <c r="A281">
        <f>ROW(Source!A601)</f>
        <v>601</v>
      </c>
      <c r="B281">
        <v>55282325</v>
      </c>
      <c r="C281">
        <v>55284475</v>
      </c>
      <c r="D281">
        <v>31807298</v>
      </c>
      <c r="E281">
        <v>1</v>
      </c>
      <c r="F281">
        <v>1</v>
      </c>
      <c r="G281">
        <v>13</v>
      </c>
      <c r="H281">
        <v>3</v>
      </c>
      <c r="I281" t="s">
        <v>230</v>
      </c>
      <c r="J281" t="s">
        <v>231</v>
      </c>
      <c r="K281" t="s">
        <v>232</v>
      </c>
      <c r="L281">
        <v>1339</v>
      </c>
      <c r="N281">
        <v>1007</v>
      </c>
      <c r="O281" t="s">
        <v>128</v>
      </c>
      <c r="P281" t="s">
        <v>128</v>
      </c>
      <c r="Q281">
        <v>1</v>
      </c>
      <c r="W281">
        <v>0</v>
      </c>
      <c r="X281">
        <v>-1377832446</v>
      </c>
      <c r="Y281">
        <v>0.14000000000000001</v>
      </c>
      <c r="AA281">
        <v>15177.05</v>
      </c>
      <c r="AB281">
        <v>0</v>
      </c>
      <c r="AC281">
        <v>0</v>
      </c>
      <c r="AD281">
        <v>0</v>
      </c>
      <c r="AE281">
        <v>1828.56</v>
      </c>
      <c r="AF281">
        <v>0</v>
      </c>
      <c r="AG281">
        <v>0</v>
      </c>
      <c r="AH281">
        <v>0</v>
      </c>
      <c r="AI281">
        <v>8.3000000000000007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0.14000000000000001</v>
      </c>
      <c r="AU281" t="s">
        <v>3</v>
      </c>
      <c r="AV281">
        <v>0</v>
      </c>
      <c r="AW281">
        <v>2</v>
      </c>
      <c r="AX281">
        <v>55284489</v>
      </c>
      <c r="AY281">
        <v>1</v>
      </c>
      <c r="AZ281">
        <v>0</v>
      </c>
      <c r="BA281">
        <v>299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Y281*Source!I601</f>
        <v>7.000000000000001E-3</v>
      </c>
      <c r="CY281">
        <f t="shared" si="42"/>
        <v>15177.05</v>
      </c>
      <c r="CZ281">
        <f t="shared" si="43"/>
        <v>1828.56</v>
      </c>
      <c r="DA281">
        <f t="shared" si="44"/>
        <v>8.3000000000000007</v>
      </c>
      <c r="DB281">
        <f t="shared" si="40"/>
        <v>256</v>
      </c>
      <c r="DC281">
        <f t="shared" si="41"/>
        <v>0</v>
      </c>
    </row>
    <row r="282" spans="1:107" x14ac:dyDescent="0.2">
      <c r="A282">
        <f>ROW(Source!A601)</f>
        <v>601</v>
      </c>
      <c r="B282">
        <v>55282325</v>
      </c>
      <c r="C282">
        <v>55284475</v>
      </c>
      <c r="D282">
        <v>31807154</v>
      </c>
      <c r="E282">
        <v>1</v>
      </c>
      <c r="F282">
        <v>1</v>
      </c>
      <c r="G282">
        <v>13</v>
      </c>
      <c r="H282">
        <v>3</v>
      </c>
      <c r="I282" t="s">
        <v>233</v>
      </c>
      <c r="J282" t="s">
        <v>234</v>
      </c>
      <c r="K282" t="s">
        <v>235</v>
      </c>
      <c r="L282">
        <v>1339</v>
      </c>
      <c r="N282">
        <v>1007</v>
      </c>
      <c r="O282" t="s">
        <v>128</v>
      </c>
      <c r="P282" t="s">
        <v>128</v>
      </c>
      <c r="Q282">
        <v>1</v>
      </c>
      <c r="W282">
        <v>0</v>
      </c>
      <c r="X282">
        <v>-913182240</v>
      </c>
      <c r="Y282">
        <v>0.12</v>
      </c>
      <c r="AA282">
        <v>16715.57</v>
      </c>
      <c r="AB282">
        <v>0</v>
      </c>
      <c r="AC282">
        <v>0</v>
      </c>
      <c r="AD282">
        <v>0</v>
      </c>
      <c r="AE282">
        <v>670.5</v>
      </c>
      <c r="AF282">
        <v>0</v>
      </c>
      <c r="AG282">
        <v>0</v>
      </c>
      <c r="AH282">
        <v>0</v>
      </c>
      <c r="AI282">
        <v>24.93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0.12</v>
      </c>
      <c r="AU282" t="s">
        <v>3</v>
      </c>
      <c r="AV282">
        <v>0</v>
      </c>
      <c r="AW282">
        <v>2</v>
      </c>
      <c r="AX282">
        <v>55284490</v>
      </c>
      <c r="AY282">
        <v>1</v>
      </c>
      <c r="AZ282">
        <v>0</v>
      </c>
      <c r="BA282">
        <v>300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Y282*Source!I601</f>
        <v>6.0000000000000001E-3</v>
      </c>
      <c r="CY282">
        <f t="shared" si="42"/>
        <v>16715.57</v>
      </c>
      <c r="CZ282">
        <f t="shared" si="43"/>
        <v>670.5</v>
      </c>
      <c r="DA282">
        <f t="shared" si="44"/>
        <v>24.93</v>
      </c>
      <c r="DB282">
        <f t="shared" si="40"/>
        <v>80.459999999999994</v>
      </c>
      <c r="DC282">
        <f t="shared" si="41"/>
        <v>0</v>
      </c>
    </row>
    <row r="283" spans="1:107" x14ac:dyDescent="0.2">
      <c r="A283">
        <f>ROW(Source!A601)</f>
        <v>601</v>
      </c>
      <c r="B283">
        <v>55282325</v>
      </c>
      <c r="C283">
        <v>55284475</v>
      </c>
      <c r="D283">
        <v>31826253</v>
      </c>
      <c r="E283">
        <v>1</v>
      </c>
      <c r="F283">
        <v>1</v>
      </c>
      <c r="G283">
        <v>13</v>
      </c>
      <c r="H283">
        <v>3</v>
      </c>
      <c r="I283" t="s">
        <v>236</v>
      </c>
      <c r="J283" t="s">
        <v>237</v>
      </c>
      <c r="K283" t="s">
        <v>238</v>
      </c>
      <c r="L283">
        <v>1339</v>
      </c>
      <c r="N283">
        <v>1007</v>
      </c>
      <c r="O283" t="s">
        <v>128</v>
      </c>
      <c r="P283" t="s">
        <v>128</v>
      </c>
      <c r="Q283">
        <v>1</v>
      </c>
      <c r="W283">
        <v>0</v>
      </c>
      <c r="X283">
        <v>-2018362707</v>
      </c>
      <c r="Y283">
        <v>0.09</v>
      </c>
      <c r="AA283">
        <v>4018.42</v>
      </c>
      <c r="AB283">
        <v>0</v>
      </c>
      <c r="AC283">
        <v>0</v>
      </c>
      <c r="AD283">
        <v>0</v>
      </c>
      <c r="AE283">
        <v>441.1</v>
      </c>
      <c r="AF283">
        <v>0</v>
      </c>
      <c r="AG283">
        <v>0</v>
      </c>
      <c r="AH283">
        <v>0</v>
      </c>
      <c r="AI283">
        <v>9.11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0.09</v>
      </c>
      <c r="AU283" t="s">
        <v>3</v>
      </c>
      <c r="AV283">
        <v>0</v>
      </c>
      <c r="AW283">
        <v>2</v>
      </c>
      <c r="AX283">
        <v>55284491</v>
      </c>
      <c r="AY283">
        <v>1</v>
      </c>
      <c r="AZ283">
        <v>0</v>
      </c>
      <c r="BA283">
        <v>301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Y283*Source!I601</f>
        <v>4.4999999999999997E-3</v>
      </c>
      <c r="CY283">
        <f t="shared" si="42"/>
        <v>4018.42</v>
      </c>
      <c r="CZ283">
        <f t="shared" si="43"/>
        <v>441.1</v>
      </c>
      <c r="DA283">
        <f t="shared" si="44"/>
        <v>9.11</v>
      </c>
      <c r="DB283">
        <f t="shared" si="40"/>
        <v>39.700000000000003</v>
      </c>
      <c r="DC283">
        <f t="shared" si="41"/>
        <v>0</v>
      </c>
    </row>
    <row r="284" spans="1:107" x14ac:dyDescent="0.2">
      <c r="A284">
        <f>ROW(Source!A601)</f>
        <v>601</v>
      </c>
      <c r="B284">
        <v>55282325</v>
      </c>
      <c r="C284">
        <v>55284475</v>
      </c>
      <c r="D284">
        <v>31826248</v>
      </c>
      <c r="E284">
        <v>1</v>
      </c>
      <c r="F284">
        <v>1</v>
      </c>
      <c r="G284">
        <v>13</v>
      </c>
      <c r="H284">
        <v>3</v>
      </c>
      <c r="I284" t="s">
        <v>126</v>
      </c>
      <c r="J284" t="s">
        <v>129</v>
      </c>
      <c r="K284" t="s">
        <v>127</v>
      </c>
      <c r="L284">
        <v>1339</v>
      </c>
      <c r="N284">
        <v>1007</v>
      </c>
      <c r="O284" t="s">
        <v>128</v>
      </c>
      <c r="P284" t="s">
        <v>128</v>
      </c>
      <c r="Q284">
        <v>1</v>
      </c>
      <c r="W284">
        <v>0</v>
      </c>
      <c r="X284">
        <v>-1161195218</v>
      </c>
      <c r="Y284">
        <v>1.02</v>
      </c>
      <c r="AA284">
        <v>3735.89</v>
      </c>
      <c r="AB284">
        <v>0</v>
      </c>
      <c r="AC284">
        <v>0</v>
      </c>
      <c r="AD284">
        <v>0</v>
      </c>
      <c r="AE284">
        <v>478.96</v>
      </c>
      <c r="AF284">
        <v>0</v>
      </c>
      <c r="AG284">
        <v>0</v>
      </c>
      <c r="AH284">
        <v>0</v>
      </c>
      <c r="AI284">
        <v>7.8</v>
      </c>
      <c r="AJ284">
        <v>1</v>
      </c>
      <c r="AK284">
        <v>1</v>
      </c>
      <c r="AL284">
        <v>1</v>
      </c>
      <c r="AN284">
        <v>0</v>
      </c>
      <c r="AO284">
        <v>0</v>
      </c>
      <c r="AP284">
        <v>1</v>
      </c>
      <c r="AQ284">
        <v>0</v>
      </c>
      <c r="AR284">
        <v>0</v>
      </c>
      <c r="AS284" t="s">
        <v>3</v>
      </c>
      <c r="AT284">
        <v>1.02</v>
      </c>
      <c r="AU284" t="s">
        <v>3</v>
      </c>
      <c r="AV284">
        <v>0</v>
      </c>
      <c r="AW284">
        <v>1</v>
      </c>
      <c r="AX284">
        <v>-1</v>
      </c>
      <c r="AY284">
        <v>0</v>
      </c>
      <c r="AZ284">
        <v>0</v>
      </c>
      <c r="BA284" t="s">
        <v>3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Y284*Source!I601</f>
        <v>5.1000000000000004E-2</v>
      </c>
      <c r="CY284">
        <f t="shared" si="42"/>
        <v>3735.89</v>
      </c>
      <c r="CZ284">
        <f t="shared" si="43"/>
        <v>478.96</v>
      </c>
      <c r="DA284">
        <f t="shared" si="44"/>
        <v>7.8</v>
      </c>
      <c r="DB284">
        <f t="shared" si="40"/>
        <v>488.54</v>
      </c>
      <c r="DC284">
        <f t="shared" si="41"/>
        <v>0</v>
      </c>
    </row>
    <row r="285" spans="1:107" x14ac:dyDescent="0.2">
      <c r="A285">
        <f>ROW(Source!A601)</f>
        <v>601</v>
      </c>
      <c r="B285">
        <v>55282325</v>
      </c>
      <c r="C285">
        <v>55284475</v>
      </c>
      <c r="D285">
        <v>31831614</v>
      </c>
      <c r="E285">
        <v>1</v>
      </c>
      <c r="F285">
        <v>1</v>
      </c>
      <c r="G285">
        <v>13</v>
      </c>
      <c r="H285">
        <v>3</v>
      </c>
      <c r="I285" t="s">
        <v>239</v>
      </c>
      <c r="J285" t="s">
        <v>240</v>
      </c>
      <c r="K285" t="s">
        <v>241</v>
      </c>
      <c r="L285">
        <v>1327</v>
      </c>
      <c r="N285">
        <v>1005</v>
      </c>
      <c r="O285" t="s">
        <v>143</v>
      </c>
      <c r="P285" t="s">
        <v>143</v>
      </c>
      <c r="Q285">
        <v>1</v>
      </c>
      <c r="W285">
        <v>0</v>
      </c>
      <c r="X285">
        <v>603896569</v>
      </c>
      <c r="Y285">
        <v>2.2999999999999998</v>
      </c>
      <c r="AA285">
        <v>226.59</v>
      </c>
      <c r="AB285">
        <v>0</v>
      </c>
      <c r="AC285">
        <v>0</v>
      </c>
      <c r="AD285">
        <v>0</v>
      </c>
      <c r="AE285">
        <v>60.91</v>
      </c>
      <c r="AF285">
        <v>0</v>
      </c>
      <c r="AG285">
        <v>0</v>
      </c>
      <c r="AH285">
        <v>0</v>
      </c>
      <c r="AI285">
        <v>3.72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2.2999999999999998</v>
      </c>
      <c r="AU285" t="s">
        <v>3</v>
      </c>
      <c r="AV285">
        <v>0</v>
      </c>
      <c r="AW285">
        <v>2</v>
      </c>
      <c r="AX285">
        <v>55284492</v>
      </c>
      <c r="AY285">
        <v>1</v>
      </c>
      <c r="AZ285">
        <v>0</v>
      </c>
      <c r="BA285">
        <v>302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Y285*Source!I601</f>
        <v>0.11499999999999999</v>
      </c>
      <c r="CY285">
        <f t="shared" si="42"/>
        <v>226.59</v>
      </c>
      <c r="CZ285">
        <f t="shared" si="43"/>
        <v>60.91</v>
      </c>
      <c r="DA285">
        <f t="shared" si="44"/>
        <v>3.72</v>
      </c>
      <c r="DB285">
        <f t="shared" si="40"/>
        <v>140.09</v>
      </c>
      <c r="DC285">
        <f t="shared" si="41"/>
        <v>0</v>
      </c>
    </row>
    <row r="286" spans="1:107" x14ac:dyDescent="0.2">
      <c r="A286">
        <f>ROW(Source!A601)</f>
        <v>601</v>
      </c>
      <c r="B286">
        <v>55282325</v>
      </c>
      <c r="C286">
        <v>55284475</v>
      </c>
      <c r="D286">
        <v>31806992</v>
      </c>
      <c r="E286">
        <v>13</v>
      </c>
      <c r="F286">
        <v>1</v>
      </c>
      <c r="G286">
        <v>13</v>
      </c>
      <c r="H286">
        <v>3</v>
      </c>
      <c r="I286" t="s">
        <v>242</v>
      </c>
      <c r="J286" t="s">
        <v>3</v>
      </c>
      <c r="K286" t="s">
        <v>243</v>
      </c>
      <c r="L286">
        <v>1344</v>
      </c>
      <c r="N286">
        <v>1008</v>
      </c>
      <c r="O286" t="s">
        <v>220</v>
      </c>
      <c r="P286" t="s">
        <v>220</v>
      </c>
      <c r="Q286">
        <v>1</v>
      </c>
      <c r="W286">
        <v>0</v>
      </c>
      <c r="X286">
        <v>-94250534</v>
      </c>
      <c r="Y286">
        <v>13.72</v>
      </c>
      <c r="AA286">
        <v>1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13.72</v>
      </c>
      <c r="AU286" t="s">
        <v>3</v>
      </c>
      <c r="AV286">
        <v>0</v>
      </c>
      <c r="AW286">
        <v>2</v>
      </c>
      <c r="AX286">
        <v>55284494</v>
      </c>
      <c r="AY286">
        <v>1</v>
      </c>
      <c r="AZ286">
        <v>0</v>
      </c>
      <c r="BA286">
        <v>304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Y286*Source!I601</f>
        <v>0.68600000000000005</v>
      </c>
      <c r="CY286">
        <f t="shared" si="42"/>
        <v>1</v>
      </c>
      <c r="CZ286">
        <f t="shared" si="43"/>
        <v>1</v>
      </c>
      <c r="DA286">
        <f t="shared" si="44"/>
        <v>1</v>
      </c>
      <c r="DB286">
        <f t="shared" si="40"/>
        <v>13.72</v>
      </c>
      <c r="DC286">
        <f t="shared" si="41"/>
        <v>0</v>
      </c>
    </row>
    <row r="287" spans="1:107" x14ac:dyDescent="0.2">
      <c r="A287">
        <f>ROW(Source!A603)</f>
        <v>603</v>
      </c>
      <c r="B287">
        <v>55282325</v>
      </c>
      <c r="C287">
        <v>55284496</v>
      </c>
      <c r="D287">
        <v>31751893</v>
      </c>
      <c r="E287">
        <v>13</v>
      </c>
      <c r="F287">
        <v>1</v>
      </c>
      <c r="G287">
        <v>13</v>
      </c>
      <c r="H287">
        <v>1</v>
      </c>
      <c r="I287" t="s">
        <v>205</v>
      </c>
      <c r="J287" t="s">
        <v>3</v>
      </c>
      <c r="K287" t="s">
        <v>206</v>
      </c>
      <c r="L287">
        <v>1191</v>
      </c>
      <c r="N287">
        <v>1013</v>
      </c>
      <c r="O287" t="s">
        <v>207</v>
      </c>
      <c r="P287" t="s">
        <v>207</v>
      </c>
      <c r="Q287">
        <v>1</v>
      </c>
      <c r="W287">
        <v>0</v>
      </c>
      <c r="X287">
        <v>476480486</v>
      </c>
      <c r="Y287">
        <v>17.41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17.41</v>
      </c>
      <c r="AU287" t="s">
        <v>3</v>
      </c>
      <c r="AV287">
        <v>1</v>
      </c>
      <c r="AW287">
        <v>2</v>
      </c>
      <c r="AX287">
        <v>55284499</v>
      </c>
      <c r="AY287">
        <v>1</v>
      </c>
      <c r="AZ287">
        <v>0</v>
      </c>
      <c r="BA287">
        <v>305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Y287*Source!I603</f>
        <v>14.673147999999999</v>
      </c>
      <c r="CY287">
        <f>AD287</f>
        <v>0</v>
      </c>
      <c r="CZ287">
        <f>AH287</f>
        <v>0</v>
      </c>
      <c r="DA287">
        <f>AL287</f>
        <v>1</v>
      </c>
      <c r="DB287">
        <f t="shared" si="40"/>
        <v>0</v>
      </c>
      <c r="DC287">
        <f t="shared" si="41"/>
        <v>0</v>
      </c>
    </row>
    <row r="288" spans="1:107" x14ac:dyDescent="0.2">
      <c r="A288">
        <f>ROW(Source!A603)</f>
        <v>603</v>
      </c>
      <c r="B288">
        <v>55282325</v>
      </c>
      <c r="C288">
        <v>55284496</v>
      </c>
      <c r="D288">
        <v>31806986</v>
      </c>
      <c r="E288">
        <v>13</v>
      </c>
      <c r="F288">
        <v>1</v>
      </c>
      <c r="G288">
        <v>13</v>
      </c>
      <c r="H288">
        <v>3</v>
      </c>
      <c r="I288" t="s">
        <v>28</v>
      </c>
      <c r="J288" t="s">
        <v>3</v>
      </c>
      <c r="K288" t="s">
        <v>29</v>
      </c>
      <c r="L288">
        <v>1348</v>
      </c>
      <c r="N288">
        <v>1009</v>
      </c>
      <c r="O288" t="s">
        <v>30</v>
      </c>
      <c r="P288" t="s">
        <v>30</v>
      </c>
      <c r="Q288">
        <v>1000</v>
      </c>
      <c r="W288">
        <v>1</v>
      </c>
      <c r="X288">
        <v>1489638031</v>
      </c>
      <c r="Y288">
        <v>-1.02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1</v>
      </c>
      <c r="AQ288">
        <v>0</v>
      </c>
      <c r="AR288">
        <v>0</v>
      </c>
      <c r="AS288" t="s">
        <v>3</v>
      </c>
      <c r="AT288">
        <v>-1.02</v>
      </c>
      <c r="AU288" t="s">
        <v>3</v>
      </c>
      <c r="AV288">
        <v>0</v>
      </c>
      <c r="AW288">
        <v>2</v>
      </c>
      <c r="AX288">
        <v>55284500</v>
      </c>
      <c r="AY288">
        <v>1</v>
      </c>
      <c r="AZ288">
        <v>6144</v>
      </c>
      <c r="BA288">
        <v>306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Y288*Source!I603</f>
        <v>-0.85965599999999998</v>
      </c>
      <c r="CY288">
        <f>AA288</f>
        <v>0</v>
      </c>
      <c r="CZ288">
        <f>AE288</f>
        <v>0</v>
      </c>
      <c r="DA288">
        <f>AI288</f>
        <v>1</v>
      </c>
      <c r="DB288">
        <f t="shared" si="40"/>
        <v>0</v>
      </c>
      <c r="DC288">
        <f t="shared" si="41"/>
        <v>0</v>
      </c>
    </row>
    <row r="289" spans="1:107" x14ac:dyDescent="0.2">
      <c r="A289">
        <f>ROW(Source!A605)</f>
        <v>605</v>
      </c>
      <c r="B289">
        <v>55282325</v>
      </c>
      <c r="C289">
        <v>55284502</v>
      </c>
      <c r="D289">
        <v>31751893</v>
      </c>
      <c r="E289">
        <v>13</v>
      </c>
      <c r="F289">
        <v>1</v>
      </c>
      <c r="G289">
        <v>13</v>
      </c>
      <c r="H289">
        <v>1</v>
      </c>
      <c r="I289" t="s">
        <v>205</v>
      </c>
      <c r="J289" t="s">
        <v>3</v>
      </c>
      <c r="K289" t="s">
        <v>206</v>
      </c>
      <c r="L289">
        <v>1191</v>
      </c>
      <c r="N289">
        <v>1013</v>
      </c>
      <c r="O289" t="s">
        <v>207</v>
      </c>
      <c r="P289" t="s">
        <v>207</v>
      </c>
      <c r="Q289">
        <v>1</v>
      </c>
      <c r="W289">
        <v>0</v>
      </c>
      <c r="X289">
        <v>476480486</v>
      </c>
      <c r="Y289">
        <v>60.949999999999996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53</v>
      </c>
      <c r="AU289" t="s">
        <v>136</v>
      </c>
      <c r="AV289">
        <v>1</v>
      </c>
      <c r="AW289">
        <v>2</v>
      </c>
      <c r="AX289">
        <v>55284509</v>
      </c>
      <c r="AY289">
        <v>1</v>
      </c>
      <c r="AZ289">
        <v>0</v>
      </c>
      <c r="BA289">
        <v>307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Y289*Source!I605</f>
        <v>51.368659999999998</v>
      </c>
      <c r="CY289">
        <f>AD289</f>
        <v>0</v>
      </c>
      <c r="CZ289">
        <f>AH289</f>
        <v>0</v>
      </c>
      <c r="DA289">
        <f>AL289</f>
        <v>1</v>
      </c>
      <c r="DB289">
        <f>ROUND((ROUND(AT289*CZ289,2)*1.15),6)</f>
        <v>0</v>
      </c>
      <c r="DC289">
        <f>ROUND((ROUND(AT289*AG289,2)*1.15),6)</f>
        <v>0</v>
      </c>
    </row>
    <row r="290" spans="1:107" x14ac:dyDescent="0.2">
      <c r="A290">
        <f>ROW(Source!A605)</f>
        <v>605</v>
      </c>
      <c r="B290">
        <v>55282325</v>
      </c>
      <c r="C290">
        <v>55284502</v>
      </c>
      <c r="D290">
        <v>31755942</v>
      </c>
      <c r="E290">
        <v>13</v>
      </c>
      <c r="F290">
        <v>1</v>
      </c>
      <c r="G290">
        <v>13</v>
      </c>
      <c r="H290">
        <v>2</v>
      </c>
      <c r="I290" t="s">
        <v>218</v>
      </c>
      <c r="J290" t="s">
        <v>3</v>
      </c>
      <c r="K290" t="s">
        <v>219</v>
      </c>
      <c r="L290">
        <v>1344</v>
      </c>
      <c r="N290">
        <v>1008</v>
      </c>
      <c r="O290" t="s">
        <v>220</v>
      </c>
      <c r="P290" t="s">
        <v>220</v>
      </c>
      <c r="Q290">
        <v>1</v>
      </c>
      <c r="W290">
        <v>0</v>
      </c>
      <c r="X290">
        <v>-1180195794</v>
      </c>
      <c r="Y290">
        <v>333.96250000000003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1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1</v>
      </c>
      <c r="AQ290">
        <v>0</v>
      </c>
      <c r="AR290">
        <v>0</v>
      </c>
      <c r="AS290" t="s">
        <v>3</v>
      </c>
      <c r="AT290">
        <v>267.17</v>
      </c>
      <c r="AU290" t="s">
        <v>135</v>
      </c>
      <c r="AV290">
        <v>0</v>
      </c>
      <c r="AW290">
        <v>2</v>
      </c>
      <c r="AX290">
        <v>55284510</v>
      </c>
      <c r="AY290">
        <v>1</v>
      </c>
      <c r="AZ290">
        <v>0</v>
      </c>
      <c r="BA290">
        <v>308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Y290*Source!I605</f>
        <v>281.46359500000005</v>
      </c>
      <c r="CY290">
        <f>AB290</f>
        <v>1</v>
      </c>
      <c r="CZ290">
        <f>AF290</f>
        <v>1</v>
      </c>
      <c r="DA290">
        <f>AJ290</f>
        <v>1</v>
      </c>
      <c r="DB290">
        <f>ROUND((ROUND(AT290*CZ290,2)*1.25),6)</f>
        <v>333.96249999999998</v>
      </c>
      <c r="DC290">
        <f>ROUND((ROUND(AT290*AG290,2)*1.25),6)</f>
        <v>0</v>
      </c>
    </row>
    <row r="291" spans="1:107" x14ac:dyDescent="0.2">
      <c r="A291">
        <f>ROW(Source!A605)</f>
        <v>605</v>
      </c>
      <c r="B291">
        <v>55282325</v>
      </c>
      <c r="C291">
        <v>55284502</v>
      </c>
      <c r="D291">
        <v>31808252</v>
      </c>
      <c r="E291">
        <v>1</v>
      </c>
      <c r="F291">
        <v>1</v>
      </c>
      <c r="G291">
        <v>13</v>
      </c>
      <c r="H291">
        <v>3</v>
      </c>
      <c r="I291" t="s">
        <v>142</v>
      </c>
      <c r="J291" t="s">
        <v>144</v>
      </c>
      <c r="K291" t="s">
        <v>282</v>
      </c>
      <c r="L291">
        <v>1327</v>
      </c>
      <c r="N291">
        <v>1005</v>
      </c>
      <c r="O291" t="s">
        <v>143</v>
      </c>
      <c r="P291" t="s">
        <v>143</v>
      </c>
      <c r="Q291">
        <v>1</v>
      </c>
      <c r="W291">
        <v>0</v>
      </c>
      <c r="X291">
        <v>-1420146113</v>
      </c>
      <c r="Y291">
        <v>135</v>
      </c>
      <c r="AA291">
        <v>263.45</v>
      </c>
      <c r="AB291">
        <v>0</v>
      </c>
      <c r="AC291">
        <v>0</v>
      </c>
      <c r="AD291">
        <v>0</v>
      </c>
      <c r="AE291">
        <v>25.09</v>
      </c>
      <c r="AF291">
        <v>0</v>
      </c>
      <c r="AG291">
        <v>0</v>
      </c>
      <c r="AH291">
        <v>0</v>
      </c>
      <c r="AI291">
        <v>10.5</v>
      </c>
      <c r="AJ291">
        <v>1</v>
      </c>
      <c r="AK291">
        <v>1</v>
      </c>
      <c r="AL291">
        <v>1</v>
      </c>
      <c r="AN291">
        <v>0</v>
      </c>
      <c r="AO291">
        <v>0</v>
      </c>
      <c r="AP291">
        <v>1</v>
      </c>
      <c r="AQ291">
        <v>0</v>
      </c>
      <c r="AR291">
        <v>0</v>
      </c>
      <c r="AS291" t="s">
        <v>3</v>
      </c>
      <c r="AT291">
        <v>135</v>
      </c>
      <c r="AU291" t="s">
        <v>3</v>
      </c>
      <c r="AV291">
        <v>0</v>
      </c>
      <c r="AW291">
        <v>1</v>
      </c>
      <c r="AX291">
        <v>-1</v>
      </c>
      <c r="AY291">
        <v>0</v>
      </c>
      <c r="AZ291">
        <v>0</v>
      </c>
      <c r="BA291" t="s">
        <v>3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Y291*Source!I605</f>
        <v>113.77800000000001</v>
      </c>
      <c r="CY291">
        <f>AA291</f>
        <v>263.45</v>
      </c>
      <c r="CZ291">
        <f>AE291</f>
        <v>25.09</v>
      </c>
      <c r="DA291">
        <f>AI291</f>
        <v>10.5</v>
      </c>
      <c r="DB291">
        <f>ROUND(ROUND(AT291*CZ291,2),6)</f>
        <v>3387.15</v>
      </c>
      <c r="DC291">
        <f>ROUND(ROUND(AT291*AG291,2),6)</f>
        <v>0</v>
      </c>
    </row>
    <row r="292" spans="1:107" x14ac:dyDescent="0.2">
      <c r="A292">
        <f>ROW(Source!A605)</f>
        <v>605</v>
      </c>
      <c r="B292">
        <v>55282325</v>
      </c>
      <c r="C292">
        <v>55284502</v>
      </c>
      <c r="D292">
        <v>31808253</v>
      </c>
      <c r="E292">
        <v>1</v>
      </c>
      <c r="F292">
        <v>1</v>
      </c>
      <c r="G292">
        <v>13</v>
      </c>
      <c r="H292">
        <v>3</v>
      </c>
      <c r="I292" t="s">
        <v>146</v>
      </c>
      <c r="J292" t="s">
        <v>147</v>
      </c>
      <c r="K292" t="s">
        <v>283</v>
      </c>
      <c r="L292">
        <v>1327</v>
      </c>
      <c r="N292">
        <v>1005</v>
      </c>
      <c r="O292" t="s">
        <v>143</v>
      </c>
      <c r="P292" t="s">
        <v>143</v>
      </c>
      <c r="Q292">
        <v>1</v>
      </c>
      <c r="W292">
        <v>0</v>
      </c>
      <c r="X292">
        <v>-1577770690</v>
      </c>
      <c r="Y292">
        <v>132.30000000000001</v>
      </c>
      <c r="AA292">
        <v>247.66</v>
      </c>
      <c r="AB292">
        <v>0</v>
      </c>
      <c r="AC292">
        <v>0</v>
      </c>
      <c r="AD292">
        <v>0</v>
      </c>
      <c r="AE292">
        <v>23.06</v>
      </c>
      <c r="AF292">
        <v>0</v>
      </c>
      <c r="AG292">
        <v>0</v>
      </c>
      <c r="AH292">
        <v>0</v>
      </c>
      <c r="AI292">
        <v>10.74</v>
      </c>
      <c r="AJ292">
        <v>1</v>
      </c>
      <c r="AK292">
        <v>1</v>
      </c>
      <c r="AL292">
        <v>1</v>
      </c>
      <c r="AN292">
        <v>0</v>
      </c>
      <c r="AO292">
        <v>0</v>
      </c>
      <c r="AP292">
        <v>1</v>
      </c>
      <c r="AQ292">
        <v>0</v>
      </c>
      <c r="AR292">
        <v>0</v>
      </c>
      <c r="AS292" t="s">
        <v>3</v>
      </c>
      <c r="AT292">
        <v>132.30000000000001</v>
      </c>
      <c r="AU292" t="s">
        <v>3</v>
      </c>
      <c r="AV292">
        <v>0</v>
      </c>
      <c r="AW292">
        <v>1</v>
      </c>
      <c r="AX292">
        <v>-1</v>
      </c>
      <c r="AY292">
        <v>0</v>
      </c>
      <c r="AZ292">
        <v>0</v>
      </c>
      <c r="BA292" t="s">
        <v>3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Y292*Source!I605</f>
        <v>111.50244000000001</v>
      </c>
      <c r="CY292">
        <f>AA292</f>
        <v>247.66</v>
      </c>
      <c r="CZ292">
        <f>AE292</f>
        <v>23.06</v>
      </c>
      <c r="DA292">
        <f>AI292</f>
        <v>10.74</v>
      </c>
      <c r="DB292">
        <f>ROUND(ROUND(AT292*CZ292,2),6)</f>
        <v>3050.84</v>
      </c>
      <c r="DC292">
        <f>ROUND(ROUND(AT292*AG292,2),6)</f>
        <v>0</v>
      </c>
    </row>
    <row r="293" spans="1:107" x14ac:dyDescent="0.2">
      <c r="A293">
        <f>ROW(Source!A605)</f>
        <v>605</v>
      </c>
      <c r="B293">
        <v>55282325</v>
      </c>
      <c r="C293">
        <v>55284502</v>
      </c>
      <c r="D293">
        <v>31809402</v>
      </c>
      <c r="E293">
        <v>1</v>
      </c>
      <c r="F293">
        <v>1</v>
      </c>
      <c r="G293">
        <v>13</v>
      </c>
      <c r="H293">
        <v>3</v>
      </c>
      <c r="I293" t="s">
        <v>244</v>
      </c>
      <c r="J293" t="s">
        <v>245</v>
      </c>
      <c r="K293" t="s">
        <v>246</v>
      </c>
      <c r="L293">
        <v>1346</v>
      </c>
      <c r="N293">
        <v>1009</v>
      </c>
      <c r="O293" t="s">
        <v>247</v>
      </c>
      <c r="P293" t="s">
        <v>247</v>
      </c>
      <c r="Q293">
        <v>1</v>
      </c>
      <c r="W293">
        <v>0</v>
      </c>
      <c r="X293">
        <v>-1558522825</v>
      </c>
      <c r="Y293">
        <v>6.9</v>
      </c>
      <c r="AA293">
        <v>48.91</v>
      </c>
      <c r="AB293">
        <v>0</v>
      </c>
      <c r="AC293">
        <v>0</v>
      </c>
      <c r="AD293">
        <v>0</v>
      </c>
      <c r="AE293">
        <v>6.27</v>
      </c>
      <c r="AF293">
        <v>0</v>
      </c>
      <c r="AG293">
        <v>0</v>
      </c>
      <c r="AH293">
        <v>0</v>
      </c>
      <c r="AI293">
        <v>7.8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6.9</v>
      </c>
      <c r="AU293" t="s">
        <v>3</v>
      </c>
      <c r="AV293">
        <v>0</v>
      </c>
      <c r="AW293">
        <v>2</v>
      </c>
      <c r="AX293">
        <v>55284511</v>
      </c>
      <c r="AY293">
        <v>1</v>
      </c>
      <c r="AZ293">
        <v>0</v>
      </c>
      <c r="BA293">
        <v>309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Y293*Source!I605</f>
        <v>5.8153199999999998</v>
      </c>
      <c r="CY293">
        <f>AA293</f>
        <v>48.91</v>
      </c>
      <c r="CZ293">
        <f>AE293</f>
        <v>6.27</v>
      </c>
      <c r="DA293">
        <f>AI293</f>
        <v>7.8</v>
      </c>
      <c r="DB293">
        <f>ROUND(ROUND(AT293*CZ293,2),6)</f>
        <v>43.26</v>
      </c>
      <c r="DC293">
        <f>ROUND(ROUND(AT293*AG293,2),6)</f>
        <v>0</v>
      </c>
    </row>
    <row r="294" spans="1:107" x14ac:dyDescent="0.2">
      <c r="A294">
        <f>ROW(Source!A605)</f>
        <v>605</v>
      </c>
      <c r="B294">
        <v>55282325</v>
      </c>
      <c r="C294">
        <v>55284502</v>
      </c>
      <c r="D294">
        <v>31807616</v>
      </c>
      <c r="E294">
        <v>1</v>
      </c>
      <c r="F294">
        <v>1</v>
      </c>
      <c r="G294">
        <v>13</v>
      </c>
      <c r="H294">
        <v>3</v>
      </c>
      <c r="I294" t="s">
        <v>248</v>
      </c>
      <c r="J294" t="s">
        <v>249</v>
      </c>
      <c r="K294" t="s">
        <v>250</v>
      </c>
      <c r="L294">
        <v>1348</v>
      </c>
      <c r="N294">
        <v>1009</v>
      </c>
      <c r="O294" t="s">
        <v>30</v>
      </c>
      <c r="P294" t="s">
        <v>30</v>
      </c>
      <c r="Q294">
        <v>1000</v>
      </c>
      <c r="W294">
        <v>0</v>
      </c>
      <c r="X294">
        <v>1387058064</v>
      </c>
      <c r="Y294">
        <v>3.5000000000000003E-2</v>
      </c>
      <c r="AA294">
        <v>64864.04</v>
      </c>
      <c r="AB294">
        <v>0</v>
      </c>
      <c r="AC294">
        <v>0</v>
      </c>
      <c r="AD294">
        <v>0</v>
      </c>
      <c r="AE294">
        <v>18910.8</v>
      </c>
      <c r="AF294">
        <v>0</v>
      </c>
      <c r="AG294">
        <v>0</v>
      </c>
      <c r="AH294">
        <v>0</v>
      </c>
      <c r="AI294">
        <v>3.43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3.5000000000000003E-2</v>
      </c>
      <c r="AU294" t="s">
        <v>3</v>
      </c>
      <c r="AV294">
        <v>0</v>
      </c>
      <c r="AW294">
        <v>2</v>
      </c>
      <c r="AX294">
        <v>55284512</v>
      </c>
      <c r="AY294">
        <v>1</v>
      </c>
      <c r="AZ294">
        <v>0</v>
      </c>
      <c r="BA294">
        <v>310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Y294*Source!I605</f>
        <v>2.9498000000000003E-2</v>
      </c>
      <c r="CY294">
        <f>AA294</f>
        <v>64864.04</v>
      </c>
      <c r="CZ294">
        <f>AE294</f>
        <v>18910.8</v>
      </c>
      <c r="DA294">
        <f>AI294</f>
        <v>3.43</v>
      </c>
      <c r="DB294">
        <f>ROUND(ROUND(AT294*CZ294,2),6)</f>
        <v>661.88</v>
      </c>
      <c r="DC294">
        <f>ROUND(ROUND(AT294*AG294,2),6)</f>
        <v>0</v>
      </c>
    </row>
    <row r="295" spans="1:107" x14ac:dyDescent="0.2">
      <c r="A295">
        <f>ROW(Source!A608)</f>
        <v>608</v>
      </c>
      <c r="B295">
        <v>55282325</v>
      </c>
      <c r="C295">
        <v>55284517</v>
      </c>
      <c r="D295">
        <v>31751893</v>
      </c>
      <c r="E295">
        <v>13</v>
      </c>
      <c r="F295">
        <v>1</v>
      </c>
      <c r="G295">
        <v>13</v>
      </c>
      <c r="H295">
        <v>1</v>
      </c>
      <c r="I295" t="s">
        <v>205</v>
      </c>
      <c r="J295" t="s">
        <v>3</v>
      </c>
      <c r="K295" t="s">
        <v>206</v>
      </c>
      <c r="L295">
        <v>1191</v>
      </c>
      <c r="N295">
        <v>1013</v>
      </c>
      <c r="O295" t="s">
        <v>207</v>
      </c>
      <c r="P295" t="s">
        <v>207</v>
      </c>
      <c r="Q295">
        <v>1</v>
      </c>
      <c r="W295">
        <v>0</v>
      </c>
      <c r="X295">
        <v>476480486</v>
      </c>
      <c r="Y295">
        <v>97.749999999999986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85</v>
      </c>
      <c r="AU295" t="s">
        <v>136</v>
      </c>
      <c r="AV295">
        <v>1</v>
      </c>
      <c r="AW295">
        <v>2</v>
      </c>
      <c r="AX295">
        <v>55284530</v>
      </c>
      <c r="AY295">
        <v>1</v>
      </c>
      <c r="AZ295">
        <v>0</v>
      </c>
      <c r="BA295">
        <v>313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Y295*Source!I608</f>
        <v>0.34212499999999996</v>
      </c>
      <c r="CY295">
        <f>AD295</f>
        <v>0</v>
      </c>
      <c r="CZ295">
        <f>AH295</f>
        <v>0</v>
      </c>
      <c r="DA295">
        <f>AL295</f>
        <v>1</v>
      </c>
      <c r="DB295">
        <f>ROUND((ROUND(AT295*CZ295,2)*1.15),6)</f>
        <v>0</v>
      </c>
      <c r="DC295">
        <f>ROUND((ROUND(AT295*AG295,2)*1.15),6)</f>
        <v>0</v>
      </c>
    </row>
    <row r="296" spans="1:107" x14ac:dyDescent="0.2">
      <c r="A296">
        <f>ROW(Source!A608)</f>
        <v>608</v>
      </c>
      <c r="B296">
        <v>55282325</v>
      </c>
      <c r="C296">
        <v>55284517</v>
      </c>
      <c r="D296">
        <v>31832330</v>
      </c>
      <c r="E296">
        <v>1</v>
      </c>
      <c r="F296">
        <v>1</v>
      </c>
      <c r="G296">
        <v>13</v>
      </c>
      <c r="H296">
        <v>2</v>
      </c>
      <c r="I296" t="s">
        <v>251</v>
      </c>
      <c r="J296" t="s">
        <v>252</v>
      </c>
      <c r="K296" t="s">
        <v>253</v>
      </c>
      <c r="L296">
        <v>1368</v>
      </c>
      <c r="N296">
        <v>1011</v>
      </c>
      <c r="O296" t="s">
        <v>211</v>
      </c>
      <c r="P296" t="s">
        <v>211</v>
      </c>
      <c r="Q296">
        <v>1</v>
      </c>
      <c r="W296">
        <v>0</v>
      </c>
      <c r="X296">
        <v>-911191566</v>
      </c>
      <c r="Y296">
        <v>0.26374999999999998</v>
      </c>
      <c r="AA296">
        <v>0</v>
      </c>
      <c r="AB296">
        <v>559.07000000000005</v>
      </c>
      <c r="AC296">
        <v>334.89</v>
      </c>
      <c r="AD296">
        <v>0</v>
      </c>
      <c r="AE296">
        <v>0</v>
      </c>
      <c r="AF296">
        <v>39.51</v>
      </c>
      <c r="AG296">
        <v>12.69</v>
      </c>
      <c r="AH296">
        <v>0</v>
      </c>
      <c r="AI296">
        <v>1</v>
      </c>
      <c r="AJ296">
        <v>14.15</v>
      </c>
      <c r="AK296">
        <v>26.39</v>
      </c>
      <c r="AL296">
        <v>1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0.21099999999999999</v>
      </c>
      <c r="AU296" t="s">
        <v>135</v>
      </c>
      <c r="AV296">
        <v>0</v>
      </c>
      <c r="AW296">
        <v>2</v>
      </c>
      <c r="AX296">
        <v>55284531</v>
      </c>
      <c r="AY296">
        <v>1</v>
      </c>
      <c r="AZ296">
        <v>0</v>
      </c>
      <c r="BA296">
        <v>314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Y296*Source!I608</f>
        <v>9.2312500000000001E-4</v>
      </c>
      <c r="CY296">
        <f>AB296</f>
        <v>559.07000000000005</v>
      </c>
      <c r="CZ296">
        <f>AF296</f>
        <v>39.51</v>
      </c>
      <c r="DA296">
        <f>AJ296</f>
        <v>14.15</v>
      </c>
      <c r="DB296">
        <f>ROUND((ROUND(AT296*CZ296,2)*1.25),6)</f>
        <v>10.425000000000001</v>
      </c>
      <c r="DC296">
        <f>ROUND((ROUND(AT296*AG296,2)*1.25),6)</f>
        <v>3.35</v>
      </c>
    </row>
    <row r="297" spans="1:107" x14ac:dyDescent="0.2">
      <c r="A297">
        <f>ROW(Source!A608)</f>
        <v>608</v>
      </c>
      <c r="B297">
        <v>55282325</v>
      </c>
      <c r="C297">
        <v>55284517</v>
      </c>
      <c r="D297">
        <v>31832578</v>
      </c>
      <c r="E297">
        <v>1</v>
      </c>
      <c r="F297">
        <v>1</v>
      </c>
      <c r="G297">
        <v>13</v>
      </c>
      <c r="H297">
        <v>2</v>
      </c>
      <c r="I297" t="s">
        <v>254</v>
      </c>
      <c r="J297" t="s">
        <v>255</v>
      </c>
      <c r="K297" t="s">
        <v>256</v>
      </c>
      <c r="L297">
        <v>1368</v>
      </c>
      <c r="N297">
        <v>1011</v>
      </c>
      <c r="O297" t="s">
        <v>211</v>
      </c>
      <c r="P297" t="s">
        <v>211</v>
      </c>
      <c r="Q297">
        <v>1</v>
      </c>
      <c r="W297">
        <v>0</v>
      </c>
      <c r="X297">
        <v>989042531</v>
      </c>
      <c r="Y297">
        <v>16.016249999999999</v>
      </c>
      <c r="AA297">
        <v>0</v>
      </c>
      <c r="AB297">
        <v>6.64</v>
      </c>
      <c r="AC297">
        <v>2.38</v>
      </c>
      <c r="AD297">
        <v>0</v>
      </c>
      <c r="AE297">
        <v>0</v>
      </c>
      <c r="AF297">
        <v>1.0900000000000001</v>
      </c>
      <c r="AG297">
        <v>0.09</v>
      </c>
      <c r="AH297">
        <v>0</v>
      </c>
      <c r="AI297">
        <v>1</v>
      </c>
      <c r="AJ297">
        <v>6.09</v>
      </c>
      <c r="AK297">
        <v>26.39</v>
      </c>
      <c r="AL297">
        <v>1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12.813000000000001</v>
      </c>
      <c r="AU297" t="s">
        <v>135</v>
      </c>
      <c r="AV297">
        <v>0</v>
      </c>
      <c r="AW297">
        <v>2</v>
      </c>
      <c r="AX297">
        <v>55284532</v>
      </c>
      <c r="AY297">
        <v>1</v>
      </c>
      <c r="AZ297">
        <v>0</v>
      </c>
      <c r="BA297">
        <v>315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Y297*Source!I608</f>
        <v>5.6056874999999999E-2</v>
      </c>
      <c r="CY297">
        <f>AB297</f>
        <v>6.64</v>
      </c>
      <c r="CZ297">
        <f>AF297</f>
        <v>1.0900000000000001</v>
      </c>
      <c r="DA297">
        <f>AJ297</f>
        <v>6.09</v>
      </c>
      <c r="DB297">
        <f>ROUND((ROUND(AT297*CZ297,2)*1.25),6)</f>
        <v>17.462499999999999</v>
      </c>
      <c r="DC297">
        <f>ROUND((ROUND(AT297*AG297,2)*1.25),6)</f>
        <v>1.4375</v>
      </c>
    </row>
    <row r="298" spans="1:107" x14ac:dyDescent="0.2">
      <c r="A298">
        <f>ROW(Source!A608)</f>
        <v>608</v>
      </c>
      <c r="B298">
        <v>55282325</v>
      </c>
      <c r="C298">
        <v>55284517</v>
      </c>
      <c r="D298">
        <v>31832865</v>
      </c>
      <c r="E298">
        <v>1</v>
      </c>
      <c r="F298">
        <v>1</v>
      </c>
      <c r="G298">
        <v>13</v>
      </c>
      <c r="H298">
        <v>2</v>
      </c>
      <c r="I298" t="s">
        <v>257</v>
      </c>
      <c r="J298" t="s">
        <v>258</v>
      </c>
      <c r="K298" t="s">
        <v>259</v>
      </c>
      <c r="L298">
        <v>1368</v>
      </c>
      <c r="N298">
        <v>1011</v>
      </c>
      <c r="O298" t="s">
        <v>211</v>
      </c>
      <c r="P298" t="s">
        <v>211</v>
      </c>
      <c r="Q298">
        <v>1</v>
      </c>
      <c r="W298">
        <v>0</v>
      </c>
      <c r="X298">
        <v>773485071</v>
      </c>
      <c r="Y298">
        <v>12.36</v>
      </c>
      <c r="AA298">
        <v>0</v>
      </c>
      <c r="AB298">
        <v>4.6500000000000004</v>
      </c>
      <c r="AC298">
        <v>0</v>
      </c>
      <c r="AD298">
        <v>0</v>
      </c>
      <c r="AE298">
        <v>0</v>
      </c>
      <c r="AF298">
        <v>0.77</v>
      </c>
      <c r="AG298">
        <v>0</v>
      </c>
      <c r="AH298">
        <v>0</v>
      </c>
      <c r="AI298">
        <v>1</v>
      </c>
      <c r="AJ298">
        <v>6.04</v>
      </c>
      <c r="AK298">
        <v>26.39</v>
      </c>
      <c r="AL298">
        <v>1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9.8879999999999999</v>
      </c>
      <c r="AU298" t="s">
        <v>135</v>
      </c>
      <c r="AV298">
        <v>0</v>
      </c>
      <c r="AW298">
        <v>2</v>
      </c>
      <c r="AX298">
        <v>55284533</v>
      </c>
      <c r="AY298">
        <v>1</v>
      </c>
      <c r="AZ298">
        <v>0</v>
      </c>
      <c r="BA298">
        <v>316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Y298*Source!I608</f>
        <v>4.326E-2</v>
      </c>
      <c r="CY298">
        <f>AB298</f>
        <v>4.6500000000000004</v>
      </c>
      <c r="CZ298">
        <f>AF298</f>
        <v>0.77</v>
      </c>
      <c r="DA298">
        <f>AJ298</f>
        <v>6.04</v>
      </c>
      <c r="DB298">
        <f>ROUND((ROUND(AT298*CZ298,2)*1.25),6)</f>
        <v>9.5124999999999993</v>
      </c>
      <c r="DC298">
        <f>ROUND((ROUND(AT298*AG298,2)*1.25),6)</f>
        <v>0</v>
      </c>
    </row>
    <row r="299" spans="1:107" x14ac:dyDescent="0.2">
      <c r="A299">
        <f>ROW(Source!A608)</f>
        <v>608</v>
      </c>
      <c r="B299">
        <v>55282325</v>
      </c>
      <c r="C299">
        <v>55284517</v>
      </c>
      <c r="D299">
        <v>31755942</v>
      </c>
      <c r="E299">
        <v>13</v>
      </c>
      <c r="F299">
        <v>1</v>
      </c>
      <c r="G299">
        <v>13</v>
      </c>
      <c r="H299">
        <v>2</v>
      </c>
      <c r="I299" t="s">
        <v>218</v>
      </c>
      <c r="J299" t="s">
        <v>3</v>
      </c>
      <c r="K299" t="s">
        <v>219</v>
      </c>
      <c r="L299">
        <v>1344</v>
      </c>
      <c r="N299">
        <v>1008</v>
      </c>
      <c r="O299" t="s">
        <v>220</v>
      </c>
      <c r="P299" t="s">
        <v>220</v>
      </c>
      <c r="Q299">
        <v>1</v>
      </c>
      <c r="W299">
        <v>0</v>
      </c>
      <c r="X299">
        <v>-1180195794</v>
      </c>
      <c r="Y299">
        <v>26.150000000000002</v>
      </c>
      <c r="AA299">
        <v>0</v>
      </c>
      <c r="AB299">
        <v>1</v>
      </c>
      <c r="AC299">
        <v>0</v>
      </c>
      <c r="AD299">
        <v>0</v>
      </c>
      <c r="AE299">
        <v>0</v>
      </c>
      <c r="AF299">
        <v>1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20.92</v>
      </c>
      <c r="AU299" t="s">
        <v>135</v>
      </c>
      <c r="AV299">
        <v>0</v>
      </c>
      <c r="AW299">
        <v>2</v>
      </c>
      <c r="AX299">
        <v>55284534</v>
      </c>
      <c r="AY299">
        <v>1</v>
      </c>
      <c r="AZ299">
        <v>0</v>
      </c>
      <c r="BA299">
        <v>317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Y299*Source!I608</f>
        <v>9.1525000000000009E-2</v>
      </c>
      <c r="CY299">
        <f>AB299</f>
        <v>1</v>
      </c>
      <c r="CZ299">
        <f>AF299</f>
        <v>1</v>
      </c>
      <c r="DA299">
        <f>AJ299</f>
        <v>1</v>
      </c>
      <c r="DB299">
        <f>ROUND((ROUND(AT299*CZ299,2)*1.25),6)</f>
        <v>26.15</v>
      </c>
      <c r="DC299">
        <f>ROUND((ROUND(AT299*AG299,2)*1.25),6)</f>
        <v>0</v>
      </c>
    </row>
    <row r="300" spans="1:107" x14ac:dyDescent="0.2">
      <c r="A300">
        <f>ROW(Source!A608)</f>
        <v>608</v>
      </c>
      <c r="B300">
        <v>55282325</v>
      </c>
      <c r="C300">
        <v>55284517</v>
      </c>
      <c r="D300">
        <v>31808032</v>
      </c>
      <c r="E300">
        <v>1</v>
      </c>
      <c r="F300">
        <v>1</v>
      </c>
      <c r="G300">
        <v>13</v>
      </c>
      <c r="H300">
        <v>3</v>
      </c>
      <c r="I300" t="s">
        <v>260</v>
      </c>
      <c r="J300" t="s">
        <v>261</v>
      </c>
      <c r="K300" t="s">
        <v>262</v>
      </c>
      <c r="L300">
        <v>1348</v>
      </c>
      <c r="N300">
        <v>1009</v>
      </c>
      <c r="O300" t="s">
        <v>30</v>
      </c>
      <c r="P300" t="s">
        <v>30</v>
      </c>
      <c r="Q300">
        <v>1000</v>
      </c>
      <c r="W300">
        <v>0</v>
      </c>
      <c r="X300">
        <v>-1815770421</v>
      </c>
      <c r="Y300">
        <v>4.9000000000000002E-2</v>
      </c>
      <c r="AA300">
        <v>90645.59</v>
      </c>
      <c r="AB300">
        <v>0</v>
      </c>
      <c r="AC300">
        <v>0</v>
      </c>
      <c r="AD300">
        <v>0</v>
      </c>
      <c r="AE300">
        <v>14739.12</v>
      </c>
      <c r="AF300">
        <v>0</v>
      </c>
      <c r="AG300">
        <v>0</v>
      </c>
      <c r="AH300">
        <v>0</v>
      </c>
      <c r="AI300">
        <v>6.15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4.9000000000000002E-2</v>
      </c>
      <c r="AU300" t="s">
        <v>3</v>
      </c>
      <c r="AV300">
        <v>0</v>
      </c>
      <c r="AW300">
        <v>2</v>
      </c>
      <c r="AX300">
        <v>55284535</v>
      </c>
      <c r="AY300">
        <v>1</v>
      </c>
      <c r="AZ300">
        <v>0</v>
      </c>
      <c r="BA300">
        <v>318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Y300*Source!I608</f>
        <v>1.7150000000000002E-4</v>
      </c>
      <c r="CY300">
        <f t="shared" ref="CY300:CY306" si="45">AA300</f>
        <v>90645.59</v>
      </c>
      <c r="CZ300">
        <f t="shared" ref="CZ300:CZ306" si="46">AE300</f>
        <v>14739.12</v>
      </c>
      <c r="DA300">
        <f t="shared" ref="DA300:DA306" si="47">AI300</f>
        <v>6.15</v>
      </c>
      <c r="DB300">
        <f t="shared" ref="DB300:DB339" si="48">ROUND(ROUND(AT300*CZ300,2),6)</f>
        <v>722.22</v>
      </c>
      <c r="DC300">
        <f t="shared" ref="DC300:DC339" si="49">ROUND(ROUND(AT300*AG300,2),6)</f>
        <v>0</v>
      </c>
    </row>
    <row r="301" spans="1:107" x14ac:dyDescent="0.2">
      <c r="A301">
        <f>ROW(Source!A608)</f>
        <v>608</v>
      </c>
      <c r="B301">
        <v>55282325</v>
      </c>
      <c r="C301">
        <v>55284517</v>
      </c>
      <c r="D301">
        <v>31808252</v>
      </c>
      <c r="E301">
        <v>1</v>
      </c>
      <c r="F301">
        <v>1</v>
      </c>
      <c r="G301">
        <v>13</v>
      </c>
      <c r="H301">
        <v>3</v>
      </c>
      <c r="I301" t="s">
        <v>142</v>
      </c>
      <c r="J301" t="s">
        <v>144</v>
      </c>
      <c r="K301" t="s">
        <v>282</v>
      </c>
      <c r="L301">
        <v>1327</v>
      </c>
      <c r="N301">
        <v>1005</v>
      </c>
      <c r="O301" t="s">
        <v>143</v>
      </c>
      <c r="P301" t="s">
        <v>143</v>
      </c>
      <c r="Q301">
        <v>1</v>
      </c>
      <c r="W301">
        <v>0</v>
      </c>
      <c r="X301">
        <v>-1420146113</v>
      </c>
      <c r="Y301">
        <v>135.03</v>
      </c>
      <c r="AA301">
        <v>263.45</v>
      </c>
      <c r="AB301">
        <v>0</v>
      </c>
      <c r="AC301">
        <v>0</v>
      </c>
      <c r="AD301">
        <v>0</v>
      </c>
      <c r="AE301">
        <v>25.09</v>
      </c>
      <c r="AF301">
        <v>0</v>
      </c>
      <c r="AG301">
        <v>0</v>
      </c>
      <c r="AH301">
        <v>0</v>
      </c>
      <c r="AI301">
        <v>10.5</v>
      </c>
      <c r="AJ301">
        <v>1</v>
      </c>
      <c r="AK301">
        <v>1</v>
      </c>
      <c r="AL301">
        <v>1</v>
      </c>
      <c r="AN301">
        <v>0</v>
      </c>
      <c r="AO301">
        <v>0</v>
      </c>
      <c r="AP301">
        <v>1</v>
      </c>
      <c r="AQ301">
        <v>0</v>
      </c>
      <c r="AR301">
        <v>0</v>
      </c>
      <c r="AS301" t="s">
        <v>3</v>
      </c>
      <c r="AT301">
        <v>135.03</v>
      </c>
      <c r="AU301" t="s">
        <v>3</v>
      </c>
      <c r="AV301">
        <v>0</v>
      </c>
      <c r="AW301">
        <v>1</v>
      </c>
      <c r="AX301">
        <v>-1</v>
      </c>
      <c r="AY301">
        <v>0</v>
      </c>
      <c r="AZ301">
        <v>0</v>
      </c>
      <c r="BA301" t="s">
        <v>3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Y301*Source!I608</f>
        <v>0.472605</v>
      </c>
      <c r="CY301">
        <f t="shared" si="45"/>
        <v>263.45</v>
      </c>
      <c r="CZ301">
        <f t="shared" si="46"/>
        <v>25.09</v>
      </c>
      <c r="DA301">
        <f t="shared" si="47"/>
        <v>10.5</v>
      </c>
      <c r="DB301">
        <f t="shared" si="48"/>
        <v>3387.9</v>
      </c>
      <c r="DC301">
        <f t="shared" si="49"/>
        <v>0</v>
      </c>
    </row>
    <row r="302" spans="1:107" x14ac:dyDescent="0.2">
      <c r="A302">
        <f>ROW(Source!A608)</f>
        <v>608</v>
      </c>
      <c r="B302">
        <v>55282325</v>
      </c>
      <c r="C302">
        <v>55284517</v>
      </c>
      <c r="D302">
        <v>31808253</v>
      </c>
      <c r="E302">
        <v>1</v>
      </c>
      <c r="F302">
        <v>1</v>
      </c>
      <c r="G302">
        <v>13</v>
      </c>
      <c r="H302">
        <v>3</v>
      </c>
      <c r="I302" t="s">
        <v>146</v>
      </c>
      <c r="J302" t="s">
        <v>147</v>
      </c>
      <c r="K302" t="s">
        <v>283</v>
      </c>
      <c r="L302">
        <v>1327</v>
      </c>
      <c r="N302">
        <v>1005</v>
      </c>
      <c r="O302" t="s">
        <v>143</v>
      </c>
      <c r="P302" t="s">
        <v>143</v>
      </c>
      <c r="Q302">
        <v>1</v>
      </c>
      <c r="W302">
        <v>0</v>
      </c>
      <c r="X302">
        <v>-1577770690</v>
      </c>
      <c r="Y302">
        <v>60.27</v>
      </c>
      <c r="AA302">
        <v>247.66</v>
      </c>
      <c r="AB302">
        <v>0</v>
      </c>
      <c r="AC302">
        <v>0</v>
      </c>
      <c r="AD302">
        <v>0</v>
      </c>
      <c r="AE302">
        <v>23.06</v>
      </c>
      <c r="AF302">
        <v>0</v>
      </c>
      <c r="AG302">
        <v>0</v>
      </c>
      <c r="AH302">
        <v>0</v>
      </c>
      <c r="AI302">
        <v>10.74</v>
      </c>
      <c r="AJ302">
        <v>1</v>
      </c>
      <c r="AK302">
        <v>1</v>
      </c>
      <c r="AL302">
        <v>1</v>
      </c>
      <c r="AN302">
        <v>0</v>
      </c>
      <c r="AO302">
        <v>0</v>
      </c>
      <c r="AP302">
        <v>1</v>
      </c>
      <c r="AQ302">
        <v>0</v>
      </c>
      <c r="AR302">
        <v>0</v>
      </c>
      <c r="AS302" t="s">
        <v>3</v>
      </c>
      <c r="AT302">
        <v>60.27</v>
      </c>
      <c r="AU302" t="s">
        <v>3</v>
      </c>
      <c r="AV302">
        <v>0</v>
      </c>
      <c r="AW302">
        <v>1</v>
      </c>
      <c r="AX302">
        <v>-1</v>
      </c>
      <c r="AY302">
        <v>0</v>
      </c>
      <c r="AZ302">
        <v>0</v>
      </c>
      <c r="BA302" t="s">
        <v>3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Y302*Source!I608</f>
        <v>0.21094500000000002</v>
      </c>
      <c r="CY302">
        <f t="shared" si="45"/>
        <v>247.66</v>
      </c>
      <c r="CZ302">
        <f t="shared" si="46"/>
        <v>23.06</v>
      </c>
      <c r="DA302">
        <f t="shared" si="47"/>
        <v>10.74</v>
      </c>
      <c r="DB302">
        <f t="shared" si="48"/>
        <v>1389.83</v>
      </c>
      <c r="DC302">
        <f t="shared" si="49"/>
        <v>0</v>
      </c>
    </row>
    <row r="303" spans="1:107" x14ac:dyDescent="0.2">
      <c r="A303">
        <f>ROW(Source!A608)</f>
        <v>608</v>
      </c>
      <c r="B303">
        <v>55282325</v>
      </c>
      <c r="C303">
        <v>55284517</v>
      </c>
      <c r="D303">
        <v>31808575</v>
      </c>
      <c r="E303">
        <v>1</v>
      </c>
      <c r="F303">
        <v>1</v>
      </c>
      <c r="G303">
        <v>13</v>
      </c>
      <c r="H303">
        <v>3</v>
      </c>
      <c r="I303" t="s">
        <v>263</v>
      </c>
      <c r="J303" t="s">
        <v>264</v>
      </c>
      <c r="K303" t="s">
        <v>265</v>
      </c>
      <c r="L303">
        <v>1391</v>
      </c>
      <c r="N303">
        <v>1013</v>
      </c>
      <c r="O303" t="s">
        <v>266</v>
      </c>
      <c r="P303" t="s">
        <v>266</v>
      </c>
      <c r="Q303">
        <v>1</v>
      </c>
      <c r="W303">
        <v>0</v>
      </c>
      <c r="X303">
        <v>1414587741</v>
      </c>
      <c r="Y303">
        <v>200</v>
      </c>
      <c r="AA303">
        <v>33.64</v>
      </c>
      <c r="AB303">
        <v>0</v>
      </c>
      <c r="AC303">
        <v>0</v>
      </c>
      <c r="AD303">
        <v>0</v>
      </c>
      <c r="AE303">
        <v>28.75</v>
      </c>
      <c r="AF303">
        <v>0</v>
      </c>
      <c r="AG303">
        <v>0</v>
      </c>
      <c r="AH303">
        <v>0</v>
      </c>
      <c r="AI303">
        <v>1.17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200</v>
      </c>
      <c r="AU303" t="s">
        <v>3</v>
      </c>
      <c r="AV303">
        <v>0</v>
      </c>
      <c r="AW303">
        <v>2</v>
      </c>
      <c r="AX303">
        <v>55284536</v>
      </c>
      <c r="AY303">
        <v>1</v>
      </c>
      <c r="AZ303">
        <v>0</v>
      </c>
      <c r="BA303">
        <v>319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Y303*Source!I608</f>
        <v>0.70000000000000007</v>
      </c>
      <c r="CY303">
        <f t="shared" si="45"/>
        <v>33.64</v>
      </c>
      <c r="CZ303">
        <f t="shared" si="46"/>
        <v>28.75</v>
      </c>
      <c r="DA303">
        <f t="shared" si="47"/>
        <v>1.17</v>
      </c>
      <c r="DB303">
        <f t="shared" si="48"/>
        <v>5750</v>
      </c>
      <c r="DC303">
        <f t="shared" si="49"/>
        <v>0</v>
      </c>
    </row>
    <row r="304" spans="1:107" x14ac:dyDescent="0.2">
      <c r="A304">
        <f>ROW(Source!A608)</f>
        <v>608</v>
      </c>
      <c r="B304">
        <v>55282325</v>
      </c>
      <c r="C304">
        <v>55284517</v>
      </c>
      <c r="D304">
        <v>31809402</v>
      </c>
      <c r="E304">
        <v>1</v>
      </c>
      <c r="F304">
        <v>1</v>
      </c>
      <c r="G304">
        <v>13</v>
      </c>
      <c r="H304">
        <v>3</v>
      </c>
      <c r="I304" t="s">
        <v>244</v>
      </c>
      <c r="J304" t="s">
        <v>245</v>
      </c>
      <c r="K304" t="s">
        <v>246</v>
      </c>
      <c r="L304">
        <v>1346</v>
      </c>
      <c r="N304">
        <v>1009</v>
      </c>
      <c r="O304" t="s">
        <v>247</v>
      </c>
      <c r="P304" t="s">
        <v>247</v>
      </c>
      <c r="Q304">
        <v>1</v>
      </c>
      <c r="W304">
        <v>0</v>
      </c>
      <c r="X304">
        <v>-1558522825</v>
      </c>
      <c r="Y304">
        <v>3.4</v>
      </c>
      <c r="AA304">
        <v>48.91</v>
      </c>
      <c r="AB304">
        <v>0</v>
      </c>
      <c r="AC304">
        <v>0</v>
      </c>
      <c r="AD304">
        <v>0</v>
      </c>
      <c r="AE304">
        <v>6.27</v>
      </c>
      <c r="AF304">
        <v>0</v>
      </c>
      <c r="AG304">
        <v>0</v>
      </c>
      <c r="AH304">
        <v>0</v>
      </c>
      <c r="AI304">
        <v>7.8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3.4</v>
      </c>
      <c r="AU304" t="s">
        <v>3</v>
      </c>
      <c r="AV304">
        <v>0</v>
      </c>
      <c r="AW304">
        <v>2</v>
      </c>
      <c r="AX304">
        <v>55284537</v>
      </c>
      <c r="AY304">
        <v>1</v>
      </c>
      <c r="AZ304">
        <v>0</v>
      </c>
      <c r="BA304">
        <v>320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Y304*Source!I608</f>
        <v>1.1899999999999999E-2</v>
      </c>
      <c r="CY304">
        <f t="shared" si="45"/>
        <v>48.91</v>
      </c>
      <c r="CZ304">
        <f t="shared" si="46"/>
        <v>6.27</v>
      </c>
      <c r="DA304">
        <f t="shared" si="47"/>
        <v>7.8</v>
      </c>
      <c r="DB304">
        <f t="shared" si="48"/>
        <v>21.32</v>
      </c>
      <c r="DC304">
        <f t="shared" si="49"/>
        <v>0</v>
      </c>
    </row>
    <row r="305" spans="1:107" x14ac:dyDescent="0.2">
      <c r="A305">
        <f>ROW(Source!A608)</f>
        <v>608</v>
      </c>
      <c r="B305">
        <v>55282325</v>
      </c>
      <c r="C305">
        <v>55284517</v>
      </c>
      <c r="D305">
        <v>31807565</v>
      </c>
      <c r="E305">
        <v>1</v>
      </c>
      <c r="F305">
        <v>1</v>
      </c>
      <c r="G305">
        <v>13</v>
      </c>
      <c r="H305">
        <v>3</v>
      </c>
      <c r="I305" t="s">
        <v>267</v>
      </c>
      <c r="J305" t="s">
        <v>268</v>
      </c>
      <c r="K305" t="s">
        <v>284</v>
      </c>
      <c r="L305">
        <v>1301</v>
      </c>
      <c r="N305">
        <v>1003</v>
      </c>
      <c r="O305" t="s">
        <v>270</v>
      </c>
      <c r="P305" t="s">
        <v>270</v>
      </c>
      <c r="Q305">
        <v>1</v>
      </c>
      <c r="W305">
        <v>0</v>
      </c>
      <c r="X305">
        <v>-384179431</v>
      </c>
      <c r="Y305">
        <v>18.899999999999999</v>
      </c>
      <c r="AA305">
        <v>70.27</v>
      </c>
      <c r="AB305">
        <v>0</v>
      </c>
      <c r="AC305">
        <v>0</v>
      </c>
      <c r="AD305">
        <v>0</v>
      </c>
      <c r="AE305">
        <v>15.72</v>
      </c>
      <c r="AF305">
        <v>0</v>
      </c>
      <c r="AG305">
        <v>0</v>
      </c>
      <c r="AH305">
        <v>0</v>
      </c>
      <c r="AI305">
        <v>4.47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18.899999999999999</v>
      </c>
      <c r="AU305" t="s">
        <v>3</v>
      </c>
      <c r="AV305">
        <v>0</v>
      </c>
      <c r="AW305">
        <v>2</v>
      </c>
      <c r="AX305">
        <v>55284538</v>
      </c>
      <c r="AY305">
        <v>1</v>
      </c>
      <c r="AZ305">
        <v>0</v>
      </c>
      <c r="BA305">
        <v>321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Y305*Source!I608</f>
        <v>6.615E-2</v>
      </c>
      <c r="CY305">
        <f t="shared" si="45"/>
        <v>70.27</v>
      </c>
      <c r="CZ305">
        <f t="shared" si="46"/>
        <v>15.72</v>
      </c>
      <c r="DA305">
        <f t="shared" si="47"/>
        <v>4.47</v>
      </c>
      <c r="DB305">
        <f t="shared" si="48"/>
        <v>297.11</v>
      </c>
      <c r="DC305">
        <f t="shared" si="49"/>
        <v>0</v>
      </c>
    </row>
    <row r="306" spans="1:107" x14ac:dyDescent="0.2">
      <c r="A306">
        <f>ROW(Source!A608)</f>
        <v>608</v>
      </c>
      <c r="B306">
        <v>55282325</v>
      </c>
      <c r="C306">
        <v>55284517</v>
      </c>
      <c r="D306">
        <v>31807616</v>
      </c>
      <c r="E306">
        <v>1</v>
      </c>
      <c r="F306">
        <v>1</v>
      </c>
      <c r="G306">
        <v>13</v>
      </c>
      <c r="H306">
        <v>3</v>
      </c>
      <c r="I306" t="s">
        <v>248</v>
      </c>
      <c r="J306" t="s">
        <v>249</v>
      </c>
      <c r="K306" t="s">
        <v>250</v>
      </c>
      <c r="L306">
        <v>1348</v>
      </c>
      <c r="N306">
        <v>1009</v>
      </c>
      <c r="O306" t="s">
        <v>30</v>
      </c>
      <c r="P306" t="s">
        <v>30</v>
      </c>
      <c r="Q306">
        <v>1000</v>
      </c>
      <c r="W306">
        <v>0</v>
      </c>
      <c r="X306">
        <v>1387058064</v>
      </c>
      <c r="Y306">
        <v>2.196E-2</v>
      </c>
      <c r="AA306">
        <v>64864.04</v>
      </c>
      <c r="AB306">
        <v>0</v>
      </c>
      <c r="AC306">
        <v>0</v>
      </c>
      <c r="AD306">
        <v>0</v>
      </c>
      <c r="AE306">
        <v>18910.8</v>
      </c>
      <c r="AF306">
        <v>0</v>
      </c>
      <c r="AG306">
        <v>0</v>
      </c>
      <c r="AH306">
        <v>0</v>
      </c>
      <c r="AI306">
        <v>3.43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2.196E-2</v>
      </c>
      <c r="AU306" t="s">
        <v>3</v>
      </c>
      <c r="AV306">
        <v>0</v>
      </c>
      <c r="AW306">
        <v>2</v>
      </c>
      <c r="AX306">
        <v>55284539</v>
      </c>
      <c r="AY306">
        <v>1</v>
      </c>
      <c r="AZ306">
        <v>0</v>
      </c>
      <c r="BA306">
        <v>322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Y306*Source!I608</f>
        <v>7.6860000000000006E-5</v>
      </c>
      <c r="CY306">
        <f t="shared" si="45"/>
        <v>64864.04</v>
      </c>
      <c r="CZ306">
        <f t="shared" si="46"/>
        <v>18910.8</v>
      </c>
      <c r="DA306">
        <f t="shared" si="47"/>
        <v>3.43</v>
      </c>
      <c r="DB306">
        <f t="shared" si="48"/>
        <v>415.28</v>
      </c>
      <c r="DC306">
        <f t="shared" si="49"/>
        <v>0</v>
      </c>
    </row>
    <row r="307" spans="1:107" x14ac:dyDescent="0.2">
      <c r="A307">
        <f>ROW(Source!A680)</f>
        <v>680</v>
      </c>
      <c r="B307">
        <v>55282325</v>
      </c>
      <c r="C307">
        <v>55284659</v>
      </c>
      <c r="D307">
        <v>31751893</v>
      </c>
      <c r="E307">
        <v>13</v>
      </c>
      <c r="F307">
        <v>1</v>
      </c>
      <c r="G307">
        <v>13</v>
      </c>
      <c r="H307">
        <v>1</v>
      </c>
      <c r="I307" t="s">
        <v>205</v>
      </c>
      <c r="J307" t="s">
        <v>3</v>
      </c>
      <c r="K307" t="s">
        <v>206</v>
      </c>
      <c r="L307">
        <v>1191</v>
      </c>
      <c r="N307">
        <v>1013</v>
      </c>
      <c r="O307" t="s">
        <v>207</v>
      </c>
      <c r="P307" t="s">
        <v>207</v>
      </c>
      <c r="Q307">
        <v>1</v>
      </c>
      <c r="W307">
        <v>0</v>
      </c>
      <c r="X307">
        <v>476480486</v>
      </c>
      <c r="Y307">
        <v>57.5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57.5</v>
      </c>
      <c r="AU307" t="s">
        <v>3</v>
      </c>
      <c r="AV307">
        <v>1</v>
      </c>
      <c r="AW307">
        <v>2</v>
      </c>
      <c r="AX307">
        <v>55284662</v>
      </c>
      <c r="AY307">
        <v>1</v>
      </c>
      <c r="AZ307">
        <v>0</v>
      </c>
      <c r="BA307">
        <v>325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Y307*Source!I680</f>
        <v>1.0465</v>
      </c>
      <c r="CY307">
        <f>AD307</f>
        <v>0</v>
      </c>
      <c r="CZ307">
        <f>AH307</f>
        <v>0</v>
      </c>
      <c r="DA307">
        <f>AL307</f>
        <v>1</v>
      </c>
      <c r="DB307">
        <f t="shared" si="48"/>
        <v>0</v>
      </c>
      <c r="DC307">
        <f t="shared" si="49"/>
        <v>0</v>
      </c>
    </row>
    <row r="308" spans="1:107" x14ac:dyDescent="0.2">
      <c r="A308">
        <f>ROW(Source!A680)</f>
        <v>680</v>
      </c>
      <c r="B308">
        <v>55282325</v>
      </c>
      <c r="C308">
        <v>55284659</v>
      </c>
      <c r="D308">
        <v>31806986</v>
      </c>
      <c r="E308">
        <v>13</v>
      </c>
      <c r="F308">
        <v>1</v>
      </c>
      <c r="G308">
        <v>13</v>
      </c>
      <c r="H308">
        <v>3</v>
      </c>
      <c r="I308" t="s">
        <v>28</v>
      </c>
      <c r="J308" t="s">
        <v>3</v>
      </c>
      <c r="K308" t="s">
        <v>29</v>
      </c>
      <c r="L308">
        <v>1348</v>
      </c>
      <c r="N308">
        <v>1009</v>
      </c>
      <c r="O308" t="s">
        <v>30</v>
      </c>
      <c r="P308" t="s">
        <v>30</v>
      </c>
      <c r="Q308">
        <v>1000</v>
      </c>
      <c r="W308">
        <v>1</v>
      </c>
      <c r="X308">
        <v>1489638031</v>
      </c>
      <c r="Y308">
        <v>-4.5999999999999996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-4.5999999999999996</v>
      </c>
      <c r="AU308" t="s">
        <v>3</v>
      </c>
      <c r="AV308">
        <v>0</v>
      </c>
      <c r="AW308">
        <v>2</v>
      </c>
      <c r="AX308">
        <v>55284663</v>
      </c>
      <c r="AY308">
        <v>1</v>
      </c>
      <c r="AZ308">
        <v>6144</v>
      </c>
      <c r="BA308">
        <v>326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Y308*Source!I680</f>
        <v>-8.3720000000000003E-2</v>
      </c>
      <c r="CY308">
        <f>AA308</f>
        <v>0</v>
      </c>
      <c r="CZ308">
        <f>AE308</f>
        <v>0</v>
      </c>
      <c r="DA308">
        <f>AI308</f>
        <v>1</v>
      </c>
      <c r="DB308">
        <f t="shared" si="48"/>
        <v>0</v>
      </c>
      <c r="DC308">
        <f t="shared" si="49"/>
        <v>0</v>
      </c>
    </row>
    <row r="309" spans="1:107" x14ac:dyDescent="0.2">
      <c r="A309">
        <f>ROW(Source!A682)</f>
        <v>682</v>
      </c>
      <c r="B309">
        <v>55282325</v>
      </c>
      <c r="C309">
        <v>55284665</v>
      </c>
      <c r="D309">
        <v>31751893</v>
      </c>
      <c r="E309">
        <v>13</v>
      </c>
      <c r="F309">
        <v>1</v>
      </c>
      <c r="G309">
        <v>13</v>
      </c>
      <c r="H309">
        <v>1</v>
      </c>
      <c r="I309" t="s">
        <v>205</v>
      </c>
      <c r="J309" t="s">
        <v>3</v>
      </c>
      <c r="K309" t="s">
        <v>206</v>
      </c>
      <c r="L309">
        <v>1191</v>
      </c>
      <c r="N309">
        <v>1013</v>
      </c>
      <c r="O309" t="s">
        <v>207</v>
      </c>
      <c r="P309" t="s">
        <v>207</v>
      </c>
      <c r="Q309">
        <v>1</v>
      </c>
      <c r="W309">
        <v>0</v>
      </c>
      <c r="X309">
        <v>476480486</v>
      </c>
      <c r="Y309">
        <v>0.6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0.6</v>
      </c>
      <c r="AU309" t="s">
        <v>3</v>
      </c>
      <c r="AV309">
        <v>1</v>
      </c>
      <c r="AW309">
        <v>2</v>
      </c>
      <c r="AX309">
        <v>55284667</v>
      </c>
      <c r="AY309">
        <v>1</v>
      </c>
      <c r="AZ309">
        <v>0</v>
      </c>
      <c r="BA309">
        <v>327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Y309*Source!I682</f>
        <v>1.2299999999999998</v>
      </c>
      <c r="CY309">
        <f>AD309</f>
        <v>0</v>
      </c>
      <c r="CZ309">
        <f>AH309</f>
        <v>0</v>
      </c>
      <c r="DA309">
        <f>AL309</f>
        <v>1</v>
      </c>
      <c r="DB309">
        <f t="shared" si="48"/>
        <v>0</v>
      </c>
      <c r="DC309">
        <f t="shared" si="49"/>
        <v>0</v>
      </c>
    </row>
    <row r="310" spans="1:107" x14ac:dyDescent="0.2">
      <c r="A310">
        <f>ROW(Source!A683)</f>
        <v>683</v>
      </c>
      <c r="B310">
        <v>55282325</v>
      </c>
      <c r="C310">
        <v>55284668</v>
      </c>
      <c r="D310">
        <v>31751893</v>
      </c>
      <c r="E310">
        <v>13</v>
      </c>
      <c r="F310">
        <v>1</v>
      </c>
      <c r="G310">
        <v>13</v>
      </c>
      <c r="H310">
        <v>1</v>
      </c>
      <c r="I310" t="s">
        <v>205</v>
      </c>
      <c r="J310" t="s">
        <v>3</v>
      </c>
      <c r="K310" t="s">
        <v>206</v>
      </c>
      <c r="L310">
        <v>1191</v>
      </c>
      <c r="N310">
        <v>1013</v>
      </c>
      <c r="O310" t="s">
        <v>207</v>
      </c>
      <c r="P310" t="s">
        <v>207</v>
      </c>
      <c r="Q310">
        <v>1</v>
      </c>
      <c r="W310">
        <v>0</v>
      </c>
      <c r="X310">
        <v>476480486</v>
      </c>
      <c r="Y310">
        <v>17.41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17.41</v>
      </c>
      <c r="AU310" t="s">
        <v>3</v>
      </c>
      <c r="AV310">
        <v>1</v>
      </c>
      <c r="AW310">
        <v>2</v>
      </c>
      <c r="AX310">
        <v>55284671</v>
      </c>
      <c r="AY310">
        <v>1</v>
      </c>
      <c r="AZ310">
        <v>0</v>
      </c>
      <c r="BA310">
        <v>328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Y310*Source!I683</f>
        <v>0.32556700000000005</v>
      </c>
      <c r="CY310">
        <f>AD310</f>
        <v>0</v>
      </c>
      <c r="CZ310">
        <f>AH310</f>
        <v>0</v>
      </c>
      <c r="DA310">
        <f>AL310</f>
        <v>1</v>
      </c>
      <c r="DB310">
        <f t="shared" si="48"/>
        <v>0</v>
      </c>
      <c r="DC310">
        <f t="shared" si="49"/>
        <v>0</v>
      </c>
    </row>
    <row r="311" spans="1:107" x14ac:dyDescent="0.2">
      <c r="A311">
        <f>ROW(Source!A683)</f>
        <v>683</v>
      </c>
      <c r="B311">
        <v>55282325</v>
      </c>
      <c r="C311">
        <v>55284668</v>
      </c>
      <c r="D311">
        <v>31806986</v>
      </c>
      <c r="E311">
        <v>13</v>
      </c>
      <c r="F311">
        <v>1</v>
      </c>
      <c r="G311">
        <v>13</v>
      </c>
      <c r="H311">
        <v>3</v>
      </c>
      <c r="I311" t="s">
        <v>28</v>
      </c>
      <c r="J311" t="s">
        <v>3</v>
      </c>
      <c r="K311" t="s">
        <v>29</v>
      </c>
      <c r="L311">
        <v>1348</v>
      </c>
      <c r="N311">
        <v>1009</v>
      </c>
      <c r="O311" t="s">
        <v>30</v>
      </c>
      <c r="P311" t="s">
        <v>30</v>
      </c>
      <c r="Q311">
        <v>1000</v>
      </c>
      <c r="W311">
        <v>1</v>
      </c>
      <c r="X311">
        <v>1489638031</v>
      </c>
      <c r="Y311">
        <v>-1.02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-1.02</v>
      </c>
      <c r="AU311" t="s">
        <v>3</v>
      </c>
      <c r="AV311">
        <v>0</v>
      </c>
      <c r="AW311">
        <v>2</v>
      </c>
      <c r="AX311">
        <v>55284672</v>
      </c>
      <c r="AY311">
        <v>1</v>
      </c>
      <c r="AZ311">
        <v>6144</v>
      </c>
      <c r="BA311">
        <v>329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Y311*Source!I683</f>
        <v>-1.9074000000000001E-2</v>
      </c>
      <c r="CY311">
        <f>AA311</f>
        <v>0</v>
      </c>
      <c r="CZ311">
        <f>AE311</f>
        <v>0</v>
      </c>
      <c r="DA311">
        <f>AI311</f>
        <v>1</v>
      </c>
      <c r="DB311">
        <f t="shared" si="48"/>
        <v>0</v>
      </c>
      <c r="DC311">
        <f t="shared" si="49"/>
        <v>0</v>
      </c>
    </row>
    <row r="312" spans="1:107" x14ac:dyDescent="0.2">
      <c r="A312">
        <f>ROW(Source!A685)</f>
        <v>685</v>
      </c>
      <c r="B312">
        <v>55282325</v>
      </c>
      <c r="C312">
        <v>55284674</v>
      </c>
      <c r="D312">
        <v>31751893</v>
      </c>
      <c r="E312">
        <v>13</v>
      </c>
      <c r="F312">
        <v>1</v>
      </c>
      <c r="G312">
        <v>13</v>
      </c>
      <c r="H312">
        <v>1</v>
      </c>
      <c r="I312" t="s">
        <v>205</v>
      </c>
      <c r="J312" t="s">
        <v>3</v>
      </c>
      <c r="K312" t="s">
        <v>206</v>
      </c>
      <c r="L312">
        <v>1191</v>
      </c>
      <c r="N312">
        <v>1013</v>
      </c>
      <c r="O312" t="s">
        <v>207</v>
      </c>
      <c r="P312" t="s">
        <v>207</v>
      </c>
      <c r="Q312">
        <v>1</v>
      </c>
      <c r="W312">
        <v>0</v>
      </c>
      <c r="X312">
        <v>476480486</v>
      </c>
      <c r="Y312">
        <v>20.73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20.73</v>
      </c>
      <c r="AU312" t="s">
        <v>3</v>
      </c>
      <c r="AV312">
        <v>1</v>
      </c>
      <c r="AW312">
        <v>2</v>
      </c>
      <c r="AX312">
        <v>55284676</v>
      </c>
      <c r="AY312">
        <v>1</v>
      </c>
      <c r="AZ312">
        <v>0</v>
      </c>
      <c r="BA312">
        <v>330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Y312*Source!I685</f>
        <v>0.41460000000000002</v>
      </c>
      <c r="CY312">
        <f>AD312</f>
        <v>0</v>
      </c>
      <c r="CZ312">
        <f>AH312</f>
        <v>0</v>
      </c>
      <c r="DA312">
        <f>AL312</f>
        <v>1</v>
      </c>
      <c r="DB312">
        <f t="shared" si="48"/>
        <v>0</v>
      </c>
      <c r="DC312">
        <f t="shared" si="49"/>
        <v>0</v>
      </c>
    </row>
    <row r="313" spans="1:107" x14ac:dyDescent="0.2">
      <c r="A313">
        <f>ROW(Source!A686)</f>
        <v>686</v>
      </c>
      <c r="B313">
        <v>55282325</v>
      </c>
      <c r="C313">
        <v>55284679</v>
      </c>
      <c r="D313">
        <v>31751893</v>
      </c>
      <c r="E313">
        <v>13</v>
      </c>
      <c r="F313">
        <v>1</v>
      </c>
      <c r="G313">
        <v>13</v>
      </c>
      <c r="H313">
        <v>1</v>
      </c>
      <c r="I313" t="s">
        <v>205</v>
      </c>
      <c r="J313" t="s">
        <v>3</v>
      </c>
      <c r="K313" t="s">
        <v>206</v>
      </c>
      <c r="L313">
        <v>1191</v>
      </c>
      <c r="N313">
        <v>1013</v>
      </c>
      <c r="O313" t="s">
        <v>207</v>
      </c>
      <c r="P313" t="s">
        <v>207</v>
      </c>
      <c r="Q313">
        <v>1</v>
      </c>
      <c r="W313">
        <v>0</v>
      </c>
      <c r="X313">
        <v>476480486</v>
      </c>
      <c r="Y313">
        <v>0.6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0.6</v>
      </c>
      <c r="AU313" t="s">
        <v>3</v>
      </c>
      <c r="AV313">
        <v>1</v>
      </c>
      <c r="AW313">
        <v>2</v>
      </c>
      <c r="AX313">
        <v>55284681</v>
      </c>
      <c r="AY313">
        <v>1</v>
      </c>
      <c r="AZ313">
        <v>0</v>
      </c>
      <c r="BA313">
        <v>333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Y313*Source!I686</f>
        <v>12.45</v>
      </c>
      <c r="CY313">
        <f>AD313</f>
        <v>0</v>
      </c>
      <c r="CZ313">
        <f>AH313</f>
        <v>0</v>
      </c>
      <c r="DA313">
        <f>AL313</f>
        <v>1</v>
      </c>
      <c r="DB313">
        <f t="shared" si="48"/>
        <v>0</v>
      </c>
      <c r="DC313">
        <f t="shared" si="49"/>
        <v>0</v>
      </c>
    </row>
    <row r="314" spans="1:107" x14ac:dyDescent="0.2">
      <c r="A314">
        <f>ROW(Source!A752)</f>
        <v>752</v>
      </c>
      <c r="B314">
        <v>55282325</v>
      </c>
      <c r="C314">
        <v>55284739</v>
      </c>
      <c r="D314">
        <v>31751893</v>
      </c>
      <c r="E314">
        <v>13</v>
      </c>
      <c r="F314">
        <v>1</v>
      </c>
      <c r="G314">
        <v>13</v>
      </c>
      <c r="H314">
        <v>1</v>
      </c>
      <c r="I314" t="s">
        <v>205</v>
      </c>
      <c r="J314" t="s">
        <v>3</v>
      </c>
      <c r="K314" t="s">
        <v>206</v>
      </c>
      <c r="L314">
        <v>1191</v>
      </c>
      <c r="N314">
        <v>1013</v>
      </c>
      <c r="O314" t="s">
        <v>207</v>
      </c>
      <c r="P314" t="s">
        <v>207</v>
      </c>
      <c r="Q314">
        <v>1</v>
      </c>
      <c r="W314">
        <v>0</v>
      </c>
      <c r="X314">
        <v>476480486</v>
      </c>
      <c r="Y314">
        <v>113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113</v>
      </c>
      <c r="AU314" t="s">
        <v>3</v>
      </c>
      <c r="AV314">
        <v>1</v>
      </c>
      <c r="AW314">
        <v>2</v>
      </c>
      <c r="AX314">
        <v>55284748</v>
      </c>
      <c r="AY314">
        <v>1</v>
      </c>
      <c r="AZ314">
        <v>0</v>
      </c>
      <c r="BA314">
        <v>334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Y314*Source!I752</f>
        <v>3.3899999999999997</v>
      </c>
      <c r="CY314">
        <f>AD314</f>
        <v>0</v>
      </c>
      <c r="CZ314">
        <f>AH314</f>
        <v>0</v>
      </c>
      <c r="DA314">
        <f>AL314</f>
        <v>1</v>
      </c>
      <c r="DB314">
        <f t="shared" si="48"/>
        <v>0</v>
      </c>
      <c r="DC314">
        <f t="shared" si="49"/>
        <v>0</v>
      </c>
    </row>
    <row r="315" spans="1:107" x14ac:dyDescent="0.2">
      <c r="A315">
        <f>ROW(Source!A752)</f>
        <v>752</v>
      </c>
      <c r="B315">
        <v>55282325</v>
      </c>
      <c r="C315">
        <v>55284739</v>
      </c>
      <c r="D315">
        <v>31832333</v>
      </c>
      <c r="E315">
        <v>1</v>
      </c>
      <c r="F315">
        <v>1</v>
      </c>
      <c r="G315">
        <v>13</v>
      </c>
      <c r="H315">
        <v>2</v>
      </c>
      <c r="I315" t="s">
        <v>208</v>
      </c>
      <c r="J315" t="s">
        <v>209</v>
      </c>
      <c r="K315" t="s">
        <v>210</v>
      </c>
      <c r="L315">
        <v>1368</v>
      </c>
      <c r="N315">
        <v>1011</v>
      </c>
      <c r="O315" t="s">
        <v>211</v>
      </c>
      <c r="P315" t="s">
        <v>211</v>
      </c>
      <c r="Q315">
        <v>1</v>
      </c>
      <c r="W315">
        <v>0</v>
      </c>
      <c r="X315">
        <v>-1037327012</v>
      </c>
      <c r="Y315">
        <v>1.19</v>
      </c>
      <c r="AA315">
        <v>0</v>
      </c>
      <c r="AB315">
        <v>504.92</v>
      </c>
      <c r="AC315">
        <v>334.36</v>
      </c>
      <c r="AD315">
        <v>0</v>
      </c>
      <c r="AE315">
        <v>0</v>
      </c>
      <c r="AF315">
        <v>33.35</v>
      </c>
      <c r="AG315">
        <v>12.67</v>
      </c>
      <c r="AH315">
        <v>0</v>
      </c>
      <c r="AI315">
        <v>1</v>
      </c>
      <c r="AJ315">
        <v>15.14</v>
      </c>
      <c r="AK315">
        <v>26.39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1.19</v>
      </c>
      <c r="AU315" t="s">
        <v>3</v>
      </c>
      <c r="AV315">
        <v>0</v>
      </c>
      <c r="AW315">
        <v>2</v>
      </c>
      <c r="AX315">
        <v>55284749</v>
      </c>
      <c r="AY315">
        <v>1</v>
      </c>
      <c r="AZ315">
        <v>0</v>
      </c>
      <c r="BA315">
        <v>335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Y315*Source!I752</f>
        <v>3.5699999999999996E-2</v>
      </c>
      <c r="CY315">
        <f>AB315</f>
        <v>504.92</v>
      </c>
      <c r="CZ315">
        <f>AF315</f>
        <v>33.35</v>
      </c>
      <c r="DA315">
        <f>AJ315</f>
        <v>15.14</v>
      </c>
      <c r="DB315">
        <f t="shared" si="48"/>
        <v>39.69</v>
      </c>
      <c r="DC315">
        <f t="shared" si="49"/>
        <v>15.08</v>
      </c>
    </row>
    <row r="316" spans="1:107" x14ac:dyDescent="0.2">
      <c r="A316">
        <f>ROW(Source!A752)</f>
        <v>752</v>
      </c>
      <c r="B316">
        <v>55282325</v>
      </c>
      <c r="C316">
        <v>55284739</v>
      </c>
      <c r="D316">
        <v>31832821</v>
      </c>
      <c r="E316">
        <v>1</v>
      </c>
      <c r="F316">
        <v>1</v>
      </c>
      <c r="G316">
        <v>13</v>
      </c>
      <c r="H316">
        <v>2</v>
      </c>
      <c r="I316" t="s">
        <v>212</v>
      </c>
      <c r="J316" t="s">
        <v>213</v>
      </c>
      <c r="K316" t="s">
        <v>214</v>
      </c>
      <c r="L316">
        <v>1368</v>
      </c>
      <c r="N316">
        <v>1011</v>
      </c>
      <c r="O316" t="s">
        <v>211</v>
      </c>
      <c r="P316" t="s">
        <v>211</v>
      </c>
      <c r="Q316">
        <v>1</v>
      </c>
      <c r="W316">
        <v>0</v>
      </c>
      <c r="X316">
        <v>-239073944</v>
      </c>
      <c r="Y316">
        <v>1.19</v>
      </c>
      <c r="AA316">
        <v>0</v>
      </c>
      <c r="AB316">
        <v>4.5599999999999996</v>
      </c>
      <c r="AC316">
        <v>0</v>
      </c>
      <c r="AD316">
        <v>0</v>
      </c>
      <c r="AE316">
        <v>0</v>
      </c>
      <c r="AF316">
        <v>0.77</v>
      </c>
      <c r="AG316">
        <v>0</v>
      </c>
      <c r="AH316">
        <v>0</v>
      </c>
      <c r="AI316">
        <v>1</v>
      </c>
      <c r="AJ316">
        <v>5.92</v>
      </c>
      <c r="AK316">
        <v>26.39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1.19</v>
      </c>
      <c r="AU316" t="s">
        <v>3</v>
      </c>
      <c r="AV316">
        <v>0</v>
      </c>
      <c r="AW316">
        <v>2</v>
      </c>
      <c r="AX316">
        <v>55284750</v>
      </c>
      <c r="AY316">
        <v>1</v>
      </c>
      <c r="AZ316">
        <v>0</v>
      </c>
      <c r="BA316">
        <v>336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Y316*Source!I752</f>
        <v>3.5699999999999996E-2</v>
      </c>
      <c r="CY316">
        <f>AB316</f>
        <v>4.5599999999999996</v>
      </c>
      <c r="CZ316">
        <f>AF316</f>
        <v>0.77</v>
      </c>
      <c r="DA316">
        <f>AJ316</f>
        <v>5.92</v>
      </c>
      <c r="DB316">
        <f t="shared" si="48"/>
        <v>0.92</v>
      </c>
      <c r="DC316">
        <f t="shared" si="49"/>
        <v>0</v>
      </c>
    </row>
    <row r="317" spans="1:107" x14ac:dyDescent="0.2">
      <c r="A317">
        <f>ROW(Source!A752)</f>
        <v>752</v>
      </c>
      <c r="B317">
        <v>55282325</v>
      </c>
      <c r="C317">
        <v>55284739</v>
      </c>
      <c r="D317">
        <v>31832054</v>
      </c>
      <c r="E317">
        <v>1</v>
      </c>
      <c r="F317">
        <v>1</v>
      </c>
      <c r="G317">
        <v>13</v>
      </c>
      <c r="H317">
        <v>2</v>
      </c>
      <c r="I317" t="s">
        <v>215</v>
      </c>
      <c r="J317" t="s">
        <v>216</v>
      </c>
      <c r="K317" t="s">
        <v>217</v>
      </c>
      <c r="L317">
        <v>1368</v>
      </c>
      <c r="N317">
        <v>1011</v>
      </c>
      <c r="O317" t="s">
        <v>211</v>
      </c>
      <c r="P317" t="s">
        <v>211</v>
      </c>
      <c r="Q317">
        <v>1</v>
      </c>
      <c r="W317">
        <v>0</v>
      </c>
      <c r="X317">
        <v>-2105789691</v>
      </c>
      <c r="Y317">
        <v>1.18</v>
      </c>
      <c r="AA317">
        <v>0</v>
      </c>
      <c r="AB317">
        <v>4.38</v>
      </c>
      <c r="AC317">
        <v>0</v>
      </c>
      <c r="AD317">
        <v>0</v>
      </c>
      <c r="AE317">
        <v>0</v>
      </c>
      <c r="AF317">
        <v>0.71</v>
      </c>
      <c r="AG317">
        <v>0</v>
      </c>
      <c r="AH317">
        <v>0</v>
      </c>
      <c r="AI317">
        <v>1</v>
      </c>
      <c r="AJ317">
        <v>6.17</v>
      </c>
      <c r="AK317">
        <v>26.39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1.18</v>
      </c>
      <c r="AU317" t="s">
        <v>3</v>
      </c>
      <c r="AV317">
        <v>0</v>
      </c>
      <c r="AW317">
        <v>2</v>
      </c>
      <c r="AX317">
        <v>55284751</v>
      </c>
      <c r="AY317">
        <v>1</v>
      </c>
      <c r="AZ317">
        <v>0</v>
      </c>
      <c r="BA317">
        <v>337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Y317*Source!I752</f>
        <v>3.5399999999999994E-2</v>
      </c>
      <c r="CY317">
        <f>AB317</f>
        <v>4.38</v>
      </c>
      <c r="CZ317">
        <f>AF317</f>
        <v>0.71</v>
      </c>
      <c r="DA317">
        <f>AJ317</f>
        <v>6.17</v>
      </c>
      <c r="DB317">
        <f t="shared" si="48"/>
        <v>0.84</v>
      </c>
      <c r="DC317">
        <f t="shared" si="49"/>
        <v>0</v>
      </c>
    </row>
    <row r="318" spans="1:107" x14ac:dyDescent="0.2">
      <c r="A318">
        <f>ROW(Source!A752)</f>
        <v>752</v>
      </c>
      <c r="B318">
        <v>55282325</v>
      </c>
      <c r="C318">
        <v>55284739</v>
      </c>
      <c r="D318">
        <v>31755942</v>
      </c>
      <c r="E318">
        <v>13</v>
      </c>
      <c r="F318">
        <v>1</v>
      </c>
      <c r="G318">
        <v>13</v>
      </c>
      <c r="H318">
        <v>2</v>
      </c>
      <c r="I318" t="s">
        <v>218</v>
      </c>
      <c r="J318" t="s">
        <v>3</v>
      </c>
      <c r="K318" t="s">
        <v>219</v>
      </c>
      <c r="L318">
        <v>1344</v>
      </c>
      <c r="N318">
        <v>1008</v>
      </c>
      <c r="O318" t="s">
        <v>220</v>
      </c>
      <c r="P318" t="s">
        <v>220</v>
      </c>
      <c r="Q318">
        <v>1</v>
      </c>
      <c r="W318">
        <v>0</v>
      </c>
      <c r="X318">
        <v>-1180195794</v>
      </c>
      <c r="Y318">
        <v>0.01</v>
      </c>
      <c r="AA318">
        <v>0</v>
      </c>
      <c r="AB318">
        <v>1</v>
      </c>
      <c r="AC318">
        <v>0</v>
      </c>
      <c r="AD318">
        <v>0</v>
      </c>
      <c r="AE318">
        <v>0</v>
      </c>
      <c r="AF318">
        <v>1</v>
      </c>
      <c r="AG318">
        <v>0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0.01</v>
      </c>
      <c r="AU318" t="s">
        <v>3</v>
      </c>
      <c r="AV318">
        <v>0</v>
      </c>
      <c r="AW318">
        <v>2</v>
      </c>
      <c r="AX318">
        <v>55284752</v>
      </c>
      <c r="AY318">
        <v>1</v>
      </c>
      <c r="AZ318">
        <v>0</v>
      </c>
      <c r="BA318">
        <v>338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Y318*Source!I752</f>
        <v>2.9999999999999997E-4</v>
      </c>
      <c r="CY318">
        <f>AB318</f>
        <v>1</v>
      </c>
      <c r="CZ318">
        <f>AF318</f>
        <v>1</v>
      </c>
      <c r="DA318">
        <f>AJ318</f>
        <v>1</v>
      </c>
      <c r="DB318">
        <f t="shared" si="48"/>
        <v>0.01</v>
      </c>
      <c r="DC318">
        <f t="shared" si="49"/>
        <v>0</v>
      </c>
    </row>
    <row r="319" spans="1:107" x14ac:dyDescent="0.2">
      <c r="A319">
        <f>ROW(Source!A752)</f>
        <v>752</v>
      </c>
      <c r="B319">
        <v>55282325</v>
      </c>
      <c r="C319">
        <v>55284739</v>
      </c>
      <c r="D319">
        <v>31808261</v>
      </c>
      <c r="E319">
        <v>1</v>
      </c>
      <c r="F319">
        <v>1</v>
      </c>
      <c r="G319">
        <v>13</v>
      </c>
      <c r="H319">
        <v>3</v>
      </c>
      <c r="I319" t="s">
        <v>221</v>
      </c>
      <c r="J319" t="s">
        <v>222</v>
      </c>
      <c r="K319" t="s">
        <v>223</v>
      </c>
      <c r="L319">
        <v>1348</v>
      </c>
      <c r="N319">
        <v>1009</v>
      </c>
      <c r="O319" t="s">
        <v>30</v>
      </c>
      <c r="P319" t="s">
        <v>30</v>
      </c>
      <c r="Q319">
        <v>1000</v>
      </c>
      <c r="W319">
        <v>0</v>
      </c>
      <c r="X319">
        <v>-1712497029</v>
      </c>
      <c r="Y319">
        <v>2.1000000000000001E-2</v>
      </c>
      <c r="AA319">
        <v>5314.27</v>
      </c>
      <c r="AB319">
        <v>0</v>
      </c>
      <c r="AC319">
        <v>0</v>
      </c>
      <c r="AD319">
        <v>0</v>
      </c>
      <c r="AE319">
        <v>315.2</v>
      </c>
      <c r="AF319">
        <v>0</v>
      </c>
      <c r="AG319">
        <v>0</v>
      </c>
      <c r="AH319">
        <v>0</v>
      </c>
      <c r="AI319">
        <v>16.86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2.1000000000000001E-2</v>
      </c>
      <c r="AU319" t="s">
        <v>3</v>
      </c>
      <c r="AV319">
        <v>0</v>
      </c>
      <c r="AW319">
        <v>2</v>
      </c>
      <c r="AX319">
        <v>55284753</v>
      </c>
      <c r="AY319">
        <v>1</v>
      </c>
      <c r="AZ319">
        <v>0</v>
      </c>
      <c r="BA319">
        <v>339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Y319*Source!I752</f>
        <v>6.3000000000000003E-4</v>
      </c>
      <c r="CY319">
        <f>AA319</f>
        <v>5314.27</v>
      </c>
      <c r="CZ319">
        <f>AE319</f>
        <v>315.2</v>
      </c>
      <c r="DA319">
        <f>AI319</f>
        <v>16.86</v>
      </c>
      <c r="DB319">
        <f t="shared" si="48"/>
        <v>6.62</v>
      </c>
      <c r="DC319">
        <f t="shared" si="49"/>
        <v>0</v>
      </c>
    </row>
    <row r="320" spans="1:107" x14ac:dyDescent="0.2">
      <c r="A320">
        <f>ROW(Source!A752)</f>
        <v>752</v>
      </c>
      <c r="B320">
        <v>55282325</v>
      </c>
      <c r="C320">
        <v>55284739</v>
      </c>
      <c r="D320">
        <v>31826247</v>
      </c>
      <c r="E320">
        <v>1</v>
      </c>
      <c r="F320">
        <v>1</v>
      </c>
      <c r="G320">
        <v>13</v>
      </c>
      <c r="H320">
        <v>3</v>
      </c>
      <c r="I320" t="s">
        <v>224</v>
      </c>
      <c r="J320" t="s">
        <v>225</v>
      </c>
      <c r="K320" t="s">
        <v>226</v>
      </c>
      <c r="L320">
        <v>1339</v>
      </c>
      <c r="N320">
        <v>1007</v>
      </c>
      <c r="O320" t="s">
        <v>128</v>
      </c>
      <c r="P320" t="s">
        <v>128</v>
      </c>
      <c r="Q320">
        <v>1</v>
      </c>
      <c r="W320">
        <v>0</v>
      </c>
      <c r="X320">
        <v>-718781615</v>
      </c>
      <c r="Y320">
        <v>2.14</v>
      </c>
      <c r="AA320">
        <v>3717.39</v>
      </c>
      <c r="AB320">
        <v>0</v>
      </c>
      <c r="AC320">
        <v>0</v>
      </c>
      <c r="AD320">
        <v>0</v>
      </c>
      <c r="AE320">
        <v>451.14</v>
      </c>
      <c r="AF320">
        <v>0</v>
      </c>
      <c r="AG320">
        <v>0</v>
      </c>
      <c r="AH320">
        <v>0</v>
      </c>
      <c r="AI320">
        <v>8.24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2.14</v>
      </c>
      <c r="AU320" t="s">
        <v>3</v>
      </c>
      <c r="AV320">
        <v>0</v>
      </c>
      <c r="AW320">
        <v>2</v>
      </c>
      <c r="AX320">
        <v>55284754</v>
      </c>
      <c r="AY320">
        <v>1</v>
      </c>
      <c r="AZ320">
        <v>0</v>
      </c>
      <c r="BA320">
        <v>340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Y320*Source!I752</f>
        <v>6.4200000000000007E-2</v>
      </c>
      <c r="CY320">
        <f>AA320</f>
        <v>3717.39</v>
      </c>
      <c r="CZ320">
        <f>AE320</f>
        <v>451.14</v>
      </c>
      <c r="DA320">
        <f>AI320</f>
        <v>8.24</v>
      </c>
      <c r="DB320">
        <f t="shared" si="48"/>
        <v>965.44</v>
      </c>
      <c r="DC320">
        <f t="shared" si="49"/>
        <v>0</v>
      </c>
    </row>
    <row r="321" spans="1:107" x14ac:dyDescent="0.2">
      <c r="A321">
        <f>ROW(Source!A752)</f>
        <v>752</v>
      </c>
      <c r="B321">
        <v>55282325</v>
      </c>
      <c r="C321">
        <v>55284739</v>
      </c>
      <c r="D321">
        <v>31806986</v>
      </c>
      <c r="E321">
        <v>13</v>
      </c>
      <c r="F321">
        <v>1</v>
      </c>
      <c r="G321">
        <v>13</v>
      </c>
      <c r="H321">
        <v>3</v>
      </c>
      <c r="I321" t="s">
        <v>28</v>
      </c>
      <c r="J321" t="s">
        <v>3</v>
      </c>
      <c r="K321" t="s">
        <v>29</v>
      </c>
      <c r="L321">
        <v>1348</v>
      </c>
      <c r="N321">
        <v>1009</v>
      </c>
      <c r="O321" t="s">
        <v>30</v>
      </c>
      <c r="P321" t="s">
        <v>30</v>
      </c>
      <c r="Q321">
        <v>1000</v>
      </c>
      <c r="W321">
        <v>1</v>
      </c>
      <c r="X321">
        <v>1489638031</v>
      </c>
      <c r="Y321">
        <v>-1.28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-1.28</v>
      </c>
      <c r="AU321" t="s">
        <v>3</v>
      </c>
      <c r="AV321">
        <v>0</v>
      </c>
      <c r="AW321">
        <v>2</v>
      </c>
      <c r="AX321">
        <v>55284755</v>
      </c>
      <c r="AY321">
        <v>1</v>
      </c>
      <c r="AZ321">
        <v>6144</v>
      </c>
      <c r="BA321">
        <v>341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Y321*Source!I752</f>
        <v>-3.8399999999999997E-2</v>
      </c>
      <c r="CY321">
        <f>AA321</f>
        <v>0</v>
      </c>
      <c r="CZ321">
        <f>AE321</f>
        <v>0</v>
      </c>
      <c r="DA321">
        <f>AI321</f>
        <v>1</v>
      </c>
      <c r="DB321">
        <f t="shared" si="48"/>
        <v>0</v>
      </c>
      <c r="DC321">
        <f t="shared" si="49"/>
        <v>0</v>
      </c>
    </row>
    <row r="322" spans="1:107" x14ac:dyDescent="0.2">
      <c r="A322">
        <f>ROW(Source!A754)</f>
        <v>754</v>
      </c>
      <c r="B322">
        <v>55282325</v>
      </c>
      <c r="C322">
        <v>55284757</v>
      </c>
      <c r="D322">
        <v>31751893</v>
      </c>
      <c r="E322">
        <v>13</v>
      </c>
      <c r="F322">
        <v>1</v>
      </c>
      <c r="G322">
        <v>13</v>
      </c>
      <c r="H322">
        <v>1</v>
      </c>
      <c r="I322" t="s">
        <v>205</v>
      </c>
      <c r="J322" t="s">
        <v>3</v>
      </c>
      <c r="K322" t="s">
        <v>206</v>
      </c>
      <c r="L322">
        <v>1191</v>
      </c>
      <c r="N322">
        <v>1013</v>
      </c>
      <c r="O322" t="s">
        <v>207</v>
      </c>
      <c r="P322" t="s">
        <v>207</v>
      </c>
      <c r="Q322">
        <v>1</v>
      </c>
      <c r="W322">
        <v>0</v>
      </c>
      <c r="X322">
        <v>476480486</v>
      </c>
      <c r="Y322">
        <v>39.5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39.5</v>
      </c>
      <c r="AU322" t="s">
        <v>3</v>
      </c>
      <c r="AV322">
        <v>1</v>
      </c>
      <c r="AW322">
        <v>2</v>
      </c>
      <c r="AX322">
        <v>55284765</v>
      </c>
      <c r="AY322">
        <v>1</v>
      </c>
      <c r="AZ322">
        <v>0</v>
      </c>
      <c r="BA322">
        <v>342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Y322*Source!I754</f>
        <v>1.9750000000000001</v>
      </c>
      <c r="CY322">
        <f>AD322</f>
        <v>0</v>
      </c>
      <c r="CZ322">
        <f>AH322</f>
        <v>0</v>
      </c>
      <c r="DA322">
        <f>AL322</f>
        <v>1</v>
      </c>
      <c r="DB322">
        <f t="shared" si="48"/>
        <v>0</v>
      </c>
      <c r="DC322">
        <f t="shared" si="49"/>
        <v>0</v>
      </c>
    </row>
    <row r="323" spans="1:107" x14ac:dyDescent="0.2">
      <c r="A323">
        <f>ROW(Source!A754)</f>
        <v>754</v>
      </c>
      <c r="B323">
        <v>55282325</v>
      </c>
      <c r="C323">
        <v>55284757</v>
      </c>
      <c r="D323">
        <v>31832333</v>
      </c>
      <c r="E323">
        <v>1</v>
      </c>
      <c r="F323">
        <v>1</v>
      </c>
      <c r="G323">
        <v>13</v>
      </c>
      <c r="H323">
        <v>2</v>
      </c>
      <c r="I323" t="s">
        <v>208</v>
      </c>
      <c r="J323" t="s">
        <v>209</v>
      </c>
      <c r="K323" t="s">
        <v>210</v>
      </c>
      <c r="L323">
        <v>1368</v>
      </c>
      <c r="N323">
        <v>1011</v>
      </c>
      <c r="O323" t="s">
        <v>211</v>
      </c>
      <c r="P323" t="s">
        <v>211</v>
      </c>
      <c r="Q323">
        <v>1</v>
      </c>
      <c r="W323">
        <v>0</v>
      </c>
      <c r="X323">
        <v>-1037327012</v>
      </c>
      <c r="Y323">
        <v>0.28000000000000003</v>
      </c>
      <c r="AA323">
        <v>0</v>
      </c>
      <c r="AB323">
        <v>504.92</v>
      </c>
      <c r="AC323">
        <v>334.36</v>
      </c>
      <c r="AD323">
        <v>0</v>
      </c>
      <c r="AE323">
        <v>0</v>
      </c>
      <c r="AF323">
        <v>33.35</v>
      </c>
      <c r="AG323">
        <v>12.67</v>
      </c>
      <c r="AH323">
        <v>0</v>
      </c>
      <c r="AI323">
        <v>1</v>
      </c>
      <c r="AJ323">
        <v>15.14</v>
      </c>
      <c r="AK323">
        <v>26.39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0.28000000000000003</v>
      </c>
      <c r="AU323" t="s">
        <v>3</v>
      </c>
      <c r="AV323">
        <v>0</v>
      </c>
      <c r="AW323">
        <v>2</v>
      </c>
      <c r="AX323">
        <v>55284766</v>
      </c>
      <c r="AY323">
        <v>1</v>
      </c>
      <c r="AZ323">
        <v>0</v>
      </c>
      <c r="BA323">
        <v>343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Y323*Source!I754</f>
        <v>1.4000000000000002E-2</v>
      </c>
      <c r="CY323">
        <f>AB323</f>
        <v>504.92</v>
      </c>
      <c r="CZ323">
        <f>AF323</f>
        <v>33.35</v>
      </c>
      <c r="DA323">
        <f>AJ323</f>
        <v>15.14</v>
      </c>
      <c r="DB323">
        <f t="shared" si="48"/>
        <v>9.34</v>
      </c>
      <c r="DC323">
        <f t="shared" si="49"/>
        <v>3.55</v>
      </c>
    </row>
    <row r="324" spans="1:107" x14ac:dyDescent="0.2">
      <c r="A324">
        <f>ROW(Source!A754)</f>
        <v>754</v>
      </c>
      <c r="B324">
        <v>55282325</v>
      </c>
      <c r="C324">
        <v>55284757</v>
      </c>
      <c r="D324">
        <v>31832821</v>
      </c>
      <c r="E324">
        <v>1</v>
      </c>
      <c r="F324">
        <v>1</v>
      </c>
      <c r="G324">
        <v>13</v>
      </c>
      <c r="H324">
        <v>2</v>
      </c>
      <c r="I324" t="s">
        <v>212</v>
      </c>
      <c r="J324" t="s">
        <v>213</v>
      </c>
      <c r="K324" t="s">
        <v>214</v>
      </c>
      <c r="L324">
        <v>1368</v>
      </c>
      <c r="N324">
        <v>1011</v>
      </c>
      <c r="O324" t="s">
        <v>211</v>
      </c>
      <c r="P324" t="s">
        <v>211</v>
      </c>
      <c r="Q324">
        <v>1</v>
      </c>
      <c r="W324">
        <v>0</v>
      </c>
      <c r="X324">
        <v>-239073944</v>
      </c>
      <c r="Y324">
        <v>0.28000000000000003</v>
      </c>
      <c r="AA324">
        <v>0</v>
      </c>
      <c r="AB324">
        <v>4.5599999999999996</v>
      </c>
      <c r="AC324">
        <v>0</v>
      </c>
      <c r="AD324">
        <v>0</v>
      </c>
      <c r="AE324">
        <v>0</v>
      </c>
      <c r="AF324">
        <v>0.77</v>
      </c>
      <c r="AG324">
        <v>0</v>
      </c>
      <c r="AH324">
        <v>0</v>
      </c>
      <c r="AI324">
        <v>1</v>
      </c>
      <c r="AJ324">
        <v>5.92</v>
      </c>
      <c r="AK324">
        <v>26.39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3</v>
      </c>
      <c r="AT324">
        <v>0.28000000000000003</v>
      </c>
      <c r="AU324" t="s">
        <v>3</v>
      </c>
      <c r="AV324">
        <v>0</v>
      </c>
      <c r="AW324">
        <v>2</v>
      </c>
      <c r="AX324">
        <v>55284767</v>
      </c>
      <c r="AY324">
        <v>1</v>
      </c>
      <c r="AZ324">
        <v>0</v>
      </c>
      <c r="BA324">
        <v>344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Y324*Source!I754</f>
        <v>1.4000000000000002E-2</v>
      </c>
      <c r="CY324">
        <f>AB324</f>
        <v>4.5599999999999996</v>
      </c>
      <c r="CZ324">
        <f>AF324</f>
        <v>0.77</v>
      </c>
      <c r="DA324">
        <f>AJ324</f>
        <v>5.92</v>
      </c>
      <c r="DB324">
        <f t="shared" si="48"/>
        <v>0.22</v>
      </c>
      <c r="DC324">
        <f t="shared" si="49"/>
        <v>0</v>
      </c>
    </row>
    <row r="325" spans="1:107" x14ac:dyDescent="0.2">
      <c r="A325">
        <f>ROW(Source!A754)</f>
        <v>754</v>
      </c>
      <c r="B325">
        <v>55282325</v>
      </c>
      <c r="C325">
        <v>55284757</v>
      </c>
      <c r="D325">
        <v>31832054</v>
      </c>
      <c r="E325">
        <v>1</v>
      </c>
      <c r="F325">
        <v>1</v>
      </c>
      <c r="G325">
        <v>13</v>
      </c>
      <c r="H325">
        <v>2</v>
      </c>
      <c r="I325" t="s">
        <v>215</v>
      </c>
      <c r="J325" t="s">
        <v>216</v>
      </c>
      <c r="K325" t="s">
        <v>217</v>
      </c>
      <c r="L325">
        <v>1368</v>
      </c>
      <c r="N325">
        <v>1011</v>
      </c>
      <c r="O325" t="s">
        <v>211</v>
      </c>
      <c r="P325" t="s">
        <v>211</v>
      </c>
      <c r="Q325">
        <v>1</v>
      </c>
      <c r="W325">
        <v>0</v>
      </c>
      <c r="X325">
        <v>-2105789691</v>
      </c>
      <c r="Y325">
        <v>0.44</v>
      </c>
      <c r="AA325">
        <v>0</v>
      </c>
      <c r="AB325">
        <v>4.38</v>
      </c>
      <c r="AC325">
        <v>0</v>
      </c>
      <c r="AD325">
        <v>0</v>
      </c>
      <c r="AE325">
        <v>0</v>
      </c>
      <c r="AF325">
        <v>0.71</v>
      </c>
      <c r="AG325">
        <v>0</v>
      </c>
      <c r="AH325">
        <v>0</v>
      </c>
      <c r="AI325">
        <v>1</v>
      </c>
      <c r="AJ325">
        <v>6.17</v>
      </c>
      <c r="AK325">
        <v>26.39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3</v>
      </c>
      <c r="AT325">
        <v>0.44</v>
      </c>
      <c r="AU325" t="s">
        <v>3</v>
      </c>
      <c r="AV325">
        <v>0</v>
      </c>
      <c r="AW325">
        <v>2</v>
      </c>
      <c r="AX325">
        <v>55284768</v>
      </c>
      <c r="AY325">
        <v>1</v>
      </c>
      <c r="AZ325">
        <v>0</v>
      </c>
      <c r="BA325">
        <v>345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Y325*Source!I754</f>
        <v>2.2000000000000002E-2</v>
      </c>
      <c r="CY325">
        <f>AB325</f>
        <v>4.38</v>
      </c>
      <c r="CZ325">
        <f>AF325</f>
        <v>0.71</v>
      </c>
      <c r="DA325">
        <f>AJ325</f>
        <v>6.17</v>
      </c>
      <c r="DB325">
        <f t="shared" si="48"/>
        <v>0.31</v>
      </c>
      <c r="DC325">
        <f t="shared" si="49"/>
        <v>0</v>
      </c>
    </row>
    <row r="326" spans="1:107" x14ac:dyDescent="0.2">
      <c r="A326">
        <f>ROW(Source!A754)</f>
        <v>754</v>
      </c>
      <c r="B326">
        <v>55282325</v>
      </c>
      <c r="C326">
        <v>55284757</v>
      </c>
      <c r="D326">
        <v>31808261</v>
      </c>
      <c r="E326">
        <v>1</v>
      </c>
      <c r="F326">
        <v>1</v>
      </c>
      <c r="G326">
        <v>13</v>
      </c>
      <c r="H326">
        <v>3</v>
      </c>
      <c r="I326" t="s">
        <v>221</v>
      </c>
      <c r="J326" t="s">
        <v>222</v>
      </c>
      <c r="K326" t="s">
        <v>223</v>
      </c>
      <c r="L326">
        <v>1348</v>
      </c>
      <c r="N326">
        <v>1009</v>
      </c>
      <c r="O326" t="s">
        <v>30</v>
      </c>
      <c r="P326" t="s">
        <v>30</v>
      </c>
      <c r="Q326">
        <v>1000</v>
      </c>
      <c r="W326">
        <v>0</v>
      </c>
      <c r="X326">
        <v>-1712497029</v>
      </c>
      <c r="Y326">
        <v>4.0000000000000001E-3</v>
      </c>
      <c r="AA326">
        <v>5314.27</v>
      </c>
      <c r="AB326">
        <v>0</v>
      </c>
      <c r="AC326">
        <v>0</v>
      </c>
      <c r="AD326">
        <v>0</v>
      </c>
      <c r="AE326">
        <v>315.2</v>
      </c>
      <c r="AF326">
        <v>0</v>
      </c>
      <c r="AG326">
        <v>0</v>
      </c>
      <c r="AH326">
        <v>0</v>
      </c>
      <c r="AI326">
        <v>16.86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3</v>
      </c>
      <c r="AT326">
        <v>4.0000000000000001E-3</v>
      </c>
      <c r="AU326" t="s">
        <v>3</v>
      </c>
      <c r="AV326">
        <v>0</v>
      </c>
      <c r="AW326">
        <v>2</v>
      </c>
      <c r="AX326">
        <v>55284769</v>
      </c>
      <c r="AY326">
        <v>1</v>
      </c>
      <c r="AZ326">
        <v>0</v>
      </c>
      <c r="BA326">
        <v>346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Y326*Source!I754</f>
        <v>2.0000000000000001E-4</v>
      </c>
      <c r="CY326">
        <f>AA326</f>
        <v>5314.27</v>
      </c>
      <c r="CZ326">
        <f>AE326</f>
        <v>315.2</v>
      </c>
      <c r="DA326">
        <f>AI326</f>
        <v>16.86</v>
      </c>
      <c r="DB326">
        <f t="shared" si="48"/>
        <v>1.26</v>
      </c>
      <c r="DC326">
        <f t="shared" si="49"/>
        <v>0</v>
      </c>
    </row>
    <row r="327" spans="1:107" x14ac:dyDescent="0.2">
      <c r="A327">
        <f>ROW(Source!A754)</f>
        <v>754</v>
      </c>
      <c r="B327">
        <v>55282325</v>
      </c>
      <c r="C327">
        <v>55284757</v>
      </c>
      <c r="D327">
        <v>31826247</v>
      </c>
      <c r="E327">
        <v>1</v>
      </c>
      <c r="F327">
        <v>1</v>
      </c>
      <c r="G327">
        <v>13</v>
      </c>
      <c r="H327">
        <v>3</v>
      </c>
      <c r="I327" t="s">
        <v>224</v>
      </c>
      <c r="J327" t="s">
        <v>225</v>
      </c>
      <c r="K327" t="s">
        <v>226</v>
      </c>
      <c r="L327">
        <v>1339</v>
      </c>
      <c r="N327">
        <v>1007</v>
      </c>
      <c r="O327" t="s">
        <v>128</v>
      </c>
      <c r="P327" t="s">
        <v>128</v>
      </c>
      <c r="Q327">
        <v>1</v>
      </c>
      <c r="W327">
        <v>0</v>
      </c>
      <c r="X327">
        <v>-718781615</v>
      </c>
      <c r="Y327">
        <v>0.43</v>
      </c>
      <c r="AA327">
        <v>3717.39</v>
      </c>
      <c r="AB327">
        <v>0</v>
      </c>
      <c r="AC327">
        <v>0</v>
      </c>
      <c r="AD327">
        <v>0</v>
      </c>
      <c r="AE327">
        <v>451.14</v>
      </c>
      <c r="AF327">
        <v>0</v>
      </c>
      <c r="AG327">
        <v>0</v>
      </c>
      <c r="AH327">
        <v>0</v>
      </c>
      <c r="AI327">
        <v>8.24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0.43</v>
      </c>
      <c r="AU327" t="s">
        <v>3</v>
      </c>
      <c r="AV327">
        <v>0</v>
      </c>
      <c r="AW327">
        <v>2</v>
      </c>
      <c r="AX327">
        <v>55284770</v>
      </c>
      <c r="AY327">
        <v>1</v>
      </c>
      <c r="AZ327">
        <v>0</v>
      </c>
      <c r="BA327">
        <v>347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Y327*Source!I754</f>
        <v>2.1500000000000002E-2</v>
      </c>
      <c r="CY327">
        <f>AA327</f>
        <v>3717.39</v>
      </c>
      <c r="CZ327">
        <f>AE327</f>
        <v>451.14</v>
      </c>
      <c r="DA327">
        <f>AI327</f>
        <v>8.24</v>
      </c>
      <c r="DB327">
        <f t="shared" si="48"/>
        <v>193.99</v>
      </c>
      <c r="DC327">
        <f t="shared" si="49"/>
        <v>0</v>
      </c>
    </row>
    <row r="328" spans="1:107" x14ac:dyDescent="0.2">
      <c r="A328">
        <f>ROW(Source!A754)</f>
        <v>754</v>
      </c>
      <c r="B328">
        <v>55282325</v>
      </c>
      <c r="C328">
        <v>55284757</v>
      </c>
      <c r="D328">
        <v>31806986</v>
      </c>
      <c r="E328">
        <v>13</v>
      </c>
      <c r="F328">
        <v>1</v>
      </c>
      <c r="G328">
        <v>13</v>
      </c>
      <c r="H328">
        <v>3</v>
      </c>
      <c r="I328" t="s">
        <v>28</v>
      </c>
      <c r="J328" t="s">
        <v>3</v>
      </c>
      <c r="K328" t="s">
        <v>29</v>
      </c>
      <c r="L328">
        <v>1348</v>
      </c>
      <c r="N328">
        <v>1009</v>
      </c>
      <c r="O328" t="s">
        <v>30</v>
      </c>
      <c r="P328" t="s">
        <v>30</v>
      </c>
      <c r="Q328">
        <v>1000</v>
      </c>
      <c r="W328">
        <v>1</v>
      </c>
      <c r="X328">
        <v>1489638031</v>
      </c>
      <c r="Y328">
        <v>-0.3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-0.3</v>
      </c>
      <c r="AU328" t="s">
        <v>3</v>
      </c>
      <c r="AV328">
        <v>0</v>
      </c>
      <c r="AW328">
        <v>2</v>
      </c>
      <c r="AX328">
        <v>55284771</v>
      </c>
      <c r="AY328">
        <v>1</v>
      </c>
      <c r="AZ328">
        <v>6144</v>
      </c>
      <c r="BA328">
        <v>348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Y328*Source!I754</f>
        <v>-1.4999999999999999E-2</v>
      </c>
      <c r="CY328">
        <f>AA328</f>
        <v>0</v>
      </c>
      <c r="CZ328">
        <f>AE328</f>
        <v>0</v>
      </c>
      <c r="DA328">
        <f>AI328</f>
        <v>1</v>
      </c>
      <c r="DB328">
        <f t="shared" si="48"/>
        <v>0</v>
      </c>
      <c r="DC328">
        <f t="shared" si="49"/>
        <v>0</v>
      </c>
    </row>
    <row r="329" spans="1:107" x14ac:dyDescent="0.2">
      <c r="A329">
        <f>ROW(Source!A756)</f>
        <v>756</v>
      </c>
      <c r="B329">
        <v>55282325</v>
      </c>
      <c r="C329">
        <v>55284773</v>
      </c>
      <c r="D329">
        <v>31751893</v>
      </c>
      <c r="E329">
        <v>13</v>
      </c>
      <c r="F329">
        <v>1</v>
      </c>
      <c r="G329">
        <v>13</v>
      </c>
      <c r="H329">
        <v>1</v>
      </c>
      <c r="I329" t="s">
        <v>205</v>
      </c>
      <c r="J329" t="s">
        <v>3</v>
      </c>
      <c r="K329" t="s">
        <v>206</v>
      </c>
      <c r="L329">
        <v>1191</v>
      </c>
      <c r="N329">
        <v>1013</v>
      </c>
      <c r="O329" t="s">
        <v>207</v>
      </c>
      <c r="P329" t="s">
        <v>207</v>
      </c>
      <c r="Q329">
        <v>1</v>
      </c>
      <c r="W329">
        <v>0</v>
      </c>
      <c r="X329">
        <v>476480486</v>
      </c>
      <c r="Y329">
        <v>24.61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24.61</v>
      </c>
      <c r="AU329" t="s">
        <v>3</v>
      </c>
      <c r="AV329">
        <v>1</v>
      </c>
      <c r="AW329">
        <v>2</v>
      </c>
      <c r="AX329">
        <v>55284783</v>
      </c>
      <c r="AY329">
        <v>1</v>
      </c>
      <c r="AZ329">
        <v>0</v>
      </c>
      <c r="BA329">
        <v>349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Y329*Source!I756</f>
        <v>33.223500000000001</v>
      </c>
      <c r="CY329">
        <f>AD329</f>
        <v>0</v>
      </c>
      <c r="CZ329">
        <f>AH329</f>
        <v>0</v>
      </c>
      <c r="DA329">
        <f>AL329</f>
        <v>1</v>
      </c>
      <c r="DB329">
        <f t="shared" si="48"/>
        <v>0</v>
      </c>
      <c r="DC329">
        <f t="shared" si="49"/>
        <v>0</v>
      </c>
    </row>
    <row r="330" spans="1:107" x14ac:dyDescent="0.2">
      <c r="A330">
        <f>ROW(Source!A756)</f>
        <v>756</v>
      </c>
      <c r="B330">
        <v>55282325</v>
      </c>
      <c r="C330">
        <v>55284773</v>
      </c>
      <c r="D330">
        <v>31755942</v>
      </c>
      <c r="E330">
        <v>13</v>
      </c>
      <c r="F330">
        <v>1</v>
      </c>
      <c r="G330">
        <v>13</v>
      </c>
      <c r="H330">
        <v>2</v>
      </c>
      <c r="I330" t="s">
        <v>218</v>
      </c>
      <c r="J330" t="s">
        <v>3</v>
      </c>
      <c r="K330" t="s">
        <v>219</v>
      </c>
      <c r="L330">
        <v>1344</v>
      </c>
      <c r="N330">
        <v>1008</v>
      </c>
      <c r="O330" t="s">
        <v>220</v>
      </c>
      <c r="P330" t="s">
        <v>220</v>
      </c>
      <c r="Q330">
        <v>1</v>
      </c>
      <c r="W330">
        <v>0</v>
      </c>
      <c r="X330">
        <v>-1180195794</v>
      </c>
      <c r="Y330">
        <v>18.57</v>
      </c>
      <c r="AA330">
        <v>0</v>
      </c>
      <c r="AB330">
        <v>1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18.57</v>
      </c>
      <c r="AU330" t="s">
        <v>3</v>
      </c>
      <c r="AV330">
        <v>0</v>
      </c>
      <c r="AW330">
        <v>2</v>
      </c>
      <c r="AX330">
        <v>55284784</v>
      </c>
      <c r="AY330">
        <v>1</v>
      </c>
      <c r="AZ330">
        <v>0</v>
      </c>
      <c r="BA330">
        <v>350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Y330*Source!I756</f>
        <v>25.069500000000001</v>
      </c>
      <c r="CY330">
        <f>AB330</f>
        <v>1</v>
      </c>
      <c r="CZ330">
        <f>AF330</f>
        <v>1</v>
      </c>
      <c r="DA330">
        <f>AJ330</f>
        <v>1</v>
      </c>
      <c r="DB330">
        <f t="shared" si="48"/>
        <v>18.57</v>
      </c>
      <c r="DC330">
        <f t="shared" si="49"/>
        <v>0</v>
      </c>
    </row>
    <row r="331" spans="1:107" x14ac:dyDescent="0.2">
      <c r="A331">
        <f>ROW(Source!A756)</f>
        <v>756</v>
      </c>
      <c r="B331">
        <v>55282325</v>
      </c>
      <c r="C331">
        <v>55284773</v>
      </c>
      <c r="D331">
        <v>31807208</v>
      </c>
      <c r="E331">
        <v>1</v>
      </c>
      <c r="F331">
        <v>1</v>
      </c>
      <c r="G331">
        <v>13</v>
      </c>
      <c r="H331">
        <v>3</v>
      </c>
      <c r="I331" t="s">
        <v>227</v>
      </c>
      <c r="J331" t="s">
        <v>228</v>
      </c>
      <c r="K331" t="s">
        <v>229</v>
      </c>
      <c r="L331">
        <v>1348</v>
      </c>
      <c r="N331">
        <v>1009</v>
      </c>
      <c r="O331" t="s">
        <v>30</v>
      </c>
      <c r="P331" t="s">
        <v>30</v>
      </c>
      <c r="Q331">
        <v>1000</v>
      </c>
      <c r="W331">
        <v>0</v>
      </c>
      <c r="X331">
        <v>1514787713</v>
      </c>
      <c r="Y331">
        <v>1.9E-3</v>
      </c>
      <c r="AA331">
        <v>78121.59</v>
      </c>
      <c r="AB331">
        <v>0</v>
      </c>
      <c r="AC331">
        <v>0</v>
      </c>
      <c r="AD331">
        <v>0</v>
      </c>
      <c r="AE331">
        <v>15169.24</v>
      </c>
      <c r="AF331">
        <v>0</v>
      </c>
      <c r="AG331">
        <v>0</v>
      </c>
      <c r="AH331">
        <v>0</v>
      </c>
      <c r="AI331">
        <v>5.15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1.9E-3</v>
      </c>
      <c r="AU331" t="s">
        <v>3</v>
      </c>
      <c r="AV331">
        <v>0</v>
      </c>
      <c r="AW331">
        <v>2</v>
      </c>
      <c r="AX331">
        <v>55284786</v>
      </c>
      <c r="AY331">
        <v>1</v>
      </c>
      <c r="AZ331">
        <v>0</v>
      </c>
      <c r="BA331">
        <v>352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Y331*Source!I756</f>
        <v>2.565E-3</v>
      </c>
      <c r="CY331">
        <f t="shared" ref="CY331:CY337" si="50">AA331</f>
        <v>78121.59</v>
      </c>
      <c r="CZ331">
        <f t="shared" ref="CZ331:CZ337" si="51">AE331</f>
        <v>15169.24</v>
      </c>
      <c r="DA331">
        <f t="shared" ref="DA331:DA337" si="52">AI331</f>
        <v>5.15</v>
      </c>
      <c r="DB331">
        <f t="shared" si="48"/>
        <v>28.82</v>
      </c>
      <c r="DC331">
        <f t="shared" si="49"/>
        <v>0</v>
      </c>
    </row>
    <row r="332" spans="1:107" x14ac:dyDescent="0.2">
      <c r="A332">
        <f>ROW(Source!A756)</f>
        <v>756</v>
      </c>
      <c r="B332">
        <v>55282325</v>
      </c>
      <c r="C332">
        <v>55284773</v>
      </c>
      <c r="D332">
        <v>31807298</v>
      </c>
      <c r="E332">
        <v>1</v>
      </c>
      <c r="F332">
        <v>1</v>
      </c>
      <c r="G332">
        <v>13</v>
      </c>
      <c r="H332">
        <v>3</v>
      </c>
      <c r="I332" t="s">
        <v>230</v>
      </c>
      <c r="J332" t="s">
        <v>231</v>
      </c>
      <c r="K332" t="s">
        <v>232</v>
      </c>
      <c r="L332">
        <v>1339</v>
      </c>
      <c r="N332">
        <v>1007</v>
      </c>
      <c r="O332" t="s">
        <v>128</v>
      </c>
      <c r="P332" t="s">
        <v>128</v>
      </c>
      <c r="Q332">
        <v>1</v>
      </c>
      <c r="W332">
        <v>0</v>
      </c>
      <c r="X332">
        <v>-1377832446</v>
      </c>
      <c r="Y332">
        <v>0.14000000000000001</v>
      </c>
      <c r="AA332">
        <v>15177.05</v>
      </c>
      <c r="AB332">
        <v>0</v>
      </c>
      <c r="AC332">
        <v>0</v>
      </c>
      <c r="AD332">
        <v>0</v>
      </c>
      <c r="AE332">
        <v>1828.56</v>
      </c>
      <c r="AF332">
        <v>0</v>
      </c>
      <c r="AG332">
        <v>0</v>
      </c>
      <c r="AH332">
        <v>0</v>
      </c>
      <c r="AI332">
        <v>8.3000000000000007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0.14000000000000001</v>
      </c>
      <c r="AU332" t="s">
        <v>3</v>
      </c>
      <c r="AV332">
        <v>0</v>
      </c>
      <c r="AW332">
        <v>2</v>
      </c>
      <c r="AX332">
        <v>55284787</v>
      </c>
      <c r="AY332">
        <v>1</v>
      </c>
      <c r="AZ332">
        <v>0</v>
      </c>
      <c r="BA332">
        <v>353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Y332*Source!I756</f>
        <v>0.18900000000000003</v>
      </c>
      <c r="CY332">
        <f t="shared" si="50"/>
        <v>15177.05</v>
      </c>
      <c r="CZ332">
        <f t="shared" si="51"/>
        <v>1828.56</v>
      </c>
      <c r="DA332">
        <f t="shared" si="52"/>
        <v>8.3000000000000007</v>
      </c>
      <c r="DB332">
        <f t="shared" si="48"/>
        <v>256</v>
      </c>
      <c r="DC332">
        <f t="shared" si="49"/>
        <v>0</v>
      </c>
    </row>
    <row r="333" spans="1:107" x14ac:dyDescent="0.2">
      <c r="A333">
        <f>ROW(Source!A756)</f>
        <v>756</v>
      </c>
      <c r="B333">
        <v>55282325</v>
      </c>
      <c r="C333">
        <v>55284773</v>
      </c>
      <c r="D333">
        <v>31807154</v>
      </c>
      <c r="E333">
        <v>1</v>
      </c>
      <c r="F333">
        <v>1</v>
      </c>
      <c r="G333">
        <v>13</v>
      </c>
      <c r="H333">
        <v>3</v>
      </c>
      <c r="I333" t="s">
        <v>233</v>
      </c>
      <c r="J333" t="s">
        <v>234</v>
      </c>
      <c r="K333" t="s">
        <v>235</v>
      </c>
      <c r="L333">
        <v>1339</v>
      </c>
      <c r="N333">
        <v>1007</v>
      </c>
      <c r="O333" t="s">
        <v>128</v>
      </c>
      <c r="P333" t="s">
        <v>128</v>
      </c>
      <c r="Q333">
        <v>1</v>
      </c>
      <c r="W333">
        <v>0</v>
      </c>
      <c r="X333">
        <v>-913182240</v>
      </c>
      <c r="Y333">
        <v>0.12</v>
      </c>
      <c r="AA333">
        <v>16715.57</v>
      </c>
      <c r="AB333">
        <v>0</v>
      </c>
      <c r="AC333">
        <v>0</v>
      </c>
      <c r="AD333">
        <v>0</v>
      </c>
      <c r="AE333">
        <v>670.5</v>
      </c>
      <c r="AF333">
        <v>0</v>
      </c>
      <c r="AG333">
        <v>0</v>
      </c>
      <c r="AH333">
        <v>0</v>
      </c>
      <c r="AI333">
        <v>24.93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0.12</v>
      </c>
      <c r="AU333" t="s">
        <v>3</v>
      </c>
      <c r="AV333">
        <v>0</v>
      </c>
      <c r="AW333">
        <v>2</v>
      </c>
      <c r="AX333">
        <v>55284788</v>
      </c>
      <c r="AY333">
        <v>1</v>
      </c>
      <c r="AZ333">
        <v>0</v>
      </c>
      <c r="BA333">
        <v>354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Y333*Source!I756</f>
        <v>0.16200000000000001</v>
      </c>
      <c r="CY333">
        <f t="shared" si="50"/>
        <v>16715.57</v>
      </c>
      <c r="CZ333">
        <f t="shared" si="51"/>
        <v>670.5</v>
      </c>
      <c r="DA333">
        <f t="shared" si="52"/>
        <v>24.93</v>
      </c>
      <c r="DB333">
        <f t="shared" si="48"/>
        <v>80.459999999999994</v>
      </c>
      <c r="DC333">
        <f t="shared" si="49"/>
        <v>0</v>
      </c>
    </row>
    <row r="334" spans="1:107" x14ac:dyDescent="0.2">
      <c r="A334">
        <f>ROW(Source!A756)</f>
        <v>756</v>
      </c>
      <c r="B334">
        <v>55282325</v>
      </c>
      <c r="C334">
        <v>55284773</v>
      </c>
      <c r="D334">
        <v>31826253</v>
      </c>
      <c r="E334">
        <v>1</v>
      </c>
      <c r="F334">
        <v>1</v>
      </c>
      <c r="G334">
        <v>13</v>
      </c>
      <c r="H334">
        <v>3</v>
      </c>
      <c r="I334" t="s">
        <v>236</v>
      </c>
      <c r="J334" t="s">
        <v>237</v>
      </c>
      <c r="K334" t="s">
        <v>238</v>
      </c>
      <c r="L334">
        <v>1339</v>
      </c>
      <c r="N334">
        <v>1007</v>
      </c>
      <c r="O334" t="s">
        <v>128</v>
      </c>
      <c r="P334" t="s">
        <v>128</v>
      </c>
      <c r="Q334">
        <v>1</v>
      </c>
      <c r="W334">
        <v>0</v>
      </c>
      <c r="X334">
        <v>-2018362707</v>
      </c>
      <c r="Y334">
        <v>0.09</v>
      </c>
      <c r="AA334">
        <v>4018.42</v>
      </c>
      <c r="AB334">
        <v>0</v>
      </c>
      <c r="AC334">
        <v>0</v>
      </c>
      <c r="AD334">
        <v>0</v>
      </c>
      <c r="AE334">
        <v>441.1</v>
      </c>
      <c r="AF334">
        <v>0</v>
      </c>
      <c r="AG334">
        <v>0</v>
      </c>
      <c r="AH334">
        <v>0</v>
      </c>
      <c r="AI334">
        <v>9.11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0.09</v>
      </c>
      <c r="AU334" t="s">
        <v>3</v>
      </c>
      <c r="AV334">
        <v>0</v>
      </c>
      <c r="AW334">
        <v>2</v>
      </c>
      <c r="AX334">
        <v>55284789</v>
      </c>
      <c r="AY334">
        <v>1</v>
      </c>
      <c r="AZ334">
        <v>0</v>
      </c>
      <c r="BA334">
        <v>355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Y334*Source!I756</f>
        <v>0.1215</v>
      </c>
      <c r="CY334">
        <f t="shared" si="50"/>
        <v>4018.42</v>
      </c>
      <c r="CZ334">
        <f t="shared" si="51"/>
        <v>441.1</v>
      </c>
      <c r="DA334">
        <f t="shared" si="52"/>
        <v>9.11</v>
      </c>
      <c r="DB334">
        <f t="shared" si="48"/>
        <v>39.700000000000003</v>
      </c>
      <c r="DC334">
        <f t="shared" si="49"/>
        <v>0</v>
      </c>
    </row>
    <row r="335" spans="1:107" x14ac:dyDescent="0.2">
      <c r="A335">
        <f>ROW(Source!A756)</f>
        <v>756</v>
      </c>
      <c r="B335">
        <v>55282325</v>
      </c>
      <c r="C335">
        <v>55284773</v>
      </c>
      <c r="D335">
        <v>31826248</v>
      </c>
      <c r="E335">
        <v>1</v>
      </c>
      <c r="F335">
        <v>1</v>
      </c>
      <c r="G335">
        <v>13</v>
      </c>
      <c r="H335">
        <v>3</v>
      </c>
      <c r="I335" t="s">
        <v>126</v>
      </c>
      <c r="J335" t="s">
        <v>129</v>
      </c>
      <c r="K335" t="s">
        <v>127</v>
      </c>
      <c r="L335">
        <v>1339</v>
      </c>
      <c r="N335">
        <v>1007</v>
      </c>
      <c r="O335" t="s">
        <v>128</v>
      </c>
      <c r="P335" t="s">
        <v>128</v>
      </c>
      <c r="Q335">
        <v>1</v>
      </c>
      <c r="W335">
        <v>0</v>
      </c>
      <c r="X335">
        <v>-1161195218</v>
      </c>
      <c r="Y335">
        <v>1.02</v>
      </c>
      <c r="AA335">
        <v>3735.89</v>
      </c>
      <c r="AB335">
        <v>0</v>
      </c>
      <c r="AC335">
        <v>0</v>
      </c>
      <c r="AD335">
        <v>0</v>
      </c>
      <c r="AE335">
        <v>478.96</v>
      </c>
      <c r="AF335">
        <v>0</v>
      </c>
      <c r="AG335">
        <v>0</v>
      </c>
      <c r="AH335">
        <v>0</v>
      </c>
      <c r="AI335">
        <v>7.8</v>
      </c>
      <c r="AJ335">
        <v>1</v>
      </c>
      <c r="AK335">
        <v>1</v>
      </c>
      <c r="AL335">
        <v>1</v>
      </c>
      <c r="AN335">
        <v>0</v>
      </c>
      <c r="AO335">
        <v>0</v>
      </c>
      <c r="AP335">
        <v>1</v>
      </c>
      <c r="AQ335">
        <v>0</v>
      </c>
      <c r="AR335">
        <v>0</v>
      </c>
      <c r="AS335" t="s">
        <v>3</v>
      </c>
      <c r="AT335">
        <v>1.02</v>
      </c>
      <c r="AU335" t="s">
        <v>3</v>
      </c>
      <c r="AV335">
        <v>0</v>
      </c>
      <c r="AW335">
        <v>1</v>
      </c>
      <c r="AX335">
        <v>-1</v>
      </c>
      <c r="AY335">
        <v>0</v>
      </c>
      <c r="AZ335">
        <v>0</v>
      </c>
      <c r="BA335" t="s">
        <v>3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Y335*Source!I756</f>
        <v>1.3770000000000002</v>
      </c>
      <c r="CY335">
        <f t="shared" si="50"/>
        <v>3735.89</v>
      </c>
      <c r="CZ335">
        <f t="shared" si="51"/>
        <v>478.96</v>
      </c>
      <c r="DA335">
        <f t="shared" si="52"/>
        <v>7.8</v>
      </c>
      <c r="DB335">
        <f t="shared" si="48"/>
        <v>488.54</v>
      </c>
      <c r="DC335">
        <f t="shared" si="49"/>
        <v>0</v>
      </c>
    </row>
    <row r="336" spans="1:107" x14ac:dyDescent="0.2">
      <c r="A336">
        <f>ROW(Source!A756)</f>
        <v>756</v>
      </c>
      <c r="B336">
        <v>55282325</v>
      </c>
      <c r="C336">
        <v>55284773</v>
      </c>
      <c r="D336">
        <v>31831614</v>
      </c>
      <c r="E336">
        <v>1</v>
      </c>
      <c r="F336">
        <v>1</v>
      </c>
      <c r="G336">
        <v>13</v>
      </c>
      <c r="H336">
        <v>3</v>
      </c>
      <c r="I336" t="s">
        <v>239</v>
      </c>
      <c r="J336" t="s">
        <v>240</v>
      </c>
      <c r="K336" t="s">
        <v>241</v>
      </c>
      <c r="L336">
        <v>1327</v>
      </c>
      <c r="N336">
        <v>1005</v>
      </c>
      <c r="O336" t="s">
        <v>143</v>
      </c>
      <c r="P336" t="s">
        <v>143</v>
      </c>
      <c r="Q336">
        <v>1</v>
      </c>
      <c r="W336">
        <v>0</v>
      </c>
      <c r="X336">
        <v>603896569</v>
      </c>
      <c r="Y336">
        <v>2.2999999999999998</v>
      </c>
      <c r="AA336">
        <v>226.59</v>
      </c>
      <c r="AB336">
        <v>0</v>
      </c>
      <c r="AC336">
        <v>0</v>
      </c>
      <c r="AD336">
        <v>0</v>
      </c>
      <c r="AE336">
        <v>60.91</v>
      </c>
      <c r="AF336">
        <v>0</v>
      </c>
      <c r="AG336">
        <v>0</v>
      </c>
      <c r="AH336">
        <v>0</v>
      </c>
      <c r="AI336">
        <v>3.72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2.2999999999999998</v>
      </c>
      <c r="AU336" t="s">
        <v>3</v>
      </c>
      <c r="AV336">
        <v>0</v>
      </c>
      <c r="AW336">
        <v>2</v>
      </c>
      <c r="AX336">
        <v>55284790</v>
      </c>
      <c r="AY336">
        <v>1</v>
      </c>
      <c r="AZ336">
        <v>0</v>
      </c>
      <c r="BA336">
        <v>356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Y336*Source!I756</f>
        <v>3.105</v>
      </c>
      <c r="CY336">
        <f t="shared" si="50"/>
        <v>226.59</v>
      </c>
      <c r="CZ336">
        <f t="shared" si="51"/>
        <v>60.91</v>
      </c>
      <c r="DA336">
        <f t="shared" si="52"/>
        <v>3.72</v>
      </c>
      <c r="DB336">
        <f t="shared" si="48"/>
        <v>140.09</v>
      </c>
      <c r="DC336">
        <f t="shared" si="49"/>
        <v>0</v>
      </c>
    </row>
    <row r="337" spans="1:107" x14ac:dyDescent="0.2">
      <c r="A337">
        <f>ROW(Source!A756)</f>
        <v>756</v>
      </c>
      <c r="B337">
        <v>55282325</v>
      </c>
      <c r="C337">
        <v>55284773</v>
      </c>
      <c r="D337">
        <v>31806992</v>
      </c>
      <c r="E337">
        <v>13</v>
      </c>
      <c r="F337">
        <v>1</v>
      </c>
      <c r="G337">
        <v>13</v>
      </c>
      <c r="H337">
        <v>3</v>
      </c>
      <c r="I337" t="s">
        <v>242</v>
      </c>
      <c r="J337" t="s">
        <v>3</v>
      </c>
      <c r="K337" t="s">
        <v>243</v>
      </c>
      <c r="L337">
        <v>1344</v>
      </c>
      <c r="N337">
        <v>1008</v>
      </c>
      <c r="O337" t="s">
        <v>220</v>
      </c>
      <c r="P337" t="s">
        <v>220</v>
      </c>
      <c r="Q337">
        <v>1</v>
      </c>
      <c r="W337">
        <v>0</v>
      </c>
      <c r="X337">
        <v>-94250534</v>
      </c>
      <c r="Y337">
        <v>13.72</v>
      </c>
      <c r="AA337">
        <v>1</v>
      </c>
      <c r="AB337">
        <v>0</v>
      </c>
      <c r="AC337">
        <v>0</v>
      </c>
      <c r="AD337">
        <v>0</v>
      </c>
      <c r="AE337">
        <v>1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13.72</v>
      </c>
      <c r="AU337" t="s">
        <v>3</v>
      </c>
      <c r="AV337">
        <v>0</v>
      </c>
      <c r="AW337">
        <v>2</v>
      </c>
      <c r="AX337">
        <v>55284792</v>
      </c>
      <c r="AY337">
        <v>1</v>
      </c>
      <c r="AZ337">
        <v>0</v>
      </c>
      <c r="BA337">
        <v>358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Y337*Source!I756</f>
        <v>18.522000000000002</v>
      </c>
      <c r="CY337">
        <f t="shared" si="50"/>
        <v>1</v>
      </c>
      <c r="CZ337">
        <f t="shared" si="51"/>
        <v>1</v>
      </c>
      <c r="DA337">
        <f t="shared" si="52"/>
        <v>1</v>
      </c>
      <c r="DB337">
        <f t="shared" si="48"/>
        <v>13.72</v>
      </c>
      <c r="DC337">
        <f t="shared" si="49"/>
        <v>0</v>
      </c>
    </row>
    <row r="338" spans="1:107" x14ac:dyDescent="0.2">
      <c r="A338">
        <f>ROW(Source!A758)</f>
        <v>758</v>
      </c>
      <c r="B338">
        <v>55282325</v>
      </c>
      <c r="C338">
        <v>55284794</v>
      </c>
      <c r="D338">
        <v>31751893</v>
      </c>
      <c r="E338">
        <v>13</v>
      </c>
      <c r="F338">
        <v>1</v>
      </c>
      <c r="G338">
        <v>13</v>
      </c>
      <c r="H338">
        <v>1</v>
      </c>
      <c r="I338" t="s">
        <v>205</v>
      </c>
      <c r="J338" t="s">
        <v>3</v>
      </c>
      <c r="K338" t="s">
        <v>206</v>
      </c>
      <c r="L338">
        <v>1191</v>
      </c>
      <c r="N338">
        <v>1013</v>
      </c>
      <c r="O338" t="s">
        <v>207</v>
      </c>
      <c r="P338" t="s">
        <v>207</v>
      </c>
      <c r="Q338">
        <v>1</v>
      </c>
      <c r="W338">
        <v>0</v>
      </c>
      <c r="X338">
        <v>476480486</v>
      </c>
      <c r="Y338">
        <v>17.41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17.41</v>
      </c>
      <c r="AU338" t="s">
        <v>3</v>
      </c>
      <c r="AV338">
        <v>1</v>
      </c>
      <c r="AW338">
        <v>2</v>
      </c>
      <c r="AX338">
        <v>55284797</v>
      </c>
      <c r="AY338">
        <v>1</v>
      </c>
      <c r="AZ338">
        <v>0</v>
      </c>
      <c r="BA338">
        <v>359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Y338*Source!I758</f>
        <v>74.018614999999997</v>
      </c>
      <c r="CY338">
        <f>AD338</f>
        <v>0</v>
      </c>
      <c r="CZ338">
        <f>AH338</f>
        <v>0</v>
      </c>
      <c r="DA338">
        <f>AL338</f>
        <v>1</v>
      </c>
      <c r="DB338">
        <f t="shared" si="48"/>
        <v>0</v>
      </c>
      <c r="DC338">
        <f t="shared" si="49"/>
        <v>0</v>
      </c>
    </row>
    <row r="339" spans="1:107" x14ac:dyDescent="0.2">
      <c r="A339">
        <f>ROW(Source!A758)</f>
        <v>758</v>
      </c>
      <c r="B339">
        <v>55282325</v>
      </c>
      <c r="C339">
        <v>55284794</v>
      </c>
      <c r="D339">
        <v>31806986</v>
      </c>
      <c r="E339">
        <v>13</v>
      </c>
      <c r="F339">
        <v>1</v>
      </c>
      <c r="G339">
        <v>13</v>
      </c>
      <c r="H339">
        <v>3</v>
      </c>
      <c r="I339" t="s">
        <v>28</v>
      </c>
      <c r="J339" t="s">
        <v>3</v>
      </c>
      <c r="K339" t="s">
        <v>29</v>
      </c>
      <c r="L339">
        <v>1348</v>
      </c>
      <c r="N339">
        <v>1009</v>
      </c>
      <c r="O339" t="s">
        <v>30</v>
      </c>
      <c r="P339" t="s">
        <v>30</v>
      </c>
      <c r="Q339">
        <v>1000</v>
      </c>
      <c r="W339">
        <v>1</v>
      </c>
      <c r="X339">
        <v>1489638031</v>
      </c>
      <c r="Y339">
        <v>-1.02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-1.02</v>
      </c>
      <c r="AU339" t="s">
        <v>3</v>
      </c>
      <c r="AV339">
        <v>0</v>
      </c>
      <c r="AW339">
        <v>2</v>
      </c>
      <c r="AX339">
        <v>55284798</v>
      </c>
      <c r="AY339">
        <v>1</v>
      </c>
      <c r="AZ339">
        <v>6144</v>
      </c>
      <c r="BA339">
        <v>360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Y339*Source!I758</f>
        <v>-4.3365299999999998</v>
      </c>
      <c r="CY339">
        <f>AA339</f>
        <v>0</v>
      </c>
      <c r="CZ339">
        <f>AE339</f>
        <v>0</v>
      </c>
      <c r="DA339">
        <f>AI339</f>
        <v>1</v>
      </c>
      <c r="DB339">
        <f t="shared" si="48"/>
        <v>0</v>
      </c>
      <c r="DC339">
        <f t="shared" si="49"/>
        <v>0</v>
      </c>
    </row>
    <row r="340" spans="1:107" x14ac:dyDescent="0.2">
      <c r="A340">
        <f>ROW(Source!A760)</f>
        <v>760</v>
      </c>
      <c r="B340">
        <v>55282325</v>
      </c>
      <c r="C340">
        <v>55284800</v>
      </c>
      <c r="D340">
        <v>31751893</v>
      </c>
      <c r="E340">
        <v>13</v>
      </c>
      <c r="F340">
        <v>1</v>
      </c>
      <c r="G340">
        <v>13</v>
      </c>
      <c r="H340">
        <v>1</v>
      </c>
      <c r="I340" t="s">
        <v>205</v>
      </c>
      <c r="J340" t="s">
        <v>3</v>
      </c>
      <c r="K340" t="s">
        <v>206</v>
      </c>
      <c r="L340">
        <v>1191</v>
      </c>
      <c r="N340">
        <v>1013</v>
      </c>
      <c r="O340" t="s">
        <v>207</v>
      </c>
      <c r="P340" t="s">
        <v>207</v>
      </c>
      <c r="Q340">
        <v>1</v>
      </c>
      <c r="W340">
        <v>0</v>
      </c>
      <c r="X340">
        <v>476480486</v>
      </c>
      <c r="Y340">
        <v>60.949999999999996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53</v>
      </c>
      <c r="AU340" t="s">
        <v>136</v>
      </c>
      <c r="AV340">
        <v>1</v>
      </c>
      <c r="AW340">
        <v>2</v>
      </c>
      <c r="AX340">
        <v>55284807</v>
      </c>
      <c r="AY340">
        <v>1</v>
      </c>
      <c r="AZ340">
        <v>0</v>
      </c>
      <c r="BA340">
        <v>361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Y340*Source!I760</f>
        <v>259.12892499999998</v>
      </c>
      <c r="CY340">
        <f>AD340</f>
        <v>0</v>
      </c>
      <c r="CZ340">
        <f>AH340</f>
        <v>0</v>
      </c>
      <c r="DA340">
        <f>AL340</f>
        <v>1</v>
      </c>
      <c r="DB340">
        <f>ROUND((ROUND(AT340*CZ340,2)*1.15),6)</f>
        <v>0</v>
      </c>
      <c r="DC340">
        <f>ROUND((ROUND(AT340*AG340,2)*1.15),6)</f>
        <v>0</v>
      </c>
    </row>
    <row r="341" spans="1:107" x14ac:dyDescent="0.2">
      <c r="A341">
        <f>ROW(Source!A760)</f>
        <v>760</v>
      </c>
      <c r="B341">
        <v>55282325</v>
      </c>
      <c r="C341">
        <v>55284800</v>
      </c>
      <c r="D341">
        <v>31755942</v>
      </c>
      <c r="E341">
        <v>13</v>
      </c>
      <c r="F341">
        <v>1</v>
      </c>
      <c r="G341">
        <v>13</v>
      </c>
      <c r="H341">
        <v>2</v>
      </c>
      <c r="I341" t="s">
        <v>218</v>
      </c>
      <c r="J341" t="s">
        <v>3</v>
      </c>
      <c r="K341" t="s">
        <v>219</v>
      </c>
      <c r="L341">
        <v>1344</v>
      </c>
      <c r="N341">
        <v>1008</v>
      </c>
      <c r="O341" t="s">
        <v>220</v>
      </c>
      <c r="P341" t="s">
        <v>220</v>
      </c>
      <c r="Q341">
        <v>1</v>
      </c>
      <c r="W341">
        <v>0</v>
      </c>
      <c r="X341">
        <v>-1180195794</v>
      </c>
      <c r="Y341">
        <v>333.96250000000003</v>
      </c>
      <c r="AA341">
        <v>0</v>
      </c>
      <c r="AB341">
        <v>1</v>
      </c>
      <c r="AC341">
        <v>0</v>
      </c>
      <c r="AD341">
        <v>0</v>
      </c>
      <c r="AE341">
        <v>0</v>
      </c>
      <c r="AF341">
        <v>1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267.17</v>
      </c>
      <c r="AU341" t="s">
        <v>135</v>
      </c>
      <c r="AV341">
        <v>0</v>
      </c>
      <c r="AW341">
        <v>2</v>
      </c>
      <c r="AX341">
        <v>55284808</v>
      </c>
      <c r="AY341">
        <v>1</v>
      </c>
      <c r="AZ341">
        <v>0</v>
      </c>
      <c r="BA341">
        <v>362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Y341*Source!I760</f>
        <v>1419.8415687500001</v>
      </c>
      <c r="CY341">
        <f>AB341</f>
        <v>1</v>
      </c>
      <c r="CZ341">
        <f>AF341</f>
        <v>1</v>
      </c>
      <c r="DA341">
        <f>AJ341</f>
        <v>1</v>
      </c>
      <c r="DB341">
        <f>ROUND((ROUND(AT341*CZ341,2)*1.25),6)</f>
        <v>333.96249999999998</v>
      </c>
      <c r="DC341">
        <f>ROUND((ROUND(AT341*AG341,2)*1.25),6)</f>
        <v>0</v>
      </c>
    </row>
    <row r="342" spans="1:107" x14ac:dyDescent="0.2">
      <c r="A342">
        <f>ROW(Source!A760)</f>
        <v>760</v>
      </c>
      <c r="B342">
        <v>55282325</v>
      </c>
      <c r="C342">
        <v>55284800</v>
      </c>
      <c r="D342">
        <v>31808252</v>
      </c>
      <c r="E342">
        <v>1</v>
      </c>
      <c r="F342">
        <v>1</v>
      </c>
      <c r="G342">
        <v>13</v>
      </c>
      <c r="H342">
        <v>3</v>
      </c>
      <c r="I342" t="s">
        <v>142</v>
      </c>
      <c r="J342" t="s">
        <v>144</v>
      </c>
      <c r="K342" t="s">
        <v>282</v>
      </c>
      <c r="L342">
        <v>1327</v>
      </c>
      <c r="N342">
        <v>1005</v>
      </c>
      <c r="O342" t="s">
        <v>143</v>
      </c>
      <c r="P342" t="s">
        <v>143</v>
      </c>
      <c r="Q342">
        <v>1</v>
      </c>
      <c r="W342">
        <v>0</v>
      </c>
      <c r="X342">
        <v>-1420146113</v>
      </c>
      <c r="Y342">
        <v>135</v>
      </c>
      <c r="AA342">
        <v>263.45</v>
      </c>
      <c r="AB342">
        <v>0</v>
      </c>
      <c r="AC342">
        <v>0</v>
      </c>
      <c r="AD342">
        <v>0</v>
      </c>
      <c r="AE342">
        <v>25.09</v>
      </c>
      <c r="AF342">
        <v>0</v>
      </c>
      <c r="AG342">
        <v>0</v>
      </c>
      <c r="AH342">
        <v>0</v>
      </c>
      <c r="AI342">
        <v>10.5</v>
      </c>
      <c r="AJ342">
        <v>1</v>
      </c>
      <c r="AK342">
        <v>1</v>
      </c>
      <c r="AL342">
        <v>1</v>
      </c>
      <c r="AN342">
        <v>0</v>
      </c>
      <c r="AO342">
        <v>0</v>
      </c>
      <c r="AP342">
        <v>1</v>
      </c>
      <c r="AQ342">
        <v>0</v>
      </c>
      <c r="AR342">
        <v>0</v>
      </c>
      <c r="AS342" t="s">
        <v>3</v>
      </c>
      <c r="AT342">
        <v>135</v>
      </c>
      <c r="AU342" t="s">
        <v>3</v>
      </c>
      <c r="AV342">
        <v>0</v>
      </c>
      <c r="AW342">
        <v>1</v>
      </c>
      <c r="AX342">
        <v>-1</v>
      </c>
      <c r="AY342">
        <v>0</v>
      </c>
      <c r="AZ342">
        <v>0</v>
      </c>
      <c r="BA342" t="s">
        <v>3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Y342*Source!I760</f>
        <v>573.95249999999999</v>
      </c>
      <c r="CY342">
        <f>AA342</f>
        <v>263.45</v>
      </c>
      <c r="CZ342">
        <f>AE342</f>
        <v>25.09</v>
      </c>
      <c r="DA342">
        <f>AI342</f>
        <v>10.5</v>
      </c>
      <c r="DB342">
        <f>ROUND(ROUND(AT342*CZ342,2),6)</f>
        <v>3387.15</v>
      </c>
      <c r="DC342">
        <f>ROUND(ROUND(AT342*AG342,2),6)</f>
        <v>0</v>
      </c>
    </row>
    <row r="343" spans="1:107" x14ac:dyDescent="0.2">
      <c r="A343">
        <f>ROW(Source!A760)</f>
        <v>760</v>
      </c>
      <c r="B343">
        <v>55282325</v>
      </c>
      <c r="C343">
        <v>55284800</v>
      </c>
      <c r="D343">
        <v>31808253</v>
      </c>
      <c r="E343">
        <v>1</v>
      </c>
      <c r="F343">
        <v>1</v>
      </c>
      <c r="G343">
        <v>13</v>
      </c>
      <c r="H343">
        <v>3</v>
      </c>
      <c r="I343" t="s">
        <v>146</v>
      </c>
      <c r="J343" t="s">
        <v>147</v>
      </c>
      <c r="K343" t="s">
        <v>283</v>
      </c>
      <c r="L343">
        <v>1327</v>
      </c>
      <c r="N343">
        <v>1005</v>
      </c>
      <c r="O343" t="s">
        <v>143</v>
      </c>
      <c r="P343" t="s">
        <v>143</v>
      </c>
      <c r="Q343">
        <v>1</v>
      </c>
      <c r="W343">
        <v>0</v>
      </c>
      <c r="X343">
        <v>-1577770690</v>
      </c>
      <c r="Y343">
        <v>132.30000000000001</v>
      </c>
      <c r="AA343">
        <v>247.66</v>
      </c>
      <c r="AB343">
        <v>0</v>
      </c>
      <c r="AC343">
        <v>0</v>
      </c>
      <c r="AD343">
        <v>0</v>
      </c>
      <c r="AE343">
        <v>23.06</v>
      </c>
      <c r="AF343">
        <v>0</v>
      </c>
      <c r="AG343">
        <v>0</v>
      </c>
      <c r="AH343">
        <v>0</v>
      </c>
      <c r="AI343">
        <v>10.74</v>
      </c>
      <c r="AJ343">
        <v>1</v>
      </c>
      <c r="AK343">
        <v>1</v>
      </c>
      <c r="AL343">
        <v>1</v>
      </c>
      <c r="AN343">
        <v>0</v>
      </c>
      <c r="AO343">
        <v>0</v>
      </c>
      <c r="AP343">
        <v>1</v>
      </c>
      <c r="AQ343">
        <v>0</v>
      </c>
      <c r="AR343">
        <v>0</v>
      </c>
      <c r="AS343" t="s">
        <v>3</v>
      </c>
      <c r="AT343">
        <v>132.30000000000001</v>
      </c>
      <c r="AU343" t="s">
        <v>3</v>
      </c>
      <c r="AV343">
        <v>0</v>
      </c>
      <c r="AW343">
        <v>1</v>
      </c>
      <c r="AX343">
        <v>-1</v>
      </c>
      <c r="AY343">
        <v>0</v>
      </c>
      <c r="AZ343">
        <v>0</v>
      </c>
      <c r="BA343" t="s">
        <v>3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Y343*Source!I760</f>
        <v>562.47345000000007</v>
      </c>
      <c r="CY343">
        <f>AA343</f>
        <v>247.66</v>
      </c>
      <c r="CZ343">
        <f>AE343</f>
        <v>23.06</v>
      </c>
      <c r="DA343">
        <f>AI343</f>
        <v>10.74</v>
      </c>
      <c r="DB343">
        <f>ROUND(ROUND(AT343*CZ343,2),6)</f>
        <v>3050.84</v>
      </c>
      <c r="DC343">
        <f>ROUND(ROUND(AT343*AG343,2),6)</f>
        <v>0</v>
      </c>
    </row>
    <row r="344" spans="1:107" x14ac:dyDescent="0.2">
      <c r="A344">
        <f>ROW(Source!A760)</f>
        <v>760</v>
      </c>
      <c r="B344">
        <v>55282325</v>
      </c>
      <c r="C344">
        <v>55284800</v>
      </c>
      <c r="D344">
        <v>31809402</v>
      </c>
      <c r="E344">
        <v>1</v>
      </c>
      <c r="F344">
        <v>1</v>
      </c>
      <c r="G344">
        <v>13</v>
      </c>
      <c r="H344">
        <v>3</v>
      </c>
      <c r="I344" t="s">
        <v>244</v>
      </c>
      <c r="J344" t="s">
        <v>245</v>
      </c>
      <c r="K344" t="s">
        <v>246</v>
      </c>
      <c r="L344">
        <v>1346</v>
      </c>
      <c r="N344">
        <v>1009</v>
      </c>
      <c r="O344" t="s">
        <v>247</v>
      </c>
      <c r="P344" t="s">
        <v>247</v>
      </c>
      <c r="Q344">
        <v>1</v>
      </c>
      <c r="W344">
        <v>0</v>
      </c>
      <c r="X344">
        <v>-1558522825</v>
      </c>
      <c r="Y344">
        <v>6.9</v>
      </c>
      <c r="AA344">
        <v>48.91</v>
      </c>
      <c r="AB344">
        <v>0</v>
      </c>
      <c r="AC344">
        <v>0</v>
      </c>
      <c r="AD344">
        <v>0</v>
      </c>
      <c r="AE344">
        <v>6.27</v>
      </c>
      <c r="AF344">
        <v>0</v>
      </c>
      <c r="AG344">
        <v>0</v>
      </c>
      <c r="AH344">
        <v>0</v>
      </c>
      <c r="AI344">
        <v>7.8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6.9</v>
      </c>
      <c r="AU344" t="s">
        <v>3</v>
      </c>
      <c r="AV344">
        <v>0</v>
      </c>
      <c r="AW344">
        <v>2</v>
      </c>
      <c r="AX344">
        <v>55284809</v>
      </c>
      <c r="AY344">
        <v>1</v>
      </c>
      <c r="AZ344">
        <v>0</v>
      </c>
      <c r="BA344">
        <v>363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Y344*Source!I760</f>
        <v>29.335350000000002</v>
      </c>
      <c r="CY344">
        <f>AA344</f>
        <v>48.91</v>
      </c>
      <c r="CZ344">
        <f>AE344</f>
        <v>6.27</v>
      </c>
      <c r="DA344">
        <f>AI344</f>
        <v>7.8</v>
      </c>
      <c r="DB344">
        <f>ROUND(ROUND(AT344*CZ344,2),6)</f>
        <v>43.26</v>
      </c>
      <c r="DC344">
        <f>ROUND(ROUND(AT344*AG344,2),6)</f>
        <v>0</v>
      </c>
    </row>
    <row r="345" spans="1:107" x14ac:dyDescent="0.2">
      <c r="A345">
        <f>ROW(Source!A760)</f>
        <v>760</v>
      </c>
      <c r="B345">
        <v>55282325</v>
      </c>
      <c r="C345">
        <v>55284800</v>
      </c>
      <c r="D345">
        <v>31807616</v>
      </c>
      <c r="E345">
        <v>1</v>
      </c>
      <c r="F345">
        <v>1</v>
      </c>
      <c r="G345">
        <v>13</v>
      </c>
      <c r="H345">
        <v>3</v>
      </c>
      <c r="I345" t="s">
        <v>248</v>
      </c>
      <c r="J345" t="s">
        <v>249</v>
      </c>
      <c r="K345" t="s">
        <v>250</v>
      </c>
      <c r="L345">
        <v>1348</v>
      </c>
      <c r="N345">
        <v>1009</v>
      </c>
      <c r="O345" t="s">
        <v>30</v>
      </c>
      <c r="P345" t="s">
        <v>30</v>
      </c>
      <c r="Q345">
        <v>1000</v>
      </c>
      <c r="W345">
        <v>0</v>
      </c>
      <c r="X345">
        <v>1387058064</v>
      </c>
      <c r="Y345">
        <v>3.5000000000000003E-2</v>
      </c>
      <c r="AA345">
        <v>64864.04</v>
      </c>
      <c r="AB345">
        <v>0</v>
      </c>
      <c r="AC345">
        <v>0</v>
      </c>
      <c r="AD345">
        <v>0</v>
      </c>
      <c r="AE345">
        <v>18910.8</v>
      </c>
      <c r="AF345">
        <v>0</v>
      </c>
      <c r="AG345">
        <v>0</v>
      </c>
      <c r="AH345">
        <v>0</v>
      </c>
      <c r="AI345">
        <v>3.43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3.5000000000000003E-2</v>
      </c>
      <c r="AU345" t="s">
        <v>3</v>
      </c>
      <c r="AV345">
        <v>0</v>
      </c>
      <c r="AW345">
        <v>2</v>
      </c>
      <c r="AX345">
        <v>55284810</v>
      </c>
      <c r="AY345">
        <v>1</v>
      </c>
      <c r="AZ345">
        <v>0</v>
      </c>
      <c r="BA345">
        <v>364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Y345*Source!I760</f>
        <v>0.1488025</v>
      </c>
      <c r="CY345">
        <f>AA345</f>
        <v>64864.04</v>
      </c>
      <c r="CZ345">
        <f>AE345</f>
        <v>18910.8</v>
      </c>
      <c r="DA345">
        <f>AI345</f>
        <v>3.43</v>
      </c>
      <c r="DB345">
        <f>ROUND(ROUND(AT345*CZ345,2),6)</f>
        <v>661.88</v>
      </c>
      <c r="DC345">
        <f>ROUND(ROUND(AT345*AG345,2),6)</f>
        <v>0</v>
      </c>
    </row>
    <row r="346" spans="1:107" x14ac:dyDescent="0.2">
      <c r="A346">
        <f>ROW(Source!A763)</f>
        <v>763</v>
      </c>
      <c r="B346">
        <v>55282325</v>
      </c>
      <c r="C346">
        <v>55284815</v>
      </c>
      <c r="D346">
        <v>31751893</v>
      </c>
      <c r="E346">
        <v>13</v>
      </c>
      <c r="F346">
        <v>1</v>
      </c>
      <c r="G346">
        <v>13</v>
      </c>
      <c r="H346">
        <v>1</v>
      </c>
      <c r="I346" t="s">
        <v>205</v>
      </c>
      <c r="J346" t="s">
        <v>3</v>
      </c>
      <c r="K346" t="s">
        <v>206</v>
      </c>
      <c r="L346">
        <v>1191</v>
      </c>
      <c r="N346">
        <v>1013</v>
      </c>
      <c r="O346" t="s">
        <v>207</v>
      </c>
      <c r="P346" t="s">
        <v>207</v>
      </c>
      <c r="Q346">
        <v>1</v>
      </c>
      <c r="W346">
        <v>0</v>
      </c>
      <c r="X346">
        <v>476480486</v>
      </c>
      <c r="Y346">
        <v>97.749999999999986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85</v>
      </c>
      <c r="AU346" t="s">
        <v>136</v>
      </c>
      <c r="AV346">
        <v>1</v>
      </c>
      <c r="AW346">
        <v>2</v>
      </c>
      <c r="AX346">
        <v>55284828</v>
      </c>
      <c r="AY346">
        <v>1</v>
      </c>
      <c r="AZ346">
        <v>0</v>
      </c>
      <c r="BA346">
        <v>367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Y346*Source!I763</f>
        <v>2.0038749999999999</v>
      </c>
      <c r="CY346">
        <f>AD346</f>
        <v>0</v>
      </c>
      <c r="CZ346">
        <f>AH346</f>
        <v>0</v>
      </c>
      <c r="DA346">
        <f>AL346</f>
        <v>1</v>
      </c>
      <c r="DB346">
        <f>ROUND((ROUND(AT346*CZ346,2)*1.15),6)</f>
        <v>0</v>
      </c>
      <c r="DC346">
        <f>ROUND((ROUND(AT346*AG346,2)*1.15),6)</f>
        <v>0</v>
      </c>
    </row>
    <row r="347" spans="1:107" x14ac:dyDescent="0.2">
      <c r="A347">
        <f>ROW(Source!A763)</f>
        <v>763</v>
      </c>
      <c r="B347">
        <v>55282325</v>
      </c>
      <c r="C347">
        <v>55284815</v>
      </c>
      <c r="D347">
        <v>31832330</v>
      </c>
      <c r="E347">
        <v>1</v>
      </c>
      <c r="F347">
        <v>1</v>
      </c>
      <c r="G347">
        <v>13</v>
      </c>
      <c r="H347">
        <v>2</v>
      </c>
      <c r="I347" t="s">
        <v>251</v>
      </c>
      <c r="J347" t="s">
        <v>252</v>
      </c>
      <c r="K347" t="s">
        <v>253</v>
      </c>
      <c r="L347">
        <v>1368</v>
      </c>
      <c r="N347">
        <v>1011</v>
      </c>
      <c r="O347" t="s">
        <v>211</v>
      </c>
      <c r="P347" t="s">
        <v>211</v>
      </c>
      <c r="Q347">
        <v>1</v>
      </c>
      <c r="W347">
        <v>0</v>
      </c>
      <c r="X347">
        <v>-911191566</v>
      </c>
      <c r="Y347">
        <v>0.26374999999999998</v>
      </c>
      <c r="AA347">
        <v>0</v>
      </c>
      <c r="AB347">
        <v>559.07000000000005</v>
      </c>
      <c r="AC347">
        <v>334.89</v>
      </c>
      <c r="AD347">
        <v>0</v>
      </c>
      <c r="AE347">
        <v>0</v>
      </c>
      <c r="AF347">
        <v>39.51</v>
      </c>
      <c r="AG347">
        <v>12.69</v>
      </c>
      <c r="AH347">
        <v>0</v>
      </c>
      <c r="AI347">
        <v>1</v>
      </c>
      <c r="AJ347">
        <v>14.15</v>
      </c>
      <c r="AK347">
        <v>26.39</v>
      </c>
      <c r="AL347">
        <v>1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0.21099999999999999</v>
      </c>
      <c r="AU347" t="s">
        <v>135</v>
      </c>
      <c r="AV347">
        <v>0</v>
      </c>
      <c r="AW347">
        <v>2</v>
      </c>
      <c r="AX347">
        <v>55284829</v>
      </c>
      <c r="AY347">
        <v>1</v>
      </c>
      <c r="AZ347">
        <v>0</v>
      </c>
      <c r="BA347">
        <v>368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Y347*Source!I763</f>
        <v>5.4068750000000002E-3</v>
      </c>
      <c r="CY347">
        <f>AB347</f>
        <v>559.07000000000005</v>
      </c>
      <c r="CZ347">
        <f>AF347</f>
        <v>39.51</v>
      </c>
      <c r="DA347">
        <f>AJ347</f>
        <v>14.15</v>
      </c>
      <c r="DB347">
        <f>ROUND((ROUND(AT347*CZ347,2)*1.25),6)</f>
        <v>10.425000000000001</v>
      </c>
      <c r="DC347">
        <f>ROUND((ROUND(AT347*AG347,2)*1.25),6)</f>
        <v>3.35</v>
      </c>
    </row>
    <row r="348" spans="1:107" x14ac:dyDescent="0.2">
      <c r="A348">
        <f>ROW(Source!A763)</f>
        <v>763</v>
      </c>
      <c r="B348">
        <v>55282325</v>
      </c>
      <c r="C348">
        <v>55284815</v>
      </c>
      <c r="D348">
        <v>31832578</v>
      </c>
      <c r="E348">
        <v>1</v>
      </c>
      <c r="F348">
        <v>1</v>
      </c>
      <c r="G348">
        <v>13</v>
      </c>
      <c r="H348">
        <v>2</v>
      </c>
      <c r="I348" t="s">
        <v>254</v>
      </c>
      <c r="J348" t="s">
        <v>255</v>
      </c>
      <c r="K348" t="s">
        <v>256</v>
      </c>
      <c r="L348">
        <v>1368</v>
      </c>
      <c r="N348">
        <v>1011</v>
      </c>
      <c r="O348" t="s">
        <v>211</v>
      </c>
      <c r="P348" t="s">
        <v>211</v>
      </c>
      <c r="Q348">
        <v>1</v>
      </c>
      <c r="W348">
        <v>0</v>
      </c>
      <c r="X348">
        <v>989042531</v>
      </c>
      <c r="Y348">
        <v>16.016249999999999</v>
      </c>
      <c r="AA348">
        <v>0</v>
      </c>
      <c r="AB348">
        <v>6.64</v>
      </c>
      <c r="AC348">
        <v>2.38</v>
      </c>
      <c r="AD348">
        <v>0</v>
      </c>
      <c r="AE348">
        <v>0</v>
      </c>
      <c r="AF348">
        <v>1.0900000000000001</v>
      </c>
      <c r="AG348">
        <v>0.09</v>
      </c>
      <c r="AH348">
        <v>0</v>
      </c>
      <c r="AI348">
        <v>1</v>
      </c>
      <c r="AJ348">
        <v>6.09</v>
      </c>
      <c r="AK348">
        <v>26.39</v>
      </c>
      <c r="AL348">
        <v>1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12.813000000000001</v>
      </c>
      <c r="AU348" t="s">
        <v>135</v>
      </c>
      <c r="AV348">
        <v>0</v>
      </c>
      <c r="AW348">
        <v>2</v>
      </c>
      <c r="AX348">
        <v>55284830</v>
      </c>
      <c r="AY348">
        <v>1</v>
      </c>
      <c r="AZ348">
        <v>0</v>
      </c>
      <c r="BA348">
        <v>369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Y348*Source!I763</f>
        <v>0.328333125</v>
      </c>
      <c r="CY348">
        <f>AB348</f>
        <v>6.64</v>
      </c>
      <c r="CZ348">
        <f>AF348</f>
        <v>1.0900000000000001</v>
      </c>
      <c r="DA348">
        <f>AJ348</f>
        <v>6.09</v>
      </c>
      <c r="DB348">
        <f>ROUND((ROUND(AT348*CZ348,2)*1.25),6)</f>
        <v>17.462499999999999</v>
      </c>
      <c r="DC348">
        <f>ROUND((ROUND(AT348*AG348,2)*1.25),6)</f>
        <v>1.4375</v>
      </c>
    </row>
    <row r="349" spans="1:107" x14ac:dyDescent="0.2">
      <c r="A349">
        <f>ROW(Source!A763)</f>
        <v>763</v>
      </c>
      <c r="B349">
        <v>55282325</v>
      </c>
      <c r="C349">
        <v>55284815</v>
      </c>
      <c r="D349">
        <v>31832865</v>
      </c>
      <c r="E349">
        <v>1</v>
      </c>
      <c r="F349">
        <v>1</v>
      </c>
      <c r="G349">
        <v>13</v>
      </c>
      <c r="H349">
        <v>2</v>
      </c>
      <c r="I349" t="s">
        <v>257</v>
      </c>
      <c r="J349" t="s">
        <v>258</v>
      </c>
      <c r="K349" t="s">
        <v>259</v>
      </c>
      <c r="L349">
        <v>1368</v>
      </c>
      <c r="N349">
        <v>1011</v>
      </c>
      <c r="O349" t="s">
        <v>211</v>
      </c>
      <c r="P349" t="s">
        <v>211</v>
      </c>
      <c r="Q349">
        <v>1</v>
      </c>
      <c r="W349">
        <v>0</v>
      </c>
      <c r="X349">
        <v>773485071</v>
      </c>
      <c r="Y349">
        <v>12.36</v>
      </c>
      <c r="AA349">
        <v>0</v>
      </c>
      <c r="AB349">
        <v>4.6500000000000004</v>
      </c>
      <c r="AC349">
        <v>0</v>
      </c>
      <c r="AD349">
        <v>0</v>
      </c>
      <c r="AE349">
        <v>0</v>
      </c>
      <c r="AF349">
        <v>0.77</v>
      </c>
      <c r="AG349">
        <v>0</v>
      </c>
      <c r="AH349">
        <v>0</v>
      </c>
      <c r="AI349">
        <v>1</v>
      </c>
      <c r="AJ349">
        <v>6.04</v>
      </c>
      <c r="AK349">
        <v>26.39</v>
      </c>
      <c r="AL349">
        <v>1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9.8879999999999999</v>
      </c>
      <c r="AU349" t="s">
        <v>135</v>
      </c>
      <c r="AV349">
        <v>0</v>
      </c>
      <c r="AW349">
        <v>2</v>
      </c>
      <c r="AX349">
        <v>55284831</v>
      </c>
      <c r="AY349">
        <v>1</v>
      </c>
      <c r="AZ349">
        <v>0</v>
      </c>
      <c r="BA349">
        <v>370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Y349*Source!I763</f>
        <v>0.25337999999999999</v>
      </c>
      <c r="CY349">
        <f>AB349</f>
        <v>4.6500000000000004</v>
      </c>
      <c r="CZ349">
        <f>AF349</f>
        <v>0.77</v>
      </c>
      <c r="DA349">
        <f>AJ349</f>
        <v>6.04</v>
      </c>
      <c r="DB349">
        <f>ROUND((ROUND(AT349*CZ349,2)*1.25),6)</f>
        <v>9.5124999999999993</v>
      </c>
      <c r="DC349">
        <f>ROUND((ROUND(AT349*AG349,2)*1.25),6)</f>
        <v>0</v>
      </c>
    </row>
    <row r="350" spans="1:107" x14ac:dyDescent="0.2">
      <c r="A350">
        <f>ROW(Source!A763)</f>
        <v>763</v>
      </c>
      <c r="B350">
        <v>55282325</v>
      </c>
      <c r="C350">
        <v>55284815</v>
      </c>
      <c r="D350">
        <v>31755942</v>
      </c>
      <c r="E350">
        <v>13</v>
      </c>
      <c r="F350">
        <v>1</v>
      </c>
      <c r="G350">
        <v>13</v>
      </c>
      <c r="H350">
        <v>2</v>
      </c>
      <c r="I350" t="s">
        <v>218</v>
      </c>
      <c r="J350" t="s">
        <v>3</v>
      </c>
      <c r="K350" t="s">
        <v>219</v>
      </c>
      <c r="L350">
        <v>1344</v>
      </c>
      <c r="N350">
        <v>1008</v>
      </c>
      <c r="O350" t="s">
        <v>220</v>
      </c>
      <c r="P350" t="s">
        <v>220</v>
      </c>
      <c r="Q350">
        <v>1</v>
      </c>
      <c r="W350">
        <v>0</v>
      </c>
      <c r="X350">
        <v>-1180195794</v>
      </c>
      <c r="Y350">
        <v>26.150000000000002</v>
      </c>
      <c r="AA350">
        <v>0</v>
      </c>
      <c r="AB350">
        <v>1</v>
      </c>
      <c r="AC350">
        <v>0</v>
      </c>
      <c r="AD350">
        <v>0</v>
      </c>
      <c r="AE350">
        <v>0</v>
      </c>
      <c r="AF350">
        <v>1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20.92</v>
      </c>
      <c r="AU350" t="s">
        <v>135</v>
      </c>
      <c r="AV350">
        <v>0</v>
      </c>
      <c r="AW350">
        <v>2</v>
      </c>
      <c r="AX350">
        <v>55284832</v>
      </c>
      <c r="AY350">
        <v>1</v>
      </c>
      <c r="AZ350">
        <v>0</v>
      </c>
      <c r="BA350">
        <v>371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Y350*Source!I763</f>
        <v>0.53607500000000008</v>
      </c>
      <c r="CY350">
        <f>AB350</f>
        <v>1</v>
      </c>
      <c r="CZ350">
        <f>AF350</f>
        <v>1</v>
      </c>
      <c r="DA350">
        <f>AJ350</f>
        <v>1</v>
      </c>
      <c r="DB350">
        <f>ROUND((ROUND(AT350*CZ350,2)*1.25),6)</f>
        <v>26.15</v>
      </c>
      <c r="DC350">
        <f>ROUND((ROUND(AT350*AG350,2)*1.25),6)</f>
        <v>0</v>
      </c>
    </row>
    <row r="351" spans="1:107" x14ac:dyDescent="0.2">
      <c r="A351">
        <f>ROW(Source!A763)</f>
        <v>763</v>
      </c>
      <c r="B351">
        <v>55282325</v>
      </c>
      <c r="C351">
        <v>55284815</v>
      </c>
      <c r="D351">
        <v>31808032</v>
      </c>
      <c r="E351">
        <v>1</v>
      </c>
      <c r="F351">
        <v>1</v>
      </c>
      <c r="G351">
        <v>13</v>
      </c>
      <c r="H351">
        <v>3</v>
      </c>
      <c r="I351" t="s">
        <v>260</v>
      </c>
      <c r="J351" t="s">
        <v>261</v>
      </c>
      <c r="K351" t="s">
        <v>262</v>
      </c>
      <c r="L351">
        <v>1348</v>
      </c>
      <c r="N351">
        <v>1009</v>
      </c>
      <c r="O351" t="s">
        <v>30</v>
      </c>
      <c r="P351" t="s">
        <v>30</v>
      </c>
      <c r="Q351">
        <v>1000</v>
      </c>
      <c r="W351">
        <v>0</v>
      </c>
      <c r="X351">
        <v>-1815770421</v>
      </c>
      <c r="Y351">
        <v>4.9000000000000002E-2</v>
      </c>
      <c r="AA351">
        <v>90645.59</v>
      </c>
      <c r="AB351">
        <v>0</v>
      </c>
      <c r="AC351">
        <v>0</v>
      </c>
      <c r="AD351">
        <v>0</v>
      </c>
      <c r="AE351">
        <v>14739.12</v>
      </c>
      <c r="AF351">
        <v>0</v>
      </c>
      <c r="AG351">
        <v>0</v>
      </c>
      <c r="AH351">
        <v>0</v>
      </c>
      <c r="AI351">
        <v>6.15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4.9000000000000002E-2</v>
      </c>
      <c r="AU351" t="s">
        <v>3</v>
      </c>
      <c r="AV351">
        <v>0</v>
      </c>
      <c r="AW351">
        <v>2</v>
      </c>
      <c r="AX351">
        <v>55284833</v>
      </c>
      <c r="AY351">
        <v>1</v>
      </c>
      <c r="AZ351">
        <v>0</v>
      </c>
      <c r="BA351">
        <v>372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Y351*Source!I763</f>
        <v>1.0045000000000002E-3</v>
      </c>
      <c r="CY351">
        <f t="shared" ref="CY351:CY357" si="53">AA351</f>
        <v>90645.59</v>
      </c>
      <c r="CZ351">
        <f t="shared" ref="CZ351:CZ357" si="54">AE351</f>
        <v>14739.12</v>
      </c>
      <c r="DA351">
        <f t="shared" ref="DA351:DA357" si="55">AI351</f>
        <v>6.15</v>
      </c>
      <c r="DB351">
        <f t="shared" ref="DB351:DB390" si="56">ROUND(ROUND(AT351*CZ351,2),6)</f>
        <v>722.22</v>
      </c>
      <c r="DC351">
        <f t="shared" ref="DC351:DC390" si="57">ROUND(ROUND(AT351*AG351,2),6)</f>
        <v>0</v>
      </c>
    </row>
    <row r="352" spans="1:107" x14ac:dyDescent="0.2">
      <c r="A352">
        <f>ROW(Source!A763)</f>
        <v>763</v>
      </c>
      <c r="B352">
        <v>55282325</v>
      </c>
      <c r="C352">
        <v>55284815</v>
      </c>
      <c r="D352">
        <v>31808252</v>
      </c>
      <c r="E352">
        <v>1</v>
      </c>
      <c r="F352">
        <v>1</v>
      </c>
      <c r="G352">
        <v>13</v>
      </c>
      <c r="H352">
        <v>3</v>
      </c>
      <c r="I352" t="s">
        <v>142</v>
      </c>
      <c r="J352" t="s">
        <v>144</v>
      </c>
      <c r="K352" t="s">
        <v>282</v>
      </c>
      <c r="L352">
        <v>1327</v>
      </c>
      <c r="N352">
        <v>1005</v>
      </c>
      <c r="O352" t="s">
        <v>143</v>
      </c>
      <c r="P352" t="s">
        <v>143</v>
      </c>
      <c r="Q352">
        <v>1</v>
      </c>
      <c r="W352">
        <v>0</v>
      </c>
      <c r="X352">
        <v>-1420146113</v>
      </c>
      <c r="Y352">
        <v>135.03</v>
      </c>
      <c r="AA352">
        <v>263.45</v>
      </c>
      <c r="AB352">
        <v>0</v>
      </c>
      <c r="AC352">
        <v>0</v>
      </c>
      <c r="AD352">
        <v>0</v>
      </c>
      <c r="AE352">
        <v>25.09</v>
      </c>
      <c r="AF352">
        <v>0</v>
      </c>
      <c r="AG352">
        <v>0</v>
      </c>
      <c r="AH352">
        <v>0</v>
      </c>
      <c r="AI352">
        <v>10.5</v>
      </c>
      <c r="AJ352">
        <v>1</v>
      </c>
      <c r="AK352">
        <v>1</v>
      </c>
      <c r="AL352">
        <v>1</v>
      </c>
      <c r="AN352">
        <v>0</v>
      </c>
      <c r="AO352">
        <v>0</v>
      </c>
      <c r="AP352">
        <v>1</v>
      </c>
      <c r="AQ352">
        <v>0</v>
      </c>
      <c r="AR352">
        <v>0</v>
      </c>
      <c r="AS352" t="s">
        <v>3</v>
      </c>
      <c r="AT352">
        <v>135.03</v>
      </c>
      <c r="AU352" t="s">
        <v>3</v>
      </c>
      <c r="AV352">
        <v>0</v>
      </c>
      <c r="AW352">
        <v>1</v>
      </c>
      <c r="AX352">
        <v>-1</v>
      </c>
      <c r="AY352">
        <v>0</v>
      </c>
      <c r="AZ352">
        <v>0</v>
      </c>
      <c r="BA352" t="s">
        <v>3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Y352*Source!I763</f>
        <v>2.7681150000000003</v>
      </c>
      <c r="CY352">
        <f t="shared" si="53"/>
        <v>263.45</v>
      </c>
      <c r="CZ352">
        <f t="shared" si="54"/>
        <v>25.09</v>
      </c>
      <c r="DA352">
        <f t="shared" si="55"/>
        <v>10.5</v>
      </c>
      <c r="DB352">
        <f t="shared" si="56"/>
        <v>3387.9</v>
      </c>
      <c r="DC352">
        <f t="shared" si="57"/>
        <v>0</v>
      </c>
    </row>
    <row r="353" spans="1:107" x14ac:dyDescent="0.2">
      <c r="A353">
        <f>ROW(Source!A763)</f>
        <v>763</v>
      </c>
      <c r="B353">
        <v>55282325</v>
      </c>
      <c r="C353">
        <v>55284815</v>
      </c>
      <c r="D353">
        <v>31808253</v>
      </c>
      <c r="E353">
        <v>1</v>
      </c>
      <c r="F353">
        <v>1</v>
      </c>
      <c r="G353">
        <v>13</v>
      </c>
      <c r="H353">
        <v>3</v>
      </c>
      <c r="I353" t="s">
        <v>146</v>
      </c>
      <c r="J353" t="s">
        <v>147</v>
      </c>
      <c r="K353" t="s">
        <v>283</v>
      </c>
      <c r="L353">
        <v>1327</v>
      </c>
      <c r="N353">
        <v>1005</v>
      </c>
      <c r="O353" t="s">
        <v>143</v>
      </c>
      <c r="P353" t="s">
        <v>143</v>
      </c>
      <c r="Q353">
        <v>1</v>
      </c>
      <c r="W353">
        <v>0</v>
      </c>
      <c r="X353">
        <v>-1577770690</v>
      </c>
      <c r="Y353">
        <v>60.27</v>
      </c>
      <c r="AA353">
        <v>247.66</v>
      </c>
      <c r="AB353">
        <v>0</v>
      </c>
      <c r="AC353">
        <v>0</v>
      </c>
      <c r="AD353">
        <v>0</v>
      </c>
      <c r="AE353">
        <v>23.06</v>
      </c>
      <c r="AF353">
        <v>0</v>
      </c>
      <c r="AG353">
        <v>0</v>
      </c>
      <c r="AH353">
        <v>0</v>
      </c>
      <c r="AI353">
        <v>10.74</v>
      </c>
      <c r="AJ353">
        <v>1</v>
      </c>
      <c r="AK353">
        <v>1</v>
      </c>
      <c r="AL353">
        <v>1</v>
      </c>
      <c r="AN353">
        <v>0</v>
      </c>
      <c r="AO353">
        <v>0</v>
      </c>
      <c r="AP353">
        <v>1</v>
      </c>
      <c r="AQ353">
        <v>0</v>
      </c>
      <c r="AR353">
        <v>0</v>
      </c>
      <c r="AS353" t="s">
        <v>3</v>
      </c>
      <c r="AT353">
        <v>60.27</v>
      </c>
      <c r="AU353" t="s">
        <v>3</v>
      </c>
      <c r="AV353">
        <v>0</v>
      </c>
      <c r="AW353">
        <v>1</v>
      </c>
      <c r="AX353">
        <v>-1</v>
      </c>
      <c r="AY353">
        <v>0</v>
      </c>
      <c r="AZ353">
        <v>0</v>
      </c>
      <c r="BA353" t="s">
        <v>3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Y353*Source!I763</f>
        <v>1.235535</v>
      </c>
      <c r="CY353">
        <f t="shared" si="53"/>
        <v>247.66</v>
      </c>
      <c r="CZ353">
        <f t="shared" si="54"/>
        <v>23.06</v>
      </c>
      <c r="DA353">
        <f t="shared" si="55"/>
        <v>10.74</v>
      </c>
      <c r="DB353">
        <f t="shared" si="56"/>
        <v>1389.83</v>
      </c>
      <c r="DC353">
        <f t="shared" si="57"/>
        <v>0</v>
      </c>
    </row>
    <row r="354" spans="1:107" x14ac:dyDescent="0.2">
      <c r="A354">
        <f>ROW(Source!A763)</f>
        <v>763</v>
      </c>
      <c r="B354">
        <v>55282325</v>
      </c>
      <c r="C354">
        <v>55284815</v>
      </c>
      <c r="D354">
        <v>31808575</v>
      </c>
      <c r="E354">
        <v>1</v>
      </c>
      <c r="F354">
        <v>1</v>
      </c>
      <c r="G354">
        <v>13</v>
      </c>
      <c r="H354">
        <v>3</v>
      </c>
      <c r="I354" t="s">
        <v>263</v>
      </c>
      <c r="J354" t="s">
        <v>264</v>
      </c>
      <c r="K354" t="s">
        <v>265</v>
      </c>
      <c r="L354">
        <v>1391</v>
      </c>
      <c r="N354">
        <v>1013</v>
      </c>
      <c r="O354" t="s">
        <v>266</v>
      </c>
      <c r="P354" t="s">
        <v>266</v>
      </c>
      <c r="Q354">
        <v>1</v>
      </c>
      <c r="W354">
        <v>0</v>
      </c>
      <c r="X354">
        <v>1414587741</v>
      </c>
      <c r="Y354">
        <v>200</v>
      </c>
      <c r="AA354">
        <v>33.64</v>
      </c>
      <c r="AB354">
        <v>0</v>
      </c>
      <c r="AC354">
        <v>0</v>
      </c>
      <c r="AD354">
        <v>0</v>
      </c>
      <c r="AE354">
        <v>28.75</v>
      </c>
      <c r="AF354">
        <v>0</v>
      </c>
      <c r="AG354">
        <v>0</v>
      </c>
      <c r="AH354">
        <v>0</v>
      </c>
      <c r="AI354">
        <v>1.17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200</v>
      </c>
      <c r="AU354" t="s">
        <v>3</v>
      </c>
      <c r="AV354">
        <v>0</v>
      </c>
      <c r="AW354">
        <v>2</v>
      </c>
      <c r="AX354">
        <v>55284834</v>
      </c>
      <c r="AY354">
        <v>1</v>
      </c>
      <c r="AZ354">
        <v>0</v>
      </c>
      <c r="BA354">
        <v>373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Y354*Source!I763</f>
        <v>4.1000000000000005</v>
      </c>
      <c r="CY354">
        <f t="shared" si="53"/>
        <v>33.64</v>
      </c>
      <c r="CZ354">
        <f t="shared" si="54"/>
        <v>28.75</v>
      </c>
      <c r="DA354">
        <f t="shared" si="55"/>
        <v>1.17</v>
      </c>
      <c r="DB354">
        <f t="shared" si="56"/>
        <v>5750</v>
      </c>
      <c r="DC354">
        <f t="shared" si="57"/>
        <v>0</v>
      </c>
    </row>
    <row r="355" spans="1:107" x14ac:dyDescent="0.2">
      <c r="A355">
        <f>ROW(Source!A763)</f>
        <v>763</v>
      </c>
      <c r="B355">
        <v>55282325</v>
      </c>
      <c r="C355">
        <v>55284815</v>
      </c>
      <c r="D355">
        <v>31809402</v>
      </c>
      <c r="E355">
        <v>1</v>
      </c>
      <c r="F355">
        <v>1</v>
      </c>
      <c r="G355">
        <v>13</v>
      </c>
      <c r="H355">
        <v>3</v>
      </c>
      <c r="I355" t="s">
        <v>244</v>
      </c>
      <c r="J355" t="s">
        <v>245</v>
      </c>
      <c r="K355" t="s">
        <v>246</v>
      </c>
      <c r="L355">
        <v>1346</v>
      </c>
      <c r="N355">
        <v>1009</v>
      </c>
      <c r="O355" t="s">
        <v>247</v>
      </c>
      <c r="P355" t="s">
        <v>247</v>
      </c>
      <c r="Q355">
        <v>1</v>
      </c>
      <c r="W355">
        <v>0</v>
      </c>
      <c r="X355">
        <v>-1558522825</v>
      </c>
      <c r="Y355">
        <v>3.4</v>
      </c>
      <c r="AA355">
        <v>48.91</v>
      </c>
      <c r="AB355">
        <v>0</v>
      </c>
      <c r="AC355">
        <v>0</v>
      </c>
      <c r="AD355">
        <v>0</v>
      </c>
      <c r="AE355">
        <v>6.27</v>
      </c>
      <c r="AF355">
        <v>0</v>
      </c>
      <c r="AG355">
        <v>0</v>
      </c>
      <c r="AH355">
        <v>0</v>
      </c>
      <c r="AI355">
        <v>7.8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3.4</v>
      </c>
      <c r="AU355" t="s">
        <v>3</v>
      </c>
      <c r="AV355">
        <v>0</v>
      </c>
      <c r="AW355">
        <v>2</v>
      </c>
      <c r="AX355">
        <v>55284835</v>
      </c>
      <c r="AY355">
        <v>1</v>
      </c>
      <c r="AZ355">
        <v>0</v>
      </c>
      <c r="BA355">
        <v>374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Y355*Source!I763</f>
        <v>6.9699999999999998E-2</v>
      </c>
      <c r="CY355">
        <f t="shared" si="53"/>
        <v>48.91</v>
      </c>
      <c r="CZ355">
        <f t="shared" si="54"/>
        <v>6.27</v>
      </c>
      <c r="DA355">
        <f t="shared" si="55"/>
        <v>7.8</v>
      </c>
      <c r="DB355">
        <f t="shared" si="56"/>
        <v>21.32</v>
      </c>
      <c r="DC355">
        <f t="shared" si="57"/>
        <v>0</v>
      </c>
    </row>
    <row r="356" spans="1:107" x14ac:dyDescent="0.2">
      <c r="A356">
        <f>ROW(Source!A763)</f>
        <v>763</v>
      </c>
      <c r="B356">
        <v>55282325</v>
      </c>
      <c r="C356">
        <v>55284815</v>
      </c>
      <c r="D356">
        <v>31807565</v>
      </c>
      <c r="E356">
        <v>1</v>
      </c>
      <c r="F356">
        <v>1</v>
      </c>
      <c r="G356">
        <v>13</v>
      </c>
      <c r="H356">
        <v>3</v>
      </c>
      <c r="I356" t="s">
        <v>267</v>
      </c>
      <c r="J356" t="s">
        <v>268</v>
      </c>
      <c r="K356" t="s">
        <v>284</v>
      </c>
      <c r="L356">
        <v>1301</v>
      </c>
      <c r="N356">
        <v>1003</v>
      </c>
      <c r="O356" t="s">
        <v>270</v>
      </c>
      <c r="P356" t="s">
        <v>270</v>
      </c>
      <c r="Q356">
        <v>1</v>
      </c>
      <c r="W356">
        <v>0</v>
      </c>
      <c r="X356">
        <v>-384179431</v>
      </c>
      <c r="Y356">
        <v>18.899999999999999</v>
      </c>
      <c r="AA356">
        <v>70.27</v>
      </c>
      <c r="AB356">
        <v>0</v>
      </c>
      <c r="AC356">
        <v>0</v>
      </c>
      <c r="AD356">
        <v>0</v>
      </c>
      <c r="AE356">
        <v>15.72</v>
      </c>
      <c r="AF356">
        <v>0</v>
      </c>
      <c r="AG356">
        <v>0</v>
      </c>
      <c r="AH356">
        <v>0</v>
      </c>
      <c r="AI356">
        <v>4.47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18.899999999999999</v>
      </c>
      <c r="AU356" t="s">
        <v>3</v>
      </c>
      <c r="AV356">
        <v>0</v>
      </c>
      <c r="AW356">
        <v>2</v>
      </c>
      <c r="AX356">
        <v>55284836</v>
      </c>
      <c r="AY356">
        <v>1</v>
      </c>
      <c r="AZ356">
        <v>0</v>
      </c>
      <c r="BA356">
        <v>375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Y356*Source!I763</f>
        <v>0.38744999999999996</v>
      </c>
      <c r="CY356">
        <f t="shared" si="53"/>
        <v>70.27</v>
      </c>
      <c r="CZ356">
        <f t="shared" si="54"/>
        <v>15.72</v>
      </c>
      <c r="DA356">
        <f t="shared" si="55"/>
        <v>4.47</v>
      </c>
      <c r="DB356">
        <f t="shared" si="56"/>
        <v>297.11</v>
      </c>
      <c r="DC356">
        <f t="shared" si="57"/>
        <v>0</v>
      </c>
    </row>
    <row r="357" spans="1:107" x14ac:dyDescent="0.2">
      <c r="A357">
        <f>ROW(Source!A763)</f>
        <v>763</v>
      </c>
      <c r="B357">
        <v>55282325</v>
      </c>
      <c r="C357">
        <v>55284815</v>
      </c>
      <c r="D357">
        <v>31807616</v>
      </c>
      <c r="E357">
        <v>1</v>
      </c>
      <c r="F357">
        <v>1</v>
      </c>
      <c r="G357">
        <v>13</v>
      </c>
      <c r="H357">
        <v>3</v>
      </c>
      <c r="I357" t="s">
        <v>248</v>
      </c>
      <c r="J357" t="s">
        <v>249</v>
      </c>
      <c r="K357" t="s">
        <v>250</v>
      </c>
      <c r="L357">
        <v>1348</v>
      </c>
      <c r="N357">
        <v>1009</v>
      </c>
      <c r="O357" t="s">
        <v>30</v>
      </c>
      <c r="P357" t="s">
        <v>30</v>
      </c>
      <c r="Q357">
        <v>1000</v>
      </c>
      <c r="W357">
        <v>0</v>
      </c>
      <c r="X357">
        <v>1387058064</v>
      </c>
      <c r="Y357">
        <v>2.196E-2</v>
      </c>
      <c r="AA357">
        <v>64864.04</v>
      </c>
      <c r="AB357">
        <v>0</v>
      </c>
      <c r="AC357">
        <v>0</v>
      </c>
      <c r="AD357">
        <v>0</v>
      </c>
      <c r="AE357">
        <v>18910.8</v>
      </c>
      <c r="AF357">
        <v>0</v>
      </c>
      <c r="AG357">
        <v>0</v>
      </c>
      <c r="AH357">
        <v>0</v>
      </c>
      <c r="AI357">
        <v>3.43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2.196E-2</v>
      </c>
      <c r="AU357" t="s">
        <v>3</v>
      </c>
      <c r="AV357">
        <v>0</v>
      </c>
      <c r="AW357">
        <v>2</v>
      </c>
      <c r="AX357">
        <v>55284837</v>
      </c>
      <c r="AY357">
        <v>1</v>
      </c>
      <c r="AZ357">
        <v>0</v>
      </c>
      <c r="BA357">
        <v>376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Y357*Source!I763</f>
        <v>4.5018E-4</v>
      </c>
      <c r="CY357">
        <f t="shared" si="53"/>
        <v>64864.04</v>
      </c>
      <c r="CZ357">
        <f t="shared" si="54"/>
        <v>18910.8</v>
      </c>
      <c r="DA357">
        <f t="shared" si="55"/>
        <v>3.43</v>
      </c>
      <c r="DB357">
        <f t="shared" si="56"/>
        <v>415.28</v>
      </c>
      <c r="DC357">
        <f t="shared" si="57"/>
        <v>0</v>
      </c>
    </row>
    <row r="358" spans="1:107" x14ac:dyDescent="0.2">
      <c r="A358">
        <f>ROW(Source!A771)</f>
        <v>771</v>
      </c>
      <c r="B358">
        <v>55282325</v>
      </c>
      <c r="C358">
        <v>55284899</v>
      </c>
      <c r="D358">
        <v>31751893</v>
      </c>
      <c r="E358">
        <v>13</v>
      </c>
      <c r="F358">
        <v>1</v>
      </c>
      <c r="G358">
        <v>13</v>
      </c>
      <c r="H358">
        <v>1</v>
      </c>
      <c r="I358" t="s">
        <v>205</v>
      </c>
      <c r="J358" t="s">
        <v>3</v>
      </c>
      <c r="K358" t="s">
        <v>206</v>
      </c>
      <c r="L358">
        <v>1191</v>
      </c>
      <c r="N358">
        <v>1013</v>
      </c>
      <c r="O358" t="s">
        <v>207</v>
      </c>
      <c r="P358" t="s">
        <v>207</v>
      </c>
      <c r="Q358">
        <v>1</v>
      </c>
      <c r="W358">
        <v>0</v>
      </c>
      <c r="X358">
        <v>476480486</v>
      </c>
      <c r="Y358">
        <v>57.5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57.5</v>
      </c>
      <c r="AU358" t="s">
        <v>3</v>
      </c>
      <c r="AV358">
        <v>1</v>
      </c>
      <c r="AW358">
        <v>2</v>
      </c>
      <c r="AX358">
        <v>55284902</v>
      </c>
      <c r="AY358">
        <v>1</v>
      </c>
      <c r="AZ358">
        <v>0</v>
      </c>
      <c r="BA358">
        <v>379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Y358*Source!I771</f>
        <v>0.41399999999999998</v>
      </c>
      <c r="CY358">
        <f>AD358</f>
        <v>0</v>
      </c>
      <c r="CZ358">
        <f>AH358</f>
        <v>0</v>
      </c>
      <c r="DA358">
        <f>AL358</f>
        <v>1</v>
      </c>
      <c r="DB358">
        <f t="shared" si="56"/>
        <v>0</v>
      </c>
      <c r="DC358">
        <f t="shared" si="57"/>
        <v>0</v>
      </c>
    </row>
    <row r="359" spans="1:107" x14ac:dyDescent="0.2">
      <c r="A359">
        <f>ROW(Source!A771)</f>
        <v>771</v>
      </c>
      <c r="B359">
        <v>55282325</v>
      </c>
      <c r="C359">
        <v>55284899</v>
      </c>
      <c r="D359">
        <v>31806986</v>
      </c>
      <c r="E359">
        <v>13</v>
      </c>
      <c r="F359">
        <v>1</v>
      </c>
      <c r="G359">
        <v>13</v>
      </c>
      <c r="H359">
        <v>3</v>
      </c>
      <c r="I359" t="s">
        <v>28</v>
      </c>
      <c r="J359" t="s">
        <v>3</v>
      </c>
      <c r="K359" t="s">
        <v>29</v>
      </c>
      <c r="L359">
        <v>1348</v>
      </c>
      <c r="N359">
        <v>1009</v>
      </c>
      <c r="O359" t="s">
        <v>30</v>
      </c>
      <c r="P359" t="s">
        <v>30</v>
      </c>
      <c r="Q359">
        <v>1000</v>
      </c>
      <c r="W359">
        <v>1</v>
      </c>
      <c r="X359">
        <v>1489638031</v>
      </c>
      <c r="Y359">
        <v>-4.5999999999999996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-4.5999999999999996</v>
      </c>
      <c r="AU359" t="s">
        <v>3</v>
      </c>
      <c r="AV359">
        <v>0</v>
      </c>
      <c r="AW359">
        <v>2</v>
      </c>
      <c r="AX359">
        <v>55284903</v>
      </c>
      <c r="AY359">
        <v>1</v>
      </c>
      <c r="AZ359">
        <v>6144</v>
      </c>
      <c r="BA359">
        <v>380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Y359*Source!I771</f>
        <v>-3.3119999999999997E-2</v>
      </c>
      <c r="CY359">
        <f>AA359</f>
        <v>0</v>
      </c>
      <c r="CZ359">
        <f>AE359</f>
        <v>0</v>
      </c>
      <c r="DA359">
        <f>AI359</f>
        <v>1</v>
      </c>
      <c r="DB359">
        <f t="shared" si="56"/>
        <v>0</v>
      </c>
      <c r="DC359">
        <f t="shared" si="57"/>
        <v>0</v>
      </c>
    </row>
    <row r="360" spans="1:107" x14ac:dyDescent="0.2">
      <c r="A360">
        <f>ROW(Source!A773)</f>
        <v>773</v>
      </c>
      <c r="B360">
        <v>55282325</v>
      </c>
      <c r="C360">
        <v>55284905</v>
      </c>
      <c r="D360">
        <v>31751893</v>
      </c>
      <c r="E360">
        <v>13</v>
      </c>
      <c r="F360">
        <v>1</v>
      </c>
      <c r="G360">
        <v>13</v>
      </c>
      <c r="H360">
        <v>1</v>
      </c>
      <c r="I360" t="s">
        <v>205</v>
      </c>
      <c r="J360" t="s">
        <v>3</v>
      </c>
      <c r="K360" t="s">
        <v>206</v>
      </c>
      <c r="L360">
        <v>1191</v>
      </c>
      <c r="N360">
        <v>1013</v>
      </c>
      <c r="O360" t="s">
        <v>207</v>
      </c>
      <c r="P360" t="s">
        <v>207</v>
      </c>
      <c r="Q360">
        <v>1</v>
      </c>
      <c r="W360">
        <v>0</v>
      </c>
      <c r="X360">
        <v>476480486</v>
      </c>
      <c r="Y360">
        <v>0.6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0.6</v>
      </c>
      <c r="AU360" t="s">
        <v>3</v>
      </c>
      <c r="AV360">
        <v>1</v>
      </c>
      <c r="AW360">
        <v>2</v>
      </c>
      <c r="AX360">
        <v>55284907</v>
      </c>
      <c r="AY360">
        <v>1</v>
      </c>
      <c r="AZ360">
        <v>0</v>
      </c>
      <c r="BA360">
        <v>381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Y360*Source!I773</f>
        <v>0.21</v>
      </c>
      <c r="CY360">
        <f>AD360</f>
        <v>0</v>
      </c>
      <c r="CZ360">
        <f>AH360</f>
        <v>0</v>
      </c>
      <c r="DA360">
        <f>AL360</f>
        <v>1</v>
      </c>
      <c r="DB360">
        <f t="shared" si="56"/>
        <v>0</v>
      </c>
      <c r="DC360">
        <f t="shared" si="57"/>
        <v>0</v>
      </c>
    </row>
    <row r="361" spans="1:107" x14ac:dyDescent="0.2">
      <c r="A361">
        <f>ROW(Source!A774)</f>
        <v>774</v>
      </c>
      <c r="B361">
        <v>55282325</v>
      </c>
      <c r="C361">
        <v>55284908</v>
      </c>
      <c r="D361">
        <v>31751893</v>
      </c>
      <c r="E361">
        <v>13</v>
      </c>
      <c r="F361">
        <v>1</v>
      </c>
      <c r="G361">
        <v>13</v>
      </c>
      <c r="H361">
        <v>1</v>
      </c>
      <c r="I361" t="s">
        <v>205</v>
      </c>
      <c r="J361" t="s">
        <v>3</v>
      </c>
      <c r="K361" t="s">
        <v>206</v>
      </c>
      <c r="L361">
        <v>1191</v>
      </c>
      <c r="N361">
        <v>1013</v>
      </c>
      <c r="O361" t="s">
        <v>207</v>
      </c>
      <c r="P361" t="s">
        <v>207</v>
      </c>
      <c r="Q361">
        <v>1</v>
      </c>
      <c r="W361">
        <v>0</v>
      </c>
      <c r="X361">
        <v>476480486</v>
      </c>
      <c r="Y361">
        <v>17.41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17.41</v>
      </c>
      <c r="AU361" t="s">
        <v>3</v>
      </c>
      <c r="AV361">
        <v>1</v>
      </c>
      <c r="AW361">
        <v>2</v>
      </c>
      <c r="AX361">
        <v>55284911</v>
      </c>
      <c r="AY361">
        <v>1</v>
      </c>
      <c r="AZ361">
        <v>0</v>
      </c>
      <c r="BA361">
        <v>382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Y361*Source!I774</f>
        <v>0.26463199999999998</v>
      </c>
      <c r="CY361">
        <f>AD361</f>
        <v>0</v>
      </c>
      <c r="CZ361">
        <f>AH361</f>
        <v>0</v>
      </c>
      <c r="DA361">
        <f>AL361</f>
        <v>1</v>
      </c>
      <c r="DB361">
        <f t="shared" si="56"/>
        <v>0</v>
      </c>
      <c r="DC361">
        <f t="shared" si="57"/>
        <v>0</v>
      </c>
    </row>
    <row r="362" spans="1:107" x14ac:dyDescent="0.2">
      <c r="A362">
        <f>ROW(Source!A774)</f>
        <v>774</v>
      </c>
      <c r="B362">
        <v>55282325</v>
      </c>
      <c r="C362">
        <v>55284908</v>
      </c>
      <c r="D362">
        <v>31806986</v>
      </c>
      <c r="E362">
        <v>13</v>
      </c>
      <c r="F362">
        <v>1</v>
      </c>
      <c r="G362">
        <v>13</v>
      </c>
      <c r="H362">
        <v>3</v>
      </c>
      <c r="I362" t="s">
        <v>28</v>
      </c>
      <c r="J362" t="s">
        <v>3</v>
      </c>
      <c r="K362" t="s">
        <v>29</v>
      </c>
      <c r="L362">
        <v>1348</v>
      </c>
      <c r="N362">
        <v>1009</v>
      </c>
      <c r="O362" t="s">
        <v>30</v>
      </c>
      <c r="P362" t="s">
        <v>30</v>
      </c>
      <c r="Q362">
        <v>1000</v>
      </c>
      <c r="W362">
        <v>1</v>
      </c>
      <c r="X362">
        <v>1489638031</v>
      </c>
      <c r="Y362">
        <v>-1.02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3</v>
      </c>
      <c r="AT362">
        <v>-1.02</v>
      </c>
      <c r="AU362" t="s">
        <v>3</v>
      </c>
      <c r="AV362">
        <v>0</v>
      </c>
      <c r="AW362">
        <v>2</v>
      </c>
      <c r="AX362">
        <v>55284912</v>
      </c>
      <c r="AY362">
        <v>1</v>
      </c>
      <c r="AZ362">
        <v>6144</v>
      </c>
      <c r="BA362">
        <v>383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Y362*Source!I774</f>
        <v>-1.5504E-2</v>
      </c>
      <c r="CY362">
        <f>AA362</f>
        <v>0</v>
      </c>
      <c r="CZ362">
        <f>AE362</f>
        <v>0</v>
      </c>
      <c r="DA362">
        <f>AI362</f>
        <v>1</v>
      </c>
      <c r="DB362">
        <f t="shared" si="56"/>
        <v>0</v>
      </c>
      <c r="DC362">
        <f t="shared" si="57"/>
        <v>0</v>
      </c>
    </row>
    <row r="363" spans="1:107" x14ac:dyDescent="0.2">
      <c r="A363">
        <f>ROW(Source!A776)</f>
        <v>776</v>
      </c>
      <c r="B363">
        <v>55282325</v>
      </c>
      <c r="C363">
        <v>55284914</v>
      </c>
      <c r="D363">
        <v>31751893</v>
      </c>
      <c r="E363">
        <v>13</v>
      </c>
      <c r="F363">
        <v>1</v>
      </c>
      <c r="G363">
        <v>13</v>
      </c>
      <c r="H363">
        <v>1</v>
      </c>
      <c r="I363" t="s">
        <v>205</v>
      </c>
      <c r="J363" t="s">
        <v>3</v>
      </c>
      <c r="K363" t="s">
        <v>206</v>
      </c>
      <c r="L363">
        <v>1191</v>
      </c>
      <c r="N363">
        <v>1013</v>
      </c>
      <c r="O363" t="s">
        <v>207</v>
      </c>
      <c r="P363" t="s">
        <v>207</v>
      </c>
      <c r="Q363">
        <v>1</v>
      </c>
      <c r="W363">
        <v>0</v>
      </c>
      <c r="X363">
        <v>476480486</v>
      </c>
      <c r="Y363">
        <v>20.73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20.73</v>
      </c>
      <c r="AU363" t="s">
        <v>3</v>
      </c>
      <c r="AV363">
        <v>1</v>
      </c>
      <c r="AW363">
        <v>2</v>
      </c>
      <c r="AX363">
        <v>55284916</v>
      </c>
      <c r="AY363">
        <v>1</v>
      </c>
      <c r="AZ363">
        <v>0</v>
      </c>
      <c r="BA363">
        <v>384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Y363*Source!I776</f>
        <v>0.41460000000000002</v>
      </c>
      <c r="CY363">
        <f>AD363</f>
        <v>0</v>
      </c>
      <c r="CZ363">
        <f>AH363</f>
        <v>0</v>
      </c>
      <c r="DA363">
        <f>AL363</f>
        <v>1</v>
      </c>
      <c r="DB363">
        <f t="shared" si="56"/>
        <v>0</v>
      </c>
      <c r="DC363">
        <f t="shared" si="57"/>
        <v>0</v>
      </c>
    </row>
    <row r="364" spans="1:107" x14ac:dyDescent="0.2">
      <c r="A364">
        <f>ROW(Source!A777)</f>
        <v>777</v>
      </c>
      <c r="B364">
        <v>55282325</v>
      </c>
      <c r="C364">
        <v>55284919</v>
      </c>
      <c r="D364">
        <v>31751893</v>
      </c>
      <c r="E364">
        <v>13</v>
      </c>
      <c r="F364">
        <v>1</v>
      </c>
      <c r="G364">
        <v>13</v>
      </c>
      <c r="H364">
        <v>1</v>
      </c>
      <c r="I364" t="s">
        <v>205</v>
      </c>
      <c r="J364" t="s">
        <v>3</v>
      </c>
      <c r="K364" t="s">
        <v>206</v>
      </c>
      <c r="L364">
        <v>1191</v>
      </c>
      <c r="N364">
        <v>1013</v>
      </c>
      <c r="O364" t="s">
        <v>207</v>
      </c>
      <c r="P364" t="s">
        <v>207</v>
      </c>
      <c r="Q364">
        <v>1</v>
      </c>
      <c r="W364">
        <v>0</v>
      </c>
      <c r="X364">
        <v>476480486</v>
      </c>
      <c r="Y364">
        <v>0.6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0.6</v>
      </c>
      <c r="AU364" t="s">
        <v>3</v>
      </c>
      <c r="AV364">
        <v>1</v>
      </c>
      <c r="AW364">
        <v>2</v>
      </c>
      <c r="AX364">
        <v>55284921</v>
      </c>
      <c r="AY364">
        <v>1</v>
      </c>
      <c r="AZ364">
        <v>0</v>
      </c>
      <c r="BA364">
        <v>387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Y364*Source!I777</f>
        <v>12.45</v>
      </c>
      <c r="CY364">
        <f>AD364</f>
        <v>0</v>
      </c>
      <c r="CZ364">
        <f>AH364</f>
        <v>0</v>
      </c>
      <c r="DA364">
        <f>AL364</f>
        <v>1</v>
      </c>
      <c r="DB364">
        <f t="shared" si="56"/>
        <v>0</v>
      </c>
      <c r="DC364">
        <f t="shared" si="57"/>
        <v>0</v>
      </c>
    </row>
    <row r="365" spans="1:107" x14ac:dyDescent="0.2">
      <c r="A365">
        <f>ROW(Source!A813)</f>
        <v>813</v>
      </c>
      <c r="B365">
        <v>55282325</v>
      </c>
      <c r="C365">
        <v>55284979</v>
      </c>
      <c r="D365">
        <v>31751893</v>
      </c>
      <c r="E365">
        <v>13</v>
      </c>
      <c r="F365">
        <v>1</v>
      </c>
      <c r="G365">
        <v>13</v>
      </c>
      <c r="H365">
        <v>1</v>
      </c>
      <c r="I365" t="s">
        <v>205</v>
      </c>
      <c r="J365" t="s">
        <v>3</v>
      </c>
      <c r="K365" t="s">
        <v>206</v>
      </c>
      <c r="L365">
        <v>1191</v>
      </c>
      <c r="N365">
        <v>1013</v>
      </c>
      <c r="O365" t="s">
        <v>207</v>
      </c>
      <c r="P365" t="s">
        <v>207</v>
      </c>
      <c r="Q365">
        <v>1</v>
      </c>
      <c r="W365">
        <v>0</v>
      </c>
      <c r="X365">
        <v>476480486</v>
      </c>
      <c r="Y365">
        <v>113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113</v>
      </c>
      <c r="AU365" t="s">
        <v>3</v>
      </c>
      <c r="AV365">
        <v>1</v>
      </c>
      <c r="AW365">
        <v>2</v>
      </c>
      <c r="AX365">
        <v>55284988</v>
      </c>
      <c r="AY365">
        <v>1</v>
      </c>
      <c r="AZ365">
        <v>0</v>
      </c>
      <c r="BA365">
        <v>388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Y365*Source!I813</f>
        <v>1.1300000000000001</v>
      </c>
      <c r="CY365">
        <f>AD365</f>
        <v>0</v>
      </c>
      <c r="CZ365">
        <f>AH365</f>
        <v>0</v>
      </c>
      <c r="DA365">
        <f>AL365</f>
        <v>1</v>
      </c>
      <c r="DB365">
        <f t="shared" si="56"/>
        <v>0</v>
      </c>
      <c r="DC365">
        <f t="shared" si="57"/>
        <v>0</v>
      </c>
    </row>
    <row r="366" spans="1:107" x14ac:dyDescent="0.2">
      <c r="A366">
        <f>ROW(Source!A813)</f>
        <v>813</v>
      </c>
      <c r="B366">
        <v>55282325</v>
      </c>
      <c r="C366">
        <v>55284979</v>
      </c>
      <c r="D366">
        <v>31832333</v>
      </c>
      <c r="E366">
        <v>1</v>
      </c>
      <c r="F366">
        <v>1</v>
      </c>
      <c r="G366">
        <v>13</v>
      </c>
      <c r="H366">
        <v>2</v>
      </c>
      <c r="I366" t="s">
        <v>208</v>
      </c>
      <c r="J366" t="s">
        <v>209</v>
      </c>
      <c r="K366" t="s">
        <v>210</v>
      </c>
      <c r="L366">
        <v>1368</v>
      </c>
      <c r="N366">
        <v>1011</v>
      </c>
      <c r="O366" t="s">
        <v>211</v>
      </c>
      <c r="P366" t="s">
        <v>211</v>
      </c>
      <c r="Q366">
        <v>1</v>
      </c>
      <c r="W366">
        <v>0</v>
      </c>
      <c r="X366">
        <v>-1037327012</v>
      </c>
      <c r="Y366">
        <v>1.19</v>
      </c>
      <c r="AA366">
        <v>0</v>
      </c>
      <c r="AB366">
        <v>504.92</v>
      </c>
      <c r="AC366">
        <v>334.36</v>
      </c>
      <c r="AD366">
        <v>0</v>
      </c>
      <c r="AE366">
        <v>0</v>
      </c>
      <c r="AF366">
        <v>33.35</v>
      </c>
      <c r="AG366">
        <v>12.67</v>
      </c>
      <c r="AH366">
        <v>0</v>
      </c>
      <c r="AI366">
        <v>1</v>
      </c>
      <c r="AJ366">
        <v>15.14</v>
      </c>
      <c r="AK366">
        <v>26.39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1.19</v>
      </c>
      <c r="AU366" t="s">
        <v>3</v>
      </c>
      <c r="AV366">
        <v>0</v>
      </c>
      <c r="AW366">
        <v>2</v>
      </c>
      <c r="AX366">
        <v>55284989</v>
      </c>
      <c r="AY366">
        <v>1</v>
      </c>
      <c r="AZ366">
        <v>0</v>
      </c>
      <c r="BA366">
        <v>389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Y366*Source!I813</f>
        <v>1.1899999999999999E-2</v>
      </c>
      <c r="CY366">
        <f>AB366</f>
        <v>504.92</v>
      </c>
      <c r="CZ366">
        <f>AF366</f>
        <v>33.35</v>
      </c>
      <c r="DA366">
        <f>AJ366</f>
        <v>15.14</v>
      </c>
      <c r="DB366">
        <f t="shared" si="56"/>
        <v>39.69</v>
      </c>
      <c r="DC366">
        <f t="shared" si="57"/>
        <v>15.08</v>
      </c>
    </row>
    <row r="367" spans="1:107" x14ac:dyDescent="0.2">
      <c r="A367">
        <f>ROW(Source!A813)</f>
        <v>813</v>
      </c>
      <c r="B367">
        <v>55282325</v>
      </c>
      <c r="C367">
        <v>55284979</v>
      </c>
      <c r="D367">
        <v>31832821</v>
      </c>
      <c r="E367">
        <v>1</v>
      </c>
      <c r="F367">
        <v>1</v>
      </c>
      <c r="G367">
        <v>13</v>
      </c>
      <c r="H367">
        <v>2</v>
      </c>
      <c r="I367" t="s">
        <v>212</v>
      </c>
      <c r="J367" t="s">
        <v>213</v>
      </c>
      <c r="K367" t="s">
        <v>214</v>
      </c>
      <c r="L367">
        <v>1368</v>
      </c>
      <c r="N367">
        <v>1011</v>
      </c>
      <c r="O367" t="s">
        <v>211</v>
      </c>
      <c r="P367" t="s">
        <v>211</v>
      </c>
      <c r="Q367">
        <v>1</v>
      </c>
      <c r="W367">
        <v>0</v>
      </c>
      <c r="X367">
        <v>-239073944</v>
      </c>
      <c r="Y367">
        <v>1.19</v>
      </c>
      <c r="AA367">
        <v>0</v>
      </c>
      <c r="AB367">
        <v>4.5599999999999996</v>
      </c>
      <c r="AC367">
        <v>0</v>
      </c>
      <c r="AD367">
        <v>0</v>
      </c>
      <c r="AE367">
        <v>0</v>
      </c>
      <c r="AF367">
        <v>0.77</v>
      </c>
      <c r="AG367">
        <v>0</v>
      </c>
      <c r="AH367">
        <v>0</v>
      </c>
      <c r="AI367">
        <v>1</v>
      </c>
      <c r="AJ367">
        <v>5.92</v>
      </c>
      <c r="AK367">
        <v>26.39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1.19</v>
      </c>
      <c r="AU367" t="s">
        <v>3</v>
      </c>
      <c r="AV367">
        <v>0</v>
      </c>
      <c r="AW367">
        <v>2</v>
      </c>
      <c r="AX367">
        <v>55284990</v>
      </c>
      <c r="AY367">
        <v>1</v>
      </c>
      <c r="AZ367">
        <v>0</v>
      </c>
      <c r="BA367">
        <v>390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Y367*Source!I813</f>
        <v>1.1899999999999999E-2</v>
      </c>
      <c r="CY367">
        <f>AB367</f>
        <v>4.5599999999999996</v>
      </c>
      <c r="CZ367">
        <f>AF367</f>
        <v>0.77</v>
      </c>
      <c r="DA367">
        <f>AJ367</f>
        <v>5.92</v>
      </c>
      <c r="DB367">
        <f t="shared" si="56"/>
        <v>0.92</v>
      </c>
      <c r="DC367">
        <f t="shared" si="57"/>
        <v>0</v>
      </c>
    </row>
    <row r="368" spans="1:107" x14ac:dyDescent="0.2">
      <c r="A368">
        <f>ROW(Source!A813)</f>
        <v>813</v>
      </c>
      <c r="B368">
        <v>55282325</v>
      </c>
      <c r="C368">
        <v>55284979</v>
      </c>
      <c r="D368">
        <v>31832054</v>
      </c>
      <c r="E368">
        <v>1</v>
      </c>
      <c r="F368">
        <v>1</v>
      </c>
      <c r="G368">
        <v>13</v>
      </c>
      <c r="H368">
        <v>2</v>
      </c>
      <c r="I368" t="s">
        <v>215</v>
      </c>
      <c r="J368" t="s">
        <v>216</v>
      </c>
      <c r="K368" t="s">
        <v>217</v>
      </c>
      <c r="L368">
        <v>1368</v>
      </c>
      <c r="N368">
        <v>1011</v>
      </c>
      <c r="O368" t="s">
        <v>211</v>
      </c>
      <c r="P368" t="s">
        <v>211</v>
      </c>
      <c r="Q368">
        <v>1</v>
      </c>
      <c r="W368">
        <v>0</v>
      </c>
      <c r="X368">
        <v>-2105789691</v>
      </c>
      <c r="Y368">
        <v>1.18</v>
      </c>
      <c r="AA368">
        <v>0</v>
      </c>
      <c r="AB368">
        <v>4.38</v>
      </c>
      <c r="AC368">
        <v>0</v>
      </c>
      <c r="AD368">
        <v>0</v>
      </c>
      <c r="AE368">
        <v>0</v>
      </c>
      <c r="AF368">
        <v>0.71</v>
      </c>
      <c r="AG368">
        <v>0</v>
      </c>
      <c r="AH368">
        <v>0</v>
      </c>
      <c r="AI368">
        <v>1</v>
      </c>
      <c r="AJ368">
        <v>6.17</v>
      </c>
      <c r="AK368">
        <v>26.39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1.18</v>
      </c>
      <c r="AU368" t="s">
        <v>3</v>
      </c>
      <c r="AV368">
        <v>0</v>
      </c>
      <c r="AW368">
        <v>2</v>
      </c>
      <c r="AX368">
        <v>55284991</v>
      </c>
      <c r="AY368">
        <v>1</v>
      </c>
      <c r="AZ368">
        <v>0</v>
      </c>
      <c r="BA368">
        <v>391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Y368*Source!I813</f>
        <v>1.18E-2</v>
      </c>
      <c r="CY368">
        <f>AB368</f>
        <v>4.38</v>
      </c>
      <c r="CZ368">
        <f>AF368</f>
        <v>0.71</v>
      </c>
      <c r="DA368">
        <f>AJ368</f>
        <v>6.17</v>
      </c>
      <c r="DB368">
        <f t="shared" si="56"/>
        <v>0.84</v>
      </c>
      <c r="DC368">
        <f t="shared" si="57"/>
        <v>0</v>
      </c>
    </row>
    <row r="369" spans="1:107" x14ac:dyDescent="0.2">
      <c r="A369">
        <f>ROW(Source!A813)</f>
        <v>813</v>
      </c>
      <c r="B369">
        <v>55282325</v>
      </c>
      <c r="C369">
        <v>55284979</v>
      </c>
      <c r="D369">
        <v>31755942</v>
      </c>
      <c r="E369">
        <v>13</v>
      </c>
      <c r="F369">
        <v>1</v>
      </c>
      <c r="G369">
        <v>13</v>
      </c>
      <c r="H369">
        <v>2</v>
      </c>
      <c r="I369" t="s">
        <v>218</v>
      </c>
      <c r="J369" t="s">
        <v>3</v>
      </c>
      <c r="K369" t="s">
        <v>219</v>
      </c>
      <c r="L369">
        <v>1344</v>
      </c>
      <c r="N369">
        <v>1008</v>
      </c>
      <c r="O369" t="s">
        <v>220</v>
      </c>
      <c r="P369" t="s">
        <v>220</v>
      </c>
      <c r="Q369">
        <v>1</v>
      </c>
      <c r="W369">
        <v>0</v>
      </c>
      <c r="X369">
        <v>-1180195794</v>
      </c>
      <c r="Y369">
        <v>0.01</v>
      </c>
      <c r="AA369">
        <v>0</v>
      </c>
      <c r="AB369">
        <v>1</v>
      </c>
      <c r="AC369">
        <v>0</v>
      </c>
      <c r="AD369">
        <v>0</v>
      </c>
      <c r="AE369">
        <v>0</v>
      </c>
      <c r="AF369">
        <v>1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0.01</v>
      </c>
      <c r="AU369" t="s">
        <v>3</v>
      </c>
      <c r="AV369">
        <v>0</v>
      </c>
      <c r="AW369">
        <v>2</v>
      </c>
      <c r="AX369">
        <v>55284992</v>
      </c>
      <c r="AY369">
        <v>1</v>
      </c>
      <c r="AZ369">
        <v>0</v>
      </c>
      <c r="BA369">
        <v>392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Y369*Source!I813</f>
        <v>1E-4</v>
      </c>
      <c r="CY369">
        <f>AB369</f>
        <v>1</v>
      </c>
      <c r="CZ369">
        <f>AF369</f>
        <v>1</v>
      </c>
      <c r="DA369">
        <f>AJ369</f>
        <v>1</v>
      </c>
      <c r="DB369">
        <f t="shared" si="56"/>
        <v>0.01</v>
      </c>
      <c r="DC369">
        <f t="shared" si="57"/>
        <v>0</v>
      </c>
    </row>
    <row r="370" spans="1:107" x14ac:dyDescent="0.2">
      <c r="A370">
        <f>ROW(Source!A813)</f>
        <v>813</v>
      </c>
      <c r="B370">
        <v>55282325</v>
      </c>
      <c r="C370">
        <v>55284979</v>
      </c>
      <c r="D370">
        <v>31808261</v>
      </c>
      <c r="E370">
        <v>1</v>
      </c>
      <c r="F370">
        <v>1</v>
      </c>
      <c r="G370">
        <v>13</v>
      </c>
      <c r="H370">
        <v>3</v>
      </c>
      <c r="I370" t="s">
        <v>221</v>
      </c>
      <c r="J370" t="s">
        <v>222</v>
      </c>
      <c r="K370" t="s">
        <v>223</v>
      </c>
      <c r="L370">
        <v>1348</v>
      </c>
      <c r="N370">
        <v>1009</v>
      </c>
      <c r="O370" t="s">
        <v>30</v>
      </c>
      <c r="P370" t="s">
        <v>30</v>
      </c>
      <c r="Q370">
        <v>1000</v>
      </c>
      <c r="W370">
        <v>0</v>
      </c>
      <c r="X370">
        <v>-1712497029</v>
      </c>
      <c r="Y370">
        <v>2.1000000000000001E-2</v>
      </c>
      <c r="AA370">
        <v>5314.27</v>
      </c>
      <c r="AB370">
        <v>0</v>
      </c>
      <c r="AC370">
        <v>0</v>
      </c>
      <c r="AD370">
        <v>0</v>
      </c>
      <c r="AE370">
        <v>315.2</v>
      </c>
      <c r="AF370">
        <v>0</v>
      </c>
      <c r="AG370">
        <v>0</v>
      </c>
      <c r="AH370">
        <v>0</v>
      </c>
      <c r="AI370">
        <v>16.86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2.1000000000000001E-2</v>
      </c>
      <c r="AU370" t="s">
        <v>3</v>
      </c>
      <c r="AV370">
        <v>0</v>
      </c>
      <c r="AW370">
        <v>2</v>
      </c>
      <c r="AX370">
        <v>55284993</v>
      </c>
      <c r="AY370">
        <v>1</v>
      </c>
      <c r="AZ370">
        <v>0</v>
      </c>
      <c r="BA370">
        <v>393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Y370*Source!I813</f>
        <v>2.1000000000000001E-4</v>
      </c>
      <c r="CY370">
        <f>AA370</f>
        <v>5314.27</v>
      </c>
      <c r="CZ370">
        <f>AE370</f>
        <v>315.2</v>
      </c>
      <c r="DA370">
        <f>AI370</f>
        <v>16.86</v>
      </c>
      <c r="DB370">
        <f t="shared" si="56"/>
        <v>6.62</v>
      </c>
      <c r="DC370">
        <f t="shared" si="57"/>
        <v>0</v>
      </c>
    </row>
    <row r="371" spans="1:107" x14ac:dyDescent="0.2">
      <c r="A371">
        <f>ROW(Source!A813)</f>
        <v>813</v>
      </c>
      <c r="B371">
        <v>55282325</v>
      </c>
      <c r="C371">
        <v>55284979</v>
      </c>
      <c r="D371">
        <v>31826247</v>
      </c>
      <c r="E371">
        <v>1</v>
      </c>
      <c r="F371">
        <v>1</v>
      </c>
      <c r="G371">
        <v>13</v>
      </c>
      <c r="H371">
        <v>3</v>
      </c>
      <c r="I371" t="s">
        <v>224</v>
      </c>
      <c r="J371" t="s">
        <v>225</v>
      </c>
      <c r="K371" t="s">
        <v>226</v>
      </c>
      <c r="L371">
        <v>1339</v>
      </c>
      <c r="N371">
        <v>1007</v>
      </c>
      <c r="O371" t="s">
        <v>128</v>
      </c>
      <c r="P371" t="s">
        <v>128</v>
      </c>
      <c r="Q371">
        <v>1</v>
      </c>
      <c r="W371">
        <v>0</v>
      </c>
      <c r="X371">
        <v>-718781615</v>
      </c>
      <c r="Y371">
        <v>2.14</v>
      </c>
      <c r="AA371">
        <v>3717.39</v>
      </c>
      <c r="AB371">
        <v>0</v>
      </c>
      <c r="AC371">
        <v>0</v>
      </c>
      <c r="AD371">
        <v>0</v>
      </c>
      <c r="AE371">
        <v>451.14</v>
      </c>
      <c r="AF371">
        <v>0</v>
      </c>
      <c r="AG371">
        <v>0</v>
      </c>
      <c r="AH371">
        <v>0</v>
      </c>
      <c r="AI371">
        <v>8.24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2.14</v>
      </c>
      <c r="AU371" t="s">
        <v>3</v>
      </c>
      <c r="AV371">
        <v>0</v>
      </c>
      <c r="AW371">
        <v>2</v>
      </c>
      <c r="AX371">
        <v>55284994</v>
      </c>
      <c r="AY371">
        <v>1</v>
      </c>
      <c r="AZ371">
        <v>0</v>
      </c>
      <c r="BA371">
        <v>394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Y371*Source!I813</f>
        <v>2.1400000000000002E-2</v>
      </c>
      <c r="CY371">
        <f>AA371</f>
        <v>3717.39</v>
      </c>
      <c r="CZ371">
        <f>AE371</f>
        <v>451.14</v>
      </c>
      <c r="DA371">
        <f>AI371</f>
        <v>8.24</v>
      </c>
      <c r="DB371">
        <f t="shared" si="56"/>
        <v>965.44</v>
      </c>
      <c r="DC371">
        <f t="shared" si="57"/>
        <v>0</v>
      </c>
    </row>
    <row r="372" spans="1:107" x14ac:dyDescent="0.2">
      <c r="A372">
        <f>ROW(Source!A813)</f>
        <v>813</v>
      </c>
      <c r="B372">
        <v>55282325</v>
      </c>
      <c r="C372">
        <v>55284979</v>
      </c>
      <c r="D372">
        <v>31806986</v>
      </c>
      <c r="E372">
        <v>13</v>
      </c>
      <c r="F372">
        <v>1</v>
      </c>
      <c r="G372">
        <v>13</v>
      </c>
      <c r="H372">
        <v>3</v>
      </c>
      <c r="I372" t="s">
        <v>28</v>
      </c>
      <c r="J372" t="s">
        <v>3</v>
      </c>
      <c r="K372" t="s">
        <v>29</v>
      </c>
      <c r="L372">
        <v>1348</v>
      </c>
      <c r="N372">
        <v>1009</v>
      </c>
      <c r="O372" t="s">
        <v>30</v>
      </c>
      <c r="P372" t="s">
        <v>30</v>
      </c>
      <c r="Q372">
        <v>1000</v>
      </c>
      <c r="W372">
        <v>1</v>
      </c>
      <c r="X372">
        <v>1489638031</v>
      </c>
      <c r="Y372">
        <v>-1.28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1</v>
      </c>
      <c r="AQ372">
        <v>0</v>
      </c>
      <c r="AR372">
        <v>0</v>
      </c>
      <c r="AS372" t="s">
        <v>3</v>
      </c>
      <c r="AT372">
        <v>-1.28</v>
      </c>
      <c r="AU372" t="s">
        <v>3</v>
      </c>
      <c r="AV372">
        <v>0</v>
      </c>
      <c r="AW372">
        <v>2</v>
      </c>
      <c r="AX372">
        <v>55284995</v>
      </c>
      <c r="AY372">
        <v>1</v>
      </c>
      <c r="AZ372">
        <v>6144</v>
      </c>
      <c r="BA372">
        <v>395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Y372*Source!I813</f>
        <v>-1.2800000000000001E-2</v>
      </c>
      <c r="CY372">
        <f>AA372</f>
        <v>0</v>
      </c>
      <c r="CZ372">
        <f>AE372</f>
        <v>0</v>
      </c>
      <c r="DA372">
        <f>AI372</f>
        <v>1</v>
      </c>
      <c r="DB372">
        <f t="shared" si="56"/>
        <v>0</v>
      </c>
      <c r="DC372">
        <f t="shared" si="57"/>
        <v>0</v>
      </c>
    </row>
    <row r="373" spans="1:107" x14ac:dyDescent="0.2">
      <c r="A373">
        <f>ROW(Source!A815)</f>
        <v>815</v>
      </c>
      <c r="B373">
        <v>55282325</v>
      </c>
      <c r="C373">
        <v>55284997</v>
      </c>
      <c r="D373">
        <v>31751893</v>
      </c>
      <c r="E373">
        <v>13</v>
      </c>
      <c r="F373">
        <v>1</v>
      </c>
      <c r="G373">
        <v>13</v>
      </c>
      <c r="H373">
        <v>1</v>
      </c>
      <c r="I373" t="s">
        <v>205</v>
      </c>
      <c r="J373" t="s">
        <v>3</v>
      </c>
      <c r="K373" t="s">
        <v>206</v>
      </c>
      <c r="L373">
        <v>1191</v>
      </c>
      <c r="N373">
        <v>1013</v>
      </c>
      <c r="O373" t="s">
        <v>207</v>
      </c>
      <c r="P373" t="s">
        <v>207</v>
      </c>
      <c r="Q373">
        <v>1</v>
      </c>
      <c r="W373">
        <v>0</v>
      </c>
      <c r="X373">
        <v>476480486</v>
      </c>
      <c r="Y373">
        <v>39.5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39.5</v>
      </c>
      <c r="AU373" t="s">
        <v>3</v>
      </c>
      <c r="AV373">
        <v>1</v>
      </c>
      <c r="AW373">
        <v>2</v>
      </c>
      <c r="AX373">
        <v>55285005</v>
      </c>
      <c r="AY373">
        <v>1</v>
      </c>
      <c r="AZ373">
        <v>0</v>
      </c>
      <c r="BA373">
        <v>396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Y373*Source!I815</f>
        <v>0.79</v>
      </c>
      <c r="CY373">
        <f>AD373</f>
        <v>0</v>
      </c>
      <c r="CZ373">
        <f>AH373</f>
        <v>0</v>
      </c>
      <c r="DA373">
        <f>AL373</f>
        <v>1</v>
      </c>
      <c r="DB373">
        <f t="shared" si="56"/>
        <v>0</v>
      </c>
      <c r="DC373">
        <f t="shared" si="57"/>
        <v>0</v>
      </c>
    </row>
    <row r="374" spans="1:107" x14ac:dyDescent="0.2">
      <c r="A374">
        <f>ROW(Source!A815)</f>
        <v>815</v>
      </c>
      <c r="B374">
        <v>55282325</v>
      </c>
      <c r="C374">
        <v>55284997</v>
      </c>
      <c r="D374">
        <v>31832333</v>
      </c>
      <c r="E374">
        <v>1</v>
      </c>
      <c r="F374">
        <v>1</v>
      </c>
      <c r="G374">
        <v>13</v>
      </c>
      <c r="H374">
        <v>2</v>
      </c>
      <c r="I374" t="s">
        <v>208</v>
      </c>
      <c r="J374" t="s">
        <v>209</v>
      </c>
      <c r="K374" t="s">
        <v>210</v>
      </c>
      <c r="L374">
        <v>1368</v>
      </c>
      <c r="N374">
        <v>1011</v>
      </c>
      <c r="O374" t="s">
        <v>211</v>
      </c>
      <c r="P374" t="s">
        <v>211</v>
      </c>
      <c r="Q374">
        <v>1</v>
      </c>
      <c r="W374">
        <v>0</v>
      </c>
      <c r="X374">
        <v>-1037327012</v>
      </c>
      <c r="Y374">
        <v>0.28000000000000003</v>
      </c>
      <c r="AA374">
        <v>0</v>
      </c>
      <c r="AB374">
        <v>504.92</v>
      </c>
      <c r="AC374">
        <v>334.36</v>
      </c>
      <c r="AD374">
        <v>0</v>
      </c>
      <c r="AE374">
        <v>0</v>
      </c>
      <c r="AF374">
        <v>33.35</v>
      </c>
      <c r="AG374">
        <v>12.67</v>
      </c>
      <c r="AH374">
        <v>0</v>
      </c>
      <c r="AI374">
        <v>1</v>
      </c>
      <c r="AJ374">
        <v>15.14</v>
      </c>
      <c r="AK374">
        <v>26.39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0.28000000000000003</v>
      </c>
      <c r="AU374" t="s">
        <v>3</v>
      </c>
      <c r="AV374">
        <v>0</v>
      </c>
      <c r="AW374">
        <v>2</v>
      </c>
      <c r="AX374">
        <v>55285006</v>
      </c>
      <c r="AY374">
        <v>1</v>
      </c>
      <c r="AZ374">
        <v>0</v>
      </c>
      <c r="BA374">
        <v>397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Y374*Source!I815</f>
        <v>5.6000000000000008E-3</v>
      </c>
      <c r="CY374">
        <f>AB374</f>
        <v>504.92</v>
      </c>
      <c r="CZ374">
        <f>AF374</f>
        <v>33.35</v>
      </c>
      <c r="DA374">
        <f>AJ374</f>
        <v>15.14</v>
      </c>
      <c r="DB374">
        <f t="shared" si="56"/>
        <v>9.34</v>
      </c>
      <c r="DC374">
        <f t="shared" si="57"/>
        <v>3.55</v>
      </c>
    </row>
    <row r="375" spans="1:107" x14ac:dyDescent="0.2">
      <c r="A375">
        <f>ROW(Source!A815)</f>
        <v>815</v>
      </c>
      <c r="B375">
        <v>55282325</v>
      </c>
      <c r="C375">
        <v>55284997</v>
      </c>
      <c r="D375">
        <v>31832821</v>
      </c>
      <c r="E375">
        <v>1</v>
      </c>
      <c r="F375">
        <v>1</v>
      </c>
      <c r="G375">
        <v>13</v>
      </c>
      <c r="H375">
        <v>2</v>
      </c>
      <c r="I375" t="s">
        <v>212</v>
      </c>
      <c r="J375" t="s">
        <v>213</v>
      </c>
      <c r="K375" t="s">
        <v>214</v>
      </c>
      <c r="L375">
        <v>1368</v>
      </c>
      <c r="N375">
        <v>1011</v>
      </c>
      <c r="O375" t="s">
        <v>211</v>
      </c>
      <c r="P375" t="s">
        <v>211</v>
      </c>
      <c r="Q375">
        <v>1</v>
      </c>
      <c r="W375">
        <v>0</v>
      </c>
      <c r="X375">
        <v>-239073944</v>
      </c>
      <c r="Y375">
        <v>0.28000000000000003</v>
      </c>
      <c r="AA375">
        <v>0</v>
      </c>
      <c r="AB375">
        <v>4.5599999999999996</v>
      </c>
      <c r="AC375">
        <v>0</v>
      </c>
      <c r="AD375">
        <v>0</v>
      </c>
      <c r="AE375">
        <v>0</v>
      </c>
      <c r="AF375">
        <v>0.77</v>
      </c>
      <c r="AG375">
        <v>0</v>
      </c>
      <c r="AH375">
        <v>0</v>
      </c>
      <c r="AI375">
        <v>1</v>
      </c>
      <c r="AJ375">
        <v>5.92</v>
      </c>
      <c r="AK375">
        <v>26.39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0.28000000000000003</v>
      </c>
      <c r="AU375" t="s">
        <v>3</v>
      </c>
      <c r="AV375">
        <v>0</v>
      </c>
      <c r="AW375">
        <v>2</v>
      </c>
      <c r="AX375">
        <v>55285007</v>
      </c>
      <c r="AY375">
        <v>1</v>
      </c>
      <c r="AZ375">
        <v>0</v>
      </c>
      <c r="BA375">
        <v>398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Y375*Source!I815</f>
        <v>5.6000000000000008E-3</v>
      </c>
      <c r="CY375">
        <f>AB375</f>
        <v>4.5599999999999996</v>
      </c>
      <c r="CZ375">
        <f>AF375</f>
        <v>0.77</v>
      </c>
      <c r="DA375">
        <f>AJ375</f>
        <v>5.92</v>
      </c>
      <c r="DB375">
        <f t="shared" si="56"/>
        <v>0.22</v>
      </c>
      <c r="DC375">
        <f t="shared" si="57"/>
        <v>0</v>
      </c>
    </row>
    <row r="376" spans="1:107" x14ac:dyDescent="0.2">
      <c r="A376">
        <f>ROW(Source!A815)</f>
        <v>815</v>
      </c>
      <c r="B376">
        <v>55282325</v>
      </c>
      <c r="C376">
        <v>55284997</v>
      </c>
      <c r="D376">
        <v>31832054</v>
      </c>
      <c r="E376">
        <v>1</v>
      </c>
      <c r="F376">
        <v>1</v>
      </c>
      <c r="G376">
        <v>13</v>
      </c>
      <c r="H376">
        <v>2</v>
      </c>
      <c r="I376" t="s">
        <v>215</v>
      </c>
      <c r="J376" t="s">
        <v>216</v>
      </c>
      <c r="K376" t="s">
        <v>217</v>
      </c>
      <c r="L376">
        <v>1368</v>
      </c>
      <c r="N376">
        <v>1011</v>
      </c>
      <c r="O376" t="s">
        <v>211</v>
      </c>
      <c r="P376" t="s">
        <v>211</v>
      </c>
      <c r="Q376">
        <v>1</v>
      </c>
      <c r="W376">
        <v>0</v>
      </c>
      <c r="X376">
        <v>-2105789691</v>
      </c>
      <c r="Y376">
        <v>0.44</v>
      </c>
      <c r="AA376">
        <v>0</v>
      </c>
      <c r="AB376">
        <v>4.38</v>
      </c>
      <c r="AC376">
        <v>0</v>
      </c>
      <c r="AD376">
        <v>0</v>
      </c>
      <c r="AE376">
        <v>0</v>
      </c>
      <c r="AF376">
        <v>0.71</v>
      </c>
      <c r="AG376">
        <v>0</v>
      </c>
      <c r="AH376">
        <v>0</v>
      </c>
      <c r="AI376">
        <v>1</v>
      </c>
      <c r="AJ376">
        <v>6.17</v>
      </c>
      <c r="AK376">
        <v>26.39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0.44</v>
      </c>
      <c r="AU376" t="s">
        <v>3</v>
      </c>
      <c r="AV376">
        <v>0</v>
      </c>
      <c r="AW376">
        <v>2</v>
      </c>
      <c r="AX376">
        <v>55285008</v>
      </c>
      <c r="AY376">
        <v>1</v>
      </c>
      <c r="AZ376">
        <v>0</v>
      </c>
      <c r="BA376">
        <v>399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Y376*Source!I815</f>
        <v>8.8000000000000005E-3</v>
      </c>
      <c r="CY376">
        <f>AB376</f>
        <v>4.38</v>
      </c>
      <c r="CZ376">
        <f>AF376</f>
        <v>0.71</v>
      </c>
      <c r="DA376">
        <f>AJ376</f>
        <v>6.17</v>
      </c>
      <c r="DB376">
        <f t="shared" si="56"/>
        <v>0.31</v>
      </c>
      <c r="DC376">
        <f t="shared" si="57"/>
        <v>0</v>
      </c>
    </row>
    <row r="377" spans="1:107" x14ac:dyDescent="0.2">
      <c r="A377">
        <f>ROW(Source!A815)</f>
        <v>815</v>
      </c>
      <c r="B377">
        <v>55282325</v>
      </c>
      <c r="C377">
        <v>55284997</v>
      </c>
      <c r="D377">
        <v>31808261</v>
      </c>
      <c r="E377">
        <v>1</v>
      </c>
      <c r="F377">
        <v>1</v>
      </c>
      <c r="G377">
        <v>13</v>
      </c>
      <c r="H377">
        <v>3</v>
      </c>
      <c r="I377" t="s">
        <v>221</v>
      </c>
      <c r="J377" t="s">
        <v>222</v>
      </c>
      <c r="K377" t="s">
        <v>223</v>
      </c>
      <c r="L377">
        <v>1348</v>
      </c>
      <c r="N377">
        <v>1009</v>
      </c>
      <c r="O377" t="s">
        <v>30</v>
      </c>
      <c r="P377" t="s">
        <v>30</v>
      </c>
      <c r="Q377">
        <v>1000</v>
      </c>
      <c r="W377">
        <v>0</v>
      </c>
      <c r="X377">
        <v>-1712497029</v>
      </c>
      <c r="Y377">
        <v>4.0000000000000001E-3</v>
      </c>
      <c r="AA377">
        <v>5314.27</v>
      </c>
      <c r="AB377">
        <v>0</v>
      </c>
      <c r="AC377">
        <v>0</v>
      </c>
      <c r="AD377">
        <v>0</v>
      </c>
      <c r="AE377">
        <v>315.2</v>
      </c>
      <c r="AF377">
        <v>0</v>
      </c>
      <c r="AG377">
        <v>0</v>
      </c>
      <c r="AH377">
        <v>0</v>
      </c>
      <c r="AI377">
        <v>16.86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4.0000000000000001E-3</v>
      </c>
      <c r="AU377" t="s">
        <v>3</v>
      </c>
      <c r="AV377">
        <v>0</v>
      </c>
      <c r="AW377">
        <v>2</v>
      </c>
      <c r="AX377">
        <v>55285009</v>
      </c>
      <c r="AY377">
        <v>1</v>
      </c>
      <c r="AZ377">
        <v>0</v>
      </c>
      <c r="BA377">
        <v>400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Y377*Source!I815</f>
        <v>8.0000000000000007E-5</v>
      </c>
      <c r="CY377">
        <f>AA377</f>
        <v>5314.27</v>
      </c>
      <c r="CZ377">
        <f>AE377</f>
        <v>315.2</v>
      </c>
      <c r="DA377">
        <f>AI377</f>
        <v>16.86</v>
      </c>
      <c r="DB377">
        <f t="shared" si="56"/>
        <v>1.26</v>
      </c>
      <c r="DC377">
        <f t="shared" si="57"/>
        <v>0</v>
      </c>
    </row>
    <row r="378" spans="1:107" x14ac:dyDescent="0.2">
      <c r="A378">
        <f>ROW(Source!A815)</f>
        <v>815</v>
      </c>
      <c r="B378">
        <v>55282325</v>
      </c>
      <c r="C378">
        <v>55284997</v>
      </c>
      <c r="D378">
        <v>31826247</v>
      </c>
      <c r="E378">
        <v>1</v>
      </c>
      <c r="F378">
        <v>1</v>
      </c>
      <c r="G378">
        <v>13</v>
      </c>
      <c r="H378">
        <v>3</v>
      </c>
      <c r="I378" t="s">
        <v>224</v>
      </c>
      <c r="J378" t="s">
        <v>225</v>
      </c>
      <c r="K378" t="s">
        <v>226</v>
      </c>
      <c r="L378">
        <v>1339</v>
      </c>
      <c r="N378">
        <v>1007</v>
      </c>
      <c r="O378" t="s">
        <v>128</v>
      </c>
      <c r="P378" t="s">
        <v>128</v>
      </c>
      <c r="Q378">
        <v>1</v>
      </c>
      <c r="W378">
        <v>0</v>
      </c>
      <c r="X378">
        <v>-718781615</v>
      </c>
      <c r="Y378">
        <v>0.43</v>
      </c>
      <c r="AA378">
        <v>3717.39</v>
      </c>
      <c r="AB378">
        <v>0</v>
      </c>
      <c r="AC378">
        <v>0</v>
      </c>
      <c r="AD378">
        <v>0</v>
      </c>
      <c r="AE378">
        <v>451.14</v>
      </c>
      <c r="AF378">
        <v>0</v>
      </c>
      <c r="AG378">
        <v>0</v>
      </c>
      <c r="AH378">
        <v>0</v>
      </c>
      <c r="AI378">
        <v>8.24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0.43</v>
      </c>
      <c r="AU378" t="s">
        <v>3</v>
      </c>
      <c r="AV378">
        <v>0</v>
      </c>
      <c r="AW378">
        <v>2</v>
      </c>
      <c r="AX378">
        <v>55285010</v>
      </c>
      <c r="AY378">
        <v>1</v>
      </c>
      <c r="AZ378">
        <v>0</v>
      </c>
      <c r="BA378">
        <v>401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Y378*Source!I815</f>
        <v>8.6E-3</v>
      </c>
      <c r="CY378">
        <f>AA378</f>
        <v>3717.39</v>
      </c>
      <c r="CZ378">
        <f>AE378</f>
        <v>451.14</v>
      </c>
      <c r="DA378">
        <f>AI378</f>
        <v>8.24</v>
      </c>
      <c r="DB378">
        <f t="shared" si="56"/>
        <v>193.99</v>
      </c>
      <c r="DC378">
        <f t="shared" si="57"/>
        <v>0</v>
      </c>
    </row>
    <row r="379" spans="1:107" x14ac:dyDescent="0.2">
      <c r="A379">
        <f>ROW(Source!A815)</f>
        <v>815</v>
      </c>
      <c r="B379">
        <v>55282325</v>
      </c>
      <c r="C379">
        <v>55284997</v>
      </c>
      <c r="D379">
        <v>31806986</v>
      </c>
      <c r="E379">
        <v>13</v>
      </c>
      <c r="F379">
        <v>1</v>
      </c>
      <c r="G379">
        <v>13</v>
      </c>
      <c r="H379">
        <v>3</v>
      </c>
      <c r="I379" t="s">
        <v>28</v>
      </c>
      <c r="J379" t="s">
        <v>3</v>
      </c>
      <c r="K379" t="s">
        <v>29</v>
      </c>
      <c r="L379">
        <v>1348</v>
      </c>
      <c r="N379">
        <v>1009</v>
      </c>
      <c r="O379" t="s">
        <v>30</v>
      </c>
      <c r="P379" t="s">
        <v>30</v>
      </c>
      <c r="Q379">
        <v>1000</v>
      </c>
      <c r="W379">
        <v>1</v>
      </c>
      <c r="X379">
        <v>1489638031</v>
      </c>
      <c r="Y379">
        <v>-0.3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1</v>
      </c>
      <c r="AQ379">
        <v>0</v>
      </c>
      <c r="AR379">
        <v>0</v>
      </c>
      <c r="AS379" t="s">
        <v>3</v>
      </c>
      <c r="AT379">
        <v>-0.3</v>
      </c>
      <c r="AU379" t="s">
        <v>3</v>
      </c>
      <c r="AV379">
        <v>0</v>
      </c>
      <c r="AW379">
        <v>2</v>
      </c>
      <c r="AX379">
        <v>55285011</v>
      </c>
      <c r="AY379">
        <v>1</v>
      </c>
      <c r="AZ379">
        <v>6144</v>
      </c>
      <c r="BA379">
        <v>402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Y379*Source!I815</f>
        <v>-6.0000000000000001E-3</v>
      </c>
      <c r="CY379">
        <f>AA379</f>
        <v>0</v>
      </c>
      <c r="CZ379">
        <f>AE379</f>
        <v>0</v>
      </c>
      <c r="DA379">
        <f>AI379</f>
        <v>1</v>
      </c>
      <c r="DB379">
        <f t="shared" si="56"/>
        <v>0</v>
      </c>
      <c r="DC379">
        <f t="shared" si="57"/>
        <v>0</v>
      </c>
    </row>
    <row r="380" spans="1:107" x14ac:dyDescent="0.2">
      <c r="A380">
        <f>ROW(Source!A817)</f>
        <v>817</v>
      </c>
      <c r="B380">
        <v>55282325</v>
      </c>
      <c r="C380">
        <v>55285013</v>
      </c>
      <c r="D380">
        <v>31751893</v>
      </c>
      <c r="E380">
        <v>13</v>
      </c>
      <c r="F380">
        <v>1</v>
      </c>
      <c r="G380">
        <v>13</v>
      </c>
      <c r="H380">
        <v>1</v>
      </c>
      <c r="I380" t="s">
        <v>205</v>
      </c>
      <c r="J380" t="s">
        <v>3</v>
      </c>
      <c r="K380" t="s">
        <v>206</v>
      </c>
      <c r="L380">
        <v>1191</v>
      </c>
      <c r="N380">
        <v>1013</v>
      </c>
      <c r="O380" t="s">
        <v>207</v>
      </c>
      <c r="P380" t="s">
        <v>207</v>
      </c>
      <c r="Q380">
        <v>1</v>
      </c>
      <c r="W380">
        <v>0</v>
      </c>
      <c r="X380">
        <v>476480486</v>
      </c>
      <c r="Y380">
        <v>24.61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24.61</v>
      </c>
      <c r="AU380" t="s">
        <v>3</v>
      </c>
      <c r="AV380">
        <v>1</v>
      </c>
      <c r="AW380">
        <v>2</v>
      </c>
      <c r="AX380">
        <v>55285023</v>
      </c>
      <c r="AY380">
        <v>1</v>
      </c>
      <c r="AZ380">
        <v>0</v>
      </c>
      <c r="BA380">
        <v>403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Y380*Source!I817</f>
        <v>1.7227000000000001</v>
      </c>
      <c r="CY380">
        <f>AD380</f>
        <v>0</v>
      </c>
      <c r="CZ380">
        <f>AH380</f>
        <v>0</v>
      </c>
      <c r="DA380">
        <f>AL380</f>
        <v>1</v>
      </c>
      <c r="DB380">
        <f t="shared" si="56"/>
        <v>0</v>
      </c>
      <c r="DC380">
        <f t="shared" si="57"/>
        <v>0</v>
      </c>
    </row>
    <row r="381" spans="1:107" x14ac:dyDescent="0.2">
      <c r="A381">
        <f>ROW(Source!A817)</f>
        <v>817</v>
      </c>
      <c r="B381">
        <v>55282325</v>
      </c>
      <c r="C381">
        <v>55285013</v>
      </c>
      <c r="D381">
        <v>31755942</v>
      </c>
      <c r="E381">
        <v>13</v>
      </c>
      <c r="F381">
        <v>1</v>
      </c>
      <c r="G381">
        <v>13</v>
      </c>
      <c r="H381">
        <v>2</v>
      </c>
      <c r="I381" t="s">
        <v>218</v>
      </c>
      <c r="J381" t="s">
        <v>3</v>
      </c>
      <c r="K381" t="s">
        <v>219</v>
      </c>
      <c r="L381">
        <v>1344</v>
      </c>
      <c r="N381">
        <v>1008</v>
      </c>
      <c r="O381" t="s">
        <v>220</v>
      </c>
      <c r="P381" t="s">
        <v>220</v>
      </c>
      <c r="Q381">
        <v>1</v>
      </c>
      <c r="W381">
        <v>0</v>
      </c>
      <c r="X381">
        <v>-1180195794</v>
      </c>
      <c r="Y381">
        <v>18.57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1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18.57</v>
      </c>
      <c r="AU381" t="s">
        <v>3</v>
      </c>
      <c r="AV381">
        <v>0</v>
      </c>
      <c r="AW381">
        <v>2</v>
      </c>
      <c r="AX381">
        <v>55285024</v>
      </c>
      <c r="AY381">
        <v>1</v>
      </c>
      <c r="AZ381">
        <v>0</v>
      </c>
      <c r="BA381">
        <v>404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Y381*Source!I817</f>
        <v>1.2999000000000001</v>
      </c>
      <c r="CY381">
        <f>AB381</f>
        <v>1</v>
      </c>
      <c r="CZ381">
        <f>AF381</f>
        <v>1</v>
      </c>
      <c r="DA381">
        <f>AJ381</f>
        <v>1</v>
      </c>
      <c r="DB381">
        <f t="shared" si="56"/>
        <v>18.57</v>
      </c>
      <c r="DC381">
        <f t="shared" si="57"/>
        <v>0</v>
      </c>
    </row>
    <row r="382" spans="1:107" x14ac:dyDescent="0.2">
      <c r="A382">
        <f>ROW(Source!A817)</f>
        <v>817</v>
      </c>
      <c r="B382">
        <v>55282325</v>
      </c>
      <c r="C382">
        <v>55285013</v>
      </c>
      <c r="D382">
        <v>31807208</v>
      </c>
      <c r="E382">
        <v>1</v>
      </c>
      <c r="F382">
        <v>1</v>
      </c>
      <c r="G382">
        <v>13</v>
      </c>
      <c r="H382">
        <v>3</v>
      </c>
      <c r="I382" t="s">
        <v>227</v>
      </c>
      <c r="J382" t="s">
        <v>228</v>
      </c>
      <c r="K382" t="s">
        <v>229</v>
      </c>
      <c r="L382">
        <v>1348</v>
      </c>
      <c r="N382">
        <v>1009</v>
      </c>
      <c r="O382" t="s">
        <v>30</v>
      </c>
      <c r="P382" t="s">
        <v>30</v>
      </c>
      <c r="Q382">
        <v>1000</v>
      </c>
      <c r="W382">
        <v>0</v>
      </c>
      <c r="X382">
        <v>1514787713</v>
      </c>
      <c r="Y382">
        <v>1.9E-3</v>
      </c>
      <c r="AA382">
        <v>78121.59</v>
      </c>
      <c r="AB382">
        <v>0</v>
      </c>
      <c r="AC382">
        <v>0</v>
      </c>
      <c r="AD382">
        <v>0</v>
      </c>
      <c r="AE382">
        <v>15169.24</v>
      </c>
      <c r="AF382">
        <v>0</v>
      </c>
      <c r="AG382">
        <v>0</v>
      </c>
      <c r="AH382">
        <v>0</v>
      </c>
      <c r="AI382">
        <v>5.15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1.9E-3</v>
      </c>
      <c r="AU382" t="s">
        <v>3</v>
      </c>
      <c r="AV382">
        <v>0</v>
      </c>
      <c r="AW382">
        <v>2</v>
      </c>
      <c r="AX382">
        <v>55285026</v>
      </c>
      <c r="AY382">
        <v>1</v>
      </c>
      <c r="AZ382">
        <v>0</v>
      </c>
      <c r="BA382">
        <v>406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Y382*Source!I817</f>
        <v>1.3300000000000001E-4</v>
      </c>
      <c r="CY382">
        <f t="shared" ref="CY382:CY388" si="58">AA382</f>
        <v>78121.59</v>
      </c>
      <c r="CZ382">
        <f t="shared" ref="CZ382:CZ388" si="59">AE382</f>
        <v>15169.24</v>
      </c>
      <c r="DA382">
        <f t="shared" ref="DA382:DA388" si="60">AI382</f>
        <v>5.15</v>
      </c>
      <c r="DB382">
        <f t="shared" si="56"/>
        <v>28.82</v>
      </c>
      <c r="DC382">
        <f t="shared" si="57"/>
        <v>0</v>
      </c>
    </row>
    <row r="383" spans="1:107" x14ac:dyDescent="0.2">
      <c r="A383">
        <f>ROW(Source!A817)</f>
        <v>817</v>
      </c>
      <c r="B383">
        <v>55282325</v>
      </c>
      <c r="C383">
        <v>55285013</v>
      </c>
      <c r="D383">
        <v>31807298</v>
      </c>
      <c r="E383">
        <v>1</v>
      </c>
      <c r="F383">
        <v>1</v>
      </c>
      <c r="G383">
        <v>13</v>
      </c>
      <c r="H383">
        <v>3</v>
      </c>
      <c r="I383" t="s">
        <v>230</v>
      </c>
      <c r="J383" t="s">
        <v>231</v>
      </c>
      <c r="K383" t="s">
        <v>232</v>
      </c>
      <c r="L383">
        <v>1339</v>
      </c>
      <c r="N383">
        <v>1007</v>
      </c>
      <c r="O383" t="s">
        <v>128</v>
      </c>
      <c r="P383" t="s">
        <v>128</v>
      </c>
      <c r="Q383">
        <v>1</v>
      </c>
      <c r="W383">
        <v>0</v>
      </c>
      <c r="X383">
        <v>-1377832446</v>
      </c>
      <c r="Y383">
        <v>0.14000000000000001</v>
      </c>
      <c r="AA383">
        <v>15177.05</v>
      </c>
      <c r="AB383">
        <v>0</v>
      </c>
      <c r="AC383">
        <v>0</v>
      </c>
      <c r="AD383">
        <v>0</v>
      </c>
      <c r="AE383">
        <v>1828.56</v>
      </c>
      <c r="AF383">
        <v>0</v>
      </c>
      <c r="AG383">
        <v>0</v>
      </c>
      <c r="AH383">
        <v>0</v>
      </c>
      <c r="AI383">
        <v>8.3000000000000007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0.14000000000000001</v>
      </c>
      <c r="AU383" t="s">
        <v>3</v>
      </c>
      <c r="AV383">
        <v>0</v>
      </c>
      <c r="AW383">
        <v>2</v>
      </c>
      <c r="AX383">
        <v>55285027</v>
      </c>
      <c r="AY383">
        <v>1</v>
      </c>
      <c r="AZ383">
        <v>0</v>
      </c>
      <c r="BA383">
        <v>407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Y383*Source!I817</f>
        <v>9.8000000000000014E-3</v>
      </c>
      <c r="CY383">
        <f t="shared" si="58"/>
        <v>15177.05</v>
      </c>
      <c r="CZ383">
        <f t="shared" si="59"/>
        <v>1828.56</v>
      </c>
      <c r="DA383">
        <f t="shared" si="60"/>
        <v>8.3000000000000007</v>
      </c>
      <c r="DB383">
        <f t="shared" si="56"/>
        <v>256</v>
      </c>
      <c r="DC383">
        <f t="shared" si="57"/>
        <v>0</v>
      </c>
    </row>
    <row r="384" spans="1:107" x14ac:dyDescent="0.2">
      <c r="A384">
        <f>ROW(Source!A817)</f>
        <v>817</v>
      </c>
      <c r="B384">
        <v>55282325</v>
      </c>
      <c r="C384">
        <v>55285013</v>
      </c>
      <c r="D384">
        <v>31807154</v>
      </c>
      <c r="E384">
        <v>1</v>
      </c>
      <c r="F384">
        <v>1</v>
      </c>
      <c r="G384">
        <v>13</v>
      </c>
      <c r="H384">
        <v>3</v>
      </c>
      <c r="I384" t="s">
        <v>233</v>
      </c>
      <c r="J384" t="s">
        <v>234</v>
      </c>
      <c r="K384" t="s">
        <v>235</v>
      </c>
      <c r="L384">
        <v>1339</v>
      </c>
      <c r="N384">
        <v>1007</v>
      </c>
      <c r="O384" t="s">
        <v>128</v>
      </c>
      <c r="P384" t="s">
        <v>128</v>
      </c>
      <c r="Q384">
        <v>1</v>
      </c>
      <c r="W384">
        <v>0</v>
      </c>
      <c r="X384">
        <v>-913182240</v>
      </c>
      <c r="Y384">
        <v>0.12</v>
      </c>
      <c r="AA384">
        <v>16715.57</v>
      </c>
      <c r="AB384">
        <v>0</v>
      </c>
      <c r="AC384">
        <v>0</v>
      </c>
      <c r="AD384">
        <v>0</v>
      </c>
      <c r="AE384">
        <v>670.5</v>
      </c>
      <c r="AF384">
        <v>0</v>
      </c>
      <c r="AG384">
        <v>0</v>
      </c>
      <c r="AH384">
        <v>0</v>
      </c>
      <c r="AI384">
        <v>24.93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0.12</v>
      </c>
      <c r="AU384" t="s">
        <v>3</v>
      </c>
      <c r="AV384">
        <v>0</v>
      </c>
      <c r="AW384">
        <v>2</v>
      </c>
      <c r="AX384">
        <v>55285028</v>
      </c>
      <c r="AY384">
        <v>1</v>
      </c>
      <c r="AZ384">
        <v>0</v>
      </c>
      <c r="BA384">
        <v>408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Y384*Source!I817</f>
        <v>8.4000000000000012E-3</v>
      </c>
      <c r="CY384">
        <f t="shared" si="58"/>
        <v>16715.57</v>
      </c>
      <c r="CZ384">
        <f t="shared" si="59"/>
        <v>670.5</v>
      </c>
      <c r="DA384">
        <f t="shared" si="60"/>
        <v>24.93</v>
      </c>
      <c r="DB384">
        <f t="shared" si="56"/>
        <v>80.459999999999994</v>
      </c>
      <c r="DC384">
        <f t="shared" si="57"/>
        <v>0</v>
      </c>
    </row>
    <row r="385" spans="1:107" x14ac:dyDescent="0.2">
      <c r="A385">
        <f>ROW(Source!A817)</f>
        <v>817</v>
      </c>
      <c r="B385">
        <v>55282325</v>
      </c>
      <c r="C385">
        <v>55285013</v>
      </c>
      <c r="D385">
        <v>31826253</v>
      </c>
      <c r="E385">
        <v>1</v>
      </c>
      <c r="F385">
        <v>1</v>
      </c>
      <c r="G385">
        <v>13</v>
      </c>
      <c r="H385">
        <v>3</v>
      </c>
      <c r="I385" t="s">
        <v>236</v>
      </c>
      <c r="J385" t="s">
        <v>237</v>
      </c>
      <c r="K385" t="s">
        <v>238</v>
      </c>
      <c r="L385">
        <v>1339</v>
      </c>
      <c r="N385">
        <v>1007</v>
      </c>
      <c r="O385" t="s">
        <v>128</v>
      </c>
      <c r="P385" t="s">
        <v>128</v>
      </c>
      <c r="Q385">
        <v>1</v>
      </c>
      <c r="W385">
        <v>0</v>
      </c>
      <c r="X385">
        <v>-2018362707</v>
      </c>
      <c r="Y385">
        <v>0.09</v>
      </c>
      <c r="AA385">
        <v>4018.42</v>
      </c>
      <c r="AB385">
        <v>0</v>
      </c>
      <c r="AC385">
        <v>0</v>
      </c>
      <c r="AD385">
        <v>0</v>
      </c>
      <c r="AE385">
        <v>441.1</v>
      </c>
      <c r="AF385">
        <v>0</v>
      </c>
      <c r="AG385">
        <v>0</v>
      </c>
      <c r="AH385">
        <v>0</v>
      </c>
      <c r="AI385">
        <v>9.11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0.09</v>
      </c>
      <c r="AU385" t="s">
        <v>3</v>
      </c>
      <c r="AV385">
        <v>0</v>
      </c>
      <c r="AW385">
        <v>2</v>
      </c>
      <c r="AX385">
        <v>55285029</v>
      </c>
      <c r="AY385">
        <v>1</v>
      </c>
      <c r="AZ385">
        <v>0</v>
      </c>
      <c r="BA385">
        <v>409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Y385*Source!I817</f>
        <v>6.3E-3</v>
      </c>
      <c r="CY385">
        <f t="shared" si="58"/>
        <v>4018.42</v>
      </c>
      <c r="CZ385">
        <f t="shared" si="59"/>
        <v>441.1</v>
      </c>
      <c r="DA385">
        <f t="shared" si="60"/>
        <v>9.11</v>
      </c>
      <c r="DB385">
        <f t="shared" si="56"/>
        <v>39.700000000000003</v>
      </c>
      <c r="DC385">
        <f t="shared" si="57"/>
        <v>0</v>
      </c>
    </row>
    <row r="386" spans="1:107" x14ac:dyDescent="0.2">
      <c r="A386">
        <f>ROW(Source!A817)</f>
        <v>817</v>
      </c>
      <c r="B386">
        <v>55282325</v>
      </c>
      <c r="C386">
        <v>55285013</v>
      </c>
      <c r="D386">
        <v>31826248</v>
      </c>
      <c r="E386">
        <v>1</v>
      </c>
      <c r="F386">
        <v>1</v>
      </c>
      <c r="G386">
        <v>13</v>
      </c>
      <c r="H386">
        <v>3</v>
      </c>
      <c r="I386" t="s">
        <v>126</v>
      </c>
      <c r="J386" t="s">
        <v>129</v>
      </c>
      <c r="K386" t="s">
        <v>127</v>
      </c>
      <c r="L386">
        <v>1339</v>
      </c>
      <c r="N386">
        <v>1007</v>
      </c>
      <c r="O386" t="s">
        <v>128</v>
      </c>
      <c r="P386" t="s">
        <v>128</v>
      </c>
      <c r="Q386">
        <v>1</v>
      </c>
      <c r="W386">
        <v>0</v>
      </c>
      <c r="X386">
        <v>-1161195218</v>
      </c>
      <c r="Y386">
        <v>1.02</v>
      </c>
      <c r="AA386">
        <v>3735.89</v>
      </c>
      <c r="AB386">
        <v>0</v>
      </c>
      <c r="AC386">
        <v>0</v>
      </c>
      <c r="AD386">
        <v>0</v>
      </c>
      <c r="AE386">
        <v>478.96</v>
      </c>
      <c r="AF386">
        <v>0</v>
      </c>
      <c r="AG386">
        <v>0</v>
      </c>
      <c r="AH386">
        <v>0</v>
      </c>
      <c r="AI386">
        <v>7.8</v>
      </c>
      <c r="AJ386">
        <v>1</v>
      </c>
      <c r="AK386">
        <v>1</v>
      </c>
      <c r="AL386">
        <v>1</v>
      </c>
      <c r="AN386">
        <v>0</v>
      </c>
      <c r="AO386">
        <v>0</v>
      </c>
      <c r="AP386">
        <v>1</v>
      </c>
      <c r="AQ386">
        <v>0</v>
      </c>
      <c r="AR386">
        <v>0</v>
      </c>
      <c r="AS386" t="s">
        <v>3</v>
      </c>
      <c r="AT386">
        <v>1.02</v>
      </c>
      <c r="AU386" t="s">
        <v>3</v>
      </c>
      <c r="AV386">
        <v>0</v>
      </c>
      <c r="AW386">
        <v>1</v>
      </c>
      <c r="AX386">
        <v>-1</v>
      </c>
      <c r="AY386">
        <v>0</v>
      </c>
      <c r="AZ386">
        <v>0</v>
      </c>
      <c r="BA386" t="s">
        <v>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Y386*Source!I817</f>
        <v>7.1400000000000005E-2</v>
      </c>
      <c r="CY386">
        <f t="shared" si="58"/>
        <v>3735.89</v>
      </c>
      <c r="CZ386">
        <f t="shared" si="59"/>
        <v>478.96</v>
      </c>
      <c r="DA386">
        <f t="shared" si="60"/>
        <v>7.8</v>
      </c>
      <c r="DB386">
        <f t="shared" si="56"/>
        <v>488.54</v>
      </c>
      <c r="DC386">
        <f t="shared" si="57"/>
        <v>0</v>
      </c>
    </row>
    <row r="387" spans="1:107" x14ac:dyDescent="0.2">
      <c r="A387">
        <f>ROW(Source!A817)</f>
        <v>817</v>
      </c>
      <c r="B387">
        <v>55282325</v>
      </c>
      <c r="C387">
        <v>55285013</v>
      </c>
      <c r="D387">
        <v>31831614</v>
      </c>
      <c r="E387">
        <v>1</v>
      </c>
      <c r="F387">
        <v>1</v>
      </c>
      <c r="G387">
        <v>13</v>
      </c>
      <c r="H387">
        <v>3</v>
      </c>
      <c r="I387" t="s">
        <v>239</v>
      </c>
      <c r="J387" t="s">
        <v>240</v>
      </c>
      <c r="K387" t="s">
        <v>241</v>
      </c>
      <c r="L387">
        <v>1327</v>
      </c>
      <c r="N387">
        <v>1005</v>
      </c>
      <c r="O387" t="s">
        <v>143</v>
      </c>
      <c r="P387" t="s">
        <v>143</v>
      </c>
      <c r="Q387">
        <v>1</v>
      </c>
      <c r="W387">
        <v>0</v>
      </c>
      <c r="X387">
        <v>603896569</v>
      </c>
      <c r="Y387">
        <v>2.2999999999999998</v>
      </c>
      <c r="AA387">
        <v>226.59</v>
      </c>
      <c r="AB387">
        <v>0</v>
      </c>
      <c r="AC387">
        <v>0</v>
      </c>
      <c r="AD387">
        <v>0</v>
      </c>
      <c r="AE387">
        <v>60.91</v>
      </c>
      <c r="AF387">
        <v>0</v>
      </c>
      <c r="AG387">
        <v>0</v>
      </c>
      <c r="AH387">
        <v>0</v>
      </c>
      <c r="AI387">
        <v>3.72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2.2999999999999998</v>
      </c>
      <c r="AU387" t="s">
        <v>3</v>
      </c>
      <c r="AV387">
        <v>0</v>
      </c>
      <c r="AW387">
        <v>2</v>
      </c>
      <c r="AX387">
        <v>55285030</v>
      </c>
      <c r="AY387">
        <v>1</v>
      </c>
      <c r="AZ387">
        <v>0</v>
      </c>
      <c r="BA387">
        <v>410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Y387*Source!I817</f>
        <v>0.161</v>
      </c>
      <c r="CY387">
        <f t="shared" si="58"/>
        <v>226.59</v>
      </c>
      <c r="CZ387">
        <f t="shared" si="59"/>
        <v>60.91</v>
      </c>
      <c r="DA387">
        <f t="shared" si="60"/>
        <v>3.72</v>
      </c>
      <c r="DB387">
        <f t="shared" si="56"/>
        <v>140.09</v>
      </c>
      <c r="DC387">
        <f t="shared" si="57"/>
        <v>0</v>
      </c>
    </row>
    <row r="388" spans="1:107" x14ac:dyDescent="0.2">
      <c r="A388">
        <f>ROW(Source!A817)</f>
        <v>817</v>
      </c>
      <c r="B388">
        <v>55282325</v>
      </c>
      <c r="C388">
        <v>55285013</v>
      </c>
      <c r="D388">
        <v>31806992</v>
      </c>
      <c r="E388">
        <v>13</v>
      </c>
      <c r="F388">
        <v>1</v>
      </c>
      <c r="G388">
        <v>13</v>
      </c>
      <c r="H388">
        <v>3</v>
      </c>
      <c r="I388" t="s">
        <v>242</v>
      </c>
      <c r="J388" t="s">
        <v>3</v>
      </c>
      <c r="K388" t="s">
        <v>243</v>
      </c>
      <c r="L388">
        <v>1344</v>
      </c>
      <c r="N388">
        <v>1008</v>
      </c>
      <c r="O388" t="s">
        <v>220</v>
      </c>
      <c r="P388" t="s">
        <v>220</v>
      </c>
      <c r="Q388">
        <v>1</v>
      </c>
      <c r="W388">
        <v>0</v>
      </c>
      <c r="X388">
        <v>-94250534</v>
      </c>
      <c r="Y388">
        <v>13.72</v>
      </c>
      <c r="AA388">
        <v>1</v>
      </c>
      <c r="AB388">
        <v>0</v>
      </c>
      <c r="AC388">
        <v>0</v>
      </c>
      <c r="AD388">
        <v>0</v>
      </c>
      <c r="AE388">
        <v>1</v>
      </c>
      <c r="AF388">
        <v>0</v>
      </c>
      <c r="AG388">
        <v>0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13.72</v>
      </c>
      <c r="AU388" t="s">
        <v>3</v>
      </c>
      <c r="AV388">
        <v>0</v>
      </c>
      <c r="AW388">
        <v>2</v>
      </c>
      <c r="AX388">
        <v>55285032</v>
      </c>
      <c r="AY388">
        <v>1</v>
      </c>
      <c r="AZ388">
        <v>0</v>
      </c>
      <c r="BA388">
        <v>412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Y388*Source!I817</f>
        <v>0.96040000000000014</v>
      </c>
      <c r="CY388">
        <f t="shared" si="58"/>
        <v>1</v>
      </c>
      <c r="CZ388">
        <f t="shared" si="59"/>
        <v>1</v>
      </c>
      <c r="DA388">
        <f t="shared" si="60"/>
        <v>1</v>
      </c>
      <c r="DB388">
        <f t="shared" si="56"/>
        <v>13.72</v>
      </c>
      <c r="DC388">
        <f t="shared" si="57"/>
        <v>0</v>
      </c>
    </row>
    <row r="389" spans="1:107" x14ac:dyDescent="0.2">
      <c r="A389">
        <f>ROW(Source!A819)</f>
        <v>819</v>
      </c>
      <c r="B389">
        <v>55282325</v>
      </c>
      <c r="C389">
        <v>55285034</v>
      </c>
      <c r="D389">
        <v>31751893</v>
      </c>
      <c r="E389">
        <v>13</v>
      </c>
      <c r="F389">
        <v>1</v>
      </c>
      <c r="G389">
        <v>13</v>
      </c>
      <c r="H389">
        <v>1</v>
      </c>
      <c r="I389" t="s">
        <v>205</v>
      </c>
      <c r="J389" t="s">
        <v>3</v>
      </c>
      <c r="K389" t="s">
        <v>206</v>
      </c>
      <c r="L389">
        <v>1191</v>
      </c>
      <c r="N389">
        <v>1013</v>
      </c>
      <c r="O389" t="s">
        <v>207</v>
      </c>
      <c r="P389" t="s">
        <v>207</v>
      </c>
      <c r="Q389">
        <v>1</v>
      </c>
      <c r="W389">
        <v>0</v>
      </c>
      <c r="X389">
        <v>476480486</v>
      </c>
      <c r="Y389">
        <v>17.41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17.41</v>
      </c>
      <c r="AU389" t="s">
        <v>3</v>
      </c>
      <c r="AV389">
        <v>1</v>
      </c>
      <c r="AW389">
        <v>2</v>
      </c>
      <c r="AX389">
        <v>55285037</v>
      </c>
      <c r="AY389">
        <v>1</v>
      </c>
      <c r="AZ389">
        <v>0</v>
      </c>
      <c r="BA389">
        <v>413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Y389*Source!I819</f>
        <v>22.716567999999999</v>
      </c>
      <c r="CY389">
        <f>AD389</f>
        <v>0</v>
      </c>
      <c r="CZ389">
        <f>AH389</f>
        <v>0</v>
      </c>
      <c r="DA389">
        <f>AL389</f>
        <v>1</v>
      </c>
      <c r="DB389">
        <f t="shared" si="56"/>
        <v>0</v>
      </c>
      <c r="DC389">
        <f t="shared" si="57"/>
        <v>0</v>
      </c>
    </row>
    <row r="390" spans="1:107" x14ac:dyDescent="0.2">
      <c r="A390">
        <f>ROW(Source!A819)</f>
        <v>819</v>
      </c>
      <c r="B390">
        <v>55282325</v>
      </c>
      <c r="C390">
        <v>55285034</v>
      </c>
      <c r="D390">
        <v>31806986</v>
      </c>
      <c r="E390">
        <v>13</v>
      </c>
      <c r="F390">
        <v>1</v>
      </c>
      <c r="G390">
        <v>13</v>
      </c>
      <c r="H390">
        <v>3</v>
      </c>
      <c r="I390" t="s">
        <v>28</v>
      </c>
      <c r="J390" t="s">
        <v>3</v>
      </c>
      <c r="K390" t="s">
        <v>29</v>
      </c>
      <c r="L390">
        <v>1348</v>
      </c>
      <c r="N390">
        <v>1009</v>
      </c>
      <c r="O390" t="s">
        <v>30</v>
      </c>
      <c r="P390" t="s">
        <v>30</v>
      </c>
      <c r="Q390">
        <v>1000</v>
      </c>
      <c r="W390">
        <v>1</v>
      </c>
      <c r="X390">
        <v>1489638031</v>
      </c>
      <c r="Y390">
        <v>-1.02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-1.02</v>
      </c>
      <c r="AU390" t="s">
        <v>3</v>
      </c>
      <c r="AV390">
        <v>0</v>
      </c>
      <c r="AW390">
        <v>2</v>
      </c>
      <c r="AX390">
        <v>55285038</v>
      </c>
      <c r="AY390">
        <v>1</v>
      </c>
      <c r="AZ390">
        <v>6144</v>
      </c>
      <c r="BA390">
        <v>414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Y390*Source!I819</f>
        <v>-1.3308960000000001</v>
      </c>
      <c r="CY390">
        <f>AA390</f>
        <v>0</v>
      </c>
      <c r="CZ390">
        <f>AE390</f>
        <v>0</v>
      </c>
      <c r="DA390">
        <f>AI390</f>
        <v>1</v>
      </c>
      <c r="DB390">
        <f t="shared" si="56"/>
        <v>0</v>
      </c>
      <c r="DC390">
        <f t="shared" si="57"/>
        <v>0</v>
      </c>
    </row>
    <row r="391" spans="1:107" x14ac:dyDescent="0.2">
      <c r="A391">
        <f>ROW(Source!A821)</f>
        <v>821</v>
      </c>
      <c r="B391">
        <v>55282325</v>
      </c>
      <c r="C391">
        <v>55285040</v>
      </c>
      <c r="D391">
        <v>31751893</v>
      </c>
      <c r="E391">
        <v>13</v>
      </c>
      <c r="F391">
        <v>1</v>
      </c>
      <c r="G391">
        <v>13</v>
      </c>
      <c r="H391">
        <v>1</v>
      </c>
      <c r="I391" t="s">
        <v>205</v>
      </c>
      <c r="J391" t="s">
        <v>3</v>
      </c>
      <c r="K391" t="s">
        <v>206</v>
      </c>
      <c r="L391">
        <v>1191</v>
      </c>
      <c r="N391">
        <v>1013</v>
      </c>
      <c r="O391" t="s">
        <v>207</v>
      </c>
      <c r="P391" t="s">
        <v>207</v>
      </c>
      <c r="Q391">
        <v>1</v>
      </c>
      <c r="W391">
        <v>0</v>
      </c>
      <c r="X391">
        <v>476480486</v>
      </c>
      <c r="Y391">
        <v>60.949999999999996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53</v>
      </c>
      <c r="AU391" t="s">
        <v>136</v>
      </c>
      <c r="AV391">
        <v>1</v>
      </c>
      <c r="AW391">
        <v>2</v>
      </c>
      <c r="AX391">
        <v>55285047</v>
      </c>
      <c r="AY391">
        <v>1</v>
      </c>
      <c r="AZ391">
        <v>0</v>
      </c>
      <c r="BA391">
        <v>415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Y391*Source!I821</f>
        <v>79.527559999999994</v>
      </c>
      <c r="CY391">
        <f>AD391</f>
        <v>0</v>
      </c>
      <c r="CZ391">
        <f>AH391</f>
        <v>0</v>
      </c>
      <c r="DA391">
        <f>AL391</f>
        <v>1</v>
      </c>
      <c r="DB391">
        <f>ROUND((ROUND(AT391*CZ391,2)*1.15),6)</f>
        <v>0</v>
      </c>
      <c r="DC391">
        <f>ROUND((ROUND(AT391*AG391,2)*1.15),6)</f>
        <v>0</v>
      </c>
    </row>
    <row r="392" spans="1:107" x14ac:dyDescent="0.2">
      <c r="A392">
        <f>ROW(Source!A821)</f>
        <v>821</v>
      </c>
      <c r="B392">
        <v>55282325</v>
      </c>
      <c r="C392">
        <v>55285040</v>
      </c>
      <c r="D392">
        <v>31755942</v>
      </c>
      <c r="E392">
        <v>13</v>
      </c>
      <c r="F392">
        <v>1</v>
      </c>
      <c r="G392">
        <v>13</v>
      </c>
      <c r="H392">
        <v>2</v>
      </c>
      <c r="I392" t="s">
        <v>218</v>
      </c>
      <c r="J392" t="s">
        <v>3</v>
      </c>
      <c r="K392" t="s">
        <v>219</v>
      </c>
      <c r="L392">
        <v>1344</v>
      </c>
      <c r="N392">
        <v>1008</v>
      </c>
      <c r="O392" t="s">
        <v>220</v>
      </c>
      <c r="P392" t="s">
        <v>220</v>
      </c>
      <c r="Q392">
        <v>1</v>
      </c>
      <c r="W392">
        <v>0</v>
      </c>
      <c r="X392">
        <v>-1180195794</v>
      </c>
      <c r="Y392">
        <v>333.96250000000003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1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267.17</v>
      </c>
      <c r="AU392" t="s">
        <v>135</v>
      </c>
      <c r="AV392">
        <v>0</v>
      </c>
      <c r="AW392">
        <v>2</v>
      </c>
      <c r="AX392">
        <v>55285048</v>
      </c>
      <c r="AY392">
        <v>1</v>
      </c>
      <c r="AZ392">
        <v>0</v>
      </c>
      <c r="BA392">
        <v>416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Y392*Source!I821</f>
        <v>435.75427000000002</v>
      </c>
      <c r="CY392">
        <f>AB392</f>
        <v>1</v>
      </c>
      <c r="CZ392">
        <f>AF392</f>
        <v>1</v>
      </c>
      <c r="DA392">
        <f>AJ392</f>
        <v>1</v>
      </c>
      <c r="DB392">
        <f>ROUND((ROUND(AT392*CZ392,2)*1.25),6)</f>
        <v>333.96249999999998</v>
      </c>
      <c r="DC392">
        <f>ROUND((ROUND(AT392*AG392,2)*1.25),6)</f>
        <v>0</v>
      </c>
    </row>
    <row r="393" spans="1:107" x14ac:dyDescent="0.2">
      <c r="A393">
        <f>ROW(Source!A821)</f>
        <v>821</v>
      </c>
      <c r="B393">
        <v>55282325</v>
      </c>
      <c r="C393">
        <v>55285040</v>
      </c>
      <c r="D393">
        <v>31808252</v>
      </c>
      <c r="E393">
        <v>1</v>
      </c>
      <c r="F393">
        <v>1</v>
      </c>
      <c r="G393">
        <v>13</v>
      </c>
      <c r="H393">
        <v>3</v>
      </c>
      <c r="I393" t="s">
        <v>142</v>
      </c>
      <c r="J393" t="s">
        <v>144</v>
      </c>
      <c r="K393" t="s">
        <v>282</v>
      </c>
      <c r="L393">
        <v>1327</v>
      </c>
      <c r="N393">
        <v>1005</v>
      </c>
      <c r="O393" t="s">
        <v>143</v>
      </c>
      <c r="P393" t="s">
        <v>143</v>
      </c>
      <c r="Q393">
        <v>1</v>
      </c>
      <c r="W393">
        <v>0</v>
      </c>
      <c r="X393">
        <v>-1420146113</v>
      </c>
      <c r="Y393">
        <v>135</v>
      </c>
      <c r="AA393">
        <v>263.45</v>
      </c>
      <c r="AB393">
        <v>0</v>
      </c>
      <c r="AC393">
        <v>0</v>
      </c>
      <c r="AD393">
        <v>0</v>
      </c>
      <c r="AE393">
        <v>25.09</v>
      </c>
      <c r="AF393">
        <v>0</v>
      </c>
      <c r="AG393">
        <v>0</v>
      </c>
      <c r="AH393">
        <v>0</v>
      </c>
      <c r="AI393">
        <v>10.5</v>
      </c>
      <c r="AJ393">
        <v>1</v>
      </c>
      <c r="AK393">
        <v>1</v>
      </c>
      <c r="AL393">
        <v>1</v>
      </c>
      <c r="AN393">
        <v>0</v>
      </c>
      <c r="AO393">
        <v>0</v>
      </c>
      <c r="AP393">
        <v>1</v>
      </c>
      <c r="AQ393">
        <v>0</v>
      </c>
      <c r="AR393">
        <v>0</v>
      </c>
      <c r="AS393" t="s">
        <v>3</v>
      </c>
      <c r="AT393">
        <v>135</v>
      </c>
      <c r="AU393" t="s">
        <v>3</v>
      </c>
      <c r="AV393">
        <v>0</v>
      </c>
      <c r="AW393">
        <v>1</v>
      </c>
      <c r="AX393">
        <v>-1</v>
      </c>
      <c r="AY393">
        <v>0</v>
      </c>
      <c r="AZ393">
        <v>0</v>
      </c>
      <c r="BA393" t="s">
        <v>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Y393*Source!I821</f>
        <v>176.148</v>
      </c>
      <c r="CY393">
        <f>AA393</f>
        <v>263.45</v>
      </c>
      <c r="CZ393">
        <f>AE393</f>
        <v>25.09</v>
      </c>
      <c r="DA393">
        <f>AI393</f>
        <v>10.5</v>
      </c>
      <c r="DB393">
        <f>ROUND(ROUND(AT393*CZ393,2),6)</f>
        <v>3387.15</v>
      </c>
      <c r="DC393">
        <f>ROUND(ROUND(AT393*AG393,2),6)</f>
        <v>0</v>
      </c>
    </row>
    <row r="394" spans="1:107" x14ac:dyDescent="0.2">
      <c r="A394">
        <f>ROW(Source!A821)</f>
        <v>821</v>
      </c>
      <c r="B394">
        <v>55282325</v>
      </c>
      <c r="C394">
        <v>55285040</v>
      </c>
      <c r="D394">
        <v>31808253</v>
      </c>
      <c r="E394">
        <v>1</v>
      </c>
      <c r="F394">
        <v>1</v>
      </c>
      <c r="G394">
        <v>13</v>
      </c>
      <c r="H394">
        <v>3</v>
      </c>
      <c r="I394" t="s">
        <v>146</v>
      </c>
      <c r="J394" t="s">
        <v>147</v>
      </c>
      <c r="K394" t="s">
        <v>283</v>
      </c>
      <c r="L394">
        <v>1327</v>
      </c>
      <c r="N394">
        <v>1005</v>
      </c>
      <c r="O394" t="s">
        <v>143</v>
      </c>
      <c r="P394" t="s">
        <v>143</v>
      </c>
      <c r="Q394">
        <v>1</v>
      </c>
      <c r="W394">
        <v>0</v>
      </c>
      <c r="X394">
        <v>-1577770690</v>
      </c>
      <c r="Y394">
        <v>132.30000000000001</v>
      </c>
      <c r="AA394">
        <v>247.66</v>
      </c>
      <c r="AB394">
        <v>0</v>
      </c>
      <c r="AC394">
        <v>0</v>
      </c>
      <c r="AD394">
        <v>0</v>
      </c>
      <c r="AE394">
        <v>23.06</v>
      </c>
      <c r="AF394">
        <v>0</v>
      </c>
      <c r="AG394">
        <v>0</v>
      </c>
      <c r="AH394">
        <v>0</v>
      </c>
      <c r="AI394">
        <v>10.74</v>
      </c>
      <c r="AJ394">
        <v>1</v>
      </c>
      <c r="AK394">
        <v>1</v>
      </c>
      <c r="AL394">
        <v>1</v>
      </c>
      <c r="AN394">
        <v>0</v>
      </c>
      <c r="AO394">
        <v>0</v>
      </c>
      <c r="AP394">
        <v>1</v>
      </c>
      <c r="AQ394">
        <v>0</v>
      </c>
      <c r="AR394">
        <v>0</v>
      </c>
      <c r="AS394" t="s">
        <v>3</v>
      </c>
      <c r="AT394">
        <v>132.30000000000001</v>
      </c>
      <c r="AU394" t="s">
        <v>3</v>
      </c>
      <c r="AV394">
        <v>0</v>
      </c>
      <c r="AW394">
        <v>1</v>
      </c>
      <c r="AX394">
        <v>-1</v>
      </c>
      <c r="AY394">
        <v>0</v>
      </c>
      <c r="AZ394">
        <v>0</v>
      </c>
      <c r="BA394" t="s">
        <v>3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Y394*Source!I821</f>
        <v>172.62504000000001</v>
      </c>
      <c r="CY394">
        <f>AA394</f>
        <v>247.66</v>
      </c>
      <c r="CZ394">
        <f>AE394</f>
        <v>23.06</v>
      </c>
      <c r="DA394">
        <f>AI394</f>
        <v>10.74</v>
      </c>
      <c r="DB394">
        <f>ROUND(ROUND(AT394*CZ394,2),6)</f>
        <v>3050.84</v>
      </c>
      <c r="DC394">
        <f>ROUND(ROUND(AT394*AG394,2),6)</f>
        <v>0</v>
      </c>
    </row>
    <row r="395" spans="1:107" x14ac:dyDescent="0.2">
      <c r="A395">
        <f>ROW(Source!A821)</f>
        <v>821</v>
      </c>
      <c r="B395">
        <v>55282325</v>
      </c>
      <c r="C395">
        <v>55285040</v>
      </c>
      <c r="D395">
        <v>31809402</v>
      </c>
      <c r="E395">
        <v>1</v>
      </c>
      <c r="F395">
        <v>1</v>
      </c>
      <c r="G395">
        <v>13</v>
      </c>
      <c r="H395">
        <v>3</v>
      </c>
      <c r="I395" t="s">
        <v>244</v>
      </c>
      <c r="J395" t="s">
        <v>245</v>
      </c>
      <c r="K395" t="s">
        <v>246</v>
      </c>
      <c r="L395">
        <v>1346</v>
      </c>
      <c r="N395">
        <v>1009</v>
      </c>
      <c r="O395" t="s">
        <v>247</v>
      </c>
      <c r="P395" t="s">
        <v>247</v>
      </c>
      <c r="Q395">
        <v>1</v>
      </c>
      <c r="W395">
        <v>0</v>
      </c>
      <c r="X395">
        <v>-1558522825</v>
      </c>
      <c r="Y395">
        <v>6.9</v>
      </c>
      <c r="AA395">
        <v>48.91</v>
      </c>
      <c r="AB395">
        <v>0</v>
      </c>
      <c r="AC395">
        <v>0</v>
      </c>
      <c r="AD395">
        <v>0</v>
      </c>
      <c r="AE395">
        <v>6.27</v>
      </c>
      <c r="AF395">
        <v>0</v>
      </c>
      <c r="AG395">
        <v>0</v>
      </c>
      <c r="AH395">
        <v>0</v>
      </c>
      <c r="AI395">
        <v>7.8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6.9</v>
      </c>
      <c r="AU395" t="s">
        <v>3</v>
      </c>
      <c r="AV395">
        <v>0</v>
      </c>
      <c r="AW395">
        <v>2</v>
      </c>
      <c r="AX395">
        <v>55285049</v>
      </c>
      <c r="AY395">
        <v>1</v>
      </c>
      <c r="AZ395">
        <v>0</v>
      </c>
      <c r="BA395">
        <v>417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Y395*Source!I821</f>
        <v>9.0031200000000009</v>
      </c>
      <c r="CY395">
        <f>AA395</f>
        <v>48.91</v>
      </c>
      <c r="CZ395">
        <f>AE395</f>
        <v>6.27</v>
      </c>
      <c r="DA395">
        <f>AI395</f>
        <v>7.8</v>
      </c>
      <c r="DB395">
        <f>ROUND(ROUND(AT395*CZ395,2),6)</f>
        <v>43.26</v>
      </c>
      <c r="DC395">
        <f>ROUND(ROUND(AT395*AG395,2),6)</f>
        <v>0</v>
      </c>
    </row>
    <row r="396" spans="1:107" x14ac:dyDescent="0.2">
      <c r="A396">
        <f>ROW(Source!A821)</f>
        <v>821</v>
      </c>
      <c r="B396">
        <v>55282325</v>
      </c>
      <c r="C396">
        <v>55285040</v>
      </c>
      <c r="D396">
        <v>31807616</v>
      </c>
      <c r="E396">
        <v>1</v>
      </c>
      <c r="F396">
        <v>1</v>
      </c>
      <c r="G396">
        <v>13</v>
      </c>
      <c r="H396">
        <v>3</v>
      </c>
      <c r="I396" t="s">
        <v>248</v>
      </c>
      <c r="J396" t="s">
        <v>249</v>
      </c>
      <c r="K396" t="s">
        <v>250</v>
      </c>
      <c r="L396">
        <v>1348</v>
      </c>
      <c r="N396">
        <v>1009</v>
      </c>
      <c r="O396" t="s">
        <v>30</v>
      </c>
      <c r="P396" t="s">
        <v>30</v>
      </c>
      <c r="Q396">
        <v>1000</v>
      </c>
      <c r="W396">
        <v>0</v>
      </c>
      <c r="X396">
        <v>1387058064</v>
      </c>
      <c r="Y396">
        <v>3.5000000000000003E-2</v>
      </c>
      <c r="AA396">
        <v>64864.04</v>
      </c>
      <c r="AB396">
        <v>0</v>
      </c>
      <c r="AC396">
        <v>0</v>
      </c>
      <c r="AD396">
        <v>0</v>
      </c>
      <c r="AE396">
        <v>18910.8</v>
      </c>
      <c r="AF396">
        <v>0</v>
      </c>
      <c r="AG396">
        <v>0</v>
      </c>
      <c r="AH396">
        <v>0</v>
      </c>
      <c r="AI396">
        <v>3.43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3.5000000000000003E-2</v>
      </c>
      <c r="AU396" t="s">
        <v>3</v>
      </c>
      <c r="AV396">
        <v>0</v>
      </c>
      <c r="AW396">
        <v>2</v>
      </c>
      <c r="AX396">
        <v>55285050</v>
      </c>
      <c r="AY396">
        <v>1</v>
      </c>
      <c r="AZ396">
        <v>0</v>
      </c>
      <c r="BA396">
        <v>418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Y396*Source!I821</f>
        <v>4.5668E-2</v>
      </c>
      <c r="CY396">
        <f>AA396</f>
        <v>64864.04</v>
      </c>
      <c r="CZ396">
        <f>AE396</f>
        <v>18910.8</v>
      </c>
      <c r="DA396">
        <f>AI396</f>
        <v>3.43</v>
      </c>
      <c r="DB396">
        <f>ROUND(ROUND(AT396*CZ396,2),6)</f>
        <v>661.88</v>
      </c>
      <c r="DC396">
        <f>ROUND(ROUND(AT396*AG396,2),6)</f>
        <v>0</v>
      </c>
    </row>
    <row r="397" spans="1:107" x14ac:dyDescent="0.2">
      <c r="A397">
        <f>ROW(Source!A824)</f>
        <v>824</v>
      </c>
      <c r="B397">
        <v>55282325</v>
      </c>
      <c r="C397">
        <v>55285055</v>
      </c>
      <c r="D397">
        <v>31751893</v>
      </c>
      <c r="E397">
        <v>13</v>
      </c>
      <c r="F397">
        <v>1</v>
      </c>
      <c r="G397">
        <v>13</v>
      </c>
      <c r="H397">
        <v>1</v>
      </c>
      <c r="I397" t="s">
        <v>205</v>
      </c>
      <c r="J397" t="s">
        <v>3</v>
      </c>
      <c r="K397" t="s">
        <v>206</v>
      </c>
      <c r="L397">
        <v>1191</v>
      </c>
      <c r="N397">
        <v>1013</v>
      </c>
      <c r="O397" t="s">
        <v>207</v>
      </c>
      <c r="P397" t="s">
        <v>207</v>
      </c>
      <c r="Q397">
        <v>1</v>
      </c>
      <c r="W397">
        <v>0</v>
      </c>
      <c r="X397">
        <v>476480486</v>
      </c>
      <c r="Y397">
        <v>97.749999999999986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85</v>
      </c>
      <c r="AU397" t="s">
        <v>136</v>
      </c>
      <c r="AV397">
        <v>1</v>
      </c>
      <c r="AW397">
        <v>2</v>
      </c>
      <c r="AX397">
        <v>55285068</v>
      </c>
      <c r="AY397">
        <v>1</v>
      </c>
      <c r="AZ397">
        <v>0</v>
      </c>
      <c r="BA397">
        <v>421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Y397*Source!I824</f>
        <v>0.34212499999999996</v>
      </c>
      <c r="CY397">
        <f>AD397</f>
        <v>0</v>
      </c>
      <c r="CZ397">
        <f>AH397</f>
        <v>0</v>
      </c>
      <c r="DA397">
        <f>AL397</f>
        <v>1</v>
      </c>
      <c r="DB397">
        <f>ROUND((ROUND(AT397*CZ397,2)*1.15),6)</f>
        <v>0</v>
      </c>
      <c r="DC397">
        <f>ROUND((ROUND(AT397*AG397,2)*1.15),6)</f>
        <v>0</v>
      </c>
    </row>
    <row r="398" spans="1:107" x14ac:dyDescent="0.2">
      <c r="A398">
        <f>ROW(Source!A824)</f>
        <v>824</v>
      </c>
      <c r="B398">
        <v>55282325</v>
      </c>
      <c r="C398">
        <v>55285055</v>
      </c>
      <c r="D398">
        <v>31832330</v>
      </c>
      <c r="E398">
        <v>1</v>
      </c>
      <c r="F398">
        <v>1</v>
      </c>
      <c r="G398">
        <v>13</v>
      </c>
      <c r="H398">
        <v>2</v>
      </c>
      <c r="I398" t="s">
        <v>251</v>
      </c>
      <c r="J398" t="s">
        <v>252</v>
      </c>
      <c r="K398" t="s">
        <v>253</v>
      </c>
      <c r="L398">
        <v>1368</v>
      </c>
      <c r="N398">
        <v>1011</v>
      </c>
      <c r="O398" t="s">
        <v>211</v>
      </c>
      <c r="P398" t="s">
        <v>211</v>
      </c>
      <c r="Q398">
        <v>1</v>
      </c>
      <c r="W398">
        <v>0</v>
      </c>
      <c r="X398">
        <v>-911191566</v>
      </c>
      <c r="Y398">
        <v>0.26374999999999998</v>
      </c>
      <c r="AA398">
        <v>0</v>
      </c>
      <c r="AB398">
        <v>559.07000000000005</v>
      </c>
      <c r="AC398">
        <v>334.89</v>
      </c>
      <c r="AD398">
        <v>0</v>
      </c>
      <c r="AE398">
        <v>0</v>
      </c>
      <c r="AF398">
        <v>39.51</v>
      </c>
      <c r="AG398">
        <v>12.69</v>
      </c>
      <c r="AH398">
        <v>0</v>
      </c>
      <c r="AI398">
        <v>1</v>
      </c>
      <c r="AJ398">
        <v>14.15</v>
      </c>
      <c r="AK398">
        <v>26.39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0.21099999999999999</v>
      </c>
      <c r="AU398" t="s">
        <v>135</v>
      </c>
      <c r="AV398">
        <v>0</v>
      </c>
      <c r="AW398">
        <v>2</v>
      </c>
      <c r="AX398">
        <v>55285069</v>
      </c>
      <c r="AY398">
        <v>1</v>
      </c>
      <c r="AZ398">
        <v>0</v>
      </c>
      <c r="BA398">
        <v>422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Y398*Source!I824</f>
        <v>9.2312500000000001E-4</v>
      </c>
      <c r="CY398">
        <f>AB398</f>
        <v>559.07000000000005</v>
      </c>
      <c r="CZ398">
        <f>AF398</f>
        <v>39.51</v>
      </c>
      <c r="DA398">
        <f>AJ398</f>
        <v>14.15</v>
      </c>
      <c r="DB398">
        <f>ROUND((ROUND(AT398*CZ398,2)*1.25),6)</f>
        <v>10.425000000000001</v>
      </c>
      <c r="DC398">
        <f>ROUND((ROUND(AT398*AG398,2)*1.25),6)</f>
        <v>3.35</v>
      </c>
    </row>
    <row r="399" spans="1:107" x14ac:dyDescent="0.2">
      <c r="A399">
        <f>ROW(Source!A824)</f>
        <v>824</v>
      </c>
      <c r="B399">
        <v>55282325</v>
      </c>
      <c r="C399">
        <v>55285055</v>
      </c>
      <c r="D399">
        <v>31832578</v>
      </c>
      <c r="E399">
        <v>1</v>
      </c>
      <c r="F399">
        <v>1</v>
      </c>
      <c r="G399">
        <v>13</v>
      </c>
      <c r="H399">
        <v>2</v>
      </c>
      <c r="I399" t="s">
        <v>254</v>
      </c>
      <c r="J399" t="s">
        <v>255</v>
      </c>
      <c r="K399" t="s">
        <v>256</v>
      </c>
      <c r="L399">
        <v>1368</v>
      </c>
      <c r="N399">
        <v>1011</v>
      </c>
      <c r="O399" t="s">
        <v>211</v>
      </c>
      <c r="P399" t="s">
        <v>211</v>
      </c>
      <c r="Q399">
        <v>1</v>
      </c>
      <c r="W399">
        <v>0</v>
      </c>
      <c r="X399">
        <v>989042531</v>
      </c>
      <c r="Y399">
        <v>16.016249999999999</v>
      </c>
      <c r="AA399">
        <v>0</v>
      </c>
      <c r="AB399">
        <v>6.64</v>
      </c>
      <c r="AC399">
        <v>2.38</v>
      </c>
      <c r="AD399">
        <v>0</v>
      </c>
      <c r="AE399">
        <v>0</v>
      </c>
      <c r="AF399">
        <v>1.0900000000000001</v>
      </c>
      <c r="AG399">
        <v>0.09</v>
      </c>
      <c r="AH399">
        <v>0</v>
      </c>
      <c r="AI399">
        <v>1</v>
      </c>
      <c r="AJ399">
        <v>6.09</v>
      </c>
      <c r="AK399">
        <v>26.39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12.813000000000001</v>
      </c>
      <c r="AU399" t="s">
        <v>135</v>
      </c>
      <c r="AV399">
        <v>0</v>
      </c>
      <c r="AW399">
        <v>2</v>
      </c>
      <c r="AX399">
        <v>55285070</v>
      </c>
      <c r="AY399">
        <v>1</v>
      </c>
      <c r="AZ399">
        <v>0</v>
      </c>
      <c r="BA399">
        <v>423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Y399*Source!I824</f>
        <v>5.6056874999999999E-2</v>
      </c>
      <c r="CY399">
        <f>AB399</f>
        <v>6.64</v>
      </c>
      <c r="CZ399">
        <f>AF399</f>
        <v>1.0900000000000001</v>
      </c>
      <c r="DA399">
        <f>AJ399</f>
        <v>6.09</v>
      </c>
      <c r="DB399">
        <f>ROUND((ROUND(AT399*CZ399,2)*1.25),6)</f>
        <v>17.462499999999999</v>
      </c>
      <c r="DC399">
        <f>ROUND((ROUND(AT399*AG399,2)*1.25),6)</f>
        <v>1.4375</v>
      </c>
    </row>
    <row r="400" spans="1:107" x14ac:dyDescent="0.2">
      <c r="A400">
        <f>ROW(Source!A824)</f>
        <v>824</v>
      </c>
      <c r="B400">
        <v>55282325</v>
      </c>
      <c r="C400">
        <v>55285055</v>
      </c>
      <c r="D400">
        <v>31832865</v>
      </c>
      <c r="E400">
        <v>1</v>
      </c>
      <c r="F400">
        <v>1</v>
      </c>
      <c r="G400">
        <v>13</v>
      </c>
      <c r="H400">
        <v>2</v>
      </c>
      <c r="I400" t="s">
        <v>257</v>
      </c>
      <c r="J400" t="s">
        <v>258</v>
      </c>
      <c r="K400" t="s">
        <v>259</v>
      </c>
      <c r="L400">
        <v>1368</v>
      </c>
      <c r="N400">
        <v>1011</v>
      </c>
      <c r="O400" t="s">
        <v>211</v>
      </c>
      <c r="P400" t="s">
        <v>211</v>
      </c>
      <c r="Q400">
        <v>1</v>
      </c>
      <c r="W400">
        <v>0</v>
      </c>
      <c r="X400">
        <v>773485071</v>
      </c>
      <c r="Y400">
        <v>12.36</v>
      </c>
      <c r="AA400">
        <v>0</v>
      </c>
      <c r="AB400">
        <v>4.6500000000000004</v>
      </c>
      <c r="AC400">
        <v>0</v>
      </c>
      <c r="AD400">
        <v>0</v>
      </c>
      <c r="AE400">
        <v>0</v>
      </c>
      <c r="AF400">
        <v>0.77</v>
      </c>
      <c r="AG400">
        <v>0</v>
      </c>
      <c r="AH400">
        <v>0</v>
      </c>
      <c r="AI400">
        <v>1</v>
      </c>
      <c r="AJ400">
        <v>6.04</v>
      </c>
      <c r="AK400">
        <v>26.39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9.8879999999999999</v>
      </c>
      <c r="AU400" t="s">
        <v>135</v>
      </c>
      <c r="AV400">
        <v>0</v>
      </c>
      <c r="AW400">
        <v>2</v>
      </c>
      <c r="AX400">
        <v>55285071</v>
      </c>
      <c r="AY400">
        <v>1</v>
      </c>
      <c r="AZ400">
        <v>0</v>
      </c>
      <c r="BA400">
        <v>424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Y400*Source!I824</f>
        <v>4.326E-2</v>
      </c>
      <c r="CY400">
        <f>AB400</f>
        <v>4.6500000000000004</v>
      </c>
      <c r="CZ400">
        <f>AF400</f>
        <v>0.77</v>
      </c>
      <c r="DA400">
        <f>AJ400</f>
        <v>6.04</v>
      </c>
      <c r="DB400">
        <f>ROUND((ROUND(AT400*CZ400,2)*1.25),6)</f>
        <v>9.5124999999999993</v>
      </c>
      <c r="DC400">
        <f>ROUND((ROUND(AT400*AG400,2)*1.25),6)</f>
        <v>0</v>
      </c>
    </row>
    <row r="401" spans="1:107" x14ac:dyDescent="0.2">
      <c r="A401">
        <f>ROW(Source!A824)</f>
        <v>824</v>
      </c>
      <c r="B401">
        <v>55282325</v>
      </c>
      <c r="C401">
        <v>55285055</v>
      </c>
      <c r="D401">
        <v>31755942</v>
      </c>
      <c r="E401">
        <v>13</v>
      </c>
      <c r="F401">
        <v>1</v>
      </c>
      <c r="G401">
        <v>13</v>
      </c>
      <c r="H401">
        <v>2</v>
      </c>
      <c r="I401" t="s">
        <v>218</v>
      </c>
      <c r="J401" t="s">
        <v>3</v>
      </c>
      <c r="K401" t="s">
        <v>219</v>
      </c>
      <c r="L401">
        <v>1344</v>
      </c>
      <c r="N401">
        <v>1008</v>
      </c>
      <c r="O401" t="s">
        <v>220</v>
      </c>
      <c r="P401" t="s">
        <v>220</v>
      </c>
      <c r="Q401">
        <v>1</v>
      </c>
      <c r="W401">
        <v>0</v>
      </c>
      <c r="X401">
        <v>-1180195794</v>
      </c>
      <c r="Y401">
        <v>26.150000000000002</v>
      </c>
      <c r="AA401">
        <v>0</v>
      </c>
      <c r="AB401">
        <v>1</v>
      </c>
      <c r="AC401">
        <v>0</v>
      </c>
      <c r="AD401">
        <v>0</v>
      </c>
      <c r="AE401">
        <v>0</v>
      </c>
      <c r="AF401">
        <v>1</v>
      </c>
      <c r="AG401">
        <v>0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20.92</v>
      </c>
      <c r="AU401" t="s">
        <v>135</v>
      </c>
      <c r="AV401">
        <v>0</v>
      </c>
      <c r="AW401">
        <v>2</v>
      </c>
      <c r="AX401">
        <v>55285072</v>
      </c>
      <c r="AY401">
        <v>1</v>
      </c>
      <c r="AZ401">
        <v>0</v>
      </c>
      <c r="BA401">
        <v>425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Y401*Source!I824</f>
        <v>9.1525000000000009E-2</v>
      </c>
      <c r="CY401">
        <f>AB401</f>
        <v>1</v>
      </c>
      <c r="CZ401">
        <f>AF401</f>
        <v>1</v>
      </c>
      <c r="DA401">
        <f>AJ401</f>
        <v>1</v>
      </c>
      <c r="DB401">
        <f>ROUND((ROUND(AT401*CZ401,2)*1.25),6)</f>
        <v>26.15</v>
      </c>
      <c r="DC401">
        <f>ROUND((ROUND(AT401*AG401,2)*1.25),6)</f>
        <v>0</v>
      </c>
    </row>
    <row r="402" spans="1:107" x14ac:dyDescent="0.2">
      <c r="A402">
        <f>ROW(Source!A824)</f>
        <v>824</v>
      </c>
      <c r="B402">
        <v>55282325</v>
      </c>
      <c r="C402">
        <v>55285055</v>
      </c>
      <c r="D402">
        <v>31808032</v>
      </c>
      <c r="E402">
        <v>1</v>
      </c>
      <c r="F402">
        <v>1</v>
      </c>
      <c r="G402">
        <v>13</v>
      </c>
      <c r="H402">
        <v>3</v>
      </c>
      <c r="I402" t="s">
        <v>260</v>
      </c>
      <c r="J402" t="s">
        <v>261</v>
      </c>
      <c r="K402" t="s">
        <v>262</v>
      </c>
      <c r="L402">
        <v>1348</v>
      </c>
      <c r="N402">
        <v>1009</v>
      </c>
      <c r="O402" t="s">
        <v>30</v>
      </c>
      <c r="P402" t="s">
        <v>30</v>
      </c>
      <c r="Q402">
        <v>1000</v>
      </c>
      <c r="W402">
        <v>0</v>
      </c>
      <c r="X402">
        <v>-1815770421</v>
      </c>
      <c r="Y402">
        <v>4.9000000000000002E-2</v>
      </c>
      <c r="AA402">
        <v>90645.59</v>
      </c>
      <c r="AB402">
        <v>0</v>
      </c>
      <c r="AC402">
        <v>0</v>
      </c>
      <c r="AD402">
        <v>0</v>
      </c>
      <c r="AE402">
        <v>14739.12</v>
      </c>
      <c r="AF402">
        <v>0</v>
      </c>
      <c r="AG402">
        <v>0</v>
      </c>
      <c r="AH402">
        <v>0</v>
      </c>
      <c r="AI402">
        <v>6.15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4.9000000000000002E-2</v>
      </c>
      <c r="AU402" t="s">
        <v>3</v>
      </c>
      <c r="AV402">
        <v>0</v>
      </c>
      <c r="AW402">
        <v>2</v>
      </c>
      <c r="AX402">
        <v>55285073</v>
      </c>
      <c r="AY402">
        <v>1</v>
      </c>
      <c r="AZ402">
        <v>0</v>
      </c>
      <c r="BA402">
        <v>426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Y402*Source!I824</f>
        <v>1.7150000000000002E-4</v>
      </c>
      <c r="CY402">
        <f t="shared" ref="CY402:CY408" si="61">AA402</f>
        <v>90645.59</v>
      </c>
      <c r="CZ402">
        <f t="shared" ref="CZ402:CZ408" si="62">AE402</f>
        <v>14739.12</v>
      </c>
      <c r="DA402">
        <f t="shared" ref="DA402:DA408" si="63">AI402</f>
        <v>6.15</v>
      </c>
      <c r="DB402">
        <f t="shared" ref="DB402:DB441" si="64">ROUND(ROUND(AT402*CZ402,2),6)</f>
        <v>722.22</v>
      </c>
      <c r="DC402">
        <f t="shared" ref="DC402:DC441" si="65">ROUND(ROUND(AT402*AG402,2),6)</f>
        <v>0</v>
      </c>
    </row>
    <row r="403" spans="1:107" x14ac:dyDescent="0.2">
      <c r="A403">
        <f>ROW(Source!A824)</f>
        <v>824</v>
      </c>
      <c r="B403">
        <v>55282325</v>
      </c>
      <c r="C403">
        <v>55285055</v>
      </c>
      <c r="D403">
        <v>31808252</v>
      </c>
      <c r="E403">
        <v>1</v>
      </c>
      <c r="F403">
        <v>1</v>
      </c>
      <c r="G403">
        <v>13</v>
      </c>
      <c r="H403">
        <v>3</v>
      </c>
      <c r="I403" t="s">
        <v>142</v>
      </c>
      <c r="J403" t="s">
        <v>144</v>
      </c>
      <c r="K403" t="s">
        <v>282</v>
      </c>
      <c r="L403">
        <v>1327</v>
      </c>
      <c r="N403">
        <v>1005</v>
      </c>
      <c r="O403" t="s">
        <v>143</v>
      </c>
      <c r="P403" t="s">
        <v>143</v>
      </c>
      <c r="Q403">
        <v>1</v>
      </c>
      <c r="W403">
        <v>0</v>
      </c>
      <c r="X403">
        <v>-1420146113</v>
      </c>
      <c r="Y403">
        <v>135.03</v>
      </c>
      <c r="AA403">
        <v>263.45</v>
      </c>
      <c r="AB403">
        <v>0</v>
      </c>
      <c r="AC403">
        <v>0</v>
      </c>
      <c r="AD403">
        <v>0</v>
      </c>
      <c r="AE403">
        <v>25.09</v>
      </c>
      <c r="AF403">
        <v>0</v>
      </c>
      <c r="AG403">
        <v>0</v>
      </c>
      <c r="AH403">
        <v>0</v>
      </c>
      <c r="AI403">
        <v>10.5</v>
      </c>
      <c r="AJ403">
        <v>1</v>
      </c>
      <c r="AK403">
        <v>1</v>
      </c>
      <c r="AL403">
        <v>1</v>
      </c>
      <c r="AN403">
        <v>0</v>
      </c>
      <c r="AO403">
        <v>0</v>
      </c>
      <c r="AP403">
        <v>1</v>
      </c>
      <c r="AQ403">
        <v>0</v>
      </c>
      <c r="AR403">
        <v>0</v>
      </c>
      <c r="AS403" t="s">
        <v>3</v>
      </c>
      <c r="AT403">
        <v>135.03</v>
      </c>
      <c r="AU403" t="s">
        <v>3</v>
      </c>
      <c r="AV403">
        <v>0</v>
      </c>
      <c r="AW403">
        <v>1</v>
      </c>
      <c r="AX403">
        <v>-1</v>
      </c>
      <c r="AY403">
        <v>0</v>
      </c>
      <c r="AZ403">
        <v>0</v>
      </c>
      <c r="BA403" t="s">
        <v>3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Y403*Source!I824</f>
        <v>0.472605</v>
      </c>
      <c r="CY403">
        <f t="shared" si="61"/>
        <v>263.45</v>
      </c>
      <c r="CZ403">
        <f t="shared" si="62"/>
        <v>25.09</v>
      </c>
      <c r="DA403">
        <f t="shared" si="63"/>
        <v>10.5</v>
      </c>
      <c r="DB403">
        <f t="shared" si="64"/>
        <v>3387.9</v>
      </c>
      <c r="DC403">
        <f t="shared" si="65"/>
        <v>0</v>
      </c>
    </row>
    <row r="404" spans="1:107" x14ac:dyDescent="0.2">
      <c r="A404">
        <f>ROW(Source!A824)</f>
        <v>824</v>
      </c>
      <c r="B404">
        <v>55282325</v>
      </c>
      <c r="C404">
        <v>55285055</v>
      </c>
      <c r="D404">
        <v>31808253</v>
      </c>
      <c r="E404">
        <v>1</v>
      </c>
      <c r="F404">
        <v>1</v>
      </c>
      <c r="G404">
        <v>13</v>
      </c>
      <c r="H404">
        <v>3</v>
      </c>
      <c r="I404" t="s">
        <v>146</v>
      </c>
      <c r="J404" t="s">
        <v>147</v>
      </c>
      <c r="K404" t="s">
        <v>283</v>
      </c>
      <c r="L404">
        <v>1327</v>
      </c>
      <c r="N404">
        <v>1005</v>
      </c>
      <c r="O404" t="s">
        <v>143</v>
      </c>
      <c r="P404" t="s">
        <v>143</v>
      </c>
      <c r="Q404">
        <v>1</v>
      </c>
      <c r="W404">
        <v>0</v>
      </c>
      <c r="X404">
        <v>-1577770690</v>
      </c>
      <c r="Y404">
        <v>60.27</v>
      </c>
      <c r="AA404">
        <v>247.66</v>
      </c>
      <c r="AB404">
        <v>0</v>
      </c>
      <c r="AC404">
        <v>0</v>
      </c>
      <c r="AD404">
        <v>0</v>
      </c>
      <c r="AE404">
        <v>23.06</v>
      </c>
      <c r="AF404">
        <v>0</v>
      </c>
      <c r="AG404">
        <v>0</v>
      </c>
      <c r="AH404">
        <v>0</v>
      </c>
      <c r="AI404">
        <v>10.74</v>
      </c>
      <c r="AJ404">
        <v>1</v>
      </c>
      <c r="AK404">
        <v>1</v>
      </c>
      <c r="AL404">
        <v>1</v>
      </c>
      <c r="AN404">
        <v>0</v>
      </c>
      <c r="AO404">
        <v>0</v>
      </c>
      <c r="AP404">
        <v>1</v>
      </c>
      <c r="AQ404">
        <v>0</v>
      </c>
      <c r="AR404">
        <v>0</v>
      </c>
      <c r="AS404" t="s">
        <v>3</v>
      </c>
      <c r="AT404">
        <v>60.27</v>
      </c>
      <c r="AU404" t="s">
        <v>3</v>
      </c>
      <c r="AV404">
        <v>0</v>
      </c>
      <c r="AW404">
        <v>1</v>
      </c>
      <c r="AX404">
        <v>-1</v>
      </c>
      <c r="AY404">
        <v>0</v>
      </c>
      <c r="AZ404">
        <v>0</v>
      </c>
      <c r="BA404" t="s">
        <v>3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Y404*Source!I824</f>
        <v>0.21094500000000002</v>
      </c>
      <c r="CY404">
        <f t="shared" si="61"/>
        <v>247.66</v>
      </c>
      <c r="CZ404">
        <f t="shared" si="62"/>
        <v>23.06</v>
      </c>
      <c r="DA404">
        <f t="shared" si="63"/>
        <v>10.74</v>
      </c>
      <c r="DB404">
        <f t="shared" si="64"/>
        <v>1389.83</v>
      </c>
      <c r="DC404">
        <f t="shared" si="65"/>
        <v>0</v>
      </c>
    </row>
    <row r="405" spans="1:107" x14ac:dyDescent="0.2">
      <c r="A405">
        <f>ROW(Source!A824)</f>
        <v>824</v>
      </c>
      <c r="B405">
        <v>55282325</v>
      </c>
      <c r="C405">
        <v>55285055</v>
      </c>
      <c r="D405">
        <v>31808575</v>
      </c>
      <c r="E405">
        <v>1</v>
      </c>
      <c r="F405">
        <v>1</v>
      </c>
      <c r="G405">
        <v>13</v>
      </c>
      <c r="H405">
        <v>3</v>
      </c>
      <c r="I405" t="s">
        <v>263</v>
      </c>
      <c r="J405" t="s">
        <v>264</v>
      </c>
      <c r="K405" t="s">
        <v>265</v>
      </c>
      <c r="L405">
        <v>1391</v>
      </c>
      <c r="N405">
        <v>1013</v>
      </c>
      <c r="O405" t="s">
        <v>266</v>
      </c>
      <c r="P405" t="s">
        <v>266</v>
      </c>
      <c r="Q405">
        <v>1</v>
      </c>
      <c r="W405">
        <v>0</v>
      </c>
      <c r="X405">
        <v>1414587741</v>
      </c>
      <c r="Y405">
        <v>200</v>
      </c>
      <c r="AA405">
        <v>33.64</v>
      </c>
      <c r="AB405">
        <v>0</v>
      </c>
      <c r="AC405">
        <v>0</v>
      </c>
      <c r="AD405">
        <v>0</v>
      </c>
      <c r="AE405">
        <v>28.75</v>
      </c>
      <c r="AF405">
        <v>0</v>
      </c>
      <c r="AG405">
        <v>0</v>
      </c>
      <c r="AH405">
        <v>0</v>
      </c>
      <c r="AI405">
        <v>1.17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3</v>
      </c>
      <c r="AT405">
        <v>200</v>
      </c>
      <c r="AU405" t="s">
        <v>3</v>
      </c>
      <c r="AV405">
        <v>0</v>
      </c>
      <c r="AW405">
        <v>2</v>
      </c>
      <c r="AX405">
        <v>55285074</v>
      </c>
      <c r="AY405">
        <v>1</v>
      </c>
      <c r="AZ405">
        <v>0</v>
      </c>
      <c r="BA405">
        <v>427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Y405*Source!I824</f>
        <v>0.70000000000000007</v>
      </c>
      <c r="CY405">
        <f t="shared" si="61"/>
        <v>33.64</v>
      </c>
      <c r="CZ405">
        <f t="shared" si="62"/>
        <v>28.75</v>
      </c>
      <c r="DA405">
        <f t="shared" si="63"/>
        <v>1.17</v>
      </c>
      <c r="DB405">
        <f t="shared" si="64"/>
        <v>5750</v>
      </c>
      <c r="DC405">
        <f t="shared" si="65"/>
        <v>0</v>
      </c>
    </row>
    <row r="406" spans="1:107" x14ac:dyDescent="0.2">
      <c r="A406">
        <f>ROW(Source!A824)</f>
        <v>824</v>
      </c>
      <c r="B406">
        <v>55282325</v>
      </c>
      <c r="C406">
        <v>55285055</v>
      </c>
      <c r="D406">
        <v>31809402</v>
      </c>
      <c r="E406">
        <v>1</v>
      </c>
      <c r="F406">
        <v>1</v>
      </c>
      <c r="G406">
        <v>13</v>
      </c>
      <c r="H406">
        <v>3</v>
      </c>
      <c r="I406" t="s">
        <v>244</v>
      </c>
      <c r="J406" t="s">
        <v>245</v>
      </c>
      <c r="K406" t="s">
        <v>246</v>
      </c>
      <c r="L406">
        <v>1346</v>
      </c>
      <c r="N406">
        <v>1009</v>
      </c>
      <c r="O406" t="s">
        <v>247</v>
      </c>
      <c r="P406" t="s">
        <v>247</v>
      </c>
      <c r="Q406">
        <v>1</v>
      </c>
      <c r="W406">
        <v>0</v>
      </c>
      <c r="X406">
        <v>-1558522825</v>
      </c>
      <c r="Y406">
        <v>3.4</v>
      </c>
      <c r="AA406">
        <v>48.91</v>
      </c>
      <c r="AB406">
        <v>0</v>
      </c>
      <c r="AC406">
        <v>0</v>
      </c>
      <c r="AD406">
        <v>0</v>
      </c>
      <c r="AE406">
        <v>6.27</v>
      </c>
      <c r="AF406">
        <v>0</v>
      </c>
      <c r="AG406">
        <v>0</v>
      </c>
      <c r="AH406">
        <v>0</v>
      </c>
      <c r="AI406">
        <v>7.8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3.4</v>
      </c>
      <c r="AU406" t="s">
        <v>3</v>
      </c>
      <c r="AV406">
        <v>0</v>
      </c>
      <c r="AW406">
        <v>2</v>
      </c>
      <c r="AX406">
        <v>55285075</v>
      </c>
      <c r="AY406">
        <v>1</v>
      </c>
      <c r="AZ406">
        <v>0</v>
      </c>
      <c r="BA406">
        <v>428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Y406*Source!I824</f>
        <v>1.1899999999999999E-2</v>
      </c>
      <c r="CY406">
        <f t="shared" si="61"/>
        <v>48.91</v>
      </c>
      <c r="CZ406">
        <f t="shared" si="62"/>
        <v>6.27</v>
      </c>
      <c r="DA406">
        <f t="shared" si="63"/>
        <v>7.8</v>
      </c>
      <c r="DB406">
        <f t="shared" si="64"/>
        <v>21.32</v>
      </c>
      <c r="DC406">
        <f t="shared" si="65"/>
        <v>0</v>
      </c>
    </row>
    <row r="407" spans="1:107" x14ac:dyDescent="0.2">
      <c r="A407">
        <f>ROW(Source!A824)</f>
        <v>824</v>
      </c>
      <c r="B407">
        <v>55282325</v>
      </c>
      <c r="C407">
        <v>55285055</v>
      </c>
      <c r="D407">
        <v>31807565</v>
      </c>
      <c r="E407">
        <v>1</v>
      </c>
      <c r="F407">
        <v>1</v>
      </c>
      <c r="G407">
        <v>13</v>
      </c>
      <c r="H407">
        <v>3</v>
      </c>
      <c r="I407" t="s">
        <v>267</v>
      </c>
      <c r="J407" t="s">
        <v>268</v>
      </c>
      <c r="K407" t="s">
        <v>284</v>
      </c>
      <c r="L407">
        <v>1301</v>
      </c>
      <c r="N407">
        <v>1003</v>
      </c>
      <c r="O407" t="s">
        <v>270</v>
      </c>
      <c r="P407" t="s">
        <v>270</v>
      </c>
      <c r="Q407">
        <v>1</v>
      </c>
      <c r="W407">
        <v>0</v>
      </c>
      <c r="X407">
        <v>-384179431</v>
      </c>
      <c r="Y407">
        <v>18.899999999999999</v>
      </c>
      <c r="AA407">
        <v>70.27</v>
      </c>
      <c r="AB407">
        <v>0</v>
      </c>
      <c r="AC407">
        <v>0</v>
      </c>
      <c r="AD407">
        <v>0</v>
      </c>
      <c r="AE407">
        <v>15.72</v>
      </c>
      <c r="AF407">
        <v>0</v>
      </c>
      <c r="AG407">
        <v>0</v>
      </c>
      <c r="AH407">
        <v>0</v>
      </c>
      <c r="AI407">
        <v>4.47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18.899999999999999</v>
      </c>
      <c r="AU407" t="s">
        <v>3</v>
      </c>
      <c r="AV407">
        <v>0</v>
      </c>
      <c r="AW407">
        <v>2</v>
      </c>
      <c r="AX407">
        <v>55285076</v>
      </c>
      <c r="AY407">
        <v>1</v>
      </c>
      <c r="AZ407">
        <v>0</v>
      </c>
      <c r="BA407">
        <v>429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Y407*Source!I824</f>
        <v>6.615E-2</v>
      </c>
      <c r="CY407">
        <f t="shared" si="61"/>
        <v>70.27</v>
      </c>
      <c r="CZ407">
        <f t="shared" si="62"/>
        <v>15.72</v>
      </c>
      <c r="DA407">
        <f t="shared" si="63"/>
        <v>4.47</v>
      </c>
      <c r="DB407">
        <f t="shared" si="64"/>
        <v>297.11</v>
      </c>
      <c r="DC407">
        <f t="shared" si="65"/>
        <v>0</v>
      </c>
    </row>
    <row r="408" spans="1:107" x14ac:dyDescent="0.2">
      <c r="A408">
        <f>ROW(Source!A824)</f>
        <v>824</v>
      </c>
      <c r="B408">
        <v>55282325</v>
      </c>
      <c r="C408">
        <v>55285055</v>
      </c>
      <c r="D408">
        <v>31807616</v>
      </c>
      <c r="E408">
        <v>1</v>
      </c>
      <c r="F408">
        <v>1</v>
      </c>
      <c r="G408">
        <v>13</v>
      </c>
      <c r="H408">
        <v>3</v>
      </c>
      <c r="I408" t="s">
        <v>248</v>
      </c>
      <c r="J408" t="s">
        <v>249</v>
      </c>
      <c r="K408" t="s">
        <v>250</v>
      </c>
      <c r="L408">
        <v>1348</v>
      </c>
      <c r="N408">
        <v>1009</v>
      </c>
      <c r="O408" t="s">
        <v>30</v>
      </c>
      <c r="P408" t="s">
        <v>30</v>
      </c>
      <c r="Q408">
        <v>1000</v>
      </c>
      <c r="W408">
        <v>0</v>
      </c>
      <c r="X408">
        <v>1387058064</v>
      </c>
      <c r="Y408">
        <v>2.196E-2</v>
      </c>
      <c r="AA408">
        <v>64864.04</v>
      </c>
      <c r="AB408">
        <v>0</v>
      </c>
      <c r="AC408">
        <v>0</v>
      </c>
      <c r="AD408">
        <v>0</v>
      </c>
      <c r="AE408">
        <v>18910.8</v>
      </c>
      <c r="AF408">
        <v>0</v>
      </c>
      <c r="AG408">
        <v>0</v>
      </c>
      <c r="AH408">
        <v>0</v>
      </c>
      <c r="AI408">
        <v>3.43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2.196E-2</v>
      </c>
      <c r="AU408" t="s">
        <v>3</v>
      </c>
      <c r="AV408">
        <v>0</v>
      </c>
      <c r="AW408">
        <v>2</v>
      </c>
      <c r="AX408">
        <v>55285077</v>
      </c>
      <c r="AY408">
        <v>1</v>
      </c>
      <c r="AZ408">
        <v>0</v>
      </c>
      <c r="BA408">
        <v>430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Y408*Source!I824</f>
        <v>7.6860000000000006E-5</v>
      </c>
      <c r="CY408">
        <f t="shared" si="61"/>
        <v>64864.04</v>
      </c>
      <c r="CZ408">
        <f t="shared" si="62"/>
        <v>18910.8</v>
      </c>
      <c r="DA408">
        <f t="shared" si="63"/>
        <v>3.43</v>
      </c>
      <c r="DB408">
        <f t="shared" si="64"/>
        <v>415.28</v>
      </c>
      <c r="DC408">
        <f t="shared" si="65"/>
        <v>0</v>
      </c>
    </row>
    <row r="409" spans="1:107" x14ac:dyDescent="0.2">
      <c r="A409">
        <f>ROW(Source!A896)</f>
        <v>896</v>
      </c>
      <c r="B409">
        <v>55282325</v>
      </c>
      <c r="C409">
        <v>55285197</v>
      </c>
      <c r="D409">
        <v>31751893</v>
      </c>
      <c r="E409">
        <v>13</v>
      </c>
      <c r="F409">
        <v>1</v>
      </c>
      <c r="G409">
        <v>13</v>
      </c>
      <c r="H409">
        <v>1</v>
      </c>
      <c r="I409" t="s">
        <v>205</v>
      </c>
      <c r="J409" t="s">
        <v>3</v>
      </c>
      <c r="K409" t="s">
        <v>206</v>
      </c>
      <c r="L409">
        <v>1191</v>
      </c>
      <c r="N409">
        <v>1013</v>
      </c>
      <c r="O409" t="s">
        <v>207</v>
      </c>
      <c r="P409" t="s">
        <v>207</v>
      </c>
      <c r="Q409">
        <v>1</v>
      </c>
      <c r="W409">
        <v>0</v>
      </c>
      <c r="X409">
        <v>476480486</v>
      </c>
      <c r="Y409">
        <v>57.5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57.5</v>
      </c>
      <c r="AU409" t="s">
        <v>3</v>
      </c>
      <c r="AV409">
        <v>1</v>
      </c>
      <c r="AW409">
        <v>2</v>
      </c>
      <c r="AX409">
        <v>55285200</v>
      </c>
      <c r="AY409">
        <v>1</v>
      </c>
      <c r="AZ409">
        <v>0</v>
      </c>
      <c r="BA409">
        <v>433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Y409*Source!I896</f>
        <v>0.78199999999999992</v>
      </c>
      <c r="CY409">
        <f>AD409</f>
        <v>0</v>
      </c>
      <c r="CZ409">
        <f>AH409</f>
        <v>0</v>
      </c>
      <c r="DA409">
        <f>AL409</f>
        <v>1</v>
      </c>
      <c r="DB409">
        <f t="shared" si="64"/>
        <v>0</v>
      </c>
      <c r="DC409">
        <f t="shared" si="65"/>
        <v>0</v>
      </c>
    </row>
    <row r="410" spans="1:107" x14ac:dyDescent="0.2">
      <c r="A410">
        <f>ROW(Source!A896)</f>
        <v>896</v>
      </c>
      <c r="B410">
        <v>55282325</v>
      </c>
      <c r="C410">
        <v>55285197</v>
      </c>
      <c r="D410">
        <v>31806986</v>
      </c>
      <c r="E410">
        <v>13</v>
      </c>
      <c r="F410">
        <v>1</v>
      </c>
      <c r="G410">
        <v>13</v>
      </c>
      <c r="H410">
        <v>3</v>
      </c>
      <c r="I410" t="s">
        <v>28</v>
      </c>
      <c r="J410" t="s">
        <v>3</v>
      </c>
      <c r="K410" t="s">
        <v>29</v>
      </c>
      <c r="L410">
        <v>1348</v>
      </c>
      <c r="N410">
        <v>1009</v>
      </c>
      <c r="O410" t="s">
        <v>30</v>
      </c>
      <c r="P410" t="s">
        <v>30</v>
      </c>
      <c r="Q410">
        <v>1000</v>
      </c>
      <c r="W410">
        <v>1</v>
      </c>
      <c r="X410">
        <v>1489638031</v>
      </c>
      <c r="Y410">
        <v>-4.5999999999999996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-4.5999999999999996</v>
      </c>
      <c r="AU410" t="s">
        <v>3</v>
      </c>
      <c r="AV410">
        <v>0</v>
      </c>
      <c r="AW410">
        <v>2</v>
      </c>
      <c r="AX410">
        <v>55285201</v>
      </c>
      <c r="AY410">
        <v>1</v>
      </c>
      <c r="AZ410">
        <v>6144</v>
      </c>
      <c r="BA410">
        <v>434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Y410*Source!I896</f>
        <v>-6.2559999999999991E-2</v>
      </c>
      <c r="CY410">
        <f>AA410</f>
        <v>0</v>
      </c>
      <c r="CZ410">
        <f>AE410</f>
        <v>0</v>
      </c>
      <c r="DA410">
        <f>AI410</f>
        <v>1</v>
      </c>
      <c r="DB410">
        <f t="shared" si="64"/>
        <v>0</v>
      </c>
      <c r="DC410">
        <f t="shared" si="65"/>
        <v>0</v>
      </c>
    </row>
    <row r="411" spans="1:107" x14ac:dyDescent="0.2">
      <c r="A411">
        <f>ROW(Source!A898)</f>
        <v>898</v>
      </c>
      <c r="B411">
        <v>55282325</v>
      </c>
      <c r="C411">
        <v>55285203</v>
      </c>
      <c r="D411">
        <v>31751893</v>
      </c>
      <c r="E411">
        <v>13</v>
      </c>
      <c r="F411">
        <v>1</v>
      </c>
      <c r="G411">
        <v>13</v>
      </c>
      <c r="H411">
        <v>1</v>
      </c>
      <c r="I411" t="s">
        <v>205</v>
      </c>
      <c r="J411" t="s">
        <v>3</v>
      </c>
      <c r="K411" t="s">
        <v>206</v>
      </c>
      <c r="L411">
        <v>1191</v>
      </c>
      <c r="N411">
        <v>1013</v>
      </c>
      <c r="O411" t="s">
        <v>207</v>
      </c>
      <c r="P411" t="s">
        <v>207</v>
      </c>
      <c r="Q411">
        <v>1</v>
      </c>
      <c r="W411">
        <v>0</v>
      </c>
      <c r="X411">
        <v>476480486</v>
      </c>
      <c r="Y411">
        <v>0.6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0.6</v>
      </c>
      <c r="AU411" t="s">
        <v>3</v>
      </c>
      <c r="AV411">
        <v>1</v>
      </c>
      <c r="AW411">
        <v>2</v>
      </c>
      <c r="AX411">
        <v>55285205</v>
      </c>
      <c r="AY411">
        <v>1</v>
      </c>
      <c r="AZ411">
        <v>0</v>
      </c>
      <c r="BA411">
        <v>435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Y411*Source!I898</f>
        <v>1.2299999999999998</v>
      </c>
      <c r="CY411">
        <f>AD411</f>
        <v>0</v>
      </c>
      <c r="CZ411">
        <f>AH411</f>
        <v>0</v>
      </c>
      <c r="DA411">
        <f>AL411</f>
        <v>1</v>
      </c>
      <c r="DB411">
        <f t="shared" si="64"/>
        <v>0</v>
      </c>
      <c r="DC411">
        <f t="shared" si="65"/>
        <v>0</v>
      </c>
    </row>
    <row r="412" spans="1:107" x14ac:dyDescent="0.2">
      <c r="A412">
        <f>ROW(Source!A899)</f>
        <v>899</v>
      </c>
      <c r="B412">
        <v>55282325</v>
      </c>
      <c r="C412">
        <v>55285206</v>
      </c>
      <c r="D412">
        <v>31751893</v>
      </c>
      <c r="E412">
        <v>13</v>
      </c>
      <c r="F412">
        <v>1</v>
      </c>
      <c r="G412">
        <v>13</v>
      </c>
      <c r="H412">
        <v>1</v>
      </c>
      <c r="I412" t="s">
        <v>205</v>
      </c>
      <c r="J412" t="s">
        <v>3</v>
      </c>
      <c r="K412" t="s">
        <v>206</v>
      </c>
      <c r="L412">
        <v>1191</v>
      </c>
      <c r="N412">
        <v>1013</v>
      </c>
      <c r="O412" t="s">
        <v>207</v>
      </c>
      <c r="P412" t="s">
        <v>207</v>
      </c>
      <c r="Q412">
        <v>1</v>
      </c>
      <c r="W412">
        <v>0</v>
      </c>
      <c r="X412">
        <v>476480486</v>
      </c>
      <c r="Y412">
        <v>17.41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17.41</v>
      </c>
      <c r="AU412" t="s">
        <v>3</v>
      </c>
      <c r="AV412">
        <v>1</v>
      </c>
      <c r="AW412">
        <v>2</v>
      </c>
      <c r="AX412">
        <v>55285209</v>
      </c>
      <c r="AY412">
        <v>1</v>
      </c>
      <c r="AZ412">
        <v>0</v>
      </c>
      <c r="BA412">
        <v>436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Y412*Source!I899</f>
        <v>0.518818</v>
      </c>
      <c r="CY412">
        <f>AD412</f>
        <v>0</v>
      </c>
      <c r="CZ412">
        <f>AH412</f>
        <v>0</v>
      </c>
      <c r="DA412">
        <f>AL412</f>
        <v>1</v>
      </c>
      <c r="DB412">
        <f t="shared" si="64"/>
        <v>0</v>
      </c>
      <c r="DC412">
        <f t="shared" si="65"/>
        <v>0</v>
      </c>
    </row>
    <row r="413" spans="1:107" x14ac:dyDescent="0.2">
      <c r="A413">
        <f>ROW(Source!A899)</f>
        <v>899</v>
      </c>
      <c r="B413">
        <v>55282325</v>
      </c>
      <c r="C413">
        <v>55285206</v>
      </c>
      <c r="D413">
        <v>31806986</v>
      </c>
      <c r="E413">
        <v>13</v>
      </c>
      <c r="F413">
        <v>1</v>
      </c>
      <c r="G413">
        <v>13</v>
      </c>
      <c r="H413">
        <v>3</v>
      </c>
      <c r="I413" t="s">
        <v>28</v>
      </c>
      <c r="J413" t="s">
        <v>3</v>
      </c>
      <c r="K413" t="s">
        <v>29</v>
      </c>
      <c r="L413">
        <v>1348</v>
      </c>
      <c r="N413">
        <v>1009</v>
      </c>
      <c r="O413" t="s">
        <v>30</v>
      </c>
      <c r="P413" t="s">
        <v>30</v>
      </c>
      <c r="Q413">
        <v>1000</v>
      </c>
      <c r="W413">
        <v>1</v>
      </c>
      <c r="X413">
        <v>1489638031</v>
      </c>
      <c r="Y413">
        <v>-1.02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-1.02</v>
      </c>
      <c r="AU413" t="s">
        <v>3</v>
      </c>
      <c r="AV413">
        <v>0</v>
      </c>
      <c r="AW413">
        <v>2</v>
      </c>
      <c r="AX413">
        <v>55285210</v>
      </c>
      <c r="AY413">
        <v>1</v>
      </c>
      <c r="AZ413">
        <v>6144</v>
      </c>
      <c r="BA413">
        <v>437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Y413*Source!I899</f>
        <v>-3.0395999999999999E-2</v>
      </c>
      <c r="CY413">
        <f>AA413</f>
        <v>0</v>
      </c>
      <c r="CZ413">
        <f>AE413</f>
        <v>0</v>
      </c>
      <c r="DA413">
        <f>AI413</f>
        <v>1</v>
      </c>
      <c r="DB413">
        <f t="shared" si="64"/>
        <v>0</v>
      </c>
      <c r="DC413">
        <f t="shared" si="65"/>
        <v>0</v>
      </c>
    </row>
    <row r="414" spans="1:107" x14ac:dyDescent="0.2">
      <c r="A414">
        <f>ROW(Source!A901)</f>
        <v>901</v>
      </c>
      <c r="B414">
        <v>55282325</v>
      </c>
      <c r="C414">
        <v>55285212</v>
      </c>
      <c r="D414">
        <v>31751893</v>
      </c>
      <c r="E414">
        <v>13</v>
      </c>
      <c r="F414">
        <v>1</v>
      </c>
      <c r="G414">
        <v>13</v>
      </c>
      <c r="H414">
        <v>1</v>
      </c>
      <c r="I414" t="s">
        <v>205</v>
      </c>
      <c r="J414" t="s">
        <v>3</v>
      </c>
      <c r="K414" t="s">
        <v>206</v>
      </c>
      <c r="L414">
        <v>1191</v>
      </c>
      <c r="N414">
        <v>1013</v>
      </c>
      <c r="O414" t="s">
        <v>207</v>
      </c>
      <c r="P414" t="s">
        <v>207</v>
      </c>
      <c r="Q414">
        <v>1</v>
      </c>
      <c r="W414">
        <v>0</v>
      </c>
      <c r="X414">
        <v>476480486</v>
      </c>
      <c r="Y414">
        <v>20.73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20.73</v>
      </c>
      <c r="AU414" t="s">
        <v>3</v>
      </c>
      <c r="AV414">
        <v>1</v>
      </c>
      <c r="AW414">
        <v>2</v>
      </c>
      <c r="AX414">
        <v>55285214</v>
      </c>
      <c r="AY414">
        <v>1</v>
      </c>
      <c r="AZ414">
        <v>0</v>
      </c>
      <c r="BA414">
        <v>438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Y414*Source!I901</f>
        <v>0.41460000000000002</v>
      </c>
      <c r="CY414">
        <f>AD414</f>
        <v>0</v>
      </c>
      <c r="CZ414">
        <f>AH414</f>
        <v>0</v>
      </c>
      <c r="DA414">
        <f>AL414</f>
        <v>1</v>
      </c>
      <c r="DB414">
        <f t="shared" si="64"/>
        <v>0</v>
      </c>
      <c r="DC414">
        <f t="shared" si="65"/>
        <v>0</v>
      </c>
    </row>
    <row r="415" spans="1:107" x14ac:dyDescent="0.2">
      <c r="A415">
        <f>ROW(Source!A902)</f>
        <v>902</v>
      </c>
      <c r="B415">
        <v>55282325</v>
      </c>
      <c r="C415">
        <v>55285217</v>
      </c>
      <c r="D415">
        <v>31751893</v>
      </c>
      <c r="E415">
        <v>13</v>
      </c>
      <c r="F415">
        <v>1</v>
      </c>
      <c r="G415">
        <v>13</v>
      </c>
      <c r="H415">
        <v>1</v>
      </c>
      <c r="I415" t="s">
        <v>205</v>
      </c>
      <c r="J415" t="s">
        <v>3</v>
      </c>
      <c r="K415" t="s">
        <v>206</v>
      </c>
      <c r="L415">
        <v>1191</v>
      </c>
      <c r="N415">
        <v>1013</v>
      </c>
      <c r="O415" t="s">
        <v>207</v>
      </c>
      <c r="P415" t="s">
        <v>207</v>
      </c>
      <c r="Q415">
        <v>1</v>
      </c>
      <c r="W415">
        <v>0</v>
      </c>
      <c r="X415">
        <v>476480486</v>
      </c>
      <c r="Y415">
        <v>0.6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0.6</v>
      </c>
      <c r="AU415" t="s">
        <v>3</v>
      </c>
      <c r="AV415">
        <v>1</v>
      </c>
      <c r="AW415">
        <v>2</v>
      </c>
      <c r="AX415">
        <v>55285219</v>
      </c>
      <c r="AY415">
        <v>1</v>
      </c>
      <c r="AZ415">
        <v>0</v>
      </c>
      <c r="BA415">
        <v>441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Y415*Source!I902</f>
        <v>12.45</v>
      </c>
      <c r="CY415">
        <f>AD415</f>
        <v>0</v>
      </c>
      <c r="CZ415">
        <f>AH415</f>
        <v>0</v>
      </c>
      <c r="DA415">
        <f>AL415</f>
        <v>1</v>
      </c>
      <c r="DB415">
        <f t="shared" si="64"/>
        <v>0</v>
      </c>
      <c r="DC415">
        <f t="shared" si="65"/>
        <v>0</v>
      </c>
    </row>
    <row r="416" spans="1:107" x14ac:dyDescent="0.2">
      <c r="A416">
        <f>ROW(Source!A968)</f>
        <v>968</v>
      </c>
      <c r="B416">
        <v>55282325</v>
      </c>
      <c r="C416">
        <v>55285277</v>
      </c>
      <c r="D416">
        <v>31751893</v>
      </c>
      <c r="E416">
        <v>13</v>
      </c>
      <c r="F416">
        <v>1</v>
      </c>
      <c r="G416">
        <v>13</v>
      </c>
      <c r="H416">
        <v>1</v>
      </c>
      <c r="I416" t="s">
        <v>205</v>
      </c>
      <c r="J416" t="s">
        <v>3</v>
      </c>
      <c r="K416" t="s">
        <v>206</v>
      </c>
      <c r="L416">
        <v>1191</v>
      </c>
      <c r="N416">
        <v>1013</v>
      </c>
      <c r="O416" t="s">
        <v>207</v>
      </c>
      <c r="P416" t="s">
        <v>207</v>
      </c>
      <c r="Q416">
        <v>1</v>
      </c>
      <c r="W416">
        <v>0</v>
      </c>
      <c r="X416">
        <v>476480486</v>
      </c>
      <c r="Y416">
        <v>113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113</v>
      </c>
      <c r="AU416" t="s">
        <v>3</v>
      </c>
      <c r="AV416">
        <v>1</v>
      </c>
      <c r="AW416">
        <v>2</v>
      </c>
      <c r="AX416">
        <v>55285286</v>
      </c>
      <c r="AY416">
        <v>1</v>
      </c>
      <c r="AZ416">
        <v>0</v>
      </c>
      <c r="BA416">
        <v>442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Y416*Source!I968</f>
        <v>3.3899999999999997</v>
      </c>
      <c r="CY416">
        <f>AD416</f>
        <v>0</v>
      </c>
      <c r="CZ416">
        <f>AH416</f>
        <v>0</v>
      </c>
      <c r="DA416">
        <f>AL416</f>
        <v>1</v>
      </c>
      <c r="DB416">
        <f t="shared" si="64"/>
        <v>0</v>
      </c>
      <c r="DC416">
        <f t="shared" si="65"/>
        <v>0</v>
      </c>
    </row>
    <row r="417" spans="1:107" x14ac:dyDescent="0.2">
      <c r="A417">
        <f>ROW(Source!A968)</f>
        <v>968</v>
      </c>
      <c r="B417">
        <v>55282325</v>
      </c>
      <c r="C417">
        <v>55285277</v>
      </c>
      <c r="D417">
        <v>31832333</v>
      </c>
      <c r="E417">
        <v>1</v>
      </c>
      <c r="F417">
        <v>1</v>
      </c>
      <c r="G417">
        <v>13</v>
      </c>
      <c r="H417">
        <v>2</v>
      </c>
      <c r="I417" t="s">
        <v>208</v>
      </c>
      <c r="J417" t="s">
        <v>209</v>
      </c>
      <c r="K417" t="s">
        <v>210</v>
      </c>
      <c r="L417">
        <v>1368</v>
      </c>
      <c r="N417">
        <v>1011</v>
      </c>
      <c r="O417" t="s">
        <v>211</v>
      </c>
      <c r="P417" t="s">
        <v>211</v>
      </c>
      <c r="Q417">
        <v>1</v>
      </c>
      <c r="W417">
        <v>0</v>
      </c>
      <c r="X417">
        <v>-1037327012</v>
      </c>
      <c r="Y417">
        <v>1.19</v>
      </c>
      <c r="AA417">
        <v>0</v>
      </c>
      <c r="AB417">
        <v>504.92</v>
      </c>
      <c r="AC417">
        <v>334.36</v>
      </c>
      <c r="AD417">
        <v>0</v>
      </c>
      <c r="AE417">
        <v>0</v>
      </c>
      <c r="AF417">
        <v>33.35</v>
      </c>
      <c r="AG417">
        <v>12.67</v>
      </c>
      <c r="AH417">
        <v>0</v>
      </c>
      <c r="AI417">
        <v>1</v>
      </c>
      <c r="AJ417">
        <v>15.14</v>
      </c>
      <c r="AK417">
        <v>26.39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1.19</v>
      </c>
      <c r="AU417" t="s">
        <v>3</v>
      </c>
      <c r="AV417">
        <v>0</v>
      </c>
      <c r="AW417">
        <v>2</v>
      </c>
      <c r="AX417">
        <v>55285287</v>
      </c>
      <c r="AY417">
        <v>1</v>
      </c>
      <c r="AZ417">
        <v>0</v>
      </c>
      <c r="BA417">
        <v>443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Y417*Source!I968</f>
        <v>3.5699999999999996E-2</v>
      </c>
      <c r="CY417">
        <f>AB417</f>
        <v>504.92</v>
      </c>
      <c r="CZ417">
        <f>AF417</f>
        <v>33.35</v>
      </c>
      <c r="DA417">
        <f>AJ417</f>
        <v>15.14</v>
      </c>
      <c r="DB417">
        <f t="shared" si="64"/>
        <v>39.69</v>
      </c>
      <c r="DC417">
        <f t="shared" si="65"/>
        <v>15.08</v>
      </c>
    </row>
    <row r="418" spans="1:107" x14ac:dyDescent="0.2">
      <c r="A418">
        <f>ROW(Source!A968)</f>
        <v>968</v>
      </c>
      <c r="B418">
        <v>55282325</v>
      </c>
      <c r="C418">
        <v>55285277</v>
      </c>
      <c r="D418">
        <v>31832821</v>
      </c>
      <c r="E418">
        <v>1</v>
      </c>
      <c r="F418">
        <v>1</v>
      </c>
      <c r="G418">
        <v>13</v>
      </c>
      <c r="H418">
        <v>2</v>
      </c>
      <c r="I418" t="s">
        <v>212</v>
      </c>
      <c r="J418" t="s">
        <v>213</v>
      </c>
      <c r="K418" t="s">
        <v>214</v>
      </c>
      <c r="L418">
        <v>1368</v>
      </c>
      <c r="N418">
        <v>1011</v>
      </c>
      <c r="O418" t="s">
        <v>211</v>
      </c>
      <c r="P418" t="s">
        <v>211</v>
      </c>
      <c r="Q418">
        <v>1</v>
      </c>
      <c r="W418">
        <v>0</v>
      </c>
      <c r="X418">
        <v>-239073944</v>
      </c>
      <c r="Y418">
        <v>1.19</v>
      </c>
      <c r="AA418">
        <v>0</v>
      </c>
      <c r="AB418">
        <v>4.5599999999999996</v>
      </c>
      <c r="AC418">
        <v>0</v>
      </c>
      <c r="AD418">
        <v>0</v>
      </c>
      <c r="AE418">
        <v>0</v>
      </c>
      <c r="AF418">
        <v>0.77</v>
      </c>
      <c r="AG418">
        <v>0</v>
      </c>
      <c r="AH418">
        <v>0</v>
      </c>
      <c r="AI418">
        <v>1</v>
      </c>
      <c r="AJ418">
        <v>5.92</v>
      </c>
      <c r="AK418">
        <v>26.39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1.19</v>
      </c>
      <c r="AU418" t="s">
        <v>3</v>
      </c>
      <c r="AV418">
        <v>0</v>
      </c>
      <c r="AW418">
        <v>2</v>
      </c>
      <c r="AX418">
        <v>55285288</v>
      </c>
      <c r="AY418">
        <v>1</v>
      </c>
      <c r="AZ418">
        <v>0</v>
      </c>
      <c r="BA418">
        <v>444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Y418*Source!I968</f>
        <v>3.5699999999999996E-2</v>
      </c>
      <c r="CY418">
        <f>AB418</f>
        <v>4.5599999999999996</v>
      </c>
      <c r="CZ418">
        <f>AF418</f>
        <v>0.77</v>
      </c>
      <c r="DA418">
        <f>AJ418</f>
        <v>5.92</v>
      </c>
      <c r="DB418">
        <f t="shared" si="64"/>
        <v>0.92</v>
      </c>
      <c r="DC418">
        <f t="shared" si="65"/>
        <v>0</v>
      </c>
    </row>
    <row r="419" spans="1:107" x14ac:dyDescent="0.2">
      <c r="A419">
        <f>ROW(Source!A968)</f>
        <v>968</v>
      </c>
      <c r="B419">
        <v>55282325</v>
      </c>
      <c r="C419">
        <v>55285277</v>
      </c>
      <c r="D419">
        <v>31832054</v>
      </c>
      <c r="E419">
        <v>1</v>
      </c>
      <c r="F419">
        <v>1</v>
      </c>
      <c r="G419">
        <v>13</v>
      </c>
      <c r="H419">
        <v>2</v>
      </c>
      <c r="I419" t="s">
        <v>215</v>
      </c>
      <c r="J419" t="s">
        <v>216</v>
      </c>
      <c r="K419" t="s">
        <v>217</v>
      </c>
      <c r="L419">
        <v>1368</v>
      </c>
      <c r="N419">
        <v>1011</v>
      </c>
      <c r="O419" t="s">
        <v>211</v>
      </c>
      <c r="P419" t="s">
        <v>211</v>
      </c>
      <c r="Q419">
        <v>1</v>
      </c>
      <c r="W419">
        <v>0</v>
      </c>
      <c r="X419">
        <v>-2105789691</v>
      </c>
      <c r="Y419">
        <v>1.18</v>
      </c>
      <c r="AA419">
        <v>0</v>
      </c>
      <c r="AB419">
        <v>4.38</v>
      </c>
      <c r="AC419">
        <v>0</v>
      </c>
      <c r="AD419">
        <v>0</v>
      </c>
      <c r="AE419">
        <v>0</v>
      </c>
      <c r="AF419">
        <v>0.71</v>
      </c>
      <c r="AG419">
        <v>0</v>
      </c>
      <c r="AH419">
        <v>0</v>
      </c>
      <c r="AI419">
        <v>1</v>
      </c>
      <c r="AJ419">
        <v>6.17</v>
      </c>
      <c r="AK419">
        <v>26.39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1.18</v>
      </c>
      <c r="AU419" t="s">
        <v>3</v>
      </c>
      <c r="AV419">
        <v>0</v>
      </c>
      <c r="AW419">
        <v>2</v>
      </c>
      <c r="AX419">
        <v>55285289</v>
      </c>
      <c r="AY419">
        <v>1</v>
      </c>
      <c r="AZ419">
        <v>0</v>
      </c>
      <c r="BA419">
        <v>445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Y419*Source!I968</f>
        <v>3.5399999999999994E-2</v>
      </c>
      <c r="CY419">
        <f>AB419</f>
        <v>4.38</v>
      </c>
      <c r="CZ419">
        <f>AF419</f>
        <v>0.71</v>
      </c>
      <c r="DA419">
        <f>AJ419</f>
        <v>6.17</v>
      </c>
      <c r="DB419">
        <f t="shared" si="64"/>
        <v>0.84</v>
      </c>
      <c r="DC419">
        <f t="shared" si="65"/>
        <v>0</v>
      </c>
    </row>
    <row r="420" spans="1:107" x14ac:dyDescent="0.2">
      <c r="A420">
        <f>ROW(Source!A968)</f>
        <v>968</v>
      </c>
      <c r="B420">
        <v>55282325</v>
      </c>
      <c r="C420">
        <v>55285277</v>
      </c>
      <c r="D420">
        <v>31755942</v>
      </c>
      <c r="E420">
        <v>13</v>
      </c>
      <c r="F420">
        <v>1</v>
      </c>
      <c r="G420">
        <v>13</v>
      </c>
      <c r="H420">
        <v>2</v>
      </c>
      <c r="I420" t="s">
        <v>218</v>
      </c>
      <c r="J420" t="s">
        <v>3</v>
      </c>
      <c r="K420" t="s">
        <v>219</v>
      </c>
      <c r="L420">
        <v>1344</v>
      </c>
      <c r="N420">
        <v>1008</v>
      </c>
      <c r="O420" t="s">
        <v>220</v>
      </c>
      <c r="P420" t="s">
        <v>220</v>
      </c>
      <c r="Q420">
        <v>1</v>
      </c>
      <c r="W420">
        <v>0</v>
      </c>
      <c r="X420">
        <v>-1180195794</v>
      </c>
      <c r="Y420">
        <v>0.01</v>
      </c>
      <c r="AA420">
        <v>0</v>
      </c>
      <c r="AB420">
        <v>1</v>
      </c>
      <c r="AC420">
        <v>0</v>
      </c>
      <c r="AD420">
        <v>0</v>
      </c>
      <c r="AE420">
        <v>0</v>
      </c>
      <c r="AF420">
        <v>1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0.01</v>
      </c>
      <c r="AU420" t="s">
        <v>3</v>
      </c>
      <c r="AV420">
        <v>0</v>
      </c>
      <c r="AW420">
        <v>2</v>
      </c>
      <c r="AX420">
        <v>55285290</v>
      </c>
      <c r="AY420">
        <v>1</v>
      </c>
      <c r="AZ420">
        <v>0</v>
      </c>
      <c r="BA420">
        <v>446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Y420*Source!I968</f>
        <v>2.9999999999999997E-4</v>
      </c>
      <c r="CY420">
        <f>AB420</f>
        <v>1</v>
      </c>
      <c r="CZ420">
        <f>AF420</f>
        <v>1</v>
      </c>
      <c r="DA420">
        <f>AJ420</f>
        <v>1</v>
      </c>
      <c r="DB420">
        <f t="shared" si="64"/>
        <v>0.01</v>
      </c>
      <c r="DC420">
        <f t="shared" si="65"/>
        <v>0</v>
      </c>
    </row>
    <row r="421" spans="1:107" x14ac:dyDescent="0.2">
      <c r="A421">
        <f>ROW(Source!A968)</f>
        <v>968</v>
      </c>
      <c r="B421">
        <v>55282325</v>
      </c>
      <c r="C421">
        <v>55285277</v>
      </c>
      <c r="D421">
        <v>31808261</v>
      </c>
      <c r="E421">
        <v>1</v>
      </c>
      <c r="F421">
        <v>1</v>
      </c>
      <c r="G421">
        <v>13</v>
      </c>
      <c r="H421">
        <v>3</v>
      </c>
      <c r="I421" t="s">
        <v>221</v>
      </c>
      <c r="J421" t="s">
        <v>222</v>
      </c>
      <c r="K421" t="s">
        <v>223</v>
      </c>
      <c r="L421">
        <v>1348</v>
      </c>
      <c r="N421">
        <v>1009</v>
      </c>
      <c r="O421" t="s">
        <v>30</v>
      </c>
      <c r="P421" t="s">
        <v>30</v>
      </c>
      <c r="Q421">
        <v>1000</v>
      </c>
      <c r="W421">
        <v>0</v>
      </c>
      <c r="X421">
        <v>-1712497029</v>
      </c>
      <c r="Y421">
        <v>2.1000000000000001E-2</v>
      </c>
      <c r="AA421">
        <v>5314.27</v>
      </c>
      <c r="AB421">
        <v>0</v>
      </c>
      <c r="AC421">
        <v>0</v>
      </c>
      <c r="AD421">
        <v>0</v>
      </c>
      <c r="AE421">
        <v>315.2</v>
      </c>
      <c r="AF421">
        <v>0</v>
      </c>
      <c r="AG421">
        <v>0</v>
      </c>
      <c r="AH421">
        <v>0</v>
      </c>
      <c r="AI421">
        <v>16.86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2.1000000000000001E-2</v>
      </c>
      <c r="AU421" t="s">
        <v>3</v>
      </c>
      <c r="AV421">
        <v>0</v>
      </c>
      <c r="AW421">
        <v>2</v>
      </c>
      <c r="AX421">
        <v>55285291</v>
      </c>
      <c r="AY421">
        <v>1</v>
      </c>
      <c r="AZ421">
        <v>0</v>
      </c>
      <c r="BA421">
        <v>447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Y421*Source!I968</f>
        <v>6.3000000000000003E-4</v>
      </c>
      <c r="CY421">
        <f>AA421</f>
        <v>5314.27</v>
      </c>
      <c r="CZ421">
        <f>AE421</f>
        <v>315.2</v>
      </c>
      <c r="DA421">
        <f>AI421</f>
        <v>16.86</v>
      </c>
      <c r="DB421">
        <f t="shared" si="64"/>
        <v>6.62</v>
      </c>
      <c r="DC421">
        <f t="shared" si="65"/>
        <v>0</v>
      </c>
    </row>
    <row r="422" spans="1:107" x14ac:dyDescent="0.2">
      <c r="A422">
        <f>ROW(Source!A968)</f>
        <v>968</v>
      </c>
      <c r="B422">
        <v>55282325</v>
      </c>
      <c r="C422">
        <v>55285277</v>
      </c>
      <c r="D422">
        <v>31826247</v>
      </c>
      <c r="E422">
        <v>1</v>
      </c>
      <c r="F422">
        <v>1</v>
      </c>
      <c r="G422">
        <v>13</v>
      </c>
      <c r="H422">
        <v>3</v>
      </c>
      <c r="I422" t="s">
        <v>224</v>
      </c>
      <c r="J422" t="s">
        <v>225</v>
      </c>
      <c r="K422" t="s">
        <v>226</v>
      </c>
      <c r="L422">
        <v>1339</v>
      </c>
      <c r="N422">
        <v>1007</v>
      </c>
      <c r="O422" t="s">
        <v>128</v>
      </c>
      <c r="P422" t="s">
        <v>128</v>
      </c>
      <c r="Q422">
        <v>1</v>
      </c>
      <c r="W422">
        <v>0</v>
      </c>
      <c r="X422">
        <v>-718781615</v>
      </c>
      <c r="Y422">
        <v>2.14</v>
      </c>
      <c r="AA422">
        <v>3717.39</v>
      </c>
      <c r="AB422">
        <v>0</v>
      </c>
      <c r="AC422">
        <v>0</v>
      </c>
      <c r="AD422">
        <v>0</v>
      </c>
      <c r="AE422">
        <v>451.14</v>
      </c>
      <c r="AF422">
        <v>0</v>
      </c>
      <c r="AG422">
        <v>0</v>
      </c>
      <c r="AH422">
        <v>0</v>
      </c>
      <c r="AI422">
        <v>8.24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2.14</v>
      </c>
      <c r="AU422" t="s">
        <v>3</v>
      </c>
      <c r="AV422">
        <v>0</v>
      </c>
      <c r="AW422">
        <v>2</v>
      </c>
      <c r="AX422">
        <v>55285292</v>
      </c>
      <c r="AY422">
        <v>1</v>
      </c>
      <c r="AZ422">
        <v>0</v>
      </c>
      <c r="BA422">
        <v>448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Y422*Source!I968</f>
        <v>6.4200000000000007E-2</v>
      </c>
      <c r="CY422">
        <f>AA422</f>
        <v>3717.39</v>
      </c>
      <c r="CZ422">
        <f>AE422</f>
        <v>451.14</v>
      </c>
      <c r="DA422">
        <f>AI422</f>
        <v>8.24</v>
      </c>
      <c r="DB422">
        <f t="shared" si="64"/>
        <v>965.44</v>
      </c>
      <c r="DC422">
        <f t="shared" si="65"/>
        <v>0</v>
      </c>
    </row>
    <row r="423" spans="1:107" x14ac:dyDescent="0.2">
      <c r="A423">
        <f>ROW(Source!A968)</f>
        <v>968</v>
      </c>
      <c r="B423">
        <v>55282325</v>
      </c>
      <c r="C423">
        <v>55285277</v>
      </c>
      <c r="D423">
        <v>31806986</v>
      </c>
      <c r="E423">
        <v>13</v>
      </c>
      <c r="F423">
        <v>1</v>
      </c>
      <c r="G423">
        <v>13</v>
      </c>
      <c r="H423">
        <v>3</v>
      </c>
      <c r="I423" t="s">
        <v>28</v>
      </c>
      <c r="J423" t="s">
        <v>3</v>
      </c>
      <c r="K423" t="s">
        <v>29</v>
      </c>
      <c r="L423">
        <v>1348</v>
      </c>
      <c r="N423">
        <v>1009</v>
      </c>
      <c r="O423" t="s">
        <v>30</v>
      </c>
      <c r="P423" t="s">
        <v>30</v>
      </c>
      <c r="Q423">
        <v>1000</v>
      </c>
      <c r="W423">
        <v>1</v>
      </c>
      <c r="X423">
        <v>1489638031</v>
      </c>
      <c r="Y423">
        <v>-1.28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1</v>
      </c>
      <c r="AQ423">
        <v>0</v>
      </c>
      <c r="AR423">
        <v>0</v>
      </c>
      <c r="AS423" t="s">
        <v>3</v>
      </c>
      <c r="AT423">
        <v>-1.28</v>
      </c>
      <c r="AU423" t="s">
        <v>3</v>
      </c>
      <c r="AV423">
        <v>0</v>
      </c>
      <c r="AW423">
        <v>2</v>
      </c>
      <c r="AX423">
        <v>55285293</v>
      </c>
      <c r="AY423">
        <v>1</v>
      </c>
      <c r="AZ423">
        <v>6144</v>
      </c>
      <c r="BA423">
        <v>449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Y423*Source!I968</f>
        <v>-3.8399999999999997E-2</v>
      </c>
      <c r="CY423">
        <f>AA423</f>
        <v>0</v>
      </c>
      <c r="CZ423">
        <f>AE423</f>
        <v>0</v>
      </c>
      <c r="DA423">
        <f>AI423</f>
        <v>1</v>
      </c>
      <c r="DB423">
        <f t="shared" si="64"/>
        <v>0</v>
      </c>
      <c r="DC423">
        <f t="shared" si="65"/>
        <v>0</v>
      </c>
    </row>
    <row r="424" spans="1:107" x14ac:dyDescent="0.2">
      <c r="A424">
        <f>ROW(Source!A970)</f>
        <v>970</v>
      </c>
      <c r="B424">
        <v>55282325</v>
      </c>
      <c r="C424">
        <v>55285295</v>
      </c>
      <c r="D424">
        <v>31751893</v>
      </c>
      <c r="E424">
        <v>13</v>
      </c>
      <c r="F424">
        <v>1</v>
      </c>
      <c r="G424">
        <v>13</v>
      </c>
      <c r="H424">
        <v>1</v>
      </c>
      <c r="I424" t="s">
        <v>205</v>
      </c>
      <c r="J424" t="s">
        <v>3</v>
      </c>
      <c r="K424" t="s">
        <v>206</v>
      </c>
      <c r="L424">
        <v>1191</v>
      </c>
      <c r="N424">
        <v>1013</v>
      </c>
      <c r="O424" t="s">
        <v>207</v>
      </c>
      <c r="P424" t="s">
        <v>207</v>
      </c>
      <c r="Q424">
        <v>1</v>
      </c>
      <c r="W424">
        <v>0</v>
      </c>
      <c r="X424">
        <v>476480486</v>
      </c>
      <c r="Y424">
        <v>39.5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39.5</v>
      </c>
      <c r="AU424" t="s">
        <v>3</v>
      </c>
      <c r="AV424">
        <v>1</v>
      </c>
      <c r="AW424">
        <v>2</v>
      </c>
      <c r="AX424">
        <v>55285303</v>
      </c>
      <c r="AY424">
        <v>1</v>
      </c>
      <c r="AZ424">
        <v>0</v>
      </c>
      <c r="BA424">
        <v>450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Y424*Source!I970</f>
        <v>1.1850000000000001</v>
      </c>
      <c r="CY424">
        <f>AD424</f>
        <v>0</v>
      </c>
      <c r="CZ424">
        <f>AH424</f>
        <v>0</v>
      </c>
      <c r="DA424">
        <f>AL424</f>
        <v>1</v>
      </c>
      <c r="DB424">
        <f t="shared" si="64"/>
        <v>0</v>
      </c>
      <c r="DC424">
        <f t="shared" si="65"/>
        <v>0</v>
      </c>
    </row>
    <row r="425" spans="1:107" x14ac:dyDescent="0.2">
      <c r="A425">
        <f>ROW(Source!A970)</f>
        <v>970</v>
      </c>
      <c r="B425">
        <v>55282325</v>
      </c>
      <c r="C425">
        <v>55285295</v>
      </c>
      <c r="D425">
        <v>31832333</v>
      </c>
      <c r="E425">
        <v>1</v>
      </c>
      <c r="F425">
        <v>1</v>
      </c>
      <c r="G425">
        <v>13</v>
      </c>
      <c r="H425">
        <v>2</v>
      </c>
      <c r="I425" t="s">
        <v>208</v>
      </c>
      <c r="J425" t="s">
        <v>209</v>
      </c>
      <c r="K425" t="s">
        <v>210</v>
      </c>
      <c r="L425">
        <v>1368</v>
      </c>
      <c r="N425">
        <v>1011</v>
      </c>
      <c r="O425" t="s">
        <v>211</v>
      </c>
      <c r="P425" t="s">
        <v>211</v>
      </c>
      <c r="Q425">
        <v>1</v>
      </c>
      <c r="W425">
        <v>0</v>
      </c>
      <c r="X425">
        <v>-1037327012</v>
      </c>
      <c r="Y425">
        <v>0.28000000000000003</v>
      </c>
      <c r="AA425">
        <v>0</v>
      </c>
      <c r="AB425">
        <v>504.92</v>
      </c>
      <c r="AC425">
        <v>334.36</v>
      </c>
      <c r="AD425">
        <v>0</v>
      </c>
      <c r="AE425">
        <v>0</v>
      </c>
      <c r="AF425">
        <v>33.35</v>
      </c>
      <c r="AG425">
        <v>12.67</v>
      </c>
      <c r="AH425">
        <v>0</v>
      </c>
      <c r="AI425">
        <v>1</v>
      </c>
      <c r="AJ425">
        <v>15.14</v>
      </c>
      <c r="AK425">
        <v>26.39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0.28000000000000003</v>
      </c>
      <c r="AU425" t="s">
        <v>3</v>
      </c>
      <c r="AV425">
        <v>0</v>
      </c>
      <c r="AW425">
        <v>2</v>
      </c>
      <c r="AX425">
        <v>55285304</v>
      </c>
      <c r="AY425">
        <v>1</v>
      </c>
      <c r="AZ425">
        <v>0</v>
      </c>
      <c r="BA425">
        <v>451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Y425*Source!I970</f>
        <v>8.4000000000000012E-3</v>
      </c>
      <c r="CY425">
        <f>AB425</f>
        <v>504.92</v>
      </c>
      <c r="CZ425">
        <f>AF425</f>
        <v>33.35</v>
      </c>
      <c r="DA425">
        <f>AJ425</f>
        <v>15.14</v>
      </c>
      <c r="DB425">
        <f t="shared" si="64"/>
        <v>9.34</v>
      </c>
      <c r="DC425">
        <f t="shared" si="65"/>
        <v>3.55</v>
      </c>
    </row>
    <row r="426" spans="1:107" x14ac:dyDescent="0.2">
      <c r="A426">
        <f>ROW(Source!A970)</f>
        <v>970</v>
      </c>
      <c r="B426">
        <v>55282325</v>
      </c>
      <c r="C426">
        <v>55285295</v>
      </c>
      <c r="D426">
        <v>31832821</v>
      </c>
      <c r="E426">
        <v>1</v>
      </c>
      <c r="F426">
        <v>1</v>
      </c>
      <c r="G426">
        <v>13</v>
      </c>
      <c r="H426">
        <v>2</v>
      </c>
      <c r="I426" t="s">
        <v>212</v>
      </c>
      <c r="J426" t="s">
        <v>213</v>
      </c>
      <c r="K426" t="s">
        <v>214</v>
      </c>
      <c r="L426">
        <v>1368</v>
      </c>
      <c r="N426">
        <v>1011</v>
      </c>
      <c r="O426" t="s">
        <v>211</v>
      </c>
      <c r="P426" t="s">
        <v>211</v>
      </c>
      <c r="Q426">
        <v>1</v>
      </c>
      <c r="W426">
        <v>0</v>
      </c>
      <c r="X426">
        <v>-239073944</v>
      </c>
      <c r="Y426">
        <v>0.28000000000000003</v>
      </c>
      <c r="AA426">
        <v>0</v>
      </c>
      <c r="AB426">
        <v>4.5599999999999996</v>
      </c>
      <c r="AC426">
        <v>0</v>
      </c>
      <c r="AD426">
        <v>0</v>
      </c>
      <c r="AE426">
        <v>0</v>
      </c>
      <c r="AF426">
        <v>0.77</v>
      </c>
      <c r="AG426">
        <v>0</v>
      </c>
      <c r="AH426">
        <v>0</v>
      </c>
      <c r="AI426">
        <v>1</v>
      </c>
      <c r="AJ426">
        <v>5.92</v>
      </c>
      <c r="AK426">
        <v>26.39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0.28000000000000003</v>
      </c>
      <c r="AU426" t="s">
        <v>3</v>
      </c>
      <c r="AV426">
        <v>0</v>
      </c>
      <c r="AW426">
        <v>2</v>
      </c>
      <c r="AX426">
        <v>55285305</v>
      </c>
      <c r="AY426">
        <v>1</v>
      </c>
      <c r="AZ426">
        <v>0</v>
      </c>
      <c r="BA426">
        <v>452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Y426*Source!I970</f>
        <v>8.4000000000000012E-3</v>
      </c>
      <c r="CY426">
        <f>AB426</f>
        <v>4.5599999999999996</v>
      </c>
      <c r="CZ426">
        <f>AF426</f>
        <v>0.77</v>
      </c>
      <c r="DA426">
        <f>AJ426</f>
        <v>5.92</v>
      </c>
      <c r="DB426">
        <f t="shared" si="64"/>
        <v>0.22</v>
      </c>
      <c r="DC426">
        <f t="shared" si="65"/>
        <v>0</v>
      </c>
    </row>
    <row r="427" spans="1:107" x14ac:dyDescent="0.2">
      <c r="A427">
        <f>ROW(Source!A970)</f>
        <v>970</v>
      </c>
      <c r="B427">
        <v>55282325</v>
      </c>
      <c r="C427">
        <v>55285295</v>
      </c>
      <c r="D427">
        <v>31832054</v>
      </c>
      <c r="E427">
        <v>1</v>
      </c>
      <c r="F427">
        <v>1</v>
      </c>
      <c r="G427">
        <v>13</v>
      </c>
      <c r="H427">
        <v>2</v>
      </c>
      <c r="I427" t="s">
        <v>215</v>
      </c>
      <c r="J427" t="s">
        <v>216</v>
      </c>
      <c r="K427" t="s">
        <v>217</v>
      </c>
      <c r="L427">
        <v>1368</v>
      </c>
      <c r="N427">
        <v>1011</v>
      </c>
      <c r="O427" t="s">
        <v>211</v>
      </c>
      <c r="P427" t="s">
        <v>211</v>
      </c>
      <c r="Q427">
        <v>1</v>
      </c>
      <c r="W427">
        <v>0</v>
      </c>
      <c r="X427">
        <v>-2105789691</v>
      </c>
      <c r="Y427">
        <v>0.44</v>
      </c>
      <c r="AA427">
        <v>0</v>
      </c>
      <c r="AB427">
        <v>4.38</v>
      </c>
      <c r="AC427">
        <v>0</v>
      </c>
      <c r="AD427">
        <v>0</v>
      </c>
      <c r="AE427">
        <v>0</v>
      </c>
      <c r="AF427">
        <v>0.71</v>
      </c>
      <c r="AG427">
        <v>0</v>
      </c>
      <c r="AH427">
        <v>0</v>
      </c>
      <c r="AI427">
        <v>1</v>
      </c>
      <c r="AJ427">
        <v>6.17</v>
      </c>
      <c r="AK427">
        <v>26.39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0.44</v>
      </c>
      <c r="AU427" t="s">
        <v>3</v>
      </c>
      <c r="AV427">
        <v>0</v>
      </c>
      <c r="AW427">
        <v>2</v>
      </c>
      <c r="AX427">
        <v>55285306</v>
      </c>
      <c r="AY427">
        <v>1</v>
      </c>
      <c r="AZ427">
        <v>0</v>
      </c>
      <c r="BA427">
        <v>453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Y427*Source!I970</f>
        <v>1.32E-2</v>
      </c>
      <c r="CY427">
        <f>AB427</f>
        <v>4.38</v>
      </c>
      <c r="CZ427">
        <f>AF427</f>
        <v>0.71</v>
      </c>
      <c r="DA427">
        <f>AJ427</f>
        <v>6.17</v>
      </c>
      <c r="DB427">
        <f t="shared" si="64"/>
        <v>0.31</v>
      </c>
      <c r="DC427">
        <f t="shared" si="65"/>
        <v>0</v>
      </c>
    </row>
    <row r="428" spans="1:107" x14ac:dyDescent="0.2">
      <c r="A428">
        <f>ROW(Source!A970)</f>
        <v>970</v>
      </c>
      <c r="B428">
        <v>55282325</v>
      </c>
      <c r="C428">
        <v>55285295</v>
      </c>
      <c r="D428">
        <v>31808261</v>
      </c>
      <c r="E428">
        <v>1</v>
      </c>
      <c r="F428">
        <v>1</v>
      </c>
      <c r="G428">
        <v>13</v>
      </c>
      <c r="H428">
        <v>3</v>
      </c>
      <c r="I428" t="s">
        <v>221</v>
      </c>
      <c r="J428" t="s">
        <v>222</v>
      </c>
      <c r="K428" t="s">
        <v>223</v>
      </c>
      <c r="L428">
        <v>1348</v>
      </c>
      <c r="N428">
        <v>1009</v>
      </c>
      <c r="O428" t="s">
        <v>30</v>
      </c>
      <c r="P428" t="s">
        <v>30</v>
      </c>
      <c r="Q428">
        <v>1000</v>
      </c>
      <c r="W428">
        <v>0</v>
      </c>
      <c r="X428">
        <v>-1712497029</v>
      </c>
      <c r="Y428">
        <v>4.0000000000000001E-3</v>
      </c>
      <c r="AA428">
        <v>5314.27</v>
      </c>
      <c r="AB428">
        <v>0</v>
      </c>
      <c r="AC428">
        <v>0</v>
      </c>
      <c r="AD428">
        <v>0</v>
      </c>
      <c r="AE428">
        <v>315.2</v>
      </c>
      <c r="AF428">
        <v>0</v>
      </c>
      <c r="AG428">
        <v>0</v>
      </c>
      <c r="AH428">
        <v>0</v>
      </c>
      <c r="AI428">
        <v>16.86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4.0000000000000001E-3</v>
      </c>
      <c r="AU428" t="s">
        <v>3</v>
      </c>
      <c r="AV428">
        <v>0</v>
      </c>
      <c r="AW428">
        <v>2</v>
      </c>
      <c r="AX428">
        <v>55285307</v>
      </c>
      <c r="AY428">
        <v>1</v>
      </c>
      <c r="AZ428">
        <v>0</v>
      </c>
      <c r="BA428">
        <v>454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Y428*Source!I970</f>
        <v>1.2E-4</v>
      </c>
      <c r="CY428">
        <f>AA428</f>
        <v>5314.27</v>
      </c>
      <c r="CZ428">
        <f>AE428</f>
        <v>315.2</v>
      </c>
      <c r="DA428">
        <f>AI428</f>
        <v>16.86</v>
      </c>
      <c r="DB428">
        <f t="shared" si="64"/>
        <v>1.26</v>
      </c>
      <c r="DC428">
        <f t="shared" si="65"/>
        <v>0</v>
      </c>
    </row>
    <row r="429" spans="1:107" x14ac:dyDescent="0.2">
      <c r="A429">
        <f>ROW(Source!A970)</f>
        <v>970</v>
      </c>
      <c r="B429">
        <v>55282325</v>
      </c>
      <c r="C429">
        <v>55285295</v>
      </c>
      <c r="D429">
        <v>31826247</v>
      </c>
      <c r="E429">
        <v>1</v>
      </c>
      <c r="F429">
        <v>1</v>
      </c>
      <c r="G429">
        <v>13</v>
      </c>
      <c r="H429">
        <v>3</v>
      </c>
      <c r="I429" t="s">
        <v>224</v>
      </c>
      <c r="J429" t="s">
        <v>225</v>
      </c>
      <c r="K429" t="s">
        <v>226</v>
      </c>
      <c r="L429">
        <v>1339</v>
      </c>
      <c r="N429">
        <v>1007</v>
      </c>
      <c r="O429" t="s">
        <v>128</v>
      </c>
      <c r="P429" t="s">
        <v>128</v>
      </c>
      <c r="Q429">
        <v>1</v>
      </c>
      <c r="W429">
        <v>0</v>
      </c>
      <c r="X429">
        <v>-718781615</v>
      </c>
      <c r="Y429">
        <v>0.43</v>
      </c>
      <c r="AA429">
        <v>3717.39</v>
      </c>
      <c r="AB429">
        <v>0</v>
      </c>
      <c r="AC429">
        <v>0</v>
      </c>
      <c r="AD429">
        <v>0</v>
      </c>
      <c r="AE429">
        <v>451.14</v>
      </c>
      <c r="AF429">
        <v>0</v>
      </c>
      <c r="AG429">
        <v>0</v>
      </c>
      <c r="AH429">
        <v>0</v>
      </c>
      <c r="AI429">
        <v>8.24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0.43</v>
      </c>
      <c r="AU429" t="s">
        <v>3</v>
      </c>
      <c r="AV429">
        <v>0</v>
      </c>
      <c r="AW429">
        <v>2</v>
      </c>
      <c r="AX429">
        <v>55285308</v>
      </c>
      <c r="AY429">
        <v>1</v>
      </c>
      <c r="AZ429">
        <v>0</v>
      </c>
      <c r="BA429">
        <v>455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Y429*Source!I970</f>
        <v>1.29E-2</v>
      </c>
      <c r="CY429">
        <f>AA429</f>
        <v>3717.39</v>
      </c>
      <c r="CZ429">
        <f>AE429</f>
        <v>451.14</v>
      </c>
      <c r="DA429">
        <f>AI429</f>
        <v>8.24</v>
      </c>
      <c r="DB429">
        <f t="shared" si="64"/>
        <v>193.99</v>
      </c>
      <c r="DC429">
        <f t="shared" si="65"/>
        <v>0</v>
      </c>
    </row>
    <row r="430" spans="1:107" x14ac:dyDescent="0.2">
      <c r="A430">
        <f>ROW(Source!A970)</f>
        <v>970</v>
      </c>
      <c r="B430">
        <v>55282325</v>
      </c>
      <c r="C430">
        <v>55285295</v>
      </c>
      <c r="D430">
        <v>31806986</v>
      </c>
      <c r="E430">
        <v>13</v>
      </c>
      <c r="F430">
        <v>1</v>
      </c>
      <c r="G430">
        <v>13</v>
      </c>
      <c r="H430">
        <v>3</v>
      </c>
      <c r="I430" t="s">
        <v>28</v>
      </c>
      <c r="J430" t="s">
        <v>3</v>
      </c>
      <c r="K430" t="s">
        <v>29</v>
      </c>
      <c r="L430">
        <v>1348</v>
      </c>
      <c r="N430">
        <v>1009</v>
      </c>
      <c r="O430" t="s">
        <v>30</v>
      </c>
      <c r="P430" t="s">
        <v>30</v>
      </c>
      <c r="Q430">
        <v>1000</v>
      </c>
      <c r="W430">
        <v>1</v>
      </c>
      <c r="X430">
        <v>1489638031</v>
      </c>
      <c r="Y430">
        <v>-0.3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3</v>
      </c>
      <c r="AT430">
        <v>-0.3</v>
      </c>
      <c r="AU430" t="s">
        <v>3</v>
      </c>
      <c r="AV430">
        <v>0</v>
      </c>
      <c r="AW430">
        <v>2</v>
      </c>
      <c r="AX430">
        <v>55285309</v>
      </c>
      <c r="AY430">
        <v>1</v>
      </c>
      <c r="AZ430">
        <v>6144</v>
      </c>
      <c r="BA430">
        <v>456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Y430*Source!I970</f>
        <v>-8.9999999999999993E-3</v>
      </c>
      <c r="CY430">
        <f>AA430</f>
        <v>0</v>
      </c>
      <c r="CZ430">
        <f>AE430</f>
        <v>0</v>
      </c>
      <c r="DA430">
        <f>AI430</f>
        <v>1</v>
      </c>
      <c r="DB430">
        <f t="shared" si="64"/>
        <v>0</v>
      </c>
      <c r="DC430">
        <f t="shared" si="65"/>
        <v>0</v>
      </c>
    </row>
    <row r="431" spans="1:107" x14ac:dyDescent="0.2">
      <c r="A431">
        <f>ROW(Source!A972)</f>
        <v>972</v>
      </c>
      <c r="B431">
        <v>55282325</v>
      </c>
      <c r="C431">
        <v>55285311</v>
      </c>
      <c r="D431">
        <v>31751893</v>
      </c>
      <c r="E431">
        <v>13</v>
      </c>
      <c r="F431">
        <v>1</v>
      </c>
      <c r="G431">
        <v>13</v>
      </c>
      <c r="H431">
        <v>1</v>
      </c>
      <c r="I431" t="s">
        <v>205</v>
      </c>
      <c r="J431" t="s">
        <v>3</v>
      </c>
      <c r="K431" t="s">
        <v>206</v>
      </c>
      <c r="L431">
        <v>1191</v>
      </c>
      <c r="N431">
        <v>1013</v>
      </c>
      <c r="O431" t="s">
        <v>207</v>
      </c>
      <c r="P431" t="s">
        <v>207</v>
      </c>
      <c r="Q431">
        <v>1</v>
      </c>
      <c r="W431">
        <v>0</v>
      </c>
      <c r="X431">
        <v>476480486</v>
      </c>
      <c r="Y431">
        <v>24.61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24.61</v>
      </c>
      <c r="AU431" t="s">
        <v>3</v>
      </c>
      <c r="AV431">
        <v>1</v>
      </c>
      <c r="AW431">
        <v>2</v>
      </c>
      <c r="AX431">
        <v>55285321</v>
      </c>
      <c r="AY431">
        <v>1</v>
      </c>
      <c r="AZ431">
        <v>0</v>
      </c>
      <c r="BA431">
        <v>457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Y431*Source!I972</f>
        <v>25.840500000000002</v>
      </c>
      <c r="CY431">
        <f>AD431</f>
        <v>0</v>
      </c>
      <c r="CZ431">
        <f>AH431</f>
        <v>0</v>
      </c>
      <c r="DA431">
        <f>AL431</f>
        <v>1</v>
      </c>
      <c r="DB431">
        <f t="shared" si="64"/>
        <v>0</v>
      </c>
      <c r="DC431">
        <f t="shared" si="65"/>
        <v>0</v>
      </c>
    </row>
    <row r="432" spans="1:107" x14ac:dyDescent="0.2">
      <c r="A432">
        <f>ROW(Source!A972)</f>
        <v>972</v>
      </c>
      <c r="B432">
        <v>55282325</v>
      </c>
      <c r="C432">
        <v>55285311</v>
      </c>
      <c r="D432">
        <v>31755942</v>
      </c>
      <c r="E432">
        <v>13</v>
      </c>
      <c r="F432">
        <v>1</v>
      </c>
      <c r="G432">
        <v>13</v>
      </c>
      <c r="H432">
        <v>2</v>
      </c>
      <c r="I432" t="s">
        <v>218</v>
      </c>
      <c r="J432" t="s">
        <v>3</v>
      </c>
      <c r="K432" t="s">
        <v>219</v>
      </c>
      <c r="L432">
        <v>1344</v>
      </c>
      <c r="N432">
        <v>1008</v>
      </c>
      <c r="O432" t="s">
        <v>220</v>
      </c>
      <c r="P432" t="s">
        <v>220</v>
      </c>
      <c r="Q432">
        <v>1</v>
      </c>
      <c r="W432">
        <v>0</v>
      </c>
      <c r="X432">
        <v>-1180195794</v>
      </c>
      <c r="Y432">
        <v>18.57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1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18.57</v>
      </c>
      <c r="AU432" t="s">
        <v>3</v>
      </c>
      <c r="AV432">
        <v>0</v>
      </c>
      <c r="AW432">
        <v>2</v>
      </c>
      <c r="AX432">
        <v>55285322</v>
      </c>
      <c r="AY432">
        <v>1</v>
      </c>
      <c r="AZ432">
        <v>0</v>
      </c>
      <c r="BA432">
        <v>458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Y432*Source!I972</f>
        <v>19.4985</v>
      </c>
      <c r="CY432">
        <f>AB432</f>
        <v>1</v>
      </c>
      <c r="CZ432">
        <f>AF432</f>
        <v>1</v>
      </c>
      <c r="DA432">
        <f>AJ432</f>
        <v>1</v>
      </c>
      <c r="DB432">
        <f t="shared" si="64"/>
        <v>18.57</v>
      </c>
      <c r="DC432">
        <f t="shared" si="65"/>
        <v>0</v>
      </c>
    </row>
    <row r="433" spans="1:107" x14ac:dyDescent="0.2">
      <c r="A433">
        <f>ROW(Source!A972)</f>
        <v>972</v>
      </c>
      <c r="B433">
        <v>55282325</v>
      </c>
      <c r="C433">
        <v>55285311</v>
      </c>
      <c r="D433">
        <v>31807208</v>
      </c>
      <c r="E433">
        <v>1</v>
      </c>
      <c r="F433">
        <v>1</v>
      </c>
      <c r="G433">
        <v>13</v>
      </c>
      <c r="H433">
        <v>3</v>
      </c>
      <c r="I433" t="s">
        <v>227</v>
      </c>
      <c r="J433" t="s">
        <v>228</v>
      </c>
      <c r="K433" t="s">
        <v>229</v>
      </c>
      <c r="L433">
        <v>1348</v>
      </c>
      <c r="N433">
        <v>1009</v>
      </c>
      <c r="O433" t="s">
        <v>30</v>
      </c>
      <c r="P433" t="s">
        <v>30</v>
      </c>
      <c r="Q433">
        <v>1000</v>
      </c>
      <c r="W433">
        <v>0</v>
      </c>
      <c r="X433">
        <v>1514787713</v>
      </c>
      <c r="Y433">
        <v>1.9E-3</v>
      </c>
      <c r="AA433">
        <v>78121.59</v>
      </c>
      <c r="AB433">
        <v>0</v>
      </c>
      <c r="AC433">
        <v>0</v>
      </c>
      <c r="AD433">
        <v>0</v>
      </c>
      <c r="AE433">
        <v>15169.24</v>
      </c>
      <c r="AF433">
        <v>0</v>
      </c>
      <c r="AG433">
        <v>0</v>
      </c>
      <c r="AH433">
        <v>0</v>
      </c>
      <c r="AI433">
        <v>5.15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1.9E-3</v>
      </c>
      <c r="AU433" t="s">
        <v>3</v>
      </c>
      <c r="AV433">
        <v>0</v>
      </c>
      <c r="AW433">
        <v>2</v>
      </c>
      <c r="AX433">
        <v>55285324</v>
      </c>
      <c r="AY433">
        <v>1</v>
      </c>
      <c r="AZ433">
        <v>0</v>
      </c>
      <c r="BA433">
        <v>460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Y433*Source!I972</f>
        <v>1.9950000000000002E-3</v>
      </c>
      <c r="CY433">
        <f t="shared" ref="CY433:CY439" si="66">AA433</f>
        <v>78121.59</v>
      </c>
      <c r="CZ433">
        <f t="shared" ref="CZ433:CZ439" si="67">AE433</f>
        <v>15169.24</v>
      </c>
      <c r="DA433">
        <f t="shared" ref="DA433:DA439" si="68">AI433</f>
        <v>5.15</v>
      </c>
      <c r="DB433">
        <f t="shared" si="64"/>
        <v>28.82</v>
      </c>
      <c r="DC433">
        <f t="shared" si="65"/>
        <v>0</v>
      </c>
    </row>
    <row r="434" spans="1:107" x14ac:dyDescent="0.2">
      <c r="A434">
        <f>ROW(Source!A972)</f>
        <v>972</v>
      </c>
      <c r="B434">
        <v>55282325</v>
      </c>
      <c r="C434">
        <v>55285311</v>
      </c>
      <c r="D434">
        <v>31807298</v>
      </c>
      <c r="E434">
        <v>1</v>
      </c>
      <c r="F434">
        <v>1</v>
      </c>
      <c r="G434">
        <v>13</v>
      </c>
      <c r="H434">
        <v>3</v>
      </c>
      <c r="I434" t="s">
        <v>230</v>
      </c>
      <c r="J434" t="s">
        <v>231</v>
      </c>
      <c r="K434" t="s">
        <v>232</v>
      </c>
      <c r="L434">
        <v>1339</v>
      </c>
      <c r="N434">
        <v>1007</v>
      </c>
      <c r="O434" t="s">
        <v>128</v>
      </c>
      <c r="P434" t="s">
        <v>128</v>
      </c>
      <c r="Q434">
        <v>1</v>
      </c>
      <c r="W434">
        <v>0</v>
      </c>
      <c r="X434">
        <v>-1377832446</v>
      </c>
      <c r="Y434">
        <v>0.14000000000000001</v>
      </c>
      <c r="AA434">
        <v>15177.05</v>
      </c>
      <c r="AB434">
        <v>0</v>
      </c>
      <c r="AC434">
        <v>0</v>
      </c>
      <c r="AD434">
        <v>0</v>
      </c>
      <c r="AE434">
        <v>1828.56</v>
      </c>
      <c r="AF434">
        <v>0</v>
      </c>
      <c r="AG434">
        <v>0</v>
      </c>
      <c r="AH434">
        <v>0</v>
      </c>
      <c r="AI434">
        <v>8.3000000000000007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0.14000000000000001</v>
      </c>
      <c r="AU434" t="s">
        <v>3</v>
      </c>
      <c r="AV434">
        <v>0</v>
      </c>
      <c r="AW434">
        <v>2</v>
      </c>
      <c r="AX434">
        <v>55285325</v>
      </c>
      <c r="AY434">
        <v>1</v>
      </c>
      <c r="AZ434">
        <v>0</v>
      </c>
      <c r="BA434">
        <v>461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Y434*Source!I972</f>
        <v>0.14700000000000002</v>
      </c>
      <c r="CY434">
        <f t="shared" si="66"/>
        <v>15177.05</v>
      </c>
      <c r="CZ434">
        <f t="shared" si="67"/>
        <v>1828.56</v>
      </c>
      <c r="DA434">
        <f t="shared" si="68"/>
        <v>8.3000000000000007</v>
      </c>
      <c r="DB434">
        <f t="shared" si="64"/>
        <v>256</v>
      </c>
      <c r="DC434">
        <f t="shared" si="65"/>
        <v>0</v>
      </c>
    </row>
    <row r="435" spans="1:107" x14ac:dyDescent="0.2">
      <c r="A435">
        <f>ROW(Source!A972)</f>
        <v>972</v>
      </c>
      <c r="B435">
        <v>55282325</v>
      </c>
      <c r="C435">
        <v>55285311</v>
      </c>
      <c r="D435">
        <v>31807154</v>
      </c>
      <c r="E435">
        <v>1</v>
      </c>
      <c r="F435">
        <v>1</v>
      </c>
      <c r="G435">
        <v>13</v>
      </c>
      <c r="H435">
        <v>3</v>
      </c>
      <c r="I435" t="s">
        <v>233</v>
      </c>
      <c r="J435" t="s">
        <v>234</v>
      </c>
      <c r="K435" t="s">
        <v>235</v>
      </c>
      <c r="L435">
        <v>1339</v>
      </c>
      <c r="N435">
        <v>1007</v>
      </c>
      <c r="O435" t="s">
        <v>128</v>
      </c>
      <c r="P435" t="s">
        <v>128</v>
      </c>
      <c r="Q435">
        <v>1</v>
      </c>
      <c r="W435">
        <v>0</v>
      </c>
      <c r="X435">
        <v>-913182240</v>
      </c>
      <c r="Y435">
        <v>0.12</v>
      </c>
      <c r="AA435">
        <v>16715.57</v>
      </c>
      <c r="AB435">
        <v>0</v>
      </c>
      <c r="AC435">
        <v>0</v>
      </c>
      <c r="AD435">
        <v>0</v>
      </c>
      <c r="AE435">
        <v>670.5</v>
      </c>
      <c r="AF435">
        <v>0</v>
      </c>
      <c r="AG435">
        <v>0</v>
      </c>
      <c r="AH435">
        <v>0</v>
      </c>
      <c r="AI435">
        <v>24.93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0.12</v>
      </c>
      <c r="AU435" t="s">
        <v>3</v>
      </c>
      <c r="AV435">
        <v>0</v>
      </c>
      <c r="AW435">
        <v>2</v>
      </c>
      <c r="AX435">
        <v>55285326</v>
      </c>
      <c r="AY435">
        <v>1</v>
      </c>
      <c r="AZ435">
        <v>0</v>
      </c>
      <c r="BA435">
        <v>462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Y435*Source!I972</f>
        <v>0.126</v>
      </c>
      <c r="CY435">
        <f t="shared" si="66"/>
        <v>16715.57</v>
      </c>
      <c r="CZ435">
        <f t="shared" si="67"/>
        <v>670.5</v>
      </c>
      <c r="DA435">
        <f t="shared" si="68"/>
        <v>24.93</v>
      </c>
      <c r="DB435">
        <f t="shared" si="64"/>
        <v>80.459999999999994</v>
      </c>
      <c r="DC435">
        <f t="shared" si="65"/>
        <v>0</v>
      </c>
    </row>
    <row r="436" spans="1:107" x14ac:dyDescent="0.2">
      <c r="A436">
        <f>ROW(Source!A972)</f>
        <v>972</v>
      </c>
      <c r="B436">
        <v>55282325</v>
      </c>
      <c r="C436">
        <v>55285311</v>
      </c>
      <c r="D436">
        <v>31826253</v>
      </c>
      <c r="E436">
        <v>1</v>
      </c>
      <c r="F436">
        <v>1</v>
      </c>
      <c r="G436">
        <v>13</v>
      </c>
      <c r="H436">
        <v>3</v>
      </c>
      <c r="I436" t="s">
        <v>236</v>
      </c>
      <c r="J436" t="s">
        <v>237</v>
      </c>
      <c r="K436" t="s">
        <v>238</v>
      </c>
      <c r="L436">
        <v>1339</v>
      </c>
      <c r="N436">
        <v>1007</v>
      </c>
      <c r="O436" t="s">
        <v>128</v>
      </c>
      <c r="P436" t="s">
        <v>128</v>
      </c>
      <c r="Q436">
        <v>1</v>
      </c>
      <c r="W436">
        <v>0</v>
      </c>
      <c r="X436">
        <v>-2018362707</v>
      </c>
      <c r="Y436">
        <v>0.09</v>
      </c>
      <c r="AA436">
        <v>4018.42</v>
      </c>
      <c r="AB436">
        <v>0</v>
      </c>
      <c r="AC436">
        <v>0</v>
      </c>
      <c r="AD436">
        <v>0</v>
      </c>
      <c r="AE436">
        <v>441.1</v>
      </c>
      <c r="AF436">
        <v>0</v>
      </c>
      <c r="AG436">
        <v>0</v>
      </c>
      <c r="AH436">
        <v>0</v>
      </c>
      <c r="AI436">
        <v>9.11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0.09</v>
      </c>
      <c r="AU436" t="s">
        <v>3</v>
      </c>
      <c r="AV436">
        <v>0</v>
      </c>
      <c r="AW436">
        <v>2</v>
      </c>
      <c r="AX436">
        <v>55285327</v>
      </c>
      <c r="AY436">
        <v>1</v>
      </c>
      <c r="AZ436">
        <v>0</v>
      </c>
      <c r="BA436">
        <v>463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Y436*Source!I972</f>
        <v>9.4500000000000001E-2</v>
      </c>
      <c r="CY436">
        <f t="shared" si="66"/>
        <v>4018.42</v>
      </c>
      <c r="CZ436">
        <f t="shared" si="67"/>
        <v>441.1</v>
      </c>
      <c r="DA436">
        <f t="shared" si="68"/>
        <v>9.11</v>
      </c>
      <c r="DB436">
        <f t="shared" si="64"/>
        <v>39.700000000000003</v>
      </c>
      <c r="DC436">
        <f t="shared" si="65"/>
        <v>0</v>
      </c>
    </row>
    <row r="437" spans="1:107" x14ac:dyDescent="0.2">
      <c r="A437">
        <f>ROW(Source!A972)</f>
        <v>972</v>
      </c>
      <c r="B437">
        <v>55282325</v>
      </c>
      <c r="C437">
        <v>55285311</v>
      </c>
      <c r="D437">
        <v>31826248</v>
      </c>
      <c r="E437">
        <v>1</v>
      </c>
      <c r="F437">
        <v>1</v>
      </c>
      <c r="G437">
        <v>13</v>
      </c>
      <c r="H437">
        <v>3</v>
      </c>
      <c r="I437" t="s">
        <v>126</v>
      </c>
      <c r="J437" t="s">
        <v>129</v>
      </c>
      <c r="K437" t="s">
        <v>127</v>
      </c>
      <c r="L437">
        <v>1339</v>
      </c>
      <c r="N437">
        <v>1007</v>
      </c>
      <c r="O437" t="s">
        <v>128</v>
      </c>
      <c r="P437" t="s">
        <v>128</v>
      </c>
      <c r="Q437">
        <v>1</v>
      </c>
      <c r="W437">
        <v>0</v>
      </c>
      <c r="X437">
        <v>-1161195218</v>
      </c>
      <c r="Y437">
        <v>1.02</v>
      </c>
      <c r="AA437">
        <v>3735.89</v>
      </c>
      <c r="AB437">
        <v>0</v>
      </c>
      <c r="AC437">
        <v>0</v>
      </c>
      <c r="AD437">
        <v>0</v>
      </c>
      <c r="AE437">
        <v>478.96</v>
      </c>
      <c r="AF437">
        <v>0</v>
      </c>
      <c r="AG437">
        <v>0</v>
      </c>
      <c r="AH437">
        <v>0</v>
      </c>
      <c r="AI437">
        <v>7.8</v>
      </c>
      <c r="AJ437">
        <v>1</v>
      </c>
      <c r="AK437">
        <v>1</v>
      </c>
      <c r="AL437">
        <v>1</v>
      </c>
      <c r="AN437">
        <v>0</v>
      </c>
      <c r="AO437">
        <v>0</v>
      </c>
      <c r="AP437">
        <v>1</v>
      </c>
      <c r="AQ437">
        <v>0</v>
      </c>
      <c r="AR437">
        <v>0</v>
      </c>
      <c r="AS437" t="s">
        <v>3</v>
      </c>
      <c r="AT437">
        <v>1.02</v>
      </c>
      <c r="AU437" t="s">
        <v>3</v>
      </c>
      <c r="AV437">
        <v>0</v>
      </c>
      <c r="AW437">
        <v>1</v>
      </c>
      <c r="AX437">
        <v>-1</v>
      </c>
      <c r="AY437">
        <v>0</v>
      </c>
      <c r="AZ437">
        <v>0</v>
      </c>
      <c r="BA437" t="s">
        <v>3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Y437*Source!I972</f>
        <v>1.0710000000000002</v>
      </c>
      <c r="CY437">
        <f t="shared" si="66"/>
        <v>3735.89</v>
      </c>
      <c r="CZ437">
        <f t="shared" si="67"/>
        <v>478.96</v>
      </c>
      <c r="DA437">
        <f t="shared" si="68"/>
        <v>7.8</v>
      </c>
      <c r="DB437">
        <f t="shared" si="64"/>
        <v>488.54</v>
      </c>
      <c r="DC437">
        <f t="shared" si="65"/>
        <v>0</v>
      </c>
    </row>
    <row r="438" spans="1:107" x14ac:dyDescent="0.2">
      <c r="A438">
        <f>ROW(Source!A972)</f>
        <v>972</v>
      </c>
      <c r="B438">
        <v>55282325</v>
      </c>
      <c r="C438">
        <v>55285311</v>
      </c>
      <c r="D438">
        <v>31831614</v>
      </c>
      <c r="E438">
        <v>1</v>
      </c>
      <c r="F438">
        <v>1</v>
      </c>
      <c r="G438">
        <v>13</v>
      </c>
      <c r="H438">
        <v>3</v>
      </c>
      <c r="I438" t="s">
        <v>239</v>
      </c>
      <c r="J438" t="s">
        <v>240</v>
      </c>
      <c r="K438" t="s">
        <v>241</v>
      </c>
      <c r="L438">
        <v>1327</v>
      </c>
      <c r="N438">
        <v>1005</v>
      </c>
      <c r="O438" t="s">
        <v>143</v>
      </c>
      <c r="P438" t="s">
        <v>143</v>
      </c>
      <c r="Q438">
        <v>1</v>
      </c>
      <c r="W438">
        <v>0</v>
      </c>
      <c r="X438">
        <v>603896569</v>
      </c>
      <c r="Y438">
        <v>2.2999999999999998</v>
      </c>
      <c r="AA438">
        <v>226.59</v>
      </c>
      <c r="AB438">
        <v>0</v>
      </c>
      <c r="AC438">
        <v>0</v>
      </c>
      <c r="AD438">
        <v>0</v>
      </c>
      <c r="AE438">
        <v>60.91</v>
      </c>
      <c r="AF438">
        <v>0</v>
      </c>
      <c r="AG438">
        <v>0</v>
      </c>
      <c r="AH438">
        <v>0</v>
      </c>
      <c r="AI438">
        <v>3.72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2.2999999999999998</v>
      </c>
      <c r="AU438" t="s">
        <v>3</v>
      </c>
      <c r="AV438">
        <v>0</v>
      </c>
      <c r="AW438">
        <v>2</v>
      </c>
      <c r="AX438">
        <v>55285328</v>
      </c>
      <c r="AY438">
        <v>1</v>
      </c>
      <c r="AZ438">
        <v>0</v>
      </c>
      <c r="BA438">
        <v>464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Y438*Source!I972</f>
        <v>2.415</v>
      </c>
      <c r="CY438">
        <f t="shared" si="66"/>
        <v>226.59</v>
      </c>
      <c r="CZ438">
        <f t="shared" si="67"/>
        <v>60.91</v>
      </c>
      <c r="DA438">
        <f t="shared" si="68"/>
        <v>3.72</v>
      </c>
      <c r="DB438">
        <f t="shared" si="64"/>
        <v>140.09</v>
      </c>
      <c r="DC438">
        <f t="shared" si="65"/>
        <v>0</v>
      </c>
    </row>
    <row r="439" spans="1:107" x14ac:dyDescent="0.2">
      <c r="A439">
        <f>ROW(Source!A972)</f>
        <v>972</v>
      </c>
      <c r="B439">
        <v>55282325</v>
      </c>
      <c r="C439">
        <v>55285311</v>
      </c>
      <c r="D439">
        <v>31806992</v>
      </c>
      <c r="E439">
        <v>13</v>
      </c>
      <c r="F439">
        <v>1</v>
      </c>
      <c r="G439">
        <v>13</v>
      </c>
      <c r="H439">
        <v>3</v>
      </c>
      <c r="I439" t="s">
        <v>242</v>
      </c>
      <c r="J439" t="s">
        <v>3</v>
      </c>
      <c r="K439" t="s">
        <v>243</v>
      </c>
      <c r="L439">
        <v>1344</v>
      </c>
      <c r="N439">
        <v>1008</v>
      </c>
      <c r="O439" t="s">
        <v>220</v>
      </c>
      <c r="P439" t="s">
        <v>220</v>
      </c>
      <c r="Q439">
        <v>1</v>
      </c>
      <c r="W439">
        <v>0</v>
      </c>
      <c r="X439">
        <v>-94250534</v>
      </c>
      <c r="Y439">
        <v>13.72</v>
      </c>
      <c r="AA439">
        <v>1</v>
      </c>
      <c r="AB439">
        <v>0</v>
      </c>
      <c r="AC439">
        <v>0</v>
      </c>
      <c r="AD439">
        <v>0</v>
      </c>
      <c r="AE439">
        <v>1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13.72</v>
      </c>
      <c r="AU439" t="s">
        <v>3</v>
      </c>
      <c r="AV439">
        <v>0</v>
      </c>
      <c r="AW439">
        <v>2</v>
      </c>
      <c r="AX439">
        <v>55285330</v>
      </c>
      <c r="AY439">
        <v>1</v>
      </c>
      <c r="AZ439">
        <v>0</v>
      </c>
      <c r="BA439">
        <v>466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Y439*Source!I972</f>
        <v>14.406000000000001</v>
      </c>
      <c r="CY439">
        <f t="shared" si="66"/>
        <v>1</v>
      </c>
      <c r="CZ439">
        <f t="shared" si="67"/>
        <v>1</v>
      </c>
      <c r="DA439">
        <f t="shared" si="68"/>
        <v>1</v>
      </c>
      <c r="DB439">
        <f t="shared" si="64"/>
        <v>13.72</v>
      </c>
      <c r="DC439">
        <f t="shared" si="65"/>
        <v>0</v>
      </c>
    </row>
    <row r="440" spans="1:107" x14ac:dyDescent="0.2">
      <c r="A440">
        <f>ROW(Source!A974)</f>
        <v>974</v>
      </c>
      <c r="B440">
        <v>55282325</v>
      </c>
      <c r="C440">
        <v>55285332</v>
      </c>
      <c r="D440">
        <v>31751893</v>
      </c>
      <c r="E440">
        <v>13</v>
      </c>
      <c r="F440">
        <v>1</v>
      </c>
      <c r="G440">
        <v>13</v>
      </c>
      <c r="H440">
        <v>1</v>
      </c>
      <c r="I440" t="s">
        <v>205</v>
      </c>
      <c r="J440" t="s">
        <v>3</v>
      </c>
      <c r="K440" t="s">
        <v>206</v>
      </c>
      <c r="L440">
        <v>1191</v>
      </c>
      <c r="N440">
        <v>1013</v>
      </c>
      <c r="O440" t="s">
        <v>207</v>
      </c>
      <c r="P440" t="s">
        <v>207</v>
      </c>
      <c r="Q440">
        <v>1</v>
      </c>
      <c r="W440">
        <v>0</v>
      </c>
      <c r="X440">
        <v>476480486</v>
      </c>
      <c r="Y440">
        <v>17.41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17.41</v>
      </c>
      <c r="AU440" t="s">
        <v>3</v>
      </c>
      <c r="AV440">
        <v>1</v>
      </c>
      <c r="AW440">
        <v>2</v>
      </c>
      <c r="AX440">
        <v>55285335</v>
      </c>
      <c r="AY440">
        <v>1</v>
      </c>
      <c r="AZ440">
        <v>0</v>
      </c>
      <c r="BA440">
        <v>467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Y440*Source!I974</f>
        <v>93.173096999999999</v>
      </c>
      <c r="CY440">
        <f>AD440</f>
        <v>0</v>
      </c>
      <c r="CZ440">
        <f>AH440</f>
        <v>0</v>
      </c>
      <c r="DA440">
        <f>AL440</f>
        <v>1</v>
      </c>
      <c r="DB440">
        <f t="shared" si="64"/>
        <v>0</v>
      </c>
      <c r="DC440">
        <f t="shared" si="65"/>
        <v>0</v>
      </c>
    </row>
    <row r="441" spans="1:107" x14ac:dyDescent="0.2">
      <c r="A441">
        <f>ROW(Source!A974)</f>
        <v>974</v>
      </c>
      <c r="B441">
        <v>55282325</v>
      </c>
      <c r="C441">
        <v>55285332</v>
      </c>
      <c r="D441">
        <v>31806986</v>
      </c>
      <c r="E441">
        <v>13</v>
      </c>
      <c r="F441">
        <v>1</v>
      </c>
      <c r="G441">
        <v>13</v>
      </c>
      <c r="H441">
        <v>3</v>
      </c>
      <c r="I441" t="s">
        <v>28</v>
      </c>
      <c r="J441" t="s">
        <v>3</v>
      </c>
      <c r="K441" t="s">
        <v>29</v>
      </c>
      <c r="L441">
        <v>1348</v>
      </c>
      <c r="N441">
        <v>1009</v>
      </c>
      <c r="O441" t="s">
        <v>30</v>
      </c>
      <c r="P441" t="s">
        <v>30</v>
      </c>
      <c r="Q441">
        <v>1000</v>
      </c>
      <c r="W441">
        <v>1</v>
      </c>
      <c r="X441">
        <v>1489638031</v>
      </c>
      <c r="Y441">
        <v>-1.02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3</v>
      </c>
      <c r="AT441">
        <v>-1.02</v>
      </c>
      <c r="AU441" t="s">
        <v>3</v>
      </c>
      <c r="AV441">
        <v>0</v>
      </c>
      <c r="AW441">
        <v>2</v>
      </c>
      <c r="AX441">
        <v>55285336</v>
      </c>
      <c r="AY441">
        <v>1</v>
      </c>
      <c r="AZ441">
        <v>6144</v>
      </c>
      <c r="BA441">
        <v>468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Y441*Source!I974</f>
        <v>-5.4587340000000006</v>
      </c>
      <c r="CY441">
        <f>AA441</f>
        <v>0</v>
      </c>
      <c r="CZ441">
        <f>AE441</f>
        <v>0</v>
      </c>
      <c r="DA441">
        <f>AI441</f>
        <v>1</v>
      </c>
      <c r="DB441">
        <f t="shared" si="64"/>
        <v>0</v>
      </c>
      <c r="DC441">
        <f t="shared" si="65"/>
        <v>0</v>
      </c>
    </row>
    <row r="442" spans="1:107" x14ac:dyDescent="0.2">
      <c r="A442">
        <f>ROW(Source!A976)</f>
        <v>976</v>
      </c>
      <c r="B442">
        <v>55282325</v>
      </c>
      <c r="C442">
        <v>55285338</v>
      </c>
      <c r="D442">
        <v>31751893</v>
      </c>
      <c r="E442">
        <v>13</v>
      </c>
      <c r="F442">
        <v>1</v>
      </c>
      <c r="G442">
        <v>13</v>
      </c>
      <c r="H442">
        <v>1</v>
      </c>
      <c r="I442" t="s">
        <v>205</v>
      </c>
      <c r="J442" t="s">
        <v>3</v>
      </c>
      <c r="K442" t="s">
        <v>206</v>
      </c>
      <c r="L442">
        <v>1191</v>
      </c>
      <c r="N442">
        <v>1013</v>
      </c>
      <c r="O442" t="s">
        <v>207</v>
      </c>
      <c r="P442" t="s">
        <v>207</v>
      </c>
      <c r="Q442">
        <v>1</v>
      </c>
      <c r="W442">
        <v>0</v>
      </c>
      <c r="X442">
        <v>476480486</v>
      </c>
      <c r="Y442">
        <v>60.949999999999996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53</v>
      </c>
      <c r="AU442" t="s">
        <v>136</v>
      </c>
      <c r="AV442">
        <v>1</v>
      </c>
      <c r="AW442">
        <v>2</v>
      </c>
      <c r="AX442">
        <v>55285345</v>
      </c>
      <c r="AY442">
        <v>1</v>
      </c>
      <c r="AZ442">
        <v>0</v>
      </c>
      <c r="BA442">
        <v>469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Y442*Source!I976</f>
        <v>326.18611499999997</v>
      </c>
      <c r="CY442">
        <f>AD442</f>
        <v>0</v>
      </c>
      <c r="CZ442">
        <f>AH442</f>
        <v>0</v>
      </c>
      <c r="DA442">
        <f>AL442</f>
        <v>1</v>
      </c>
      <c r="DB442">
        <f>ROUND((ROUND(AT442*CZ442,2)*1.15),6)</f>
        <v>0</v>
      </c>
      <c r="DC442">
        <f>ROUND((ROUND(AT442*AG442,2)*1.15),6)</f>
        <v>0</v>
      </c>
    </row>
    <row r="443" spans="1:107" x14ac:dyDescent="0.2">
      <c r="A443">
        <f>ROW(Source!A976)</f>
        <v>976</v>
      </c>
      <c r="B443">
        <v>55282325</v>
      </c>
      <c r="C443">
        <v>55285338</v>
      </c>
      <c r="D443">
        <v>31755942</v>
      </c>
      <c r="E443">
        <v>13</v>
      </c>
      <c r="F443">
        <v>1</v>
      </c>
      <c r="G443">
        <v>13</v>
      </c>
      <c r="H443">
        <v>2</v>
      </c>
      <c r="I443" t="s">
        <v>218</v>
      </c>
      <c r="J443" t="s">
        <v>3</v>
      </c>
      <c r="K443" t="s">
        <v>219</v>
      </c>
      <c r="L443">
        <v>1344</v>
      </c>
      <c r="N443">
        <v>1008</v>
      </c>
      <c r="O443" t="s">
        <v>220</v>
      </c>
      <c r="P443" t="s">
        <v>220</v>
      </c>
      <c r="Q443">
        <v>1</v>
      </c>
      <c r="W443">
        <v>0</v>
      </c>
      <c r="X443">
        <v>-1180195794</v>
      </c>
      <c r="Y443">
        <v>333.96250000000003</v>
      </c>
      <c r="AA443">
        <v>0</v>
      </c>
      <c r="AB443">
        <v>1</v>
      </c>
      <c r="AC443">
        <v>0</v>
      </c>
      <c r="AD443">
        <v>0</v>
      </c>
      <c r="AE443">
        <v>0</v>
      </c>
      <c r="AF443">
        <v>1</v>
      </c>
      <c r="AG443">
        <v>0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267.17</v>
      </c>
      <c r="AU443" t="s">
        <v>135</v>
      </c>
      <c r="AV443">
        <v>0</v>
      </c>
      <c r="AW443">
        <v>2</v>
      </c>
      <c r="AX443">
        <v>55285346</v>
      </c>
      <c r="AY443">
        <v>1</v>
      </c>
      <c r="AZ443">
        <v>0</v>
      </c>
      <c r="BA443">
        <v>470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Y443*Source!I976</f>
        <v>1787.2671112500002</v>
      </c>
      <c r="CY443">
        <f>AB443</f>
        <v>1</v>
      </c>
      <c r="CZ443">
        <f>AF443</f>
        <v>1</v>
      </c>
      <c r="DA443">
        <f>AJ443</f>
        <v>1</v>
      </c>
      <c r="DB443">
        <f>ROUND((ROUND(AT443*CZ443,2)*1.25),6)</f>
        <v>333.96249999999998</v>
      </c>
      <c r="DC443">
        <f>ROUND((ROUND(AT443*AG443,2)*1.25),6)</f>
        <v>0</v>
      </c>
    </row>
    <row r="444" spans="1:107" x14ac:dyDescent="0.2">
      <c r="A444">
        <f>ROW(Source!A976)</f>
        <v>976</v>
      </c>
      <c r="B444">
        <v>55282325</v>
      </c>
      <c r="C444">
        <v>55285338</v>
      </c>
      <c r="D444">
        <v>31808252</v>
      </c>
      <c r="E444">
        <v>1</v>
      </c>
      <c r="F444">
        <v>1</v>
      </c>
      <c r="G444">
        <v>13</v>
      </c>
      <c r="H444">
        <v>3</v>
      </c>
      <c r="I444" t="s">
        <v>142</v>
      </c>
      <c r="J444" t="s">
        <v>144</v>
      </c>
      <c r="K444" t="s">
        <v>282</v>
      </c>
      <c r="L444">
        <v>1327</v>
      </c>
      <c r="N444">
        <v>1005</v>
      </c>
      <c r="O444" t="s">
        <v>143</v>
      </c>
      <c r="P444" t="s">
        <v>143</v>
      </c>
      <c r="Q444">
        <v>1</v>
      </c>
      <c r="W444">
        <v>0</v>
      </c>
      <c r="X444">
        <v>-1420146113</v>
      </c>
      <c r="Y444">
        <v>135</v>
      </c>
      <c r="AA444">
        <v>263.45</v>
      </c>
      <c r="AB444">
        <v>0</v>
      </c>
      <c r="AC444">
        <v>0</v>
      </c>
      <c r="AD444">
        <v>0</v>
      </c>
      <c r="AE444">
        <v>25.09</v>
      </c>
      <c r="AF444">
        <v>0</v>
      </c>
      <c r="AG444">
        <v>0</v>
      </c>
      <c r="AH444">
        <v>0</v>
      </c>
      <c r="AI444">
        <v>10.5</v>
      </c>
      <c r="AJ444">
        <v>1</v>
      </c>
      <c r="AK444">
        <v>1</v>
      </c>
      <c r="AL444">
        <v>1</v>
      </c>
      <c r="AN444">
        <v>0</v>
      </c>
      <c r="AO444">
        <v>0</v>
      </c>
      <c r="AP444">
        <v>1</v>
      </c>
      <c r="AQ444">
        <v>0</v>
      </c>
      <c r="AR444">
        <v>0</v>
      </c>
      <c r="AS444" t="s">
        <v>3</v>
      </c>
      <c r="AT444">
        <v>135</v>
      </c>
      <c r="AU444" t="s">
        <v>3</v>
      </c>
      <c r="AV444">
        <v>0</v>
      </c>
      <c r="AW444">
        <v>1</v>
      </c>
      <c r="AX444">
        <v>-1</v>
      </c>
      <c r="AY444">
        <v>0</v>
      </c>
      <c r="AZ444">
        <v>0</v>
      </c>
      <c r="BA444" t="s">
        <v>3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Y444*Source!I976</f>
        <v>722.47950000000003</v>
      </c>
      <c r="CY444">
        <f>AA444</f>
        <v>263.45</v>
      </c>
      <c r="CZ444">
        <f>AE444</f>
        <v>25.09</v>
      </c>
      <c r="DA444">
        <f>AI444</f>
        <v>10.5</v>
      </c>
      <c r="DB444">
        <f>ROUND(ROUND(AT444*CZ444,2),6)</f>
        <v>3387.15</v>
      </c>
      <c r="DC444">
        <f>ROUND(ROUND(AT444*AG444,2),6)</f>
        <v>0</v>
      </c>
    </row>
    <row r="445" spans="1:107" x14ac:dyDescent="0.2">
      <c r="A445">
        <f>ROW(Source!A976)</f>
        <v>976</v>
      </c>
      <c r="B445">
        <v>55282325</v>
      </c>
      <c r="C445">
        <v>55285338</v>
      </c>
      <c r="D445">
        <v>31808253</v>
      </c>
      <c r="E445">
        <v>1</v>
      </c>
      <c r="F445">
        <v>1</v>
      </c>
      <c r="G445">
        <v>13</v>
      </c>
      <c r="H445">
        <v>3</v>
      </c>
      <c r="I445" t="s">
        <v>146</v>
      </c>
      <c r="J445" t="s">
        <v>147</v>
      </c>
      <c r="K445" t="s">
        <v>283</v>
      </c>
      <c r="L445">
        <v>1327</v>
      </c>
      <c r="N445">
        <v>1005</v>
      </c>
      <c r="O445" t="s">
        <v>143</v>
      </c>
      <c r="P445" t="s">
        <v>143</v>
      </c>
      <c r="Q445">
        <v>1</v>
      </c>
      <c r="W445">
        <v>0</v>
      </c>
      <c r="X445">
        <v>-1577770690</v>
      </c>
      <c r="Y445">
        <v>132.30000000000001</v>
      </c>
      <c r="AA445">
        <v>247.66</v>
      </c>
      <c r="AB445">
        <v>0</v>
      </c>
      <c r="AC445">
        <v>0</v>
      </c>
      <c r="AD445">
        <v>0</v>
      </c>
      <c r="AE445">
        <v>23.06</v>
      </c>
      <c r="AF445">
        <v>0</v>
      </c>
      <c r="AG445">
        <v>0</v>
      </c>
      <c r="AH445">
        <v>0</v>
      </c>
      <c r="AI445">
        <v>10.74</v>
      </c>
      <c r="AJ445">
        <v>1</v>
      </c>
      <c r="AK445">
        <v>1</v>
      </c>
      <c r="AL445">
        <v>1</v>
      </c>
      <c r="AN445">
        <v>0</v>
      </c>
      <c r="AO445">
        <v>0</v>
      </c>
      <c r="AP445">
        <v>1</v>
      </c>
      <c r="AQ445">
        <v>0</v>
      </c>
      <c r="AR445">
        <v>0</v>
      </c>
      <c r="AS445" t="s">
        <v>3</v>
      </c>
      <c r="AT445">
        <v>132.30000000000001</v>
      </c>
      <c r="AU445" t="s">
        <v>3</v>
      </c>
      <c r="AV445">
        <v>0</v>
      </c>
      <c r="AW445">
        <v>1</v>
      </c>
      <c r="AX445">
        <v>-1</v>
      </c>
      <c r="AY445">
        <v>0</v>
      </c>
      <c r="AZ445">
        <v>0</v>
      </c>
      <c r="BA445" t="s">
        <v>3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Y445*Source!I976</f>
        <v>708.02991000000009</v>
      </c>
      <c r="CY445">
        <f>AA445</f>
        <v>247.66</v>
      </c>
      <c r="CZ445">
        <f>AE445</f>
        <v>23.06</v>
      </c>
      <c r="DA445">
        <f>AI445</f>
        <v>10.74</v>
      </c>
      <c r="DB445">
        <f>ROUND(ROUND(AT445*CZ445,2),6)</f>
        <v>3050.84</v>
      </c>
      <c r="DC445">
        <f>ROUND(ROUND(AT445*AG445,2),6)</f>
        <v>0</v>
      </c>
    </row>
    <row r="446" spans="1:107" x14ac:dyDescent="0.2">
      <c r="A446">
        <f>ROW(Source!A976)</f>
        <v>976</v>
      </c>
      <c r="B446">
        <v>55282325</v>
      </c>
      <c r="C446">
        <v>55285338</v>
      </c>
      <c r="D446">
        <v>31809402</v>
      </c>
      <c r="E446">
        <v>1</v>
      </c>
      <c r="F446">
        <v>1</v>
      </c>
      <c r="G446">
        <v>13</v>
      </c>
      <c r="H446">
        <v>3</v>
      </c>
      <c r="I446" t="s">
        <v>244</v>
      </c>
      <c r="J446" t="s">
        <v>245</v>
      </c>
      <c r="K446" t="s">
        <v>246</v>
      </c>
      <c r="L446">
        <v>1346</v>
      </c>
      <c r="N446">
        <v>1009</v>
      </c>
      <c r="O446" t="s">
        <v>247</v>
      </c>
      <c r="P446" t="s">
        <v>247</v>
      </c>
      <c r="Q446">
        <v>1</v>
      </c>
      <c r="W446">
        <v>0</v>
      </c>
      <c r="X446">
        <v>-1558522825</v>
      </c>
      <c r="Y446">
        <v>6.9</v>
      </c>
      <c r="AA446">
        <v>48.91</v>
      </c>
      <c r="AB446">
        <v>0</v>
      </c>
      <c r="AC446">
        <v>0</v>
      </c>
      <c r="AD446">
        <v>0</v>
      </c>
      <c r="AE446">
        <v>6.27</v>
      </c>
      <c r="AF446">
        <v>0</v>
      </c>
      <c r="AG446">
        <v>0</v>
      </c>
      <c r="AH446">
        <v>0</v>
      </c>
      <c r="AI446">
        <v>7.8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6.9</v>
      </c>
      <c r="AU446" t="s">
        <v>3</v>
      </c>
      <c r="AV446">
        <v>0</v>
      </c>
      <c r="AW446">
        <v>2</v>
      </c>
      <c r="AX446">
        <v>55285347</v>
      </c>
      <c r="AY446">
        <v>1</v>
      </c>
      <c r="AZ446">
        <v>0</v>
      </c>
      <c r="BA446">
        <v>471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Y446*Source!I976</f>
        <v>36.926730000000006</v>
      </c>
      <c r="CY446">
        <f>AA446</f>
        <v>48.91</v>
      </c>
      <c r="CZ446">
        <f>AE446</f>
        <v>6.27</v>
      </c>
      <c r="DA446">
        <f>AI446</f>
        <v>7.8</v>
      </c>
      <c r="DB446">
        <f>ROUND(ROUND(AT446*CZ446,2),6)</f>
        <v>43.26</v>
      </c>
      <c r="DC446">
        <f>ROUND(ROUND(AT446*AG446,2),6)</f>
        <v>0</v>
      </c>
    </row>
    <row r="447" spans="1:107" x14ac:dyDescent="0.2">
      <c r="A447">
        <f>ROW(Source!A976)</f>
        <v>976</v>
      </c>
      <c r="B447">
        <v>55282325</v>
      </c>
      <c r="C447">
        <v>55285338</v>
      </c>
      <c r="D447">
        <v>31807616</v>
      </c>
      <c r="E447">
        <v>1</v>
      </c>
      <c r="F447">
        <v>1</v>
      </c>
      <c r="G447">
        <v>13</v>
      </c>
      <c r="H447">
        <v>3</v>
      </c>
      <c r="I447" t="s">
        <v>248</v>
      </c>
      <c r="J447" t="s">
        <v>249</v>
      </c>
      <c r="K447" t="s">
        <v>250</v>
      </c>
      <c r="L447">
        <v>1348</v>
      </c>
      <c r="N447">
        <v>1009</v>
      </c>
      <c r="O447" t="s">
        <v>30</v>
      </c>
      <c r="P447" t="s">
        <v>30</v>
      </c>
      <c r="Q447">
        <v>1000</v>
      </c>
      <c r="W447">
        <v>0</v>
      </c>
      <c r="X447">
        <v>1387058064</v>
      </c>
      <c r="Y447">
        <v>3.5000000000000003E-2</v>
      </c>
      <c r="AA447">
        <v>64864.04</v>
      </c>
      <c r="AB447">
        <v>0</v>
      </c>
      <c r="AC447">
        <v>0</v>
      </c>
      <c r="AD447">
        <v>0</v>
      </c>
      <c r="AE447">
        <v>18910.8</v>
      </c>
      <c r="AF447">
        <v>0</v>
      </c>
      <c r="AG447">
        <v>0</v>
      </c>
      <c r="AH447">
        <v>0</v>
      </c>
      <c r="AI447">
        <v>3.43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3.5000000000000003E-2</v>
      </c>
      <c r="AU447" t="s">
        <v>3</v>
      </c>
      <c r="AV447">
        <v>0</v>
      </c>
      <c r="AW447">
        <v>2</v>
      </c>
      <c r="AX447">
        <v>55285348</v>
      </c>
      <c r="AY447">
        <v>1</v>
      </c>
      <c r="AZ447">
        <v>0</v>
      </c>
      <c r="BA447">
        <v>472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Y447*Source!I976</f>
        <v>0.18730950000000002</v>
      </c>
      <c r="CY447">
        <f>AA447</f>
        <v>64864.04</v>
      </c>
      <c r="CZ447">
        <f>AE447</f>
        <v>18910.8</v>
      </c>
      <c r="DA447">
        <f>AI447</f>
        <v>3.43</v>
      </c>
      <c r="DB447">
        <f>ROUND(ROUND(AT447*CZ447,2),6)</f>
        <v>661.88</v>
      </c>
      <c r="DC447">
        <f>ROUND(ROUND(AT447*AG447,2),6)</f>
        <v>0</v>
      </c>
    </row>
    <row r="448" spans="1:107" x14ac:dyDescent="0.2">
      <c r="A448">
        <f>ROW(Source!A979)</f>
        <v>979</v>
      </c>
      <c r="B448">
        <v>55282325</v>
      </c>
      <c r="C448">
        <v>55285353</v>
      </c>
      <c r="D448">
        <v>31751893</v>
      </c>
      <c r="E448">
        <v>13</v>
      </c>
      <c r="F448">
        <v>1</v>
      </c>
      <c r="G448">
        <v>13</v>
      </c>
      <c r="H448">
        <v>1</v>
      </c>
      <c r="I448" t="s">
        <v>205</v>
      </c>
      <c r="J448" t="s">
        <v>3</v>
      </c>
      <c r="K448" t="s">
        <v>206</v>
      </c>
      <c r="L448">
        <v>1191</v>
      </c>
      <c r="N448">
        <v>1013</v>
      </c>
      <c r="O448" t="s">
        <v>207</v>
      </c>
      <c r="P448" t="s">
        <v>207</v>
      </c>
      <c r="Q448">
        <v>1</v>
      </c>
      <c r="W448">
        <v>0</v>
      </c>
      <c r="X448">
        <v>476480486</v>
      </c>
      <c r="Y448">
        <v>97.749999999999986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85</v>
      </c>
      <c r="AU448" t="s">
        <v>136</v>
      </c>
      <c r="AV448">
        <v>1</v>
      </c>
      <c r="AW448">
        <v>2</v>
      </c>
      <c r="AX448">
        <v>55285366</v>
      </c>
      <c r="AY448">
        <v>1</v>
      </c>
      <c r="AZ448">
        <v>0</v>
      </c>
      <c r="BA448">
        <v>475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Y448*Source!I979</f>
        <v>2.0038749999999999</v>
      </c>
      <c r="CY448">
        <f>AD448</f>
        <v>0</v>
      </c>
      <c r="CZ448">
        <f>AH448</f>
        <v>0</v>
      </c>
      <c r="DA448">
        <f>AL448</f>
        <v>1</v>
      </c>
      <c r="DB448">
        <f>ROUND((ROUND(AT448*CZ448,2)*1.15),6)</f>
        <v>0</v>
      </c>
      <c r="DC448">
        <f>ROUND((ROUND(AT448*AG448,2)*1.15),6)</f>
        <v>0</v>
      </c>
    </row>
    <row r="449" spans="1:107" x14ac:dyDescent="0.2">
      <c r="A449">
        <f>ROW(Source!A979)</f>
        <v>979</v>
      </c>
      <c r="B449">
        <v>55282325</v>
      </c>
      <c r="C449">
        <v>55285353</v>
      </c>
      <c r="D449">
        <v>31832330</v>
      </c>
      <c r="E449">
        <v>1</v>
      </c>
      <c r="F449">
        <v>1</v>
      </c>
      <c r="G449">
        <v>13</v>
      </c>
      <c r="H449">
        <v>2</v>
      </c>
      <c r="I449" t="s">
        <v>251</v>
      </c>
      <c r="J449" t="s">
        <v>252</v>
      </c>
      <c r="K449" t="s">
        <v>253</v>
      </c>
      <c r="L449">
        <v>1368</v>
      </c>
      <c r="N449">
        <v>1011</v>
      </c>
      <c r="O449" t="s">
        <v>211</v>
      </c>
      <c r="P449" t="s">
        <v>211</v>
      </c>
      <c r="Q449">
        <v>1</v>
      </c>
      <c r="W449">
        <v>0</v>
      </c>
      <c r="X449">
        <v>-911191566</v>
      </c>
      <c r="Y449">
        <v>0.26374999999999998</v>
      </c>
      <c r="AA449">
        <v>0</v>
      </c>
      <c r="AB449">
        <v>559.07000000000005</v>
      </c>
      <c r="AC449">
        <v>334.89</v>
      </c>
      <c r="AD449">
        <v>0</v>
      </c>
      <c r="AE449">
        <v>0</v>
      </c>
      <c r="AF449">
        <v>39.51</v>
      </c>
      <c r="AG449">
        <v>12.69</v>
      </c>
      <c r="AH449">
        <v>0</v>
      </c>
      <c r="AI449">
        <v>1</v>
      </c>
      <c r="AJ449">
        <v>14.15</v>
      </c>
      <c r="AK449">
        <v>26.39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0.21099999999999999</v>
      </c>
      <c r="AU449" t="s">
        <v>135</v>
      </c>
      <c r="AV449">
        <v>0</v>
      </c>
      <c r="AW449">
        <v>2</v>
      </c>
      <c r="AX449">
        <v>55285367</v>
      </c>
      <c r="AY449">
        <v>1</v>
      </c>
      <c r="AZ449">
        <v>0</v>
      </c>
      <c r="BA449">
        <v>476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Y449*Source!I979</f>
        <v>5.4068750000000002E-3</v>
      </c>
      <c r="CY449">
        <f>AB449</f>
        <v>559.07000000000005</v>
      </c>
      <c r="CZ449">
        <f>AF449</f>
        <v>39.51</v>
      </c>
      <c r="DA449">
        <f>AJ449</f>
        <v>14.15</v>
      </c>
      <c r="DB449">
        <f>ROUND((ROUND(AT449*CZ449,2)*1.25),6)</f>
        <v>10.425000000000001</v>
      </c>
      <c r="DC449">
        <f>ROUND((ROUND(AT449*AG449,2)*1.25),6)</f>
        <v>3.35</v>
      </c>
    </row>
    <row r="450" spans="1:107" x14ac:dyDescent="0.2">
      <c r="A450">
        <f>ROW(Source!A979)</f>
        <v>979</v>
      </c>
      <c r="B450">
        <v>55282325</v>
      </c>
      <c r="C450">
        <v>55285353</v>
      </c>
      <c r="D450">
        <v>31832578</v>
      </c>
      <c r="E450">
        <v>1</v>
      </c>
      <c r="F450">
        <v>1</v>
      </c>
      <c r="G450">
        <v>13</v>
      </c>
      <c r="H450">
        <v>2</v>
      </c>
      <c r="I450" t="s">
        <v>254</v>
      </c>
      <c r="J450" t="s">
        <v>255</v>
      </c>
      <c r="K450" t="s">
        <v>256</v>
      </c>
      <c r="L450">
        <v>1368</v>
      </c>
      <c r="N450">
        <v>1011</v>
      </c>
      <c r="O450" t="s">
        <v>211</v>
      </c>
      <c r="P450" t="s">
        <v>211</v>
      </c>
      <c r="Q450">
        <v>1</v>
      </c>
      <c r="W450">
        <v>0</v>
      </c>
      <c r="X450">
        <v>989042531</v>
      </c>
      <c r="Y450">
        <v>16.016249999999999</v>
      </c>
      <c r="AA450">
        <v>0</v>
      </c>
      <c r="AB450">
        <v>6.64</v>
      </c>
      <c r="AC450">
        <v>2.38</v>
      </c>
      <c r="AD450">
        <v>0</v>
      </c>
      <c r="AE450">
        <v>0</v>
      </c>
      <c r="AF450">
        <v>1.0900000000000001</v>
      </c>
      <c r="AG450">
        <v>0.09</v>
      </c>
      <c r="AH450">
        <v>0</v>
      </c>
      <c r="AI450">
        <v>1</v>
      </c>
      <c r="AJ450">
        <v>6.09</v>
      </c>
      <c r="AK450">
        <v>26.39</v>
      </c>
      <c r="AL450">
        <v>1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12.813000000000001</v>
      </c>
      <c r="AU450" t="s">
        <v>135</v>
      </c>
      <c r="AV450">
        <v>0</v>
      </c>
      <c r="AW450">
        <v>2</v>
      </c>
      <c r="AX450">
        <v>55285368</v>
      </c>
      <c r="AY450">
        <v>1</v>
      </c>
      <c r="AZ450">
        <v>0</v>
      </c>
      <c r="BA450">
        <v>477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Y450*Source!I979</f>
        <v>0.328333125</v>
      </c>
      <c r="CY450">
        <f>AB450</f>
        <v>6.64</v>
      </c>
      <c r="CZ450">
        <f>AF450</f>
        <v>1.0900000000000001</v>
      </c>
      <c r="DA450">
        <f>AJ450</f>
        <v>6.09</v>
      </c>
      <c r="DB450">
        <f>ROUND((ROUND(AT450*CZ450,2)*1.25),6)</f>
        <v>17.462499999999999</v>
      </c>
      <c r="DC450">
        <f>ROUND((ROUND(AT450*AG450,2)*1.25),6)</f>
        <v>1.4375</v>
      </c>
    </row>
    <row r="451" spans="1:107" x14ac:dyDescent="0.2">
      <c r="A451">
        <f>ROW(Source!A979)</f>
        <v>979</v>
      </c>
      <c r="B451">
        <v>55282325</v>
      </c>
      <c r="C451">
        <v>55285353</v>
      </c>
      <c r="D451">
        <v>31832865</v>
      </c>
      <c r="E451">
        <v>1</v>
      </c>
      <c r="F451">
        <v>1</v>
      </c>
      <c r="G451">
        <v>13</v>
      </c>
      <c r="H451">
        <v>2</v>
      </c>
      <c r="I451" t="s">
        <v>257</v>
      </c>
      <c r="J451" t="s">
        <v>258</v>
      </c>
      <c r="K451" t="s">
        <v>259</v>
      </c>
      <c r="L451">
        <v>1368</v>
      </c>
      <c r="N451">
        <v>1011</v>
      </c>
      <c r="O451" t="s">
        <v>211</v>
      </c>
      <c r="P451" t="s">
        <v>211</v>
      </c>
      <c r="Q451">
        <v>1</v>
      </c>
      <c r="W451">
        <v>0</v>
      </c>
      <c r="X451">
        <v>773485071</v>
      </c>
      <c r="Y451">
        <v>12.36</v>
      </c>
      <c r="AA451">
        <v>0</v>
      </c>
      <c r="AB451">
        <v>4.6500000000000004</v>
      </c>
      <c r="AC451">
        <v>0</v>
      </c>
      <c r="AD451">
        <v>0</v>
      </c>
      <c r="AE451">
        <v>0</v>
      </c>
      <c r="AF451">
        <v>0.77</v>
      </c>
      <c r="AG451">
        <v>0</v>
      </c>
      <c r="AH451">
        <v>0</v>
      </c>
      <c r="AI451">
        <v>1</v>
      </c>
      <c r="AJ451">
        <v>6.04</v>
      </c>
      <c r="AK451">
        <v>26.39</v>
      </c>
      <c r="AL451">
        <v>1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9.8879999999999999</v>
      </c>
      <c r="AU451" t="s">
        <v>135</v>
      </c>
      <c r="AV451">
        <v>0</v>
      </c>
      <c r="AW451">
        <v>2</v>
      </c>
      <c r="AX451">
        <v>55285369</v>
      </c>
      <c r="AY451">
        <v>1</v>
      </c>
      <c r="AZ451">
        <v>0</v>
      </c>
      <c r="BA451">
        <v>478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Y451*Source!I979</f>
        <v>0.25337999999999999</v>
      </c>
      <c r="CY451">
        <f>AB451</f>
        <v>4.6500000000000004</v>
      </c>
      <c r="CZ451">
        <f>AF451</f>
        <v>0.77</v>
      </c>
      <c r="DA451">
        <f>AJ451</f>
        <v>6.04</v>
      </c>
      <c r="DB451">
        <f>ROUND((ROUND(AT451*CZ451,2)*1.25),6)</f>
        <v>9.5124999999999993</v>
      </c>
      <c r="DC451">
        <f>ROUND((ROUND(AT451*AG451,2)*1.25),6)</f>
        <v>0</v>
      </c>
    </row>
    <row r="452" spans="1:107" x14ac:dyDescent="0.2">
      <c r="A452">
        <f>ROW(Source!A979)</f>
        <v>979</v>
      </c>
      <c r="B452">
        <v>55282325</v>
      </c>
      <c r="C452">
        <v>55285353</v>
      </c>
      <c r="D452">
        <v>31755942</v>
      </c>
      <c r="E452">
        <v>13</v>
      </c>
      <c r="F452">
        <v>1</v>
      </c>
      <c r="G452">
        <v>13</v>
      </c>
      <c r="H452">
        <v>2</v>
      </c>
      <c r="I452" t="s">
        <v>218</v>
      </c>
      <c r="J452" t="s">
        <v>3</v>
      </c>
      <c r="K452" t="s">
        <v>219</v>
      </c>
      <c r="L452">
        <v>1344</v>
      </c>
      <c r="N452">
        <v>1008</v>
      </c>
      <c r="O452" t="s">
        <v>220</v>
      </c>
      <c r="P452" t="s">
        <v>220</v>
      </c>
      <c r="Q452">
        <v>1</v>
      </c>
      <c r="W452">
        <v>0</v>
      </c>
      <c r="X452">
        <v>-1180195794</v>
      </c>
      <c r="Y452">
        <v>26.150000000000002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1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20.92</v>
      </c>
      <c r="AU452" t="s">
        <v>135</v>
      </c>
      <c r="AV452">
        <v>0</v>
      </c>
      <c r="AW452">
        <v>2</v>
      </c>
      <c r="AX452">
        <v>55285370</v>
      </c>
      <c r="AY452">
        <v>1</v>
      </c>
      <c r="AZ452">
        <v>0</v>
      </c>
      <c r="BA452">
        <v>479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Y452*Source!I979</f>
        <v>0.53607500000000008</v>
      </c>
      <c r="CY452">
        <f>AB452</f>
        <v>1</v>
      </c>
      <c r="CZ452">
        <f>AF452</f>
        <v>1</v>
      </c>
      <c r="DA452">
        <f>AJ452</f>
        <v>1</v>
      </c>
      <c r="DB452">
        <f>ROUND((ROUND(AT452*CZ452,2)*1.25),6)</f>
        <v>26.15</v>
      </c>
      <c r="DC452">
        <f>ROUND((ROUND(AT452*AG452,2)*1.25),6)</f>
        <v>0</v>
      </c>
    </row>
    <row r="453" spans="1:107" x14ac:dyDescent="0.2">
      <c r="A453">
        <f>ROW(Source!A979)</f>
        <v>979</v>
      </c>
      <c r="B453">
        <v>55282325</v>
      </c>
      <c r="C453">
        <v>55285353</v>
      </c>
      <c r="D453">
        <v>31808032</v>
      </c>
      <c r="E453">
        <v>1</v>
      </c>
      <c r="F453">
        <v>1</v>
      </c>
      <c r="G453">
        <v>13</v>
      </c>
      <c r="H453">
        <v>3</v>
      </c>
      <c r="I453" t="s">
        <v>260</v>
      </c>
      <c r="J453" t="s">
        <v>261</v>
      </c>
      <c r="K453" t="s">
        <v>262</v>
      </c>
      <c r="L453">
        <v>1348</v>
      </c>
      <c r="N453">
        <v>1009</v>
      </c>
      <c r="O453" t="s">
        <v>30</v>
      </c>
      <c r="P453" t="s">
        <v>30</v>
      </c>
      <c r="Q453">
        <v>1000</v>
      </c>
      <c r="W453">
        <v>0</v>
      </c>
      <c r="X453">
        <v>-1815770421</v>
      </c>
      <c r="Y453">
        <v>4.9000000000000002E-2</v>
      </c>
      <c r="AA453">
        <v>90645.59</v>
      </c>
      <c r="AB453">
        <v>0</v>
      </c>
      <c r="AC453">
        <v>0</v>
      </c>
      <c r="AD453">
        <v>0</v>
      </c>
      <c r="AE453">
        <v>14739.12</v>
      </c>
      <c r="AF453">
        <v>0</v>
      </c>
      <c r="AG453">
        <v>0</v>
      </c>
      <c r="AH453">
        <v>0</v>
      </c>
      <c r="AI453">
        <v>6.15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4.9000000000000002E-2</v>
      </c>
      <c r="AU453" t="s">
        <v>3</v>
      </c>
      <c r="AV453">
        <v>0</v>
      </c>
      <c r="AW453">
        <v>2</v>
      </c>
      <c r="AX453">
        <v>55285371</v>
      </c>
      <c r="AY453">
        <v>1</v>
      </c>
      <c r="AZ453">
        <v>0</v>
      </c>
      <c r="BA453">
        <v>480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Y453*Source!I979</f>
        <v>1.0045000000000002E-3</v>
      </c>
      <c r="CY453">
        <f t="shared" ref="CY453:CY459" si="69">AA453</f>
        <v>90645.59</v>
      </c>
      <c r="CZ453">
        <f t="shared" ref="CZ453:CZ459" si="70">AE453</f>
        <v>14739.12</v>
      </c>
      <c r="DA453">
        <f t="shared" ref="DA453:DA459" si="71">AI453</f>
        <v>6.15</v>
      </c>
      <c r="DB453">
        <f t="shared" ref="DB453:DB492" si="72">ROUND(ROUND(AT453*CZ453,2),6)</f>
        <v>722.22</v>
      </c>
      <c r="DC453">
        <f t="shared" ref="DC453:DC492" si="73">ROUND(ROUND(AT453*AG453,2),6)</f>
        <v>0</v>
      </c>
    </row>
    <row r="454" spans="1:107" x14ac:dyDescent="0.2">
      <c r="A454">
        <f>ROW(Source!A979)</f>
        <v>979</v>
      </c>
      <c r="B454">
        <v>55282325</v>
      </c>
      <c r="C454">
        <v>55285353</v>
      </c>
      <c r="D454">
        <v>31808252</v>
      </c>
      <c r="E454">
        <v>1</v>
      </c>
      <c r="F454">
        <v>1</v>
      </c>
      <c r="G454">
        <v>13</v>
      </c>
      <c r="H454">
        <v>3</v>
      </c>
      <c r="I454" t="s">
        <v>142</v>
      </c>
      <c r="J454" t="s">
        <v>144</v>
      </c>
      <c r="K454" t="s">
        <v>282</v>
      </c>
      <c r="L454">
        <v>1327</v>
      </c>
      <c r="N454">
        <v>1005</v>
      </c>
      <c r="O454" t="s">
        <v>143</v>
      </c>
      <c r="P454" t="s">
        <v>143</v>
      </c>
      <c r="Q454">
        <v>1</v>
      </c>
      <c r="W454">
        <v>0</v>
      </c>
      <c r="X454">
        <v>-1420146113</v>
      </c>
      <c r="Y454">
        <v>135.03</v>
      </c>
      <c r="AA454">
        <v>263.45</v>
      </c>
      <c r="AB454">
        <v>0</v>
      </c>
      <c r="AC454">
        <v>0</v>
      </c>
      <c r="AD454">
        <v>0</v>
      </c>
      <c r="AE454">
        <v>25.09</v>
      </c>
      <c r="AF454">
        <v>0</v>
      </c>
      <c r="AG454">
        <v>0</v>
      </c>
      <c r="AH454">
        <v>0</v>
      </c>
      <c r="AI454">
        <v>10.5</v>
      </c>
      <c r="AJ454">
        <v>1</v>
      </c>
      <c r="AK454">
        <v>1</v>
      </c>
      <c r="AL454">
        <v>1</v>
      </c>
      <c r="AN454">
        <v>0</v>
      </c>
      <c r="AO454">
        <v>0</v>
      </c>
      <c r="AP454">
        <v>1</v>
      </c>
      <c r="AQ454">
        <v>0</v>
      </c>
      <c r="AR454">
        <v>0</v>
      </c>
      <c r="AS454" t="s">
        <v>3</v>
      </c>
      <c r="AT454">
        <v>135.03</v>
      </c>
      <c r="AU454" t="s">
        <v>3</v>
      </c>
      <c r="AV454">
        <v>0</v>
      </c>
      <c r="AW454">
        <v>1</v>
      </c>
      <c r="AX454">
        <v>-1</v>
      </c>
      <c r="AY454">
        <v>0</v>
      </c>
      <c r="AZ454">
        <v>0</v>
      </c>
      <c r="BA454" t="s">
        <v>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Y454*Source!I979</f>
        <v>2.7681150000000003</v>
      </c>
      <c r="CY454">
        <f t="shared" si="69"/>
        <v>263.45</v>
      </c>
      <c r="CZ454">
        <f t="shared" si="70"/>
        <v>25.09</v>
      </c>
      <c r="DA454">
        <f t="shared" si="71"/>
        <v>10.5</v>
      </c>
      <c r="DB454">
        <f t="shared" si="72"/>
        <v>3387.9</v>
      </c>
      <c r="DC454">
        <f t="shared" si="73"/>
        <v>0</v>
      </c>
    </row>
    <row r="455" spans="1:107" x14ac:dyDescent="0.2">
      <c r="A455">
        <f>ROW(Source!A979)</f>
        <v>979</v>
      </c>
      <c r="B455">
        <v>55282325</v>
      </c>
      <c r="C455">
        <v>55285353</v>
      </c>
      <c r="D455">
        <v>31808253</v>
      </c>
      <c r="E455">
        <v>1</v>
      </c>
      <c r="F455">
        <v>1</v>
      </c>
      <c r="G455">
        <v>13</v>
      </c>
      <c r="H455">
        <v>3</v>
      </c>
      <c r="I455" t="s">
        <v>146</v>
      </c>
      <c r="J455" t="s">
        <v>147</v>
      </c>
      <c r="K455" t="s">
        <v>283</v>
      </c>
      <c r="L455">
        <v>1327</v>
      </c>
      <c r="N455">
        <v>1005</v>
      </c>
      <c r="O455" t="s">
        <v>143</v>
      </c>
      <c r="P455" t="s">
        <v>143</v>
      </c>
      <c r="Q455">
        <v>1</v>
      </c>
      <c r="W455">
        <v>0</v>
      </c>
      <c r="X455">
        <v>-1577770690</v>
      </c>
      <c r="Y455">
        <v>60.27</v>
      </c>
      <c r="AA455">
        <v>247.66</v>
      </c>
      <c r="AB455">
        <v>0</v>
      </c>
      <c r="AC455">
        <v>0</v>
      </c>
      <c r="AD455">
        <v>0</v>
      </c>
      <c r="AE455">
        <v>23.06</v>
      </c>
      <c r="AF455">
        <v>0</v>
      </c>
      <c r="AG455">
        <v>0</v>
      </c>
      <c r="AH455">
        <v>0</v>
      </c>
      <c r="AI455">
        <v>10.74</v>
      </c>
      <c r="AJ455">
        <v>1</v>
      </c>
      <c r="AK455">
        <v>1</v>
      </c>
      <c r="AL455">
        <v>1</v>
      </c>
      <c r="AN455">
        <v>0</v>
      </c>
      <c r="AO455">
        <v>0</v>
      </c>
      <c r="AP455">
        <v>1</v>
      </c>
      <c r="AQ455">
        <v>0</v>
      </c>
      <c r="AR455">
        <v>0</v>
      </c>
      <c r="AS455" t="s">
        <v>3</v>
      </c>
      <c r="AT455">
        <v>60.27</v>
      </c>
      <c r="AU455" t="s">
        <v>3</v>
      </c>
      <c r="AV455">
        <v>0</v>
      </c>
      <c r="AW455">
        <v>1</v>
      </c>
      <c r="AX455">
        <v>-1</v>
      </c>
      <c r="AY455">
        <v>0</v>
      </c>
      <c r="AZ455">
        <v>0</v>
      </c>
      <c r="BA455" t="s">
        <v>3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Y455*Source!I979</f>
        <v>1.235535</v>
      </c>
      <c r="CY455">
        <f t="shared" si="69"/>
        <v>247.66</v>
      </c>
      <c r="CZ455">
        <f t="shared" si="70"/>
        <v>23.06</v>
      </c>
      <c r="DA455">
        <f t="shared" si="71"/>
        <v>10.74</v>
      </c>
      <c r="DB455">
        <f t="shared" si="72"/>
        <v>1389.83</v>
      </c>
      <c r="DC455">
        <f t="shared" si="73"/>
        <v>0</v>
      </c>
    </row>
    <row r="456" spans="1:107" x14ac:dyDescent="0.2">
      <c r="A456">
        <f>ROW(Source!A979)</f>
        <v>979</v>
      </c>
      <c r="B456">
        <v>55282325</v>
      </c>
      <c r="C456">
        <v>55285353</v>
      </c>
      <c r="D456">
        <v>31808575</v>
      </c>
      <c r="E456">
        <v>1</v>
      </c>
      <c r="F456">
        <v>1</v>
      </c>
      <c r="G456">
        <v>13</v>
      </c>
      <c r="H456">
        <v>3</v>
      </c>
      <c r="I456" t="s">
        <v>263</v>
      </c>
      <c r="J456" t="s">
        <v>264</v>
      </c>
      <c r="K456" t="s">
        <v>265</v>
      </c>
      <c r="L456">
        <v>1391</v>
      </c>
      <c r="N456">
        <v>1013</v>
      </c>
      <c r="O456" t="s">
        <v>266</v>
      </c>
      <c r="P456" t="s">
        <v>266</v>
      </c>
      <c r="Q456">
        <v>1</v>
      </c>
      <c r="W456">
        <v>0</v>
      </c>
      <c r="X456">
        <v>1414587741</v>
      </c>
      <c r="Y456">
        <v>200</v>
      </c>
      <c r="AA456">
        <v>33.64</v>
      </c>
      <c r="AB456">
        <v>0</v>
      </c>
      <c r="AC456">
        <v>0</v>
      </c>
      <c r="AD456">
        <v>0</v>
      </c>
      <c r="AE456">
        <v>28.75</v>
      </c>
      <c r="AF456">
        <v>0</v>
      </c>
      <c r="AG456">
        <v>0</v>
      </c>
      <c r="AH456">
        <v>0</v>
      </c>
      <c r="AI456">
        <v>1.17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200</v>
      </c>
      <c r="AU456" t="s">
        <v>3</v>
      </c>
      <c r="AV456">
        <v>0</v>
      </c>
      <c r="AW456">
        <v>2</v>
      </c>
      <c r="AX456">
        <v>55285372</v>
      </c>
      <c r="AY456">
        <v>1</v>
      </c>
      <c r="AZ456">
        <v>0</v>
      </c>
      <c r="BA456">
        <v>481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Y456*Source!I979</f>
        <v>4.1000000000000005</v>
      </c>
      <c r="CY456">
        <f t="shared" si="69"/>
        <v>33.64</v>
      </c>
      <c r="CZ456">
        <f t="shared" si="70"/>
        <v>28.75</v>
      </c>
      <c r="DA456">
        <f t="shared" si="71"/>
        <v>1.17</v>
      </c>
      <c r="DB456">
        <f t="shared" si="72"/>
        <v>5750</v>
      </c>
      <c r="DC456">
        <f t="shared" si="73"/>
        <v>0</v>
      </c>
    </row>
    <row r="457" spans="1:107" x14ac:dyDescent="0.2">
      <c r="A457">
        <f>ROW(Source!A979)</f>
        <v>979</v>
      </c>
      <c r="B457">
        <v>55282325</v>
      </c>
      <c r="C457">
        <v>55285353</v>
      </c>
      <c r="D457">
        <v>31809402</v>
      </c>
      <c r="E457">
        <v>1</v>
      </c>
      <c r="F457">
        <v>1</v>
      </c>
      <c r="G457">
        <v>13</v>
      </c>
      <c r="H457">
        <v>3</v>
      </c>
      <c r="I457" t="s">
        <v>244</v>
      </c>
      <c r="J457" t="s">
        <v>245</v>
      </c>
      <c r="K457" t="s">
        <v>246</v>
      </c>
      <c r="L457">
        <v>1346</v>
      </c>
      <c r="N457">
        <v>1009</v>
      </c>
      <c r="O457" t="s">
        <v>247</v>
      </c>
      <c r="P457" t="s">
        <v>247</v>
      </c>
      <c r="Q457">
        <v>1</v>
      </c>
      <c r="W457">
        <v>0</v>
      </c>
      <c r="X457">
        <v>-1558522825</v>
      </c>
      <c r="Y457">
        <v>3.4</v>
      </c>
      <c r="AA457">
        <v>48.91</v>
      </c>
      <c r="AB457">
        <v>0</v>
      </c>
      <c r="AC457">
        <v>0</v>
      </c>
      <c r="AD457">
        <v>0</v>
      </c>
      <c r="AE457">
        <v>6.27</v>
      </c>
      <c r="AF457">
        <v>0</v>
      </c>
      <c r="AG457">
        <v>0</v>
      </c>
      <c r="AH457">
        <v>0</v>
      </c>
      <c r="AI457">
        <v>7.8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3.4</v>
      </c>
      <c r="AU457" t="s">
        <v>3</v>
      </c>
      <c r="AV457">
        <v>0</v>
      </c>
      <c r="AW457">
        <v>2</v>
      </c>
      <c r="AX457">
        <v>55285373</v>
      </c>
      <c r="AY457">
        <v>1</v>
      </c>
      <c r="AZ457">
        <v>0</v>
      </c>
      <c r="BA457">
        <v>482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Y457*Source!I979</f>
        <v>6.9699999999999998E-2</v>
      </c>
      <c r="CY457">
        <f t="shared" si="69"/>
        <v>48.91</v>
      </c>
      <c r="CZ457">
        <f t="shared" si="70"/>
        <v>6.27</v>
      </c>
      <c r="DA457">
        <f t="shared" si="71"/>
        <v>7.8</v>
      </c>
      <c r="DB457">
        <f t="shared" si="72"/>
        <v>21.32</v>
      </c>
      <c r="DC457">
        <f t="shared" si="73"/>
        <v>0</v>
      </c>
    </row>
    <row r="458" spans="1:107" x14ac:dyDescent="0.2">
      <c r="A458">
        <f>ROW(Source!A979)</f>
        <v>979</v>
      </c>
      <c r="B458">
        <v>55282325</v>
      </c>
      <c r="C458">
        <v>55285353</v>
      </c>
      <c r="D458">
        <v>31807565</v>
      </c>
      <c r="E458">
        <v>1</v>
      </c>
      <c r="F458">
        <v>1</v>
      </c>
      <c r="G458">
        <v>13</v>
      </c>
      <c r="H458">
        <v>3</v>
      </c>
      <c r="I458" t="s">
        <v>267</v>
      </c>
      <c r="J458" t="s">
        <v>268</v>
      </c>
      <c r="K458" t="s">
        <v>284</v>
      </c>
      <c r="L458">
        <v>1301</v>
      </c>
      <c r="N458">
        <v>1003</v>
      </c>
      <c r="O458" t="s">
        <v>270</v>
      </c>
      <c r="P458" t="s">
        <v>270</v>
      </c>
      <c r="Q458">
        <v>1</v>
      </c>
      <c r="W458">
        <v>0</v>
      </c>
      <c r="X458">
        <v>-384179431</v>
      </c>
      <c r="Y458">
        <v>18.899999999999999</v>
      </c>
      <c r="AA458">
        <v>70.27</v>
      </c>
      <c r="AB458">
        <v>0</v>
      </c>
      <c r="AC458">
        <v>0</v>
      </c>
      <c r="AD458">
        <v>0</v>
      </c>
      <c r="AE458">
        <v>15.72</v>
      </c>
      <c r="AF458">
        <v>0</v>
      </c>
      <c r="AG458">
        <v>0</v>
      </c>
      <c r="AH458">
        <v>0</v>
      </c>
      <c r="AI458">
        <v>4.47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18.899999999999999</v>
      </c>
      <c r="AU458" t="s">
        <v>3</v>
      </c>
      <c r="AV458">
        <v>0</v>
      </c>
      <c r="AW458">
        <v>2</v>
      </c>
      <c r="AX458">
        <v>55285374</v>
      </c>
      <c r="AY458">
        <v>1</v>
      </c>
      <c r="AZ458">
        <v>0</v>
      </c>
      <c r="BA458">
        <v>483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Y458*Source!I979</f>
        <v>0.38744999999999996</v>
      </c>
      <c r="CY458">
        <f t="shared" si="69"/>
        <v>70.27</v>
      </c>
      <c r="CZ458">
        <f t="shared" si="70"/>
        <v>15.72</v>
      </c>
      <c r="DA458">
        <f t="shared" si="71"/>
        <v>4.47</v>
      </c>
      <c r="DB458">
        <f t="shared" si="72"/>
        <v>297.11</v>
      </c>
      <c r="DC458">
        <f t="shared" si="73"/>
        <v>0</v>
      </c>
    </row>
    <row r="459" spans="1:107" x14ac:dyDescent="0.2">
      <c r="A459">
        <f>ROW(Source!A979)</f>
        <v>979</v>
      </c>
      <c r="B459">
        <v>55282325</v>
      </c>
      <c r="C459">
        <v>55285353</v>
      </c>
      <c r="D459">
        <v>31807616</v>
      </c>
      <c r="E459">
        <v>1</v>
      </c>
      <c r="F459">
        <v>1</v>
      </c>
      <c r="G459">
        <v>13</v>
      </c>
      <c r="H459">
        <v>3</v>
      </c>
      <c r="I459" t="s">
        <v>248</v>
      </c>
      <c r="J459" t="s">
        <v>249</v>
      </c>
      <c r="K459" t="s">
        <v>250</v>
      </c>
      <c r="L459">
        <v>1348</v>
      </c>
      <c r="N459">
        <v>1009</v>
      </c>
      <c r="O459" t="s">
        <v>30</v>
      </c>
      <c r="P459" t="s">
        <v>30</v>
      </c>
      <c r="Q459">
        <v>1000</v>
      </c>
      <c r="W459">
        <v>0</v>
      </c>
      <c r="X459">
        <v>1387058064</v>
      </c>
      <c r="Y459">
        <v>2.196E-2</v>
      </c>
      <c r="AA459">
        <v>64864.04</v>
      </c>
      <c r="AB459">
        <v>0</v>
      </c>
      <c r="AC459">
        <v>0</v>
      </c>
      <c r="AD459">
        <v>0</v>
      </c>
      <c r="AE459">
        <v>18910.8</v>
      </c>
      <c r="AF459">
        <v>0</v>
      </c>
      <c r="AG459">
        <v>0</v>
      </c>
      <c r="AH459">
        <v>0</v>
      </c>
      <c r="AI459">
        <v>3.43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2.196E-2</v>
      </c>
      <c r="AU459" t="s">
        <v>3</v>
      </c>
      <c r="AV459">
        <v>0</v>
      </c>
      <c r="AW459">
        <v>2</v>
      </c>
      <c r="AX459">
        <v>55285375</v>
      </c>
      <c r="AY459">
        <v>1</v>
      </c>
      <c r="AZ459">
        <v>0</v>
      </c>
      <c r="BA459">
        <v>484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Y459*Source!I979</f>
        <v>4.5018E-4</v>
      </c>
      <c r="CY459">
        <f t="shared" si="69"/>
        <v>64864.04</v>
      </c>
      <c r="CZ459">
        <f t="shared" si="70"/>
        <v>18910.8</v>
      </c>
      <c r="DA459">
        <f t="shared" si="71"/>
        <v>3.43</v>
      </c>
      <c r="DB459">
        <f t="shared" si="72"/>
        <v>415.28</v>
      </c>
      <c r="DC459">
        <f t="shared" si="73"/>
        <v>0</v>
      </c>
    </row>
    <row r="460" spans="1:107" x14ac:dyDescent="0.2">
      <c r="A460">
        <f>ROW(Source!A987)</f>
        <v>987</v>
      </c>
      <c r="B460">
        <v>55282325</v>
      </c>
      <c r="C460">
        <v>55285437</v>
      </c>
      <c r="D460">
        <v>31751893</v>
      </c>
      <c r="E460">
        <v>13</v>
      </c>
      <c r="F460">
        <v>1</v>
      </c>
      <c r="G460">
        <v>13</v>
      </c>
      <c r="H460">
        <v>1</v>
      </c>
      <c r="I460" t="s">
        <v>205</v>
      </c>
      <c r="J460" t="s">
        <v>3</v>
      </c>
      <c r="K460" t="s">
        <v>206</v>
      </c>
      <c r="L460">
        <v>1191</v>
      </c>
      <c r="N460">
        <v>1013</v>
      </c>
      <c r="O460" t="s">
        <v>207</v>
      </c>
      <c r="P460" t="s">
        <v>207</v>
      </c>
      <c r="Q460">
        <v>1</v>
      </c>
      <c r="W460">
        <v>0</v>
      </c>
      <c r="X460">
        <v>476480486</v>
      </c>
      <c r="Y460">
        <v>57.5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57.5</v>
      </c>
      <c r="AU460" t="s">
        <v>3</v>
      </c>
      <c r="AV460">
        <v>1</v>
      </c>
      <c r="AW460">
        <v>2</v>
      </c>
      <c r="AX460">
        <v>55285440</v>
      </c>
      <c r="AY460">
        <v>1</v>
      </c>
      <c r="AZ460">
        <v>0</v>
      </c>
      <c r="BA460">
        <v>487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Y460*Source!I987</f>
        <v>0.13799999999999998</v>
      </c>
      <c r="CY460">
        <f>AD460</f>
        <v>0</v>
      </c>
      <c r="CZ460">
        <f>AH460</f>
        <v>0</v>
      </c>
      <c r="DA460">
        <f>AL460</f>
        <v>1</v>
      </c>
      <c r="DB460">
        <f t="shared" si="72"/>
        <v>0</v>
      </c>
      <c r="DC460">
        <f t="shared" si="73"/>
        <v>0</v>
      </c>
    </row>
    <row r="461" spans="1:107" x14ac:dyDescent="0.2">
      <c r="A461">
        <f>ROW(Source!A987)</f>
        <v>987</v>
      </c>
      <c r="B461">
        <v>55282325</v>
      </c>
      <c r="C461">
        <v>55285437</v>
      </c>
      <c r="D461">
        <v>31806986</v>
      </c>
      <c r="E461">
        <v>13</v>
      </c>
      <c r="F461">
        <v>1</v>
      </c>
      <c r="G461">
        <v>13</v>
      </c>
      <c r="H461">
        <v>3</v>
      </c>
      <c r="I461" t="s">
        <v>28</v>
      </c>
      <c r="J461" t="s">
        <v>3</v>
      </c>
      <c r="K461" t="s">
        <v>29</v>
      </c>
      <c r="L461">
        <v>1348</v>
      </c>
      <c r="N461">
        <v>1009</v>
      </c>
      <c r="O461" t="s">
        <v>30</v>
      </c>
      <c r="P461" t="s">
        <v>30</v>
      </c>
      <c r="Q461">
        <v>1000</v>
      </c>
      <c r="W461">
        <v>1</v>
      </c>
      <c r="X461">
        <v>1489638031</v>
      </c>
      <c r="Y461">
        <v>-4.5999999999999996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3</v>
      </c>
      <c r="AT461">
        <v>-4.5999999999999996</v>
      </c>
      <c r="AU461" t="s">
        <v>3</v>
      </c>
      <c r="AV461">
        <v>0</v>
      </c>
      <c r="AW461">
        <v>2</v>
      </c>
      <c r="AX461">
        <v>55285441</v>
      </c>
      <c r="AY461">
        <v>1</v>
      </c>
      <c r="AZ461">
        <v>6144</v>
      </c>
      <c r="BA461">
        <v>488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Y461*Source!I987</f>
        <v>-1.1039999999999998E-2</v>
      </c>
      <c r="CY461">
        <f>AA461</f>
        <v>0</v>
      </c>
      <c r="CZ461">
        <f>AE461</f>
        <v>0</v>
      </c>
      <c r="DA461">
        <f>AI461</f>
        <v>1</v>
      </c>
      <c r="DB461">
        <f t="shared" si="72"/>
        <v>0</v>
      </c>
      <c r="DC461">
        <f t="shared" si="73"/>
        <v>0</v>
      </c>
    </row>
    <row r="462" spans="1:107" x14ac:dyDescent="0.2">
      <c r="A462">
        <f>ROW(Source!A989)</f>
        <v>989</v>
      </c>
      <c r="B462">
        <v>55282325</v>
      </c>
      <c r="C462">
        <v>55285443</v>
      </c>
      <c r="D462">
        <v>31751893</v>
      </c>
      <c r="E462">
        <v>13</v>
      </c>
      <c r="F462">
        <v>1</v>
      </c>
      <c r="G462">
        <v>13</v>
      </c>
      <c r="H462">
        <v>1</v>
      </c>
      <c r="I462" t="s">
        <v>205</v>
      </c>
      <c r="J462" t="s">
        <v>3</v>
      </c>
      <c r="K462" t="s">
        <v>206</v>
      </c>
      <c r="L462">
        <v>1191</v>
      </c>
      <c r="N462">
        <v>1013</v>
      </c>
      <c r="O462" t="s">
        <v>207</v>
      </c>
      <c r="P462" t="s">
        <v>207</v>
      </c>
      <c r="Q462">
        <v>1</v>
      </c>
      <c r="W462">
        <v>0</v>
      </c>
      <c r="X462">
        <v>476480486</v>
      </c>
      <c r="Y462">
        <v>0.6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0.6</v>
      </c>
      <c r="AU462" t="s">
        <v>3</v>
      </c>
      <c r="AV462">
        <v>1</v>
      </c>
      <c r="AW462">
        <v>2</v>
      </c>
      <c r="AX462">
        <v>55285445</v>
      </c>
      <c r="AY462">
        <v>1</v>
      </c>
      <c r="AZ462">
        <v>0</v>
      </c>
      <c r="BA462">
        <v>489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Y462*Source!I989</f>
        <v>0.21</v>
      </c>
      <c r="CY462">
        <f>AD462</f>
        <v>0</v>
      </c>
      <c r="CZ462">
        <f>AH462</f>
        <v>0</v>
      </c>
      <c r="DA462">
        <f>AL462</f>
        <v>1</v>
      </c>
      <c r="DB462">
        <f t="shared" si="72"/>
        <v>0</v>
      </c>
      <c r="DC462">
        <f t="shared" si="73"/>
        <v>0</v>
      </c>
    </row>
    <row r="463" spans="1:107" x14ac:dyDescent="0.2">
      <c r="A463">
        <f>ROW(Source!A990)</f>
        <v>990</v>
      </c>
      <c r="B463">
        <v>55282325</v>
      </c>
      <c r="C463">
        <v>55285446</v>
      </c>
      <c r="D463">
        <v>31751893</v>
      </c>
      <c r="E463">
        <v>13</v>
      </c>
      <c r="F463">
        <v>1</v>
      </c>
      <c r="G463">
        <v>13</v>
      </c>
      <c r="H463">
        <v>1</v>
      </c>
      <c r="I463" t="s">
        <v>205</v>
      </c>
      <c r="J463" t="s">
        <v>3</v>
      </c>
      <c r="K463" t="s">
        <v>206</v>
      </c>
      <c r="L463">
        <v>1191</v>
      </c>
      <c r="N463">
        <v>1013</v>
      </c>
      <c r="O463" t="s">
        <v>207</v>
      </c>
      <c r="P463" t="s">
        <v>207</v>
      </c>
      <c r="Q463">
        <v>1</v>
      </c>
      <c r="W463">
        <v>0</v>
      </c>
      <c r="X463">
        <v>476480486</v>
      </c>
      <c r="Y463">
        <v>17.41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17.41</v>
      </c>
      <c r="AU463" t="s">
        <v>3</v>
      </c>
      <c r="AV463">
        <v>1</v>
      </c>
      <c r="AW463">
        <v>2</v>
      </c>
      <c r="AX463">
        <v>55285449</v>
      </c>
      <c r="AY463">
        <v>1</v>
      </c>
      <c r="AZ463">
        <v>0</v>
      </c>
      <c r="BA463">
        <v>490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Y463*Source!I990</f>
        <v>0.30815700000000001</v>
      </c>
      <c r="CY463">
        <f>AD463</f>
        <v>0</v>
      </c>
      <c r="CZ463">
        <f>AH463</f>
        <v>0</v>
      </c>
      <c r="DA463">
        <f>AL463</f>
        <v>1</v>
      </c>
      <c r="DB463">
        <f t="shared" si="72"/>
        <v>0</v>
      </c>
      <c r="DC463">
        <f t="shared" si="73"/>
        <v>0</v>
      </c>
    </row>
    <row r="464" spans="1:107" x14ac:dyDescent="0.2">
      <c r="A464">
        <f>ROW(Source!A990)</f>
        <v>990</v>
      </c>
      <c r="B464">
        <v>55282325</v>
      </c>
      <c r="C464">
        <v>55285446</v>
      </c>
      <c r="D464">
        <v>31806986</v>
      </c>
      <c r="E464">
        <v>13</v>
      </c>
      <c r="F464">
        <v>1</v>
      </c>
      <c r="G464">
        <v>13</v>
      </c>
      <c r="H464">
        <v>3</v>
      </c>
      <c r="I464" t="s">
        <v>28</v>
      </c>
      <c r="J464" t="s">
        <v>3</v>
      </c>
      <c r="K464" t="s">
        <v>29</v>
      </c>
      <c r="L464">
        <v>1348</v>
      </c>
      <c r="N464">
        <v>1009</v>
      </c>
      <c r="O464" t="s">
        <v>30</v>
      </c>
      <c r="P464" t="s">
        <v>30</v>
      </c>
      <c r="Q464">
        <v>1000</v>
      </c>
      <c r="W464">
        <v>1</v>
      </c>
      <c r="X464">
        <v>1489638031</v>
      </c>
      <c r="Y464">
        <v>-1.02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1</v>
      </c>
      <c r="AQ464">
        <v>0</v>
      </c>
      <c r="AR464">
        <v>0</v>
      </c>
      <c r="AS464" t="s">
        <v>3</v>
      </c>
      <c r="AT464">
        <v>-1.02</v>
      </c>
      <c r="AU464" t="s">
        <v>3</v>
      </c>
      <c r="AV464">
        <v>0</v>
      </c>
      <c r="AW464">
        <v>2</v>
      </c>
      <c r="AX464">
        <v>55285450</v>
      </c>
      <c r="AY464">
        <v>1</v>
      </c>
      <c r="AZ464">
        <v>6144</v>
      </c>
      <c r="BA464">
        <v>491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Y464*Source!I990</f>
        <v>-1.8054000000000001E-2</v>
      </c>
      <c r="CY464">
        <f>AA464</f>
        <v>0</v>
      </c>
      <c r="CZ464">
        <f>AE464</f>
        <v>0</v>
      </c>
      <c r="DA464">
        <f>AI464</f>
        <v>1</v>
      </c>
      <c r="DB464">
        <f t="shared" si="72"/>
        <v>0</v>
      </c>
      <c r="DC464">
        <f t="shared" si="73"/>
        <v>0</v>
      </c>
    </row>
    <row r="465" spans="1:107" x14ac:dyDescent="0.2">
      <c r="A465">
        <f>ROW(Source!A992)</f>
        <v>992</v>
      </c>
      <c r="B465">
        <v>55282325</v>
      </c>
      <c r="C465">
        <v>55285452</v>
      </c>
      <c r="D465">
        <v>31751893</v>
      </c>
      <c r="E465">
        <v>13</v>
      </c>
      <c r="F465">
        <v>1</v>
      </c>
      <c r="G465">
        <v>13</v>
      </c>
      <c r="H465">
        <v>1</v>
      </c>
      <c r="I465" t="s">
        <v>205</v>
      </c>
      <c r="J465" t="s">
        <v>3</v>
      </c>
      <c r="K465" t="s">
        <v>206</v>
      </c>
      <c r="L465">
        <v>1191</v>
      </c>
      <c r="N465">
        <v>1013</v>
      </c>
      <c r="O465" t="s">
        <v>207</v>
      </c>
      <c r="P465" t="s">
        <v>207</v>
      </c>
      <c r="Q465">
        <v>1</v>
      </c>
      <c r="W465">
        <v>0</v>
      </c>
      <c r="X465">
        <v>476480486</v>
      </c>
      <c r="Y465">
        <v>20.73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20.73</v>
      </c>
      <c r="AU465" t="s">
        <v>3</v>
      </c>
      <c r="AV465">
        <v>1</v>
      </c>
      <c r="AW465">
        <v>2</v>
      </c>
      <c r="AX465">
        <v>55285454</v>
      </c>
      <c r="AY465">
        <v>1</v>
      </c>
      <c r="AZ465">
        <v>0</v>
      </c>
      <c r="BA465">
        <v>492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Y465*Source!I992</f>
        <v>0.41460000000000002</v>
      </c>
      <c r="CY465">
        <f>AD465</f>
        <v>0</v>
      </c>
      <c r="CZ465">
        <f>AH465</f>
        <v>0</v>
      </c>
      <c r="DA465">
        <f>AL465</f>
        <v>1</v>
      </c>
      <c r="DB465">
        <f t="shared" si="72"/>
        <v>0</v>
      </c>
      <c r="DC465">
        <f t="shared" si="73"/>
        <v>0</v>
      </c>
    </row>
    <row r="466" spans="1:107" x14ac:dyDescent="0.2">
      <c r="A466">
        <f>ROW(Source!A993)</f>
        <v>993</v>
      </c>
      <c r="B466">
        <v>55282325</v>
      </c>
      <c r="C466">
        <v>55285457</v>
      </c>
      <c r="D466">
        <v>31751893</v>
      </c>
      <c r="E466">
        <v>13</v>
      </c>
      <c r="F466">
        <v>1</v>
      </c>
      <c r="G466">
        <v>13</v>
      </c>
      <c r="H466">
        <v>1</v>
      </c>
      <c r="I466" t="s">
        <v>205</v>
      </c>
      <c r="J466" t="s">
        <v>3</v>
      </c>
      <c r="K466" t="s">
        <v>206</v>
      </c>
      <c r="L466">
        <v>1191</v>
      </c>
      <c r="N466">
        <v>1013</v>
      </c>
      <c r="O466" t="s">
        <v>207</v>
      </c>
      <c r="P466" t="s">
        <v>207</v>
      </c>
      <c r="Q466">
        <v>1</v>
      </c>
      <c r="W466">
        <v>0</v>
      </c>
      <c r="X466">
        <v>476480486</v>
      </c>
      <c r="Y466">
        <v>0.6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0.6</v>
      </c>
      <c r="AU466" t="s">
        <v>3</v>
      </c>
      <c r="AV466">
        <v>1</v>
      </c>
      <c r="AW466">
        <v>2</v>
      </c>
      <c r="AX466">
        <v>55285459</v>
      </c>
      <c r="AY466">
        <v>1</v>
      </c>
      <c r="AZ466">
        <v>0</v>
      </c>
      <c r="BA466">
        <v>495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Y466*Source!I993</f>
        <v>12.45</v>
      </c>
      <c r="CY466">
        <f>AD466</f>
        <v>0</v>
      </c>
      <c r="CZ466">
        <f>AH466</f>
        <v>0</v>
      </c>
      <c r="DA466">
        <f>AL466</f>
        <v>1</v>
      </c>
      <c r="DB466">
        <f t="shared" si="72"/>
        <v>0</v>
      </c>
      <c r="DC466">
        <f t="shared" si="73"/>
        <v>0</v>
      </c>
    </row>
    <row r="467" spans="1:107" x14ac:dyDescent="0.2">
      <c r="A467">
        <f>ROW(Source!A1029)</f>
        <v>1029</v>
      </c>
      <c r="B467">
        <v>55282325</v>
      </c>
      <c r="C467">
        <v>55285517</v>
      </c>
      <c r="D467">
        <v>31751893</v>
      </c>
      <c r="E467">
        <v>13</v>
      </c>
      <c r="F467">
        <v>1</v>
      </c>
      <c r="G467">
        <v>13</v>
      </c>
      <c r="H467">
        <v>1</v>
      </c>
      <c r="I467" t="s">
        <v>205</v>
      </c>
      <c r="J467" t="s">
        <v>3</v>
      </c>
      <c r="K467" t="s">
        <v>206</v>
      </c>
      <c r="L467">
        <v>1191</v>
      </c>
      <c r="N467">
        <v>1013</v>
      </c>
      <c r="O467" t="s">
        <v>207</v>
      </c>
      <c r="P467" t="s">
        <v>207</v>
      </c>
      <c r="Q467">
        <v>1</v>
      </c>
      <c r="W467">
        <v>0</v>
      </c>
      <c r="X467">
        <v>476480486</v>
      </c>
      <c r="Y467">
        <v>113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113</v>
      </c>
      <c r="AU467" t="s">
        <v>3</v>
      </c>
      <c r="AV467">
        <v>1</v>
      </c>
      <c r="AW467">
        <v>2</v>
      </c>
      <c r="AX467">
        <v>55285526</v>
      </c>
      <c r="AY467">
        <v>1</v>
      </c>
      <c r="AZ467">
        <v>0</v>
      </c>
      <c r="BA467">
        <v>496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Y467*Source!I1029</f>
        <v>2.2600000000000002</v>
      </c>
      <c r="CY467">
        <f>AD467</f>
        <v>0</v>
      </c>
      <c r="CZ467">
        <f>AH467</f>
        <v>0</v>
      </c>
      <c r="DA467">
        <f>AL467</f>
        <v>1</v>
      </c>
      <c r="DB467">
        <f t="shared" si="72"/>
        <v>0</v>
      </c>
      <c r="DC467">
        <f t="shared" si="73"/>
        <v>0</v>
      </c>
    </row>
    <row r="468" spans="1:107" x14ac:dyDescent="0.2">
      <c r="A468">
        <f>ROW(Source!A1029)</f>
        <v>1029</v>
      </c>
      <c r="B468">
        <v>55282325</v>
      </c>
      <c r="C468">
        <v>55285517</v>
      </c>
      <c r="D468">
        <v>31832333</v>
      </c>
      <c r="E468">
        <v>1</v>
      </c>
      <c r="F468">
        <v>1</v>
      </c>
      <c r="G468">
        <v>13</v>
      </c>
      <c r="H468">
        <v>2</v>
      </c>
      <c r="I468" t="s">
        <v>208</v>
      </c>
      <c r="J468" t="s">
        <v>209</v>
      </c>
      <c r="K468" t="s">
        <v>210</v>
      </c>
      <c r="L468">
        <v>1368</v>
      </c>
      <c r="N468">
        <v>1011</v>
      </c>
      <c r="O468" t="s">
        <v>211</v>
      </c>
      <c r="P468" t="s">
        <v>211</v>
      </c>
      <c r="Q468">
        <v>1</v>
      </c>
      <c r="W468">
        <v>0</v>
      </c>
      <c r="X468">
        <v>-1037327012</v>
      </c>
      <c r="Y468">
        <v>1.19</v>
      </c>
      <c r="AA468">
        <v>0</v>
      </c>
      <c r="AB468">
        <v>504.92</v>
      </c>
      <c r="AC468">
        <v>334.36</v>
      </c>
      <c r="AD468">
        <v>0</v>
      </c>
      <c r="AE468">
        <v>0</v>
      </c>
      <c r="AF468">
        <v>33.35</v>
      </c>
      <c r="AG468">
        <v>12.67</v>
      </c>
      <c r="AH468">
        <v>0</v>
      </c>
      <c r="AI468">
        <v>1</v>
      </c>
      <c r="AJ468">
        <v>15.14</v>
      </c>
      <c r="AK468">
        <v>26.39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1.19</v>
      </c>
      <c r="AU468" t="s">
        <v>3</v>
      </c>
      <c r="AV468">
        <v>0</v>
      </c>
      <c r="AW468">
        <v>2</v>
      </c>
      <c r="AX468">
        <v>55285527</v>
      </c>
      <c r="AY468">
        <v>1</v>
      </c>
      <c r="AZ468">
        <v>0</v>
      </c>
      <c r="BA468">
        <v>497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Y468*Source!I1029</f>
        <v>2.3799999999999998E-2</v>
      </c>
      <c r="CY468">
        <f>AB468</f>
        <v>504.92</v>
      </c>
      <c r="CZ468">
        <f>AF468</f>
        <v>33.35</v>
      </c>
      <c r="DA468">
        <f>AJ468</f>
        <v>15.14</v>
      </c>
      <c r="DB468">
        <f t="shared" si="72"/>
        <v>39.69</v>
      </c>
      <c r="DC468">
        <f t="shared" si="73"/>
        <v>15.08</v>
      </c>
    </row>
    <row r="469" spans="1:107" x14ac:dyDescent="0.2">
      <c r="A469">
        <f>ROW(Source!A1029)</f>
        <v>1029</v>
      </c>
      <c r="B469">
        <v>55282325</v>
      </c>
      <c r="C469">
        <v>55285517</v>
      </c>
      <c r="D469">
        <v>31832821</v>
      </c>
      <c r="E469">
        <v>1</v>
      </c>
      <c r="F469">
        <v>1</v>
      </c>
      <c r="G469">
        <v>13</v>
      </c>
      <c r="H469">
        <v>2</v>
      </c>
      <c r="I469" t="s">
        <v>212</v>
      </c>
      <c r="J469" t="s">
        <v>213</v>
      </c>
      <c r="K469" t="s">
        <v>214</v>
      </c>
      <c r="L469">
        <v>1368</v>
      </c>
      <c r="N469">
        <v>1011</v>
      </c>
      <c r="O469" t="s">
        <v>211</v>
      </c>
      <c r="P469" t="s">
        <v>211</v>
      </c>
      <c r="Q469">
        <v>1</v>
      </c>
      <c r="W469">
        <v>0</v>
      </c>
      <c r="X469">
        <v>-239073944</v>
      </c>
      <c r="Y469">
        <v>1.19</v>
      </c>
      <c r="AA469">
        <v>0</v>
      </c>
      <c r="AB469">
        <v>4.5599999999999996</v>
      </c>
      <c r="AC469">
        <v>0</v>
      </c>
      <c r="AD469">
        <v>0</v>
      </c>
      <c r="AE469">
        <v>0</v>
      </c>
      <c r="AF469">
        <v>0.77</v>
      </c>
      <c r="AG469">
        <v>0</v>
      </c>
      <c r="AH469">
        <v>0</v>
      </c>
      <c r="AI469">
        <v>1</v>
      </c>
      <c r="AJ469">
        <v>5.92</v>
      </c>
      <c r="AK469">
        <v>26.39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1.19</v>
      </c>
      <c r="AU469" t="s">
        <v>3</v>
      </c>
      <c r="AV469">
        <v>0</v>
      </c>
      <c r="AW469">
        <v>2</v>
      </c>
      <c r="AX469">
        <v>55285528</v>
      </c>
      <c r="AY469">
        <v>1</v>
      </c>
      <c r="AZ469">
        <v>0</v>
      </c>
      <c r="BA469">
        <v>498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Y469*Source!I1029</f>
        <v>2.3799999999999998E-2</v>
      </c>
      <c r="CY469">
        <f>AB469</f>
        <v>4.5599999999999996</v>
      </c>
      <c r="CZ469">
        <f>AF469</f>
        <v>0.77</v>
      </c>
      <c r="DA469">
        <f>AJ469</f>
        <v>5.92</v>
      </c>
      <c r="DB469">
        <f t="shared" si="72"/>
        <v>0.92</v>
      </c>
      <c r="DC469">
        <f t="shared" si="73"/>
        <v>0</v>
      </c>
    </row>
    <row r="470" spans="1:107" x14ac:dyDescent="0.2">
      <c r="A470">
        <f>ROW(Source!A1029)</f>
        <v>1029</v>
      </c>
      <c r="B470">
        <v>55282325</v>
      </c>
      <c r="C470">
        <v>55285517</v>
      </c>
      <c r="D470">
        <v>31832054</v>
      </c>
      <c r="E470">
        <v>1</v>
      </c>
      <c r="F470">
        <v>1</v>
      </c>
      <c r="G470">
        <v>13</v>
      </c>
      <c r="H470">
        <v>2</v>
      </c>
      <c r="I470" t="s">
        <v>215</v>
      </c>
      <c r="J470" t="s">
        <v>216</v>
      </c>
      <c r="K470" t="s">
        <v>217</v>
      </c>
      <c r="L470">
        <v>1368</v>
      </c>
      <c r="N470">
        <v>1011</v>
      </c>
      <c r="O470" t="s">
        <v>211</v>
      </c>
      <c r="P470" t="s">
        <v>211</v>
      </c>
      <c r="Q470">
        <v>1</v>
      </c>
      <c r="W470">
        <v>0</v>
      </c>
      <c r="X470">
        <v>-2105789691</v>
      </c>
      <c r="Y470">
        <v>1.18</v>
      </c>
      <c r="AA470">
        <v>0</v>
      </c>
      <c r="AB470">
        <v>4.38</v>
      </c>
      <c r="AC470">
        <v>0</v>
      </c>
      <c r="AD470">
        <v>0</v>
      </c>
      <c r="AE470">
        <v>0</v>
      </c>
      <c r="AF470">
        <v>0.71</v>
      </c>
      <c r="AG470">
        <v>0</v>
      </c>
      <c r="AH470">
        <v>0</v>
      </c>
      <c r="AI470">
        <v>1</v>
      </c>
      <c r="AJ470">
        <v>6.17</v>
      </c>
      <c r="AK470">
        <v>26.39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1.18</v>
      </c>
      <c r="AU470" t="s">
        <v>3</v>
      </c>
      <c r="AV470">
        <v>0</v>
      </c>
      <c r="AW470">
        <v>2</v>
      </c>
      <c r="AX470">
        <v>55285529</v>
      </c>
      <c r="AY470">
        <v>1</v>
      </c>
      <c r="AZ470">
        <v>0</v>
      </c>
      <c r="BA470">
        <v>499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Y470*Source!I1029</f>
        <v>2.3599999999999999E-2</v>
      </c>
      <c r="CY470">
        <f>AB470</f>
        <v>4.38</v>
      </c>
      <c r="CZ470">
        <f>AF470</f>
        <v>0.71</v>
      </c>
      <c r="DA470">
        <f>AJ470</f>
        <v>6.17</v>
      </c>
      <c r="DB470">
        <f t="shared" si="72"/>
        <v>0.84</v>
      </c>
      <c r="DC470">
        <f t="shared" si="73"/>
        <v>0</v>
      </c>
    </row>
    <row r="471" spans="1:107" x14ac:dyDescent="0.2">
      <c r="A471">
        <f>ROW(Source!A1029)</f>
        <v>1029</v>
      </c>
      <c r="B471">
        <v>55282325</v>
      </c>
      <c r="C471">
        <v>55285517</v>
      </c>
      <c r="D471">
        <v>31755942</v>
      </c>
      <c r="E471">
        <v>13</v>
      </c>
      <c r="F471">
        <v>1</v>
      </c>
      <c r="G471">
        <v>13</v>
      </c>
      <c r="H471">
        <v>2</v>
      </c>
      <c r="I471" t="s">
        <v>218</v>
      </c>
      <c r="J471" t="s">
        <v>3</v>
      </c>
      <c r="K471" t="s">
        <v>219</v>
      </c>
      <c r="L471">
        <v>1344</v>
      </c>
      <c r="N471">
        <v>1008</v>
      </c>
      <c r="O471" t="s">
        <v>220</v>
      </c>
      <c r="P471" t="s">
        <v>220</v>
      </c>
      <c r="Q471">
        <v>1</v>
      </c>
      <c r="W471">
        <v>0</v>
      </c>
      <c r="X471">
        <v>-1180195794</v>
      </c>
      <c r="Y471">
        <v>0.01</v>
      </c>
      <c r="AA471">
        <v>0</v>
      </c>
      <c r="AB471">
        <v>1</v>
      </c>
      <c r="AC471">
        <v>0</v>
      </c>
      <c r="AD471">
        <v>0</v>
      </c>
      <c r="AE471">
        <v>0</v>
      </c>
      <c r="AF471">
        <v>1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0.01</v>
      </c>
      <c r="AU471" t="s">
        <v>3</v>
      </c>
      <c r="AV471">
        <v>0</v>
      </c>
      <c r="AW471">
        <v>2</v>
      </c>
      <c r="AX471">
        <v>55285530</v>
      </c>
      <c r="AY471">
        <v>1</v>
      </c>
      <c r="AZ471">
        <v>0</v>
      </c>
      <c r="BA471">
        <v>500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Y471*Source!I1029</f>
        <v>2.0000000000000001E-4</v>
      </c>
      <c r="CY471">
        <f>AB471</f>
        <v>1</v>
      </c>
      <c r="CZ471">
        <f>AF471</f>
        <v>1</v>
      </c>
      <c r="DA471">
        <f>AJ471</f>
        <v>1</v>
      </c>
      <c r="DB471">
        <f t="shared" si="72"/>
        <v>0.01</v>
      </c>
      <c r="DC471">
        <f t="shared" si="73"/>
        <v>0</v>
      </c>
    </row>
    <row r="472" spans="1:107" x14ac:dyDescent="0.2">
      <c r="A472">
        <f>ROW(Source!A1029)</f>
        <v>1029</v>
      </c>
      <c r="B472">
        <v>55282325</v>
      </c>
      <c r="C472">
        <v>55285517</v>
      </c>
      <c r="D472">
        <v>31808261</v>
      </c>
      <c r="E472">
        <v>1</v>
      </c>
      <c r="F472">
        <v>1</v>
      </c>
      <c r="G472">
        <v>13</v>
      </c>
      <c r="H472">
        <v>3</v>
      </c>
      <c r="I472" t="s">
        <v>221</v>
      </c>
      <c r="J472" t="s">
        <v>222</v>
      </c>
      <c r="K472" t="s">
        <v>223</v>
      </c>
      <c r="L472">
        <v>1348</v>
      </c>
      <c r="N472">
        <v>1009</v>
      </c>
      <c r="O472" t="s">
        <v>30</v>
      </c>
      <c r="P472" t="s">
        <v>30</v>
      </c>
      <c r="Q472">
        <v>1000</v>
      </c>
      <c r="W472">
        <v>0</v>
      </c>
      <c r="X472">
        <v>-1712497029</v>
      </c>
      <c r="Y472">
        <v>2.1000000000000001E-2</v>
      </c>
      <c r="AA472">
        <v>5314.27</v>
      </c>
      <c r="AB472">
        <v>0</v>
      </c>
      <c r="AC472">
        <v>0</v>
      </c>
      <c r="AD472">
        <v>0</v>
      </c>
      <c r="AE472">
        <v>315.2</v>
      </c>
      <c r="AF472">
        <v>0</v>
      </c>
      <c r="AG472">
        <v>0</v>
      </c>
      <c r="AH472">
        <v>0</v>
      </c>
      <c r="AI472">
        <v>16.86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2.1000000000000001E-2</v>
      </c>
      <c r="AU472" t="s">
        <v>3</v>
      </c>
      <c r="AV472">
        <v>0</v>
      </c>
      <c r="AW472">
        <v>2</v>
      </c>
      <c r="AX472">
        <v>55285531</v>
      </c>
      <c r="AY472">
        <v>1</v>
      </c>
      <c r="AZ472">
        <v>0</v>
      </c>
      <c r="BA472">
        <v>501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Y472*Source!I1029</f>
        <v>4.2000000000000002E-4</v>
      </c>
      <c r="CY472">
        <f>AA472</f>
        <v>5314.27</v>
      </c>
      <c r="CZ472">
        <f>AE472</f>
        <v>315.2</v>
      </c>
      <c r="DA472">
        <f>AI472</f>
        <v>16.86</v>
      </c>
      <c r="DB472">
        <f t="shared" si="72"/>
        <v>6.62</v>
      </c>
      <c r="DC472">
        <f t="shared" si="73"/>
        <v>0</v>
      </c>
    </row>
    <row r="473" spans="1:107" x14ac:dyDescent="0.2">
      <c r="A473">
        <f>ROW(Source!A1029)</f>
        <v>1029</v>
      </c>
      <c r="B473">
        <v>55282325</v>
      </c>
      <c r="C473">
        <v>55285517</v>
      </c>
      <c r="D473">
        <v>31826247</v>
      </c>
      <c r="E473">
        <v>1</v>
      </c>
      <c r="F473">
        <v>1</v>
      </c>
      <c r="G473">
        <v>13</v>
      </c>
      <c r="H473">
        <v>3</v>
      </c>
      <c r="I473" t="s">
        <v>224</v>
      </c>
      <c r="J473" t="s">
        <v>225</v>
      </c>
      <c r="K473" t="s">
        <v>226</v>
      </c>
      <c r="L473">
        <v>1339</v>
      </c>
      <c r="N473">
        <v>1007</v>
      </c>
      <c r="O473" t="s">
        <v>128</v>
      </c>
      <c r="P473" t="s">
        <v>128</v>
      </c>
      <c r="Q473">
        <v>1</v>
      </c>
      <c r="W473">
        <v>0</v>
      </c>
      <c r="X473">
        <v>-718781615</v>
      </c>
      <c r="Y473">
        <v>2.14</v>
      </c>
      <c r="AA473">
        <v>3717.39</v>
      </c>
      <c r="AB473">
        <v>0</v>
      </c>
      <c r="AC473">
        <v>0</v>
      </c>
      <c r="AD473">
        <v>0</v>
      </c>
      <c r="AE473">
        <v>451.14</v>
      </c>
      <c r="AF473">
        <v>0</v>
      </c>
      <c r="AG473">
        <v>0</v>
      </c>
      <c r="AH473">
        <v>0</v>
      </c>
      <c r="AI473">
        <v>8.24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2.14</v>
      </c>
      <c r="AU473" t="s">
        <v>3</v>
      </c>
      <c r="AV473">
        <v>0</v>
      </c>
      <c r="AW473">
        <v>2</v>
      </c>
      <c r="AX473">
        <v>55285532</v>
      </c>
      <c r="AY473">
        <v>1</v>
      </c>
      <c r="AZ473">
        <v>0</v>
      </c>
      <c r="BA473">
        <v>502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Y473*Source!I1029</f>
        <v>4.2800000000000005E-2</v>
      </c>
      <c r="CY473">
        <f>AA473</f>
        <v>3717.39</v>
      </c>
      <c r="CZ473">
        <f>AE473</f>
        <v>451.14</v>
      </c>
      <c r="DA473">
        <f>AI473</f>
        <v>8.24</v>
      </c>
      <c r="DB473">
        <f t="shared" si="72"/>
        <v>965.44</v>
      </c>
      <c r="DC473">
        <f t="shared" si="73"/>
        <v>0</v>
      </c>
    </row>
    <row r="474" spans="1:107" x14ac:dyDescent="0.2">
      <c r="A474">
        <f>ROW(Source!A1029)</f>
        <v>1029</v>
      </c>
      <c r="B474">
        <v>55282325</v>
      </c>
      <c r="C474">
        <v>55285517</v>
      </c>
      <c r="D474">
        <v>31806986</v>
      </c>
      <c r="E474">
        <v>13</v>
      </c>
      <c r="F474">
        <v>1</v>
      </c>
      <c r="G474">
        <v>13</v>
      </c>
      <c r="H474">
        <v>3</v>
      </c>
      <c r="I474" t="s">
        <v>28</v>
      </c>
      <c r="J474" t="s">
        <v>3</v>
      </c>
      <c r="K474" t="s">
        <v>29</v>
      </c>
      <c r="L474">
        <v>1348</v>
      </c>
      <c r="N474">
        <v>1009</v>
      </c>
      <c r="O474" t="s">
        <v>30</v>
      </c>
      <c r="P474" t="s">
        <v>30</v>
      </c>
      <c r="Q474">
        <v>1000</v>
      </c>
      <c r="W474">
        <v>1</v>
      </c>
      <c r="X474">
        <v>1489638031</v>
      </c>
      <c r="Y474">
        <v>-1.28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1</v>
      </c>
      <c r="AQ474">
        <v>0</v>
      </c>
      <c r="AR474">
        <v>0</v>
      </c>
      <c r="AS474" t="s">
        <v>3</v>
      </c>
      <c r="AT474">
        <v>-1.28</v>
      </c>
      <c r="AU474" t="s">
        <v>3</v>
      </c>
      <c r="AV474">
        <v>0</v>
      </c>
      <c r="AW474">
        <v>2</v>
      </c>
      <c r="AX474">
        <v>55285533</v>
      </c>
      <c r="AY474">
        <v>1</v>
      </c>
      <c r="AZ474">
        <v>6144</v>
      </c>
      <c r="BA474">
        <v>503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Y474*Source!I1029</f>
        <v>-2.5600000000000001E-2</v>
      </c>
      <c r="CY474">
        <f>AA474</f>
        <v>0</v>
      </c>
      <c r="CZ474">
        <f>AE474</f>
        <v>0</v>
      </c>
      <c r="DA474">
        <f>AI474</f>
        <v>1</v>
      </c>
      <c r="DB474">
        <f t="shared" si="72"/>
        <v>0</v>
      </c>
      <c r="DC474">
        <f t="shared" si="73"/>
        <v>0</v>
      </c>
    </row>
    <row r="475" spans="1:107" x14ac:dyDescent="0.2">
      <c r="A475">
        <f>ROW(Source!A1031)</f>
        <v>1031</v>
      </c>
      <c r="B475">
        <v>55282325</v>
      </c>
      <c r="C475">
        <v>55285535</v>
      </c>
      <c r="D475">
        <v>31751893</v>
      </c>
      <c r="E475">
        <v>13</v>
      </c>
      <c r="F475">
        <v>1</v>
      </c>
      <c r="G475">
        <v>13</v>
      </c>
      <c r="H475">
        <v>1</v>
      </c>
      <c r="I475" t="s">
        <v>205</v>
      </c>
      <c r="J475" t="s">
        <v>3</v>
      </c>
      <c r="K475" t="s">
        <v>206</v>
      </c>
      <c r="L475">
        <v>1191</v>
      </c>
      <c r="N475">
        <v>1013</v>
      </c>
      <c r="O475" t="s">
        <v>207</v>
      </c>
      <c r="P475" t="s">
        <v>207</v>
      </c>
      <c r="Q475">
        <v>1</v>
      </c>
      <c r="W475">
        <v>0</v>
      </c>
      <c r="X475">
        <v>476480486</v>
      </c>
      <c r="Y475">
        <v>39.5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39.5</v>
      </c>
      <c r="AU475" t="s">
        <v>3</v>
      </c>
      <c r="AV475">
        <v>1</v>
      </c>
      <c r="AW475">
        <v>2</v>
      </c>
      <c r="AX475">
        <v>55285543</v>
      </c>
      <c r="AY475">
        <v>1</v>
      </c>
      <c r="AZ475">
        <v>0</v>
      </c>
      <c r="BA475">
        <v>504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Y475*Source!I1031</f>
        <v>0.79</v>
      </c>
      <c r="CY475">
        <f>AD475</f>
        <v>0</v>
      </c>
      <c r="CZ475">
        <f>AH475</f>
        <v>0</v>
      </c>
      <c r="DA475">
        <f>AL475</f>
        <v>1</v>
      </c>
      <c r="DB475">
        <f t="shared" si="72"/>
        <v>0</v>
      </c>
      <c r="DC475">
        <f t="shared" si="73"/>
        <v>0</v>
      </c>
    </row>
    <row r="476" spans="1:107" x14ac:dyDescent="0.2">
      <c r="A476">
        <f>ROW(Source!A1031)</f>
        <v>1031</v>
      </c>
      <c r="B476">
        <v>55282325</v>
      </c>
      <c r="C476">
        <v>55285535</v>
      </c>
      <c r="D476">
        <v>31832333</v>
      </c>
      <c r="E476">
        <v>1</v>
      </c>
      <c r="F476">
        <v>1</v>
      </c>
      <c r="G476">
        <v>13</v>
      </c>
      <c r="H476">
        <v>2</v>
      </c>
      <c r="I476" t="s">
        <v>208</v>
      </c>
      <c r="J476" t="s">
        <v>209</v>
      </c>
      <c r="K476" t="s">
        <v>210</v>
      </c>
      <c r="L476">
        <v>1368</v>
      </c>
      <c r="N476">
        <v>1011</v>
      </c>
      <c r="O476" t="s">
        <v>211</v>
      </c>
      <c r="P476" t="s">
        <v>211</v>
      </c>
      <c r="Q476">
        <v>1</v>
      </c>
      <c r="W476">
        <v>0</v>
      </c>
      <c r="X476">
        <v>-1037327012</v>
      </c>
      <c r="Y476">
        <v>0.28000000000000003</v>
      </c>
      <c r="AA476">
        <v>0</v>
      </c>
      <c r="AB476">
        <v>504.92</v>
      </c>
      <c r="AC476">
        <v>334.36</v>
      </c>
      <c r="AD476">
        <v>0</v>
      </c>
      <c r="AE476">
        <v>0</v>
      </c>
      <c r="AF476">
        <v>33.35</v>
      </c>
      <c r="AG476">
        <v>12.67</v>
      </c>
      <c r="AH476">
        <v>0</v>
      </c>
      <c r="AI476">
        <v>1</v>
      </c>
      <c r="AJ476">
        <v>15.14</v>
      </c>
      <c r="AK476">
        <v>26.39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0.28000000000000003</v>
      </c>
      <c r="AU476" t="s">
        <v>3</v>
      </c>
      <c r="AV476">
        <v>0</v>
      </c>
      <c r="AW476">
        <v>2</v>
      </c>
      <c r="AX476">
        <v>55285544</v>
      </c>
      <c r="AY476">
        <v>1</v>
      </c>
      <c r="AZ476">
        <v>0</v>
      </c>
      <c r="BA476">
        <v>505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Y476*Source!I1031</f>
        <v>5.6000000000000008E-3</v>
      </c>
      <c r="CY476">
        <f>AB476</f>
        <v>504.92</v>
      </c>
      <c r="CZ476">
        <f>AF476</f>
        <v>33.35</v>
      </c>
      <c r="DA476">
        <f>AJ476</f>
        <v>15.14</v>
      </c>
      <c r="DB476">
        <f t="shared" si="72"/>
        <v>9.34</v>
      </c>
      <c r="DC476">
        <f t="shared" si="73"/>
        <v>3.55</v>
      </c>
    </row>
    <row r="477" spans="1:107" x14ac:dyDescent="0.2">
      <c r="A477">
        <f>ROW(Source!A1031)</f>
        <v>1031</v>
      </c>
      <c r="B477">
        <v>55282325</v>
      </c>
      <c r="C477">
        <v>55285535</v>
      </c>
      <c r="D477">
        <v>31832821</v>
      </c>
      <c r="E477">
        <v>1</v>
      </c>
      <c r="F477">
        <v>1</v>
      </c>
      <c r="G477">
        <v>13</v>
      </c>
      <c r="H477">
        <v>2</v>
      </c>
      <c r="I477" t="s">
        <v>212</v>
      </c>
      <c r="J477" t="s">
        <v>213</v>
      </c>
      <c r="K477" t="s">
        <v>214</v>
      </c>
      <c r="L477">
        <v>1368</v>
      </c>
      <c r="N477">
        <v>1011</v>
      </c>
      <c r="O477" t="s">
        <v>211</v>
      </c>
      <c r="P477" t="s">
        <v>211</v>
      </c>
      <c r="Q477">
        <v>1</v>
      </c>
      <c r="W477">
        <v>0</v>
      </c>
      <c r="X477">
        <v>-239073944</v>
      </c>
      <c r="Y477">
        <v>0.28000000000000003</v>
      </c>
      <c r="AA477">
        <v>0</v>
      </c>
      <c r="AB477">
        <v>4.5599999999999996</v>
      </c>
      <c r="AC477">
        <v>0</v>
      </c>
      <c r="AD477">
        <v>0</v>
      </c>
      <c r="AE477">
        <v>0</v>
      </c>
      <c r="AF477">
        <v>0.77</v>
      </c>
      <c r="AG477">
        <v>0</v>
      </c>
      <c r="AH477">
        <v>0</v>
      </c>
      <c r="AI477">
        <v>1</v>
      </c>
      <c r="AJ477">
        <v>5.92</v>
      </c>
      <c r="AK477">
        <v>26.39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0.28000000000000003</v>
      </c>
      <c r="AU477" t="s">
        <v>3</v>
      </c>
      <c r="AV477">
        <v>0</v>
      </c>
      <c r="AW477">
        <v>2</v>
      </c>
      <c r="AX477">
        <v>55285545</v>
      </c>
      <c r="AY477">
        <v>1</v>
      </c>
      <c r="AZ477">
        <v>0</v>
      </c>
      <c r="BA477">
        <v>506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Y477*Source!I1031</f>
        <v>5.6000000000000008E-3</v>
      </c>
      <c r="CY477">
        <f>AB477</f>
        <v>4.5599999999999996</v>
      </c>
      <c r="CZ477">
        <f>AF477</f>
        <v>0.77</v>
      </c>
      <c r="DA477">
        <f>AJ477</f>
        <v>5.92</v>
      </c>
      <c r="DB477">
        <f t="shared" si="72"/>
        <v>0.22</v>
      </c>
      <c r="DC477">
        <f t="shared" si="73"/>
        <v>0</v>
      </c>
    </row>
    <row r="478" spans="1:107" x14ac:dyDescent="0.2">
      <c r="A478">
        <f>ROW(Source!A1031)</f>
        <v>1031</v>
      </c>
      <c r="B478">
        <v>55282325</v>
      </c>
      <c r="C478">
        <v>55285535</v>
      </c>
      <c r="D478">
        <v>31832054</v>
      </c>
      <c r="E478">
        <v>1</v>
      </c>
      <c r="F478">
        <v>1</v>
      </c>
      <c r="G478">
        <v>13</v>
      </c>
      <c r="H478">
        <v>2</v>
      </c>
      <c r="I478" t="s">
        <v>215</v>
      </c>
      <c r="J478" t="s">
        <v>216</v>
      </c>
      <c r="K478" t="s">
        <v>217</v>
      </c>
      <c r="L478">
        <v>1368</v>
      </c>
      <c r="N478">
        <v>1011</v>
      </c>
      <c r="O478" t="s">
        <v>211</v>
      </c>
      <c r="P478" t="s">
        <v>211</v>
      </c>
      <c r="Q478">
        <v>1</v>
      </c>
      <c r="W478">
        <v>0</v>
      </c>
      <c r="X478">
        <v>-2105789691</v>
      </c>
      <c r="Y478">
        <v>0.44</v>
      </c>
      <c r="AA478">
        <v>0</v>
      </c>
      <c r="AB478">
        <v>4.38</v>
      </c>
      <c r="AC478">
        <v>0</v>
      </c>
      <c r="AD478">
        <v>0</v>
      </c>
      <c r="AE478">
        <v>0</v>
      </c>
      <c r="AF478">
        <v>0.71</v>
      </c>
      <c r="AG478">
        <v>0</v>
      </c>
      <c r="AH478">
        <v>0</v>
      </c>
      <c r="AI478">
        <v>1</v>
      </c>
      <c r="AJ478">
        <v>6.17</v>
      </c>
      <c r="AK478">
        <v>26.39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0.44</v>
      </c>
      <c r="AU478" t="s">
        <v>3</v>
      </c>
      <c r="AV478">
        <v>0</v>
      </c>
      <c r="AW478">
        <v>2</v>
      </c>
      <c r="AX478">
        <v>55285546</v>
      </c>
      <c r="AY478">
        <v>1</v>
      </c>
      <c r="AZ478">
        <v>0</v>
      </c>
      <c r="BA478">
        <v>507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Y478*Source!I1031</f>
        <v>8.8000000000000005E-3</v>
      </c>
      <c r="CY478">
        <f>AB478</f>
        <v>4.38</v>
      </c>
      <c r="CZ478">
        <f>AF478</f>
        <v>0.71</v>
      </c>
      <c r="DA478">
        <f>AJ478</f>
        <v>6.17</v>
      </c>
      <c r="DB478">
        <f t="shared" si="72"/>
        <v>0.31</v>
      </c>
      <c r="DC478">
        <f t="shared" si="73"/>
        <v>0</v>
      </c>
    </row>
    <row r="479" spans="1:107" x14ac:dyDescent="0.2">
      <c r="A479">
        <f>ROW(Source!A1031)</f>
        <v>1031</v>
      </c>
      <c r="B479">
        <v>55282325</v>
      </c>
      <c r="C479">
        <v>55285535</v>
      </c>
      <c r="D479">
        <v>31808261</v>
      </c>
      <c r="E479">
        <v>1</v>
      </c>
      <c r="F479">
        <v>1</v>
      </c>
      <c r="G479">
        <v>13</v>
      </c>
      <c r="H479">
        <v>3</v>
      </c>
      <c r="I479" t="s">
        <v>221</v>
      </c>
      <c r="J479" t="s">
        <v>222</v>
      </c>
      <c r="K479" t="s">
        <v>223</v>
      </c>
      <c r="L479">
        <v>1348</v>
      </c>
      <c r="N479">
        <v>1009</v>
      </c>
      <c r="O479" t="s">
        <v>30</v>
      </c>
      <c r="P479" t="s">
        <v>30</v>
      </c>
      <c r="Q479">
        <v>1000</v>
      </c>
      <c r="W479">
        <v>0</v>
      </c>
      <c r="X479">
        <v>-1712497029</v>
      </c>
      <c r="Y479">
        <v>4.0000000000000001E-3</v>
      </c>
      <c r="AA479">
        <v>5314.27</v>
      </c>
      <c r="AB479">
        <v>0</v>
      </c>
      <c r="AC479">
        <v>0</v>
      </c>
      <c r="AD479">
        <v>0</v>
      </c>
      <c r="AE479">
        <v>315.2</v>
      </c>
      <c r="AF479">
        <v>0</v>
      </c>
      <c r="AG479">
        <v>0</v>
      </c>
      <c r="AH479">
        <v>0</v>
      </c>
      <c r="AI479">
        <v>16.86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4.0000000000000001E-3</v>
      </c>
      <c r="AU479" t="s">
        <v>3</v>
      </c>
      <c r="AV479">
        <v>0</v>
      </c>
      <c r="AW479">
        <v>2</v>
      </c>
      <c r="AX479">
        <v>55285547</v>
      </c>
      <c r="AY479">
        <v>1</v>
      </c>
      <c r="AZ479">
        <v>0</v>
      </c>
      <c r="BA479">
        <v>508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Y479*Source!I1031</f>
        <v>8.0000000000000007E-5</v>
      </c>
      <c r="CY479">
        <f>AA479</f>
        <v>5314.27</v>
      </c>
      <c r="CZ479">
        <f>AE479</f>
        <v>315.2</v>
      </c>
      <c r="DA479">
        <f>AI479</f>
        <v>16.86</v>
      </c>
      <c r="DB479">
        <f t="shared" si="72"/>
        <v>1.26</v>
      </c>
      <c r="DC479">
        <f t="shared" si="73"/>
        <v>0</v>
      </c>
    </row>
    <row r="480" spans="1:107" x14ac:dyDescent="0.2">
      <c r="A480">
        <f>ROW(Source!A1031)</f>
        <v>1031</v>
      </c>
      <c r="B480">
        <v>55282325</v>
      </c>
      <c r="C480">
        <v>55285535</v>
      </c>
      <c r="D480">
        <v>31826247</v>
      </c>
      <c r="E480">
        <v>1</v>
      </c>
      <c r="F480">
        <v>1</v>
      </c>
      <c r="G480">
        <v>13</v>
      </c>
      <c r="H480">
        <v>3</v>
      </c>
      <c r="I480" t="s">
        <v>224</v>
      </c>
      <c r="J480" t="s">
        <v>225</v>
      </c>
      <c r="K480" t="s">
        <v>226</v>
      </c>
      <c r="L480">
        <v>1339</v>
      </c>
      <c r="N480">
        <v>1007</v>
      </c>
      <c r="O480" t="s">
        <v>128</v>
      </c>
      <c r="P480" t="s">
        <v>128</v>
      </c>
      <c r="Q480">
        <v>1</v>
      </c>
      <c r="W480">
        <v>0</v>
      </c>
      <c r="X480">
        <v>-718781615</v>
      </c>
      <c r="Y480">
        <v>0.43</v>
      </c>
      <c r="AA480">
        <v>3717.39</v>
      </c>
      <c r="AB480">
        <v>0</v>
      </c>
      <c r="AC480">
        <v>0</v>
      </c>
      <c r="AD480">
        <v>0</v>
      </c>
      <c r="AE480">
        <v>451.14</v>
      </c>
      <c r="AF480">
        <v>0</v>
      </c>
      <c r="AG480">
        <v>0</v>
      </c>
      <c r="AH480">
        <v>0</v>
      </c>
      <c r="AI480">
        <v>8.24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0.43</v>
      </c>
      <c r="AU480" t="s">
        <v>3</v>
      </c>
      <c r="AV480">
        <v>0</v>
      </c>
      <c r="AW480">
        <v>2</v>
      </c>
      <c r="AX480">
        <v>55285548</v>
      </c>
      <c r="AY480">
        <v>1</v>
      </c>
      <c r="AZ480">
        <v>0</v>
      </c>
      <c r="BA480">
        <v>509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Y480*Source!I1031</f>
        <v>8.6E-3</v>
      </c>
      <c r="CY480">
        <f>AA480</f>
        <v>3717.39</v>
      </c>
      <c r="CZ480">
        <f>AE480</f>
        <v>451.14</v>
      </c>
      <c r="DA480">
        <f>AI480</f>
        <v>8.24</v>
      </c>
      <c r="DB480">
        <f t="shared" si="72"/>
        <v>193.99</v>
      </c>
      <c r="DC480">
        <f t="shared" si="73"/>
        <v>0</v>
      </c>
    </row>
    <row r="481" spans="1:107" x14ac:dyDescent="0.2">
      <c r="A481">
        <f>ROW(Source!A1031)</f>
        <v>1031</v>
      </c>
      <c r="B481">
        <v>55282325</v>
      </c>
      <c r="C481">
        <v>55285535</v>
      </c>
      <c r="D481">
        <v>31806986</v>
      </c>
      <c r="E481">
        <v>13</v>
      </c>
      <c r="F481">
        <v>1</v>
      </c>
      <c r="G481">
        <v>13</v>
      </c>
      <c r="H481">
        <v>3</v>
      </c>
      <c r="I481" t="s">
        <v>28</v>
      </c>
      <c r="J481" t="s">
        <v>3</v>
      </c>
      <c r="K481" t="s">
        <v>29</v>
      </c>
      <c r="L481">
        <v>1348</v>
      </c>
      <c r="N481">
        <v>1009</v>
      </c>
      <c r="O481" t="s">
        <v>30</v>
      </c>
      <c r="P481" t="s">
        <v>30</v>
      </c>
      <c r="Q481">
        <v>1000</v>
      </c>
      <c r="W481">
        <v>1</v>
      </c>
      <c r="X481">
        <v>1489638031</v>
      </c>
      <c r="Y481">
        <v>-0.3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-0.3</v>
      </c>
      <c r="AU481" t="s">
        <v>3</v>
      </c>
      <c r="AV481">
        <v>0</v>
      </c>
      <c r="AW481">
        <v>2</v>
      </c>
      <c r="AX481">
        <v>55285549</v>
      </c>
      <c r="AY481">
        <v>1</v>
      </c>
      <c r="AZ481">
        <v>6144</v>
      </c>
      <c r="BA481">
        <v>510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Y481*Source!I1031</f>
        <v>-6.0000000000000001E-3</v>
      </c>
      <c r="CY481">
        <f>AA481</f>
        <v>0</v>
      </c>
      <c r="CZ481">
        <f>AE481</f>
        <v>0</v>
      </c>
      <c r="DA481">
        <f>AI481</f>
        <v>1</v>
      </c>
      <c r="DB481">
        <f t="shared" si="72"/>
        <v>0</v>
      </c>
      <c r="DC481">
        <f t="shared" si="73"/>
        <v>0</v>
      </c>
    </row>
    <row r="482" spans="1:107" x14ac:dyDescent="0.2">
      <c r="A482">
        <f>ROW(Source!A1033)</f>
        <v>1033</v>
      </c>
      <c r="B482">
        <v>55282325</v>
      </c>
      <c r="C482">
        <v>55285551</v>
      </c>
      <c r="D482">
        <v>31751893</v>
      </c>
      <c r="E482">
        <v>13</v>
      </c>
      <c r="F482">
        <v>1</v>
      </c>
      <c r="G482">
        <v>13</v>
      </c>
      <c r="H482">
        <v>1</v>
      </c>
      <c r="I482" t="s">
        <v>205</v>
      </c>
      <c r="J482" t="s">
        <v>3</v>
      </c>
      <c r="K482" t="s">
        <v>206</v>
      </c>
      <c r="L482">
        <v>1191</v>
      </c>
      <c r="N482">
        <v>1013</v>
      </c>
      <c r="O482" t="s">
        <v>207</v>
      </c>
      <c r="P482" t="s">
        <v>207</v>
      </c>
      <c r="Q482">
        <v>1</v>
      </c>
      <c r="W482">
        <v>0</v>
      </c>
      <c r="X482">
        <v>476480486</v>
      </c>
      <c r="Y482">
        <v>24.61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3</v>
      </c>
      <c r="AT482">
        <v>24.61</v>
      </c>
      <c r="AU482" t="s">
        <v>3</v>
      </c>
      <c r="AV482">
        <v>1</v>
      </c>
      <c r="AW482">
        <v>2</v>
      </c>
      <c r="AX482">
        <v>55285561</v>
      </c>
      <c r="AY482">
        <v>1</v>
      </c>
      <c r="AZ482">
        <v>0</v>
      </c>
      <c r="BA482">
        <v>511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Y482*Source!I1033</f>
        <v>1.2305000000000001</v>
      </c>
      <c r="CY482">
        <f>AD482</f>
        <v>0</v>
      </c>
      <c r="CZ482">
        <f>AH482</f>
        <v>0</v>
      </c>
      <c r="DA482">
        <f>AL482</f>
        <v>1</v>
      </c>
      <c r="DB482">
        <f t="shared" si="72"/>
        <v>0</v>
      </c>
      <c r="DC482">
        <f t="shared" si="73"/>
        <v>0</v>
      </c>
    </row>
    <row r="483" spans="1:107" x14ac:dyDescent="0.2">
      <c r="A483">
        <f>ROW(Source!A1033)</f>
        <v>1033</v>
      </c>
      <c r="B483">
        <v>55282325</v>
      </c>
      <c r="C483">
        <v>55285551</v>
      </c>
      <c r="D483">
        <v>31755942</v>
      </c>
      <c r="E483">
        <v>13</v>
      </c>
      <c r="F483">
        <v>1</v>
      </c>
      <c r="G483">
        <v>13</v>
      </c>
      <c r="H483">
        <v>2</v>
      </c>
      <c r="I483" t="s">
        <v>218</v>
      </c>
      <c r="J483" t="s">
        <v>3</v>
      </c>
      <c r="K483" t="s">
        <v>219</v>
      </c>
      <c r="L483">
        <v>1344</v>
      </c>
      <c r="N483">
        <v>1008</v>
      </c>
      <c r="O483" t="s">
        <v>220</v>
      </c>
      <c r="P483" t="s">
        <v>220</v>
      </c>
      <c r="Q483">
        <v>1</v>
      </c>
      <c r="W483">
        <v>0</v>
      </c>
      <c r="X483">
        <v>-1180195794</v>
      </c>
      <c r="Y483">
        <v>18.57</v>
      </c>
      <c r="AA483">
        <v>0</v>
      </c>
      <c r="AB483">
        <v>1</v>
      </c>
      <c r="AC483">
        <v>0</v>
      </c>
      <c r="AD483">
        <v>0</v>
      </c>
      <c r="AE483">
        <v>0</v>
      </c>
      <c r="AF483">
        <v>1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3</v>
      </c>
      <c r="AT483">
        <v>18.57</v>
      </c>
      <c r="AU483" t="s">
        <v>3</v>
      </c>
      <c r="AV483">
        <v>0</v>
      </c>
      <c r="AW483">
        <v>2</v>
      </c>
      <c r="AX483">
        <v>55285562</v>
      </c>
      <c r="AY483">
        <v>1</v>
      </c>
      <c r="AZ483">
        <v>0</v>
      </c>
      <c r="BA483">
        <v>512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Y483*Source!I1033</f>
        <v>0.9285000000000001</v>
      </c>
      <c r="CY483">
        <f>AB483</f>
        <v>1</v>
      </c>
      <c r="CZ483">
        <f>AF483</f>
        <v>1</v>
      </c>
      <c r="DA483">
        <f>AJ483</f>
        <v>1</v>
      </c>
      <c r="DB483">
        <f t="shared" si="72"/>
        <v>18.57</v>
      </c>
      <c r="DC483">
        <f t="shared" si="73"/>
        <v>0</v>
      </c>
    </row>
    <row r="484" spans="1:107" x14ac:dyDescent="0.2">
      <c r="A484">
        <f>ROW(Source!A1033)</f>
        <v>1033</v>
      </c>
      <c r="B484">
        <v>55282325</v>
      </c>
      <c r="C484">
        <v>55285551</v>
      </c>
      <c r="D484">
        <v>31807208</v>
      </c>
      <c r="E484">
        <v>1</v>
      </c>
      <c r="F484">
        <v>1</v>
      </c>
      <c r="G484">
        <v>13</v>
      </c>
      <c r="H484">
        <v>3</v>
      </c>
      <c r="I484" t="s">
        <v>227</v>
      </c>
      <c r="J484" t="s">
        <v>228</v>
      </c>
      <c r="K484" t="s">
        <v>229</v>
      </c>
      <c r="L484">
        <v>1348</v>
      </c>
      <c r="N484">
        <v>1009</v>
      </c>
      <c r="O484" t="s">
        <v>30</v>
      </c>
      <c r="P484" t="s">
        <v>30</v>
      </c>
      <c r="Q484">
        <v>1000</v>
      </c>
      <c r="W484">
        <v>0</v>
      </c>
      <c r="X484">
        <v>1514787713</v>
      </c>
      <c r="Y484">
        <v>1.9E-3</v>
      </c>
      <c r="AA484">
        <v>78121.59</v>
      </c>
      <c r="AB484">
        <v>0</v>
      </c>
      <c r="AC484">
        <v>0</v>
      </c>
      <c r="AD484">
        <v>0</v>
      </c>
      <c r="AE484">
        <v>15169.24</v>
      </c>
      <c r="AF484">
        <v>0</v>
      </c>
      <c r="AG484">
        <v>0</v>
      </c>
      <c r="AH484">
        <v>0</v>
      </c>
      <c r="AI484">
        <v>5.15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3</v>
      </c>
      <c r="AT484">
        <v>1.9E-3</v>
      </c>
      <c r="AU484" t="s">
        <v>3</v>
      </c>
      <c r="AV484">
        <v>0</v>
      </c>
      <c r="AW484">
        <v>2</v>
      </c>
      <c r="AX484">
        <v>55285564</v>
      </c>
      <c r="AY484">
        <v>1</v>
      </c>
      <c r="AZ484">
        <v>0</v>
      </c>
      <c r="BA484">
        <v>514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Y484*Source!I1033</f>
        <v>9.5000000000000005E-5</v>
      </c>
      <c r="CY484">
        <f t="shared" ref="CY484:CY490" si="74">AA484</f>
        <v>78121.59</v>
      </c>
      <c r="CZ484">
        <f t="shared" ref="CZ484:CZ490" si="75">AE484</f>
        <v>15169.24</v>
      </c>
      <c r="DA484">
        <f t="shared" ref="DA484:DA490" si="76">AI484</f>
        <v>5.15</v>
      </c>
      <c r="DB484">
        <f t="shared" si="72"/>
        <v>28.82</v>
      </c>
      <c r="DC484">
        <f t="shared" si="73"/>
        <v>0</v>
      </c>
    </row>
    <row r="485" spans="1:107" x14ac:dyDescent="0.2">
      <c r="A485">
        <f>ROW(Source!A1033)</f>
        <v>1033</v>
      </c>
      <c r="B485">
        <v>55282325</v>
      </c>
      <c r="C485">
        <v>55285551</v>
      </c>
      <c r="D485">
        <v>31807298</v>
      </c>
      <c r="E485">
        <v>1</v>
      </c>
      <c r="F485">
        <v>1</v>
      </c>
      <c r="G485">
        <v>13</v>
      </c>
      <c r="H485">
        <v>3</v>
      </c>
      <c r="I485" t="s">
        <v>230</v>
      </c>
      <c r="J485" t="s">
        <v>231</v>
      </c>
      <c r="K485" t="s">
        <v>232</v>
      </c>
      <c r="L485">
        <v>1339</v>
      </c>
      <c r="N485">
        <v>1007</v>
      </c>
      <c r="O485" t="s">
        <v>128</v>
      </c>
      <c r="P485" t="s">
        <v>128</v>
      </c>
      <c r="Q485">
        <v>1</v>
      </c>
      <c r="W485">
        <v>0</v>
      </c>
      <c r="X485">
        <v>-1377832446</v>
      </c>
      <c r="Y485">
        <v>0.14000000000000001</v>
      </c>
      <c r="AA485">
        <v>15177.05</v>
      </c>
      <c r="AB485">
        <v>0</v>
      </c>
      <c r="AC485">
        <v>0</v>
      </c>
      <c r="AD485">
        <v>0</v>
      </c>
      <c r="AE485">
        <v>1828.56</v>
      </c>
      <c r="AF485">
        <v>0</v>
      </c>
      <c r="AG485">
        <v>0</v>
      </c>
      <c r="AH485">
        <v>0</v>
      </c>
      <c r="AI485">
        <v>8.3000000000000007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0.14000000000000001</v>
      </c>
      <c r="AU485" t="s">
        <v>3</v>
      </c>
      <c r="AV485">
        <v>0</v>
      </c>
      <c r="AW485">
        <v>2</v>
      </c>
      <c r="AX485">
        <v>55285565</v>
      </c>
      <c r="AY485">
        <v>1</v>
      </c>
      <c r="AZ485">
        <v>0</v>
      </c>
      <c r="BA485">
        <v>515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Y485*Source!I1033</f>
        <v>7.000000000000001E-3</v>
      </c>
      <c r="CY485">
        <f t="shared" si="74"/>
        <v>15177.05</v>
      </c>
      <c r="CZ485">
        <f t="shared" si="75"/>
        <v>1828.56</v>
      </c>
      <c r="DA485">
        <f t="shared" si="76"/>
        <v>8.3000000000000007</v>
      </c>
      <c r="DB485">
        <f t="shared" si="72"/>
        <v>256</v>
      </c>
      <c r="DC485">
        <f t="shared" si="73"/>
        <v>0</v>
      </c>
    </row>
    <row r="486" spans="1:107" x14ac:dyDescent="0.2">
      <c r="A486">
        <f>ROW(Source!A1033)</f>
        <v>1033</v>
      </c>
      <c r="B486">
        <v>55282325</v>
      </c>
      <c r="C486">
        <v>55285551</v>
      </c>
      <c r="D486">
        <v>31807154</v>
      </c>
      <c r="E486">
        <v>1</v>
      </c>
      <c r="F486">
        <v>1</v>
      </c>
      <c r="G486">
        <v>13</v>
      </c>
      <c r="H486">
        <v>3</v>
      </c>
      <c r="I486" t="s">
        <v>233</v>
      </c>
      <c r="J486" t="s">
        <v>234</v>
      </c>
      <c r="K486" t="s">
        <v>235</v>
      </c>
      <c r="L486">
        <v>1339</v>
      </c>
      <c r="N486">
        <v>1007</v>
      </c>
      <c r="O486" t="s">
        <v>128</v>
      </c>
      <c r="P486" t="s">
        <v>128</v>
      </c>
      <c r="Q486">
        <v>1</v>
      </c>
      <c r="W486">
        <v>0</v>
      </c>
      <c r="X486">
        <v>-913182240</v>
      </c>
      <c r="Y486">
        <v>0.12</v>
      </c>
      <c r="AA486">
        <v>16715.57</v>
      </c>
      <c r="AB486">
        <v>0</v>
      </c>
      <c r="AC486">
        <v>0</v>
      </c>
      <c r="AD486">
        <v>0</v>
      </c>
      <c r="AE486">
        <v>670.5</v>
      </c>
      <c r="AF486">
        <v>0</v>
      </c>
      <c r="AG486">
        <v>0</v>
      </c>
      <c r="AH486">
        <v>0</v>
      </c>
      <c r="AI486">
        <v>24.93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0.12</v>
      </c>
      <c r="AU486" t="s">
        <v>3</v>
      </c>
      <c r="AV486">
        <v>0</v>
      </c>
      <c r="AW486">
        <v>2</v>
      </c>
      <c r="AX486">
        <v>55285566</v>
      </c>
      <c r="AY486">
        <v>1</v>
      </c>
      <c r="AZ486">
        <v>0</v>
      </c>
      <c r="BA486">
        <v>516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Y486*Source!I1033</f>
        <v>6.0000000000000001E-3</v>
      </c>
      <c r="CY486">
        <f t="shared" si="74"/>
        <v>16715.57</v>
      </c>
      <c r="CZ486">
        <f t="shared" si="75"/>
        <v>670.5</v>
      </c>
      <c r="DA486">
        <f t="shared" si="76"/>
        <v>24.93</v>
      </c>
      <c r="DB486">
        <f t="shared" si="72"/>
        <v>80.459999999999994</v>
      </c>
      <c r="DC486">
        <f t="shared" si="73"/>
        <v>0</v>
      </c>
    </row>
    <row r="487" spans="1:107" x14ac:dyDescent="0.2">
      <c r="A487">
        <f>ROW(Source!A1033)</f>
        <v>1033</v>
      </c>
      <c r="B487">
        <v>55282325</v>
      </c>
      <c r="C487">
        <v>55285551</v>
      </c>
      <c r="D487">
        <v>31826253</v>
      </c>
      <c r="E487">
        <v>1</v>
      </c>
      <c r="F487">
        <v>1</v>
      </c>
      <c r="G487">
        <v>13</v>
      </c>
      <c r="H487">
        <v>3</v>
      </c>
      <c r="I487" t="s">
        <v>236</v>
      </c>
      <c r="J487" t="s">
        <v>237</v>
      </c>
      <c r="K487" t="s">
        <v>238</v>
      </c>
      <c r="L487">
        <v>1339</v>
      </c>
      <c r="N487">
        <v>1007</v>
      </c>
      <c r="O487" t="s">
        <v>128</v>
      </c>
      <c r="P487" t="s">
        <v>128</v>
      </c>
      <c r="Q487">
        <v>1</v>
      </c>
      <c r="W487">
        <v>0</v>
      </c>
      <c r="X487">
        <v>-2018362707</v>
      </c>
      <c r="Y487">
        <v>0.09</v>
      </c>
      <c r="AA487">
        <v>4018.42</v>
      </c>
      <c r="AB487">
        <v>0</v>
      </c>
      <c r="AC487">
        <v>0</v>
      </c>
      <c r="AD487">
        <v>0</v>
      </c>
      <c r="AE487">
        <v>441.1</v>
      </c>
      <c r="AF487">
        <v>0</v>
      </c>
      <c r="AG487">
        <v>0</v>
      </c>
      <c r="AH487">
        <v>0</v>
      </c>
      <c r="AI487">
        <v>9.11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0.09</v>
      </c>
      <c r="AU487" t="s">
        <v>3</v>
      </c>
      <c r="AV487">
        <v>0</v>
      </c>
      <c r="AW487">
        <v>2</v>
      </c>
      <c r="AX487">
        <v>55285567</v>
      </c>
      <c r="AY487">
        <v>1</v>
      </c>
      <c r="AZ487">
        <v>0</v>
      </c>
      <c r="BA487">
        <v>517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Y487*Source!I1033</f>
        <v>4.4999999999999997E-3</v>
      </c>
      <c r="CY487">
        <f t="shared" si="74"/>
        <v>4018.42</v>
      </c>
      <c r="CZ487">
        <f t="shared" si="75"/>
        <v>441.1</v>
      </c>
      <c r="DA487">
        <f t="shared" si="76"/>
        <v>9.11</v>
      </c>
      <c r="DB487">
        <f t="shared" si="72"/>
        <v>39.700000000000003</v>
      </c>
      <c r="DC487">
        <f t="shared" si="73"/>
        <v>0</v>
      </c>
    </row>
    <row r="488" spans="1:107" x14ac:dyDescent="0.2">
      <c r="A488">
        <f>ROW(Source!A1033)</f>
        <v>1033</v>
      </c>
      <c r="B488">
        <v>55282325</v>
      </c>
      <c r="C488">
        <v>55285551</v>
      </c>
      <c r="D488">
        <v>31826248</v>
      </c>
      <c r="E488">
        <v>1</v>
      </c>
      <c r="F488">
        <v>1</v>
      </c>
      <c r="G488">
        <v>13</v>
      </c>
      <c r="H488">
        <v>3</v>
      </c>
      <c r="I488" t="s">
        <v>126</v>
      </c>
      <c r="J488" t="s">
        <v>129</v>
      </c>
      <c r="K488" t="s">
        <v>127</v>
      </c>
      <c r="L488">
        <v>1339</v>
      </c>
      <c r="N488">
        <v>1007</v>
      </c>
      <c r="O488" t="s">
        <v>128</v>
      </c>
      <c r="P488" t="s">
        <v>128</v>
      </c>
      <c r="Q488">
        <v>1</v>
      </c>
      <c r="W488">
        <v>0</v>
      </c>
      <c r="X488">
        <v>-1161195218</v>
      </c>
      <c r="Y488">
        <v>1.02</v>
      </c>
      <c r="AA488">
        <v>3735.89</v>
      </c>
      <c r="AB488">
        <v>0</v>
      </c>
      <c r="AC488">
        <v>0</v>
      </c>
      <c r="AD488">
        <v>0</v>
      </c>
      <c r="AE488">
        <v>478.96</v>
      </c>
      <c r="AF488">
        <v>0</v>
      </c>
      <c r="AG488">
        <v>0</v>
      </c>
      <c r="AH488">
        <v>0</v>
      </c>
      <c r="AI488">
        <v>7.8</v>
      </c>
      <c r="AJ488">
        <v>1</v>
      </c>
      <c r="AK488">
        <v>1</v>
      </c>
      <c r="AL488">
        <v>1</v>
      </c>
      <c r="AN488">
        <v>0</v>
      </c>
      <c r="AO488">
        <v>0</v>
      </c>
      <c r="AP488">
        <v>1</v>
      </c>
      <c r="AQ488">
        <v>0</v>
      </c>
      <c r="AR488">
        <v>0</v>
      </c>
      <c r="AS488" t="s">
        <v>3</v>
      </c>
      <c r="AT488">
        <v>1.02</v>
      </c>
      <c r="AU488" t="s">
        <v>3</v>
      </c>
      <c r="AV488">
        <v>0</v>
      </c>
      <c r="AW488">
        <v>1</v>
      </c>
      <c r="AX488">
        <v>-1</v>
      </c>
      <c r="AY488">
        <v>0</v>
      </c>
      <c r="AZ488">
        <v>0</v>
      </c>
      <c r="BA488" t="s">
        <v>3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Y488*Source!I1033</f>
        <v>5.1000000000000004E-2</v>
      </c>
      <c r="CY488">
        <f t="shared" si="74"/>
        <v>3735.89</v>
      </c>
      <c r="CZ488">
        <f t="shared" si="75"/>
        <v>478.96</v>
      </c>
      <c r="DA488">
        <f t="shared" si="76"/>
        <v>7.8</v>
      </c>
      <c r="DB488">
        <f t="shared" si="72"/>
        <v>488.54</v>
      </c>
      <c r="DC488">
        <f t="shared" si="73"/>
        <v>0</v>
      </c>
    </row>
    <row r="489" spans="1:107" x14ac:dyDescent="0.2">
      <c r="A489">
        <f>ROW(Source!A1033)</f>
        <v>1033</v>
      </c>
      <c r="B489">
        <v>55282325</v>
      </c>
      <c r="C489">
        <v>55285551</v>
      </c>
      <c r="D489">
        <v>31831614</v>
      </c>
      <c r="E489">
        <v>1</v>
      </c>
      <c r="F489">
        <v>1</v>
      </c>
      <c r="G489">
        <v>13</v>
      </c>
      <c r="H489">
        <v>3</v>
      </c>
      <c r="I489" t="s">
        <v>239</v>
      </c>
      <c r="J489" t="s">
        <v>240</v>
      </c>
      <c r="K489" t="s">
        <v>241</v>
      </c>
      <c r="L489">
        <v>1327</v>
      </c>
      <c r="N489">
        <v>1005</v>
      </c>
      <c r="O489" t="s">
        <v>143</v>
      </c>
      <c r="P489" t="s">
        <v>143</v>
      </c>
      <c r="Q489">
        <v>1</v>
      </c>
      <c r="W489">
        <v>0</v>
      </c>
      <c r="X489">
        <v>603896569</v>
      </c>
      <c r="Y489">
        <v>2.2999999999999998</v>
      </c>
      <c r="AA489">
        <v>226.59</v>
      </c>
      <c r="AB489">
        <v>0</v>
      </c>
      <c r="AC489">
        <v>0</v>
      </c>
      <c r="AD489">
        <v>0</v>
      </c>
      <c r="AE489">
        <v>60.91</v>
      </c>
      <c r="AF489">
        <v>0</v>
      </c>
      <c r="AG489">
        <v>0</v>
      </c>
      <c r="AH489">
        <v>0</v>
      </c>
      <c r="AI489">
        <v>3.72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3</v>
      </c>
      <c r="AT489">
        <v>2.2999999999999998</v>
      </c>
      <c r="AU489" t="s">
        <v>3</v>
      </c>
      <c r="AV489">
        <v>0</v>
      </c>
      <c r="AW489">
        <v>2</v>
      </c>
      <c r="AX489">
        <v>55285568</v>
      </c>
      <c r="AY489">
        <v>1</v>
      </c>
      <c r="AZ489">
        <v>0</v>
      </c>
      <c r="BA489">
        <v>518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Y489*Source!I1033</f>
        <v>0.11499999999999999</v>
      </c>
      <c r="CY489">
        <f t="shared" si="74"/>
        <v>226.59</v>
      </c>
      <c r="CZ489">
        <f t="shared" si="75"/>
        <v>60.91</v>
      </c>
      <c r="DA489">
        <f t="shared" si="76"/>
        <v>3.72</v>
      </c>
      <c r="DB489">
        <f t="shared" si="72"/>
        <v>140.09</v>
      </c>
      <c r="DC489">
        <f t="shared" si="73"/>
        <v>0</v>
      </c>
    </row>
    <row r="490" spans="1:107" x14ac:dyDescent="0.2">
      <c r="A490">
        <f>ROW(Source!A1033)</f>
        <v>1033</v>
      </c>
      <c r="B490">
        <v>55282325</v>
      </c>
      <c r="C490">
        <v>55285551</v>
      </c>
      <c r="D490">
        <v>31806992</v>
      </c>
      <c r="E490">
        <v>13</v>
      </c>
      <c r="F490">
        <v>1</v>
      </c>
      <c r="G490">
        <v>13</v>
      </c>
      <c r="H490">
        <v>3</v>
      </c>
      <c r="I490" t="s">
        <v>242</v>
      </c>
      <c r="J490" t="s">
        <v>3</v>
      </c>
      <c r="K490" t="s">
        <v>243</v>
      </c>
      <c r="L490">
        <v>1344</v>
      </c>
      <c r="N490">
        <v>1008</v>
      </c>
      <c r="O490" t="s">
        <v>220</v>
      </c>
      <c r="P490" t="s">
        <v>220</v>
      </c>
      <c r="Q490">
        <v>1</v>
      </c>
      <c r="W490">
        <v>0</v>
      </c>
      <c r="X490">
        <v>-94250534</v>
      </c>
      <c r="Y490">
        <v>13.72</v>
      </c>
      <c r="AA490">
        <v>1</v>
      </c>
      <c r="AB490">
        <v>0</v>
      </c>
      <c r="AC490">
        <v>0</v>
      </c>
      <c r="AD490">
        <v>0</v>
      </c>
      <c r="AE490">
        <v>1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13.72</v>
      </c>
      <c r="AU490" t="s">
        <v>3</v>
      </c>
      <c r="AV490">
        <v>0</v>
      </c>
      <c r="AW490">
        <v>2</v>
      </c>
      <c r="AX490">
        <v>55285570</v>
      </c>
      <c r="AY490">
        <v>1</v>
      </c>
      <c r="AZ490">
        <v>0</v>
      </c>
      <c r="BA490">
        <v>520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Y490*Source!I1033</f>
        <v>0.68600000000000005</v>
      </c>
      <c r="CY490">
        <f t="shared" si="74"/>
        <v>1</v>
      </c>
      <c r="CZ490">
        <f t="shared" si="75"/>
        <v>1</v>
      </c>
      <c r="DA490">
        <f t="shared" si="76"/>
        <v>1</v>
      </c>
      <c r="DB490">
        <f t="shared" si="72"/>
        <v>13.72</v>
      </c>
      <c r="DC490">
        <f t="shared" si="73"/>
        <v>0</v>
      </c>
    </row>
    <row r="491" spans="1:107" x14ac:dyDescent="0.2">
      <c r="A491">
        <f>ROW(Source!A1035)</f>
        <v>1035</v>
      </c>
      <c r="B491">
        <v>55282325</v>
      </c>
      <c r="C491">
        <v>55285572</v>
      </c>
      <c r="D491">
        <v>31751893</v>
      </c>
      <c r="E491">
        <v>13</v>
      </c>
      <c r="F491">
        <v>1</v>
      </c>
      <c r="G491">
        <v>13</v>
      </c>
      <c r="H491">
        <v>1</v>
      </c>
      <c r="I491" t="s">
        <v>205</v>
      </c>
      <c r="J491" t="s">
        <v>3</v>
      </c>
      <c r="K491" t="s">
        <v>206</v>
      </c>
      <c r="L491">
        <v>1191</v>
      </c>
      <c r="N491">
        <v>1013</v>
      </c>
      <c r="O491" t="s">
        <v>207</v>
      </c>
      <c r="P491" t="s">
        <v>207</v>
      </c>
      <c r="Q491">
        <v>1</v>
      </c>
      <c r="W491">
        <v>0</v>
      </c>
      <c r="X491">
        <v>476480486</v>
      </c>
      <c r="Y491">
        <v>17.41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17.41</v>
      </c>
      <c r="AU491" t="s">
        <v>3</v>
      </c>
      <c r="AV491">
        <v>1</v>
      </c>
      <c r="AW491">
        <v>2</v>
      </c>
      <c r="AX491">
        <v>55285575</v>
      </c>
      <c r="AY491">
        <v>1</v>
      </c>
      <c r="AZ491">
        <v>0</v>
      </c>
      <c r="BA491">
        <v>521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Y491*Source!I1035</f>
        <v>14.835061</v>
      </c>
      <c r="CY491">
        <f>AD491</f>
        <v>0</v>
      </c>
      <c r="CZ491">
        <f>AH491</f>
        <v>0</v>
      </c>
      <c r="DA491">
        <f>AL491</f>
        <v>1</v>
      </c>
      <c r="DB491">
        <f t="shared" si="72"/>
        <v>0</v>
      </c>
      <c r="DC491">
        <f t="shared" si="73"/>
        <v>0</v>
      </c>
    </row>
    <row r="492" spans="1:107" x14ac:dyDescent="0.2">
      <c r="A492">
        <f>ROW(Source!A1035)</f>
        <v>1035</v>
      </c>
      <c r="B492">
        <v>55282325</v>
      </c>
      <c r="C492">
        <v>55285572</v>
      </c>
      <c r="D492">
        <v>31806986</v>
      </c>
      <c r="E492">
        <v>13</v>
      </c>
      <c r="F492">
        <v>1</v>
      </c>
      <c r="G492">
        <v>13</v>
      </c>
      <c r="H492">
        <v>3</v>
      </c>
      <c r="I492" t="s">
        <v>28</v>
      </c>
      <c r="J492" t="s">
        <v>3</v>
      </c>
      <c r="K492" t="s">
        <v>29</v>
      </c>
      <c r="L492">
        <v>1348</v>
      </c>
      <c r="N492">
        <v>1009</v>
      </c>
      <c r="O492" t="s">
        <v>30</v>
      </c>
      <c r="P492" t="s">
        <v>30</v>
      </c>
      <c r="Q492">
        <v>1000</v>
      </c>
      <c r="W492">
        <v>1</v>
      </c>
      <c r="X492">
        <v>1489638031</v>
      </c>
      <c r="Y492">
        <v>-1.02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-1.02</v>
      </c>
      <c r="AU492" t="s">
        <v>3</v>
      </c>
      <c r="AV492">
        <v>0</v>
      </c>
      <c r="AW492">
        <v>2</v>
      </c>
      <c r="AX492">
        <v>55285576</v>
      </c>
      <c r="AY492">
        <v>1</v>
      </c>
      <c r="AZ492">
        <v>6144</v>
      </c>
      <c r="BA492">
        <v>522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Y492*Source!I1035</f>
        <v>-0.86914199999999997</v>
      </c>
      <c r="CY492">
        <f>AA492</f>
        <v>0</v>
      </c>
      <c r="CZ492">
        <f>AE492</f>
        <v>0</v>
      </c>
      <c r="DA492">
        <f>AI492</f>
        <v>1</v>
      </c>
      <c r="DB492">
        <f t="shared" si="72"/>
        <v>0</v>
      </c>
      <c r="DC492">
        <f t="shared" si="73"/>
        <v>0</v>
      </c>
    </row>
    <row r="493" spans="1:107" x14ac:dyDescent="0.2">
      <c r="A493">
        <f>ROW(Source!A1037)</f>
        <v>1037</v>
      </c>
      <c r="B493">
        <v>55282325</v>
      </c>
      <c r="C493">
        <v>55285578</v>
      </c>
      <c r="D493">
        <v>31751893</v>
      </c>
      <c r="E493">
        <v>13</v>
      </c>
      <c r="F493">
        <v>1</v>
      </c>
      <c r="G493">
        <v>13</v>
      </c>
      <c r="H493">
        <v>1</v>
      </c>
      <c r="I493" t="s">
        <v>205</v>
      </c>
      <c r="J493" t="s">
        <v>3</v>
      </c>
      <c r="K493" t="s">
        <v>206</v>
      </c>
      <c r="L493">
        <v>1191</v>
      </c>
      <c r="N493">
        <v>1013</v>
      </c>
      <c r="O493" t="s">
        <v>207</v>
      </c>
      <c r="P493" t="s">
        <v>207</v>
      </c>
      <c r="Q493">
        <v>1</v>
      </c>
      <c r="W493">
        <v>0</v>
      </c>
      <c r="X493">
        <v>476480486</v>
      </c>
      <c r="Y493">
        <v>60.949999999999996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53</v>
      </c>
      <c r="AU493" t="s">
        <v>136</v>
      </c>
      <c r="AV493">
        <v>1</v>
      </c>
      <c r="AW493">
        <v>2</v>
      </c>
      <c r="AX493">
        <v>55285585</v>
      </c>
      <c r="AY493">
        <v>1</v>
      </c>
      <c r="AZ493">
        <v>0</v>
      </c>
      <c r="BA493">
        <v>523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Y493*Source!I1037</f>
        <v>51.935494999999996</v>
      </c>
      <c r="CY493">
        <f>AD493</f>
        <v>0</v>
      </c>
      <c r="CZ493">
        <f>AH493</f>
        <v>0</v>
      </c>
      <c r="DA493">
        <f>AL493</f>
        <v>1</v>
      </c>
      <c r="DB493">
        <f>ROUND((ROUND(AT493*CZ493,2)*1.15),6)</f>
        <v>0</v>
      </c>
      <c r="DC493">
        <f>ROUND((ROUND(AT493*AG493,2)*1.15),6)</f>
        <v>0</v>
      </c>
    </row>
    <row r="494" spans="1:107" x14ac:dyDescent="0.2">
      <c r="A494">
        <f>ROW(Source!A1037)</f>
        <v>1037</v>
      </c>
      <c r="B494">
        <v>55282325</v>
      </c>
      <c r="C494">
        <v>55285578</v>
      </c>
      <c r="D494">
        <v>31755942</v>
      </c>
      <c r="E494">
        <v>13</v>
      </c>
      <c r="F494">
        <v>1</v>
      </c>
      <c r="G494">
        <v>13</v>
      </c>
      <c r="H494">
        <v>2</v>
      </c>
      <c r="I494" t="s">
        <v>218</v>
      </c>
      <c r="J494" t="s">
        <v>3</v>
      </c>
      <c r="K494" t="s">
        <v>219</v>
      </c>
      <c r="L494">
        <v>1344</v>
      </c>
      <c r="N494">
        <v>1008</v>
      </c>
      <c r="O494" t="s">
        <v>220</v>
      </c>
      <c r="P494" t="s">
        <v>220</v>
      </c>
      <c r="Q494">
        <v>1</v>
      </c>
      <c r="W494">
        <v>0</v>
      </c>
      <c r="X494">
        <v>-1180195794</v>
      </c>
      <c r="Y494">
        <v>333.96250000000003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1</v>
      </c>
      <c r="AG494">
        <v>0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267.17</v>
      </c>
      <c r="AU494" t="s">
        <v>135</v>
      </c>
      <c r="AV494">
        <v>0</v>
      </c>
      <c r="AW494">
        <v>2</v>
      </c>
      <c r="AX494">
        <v>55285586</v>
      </c>
      <c r="AY494">
        <v>1</v>
      </c>
      <c r="AZ494">
        <v>0</v>
      </c>
      <c r="BA494">
        <v>524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Y494*Source!I1037</f>
        <v>284.56944625</v>
      </c>
      <c r="CY494">
        <f>AB494</f>
        <v>1</v>
      </c>
      <c r="CZ494">
        <f>AF494</f>
        <v>1</v>
      </c>
      <c r="DA494">
        <f>AJ494</f>
        <v>1</v>
      </c>
      <c r="DB494">
        <f>ROUND((ROUND(AT494*CZ494,2)*1.25),6)</f>
        <v>333.96249999999998</v>
      </c>
      <c r="DC494">
        <f>ROUND((ROUND(AT494*AG494,2)*1.25),6)</f>
        <v>0</v>
      </c>
    </row>
    <row r="495" spans="1:107" x14ac:dyDescent="0.2">
      <c r="A495">
        <f>ROW(Source!A1037)</f>
        <v>1037</v>
      </c>
      <c r="B495">
        <v>55282325</v>
      </c>
      <c r="C495">
        <v>55285578</v>
      </c>
      <c r="D495">
        <v>31808252</v>
      </c>
      <c r="E495">
        <v>1</v>
      </c>
      <c r="F495">
        <v>1</v>
      </c>
      <c r="G495">
        <v>13</v>
      </c>
      <c r="H495">
        <v>3</v>
      </c>
      <c r="I495" t="s">
        <v>142</v>
      </c>
      <c r="J495" t="s">
        <v>144</v>
      </c>
      <c r="K495" t="s">
        <v>282</v>
      </c>
      <c r="L495">
        <v>1327</v>
      </c>
      <c r="N495">
        <v>1005</v>
      </c>
      <c r="O495" t="s">
        <v>143</v>
      </c>
      <c r="P495" t="s">
        <v>143</v>
      </c>
      <c r="Q495">
        <v>1</v>
      </c>
      <c r="W495">
        <v>0</v>
      </c>
      <c r="X495">
        <v>-1420146113</v>
      </c>
      <c r="Y495">
        <v>135</v>
      </c>
      <c r="AA495">
        <v>263.45</v>
      </c>
      <c r="AB495">
        <v>0</v>
      </c>
      <c r="AC495">
        <v>0</v>
      </c>
      <c r="AD495">
        <v>0</v>
      </c>
      <c r="AE495">
        <v>25.09</v>
      </c>
      <c r="AF495">
        <v>0</v>
      </c>
      <c r="AG495">
        <v>0</v>
      </c>
      <c r="AH495">
        <v>0</v>
      </c>
      <c r="AI495">
        <v>10.5</v>
      </c>
      <c r="AJ495">
        <v>1</v>
      </c>
      <c r="AK495">
        <v>1</v>
      </c>
      <c r="AL495">
        <v>1</v>
      </c>
      <c r="AN495">
        <v>0</v>
      </c>
      <c r="AO495">
        <v>0</v>
      </c>
      <c r="AP495">
        <v>1</v>
      </c>
      <c r="AQ495">
        <v>0</v>
      </c>
      <c r="AR495">
        <v>0</v>
      </c>
      <c r="AS495" t="s">
        <v>3</v>
      </c>
      <c r="AT495">
        <v>135</v>
      </c>
      <c r="AU495" t="s">
        <v>3</v>
      </c>
      <c r="AV495">
        <v>0</v>
      </c>
      <c r="AW495">
        <v>1</v>
      </c>
      <c r="AX495">
        <v>-1</v>
      </c>
      <c r="AY495">
        <v>0</v>
      </c>
      <c r="AZ495">
        <v>0</v>
      </c>
      <c r="BA495" t="s">
        <v>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Y495*Source!I1037</f>
        <v>115.03349999999999</v>
      </c>
      <c r="CY495">
        <f>AA495</f>
        <v>263.45</v>
      </c>
      <c r="CZ495">
        <f>AE495</f>
        <v>25.09</v>
      </c>
      <c r="DA495">
        <f>AI495</f>
        <v>10.5</v>
      </c>
      <c r="DB495">
        <f>ROUND(ROUND(AT495*CZ495,2),6)</f>
        <v>3387.15</v>
      </c>
      <c r="DC495">
        <f>ROUND(ROUND(AT495*AG495,2),6)</f>
        <v>0</v>
      </c>
    </row>
    <row r="496" spans="1:107" x14ac:dyDescent="0.2">
      <c r="A496">
        <f>ROW(Source!A1037)</f>
        <v>1037</v>
      </c>
      <c r="B496">
        <v>55282325</v>
      </c>
      <c r="C496">
        <v>55285578</v>
      </c>
      <c r="D496">
        <v>31808253</v>
      </c>
      <c r="E496">
        <v>1</v>
      </c>
      <c r="F496">
        <v>1</v>
      </c>
      <c r="G496">
        <v>13</v>
      </c>
      <c r="H496">
        <v>3</v>
      </c>
      <c r="I496" t="s">
        <v>146</v>
      </c>
      <c r="J496" t="s">
        <v>147</v>
      </c>
      <c r="K496" t="s">
        <v>283</v>
      </c>
      <c r="L496">
        <v>1327</v>
      </c>
      <c r="N496">
        <v>1005</v>
      </c>
      <c r="O496" t="s">
        <v>143</v>
      </c>
      <c r="P496" t="s">
        <v>143</v>
      </c>
      <c r="Q496">
        <v>1</v>
      </c>
      <c r="W496">
        <v>0</v>
      </c>
      <c r="X496">
        <v>-1577770690</v>
      </c>
      <c r="Y496">
        <v>132.30000000000001</v>
      </c>
      <c r="AA496">
        <v>247.66</v>
      </c>
      <c r="AB496">
        <v>0</v>
      </c>
      <c r="AC496">
        <v>0</v>
      </c>
      <c r="AD496">
        <v>0</v>
      </c>
      <c r="AE496">
        <v>23.06</v>
      </c>
      <c r="AF496">
        <v>0</v>
      </c>
      <c r="AG496">
        <v>0</v>
      </c>
      <c r="AH496">
        <v>0</v>
      </c>
      <c r="AI496">
        <v>10.74</v>
      </c>
      <c r="AJ496">
        <v>1</v>
      </c>
      <c r="AK496">
        <v>1</v>
      </c>
      <c r="AL496">
        <v>1</v>
      </c>
      <c r="AN496">
        <v>0</v>
      </c>
      <c r="AO496">
        <v>0</v>
      </c>
      <c r="AP496">
        <v>1</v>
      </c>
      <c r="AQ496">
        <v>0</v>
      </c>
      <c r="AR496">
        <v>0</v>
      </c>
      <c r="AS496" t="s">
        <v>3</v>
      </c>
      <c r="AT496">
        <v>132.30000000000001</v>
      </c>
      <c r="AU496" t="s">
        <v>3</v>
      </c>
      <c r="AV496">
        <v>0</v>
      </c>
      <c r="AW496">
        <v>1</v>
      </c>
      <c r="AX496">
        <v>-1</v>
      </c>
      <c r="AY496">
        <v>0</v>
      </c>
      <c r="AZ496">
        <v>0</v>
      </c>
      <c r="BA496" t="s">
        <v>3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Y496*Source!I1037</f>
        <v>112.73283000000001</v>
      </c>
      <c r="CY496">
        <f>AA496</f>
        <v>247.66</v>
      </c>
      <c r="CZ496">
        <f>AE496</f>
        <v>23.06</v>
      </c>
      <c r="DA496">
        <f>AI496</f>
        <v>10.74</v>
      </c>
      <c r="DB496">
        <f>ROUND(ROUND(AT496*CZ496,2),6)</f>
        <v>3050.84</v>
      </c>
      <c r="DC496">
        <f>ROUND(ROUND(AT496*AG496,2),6)</f>
        <v>0</v>
      </c>
    </row>
    <row r="497" spans="1:107" x14ac:dyDescent="0.2">
      <c r="A497">
        <f>ROW(Source!A1037)</f>
        <v>1037</v>
      </c>
      <c r="B497">
        <v>55282325</v>
      </c>
      <c r="C497">
        <v>55285578</v>
      </c>
      <c r="D497">
        <v>31809402</v>
      </c>
      <c r="E497">
        <v>1</v>
      </c>
      <c r="F497">
        <v>1</v>
      </c>
      <c r="G497">
        <v>13</v>
      </c>
      <c r="H497">
        <v>3</v>
      </c>
      <c r="I497" t="s">
        <v>244</v>
      </c>
      <c r="J497" t="s">
        <v>245</v>
      </c>
      <c r="K497" t="s">
        <v>246</v>
      </c>
      <c r="L497">
        <v>1346</v>
      </c>
      <c r="N497">
        <v>1009</v>
      </c>
      <c r="O497" t="s">
        <v>247</v>
      </c>
      <c r="P497" t="s">
        <v>247</v>
      </c>
      <c r="Q497">
        <v>1</v>
      </c>
      <c r="W497">
        <v>0</v>
      </c>
      <c r="X497">
        <v>-1558522825</v>
      </c>
      <c r="Y497">
        <v>6.9</v>
      </c>
      <c r="AA497">
        <v>48.91</v>
      </c>
      <c r="AB497">
        <v>0</v>
      </c>
      <c r="AC497">
        <v>0</v>
      </c>
      <c r="AD497">
        <v>0</v>
      </c>
      <c r="AE497">
        <v>6.27</v>
      </c>
      <c r="AF497">
        <v>0</v>
      </c>
      <c r="AG497">
        <v>0</v>
      </c>
      <c r="AH497">
        <v>0</v>
      </c>
      <c r="AI497">
        <v>7.8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6.9</v>
      </c>
      <c r="AU497" t="s">
        <v>3</v>
      </c>
      <c r="AV497">
        <v>0</v>
      </c>
      <c r="AW497">
        <v>2</v>
      </c>
      <c r="AX497">
        <v>55285587</v>
      </c>
      <c r="AY497">
        <v>1</v>
      </c>
      <c r="AZ497">
        <v>0</v>
      </c>
      <c r="BA497">
        <v>525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Y497*Source!I1037</f>
        <v>5.8794899999999997</v>
      </c>
      <c r="CY497">
        <f>AA497</f>
        <v>48.91</v>
      </c>
      <c r="CZ497">
        <f>AE497</f>
        <v>6.27</v>
      </c>
      <c r="DA497">
        <f>AI497</f>
        <v>7.8</v>
      </c>
      <c r="DB497">
        <f>ROUND(ROUND(AT497*CZ497,2),6)</f>
        <v>43.26</v>
      </c>
      <c r="DC497">
        <f>ROUND(ROUND(AT497*AG497,2),6)</f>
        <v>0</v>
      </c>
    </row>
    <row r="498" spans="1:107" x14ac:dyDescent="0.2">
      <c r="A498">
        <f>ROW(Source!A1037)</f>
        <v>1037</v>
      </c>
      <c r="B498">
        <v>55282325</v>
      </c>
      <c r="C498">
        <v>55285578</v>
      </c>
      <c r="D498">
        <v>31807616</v>
      </c>
      <c r="E498">
        <v>1</v>
      </c>
      <c r="F498">
        <v>1</v>
      </c>
      <c r="G498">
        <v>13</v>
      </c>
      <c r="H498">
        <v>3</v>
      </c>
      <c r="I498" t="s">
        <v>248</v>
      </c>
      <c r="J498" t="s">
        <v>249</v>
      </c>
      <c r="K498" t="s">
        <v>250</v>
      </c>
      <c r="L498">
        <v>1348</v>
      </c>
      <c r="N498">
        <v>1009</v>
      </c>
      <c r="O498" t="s">
        <v>30</v>
      </c>
      <c r="P498" t="s">
        <v>30</v>
      </c>
      <c r="Q498">
        <v>1000</v>
      </c>
      <c r="W498">
        <v>0</v>
      </c>
      <c r="X498">
        <v>1387058064</v>
      </c>
      <c r="Y498">
        <v>3.5000000000000003E-2</v>
      </c>
      <c r="AA498">
        <v>64864.04</v>
      </c>
      <c r="AB498">
        <v>0</v>
      </c>
      <c r="AC498">
        <v>0</v>
      </c>
      <c r="AD498">
        <v>0</v>
      </c>
      <c r="AE498">
        <v>18910.8</v>
      </c>
      <c r="AF498">
        <v>0</v>
      </c>
      <c r="AG498">
        <v>0</v>
      </c>
      <c r="AH498">
        <v>0</v>
      </c>
      <c r="AI498">
        <v>3.43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3.5000000000000003E-2</v>
      </c>
      <c r="AU498" t="s">
        <v>3</v>
      </c>
      <c r="AV498">
        <v>0</v>
      </c>
      <c r="AW498">
        <v>2</v>
      </c>
      <c r="AX498">
        <v>55285588</v>
      </c>
      <c r="AY498">
        <v>1</v>
      </c>
      <c r="AZ498">
        <v>0</v>
      </c>
      <c r="BA498">
        <v>526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Y498*Source!I1037</f>
        <v>2.9823500000000003E-2</v>
      </c>
      <c r="CY498">
        <f>AA498</f>
        <v>64864.04</v>
      </c>
      <c r="CZ498">
        <f>AE498</f>
        <v>18910.8</v>
      </c>
      <c r="DA498">
        <f>AI498</f>
        <v>3.43</v>
      </c>
      <c r="DB498">
        <f>ROUND(ROUND(AT498*CZ498,2),6)</f>
        <v>661.88</v>
      </c>
      <c r="DC498">
        <f>ROUND(ROUND(AT498*AG498,2),6)</f>
        <v>0</v>
      </c>
    </row>
    <row r="499" spans="1:107" x14ac:dyDescent="0.2">
      <c r="A499">
        <f>ROW(Source!A1040)</f>
        <v>1040</v>
      </c>
      <c r="B499">
        <v>55282325</v>
      </c>
      <c r="C499">
        <v>55285593</v>
      </c>
      <c r="D499">
        <v>31751893</v>
      </c>
      <c r="E499">
        <v>13</v>
      </c>
      <c r="F499">
        <v>1</v>
      </c>
      <c r="G499">
        <v>13</v>
      </c>
      <c r="H499">
        <v>1</v>
      </c>
      <c r="I499" t="s">
        <v>205</v>
      </c>
      <c r="J499" t="s">
        <v>3</v>
      </c>
      <c r="K499" t="s">
        <v>206</v>
      </c>
      <c r="L499">
        <v>1191</v>
      </c>
      <c r="N499">
        <v>1013</v>
      </c>
      <c r="O499" t="s">
        <v>207</v>
      </c>
      <c r="P499" t="s">
        <v>207</v>
      </c>
      <c r="Q499">
        <v>1</v>
      </c>
      <c r="W499">
        <v>0</v>
      </c>
      <c r="X499">
        <v>476480486</v>
      </c>
      <c r="Y499">
        <v>97.749999999999986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85</v>
      </c>
      <c r="AU499" t="s">
        <v>136</v>
      </c>
      <c r="AV499">
        <v>1</v>
      </c>
      <c r="AW499">
        <v>2</v>
      </c>
      <c r="AX499">
        <v>55285606</v>
      </c>
      <c r="AY499">
        <v>1</v>
      </c>
      <c r="AZ499">
        <v>0</v>
      </c>
      <c r="BA499">
        <v>529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Y499*Source!I1040</f>
        <v>0.34212499999999996</v>
      </c>
      <c r="CY499">
        <f>AD499</f>
        <v>0</v>
      </c>
      <c r="CZ499">
        <f>AH499</f>
        <v>0</v>
      </c>
      <c r="DA499">
        <f>AL499</f>
        <v>1</v>
      </c>
      <c r="DB499">
        <f>ROUND((ROUND(AT499*CZ499,2)*1.15),6)</f>
        <v>0</v>
      </c>
      <c r="DC499">
        <f>ROUND((ROUND(AT499*AG499,2)*1.15),6)</f>
        <v>0</v>
      </c>
    </row>
    <row r="500" spans="1:107" x14ac:dyDescent="0.2">
      <c r="A500">
        <f>ROW(Source!A1040)</f>
        <v>1040</v>
      </c>
      <c r="B500">
        <v>55282325</v>
      </c>
      <c r="C500">
        <v>55285593</v>
      </c>
      <c r="D500">
        <v>31832330</v>
      </c>
      <c r="E500">
        <v>1</v>
      </c>
      <c r="F500">
        <v>1</v>
      </c>
      <c r="G500">
        <v>13</v>
      </c>
      <c r="H500">
        <v>2</v>
      </c>
      <c r="I500" t="s">
        <v>251</v>
      </c>
      <c r="J500" t="s">
        <v>252</v>
      </c>
      <c r="K500" t="s">
        <v>253</v>
      </c>
      <c r="L500">
        <v>1368</v>
      </c>
      <c r="N500">
        <v>1011</v>
      </c>
      <c r="O500" t="s">
        <v>211</v>
      </c>
      <c r="P500" t="s">
        <v>211</v>
      </c>
      <c r="Q500">
        <v>1</v>
      </c>
      <c r="W500">
        <v>0</v>
      </c>
      <c r="X500">
        <v>-911191566</v>
      </c>
      <c r="Y500">
        <v>0.26374999999999998</v>
      </c>
      <c r="AA500">
        <v>0</v>
      </c>
      <c r="AB500">
        <v>559.07000000000005</v>
      </c>
      <c r="AC500">
        <v>334.89</v>
      </c>
      <c r="AD500">
        <v>0</v>
      </c>
      <c r="AE500">
        <v>0</v>
      </c>
      <c r="AF500">
        <v>39.51</v>
      </c>
      <c r="AG500">
        <v>12.69</v>
      </c>
      <c r="AH500">
        <v>0</v>
      </c>
      <c r="AI500">
        <v>1</v>
      </c>
      <c r="AJ500">
        <v>14.15</v>
      </c>
      <c r="AK500">
        <v>26.39</v>
      </c>
      <c r="AL500">
        <v>1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3</v>
      </c>
      <c r="AT500">
        <v>0.21099999999999999</v>
      </c>
      <c r="AU500" t="s">
        <v>135</v>
      </c>
      <c r="AV500">
        <v>0</v>
      </c>
      <c r="AW500">
        <v>2</v>
      </c>
      <c r="AX500">
        <v>55285607</v>
      </c>
      <c r="AY500">
        <v>1</v>
      </c>
      <c r="AZ500">
        <v>0</v>
      </c>
      <c r="BA500">
        <v>530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Y500*Source!I1040</f>
        <v>9.2312500000000001E-4</v>
      </c>
      <c r="CY500">
        <f>AB500</f>
        <v>559.07000000000005</v>
      </c>
      <c r="CZ500">
        <f>AF500</f>
        <v>39.51</v>
      </c>
      <c r="DA500">
        <f>AJ500</f>
        <v>14.15</v>
      </c>
      <c r="DB500">
        <f>ROUND((ROUND(AT500*CZ500,2)*1.25),6)</f>
        <v>10.425000000000001</v>
      </c>
      <c r="DC500">
        <f>ROUND((ROUND(AT500*AG500,2)*1.25),6)</f>
        <v>3.35</v>
      </c>
    </row>
    <row r="501" spans="1:107" x14ac:dyDescent="0.2">
      <c r="A501">
        <f>ROW(Source!A1040)</f>
        <v>1040</v>
      </c>
      <c r="B501">
        <v>55282325</v>
      </c>
      <c r="C501">
        <v>55285593</v>
      </c>
      <c r="D501">
        <v>31832578</v>
      </c>
      <c r="E501">
        <v>1</v>
      </c>
      <c r="F501">
        <v>1</v>
      </c>
      <c r="G501">
        <v>13</v>
      </c>
      <c r="H501">
        <v>2</v>
      </c>
      <c r="I501" t="s">
        <v>254</v>
      </c>
      <c r="J501" t="s">
        <v>255</v>
      </c>
      <c r="K501" t="s">
        <v>256</v>
      </c>
      <c r="L501">
        <v>1368</v>
      </c>
      <c r="N501">
        <v>1011</v>
      </c>
      <c r="O501" t="s">
        <v>211</v>
      </c>
      <c r="P501" t="s">
        <v>211</v>
      </c>
      <c r="Q501">
        <v>1</v>
      </c>
      <c r="W501">
        <v>0</v>
      </c>
      <c r="X501">
        <v>989042531</v>
      </c>
      <c r="Y501">
        <v>16.016249999999999</v>
      </c>
      <c r="AA501">
        <v>0</v>
      </c>
      <c r="AB501">
        <v>6.64</v>
      </c>
      <c r="AC501">
        <v>2.38</v>
      </c>
      <c r="AD501">
        <v>0</v>
      </c>
      <c r="AE501">
        <v>0</v>
      </c>
      <c r="AF501">
        <v>1.0900000000000001</v>
      </c>
      <c r="AG501">
        <v>0.09</v>
      </c>
      <c r="AH501">
        <v>0</v>
      </c>
      <c r="AI501">
        <v>1</v>
      </c>
      <c r="AJ501">
        <v>6.09</v>
      </c>
      <c r="AK501">
        <v>26.39</v>
      </c>
      <c r="AL501">
        <v>1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12.813000000000001</v>
      </c>
      <c r="AU501" t="s">
        <v>135</v>
      </c>
      <c r="AV501">
        <v>0</v>
      </c>
      <c r="AW501">
        <v>2</v>
      </c>
      <c r="AX501">
        <v>55285608</v>
      </c>
      <c r="AY501">
        <v>1</v>
      </c>
      <c r="AZ501">
        <v>0</v>
      </c>
      <c r="BA501">
        <v>531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Y501*Source!I1040</f>
        <v>5.6056874999999999E-2</v>
      </c>
      <c r="CY501">
        <f>AB501</f>
        <v>6.64</v>
      </c>
      <c r="CZ501">
        <f>AF501</f>
        <v>1.0900000000000001</v>
      </c>
      <c r="DA501">
        <f>AJ501</f>
        <v>6.09</v>
      </c>
      <c r="DB501">
        <f>ROUND((ROUND(AT501*CZ501,2)*1.25),6)</f>
        <v>17.462499999999999</v>
      </c>
      <c r="DC501">
        <f>ROUND((ROUND(AT501*AG501,2)*1.25),6)</f>
        <v>1.4375</v>
      </c>
    </row>
    <row r="502" spans="1:107" x14ac:dyDescent="0.2">
      <c r="A502">
        <f>ROW(Source!A1040)</f>
        <v>1040</v>
      </c>
      <c r="B502">
        <v>55282325</v>
      </c>
      <c r="C502">
        <v>55285593</v>
      </c>
      <c r="D502">
        <v>31832865</v>
      </c>
      <c r="E502">
        <v>1</v>
      </c>
      <c r="F502">
        <v>1</v>
      </c>
      <c r="G502">
        <v>13</v>
      </c>
      <c r="H502">
        <v>2</v>
      </c>
      <c r="I502" t="s">
        <v>257</v>
      </c>
      <c r="J502" t="s">
        <v>258</v>
      </c>
      <c r="K502" t="s">
        <v>259</v>
      </c>
      <c r="L502">
        <v>1368</v>
      </c>
      <c r="N502">
        <v>1011</v>
      </c>
      <c r="O502" t="s">
        <v>211</v>
      </c>
      <c r="P502" t="s">
        <v>211</v>
      </c>
      <c r="Q502">
        <v>1</v>
      </c>
      <c r="W502">
        <v>0</v>
      </c>
      <c r="X502">
        <v>773485071</v>
      </c>
      <c r="Y502">
        <v>12.36</v>
      </c>
      <c r="AA502">
        <v>0</v>
      </c>
      <c r="AB502">
        <v>4.6500000000000004</v>
      </c>
      <c r="AC502">
        <v>0</v>
      </c>
      <c r="AD502">
        <v>0</v>
      </c>
      <c r="AE502">
        <v>0</v>
      </c>
      <c r="AF502">
        <v>0.77</v>
      </c>
      <c r="AG502">
        <v>0</v>
      </c>
      <c r="AH502">
        <v>0</v>
      </c>
      <c r="AI502">
        <v>1</v>
      </c>
      <c r="AJ502">
        <v>6.04</v>
      </c>
      <c r="AK502">
        <v>26.39</v>
      </c>
      <c r="AL502">
        <v>1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9.8879999999999999</v>
      </c>
      <c r="AU502" t="s">
        <v>135</v>
      </c>
      <c r="AV502">
        <v>0</v>
      </c>
      <c r="AW502">
        <v>2</v>
      </c>
      <c r="AX502">
        <v>55285609</v>
      </c>
      <c r="AY502">
        <v>1</v>
      </c>
      <c r="AZ502">
        <v>0</v>
      </c>
      <c r="BA502">
        <v>532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Y502*Source!I1040</f>
        <v>4.326E-2</v>
      </c>
      <c r="CY502">
        <f>AB502</f>
        <v>4.6500000000000004</v>
      </c>
      <c r="CZ502">
        <f>AF502</f>
        <v>0.77</v>
      </c>
      <c r="DA502">
        <f>AJ502</f>
        <v>6.04</v>
      </c>
      <c r="DB502">
        <f>ROUND((ROUND(AT502*CZ502,2)*1.25),6)</f>
        <v>9.5124999999999993</v>
      </c>
      <c r="DC502">
        <f>ROUND((ROUND(AT502*AG502,2)*1.25),6)</f>
        <v>0</v>
      </c>
    </row>
    <row r="503" spans="1:107" x14ac:dyDescent="0.2">
      <c r="A503">
        <f>ROW(Source!A1040)</f>
        <v>1040</v>
      </c>
      <c r="B503">
        <v>55282325</v>
      </c>
      <c r="C503">
        <v>55285593</v>
      </c>
      <c r="D503">
        <v>31755942</v>
      </c>
      <c r="E503">
        <v>13</v>
      </c>
      <c r="F503">
        <v>1</v>
      </c>
      <c r="G503">
        <v>13</v>
      </c>
      <c r="H503">
        <v>2</v>
      </c>
      <c r="I503" t="s">
        <v>218</v>
      </c>
      <c r="J503" t="s">
        <v>3</v>
      </c>
      <c r="K503" t="s">
        <v>219</v>
      </c>
      <c r="L503">
        <v>1344</v>
      </c>
      <c r="N503">
        <v>1008</v>
      </c>
      <c r="O503" t="s">
        <v>220</v>
      </c>
      <c r="P503" t="s">
        <v>220</v>
      </c>
      <c r="Q503">
        <v>1</v>
      </c>
      <c r="W503">
        <v>0</v>
      </c>
      <c r="X503">
        <v>-1180195794</v>
      </c>
      <c r="Y503">
        <v>26.150000000000002</v>
      </c>
      <c r="AA503">
        <v>0</v>
      </c>
      <c r="AB503">
        <v>1</v>
      </c>
      <c r="AC503">
        <v>0</v>
      </c>
      <c r="AD503">
        <v>0</v>
      </c>
      <c r="AE503">
        <v>0</v>
      </c>
      <c r="AF503">
        <v>1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20.92</v>
      </c>
      <c r="AU503" t="s">
        <v>135</v>
      </c>
      <c r="AV503">
        <v>0</v>
      </c>
      <c r="AW503">
        <v>2</v>
      </c>
      <c r="AX503">
        <v>55285610</v>
      </c>
      <c r="AY503">
        <v>1</v>
      </c>
      <c r="AZ503">
        <v>0</v>
      </c>
      <c r="BA503">
        <v>533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Y503*Source!I1040</f>
        <v>9.1525000000000009E-2</v>
      </c>
      <c r="CY503">
        <f>AB503</f>
        <v>1</v>
      </c>
      <c r="CZ503">
        <f>AF503</f>
        <v>1</v>
      </c>
      <c r="DA503">
        <f>AJ503</f>
        <v>1</v>
      </c>
      <c r="DB503">
        <f>ROUND((ROUND(AT503*CZ503,2)*1.25),6)</f>
        <v>26.15</v>
      </c>
      <c r="DC503">
        <f>ROUND((ROUND(AT503*AG503,2)*1.25),6)</f>
        <v>0</v>
      </c>
    </row>
    <row r="504" spans="1:107" x14ac:dyDescent="0.2">
      <c r="A504">
        <f>ROW(Source!A1040)</f>
        <v>1040</v>
      </c>
      <c r="B504">
        <v>55282325</v>
      </c>
      <c r="C504">
        <v>55285593</v>
      </c>
      <c r="D504">
        <v>31808032</v>
      </c>
      <c r="E504">
        <v>1</v>
      </c>
      <c r="F504">
        <v>1</v>
      </c>
      <c r="G504">
        <v>13</v>
      </c>
      <c r="H504">
        <v>3</v>
      </c>
      <c r="I504" t="s">
        <v>260</v>
      </c>
      <c r="J504" t="s">
        <v>261</v>
      </c>
      <c r="K504" t="s">
        <v>262</v>
      </c>
      <c r="L504">
        <v>1348</v>
      </c>
      <c r="N504">
        <v>1009</v>
      </c>
      <c r="O504" t="s">
        <v>30</v>
      </c>
      <c r="P504" t="s">
        <v>30</v>
      </c>
      <c r="Q504">
        <v>1000</v>
      </c>
      <c r="W504">
        <v>0</v>
      </c>
      <c r="X504">
        <v>-1815770421</v>
      </c>
      <c r="Y504">
        <v>4.9000000000000002E-2</v>
      </c>
      <c r="AA504">
        <v>90645.59</v>
      </c>
      <c r="AB504">
        <v>0</v>
      </c>
      <c r="AC504">
        <v>0</v>
      </c>
      <c r="AD504">
        <v>0</v>
      </c>
      <c r="AE504">
        <v>14739.12</v>
      </c>
      <c r="AF504">
        <v>0</v>
      </c>
      <c r="AG504">
        <v>0</v>
      </c>
      <c r="AH504">
        <v>0</v>
      </c>
      <c r="AI504">
        <v>6.15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4.9000000000000002E-2</v>
      </c>
      <c r="AU504" t="s">
        <v>3</v>
      </c>
      <c r="AV504">
        <v>0</v>
      </c>
      <c r="AW504">
        <v>2</v>
      </c>
      <c r="AX504">
        <v>55285611</v>
      </c>
      <c r="AY504">
        <v>1</v>
      </c>
      <c r="AZ504">
        <v>0</v>
      </c>
      <c r="BA504">
        <v>534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Y504*Source!I1040</f>
        <v>1.7150000000000002E-4</v>
      </c>
      <c r="CY504">
        <f t="shared" ref="CY504:CY510" si="77">AA504</f>
        <v>90645.59</v>
      </c>
      <c r="CZ504">
        <f t="shared" ref="CZ504:CZ510" si="78">AE504</f>
        <v>14739.12</v>
      </c>
      <c r="DA504">
        <f t="shared" ref="DA504:DA510" si="79">AI504</f>
        <v>6.15</v>
      </c>
      <c r="DB504">
        <f t="shared" ref="DB504:DB543" si="80">ROUND(ROUND(AT504*CZ504,2),6)</f>
        <v>722.22</v>
      </c>
      <c r="DC504">
        <f t="shared" ref="DC504:DC543" si="81">ROUND(ROUND(AT504*AG504,2),6)</f>
        <v>0</v>
      </c>
    </row>
    <row r="505" spans="1:107" x14ac:dyDescent="0.2">
      <c r="A505">
        <f>ROW(Source!A1040)</f>
        <v>1040</v>
      </c>
      <c r="B505">
        <v>55282325</v>
      </c>
      <c r="C505">
        <v>55285593</v>
      </c>
      <c r="D505">
        <v>31808252</v>
      </c>
      <c r="E505">
        <v>1</v>
      </c>
      <c r="F505">
        <v>1</v>
      </c>
      <c r="G505">
        <v>13</v>
      </c>
      <c r="H505">
        <v>3</v>
      </c>
      <c r="I505" t="s">
        <v>142</v>
      </c>
      <c r="J505" t="s">
        <v>144</v>
      </c>
      <c r="K505" t="s">
        <v>282</v>
      </c>
      <c r="L505">
        <v>1327</v>
      </c>
      <c r="N505">
        <v>1005</v>
      </c>
      <c r="O505" t="s">
        <v>143</v>
      </c>
      <c r="P505" t="s">
        <v>143</v>
      </c>
      <c r="Q505">
        <v>1</v>
      </c>
      <c r="W505">
        <v>0</v>
      </c>
      <c r="X505">
        <v>-1420146113</v>
      </c>
      <c r="Y505">
        <v>135.03</v>
      </c>
      <c r="AA505">
        <v>263.45</v>
      </c>
      <c r="AB505">
        <v>0</v>
      </c>
      <c r="AC505">
        <v>0</v>
      </c>
      <c r="AD505">
        <v>0</v>
      </c>
      <c r="AE505">
        <v>25.09</v>
      </c>
      <c r="AF505">
        <v>0</v>
      </c>
      <c r="AG505">
        <v>0</v>
      </c>
      <c r="AH505">
        <v>0</v>
      </c>
      <c r="AI505">
        <v>10.5</v>
      </c>
      <c r="AJ505">
        <v>1</v>
      </c>
      <c r="AK505">
        <v>1</v>
      </c>
      <c r="AL505">
        <v>1</v>
      </c>
      <c r="AN505">
        <v>0</v>
      </c>
      <c r="AO505">
        <v>0</v>
      </c>
      <c r="AP505">
        <v>1</v>
      </c>
      <c r="AQ505">
        <v>0</v>
      </c>
      <c r="AR505">
        <v>0</v>
      </c>
      <c r="AS505" t="s">
        <v>3</v>
      </c>
      <c r="AT505">
        <v>135.03</v>
      </c>
      <c r="AU505" t="s">
        <v>3</v>
      </c>
      <c r="AV505">
        <v>0</v>
      </c>
      <c r="AW505">
        <v>1</v>
      </c>
      <c r="AX505">
        <v>-1</v>
      </c>
      <c r="AY505">
        <v>0</v>
      </c>
      <c r="AZ505">
        <v>0</v>
      </c>
      <c r="BA505" t="s">
        <v>3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Y505*Source!I1040</f>
        <v>0.472605</v>
      </c>
      <c r="CY505">
        <f t="shared" si="77"/>
        <v>263.45</v>
      </c>
      <c r="CZ505">
        <f t="shared" si="78"/>
        <v>25.09</v>
      </c>
      <c r="DA505">
        <f t="shared" si="79"/>
        <v>10.5</v>
      </c>
      <c r="DB505">
        <f t="shared" si="80"/>
        <v>3387.9</v>
      </c>
      <c r="DC505">
        <f t="shared" si="81"/>
        <v>0</v>
      </c>
    </row>
    <row r="506" spans="1:107" x14ac:dyDescent="0.2">
      <c r="A506">
        <f>ROW(Source!A1040)</f>
        <v>1040</v>
      </c>
      <c r="B506">
        <v>55282325</v>
      </c>
      <c r="C506">
        <v>55285593</v>
      </c>
      <c r="D506">
        <v>31808253</v>
      </c>
      <c r="E506">
        <v>1</v>
      </c>
      <c r="F506">
        <v>1</v>
      </c>
      <c r="G506">
        <v>13</v>
      </c>
      <c r="H506">
        <v>3</v>
      </c>
      <c r="I506" t="s">
        <v>146</v>
      </c>
      <c r="J506" t="s">
        <v>147</v>
      </c>
      <c r="K506" t="s">
        <v>283</v>
      </c>
      <c r="L506">
        <v>1327</v>
      </c>
      <c r="N506">
        <v>1005</v>
      </c>
      <c r="O506" t="s">
        <v>143</v>
      </c>
      <c r="P506" t="s">
        <v>143</v>
      </c>
      <c r="Q506">
        <v>1</v>
      </c>
      <c r="W506">
        <v>0</v>
      </c>
      <c r="X506">
        <v>-1577770690</v>
      </c>
      <c r="Y506">
        <v>60.27</v>
      </c>
      <c r="AA506">
        <v>247.66</v>
      </c>
      <c r="AB506">
        <v>0</v>
      </c>
      <c r="AC506">
        <v>0</v>
      </c>
      <c r="AD506">
        <v>0</v>
      </c>
      <c r="AE506">
        <v>23.06</v>
      </c>
      <c r="AF506">
        <v>0</v>
      </c>
      <c r="AG506">
        <v>0</v>
      </c>
      <c r="AH506">
        <v>0</v>
      </c>
      <c r="AI506">
        <v>10.74</v>
      </c>
      <c r="AJ506">
        <v>1</v>
      </c>
      <c r="AK506">
        <v>1</v>
      </c>
      <c r="AL506">
        <v>1</v>
      </c>
      <c r="AN506">
        <v>0</v>
      </c>
      <c r="AO506">
        <v>0</v>
      </c>
      <c r="AP506">
        <v>1</v>
      </c>
      <c r="AQ506">
        <v>0</v>
      </c>
      <c r="AR506">
        <v>0</v>
      </c>
      <c r="AS506" t="s">
        <v>3</v>
      </c>
      <c r="AT506">
        <v>60.27</v>
      </c>
      <c r="AU506" t="s">
        <v>3</v>
      </c>
      <c r="AV506">
        <v>0</v>
      </c>
      <c r="AW506">
        <v>1</v>
      </c>
      <c r="AX506">
        <v>-1</v>
      </c>
      <c r="AY506">
        <v>0</v>
      </c>
      <c r="AZ506">
        <v>0</v>
      </c>
      <c r="BA506" t="s">
        <v>3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Y506*Source!I1040</f>
        <v>0.21094500000000002</v>
      </c>
      <c r="CY506">
        <f t="shared" si="77"/>
        <v>247.66</v>
      </c>
      <c r="CZ506">
        <f t="shared" si="78"/>
        <v>23.06</v>
      </c>
      <c r="DA506">
        <f t="shared" si="79"/>
        <v>10.74</v>
      </c>
      <c r="DB506">
        <f t="shared" si="80"/>
        <v>1389.83</v>
      </c>
      <c r="DC506">
        <f t="shared" si="81"/>
        <v>0</v>
      </c>
    </row>
    <row r="507" spans="1:107" x14ac:dyDescent="0.2">
      <c r="A507">
        <f>ROW(Source!A1040)</f>
        <v>1040</v>
      </c>
      <c r="B507">
        <v>55282325</v>
      </c>
      <c r="C507">
        <v>55285593</v>
      </c>
      <c r="D507">
        <v>31808575</v>
      </c>
      <c r="E507">
        <v>1</v>
      </c>
      <c r="F507">
        <v>1</v>
      </c>
      <c r="G507">
        <v>13</v>
      </c>
      <c r="H507">
        <v>3</v>
      </c>
      <c r="I507" t="s">
        <v>263</v>
      </c>
      <c r="J507" t="s">
        <v>264</v>
      </c>
      <c r="K507" t="s">
        <v>265</v>
      </c>
      <c r="L507">
        <v>1391</v>
      </c>
      <c r="N507">
        <v>1013</v>
      </c>
      <c r="O507" t="s">
        <v>266</v>
      </c>
      <c r="P507" t="s">
        <v>266</v>
      </c>
      <c r="Q507">
        <v>1</v>
      </c>
      <c r="W507">
        <v>0</v>
      </c>
      <c r="X507">
        <v>1414587741</v>
      </c>
      <c r="Y507">
        <v>200</v>
      </c>
      <c r="AA507">
        <v>33.64</v>
      </c>
      <c r="AB507">
        <v>0</v>
      </c>
      <c r="AC507">
        <v>0</v>
      </c>
      <c r="AD507">
        <v>0</v>
      </c>
      <c r="AE507">
        <v>28.75</v>
      </c>
      <c r="AF507">
        <v>0</v>
      </c>
      <c r="AG507">
        <v>0</v>
      </c>
      <c r="AH507">
        <v>0</v>
      </c>
      <c r="AI507">
        <v>1.17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200</v>
      </c>
      <c r="AU507" t="s">
        <v>3</v>
      </c>
      <c r="AV507">
        <v>0</v>
      </c>
      <c r="AW507">
        <v>2</v>
      </c>
      <c r="AX507">
        <v>55285612</v>
      </c>
      <c r="AY507">
        <v>1</v>
      </c>
      <c r="AZ507">
        <v>0</v>
      </c>
      <c r="BA507">
        <v>535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Y507*Source!I1040</f>
        <v>0.70000000000000007</v>
      </c>
      <c r="CY507">
        <f t="shared" si="77"/>
        <v>33.64</v>
      </c>
      <c r="CZ507">
        <f t="shared" si="78"/>
        <v>28.75</v>
      </c>
      <c r="DA507">
        <f t="shared" si="79"/>
        <v>1.17</v>
      </c>
      <c r="DB507">
        <f t="shared" si="80"/>
        <v>5750</v>
      </c>
      <c r="DC507">
        <f t="shared" si="81"/>
        <v>0</v>
      </c>
    </row>
    <row r="508" spans="1:107" x14ac:dyDescent="0.2">
      <c r="A508">
        <f>ROW(Source!A1040)</f>
        <v>1040</v>
      </c>
      <c r="B508">
        <v>55282325</v>
      </c>
      <c r="C508">
        <v>55285593</v>
      </c>
      <c r="D508">
        <v>31809402</v>
      </c>
      <c r="E508">
        <v>1</v>
      </c>
      <c r="F508">
        <v>1</v>
      </c>
      <c r="G508">
        <v>13</v>
      </c>
      <c r="H508">
        <v>3</v>
      </c>
      <c r="I508" t="s">
        <v>244</v>
      </c>
      <c r="J508" t="s">
        <v>245</v>
      </c>
      <c r="K508" t="s">
        <v>246</v>
      </c>
      <c r="L508">
        <v>1346</v>
      </c>
      <c r="N508">
        <v>1009</v>
      </c>
      <c r="O508" t="s">
        <v>247</v>
      </c>
      <c r="P508" t="s">
        <v>247</v>
      </c>
      <c r="Q508">
        <v>1</v>
      </c>
      <c r="W508">
        <v>0</v>
      </c>
      <c r="X508">
        <v>-1558522825</v>
      </c>
      <c r="Y508">
        <v>3.4</v>
      </c>
      <c r="AA508">
        <v>48.91</v>
      </c>
      <c r="AB508">
        <v>0</v>
      </c>
      <c r="AC508">
        <v>0</v>
      </c>
      <c r="AD508">
        <v>0</v>
      </c>
      <c r="AE508">
        <v>6.27</v>
      </c>
      <c r="AF508">
        <v>0</v>
      </c>
      <c r="AG508">
        <v>0</v>
      </c>
      <c r="AH508">
        <v>0</v>
      </c>
      <c r="AI508">
        <v>7.8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3.4</v>
      </c>
      <c r="AU508" t="s">
        <v>3</v>
      </c>
      <c r="AV508">
        <v>0</v>
      </c>
      <c r="AW508">
        <v>2</v>
      </c>
      <c r="AX508">
        <v>55285613</v>
      </c>
      <c r="AY508">
        <v>1</v>
      </c>
      <c r="AZ508">
        <v>0</v>
      </c>
      <c r="BA508">
        <v>536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Y508*Source!I1040</f>
        <v>1.1899999999999999E-2</v>
      </c>
      <c r="CY508">
        <f t="shared" si="77"/>
        <v>48.91</v>
      </c>
      <c r="CZ508">
        <f t="shared" si="78"/>
        <v>6.27</v>
      </c>
      <c r="DA508">
        <f t="shared" si="79"/>
        <v>7.8</v>
      </c>
      <c r="DB508">
        <f t="shared" si="80"/>
        <v>21.32</v>
      </c>
      <c r="DC508">
        <f t="shared" si="81"/>
        <v>0</v>
      </c>
    </row>
    <row r="509" spans="1:107" x14ac:dyDescent="0.2">
      <c r="A509">
        <f>ROW(Source!A1040)</f>
        <v>1040</v>
      </c>
      <c r="B509">
        <v>55282325</v>
      </c>
      <c r="C509">
        <v>55285593</v>
      </c>
      <c r="D509">
        <v>31807565</v>
      </c>
      <c r="E509">
        <v>1</v>
      </c>
      <c r="F509">
        <v>1</v>
      </c>
      <c r="G509">
        <v>13</v>
      </c>
      <c r="H509">
        <v>3</v>
      </c>
      <c r="I509" t="s">
        <v>267</v>
      </c>
      <c r="J509" t="s">
        <v>268</v>
      </c>
      <c r="K509" t="s">
        <v>284</v>
      </c>
      <c r="L509">
        <v>1301</v>
      </c>
      <c r="N509">
        <v>1003</v>
      </c>
      <c r="O509" t="s">
        <v>270</v>
      </c>
      <c r="P509" t="s">
        <v>270</v>
      </c>
      <c r="Q509">
        <v>1</v>
      </c>
      <c r="W509">
        <v>0</v>
      </c>
      <c r="X509">
        <v>-384179431</v>
      </c>
      <c r="Y509">
        <v>18.899999999999999</v>
      </c>
      <c r="AA509">
        <v>70.27</v>
      </c>
      <c r="AB509">
        <v>0</v>
      </c>
      <c r="AC509">
        <v>0</v>
      </c>
      <c r="AD509">
        <v>0</v>
      </c>
      <c r="AE509">
        <v>15.72</v>
      </c>
      <c r="AF509">
        <v>0</v>
      </c>
      <c r="AG509">
        <v>0</v>
      </c>
      <c r="AH509">
        <v>0</v>
      </c>
      <c r="AI509">
        <v>4.47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18.899999999999999</v>
      </c>
      <c r="AU509" t="s">
        <v>3</v>
      </c>
      <c r="AV509">
        <v>0</v>
      </c>
      <c r="AW509">
        <v>2</v>
      </c>
      <c r="AX509">
        <v>55285614</v>
      </c>
      <c r="AY509">
        <v>1</v>
      </c>
      <c r="AZ509">
        <v>0</v>
      </c>
      <c r="BA509">
        <v>537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Y509*Source!I1040</f>
        <v>6.615E-2</v>
      </c>
      <c r="CY509">
        <f t="shared" si="77"/>
        <v>70.27</v>
      </c>
      <c r="CZ509">
        <f t="shared" si="78"/>
        <v>15.72</v>
      </c>
      <c r="DA509">
        <f t="shared" si="79"/>
        <v>4.47</v>
      </c>
      <c r="DB509">
        <f t="shared" si="80"/>
        <v>297.11</v>
      </c>
      <c r="DC509">
        <f t="shared" si="81"/>
        <v>0</v>
      </c>
    </row>
    <row r="510" spans="1:107" x14ac:dyDescent="0.2">
      <c r="A510">
        <f>ROW(Source!A1040)</f>
        <v>1040</v>
      </c>
      <c r="B510">
        <v>55282325</v>
      </c>
      <c r="C510">
        <v>55285593</v>
      </c>
      <c r="D510">
        <v>31807616</v>
      </c>
      <c r="E510">
        <v>1</v>
      </c>
      <c r="F510">
        <v>1</v>
      </c>
      <c r="G510">
        <v>13</v>
      </c>
      <c r="H510">
        <v>3</v>
      </c>
      <c r="I510" t="s">
        <v>248</v>
      </c>
      <c r="J510" t="s">
        <v>249</v>
      </c>
      <c r="K510" t="s">
        <v>250</v>
      </c>
      <c r="L510">
        <v>1348</v>
      </c>
      <c r="N510">
        <v>1009</v>
      </c>
      <c r="O510" t="s">
        <v>30</v>
      </c>
      <c r="P510" t="s">
        <v>30</v>
      </c>
      <c r="Q510">
        <v>1000</v>
      </c>
      <c r="W510">
        <v>0</v>
      </c>
      <c r="X510">
        <v>1387058064</v>
      </c>
      <c r="Y510">
        <v>2.196E-2</v>
      </c>
      <c r="AA510">
        <v>64864.04</v>
      </c>
      <c r="AB510">
        <v>0</v>
      </c>
      <c r="AC510">
        <v>0</v>
      </c>
      <c r="AD510">
        <v>0</v>
      </c>
      <c r="AE510">
        <v>18910.8</v>
      </c>
      <c r="AF510">
        <v>0</v>
      </c>
      <c r="AG510">
        <v>0</v>
      </c>
      <c r="AH510">
        <v>0</v>
      </c>
      <c r="AI510">
        <v>3.43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2.196E-2</v>
      </c>
      <c r="AU510" t="s">
        <v>3</v>
      </c>
      <c r="AV510">
        <v>0</v>
      </c>
      <c r="AW510">
        <v>2</v>
      </c>
      <c r="AX510">
        <v>55285615</v>
      </c>
      <c r="AY510">
        <v>1</v>
      </c>
      <c r="AZ510">
        <v>0</v>
      </c>
      <c r="BA510">
        <v>538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Y510*Source!I1040</f>
        <v>7.6860000000000006E-5</v>
      </c>
      <c r="CY510">
        <f t="shared" si="77"/>
        <v>64864.04</v>
      </c>
      <c r="CZ510">
        <f t="shared" si="78"/>
        <v>18910.8</v>
      </c>
      <c r="DA510">
        <f t="shared" si="79"/>
        <v>3.43</v>
      </c>
      <c r="DB510">
        <f t="shared" si="80"/>
        <v>415.28</v>
      </c>
      <c r="DC510">
        <f t="shared" si="81"/>
        <v>0</v>
      </c>
    </row>
    <row r="511" spans="1:107" x14ac:dyDescent="0.2">
      <c r="A511">
        <f>ROW(Source!A1112)</f>
        <v>1112</v>
      </c>
      <c r="B511">
        <v>55282325</v>
      </c>
      <c r="C511">
        <v>55285735</v>
      </c>
      <c r="D511">
        <v>31751893</v>
      </c>
      <c r="E511">
        <v>13</v>
      </c>
      <c r="F511">
        <v>1</v>
      </c>
      <c r="G511">
        <v>13</v>
      </c>
      <c r="H511">
        <v>1</v>
      </c>
      <c r="I511" t="s">
        <v>205</v>
      </c>
      <c r="J511" t="s">
        <v>3</v>
      </c>
      <c r="K511" t="s">
        <v>206</v>
      </c>
      <c r="L511">
        <v>1191</v>
      </c>
      <c r="N511">
        <v>1013</v>
      </c>
      <c r="O511" t="s">
        <v>207</v>
      </c>
      <c r="P511" t="s">
        <v>207</v>
      </c>
      <c r="Q511">
        <v>1</v>
      </c>
      <c r="W511">
        <v>0</v>
      </c>
      <c r="X511">
        <v>476480486</v>
      </c>
      <c r="Y511">
        <v>57.5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57.5</v>
      </c>
      <c r="AU511" t="s">
        <v>3</v>
      </c>
      <c r="AV511">
        <v>1</v>
      </c>
      <c r="AW511">
        <v>2</v>
      </c>
      <c r="AX511">
        <v>55285738</v>
      </c>
      <c r="AY511">
        <v>1</v>
      </c>
      <c r="AZ511">
        <v>0</v>
      </c>
      <c r="BA511">
        <v>541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Y511*Source!I1112</f>
        <v>1.0522499999999999</v>
      </c>
      <c r="CY511">
        <f>AD511</f>
        <v>0</v>
      </c>
      <c r="CZ511">
        <f>AH511</f>
        <v>0</v>
      </c>
      <c r="DA511">
        <f>AL511</f>
        <v>1</v>
      </c>
      <c r="DB511">
        <f t="shared" si="80"/>
        <v>0</v>
      </c>
      <c r="DC511">
        <f t="shared" si="81"/>
        <v>0</v>
      </c>
    </row>
    <row r="512" spans="1:107" x14ac:dyDescent="0.2">
      <c r="A512">
        <f>ROW(Source!A1112)</f>
        <v>1112</v>
      </c>
      <c r="B512">
        <v>55282325</v>
      </c>
      <c r="C512">
        <v>55285735</v>
      </c>
      <c r="D512">
        <v>31806986</v>
      </c>
      <c r="E512">
        <v>13</v>
      </c>
      <c r="F512">
        <v>1</v>
      </c>
      <c r="G512">
        <v>13</v>
      </c>
      <c r="H512">
        <v>3</v>
      </c>
      <c r="I512" t="s">
        <v>28</v>
      </c>
      <c r="J512" t="s">
        <v>3</v>
      </c>
      <c r="K512" t="s">
        <v>29</v>
      </c>
      <c r="L512">
        <v>1348</v>
      </c>
      <c r="N512">
        <v>1009</v>
      </c>
      <c r="O512" t="s">
        <v>30</v>
      </c>
      <c r="P512" t="s">
        <v>30</v>
      </c>
      <c r="Q512">
        <v>1000</v>
      </c>
      <c r="W512">
        <v>1</v>
      </c>
      <c r="X512">
        <v>1489638031</v>
      </c>
      <c r="Y512">
        <v>-4.5999999999999996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1</v>
      </c>
      <c r="AQ512">
        <v>0</v>
      </c>
      <c r="AR512">
        <v>0</v>
      </c>
      <c r="AS512" t="s">
        <v>3</v>
      </c>
      <c r="AT512">
        <v>-4.5999999999999996</v>
      </c>
      <c r="AU512" t="s">
        <v>3</v>
      </c>
      <c r="AV512">
        <v>0</v>
      </c>
      <c r="AW512">
        <v>2</v>
      </c>
      <c r="AX512">
        <v>55285739</v>
      </c>
      <c r="AY512">
        <v>1</v>
      </c>
      <c r="AZ512">
        <v>6144</v>
      </c>
      <c r="BA512">
        <v>542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Y512*Source!I1112</f>
        <v>-8.4179999999999991E-2</v>
      </c>
      <c r="CY512">
        <f>AA512</f>
        <v>0</v>
      </c>
      <c r="CZ512">
        <f>AE512</f>
        <v>0</v>
      </c>
      <c r="DA512">
        <f>AI512</f>
        <v>1</v>
      </c>
      <c r="DB512">
        <f t="shared" si="80"/>
        <v>0</v>
      </c>
      <c r="DC512">
        <f t="shared" si="81"/>
        <v>0</v>
      </c>
    </row>
    <row r="513" spans="1:107" x14ac:dyDescent="0.2">
      <c r="A513">
        <f>ROW(Source!A1114)</f>
        <v>1114</v>
      </c>
      <c r="B513">
        <v>55282325</v>
      </c>
      <c r="C513">
        <v>55285741</v>
      </c>
      <c r="D513">
        <v>31751893</v>
      </c>
      <c r="E513">
        <v>13</v>
      </c>
      <c r="F513">
        <v>1</v>
      </c>
      <c r="G513">
        <v>13</v>
      </c>
      <c r="H513">
        <v>1</v>
      </c>
      <c r="I513" t="s">
        <v>205</v>
      </c>
      <c r="J513" t="s">
        <v>3</v>
      </c>
      <c r="K513" t="s">
        <v>206</v>
      </c>
      <c r="L513">
        <v>1191</v>
      </c>
      <c r="N513">
        <v>1013</v>
      </c>
      <c r="O513" t="s">
        <v>207</v>
      </c>
      <c r="P513" t="s">
        <v>207</v>
      </c>
      <c r="Q513">
        <v>1</v>
      </c>
      <c r="W513">
        <v>0</v>
      </c>
      <c r="X513">
        <v>476480486</v>
      </c>
      <c r="Y513">
        <v>0.6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0.6</v>
      </c>
      <c r="AU513" t="s">
        <v>3</v>
      </c>
      <c r="AV513">
        <v>1</v>
      </c>
      <c r="AW513">
        <v>2</v>
      </c>
      <c r="AX513">
        <v>55285743</v>
      </c>
      <c r="AY513">
        <v>1</v>
      </c>
      <c r="AZ513">
        <v>0</v>
      </c>
      <c r="BA513">
        <v>543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Y513*Source!I1114</f>
        <v>1.2299999999999998</v>
      </c>
      <c r="CY513">
        <f>AD513</f>
        <v>0</v>
      </c>
      <c r="CZ513">
        <f>AH513</f>
        <v>0</v>
      </c>
      <c r="DA513">
        <f>AL513</f>
        <v>1</v>
      </c>
      <c r="DB513">
        <f t="shared" si="80"/>
        <v>0</v>
      </c>
      <c r="DC513">
        <f t="shared" si="81"/>
        <v>0</v>
      </c>
    </row>
    <row r="514" spans="1:107" x14ac:dyDescent="0.2">
      <c r="A514">
        <f>ROW(Source!A1115)</f>
        <v>1115</v>
      </c>
      <c r="B514">
        <v>55282325</v>
      </c>
      <c r="C514">
        <v>55285744</v>
      </c>
      <c r="D514">
        <v>31751893</v>
      </c>
      <c r="E514">
        <v>13</v>
      </c>
      <c r="F514">
        <v>1</v>
      </c>
      <c r="G514">
        <v>13</v>
      </c>
      <c r="H514">
        <v>1</v>
      </c>
      <c r="I514" t="s">
        <v>205</v>
      </c>
      <c r="J514" t="s">
        <v>3</v>
      </c>
      <c r="K514" t="s">
        <v>206</v>
      </c>
      <c r="L514">
        <v>1191</v>
      </c>
      <c r="N514">
        <v>1013</v>
      </c>
      <c r="O514" t="s">
        <v>207</v>
      </c>
      <c r="P514" t="s">
        <v>207</v>
      </c>
      <c r="Q514">
        <v>1</v>
      </c>
      <c r="W514">
        <v>0</v>
      </c>
      <c r="X514">
        <v>476480486</v>
      </c>
      <c r="Y514">
        <v>17.41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17.41</v>
      </c>
      <c r="AU514" t="s">
        <v>3</v>
      </c>
      <c r="AV514">
        <v>1</v>
      </c>
      <c r="AW514">
        <v>2</v>
      </c>
      <c r="AX514">
        <v>55285747</v>
      </c>
      <c r="AY514">
        <v>1</v>
      </c>
      <c r="AZ514">
        <v>0</v>
      </c>
      <c r="BA514">
        <v>544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Y514*Source!I1115</f>
        <v>0.46136499999999997</v>
      </c>
      <c r="CY514">
        <f>AD514</f>
        <v>0</v>
      </c>
      <c r="CZ514">
        <f>AH514</f>
        <v>0</v>
      </c>
      <c r="DA514">
        <f>AL514</f>
        <v>1</v>
      </c>
      <c r="DB514">
        <f t="shared" si="80"/>
        <v>0</v>
      </c>
      <c r="DC514">
        <f t="shared" si="81"/>
        <v>0</v>
      </c>
    </row>
    <row r="515" spans="1:107" x14ac:dyDescent="0.2">
      <c r="A515">
        <f>ROW(Source!A1115)</f>
        <v>1115</v>
      </c>
      <c r="B515">
        <v>55282325</v>
      </c>
      <c r="C515">
        <v>55285744</v>
      </c>
      <c r="D515">
        <v>31806986</v>
      </c>
      <c r="E515">
        <v>13</v>
      </c>
      <c r="F515">
        <v>1</v>
      </c>
      <c r="G515">
        <v>13</v>
      </c>
      <c r="H515">
        <v>3</v>
      </c>
      <c r="I515" t="s">
        <v>28</v>
      </c>
      <c r="J515" t="s">
        <v>3</v>
      </c>
      <c r="K515" t="s">
        <v>29</v>
      </c>
      <c r="L515">
        <v>1348</v>
      </c>
      <c r="N515">
        <v>1009</v>
      </c>
      <c r="O515" t="s">
        <v>30</v>
      </c>
      <c r="P515" t="s">
        <v>30</v>
      </c>
      <c r="Q515">
        <v>1000</v>
      </c>
      <c r="W515">
        <v>1</v>
      </c>
      <c r="X515">
        <v>1489638031</v>
      </c>
      <c r="Y515">
        <v>-1.02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-1.02</v>
      </c>
      <c r="AU515" t="s">
        <v>3</v>
      </c>
      <c r="AV515">
        <v>0</v>
      </c>
      <c r="AW515">
        <v>2</v>
      </c>
      <c r="AX515">
        <v>55285748</v>
      </c>
      <c r="AY515">
        <v>1</v>
      </c>
      <c r="AZ515">
        <v>6144</v>
      </c>
      <c r="BA515">
        <v>545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Y515*Source!I1115</f>
        <v>-2.7029999999999998E-2</v>
      </c>
      <c r="CY515">
        <f>AA515</f>
        <v>0</v>
      </c>
      <c r="CZ515">
        <f>AE515</f>
        <v>0</v>
      </c>
      <c r="DA515">
        <f>AI515</f>
        <v>1</v>
      </c>
      <c r="DB515">
        <f t="shared" si="80"/>
        <v>0</v>
      </c>
      <c r="DC515">
        <f t="shared" si="81"/>
        <v>0</v>
      </c>
    </row>
    <row r="516" spans="1:107" x14ac:dyDescent="0.2">
      <c r="A516">
        <f>ROW(Source!A1117)</f>
        <v>1117</v>
      </c>
      <c r="B516">
        <v>55282325</v>
      </c>
      <c r="C516">
        <v>55285750</v>
      </c>
      <c r="D516">
        <v>31751893</v>
      </c>
      <c r="E516">
        <v>13</v>
      </c>
      <c r="F516">
        <v>1</v>
      </c>
      <c r="G516">
        <v>13</v>
      </c>
      <c r="H516">
        <v>1</v>
      </c>
      <c r="I516" t="s">
        <v>205</v>
      </c>
      <c r="J516" t="s">
        <v>3</v>
      </c>
      <c r="K516" t="s">
        <v>206</v>
      </c>
      <c r="L516">
        <v>1191</v>
      </c>
      <c r="N516">
        <v>1013</v>
      </c>
      <c r="O516" t="s">
        <v>207</v>
      </c>
      <c r="P516" t="s">
        <v>207</v>
      </c>
      <c r="Q516">
        <v>1</v>
      </c>
      <c r="W516">
        <v>0</v>
      </c>
      <c r="X516">
        <v>476480486</v>
      </c>
      <c r="Y516">
        <v>20.73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20.73</v>
      </c>
      <c r="AU516" t="s">
        <v>3</v>
      </c>
      <c r="AV516">
        <v>1</v>
      </c>
      <c r="AW516">
        <v>2</v>
      </c>
      <c r="AX516">
        <v>55285752</v>
      </c>
      <c r="AY516">
        <v>1</v>
      </c>
      <c r="AZ516">
        <v>0</v>
      </c>
      <c r="BA516">
        <v>546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Y516*Source!I1117</f>
        <v>0.41460000000000002</v>
      </c>
      <c r="CY516">
        <f>AD516</f>
        <v>0</v>
      </c>
      <c r="CZ516">
        <f>AH516</f>
        <v>0</v>
      </c>
      <c r="DA516">
        <f>AL516</f>
        <v>1</v>
      </c>
      <c r="DB516">
        <f t="shared" si="80"/>
        <v>0</v>
      </c>
      <c r="DC516">
        <f t="shared" si="81"/>
        <v>0</v>
      </c>
    </row>
    <row r="517" spans="1:107" x14ac:dyDescent="0.2">
      <c r="A517">
        <f>ROW(Source!A1118)</f>
        <v>1118</v>
      </c>
      <c r="B517">
        <v>55282325</v>
      </c>
      <c r="C517">
        <v>55285755</v>
      </c>
      <c r="D517">
        <v>31751893</v>
      </c>
      <c r="E517">
        <v>13</v>
      </c>
      <c r="F517">
        <v>1</v>
      </c>
      <c r="G517">
        <v>13</v>
      </c>
      <c r="H517">
        <v>1</v>
      </c>
      <c r="I517" t="s">
        <v>205</v>
      </c>
      <c r="J517" t="s">
        <v>3</v>
      </c>
      <c r="K517" t="s">
        <v>206</v>
      </c>
      <c r="L517">
        <v>1191</v>
      </c>
      <c r="N517">
        <v>1013</v>
      </c>
      <c r="O517" t="s">
        <v>207</v>
      </c>
      <c r="P517" t="s">
        <v>207</v>
      </c>
      <c r="Q517">
        <v>1</v>
      </c>
      <c r="W517">
        <v>0</v>
      </c>
      <c r="X517">
        <v>476480486</v>
      </c>
      <c r="Y517">
        <v>0.6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0.6</v>
      </c>
      <c r="AU517" t="s">
        <v>3</v>
      </c>
      <c r="AV517">
        <v>1</v>
      </c>
      <c r="AW517">
        <v>2</v>
      </c>
      <c r="AX517">
        <v>55285757</v>
      </c>
      <c r="AY517">
        <v>1</v>
      </c>
      <c r="AZ517">
        <v>0</v>
      </c>
      <c r="BA517">
        <v>549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Y517*Source!I1118</f>
        <v>12.45</v>
      </c>
      <c r="CY517">
        <f>AD517</f>
        <v>0</v>
      </c>
      <c r="CZ517">
        <f>AH517</f>
        <v>0</v>
      </c>
      <c r="DA517">
        <f>AL517</f>
        <v>1</v>
      </c>
      <c r="DB517">
        <f t="shared" si="80"/>
        <v>0</v>
      </c>
      <c r="DC517">
        <f t="shared" si="81"/>
        <v>0</v>
      </c>
    </row>
    <row r="518" spans="1:107" x14ac:dyDescent="0.2">
      <c r="A518">
        <f>ROW(Source!A1184)</f>
        <v>1184</v>
      </c>
      <c r="B518">
        <v>55282325</v>
      </c>
      <c r="C518">
        <v>55285815</v>
      </c>
      <c r="D518">
        <v>31751893</v>
      </c>
      <c r="E518">
        <v>13</v>
      </c>
      <c r="F518">
        <v>1</v>
      </c>
      <c r="G518">
        <v>13</v>
      </c>
      <c r="H518">
        <v>1</v>
      </c>
      <c r="I518" t="s">
        <v>205</v>
      </c>
      <c r="J518" t="s">
        <v>3</v>
      </c>
      <c r="K518" t="s">
        <v>206</v>
      </c>
      <c r="L518">
        <v>1191</v>
      </c>
      <c r="N518">
        <v>1013</v>
      </c>
      <c r="O518" t="s">
        <v>207</v>
      </c>
      <c r="P518" t="s">
        <v>207</v>
      </c>
      <c r="Q518">
        <v>1</v>
      </c>
      <c r="W518">
        <v>0</v>
      </c>
      <c r="X518">
        <v>476480486</v>
      </c>
      <c r="Y518">
        <v>113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113</v>
      </c>
      <c r="AU518" t="s">
        <v>3</v>
      </c>
      <c r="AV518">
        <v>1</v>
      </c>
      <c r="AW518">
        <v>2</v>
      </c>
      <c r="AX518">
        <v>55285824</v>
      </c>
      <c r="AY518">
        <v>1</v>
      </c>
      <c r="AZ518">
        <v>0</v>
      </c>
      <c r="BA518">
        <v>550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Y518*Source!I1184</f>
        <v>3.3899999999999997</v>
      </c>
      <c r="CY518">
        <f>AD518</f>
        <v>0</v>
      </c>
      <c r="CZ518">
        <f>AH518</f>
        <v>0</v>
      </c>
      <c r="DA518">
        <f>AL518</f>
        <v>1</v>
      </c>
      <c r="DB518">
        <f t="shared" si="80"/>
        <v>0</v>
      </c>
      <c r="DC518">
        <f t="shared" si="81"/>
        <v>0</v>
      </c>
    </row>
    <row r="519" spans="1:107" x14ac:dyDescent="0.2">
      <c r="A519">
        <f>ROW(Source!A1184)</f>
        <v>1184</v>
      </c>
      <c r="B519">
        <v>55282325</v>
      </c>
      <c r="C519">
        <v>55285815</v>
      </c>
      <c r="D519">
        <v>31832333</v>
      </c>
      <c r="E519">
        <v>1</v>
      </c>
      <c r="F519">
        <v>1</v>
      </c>
      <c r="G519">
        <v>13</v>
      </c>
      <c r="H519">
        <v>2</v>
      </c>
      <c r="I519" t="s">
        <v>208</v>
      </c>
      <c r="J519" t="s">
        <v>209</v>
      </c>
      <c r="K519" t="s">
        <v>210</v>
      </c>
      <c r="L519">
        <v>1368</v>
      </c>
      <c r="N519">
        <v>1011</v>
      </c>
      <c r="O519" t="s">
        <v>211</v>
      </c>
      <c r="P519" t="s">
        <v>211</v>
      </c>
      <c r="Q519">
        <v>1</v>
      </c>
      <c r="W519">
        <v>0</v>
      </c>
      <c r="X519">
        <v>-1037327012</v>
      </c>
      <c r="Y519">
        <v>1.19</v>
      </c>
      <c r="AA519">
        <v>0</v>
      </c>
      <c r="AB519">
        <v>504.92</v>
      </c>
      <c r="AC519">
        <v>334.36</v>
      </c>
      <c r="AD519">
        <v>0</v>
      </c>
      <c r="AE519">
        <v>0</v>
      </c>
      <c r="AF519">
        <v>33.35</v>
      </c>
      <c r="AG519">
        <v>12.67</v>
      </c>
      <c r="AH519">
        <v>0</v>
      </c>
      <c r="AI519">
        <v>1</v>
      </c>
      <c r="AJ519">
        <v>15.14</v>
      </c>
      <c r="AK519">
        <v>26.39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1.19</v>
      </c>
      <c r="AU519" t="s">
        <v>3</v>
      </c>
      <c r="AV519">
        <v>0</v>
      </c>
      <c r="AW519">
        <v>2</v>
      </c>
      <c r="AX519">
        <v>55285825</v>
      </c>
      <c r="AY519">
        <v>1</v>
      </c>
      <c r="AZ519">
        <v>0</v>
      </c>
      <c r="BA519">
        <v>551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Y519*Source!I1184</f>
        <v>3.5699999999999996E-2</v>
      </c>
      <c r="CY519">
        <f>AB519</f>
        <v>504.92</v>
      </c>
      <c r="CZ519">
        <f>AF519</f>
        <v>33.35</v>
      </c>
      <c r="DA519">
        <f>AJ519</f>
        <v>15.14</v>
      </c>
      <c r="DB519">
        <f t="shared" si="80"/>
        <v>39.69</v>
      </c>
      <c r="DC519">
        <f t="shared" si="81"/>
        <v>15.08</v>
      </c>
    </row>
    <row r="520" spans="1:107" x14ac:dyDescent="0.2">
      <c r="A520">
        <f>ROW(Source!A1184)</f>
        <v>1184</v>
      </c>
      <c r="B520">
        <v>55282325</v>
      </c>
      <c r="C520">
        <v>55285815</v>
      </c>
      <c r="D520">
        <v>31832821</v>
      </c>
      <c r="E520">
        <v>1</v>
      </c>
      <c r="F520">
        <v>1</v>
      </c>
      <c r="G520">
        <v>13</v>
      </c>
      <c r="H520">
        <v>2</v>
      </c>
      <c r="I520" t="s">
        <v>212</v>
      </c>
      <c r="J520" t="s">
        <v>213</v>
      </c>
      <c r="K520" t="s">
        <v>214</v>
      </c>
      <c r="L520">
        <v>1368</v>
      </c>
      <c r="N520">
        <v>1011</v>
      </c>
      <c r="O520" t="s">
        <v>211</v>
      </c>
      <c r="P520" t="s">
        <v>211</v>
      </c>
      <c r="Q520">
        <v>1</v>
      </c>
      <c r="W520">
        <v>0</v>
      </c>
      <c r="X520">
        <v>-239073944</v>
      </c>
      <c r="Y520">
        <v>1.19</v>
      </c>
      <c r="AA520">
        <v>0</v>
      </c>
      <c r="AB520">
        <v>4.5599999999999996</v>
      </c>
      <c r="AC520">
        <v>0</v>
      </c>
      <c r="AD520">
        <v>0</v>
      </c>
      <c r="AE520">
        <v>0</v>
      </c>
      <c r="AF520">
        <v>0.77</v>
      </c>
      <c r="AG520">
        <v>0</v>
      </c>
      <c r="AH520">
        <v>0</v>
      </c>
      <c r="AI520">
        <v>1</v>
      </c>
      <c r="AJ520">
        <v>5.92</v>
      </c>
      <c r="AK520">
        <v>26.39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1.19</v>
      </c>
      <c r="AU520" t="s">
        <v>3</v>
      </c>
      <c r="AV520">
        <v>0</v>
      </c>
      <c r="AW520">
        <v>2</v>
      </c>
      <c r="AX520">
        <v>55285826</v>
      </c>
      <c r="AY520">
        <v>1</v>
      </c>
      <c r="AZ520">
        <v>0</v>
      </c>
      <c r="BA520">
        <v>552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Y520*Source!I1184</f>
        <v>3.5699999999999996E-2</v>
      </c>
      <c r="CY520">
        <f>AB520</f>
        <v>4.5599999999999996</v>
      </c>
      <c r="CZ520">
        <f>AF520</f>
        <v>0.77</v>
      </c>
      <c r="DA520">
        <f>AJ520</f>
        <v>5.92</v>
      </c>
      <c r="DB520">
        <f t="shared" si="80"/>
        <v>0.92</v>
      </c>
      <c r="DC520">
        <f t="shared" si="81"/>
        <v>0</v>
      </c>
    </row>
    <row r="521" spans="1:107" x14ac:dyDescent="0.2">
      <c r="A521">
        <f>ROW(Source!A1184)</f>
        <v>1184</v>
      </c>
      <c r="B521">
        <v>55282325</v>
      </c>
      <c r="C521">
        <v>55285815</v>
      </c>
      <c r="D521">
        <v>31832054</v>
      </c>
      <c r="E521">
        <v>1</v>
      </c>
      <c r="F521">
        <v>1</v>
      </c>
      <c r="G521">
        <v>13</v>
      </c>
      <c r="H521">
        <v>2</v>
      </c>
      <c r="I521" t="s">
        <v>215</v>
      </c>
      <c r="J521" t="s">
        <v>216</v>
      </c>
      <c r="K521" t="s">
        <v>217</v>
      </c>
      <c r="L521">
        <v>1368</v>
      </c>
      <c r="N521">
        <v>1011</v>
      </c>
      <c r="O521" t="s">
        <v>211</v>
      </c>
      <c r="P521" t="s">
        <v>211</v>
      </c>
      <c r="Q521">
        <v>1</v>
      </c>
      <c r="W521">
        <v>0</v>
      </c>
      <c r="X521">
        <v>-2105789691</v>
      </c>
      <c r="Y521">
        <v>1.18</v>
      </c>
      <c r="AA521">
        <v>0</v>
      </c>
      <c r="AB521">
        <v>4.38</v>
      </c>
      <c r="AC521">
        <v>0</v>
      </c>
      <c r="AD521">
        <v>0</v>
      </c>
      <c r="AE521">
        <v>0</v>
      </c>
      <c r="AF521">
        <v>0.71</v>
      </c>
      <c r="AG521">
        <v>0</v>
      </c>
      <c r="AH521">
        <v>0</v>
      </c>
      <c r="AI521">
        <v>1</v>
      </c>
      <c r="AJ521">
        <v>6.17</v>
      </c>
      <c r="AK521">
        <v>26.39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1.18</v>
      </c>
      <c r="AU521" t="s">
        <v>3</v>
      </c>
      <c r="AV521">
        <v>0</v>
      </c>
      <c r="AW521">
        <v>2</v>
      </c>
      <c r="AX521">
        <v>55285827</v>
      </c>
      <c r="AY521">
        <v>1</v>
      </c>
      <c r="AZ521">
        <v>0</v>
      </c>
      <c r="BA521">
        <v>553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Y521*Source!I1184</f>
        <v>3.5399999999999994E-2</v>
      </c>
      <c r="CY521">
        <f>AB521</f>
        <v>4.38</v>
      </c>
      <c r="CZ521">
        <f>AF521</f>
        <v>0.71</v>
      </c>
      <c r="DA521">
        <f>AJ521</f>
        <v>6.17</v>
      </c>
      <c r="DB521">
        <f t="shared" si="80"/>
        <v>0.84</v>
      </c>
      <c r="DC521">
        <f t="shared" si="81"/>
        <v>0</v>
      </c>
    </row>
    <row r="522" spans="1:107" x14ac:dyDescent="0.2">
      <c r="A522">
        <f>ROW(Source!A1184)</f>
        <v>1184</v>
      </c>
      <c r="B522">
        <v>55282325</v>
      </c>
      <c r="C522">
        <v>55285815</v>
      </c>
      <c r="D522">
        <v>31755942</v>
      </c>
      <c r="E522">
        <v>13</v>
      </c>
      <c r="F522">
        <v>1</v>
      </c>
      <c r="G522">
        <v>13</v>
      </c>
      <c r="H522">
        <v>2</v>
      </c>
      <c r="I522" t="s">
        <v>218</v>
      </c>
      <c r="J522" t="s">
        <v>3</v>
      </c>
      <c r="K522" t="s">
        <v>219</v>
      </c>
      <c r="L522">
        <v>1344</v>
      </c>
      <c r="N522">
        <v>1008</v>
      </c>
      <c r="O522" t="s">
        <v>220</v>
      </c>
      <c r="P522" t="s">
        <v>220</v>
      </c>
      <c r="Q522">
        <v>1</v>
      </c>
      <c r="W522">
        <v>0</v>
      </c>
      <c r="X522">
        <v>-1180195794</v>
      </c>
      <c r="Y522">
        <v>0.01</v>
      </c>
      <c r="AA522">
        <v>0</v>
      </c>
      <c r="AB522">
        <v>1</v>
      </c>
      <c r="AC522">
        <v>0</v>
      </c>
      <c r="AD522">
        <v>0</v>
      </c>
      <c r="AE522">
        <v>0</v>
      </c>
      <c r="AF522">
        <v>1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0.01</v>
      </c>
      <c r="AU522" t="s">
        <v>3</v>
      </c>
      <c r="AV522">
        <v>0</v>
      </c>
      <c r="AW522">
        <v>2</v>
      </c>
      <c r="AX522">
        <v>55285828</v>
      </c>
      <c r="AY522">
        <v>1</v>
      </c>
      <c r="AZ522">
        <v>0</v>
      </c>
      <c r="BA522">
        <v>554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Y522*Source!I1184</f>
        <v>2.9999999999999997E-4</v>
      </c>
      <c r="CY522">
        <f>AB522</f>
        <v>1</v>
      </c>
      <c r="CZ522">
        <f>AF522</f>
        <v>1</v>
      </c>
      <c r="DA522">
        <f>AJ522</f>
        <v>1</v>
      </c>
      <c r="DB522">
        <f t="shared" si="80"/>
        <v>0.01</v>
      </c>
      <c r="DC522">
        <f t="shared" si="81"/>
        <v>0</v>
      </c>
    </row>
    <row r="523" spans="1:107" x14ac:dyDescent="0.2">
      <c r="A523">
        <f>ROW(Source!A1184)</f>
        <v>1184</v>
      </c>
      <c r="B523">
        <v>55282325</v>
      </c>
      <c r="C523">
        <v>55285815</v>
      </c>
      <c r="D523">
        <v>31808261</v>
      </c>
      <c r="E523">
        <v>1</v>
      </c>
      <c r="F523">
        <v>1</v>
      </c>
      <c r="G523">
        <v>13</v>
      </c>
      <c r="H523">
        <v>3</v>
      </c>
      <c r="I523" t="s">
        <v>221</v>
      </c>
      <c r="J523" t="s">
        <v>222</v>
      </c>
      <c r="K523" t="s">
        <v>223</v>
      </c>
      <c r="L523">
        <v>1348</v>
      </c>
      <c r="N523">
        <v>1009</v>
      </c>
      <c r="O523" t="s">
        <v>30</v>
      </c>
      <c r="P523" t="s">
        <v>30</v>
      </c>
      <c r="Q523">
        <v>1000</v>
      </c>
      <c r="W523">
        <v>0</v>
      </c>
      <c r="X523">
        <v>-1712497029</v>
      </c>
      <c r="Y523">
        <v>2.1000000000000001E-2</v>
      </c>
      <c r="AA523">
        <v>5314.27</v>
      </c>
      <c r="AB523">
        <v>0</v>
      </c>
      <c r="AC523">
        <v>0</v>
      </c>
      <c r="AD523">
        <v>0</v>
      </c>
      <c r="AE523">
        <v>315.2</v>
      </c>
      <c r="AF523">
        <v>0</v>
      </c>
      <c r="AG523">
        <v>0</v>
      </c>
      <c r="AH523">
        <v>0</v>
      </c>
      <c r="AI523">
        <v>16.86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2.1000000000000001E-2</v>
      </c>
      <c r="AU523" t="s">
        <v>3</v>
      </c>
      <c r="AV523">
        <v>0</v>
      </c>
      <c r="AW523">
        <v>2</v>
      </c>
      <c r="AX523">
        <v>55285829</v>
      </c>
      <c r="AY523">
        <v>1</v>
      </c>
      <c r="AZ523">
        <v>0</v>
      </c>
      <c r="BA523">
        <v>555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Y523*Source!I1184</f>
        <v>6.3000000000000003E-4</v>
      </c>
      <c r="CY523">
        <f>AA523</f>
        <v>5314.27</v>
      </c>
      <c r="CZ523">
        <f>AE523</f>
        <v>315.2</v>
      </c>
      <c r="DA523">
        <f>AI523</f>
        <v>16.86</v>
      </c>
      <c r="DB523">
        <f t="shared" si="80"/>
        <v>6.62</v>
      </c>
      <c r="DC523">
        <f t="shared" si="81"/>
        <v>0</v>
      </c>
    </row>
    <row r="524" spans="1:107" x14ac:dyDescent="0.2">
      <c r="A524">
        <f>ROW(Source!A1184)</f>
        <v>1184</v>
      </c>
      <c r="B524">
        <v>55282325</v>
      </c>
      <c r="C524">
        <v>55285815</v>
      </c>
      <c r="D524">
        <v>31826247</v>
      </c>
      <c r="E524">
        <v>1</v>
      </c>
      <c r="F524">
        <v>1</v>
      </c>
      <c r="G524">
        <v>13</v>
      </c>
      <c r="H524">
        <v>3</v>
      </c>
      <c r="I524" t="s">
        <v>224</v>
      </c>
      <c r="J524" t="s">
        <v>225</v>
      </c>
      <c r="K524" t="s">
        <v>226</v>
      </c>
      <c r="L524">
        <v>1339</v>
      </c>
      <c r="N524">
        <v>1007</v>
      </c>
      <c r="O524" t="s">
        <v>128</v>
      </c>
      <c r="P524" t="s">
        <v>128</v>
      </c>
      <c r="Q524">
        <v>1</v>
      </c>
      <c r="W524">
        <v>0</v>
      </c>
      <c r="X524">
        <v>-718781615</v>
      </c>
      <c r="Y524">
        <v>2.14</v>
      </c>
      <c r="AA524">
        <v>3717.39</v>
      </c>
      <c r="AB524">
        <v>0</v>
      </c>
      <c r="AC524">
        <v>0</v>
      </c>
      <c r="AD524">
        <v>0</v>
      </c>
      <c r="AE524">
        <v>451.14</v>
      </c>
      <c r="AF524">
        <v>0</v>
      </c>
      <c r="AG524">
        <v>0</v>
      </c>
      <c r="AH524">
        <v>0</v>
      </c>
      <c r="AI524">
        <v>8.24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2.14</v>
      </c>
      <c r="AU524" t="s">
        <v>3</v>
      </c>
      <c r="AV524">
        <v>0</v>
      </c>
      <c r="AW524">
        <v>2</v>
      </c>
      <c r="AX524">
        <v>55285830</v>
      </c>
      <c r="AY524">
        <v>1</v>
      </c>
      <c r="AZ524">
        <v>0</v>
      </c>
      <c r="BA524">
        <v>556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Y524*Source!I1184</f>
        <v>6.4200000000000007E-2</v>
      </c>
      <c r="CY524">
        <f>AA524</f>
        <v>3717.39</v>
      </c>
      <c r="CZ524">
        <f>AE524</f>
        <v>451.14</v>
      </c>
      <c r="DA524">
        <f>AI524</f>
        <v>8.24</v>
      </c>
      <c r="DB524">
        <f t="shared" si="80"/>
        <v>965.44</v>
      </c>
      <c r="DC524">
        <f t="shared" si="81"/>
        <v>0</v>
      </c>
    </row>
    <row r="525" spans="1:107" x14ac:dyDescent="0.2">
      <c r="A525">
        <f>ROW(Source!A1184)</f>
        <v>1184</v>
      </c>
      <c r="B525">
        <v>55282325</v>
      </c>
      <c r="C525">
        <v>55285815</v>
      </c>
      <c r="D525">
        <v>31806986</v>
      </c>
      <c r="E525">
        <v>13</v>
      </c>
      <c r="F525">
        <v>1</v>
      </c>
      <c r="G525">
        <v>13</v>
      </c>
      <c r="H525">
        <v>3</v>
      </c>
      <c r="I525" t="s">
        <v>28</v>
      </c>
      <c r="J525" t="s">
        <v>3</v>
      </c>
      <c r="K525" t="s">
        <v>29</v>
      </c>
      <c r="L525">
        <v>1348</v>
      </c>
      <c r="N525">
        <v>1009</v>
      </c>
      <c r="O525" t="s">
        <v>30</v>
      </c>
      <c r="P525" t="s">
        <v>30</v>
      </c>
      <c r="Q525">
        <v>1000</v>
      </c>
      <c r="W525">
        <v>1</v>
      </c>
      <c r="X525">
        <v>1489638031</v>
      </c>
      <c r="Y525">
        <v>-1.28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-1.28</v>
      </c>
      <c r="AU525" t="s">
        <v>3</v>
      </c>
      <c r="AV525">
        <v>0</v>
      </c>
      <c r="AW525">
        <v>2</v>
      </c>
      <c r="AX525">
        <v>55285831</v>
      </c>
      <c r="AY525">
        <v>1</v>
      </c>
      <c r="AZ525">
        <v>6144</v>
      </c>
      <c r="BA525">
        <v>557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Y525*Source!I1184</f>
        <v>-3.8399999999999997E-2</v>
      </c>
      <c r="CY525">
        <f>AA525</f>
        <v>0</v>
      </c>
      <c r="CZ525">
        <f>AE525</f>
        <v>0</v>
      </c>
      <c r="DA525">
        <f>AI525</f>
        <v>1</v>
      </c>
      <c r="DB525">
        <f t="shared" si="80"/>
        <v>0</v>
      </c>
      <c r="DC525">
        <f t="shared" si="81"/>
        <v>0</v>
      </c>
    </row>
    <row r="526" spans="1:107" x14ac:dyDescent="0.2">
      <c r="A526">
        <f>ROW(Source!A1186)</f>
        <v>1186</v>
      </c>
      <c r="B526">
        <v>55282325</v>
      </c>
      <c r="C526">
        <v>55285833</v>
      </c>
      <c r="D526">
        <v>31751893</v>
      </c>
      <c r="E526">
        <v>13</v>
      </c>
      <c r="F526">
        <v>1</v>
      </c>
      <c r="G526">
        <v>13</v>
      </c>
      <c r="H526">
        <v>1</v>
      </c>
      <c r="I526" t="s">
        <v>205</v>
      </c>
      <c r="J526" t="s">
        <v>3</v>
      </c>
      <c r="K526" t="s">
        <v>206</v>
      </c>
      <c r="L526">
        <v>1191</v>
      </c>
      <c r="N526">
        <v>1013</v>
      </c>
      <c r="O526" t="s">
        <v>207</v>
      </c>
      <c r="P526" t="s">
        <v>207</v>
      </c>
      <c r="Q526">
        <v>1</v>
      </c>
      <c r="W526">
        <v>0</v>
      </c>
      <c r="X526">
        <v>476480486</v>
      </c>
      <c r="Y526">
        <v>39.5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39.5</v>
      </c>
      <c r="AU526" t="s">
        <v>3</v>
      </c>
      <c r="AV526">
        <v>1</v>
      </c>
      <c r="AW526">
        <v>2</v>
      </c>
      <c r="AX526">
        <v>55285841</v>
      </c>
      <c r="AY526">
        <v>1</v>
      </c>
      <c r="AZ526">
        <v>0</v>
      </c>
      <c r="BA526">
        <v>558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Y526*Source!I1186</f>
        <v>1.58</v>
      </c>
      <c r="CY526">
        <f>AD526</f>
        <v>0</v>
      </c>
      <c r="CZ526">
        <f>AH526</f>
        <v>0</v>
      </c>
      <c r="DA526">
        <f>AL526</f>
        <v>1</v>
      </c>
      <c r="DB526">
        <f t="shared" si="80"/>
        <v>0</v>
      </c>
      <c r="DC526">
        <f t="shared" si="81"/>
        <v>0</v>
      </c>
    </row>
    <row r="527" spans="1:107" x14ac:dyDescent="0.2">
      <c r="A527">
        <f>ROW(Source!A1186)</f>
        <v>1186</v>
      </c>
      <c r="B527">
        <v>55282325</v>
      </c>
      <c r="C527">
        <v>55285833</v>
      </c>
      <c r="D527">
        <v>31832333</v>
      </c>
      <c r="E527">
        <v>1</v>
      </c>
      <c r="F527">
        <v>1</v>
      </c>
      <c r="G527">
        <v>13</v>
      </c>
      <c r="H527">
        <v>2</v>
      </c>
      <c r="I527" t="s">
        <v>208</v>
      </c>
      <c r="J527" t="s">
        <v>209</v>
      </c>
      <c r="K527" t="s">
        <v>210</v>
      </c>
      <c r="L527">
        <v>1368</v>
      </c>
      <c r="N527">
        <v>1011</v>
      </c>
      <c r="O527" t="s">
        <v>211</v>
      </c>
      <c r="P527" t="s">
        <v>211</v>
      </c>
      <c r="Q527">
        <v>1</v>
      </c>
      <c r="W527">
        <v>0</v>
      </c>
      <c r="X527">
        <v>-1037327012</v>
      </c>
      <c r="Y527">
        <v>0.28000000000000003</v>
      </c>
      <c r="AA527">
        <v>0</v>
      </c>
      <c r="AB527">
        <v>504.92</v>
      </c>
      <c r="AC527">
        <v>334.36</v>
      </c>
      <c r="AD527">
        <v>0</v>
      </c>
      <c r="AE527">
        <v>0</v>
      </c>
      <c r="AF527">
        <v>33.35</v>
      </c>
      <c r="AG527">
        <v>12.67</v>
      </c>
      <c r="AH527">
        <v>0</v>
      </c>
      <c r="AI527">
        <v>1</v>
      </c>
      <c r="AJ527">
        <v>15.14</v>
      </c>
      <c r="AK527">
        <v>26.39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0.28000000000000003</v>
      </c>
      <c r="AU527" t="s">
        <v>3</v>
      </c>
      <c r="AV527">
        <v>0</v>
      </c>
      <c r="AW527">
        <v>2</v>
      </c>
      <c r="AX527">
        <v>55285842</v>
      </c>
      <c r="AY527">
        <v>1</v>
      </c>
      <c r="AZ527">
        <v>0</v>
      </c>
      <c r="BA527">
        <v>559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Y527*Source!I1186</f>
        <v>1.1200000000000002E-2</v>
      </c>
      <c r="CY527">
        <f>AB527</f>
        <v>504.92</v>
      </c>
      <c r="CZ527">
        <f>AF527</f>
        <v>33.35</v>
      </c>
      <c r="DA527">
        <f>AJ527</f>
        <v>15.14</v>
      </c>
      <c r="DB527">
        <f t="shared" si="80"/>
        <v>9.34</v>
      </c>
      <c r="DC527">
        <f t="shared" si="81"/>
        <v>3.55</v>
      </c>
    </row>
    <row r="528" spans="1:107" x14ac:dyDescent="0.2">
      <c r="A528">
        <f>ROW(Source!A1186)</f>
        <v>1186</v>
      </c>
      <c r="B528">
        <v>55282325</v>
      </c>
      <c r="C528">
        <v>55285833</v>
      </c>
      <c r="D528">
        <v>31832821</v>
      </c>
      <c r="E528">
        <v>1</v>
      </c>
      <c r="F528">
        <v>1</v>
      </c>
      <c r="G528">
        <v>13</v>
      </c>
      <c r="H528">
        <v>2</v>
      </c>
      <c r="I528" t="s">
        <v>212</v>
      </c>
      <c r="J528" t="s">
        <v>213</v>
      </c>
      <c r="K528" t="s">
        <v>214</v>
      </c>
      <c r="L528">
        <v>1368</v>
      </c>
      <c r="N528">
        <v>1011</v>
      </c>
      <c r="O528" t="s">
        <v>211</v>
      </c>
      <c r="P528" t="s">
        <v>211</v>
      </c>
      <c r="Q528">
        <v>1</v>
      </c>
      <c r="W528">
        <v>0</v>
      </c>
      <c r="X528">
        <v>-239073944</v>
      </c>
      <c r="Y528">
        <v>0.28000000000000003</v>
      </c>
      <c r="AA528">
        <v>0</v>
      </c>
      <c r="AB528">
        <v>4.5599999999999996</v>
      </c>
      <c r="AC528">
        <v>0</v>
      </c>
      <c r="AD528">
        <v>0</v>
      </c>
      <c r="AE528">
        <v>0</v>
      </c>
      <c r="AF528">
        <v>0.77</v>
      </c>
      <c r="AG528">
        <v>0</v>
      </c>
      <c r="AH528">
        <v>0</v>
      </c>
      <c r="AI528">
        <v>1</v>
      </c>
      <c r="AJ528">
        <v>5.92</v>
      </c>
      <c r="AK528">
        <v>26.39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0.28000000000000003</v>
      </c>
      <c r="AU528" t="s">
        <v>3</v>
      </c>
      <c r="AV528">
        <v>0</v>
      </c>
      <c r="AW528">
        <v>2</v>
      </c>
      <c r="AX528">
        <v>55285843</v>
      </c>
      <c r="AY528">
        <v>1</v>
      </c>
      <c r="AZ528">
        <v>0</v>
      </c>
      <c r="BA528">
        <v>560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Y528*Source!I1186</f>
        <v>1.1200000000000002E-2</v>
      </c>
      <c r="CY528">
        <f>AB528</f>
        <v>4.5599999999999996</v>
      </c>
      <c r="CZ528">
        <f>AF528</f>
        <v>0.77</v>
      </c>
      <c r="DA528">
        <f>AJ528</f>
        <v>5.92</v>
      </c>
      <c r="DB528">
        <f t="shared" si="80"/>
        <v>0.22</v>
      </c>
      <c r="DC528">
        <f t="shared" si="81"/>
        <v>0</v>
      </c>
    </row>
    <row r="529" spans="1:107" x14ac:dyDescent="0.2">
      <c r="A529">
        <f>ROW(Source!A1186)</f>
        <v>1186</v>
      </c>
      <c r="B529">
        <v>55282325</v>
      </c>
      <c r="C529">
        <v>55285833</v>
      </c>
      <c r="D529">
        <v>31832054</v>
      </c>
      <c r="E529">
        <v>1</v>
      </c>
      <c r="F529">
        <v>1</v>
      </c>
      <c r="G529">
        <v>13</v>
      </c>
      <c r="H529">
        <v>2</v>
      </c>
      <c r="I529" t="s">
        <v>215</v>
      </c>
      <c r="J529" t="s">
        <v>216</v>
      </c>
      <c r="K529" t="s">
        <v>217</v>
      </c>
      <c r="L529">
        <v>1368</v>
      </c>
      <c r="N529">
        <v>1011</v>
      </c>
      <c r="O529" t="s">
        <v>211</v>
      </c>
      <c r="P529" t="s">
        <v>211</v>
      </c>
      <c r="Q529">
        <v>1</v>
      </c>
      <c r="W529">
        <v>0</v>
      </c>
      <c r="X529">
        <v>-2105789691</v>
      </c>
      <c r="Y529">
        <v>0.44</v>
      </c>
      <c r="AA529">
        <v>0</v>
      </c>
      <c r="AB529">
        <v>4.38</v>
      </c>
      <c r="AC529">
        <v>0</v>
      </c>
      <c r="AD529">
        <v>0</v>
      </c>
      <c r="AE529">
        <v>0</v>
      </c>
      <c r="AF529">
        <v>0.71</v>
      </c>
      <c r="AG529">
        <v>0</v>
      </c>
      <c r="AH529">
        <v>0</v>
      </c>
      <c r="AI529">
        <v>1</v>
      </c>
      <c r="AJ529">
        <v>6.17</v>
      </c>
      <c r="AK529">
        <v>26.39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0.44</v>
      </c>
      <c r="AU529" t="s">
        <v>3</v>
      </c>
      <c r="AV529">
        <v>0</v>
      </c>
      <c r="AW529">
        <v>2</v>
      </c>
      <c r="AX529">
        <v>55285844</v>
      </c>
      <c r="AY529">
        <v>1</v>
      </c>
      <c r="AZ529">
        <v>0</v>
      </c>
      <c r="BA529">
        <v>561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Y529*Source!I1186</f>
        <v>1.7600000000000001E-2</v>
      </c>
      <c r="CY529">
        <f>AB529</f>
        <v>4.38</v>
      </c>
      <c r="CZ529">
        <f>AF529</f>
        <v>0.71</v>
      </c>
      <c r="DA529">
        <f>AJ529</f>
        <v>6.17</v>
      </c>
      <c r="DB529">
        <f t="shared" si="80"/>
        <v>0.31</v>
      </c>
      <c r="DC529">
        <f t="shared" si="81"/>
        <v>0</v>
      </c>
    </row>
    <row r="530" spans="1:107" x14ac:dyDescent="0.2">
      <c r="A530">
        <f>ROW(Source!A1186)</f>
        <v>1186</v>
      </c>
      <c r="B530">
        <v>55282325</v>
      </c>
      <c r="C530">
        <v>55285833</v>
      </c>
      <c r="D530">
        <v>31808261</v>
      </c>
      <c r="E530">
        <v>1</v>
      </c>
      <c r="F530">
        <v>1</v>
      </c>
      <c r="G530">
        <v>13</v>
      </c>
      <c r="H530">
        <v>3</v>
      </c>
      <c r="I530" t="s">
        <v>221</v>
      </c>
      <c r="J530" t="s">
        <v>222</v>
      </c>
      <c r="K530" t="s">
        <v>223</v>
      </c>
      <c r="L530">
        <v>1348</v>
      </c>
      <c r="N530">
        <v>1009</v>
      </c>
      <c r="O530" t="s">
        <v>30</v>
      </c>
      <c r="P530" t="s">
        <v>30</v>
      </c>
      <c r="Q530">
        <v>1000</v>
      </c>
      <c r="W530">
        <v>0</v>
      </c>
      <c r="X530">
        <v>-1712497029</v>
      </c>
      <c r="Y530">
        <v>4.0000000000000001E-3</v>
      </c>
      <c r="AA530">
        <v>5314.27</v>
      </c>
      <c r="AB530">
        <v>0</v>
      </c>
      <c r="AC530">
        <v>0</v>
      </c>
      <c r="AD530">
        <v>0</v>
      </c>
      <c r="AE530">
        <v>315.2</v>
      </c>
      <c r="AF530">
        <v>0</v>
      </c>
      <c r="AG530">
        <v>0</v>
      </c>
      <c r="AH530">
        <v>0</v>
      </c>
      <c r="AI530">
        <v>16.86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4.0000000000000001E-3</v>
      </c>
      <c r="AU530" t="s">
        <v>3</v>
      </c>
      <c r="AV530">
        <v>0</v>
      </c>
      <c r="AW530">
        <v>2</v>
      </c>
      <c r="AX530">
        <v>55285845</v>
      </c>
      <c r="AY530">
        <v>1</v>
      </c>
      <c r="AZ530">
        <v>0</v>
      </c>
      <c r="BA530">
        <v>562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Y530*Source!I1186</f>
        <v>1.6000000000000001E-4</v>
      </c>
      <c r="CY530">
        <f>AA530</f>
        <v>5314.27</v>
      </c>
      <c r="CZ530">
        <f>AE530</f>
        <v>315.2</v>
      </c>
      <c r="DA530">
        <f>AI530</f>
        <v>16.86</v>
      </c>
      <c r="DB530">
        <f t="shared" si="80"/>
        <v>1.26</v>
      </c>
      <c r="DC530">
        <f t="shared" si="81"/>
        <v>0</v>
      </c>
    </row>
    <row r="531" spans="1:107" x14ac:dyDescent="0.2">
      <c r="A531">
        <f>ROW(Source!A1186)</f>
        <v>1186</v>
      </c>
      <c r="B531">
        <v>55282325</v>
      </c>
      <c r="C531">
        <v>55285833</v>
      </c>
      <c r="D531">
        <v>31826247</v>
      </c>
      <c r="E531">
        <v>1</v>
      </c>
      <c r="F531">
        <v>1</v>
      </c>
      <c r="G531">
        <v>13</v>
      </c>
      <c r="H531">
        <v>3</v>
      </c>
      <c r="I531" t="s">
        <v>224</v>
      </c>
      <c r="J531" t="s">
        <v>225</v>
      </c>
      <c r="K531" t="s">
        <v>226</v>
      </c>
      <c r="L531">
        <v>1339</v>
      </c>
      <c r="N531">
        <v>1007</v>
      </c>
      <c r="O531" t="s">
        <v>128</v>
      </c>
      <c r="P531" t="s">
        <v>128</v>
      </c>
      <c r="Q531">
        <v>1</v>
      </c>
      <c r="W531">
        <v>0</v>
      </c>
      <c r="X531">
        <v>-718781615</v>
      </c>
      <c r="Y531">
        <v>0.43</v>
      </c>
      <c r="AA531">
        <v>3717.39</v>
      </c>
      <c r="AB531">
        <v>0</v>
      </c>
      <c r="AC531">
        <v>0</v>
      </c>
      <c r="AD531">
        <v>0</v>
      </c>
      <c r="AE531">
        <v>451.14</v>
      </c>
      <c r="AF531">
        <v>0</v>
      </c>
      <c r="AG531">
        <v>0</v>
      </c>
      <c r="AH531">
        <v>0</v>
      </c>
      <c r="AI531">
        <v>8.24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0.43</v>
      </c>
      <c r="AU531" t="s">
        <v>3</v>
      </c>
      <c r="AV531">
        <v>0</v>
      </c>
      <c r="AW531">
        <v>2</v>
      </c>
      <c r="AX531">
        <v>55285846</v>
      </c>
      <c r="AY531">
        <v>1</v>
      </c>
      <c r="AZ531">
        <v>0</v>
      </c>
      <c r="BA531">
        <v>563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Y531*Source!I1186</f>
        <v>1.72E-2</v>
      </c>
      <c r="CY531">
        <f>AA531</f>
        <v>3717.39</v>
      </c>
      <c r="CZ531">
        <f>AE531</f>
        <v>451.14</v>
      </c>
      <c r="DA531">
        <f>AI531</f>
        <v>8.24</v>
      </c>
      <c r="DB531">
        <f t="shared" si="80"/>
        <v>193.99</v>
      </c>
      <c r="DC531">
        <f t="shared" si="81"/>
        <v>0</v>
      </c>
    </row>
    <row r="532" spans="1:107" x14ac:dyDescent="0.2">
      <c r="A532">
        <f>ROW(Source!A1186)</f>
        <v>1186</v>
      </c>
      <c r="B532">
        <v>55282325</v>
      </c>
      <c r="C532">
        <v>55285833</v>
      </c>
      <c r="D532">
        <v>31806986</v>
      </c>
      <c r="E532">
        <v>13</v>
      </c>
      <c r="F532">
        <v>1</v>
      </c>
      <c r="G532">
        <v>13</v>
      </c>
      <c r="H532">
        <v>3</v>
      </c>
      <c r="I532" t="s">
        <v>28</v>
      </c>
      <c r="J532" t="s">
        <v>3</v>
      </c>
      <c r="K532" t="s">
        <v>29</v>
      </c>
      <c r="L532">
        <v>1348</v>
      </c>
      <c r="N532">
        <v>1009</v>
      </c>
      <c r="O532" t="s">
        <v>30</v>
      </c>
      <c r="P532" t="s">
        <v>30</v>
      </c>
      <c r="Q532">
        <v>1000</v>
      </c>
      <c r="W532">
        <v>1</v>
      </c>
      <c r="X532">
        <v>1489638031</v>
      </c>
      <c r="Y532">
        <v>-0.3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-0.3</v>
      </c>
      <c r="AU532" t="s">
        <v>3</v>
      </c>
      <c r="AV532">
        <v>0</v>
      </c>
      <c r="AW532">
        <v>2</v>
      </c>
      <c r="AX532">
        <v>55285847</v>
      </c>
      <c r="AY532">
        <v>1</v>
      </c>
      <c r="AZ532">
        <v>6144</v>
      </c>
      <c r="BA532">
        <v>564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Y532*Source!I1186</f>
        <v>-1.2E-2</v>
      </c>
      <c r="CY532">
        <f>AA532</f>
        <v>0</v>
      </c>
      <c r="CZ532">
        <f>AE532</f>
        <v>0</v>
      </c>
      <c r="DA532">
        <f>AI532</f>
        <v>1</v>
      </c>
      <c r="DB532">
        <f t="shared" si="80"/>
        <v>0</v>
      </c>
      <c r="DC532">
        <f t="shared" si="81"/>
        <v>0</v>
      </c>
    </row>
    <row r="533" spans="1:107" x14ac:dyDescent="0.2">
      <c r="A533">
        <f>ROW(Source!A1188)</f>
        <v>1188</v>
      </c>
      <c r="B533">
        <v>55282325</v>
      </c>
      <c r="C533">
        <v>55285849</v>
      </c>
      <c r="D533">
        <v>31751893</v>
      </c>
      <c r="E533">
        <v>13</v>
      </c>
      <c r="F533">
        <v>1</v>
      </c>
      <c r="G533">
        <v>13</v>
      </c>
      <c r="H533">
        <v>1</v>
      </c>
      <c r="I533" t="s">
        <v>205</v>
      </c>
      <c r="J533" t="s">
        <v>3</v>
      </c>
      <c r="K533" t="s">
        <v>206</v>
      </c>
      <c r="L533">
        <v>1191</v>
      </c>
      <c r="N533">
        <v>1013</v>
      </c>
      <c r="O533" t="s">
        <v>207</v>
      </c>
      <c r="P533" t="s">
        <v>207</v>
      </c>
      <c r="Q533">
        <v>1</v>
      </c>
      <c r="W533">
        <v>0</v>
      </c>
      <c r="X533">
        <v>476480486</v>
      </c>
      <c r="Y533">
        <v>24.61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24.61</v>
      </c>
      <c r="AU533" t="s">
        <v>3</v>
      </c>
      <c r="AV533">
        <v>1</v>
      </c>
      <c r="AW533">
        <v>2</v>
      </c>
      <c r="AX533">
        <v>55285859</v>
      </c>
      <c r="AY533">
        <v>1</v>
      </c>
      <c r="AZ533">
        <v>0</v>
      </c>
      <c r="BA533">
        <v>565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Y533*Source!I1188</f>
        <v>25.840500000000002</v>
      </c>
      <c r="CY533">
        <f>AD533</f>
        <v>0</v>
      </c>
      <c r="CZ533">
        <f>AH533</f>
        <v>0</v>
      </c>
      <c r="DA533">
        <f>AL533</f>
        <v>1</v>
      </c>
      <c r="DB533">
        <f t="shared" si="80"/>
        <v>0</v>
      </c>
      <c r="DC533">
        <f t="shared" si="81"/>
        <v>0</v>
      </c>
    </row>
    <row r="534" spans="1:107" x14ac:dyDescent="0.2">
      <c r="A534">
        <f>ROW(Source!A1188)</f>
        <v>1188</v>
      </c>
      <c r="B534">
        <v>55282325</v>
      </c>
      <c r="C534">
        <v>55285849</v>
      </c>
      <c r="D534">
        <v>31755942</v>
      </c>
      <c r="E534">
        <v>13</v>
      </c>
      <c r="F534">
        <v>1</v>
      </c>
      <c r="G534">
        <v>13</v>
      </c>
      <c r="H534">
        <v>2</v>
      </c>
      <c r="I534" t="s">
        <v>218</v>
      </c>
      <c r="J534" t="s">
        <v>3</v>
      </c>
      <c r="K534" t="s">
        <v>219</v>
      </c>
      <c r="L534">
        <v>1344</v>
      </c>
      <c r="N534">
        <v>1008</v>
      </c>
      <c r="O534" t="s">
        <v>220</v>
      </c>
      <c r="P534" t="s">
        <v>220</v>
      </c>
      <c r="Q534">
        <v>1</v>
      </c>
      <c r="W534">
        <v>0</v>
      </c>
      <c r="X534">
        <v>-1180195794</v>
      </c>
      <c r="Y534">
        <v>18.57</v>
      </c>
      <c r="AA534">
        <v>0</v>
      </c>
      <c r="AB534">
        <v>1</v>
      </c>
      <c r="AC534">
        <v>0</v>
      </c>
      <c r="AD534">
        <v>0</v>
      </c>
      <c r="AE534">
        <v>0</v>
      </c>
      <c r="AF534">
        <v>1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18.57</v>
      </c>
      <c r="AU534" t="s">
        <v>3</v>
      </c>
      <c r="AV534">
        <v>0</v>
      </c>
      <c r="AW534">
        <v>2</v>
      </c>
      <c r="AX534">
        <v>55285860</v>
      </c>
      <c r="AY534">
        <v>1</v>
      </c>
      <c r="AZ534">
        <v>0</v>
      </c>
      <c r="BA534">
        <v>566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Y534*Source!I1188</f>
        <v>19.4985</v>
      </c>
      <c r="CY534">
        <f>AB534</f>
        <v>1</v>
      </c>
      <c r="CZ534">
        <f>AF534</f>
        <v>1</v>
      </c>
      <c r="DA534">
        <f>AJ534</f>
        <v>1</v>
      </c>
      <c r="DB534">
        <f t="shared" si="80"/>
        <v>18.57</v>
      </c>
      <c r="DC534">
        <f t="shared" si="81"/>
        <v>0</v>
      </c>
    </row>
    <row r="535" spans="1:107" x14ac:dyDescent="0.2">
      <c r="A535">
        <f>ROW(Source!A1188)</f>
        <v>1188</v>
      </c>
      <c r="B535">
        <v>55282325</v>
      </c>
      <c r="C535">
        <v>55285849</v>
      </c>
      <c r="D535">
        <v>31807208</v>
      </c>
      <c r="E535">
        <v>1</v>
      </c>
      <c r="F535">
        <v>1</v>
      </c>
      <c r="G535">
        <v>13</v>
      </c>
      <c r="H535">
        <v>3</v>
      </c>
      <c r="I535" t="s">
        <v>227</v>
      </c>
      <c r="J535" t="s">
        <v>228</v>
      </c>
      <c r="K535" t="s">
        <v>229</v>
      </c>
      <c r="L535">
        <v>1348</v>
      </c>
      <c r="N535">
        <v>1009</v>
      </c>
      <c r="O535" t="s">
        <v>30</v>
      </c>
      <c r="P535" t="s">
        <v>30</v>
      </c>
      <c r="Q535">
        <v>1000</v>
      </c>
      <c r="W535">
        <v>0</v>
      </c>
      <c r="X535">
        <v>1514787713</v>
      </c>
      <c r="Y535">
        <v>1.9E-3</v>
      </c>
      <c r="AA535">
        <v>78121.59</v>
      </c>
      <c r="AB535">
        <v>0</v>
      </c>
      <c r="AC535">
        <v>0</v>
      </c>
      <c r="AD535">
        <v>0</v>
      </c>
      <c r="AE535">
        <v>15169.24</v>
      </c>
      <c r="AF535">
        <v>0</v>
      </c>
      <c r="AG535">
        <v>0</v>
      </c>
      <c r="AH535">
        <v>0</v>
      </c>
      <c r="AI535">
        <v>5.15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1.9E-3</v>
      </c>
      <c r="AU535" t="s">
        <v>3</v>
      </c>
      <c r="AV535">
        <v>0</v>
      </c>
      <c r="AW535">
        <v>2</v>
      </c>
      <c r="AX535">
        <v>55285862</v>
      </c>
      <c r="AY535">
        <v>1</v>
      </c>
      <c r="AZ535">
        <v>0</v>
      </c>
      <c r="BA535">
        <v>568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Y535*Source!I1188</f>
        <v>1.9950000000000002E-3</v>
      </c>
      <c r="CY535">
        <f t="shared" ref="CY535:CY541" si="82">AA535</f>
        <v>78121.59</v>
      </c>
      <c r="CZ535">
        <f t="shared" ref="CZ535:CZ541" si="83">AE535</f>
        <v>15169.24</v>
      </c>
      <c r="DA535">
        <f t="shared" ref="DA535:DA541" si="84">AI535</f>
        <v>5.15</v>
      </c>
      <c r="DB535">
        <f t="shared" si="80"/>
        <v>28.82</v>
      </c>
      <c r="DC535">
        <f t="shared" si="81"/>
        <v>0</v>
      </c>
    </row>
    <row r="536" spans="1:107" x14ac:dyDescent="0.2">
      <c r="A536">
        <f>ROW(Source!A1188)</f>
        <v>1188</v>
      </c>
      <c r="B536">
        <v>55282325</v>
      </c>
      <c r="C536">
        <v>55285849</v>
      </c>
      <c r="D536">
        <v>31807298</v>
      </c>
      <c r="E536">
        <v>1</v>
      </c>
      <c r="F536">
        <v>1</v>
      </c>
      <c r="G536">
        <v>13</v>
      </c>
      <c r="H536">
        <v>3</v>
      </c>
      <c r="I536" t="s">
        <v>230</v>
      </c>
      <c r="J536" t="s">
        <v>231</v>
      </c>
      <c r="K536" t="s">
        <v>232</v>
      </c>
      <c r="L536">
        <v>1339</v>
      </c>
      <c r="N536">
        <v>1007</v>
      </c>
      <c r="O536" t="s">
        <v>128</v>
      </c>
      <c r="P536" t="s">
        <v>128</v>
      </c>
      <c r="Q536">
        <v>1</v>
      </c>
      <c r="W536">
        <v>0</v>
      </c>
      <c r="X536">
        <v>-1377832446</v>
      </c>
      <c r="Y536">
        <v>0.14000000000000001</v>
      </c>
      <c r="AA536">
        <v>15177.05</v>
      </c>
      <c r="AB536">
        <v>0</v>
      </c>
      <c r="AC536">
        <v>0</v>
      </c>
      <c r="AD536">
        <v>0</v>
      </c>
      <c r="AE536">
        <v>1828.56</v>
      </c>
      <c r="AF536">
        <v>0</v>
      </c>
      <c r="AG536">
        <v>0</v>
      </c>
      <c r="AH536">
        <v>0</v>
      </c>
      <c r="AI536">
        <v>8.3000000000000007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0.14000000000000001</v>
      </c>
      <c r="AU536" t="s">
        <v>3</v>
      </c>
      <c r="AV536">
        <v>0</v>
      </c>
      <c r="AW536">
        <v>2</v>
      </c>
      <c r="AX536">
        <v>55285863</v>
      </c>
      <c r="AY536">
        <v>1</v>
      </c>
      <c r="AZ536">
        <v>0</v>
      </c>
      <c r="BA536">
        <v>569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Y536*Source!I1188</f>
        <v>0.14700000000000002</v>
      </c>
      <c r="CY536">
        <f t="shared" si="82"/>
        <v>15177.05</v>
      </c>
      <c r="CZ536">
        <f t="shared" si="83"/>
        <v>1828.56</v>
      </c>
      <c r="DA536">
        <f t="shared" si="84"/>
        <v>8.3000000000000007</v>
      </c>
      <c r="DB536">
        <f t="shared" si="80"/>
        <v>256</v>
      </c>
      <c r="DC536">
        <f t="shared" si="81"/>
        <v>0</v>
      </c>
    </row>
    <row r="537" spans="1:107" x14ac:dyDescent="0.2">
      <c r="A537">
        <f>ROW(Source!A1188)</f>
        <v>1188</v>
      </c>
      <c r="B537">
        <v>55282325</v>
      </c>
      <c r="C537">
        <v>55285849</v>
      </c>
      <c r="D537">
        <v>31807154</v>
      </c>
      <c r="E537">
        <v>1</v>
      </c>
      <c r="F537">
        <v>1</v>
      </c>
      <c r="G537">
        <v>13</v>
      </c>
      <c r="H537">
        <v>3</v>
      </c>
      <c r="I537" t="s">
        <v>233</v>
      </c>
      <c r="J537" t="s">
        <v>234</v>
      </c>
      <c r="K537" t="s">
        <v>235</v>
      </c>
      <c r="L537">
        <v>1339</v>
      </c>
      <c r="N537">
        <v>1007</v>
      </c>
      <c r="O537" t="s">
        <v>128</v>
      </c>
      <c r="P537" t="s">
        <v>128</v>
      </c>
      <c r="Q537">
        <v>1</v>
      </c>
      <c r="W537">
        <v>0</v>
      </c>
      <c r="X537">
        <v>-913182240</v>
      </c>
      <c r="Y537">
        <v>0.12</v>
      </c>
      <c r="AA537">
        <v>16715.57</v>
      </c>
      <c r="AB537">
        <v>0</v>
      </c>
      <c r="AC537">
        <v>0</v>
      </c>
      <c r="AD537">
        <v>0</v>
      </c>
      <c r="AE537">
        <v>670.5</v>
      </c>
      <c r="AF537">
        <v>0</v>
      </c>
      <c r="AG537">
        <v>0</v>
      </c>
      <c r="AH537">
        <v>0</v>
      </c>
      <c r="AI537">
        <v>24.93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0.12</v>
      </c>
      <c r="AU537" t="s">
        <v>3</v>
      </c>
      <c r="AV537">
        <v>0</v>
      </c>
      <c r="AW537">
        <v>2</v>
      </c>
      <c r="AX537">
        <v>55285864</v>
      </c>
      <c r="AY537">
        <v>1</v>
      </c>
      <c r="AZ537">
        <v>0</v>
      </c>
      <c r="BA537">
        <v>570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Y537*Source!I1188</f>
        <v>0.126</v>
      </c>
      <c r="CY537">
        <f t="shared" si="82"/>
        <v>16715.57</v>
      </c>
      <c r="CZ537">
        <f t="shared" si="83"/>
        <v>670.5</v>
      </c>
      <c r="DA537">
        <f t="shared" si="84"/>
        <v>24.93</v>
      </c>
      <c r="DB537">
        <f t="shared" si="80"/>
        <v>80.459999999999994</v>
      </c>
      <c r="DC537">
        <f t="shared" si="81"/>
        <v>0</v>
      </c>
    </row>
    <row r="538" spans="1:107" x14ac:dyDescent="0.2">
      <c r="A538">
        <f>ROW(Source!A1188)</f>
        <v>1188</v>
      </c>
      <c r="B538">
        <v>55282325</v>
      </c>
      <c r="C538">
        <v>55285849</v>
      </c>
      <c r="D538">
        <v>31826253</v>
      </c>
      <c r="E538">
        <v>1</v>
      </c>
      <c r="F538">
        <v>1</v>
      </c>
      <c r="G538">
        <v>13</v>
      </c>
      <c r="H538">
        <v>3</v>
      </c>
      <c r="I538" t="s">
        <v>236</v>
      </c>
      <c r="J538" t="s">
        <v>237</v>
      </c>
      <c r="K538" t="s">
        <v>238</v>
      </c>
      <c r="L538">
        <v>1339</v>
      </c>
      <c r="N538">
        <v>1007</v>
      </c>
      <c r="O538" t="s">
        <v>128</v>
      </c>
      <c r="P538" t="s">
        <v>128</v>
      </c>
      <c r="Q538">
        <v>1</v>
      </c>
      <c r="W538">
        <v>0</v>
      </c>
      <c r="X538">
        <v>-2018362707</v>
      </c>
      <c r="Y538">
        <v>0.09</v>
      </c>
      <c r="AA538">
        <v>4018.42</v>
      </c>
      <c r="AB538">
        <v>0</v>
      </c>
      <c r="AC538">
        <v>0</v>
      </c>
      <c r="AD538">
        <v>0</v>
      </c>
      <c r="AE538">
        <v>441.1</v>
      </c>
      <c r="AF538">
        <v>0</v>
      </c>
      <c r="AG538">
        <v>0</v>
      </c>
      <c r="AH538">
        <v>0</v>
      </c>
      <c r="AI538">
        <v>9.11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0.09</v>
      </c>
      <c r="AU538" t="s">
        <v>3</v>
      </c>
      <c r="AV538">
        <v>0</v>
      </c>
      <c r="AW538">
        <v>2</v>
      </c>
      <c r="AX538">
        <v>55285865</v>
      </c>
      <c r="AY538">
        <v>1</v>
      </c>
      <c r="AZ538">
        <v>0</v>
      </c>
      <c r="BA538">
        <v>571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Y538*Source!I1188</f>
        <v>9.4500000000000001E-2</v>
      </c>
      <c r="CY538">
        <f t="shared" si="82"/>
        <v>4018.42</v>
      </c>
      <c r="CZ538">
        <f t="shared" si="83"/>
        <v>441.1</v>
      </c>
      <c r="DA538">
        <f t="shared" si="84"/>
        <v>9.11</v>
      </c>
      <c r="DB538">
        <f t="shared" si="80"/>
        <v>39.700000000000003</v>
      </c>
      <c r="DC538">
        <f t="shared" si="81"/>
        <v>0</v>
      </c>
    </row>
    <row r="539" spans="1:107" x14ac:dyDescent="0.2">
      <c r="A539">
        <f>ROW(Source!A1188)</f>
        <v>1188</v>
      </c>
      <c r="B539">
        <v>55282325</v>
      </c>
      <c r="C539">
        <v>55285849</v>
      </c>
      <c r="D539">
        <v>31826248</v>
      </c>
      <c r="E539">
        <v>1</v>
      </c>
      <c r="F539">
        <v>1</v>
      </c>
      <c r="G539">
        <v>13</v>
      </c>
      <c r="H539">
        <v>3</v>
      </c>
      <c r="I539" t="s">
        <v>126</v>
      </c>
      <c r="J539" t="s">
        <v>129</v>
      </c>
      <c r="K539" t="s">
        <v>127</v>
      </c>
      <c r="L539">
        <v>1339</v>
      </c>
      <c r="N539">
        <v>1007</v>
      </c>
      <c r="O539" t="s">
        <v>128</v>
      </c>
      <c r="P539" t="s">
        <v>128</v>
      </c>
      <c r="Q539">
        <v>1</v>
      </c>
      <c r="W539">
        <v>0</v>
      </c>
      <c r="X539">
        <v>-1161195218</v>
      </c>
      <c r="Y539">
        <v>1.02</v>
      </c>
      <c r="AA539">
        <v>3735.89</v>
      </c>
      <c r="AB539">
        <v>0</v>
      </c>
      <c r="AC539">
        <v>0</v>
      </c>
      <c r="AD539">
        <v>0</v>
      </c>
      <c r="AE539">
        <v>478.96</v>
      </c>
      <c r="AF539">
        <v>0</v>
      </c>
      <c r="AG539">
        <v>0</v>
      </c>
      <c r="AH539">
        <v>0</v>
      </c>
      <c r="AI539">
        <v>7.8</v>
      </c>
      <c r="AJ539">
        <v>1</v>
      </c>
      <c r="AK539">
        <v>1</v>
      </c>
      <c r="AL539">
        <v>1</v>
      </c>
      <c r="AN539">
        <v>0</v>
      </c>
      <c r="AO539">
        <v>0</v>
      </c>
      <c r="AP539">
        <v>1</v>
      </c>
      <c r="AQ539">
        <v>0</v>
      </c>
      <c r="AR539">
        <v>0</v>
      </c>
      <c r="AS539" t="s">
        <v>3</v>
      </c>
      <c r="AT539">
        <v>1.02</v>
      </c>
      <c r="AU539" t="s">
        <v>3</v>
      </c>
      <c r="AV539">
        <v>0</v>
      </c>
      <c r="AW539">
        <v>1</v>
      </c>
      <c r="AX539">
        <v>-1</v>
      </c>
      <c r="AY539">
        <v>0</v>
      </c>
      <c r="AZ539">
        <v>0</v>
      </c>
      <c r="BA539" t="s">
        <v>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Y539*Source!I1188</f>
        <v>1.0710000000000002</v>
      </c>
      <c r="CY539">
        <f t="shared" si="82"/>
        <v>3735.89</v>
      </c>
      <c r="CZ539">
        <f t="shared" si="83"/>
        <v>478.96</v>
      </c>
      <c r="DA539">
        <f t="shared" si="84"/>
        <v>7.8</v>
      </c>
      <c r="DB539">
        <f t="shared" si="80"/>
        <v>488.54</v>
      </c>
      <c r="DC539">
        <f t="shared" si="81"/>
        <v>0</v>
      </c>
    </row>
    <row r="540" spans="1:107" x14ac:dyDescent="0.2">
      <c r="A540">
        <f>ROW(Source!A1188)</f>
        <v>1188</v>
      </c>
      <c r="B540">
        <v>55282325</v>
      </c>
      <c r="C540">
        <v>55285849</v>
      </c>
      <c r="D540">
        <v>31831614</v>
      </c>
      <c r="E540">
        <v>1</v>
      </c>
      <c r="F540">
        <v>1</v>
      </c>
      <c r="G540">
        <v>13</v>
      </c>
      <c r="H540">
        <v>3</v>
      </c>
      <c r="I540" t="s">
        <v>239</v>
      </c>
      <c r="J540" t="s">
        <v>240</v>
      </c>
      <c r="K540" t="s">
        <v>241</v>
      </c>
      <c r="L540">
        <v>1327</v>
      </c>
      <c r="N540">
        <v>1005</v>
      </c>
      <c r="O540" t="s">
        <v>143</v>
      </c>
      <c r="P540" t="s">
        <v>143</v>
      </c>
      <c r="Q540">
        <v>1</v>
      </c>
      <c r="W540">
        <v>0</v>
      </c>
      <c r="X540">
        <v>603896569</v>
      </c>
      <c r="Y540">
        <v>2.2999999999999998</v>
      </c>
      <c r="AA540">
        <v>226.59</v>
      </c>
      <c r="AB540">
        <v>0</v>
      </c>
      <c r="AC540">
        <v>0</v>
      </c>
      <c r="AD540">
        <v>0</v>
      </c>
      <c r="AE540">
        <v>60.91</v>
      </c>
      <c r="AF540">
        <v>0</v>
      </c>
      <c r="AG540">
        <v>0</v>
      </c>
      <c r="AH540">
        <v>0</v>
      </c>
      <c r="AI540">
        <v>3.72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2.2999999999999998</v>
      </c>
      <c r="AU540" t="s">
        <v>3</v>
      </c>
      <c r="AV540">
        <v>0</v>
      </c>
      <c r="AW540">
        <v>2</v>
      </c>
      <c r="AX540">
        <v>55285866</v>
      </c>
      <c r="AY540">
        <v>1</v>
      </c>
      <c r="AZ540">
        <v>0</v>
      </c>
      <c r="BA540">
        <v>572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Y540*Source!I1188</f>
        <v>2.415</v>
      </c>
      <c r="CY540">
        <f t="shared" si="82"/>
        <v>226.59</v>
      </c>
      <c r="CZ540">
        <f t="shared" si="83"/>
        <v>60.91</v>
      </c>
      <c r="DA540">
        <f t="shared" si="84"/>
        <v>3.72</v>
      </c>
      <c r="DB540">
        <f t="shared" si="80"/>
        <v>140.09</v>
      </c>
      <c r="DC540">
        <f t="shared" si="81"/>
        <v>0</v>
      </c>
    </row>
    <row r="541" spans="1:107" x14ac:dyDescent="0.2">
      <c r="A541">
        <f>ROW(Source!A1188)</f>
        <v>1188</v>
      </c>
      <c r="B541">
        <v>55282325</v>
      </c>
      <c r="C541">
        <v>55285849</v>
      </c>
      <c r="D541">
        <v>31806992</v>
      </c>
      <c r="E541">
        <v>13</v>
      </c>
      <c r="F541">
        <v>1</v>
      </c>
      <c r="G541">
        <v>13</v>
      </c>
      <c r="H541">
        <v>3</v>
      </c>
      <c r="I541" t="s">
        <v>242</v>
      </c>
      <c r="J541" t="s">
        <v>3</v>
      </c>
      <c r="K541" t="s">
        <v>243</v>
      </c>
      <c r="L541">
        <v>1344</v>
      </c>
      <c r="N541">
        <v>1008</v>
      </c>
      <c r="O541" t="s">
        <v>220</v>
      </c>
      <c r="P541" t="s">
        <v>220</v>
      </c>
      <c r="Q541">
        <v>1</v>
      </c>
      <c r="W541">
        <v>0</v>
      </c>
      <c r="X541">
        <v>-94250534</v>
      </c>
      <c r="Y541">
        <v>13.72</v>
      </c>
      <c r="AA541">
        <v>1</v>
      </c>
      <c r="AB541">
        <v>0</v>
      </c>
      <c r="AC541">
        <v>0</v>
      </c>
      <c r="AD541">
        <v>0</v>
      </c>
      <c r="AE541">
        <v>1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13.72</v>
      </c>
      <c r="AU541" t="s">
        <v>3</v>
      </c>
      <c r="AV541">
        <v>0</v>
      </c>
      <c r="AW541">
        <v>2</v>
      </c>
      <c r="AX541">
        <v>55285868</v>
      </c>
      <c r="AY541">
        <v>1</v>
      </c>
      <c r="AZ541">
        <v>0</v>
      </c>
      <c r="BA541">
        <v>574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Y541*Source!I1188</f>
        <v>14.406000000000001</v>
      </c>
      <c r="CY541">
        <f t="shared" si="82"/>
        <v>1</v>
      </c>
      <c r="CZ541">
        <f t="shared" si="83"/>
        <v>1</v>
      </c>
      <c r="DA541">
        <f t="shared" si="84"/>
        <v>1</v>
      </c>
      <c r="DB541">
        <f t="shared" si="80"/>
        <v>13.72</v>
      </c>
      <c r="DC541">
        <f t="shared" si="81"/>
        <v>0</v>
      </c>
    </row>
    <row r="542" spans="1:107" x14ac:dyDescent="0.2">
      <c r="A542">
        <f>ROW(Source!A1190)</f>
        <v>1190</v>
      </c>
      <c r="B542">
        <v>55282325</v>
      </c>
      <c r="C542">
        <v>55285870</v>
      </c>
      <c r="D542">
        <v>31751893</v>
      </c>
      <c r="E542">
        <v>13</v>
      </c>
      <c r="F542">
        <v>1</v>
      </c>
      <c r="G542">
        <v>13</v>
      </c>
      <c r="H542">
        <v>1</v>
      </c>
      <c r="I542" t="s">
        <v>205</v>
      </c>
      <c r="J542" t="s">
        <v>3</v>
      </c>
      <c r="K542" t="s">
        <v>206</v>
      </c>
      <c r="L542">
        <v>1191</v>
      </c>
      <c r="N542">
        <v>1013</v>
      </c>
      <c r="O542" t="s">
        <v>207</v>
      </c>
      <c r="P542" t="s">
        <v>207</v>
      </c>
      <c r="Q542">
        <v>1</v>
      </c>
      <c r="W542">
        <v>0</v>
      </c>
      <c r="X542">
        <v>476480486</v>
      </c>
      <c r="Y542">
        <v>17.41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17.41</v>
      </c>
      <c r="AU542" t="s">
        <v>3</v>
      </c>
      <c r="AV542">
        <v>1</v>
      </c>
      <c r="AW542">
        <v>2</v>
      </c>
      <c r="AX542">
        <v>55285873</v>
      </c>
      <c r="AY542">
        <v>1</v>
      </c>
      <c r="AZ542">
        <v>0</v>
      </c>
      <c r="BA542">
        <v>575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Y542*Source!I1190</f>
        <v>93.096492999999995</v>
      </c>
      <c r="CY542">
        <f>AD542</f>
        <v>0</v>
      </c>
      <c r="CZ542">
        <f>AH542</f>
        <v>0</v>
      </c>
      <c r="DA542">
        <f>AL542</f>
        <v>1</v>
      </c>
      <c r="DB542">
        <f t="shared" si="80"/>
        <v>0</v>
      </c>
      <c r="DC542">
        <f t="shared" si="81"/>
        <v>0</v>
      </c>
    </row>
    <row r="543" spans="1:107" x14ac:dyDescent="0.2">
      <c r="A543">
        <f>ROW(Source!A1190)</f>
        <v>1190</v>
      </c>
      <c r="B543">
        <v>55282325</v>
      </c>
      <c r="C543">
        <v>55285870</v>
      </c>
      <c r="D543">
        <v>31806986</v>
      </c>
      <c r="E543">
        <v>13</v>
      </c>
      <c r="F543">
        <v>1</v>
      </c>
      <c r="G543">
        <v>13</v>
      </c>
      <c r="H543">
        <v>3</v>
      </c>
      <c r="I543" t="s">
        <v>28</v>
      </c>
      <c r="J543" t="s">
        <v>3</v>
      </c>
      <c r="K543" t="s">
        <v>29</v>
      </c>
      <c r="L543">
        <v>1348</v>
      </c>
      <c r="N543">
        <v>1009</v>
      </c>
      <c r="O543" t="s">
        <v>30</v>
      </c>
      <c r="P543" t="s">
        <v>30</v>
      </c>
      <c r="Q543">
        <v>1000</v>
      </c>
      <c r="W543">
        <v>1</v>
      </c>
      <c r="X543">
        <v>1489638031</v>
      </c>
      <c r="Y543">
        <v>-1.02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-1.02</v>
      </c>
      <c r="AU543" t="s">
        <v>3</v>
      </c>
      <c r="AV543">
        <v>0</v>
      </c>
      <c r="AW543">
        <v>2</v>
      </c>
      <c r="AX543">
        <v>55285874</v>
      </c>
      <c r="AY543">
        <v>1</v>
      </c>
      <c r="AZ543">
        <v>6144</v>
      </c>
      <c r="BA543">
        <v>576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Y543*Source!I1190</f>
        <v>-5.4542459999999995</v>
      </c>
      <c r="CY543">
        <f>AA543</f>
        <v>0</v>
      </c>
      <c r="CZ543">
        <f>AE543</f>
        <v>0</v>
      </c>
      <c r="DA543">
        <f>AI543</f>
        <v>1</v>
      </c>
      <c r="DB543">
        <f t="shared" si="80"/>
        <v>0</v>
      </c>
      <c r="DC543">
        <f t="shared" si="81"/>
        <v>0</v>
      </c>
    </row>
    <row r="544" spans="1:107" x14ac:dyDescent="0.2">
      <c r="A544">
        <f>ROW(Source!A1192)</f>
        <v>1192</v>
      </c>
      <c r="B544">
        <v>55282325</v>
      </c>
      <c r="C544">
        <v>55285876</v>
      </c>
      <c r="D544">
        <v>31751893</v>
      </c>
      <c r="E544">
        <v>13</v>
      </c>
      <c r="F544">
        <v>1</v>
      </c>
      <c r="G544">
        <v>13</v>
      </c>
      <c r="H544">
        <v>1</v>
      </c>
      <c r="I544" t="s">
        <v>205</v>
      </c>
      <c r="J544" t="s">
        <v>3</v>
      </c>
      <c r="K544" t="s">
        <v>206</v>
      </c>
      <c r="L544">
        <v>1191</v>
      </c>
      <c r="N544">
        <v>1013</v>
      </c>
      <c r="O544" t="s">
        <v>207</v>
      </c>
      <c r="P544" t="s">
        <v>207</v>
      </c>
      <c r="Q544">
        <v>1</v>
      </c>
      <c r="W544">
        <v>0</v>
      </c>
      <c r="X544">
        <v>476480486</v>
      </c>
      <c r="Y544">
        <v>60.949999999999996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53</v>
      </c>
      <c r="AU544" t="s">
        <v>136</v>
      </c>
      <c r="AV544">
        <v>1</v>
      </c>
      <c r="AW544">
        <v>2</v>
      </c>
      <c r="AX544">
        <v>55285883</v>
      </c>
      <c r="AY544">
        <v>1</v>
      </c>
      <c r="AZ544">
        <v>0</v>
      </c>
      <c r="BA544">
        <v>577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Y544*Source!I1192</f>
        <v>325.91793499999994</v>
      </c>
      <c r="CY544">
        <f>AD544</f>
        <v>0</v>
      </c>
      <c r="CZ544">
        <f>AH544</f>
        <v>0</v>
      </c>
      <c r="DA544">
        <f>AL544</f>
        <v>1</v>
      </c>
      <c r="DB544">
        <f>ROUND((ROUND(AT544*CZ544,2)*1.15),6)</f>
        <v>0</v>
      </c>
      <c r="DC544">
        <f>ROUND((ROUND(AT544*AG544,2)*1.15),6)</f>
        <v>0</v>
      </c>
    </row>
    <row r="545" spans="1:107" x14ac:dyDescent="0.2">
      <c r="A545">
        <f>ROW(Source!A1192)</f>
        <v>1192</v>
      </c>
      <c r="B545">
        <v>55282325</v>
      </c>
      <c r="C545">
        <v>55285876</v>
      </c>
      <c r="D545">
        <v>31755942</v>
      </c>
      <c r="E545">
        <v>13</v>
      </c>
      <c r="F545">
        <v>1</v>
      </c>
      <c r="G545">
        <v>13</v>
      </c>
      <c r="H545">
        <v>2</v>
      </c>
      <c r="I545" t="s">
        <v>218</v>
      </c>
      <c r="J545" t="s">
        <v>3</v>
      </c>
      <c r="K545" t="s">
        <v>219</v>
      </c>
      <c r="L545">
        <v>1344</v>
      </c>
      <c r="N545">
        <v>1008</v>
      </c>
      <c r="O545" t="s">
        <v>220</v>
      </c>
      <c r="P545" t="s">
        <v>220</v>
      </c>
      <c r="Q545">
        <v>1</v>
      </c>
      <c r="W545">
        <v>0</v>
      </c>
      <c r="X545">
        <v>-1180195794</v>
      </c>
      <c r="Y545">
        <v>333.96250000000003</v>
      </c>
      <c r="AA545">
        <v>0</v>
      </c>
      <c r="AB545">
        <v>1</v>
      </c>
      <c r="AC545">
        <v>0</v>
      </c>
      <c r="AD545">
        <v>0</v>
      </c>
      <c r="AE545">
        <v>0</v>
      </c>
      <c r="AF545">
        <v>1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267.17</v>
      </c>
      <c r="AU545" t="s">
        <v>135</v>
      </c>
      <c r="AV545">
        <v>0</v>
      </c>
      <c r="AW545">
        <v>2</v>
      </c>
      <c r="AX545">
        <v>55285884</v>
      </c>
      <c r="AY545">
        <v>1</v>
      </c>
      <c r="AZ545">
        <v>0</v>
      </c>
      <c r="BA545">
        <v>578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Y545*Source!I1192</f>
        <v>1785.79767625</v>
      </c>
      <c r="CY545">
        <f>AB545</f>
        <v>1</v>
      </c>
      <c r="CZ545">
        <f>AF545</f>
        <v>1</v>
      </c>
      <c r="DA545">
        <f>AJ545</f>
        <v>1</v>
      </c>
      <c r="DB545">
        <f>ROUND((ROUND(AT545*CZ545,2)*1.25),6)</f>
        <v>333.96249999999998</v>
      </c>
      <c r="DC545">
        <f>ROUND((ROUND(AT545*AG545,2)*1.25),6)</f>
        <v>0</v>
      </c>
    </row>
    <row r="546" spans="1:107" x14ac:dyDescent="0.2">
      <c r="A546">
        <f>ROW(Source!A1192)</f>
        <v>1192</v>
      </c>
      <c r="B546">
        <v>55282325</v>
      </c>
      <c r="C546">
        <v>55285876</v>
      </c>
      <c r="D546">
        <v>31808252</v>
      </c>
      <c r="E546">
        <v>1</v>
      </c>
      <c r="F546">
        <v>1</v>
      </c>
      <c r="G546">
        <v>13</v>
      </c>
      <c r="H546">
        <v>3</v>
      </c>
      <c r="I546" t="s">
        <v>142</v>
      </c>
      <c r="J546" t="s">
        <v>144</v>
      </c>
      <c r="K546" t="s">
        <v>282</v>
      </c>
      <c r="L546">
        <v>1327</v>
      </c>
      <c r="N546">
        <v>1005</v>
      </c>
      <c r="O546" t="s">
        <v>143</v>
      </c>
      <c r="P546" t="s">
        <v>143</v>
      </c>
      <c r="Q546">
        <v>1</v>
      </c>
      <c r="W546">
        <v>0</v>
      </c>
      <c r="X546">
        <v>-1420146113</v>
      </c>
      <c r="Y546">
        <v>135</v>
      </c>
      <c r="AA546">
        <v>263.45</v>
      </c>
      <c r="AB546">
        <v>0</v>
      </c>
      <c r="AC546">
        <v>0</v>
      </c>
      <c r="AD546">
        <v>0</v>
      </c>
      <c r="AE546">
        <v>25.09</v>
      </c>
      <c r="AF546">
        <v>0</v>
      </c>
      <c r="AG546">
        <v>0</v>
      </c>
      <c r="AH546">
        <v>0</v>
      </c>
      <c r="AI546">
        <v>10.5</v>
      </c>
      <c r="AJ546">
        <v>1</v>
      </c>
      <c r="AK546">
        <v>1</v>
      </c>
      <c r="AL546">
        <v>1</v>
      </c>
      <c r="AN546">
        <v>0</v>
      </c>
      <c r="AO546">
        <v>0</v>
      </c>
      <c r="AP546">
        <v>1</v>
      </c>
      <c r="AQ546">
        <v>0</v>
      </c>
      <c r="AR546">
        <v>0</v>
      </c>
      <c r="AS546" t="s">
        <v>3</v>
      </c>
      <c r="AT546">
        <v>135</v>
      </c>
      <c r="AU546" t="s">
        <v>3</v>
      </c>
      <c r="AV546">
        <v>0</v>
      </c>
      <c r="AW546">
        <v>1</v>
      </c>
      <c r="AX546">
        <v>-1</v>
      </c>
      <c r="AY546">
        <v>0</v>
      </c>
      <c r="AZ546">
        <v>0</v>
      </c>
      <c r="BA546" t="s">
        <v>3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Y546*Source!I1192</f>
        <v>721.88549999999998</v>
      </c>
      <c r="CY546">
        <f>AA546</f>
        <v>263.45</v>
      </c>
      <c r="CZ546">
        <f>AE546</f>
        <v>25.09</v>
      </c>
      <c r="DA546">
        <f>AI546</f>
        <v>10.5</v>
      </c>
      <c r="DB546">
        <f>ROUND(ROUND(AT546*CZ546,2),6)</f>
        <v>3387.15</v>
      </c>
      <c r="DC546">
        <f>ROUND(ROUND(AT546*AG546,2),6)</f>
        <v>0</v>
      </c>
    </row>
    <row r="547" spans="1:107" x14ac:dyDescent="0.2">
      <c r="A547">
        <f>ROW(Source!A1192)</f>
        <v>1192</v>
      </c>
      <c r="B547">
        <v>55282325</v>
      </c>
      <c r="C547">
        <v>55285876</v>
      </c>
      <c r="D547">
        <v>31808253</v>
      </c>
      <c r="E547">
        <v>1</v>
      </c>
      <c r="F547">
        <v>1</v>
      </c>
      <c r="G547">
        <v>13</v>
      </c>
      <c r="H547">
        <v>3</v>
      </c>
      <c r="I547" t="s">
        <v>146</v>
      </c>
      <c r="J547" t="s">
        <v>147</v>
      </c>
      <c r="K547" t="s">
        <v>283</v>
      </c>
      <c r="L547">
        <v>1327</v>
      </c>
      <c r="N547">
        <v>1005</v>
      </c>
      <c r="O547" t="s">
        <v>143</v>
      </c>
      <c r="P547" t="s">
        <v>143</v>
      </c>
      <c r="Q547">
        <v>1</v>
      </c>
      <c r="W547">
        <v>0</v>
      </c>
      <c r="X547">
        <v>-1577770690</v>
      </c>
      <c r="Y547">
        <v>132.30000000000001</v>
      </c>
      <c r="AA547">
        <v>247.66</v>
      </c>
      <c r="AB547">
        <v>0</v>
      </c>
      <c r="AC547">
        <v>0</v>
      </c>
      <c r="AD547">
        <v>0</v>
      </c>
      <c r="AE547">
        <v>23.06</v>
      </c>
      <c r="AF547">
        <v>0</v>
      </c>
      <c r="AG547">
        <v>0</v>
      </c>
      <c r="AH547">
        <v>0</v>
      </c>
      <c r="AI547">
        <v>10.74</v>
      </c>
      <c r="AJ547">
        <v>1</v>
      </c>
      <c r="AK547">
        <v>1</v>
      </c>
      <c r="AL547">
        <v>1</v>
      </c>
      <c r="AN547">
        <v>0</v>
      </c>
      <c r="AO547">
        <v>0</v>
      </c>
      <c r="AP547">
        <v>1</v>
      </c>
      <c r="AQ547">
        <v>0</v>
      </c>
      <c r="AR547">
        <v>0</v>
      </c>
      <c r="AS547" t="s">
        <v>3</v>
      </c>
      <c r="AT547">
        <v>132.30000000000001</v>
      </c>
      <c r="AU547" t="s">
        <v>3</v>
      </c>
      <c r="AV547">
        <v>0</v>
      </c>
      <c r="AW547">
        <v>1</v>
      </c>
      <c r="AX547">
        <v>-1</v>
      </c>
      <c r="AY547">
        <v>0</v>
      </c>
      <c r="AZ547">
        <v>0</v>
      </c>
      <c r="BA547" t="s">
        <v>3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Y547*Source!I1192</f>
        <v>707.44779000000005</v>
      </c>
      <c r="CY547">
        <f>AA547</f>
        <v>247.66</v>
      </c>
      <c r="CZ547">
        <f>AE547</f>
        <v>23.06</v>
      </c>
      <c r="DA547">
        <f>AI547</f>
        <v>10.74</v>
      </c>
      <c r="DB547">
        <f>ROUND(ROUND(AT547*CZ547,2),6)</f>
        <v>3050.84</v>
      </c>
      <c r="DC547">
        <f>ROUND(ROUND(AT547*AG547,2),6)</f>
        <v>0</v>
      </c>
    </row>
    <row r="548" spans="1:107" x14ac:dyDescent="0.2">
      <c r="A548">
        <f>ROW(Source!A1192)</f>
        <v>1192</v>
      </c>
      <c r="B548">
        <v>55282325</v>
      </c>
      <c r="C548">
        <v>55285876</v>
      </c>
      <c r="D548">
        <v>31809402</v>
      </c>
      <c r="E548">
        <v>1</v>
      </c>
      <c r="F548">
        <v>1</v>
      </c>
      <c r="G548">
        <v>13</v>
      </c>
      <c r="H548">
        <v>3</v>
      </c>
      <c r="I548" t="s">
        <v>244</v>
      </c>
      <c r="J548" t="s">
        <v>245</v>
      </c>
      <c r="K548" t="s">
        <v>246</v>
      </c>
      <c r="L548">
        <v>1346</v>
      </c>
      <c r="N548">
        <v>1009</v>
      </c>
      <c r="O548" t="s">
        <v>247</v>
      </c>
      <c r="P548" t="s">
        <v>247</v>
      </c>
      <c r="Q548">
        <v>1</v>
      </c>
      <c r="W548">
        <v>0</v>
      </c>
      <c r="X548">
        <v>-1558522825</v>
      </c>
      <c r="Y548">
        <v>6.9</v>
      </c>
      <c r="AA548">
        <v>48.91</v>
      </c>
      <c r="AB548">
        <v>0</v>
      </c>
      <c r="AC548">
        <v>0</v>
      </c>
      <c r="AD548">
        <v>0</v>
      </c>
      <c r="AE548">
        <v>6.27</v>
      </c>
      <c r="AF548">
        <v>0</v>
      </c>
      <c r="AG548">
        <v>0</v>
      </c>
      <c r="AH548">
        <v>0</v>
      </c>
      <c r="AI548">
        <v>7.8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6.9</v>
      </c>
      <c r="AU548" t="s">
        <v>3</v>
      </c>
      <c r="AV548">
        <v>0</v>
      </c>
      <c r="AW548">
        <v>2</v>
      </c>
      <c r="AX548">
        <v>55285885</v>
      </c>
      <c r="AY548">
        <v>1</v>
      </c>
      <c r="AZ548">
        <v>0</v>
      </c>
      <c r="BA548">
        <v>579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Y548*Source!I1192</f>
        <v>36.896369999999997</v>
      </c>
      <c r="CY548">
        <f>AA548</f>
        <v>48.91</v>
      </c>
      <c r="CZ548">
        <f>AE548</f>
        <v>6.27</v>
      </c>
      <c r="DA548">
        <f>AI548</f>
        <v>7.8</v>
      </c>
      <c r="DB548">
        <f>ROUND(ROUND(AT548*CZ548,2),6)</f>
        <v>43.26</v>
      </c>
      <c r="DC548">
        <f>ROUND(ROUND(AT548*AG548,2),6)</f>
        <v>0</v>
      </c>
    </row>
    <row r="549" spans="1:107" x14ac:dyDescent="0.2">
      <c r="A549">
        <f>ROW(Source!A1192)</f>
        <v>1192</v>
      </c>
      <c r="B549">
        <v>55282325</v>
      </c>
      <c r="C549">
        <v>55285876</v>
      </c>
      <c r="D549">
        <v>31807616</v>
      </c>
      <c r="E549">
        <v>1</v>
      </c>
      <c r="F549">
        <v>1</v>
      </c>
      <c r="G549">
        <v>13</v>
      </c>
      <c r="H549">
        <v>3</v>
      </c>
      <c r="I549" t="s">
        <v>248</v>
      </c>
      <c r="J549" t="s">
        <v>249</v>
      </c>
      <c r="K549" t="s">
        <v>250</v>
      </c>
      <c r="L549">
        <v>1348</v>
      </c>
      <c r="N549">
        <v>1009</v>
      </c>
      <c r="O549" t="s">
        <v>30</v>
      </c>
      <c r="P549" t="s">
        <v>30</v>
      </c>
      <c r="Q549">
        <v>1000</v>
      </c>
      <c r="W549">
        <v>0</v>
      </c>
      <c r="X549">
        <v>1387058064</v>
      </c>
      <c r="Y549">
        <v>3.5000000000000003E-2</v>
      </c>
      <c r="AA549">
        <v>64864.04</v>
      </c>
      <c r="AB549">
        <v>0</v>
      </c>
      <c r="AC549">
        <v>0</v>
      </c>
      <c r="AD549">
        <v>0</v>
      </c>
      <c r="AE549">
        <v>18910.8</v>
      </c>
      <c r="AF549">
        <v>0</v>
      </c>
      <c r="AG549">
        <v>0</v>
      </c>
      <c r="AH549">
        <v>0</v>
      </c>
      <c r="AI549">
        <v>3.43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3.5000000000000003E-2</v>
      </c>
      <c r="AU549" t="s">
        <v>3</v>
      </c>
      <c r="AV549">
        <v>0</v>
      </c>
      <c r="AW549">
        <v>2</v>
      </c>
      <c r="AX549">
        <v>55285886</v>
      </c>
      <c r="AY549">
        <v>1</v>
      </c>
      <c r="AZ549">
        <v>0</v>
      </c>
      <c r="BA549">
        <v>580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Y549*Source!I1192</f>
        <v>0.1871555</v>
      </c>
      <c r="CY549">
        <f>AA549</f>
        <v>64864.04</v>
      </c>
      <c r="CZ549">
        <f>AE549</f>
        <v>18910.8</v>
      </c>
      <c r="DA549">
        <f>AI549</f>
        <v>3.43</v>
      </c>
      <c r="DB549">
        <f>ROUND(ROUND(AT549*CZ549,2),6)</f>
        <v>661.88</v>
      </c>
      <c r="DC549">
        <f>ROUND(ROUND(AT549*AG549,2),6)</f>
        <v>0</v>
      </c>
    </row>
    <row r="550" spans="1:107" x14ac:dyDescent="0.2">
      <c r="A550">
        <f>ROW(Source!A1195)</f>
        <v>1195</v>
      </c>
      <c r="B550">
        <v>55282325</v>
      </c>
      <c r="C550">
        <v>55285891</v>
      </c>
      <c r="D550">
        <v>31751893</v>
      </c>
      <c r="E550">
        <v>13</v>
      </c>
      <c r="F550">
        <v>1</v>
      </c>
      <c r="G550">
        <v>13</v>
      </c>
      <c r="H550">
        <v>1</v>
      </c>
      <c r="I550" t="s">
        <v>205</v>
      </c>
      <c r="J550" t="s">
        <v>3</v>
      </c>
      <c r="K550" t="s">
        <v>206</v>
      </c>
      <c r="L550">
        <v>1191</v>
      </c>
      <c r="N550">
        <v>1013</v>
      </c>
      <c r="O550" t="s">
        <v>207</v>
      </c>
      <c r="P550" t="s">
        <v>207</v>
      </c>
      <c r="Q550">
        <v>1</v>
      </c>
      <c r="W550">
        <v>0</v>
      </c>
      <c r="X550">
        <v>476480486</v>
      </c>
      <c r="Y550">
        <v>97.749999999999986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85</v>
      </c>
      <c r="AU550" t="s">
        <v>136</v>
      </c>
      <c r="AV550">
        <v>1</v>
      </c>
      <c r="AW550">
        <v>2</v>
      </c>
      <c r="AX550">
        <v>55285904</v>
      </c>
      <c r="AY550">
        <v>1</v>
      </c>
      <c r="AZ550">
        <v>0</v>
      </c>
      <c r="BA550">
        <v>583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Y550*Source!I1195</f>
        <v>2.0038749999999999</v>
      </c>
      <c r="CY550">
        <f>AD550</f>
        <v>0</v>
      </c>
      <c r="CZ550">
        <f>AH550</f>
        <v>0</v>
      </c>
      <c r="DA550">
        <f>AL550</f>
        <v>1</v>
      </c>
      <c r="DB550">
        <f>ROUND((ROUND(AT550*CZ550,2)*1.15),6)</f>
        <v>0</v>
      </c>
      <c r="DC550">
        <f>ROUND((ROUND(AT550*AG550,2)*1.15),6)</f>
        <v>0</v>
      </c>
    </row>
    <row r="551" spans="1:107" x14ac:dyDescent="0.2">
      <c r="A551">
        <f>ROW(Source!A1195)</f>
        <v>1195</v>
      </c>
      <c r="B551">
        <v>55282325</v>
      </c>
      <c r="C551">
        <v>55285891</v>
      </c>
      <c r="D551">
        <v>31832330</v>
      </c>
      <c r="E551">
        <v>1</v>
      </c>
      <c r="F551">
        <v>1</v>
      </c>
      <c r="G551">
        <v>13</v>
      </c>
      <c r="H551">
        <v>2</v>
      </c>
      <c r="I551" t="s">
        <v>251</v>
      </c>
      <c r="J551" t="s">
        <v>252</v>
      </c>
      <c r="K551" t="s">
        <v>253</v>
      </c>
      <c r="L551">
        <v>1368</v>
      </c>
      <c r="N551">
        <v>1011</v>
      </c>
      <c r="O551" t="s">
        <v>211</v>
      </c>
      <c r="P551" t="s">
        <v>211</v>
      </c>
      <c r="Q551">
        <v>1</v>
      </c>
      <c r="W551">
        <v>0</v>
      </c>
      <c r="X551">
        <v>-911191566</v>
      </c>
      <c r="Y551">
        <v>0.26374999999999998</v>
      </c>
      <c r="AA551">
        <v>0</v>
      </c>
      <c r="AB551">
        <v>559.07000000000005</v>
      </c>
      <c r="AC551">
        <v>334.89</v>
      </c>
      <c r="AD551">
        <v>0</v>
      </c>
      <c r="AE551">
        <v>0</v>
      </c>
      <c r="AF551">
        <v>39.51</v>
      </c>
      <c r="AG551">
        <v>12.69</v>
      </c>
      <c r="AH551">
        <v>0</v>
      </c>
      <c r="AI551">
        <v>1</v>
      </c>
      <c r="AJ551">
        <v>14.15</v>
      </c>
      <c r="AK551">
        <v>26.39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0.21099999999999999</v>
      </c>
      <c r="AU551" t="s">
        <v>135</v>
      </c>
      <c r="AV551">
        <v>0</v>
      </c>
      <c r="AW551">
        <v>2</v>
      </c>
      <c r="AX551">
        <v>55285905</v>
      </c>
      <c r="AY551">
        <v>1</v>
      </c>
      <c r="AZ551">
        <v>0</v>
      </c>
      <c r="BA551">
        <v>584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Y551*Source!I1195</f>
        <v>5.4068750000000002E-3</v>
      </c>
      <c r="CY551">
        <f>AB551</f>
        <v>559.07000000000005</v>
      </c>
      <c r="CZ551">
        <f>AF551</f>
        <v>39.51</v>
      </c>
      <c r="DA551">
        <f>AJ551</f>
        <v>14.15</v>
      </c>
      <c r="DB551">
        <f>ROUND((ROUND(AT551*CZ551,2)*1.25),6)</f>
        <v>10.425000000000001</v>
      </c>
      <c r="DC551">
        <f>ROUND((ROUND(AT551*AG551,2)*1.25),6)</f>
        <v>3.35</v>
      </c>
    </row>
    <row r="552" spans="1:107" x14ac:dyDescent="0.2">
      <c r="A552">
        <f>ROW(Source!A1195)</f>
        <v>1195</v>
      </c>
      <c r="B552">
        <v>55282325</v>
      </c>
      <c r="C552">
        <v>55285891</v>
      </c>
      <c r="D552">
        <v>31832578</v>
      </c>
      <c r="E552">
        <v>1</v>
      </c>
      <c r="F552">
        <v>1</v>
      </c>
      <c r="G552">
        <v>13</v>
      </c>
      <c r="H552">
        <v>2</v>
      </c>
      <c r="I552" t="s">
        <v>254</v>
      </c>
      <c r="J552" t="s">
        <v>255</v>
      </c>
      <c r="K552" t="s">
        <v>256</v>
      </c>
      <c r="L552">
        <v>1368</v>
      </c>
      <c r="N552">
        <v>1011</v>
      </c>
      <c r="O552" t="s">
        <v>211</v>
      </c>
      <c r="P552" t="s">
        <v>211</v>
      </c>
      <c r="Q552">
        <v>1</v>
      </c>
      <c r="W552">
        <v>0</v>
      </c>
      <c r="X552">
        <v>989042531</v>
      </c>
      <c r="Y552">
        <v>16.016249999999999</v>
      </c>
      <c r="AA552">
        <v>0</v>
      </c>
      <c r="AB552">
        <v>6.64</v>
      </c>
      <c r="AC552">
        <v>2.38</v>
      </c>
      <c r="AD552">
        <v>0</v>
      </c>
      <c r="AE552">
        <v>0</v>
      </c>
      <c r="AF552">
        <v>1.0900000000000001</v>
      </c>
      <c r="AG552">
        <v>0.09</v>
      </c>
      <c r="AH552">
        <v>0</v>
      </c>
      <c r="AI552">
        <v>1</v>
      </c>
      <c r="AJ552">
        <v>6.09</v>
      </c>
      <c r="AK552">
        <v>26.39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12.813000000000001</v>
      </c>
      <c r="AU552" t="s">
        <v>135</v>
      </c>
      <c r="AV552">
        <v>0</v>
      </c>
      <c r="AW552">
        <v>2</v>
      </c>
      <c r="AX552">
        <v>55285906</v>
      </c>
      <c r="AY552">
        <v>1</v>
      </c>
      <c r="AZ552">
        <v>0</v>
      </c>
      <c r="BA552">
        <v>585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Y552*Source!I1195</f>
        <v>0.328333125</v>
      </c>
      <c r="CY552">
        <f>AB552</f>
        <v>6.64</v>
      </c>
      <c r="CZ552">
        <f>AF552</f>
        <v>1.0900000000000001</v>
      </c>
      <c r="DA552">
        <f>AJ552</f>
        <v>6.09</v>
      </c>
      <c r="DB552">
        <f>ROUND((ROUND(AT552*CZ552,2)*1.25),6)</f>
        <v>17.462499999999999</v>
      </c>
      <c r="DC552">
        <f>ROUND((ROUND(AT552*AG552,2)*1.25),6)</f>
        <v>1.4375</v>
      </c>
    </row>
    <row r="553" spans="1:107" x14ac:dyDescent="0.2">
      <c r="A553">
        <f>ROW(Source!A1195)</f>
        <v>1195</v>
      </c>
      <c r="B553">
        <v>55282325</v>
      </c>
      <c r="C553">
        <v>55285891</v>
      </c>
      <c r="D553">
        <v>31832865</v>
      </c>
      <c r="E553">
        <v>1</v>
      </c>
      <c r="F553">
        <v>1</v>
      </c>
      <c r="G553">
        <v>13</v>
      </c>
      <c r="H553">
        <v>2</v>
      </c>
      <c r="I553" t="s">
        <v>257</v>
      </c>
      <c r="J553" t="s">
        <v>258</v>
      </c>
      <c r="K553" t="s">
        <v>259</v>
      </c>
      <c r="L553">
        <v>1368</v>
      </c>
      <c r="N553">
        <v>1011</v>
      </c>
      <c r="O553" t="s">
        <v>211</v>
      </c>
      <c r="P553" t="s">
        <v>211</v>
      </c>
      <c r="Q553">
        <v>1</v>
      </c>
      <c r="W553">
        <v>0</v>
      </c>
      <c r="X553">
        <v>773485071</v>
      </c>
      <c r="Y553">
        <v>12.36</v>
      </c>
      <c r="AA553">
        <v>0</v>
      </c>
      <c r="AB553">
        <v>4.6500000000000004</v>
      </c>
      <c r="AC553">
        <v>0</v>
      </c>
      <c r="AD553">
        <v>0</v>
      </c>
      <c r="AE553">
        <v>0</v>
      </c>
      <c r="AF553">
        <v>0.77</v>
      </c>
      <c r="AG553">
        <v>0</v>
      </c>
      <c r="AH553">
        <v>0</v>
      </c>
      <c r="AI553">
        <v>1</v>
      </c>
      <c r="AJ553">
        <v>6.04</v>
      </c>
      <c r="AK553">
        <v>26.39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9.8879999999999999</v>
      </c>
      <c r="AU553" t="s">
        <v>135</v>
      </c>
      <c r="AV553">
        <v>0</v>
      </c>
      <c r="AW553">
        <v>2</v>
      </c>
      <c r="AX553">
        <v>55285907</v>
      </c>
      <c r="AY553">
        <v>1</v>
      </c>
      <c r="AZ553">
        <v>0</v>
      </c>
      <c r="BA553">
        <v>586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Y553*Source!I1195</f>
        <v>0.25337999999999999</v>
      </c>
      <c r="CY553">
        <f>AB553</f>
        <v>4.6500000000000004</v>
      </c>
      <c r="CZ553">
        <f>AF553</f>
        <v>0.77</v>
      </c>
      <c r="DA553">
        <f>AJ553</f>
        <v>6.04</v>
      </c>
      <c r="DB553">
        <f>ROUND((ROUND(AT553*CZ553,2)*1.25),6)</f>
        <v>9.5124999999999993</v>
      </c>
      <c r="DC553">
        <f>ROUND((ROUND(AT553*AG553,2)*1.25),6)</f>
        <v>0</v>
      </c>
    </row>
    <row r="554" spans="1:107" x14ac:dyDescent="0.2">
      <c r="A554">
        <f>ROW(Source!A1195)</f>
        <v>1195</v>
      </c>
      <c r="B554">
        <v>55282325</v>
      </c>
      <c r="C554">
        <v>55285891</v>
      </c>
      <c r="D554">
        <v>31755942</v>
      </c>
      <c r="E554">
        <v>13</v>
      </c>
      <c r="F554">
        <v>1</v>
      </c>
      <c r="G554">
        <v>13</v>
      </c>
      <c r="H554">
        <v>2</v>
      </c>
      <c r="I554" t="s">
        <v>218</v>
      </c>
      <c r="J554" t="s">
        <v>3</v>
      </c>
      <c r="K554" t="s">
        <v>219</v>
      </c>
      <c r="L554">
        <v>1344</v>
      </c>
      <c r="N554">
        <v>1008</v>
      </c>
      <c r="O554" t="s">
        <v>220</v>
      </c>
      <c r="P554" t="s">
        <v>220</v>
      </c>
      <c r="Q554">
        <v>1</v>
      </c>
      <c r="W554">
        <v>0</v>
      </c>
      <c r="X554">
        <v>-1180195794</v>
      </c>
      <c r="Y554">
        <v>26.150000000000002</v>
      </c>
      <c r="AA554">
        <v>0</v>
      </c>
      <c r="AB554">
        <v>1</v>
      </c>
      <c r="AC554">
        <v>0</v>
      </c>
      <c r="AD554">
        <v>0</v>
      </c>
      <c r="AE554">
        <v>0</v>
      </c>
      <c r="AF554">
        <v>1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20.92</v>
      </c>
      <c r="AU554" t="s">
        <v>135</v>
      </c>
      <c r="AV554">
        <v>0</v>
      </c>
      <c r="AW554">
        <v>2</v>
      </c>
      <c r="AX554">
        <v>55285908</v>
      </c>
      <c r="AY554">
        <v>1</v>
      </c>
      <c r="AZ554">
        <v>0</v>
      </c>
      <c r="BA554">
        <v>587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Y554*Source!I1195</f>
        <v>0.53607500000000008</v>
      </c>
      <c r="CY554">
        <f>AB554</f>
        <v>1</v>
      </c>
      <c r="CZ554">
        <f>AF554</f>
        <v>1</v>
      </c>
      <c r="DA554">
        <f>AJ554</f>
        <v>1</v>
      </c>
      <c r="DB554">
        <f>ROUND((ROUND(AT554*CZ554,2)*1.25),6)</f>
        <v>26.15</v>
      </c>
      <c r="DC554">
        <f>ROUND((ROUND(AT554*AG554,2)*1.25),6)</f>
        <v>0</v>
      </c>
    </row>
    <row r="555" spans="1:107" x14ac:dyDescent="0.2">
      <c r="A555">
        <f>ROW(Source!A1195)</f>
        <v>1195</v>
      </c>
      <c r="B555">
        <v>55282325</v>
      </c>
      <c r="C555">
        <v>55285891</v>
      </c>
      <c r="D555">
        <v>31808032</v>
      </c>
      <c r="E555">
        <v>1</v>
      </c>
      <c r="F555">
        <v>1</v>
      </c>
      <c r="G555">
        <v>13</v>
      </c>
      <c r="H555">
        <v>3</v>
      </c>
      <c r="I555" t="s">
        <v>260</v>
      </c>
      <c r="J555" t="s">
        <v>261</v>
      </c>
      <c r="K555" t="s">
        <v>262</v>
      </c>
      <c r="L555">
        <v>1348</v>
      </c>
      <c r="N555">
        <v>1009</v>
      </c>
      <c r="O555" t="s">
        <v>30</v>
      </c>
      <c r="P555" t="s">
        <v>30</v>
      </c>
      <c r="Q555">
        <v>1000</v>
      </c>
      <c r="W555">
        <v>0</v>
      </c>
      <c r="X555">
        <v>-1815770421</v>
      </c>
      <c r="Y555">
        <v>4.9000000000000002E-2</v>
      </c>
      <c r="AA555">
        <v>90645.59</v>
      </c>
      <c r="AB555">
        <v>0</v>
      </c>
      <c r="AC555">
        <v>0</v>
      </c>
      <c r="AD555">
        <v>0</v>
      </c>
      <c r="AE555">
        <v>14739.12</v>
      </c>
      <c r="AF555">
        <v>0</v>
      </c>
      <c r="AG555">
        <v>0</v>
      </c>
      <c r="AH555">
        <v>0</v>
      </c>
      <c r="AI555">
        <v>6.15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4.9000000000000002E-2</v>
      </c>
      <c r="AU555" t="s">
        <v>3</v>
      </c>
      <c r="AV555">
        <v>0</v>
      </c>
      <c r="AW555">
        <v>2</v>
      </c>
      <c r="AX555">
        <v>55285909</v>
      </c>
      <c r="AY555">
        <v>1</v>
      </c>
      <c r="AZ555">
        <v>0</v>
      </c>
      <c r="BA555">
        <v>588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Y555*Source!I1195</f>
        <v>1.0045000000000002E-3</v>
      </c>
      <c r="CY555">
        <f t="shared" ref="CY555:CY561" si="85">AA555</f>
        <v>90645.59</v>
      </c>
      <c r="CZ555">
        <f t="shared" ref="CZ555:CZ561" si="86">AE555</f>
        <v>14739.12</v>
      </c>
      <c r="DA555">
        <f t="shared" ref="DA555:DA561" si="87">AI555</f>
        <v>6.15</v>
      </c>
      <c r="DB555">
        <f t="shared" ref="DB555:DB594" si="88">ROUND(ROUND(AT555*CZ555,2),6)</f>
        <v>722.22</v>
      </c>
      <c r="DC555">
        <f t="shared" ref="DC555:DC594" si="89">ROUND(ROUND(AT555*AG555,2),6)</f>
        <v>0</v>
      </c>
    </row>
    <row r="556" spans="1:107" x14ac:dyDescent="0.2">
      <c r="A556">
        <f>ROW(Source!A1195)</f>
        <v>1195</v>
      </c>
      <c r="B556">
        <v>55282325</v>
      </c>
      <c r="C556">
        <v>55285891</v>
      </c>
      <c r="D556">
        <v>31808252</v>
      </c>
      <c r="E556">
        <v>1</v>
      </c>
      <c r="F556">
        <v>1</v>
      </c>
      <c r="G556">
        <v>13</v>
      </c>
      <c r="H556">
        <v>3</v>
      </c>
      <c r="I556" t="s">
        <v>142</v>
      </c>
      <c r="J556" t="s">
        <v>144</v>
      </c>
      <c r="K556" t="s">
        <v>282</v>
      </c>
      <c r="L556">
        <v>1327</v>
      </c>
      <c r="N556">
        <v>1005</v>
      </c>
      <c r="O556" t="s">
        <v>143</v>
      </c>
      <c r="P556" t="s">
        <v>143</v>
      </c>
      <c r="Q556">
        <v>1</v>
      </c>
      <c r="W556">
        <v>0</v>
      </c>
      <c r="X556">
        <v>-1420146113</v>
      </c>
      <c r="Y556">
        <v>135.03</v>
      </c>
      <c r="AA556">
        <v>263.45</v>
      </c>
      <c r="AB556">
        <v>0</v>
      </c>
      <c r="AC556">
        <v>0</v>
      </c>
      <c r="AD556">
        <v>0</v>
      </c>
      <c r="AE556">
        <v>25.09</v>
      </c>
      <c r="AF556">
        <v>0</v>
      </c>
      <c r="AG556">
        <v>0</v>
      </c>
      <c r="AH556">
        <v>0</v>
      </c>
      <c r="AI556">
        <v>10.5</v>
      </c>
      <c r="AJ556">
        <v>1</v>
      </c>
      <c r="AK556">
        <v>1</v>
      </c>
      <c r="AL556">
        <v>1</v>
      </c>
      <c r="AN556">
        <v>0</v>
      </c>
      <c r="AO556">
        <v>0</v>
      </c>
      <c r="AP556">
        <v>1</v>
      </c>
      <c r="AQ556">
        <v>0</v>
      </c>
      <c r="AR556">
        <v>0</v>
      </c>
      <c r="AS556" t="s">
        <v>3</v>
      </c>
      <c r="AT556">
        <v>135.03</v>
      </c>
      <c r="AU556" t="s">
        <v>3</v>
      </c>
      <c r="AV556">
        <v>0</v>
      </c>
      <c r="AW556">
        <v>1</v>
      </c>
      <c r="AX556">
        <v>-1</v>
      </c>
      <c r="AY556">
        <v>0</v>
      </c>
      <c r="AZ556">
        <v>0</v>
      </c>
      <c r="BA556" t="s">
        <v>3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Y556*Source!I1195</f>
        <v>2.7681150000000003</v>
      </c>
      <c r="CY556">
        <f t="shared" si="85"/>
        <v>263.45</v>
      </c>
      <c r="CZ556">
        <f t="shared" si="86"/>
        <v>25.09</v>
      </c>
      <c r="DA556">
        <f t="shared" si="87"/>
        <v>10.5</v>
      </c>
      <c r="DB556">
        <f t="shared" si="88"/>
        <v>3387.9</v>
      </c>
      <c r="DC556">
        <f t="shared" si="89"/>
        <v>0</v>
      </c>
    </row>
    <row r="557" spans="1:107" x14ac:dyDescent="0.2">
      <c r="A557">
        <f>ROW(Source!A1195)</f>
        <v>1195</v>
      </c>
      <c r="B557">
        <v>55282325</v>
      </c>
      <c r="C557">
        <v>55285891</v>
      </c>
      <c r="D557">
        <v>31808253</v>
      </c>
      <c r="E557">
        <v>1</v>
      </c>
      <c r="F557">
        <v>1</v>
      </c>
      <c r="G557">
        <v>13</v>
      </c>
      <c r="H557">
        <v>3</v>
      </c>
      <c r="I557" t="s">
        <v>146</v>
      </c>
      <c r="J557" t="s">
        <v>147</v>
      </c>
      <c r="K557" t="s">
        <v>283</v>
      </c>
      <c r="L557">
        <v>1327</v>
      </c>
      <c r="N557">
        <v>1005</v>
      </c>
      <c r="O557" t="s">
        <v>143</v>
      </c>
      <c r="P557" t="s">
        <v>143</v>
      </c>
      <c r="Q557">
        <v>1</v>
      </c>
      <c r="W557">
        <v>0</v>
      </c>
      <c r="X557">
        <v>-1577770690</v>
      </c>
      <c r="Y557">
        <v>60.27</v>
      </c>
      <c r="AA557">
        <v>247.66</v>
      </c>
      <c r="AB557">
        <v>0</v>
      </c>
      <c r="AC557">
        <v>0</v>
      </c>
      <c r="AD557">
        <v>0</v>
      </c>
      <c r="AE557">
        <v>23.06</v>
      </c>
      <c r="AF557">
        <v>0</v>
      </c>
      <c r="AG557">
        <v>0</v>
      </c>
      <c r="AH557">
        <v>0</v>
      </c>
      <c r="AI557">
        <v>10.74</v>
      </c>
      <c r="AJ557">
        <v>1</v>
      </c>
      <c r="AK557">
        <v>1</v>
      </c>
      <c r="AL557">
        <v>1</v>
      </c>
      <c r="AN557">
        <v>0</v>
      </c>
      <c r="AO557">
        <v>0</v>
      </c>
      <c r="AP557">
        <v>1</v>
      </c>
      <c r="AQ557">
        <v>0</v>
      </c>
      <c r="AR557">
        <v>0</v>
      </c>
      <c r="AS557" t="s">
        <v>3</v>
      </c>
      <c r="AT557">
        <v>60.27</v>
      </c>
      <c r="AU557" t="s">
        <v>3</v>
      </c>
      <c r="AV557">
        <v>0</v>
      </c>
      <c r="AW557">
        <v>1</v>
      </c>
      <c r="AX557">
        <v>-1</v>
      </c>
      <c r="AY557">
        <v>0</v>
      </c>
      <c r="AZ557">
        <v>0</v>
      </c>
      <c r="BA557" t="s">
        <v>3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Y557*Source!I1195</f>
        <v>1.235535</v>
      </c>
      <c r="CY557">
        <f t="shared" si="85"/>
        <v>247.66</v>
      </c>
      <c r="CZ557">
        <f t="shared" si="86"/>
        <v>23.06</v>
      </c>
      <c r="DA557">
        <f t="shared" si="87"/>
        <v>10.74</v>
      </c>
      <c r="DB557">
        <f t="shared" si="88"/>
        <v>1389.83</v>
      </c>
      <c r="DC557">
        <f t="shared" si="89"/>
        <v>0</v>
      </c>
    </row>
    <row r="558" spans="1:107" x14ac:dyDescent="0.2">
      <c r="A558">
        <f>ROW(Source!A1195)</f>
        <v>1195</v>
      </c>
      <c r="B558">
        <v>55282325</v>
      </c>
      <c r="C558">
        <v>55285891</v>
      </c>
      <c r="D558">
        <v>31808575</v>
      </c>
      <c r="E558">
        <v>1</v>
      </c>
      <c r="F558">
        <v>1</v>
      </c>
      <c r="G558">
        <v>13</v>
      </c>
      <c r="H558">
        <v>3</v>
      </c>
      <c r="I558" t="s">
        <v>263</v>
      </c>
      <c r="J558" t="s">
        <v>264</v>
      </c>
      <c r="K558" t="s">
        <v>265</v>
      </c>
      <c r="L558">
        <v>1391</v>
      </c>
      <c r="N558">
        <v>1013</v>
      </c>
      <c r="O558" t="s">
        <v>266</v>
      </c>
      <c r="P558" t="s">
        <v>266</v>
      </c>
      <c r="Q558">
        <v>1</v>
      </c>
      <c r="W558">
        <v>0</v>
      </c>
      <c r="X558">
        <v>1414587741</v>
      </c>
      <c r="Y558">
        <v>200</v>
      </c>
      <c r="AA558">
        <v>33.64</v>
      </c>
      <c r="AB558">
        <v>0</v>
      </c>
      <c r="AC558">
        <v>0</v>
      </c>
      <c r="AD558">
        <v>0</v>
      </c>
      <c r="AE558">
        <v>28.75</v>
      </c>
      <c r="AF558">
        <v>0</v>
      </c>
      <c r="AG558">
        <v>0</v>
      </c>
      <c r="AH558">
        <v>0</v>
      </c>
      <c r="AI558">
        <v>1.17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200</v>
      </c>
      <c r="AU558" t="s">
        <v>3</v>
      </c>
      <c r="AV558">
        <v>0</v>
      </c>
      <c r="AW558">
        <v>2</v>
      </c>
      <c r="AX558">
        <v>55285910</v>
      </c>
      <c r="AY558">
        <v>1</v>
      </c>
      <c r="AZ558">
        <v>0</v>
      </c>
      <c r="BA558">
        <v>589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Y558*Source!I1195</f>
        <v>4.1000000000000005</v>
      </c>
      <c r="CY558">
        <f t="shared" si="85"/>
        <v>33.64</v>
      </c>
      <c r="CZ558">
        <f t="shared" si="86"/>
        <v>28.75</v>
      </c>
      <c r="DA558">
        <f t="shared" si="87"/>
        <v>1.17</v>
      </c>
      <c r="DB558">
        <f t="shared" si="88"/>
        <v>5750</v>
      </c>
      <c r="DC558">
        <f t="shared" si="89"/>
        <v>0</v>
      </c>
    </row>
    <row r="559" spans="1:107" x14ac:dyDescent="0.2">
      <c r="A559">
        <f>ROW(Source!A1195)</f>
        <v>1195</v>
      </c>
      <c r="B559">
        <v>55282325</v>
      </c>
      <c r="C559">
        <v>55285891</v>
      </c>
      <c r="D559">
        <v>31809402</v>
      </c>
      <c r="E559">
        <v>1</v>
      </c>
      <c r="F559">
        <v>1</v>
      </c>
      <c r="G559">
        <v>13</v>
      </c>
      <c r="H559">
        <v>3</v>
      </c>
      <c r="I559" t="s">
        <v>244</v>
      </c>
      <c r="J559" t="s">
        <v>245</v>
      </c>
      <c r="K559" t="s">
        <v>246</v>
      </c>
      <c r="L559">
        <v>1346</v>
      </c>
      <c r="N559">
        <v>1009</v>
      </c>
      <c r="O559" t="s">
        <v>247</v>
      </c>
      <c r="P559" t="s">
        <v>247</v>
      </c>
      <c r="Q559">
        <v>1</v>
      </c>
      <c r="W559">
        <v>0</v>
      </c>
      <c r="X559">
        <v>-1558522825</v>
      </c>
      <c r="Y559">
        <v>3.4</v>
      </c>
      <c r="AA559">
        <v>48.91</v>
      </c>
      <c r="AB559">
        <v>0</v>
      </c>
      <c r="AC559">
        <v>0</v>
      </c>
      <c r="AD559">
        <v>0</v>
      </c>
      <c r="AE559">
        <v>6.27</v>
      </c>
      <c r="AF559">
        <v>0</v>
      </c>
      <c r="AG559">
        <v>0</v>
      </c>
      <c r="AH559">
        <v>0</v>
      </c>
      <c r="AI559">
        <v>7.8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3.4</v>
      </c>
      <c r="AU559" t="s">
        <v>3</v>
      </c>
      <c r="AV559">
        <v>0</v>
      </c>
      <c r="AW559">
        <v>2</v>
      </c>
      <c r="AX559">
        <v>55285911</v>
      </c>
      <c r="AY559">
        <v>1</v>
      </c>
      <c r="AZ559">
        <v>0</v>
      </c>
      <c r="BA559">
        <v>590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Y559*Source!I1195</f>
        <v>6.9699999999999998E-2</v>
      </c>
      <c r="CY559">
        <f t="shared" si="85"/>
        <v>48.91</v>
      </c>
      <c r="CZ559">
        <f t="shared" si="86"/>
        <v>6.27</v>
      </c>
      <c r="DA559">
        <f t="shared" si="87"/>
        <v>7.8</v>
      </c>
      <c r="DB559">
        <f t="shared" si="88"/>
        <v>21.32</v>
      </c>
      <c r="DC559">
        <f t="shared" si="89"/>
        <v>0</v>
      </c>
    </row>
    <row r="560" spans="1:107" x14ac:dyDescent="0.2">
      <c r="A560">
        <f>ROW(Source!A1195)</f>
        <v>1195</v>
      </c>
      <c r="B560">
        <v>55282325</v>
      </c>
      <c r="C560">
        <v>55285891</v>
      </c>
      <c r="D560">
        <v>31807565</v>
      </c>
      <c r="E560">
        <v>1</v>
      </c>
      <c r="F560">
        <v>1</v>
      </c>
      <c r="G560">
        <v>13</v>
      </c>
      <c r="H560">
        <v>3</v>
      </c>
      <c r="I560" t="s">
        <v>267</v>
      </c>
      <c r="J560" t="s">
        <v>268</v>
      </c>
      <c r="K560" t="s">
        <v>284</v>
      </c>
      <c r="L560">
        <v>1301</v>
      </c>
      <c r="N560">
        <v>1003</v>
      </c>
      <c r="O560" t="s">
        <v>270</v>
      </c>
      <c r="P560" t="s">
        <v>270</v>
      </c>
      <c r="Q560">
        <v>1</v>
      </c>
      <c r="W560">
        <v>0</v>
      </c>
      <c r="X560">
        <v>-384179431</v>
      </c>
      <c r="Y560">
        <v>18.899999999999999</v>
      </c>
      <c r="AA560">
        <v>70.27</v>
      </c>
      <c r="AB560">
        <v>0</v>
      </c>
      <c r="AC560">
        <v>0</v>
      </c>
      <c r="AD560">
        <v>0</v>
      </c>
      <c r="AE560">
        <v>15.72</v>
      </c>
      <c r="AF560">
        <v>0</v>
      </c>
      <c r="AG560">
        <v>0</v>
      </c>
      <c r="AH560">
        <v>0</v>
      </c>
      <c r="AI560">
        <v>4.47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18.899999999999999</v>
      </c>
      <c r="AU560" t="s">
        <v>3</v>
      </c>
      <c r="AV560">
        <v>0</v>
      </c>
      <c r="AW560">
        <v>2</v>
      </c>
      <c r="AX560">
        <v>55285912</v>
      </c>
      <c r="AY560">
        <v>1</v>
      </c>
      <c r="AZ560">
        <v>0</v>
      </c>
      <c r="BA560">
        <v>591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Y560*Source!I1195</f>
        <v>0.38744999999999996</v>
      </c>
      <c r="CY560">
        <f t="shared" si="85"/>
        <v>70.27</v>
      </c>
      <c r="CZ560">
        <f t="shared" si="86"/>
        <v>15.72</v>
      </c>
      <c r="DA560">
        <f t="shared" si="87"/>
        <v>4.47</v>
      </c>
      <c r="DB560">
        <f t="shared" si="88"/>
        <v>297.11</v>
      </c>
      <c r="DC560">
        <f t="shared" si="89"/>
        <v>0</v>
      </c>
    </row>
    <row r="561" spans="1:107" x14ac:dyDescent="0.2">
      <c r="A561">
        <f>ROW(Source!A1195)</f>
        <v>1195</v>
      </c>
      <c r="B561">
        <v>55282325</v>
      </c>
      <c r="C561">
        <v>55285891</v>
      </c>
      <c r="D561">
        <v>31807616</v>
      </c>
      <c r="E561">
        <v>1</v>
      </c>
      <c r="F561">
        <v>1</v>
      </c>
      <c r="G561">
        <v>13</v>
      </c>
      <c r="H561">
        <v>3</v>
      </c>
      <c r="I561" t="s">
        <v>248</v>
      </c>
      <c r="J561" t="s">
        <v>249</v>
      </c>
      <c r="K561" t="s">
        <v>250</v>
      </c>
      <c r="L561">
        <v>1348</v>
      </c>
      <c r="N561">
        <v>1009</v>
      </c>
      <c r="O561" t="s">
        <v>30</v>
      </c>
      <c r="P561" t="s">
        <v>30</v>
      </c>
      <c r="Q561">
        <v>1000</v>
      </c>
      <c r="W561">
        <v>0</v>
      </c>
      <c r="X561">
        <v>1387058064</v>
      </c>
      <c r="Y561">
        <v>2.196E-2</v>
      </c>
      <c r="AA561">
        <v>64864.04</v>
      </c>
      <c r="AB561">
        <v>0</v>
      </c>
      <c r="AC561">
        <v>0</v>
      </c>
      <c r="AD561">
        <v>0</v>
      </c>
      <c r="AE561">
        <v>18910.8</v>
      </c>
      <c r="AF561">
        <v>0</v>
      </c>
      <c r="AG561">
        <v>0</v>
      </c>
      <c r="AH561">
        <v>0</v>
      </c>
      <c r="AI561">
        <v>3.43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2.196E-2</v>
      </c>
      <c r="AU561" t="s">
        <v>3</v>
      </c>
      <c r="AV561">
        <v>0</v>
      </c>
      <c r="AW561">
        <v>2</v>
      </c>
      <c r="AX561">
        <v>55285913</v>
      </c>
      <c r="AY561">
        <v>1</v>
      </c>
      <c r="AZ561">
        <v>0</v>
      </c>
      <c r="BA561">
        <v>592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Y561*Source!I1195</f>
        <v>4.5018E-4</v>
      </c>
      <c r="CY561">
        <f t="shared" si="85"/>
        <v>64864.04</v>
      </c>
      <c r="CZ561">
        <f t="shared" si="86"/>
        <v>18910.8</v>
      </c>
      <c r="DA561">
        <f t="shared" si="87"/>
        <v>3.43</v>
      </c>
      <c r="DB561">
        <f t="shared" si="88"/>
        <v>415.28</v>
      </c>
      <c r="DC561">
        <f t="shared" si="89"/>
        <v>0</v>
      </c>
    </row>
    <row r="562" spans="1:107" x14ac:dyDescent="0.2">
      <c r="A562">
        <f>ROW(Source!A1203)</f>
        <v>1203</v>
      </c>
      <c r="B562">
        <v>55282325</v>
      </c>
      <c r="C562">
        <v>55285975</v>
      </c>
      <c r="D562">
        <v>31751893</v>
      </c>
      <c r="E562">
        <v>13</v>
      </c>
      <c r="F562">
        <v>1</v>
      </c>
      <c r="G562">
        <v>13</v>
      </c>
      <c r="H562">
        <v>1</v>
      </c>
      <c r="I562" t="s">
        <v>205</v>
      </c>
      <c r="J562" t="s">
        <v>3</v>
      </c>
      <c r="K562" t="s">
        <v>206</v>
      </c>
      <c r="L562">
        <v>1191</v>
      </c>
      <c r="N562">
        <v>1013</v>
      </c>
      <c r="O562" t="s">
        <v>207</v>
      </c>
      <c r="P562" t="s">
        <v>207</v>
      </c>
      <c r="Q562">
        <v>1</v>
      </c>
      <c r="W562">
        <v>0</v>
      </c>
      <c r="X562">
        <v>476480486</v>
      </c>
      <c r="Y562">
        <v>57.5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57.5</v>
      </c>
      <c r="AU562" t="s">
        <v>3</v>
      </c>
      <c r="AV562">
        <v>1</v>
      </c>
      <c r="AW562">
        <v>2</v>
      </c>
      <c r="AX562">
        <v>55285978</v>
      </c>
      <c r="AY562">
        <v>1</v>
      </c>
      <c r="AZ562">
        <v>0</v>
      </c>
      <c r="BA562">
        <v>595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Y562*Source!I1203</f>
        <v>0.37374999999999997</v>
      </c>
      <c r="CY562">
        <f>AD562</f>
        <v>0</v>
      </c>
      <c r="CZ562">
        <f>AH562</f>
        <v>0</v>
      </c>
      <c r="DA562">
        <f>AL562</f>
        <v>1</v>
      </c>
      <c r="DB562">
        <f t="shared" si="88"/>
        <v>0</v>
      </c>
      <c r="DC562">
        <f t="shared" si="89"/>
        <v>0</v>
      </c>
    </row>
    <row r="563" spans="1:107" x14ac:dyDescent="0.2">
      <c r="A563">
        <f>ROW(Source!A1203)</f>
        <v>1203</v>
      </c>
      <c r="B563">
        <v>55282325</v>
      </c>
      <c r="C563">
        <v>55285975</v>
      </c>
      <c r="D563">
        <v>31806986</v>
      </c>
      <c r="E563">
        <v>13</v>
      </c>
      <c r="F563">
        <v>1</v>
      </c>
      <c r="G563">
        <v>13</v>
      </c>
      <c r="H563">
        <v>3</v>
      </c>
      <c r="I563" t="s">
        <v>28</v>
      </c>
      <c r="J563" t="s">
        <v>3</v>
      </c>
      <c r="K563" t="s">
        <v>29</v>
      </c>
      <c r="L563">
        <v>1348</v>
      </c>
      <c r="N563">
        <v>1009</v>
      </c>
      <c r="O563" t="s">
        <v>30</v>
      </c>
      <c r="P563" t="s">
        <v>30</v>
      </c>
      <c r="Q563">
        <v>1000</v>
      </c>
      <c r="W563">
        <v>1</v>
      </c>
      <c r="X563">
        <v>1489638031</v>
      </c>
      <c r="Y563">
        <v>-4.5999999999999996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-4.5999999999999996</v>
      </c>
      <c r="AU563" t="s">
        <v>3</v>
      </c>
      <c r="AV563">
        <v>0</v>
      </c>
      <c r="AW563">
        <v>2</v>
      </c>
      <c r="AX563">
        <v>55285979</v>
      </c>
      <c r="AY563">
        <v>1</v>
      </c>
      <c r="AZ563">
        <v>6144</v>
      </c>
      <c r="BA563">
        <v>596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Y563*Source!I1203</f>
        <v>-2.9899999999999996E-2</v>
      </c>
      <c r="CY563">
        <f>AA563</f>
        <v>0</v>
      </c>
      <c r="CZ563">
        <f>AE563</f>
        <v>0</v>
      </c>
      <c r="DA563">
        <f>AI563</f>
        <v>1</v>
      </c>
      <c r="DB563">
        <f t="shared" si="88"/>
        <v>0</v>
      </c>
      <c r="DC563">
        <f t="shared" si="89"/>
        <v>0</v>
      </c>
    </row>
    <row r="564" spans="1:107" x14ac:dyDescent="0.2">
      <c r="A564">
        <f>ROW(Source!A1205)</f>
        <v>1205</v>
      </c>
      <c r="B564">
        <v>55282325</v>
      </c>
      <c r="C564">
        <v>55285981</v>
      </c>
      <c r="D564">
        <v>31751893</v>
      </c>
      <c r="E564">
        <v>13</v>
      </c>
      <c r="F564">
        <v>1</v>
      </c>
      <c r="G564">
        <v>13</v>
      </c>
      <c r="H564">
        <v>1</v>
      </c>
      <c r="I564" t="s">
        <v>205</v>
      </c>
      <c r="J564" t="s">
        <v>3</v>
      </c>
      <c r="K564" t="s">
        <v>206</v>
      </c>
      <c r="L564">
        <v>1191</v>
      </c>
      <c r="N564">
        <v>1013</v>
      </c>
      <c r="O564" t="s">
        <v>207</v>
      </c>
      <c r="P564" t="s">
        <v>207</v>
      </c>
      <c r="Q564">
        <v>1</v>
      </c>
      <c r="W564">
        <v>0</v>
      </c>
      <c r="X564">
        <v>476480486</v>
      </c>
      <c r="Y564">
        <v>0.6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0.6</v>
      </c>
      <c r="AU564" t="s">
        <v>3</v>
      </c>
      <c r="AV564">
        <v>1</v>
      </c>
      <c r="AW564">
        <v>2</v>
      </c>
      <c r="AX564">
        <v>55285983</v>
      </c>
      <c r="AY564">
        <v>1</v>
      </c>
      <c r="AZ564">
        <v>0</v>
      </c>
      <c r="BA564">
        <v>597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Y564*Source!I1205</f>
        <v>0.21</v>
      </c>
      <c r="CY564">
        <f>AD564</f>
        <v>0</v>
      </c>
      <c r="CZ564">
        <f>AH564</f>
        <v>0</v>
      </c>
      <c r="DA564">
        <f>AL564</f>
        <v>1</v>
      </c>
      <c r="DB564">
        <f t="shared" si="88"/>
        <v>0</v>
      </c>
      <c r="DC564">
        <f t="shared" si="89"/>
        <v>0</v>
      </c>
    </row>
    <row r="565" spans="1:107" x14ac:dyDescent="0.2">
      <c r="A565">
        <f>ROW(Source!A1206)</f>
        <v>1206</v>
      </c>
      <c r="B565">
        <v>55282325</v>
      </c>
      <c r="C565">
        <v>55285984</v>
      </c>
      <c r="D565">
        <v>31751893</v>
      </c>
      <c r="E565">
        <v>13</v>
      </c>
      <c r="F565">
        <v>1</v>
      </c>
      <c r="G565">
        <v>13</v>
      </c>
      <c r="H565">
        <v>1</v>
      </c>
      <c r="I565" t="s">
        <v>205</v>
      </c>
      <c r="J565" t="s">
        <v>3</v>
      </c>
      <c r="K565" t="s">
        <v>206</v>
      </c>
      <c r="L565">
        <v>1191</v>
      </c>
      <c r="N565">
        <v>1013</v>
      </c>
      <c r="O565" t="s">
        <v>207</v>
      </c>
      <c r="P565" t="s">
        <v>207</v>
      </c>
      <c r="Q565">
        <v>1</v>
      </c>
      <c r="W565">
        <v>0</v>
      </c>
      <c r="X565">
        <v>476480486</v>
      </c>
      <c r="Y565">
        <v>17.41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17.41</v>
      </c>
      <c r="AU565" t="s">
        <v>3</v>
      </c>
      <c r="AV565">
        <v>1</v>
      </c>
      <c r="AW565">
        <v>2</v>
      </c>
      <c r="AX565">
        <v>55285987</v>
      </c>
      <c r="AY565">
        <v>1</v>
      </c>
      <c r="AZ565">
        <v>0</v>
      </c>
      <c r="BA565">
        <v>598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Y565*Source!I1206</f>
        <v>0.31860300000000003</v>
      </c>
      <c r="CY565">
        <f>AD565</f>
        <v>0</v>
      </c>
      <c r="CZ565">
        <f>AH565</f>
        <v>0</v>
      </c>
      <c r="DA565">
        <f>AL565</f>
        <v>1</v>
      </c>
      <c r="DB565">
        <f t="shared" si="88"/>
        <v>0</v>
      </c>
      <c r="DC565">
        <f t="shared" si="89"/>
        <v>0</v>
      </c>
    </row>
    <row r="566" spans="1:107" x14ac:dyDescent="0.2">
      <c r="A566">
        <f>ROW(Source!A1206)</f>
        <v>1206</v>
      </c>
      <c r="B566">
        <v>55282325</v>
      </c>
      <c r="C566">
        <v>55285984</v>
      </c>
      <c r="D566">
        <v>31806986</v>
      </c>
      <c r="E566">
        <v>13</v>
      </c>
      <c r="F566">
        <v>1</v>
      </c>
      <c r="G566">
        <v>13</v>
      </c>
      <c r="H566">
        <v>3</v>
      </c>
      <c r="I566" t="s">
        <v>28</v>
      </c>
      <c r="J566" t="s">
        <v>3</v>
      </c>
      <c r="K566" t="s">
        <v>29</v>
      </c>
      <c r="L566">
        <v>1348</v>
      </c>
      <c r="N566">
        <v>1009</v>
      </c>
      <c r="O566" t="s">
        <v>30</v>
      </c>
      <c r="P566" t="s">
        <v>30</v>
      </c>
      <c r="Q566">
        <v>1000</v>
      </c>
      <c r="W566">
        <v>1</v>
      </c>
      <c r="X566">
        <v>1489638031</v>
      </c>
      <c r="Y566">
        <v>-1.02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-1.02</v>
      </c>
      <c r="AU566" t="s">
        <v>3</v>
      </c>
      <c r="AV566">
        <v>0</v>
      </c>
      <c r="AW566">
        <v>2</v>
      </c>
      <c r="AX566">
        <v>55285988</v>
      </c>
      <c r="AY566">
        <v>1</v>
      </c>
      <c r="AZ566">
        <v>6144</v>
      </c>
      <c r="BA566">
        <v>599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Y566*Source!I1206</f>
        <v>-1.8666000000000002E-2</v>
      </c>
      <c r="CY566">
        <f>AA566</f>
        <v>0</v>
      </c>
      <c r="CZ566">
        <f>AE566</f>
        <v>0</v>
      </c>
      <c r="DA566">
        <f>AI566</f>
        <v>1</v>
      </c>
      <c r="DB566">
        <f t="shared" si="88"/>
        <v>0</v>
      </c>
      <c r="DC566">
        <f t="shared" si="89"/>
        <v>0</v>
      </c>
    </row>
    <row r="567" spans="1:107" x14ac:dyDescent="0.2">
      <c r="A567">
        <f>ROW(Source!A1208)</f>
        <v>1208</v>
      </c>
      <c r="B567">
        <v>55282325</v>
      </c>
      <c r="C567">
        <v>55285990</v>
      </c>
      <c r="D567">
        <v>31751893</v>
      </c>
      <c r="E567">
        <v>13</v>
      </c>
      <c r="F567">
        <v>1</v>
      </c>
      <c r="G567">
        <v>13</v>
      </c>
      <c r="H567">
        <v>1</v>
      </c>
      <c r="I567" t="s">
        <v>205</v>
      </c>
      <c r="J567" t="s">
        <v>3</v>
      </c>
      <c r="K567" t="s">
        <v>206</v>
      </c>
      <c r="L567">
        <v>1191</v>
      </c>
      <c r="N567">
        <v>1013</v>
      </c>
      <c r="O567" t="s">
        <v>207</v>
      </c>
      <c r="P567" t="s">
        <v>207</v>
      </c>
      <c r="Q567">
        <v>1</v>
      </c>
      <c r="W567">
        <v>0</v>
      </c>
      <c r="X567">
        <v>476480486</v>
      </c>
      <c r="Y567">
        <v>20.73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20.73</v>
      </c>
      <c r="AU567" t="s">
        <v>3</v>
      </c>
      <c r="AV567">
        <v>1</v>
      </c>
      <c r="AW567">
        <v>2</v>
      </c>
      <c r="AX567">
        <v>55285992</v>
      </c>
      <c r="AY567">
        <v>1</v>
      </c>
      <c r="AZ567">
        <v>0</v>
      </c>
      <c r="BA567">
        <v>600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Y567*Source!I1208</f>
        <v>0.41460000000000002</v>
      </c>
      <c r="CY567">
        <f>AD567</f>
        <v>0</v>
      </c>
      <c r="CZ567">
        <f>AH567</f>
        <v>0</v>
      </c>
      <c r="DA567">
        <f>AL567</f>
        <v>1</v>
      </c>
      <c r="DB567">
        <f t="shared" si="88"/>
        <v>0</v>
      </c>
      <c r="DC567">
        <f t="shared" si="89"/>
        <v>0</v>
      </c>
    </row>
    <row r="568" spans="1:107" x14ac:dyDescent="0.2">
      <c r="A568">
        <f>ROW(Source!A1209)</f>
        <v>1209</v>
      </c>
      <c r="B568">
        <v>55282325</v>
      </c>
      <c r="C568">
        <v>55285995</v>
      </c>
      <c r="D568">
        <v>31751893</v>
      </c>
      <c r="E568">
        <v>13</v>
      </c>
      <c r="F568">
        <v>1</v>
      </c>
      <c r="G568">
        <v>13</v>
      </c>
      <c r="H568">
        <v>1</v>
      </c>
      <c r="I568" t="s">
        <v>205</v>
      </c>
      <c r="J568" t="s">
        <v>3</v>
      </c>
      <c r="K568" t="s">
        <v>206</v>
      </c>
      <c r="L568">
        <v>1191</v>
      </c>
      <c r="N568">
        <v>1013</v>
      </c>
      <c r="O568" t="s">
        <v>207</v>
      </c>
      <c r="P568" t="s">
        <v>207</v>
      </c>
      <c r="Q568">
        <v>1</v>
      </c>
      <c r="W568">
        <v>0</v>
      </c>
      <c r="X568">
        <v>476480486</v>
      </c>
      <c r="Y568">
        <v>0.6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0.6</v>
      </c>
      <c r="AU568" t="s">
        <v>3</v>
      </c>
      <c r="AV568">
        <v>1</v>
      </c>
      <c r="AW568">
        <v>2</v>
      </c>
      <c r="AX568">
        <v>55285997</v>
      </c>
      <c r="AY568">
        <v>1</v>
      </c>
      <c r="AZ568">
        <v>0</v>
      </c>
      <c r="BA568">
        <v>603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Y568*Source!I1209</f>
        <v>12.45</v>
      </c>
      <c r="CY568">
        <f>AD568</f>
        <v>0</v>
      </c>
      <c r="CZ568">
        <f>AH568</f>
        <v>0</v>
      </c>
      <c r="DA568">
        <f>AL568</f>
        <v>1</v>
      </c>
      <c r="DB568">
        <f t="shared" si="88"/>
        <v>0</v>
      </c>
      <c r="DC568">
        <f t="shared" si="89"/>
        <v>0</v>
      </c>
    </row>
    <row r="569" spans="1:107" x14ac:dyDescent="0.2">
      <c r="A569">
        <f>ROW(Source!A1245)</f>
        <v>1245</v>
      </c>
      <c r="B569">
        <v>55282325</v>
      </c>
      <c r="C569">
        <v>55286055</v>
      </c>
      <c r="D569">
        <v>31751893</v>
      </c>
      <c r="E569">
        <v>13</v>
      </c>
      <c r="F569">
        <v>1</v>
      </c>
      <c r="G569">
        <v>13</v>
      </c>
      <c r="H569">
        <v>1</v>
      </c>
      <c r="I569" t="s">
        <v>205</v>
      </c>
      <c r="J569" t="s">
        <v>3</v>
      </c>
      <c r="K569" t="s">
        <v>206</v>
      </c>
      <c r="L569">
        <v>1191</v>
      </c>
      <c r="N569">
        <v>1013</v>
      </c>
      <c r="O569" t="s">
        <v>207</v>
      </c>
      <c r="P569" t="s">
        <v>207</v>
      </c>
      <c r="Q569">
        <v>1</v>
      </c>
      <c r="W569">
        <v>0</v>
      </c>
      <c r="X569">
        <v>476480486</v>
      </c>
      <c r="Y569">
        <v>113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113</v>
      </c>
      <c r="AU569" t="s">
        <v>3</v>
      </c>
      <c r="AV569">
        <v>1</v>
      </c>
      <c r="AW569">
        <v>2</v>
      </c>
      <c r="AX569">
        <v>55286064</v>
      </c>
      <c r="AY569">
        <v>1</v>
      </c>
      <c r="AZ569">
        <v>0</v>
      </c>
      <c r="BA569">
        <v>604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Y569*Source!I1245</f>
        <v>2.2600000000000002</v>
      </c>
      <c r="CY569">
        <f>AD569</f>
        <v>0</v>
      </c>
      <c r="CZ569">
        <f>AH569</f>
        <v>0</v>
      </c>
      <c r="DA569">
        <f>AL569</f>
        <v>1</v>
      </c>
      <c r="DB569">
        <f t="shared" si="88"/>
        <v>0</v>
      </c>
      <c r="DC569">
        <f t="shared" si="89"/>
        <v>0</v>
      </c>
    </row>
    <row r="570" spans="1:107" x14ac:dyDescent="0.2">
      <c r="A570">
        <f>ROW(Source!A1245)</f>
        <v>1245</v>
      </c>
      <c r="B570">
        <v>55282325</v>
      </c>
      <c r="C570">
        <v>55286055</v>
      </c>
      <c r="D570">
        <v>31832333</v>
      </c>
      <c r="E570">
        <v>1</v>
      </c>
      <c r="F570">
        <v>1</v>
      </c>
      <c r="G570">
        <v>13</v>
      </c>
      <c r="H570">
        <v>2</v>
      </c>
      <c r="I570" t="s">
        <v>208</v>
      </c>
      <c r="J570" t="s">
        <v>209</v>
      </c>
      <c r="K570" t="s">
        <v>210</v>
      </c>
      <c r="L570">
        <v>1368</v>
      </c>
      <c r="N570">
        <v>1011</v>
      </c>
      <c r="O570" t="s">
        <v>211</v>
      </c>
      <c r="P570" t="s">
        <v>211</v>
      </c>
      <c r="Q570">
        <v>1</v>
      </c>
      <c r="W570">
        <v>0</v>
      </c>
      <c r="X570">
        <v>-1037327012</v>
      </c>
      <c r="Y570">
        <v>1.19</v>
      </c>
      <c r="AA570">
        <v>0</v>
      </c>
      <c r="AB570">
        <v>504.92</v>
      </c>
      <c r="AC570">
        <v>334.36</v>
      </c>
      <c r="AD570">
        <v>0</v>
      </c>
      <c r="AE570">
        <v>0</v>
      </c>
      <c r="AF570">
        <v>33.35</v>
      </c>
      <c r="AG570">
        <v>12.67</v>
      </c>
      <c r="AH570">
        <v>0</v>
      </c>
      <c r="AI570">
        <v>1</v>
      </c>
      <c r="AJ570">
        <v>15.14</v>
      </c>
      <c r="AK570">
        <v>26.39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1.19</v>
      </c>
      <c r="AU570" t="s">
        <v>3</v>
      </c>
      <c r="AV570">
        <v>0</v>
      </c>
      <c r="AW570">
        <v>2</v>
      </c>
      <c r="AX570">
        <v>55286065</v>
      </c>
      <c r="AY570">
        <v>1</v>
      </c>
      <c r="AZ570">
        <v>0</v>
      </c>
      <c r="BA570">
        <v>605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Y570*Source!I1245</f>
        <v>2.3799999999999998E-2</v>
      </c>
      <c r="CY570">
        <f>AB570</f>
        <v>504.92</v>
      </c>
      <c r="CZ570">
        <f>AF570</f>
        <v>33.35</v>
      </c>
      <c r="DA570">
        <f>AJ570</f>
        <v>15.14</v>
      </c>
      <c r="DB570">
        <f t="shared" si="88"/>
        <v>39.69</v>
      </c>
      <c r="DC570">
        <f t="shared" si="89"/>
        <v>15.08</v>
      </c>
    </row>
    <row r="571" spans="1:107" x14ac:dyDescent="0.2">
      <c r="A571">
        <f>ROW(Source!A1245)</f>
        <v>1245</v>
      </c>
      <c r="B571">
        <v>55282325</v>
      </c>
      <c r="C571">
        <v>55286055</v>
      </c>
      <c r="D571">
        <v>31832821</v>
      </c>
      <c r="E571">
        <v>1</v>
      </c>
      <c r="F571">
        <v>1</v>
      </c>
      <c r="G571">
        <v>13</v>
      </c>
      <c r="H571">
        <v>2</v>
      </c>
      <c r="I571" t="s">
        <v>212</v>
      </c>
      <c r="J571" t="s">
        <v>213</v>
      </c>
      <c r="K571" t="s">
        <v>214</v>
      </c>
      <c r="L571">
        <v>1368</v>
      </c>
      <c r="N571">
        <v>1011</v>
      </c>
      <c r="O571" t="s">
        <v>211</v>
      </c>
      <c r="P571" t="s">
        <v>211</v>
      </c>
      <c r="Q571">
        <v>1</v>
      </c>
      <c r="W571">
        <v>0</v>
      </c>
      <c r="X571">
        <v>-239073944</v>
      </c>
      <c r="Y571">
        <v>1.19</v>
      </c>
      <c r="AA571">
        <v>0</v>
      </c>
      <c r="AB571">
        <v>4.5599999999999996</v>
      </c>
      <c r="AC571">
        <v>0</v>
      </c>
      <c r="AD571">
        <v>0</v>
      </c>
      <c r="AE571">
        <v>0</v>
      </c>
      <c r="AF571">
        <v>0.77</v>
      </c>
      <c r="AG571">
        <v>0</v>
      </c>
      <c r="AH571">
        <v>0</v>
      </c>
      <c r="AI571">
        <v>1</v>
      </c>
      <c r="AJ571">
        <v>5.92</v>
      </c>
      <c r="AK571">
        <v>26.39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1.19</v>
      </c>
      <c r="AU571" t="s">
        <v>3</v>
      </c>
      <c r="AV571">
        <v>0</v>
      </c>
      <c r="AW571">
        <v>2</v>
      </c>
      <c r="AX571">
        <v>55286066</v>
      </c>
      <c r="AY571">
        <v>1</v>
      </c>
      <c r="AZ571">
        <v>0</v>
      </c>
      <c r="BA571">
        <v>606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Y571*Source!I1245</f>
        <v>2.3799999999999998E-2</v>
      </c>
      <c r="CY571">
        <f>AB571</f>
        <v>4.5599999999999996</v>
      </c>
      <c r="CZ571">
        <f>AF571</f>
        <v>0.77</v>
      </c>
      <c r="DA571">
        <f>AJ571</f>
        <v>5.92</v>
      </c>
      <c r="DB571">
        <f t="shared" si="88"/>
        <v>0.92</v>
      </c>
      <c r="DC571">
        <f t="shared" si="89"/>
        <v>0</v>
      </c>
    </row>
    <row r="572" spans="1:107" x14ac:dyDescent="0.2">
      <c r="A572">
        <f>ROW(Source!A1245)</f>
        <v>1245</v>
      </c>
      <c r="B572">
        <v>55282325</v>
      </c>
      <c r="C572">
        <v>55286055</v>
      </c>
      <c r="D572">
        <v>31832054</v>
      </c>
      <c r="E572">
        <v>1</v>
      </c>
      <c r="F572">
        <v>1</v>
      </c>
      <c r="G572">
        <v>13</v>
      </c>
      <c r="H572">
        <v>2</v>
      </c>
      <c r="I572" t="s">
        <v>215</v>
      </c>
      <c r="J572" t="s">
        <v>216</v>
      </c>
      <c r="K572" t="s">
        <v>217</v>
      </c>
      <c r="L572">
        <v>1368</v>
      </c>
      <c r="N572">
        <v>1011</v>
      </c>
      <c r="O572" t="s">
        <v>211</v>
      </c>
      <c r="P572" t="s">
        <v>211</v>
      </c>
      <c r="Q572">
        <v>1</v>
      </c>
      <c r="W572">
        <v>0</v>
      </c>
      <c r="X572">
        <v>-2105789691</v>
      </c>
      <c r="Y572">
        <v>1.18</v>
      </c>
      <c r="AA572">
        <v>0</v>
      </c>
      <c r="AB572">
        <v>4.38</v>
      </c>
      <c r="AC572">
        <v>0</v>
      </c>
      <c r="AD572">
        <v>0</v>
      </c>
      <c r="AE572">
        <v>0</v>
      </c>
      <c r="AF572">
        <v>0.71</v>
      </c>
      <c r="AG572">
        <v>0</v>
      </c>
      <c r="AH572">
        <v>0</v>
      </c>
      <c r="AI572">
        <v>1</v>
      </c>
      <c r="AJ572">
        <v>6.17</v>
      </c>
      <c r="AK572">
        <v>26.39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1.18</v>
      </c>
      <c r="AU572" t="s">
        <v>3</v>
      </c>
      <c r="AV572">
        <v>0</v>
      </c>
      <c r="AW572">
        <v>2</v>
      </c>
      <c r="AX572">
        <v>55286067</v>
      </c>
      <c r="AY572">
        <v>1</v>
      </c>
      <c r="AZ572">
        <v>0</v>
      </c>
      <c r="BA572">
        <v>607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Y572*Source!I1245</f>
        <v>2.3599999999999999E-2</v>
      </c>
      <c r="CY572">
        <f>AB572</f>
        <v>4.38</v>
      </c>
      <c r="CZ572">
        <f>AF572</f>
        <v>0.71</v>
      </c>
      <c r="DA572">
        <f>AJ572</f>
        <v>6.17</v>
      </c>
      <c r="DB572">
        <f t="shared" si="88"/>
        <v>0.84</v>
      </c>
      <c r="DC572">
        <f t="shared" si="89"/>
        <v>0</v>
      </c>
    </row>
    <row r="573" spans="1:107" x14ac:dyDescent="0.2">
      <c r="A573">
        <f>ROW(Source!A1245)</f>
        <v>1245</v>
      </c>
      <c r="B573">
        <v>55282325</v>
      </c>
      <c r="C573">
        <v>55286055</v>
      </c>
      <c r="D573">
        <v>31755942</v>
      </c>
      <c r="E573">
        <v>13</v>
      </c>
      <c r="F573">
        <v>1</v>
      </c>
      <c r="G573">
        <v>13</v>
      </c>
      <c r="H573">
        <v>2</v>
      </c>
      <c r="I573" t="s">
        <v>218</v>
      </c>
      <c r="J573" t="s">
        <v>3</v>
      </c>
      <c r="K573" t="s">
        <v>219</v>
      </c>
      <c r="L573">
        <v>1344</v>
      </c>
      <c r="N573">
        <v>1008</v>
      </c>
      <c r="O573" t="s">
        <v>220</v>
      </c>
      <c r="P573" t="s">
        <v>220</v>
      </c>
      <c r="Q573">
        <v>1</v>
      </c>
      <c r="W573">
        <v>0</v>
      </c>
      <c r="X573">
        <v>-1180195794</v>
      </c>
      <c r="Y573">
        <v>0.01</v>
      </c>
      <c r="AA573">
        <v>0</v>
      </c>
      <c r="AB573">
        <v>1</v>
      </c>
      <c r="AC573">
        <v>0</v>
      </c>
      <c r="AD573">
        <v>0</v>
      </c>
      <c r="AE573">
        <v>0</v>
      </c>
      <c r="AF573">
        <v>1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0.01</v>
      </c>
      <c r="AU573" t="s">
        <v>3</v>
      </c>
      <c r="AV573">
        <v>0</v>
      </c>
      <c r="AW573">
        <v>2</v>
      </c>
      <c r="AX573">
        <v>55286068</v>
      </c>
      <c r="AY573">
        <v>1</v>
      </c>
      <c r="AZ573">
        <v>0</v>
      </c>
      <c r="BA573">
        <v>608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Y573*Source!I1245</f>
        <v>2.0000000000000001E-4</v>
      </c>
      <c r="CY573">
        <f>AB573</f>
        <v>1</v>
      </c>
      <c r="CZ573">
        <f>AF573</f>
        <v>1</v>
      </c>
      <c r="DA573">
        <f>AJ573</f>
        <v>1</v>
      </c>
      <c r="DB573">
        <f t="shared" si="88"/>
        <v>0.01</v>
      </c>
      <c r="DC573">
        <f t="shared" si="89"/>
        <v>0</v>
      </c>
    </row>
    <row r="574" spans="1:107" x14ac:dyDescent="0.2">
      <c r="A574">
        <f>ROW(Source!A1245)</f>
        <v>1245</v>
      </c>
      <c r="B574">
        <v>55282325</v>
      </c>
      <c r="C574">
        <v>55286055</v>
      </c>
      <c r="D574">
        <v>31808261</v>
      </c>
      <c r="E574">
        <v>1</v>
      </c>
      <c r="F574">
        <v>1</v>
      </c>
      <c r="G574">
        <v>13</v>
      </c>
      <c r="H574">
        <v>3</v>
      </c>
      <c r="I574" t="s">
        <v>221</v>
      </c>
      <c r="J574" t="s">
        <v>222</v>
      </c>
      <c r="K574" t="s">
        <v>223</v>
      </c>
      <c r="L574">
        <v>1348</v>
      </c>
      <c r="N574">
        <v>1009</v>
      </c>
      <c r="O574" t="s">
        <v>30</v>
      </c>
      <c r="P574" t="s">
        <v>30</v>
      </c>
      <c r="Q574">
        <v>1000</v>
      </c>
      <c r="W574">
        <v>0</v>
      </c>
      <c r="X574">
        <v>-1712497029</v>
      </c>
      <c r="Y574">
        <v>2.1000000000000001E-2</v>
      </c>
      <c r="AA574">
        <v>5314.27</v>
      </c>
      <c r="AB574">
        <v>0</v>
      </c>
      <c r="AC574">
        <v>0</v>
      </c>
      <c r="AD574">
        <v>0</v>
      </c>
      <c r="AE574">
        <v>315.2</v>
      </c>
      <c r="AF574">
        <v>0</v>
      </c>
      <c r="AG574">
        <v>0</v>
      </c>
      <c r="AH574">
        <v>0</v>
      </c>
      <c r="AI574">
        <v>16.86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2.1000000000000001E-2</v>
      </c>
      <c r="AU574" t="s">
        <v>3</v>
      </c>
      <c r="AV574">
        <v>0</v>
      </c>
      <c r="AW574">
        <v>2</v>
      </c>
      <c r="AX574">
        <v>55286069</v>
      </c>
      <c r="AY574">
        <v>1</v>
      </c>
      <c r="AZ574">
        <v>0</v>
      </c>
      <c r="BA574">
        <v>609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Y574*Source!I1245</f>
        <v>4.2000000000000002E-4</v>
      </c>
      <c r="CY574">
        <f>AA574</f>
        <v>5314.27</v>
      </c>
      <c r="CZ574">
        <f>AE574</f>
        <v>315.2</v>
      </c>
      <c r="DA574">
        <f>AI574</f>
        <v>16.86</v>
      </c>
      <c r="DB574">
        <f t="shared" si="88"/>
        <v>6.62</v>
      </c>
      <c r="DC574">
        <f t="shared" si="89"/>
        <v>0</v>
      </c>
    </row>
    <row r="575" spans="1:107" x14ac:dyDescent="0.2">
      <c r="A575">
        <f>ROW(Source!A1245)</f>
        <v>1245</v>
      </c>
      <c r="B575">
        <v>55282325</v>
      </c>
      <c r="C575">
        <v>55286055</v>
      </c>
      <c r="D575">
        <v>31826247</v>
      </c>
      <c r="E575">
        <v>1</v>
      </c>
      <c r="F575">
        <v>1</v>
      </c>
      <c r="G575">
        <v>13</v>
      </c>
      <c r="H575">
        <v>3</v>
      </c>
      <c r="I575" t="s">
        <v>224</v>
      </c>
      <c r="J575" t="s">
        <v>225</v>
      </c>
      <c r="K575" t="s">
        <v>226</v>
      </c>
      <c r="L575">
        <v>1339</v>
      </c>
      <c r="N575">
        <v>1007</v>
      </c>
      <c r="O575" t="s">
        <v>128</v>
      </c>
      <c r="P575" t="s">
        <v>128</v>
      </c>
      <c r="Q575">
        <v>1</v>
      </c>
      <c r="W575">
        <v>0</v>
      </c>
      <c r="X575">
        <v>-718781615</v>
      </c>
      <c r="Y575">
        <v>2.14</v>
      </c>
      <c r="AA575">
        <v>3717.39</v>
      </c>
      <c r="AB575">
        <v>0</v>
      </c>
      <c r="AC575">
        <v>0</v>
      </c>
      <c r="AD575">
        <v>0</v>
      </c>
      <c r="AE575">
        <v>451.14</v>
      </c>
      <c r="AF575">
        <v>0</v>
      </c>
      <c r="AG575">
        <v>0</v>
      </c>
      <c r="AH575">
        <v>0</v>
      </c>
      <c r="AI575">
        <v>8.24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2.14</v>
      </c>
      <c r="AU575" t="s">
        <v>3</v>
      </c>
      <c r="AV575">
        <v>0</v>
      </c>
      <c r="AW575">
        <v>2</v>
      </c>
      <c r="AX575">
        <v>55286070</v>
      </c>
      <c r="AY575">
        <v>1</v>
      </c>
      <c r="AZ575">
        <v>0</v>
      </c>
      <c r="BA575">
        <v>610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Y575*Source!I1245</f>
        <v>4.2800000000000005E-2</v>
      </c>
      <c r="CY575">
        <f>AA575</f>
        <v>3717.39</v>
      </c>
      <c r="CZ575">
        <f>AE575</f>
        <v>451.14</v>
      </c>
      <c r="DA575">
        <f>AI575</f>
        <v>8.24</v>
      </c>
      <c r="DB575">
        <f t="shared" si="88"/>
        <v>965.44</v>
      </c>
      <c r="DC575">
        <f t="shared" si="89"/>
        <v>0</v>
      </c>
    </row>
    <row r="576" spans="1:107" x14ac:dyDescent="0.2">
      <c r="A576">
        <f>ROW(Source!A1245)</f>
        <v>1245</v>
      </c>
      <c r="B576">
        <v>55282325</v>
      </c>
      <c r="C576">
        <v>55286055</v>
      </c>
      <c r="D576">
        <v>31806986</v>
      </c>
      <c r="E576">
        <v>13</v>
      </c>
      <c r="F576">
        <v>1</v>
      </c>
      <c r="G576">
        <v>13</v>
      </c>
      <c r="H576">
        <v>3</v>
      </c>
      <c r="I576" t="s">
        <v>28</v>
      </c>
      <c r="J576" t="s">
        <v>3</v>
      </c>
      <c r="K576" t="s">
        <v>29</v>
      </c>
      <c r="L576">
        <v>1348</v>
      </c>
      <c r="N576">
        <v>1009</v>
      </c>
      <c r="O576" t="s">
        <v>30</v>
      </c>
      <c r="P576" t="s">
        <v>30</v>
      </c>
      <c r="Q576">
        <v>1000</v>
      </c>
      <c r="W576">
        <v>1</v>
      </c>
      <c r="X576">
        <v>1489638031</v>
      </c>
      <c r="Y576">
        <v>-1.28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3</v>
      </c>
      <c r="AT576">
        <v>-1.28</v>
      </c>
      <c r="AU576" t="s">
        <v>3</v>
      </c>
      <c r="AV576">
        <v>0</v>
      </c>
      <c r="AW576">
        <v>2</v>
      </c>
      <c r="AX576">
        <v>55286071</v>
      </c>
      <c r="AY576">
        <v>1</v>
      </c>
      <c r="AZ576">
        <v>6144</v>
      </c>
      <c r="BA576">
        <v>611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Y576*Source!I1245</f>
        <v>-2.5600000000000001E-2</v>
      </c>
      <c r="CY576">
        <f>AA576</f>
        <v>0</v>
      </c>
      <c r="CZ576">
        <f>AE576</f>
        <v>0</v>
      </c>
      <c r="DA576">
        <f>AI576</f>
        <v>1</v>
      </c>
      <c r="DB576">
        <f t="shared" si="88"/>
        <v>0</v>
      </c>
      <c r="DC576">
        <f t="shared" si="89"/>
        <v>0</v>
      </c>
    </row>
    <row r="577" spans="1:107" x14ac:dyDescent="0.2">
      <c r="A577">
        <f>ROW(Source!A1247)</f>
        <v>1247</v>
      </c>
      <c r="B577">
        <v>55282325</v>
      </c>
      <c r="C577">
        <v>55286073</v>
      </c>
      <c r="D577">
        <v>31751893</v>
      </c>
      <c r="E577">
        <v>13</v>
      </c>
      <c r="F577">
        <v>1</v>
      </c>
      <c r="G577">
        <v>13</v>
      </c>
      <c r="H577">
        <v>1</v>
      </c>
      <c r="I577" t="s">
        <v>205</v>
      </c>
      <c r="J577" t="s">
        <v>3</v>
      </c>
      <c r="K577" t="s">
        <v>206</v>
      </c>
      <c r="L577">
        <v>1191</v>
      </c>
      <c r="N577">
        <v>1013</v>
      </c>
      <c r="O577" t="s">
        <v>207</v>
      </c>
      <c r="P577" t="s">
        <v>207</v>
      </c>
      <c r="Q577">
        <v>1</v>
      </c>
      <c r="W577">
        <v>0</v>
      </c>
      <c r="X577">
        <v>476480486</v>
      </c>
      <c r="Y577">
        <v>39.5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39.5</v>
      </c>
      <c r="AU577" t="s">
        <v>3</v>
      </c>
      <c r="AV577">
        <v>1</v>
      </c>
      <c r="AW577">
        <v>2</v>
      </c>
      <c r="AX577">
        <v>55286081</v>
      </c>
      <c r="AY577">
        <v>1</v>
      </c>
      <c r="AZ577">
        <v>0</v>
      </c>
      <c r="BA577">
        <v>612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Y577*Source!I1247</f>
        <v>1.58</v>
      </c>
      <c r="CY577">
        <f>AD577</f>
        <v>0</v>
      </c>
      <c r="CZ577">
        <f>AH577</f>
        <v>0</v>
      </c>
      <c r="DA577">
        <f>AL577</f>
        <v>1</v>
      </c>
      <c r="DB577">
        <f t="shared" si="88"/>
        <v>0</v>
      </c>
      <c r="DC577">
        <f t="shared" si="89"/>
        <v>0</v>
      </c>
    </row>
    <row r="578" spans="1:107" x14ac:dyDescent="0.2">
      <c r="A578">
        <f>ROW(Source!A1247)</f>
        <v>1247</v>
      </c>
      <c r="B578">
        <v>55282325</v>
      </c>
      <c r="C578">
        <v>55286073</v>
      </c>
      <c r="D578">
        <v>31832333</v>
      </c>
      <c r="E578">
        <v>1</v>
      </c>
      <c r="F578">
        <v>1</v>
      </c>
      <c r="G578">
        <v>13</v>
      </c>
      <c r="H578">
        <v>2</v>
      </c>
      <c r="I578" t="s">
        <v>208</v>
      </c>
      <c r="J578" t="s">
        <v>209</v>
      </c>
      <c r="K578" t="s">
        <v>210</v>
      </c>
      <c r="L578">
        <v>1368</v>
      </c>
      <c r="N578">
        <v>1011</v>
      </c>
      <c r="O578" t="s">
        <v>211</v>
      </c>
      <c r="P578" t="s">
        <v>211</v>
      </c>
      <c r="Q578">
        <v>1</v>
      </c>
      <c r="W578">
        <v>0</v>
      </c>
      <c r="X578">
        <v>-1037327012</v>
      </c>
      <c r="Y578">
        <v>0.28000000000000003</v>
      </c>
      <c r="AA578">
        <v>0</v>
      </c>
      <c r="AB578">
        <v>504.92</v>
      </c>
      <c r="AC578">
        <v>334.36</v>
      </c>
      <c r="AD578">
        <v>0</v>
      </c>
      <c r="AE578">
        <v>0</v>
      </c>
      <c r="AF578">
        <v>33.35</v>
      </c>
      <c r="AG578">
        <v>12.67</v>
      </c>
      <c r="AH578">
        <v>0</v>
      </c>
      <c r="AI578">
        <v>1</v>
      </c>
      <c r="AJ578">
        <v>15.14</v>
      </c>
      <c r="AK578">
        <v>26.39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3</v>
      </c>
      <c r="AT578">
        <v>0.28000000000000003</v>
      </c>
      <c r="AU578" t="s">
        <v>3</v>
      </c>
      <c r="AV578">
        <v>0</v>
      </c>
      <c r="AW578">
        <v>2</v>
      </c>
      <c r="AX578">
        <v>55286082</v>
      </c>
      <c r="AY578">
        <v>1</v>
      </c>
      <c r="AZ578">
        <v>0</v>
      </c>
      <c r="BA578">
        <v>613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Y578*Source!I1247</f>
        <v>1.1200000000000002E-2</v>
      </c>
      <c r="CY578">
        <f>AB578</f>
        <v>504.92</v>
      </c>
      <c r="CZ578">
        <f>AF578</f>
        <v>33.35</v>
      </c>
      <c r="DA578">
        <f>AJ578</f>
        <v>15.14</v>
      </c>
      <c r="DB578">
        <f t="shared" si="88"/>
        <v>9.34</v>
      </c>
      <c r="DC578">
        <f t="shared" si="89"/>
        <v>3.55</v>
      </c>
    </row>
    <row r="579" spans="1:107" x14ac:dyDescent="0.2">
      <c r="A579">
        <f>ROW(Source!A1247)</f>
        <v>1247</v>
      </c>
      <c r="B579">
        <v>55282325</v>
      </c>
      <c r="C579">
        <v>55286073</v>
      </c>
      <c r="D579">
        <v>31832821</v>
      </c>
      <c r="E579">
        <v>1</v>
      </c>
      <c r="F579">
        <v>1</v>
      </c>
      <c r="G579">
        <v>13</v>
      </c>
      <c r="H579">
        <v>2</v>
      </c>
      <c r="I579" t="s">
        <v>212</v>
      </c>
      <c r="J579" t="s">
        <v>213</v>
      </c>
      <c r="K579" t="s">
        <v>214</v>
      </c>
      <c r="L579">
        <v>1368</v>
      </c>
      <c r="N579">
        <v>1011</v>
      </c>
      <c r="O579" t="s">
        <v>211</v>
      </c>
      <c r="P579" t="s">
        <v>211</v>
      </c>
      <c r="Q579">
        <v>1</v>
      </c>
      <c r="W579">
        <v>0</v>
      </c>
      <c r="X579">
        <v>-239073944</v>
      </c>
      <c r="Y579">
        <v>0.28000000000000003</v>
      </c>
      <c r="AA579">
        <v>0</v>
      </c>
      <c r="AB579">
        <v>4.5599999999999996</v>
      </c>
      <c r="AC579">
        <v>0</v>
      </c>
      <c r="AD579">
        <v>0</v>
      </c>
      <c r="AE579">
        <v>0</v>
      </c>
      <c r="AF579">
        <v>0.77</v>
      </c>
      <c r="AG579">
        <v>0</v>
      </c>
      <c r="AH579">
        <v>0</v>
      </c>
      <c r="AI579">
        <v>1</v>
      </c>
      <c r="AJ579">
        <v>5.92</v>
      </c>
      <c r="AK579">
        <v>26.39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0.28000000000000003</v>
      </c>
      <c r="AU579" t="s">
        <v>3</v>
      </c>
      <c r="AV579">
        <v>0</v>
      </c>
      <c r="AW579">
        <v>2</v>
      </c>
      <c r="AX579">
        <v>55286083</v>
      </c>
      <c r="AY579">
        <v>1</v>
      </c>
      <c r="AZ579">
        <v>0</v>
      </c>
      <c r="BA579">
        <v>614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Y579*Source!I1247</f>
        <v>1.1200000000000002E-2</v>
      </c>
      <c r="CY579">
        <f>AB579</f>
        <v>4.5599999999999996</v>
      </c>
      <c r="CZ579">
        <f>AF579</f>
        <v>0.77</v>
      </c>
      <c r="DA579">
        <f>AJ579</f>
        <v>5.92</v>
      </c>
      <c r="DB579">
        <f t="shared" si="88"/>
        <v>0.22</v>
      </c>
      <c r="DC579">
        <f t="shared" si="89"/>
        <v>0</v>
      </c>
    </row>
    <row r="580" spans="1:107" x14ac:dyDescent="0.2">
      <c r="A580">
        <f>ROW(Source!A1247)</f>
        <v>1247</v>
      </c>
      <c r="B580">
        <v>55282325</v>
      </c>
      <c r="C580">
        <v>55286073</v>
      </c>
      <c r="D580">
        <v>31832054</v>
      </c>
      <c r="E580">
        <v>1</v>
      </c>
      <c r="F580">
        <v>1</v>
      </c>
      <c r="G580">
        <v>13</v>
      </c>
      <c r="H580">
        <v>2</v>
      </c>
      <c r="I580" t="s">
        <v>215</v>
      </c>
      <c r="J580" t="s">
        <v>216</v>
      </c>
      <c r="K580" t="s">
        <v>217</v>
      </c>
      <c r="L580">
        <v>1368</v>
      </c>
      <c r="N580">
        <v>1011</v>
      </c>
      <c r="O580" t="s">
        <v>211</v>
      </c>
      <c r="P580" t="s">
        <v>211</v>
      </c>
      <c r="Q580">
        <v>1</v>
      </c>
      <c r="W580">
        <v>0</v>
      </c>
      <c r="X580">
        <v>-2105789691</v>
      </c>
      <c r="Y580">
        <v>0.44</v>
      </c>
      <c r="AA580">
        <v>0</v>
      </c>
      <c r="AB580">
        <v>4.38</v>
      </c>
      <c r="AC580">
        <v>0</v>
      </c>
      <c r="AD580">
        <v>0</v>
      </c>
      <c r="AE580">
        <v>0</v>
      </c>
      <c r="AF580">
        <v>0.71</v>
      </c>
      <c r="AG580">
        <v>0</v>
      </c>
      <c r="AH580">
        <v>0</v>
      </c>
      <c r="AI580">
        <v>1</v>
      </c>
      <c r="AJ580">
        <v>6.17</v>
      </c>
      <c r="AK580">
        <v>26.39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0.44</v>
      </c>
      <c r="AU580" t="s">
        <v>3</v>
      </c>
      <c r="AV580">
        <v>0</v>
      </c>
      <c r="AW580">
        <v>2</v>
      </c>
      <c r="AX580">
        <v>55286084</v>
      </c>
      <c r="AY580">
        <v>1</v>
      </c>
      <c r="AZ580">
        <v>0</v>
      </c>
      <c r="BA580">
        <v>615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Y580*Source!I1247</f>
        <v>1.7600000000000001E-2</v>
      </c>
      <c r="CY580">
        <f>AB580</f>
        <v>4.38</v>
      </c>
      <c r="CZ580">
        <f>AF580</f>
        <v>0.71</v>
      </c>
      <c r="DA580">
        <f>AJ580</f>
        <v>6.17</v>
      </c>
      <c r="DB580">
        <f t="shared" si="88"/>
        <v>0.31</v>
      </c>
      <c r="DC580">
        <f t="shared" si="89"/>
        <v>0</v>
      </c>
    </row>
    <row r="581" spans="1:107" x14ac:dyDescent="0.2">
      <c r="A581">
        <f>ROW(Source!A1247)</f>
        <v>1247</v>
      </c>
      <c r="B581">
        <v>55282325</v>
      </c>
      <c r="C581">
        <v>55286073</v>
      </c>
      <c r="D581">
        <v>31808261</v>
      </c>
      <c r="E581">
        <v>1</v>
      </c>
      <c r="F581">
        <v>1</v>
      </c>
      <c r="G581">
        <v>13</v>
      </c>
      <c r="H581">
        <v>3</v>
      </c>
      <c r="I581" t="s">
        <v>221</v>
      </c>
      <c r="J581" t="s">
        <v>222</v>
      </c>
      <c r="K581" t="s">
        <v>223</v>
      </c>
      <c r="L581">
        <v>1348</v>
      </c>
      <c r="N581">
        <v>1009</v>
      </c>
      <c r="O581" t="s">
        <v>30</v>
      </c>
      <c r="P581" t="s">
        <v>30</v>
      </c>
      <c r="Q581">
        <v>1000</v>
      </c>
      <c r="W581">
        <v>0</v>
      </c>
      <c r="X581">
        <v>-1712497029</v>
      </c>
      <c r="Y581">
        <v>4.0000000000000001E-3</v>
      </c>
      <c r="AA581">
        <v>5314.27</v>
      </c>
      <c r="AB581">
        <v>0</v>
      </c>
      <c r="AC581">
        <v>0</v>
      </c>
      <c r="AD581">
        <v>0</v>
      </c>
      <c r="AE581">
        <v>315.2</v>
      </c>
      <c r="AF581">
        <v>0</v>
      </c>
      <c r="AG581">
        <v>0</v>
      </c>
      <c r="AH581">
        <v>0</v>
      </c>
      <c r="AI581">
        <v>16.86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4.0000000000000001E-3</v>
      </c>
      <c r="AU581" t="s">
        <v>3</v>
      </c>
      <c r="AV581">
        <v>0</v>
      </c>
      <c r="AW581">
        <v>2</v>
      </c>
      <c r="AX581">
        <v>55286085</v>
      </c>
      <c r="AY581">
        <v>1</v>
      </c>
      <c r="AZ581">
        <v>0</v>
      </c>
      <c r="BA581">
        <v>616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Y581*Source!I1247</f>
        <v>1.6000000000000001E-4</v>
      </c>
      <c r="CY581">
        <f>AA581</f>
        <v>5314.27</v>
      </c>
      <c r="CZ581">
        <f>AE581</f>
        <v>315.2</v>
      </c>
      <c r="DA581">
        <f>AI581</f>
        <v>16.86</v>
      </c>
      <c r="DB581">
        <f t="shared" si="88"/>
        <v>1.26</v>
      </c>
      <c r="DC581">
        <f t="shared" si="89"/>
        <v>0</v>
      </c>
    </row>
    <row r="582" spans="1:107" x14ac:dyDescent="0.2">
      <c r="A582">
        <f>ROW(Source!A1247)</f>
        <v>1247</v>
      </c>
      <c r="B582">
        <v>55282325</v>
      </c>
      <c r="C582">
        <v>55286073</v>
      </c>
      <c r="D582">
        <v>31826247</v>
      </c>
      <c r="E582">
        <v>1</v>
      </c>
      <c r="F582">
        <v>1</v>
      </c>
      <c r="G582">
        <v>13</v>
      </c>
      <c r="H582">
        <v>3</v>
      </c>
      <c r="I582" t="s">
        <v>224</v>
      </c>
      <c r="J582" t="s">
        <v>225</v>
      </c>
      <c r="K582" t="s">
        <v>226</v>
      </c>
      <c r="L582">
        <v>1339</v>
      </c>
      <c r="N582">
        <v>1007</v>
      </c>
      <c r="O582" t="s">
        <v>128</v>
      </c>
      <c r="P582" t="s">
        <v>128</v>
      </c>
      <c r="Q582">
        <v>1</v>
      </c>
      <c r="W582">
        <v>0</v>
      </c>
      <c r="X582">
        <v>-718781615</v>
      </c>
      <c r="Y582">
        <v>0.43</v>
      </c>
      <c r="AA582">
        <v>3717.39</v>
      </c>
      <c r="AB582">
        <v>0</v>
      </c>
      <c r="AC582">
        <v>0</v>
      </c>
      <c r="AD582">
        <v>0</v>
      </c>
      <c r="AE582">
        <v>451.14</v>
      </c>
      <c r="AF582">
        <v>0</v>
      </c>
      <c r="AG582">
        <v>0</v>
      </c>
      <c r="AH582">
        <v>0</v>
      </c>
      <c r="AI582">
        <v>8.24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0.43</v>
      </c>
      <c r="AU582" t="s">
        <v>3</v>
      </c>
      <c r="AV582">
        <v>0</v>
      </c>
      <c r="AW582">
        <v>2</v>
      </c>
      <c r="AX582">
        <v>55286086</v>
      </c>
      <c r="AY582">
        <v>1</v>
      </c>
      <c r="AZ582">
        <v>0</v>
      </c>
      <c r="BA582">
        <v>617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Y582*Source!I1247</f>
        <v>1.72E-2</v>
      </c>
      <c r="CY582">
        <f>AA582</f>
        <v>3717.39</v>
      </c>
      <c r="CZ582">
        <f>AE582</f>
        <v>451.14</v>
      </c>
      <c r="DA582">
        <f>AI582</f>
        <v>8.24</v>
      </c>
      <c r="DB582">
        <f t="shared" si="88"/>
        <v>193.99</v>
      </c>
      <c r="DC582">
        <f t="shared" si="89"/>
        <v>0</v>
      </c>
    </row>
    <row r="583" spans="1:107" x14ac:dyDescent="0.2">
      <c r="A583">
        <f>ROW(Source!A1247)</f>
        <v>1247</v>
      </c>
      <c r="B583">
        <v>55282325</v>
      </c>
      <c r="C583">
        <v>55286073</v>
      </c>
      <c r="D583">
        <v>31806986</v>
      </c>
      <c r="E583">
        <v>13</v>
      </c>
      <c r="F583">
        <v>1</v>
      </c>
      <c r="G583">
        <v>13</v>
      </c>
      <c r="H583">
        <v>3</v>
      </c>
      <c r="I583" t="s">
        <v>28</v>
      </c>
      <c r="J583" t="s">
        <v>3</v>
      </c>
      <c r="K583" t="s">
        <v>29</v>
      </c>
      <c r="L583">
        <v>1348</v>
      </c>
      <c r="N583">
        <v>1009</v>
      </c>
      <c r="O583" t="s">
        <v>30</v>
      </c>
      <c r="P583" t="s">
        <v>30</v>
      </c>
      <c r="Q583">
        <v>1000</v>
      </c>
      <c r="W583">
        <v>1</v>
      </c>
      <c r="X583">
        <v>1489638031</v>
      </c>
      <c r="Y583">
        <v>-0.3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-0.3</v>
      </c>
      <c r="AU583" t="s">
        <v>3</v>
      </c>
      <c r="AV583">
        <v>0</v>
      </c>
      <c r="AW583">
        <v>2</v>
      </c>
      <c r="AX583">
        <v>55286087</v>
      </c>
      <c r="AY583">
        <v>1</v>
      </c>
      <c r="AZ583">
        <v>6144</v>
      </c>
      <c r="BA583">
        <v>618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Y583*Source!I1247</f>
        <v>-1.2E-2</v>
      </c>
      <c r="CY583">
        <f>AA583</f>
        <v>0</v>
      </c>
      <c r="CZ583">
        <f>AE583</f>
        <v>0</v>
      </c>
      <c r="DA583">
        <f>AI583</f>
        <v>1</v>
      </c>
      <c r="DB583">
        <f t="shared" si="88"/>
        <v>0</v>
      </c>
      <c r="DC583">
        <f t="shared" si="89"/>
        <v>0</v>
      </c>
    </row>
    <row r="584" spans="1:107" x14ac:dyDescent="0.2">
      <c r="A584">
        <f>ROW(Source!A1249)</f>
        <v>1249</v>
      </c>
      <c r="B584">
        <v>55282325</v>
      </c>
      <c r="C584">
        <v>55286089</v>
      </c>
      <c r="D584">
        <v>31751893</v>
      </c>
      <c r="E584">
        <v>13</v>
      </c>
      <c r="F584">
        <v>1</v>
      </c>
      <c r="G584">
        <v>13</v>
      </c>
      <c r="H584">
        <v>1</v>
      </c>
      <c r="I584" t="s">
        <v>205</v>
      </c>
      <c r="J584" t="s">
        <v>3</v>
      </c>
      <c r="K584" t="s">
        <v>206</v>
      </c>
      <c r="L584">
        <v>1191</v>
      </c>
      <c r="N584">
        <v>1013</v>
      </c>
      <c r="O584" t="s">
        <v>207</v>
      </c>
      <c r="P584" t="s">
        <v>207</v>
      </c>
      <c r="Q584">
        <v>1</v>
      </c>
      <c r="W584">
        <v>0</v>
      </c>
      <c r="X584">
        <v>476480486</v>
      </c>
      <c r="Y584">
        <v>24.61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24.61</v>
      </c>
      <c r="AU584" t="s">
        <v>3</v>
      </c>
      <c r="AV584">
        <v>1</v>
      </c>
      <c r="AW584">
        <v>2</v>
      </c>
      <c r="AX584">
        <v>55286099</v>
      </c>
      <c r="AY584">
        <v>1</v>
      </c>
      <c r="AZ584">
        <v>0</v>
      </c>
      <c r="BA584">
        <v>619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Y584*Source!I1249</f>
        <v>1.2305000000000001</v>
      </c>
      <c r="CY584">
        <f>AD584</f>
        <v>0</v>
      </c>
      <c r="CZ584">
        <f>AH584</f>
        <v>0</v>
      </c>
      <c r="DA584">
        <f>AL584</f>
        <v>1</v>
      </c>
      <c r="DB584">
        <f t="shared" si="88"/>
        <v>0</v>
      </c>
      <c r="DC584">
        <f t="shared" si="89"/>
        <v>0</v>
      </c>
    </row>
    <row r="585" spans="1:107" x14ac:dyDescent="0.2">
      <c r="A585">
        <f>ROW(Source!A1249)</f>
        <v>1249</v>
      </c>
      <c r="B585">
        <v>55282325</v>
      </c>
      <c r="C585">
        <v>55286089</v>
      </c>
      <c r="D585">
        <v>31755942</v>
      </c>
      <c r="E585">
        <v>13</v>
      </c>
      <c r="F585">
        <v>1</v>
      </c>
      <c r="G585">
        <v>13</v>
      </c>
      <c r="H585">
        <v>2</v>
      </c>
      <c r="I585" t="s">
        <v>218</v>
      </c>
      <c r="J585" t="s">
        <v>3</v>
      </c>
      <c r="K585" t="s">
        <v>219</v>
      </c>
      <c r="L585">
        <v>1344</v>
      </c>
      <c r="N585">
        <v>1008</v>
      </c>
      <c r="O585" t="s">
        <v>220</v>
      </c>
      <c r="P585" t="s">
        <v>220</v>
      </c>
      <c r="Q585">
        <v>1</v>
      </c>
      <c r="W585">
        <v>0</v>
      </c>
      <c r="X585">
        <v>-1180195794</v>
      </c>
      <c r="Y585">
        <v>18.57</v>
      </c>
      <c r="AA585">
        <v>0</v>
      </c>
      <c r="AB585">
        <v>1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18.57</v>
      </c>
      <c r="AU585" t="s">
        <v>3</v>
      </c>
      <c r="AV585">
        <v>0</v>
      </c>
      <c r="AW585">
        <v>2</v>
      </c>
      <c r="AX585">
        <v>55286100</v>
      </c>
      <c r="AY585">
        <v>1</v>
      </c>
      <c r="AZ585">
        <v>0</v>
      </c>
      <c r="BA585">
        <v>620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Y585*Source!I1249</f>
        <v>0.9285000000000001</v>
      </c>
      <c r="CY585">
        <f>AB585</f>
        <v>1</v>
      </c>
      <c r="CZ585">
        <f>AF585</f>
        <v>1</v>
      </c>
      <c r="DA585">
        <f>AJ585</f>
        <v>1</v>
      </c>
      <c r="DB585">
        <f t="shared" si="88"/>
        <v>18.57</v>
      </c>
      <c r="DC585">
        <f t="shared" si="89"/>
        <v>0</v>
      </c>
    </row>
    <row r="586" spans="1:107" x14ac:dyDescent="0.2">
      <c r="A586">
        <f>ROW(Source!A1249)</f>
        <v>1249</v>
      </c>
      <c r="B586">
        <v>55282325</v>
      </c>
      <c r="C586">
        <v>55286089</v>
      </c>
      <c r="D586">
        <v>31807208</v>
      </c>
      <c r="E586">
        <v>1</v>
      </c>
      <c r="F586">
        <v>1</v>
      </c>
      <c r="G586">
        <v>13</v>
      </c>
      <c r="H586">
        <v>3</v>
      </c>
      <c r="I586" t="s">
        <v>227</v>
      </c>
      <c r="J586" t="s">
        <v>228</v>
      </c>
      <c r="K586" t="s">
        <v>229</v>
      </c>
      <c r="L586">
        <v>1348</v>
      </c>
      <c r="N586">
        <v>1009</v>
      </c>
      <c r="O586" t="s">
        <v>30</v>
      </c>
      <c r="P586" t="s">
        <v>30</v>
      </c>
      <c r="Q586">
        <v>1000</v>
      </c>
      <c r="W586">
        <v>0</v>
      </c>
      <c r="X586">
        <v>1514787713</v>
      </c>
      <c r="Y586">
        <v>1.9E-3</v>
      </c>
      <c r="AA586">
        <v>78121.59</v>
      </c>
      <c r="AB586">
        <v>0</v>
      </c>
      <c r="AC586">
        <v>0</v>
      </c>
      <c r="AD586">
        <v>0</v>
      </c>
      <c r="AE586">
        <v>15169.24</v>
      </c>
      <c r="AF586">
        <v>0</v>
      </c>
      <c r="AG586">
        <v>0</v>
      </c>
      <c r="AH586">
        <v>0</v>
      </c>
      <c r="AI586">
        <v>5.15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1.9E-3</v>
      </c>
      <c r="AU586" t="s">
        <v>3</v>
      </c>
      <c r="AV586">
        <v>0</v>
      </c>
      <c r="AW586">
        <v>2</v>
      </c>
      <c r="AX586">
        <v>55286102</v>
      </c>
      <c r="AY586">
        <v>1</v>
      </c>
      <c r="AZ586">
        <v>0</v>
      </c>
      <c r="BA586">
        <v>622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Y586*Source!I1249</f>
        <v>9.5000000000000005E-5</v>
      </c>
      <c r="CY586">
        <f t="shared" ref="CY586:CY592" si="90">AA586</f>
        <v>78121.59</v>
      </c>
      <c r="CZ586">
        <f t="shared" ref="CZ586:CZ592" si="91">AE586</f>
        <v>15169.24</v>
      </c>
      <c r="DA586">
        <f t="shared" ref="DA586:DA592" si="92">AI586</f>
        <v>5.15</v>
      </c>
      <c r="DB586">
        <f t="shared" si="88"/>
        <v>28.82</v>
      </c>
      <c r="DC586">
        <f t="shared" si="89"/>
        <v>0</v>
      </c>
    </row>
    <row r="587" spans="1:107" x14ac:dyDescent="0.2">
      <c r="A587">
        <f>ROW(Source!A1249)</f>
        <v>1249</v>
      </c>
      <c r="B587">
        <v>55282325</v>
      </c>
      <c r="C587">
        <v>55286089</v>
      </c>
      <c r="D587">
        <v>31807298</v>
      </c>
      <c r="E587">
        <v>1</v>
      </c>
      <c r="F587">
        <v>1</v>
      </c>
      <c r="G587">
        <v>13</v>
      </c>
      <c r="H587">
        <v>3</v>
      </c>
      <c r="I587" t="s">
        <v>230</v>
      </c>
      <c r="J587" t="s">
        <v>231</v>
      </c>
      <c r="K587" t="s">
        <v>232</v>
      </c>
      <c r="L587">
        <v>1339</v>
      </c>
      <c r="N587">
        <v>1007</v>
      </c>
      <c r="O587" t="s">
        <v>128</v>
      </c>
      <c r="P587" t="s">
        <v>128</v>
      </c>
      <c r="Q587">
        <v>1</v>
      </c>
      <c r="W587">
        <v>0</v>
      </c>
      <c r="X587">
        <v>-1377832446</v>
      </c>
      <c r="Y587">
        <v>0.14000000000000001</v>
      </c>
      <c r="AA587">
        <v>15177.05</v>
      </c>
      <c r="AB587">
        <v>0</v>
      </c>
      <c r="AC587">
        <v>0</v>
      </c>
      <c r="AD587">
        <v>0</v>
      </c>
      <c r="AE587">
        <v>1828.56</v>
      </c>
      <c r="AF587">
        <v>0</v>
      </c>
      <c r="AG587">
        <v>0</v>
      </c>
      <c r="AH587">
        <v>0</v>
      </c>
      <c r="AI587">
        <v>8.3000000000000007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0.14000000000000001</v>
      </c>
      <c r="AU587" t="s">
        <v>3</v>
      </c>
      <c r="AV587">
        <v>0</v>
      </c>
      <c r="AW587">
        <v>2</v>
      </c>
      <c r="AX587">
        <v>55286103</v>
      </c>
      <c r="AY587">
        <v>1</v>
      </c>
      <c r="AZ587">
        <v>0</v>
      </c>
      <c r="BA587">
        <v>623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Y587*Source!I1249</f>
        <v>7.000000000000001E-3</v>
      </c>
      <c r="CY587">
        <f t="shared" si="90"/>
        <v>15177.05</v>
      </c>
      <c r="CZ587">
        <f t="shared" si="91"/>
        <v>1828.56</v>
      </c>
      <c r="DA587">
        <f t="shared" si="92"/>
        <v>8.3000000000000007</v>
      </c>
      <c r="DB587">
        <f t="shared" si="88"/>
        <v>256</v>
      </c>
      <c r="DC587">
        <f t="shared" si="89"/>
        <v>0</v>
      </c>
    </row>
    <row r="588" spans="1:107" x14ac:dyDescent="0.2">
      <c r="A588">
        <f>ROW(Source!A1249)</f>
        <v>1249</v>
      </c>
      <c r="B588">
        <v>55282325</v>
      </c>
      <c r="C588">
        <v>55286089</v>
      </c>
      <c r="D588">
        <v>31807154</v>
      </c>
      <c r="E588">
        <v>1</v>
      </c>
      <c r="F588">
        <v>1</v>
      </c>
      <c r="G588">
        <v>13</v>
      </c>
      <c r="H588">
        <v>3</v>
      </c>
      <c r="I588" t="s">
        <v>233</v>
      </c>
      <c r="J588" t="s">
        <v>234</v>
      </c>
      <c r="K588" t="s">
        <v>235</v>
      </c>
      <c r="L588">
        <v>1339</v>
      </c>
      <c r="N588">
        <v>1007</v>
      </c>
      <c r="O588" t="s">
        <v>128</v>
      </c>
      <c r="P588" t="s">
        <v>128</v>
      </c>
      <c r="Q588">
        <v>1</v>
      </c>
      <c r="W588">
        <v>0</v>
      </c>
      <c r="X588">
        <v>-913182240</v>
      </c>
      <c r="Y588">
        <v>0.12</v>
      </c>
      <c r="AA588">
        <v>16715.57</v>
      </c>
      <c r="AB588">
        <v>0</v>
      </c>
      <c r="AC588">
        <v>0</v>
      </c>
      <c r="AD588">
        <v>0</v>
      </c>
      <c r="AE588">
        <v>670.5</v>
      </c>
      <c r="AF588">
        <v>0</v>
      </c>
      <c r="AG588">
        <v>0</v>
      </c>
      <c r="AH588">
        <v>0</v>
      </c>
      <c r="AI588">
        <v>24.93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0.12</v>
      </c>
      <c r="AU588" t="s">
        <v>3</v>
      </c>
      <c r="AV588">
        <v>0</v>
      </c>
      <c r="AW588">
        <v>2</v>
      </c>
      <c r="AX588">
        <v>55286104</v>
      </c>
      <c r="AY588">
        <v>1</v>
      </c>
      <c r="AZ588">
        <v>0</v>
      </c>
      <c r="BA588">
        <v>624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Y588*Source!I1249</f>
        <v>6.0000000000000001E-3</v>
      </c>
      <c r="CY588">
        <f t="shared" si="90"/>
        <v>16715.57</v>
      </c>
      <c r="CZ588">
        <f t="shared" si="91"/>
        <v>670.5</v>
      </c>
      <c r="DA588">
        <f t="shared" si="92"/>
        <v>24.93</v>
      </c>
      <c r="DB588">
        <f t="shared" si="88"/>
        <v>80.459999999999994</v>
      </c>
      <c r="DC588">
        <f t="shared" si="89"/>
        <v>0</v>
      </c>
    </row>
    <row r="589" spans="1:107" x14ac:dyDescent="0.2">
      <c r="A589">
        <f>ROW(Source!A1249)</f>
        <v>1249</v>
      </c>
      <c r="B589">
        <v>55282325</v>
      </c>
      <c r="C589">
        <v>55286089</v>
      </c>
      <c r="D589">
        <v>31826253</v>
      </c>
      <c r="E589">
        <v>1</v>
      </c>
      <c r="F589">
        <v>1</v>
      </c>
      <c r="G589">
        <v>13</v>
      </c>
      <c r="H589">
        <v>3</v>
      </c>
      <c r="I589" t="s">
        <v>236</v>
      </c>
      <c r="J589" t="s">
        <v>237</v>
      </c>
      <c r="K589" t="s">
        <v>238</v>
      </c>
      <c r="L589">
        <v>1339</v>
      </c>
      <c r="N589">
        <v>1007</v>
      </c>
      <c r="O589" t="s">
        <v>128</v>
      </c>
      <c r="P589" t="s">
        <v>128</v>
      </c>
      <c r="Q589">
        <v>1</v>
      </c>
      <c r="W589">
        <v>0</v>
      </c>
      <c r="X589">
        <v>-2018362707</v>
      </c>
      <c r="Y589">
        <v>0.09</v>
      </c>
      <c r="AA589">
        <v>4018.42</v>
      </c>
      <c r="AB589">
        <v>0</v>
      </c>
      <c r="AC589">
        <v>0</v>
      </c>
      <c r="AD589">
        <v>0</v>
      </c>
      <c r="AE589">
        <v>441.1</v>
      </c>
      <c r="AF589">
        <v>0</v>
      </c>
      <c r="AG589">
        <v>0</v>
      </c>
      <c r="AH589">
        <v>0</v>
      </c>
      <c r="AI589">
        <v>9.11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0.09</v>
      </c>
      <c r="AU589" t="s">
        <v>3</v>
      </c>
      <c r="AV589">
        <v>0</v>
      </c>
      <c r="AW589">
        <v>2</v>
      </c>
      <c r="AX589">
        <v>55286105</v>
      </c>
      <c r="AY589">
        <v>1</v>
      </c>
      <c r="AZ589">
        <v>0</v>
      </c>
      <c r="BA589">
        <v>625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Y589*Source!I1249</f>
        <v>4.4999999999999997E-3</v>
      </c>
      <c r="CY589">
        <f t="shared" si="90"/>
        <v>4018.42</v>
      </c>
      <c r="CZ589">
        <f t="shared" si="91"/>
        <v>441.1</v>
      </c>
      <c r="DA589">
        <f t="shared" si="92"/>
        <v>9.11</v>
      </c>
      <c r="DB589">
        <f t="shared" si="88"/>
        <v>39.700000000000003</v>
      </c>
      <c r="DC589">
        <f t="shared" si="89"/>
        <v>0</v>
      </c>
    </row>
    <row r="590" spans="1:107" x14ac:dyDescent="0.2">
      <c r="A590">
        <f>ROW(Source!A1249)</f>
        <v>1249</v>
      </c>
      <c r="B590">
        <v>55282325</v>
      </c>
      <c r="C590">
        <v>55286089</v>
      </c>
      <c r="D590">
        <v>31826248</v>
      </c>
      <c r="E590">
        <v>1</v>
      </c>
      <c r="F590">
        <v>1</v>
      </c>
      <c r="G590">
        <v>13</v>
      </c>
      <c r="H590">
        <v>3</v>
      </c>
      <c r="I590" t="s">
        <v>126</v>
      </c>
      <c r="J590" t="s">
        <v>129</v>
      </c>
      <c r="K590" t="s">
        <v>127</v>
      </c>
      <c r="L590">
        <v>1339</v>
      </c>
      <c r="N590">
        <v>1007</v>
      </c>
      <c r="O590" t="s">
        <v>128</v>
      </c>
      <c r="P590" t="s">
        <v>128</v>
      </c>
      <c r="Q590">
        <v>1</v>
      </c>
      <c r="W590">
        <v>0</v>
      </c>
      <c r="X590">
        <v>-1161195218</v>
      </c>
      <c r="Y590">
        <v>1.02</v>
      </c>
      <c r="AA590">
        <v>3735.89</v>
      </c>
      <c r="AB590">
        <v>0</v>
      </c>
      <c r="AC590">
        <v>0</v>
      </c>
      <c r="AD590">
        <v>0</v>
      </c>
      <c r="AE590">
        <v>478.96</v>
      </c>
      <c r="AF590">
        <v>0</v>
      </c>
      <c r="AG590">
        <v>0</v>
      </c>
      <c r="AH590">
        <v>0</v>
      </c>
      <c r="AI590">
        <v>7.8</v>
      </c>
      <c r="AJ590">
        <v>1</v>
      </c>
      <c r="AK590">
        <v>1</v>
      </c>
      <c r="AL590">
        <v>1</v>
      </c>
      <c r="AN590">
        <v>0</v>
      </c>
      <c r="AO590">
        <v>0</v>
      </c>
      <c r="AP590">
        <v>1</v>
      </c>
      <c r="AQ590">
        <v>0</v>
      </c>
      <c r="AR590">
        <v>0</v>
      </c>
      <c r="AS590" t="s">
        <v>3</v>
      </c>
      <c r="AT590">
        <v>1.02</v>
      </c>
      <c r="AU590" t="s">
        <v>3</v>
      </c>
      <c r="AV590">
        <v>0</v>
      </c>
      <c r="AW590">
        <v>1</v>
      </c>
      <c r="AX590">
        <v>-1</v>
      </c>
      <c r="AY590">
        <v>0</v>
      </c>
      <c r="AZ590">
        <v>0</v>
      </c>
      <c r="BA590" t="s">
        <v>3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Y590*Source!I1249</f>
        <v>5.1000000000000004E-2</v>
      </c>
      <c r="CY590">
        <f t="shared" si="90"/>
        <v>3735.89</v>
      </c>
      <c r="CZ590">
        <f t="shared" si="91"/>
        <v>478.96</v>
      </c>
      <c r="DA590">
        <f t="shared" si="92"/>
        <v>7.8</v>
      </c>
      <c r="DB590">
        <f t="shared" si="88"/>
        <v>488.54</v>
      </c>
      <c r="DC590">
        <f t="shared" si="89"/>
        <v>0</v>
      </c>
    </row>
    <row r="591" spans="1:107" x14ac:dyDescent="0.2">
      <c r="A591">
        <f>ROW(Source!A1249)</f>
        <v>1249</v>
      </c>
      <c r="B591">
        <v>55282325</v>
      </c>
      <c r="C591">
        <v>55286089</v>
      </c>
      <c r="D591">
        <v>31831614</v>
      </c>
      <c r="E591">
        <v>1</v>
      </c>
      <c r="F591">
        <v>1</v>
      </c>
      <c r="G591">
        <v>13</v>
      </c>
      <c r="H591">
        <v>3</v>
      </c>
      <c r="I591" t="s">
        <v>239</v>
      </c>
      <c r="J591" t="s">
        <v>240</v>
      </c>
      <c r="K591" t="s">
        <v>241</v>
      </c>
      <c r="L591">
        <v>1327</v>
      </c>
      <c r="N591">
        <v>1005</v>
      </c>
      <c r="O591" t="s">
        <v>143</v>
      </c>
      <c r="P591" t="s">
        <v>143</v>
      </c>
      <c r="Q591">
        <v>1</v>
      </c>
      <c r="W591">
        <v>0</v>
      </c>
      <c r="X591">
        <v>603896569</v>
      </c>
      <c r="Y591">
        <v>2.2999999999999998</v>
      </c>
      <c r="AA591">
        <v>226.59</v>
      </c>
      <c r="AB591">
        <v>0</v>
      </c>
      <c r="AC591">
        <v>0</v>
      </c>
      <c r="AD591">
        <v>0</v>
      </c>
      <c r="AE591">
        <v>60.91</v>
      </c>
      <c r="AF591">
        <v>0</v>
      </c>
      <c r="AG591">
        <v>0</v>
      </c>
      <c r="AH591">
        <v>0</v>
      </c>
      <c r="AI591">
        <v>3.72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2.2999999999999998</v>
      </c>
      <c r="AU591" t="s">
        <v>3</v>
      </c>
      <c r="AV591">
        <v>0</v>
      </c>
      <c r="AW591">
        <v>2</v>
      </c>
      <c r="AX591">
        <v>55286106</v>
      </c>
      <c r="AY591">
        <v>1</v>
      </c>
      <c r="AZ591">
        <v>0</v>
      </c>
      <c r="BA591">
        <v>626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Y591*Source!I1249</f>
        <v>0.11499999999999999</v>
      </c>
      <c r="CY591">
        <f t="shared" si="90"/>
        <v>226.59</v>
      </c>
      <c r="CZ591">
        <f t="shared" si="91"/>
        <v>60.91</v>
      </c>
      <c r="DA591">
        <f t="shared" si="92"/>
        <v>3.72</v>
      </c>
      <c r="DB591">
        <f t="shared" si="88"/>
        <v>140.09</v>
      </c>
      <c r="DC591">
        <f t="shared" si="89"/>
        <v>0</v>
      </c>
    </row>
    <row r="592" spans="1:107" x14ac:dyDescent="0.2">
      <c r="A592">
        <f>ROW(Source!A1249)</f>
        <v>1249</v>
      </c>
      <c r="B592">
        <v>55282325</v>
      </c>
      <c r="C592">
        <v>55286089</v>
      </c>
      <c r="D592">
        <v>31806992</v>
      </c>
      <c r="E592">
        <v>13</v>
      </c>
      <c r="F592">
        <v>1</v>
      </c>
      <c r="G592">
        <v>13</v>
      </c>
      <c r="H592">
        <v>3</v>
      </c>
      <c r="I592" t="s">
        <v>242</v>
      </c>
      <c r="J592" t="s">
        <v>3</v>
      </c>
      <c r="K592" t="s">
        <v>243</v>
      </c>
      <c r="L592">
        <v>1344</v>
      </c>
      <c r="N592">
        <v>1008</v>
      </c>
      <c r="O592" t="s">
        <v>220</v>
      </c>
      <c r="P592" t="s">
        <v>220</v>
      </c>
      <c r="Q592">
        <v>1</v>
      </c>
      <c r="W592">
        <v>0</v>
      </c>
      <c r="X592">
        <v>-94250534</v>
      </c>
      <c r="Y592">
        <v>13.72</v>
      </c>
      <c r="AA592">
        <v>1</v>
      </c>
      <c r="AB592">
        <v>0</v>
      </c>
      <c r="AC592">
        <v>0</v>
      </c>
      <c r="AD592">
        <v>0</v>
      </c>
      <c r="AE592">
        <v>1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13.72</v>
      </c>
      <c r="AU592" t="s">
        <v>3</v>
      </c>
      <c r="AV592">
        <v>0</v>
      </c>
      <c r="AW592">
        <v>2</v>
      </c>
      <c r="AX592">
        <v>55286108</v>
      </c>
      <c r="AY592">
        <v>1</v>
      </c>
      <c r="AZ592">
        <v>0</v>
      </c>
      <c r="BA592">
        <v>628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Y592*Source!I1249</f>
        <v>0.68600000000000005</v>
      </c>
      <c r="CY592">
        <f t="shared" si="90"/>
        <v>1</v>
      </c>
      <c r="CZ592">
        <f t="shared" si="91"/>
        <v>1</v>
      </c>
      <c r="DA592">
        <f t="shared" si="92"/>
        <v>1</v>
      </c>
      <c r="DB592">
        <f t="shared" si="88"/>
        <v>13.72</v>
      </c>
      <c r="DC592">
        <f t="shared" si="89"/>
        <v>0</v>
      </c>
    </row>
    <row r="593" spans="1:107" x14ac:dyDescent="0.2">
      <c r="A593">
        <f>ROW(Source!A1251)</f>
        <v>1251</v>
      </c>
      <c r="B593">
        <v>55282325</v>
      </c>
      <c r="C593">
        <v>55286110</v>
      </c>
      <c r="D593">
        <v>31751893</v>
      </c>
      <c r="E593">
        <v>13</v>
      </c>
      <c r="F593">
        <v>1</v>
      </c>
      <c r="G593">
        <v>13</v>
      </c>
      <c r="H593">
        <v>1</v>
      </c>
      <c r="I593" t="s">
        <v>205</v>
      </c>
      <c r="J593" t="s">
        <v>3</v>
      </c>
      <c r="K593" t="s">
        <v>206</v>
      </c>
      <c r="L593">
        <v>1191</v>
      </c>
      <c r="N593">
        <v>1013</v>
      </c>
      <c r="O593" t="s">
        <v>207</v>
      </c>
      <c r="P593" t="s">
        <v>207</v>
      </c>
      <c r="Q593">
        <v>1</v>
      </c>
      <c r="W593">
        <v>0</v>
      </c>
      <c r="X593">
        <v>476480486</v>
      </c>
      <c r="Y593">
        <v>17.41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17.41</v>
      </c>
      <c r="AU593" t="s">
        <v>3</v>
      </c>
      <c r="AV593">
        <v>1</v>
      </c>
      <c r="AW593">
        <v>2</v>
      </c>
      <c r="AX593">
        <v>55286113</v>
      </c>
      <c r="AY593">
        <v>1</v>
      </c>
      <c r="AZ593">
        <v>0</v>
      </c>
      <c r="BA593">
        <v>629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Y593*Source!I1251</f>
        <v>14.688817</v>
      </c>
      <c r="CY593">
        <f>AD593</f>
        <v>0</v>
      </c>
      <c r="CZ593">
        <f>AH593</f>
        <v>0</v>
      </c>
      <c r="DA593">
        <f>AL593</f>
        <v>1</v>
      </c>
      <c r="DB593">
        <f t="shared" si="88"/>
        <v>0</v>
      </c>
      <c r="DC593">
        <f t="shared" si="89"/>
        <v>0</v>
      </c>
    </row>
    <row r="594" spans="1:107" x14ac:dyDescent="0.2">
      <c r="A594">
        <f>ROW(Source!A1251)</f>
        <v>1251</v>
      </c>
      <c r="B594">
        <v>55282325</v>
      </c>
      <c r="C594">
        <v>55286110</v>
      </c>
      <c r="D594">
        <v>31806986</v>
      </c>
      <c r="E594">
        <v>13</v>
      </c>
      <c r="F594">
        <v>1</v>
      </c>
      <c r="G594">
        <v>13</v>
      </c>
      <c r="H594">
        <v>3</v>
      </c>
      <c r="I594" t="s">
        <v>28</v>
      </c>
      <c r="J594" t="s">
        <v>3</v>
      </c>
      <c r="K594" t="s">
        <v>29</v>
      </c>
      <c r="L594">
        <v>1348</v>
      </c>
      <c r="N594">
        <v>1009</v>
      </c>
      <c r="O594" t="s">
        <v>30</v>
      </c>
      <c r="P594" t="s">
        <v>30</v>
      </c>
      <c r="Q594">
        <v>1000</v>
      </c>
      <c r="W594">
        <v>1</v>
      </c>
      <c r="X594">
        <v>1489638031</v>
      </c>
      <c r="Y594">
        <v>-1.02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-1.02</v>
      </c>
      <c r="AU594" t="s">
        <v>3</v>
      </c>
      <c r="AV594">
        <v>0</v>
      </c>
      <c r="AW594">
        <v>2</v>
      </c>
      <c r="AX594">
        <v>55286114</v>
      </c>
      <c r="AY594">
        <v>1</v>
      </c>
      <c r="AZ594">
        <v>6144</v>
      </c>
      <c r="BA594">
        <v>630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Y594*Source!I1251</f>
        <v>-0.86057400000000006</v>
      </c>
      <c r="CY594">
        <f>AA594</f>
        <v>0</v>
      </c>
      <c r="CZ594">
        <f>AE594</f>
        <v>0</v>
      </c>
      <c r="DA594">
        <f>AI594</f>
        <v>1</v>
      </c>
      <c r="DB594">
        <f t="shared" si="88"/>
        <v>0</v>
      </c>
      <c r="DC594">
        <f t="shared" si="89"/>
        <v>0</v>
      </c>
    </row>
    <row r="595" spans="1:107" x14ac:dyDescent="0.2">
      <c r="A595">
        <f>ROW(Source!A1253)</f>
        <v>1253</v>
      </c>
      <c r="B595">
        <v>55282325</v>
      </c>
      <c r="C595">
        <v>55286116</v>
      </c>
      <c r="D595">
        <v>31751893</v>
      </c>
      <c r="E595">
        <v>13</v>
      </c>
      <c r="F595">
        <v>1</v>
      </c>
      <c r="G595">
        <v>13</v>
      </c>
      <c r="H595">
        <v>1</v>
      </c>
      <c r="I595" t="s">
        <v>205</v>
      </c>
      <c r="J595" t="s">
        <v>3</v>
      </c>
      <c r="K595" t="s">
        <v>206</v>
      </c>
      <c r="L595">
        <v>1191</v>
      </c>
      <c r="N595">
        <v>1013</v>
      </c>
      <c r="O595" t="s">
        <v>207</v>
      </c>
      <c r="P595" t="s">
        <v>207</v>
      </c>
      <c r="Q595">
        <v>1</v>
      </c>
      <c r="W595">
        <v>0</v>
      </c>
      <c r="X595">
        <v>476480486</v>
      </c>
      <c r="Y595">
        <v>60.949999999999996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53</v>
      </c>
      <c r="AU595" t="s">
        <v>136</v>
      </c>
      <c r="AV595">
        <v>1</v>
      </c>
      <c r="AW595">
        <v>2</v>
      </c>
      <c r="AX595">
        <v>55286123</v>
      </c>
      <c r="AY595">
        <v>1</v>
      </c>
      <c r="AZ595">
        <v>0</v>
      </c>
      <c r="BA595">
        <v>631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Y595*Source!I1253</f>
        <v>51.423514999999995</v>
      </c>
      <c r="CY595">
        <f>AD595</f>
        <v>0</v>
      </c>
      <c r="CZ595">
        <f>AH595</f>
        <v>0</v>
      </c>
      <c r="DA595">
        <f>AL595</f>
        <v>1</v>
      </c>
      <c r="DB595">
        <f>ROUND((ROUND(AT595*CZ595,2)*1.15),6)</f>
        <v>0</v>
      </c>
      <c r="DC595">
        <f>ROUND((ROUND(AT595*AG595,2)*1.15),6)</f>
        <v>0</v>
      </c>
    </row>
    <row r="596" spans="1:107" x14ac:dyDescent="0.2">
      <c r="A596">
        <f>ROW(Source!A1253)</f>
        <v>1253</v>
      </c>
      <c r="B596">
        <v>55282325</v>
      </c>
      <c r="C596">
        <v>55286116</v>
      </c>
      <c r="D596">
        <v>31755942</v>
      </c>
      <c r="E596">
        <v>13</v>
      </c>
      <c r="F596">
        <v>1</v>
      </c>
      <c r="G596">
        <v>13</v>
      </c>
      <c r="H596">
        <v>2</v>
      </c>
      <c r="I596" t="s">
        <v>218</v>
      </c>
      <c r="J596" t="s">
        <v>3</v>
      </c>
      <c r="K596" t="s">
        <v>219</v>
      </c>
      <c r="L596">
        <v>1344</v>
      </c>
      <c r="N596">
        <v>1008</v>
      </c>
      <c r="O596" t="s">
        <v>220</v>
      </c>
      <c r="P596" t="s">
        <v>220</v>
      </c>
      <c r="Q596">
        <v>1</v>
      </c>
      <c r="W596">
        <v>0</v>
      </c>
      <c r="X596">
        <v>-1180195794</v>
      </c>
      <c r="Y596">
        <v>333.96250000000003</v>
      </c>
      <c r="AA596">
        <v>0</v>
      </c>
      <c r="AB596">
        <v>1</v>
      </c>
      <c r="AC596">
        <v>0</v>
      </c>
      <c r="AD596">
        <v>0</v>
      </c>
      <c r="AE596">
        <v>0</v>
      </c>
      <c r="AF596">
        <v>1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267.17</v>
      </c>
      <c r="AU596" t="s">
        <v>135</v>
      </c>
      <c r="AV596">
        <v>0</v>
      </c>
      <c r="AW596">
        <v>2</v>
      </c>
      <c r="AX596">
        <v>55286124</v>
      </c>
      <c r="AY596">
        <v>1</v>
      </c>
      <c r="AZ596">
        <v>0</v>
      </c>
      <c r="BA596">
        <v>632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Y596*Source!I1253</f>
        <v>281.76416125000003</v>
      </c>
      <c r="CY596">
        <f>AB596</f>
        <v>1</v>
      </c>
      <c r="CZ596">
        <f>AF596</f>
        <v>1</v>
      </c>
      <c r="DA596">
        <f>AJ596</f>
        <v>1</v>
      </c>
      <c r="DB596">
        <f>ROUND((ROUND(AT596*CZ596,2)*1.25),6)</f>
        <v>333.96249999999998</v>
      </c>
      <c r="DC596">
        <f>ROUND((ROUND(AT596*AG596,2)*1.25),6)</f>
        <v>0</v>
      </c>
    </row>
    <row r="597" spans="1:107" x14ac:dyDescent="0.2">
      <c r="A597">
        <f>ROW(Source!A1253)</f>
        <v>1253</v>
      </c>
      <c r="B597">
        <v>55282325</v>
      </c>
      <c r="C597">
        <v>55286116</v>
      </c>
      <c r="D597">
        <v>31808252</v>
      </c>
      <c r="E597">
        <v>1</v>
      </c>
      <c r="F597">
        <v>1</v>
      </c>
      <c r="G597">
        <v>13</v>
      </c>
      <c r="H597">
        <v>3</v>
      </c>
      <c r="I597" t="s">
        <v>142</v>
      </c>
      <c r="J597" t="s">
        <v>144</v>
      </c>
      <c r="K597" t="s">
        <v>282</v>
      </c>
      <c r="L597">
        <v>1327</v>
      </c>
      <c r="N597">
        <v>1005</v>
      </c>
      <c r="O597" t="s">
        <v>143</v>
      </c>
      <c r="P597" t="s">
        <v>143</v>
      </c>
      <c r="Q597">
        <v>1</v>
      </c>
      <c r="W597">
        <v>0</v>
      </c>
      <c r="X597">
        <v>-1420146113</v>
      </c>
      <c r="Y597">
        <v>135</v>
      </c>
      <c r="AA597">
        <v>263.45</v>
      </c>
      <c r="AB597">
        <v>0</v>
      </c>
      <c r="AC597">
        <v>0</v>
      </c>
      <c r="AD597">
        <v>0</v>
      </c>
      <c r="AE597">
        <v>25.09</v>
      </c>
      <c r="AF597">
        <v>0</v>
      </c>
      <c r="AG597">
        <v>0</v>
      </c>
      <c r="AH597">
        <v>0</v>
      </c>
      <c r="AI597">
        <v>10.5</v>
      </c>
      <c r="AJ597">
        <v>1</v>
      </c>
      <c r="AK597">
        <v>1</v>
      </c>
      <c r="AL597">
        <v>1</v>
      </c>
      <c r="AN597">
        <v>0</v>
      </c>
      <c r="AO597">
        <v>0</v>
      </c>
      <c r="AP597">
        <v>1</v>
      </c>
      <c r="AQ597">
        <v>0</v>
      </c>
      <c r="AR597">
        <v>0</v>
      </c>
      <c r="AS597" t="s">
        <v>3</v>
      </c>
      <c r="AT597">
        <v>135</v>
      </c>
      <c r="AU597" t="s">
        <v>3</v>
      </c>
      <c r="AV597">
        <v>0</v>
      </c>
      <c r="AW597">
        <v>1</v>
      </c>
      <c r="AX597">
        <v>-1</v>
      </c>
      <c r="AY597">
        <v>0</v>
      </c>
      <c r="AZ597">
        <v>0</v>
      </c>
      <c r="BA597" t="s">
        <v>3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Y597*Source!I1253</f>
        <v>113.8995</v>
      </c>
      <c r="CY597">
        <f>AA597</f>
        <v>263.45</v>
      </c>
      <c r="CZ597">
        <f>AE597</f>
        <v>25.09</v>
      </c>
      <c r="DA597">
        <f>AI597</f>
        <v>10.5</v>
      </c>
      <c r="DB597">
        <f>ROUND(ROUND(AT597*CZ597,2),6)</f>
        <v>3387.15</v>
      </c>
      <c r="DC597">
        <f>ROUND(ROUND(AT597*AG597,2),6)</f>
        <v>0</v>
      </c>
    </row>
    <row r="598" spans="1:107" x14ac:dyDescent="0.2">
      <c r="A598">
        <f>ROW(Source!A1253)</f>
        <v>1253</v>
      </c>
      <c r="B598">
        <v>55282325</v>
      </c>
      <c r="C598">
        <v>55286116</v>
      </c>
      <c r="D598">
        <v>31808253</v>
      </c>
      <c r="E598">
        <v>1</v>
      </c>
      <c r="F598">
        <v>1</v>
      </c>
      <c r="G598">
        <v>13</v>
      </c>
      <c r="H598">
        <v>3</v>
      </c>
      <c r="I598" t="s">
        <v>146</v>
      </c>
      <c r="J598" t="s">
        <v>147</v>
      </c>
      <c r="K598" t="s">
        <v>283</v>
      </c>
      <c r="L598">
        <v>1327</v>
      </c>
      <c r="N598">
        <v>1005</v>
      </c>
      <c r="O598" t="s">
        <v>143</v>
      </c>
      <c r="P598" t="s">
        <v>143</v>
      </c>
      <c r="Q598">
        <v>1</v>
      </c>
      <c r="W598">
        <v>0</v>
      </c>
      <c r="X598">
        <v>-1577770690</v>
      </c>
      <c r="Y598">
        <v>132.30000000000001</v>
      </c>
      <c r="AA598">
        <v>247.66</v>
      </c>
      <c r="AB598">
        <v>0</v>
      </c>
      <c r="AC598">
        <v>0</v>
      </c>
      <c r="AD598">
        <v>0</v>
      </c>
      <c r="AE598">
        <v>23.06</v>
      </c>
      <c r="AF598">
        <v>0</v>
      </c>
      <c r="AG598">
        <v>0</v>
      </c>
      <c r="AH598">
        <v>0</v>
      </c>
      <c r="AI598">
        <v>10.74</v>
      </c>
      <c r="AJ598">
        <v>1</v>
      </c>
      <c r="AK598">
        <v>1</v>
      </c>
      <c r="AL598">
        <v>1</v>
      </c>
      <c r="AN598">
        <v>0</v>
      </c>
      <c r="AO598">
        <v>0</v>
      </c>
      <c r="AP598">
        <v>1</v>
      </c>
      <c r="AQ598">
        <v>0</v>
      </c>
      <c r="AR598">
        <v>0</v>
      </c>
      <c r="AS598" t="s">
        <v>3</v>
      </c>
      <c r="AT598">
        <v>132.30000000000001</v>
      </c>
      <c r="AU598" t="s">
        <v>3</v>
      </c>
      <c r="AV598">
        <v>0</v>
      </c>
      <c r="AW598">
        <v>1</v>
      </c>
      <c r="AX598">
        <v>-1</v>
      </c>
      <c r="AY598">
        <v>0</v>
      </c>
      <c r="AZ598">
        <v>0</v>
      </c>
      <c r="BA598" t="s">
        <v>3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Y598*Source!I1253</f>
        <v>111.62151000000001</v>
      </c>
      <c r="CY598">
        <f>AA598</f>
        <v>247.66</v>
      </c>
      <c r="CZ598">
        <f>AE598</f>
        <v>23.06</v>
      </c>
      <c r="DA598">
        <f>AI598</f>
        <v>10.74</v>
      </c>
      <c r="DB598">
        <f>ROUND(ROUND(AT598*CZ598,2),6)</f>
        <v>3050.84</v>
      </c>
      <c r="DC598">
        <f>ROUND(ROUND(AT598*AG598,2),6)</f>
        <v>0</v>
      </c>
    </row>
    <row r="599" spans="1:107" x14ac:dyDescent="0.2">
      <c r="A599">
        <f>ROW(Source!A1253)</f>
        <v>1253</v>
      </c>
      <c r="B599">
        <v>55282325</v>
      </c>
      <c r="C599">
        <v>55286116</v>
      </c>
      <c r="D599">
        <v>31809402</v>
      </c>
      <c r="E599">
        <v>1</v>
      </c>
      <c r="F599">
        <v>1</v>
      </c>
      <c r="G599">
        <v>13</v>
      </c>
      <c r="H599">
        <v>3</v>
      </c>
      <c r="I599" t="s">
        <v>244</v>
      </c>
      <c r="J599" t="s">
        <v>245</v>
      </c>
      <c r="K599" t="s">
        <v>246</v>
      </c>
      <c r="L599">
        <v>1346</v>
      </c>
      <c r="N599">
        <v>1009</v>
      </c>
      <c r="O599" t="s">
        <v>247</v>
      </c>
      <c r="P599" t="s">
        <v>247</v>
      </c>
      <c r="Q599">
        <v>1</v>
      </c>
      <c r="W599">
        <v>0</v>
      </c>
      <c r="X599">
        <v>-1558522825</v>
      </c>
      <c r="Y599">
        <v>6.9</v>
      </c>
      <c r="AA599">
        <v>48.91</v>
      </c>
      <c r="AB599">
        <v>0</v>
      </c>
      <c r="AC599">
        <v>0</v>
      </c>
      <c r="AD599">
        <v>0</v>
      </c>
      <c r="AE599">
        <v>6.27</v>
      </c>
      <c r="AF599">
        <v>0</v>
      </c>
      <c r="AG599">
        <v>0</v>
      </c>
      <c r="AH599">
        <v>0</v>
      </c>
      <c r="AI599">
        <v>7.8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6.9</v>
      </c>
      <c r="AU599" t="s">
        <v>3</v>
      </c>
      <c r="AV599">
        <v>0</v>
      </c>
      <c r="AW599">
        <v>2</v>
      </c>
      <c r="AX599">
        <v>55286125</v>
      </c>
      <c r="AY599">
        <v>1</v>
      </c>
      <c r="AZ599">
        <v>0</v>
      </c>
      <c r="BA599">
        <v>633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Y599*Source!I1253</f>
        <v>5.8215300000000001</v>
      </c>
      <c r="CY599">
        <f>AA599</f>
        <v>48.91</v>
      </c>
      <c r="CZ599">
        <f>AE599</f>
        <v>6.27</v>
      </c>
      <c r="DA599">
        <f>AI599</f>
        <v>7.8</v>
      </c>
      <c r="DB599">
        <f>ROUND(ROUND(AT599*CZ599,2),6)</f>
        <v>43.26</v>
      </c>
      <c r="DC599">
        <f>ROUND(ROUND(AT599*AG599,2),6)</f>
        <v>0</v>
      </c>
    </row>
    <row r="600" spans="1:107" x14ac:dyDescent="0.2">
      <c r="A600">
        <f>ROW(Source!A1253)</f>
        <v>1253</v>
      </c>
      <c r="B600">
        <v>55282325</v>
      </c>
      <c r="C600">
        <v>55286116</v>
      </c>
      <c r="D600">
        <v>31807616</v>
      </c>
      <c r="E600">
        <v>1</v>
      </c>
      <c r="F600">
        <v>1</v>
      </c>
      <c r="G600">
        <v>13</v>
      </c>
      <c r="H600">
        <v>3</v>
      </c>
      <c r="I600" t="s">
        <v>248</v>
      </c>
      <c r="J600" t="s">
        <v>249</v>
      </c>
      <c r="K600" t="s">
        <v>250</v>
      </c>
      <c r="L600">
        <v>1348</v>
      </c>
      <c r="N600">
        <v>1009</v>
      </c>
      <c r="O600" t="s">
        <v>30</v>
      </c>
      <c r="P600" t="s">
        <v>30</v>
      </c>
      <c r="Q600">
        <v>1000</v>
      </c>
      <c r="W600">
        <v>0</v>
      </c>
      <c r="X600">
        <v>1387058064</v>
      </c>
      <c r="Y600">
        <v>3.5000000000000003E-2</v>
      </c>
      <c r="AA600">
        <v>64864.04</v>
      </c>
      <c r="AB600">
        <v>0</v>
      </c>
      <c r="AC600">
        <v>0</v>
      </c>
      <c r="AD600">
        <v>0</v>
      </c>
      <c r="AE600">
        <v>18910.8</v>
      </c>
      <c r="AF600">
        <v>0</v>
      </c>
      <c r="AG600">
        <v>0</v>
      </c>
      <c r="AH600">
        <v>0</v>
      </c>
      <c r="AI600">
        <v>3.43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3.5000000000000003E-2</v>
      </c>
      <c r="AU600" t="s">
        <v>3</v>
      </c>
      <c r="AV600">
        <v>0</v>
      </c>
      <c r="AW600">
        <v>2</v>
      </c>
      <c r="AX600">
        <v>55286126</v>
      </c>
      <c r="AY600">
        <v>1</v>
      </c>
      <c r="AZ600">
        <v>0</v>
      </c>
      <c r="BA600">
        <v>634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Y600*Source!I1253</f>
        <v>2.9529500000000004E-2</v>
      </c>
      <c r="CY600">
        <f>AA600</f>
        <v>64864.04</v>
      </c>
      <c r="CZ600">
        <f>AE600</f>
        <v>18910.8</v>
      </c>
      <c r="DA600">
        <f>AI600</f>
        <v>3.43</v>
      </c>
      <c r="DB600">
        <f>ROUND(ROUND(AT600*CZ600,2),6)</f>
        <v>661.88</v>
      </c>
      <c r="DC600">
        <f>ROUND(ROUND(AT600*AG600,2),6)</f>
        <v>0</v>
      </c>
    </row>
    <row r="601" spans="1:107" x14ac:dyDescent="0.2">
      <c r="A601">
        <f>ROW(Source!A1256)</f>
        <v>1256</v>
      </c>
      <c r="B601">
        <v>55282325</v>
      </c>
      <c r="C601">
        <v>55286131</v>
      </c>
      <c r="D601">
        <v>31751893</v>
      </c>
      <c r="E601">
        <v>13</v>
      </c>
      <c r="F601">
        <v>1</v>
      </c>
      <c r="G601">
        <v>13</v>
      </c>
      <c r="H601">
        <v>1</v>
      </c>
      <c r="I601" t="s">
        <v>205</v>
      </c>
      <c r="J601" t="s">
        <v>3</v>
      </c>
      <c r="K601" t="s">
        <v>206</v>
      </c>
      <c r="L601">
        <v>1191</v>
      </c>
      <c r="N601">
        <v>1013</v>
      </c>
      <c r="O601" t="s">
        <v>207</v>
      </c>
      <c r="P601" t="s">
        <v>207</v>
      </c>
      <c r="Q601">
        <v>1</v>
      </c>
      <c r="W601">
        <v>0</v>
      </c>
      <c r="X601">
        <v>476480486</v>
      </c>
      <c r="Y601">
        <v>97.749999999999986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3</v>
      </c>
      <c r="AT601">
        <v>85</v>
      </c>
      <c r="AU601" t="s">
        <v>136</v>
      </c>
      <c r="AV601">
        <v>1</v>
      </c>
      <c r="AW601">
        <v>2</v>
      </c>
      <c r="AX601">
        <v>55286144</v>
      </c>
      <c r="AY601">
        <v>1</v>
      </c>
      <c r="AZ601">
        <v>0</v>
      </c>
      <c r="BA601">
        <v>637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Y601*Source!I1256</f>
        <v>0.34212499999999996</v>
      </c>
      <c r="CY601">
        <f>AD601</f>
        <v>0</v>
      </c>
      <c r="CZ601">
        <f>AH601</f>
        <v>0</v>
      </c>
      <c r="DA601">
        <f>AL601</f>
        <v>1</v>
      </c>
      <c r="DB601">
        <f>ROUND((ROUND(AT601*CZ601,2)*1.15),6)</f>
        <v>0</v>
      </c>
      <c r="DC601">
        <f>ROUND((ROUND(AT601*AG601,2)*1.15),6)</f>
        <v>0</v>
      </c>
    </row>
    <row r="602" spans="1:107" x14ac:dyDescent="0.2">
      <c r="A602">
        <f>ROW(Source!A1256)</f>
        <v>1256</v>
      </c>
      <c r="B602">
        <v>55282325</v>
      </c>
      <c r="C602">
        <v>55286131</v>
      </c>
      <c r="D602">
        <v>31832330</v>
      </c>
      <c r="E602">
        <v>1</v>
      </c>
      <c r="F602">
        <v>1</v>
      </c>
      <c r="G602">
        <v>13</v>
      </c>
      <c r="H602">
        <v>2</v>
      </c>
      <c r="I602" t="s">
        <v>251</v>
      </c>
      <c r="J602" t="s">
        <v>252</v>
      </c>
      <c r="K602" t="s">
        <v>253</v>
      </c>
      <c r="L602">
        <v>1368</v>
      </c>
      <c r="N602">
        <v>1011</v>
      </c>
      <c r="O602" t="s">
        <v>211</v>
      </c>
      <c r="P602" t="s">
        <v>211</v>
      </c>
      <c r="Q602">
        <v>1</v>
      </c>
      <c r="W602">
        <v>0</v>
      </c>
      <c r="X602">
        <v>-911191566</v>
      </c>
      <c r="Y602">
        <v>0.26374999999999998</v>
      </c>
      <c r="AA602">
        <v>0</v>
      </c>
      <c r="AB602">
        <v>559.07000000000005</v>
      </c>
      <c r="AC602">
        <v>334.89</v>
      </c>
      <c r="AD602">
        <v>0</v>
      </c>
      <c r="AE602">
        <v>0</v>
      </c>
      <c r="AF602">
        <v>39.51</v>
      </c>
      <c r="AG602">
        <v>12.69</v>
      </c>
      <c r="AH602">
        <v>0</v>
      </c>
      <c r="AI602">
        <v>1</v>
      </c>
      <c r="AJ602">
        <v>14.15</v>
      </c>
      <c r="AK602">
        <v>26.39</v>
      </c>
      <c r="AL602">
        <v>1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3</v>
      </c>
      <c r="AT602">
        <v>0.21099999999999999</v>
      </c>
      <c r="AU602" t="s">
        <v>135</v>
      </c>
      <c r="AV602">
        <v>0</v>
      </c>
      <c r="AW602">
        <v>2</v>
      </c>
      <c r="AX602">
        <v>55286145</v>
      </c>
      <c r="AY602">
        <v>1</v>
      </c>
      <c r="AZ602">
        <v>0</v>
      </c>
      <c r="BA602">
        <v>638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Y602*Source!I1256</f>
        <v>9.2312500000000001E-4</v>
      </c>
      <c r="CY602">
        <f>AB602</f>
        <v>559.07000000000005</v>
      </c>
      <c r="CZ602">
        <f>AF602</f>
        <v>39.51</v>
      </c>
      <c r="DA602">
        <f>AJ602</f>
        <v>14.15</v>
      </c>
      <c r="DB602">
        <f>ROUND((ROUND(AT602*CZ602,2)*1.25),6)</f>
        <v>10.425000000000001</v>
      </c>
      <c r="DC602">
        <f>ROUND((ROUND(AT602*AG602,2)*1.25),6)</f>
        <v>3.35</v>
      </c>
    </row>
    <row r="603" spans="1:107" x14ac:dyDescent="0.2">
      <c r="A603">
        <f>ROW(Source!A1256)</f>
        <v>1256</v>
      </c>
      <c r="B603">
        <v>55282325</v>
      </c>
      <c r="C603">
        <v>55286131</v>
      </c>
      <c r="D603">
        <v>31832578</v>
      </c>
      <c r="E603">
        <v>1</v>
      </c>
      <c r="F603">
        <v>1</v>
      </c>
      <c r="G603">
        <v>13</v>
      </c>
      <c r="H603">
        <v>2</v>
      </c>
      <c r="I603" t="s">
        <v>254</v>
      </c>
      <c r="J603" t="s">
        <v>255</v>
      </c>
      <c r="K603" t="s">
        <v>256</v>
      </c>
      <c r="L603">
        <v>1368</v>
      </c>
      <c r="N603">
        <v>1011</v>
      </c>
      <c r="O603" t="s">
        <v>211</v>
      </c>
      <c r="P603" t="s">
        <v>211</v>
      </c>
      <c r="Q603">
        <v>1</v>
      </c>
      <c r="W603">
        <v>0</v>
      </c>
      <c r="X603">
        <v>989042531</v>
      </c>
      <c r="Y603">
        <v>16.016249999999999</v>
      </c>
      <c r="AA603">
        <v>0</v>
      </c>
      <c r="AB603">
        <v>6.64</v>
      </c>
      <c r="AC603">
        <v>2.38</v>
      </c>
      <c r="AD603">
        <v>0</v>
      </c>
      <c r="AE603">
        <v>0</v>
      </c>
      <c r="AF603">
        <v>1.0900000000000001</v>
      </c>
      <c r="AG603">
        <v>0.09</v>
      </c>
      <c r="AH603">
        <v>0</v>
      </c>
      <c r="AI603">
        <v>1</v>
      </c>
      <c r="AJ603">
        <v>6.09</v>
      </c>
      <c r="AK603">
        <v>26.39</v>
      </c>
      <c r="AL603">
        <v>1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12.813000000000001</v>
      </c>
      <c r="AU603" t="s">
        <v>135</v>
      </c>
      <c r="AV603">
        <v>0</v>
      </c>
      <c r="AW603">
        <v>2</v>
      </c>
      <c r="AX603">
        <v>55286146</v>
      </c>
      <c r="AY603">
        <v>1</v>
      </c>
      <c r="AZ603">
        <v>0</v>
      </c>
      <c r="BA603">
        <v>639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Y603*Source!I1256</f>
        <v>5.6056874999999999E-2</v>
      </c>
      <c r="CY603">
        <f>AB603</f>
        <v>6.64</v>
      </c>
      <c r="CZ603">
        <f>AF603</f>
        <v>1.0900000000000001</v>
      </c>
      <c r="DA603">
        <f>AJ603</f>
        <v>6.09</v>
      </c>
      <c r="DB603">
        <f>ROUND((ROUND(AT603*CZ603,2)*1.25),6)</f>
        <v>17.462499999999999</v>
      </c>
      <c r="DC603">
        <f>ROUND((ROUND(AT603*AG603,2)*1.25),6)</f>
        <v>1.4375</v>
      </c>
    </row>
    <row r="604" spans="1:107" x14ac:dyDescent="0.2">
      <c r="A604">
        <f>ROW(Source!A1256)</f>
        <v>1256</v>
      </c>
      <c r="B604">
        <v>55282325</v>
      </c>
      <c r="C604">
        <v>55286131</v>
      </c>
      <c r="D604">
        <v>31832865</v>
      </c>
      <c r="E604">
        <v>1</v>
      </c>
      <c r="F604">
        <v>1</v>
      </c>
      <c r="G604">
        <v>13</v>
      </c>
      <c r="H604">
        <v>2</v>
      </c>
      <c r="I604" t="s">
        <v>257</v>
      </c>
      <c r="J604" t="s">
        <v>258</v>
      </c>
      <c r="K604" t="s">
        <v>259</v>
      </c>
      <c r="L604">
        <v>1368</v>
      </c>
      <c r="N604">
        <v>1011</v>
      </c>
      <c r="O604" t="s">
        <v>211</v>
      </c>
      <c r="P604" t="s">
        <v>211</v>
      </c>
      <c r="Q604">
        <v>1</v>
      </c>
      <c r="W604">
        <v>0</v>
      </c>
      <c r="X604">
        <v>773485071</v>
      </c>
      <c r="Y604">
        <v>12.36</v>
      </c>
      <c r="AA604">
        <v>0</v>
      </c>
      <c r="AB604">
        <v>4.6500000000000004</v>
      </c>
      <c r="AC604">
        <v>0</v>
      </c>
      <c r="AD604">
        <v>0</v>
      </c>
      <c r="AE604">
        <v>0</v>
      </c>
      <c r="AF604">
        <v>0.77</v>
      </c>
      <c r="AG604">
        <v>0</v>
      </c>
      <c r="AH604">
        <v>0</v>
      </c>
      <c r="AI604">
        <v>1</v>
      </c>
      <c r="AJ604">
        <v>6.04</v>
      </c>
      <c r="AK604">
        <v>26.39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9.8879999999999999</v>
      </c>
      <c r="AU604" t="s">
        <v>135</v>
      </c>
      <c r="AV604">
        <v>0</v>
      </c>
      <c r="AW604">
        <v>2</v>
      </c>
      <c r="AX604">
        <v>55286147</v>
      </c>
      <c r="AY604">
        <v>1</v>
      </c>
      <c r="AZ604">
        <v>0</v>
      </c>
      <c r="BA604">
        <v>640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Y604*Source!I1256</f>
        <v>4.326E-2</v>
      </c>
      <c r="CY604">
        <f>AB604</f>
        <v>4.6500000000000004</v>
      </c>
      <c r="CZ604">
        <f>AF604</f>
        <v>0.77</v>
      </c>
      <c r="DA604">
        <f>AJ604</f>
        <v>6.04</v>
      </c>
      <c r="DB604">
        <f>ROUND((ROUND(AT604*CZ604,2)*1.25),6)</f>
        <v>9.5124999999999993</v>
      </c>
      <c r="DC604">
        <f>ROUND((ROUND(AT604*AG604,2)*1.25),6)</f>
        <v>0</v>
      </c>
    </row>
    <row r="605" spans="1:107" x14ac:dyDescent="0.2">
      <c r="A605">
        <f>ROW(Source!A1256)</f>
        <v>1256</v>
      </c>
      <c r="B605">
        <v>55282325</v>
      </c>
      <c r="C605">
        <v>55286131</v>
      </c>
      <c r="D605">
        <v>31755942</v>
      </c>
      <c r="E605">
        <v>13</v>
      </c>
      <c r="F605">
        <v>1</v>
      </c>
      <c r="G605">
        <v>13</v>
      </c>
      <c r="H605">
        <v>2</v>
      </c>
      <c r="I605" t="s">
        <v>218</v>
      </c>
      <c r="J605" t="s">
        <v>3</v>
      </c>
      <c r="K605" t="s">
        <v>219</v>
      </c>
      <c r="L605">
        <v>1344</v>
      </c>
      <c r="N605">
        <v>1008</v>
      </c>
      <c r="O605" t="s">
        <v>220</v>
      </c>
      <c r="P605" t="s">
        <v>220</v>
      </c>
      <c r="Q605">
        <v>1</v>
      </c>
      <c r="W605">
        <v>0</v>
      </c>
      <c r="X605">
        <v>-1180195794</v>
      </c>
      <c r="Y605">
        <v>26.150000000000002</v>
      </c>
      <c r="AA605">
        <v>0</v>
      </c>
      <c r="AB605">
        <v>1</v>
      </c>
      <c r="AC605">
        <v>0</v>
      </c>
      <c r="AD605">
        <v>0</v>
      </c>
      <c r="AE605">
        <v>0</v>
      </c>
      <c r="AF605">
        <v>1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1</v>
      </c>
      <c r="AQ605">
        <v>0</v>
      </c>
      <c r="AR605">
        <v>0</v>
      </c>
      <c r="AS605" t="s">
        <v>3</v>
      </c>
      <c r="AT605">
        <v>20.92</v>
      </c>
      <c r="AU605" t="s">
        <v>135</v>
      </c>
      <c r="AV605">
        <v>0</v>
      </c>
      <c r="AW605">
        <v>2</v>
      </c>
      <c r="AX605">
        <v>55286148</v>
      </c>
      <c r="AY605">
        <v>1</v>
      </c>
      <c r="AZ605">
        <v>0</v>
      </c>
      <c r="BA605">
        <v>641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Y605*Source!I1256</f>
        <v>9.1525000000000009E-2</v>
      </c>
      <c r="CY605">
        <f>AB605</f>
        <v>1</v>
      </c>
      <c r="CZ605">
        <f>AF605</f>
        <v>1</v>
      </c>
      <c r="DA605">
        <f>AJ605</f>
        <v>1</v>
      </c>
      <c r="DB605">
        <f>ROUND((ROUND(AT605*CZ605,2)*1.25),6)</f>
        <v>26.15</v>
      </c>
      <c r="DC605">
        <f>ROUND((ROUND(AT605*AG605,2)*1.25),6)</f>
        <v>0</v>
      </c>
    </row>
    <row r="606" spans="1:107" x14ac:dyDescent="0.2">
      <c r="A606">
        <f>ROW(Source!A1256)</f>
        <v>1256</v>
      </c>
      <c r="B606">
        <v>55282325</v>
      </c>
      <c r="C606">
        <v>55286131</v>
      </c>
      <c r="D606">
        <v>31808032</v>
      </c>
      <c r="E606">
        <v>1</v>
      </c>
      <c r="F606">
        <v>1</v>
      </c>
      <c r="G606">
        <v>13</v>
      </c>
      <c r="H606">
        <v>3</v>
      </c>
      <c r="I606" t="s">
        <v>260</v>
      </c>
      <c r="J606" t="s">
        <v>261</v>
      </c>
      <c r="K606" t="s">
        <v>262</v>
      </c>
      <c r="L606">
        <v>1348</v>
      </c>
      <c r="N606">
        <v>1009</v>
      </c>
      <c r="O606" t="s">
        <v>30</v>
      </c>
      <c r="P606" t="s">
        <v>30</v>
      </c>
      <c r="Q606">
        <v>1000</v>
      </c>
      <c r="W606">
        <v>0</v>
      </c>
      <c r="X606">
        <v>-1815770421</v>
      </c>
      <c r="Y606">
        <v>4.9000000000000002E-2</v>
      </c>
      <c r="AA606">
        <v>90645.59</v>
      </c>
      <c r="AB606">
        <v>0</v>
      </c>
      <c r="AC606">
        <v>0</v>
      </c>
      <c r="AD606">
        <v>0</v>
      </c>
      <c r="AE606">
        <v>14739.12</v>
      </c>
      <c r="AF606">
        <v>0</v>
      </c>
      <c r="AG606">
        <v>0</v>
      </c>
      <c r="AH606">
        <v>0</v>
      </c>
      <c r="AI606">
        <v>6.15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4.9000000000000002E-2</v>
      </c>
      <c r="AU606" t="s">
        <v>3</v>
      </c>
      <c r="AV606">
        <v>0</v>
      </c>
      <c r="AW606">
        <v>2</v>
      </c>
      <c r="AX606">
        <v>55286149</v>
      </c>
      <c r="AY606">
        <v>1</v>
      </c>
      <c r="AZ606">
        <v>0</v>
      </c>
      <c r="BA606">
        <v>642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Y606*Source!I1256</f>
        <v>1.7150000000000002E-4</v>
      </c>
      <c r="CY606">
        <f t="shared" ref="CY606:CY612" si="93">AA606</f>
        <v>90645.59</v>
      </c>
      <c r="CZ606">
        <f t="shared" ref="CZ606:CZ612" si="94">AE606</f>
        <v>14739.12</v>
      </c>
      <c r="DA606">
        <f t="shared" ref="DA606:DA612" si="95">AI606</f>
        <v>6.15</v>
      </c>
      <c r="DB606">
        <f t="shared" ref="DB606:DB645" si="96">ROUND(ROUND(AT606*CZ606,2),6)</f>
        <v>722.22</v>
      </c>
      <c r="DC606">
        <f t="shared" ref="DC606:DC645" si="97">ROUND(ROUND(AT606*AG606,2),6)</f>
        <v>0</v>
      </c>
    </row>
    <row r="607" spans="1:107" x14ac:dyDescent="0.2">
      <c r="A607">
        <f>ROW(Source!A1256)</f>
        <v>1256</v>
      </c>
      <c r="B607">
        <v>55282325</v>
      </c>
      <c r="C607">
        <v>55286131</v>
      </c>
      <c r="D607">
        <v>31808252</v>
      </c>
      <c r="E607">
        <v>1</v>
      </c>
      <c r="F607">
        <v>1</v>
      </c>
      <c r="G607">
        <v>13</v>
      </c>
      <c r="H607">
        <v>3</v>
      </c>
      <c r="I607" t="s">
        <v>142</v>
      </c>
      <c r="J607" t="s">
        <v>144</v>
      </c>
      <c r="K607" t="s">
        <v>282</v>
      </c>
      <c r="L607">
        <v>1327</v>
      </c>
      <c r="N607">
        <v>1005</v>
      </c>
      <c r="O607" t="s">
        <v>143</v>
      </c>
      <c r="P607" t="s">
        <v>143</v>
      </c>
      <c r="Q607">
        <v>1</v>
      </c>
      <c r="W607">
        <v>0</v>
      </c>
      <c r="X607">
        <v>-1420146113</v>
      </c>
      <c r="Y607">
        <v>135.03</v>
      </c>
      <c r="AA607">
        <v>263.45</v>
      </c>
      <c r="AB607">
        <v>0</v>
      </c>
      <c r="AC607">
        <v>0</v>
      </c>
      <c r="AD607">
        <v>0</v>
      </c>
      <c r="AE607">
        <v>25.09</v>
      </c>
      <c r="AF607">
        <v>0</v>
      </c>
      <c r="AG607">
        <v>0</v>
      </c>
      <c r="AH607">
        <v>0</v>
      </c>
      <c r="AI607">
        <v>10.5</v>
      </c>
      <c r="AJ607">
        <v>1</v>
      </c>
      <c r="AK607">
        <v>1</v>
      </c>
      <c r="AL607">
        <v>1</v>
      </c>
      <c r="AN607">
        <v>0</v>
      </c>
      <c r="AO607">
        <v>0</v>
      </c>
      <c r="AP607">
        <v>1</v>
      </c>
      <c r="AQ607">
        <v>0</v>
      </c>
      <c r="AR607">
        <v>0</v>
      </c>
      <c r="AS607" t="s">
        <v>3</v>
      </c>
      <c r="AT607">
        <v>135.03</v>
      </c>
      <c r="AU607" t="s">
        <v>3</v>
      </c>
      <c r="AV607">
        <v>0</v>
      </c>
      <c r="AW607">
        <v>1</v>
      </c>
      <c r="AX607">
        <v>-1</v>
      </c>
      <c r="AY607">
        <v>0</v>
      </c>
      <c r="AZ607">
        <v>0</v>
      </c>
      <c r="BA607" t="s">
        <v>3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Y607*Source!I1256</f>
        <v>0.472605</v>
      </c>
      <c r="CY607">
        <f t="shared" si="93"/>
        <v>263.45</v>
      </c>
      <c r="CZ607">
        <f t="shared" si="94"/>
        <v>25.09</v>
      </c>
      <c r="DA607">
        <f t="shared" si="95"/>
        <v>10.5</v>
      </c>
      <c r="DB607">
        <f t="shared" si="96"/>
        <v>3387.9</v>
      </c>
      <c r="DC607">
        <f t="shared" si="97"/>
        <v>0</v>
      </c>
    </row>
    <row r="608" spans="1:107" x14ac:dyDescent="0.2">
      <c r="A608">
        <f>ROW(Source!A1256)</f>
        <v>1256</v>
      </c>
      <c r="B608">
        <v>55282325</v>
      </c>
      <c r="C608">
        <v>55286131</v>
      </c>
      <c r="D608">
        <v>31808253</v>
      </c>
      <c r="E608">
        <v>1</v>
      </c>
      <c r="F608">
        <v>1</v>
      </c>
      <c r="G608">
        <v>13</v>
      </c>
      <c r="H608">
        <v>3</v>
      </c>
      <c r="I608" t="s">
        <v>146</v>
      </c>
      <c r="J608" t="s">
        <v>147</v>
      </c>
      <c r="K608" t="s">
        <v>283</v>
      </c>
      <c r="L608">
        <v>1327</v>
      </c>
      <c r="N608">
        <v>1005</v>
      </c>
      <c r="O608" t="s">
        <v>143</v>
      </c>
      <c r="P608" t="s">
        <v>143</v>
      </c>
      <c r="Q608">
        <v>1</v>
      </c>
      <c r="W608">
        <v>0</v>
      </c>
      <c r="X608">
        <v>-1577770690</v>
      </c>
      <c r="Y608">
        <v>60.27</v>
      </c>
      <c r="AA608">
        <v>247.66</v>
      </c>
      <c r="AB608">
        <v>0</v>
      </c>
      <c r="AC608">
        <v>0</v>
      </c>
      <c r="AD608">
        <v>0</v>
      </c>
      <c r="AE608">
        <v>23.06</v>
      </c>
      <c r="AF608">
        <v>0</v>
      </c>
      <c r="AG608">
        <v>0</v>
      </c>
      <c r="AH608">
        <v>0</v>
      </c>
      <c r="AI608">
        <v>10.74</v>
      </c>
      <c r="AJ608">
        <v>1</v>
      </c>
      <c r="AK608">
        <v>1</v>
      </c>
      <c r="AL608">
        <v>1</v>
      </c>
      <c r="AN608">
        <v>0</v>
      </c>
      <c r="AO608">
        <v>0</v>
      </c>
      <c r="AP608">
        <v>1</v>
      </c>
      <c r="AQ608">
        <v>0</v>
      </c>
      <c r="AR608">
        <v>0</v>
      </c>
      <c r="AS608" t="s">
        <v>3</v>
      </c>
      <c r="AT608">
        <v>60.27</v>
      </c>
      <c r="AU608" t="s">
        <v>3</v>
      </c>
      <c r="AV608">
        <v>0</v>
      </c>
      <c r="AW608">
        <v>1</v>
      </c>
      <c r="AX608">
        <v>-1</v>
      </c>
      <c r="AY608">
        <v>0</v>
      </c>
      <c r="AZ608">
        <v>0</v>
      </c>
      <c r="BA608" t="s">
        <v>3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Y608*Source!I1256</f>
        <v>0.21094500000000002</v>
      </c>
      <c r="CY608">
        <f t="shared" si="93"/>
        <v>247.66</v>
      </c>
      <c r="CZ608">
        <f t="shared" si="94"/>
        <v>23.06</v>
      </c>
      <c r="DA608">
        <f t="shared" si="95"/>
        <v>10.74</v>
      </c>
      <c r="DB608">
        <f t="shared" si="96"/>
        <v>1389.83</v>
      </c>
      <c r="DC608">
        <f t="shared" si="97"/>
        <v>0</v>
      </c>
    </row>
    <row r="609" spans="1:107" x14ac:dyDescent="0.2">
      <c r="A609">
        <f>ROW(Source!A1256)</f>
        <v>1256</v>
      </c>
      <c r="B609">
        <v>55282325</v>
      </c>
      <c r="C609">
        <v>55286131</v>
      </c>
      <c r="D609">
        <v>31808575</v>
      </c>
      <c r="E609">
        <v>1</v>
      </c>
      <c r="F609">
        <v>1</v>
      </c>
      <c r="G609">
        <v>13</v>
      </c>
      <c r="H609">
        <v>3</v>
      </c>
      <c r="I609" t="s">
        <v>263</v>
      </c>
      <c r="J609" t="s">
        <v>264</v>
      </c>
      <c r="K609" t="s">
        <v>265</v>
      </c>
      <c r="L609">
        <v>1391</v>
      </c>
      <c r="N609">
        <v>1013</v>
      </c>
      <c r="O609" t="s">
        <v>266</v>
      </c>
      <c r="P609" t="s">
        <v>266</v>
      </c>
      <c r="Q609">
        <v>1</v>
      </c>
      <c r="W609">
        <v>0</v>
      </c>
      <c r="X609">
        <v>1414587741</v>
      </c>
      <c r="Y609">
        <v>200</v>
      </c>
      <c r="AA609">
        <v>33.64</v>
      </c>
      <c r="AB609">
        <v>0</v>
      </c>
      <c r="AC609">
        <v>0</v>
      </c>
      <c r="AD609">
        <v>0</v>
      </c>
      <c r="AE609">
        <v>28.75</v>
      </c>
      <c r="AF609">
        <v>0</v>
      </c>
      <c r="AG609">
        <v>0</v>
      </c>
      <c r="AH609">
        <v>0</v>
      </c>
      <c r="AI609">
        <v>1.17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200</v>
      </c>
      <c r="AU609" t="s">
        <v>3</v>
      </c>
      <c r="AV609">
        <v>0</v>
      </c>
      <c r="AW609">
        <v>2</v>
      </c>
      <c r="AX609">
        <v>55286150</v>
      </c>
      <c r="AY609">
        <v>1</v>
      </c>
      <c r="AZ609">
        <v>0</v>
      </c>
      <c r="BA609">
        <v>643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Y609*Source!I1256</f>
        <v>0.70000000000000007</v>
      </c>
      <c r="CY609">
        <f t="shared" si="93"/>
        <v>33.64</v>
      </c>
      <c r="CZ609">
        <f t="shared" si="94"/>
        <v>28.75</v>
      </c>
      <c r="DA609">
        <f t="shared" si="95"/>
        <v>1.17</v>
      </c>
      <c r="DB609">
        <f t="shared" si="96"/>
        <v>5750</v>
      </c>
      <c r="DC609">
        <f t="shared" si="97"/>
        <v>0</v>
      </c>
    </row>
    <row r="610" spans="1:107" x14ac:dyDescent="0.2">
      <c r="A610">
        <f>ROW(Source!A1256)</f>
        <v>1256</v>
      </c>
      <c r="B610">
        <v>55282325</v>
      </c>
      <c r="C610">
        <v>55286131</v>
      </c>
      <c r="D610">
        <v>31809402</v>
      </c>
      <c r="E610">
        <v>1</v>
      </c>
      <c r="F610">
        <v>1</v>
      </c>
      <c r="G610">
        <v>13</v>
      </c>
      <c r="H610">
        <v>3</v>
      </c>
      <c r="I610" t="s">
        <v>244</v>
      </c>
      <c r="J610" t="s">
        <v>245</v>
      </c>
      <c r="K610" t="s">
        <v>246</v>
      </c>
      <c r="L610">
        <v>1346</v>
      </c>
      <c r="N610">
        <v>1009</v>
      </c>
      <c r="O610" t="s">
        <v>247</v>
      </c>
      <c r="P610" t="s">
        <v>247</v>
      </c>
      <c r="Q610">
        <v>1</v>
      </c>
      <c r="W610">
        <v>0</v>
      </c>
      <c r="X610">
        <v>-1558522825</v>
      </c>
      <c r="Y610">
        <v>3.4</v>
      </c>
      <c r="AA610">
        <v>48.91</v>
      </c>
      <c r="AB610">
        <v>0</v>
      </c>
      <c r="AC610">
        <v>0</v>
      </c>
      <c r="AD610">
        <v>0</v>
      </c>
      <c r="AE610">
        <v>6.27</v>
      </c>
      <c r="AF610">
        <v>0</v>
      </c>
      <c r="AG610">
        <v>0</v>
      </c>
      <c r="AH610">
        <v>0</v>
      </c>
      <c r="AI610">
        <v>7.8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3.4</v>
      </c>
      <c r="AU610" t="s">
        <v>3</v>
      </c>
      <c r="AV610">
        <v>0</v>
      </c>
      <c r="AW610">
        <v>2</v>
      </c>
      <c r="AX610">
        <v>55286151</v>
      </c>
      <c r="AY610">
        <v>1</v>
      </c>
      <c r="AZ610">
        <v>0</v>
      </c>
      <c r="BA610">
        <v>644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Y610*Source!I1256</f>
        <v>1.1899999999999999E-2</v>
      </c>
      <c r="CY610">
        <f t="shared" si="93"/>
        <v>48.91</v>
      </c>
      <c r="CZ610">
        <f t="shared" si="94"/>
        <v>6.27</v>
      </c>
      <c r="DA610">
        <f t="shared" si="95"/>
        <v>7.8</v>
      </c>
      <c r="DB610">
        <f t="shared" si="96"/>
        <v>21.32</v>
      </c>
      <c r="DC610">
        <f t="shared" si="97"/>
        <v>0</v>
      </c>
    </row>
    <row r="611" spans="1:107" x14ac:dyDescent="0.2">
      <c r="A611">
        <f>ROW(Source!A1256)</f>
        <v>1256</v>
      </c>
      <c r="B611">
        <v>55282325</v>
      </c>
      <c r="C611">
        <v>55286131</v>
      </c>
      <c r="D611">
        <v>31807565</v>
      </c>
      <c r="E611">
        <v>1</v>
      </c>
      <c r="F611">
        <v>1</v>
      </c>
      <c r="G611">
        <v>13</v>
      </c>
      <c r="H611">
        <v>3</v>
      </c>
      <c r="I611" t="s">
        <v>267</v>
      </c>
      <c r="J611" t="s">
        <v>268</v>
      </c>
      <c r="K611" t="s">
        <v>284</v>
      </c>
      <c r="L611">
        <v>1301</v>
      </c>
      <c r="N611">
        <v>1003</v>
      </c>
      <c r="O611" t="s">
        <v>270</v>
      </c>
      <c r="P611" t="s">
        <v>270</v>
      </c>
      <c r="Q611">
        <v>1</v>
      </c>
      <c r="W611">
        <v>0</v>
      </c>
      <c r="X611">
        <v>-384179431</v>
      </c>
      <c r="Y611">
        <v>18.899999999999999</v>
      </c>
      <c r="AA611">
        <v>70.27</v>
      </c>
      <c r="AB611">
        <v>0</v>
      </c>
      <c r="AC611">
        <v>0</v>
      </c>
      <c r="AD611">
        <v>0</v>
      </c>
      <c r="AE611">
        <v>15.72</v>
      </c>
      <c r="AF611">
        <v>0</v>
      </c>
      <c r="AG611">
        <v>0</v>
      </c>
      <c r="AH611">
        <v>0</v>
      </c>
      <c r="AI611">
        <v>4.47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18.899999999999999</v>
      </c>
      <c r="AU611" t="s">
        <v>3</v>
      </c>
      <c r="AV611">
        <v>0</v>
      </c>
      <c r="AW611">
        <v>2</v>
      </c>
      <c r="AX611">
        <v>55286152</v>
      </c>
      <c r="AY611">
        <v>1</v>
      </c>
      <c r="AZ611">
        <v>0</v>
      </c>
      <c r="BA611">
        <v>645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Y611*Source!I1256</f>
        <v>6.615E-2</v>
      </c>
      <c r="CY611">
        <f t="shared" si="93"/>
        <v>70.27</v>
      </c>
      <c r="CZ611">
        <f t="shared" si="94"/>
        <v>15.72</v>
      </c>
      <c r="DA611">
        <f t="shared" si="95"/>
        <v>4.47</v>
      </c>
      <c r="DB611">
        <f t="shared" si="96"/>
        <v>297.11</v>
      </c>
      <c r="DC611">
        <f t="shared" si="97"/>
        <v>0</v>
      </c>
    </row>
    <row r="612" spans="1:107" x14ac:dyDescent="0.2">
      <c r="A612">
        <f>ROW(Source!A1256)</f>
        <v>1256</v>
      </c>
      <c r="B612">
        <v>55282325</v>
      </c>
      <c r="C612">
        <v>55286131</v>
      </c>
      <c r="D612">
        <v>31807616</v>
      </c>
      <c r="E612">
        <v>1</v>
      </c>
      <c r="F612">
        <v>1</v>
      </c>
      <c r="G612">
        <v>13</v>
      </c>
      <c r="H612">
        <v>3</v>
      </c>
      <c r="I612" t="s">
        <v>248</v>
      </c>
      <c r="J612" t="s">
        <v>249</v>
      </c>
      <c r="K612" t="s">
        <v>250</v>
      </c>
      <c r="L612">
        <v>1348</v>
      </c>
      <c r="N612">
        <v>1009</v>
      </c>
      <c r="O612" t="s">
        <v>30</v>
      </c>
      <c r="P612" t="s">
        <v>30</v>
      </c>
      <c r="Q612">
        <v>1000</v>
      </c>
      <c r="W612">
        <v>0</v>
      </c>
      <c r="X612">
        <v>1387058064</v>
      </c>
      <c r="Y612">
        <v>2.196E-2</v>
      </c>
      <c r="AA612">
        <v>64864.04</v>
      </c>
      <c r="AB612">
        <v>0</v>
      </c>
      <c r="AC612">
        <v>0</v>
      </c>
      <c r="AD612">
        <v>0</v>
      </c>
      <c r="AE612">
        <v>18910.8</v>
      </c>
      <c r="AF612">
        <v>0</v>
      </c>
      <c r="AG612">
        <v>0</v>
      </c>
      <c r="AH612">
        <v>0</v>
      </c>
      <c r="AI612">
        <v>3.43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2.196E-2</v>
      </c>
      <c r="AU612" t="s">
        <v>3</v>
      </c>
      <c r="AV612">
        <v>0</v>
      </c>
      <c r="AW612">
        <v>2</v>
      </c>
      <c r="AX612">
        <v>55286153</v>
      </c>
      <c r="AY612">
        <v>1</v>
      </c>
      <c r="AZ612">
        <v>0</v>
      </c>
      <c r="BA612">
        <v>646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Y612*Source!I1256</f>
        <v>7.6860000000000006E-5</v>
      </c>
      <c r="CY612">
        <f t="shared" si="93"/>
        <v>64864.04</v>
      </c>
      <c r="CZ612">
        <f t="shared" si="94"/>
        <v>18910.8</v>
      </c>
      <c r="DA612">
        <f t="shared" si="95"/>
        <v>3.43</v>
      </c>
      <c r="DB612">
        <f t="shared" si="96"/>
        <v>415.28</v>
      </c>
      <c r="DC612">
        <f t="shared" si="97"/>
        <v>0</v>
      </c>
    </row>
    <row r="613" spans="1:107" x14ac:dyDescent="0.2">
      <c r="A613">
        <f>ROW(Source!A1328)</f>
        <v>1328</v>
      </c>
      <c r="B613">
        <v>55282325</v>
      </c>
      <c r="C613">
        <v>55286273</v>
      </c>
      <c r="D613">
        <v>31751893</v>
      </c>
      <c r="E613">
        <v>13</v>
      </c>
      <c r="F613">
        <v>1</v>
      </c>
      <c r="G613">
        <v>13</v>
      </c>
      <c r="H613">
        <v>1</v>
      </c>
      <c r="I613" t="s">
        <v>205</v>
      </c>
      <c r="J613" t="s">
        <v>3</v>
      </c>
      <c r="K613" t="s">
        <v>206</v>
      </c>
      <c r="L613">
        <v>1191</v>
      </c>
      <c r="N613">
        <v>1013</v>
      </c>
      <c r="O613" t="s">
        <v>207</v>
      </c>
      <c r="P613" t="s">
        <v>207</v>
      </c>
      <c r="Q613">
        <v>1</v>
      </c>
      <c r="W613">
        <v>0</v>
      </c>
      <c r="X613">
        <v>476480486</v>
      </c>
      <c r="Y613">
        <v>57.5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3</v>
      </c>
      <c r="AT613">
        <v>57.5</v>
      </c>
      <c r="AU613" t="s">
        <v>3</v>
      </c>
      <c r="AV613">
        <v>1</v>
      </c>
      <c r="AW613">
        <v>2</v>
      </c>
      <c r="AX613">
        <v>55286276</v>
      </c>
      <c r="AY613">
        <v>1</v>
      </c>
      <c r="AZ613">
        <v>0</v>
      </c>
      <c r="BA613">
        <v>649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Y613*Source!I1328</f>
        <v>1.2362499999999998</v>
      </c>
      <c r="CY613">
        <f>AD613</f>
        <v>0</v>
      </c>
      <c r="CZ613">
        <f>AH613</f>
        <v>0</v>
      </c>
      <c r="DA613">
        <f>AL613</f>
        <v>1</v>
      </c>
      <c r="DB613">
        <f t="shared" si="96"/>
        <v>0</v>
      </c>
      <c r="DC613">
        <f t="shared" si="97"/>
        <v>0</v>
      </c>
    </row>
    <row r="614" spans="1:107" x14ac:dyDescent="0.2">
      <c r="A614">
        <f>ROW(Source!A1328)</f>
        <v>1328</v>
      </c>
      <c r="B614">
        <v>55282325</v>
      </c>
      <c r="C614">
        <v>55286273</v>
      </c>
      <c r="D614">
        <v>31806986</v>
      </c>
      <c r="E614">
        <v>13</v>
      </c>
      <c r="F614">
        <v>1</v>
      </c>
      <c r="G614">
        <v>13</v>
      </c>
      <c r="H614">
        <v>3</v>
      </c>
      <c r="I614" t="s">
        <v>28</v>
      </c>
      <c r="J614" t="s">
        <v>3</v>
      </c>
      <c r="K614" t="s">
        <v>29</v>
      </c>
      <c r="L614">
        <v>1348</v>
      </c>
      <c r="N614">
        <v>1009</v>
      </c>
      <c r="O614" t="s">
        <v>30</v>
      </c>
      <c r="P614" t="s">
        <v>30</v>
      </c>
      <c r="Q614">
        <v>1000</v>
      </c>
      <c r="W614">
        <v>1</v>
      </c>
      <c r="X614">
        <v>1489638031</v>
      </c>
      <c r="Y614">
        <v>-4.5999999999999996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-4.5999999999999996</v>
      </c>
      <c r="AU614" t="s">
        <v>3</v>
      </c>
      <c r="AV614">
        <v>0</v>
      </c>
      <c r="AW614">
        <v>2</v>
      </c>
      <c r="AX614">
        <v>55286277</v>
      </c>
      <c r="AY614">
        <v>1</v>
      </c>
      <c r="AZ614">
        <v>6144</v>
      </c>
      <c r="BA614">
        <v>650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Y614*Source!I1328</f>
        <v>-9.8899999999999988E-2</v>
      </c>
      <c r="CY614">
        <f>AA614</f>
        <v>0</v>
      </c>
      <c r="CZ614">
        <f>AE614</f>
        <v>0</v>
      </c>
      <c r="DA614">
        <f>AI614</f>
        <v>1</v>
      </c>
      <c r="DB614">
        <f t="shared" si="96"/>
        <v>0</v>
      </c>
      <c r="DC614">
        <f t="shared" si="97"/>
        <v>0</v>
      </c>
    </row>
    <row r="615" spans="1:107" x14ac:dyDescent="0.2">
      <c r="A615">
        <f>ROW(Source!A1330)</f>
        <v>1330</v>
      </c>
      <c r="B615">
        <v>55282325</v>
      </c>
      <c r="C615">
        <v>55286279</v>
      </c>
      <c r="D615">
        <v>31751893</v>
      </c>
      <c r="E615">
        <v>13</v>
      </c>
      <c r="F615">
        <v>1</v>
      </c>
      <c r="G615">
        <v>13</v>
      </c>
      <c r="H615">
        <v>1</v>
      </c>
      <c r="I615" t="s">
        <v>205</v>
      </c>
      <c r="J615" t="s">
        <v>3</v>
      </c>
      <c r="K615" t="s">
        <v>206</v>
      </c>
      <c r="L615">
        <v>1191</v>
      </c>
      <c r="N615">
        <v>1013</v>
      </c>
      <c r="O615" t="s">
        <v>207</v>
      </c>
      <c r="P615" t="s">
        <v>207</v>
      </c>
      <c r="Q615">
        <v>1</v>
      </c>
      <c r="W615">
        <v>0</v>
      </c>
      <c r="X615">
        <v>476480486</v>
      </c>
      <c r="Y615">
        <v>0.6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0.6</v>
      </c>
      <c r="AU615" t="s">
        <v>3</v>
      </c>
      <c r="AV615">
        <v>1</v>
      </c>
      <c r="AW615">
        <v>2</v>
      </c>
      <c r="AX615">
        <v>55286281</v>
      </c>
      <c r="AY615">
        <v>1</v>
      </c>
      <c r="AZ615">
        <v>0</v>
      </c>
      <c r="BA615">
        <v>651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Y615*Source!I1330</f>
        <v>1.2299999999999998</v>
      </c>
      <c r="CY615">
        <f>AD615</f>
        <v>0</v>
      </c>
      <c r="CZ615">
        <f>AH615</f>
        <v>0</v>
      </c>
      <c r="DA615">
        <f>AL615</f>
        <v>1</v>
      </c>
      <c r="DB615">
        <f t="shared" si="96"/>
        <v>0</v>
      </c>
      <c r="DC615">
        <f t="shared" si="97"/>
        <v>0</v>
      </c>
    </row>
    <row r="616" spans="1:107" x14ac:dyDescent="0.2">
      <c r="A616">
        <f>ROW(Source!A1331)</f>
        <v>1331</v>
      </c>
      <c r="B616">
        <v>55282325</v>
      </c>
      <c r="C616">
        <v>55286282</v>
      </c>
      <c r="D616">
        <v>31751893</v>
      </c>
      <c r="E616">
        <v>13</v>
      </c>
      <c r="F616">
        <v>1</v>
      </c>
      <c r="G616">
        <v>13</v>
      </c>
      <c r="H616">
        <v>1</v>
      </c>
      <c r="I616" t="s">
        <v>205</v>
      </c>
      <c r="J616" t="s">
        <v>3</v>
      </c>
      <c r="K616" t="s">
        <v>206</v>
      </c>
      <c r="L616">
        <v>1191</v>
      </c>
      <c r="N616">
        <v>1013</v>
      </c>
      <c r="O616" t="s">
        <v>207</v>
      </c>
      <c r="P616" t="s">
        <v>207</v>
      </c>
      <c r="Q616">
        <v>1</v>
      </c>
      <c r="W616">
        <v>0</v>
      </c>
      <c r="X616">
        <v>476480486</v>
      </c>
      <c r="Y616">
        <v>17.41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17.41</v>
      </c>
      <c r="AU616" t="s">
        <v>3</v>
      </c>
      <c r="AV616">
        <v>1</v>
      </c>
      <c r="AW616">
        <v>2</v>
      </c>
      <c r="AX616">
        <v>55286285</v>
      </c>
      <c r="AY616">
        <v>1</v>
      </c>
      <c r="AZ616">
        <v>0</v>
      </c>
      <c r="BA616">
        <v>652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Y616*Source!I1331</f>
        <v>0.34471800000000002</v>
      </c>
      <c r="CY616">
        <f>AD616</f>
        <v>0</v>
      </c>
      <c r="CZ616">
        <f>AH616</f>
        <v>0</v>
      </c>
      <c r="DA616">
        <f>AL616</f>
        <v>1</v>
      </c>
      <c r="DB616">
        <f t="shared" si="96"/>
        <v>0</v>
      </c>
      <c r="DC616">
        <f t="shared" si="97"/>
        <v>0</v>
      </c>
    </row>
    <row r="617" spans="1:107" x14ac:dyDescent="0.2">
      <c r="A617">
        <f>ROW(Source!A1331)</f>
        <v>1331</v>
      </c>
      <c r="B617">
        <v>55282325</v>
      </c>
      <c r="C617">
        <v>55286282</v>
      </c>
      <c r="D617">
        <v>31806986</v>
      </c>
      <c r="E617">
        <v>13</v>
      </c>
      <c r="F617">
        <v>1</v>
      </c>
      <c r="G617">
        <v>13</v>
      </c>
      <c r="H617">
        <v>3</v>
      </c>
      <c r="I617" t="s">
        <v>28</v>
      </c>
      <c r="J617" t="s">
        <v>3</v>
      </c>
      <c r="K617" t="s">
        <v>29</v>
      </c>
      <c r="L617">
        <v>1348</v>
      </c>
      <c r="N617">
        <v>1009</v>
      </c>
      <c r="O617" t="s">
        <v>30</v>
      </c>
      <c r="P617" t="s">
        <v>30</v>
      </c>
      <c r="Q617">
        <v>1000</v>
      </c>
      <c r="W617">
        <v>1</v>
      </c>
      <c r="X617">
        <v>1489638031</v>
      </c>
      <c r="Y617">
        <v>-1.02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-1.02</v>
      </c>
      <c r="AU617" t="s">
        <v>3</v>
      </c>
      <c r="AV617">
        <v>0</v>
      </c>
      <c r="AW617">
        <v>2</v>
      </c>
      <c r="AX617">
        <v>55286286</v>
      </c>
      <c r="AY617">
        <v>1</v>
      </c>
      <c r="AZ617">
        <v>6144</v>
      </c>
      <c r="BA617">
        <v>653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Y617*Source!I1331</f>
        <v>-2.0196000000000002E-2</v>
      </c>
      <c r="CY617">
        <f>AA617</f>
        <v>0</v>
      </c>
      <c r="CZ617">
        <f>AE617</f>
        <v>0</v>
      </c>
      <c r="DA617">
        <f>AI617</f>
        <v>1</v>
      </c>
      <c r="DB617">
        <f t="shared" si="96"/>
        <v>0</v>
      </c>
      <c r="DC617">
        <f t="shared" si="97"/>
        <v>0</v>
      </c>
    </row>
    <row r="618" spans="1:107" x14ac:dyDescent="0.2">
      <c r="A618">
        <f>ROW(Source!A1333)</f>
        <v>1333</v>
      </c>
      <c r="B618">
        <v>55282325</v>
      </c>
      <c r="C618">
        <v>55286288</v>
      </c>
      <c r="D618">
        <v>31751893</v>
      </c>
      <c r="E618">
        <v>13</v>
      </c>
      <c r="F618">
        <v>1</v>
      </c>
      <c r="G618">
        <v>13</v>
      </c>
      <c r="H618">
        <v>1</v>
      </c>
      <c r="I618" t="s">
        <v>205</v>
      </c>
      <c r="J618" t="s">
        <v>3</v>
      </c>
      <c r="K618" t="s">
        <v>206</v>
      </c>
      <c r="L618">
        <v>1191</v>
      </c>
      <c r="N618">
        <v>1013</v>
      </c>
      <c r="O618" t="s">
        <v>207</v>
      </c>
      <c r="P618" t="s">
        <v>207</v>
      </c>
      <c r="Q618">
        <v>1</v>
      </c>
      <c r="W618">
        <v>0</v>
      </c>
      <c r="X618">
        <v>476480486</v>
      </c>
      <c r="Y618">
        <v>20.73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20.73</v>
      </c>
      <c r="AU618" t="s">
        <v>3</v>
      </c>
      <c r="AV618">
        <v>1</v>
      </c>
      <c r="AW618">
        <v>2</v>
      </c>
      <c r="AX618">
        <v>55286290</v>
      </c>
      <c r="AY618">
        <v>1</v>
      </c>
      <c r="AZ618">
        <v>0</v>
      </c>
      <c r="BA618">
        <v>654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Y618*Source!I1333</f>
        <v>0.41460000000000002</v>
      </c>
      <c r="CY618">
        <f>AD618</f>
        <v>0</v>
      </c>
      <c r="CZ618">
        <f>AH618</f>
        <v>0</v>
      </c>
      <c r="DA618">
        <f>AL618</f>
        <v>1</v>
      </c>
      <c r="DB618">
        <f t="shared" si="96"/>
        <v>0</v>
      </c>
      <c r="DC618">
        <f t="shared" si="97"/>
        <v>0</v>
      </c>
    </row>
    <row r="619" spans="1:107" x14ac:dyDescent="0.2">
      <c r="A619">
        <f>ROW(Source!A1334)</f>
        <v>1334</v>
      </c>
      <c r="B619">
        <v>55282325</v>
      </c>
      <c r="C619">
        <v>55286293</v>
      </c>
      <c r="D619">
        <v>31751893</v>
      </c>
      <c r="E619">
        <v>13</v>
      </c>
      <c r="F619">
        <v>1</v>
      </c>
      <c r="G619">
        <v>13</v>
      </c>
      <c r="H619">
        <v>1</v>
      </c>
      <c r="I619" t="s">
        <v>205</v>
      </c>
      <c r="J619" t="s">
        <v>3</v>
      </c>
      <c r="K619" t="s">
        <v>206</v>
      </c>
      <c r="L619">
        <v>1191</v>
      </c>
      <c r="N619">
        <v>1013</v>
      </c>
      <c r="O619" t="s">
        <v>207</v>
      </c>
      <c r="P619" t="s">
        <v>207</v>
      </c>
      <c r="Q619">
        <v>1</v>
      </c>
      <c r="W619">
        <v>0</v>
      </c>
      <c r="X619">
        <v>476480486</v>
      </c>
      <c r="Y619">
        <v>0.6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0.6</v>
      </c>
      <c r="AU619" t="s">
        <v>3</v>
      </c>
      <c r="AV619">
        <v>1</v>
      </c>
      <c r="AW619">
        <v>2</v>
      </c>
      <c r="AX619">
        <v>55286295</v>
      </c>
      <c r="AY619">
        <v>1</v>
      </c>
      <c r="AZ619">
        <v>0</v>
      </c>
      <c r="BA619">
        <v>657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Y619*Source!I1334</f>
        <v>12.45</v>
      </c>
      <c r="CY619">
        <f>AD619</f>
        <v>0</v>
      </c>
      <c r="CZ619">
        <f>AH619</f>
        <v>0</v>
      </c>
      <c r="DA619">
        <f>AL619</f>
        <v>1</v>
      </c>
      <c r="DB619">
        <f t="shared" si="96"/>
        <v>0</v>
      </c>
      <c r="DC619">
        <f t="shared" si="97"/>
        <v>0</v>
      </c>
    </row>
    <row r="620" spans="1:107" x14ac:dyDescent="0.2">
      <c r="A620">
        <f>ROW(Source!A1400)</f>
        <v>1400</v>
      </c>
      <c r="B620">
        <v>55282325</v>
      </c>
      <c r="C620">
        <v>55286353</v>
      </c>
      <c r="D620">
        <v>31751893</v>
      </c>
      <c r="E620">
        <v>13</v>
      </c>
      <c r="F620">
        <v>1</v>
      </c>
      <c r="G620">
        <v>13</v>
      </c>
      <c r="H620">
        <v>1</v>
      </c>
      <c r="I620" t="s">
        <v>205</v>
      </c>
      <c r="J620" t="s">
        <v>3</v>
      </c>
      <c r="K620" t="s">
        <v>206</v>
      </c>
      <c r="L620">
        <v>1191</v>
      </c>
      <c r="N620">
        <v>1013</v>
      </c>
      <c r="O620" t="s">
        <v>207</v>
      </c>
      <c r="P620" t="s">
        <v>207</v>
      </c>
      <c r="Q620">
        <v>1</v>
      </c>
      <c r="W620">
        <v>0</v>
      </c>
      <c r="X620">
        <v>476480486</v>
      </c>
      <c r="Y620">
        <v>113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113</v>
      </c>
      <c r="AU620" t="s">
        <v>3</v>
      </c>
      <c r="AV620">
        <v>1</v>
      </c>
      <c r="AW620">
        <v>2</v>
      </c>
      <c r="AX620">
        <v>55286362</v>
      </c>
      <c r="AY620">
        <v>1</v>
      </c>
      <c r="AZ620">
        <v>0</v>
      </c>
      <c r="BA620">
        <v>658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Y620*Source!I1400</f>
        <v>2.2600000000000002</v>
      </c>
      <c r="CY620">
        <f>AD620</f>
        <v>0</v>
      </c>
      <c r="CZ620">
        <f>AH620</f>
        <v>0</v>
      </c>
      <c r="DA620">
        <f>AL620</f>
        <v>1</v>
      </c>
      <c r="DB620">
        <f t="shared" si="96"/>
        <v>0</v>
      </c>
      <c r="DC620">
        <f t="shared" si="97"/>
        <v>0</v>
      </c>
    </row>
    <row r="621" spans="1:107" x14ac:dyDescent="0.2">
      <c r="A621">
        <f>ROW(Source!A1400)</f>
        <v>1400</v>
      </c>
      <c r="B621">
        <v>55282325</v>
      </c>
      <c r="C621">
        <v>55286353</v>
      </c>
      <c r="D621">
        <v>31832333</v>
      </c>
      <c r="E621">
        <v>1</v>
      </c>
      <c r="F621">
        <v>1</v>
      </c>
      <c r="G621">
        <v>13</v>
      </c>
      <c r="H621">
        <v>2</v>
      </c>
      <c r="I621" t="s">
        <v>208</v>
      </c>
      <c r="J621" t="s">
        <v>209</v>
      </c>
      <c r="K621" t="s">
        <v>210</v>
      </c>
      <c r="L621">
        <v>1368</v>
      </c>
      <c r="N621">
        <v>1011</v>
      </c>
      <c r="O621" t="s">
        <v>211</v>
      </c>
      <c r="P621" t="s">
        <v>211</v>
      </c>
      <c r="Q621">
        <v>1</v>
      </c>
      <c r="W621">
        <v>0</v>
      </c>
      <c r="X621">
        <v>-1037327012</v>
      </c>
      <c r="Y621">
        <v>1.19</v>
      </c>
      <c r="AA621">
        <v>0</v>
      </c>
      <c r="AB621">
        <v>504.92</v>
      </c>
      <c r="AC621">
        <v>334.36</v>
      </c>
      <c r="AD621">
        <v>0</v>
      </c>
      <c r="AE621">
        <v>0</v>
      </c>
      <c r="AF621">
        <v>33.35</v>
      </c>
      <c r="AG621">
        <v>12.67</v>
      </c>
      <c r="AH621">
        <v>0</v>
      </c>
      <c r="AI621">
        <v>1</v>
      </c>
      <c r="AJ621">
        <v>15.14</v>
      </c>
      <c r="AK621">
        <v>26.39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1.19</v>
      </c>
      <c r="AU621" t="s">
        <v>3</v>
      </c>
      <c r="AV621">
        <v>0</v>
      </c>
      <c r="AW621">
        <v>2</v>
      </c>
      <c r="AX621">
        <v>55286363</v>
      </c>
      <c r="AY621">
        <v>1</v>
      </c>
      <c r="AZ621">
        <v>0</v>
      </c>
      <c r="BA621">
        <v>659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Y621*Source!I1400</f>
        <v>2.3799999999999998E-2</v>
      </c>
      <c r="CY621">
        <f>AB621</f>
        <v>504.92</v>
      </c>
      <c r="CZ621">
        <f>AF621</f>
        <v>33.35</v>
      </c>
      <c r="DA621">
        <f>AJ621</f>
        <v>15.14</v>
      </c>
      <c r="DB621">
        <f t="shared" si="96"/>
        <v>39.69</v>
      </c>
      <c r="DC621">
        <f t="shared" si="97"/>
        <v>15.08</v>
      </c>
    </row>
    <row r="622" spans="1:107" x14ac:dyDescent="0.2">
      <c r="A622">
        <f>ROW(Source!A1400)</f>
        <v>1400</v>
      </c>
      <c r="B622">
        <v>55282325</v>
      </c>
      <c r="C622">
        <v>55286353</v>
      </c>
      <c r="D622">
        <v>31832821</v>
      </c>
      <c r="E622">
        <v>1</v>
      </c>
      <c r="F622">
        <v>1</v>
      </c>
      <c r="G622">
        <v>13</v>
      </c>
      <c r="H622">
        <v>2</v>
      </c>
      <c r="I622" t="s">
        <v>212</v>
      </c>
      <c r="J622" t="s">
        <v>213</v>
      </c>
      <c r="K622" t="s">
        <v>214</v>
      </c>
      <c r="L622">
        <v>1368</v>
      </c>
      <c r="N622">
        <v>1011</v>
      </c>
      <c r="O622" t="s">
        <v>211</v>
      </c>
      <c r="P622" t="s">
        <v>211</v>
      </c>
      <c r="Q622">
        <v>1</v>
      </c>
      <c r="W622">
        <v>0</v>
      </c>
      <c r="X622">
        <v>-239073944</v>
      </c>
      <c r="Y622">
        <v>1.19</v>
      </c>
      <c r="AA622">
        <v>0</v>
      </c>
      <c r="AB622">
        <v>4.5599999999999996</v>
      </c>
      <c r="AC622">
        <v>0</v>
      </c>
      <c r="AD622">
        <v>0</v>
      </c>
      <c r="AE622">
        <v>0</v>
      </c>
      <c r="AF622">
        <v>0.77</v>
      </c>
      <c r="AG622">
        <v>0</v>
      </c>
      <c r="AH622">
        <v>0</v>
      </c>
      <c r="AI622">
        <v>1</v>
      </c>
      <c r="AJ622">
        <v>5.92</v>
      </c>
      <c r="AK622">
        <v>26.39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1.19</v>
      </c>
      <c r="AU622" t="s">
        <v>3</v>
      </c>
      <c r="AV622">
        <v>0</v>
      </c>
      <c r="AW622">
        <v>2</v>
      </c>
      <c r="AX622">
        <v>55286364</v>
      </c>
      <c r="AY622">
        <v>1</v>
      </c>
      <c r="AZ622">
        <v>0</v>
      </c>
      <c r="BA622">
        <v>660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Y622*Source!I1400</f>
        <v>2.3799999999999998E-2</v>
      </c>
      <c r="CY622">
        <f>AB622</f>
        <v>4.5599999999999996</v>
      </c>
      <c r="CZ622">
        <f>AF622</f>
        <v>0.77</v>
      </c>
      <c r="DA622">
        <f>AJ622</f>
        <v>5.92</v>
      </c>
      <c r="DB622">
        <f t="shared" si="96"/>
        <v>0.92</v>
      </c>
      <c r="DC622">
        <f t="shared" si="97"/>
        <v>0</v>
      </c>
    </row>
    <row r="623" spans="1:107" x14ac:dyDescent="0.2">
      <c r="A623">
        <f>ROW(Source!A1400)</f>
        <v>1400</v>
      </c>
      <c r="B623">
        <v>55282325</v>
      </c>
      <c r="C623">
        <v>55286353</v>
      </c>
      <c r="D623">
        <v>31832054</v>
      </c>
      <c r="E623">
        <v>1</v>
      </c>
      <c r="F623">
        <v>1</v>
      </c>
      <c r="G623">
        <v>13</v>
      </c>
      <c r="H623">
        <v>2</v>
      </c>
      <c r="I623" t="s">
        <v>215</v>
      </c>
      <c r="J623" t="s">
        <v>216</v>
      </c>
      <c r="K623" t="s">
        <v>217</v>
      </c>
      <c r="L623">
        <v>1368</v>
      </c>
      <c r="N623">
        <v>1011</v>
      </c>
      <c r="O623" t="s">
        <v>211</v>
      </c>
      <c r="P623" t="s">
        <v>211</v>
      </c>
      <c r="Q623">
        <v>1</v>
      </c>
      <c r="W623">
        <v>0</v>
      </c>
      <c r="X623">
        <v>-2105789691</v>
      </c>
      <c r="Y623">
        <v>1.18</v>
      </c>
      <c r="AA623">
        <v>0</v>
      </c>
      <c r="AB623">
        <v>4.38</v>
      </c>
      <c r="AC623">
        <v>0</v>
      </c>
      <c r="AD623">
        <v>0</v>
      </c>
      <c r="AE623">
        <v>0</v>
      </c>
      <c r="AF623">
        <v>0.71</v>
      </c>
      <c r="AG623">
        <v>0</v>
      </c>
      <c r="AH623">
        <v>0</v>
      </c>
      <c r="AI623">
        <v>1</v>
      </c>
      <c r="AJ623">
        <v>6.17</v>
      </c>
      <c r="AK623">
        <v>26.39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1.18</v>
      </c>
      <c r="AU623" t="s">
        <v>3</v>
      </c>
      <c r="AV623">
        <v>0</v>
      </c>
      <c r="AW623">
        <v>2</v>
      </c>
      <c r="AX623">
        <v>55286365</v>
      </c>
      <c r="AY623">
        <v>1</v>
      </c>
      <c r="AZ623">
        <v>0</v>
      </c>
      <c r="BA623">
        <v>661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Y623*Source!I1400</f>
        <v>2.3599999999999999E-2</v>
      </c>
      <c r="CY623">
        <f>AB623</f>
        <v>4.38</v>
      </c>
      <c r="CZ623">
        <f>AF623</f>
        <v>0.71</v>
      </c>
      <c r="DA623">
        <f>AJ623</f>
        <v>6.17</v>
      </c>
      <c r="DB623">
        <f t="shared" si="96"/>
        <v>0.84</v>
      </c>
      <c r="DC623">
        <f t="shared" si="97"/>
        <v>0</v>
      </c>
    </row>
    <row r="624" spans="1:107" x14ac:dyDescent="0.2">
      <c r="A624">
        <f>ROW(Source!A1400)</f>
        <v>1400</v>
      </c>
      <c r="B624">
        <v>55282325</v>
      </c>
      <c r="C624">
        <v>55286353</v>
      </c>
      <c r="D624">
        <v>31755942</v>
      </c>
      <c r="E624">
        <v>13</v>
      </c>
      <c r="F624">
        <v>1</v>
      </c>
      <c r="G624">
        <v>13</v>
      </c>
      <c r="H624">
        <v>2</v>
      </c>
      <c r="I624" t="s">
        <v>218</v>
      </c>
      <c r="J624" t="s">
        <v>3</v>
      </c>
      <c r="K624" t="s">
        <v>219</v>
      </c>
      <c r="L624">
        <v>1344</v>
      </c>
      <c r="N624">
        <v>1008</v>
      </c>
      <c r="O624" t="s">
        <v>220</v>
      </c>
      <c r="P624" t="s">
        <v>220</v>
      </c>
      <c r="Q624">
        <v>1</v>
      </c>
      <c r="W624">
        <v>0</v>
      </c>
      <c r="X624">
        <v>-1180195794</v>
      </c>
      <c r="Y624">
        <v>0.01</v>
      </c>
      <c r="AA624">
        <v>0</v>
      </c>
      <c r="AB624">
        <v>1</v>
      </c>
      <c r="AC624">
        <v>0</v>
      </c>
      <c r="AD624">
        <v>0</v>
      </c>
      <c r="AE624">
        <v>0</v>
      </c>
      <c r="AF624">
        <v>1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0.01</v>
      </c>
      <c r="AU624" t="s">
        <v>3</v>
      </c>
      <c r="AV624">
        <v>0</v>
      </c>
      <c r="AW624">
        <v>2</v>
      </c>
      <c r="AX624">
        <v>55286366</v>
      </c>
      <c r="AY624">
        <v>1</v>
      </c>
      <c r="AZ624">
        <v>0</v>
      </c>
      <c r="BA624">
        <v>662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Y624*Source!I1400</f>
        <v>2.0000000000000001E-4</v>
      </c>
      <c r="CY624">
        <f>AB624</f>
        <v>1</v>
      </c>
      <c r="CZ624">
        <f>AF624</f>
        <v>1</v>
      </c>
      <c r="DA624">
        <f>AJ624</f>
        <v>1</v>
      </c>
      <c r="DB624">
        <f t="shared" si="96"/>
        <v>0.01</v>
      </c>
      <c r="DC624">
        <f t="shared" si="97"/>
        <v>0</v>
      </c>
    </row>
    <row r="625" spans="1:107" x14ac:dyDescent="0.2">
      <c r="A625">
        <f>ROW(Source!A1400)</f>
        <v>1400</v>
      </c>
      <c r="B625">
        <v>55282325</v>
      </c>
      <c r="C625">
        <v>55286353</v>
      </c>
      <c r="D625">
        <v>31808261</v>
      </c>
      <c r="E625">
        <v>1</v>
      </c>
      <c r="F625">
        <v>1</v>
      </c>
      <c r="G625">
        <v>13</v>
      </c>
      <c r="H625">
        <v>3</v>
      </c>
      <c r="I625" t="s">
        <v>221</v>
      </c>
      <c r="J625" t="s">
        <v>222</v>
      </c>
      <c r="K625" t="s">
        <v>223</v>
      </c>
      <c r="L625">
        <v>1348</v>
      </c>
      <c r="N625">
        <v>1009</v>
      </c>
      <c r="O625" t="s">
        <v>30</v>
      </c>
      <c r="P625" t="s">
        <v>30</v>
      </c>
      <c r="Q625">
        <v>1000</v>
      </c>
      <c r="W625">
        <v>0</v>
      </c>
      <c r="X625">
        <v>-1712497029</v>
      </c>
      <c r="Y625">
        <v>2.1000000000000001E-2</v>
      </c>
      <c r="AA625">
        <v>5314.27</v>
      </c>
      <c r="AB625">
        <v>0</v>
      </c>
      <c r="AC625">
        <v>0</v>
      </c>
      <c r="AD625">
        <v>0</v>
      </c>
      <c r="AE625">
        <v>315.2</v>
      </c>
      <c r="AF625">
        <v>0</v>
      </c>
      <c r="AG625">
        <v>0</v>
      </c>
      <c r="AH625">
        <v>0</v>
      </c>
      <c r="AI625">
        <v>16.86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3</v>
      </c>
      <c r="AT625">
        <v>2.1000000000000001E-2</v>
      </c>
      <c r="AU625" t="s">
        <v>3</v>
      </c>
      <c r="AV625">
        <v>0</v>
      </c>
      <c r="AW625">
        <v>2</v>
      </c>
      <c r="AX625">
        <v>55286367</v>
      </c>
      <c r="AY625">
        <v>1</v>
      </c>
      <c r="AZ625">
        <v>0</v>
      </c>
      <c r="BA625">
        <v>663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Y625*Source!I1400</f>
        <v>4.2000000000000002E-4</v>
      </c>
      <c r="CY625">
        <f>AA625</f>
        <v>5314.27</v>
      </c>
      <c r="CZ625">
        <f>AE625</f>
        <v>315.2</v>
      </c>
      <c r="DA625">
        <f>AI625</f>
        <v>16.86</v>
      </c>
      <c r="DB625">
        <f t="shared" si="96"/>
        <v>6.62</v>
      </c>
      <c r="DC625">
        <f t="shared" si="97"/>
        <v>0</v>
      </c>
    </row>
    <row r="626" spans="1:107" x14ac:dyDescent="0.2">
      <c r="A626">
        <f>ROW(Source!A1400)</f>
        <v>1400</v>
      </c>
      <c r="B626">
        <v>55282325</v>
      </c>
      <c r="C626">
        <v>55286353</v>
      </c>
      <c r="D626">
        <v>31826247</v>
      </c>
      <c r="E626">
        <v>1</v>
      </c>
      <c r="F626">
        <v>1</v>
      </c>
      <c r="G626">
        <v>13</v>
      </c>
      <c r="H626">
        <v>3</v>
      </c>
      <c r="I626" t="s">
        <v>224</v>
      </c>
      <c r="J626" t="s">
        <v>225</v>
      </c>
      <c r="K626" t="s">
        <v>226</v>
      </c>
      <c r="L626">
        <v>1339</v>
      </c>
      <c r="N626">
        <v>1007</v>
      </c>
      <c r="O626" t="s">
        <v>128</v>
      </c>
      <c r="P626" t="s">
        <v>128</v>
      </c>
      <c r="Q626">
        <v>1</v>
      </c>
      <c r="W626">
        <v>0</v>
      </c>
      <c r="X626">
        <v>-718781615</v>
      </c>
      <c r="Y626">
        <v>2.14</v>
      </c>
      <c r="AA626">
        <v>3717.39</v>
      </c>
      <c r="AB626">
        <v>0</v>
      </c>
      <c r="AC626">
        <v>0</v>
      </c>
      <c r="AD626">
        <v>0</v>
      </c>
      <c r="AE626">
        <v>451.14</v>
      </c>
      <c r="AF626">
        <v>0</v>
      </c>
      <c r="AG626">
        <v>0</v>
      </c>
      <c r="AH626">
        <v>0</v>
      </c>
      <c r="AI626">
        <v>8.24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2.14</v>
      </c>
      <c r="AU626" t="s">
        <v>3</v>
      </c>
      <c r="AV626">
        <v>0</v>
      </c>
      <c r="AW626">
        <v>2</v>
      </c>
      <c r="AX626">
        <v>55286368</v>
      </c>
      <c r="AY626">
        <v>1</v>
      </c>
      <c r="AZ626">
        <v>0</v>
      </c>
      <c r="BA626">
        <v>664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Y626*Source!I1400</f>
        <v>4.2800000000000005E-2</v>
      </c>
      <c r="CY626">
        <f>AA626</f>
        <v>3717.39</v>
      </c>
      <c r="CZ626">
        <f>AE626</f>
        <v>451.14</v>
      </c>
      <c r="DA626">
        <f>AI626</f>
        <v>8.24</v>
      </c>
      <c r="DB626">
        <f t="shared" si="96"/>
        <v>965.44</v>
      </c>
      <c r="DC626">
        <f t="shared" si="97"/>
        <v>0</v>
      </c>
    </row>
    <row r="627" spans="1:107" x14ac:dyDescent="0.2">
      <c r="A627">
        <f>ROW(Source!A1400)</f>
        <v>1400</v>
      </c>
      <c r="B627">
        <v>55282325</v>
      </c>
      <c r="C627">
        <v>55286353</v>
      </c>
      <c r="D627">
        <v>31806986</v>
      </c>
      <c r="E627">
        <v>13</v>
      </c>
      <c r="F627">
        <v>1</v>
      </c>
      <c r="G627">
        <v>13</v>
      </c>
      <c r="H627">
        <v>3</v>
      </c>
      <c r="I627" t="s">
        <v>28</v>
      </c>
      <c r="J627" t="s">
        <v>3</v>
      </c>
      <c r="K627" t="s">
        <v>29</v>
      </c>
      <c r="L627">
        <v>1348</v>
      </c>
      <c r="N627">
        <v>1009</v>
      </c>
      <c r="O627" t="s">
        <v>30</v>
      </c>
      <c r="P627" t="s">
        <v>30</v>
      </c>
      <c r="Q627">
        <v>1000</v>
      </c>
      <c r="W627">
        <v>1</v>
      </c>
      <c r="X627">
        <v>1489638031</v>
      </c>
      <c r="Y627">
        <v>-1.28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-1.28</v>
      </c>
      <c r="AU627" t="s">
        <v>3</v>
      </c>
      <c r="AV627">
        <v>0</v>
      </c>
      <c r="AW627">
        <v>2</v>
      </c>
      <c r="AX627">
        <v>55286369</v>
      </c>
      <c r="AY627">
        <v>1</v>
      </c>
      <c r="AZ627">
        <v>6144</v>
      </c>
      <c r="BA627">
        <v>665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Y627*Source!I1400</f>
        <v>-2.5600000000000001E-2</v>
      </c>
      <c r="CY627">
        <f>AA627</f>
        <v>0</v>
      </c>
      <c r="CZ627">
        <f>AE627</f>
        <v>0</v>
      </c>
      <c r="DA627">
        <f>AI627</f>
        <v>1</v>
      </c>
      <c r="DB627">
        <f t="shared" si="96"/>
        <v>0</v>
      </c>
      <c r="DC627">
        <f t="shared" si="97"/>
        <v>0</v>
      </c>
    </row>
    <row r="628" spans="1:107" x14ac:dyDescent="0.2">
      <c r="A628">
        <f>ROW(Source!A1402)</f>
        <v>1402</v>
      </c>
      <c r="B628">
        <v>55282325</v>
      </c>
      <c r="C628">
        <v>55286371</v>
      </c>
      <c r="D628">
        <v>31751893</v>
      </c>
      <c r="E628">
        <v>13</v>
      </c>
      <c r="F628">
        <v>1</v>
      </c>
      <c r="G628">
        <v>13</v>
      </c>
      <c r="H628">
        <v>1</v>
      </c>
      <c r="I628" t="s">
        <v>205</v>
      </c>
      <c r="J628" t="s">
        <v>3</v>
      </c>
      <c r="K628" t="s">
        <v>206</v>
      </c>
      <c r="L628">
        <v>1191</v>
      </c>
      <c r="N628">
        <v>1013</v>
      </c>
      <c r="O628" t="s">
        <v>207</v>
      </c>
      <c r="P628" t="s">
        <v>207</v>
      </c>
      <c r="Q628">
        <v>1</v>
      </c>
      <c r="W628">
        <v>0</v>
      </c>
      <c r="X628">
        <v>476480486</v>
      </c>
      <c r="Y628">
        <v>39.5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39.5</v>
      </c>
      <c r="AU628" t="s">
        <v>3</v>
      </c>
      <c r="AV628">
        <v>1</v>
      </c>
      <c r="AW628">
        <v>2</v>
      </c>
      <c r="AX628">
        <v>55286379</v>
      </c>
      <c r="AY628">
        <v>1</v>
      </c>
      <c r="AZ628">
        <v>0</v>
      </c>
      <c r="BA628">
        <v>666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Y628*Source!I1402</f>
        <v>1.9750000000000001</v>
      </c>
      <c r="CY628">
        <f>AD628</f>
        <v>0</v>
      </c>
      <c r="CZ628">
        <f>AH628</f>
        <v>0</v>
      </c>
      <c r="DA628">
        <f>AL628</f>
        <v>1</v>
      </c>
      <c r="DB628">
        <f t="shared" si="96"/>
        <v>0</v>
      </c>
      <c r="DC628">
        <f t="shared" si="97"/>
        <v>0</v>
      </c>
    </row>
    <row r="629" spans="1:107" x14ac:dyDescent="0.2">
      <c r="A629">
        <f>ROW(Source!A1402)</f>
        <v>1402</v>
      </c>
      <c r="B629">
        <v>55282325</v>
      </c>
      <c r="C629">
        <v>55286371</v>
      </c>
      <c r="D629">
        <v>31832333</v>
      </c>
      <c r="E629">
        <v>1</v>
      </c>
      <c r="F629">
        <v>1</v>
      </c>
      <c r="G629">
        <v>13</v>
      </c>
      <c r="H629">
        <v>2</v>
      </c>
      <c r="I629" t="s">
        <v>208</v>
      </c>
      <c r="J629" t="s">
        <v>209</v>
      </c>
      <c r="K629" t="s">
        <v>210</v>
      </c>
      <c r="L629">
        <v>1368</v>
      </c>
      <c r="N629">
        <v>1011</v>
      </c>
      <c r="O629" t="s">
        <v>211</v>
      </c>
      <c r="P629" t="s">
        <v>211</v>
      </c>
      <c r="Q629">
        <v>1</v>
      </c>
      <c r="W629">
        <v>0</v>
      </c>
      <c r="X629">
        <v>-1037327012</v>
      </c>
      <c r="Y629">
        <v>0.28000000000000003</v>
      </c>
      <c r="AA629">
        <v>0</v>
      </c>
      <c r="AB629">
        <v>504.92</v>
      </c>
      <c r="AC629">
        <v>334.36</v>
      </c>
      <c r="AD629">
        <v>0</v>
      </c>
      <c r="AE629">
        <v>0</v>
      </c>
      <c r="AF629">
        <v>33.35</v>
      </c>
      <c r="AG629">
        <v>12.67</v>
      </c>
      <c r="AH629">
        <v>0</v>
      </c>
      <c r="AI629">
        <v>1</v>
      </c>
      <c r="AJ629">
        <v>15.14</v>
      </c>
      <c r="AK629">
        <v>26.39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0.28000000000000003</v>
      </c>
      <c r="AU629" t="s">
        <v>3</v>
      </c>
      <c r="AV629">
        <v>0</v>
      </c>
      <c r="AW629">
        <v>2</v>
      </c>
      <c r="AX629">
        <v>55286380</v>
      </c>
      <c r="AY629">
        <v>1</v>
      </c>
      <c r="AZ629">
        <v>0</v>
      </c>
      <c r="BA629">
        <v>667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Y629*Source!I1402</f>
        <v>1.4000000000000002E-2</v>
      </c>
      <c r="CY629">
        <f>AB629</f>
        <v>504.92</v>
      </c>
      <c r="CZ629">
        <f>AF629</f>
        <v>33.35</v>
      </c>
      <c r="DA629">
        <f>AJ629</f>
        <v>15.14</v>
      </c>
      <c r="DB629">
        <f t="shared" si="96"/>
        <v>9.34</v>
      </c>
      <c r="DC629">
        <f t="shared" si="97"/>
        <v>3.55</v>
      </c>
    </row>
    <row r="630" spans="1:107" x14ac:dyDescent="0.2">
      <c r="A630">
        <f>ROW(Source!A1402)</f>
        <v>1402</v>
      </c>
      <c r="B630">
        <v>55282325</v>
      </c>
      <c r="C630">
        <v>55286371</v>
      </c>
      <c r="D630">
        <v>31832821</v>
      </c>
      <c r="E630">
        <v>1</v>
      </c>
      <c r="F630">
        <v>1</v>
      </c>
      <c r="G630">
        <v>13</v>
      </c>
      <c r="H630">
        <v>2</v>
      </c>
      <c r="I630" t="s">
        <v>212</v>
      </c>
      <c r="J630" t="s">
        <v>213</v>
      </c>
      <c r="K630" t="s">
        <v>214</v>
      </c>
      <c r="L630">
        <v>1368</v>
      </c>
      <c r="N630">
        <v>1011</v>
      </c>
      <c r="O630" t="s">
        <v>211</v>
      </c>
      <c r="P630" t="s">
        <v>211</v>
      </c>
      <c r="Q630">
        <v>1</v>
      </c>
      <c r="W630">
        <v>0</v>
      </c>
      <c r="X630">
        <v>-239073944</v>
      </c>
      <c r="Y630">
        <v>0.28000000000000003</v>
      </c>
      <c r="AA630">
        <v>0</v>
      </c>
      <c r="AB630">
        <v>4.5599999999999996</v>
      </c>
      <c r="AC630">
        <v>0</v>
      </c>
      <c r="AD630">
        <v>0</v>
      </c>
      <c r="AE630">
        <v>0</v>
      </c>
      <c r="AF630">
        <v>0.77</v>
      </c>
      <c r="AG630">
        <v>0</v>
      </c>
      <c r="AH630">
        <v>0</v>
      </c>
      <c r="AI630">
        <v>1</v>
      </c>
      <c r="AJ630">
        <v>5.92</v>
      </c>
      <c r="AK630">
        <v>26.39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0.28000000000000003</v>
      </c>
      <c r="AU630" t="s">
        <v>3</v>
      </c>
      <c r="AV630">
        <v>0</v>
      </c>
      <c r="AW630">
        <v>2</v>
      </c>
      <c r="AX630">
        <v>55286381</v>
      </c>
      <c r="AY630">
        <v>1</v>
      </c>
      <c r="AZ630">
        <v>0</v>
      </c>
      <c r="BA630">
        <v>668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Y630*Source!I1402</f>
        <v>1.4000000000000002E-2</v>
      </c>
      <c r="CY630">
        <f>AB630</f>
        <v>4.5599999999999996</v>
      </c>
      <c r="CZ630">
        <f>AF630</f>
        <v>0.77</v>
      </c>
      <c r="DA630">
        <f>AJ630</f>
        <v>5.92</v>
      </c>
      <c r="DB630">
        <f t="shared" si="96"/>
        <v>0.22</v>
      </c>
      <c r="DC630">
        <f t="shared" si="97"/>
        <v>0</v>
      </c>
    </row>
    <row r="631" spans="1:107" x14ac:dyDescent="0.2">
      <c r="A631">
        <f>ROW(Source!A1402)</f>
        <v>1402</v>
      </c>
      <c r="B631">
        <v>55282325</v>
      </c>
      <c r="C631">
        <v>55286371</v>
      </c>
      <c r="D631">
        <v>31832054</v>
      </c>
      <c r="E631">
        <v>1</v>
      </c>
      <c r="F631">
        <v>1</v>
      </c>
      <c r="G631">
        <v>13</v>
      </c>
      <c r="H631">
        <v>2</v>
      </c>
      <c r="I631" t="s">
        <v>215</v>
      </c>
      <c r="J631" t="s">
        <v>216</v>
      </c>
      <c r="K631" t="s">
        <v>217</v>
      </c>
      <c r="L631">
        <v>1368</v>
      </c>
      <c r="N631">
        <v>1011</v>
      </c>
      <c r="O631" t="s">
        <v>211</v>
      </c>
      <c r="P631" t="s">
        <v>211</v>
      </c>
      <c r="Q631">
        <v>1</v>
      </c>
      <c r="W631">
        <v>0</v>
      </c>
      <c r="X631">
        <v>-2105789691</v>
      </c>
      <c r="Y631">
        <v>0.44</v>
      </c>
      <c r="AA631">
        <v>0</v>
      </c>
      <c r="AB631">
        <v>4.38</v>
      </c>
      <c r="AC631">
        <v>0</v>
      </c>
      <c r="AD631">
        <v>0</v>
      </c>
      <c r="AE631">
        <v>0</v>
      </c>
      <c r="AF631">
        <v>0.71</v>
      </c>
      <c r="AG631">
        <v>0</v>
      </c>
      <c r="AH631">
        <v>0</v>
      </c>
      <c r="AI631">
        <v>1</v>
      </c>
      <c r="AJ631">
        <v>6.17</v>
      </c>
      <c r="AK631">
        <v>26.39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0.44</v>
      </c>
      <c r="AU631" t="s">
        <v>3</v>
      </c>
      <c r="AV631">
        <v>0</v>
      </c>
      <c r="AW631">
        <v>2</v>
      </c>
      <c r="AX631">
        <v>55286382</v>
      </c>
      <c r="AY631">
        <v>1</v>
      </c>
      <c r="AZ631">
        <v>0</v>
      </c>
      <c r="BA631">
        <v>669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Y631*Source!I1402</f>
        <v>2.2000000000000002E-2</v>
      </c>
      <c r="CY631">
        <f>AB631</f>
        <v>4.38</v>
      </c>
      <c r="CZ631">
        <f>AF631</f>
        <v>0.71</v>
      </c>
      <c r="DA631">
        <f>AJ631</f>
        <v>6.17</v>
      </c>
      <c r="DB631">
        <f t="shared" si="96"/>
        <v>0.31</v>
      </c>
      <c r="DC631">
        <f t="shared" si="97"/>
        <v>0</v>
      </c>
    </row>
    <row r="632" spans="1:107" x14ac:dyDescent="0.2">
      <c r="A632">
        <f>ROW(Source!A1402)</f>
        <v>1402</v>
      </c>
      <c r="B632">
        <v>55282325</v>
      </c>
      <c r="C632">
        <v>55286371</v>
      </c>
      <c r="D632">
        <v>31808261</v>
      </c>
      <c r="E632">
        <v>1</v>
      </c>
      <c r="F632">
        <v>1</v>
      </c>
      <c r="G632">
        <v>13</v>
      </c>
      <c r="H632">
        <v>3</v>
      </c>
      <c r="I632" t="s">
        <v>221</v>
      </c>
      <c r="J632" t="s">
        <v>222</v>
      </c>
      <c r="K632" t="s">
        <v>223</v>
      </c>
      <c r="L632">
        <v>1348</v>
      </c>
      <c r="N632">
        <v>1009</v>
      </c>
      <c r="O632" t="s">
        <v>30</v>
      </c>
      <c r="P632" t="s">
        <v>30</v>
      </c>
      <c r="Q632">
        <v>1000</v>
      </c>
      <c r="W632">
        <v>0</v>
      </c>
      <c r="X632">
        <v>-1712497029</v>
      </c>
      <c r="Y632">
        <v>4.0000000000000001E-3</v>
      </c>
      <c r="AA632">
        <v>5314.27</v>
      </c>
      <c r="AB632">
        <v>0</v>
      </c>
      <c r="AC632">
        <v>0</v>
      </c>
      <c r="AD632">
        <v>0</v>
      </c>
      <c r="AE632">
        <v>315.2</v>
      </c>
      <c r="AF632">
        <v>0</v>
      </c>
      <c r="AG632">
        <v>0</v>
      </c>
      <c r="AH632">
        <v>0</v>
      </c>
      <c r="AI632">
        <v>16.86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4.0000000000000001E-3</v>
      </c>
      <c r="AU632" t="s">
        <v>3</v>
      </c>
      <c r="AV632">
        <v>0</v>
      </c>
      <c r="AW632">
        <v>2</v>
      </c>
      <c r="AX632">
        <v>55286383</v>
      </c>
      <c r="AY632">
        <v>1</v>
      </c>
      <c r="AZ632">
        <v>0</v>
      </c>
      <c r="BA632">
        <v>670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Y632*Source!I1402</f>
        <v>2.0000000000000001E-4</v>
      </c>
      <c r="CY632">
        <f>AA632</f>
        <v>5314.27</v>
      </c>
      <c r="CZ632">
        <f>AE632</f>
        <v>315.2</v>
      </c>
      <c r="DA632">
        <f>AI632</f>
        <v>16.86</v>
      </c>
      <c r="DB632">
        <f t="shared" si="96"/>
        <v>1.26</v>
      </c>
      <c r="DC632">
        <f t="shared" si="97"/>
        <v>0</v>
      </c>
    </row>
    <row r="633" spans="1:107" x14ac:dyDescent="0.2">
      <c r="A633">
        <f>ROW(Source!A1402)</f>
        <v>1402</v>
      </c>
      <c r="B633">
        <v>55282325</v>
      </c>
      <c r="C633">
        <v>55286371</v>
      </c>
      <c r="D633">
        <v>31826247</v>
      </c>
      <c r="E633">
        <v>1</v>
      </c>
      <c r="F633">
        <v>1</v>
      </c>
      <c r="G633">
        <v>13</v>
      </c>
      <c r="H633">
        <v>3</v>
      </c>
      <c r="I633" t="s">
        <v>224</v>
      </c>
      <c r="J633" t="s">
        <v>225</v>
      </c>
      <c r="K633" t="s">
        <v>226</v>
      </c>
      <c r="L633">
        <v>1339</v>
      </c>
      <c r="N633">
        <v>1007</v>
      </c>
      <c r="O633" t="s">
        <v>128</v>
      </c>
      <c r="P633" t="s">
        <v>128</v>
      </c>
      <c r="Q633">
        <v>1</v>
      </c>
      <c r="W633">
        <v>0</v>
      </c>
      <c r="X633">
        <v>-718781615</v>
      </c>
      <c r="Y633">
        <v>0.43</v>
      </c>
      <c r="AA633">
        <v>3717.39</v>
      </c>
      <c r="AB633">
        <v>0</v>
      </c>
      <c r="AC633">
        <v>0</v>
      </c>
      <c r="AD633">
        <v>0</v>
      </c>
      <c r="AE633">
        <v>451.14</v>
      </c>
      <c r="AF633">
        <v>0</v>
      </c>
      <c r="AG633">
        <v>0</v>
      </c>
      <c r="AH633">
        <v>0</v>
      </c>
      <c r="AI633">
        <v>8.24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0.43</v>
      </c>
      <c r="AU633" t="s">
        <v>3</v>
      </c>
      <c r="AV633">
        <v>0</v>
      </c>
      <c r="AW633">
        <v>2</v>
      </c>
      <c r="AX633">
        <v>55286384</v>
      </c>
      <c r="AY633">
        <v>1</v>
      </c>
      <c r="AZ633">
        <v>0</v>
      </c>
      <c r="BA633">
        <v>671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Y633*Source!I1402</f>
        <v>2.1500000000000002E-2</v>
      </c>
      <c r="CY633">
        <f>AA633</f>
        <v>3717.39</v>
      </c>
      <c r="CZ633">
        <f>AE633</f>
        <v>451.14</v>
      </c>
      <c r="DA633">
        <f>AI633</f>
        <v>8.24</v>
      </c>
      <c r="DB633">
        <f t="shared" si="96"/>
        <v>193.99</v>
      </c>
      <c r="DC633">
        <f t="shared" si="97"/>
        <v>0</v>
      </c>
    </row>
    <row r="634" spans="1:107" x14ac:dyDescent="0.2">
      <c r="A634">
        <f>ROW(Source!A1402)</f>
        <v>1402</v>
      </c>
      <c r="B634">
        <v>55282325</v>
      </c>
      <c r="C634">
        <v>55286371</v>
      </c>
      <c r="D634">
        <v>31806986</v>
      </c>
      <c r="E634">
        <v>13</v>
      </c>
      <c r="F634">
        <v>1</v>
      </c>
      <c r="G634">
        <v>13</v>
      </c>
      <c r="H634">
        <v>3</v>
      </c>
      <c r="I634" t="s">
        <v>28</v>
      </c>
      <c r="J634" t="s">
        <v>3</v>
      </c>
      <c r="K634" t="s">
        <v>29</v>
      </c>
      <c r="L634">
        <v>1348</v>
      </c>
      <c r="N634">
        <v>1009</v>
      </c>
      <c r="O634" t="s">
        <v>30</v>
      </c>
      <c r="P634" t="s">
        <v>30</v>
      </c>
      <c r="Q634">
        <v>1000</v>
      </c>
      <c r="W634">
        <v>1</v>
      </c>
      <c r="X634">
        <v>1489638031</v>
      </c>
      <c r="Y634">
        <v>-0.3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-0.3</v>
      </c>
      <c r="AU634" t="s">
        <v>3</v>
      </c>
      <c r="AV634">
        <v>0</v>
      </c>
      <c r="AW634">
        <v>2</v>
      </c>
      <c r="AX634">
        <v>55286385</v>
      </c>
      <c r="AY634">
        <v>1</v>
      </c>
      <c r="AZ634">
        <v>6144</v>
      </c>
      <c r="BA634">
        <v>672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Y634*Source!I1402</f>
        <v>-1.4999999999999999E-2</v>
      </c>
      <c r="CY634">
        <f>AA634</f>
        <v>0</v>
      </c>
      <c r="CZ634">
        <f>AE634</f>
        <v>0</v>
      </c>
      <c r="DA634">
        <f>AI634</f>
        <v>1</v>
      </c>
      <c r="DB634">
        <f t="shared" si="96"/>
        <v>0</v>
      </c>
      <c r="DC634">
        <f t="shared" si="97"/>
        <v>0</v>
      </c>
    </row>
    <row r="635" spans="1:107" x14ac:dyDescent="0.2">
      <c r="A635">
        <f>ROW(Source!A1404)</f>
        <v>1404</v>
      </c>
      <c r="B635">
        <v>55282325</v>
      </c>
      <c r="C635">
        <v>55286387</v>
      </c>
      <c r="D635">
        <v>31751893</v>
      </c>
      <c r="E635">
        <v>13</v>
      </c>
      <c r="F635">
        <v>1</v>
      </c>
      <c r="G635">
        <v>13</v>
      </c>
      <c r="H635">
        <v>1</v>
      </c>
      <c r="I635" t="s">
        <v>205</v>
      </c>
      <c r="J635" t="s">
        <v>3</v>
      </c>
      <c r="K635" t="s">
        <v>206</v>
      </c>
      <c r="L635">
        <v>1191</v>
      </c>
      <c r="N635">
        <v>1013</v>
      </c>
      <c r="O635" t="s">
        <v>207</v>
      </c>
      <c r="P635" t="s">
        <v>207</v>
      </c>
      <c r="Q635">
        <v>1</v>
      </c>
      <c r="W635">
        <v>0</v>
      </c>
      <c r="X635">
        <v>476480486</v>
      </c>
      <c r="Y635">
        <v>24.61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24.61</v>
      </c>
      <c r="AU635" t="s">
        <v>3</v>
      </c>
      <c r="AV635">
        <v>1</v>
      </c>
      <c r="AW635">
        <v>2</v>
      </c>
      <c r="AX635">
        <v>55286397</v>
      </c>
      <c r="AY635">
        <v>1</v>
      </c>
      <c r="AZ635">
        <v>0</v>
      </c>
      <c r="BA635">
        <v>673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Y635*Source!I1404</f>
        <v>30.762499999999999</v>
      </c>
      <c r="CY635">
        <f>AD635</f>
        <v>0</v>
      </c>
      <c r="CZ635">
        <f>AH635</f>
        <v>0</v>
      </c>
      <c r="DA635">
        <f>AL635</f>
        <v>1</v>
      </c>
      <c r="DB635">
        <f t="shared" si="96"/>
        <v>0</v>
      </c>
      <c r="DC635">
        <f t="shared" si="97"/>
        <v>0</v>
      </c>
    </row>
    <row r="636" spans="1:107" x14ac:dyDescent="0.2">
      <c r="A636">
        <f>ROW(Source!A1404)</f>
        <v>1404</v>
      </c>
      <c r="B636">
        <v>55282325</v>
      </c>
      <c r="C636">
        <v>55286387</v>
      </c>
      <c r="D636">
        <v>31755942</v>
      </c>
      <c r="E636">
        <v>13</v>
      </c>
      <c r="F636">
        <v>1</v>
      </c>
      <c r="G636">
        <v>13</v>
      </c>
      <c r="H636">
        <v>2</v>
      </c>
      <c r="I636" t="s">
        <v>218</v>
      </c>
      <c r="J636" t="s">
        <v>3</v>
      </c>
      <c r="K636" t="s">
        <v>219</v>
      </c>
      <c r="L636">
        <v>1344</v>
      </c>
      <c r="N636">
        <v>1008</v>
      </c>
      <c r="O636" t="s">
        <v>220</v>
      </c>
      <c r="P636" t="s">
        <v>220</v>
      </c>
      <c r="Q636">
        <v>1</v>
      </c>
      <c r="W636">
        <v>0</v>
      </c>
      <c r="X636">
        <v>-1180195794</v>
      </c>
      <c r="Y636">
        <v>18.57</v>
      </c>
      <c r="AA636">
        <v>0</v>
      </c>
      <c r="AB636">
        <v>1</v>
      </c>
      <c r="AC636">
        <v>0</v>
      </c>
      <c r="AD636">
        <v>0</v>
      </c>
      <c r="AE636">
        <v>0</v>
      </c>
      <c r="AF636">
        <v>1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18.57</v>
      </c>
      <c r="AU636" t="s">
        <v>3</v>
      </c>
      <c r="AV636">
        <v>0</v>
      </c>
      <c r="AW636">
        <v>2</v>
      </c>
      <c r="AX636">
        <v>55286398</v>
      </c>
      <c r="AY636">
        <v>1</v>
      </c>
      <c r="AZ636">
        <v>0</v>
      </c>
      <c r="BA636">
        <v>674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Y636*Source!I1404</f>
        <v>23.212499999999999</v>
      </c>
      <c r="CY636">
        <f>AB636</f>
        <v>1</v>
      </c>
      <c r="CZ636">
        <f>AF636</f>
        <v>1</v>
      </c>
      <c r="DA636">
        <f>AJ636</f>
        <v>1</v>
      </c>
      <c r="DB636">
        <f t="shared" si="96"/>
        <v>18.57</v>
      </c>
      <c r="DC636">
        <f t="shared" si="97"/>
        <v>0</v>
      </c>
    </row>
    <row r="637" spans="1:107" x14ac:dyDescent="0.2">
      <c r="A637">
        <f>ROW(Source!A1404)</f>
        <v>1404</v>
      </c>
      <c r="B637">
        <v>55282325</v>
      </c>
      <c r="C637">
        <v>55286387</v>
      </c>
      <c r="D637">
        <v>31807208</v>
      </c>
      <c r="E637">
        <v>1</v>
      </c>
      <c r="F637">
        <v>1</v>
      </c>
      <c r="G637">
        <v>13</v>
      </c>
      <c r="H637">
        <v>3</v>
      </c>
      <c r="I637" t="s">
        <v>227</v>
      </c>
      <c r="J637" t="s">
        <v>228</v>
      </c>
      <c r="K637" t="s">
        <v>229</v>
      </c>
      <c r="L637">
        <v>1348</v>
      </c>
      <c r="N637">
        <v>1009</v>
      </c>
      <c r="O637" t="s">
        <v>30</v>
      </c>
      <c r="P637" t="s">
        <v>30</v>
      </c>
      <c r="Q637">
        <v>1000</v>
      </c>
      <c r="W637">
        <v>0</v>
      </c>
      <c r="X637">
        <v>1514787713</v>
      </c>
      <c r="Y637">
        <v>1.9E-3</v>
      </c>
      <c r="AA637">
        <v>78121.59</v>
      </c>
      <c r="AB637">
        <v>0</v>
      </c>
      <c r="AC637">
        <v>0</v>
      </c>
      <c r="AD637">
        <v>0</v>
      </c>
      <c r="AE637">
        <v>15169.24</v>
      </c>
      <c r="AF637">
        <v>0</v>
      </c>
      <c r="AG637">
        <v>0</v>
      </c>
      <c r="AH637">
        <v>0</v>
      </c>
      <c r="AI637">
        <v>5.15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1.9E-3</v>
      </c>
      <c r="AU637" t="s">
        <v>3</v>
      </c>
      <c r="AV637">
        <v>0</v>
      </c>
      <c r="AW637">
        <v>2</v>
      </c>
      <c r="AX637">
        <v>55286400</v>
      </c>
      <c r="AY637">
        <v>1</v>
      </c>
      <c r="AZ637">
        <v>0</v>
      </c>
      <c r="BA637">
        <v>676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Y637*Source!I1404</f>
        <v>2.3749999999999999E-3</v>
      </c>
      <c r="CY637">
        <f t="shared" ref="CY637:CY643" si="98">AA637</f>
        <v>78121.59</v>
      </c>
      <c r="CZ637">
        <f t="shared" ref="CZ637:CZ643" si="99">AE637</f>
        <v>15169.24</v>
      </c>
      <c r="DA637">
        <f t="shared" ref="DA637:DA643" si="100">AI637</f>
        <v>5.15</v>
      </c>
      <c r="DB637">
        <f t="shared" si="96"/>
        <v>28.82</v>
      </c>
      <c r="DC637">
        <f t="shared" si="97"/>
        <v>0</v>
      </c>
    </row>
    <row r="638" spans="1:107" x14ac:dyDescent="0.2">
      <c r="A638">
        <f>ROW(Source!A1404)</f>
        <v>1404</v>
      </c>
      <c r="B638">
        <v>55282325</v>
      </c>
      <c r="C638">
        <v>55286387</v>
      </c>
      <c r="D638">
        <v>31807298</v>
      </c>
      <c r="E638">
        <v>1</v>
      </c>
      <c r="F638">
        <v>1</v>
      </c>
      <c r="G638">
        <v>13</v>
      </c>
      <c r="H638">
        <v>3</v>
      </c>
      <c r="I638" t="s">
        <v>230</v>
      </c>
      <c r="J638" t="s">
        <v>231</v>
      </c>
      <c r="K638" t="s">
        <v>232</v>
      </c>
      <c r="L638">
        <v>1339</v>
      </c>
      <c r="N638">
        <v>1007</v>
      </c>
      <c r="O638" t="s">
        <v>128</v>
      </c>
      <c r="P638" t="s">
        <v>128</v>
      </c>
      <c r="Q638">
        <v>1</v>
      </c>
      <c r="W638">
        <v>0</v>
      </c>
      <c r="X638">
        <v>-1377832446</v>
      </c>
      <c r="Y638">
        <v>0.14000000000000001</v>
      </c>
      <c r="AA638">
        <v>15177.05</v>
      </c>
      <c r="AB638">
        <v>0</v>
      </c>
      <c r="AC638">
        <v>0</v>
      </c>
      <c r="AD638">
        <v>0</v>
      </c>
      <c r="AE638">
        <v>1828.56</v>
      </c>
      <c r="AF638">
        <v>0</v>
      </c>
      <c r="AG638">
        <v>0</v>
      </c>
      <c r="AH638">
        <v>0</v>
      </c>
      <c r="AI638">
        <v>8.3000000000000007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0.14000000000000001</v>
      </c>
      <c r="AU638" t="s">
        <v>3</v>
      </c>
      <c r="AV638">
        <v>0</v>
      </c>
      <c r="AW638">
        <v>2</v>
      </c>
      <c r="AX638">
        <v>55286401</v>
      </c>
      <c r="AY638">
        <v>1</v>
      </c>
      <c r="AZ638">
        <v>0</v>
      </c>
      <c r="BA638">
        <v>677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Y638*Source!I1404</f>
        <v>0.17500000000000002</v>
      </c>
      <c r="CY638">
        <f t="shared" si="98"/>
        <v>15177.05</v>
      </c>
      <c r="CZ638">
        <f t="shared" si="99"/>
        <v>1828.56</v>
      </c>
      <c r="DA638">
        <f t="shared" si="100"/>
        <v>8.3000000000000007</v>
      </c>
      <c r="DB638">
        <f t="shared" si="96"/>
        <v>256</v>
      </c>
      <c r="DC638">
        <f t="shared" si="97"/>
        <v>0</v>
      </c>
    </row>
    <row r="639" spans="1:107" x14ac:dyDescent="0.2">
      <c r="A639">
        <f>ROW(Source!A1404)</f>
        <v>1404</v>
      </c>
      <c r="B639">
        <v>55282325</v>
      </c>
      <c r="C639">
        <v>55286387</v>
      </c>
      <c r="D639">
        <v>31807154</v>
      </c>
      <c r="E639">
        <v>1</v>
      </c>
      <c r="F639">
        <v>1</v>
      </c>
      <c r="G639">
        <v>13</v>
      </c>
      <c r="H639">
        <v>3</v>
      </c>
      <c r="I639" t="s">
        <v>233</v>
      </c>
      <c r="J639" t="s">
        <v>234</v>
      </c>
      <c r="K639" t="s">
        <v>235</v>
      </c>
      <c r="L639">
        <v>1339</v>
      </c>
      <c r="N639">
        <v>1007</v>
      </c>
      <c r="O639" t="s">
        <v>128</v>
      </c>
      <c r="P639" t="s">
        <v>128</v>
      </c>
      <c r="Q639">
        <v>1</v>
      </c>
      <c r="W639">
        <v>0</v>
      </c>
      <c r="X639">
        <v>-913182240</v>
      </c>
      <c r="Y639">
        <v>0.12</v>
      </c>
      <c r="AA639">
        <v>16715.57</v>
      </c>
      <c r="AB639">
        <v>0</v>
      </c>
      <c r="AC639">
        <v>0</v>
      </c>
      <c r="AD639">
        <v>0</v>
      </c>
      <c r="AE639">
        <v>670.5</v>
      </c>
      <c r="AF639">
        <v>0</v>
      </c>
      <c r="AG639">
        <v>0</v>
      </c>
      <c r="AH639">
        <v>0</v>
      </c>
      <c r="AI639">
        <v>24.93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0.12</v>
      </c>
      <c r="AU639" t="s">
        <v>3</v>
      </c>
      <c r="AV639">
        <v>0</v>
      </c>
      <c r="AW639">
        <v>2</v>
      </c>
      <c r="AX639">
        <v>55286402</v>
      </c>
      <c r="AY639">
        <v>1</v>
      </c>
      <c r="AZ639">
        <v>0</v>
      </c>
      <c r="BA639">
        <v>678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Y639*Source!I1404</f>
        <v>0.15</v>
      </c>
      <c r="CY639">
        <f t="shared" si="98"/>
        <v>16715.57</v>
      </c>
      <c r="CZ639">
        <f t="shared" si="99"/>
        <v>670.5</v>
      </c>
      <c r="DA639">
        <f t="shared" si="100"/>
        <v>24.93</v>
      </c>
      <c r="DB639">
        <f t="shared" si="96"/>
        <v>80.459999999999994</v>
      </c>
      <c r="DC639">
        <f t="shared" si="97"/>
        <v>0</v>
      </c>
    </row>
    <row r="640" spans="1:107" x14ac:dyDescent="0.2">
      <c r="A640">
        <f>ROW(Source!A1404)</f>
        <v>1404</v>
      </c>
      <c r="B640">
        <v>55282325</v>
      </c>
      <c r="C640">
        <v>55286387</v>
      </c>
      <c r="D640">
        <v>31826253</v>
      </c>
      <c r="E640">
        <v>1</v>
      </c>
      <c r="F640">
        <v>1</v>
      </c>
      <c r="G640">
        <v>13</v>
      </c>
      <c r="H640">
        <v>3</v>
      </c>
      <c r="I640" t="s">
        <v>236</v>
      </c>
      <c r="J640" t="s">
        <v>237</v>
      </c>
      <c r="K640" t="s">
        <v>238</v>
      </c>
      <c r="L640">
        <v>1339</v>
      </c>
      <c r="N640">
        <v>1007</v>
      </c>
      <c r="O640" t="s">
        <v>128</v>
      </c>
      <c r="P640" t="s">
        <v>128</v>
      </c>
      <c r="Q640">
        <v>1</v>
      </c>
      <c r="W640">
        <v>0</v>
      </c>
      <c r="X640">
        <v>-2018362707</v>
      </c>
      <c r="Y640">
        <v>0.09</v>
      </c>
      <c r="AA640">
        <v>4018.42</v>
      </c>
      <c r="AB640">
        <v>0</v>
      </c>
      <c r="AC640">
        <v>0</v>
      </c>
      <c r="AD640">
        <v>0</v>
      </c>
      <c r="AE640">
        <v>441.1</v>
      </c>
      <c r="AF640">
        <v>0</v>
      </c>
      <c r="AG640">
        <v>0</v>
      </c>
      <c r="AH640">
        <v>0</v>
      </c>
      <c r="AI640">
        <v>9.11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0.09</v>
      </c>
      <c r="AU640" t="s">
        <v>3</v>
      </c>
      <c r="AV640">
        <v>0</v>
      </c>
      <c r="AW640">
        <v>2</v>
      </c>
      <c r="AX640">
        <v>55286403</v>
      </c>
      <c r="AY640">
        <v>1</v>
      </c>
      <c r="AZ640">
        <v>0</v>
      </c>
      <c r="BA640">
        <v>679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Y640*Source!I1404</f>
        <v>0.11249999999999999</v>
      </c>
      <c r="CY640">
        <f t="shared" si="98"/>
        <v>4018.42</v>
      </c>
      <c r="CZ640">
        <f t="shared" si="99"/>
        <v>441.1</v>
      </c>
      <c r="DA640">
        <f t="shared" si="100"/>
        <v>9.11</v>
      </c>
      <c r="DB640">
        <f t="shared" si="96"/>
        <v>39.700000000000003</v>
      </c>
      <c r="DC640">
        <f t="shared" si="97"/>
        <v>0</v>
      </c>
    </row>
    <row r="641" spans="1:107" x14ac:dyDescent="0.2">
      <c r="A641">
        <f>ROW(Source!A1404)</f>
        <v>1404</v>
      </c>
      <c r="B641">
        <v>55282325</v>
      </c>
      <c r="C641">
        <v>55286387</v>
      </c>
      <c r="D641">
        <v>31826248</v>
      </c>
      <c r="E641">
        <v>1</v>
      </c>
      <c r="F641">
        <v>1</v>
      </c>
      <c r="G641">
        <v>13</v>
      </c>
      <c r="H641">
        <v>3</v>
      </c>
      <c r="I641" t="s">
        <v>126</v>
      </c>
      <c r="J641" t="s">
        <v>129</v>
      </c>
      <c r="K641" t="s">
        <v>127</v>
      </c>
      <c r="L641">
        <v>1339</v>
      </c>
      <c r="N641">
        <v>1007</v>
      </c>
      <c r="O641" t="s">
        <v>128</v>
      </c>
      <c r="P641" t="s">
        <v>128</v>
      </c>
      <c r="Q641">
        <v>1</v>
      </c>
      <c r="W641">
        <v>0</v>
      </c>
      <c r="X641">
        <v>-1161195218</v>
      </c>
      <c r="Y641">
        <v>1.02</v>
      </c>
      <c r="AA641">
        <v>3735.89</v>
      </c>
      <c r="AB641">
        <v>0</v>
      </c>
      <c r="AC641">
        <v>0</v>
      </c>
      <c r="AD641">
        <v>0</v>
      </c>
      <c r="AE641">
        <v>478.96</v>
      </c>
      <c r="AF641">
        <v>0</v>
      </c>
      <c r="AG641">
        <v>0</v>
      </c>
      <c r="AH641">
        <v>0</v>
      </c>
      <c r="AI641">
        <v>7.8</v>
      </c>
      <c r="AJ641">
        <v>1</v>
      </c>
      <c r="AK641">
        <v>1</v>
      </c>
      <c r="AL641">
        <v>1</v>
      </c>
      <c r="AN641">
        <v>0</v>
      </c>
      <c r="AO641">
        <v>0</v>
      </c>
      <c r="AP641">
        <v>1</v>
      </c>
      <c r="AQ641">
        <v>0</v>
      </c>
      <c r="AR641">
        <v>0</v>
      </c>
      <c r="AS641" t="s">
        <v>3</v>
      </c>
      <c r="AT641">
        <v>1.02</v>
      </c>
      <c r="AU641" t="s">
        <v>3</v>
      </c>
      <c r="AV641">
        <v>0</v>
      </c>
      <c r="AW641">
        <v>1</v>
      </c>
      <c r="AX641">
        <v>-1</v>
      </c>
      <c r="AY641">
        <v>0</v>
      </c>
      <c r="AZ641">
        <v>0</v>
      </c>
      <c r="BA641" t="s">
        <v>3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Y641*Source!I1404</f>
        <v>1.2749999999999999</v>
      </c>
      <c r="CY641">
        <f t="shared" si="98"/>
        <v>3735.89</v>
      </c>
      <c r="CZ641">
        <f t="shared" si="99"/>
        <v>478.96</v>
      </c>
      <c r="DA641">
        <f t="shared" si="100"/>
        <v>7.8</v>
      </c>
      <c r="DB641">
        <f t="shared" si="96"/>
        <v>488.54</v>
      </c>
      <c r="DC641">
        <f t="shared" si="97"/>
        <v>0</v>
      </c>
    </row>
    <row r="642" spans="1:107" x14ac:dyDescent="0.2">
      <c r="A642">
        <f>ROW(Source!A1404)</f>
        <v>1404</v>
      </c>
      <c r="B642">
        <v>55282325</v>
      </c>
      <c r="C642">
        <v>55286387</v>
      </c>
      <c r="D642">
        <v>31831614</v>
      </c>
      <c r="E642">
        <v>1</v>
      </c>
      <c r="F642">
        <v>1</v>
      </c>
      <c r="G642">
        <v>13</v>
      </c>
      <c r="H642">
        <v>3</v>
      </c>
      <c r="I642" t="s">
        <v>239</v>
      </c>
      <c r="J642" t="s">
        <v>240</v>
      </c>
      <c r="K642" t="s">
        <v>241</v>
      </c>
      <c r="L642">
        <v>1327</v>
      </c>
      <c r="N642">
        <v>1005</v>
      </c>
      <c r="O642" t="s">
        <v>143</v>
      </c>
      <c r="P642" t="s">
        <v>143</v>
      </c>
      <c r="Q642">
        <v>1</v>
      </c>
      <c r="W642">
        <v>0</v>
      </c>
      <c r="X642">
        <v>603896569</v>
      </c>
      <c r="Y642">
        <v>2.2999999999999998</v>
      </c>
      <c r="AA642">
        <v>226.59</v>
      </c>
      <c r="AB642">
        <v>0</v>
      </c>
      <c r="AC642">
        <v>0</v>
      </c>
      <c r="AD642">
        <v>0</v>
      </c>
      <c r="AE642">
        <v>60.91</v>
      </c>
      <c r="AF642">
        <v>0</v>
      </c>
      <c r="AG642">
        <v>0</v>
      </c>
      <c r="AH642">
        <v>0</v>
      </c>
      <c r="AI642">
        <v>3.72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2.2999999999999998</v>
      </c>
      <c r="AU642" t="s">
        <v>3</v>
      </c>
      <c r="AV642">
        <v>0</v>
      </c>
      <c r="AW642">
        <v>2</v>
      </c>
      <c r="AX642">
        <v>55286404</v>
      </c>
      <c r="AY642">
        <v>1</v>
      </c>
      <c r="AZ642">
        <v>0</v>
      </c>
      <c r="BA642">
        <v>680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Y642*Source!I1404</f>
        <v>2.875</v>
      </c>
      <c r="CY642">
        <f t="shared" si="98"/>
        <v>226.59</v>
      </c>
      <c r="CZ642">
        <f t="shared" si="99"/>
        <v>60.91</v>
      </c>
      <c r="DA642">
        <f t="shared" si="100"/>
        <v>3.72</v>
      </c>
      <c r="DB642">
        <f t="shared" si="96"/>
        <v>140.09</v>
      </c>
      <c r="DC642">
        <f t="shared" si="97"/>
        <v>0</v>
      </c>
    </row>
    <row r="643" spans="1:107" x14ac:dyDescent="0.2">
      <c r="A643">
        <f>ROW(Source!A1404)</f>
        <v>1404</v>
      </c>
      <c r="B643">
        <v>55282325</v>
      </c>
      <c r="C643">
        <v>55286387</v>
      </c>
      <c r="D643">
        <v>31806992</v>
      </c>
      <c r="E643">
        <v>13</v>
      </c>
      <c r="F643">
        <v>1</v>
      </c>
      <c r="G643">
        <v>13</v>
      </c>
      <c r="H643">
        <v>3</v>
      </c>
      <c r="I643" t="s">
        <v>242</v>
      </c>
      <c r="J643" t="s">
        <v>3</v>
      </c>
      <c r="K643" t="s">
        <v>243</v>
      </c>
      <c r="L643">
        <v>1344</v>
      </c>
      <c r="N643">
        <v>1008</v>
      </c>
      <c r="O643" t="s">
        <v>220</v>
      </c>
      <c r="P643" t="s">
        <v>220</v>
      </c>
      <c r="Q643">
        <v>1</v>
      </c>
      <c r="W643">
        <v>0</v>
      </c>
      <c r="X643">
        <v>-94250534</v>
      </c>
      <c r="Y643">
        <v>13.72</v>
      </c>
      <c r="AA643">
        <v>1</v>
      </c>
      <c r="AB643">
        <v>0</v>
      </c>
      <c r="AC643">
        <v>0</v>
      </c>
      <c r="AD643">
        <v>0</v>
      </c>
      <c r="AE643">
        <v>1</v>
      </c>
      <c r="AF643">
        <v>0</v>
      </c>
      <c r="AG643">
        <v>0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3</v>
      </c>
      <c r="AT643">
        <v>13.72</v>
      </c>
      <c r="AU643" t="s">
        <v>3</v>
      </c>
      <c r="AV643">
        <v>0</v>
      </c>
      <c r="AW643">
        <v>2</v>
      </c>
      <c r="AX643">
        <v>55286406</v>
      </c>
      <c r="AY643">
        <v>1</v>
      </c>
      <c r="AZ643">
        <v>0</v>
      </c>
      <c r="BA643">
        <v>682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Y643*Source!I1404</f>
        <v>17.150000000000002</v>
      </c>
      <c r="CY643">
        <f t="shared" si="98"/>
        <v>1</v>
      </c>
      <c r="CZ643">
        <f t="shared" si="99"/>
        <v>1</v>
      </c>
      <c r="DA643">
        <f t="shared" si="100"/>
        <v>1</v>
      </c>
      <c r="DB643">
        <f t="shared" si="96"/>
        <v>13.72</v>
      </c>
      <c r="DC643">
        <f t="shared" si="97"/>
        <v>0</v>
      </c>
    </row>
    <row r="644" spans="1:107" x14ac:dyDescent="0.2">
      <c r="A644">
        <f>ROW(Source!A1406)</f>
        <v>1406</v>
      </c>
      <c r="B644">
        <v>55282325</v>
      </c>
      <c r="C644">
        <v>55286408</v>
      </c>
      <c r="D644">
        <v>31751893</v>
      </c>
      <c r="E644">
        <v>13</v>
      </c>
      <c r="F644">
        <v>1</v>
      </c>
      <c r="G644">
        <v>13</v>
      </c>
      <c r="H644">
        <v>1</v>
      </c>
      <c r="I644" t="s">
        <v>205</v>
      </c>
      <c r="J644" t="s">
        <v>3</v>
      </c>
      <c r="K644" t="s">
        <v>206</v>
      </c>
      <c r="L644">
        <v>1191</v>
      </c>
      <c r="N644">
        <v>1013</v>
      </c>
      <c r="O644" t="s">
        <v>207</v>
      </c>
      <c r="P644" t="s">
        <v>207</v>
      </c>
      <c r="Q644">
        <v>1</v>
      </c>
      <c r="W644">
        <v>0</v>
      </c>
      <c r="X644">
        <v>476480486</v>
      </c>
      <c r="Y644">
        <v>17.41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17.41</v>
      </c>
      <c r="AU644" t="s">
        <v>3</v>
      </c>
      <c r="AV644">
        <v>1</v>
      </c>
      <c r="AW644">
        <v>2</v>
      </c>
      <c r="AX644">
        <v>55286411</v>
      </c>
      <c r="AY644">
        <v>1</v>
      </c>
      <c r="AZ644">
        <v>0</v>
      </c>
      <c r="BA644">
        <v>683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Y644*Source!I1406</f>
        <v>92.556782999999996</v>
      </c>
      <c r="CY644">
        <f>AD644</f>
        <v>0</v>
      </c>
      <c r="CZ644">
        <f>AH644</f>
        <v>0</v>
      </c>
      <c r="DA644">
        <f>AL644</f>
        <v>1</v>
      </c>
      <c r="DB644">
        <f t="shared" si="96"/>
        <v>0</v>
      </c>
      <c r="DC644">
        <f t="shared" si="97"/>
        <v>0</v>
      </c>
    </row>
    <row r="645" spans="1:107" x14ac:dyDescent="0.2">
      <c r="A645">
        <f>ROW(Source!A1406)</f>
        <v>1406</v>
      </c>
      <c r="B645">
        <v>55282325</v>
      </c>
      <c r="C645">
        <v>55286408</v>
      </c>
      <c r="D645">
        <v>31806986</v>
      </c>
      <c r="E645">
        <v>13</v>
      </c>
      <c r="F645">
        <v>1</v>
      </c>
      <c r="G645">
        <v>13</v>
      </c>
      <c r="H645">
        <v>3</v>
      </c>
      <c r="I645" t="s">
        <v>28</v>
      </c>
      <c r="J645" t="s">
        <v>3</v>
      </c>
      <c r="K645" t="s">
        <v>29</v>
      </c>
      <c r="L645">
        <v>1348</v>
      </c>
      <c r="N645">
        <v>1009</v>
      </c>
      <c r="O645" t="s">
        <v>30</v>
      </c>
      <c r="P645" t="s">
        <v>30</v>
      </c>
      <c r="Q645">
        <v>1000</v>
      </c>
      <c r="W645">
        <v>1</v>
      </c>
      <c r="X645">
        <v>1489638031</v>
      </c>
      <c r="Y645">
        <v>-1.02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-1.02</v>
      </c>
      <c r="AU645" t="s">
        <v>3</v>
      </c>
      <c r="AV645">
        <v>0</v>
      </c>
      <c r="AW645">
        <v>2</v>
      </c>
      <c r="AX645">
        <v>55286412</v>
      </c>
      <c r="AY645">
        <v>1</v>
      </c>
      <c r="AZ645">
        <v>6144</v>
      </c>
      <c r="BA645">
        <v>684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Y645*Source!I1406</f>
        <v>-5.4226260000000002</v>
      </c>
      <c r="CY645">
        <f>AA645</f>
        <v>0</v>
      </c>
      <c r="CZ645">
        <f>AE645</f>
        <v>0</v>
      </c>
      <c r="DA645">
        <f>AI645</f>
        <v>1</v>
      </c>
      <c r="DB645">
        <f t="shared" si="96"/>
        <v>0</v>
      </c>
      <c r="DC645">
        <f t="shared" si="97"/>
        <v>0</v>
      </c>
    </row>
    <row r="646" spans="1:107" x14ac:dyDescent="0.2">
      <c r="A646">
        <f>ROW(Source!A1408)</f>
        <v>1408</v>
      </c>
      <c r="B646">
        <v>55282325</v>
      </c>
      <c r="C646">
        <v>55286414</v>
      </c>
      <c r="D646">
        <v>31751893</v>
      </c>
      <c r="E646">
        <v>13</v>
      </c>
      <c r="F646">
        <v>1</v>
      </c>
      <c r="G646">
        <v>13</v>
      </c>
      <c r="H646">
        <v>1</v>
      </c>
      <c r="I646" t="s">
        <v>205</v>
      </c>
      <c r="J646" t="s">
        <v>3</v>
      </c>
      <c r="K646" t="s">
        <v>206</v>
      </c>
      <c r="L646">
        <v>1191</v>
      </c>
      <c r="N646">
        <v>1013</v>
      </c>
      <c r="O646" t="s">
        <v>207</v>
      </c>
      <c r="P646" t="s">
        <v>207</v>
      </c>
      <c r="Q646">
        <v>1</v>
      </c>
      <c r="W646">
        <v>0</v>
      </c>
      <c r="X646">
        <v>476480486</v>
      </c>
      <c r="Y646">
        <v>60.949999999999996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53</v>
      </c>
      <c r="AU646" t="s">
        <v>136</v>
      </c>
      <c r="AV646">
        <v>1</v>
      </c>
      <c r="AW646">
        <v>2</v>
      </c>
      <c r="AX646">
        <v>55286421</v>
      </c>
      <c r="AY646">
        <v>1</v>
      </c>
      <c r="AZ646">
        <v>0</v>
      </c>
      <c r="BA646">
        <v>685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Y646*Source!I1408</f>
        <v>324.02848499999999</v>
      </c>
      <c r="CY646">
        <f>AD646</f>
        <v>0</v>
      </c>
      <c r="CZ646">
        <f>AH646</f>
        <v>0</v>
      </c>
      <c r="DA646">
        <f>AL646</f>
        <v>1</v>
      </c>
      <c r="DB646">
        <f>ROUND((ROUND(AT646*CZ646,2)*1.15),6)</f>
        <v>0</v>
      </c>
      <c r="DC646">
        <f>ROUND((ROUND(AT646*AG646,2)*1.15),6)</f>
        <v>0</v>
      </c>
    </row>
    <row r="647" spans="1:107" x14ac:dyDescent="0.2">
      <c r="A647">
        <f>ROW(Source!A1408)</f>
        <v>1408</v>
      </c>
      <c r="B647">
        <v>55282325</v>
      </c>
      <c r="C647">
        <v>55286414</v>
      </c>
      <c r="D647">
        <v>31755942</v>
      </c>
      <c r="E647">
        <v>13</v>
      </c>
      <c r="F647">
        <v>1</v>
      </c>
      <c r="G647">
        <v>13</v>
      </c>
      <c r="H647">
        <v>2</v>
      </c>
      <c r="I647" t="s">
        <v>218</v>
      </c>
      <c r="J647" t="s">
        <v>3</v>
      </c>
      <c r="K647" t="s">
        <v>219</v>
      </c>
      <c r="L647">
        <v>1344</v>
      </c>
      <c r="N647">
        <v>1008</v>
      </c>
      <c r="O647" t="s">
        <v>220</v>
      </c>
      <c r="P647" t="s">
        <v>220</v>
      </c>
      <c r="Q647">
        <v>1</v>
      </c>
      <c r="W647">
        <v>0</v>
      </c>
      <c r="X647">
        <v>-1180195794</v>
      </c>
      <c r="Y647">
        <v>333.96250000000003</v>
      </c>
      <c r="AA647">
        <v>0</v>
      </c>
      <c r="AB647">
        <v>1</v>
      </c>
      <c r="AC647">
        <v>0</v>
      </c>
      <c r="AD647">
        <v>0</v>
      </c>
      <c r="AE647">
        <v>0</v>
      </c>
      <c r="AF647">
        <v>1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267.17</v>
      </c>
      <c r="AU647" t="s">
        <v>135</v>
      </c>
      <c r="AV647">
        <v>0</v>
      </c>
      <c r="AW647">
        <v>2</v>
      </c>
      <c r="AX647">
        <v>55286422</v>
      </c>
      <c r="AY647">
        <v>1</v>
      </c>
      <c r="AZ647">
        <v>0</v>
      </c>
      <c r="BA647">
        <v>686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Y647*Source!I1408</f>
        <v>1775.4448387500001</v>
      </c>
      <c r="CY647">
        <f>AB647</f>
        <v>1</v>
      </c>
      <c r="CZ647">
        <f>AF647</f>
        <v>1</v>
      </c>
      <c r="DA647">
        <f>AJ647</f>
        <v>1</v>
      </c>
      <c r="DB647">
        <f>ROUND((ROUND(AT647*CZ647,2)*1.25),6)</f>
        <v>333.96249999999998</v>
      </c>
      <c r="DC647">
        <f>ROUND((ROUND(AT647*AG647,2)*1.25),6)</f>
        <v>0</v>
      </c>
    </row>
    <row r="648" spans="1:107" x14ac:dyDescent="0.2">
      <c r="A648">
        <f>ROW(Source!A1408)</f>
        <v>1408</v>
      </c>
      <c r="B648">
        <v>55282325</v>
      </c>
      <c r="C648">
        <v>55286414</v>
      </c>
      <c r="D648">
        <v>31808252</v>
      </c>
      <c r="E648">
        <v>1</v>
      </c>
      <c r="F648">
        <v>1</v>
      </c>
      <c r="G648">
        <v>13</v>
      </c>
      <c r="H648">
        <v>3</v>
      </c>
      <c r="I648" t="s">
        <v>142</v>
      </c>
      <c r="J648" t="s">
        <v>144</v>
      </c>
      <c r="K648" t="s">
        <v>282</v>
      </c>
      <c r="L648">
        <v>1327</v>
      </c>
      <c r="N648">
        <v>1005</v>
      </c>
      <c r="O648" t="s">
        <v>143</v>
      </c>
      <c r="P648" t="s">
        <v>143</v>
      </c>
      <c r="Q648">
        <v>1</v>
      </c>
      <c r="W648">
        <v>0</v>
      </c>
      <c r="X648">
        <v>-1420146113</v>
      </c>
      <c r="Y648">
        <v>135</v>
      </c>
      <c r="AA648">
        <v>263.45</v>
      </c>
      <c r="AB648">
        <v>0</v>
      </c>
      <c r="AC648">
        <v>0</v>
      </c>
      <c r="AD648">
        <v>0</v>
      </c>
      <c r="AE648">
        <v>25.09</v>
      </c>
      <c r="AF648">
        <v>0</v>
      </c>
      <c r="AG648">
        <v>0</v>
      </c>
      <c r="AH648">
        <v>0</v>
      </c>
      <c r="AI648">
        <v>10.5</v>
      </c>
      <c r="AJ648">
        <v>1</v>
      </c>
      <c r="AK648">
        <v>1</v>
      </c>
      <c r="AL648">
        <v>1</v>
      </c>
      <c r="AN648">
        <v>0</v>
      </c>
      <c r="AO648">
        <v>0</v>
      </c>
      <c r="AP648">
        <v>1</v>
      </c>
      <c r="AQ648">
        <v>0</v>
      </c>
      <c r="AR648">
        <v>0</v>
      </c>
      <c r="AS648" t="s">
        <v>3</v>
      </c>
      <c r="AT648">
        <v>135</v>
      </c>
      <c r="AU648" t="s">
        <v>3</v>
      </c>
      <c r="AV648">
        <v>0</v>
      </c>
      <c r="AW648">
        <v>1</v>
      </c>
      <c r="AX648">
        <v>-1</v>
      </c>
      <c r="AY648">
        <v>0</v>
      </c>
      <c r="AZ648">
        <v>0</v>
      </c>
      <c r="BA648" t="s">
        <v>3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Y648*Source!I1408</f>
        <v>717.70050000000003</v>
      </c>
      <c r="CY648">
        <f>AA648</f>
        <v>263.45</v>
      </c>
      <c r="CZ648">
        <f>AE648</f>
        <v>25.09</v>
      </c>
      <c r="DA648">
        <f>AI648</f>
        <v>10.5</v>
      </c>
      <c r="DB648">
        <f>ROUND(ROUND(AT648*CZ648,2),6)</f>
        <v>3387.15</v>
      </c>
      <c r="DC648">
        <f>ROUND(ROUND(AT648*AG648,2),6)</f>
        <v>0</v>
      </c>
    </row>
    <row r="649" spans="1:107" x14ac:dyDescent="0.2">
      <c r="A649">
        <f>ROW(Source!A1408)</f>
        <v>1408</v>
      </c>
      <c r="B649">
        <v>55282325</v>
      </c>
      <c r="C649">
        <v>55286414</v>
      </c>
      <c r="D649">
        <v>31808253</v>
      </c>
      <c r="E649">
        <v>1</v>
      </c>
      <c r="F649">
        <v>1</v>
      </c>
      <c r="G649">
        <v>13</v>
      </c>
      <c r="H649">
        <v>3</v>
      </c>
      <c r="I649" t="s">
        <v>146</v>
      </c>
      <c r="J649" t="s">
        <v>147</v>
      </c>
      <c r="K649" t="s">
        <v>283</v>
      </c>
      <c r="L649">
        <v>1327</v>
      </c>
      <c r="N649">
        <v>1005</v>
      </c>
      <c r="O649" t="s">
        <v>143</v>
      </c>
      <c r="P649" t="s">
        <v>143</v>
      </c>
      <c r="Q649">
        <v>1</v>
      </c>
      <c r="W649">
        <v>0</v>
      </c>
      <c r="X649">
        <v>-1577770690</v>
      </c>
      <c r="Y649">
        <v>132.30000000000001</v>
      </c>
      <c r="AA649">
        <v>247.66</v>
      </c>
      <c r="AB649">
        <v>0</v>
      </c>
      <c r="AC649">
        <v>0</v>
      </c>
      <c r="AD649">
        <v>0</v>
      </c>
      <c r="AE649">
        <v>23.06</v>
      </c>
      <c r="AF649">
        <v>0</v>
      </c>
      <c r="AG649">
        <v>0</v>
      </c>
      <c r="AH649">
        <v>0</v>
      </c>
      <c r="AI649">
        <v>10.74</v>
      </c>
      <c r="AJ649">
        <v>1</v>
      </c>
      <c r="AK649">
        <v>1</v>
      </c>
      <c r="AL649">
        <v>1</v>
      </c>
      <c r="AN649">
        <v>0</v>
      </c>
      <c r="AO649">
        <v>0</v>
      </c>
      <c r="AP649">
        <v>1</v>
      </c>
      <c r="AQ649">
        <v>0</v>
      </c>
      <c r="AR649">
        <v>0</v>
      </c>
      <c r="AS649" t="s">
        <v>3</v>
      </c>
      <c r="AT649">
        <v>132.30000000000001</v>
      </c>
      <c r="AU649" t="s">
        <v>3</v>
      </c>
      <c r="AV649">
        <v>0</v>
      </c>
      <c r="AW649">
        <v>1</v>
      </c>
      <c r="AX649">
        <v>-1</v>
      </c>
      <c r="AY649">
        <v>0</v>
      </c>
      <c r="AZ649">
        <v>0</v>
      </c>
      <c r="BA649" t="s">
        <v>3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Y649*Source!I1408</f>
        <v>703.34649000000002</v>
      </c>
      <c r="CY649">
        <f>AA649</f>
        <v>247.66</v>
      </c>
      <c r="CZ649">
        <f>AE649</f>
        <v>23.06</v>
      </c>
      <c r="DA649">
        <f>AI649</f>
        <v>10.74</v>
      </c>
      <c r="DB649">
        <f>ROUND(ROUND(AT649*CZ649,2),6)</f>
        <v>3050.84</v>
      </c>
      <c r="DC649">
        <f>ROUND(ROUND(AT649*AG649,2),6)</f>
        <v>0</v>
      </c>
    </row>
    <row r="650" spans="1:107" x14ac:dyDescent="0.2">
      <c r="A650">
        <f>ROW(Source!A1408)</f>
        <v>1408</v>
      </c>
      <c r="B650">
        <v>55282325</v>
      </c>
      <c r="C650">
        <v>55286414</v>
      </c>
      <c r="D650">
        <v>31809402</v>
      </c>
      <c r="E650">
        <v>1</v>
      </c>
      <c r="F650">
        <v>1</v>
      </c>
      <c r="G650">
        <v>13</v>
      </c>
      <c r="H650">
        <v>3</v>
      </c>
      <c r="I650" t="s">
        <v>244</v>
      </c>
      <c r="J650" t="s">
        <v>245</v>
      </c>
      <c r="K650" t="s">
        <v>246</v>
      </c>
      <c r="L650">
        <v>1346</v>
      </c>
      <c r="N650">
        <v>1009</v>
      </c>
      <c r="O650" t="s">
        <v>247</v>
      </c>
      <c r="P650" t="s">
        <v>247</v>
      </c>
      <c r="Q650">
        <v>1</v>
      </c>
      <c r="W650">
        <v>0</v>
      </c>
      <c r="X650">
        <v>-1558522825</v>
      </c>
      <c r="Y650">
        <v>6.9</v>
      </c>
      <c r="AA650">
        <v>48.91</v>
      </c>
      <c r="AB650">
        <v>0</v>
      </c>
      <c r="AC650">
        <v>0</v>
      </c>
      <c r="AD650">
        <v>0</v>
      </c>
      <c r="AE650">
        <v>6.27</v>
      </c>
      <c r="AF650">
        <v>0</v>
      </c>
      <c r="AG650">
        <v>0</v>
      </c>
      <c r="AH650">
        <v>0</v>
      </c>
      <c r="AI650">
        <v>7.8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6.9</v>
      </c>
      <c r="AU650" t="s">
        <v>3</v>
      </c>
      <c r="AV650">
        <v>0</v>
      </c>
      <c r="AW650">
        <v>2</v>
      </c>
      <c r="AX650">
        <v>55286423</v>
      </c>
      <c r="AY650">
        <v>1</v>
      </c>
      <c r="AZ650">
        <v>0</v>
      </c>
      <c r="BA650">
        <v>687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Y650*Source!I1408</f>
        <v>36.682470000000002</v>
      </c>
      <c r="CY650">
        <f>AA650</f>
        <v>48.91</v>
      </c>
      <c r="CZ650">
        <f>AE650</f>
        <v>6.27</v>
      </c>
      <c r="DA650">
        <f>AI650</f>
        <v>7.8</v>
      </c>
      <c r="DB650">
        <f>ROUND(ROUND(AT650*CZ650,2),6)</f>
        <v>43.26</v>
      </c>
      <c r="DC650">
        <f>ROUND(ROUND(AT650*AG650,2),6)</f>
        <v>0</v>
      </c>
    </row>
    <row r="651" spans="1:107" x14ac:dyDescent="0.2">
      <c r="A651">
        <f>ROW(Source!A1408)</f>
        <v>1408</v>
      </c>
      <c r="B651">
        <v>55282325</v>
      </c>
      <c r="C651">
        <v>55286414</v>
      </c>
      <c r="D651">
        <v>31807616</v>
      </c>
      <c r="E651">
        <v>1</v>
      </c>
      <c r="F651">
        <v>1</v>
      </c>
      <c r="G651">
        <v>13</v>
      </c>
      <c r="H651">
        <v>3</v>
      </c>
      <c r="I651" t="s">
        <v>248</v>
      </c>
      <c r="J651" t="s">
        <v>249</v>
      </c>
      <c r="K651" t="s">
        <v>250</v>
      </c>
      <c r="L651">
        <v>1348</v>
      </c>
      <c r="N651">
        <v>1009</v>
      </c>
      <c r="O651" t="s">
        <v>30</v>
      </c>
      <c r="P651" t="s">
        <v>30</v>
      </c>
      <c r="Q651">
        <v>1000</v>
      </c>
      <c r="W651">
        <v>0</v>
      </c>
      <c r="X651">
        <v>1387058064</v>
      </c>
      <c r="Y651">
        <v>3.5000000000000003E-2</v>
      </c>
      <c r="AA651">
        <v>64864.04</v>
      </c>
      <c r="AB651">
        <v>0</v>
      </c>
      <c r="AC651">
        <v>0</v>
      </c>
      <c r="AD651">
        <v>0</v>
      </c>
      <c r="AE651">
        <v>18910.8</v>
      </c>
      <c r="AF651">
        <v>0</v>
      </c>
      <c r="AG651">
        <v>0</v>
      </c>
      <c r="AH651">
        <v>0</v>
      </c>
      <c r="AI651">
        <v>3.43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3.5000000000000003E-2</v>
      </c>
      <c r="AU651" t="s">
        <v>3</v>
      </c>
      <c r="AV651">
        <v>0</v>
      </c>
      <c r="AW651">
        <v>2</v>
      </c>
      <c r="AX651">
        <v>55286424</v>
      </c>
      <c r="AY651">
        <v>1</v>
      </c>
      <c r="AZ651">
        <v>0</v>
      </c>
      <c r="BA651">
        <v>688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Y651*Source!I1408</f>
        <v>0.18607050000000003</v>
      </c>
      <c r="CY651">
        <f>AA651</f>
        <v>64864.04</v>
      </c>
      <c r="CZ651">
        <f>AE651</f>
        <v>18910.8</v>
      </c>
      <c r="DA651">
        <f>AI651</f>
        <v>3.43</v>
      </c>
      <c r="DB651">
        <f>ROUND(ROUND(AT651*CZ651,2),6)</f>
        <v>661.88</v>
      </c>
      <c r="DC651">
        <f>ROUND(ROUND(AT651*AG651,2),6)</f>
        <v>0</v>
      </c>
    </row>
    <row r="652" spans="1:107" x14ac:dyDescent="0.2">
      <c r="A652">
        <f>ROW(Source!A1411)</f>
        <v>1411</v>
      </c>
      <c r="B652">
        <v>55282325</v>
      </c>
      <c r="C652">
        <v>55286429</v>
      </c>
      <c r="D652">
        <v>31751893</v>
      </c>
      <c r="E652">
        <v>13</v>
      </c>
      <c r="F652">
        <v>1</v>
      </c>
      <c r="G652">
        <v>13</v>
      </c>
      <c r="H652">
        <v>1</v>
      </c>
      <c r="I652" t="s">
        <v>205</v>
      </c>
      <c r="J652" t="s">
        <v>3</v>
      </c>
      <c r="K652" t="s">
        <v>206</v>
      </c>
      <c r="L652">
        <v>1191</v>
      </c>
      <c r="N652">
        <v>1013</v>
      </c>
      <c r="O652" t="s">
        <v>207</v>
      </c>
      <c r="P652" t="s">
        <v>207</v>
      </c>
      <c r="Q652">
        <v>1</v>
      </c>
      <c r="W652">
        <v>0</v>
      </c>
      <c r="X652">
        <v>476480486</v>
      </c>
      <c r="Y652">
        <v>97.749999999999986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85</v>
      </c>
      <c r="AU652" t="s">
        <v>136</v>
      </c>
      <c r="AV652">
        <v>1</v>
      </c>
      <c r="AW652">
        <v>2</v>
      </c>
      <c r="AX652">
        <v>55286442</v>
      </c>
      <c r="AY652">
        <v>1</v>
      </c>
      <c r="AZ652">
        <v>0</v>
      </c>
      <c r="BA652">
        <v>691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Y652*Source!I1411</f>
        <v>2.0038749999999999</v>
      </c>
      <c r="CY652">
        <f>AD652</f>
        <v>0</v>
      </c>
      <c r="CZ652">
        <f>AH652</f>
        <v>0</v>
      </c>
      <c r="DA652">
        <f>AL652</f>
        <v>1</v>
      </c>
      <c r="DB652">
        <f>ROUND((ROUND(AT652*CZ652,2)*1.15),6)</f>
        <v>0</v>
      </c>
      <c r="DC652">
        <f>ROUND((ROUND(AT652*AG652,2)*1.15),6)</f>
        <v>0</v>
      </c>
    </row>
    <row r="653" spans="1:107" x14ac:dyDescent="0.2">
      <c r="A653">
        <f>ROW(Source!A1411)</f>
        <v>1411</v>
      </c>
      <c r="B653">
        <v>55282325</v>
      </c>
      <c r="C653">
        <v>55286429</v>
      </c>
      <c r="D653">
        <v>31832330</v>
      </c>
      <c r="E653">
        <v>1</v>
      </c>
      <c r="F653">
        <v>1</v>
      </c>
      <c r="G653">
        <v>13</v>
      </c>
      <c r="H653">
        <v>2</v>
      </c>
      <c r="I653" t="s">
        <v>251</v>
      </c>
      <c r="J653" t="s">
        <v>252</v>
      </c>
      <c r="K653" t="s">
        <v>253</v>
      </c>
      <c r="L653">
        <v>1368</v>
      </c>
      <c r="N653">
        <v>1011</v>
      </c>
      <c r="O653" t="s">
        <v>211</v>
      </c>
      <c r="P653" t="s">
        <v>211</v>
      </c>
      <c r="Q653">
        <v>1</v>
      </c>
      <c r="W653">
        <v>0</v>
      </c>
      <c r="X653">
        <v>-911191566</v>
      </c>
      <c r="Y653">
        <v>0.26374999999999998</v>
      </c>
      <c r="AA653">
        <v>0</v>
      </c>
      <c r="AB653">
        <v>559.07000000000005</v>
      </c>
      <c r="AC653">
        <v>334.89</v>
      </c>
      <c r="AD653">
        <v>0</v>
      </c>
      <c r="AE653">
        <v>0</v>
      </c>
      <c r="AF653">
        <v>39.51</v>
      </c>
      <c r="AG653">
        <v>12.69</v>
      </c>
      <c r="AH653">
        <v>0</v>
      </c>
      <c r="AI653">
        <v>1</v>
      </c>
      <c r="AJ653">
        <v>14.15</v>
      </c>
      <c r="AK653">
        <v>26.39</v>
      </c>
      <c r="AL653">
        <v>1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0.21099999999999999</v>
      </c>
      <c r="AU653" t="s">
        <v>135</v>
      </c>
      <c r="AV653">
        <v>0</v>
      </c>
      <c r="AW653">
        <v>2</v>
      </c>
      <c r="AX653">
        <v>55286443</v>
      </c>
      <c r="AY653">
        <v>1</v>
      </c>
      <c r="AZ653">
        <v>0</v>
      </c>
      <c r="BA653">
        <v>692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Y653*Source!I1411</f>
        <v>5.4068750000000002E-3</v>
      </c>
      <c r="CY653">
        <f>AB653</f>
        <v>559.07000000000005</v>
      </c>
      <c r="CZ653">
        <f>AF653</f>
        <v>39.51</v>
      </c>
      <c r="DA653">
        <f>AJ653</f>
        <v>14.15</v>
      </c>
      <c r="DB653">
        <f>ROUND((ROUND(AT653*CZ653,2)*1.25),6)</f>
        <v>10.425000000000001</v>
      </c>
      <c r="DC653">
        <f>ROUND((ROUND(AT653*AG653,2)*1.25),6)</f>
        <v>3.35</v>
      </c>
    </row>
    <row r="654" spans="1:107" x14ac:dyDescent="0.2">
      <c r="A654">
        <f>ROW(Source!A1411)</f>
        <v>1411</v>
      </c>
      <c r="B654">
        <v>55282325</v>
      </c>
      <c r="C654">
        <v>55286429</v>
      </c>
      <c r="D654">
        <v>31832578</v>
      </c>
      <c r="E654">
        <v>1</v>
      </c>
      <c r="F654">
        <v>1</v>
      </c>
      <c r="G654">
        <v>13</v>
      </c>
      <c r="H654">
        <v>2</v>
      </c>
      <c r="I654" t="s">
        <v>254</v>
      </c>
      <c r="J654" t="s">
        <v>255</v>
      </c>
      <c r="K654" t="s">
        <v>256</v>
      </c>
      <c r="L654">
        <v>1368</v>
      </c>
      <c r="N654">
        <v>1011</v>
      </c>
      <c r="O654" t="s">
        <v>211</v>
      </c>
      <c r="P654" t="s">
        <v>211</v>
      </c>
      <c r="Q654">
        <v>1</v>
      </c>
      <c r="W654">
        <v>0</v>
      </c>
      <c r="X654">
        <v>989042531</v>
      </c>
      <c r="Y654">
        <v>16.016249999999999</v>
      </c>
      <c r="AA654">
        <v>0</v>
      </c>
      <c r="AB654">
        <v>6.64</v>
      </c>
      <c r="AC654">
        <v>2.38</v>
      </c>
      <c r="AD654">
        <v>0</v>
      </c>
      <c r="AE654">
        <v>0</v>
      </c>
      <c r="AF654">
        <v>1.0900000000000001</v>
      </c>
      <c r="AG654">
        <v>0.09</v>
      </c>
      <c r="AH654">
        <v>0</v>
      </c>
      <c r="AI654">
        <v>1</v>
      </c>
      <c r="AJ654">
        <v>6.09</v>
      </c>
      <c r="AK654">
        <v>26.39</v>
      </c>
      <c r="AL654">
        <v>1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12.813000000000001</v>
      </c>
      <c r="AU654" t="s">
        <v>135</v>
      </c>
      <c r="AV654">
        <v>0</v>
      </c>
      <c r="AW654">
        <v>2</v>
      </c>
      <c r="AX654">
        <v>55286444</v>
      </c>
      <c r="AY654">
        <v>1</v>
      </c>
      <c r="AZ654">
        <v>0</v>
      </c>
      <c r="BA654">
        <v>693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Y654*Source!I1411</f>
        <v>0.328333125</v>
      </c>
      <c r="CY654">
        <f>AB654</f>
        <v>6.64</v>
      </c>
      <c r="CZ654">
        <f>AF654</f>
        <v>1.0900000000000001</v>
      </c>
      <c r="DA654">
        <f>AJ654</f>
        <v>6.09</v>
      </c>
      <c r="DB654">
        <f>ROUND((ROUND(AT654*CZ654,2)*1.25),6)</f>
        <v>17.462499999999999</v>
      </c>
      <c r="DC654">
        <f>ROUND((ROUND(AT654*AG654,2)*1.25),6)</f>
        <v>1.4375</v>
      </c>
    </row>
    <row r="655" spans="1:107" x14ac:dyDescent="0.2">
      <c r="A655">
        <f>ROW(Source!A1411)</f>
        <v>1411</v>
      </c>
      <c r="B655">
        <v>55282325</v>
      </c>
      <c r="C655">
        <v>55286429</v>
      </c>
      <c r="D655">
        <v>31832865</v>
      </c>
      <c r="E655">
        <v>1</v>
      </c>
      <c r="F655">
        <v>1</v>
      </c>
      <c r="G655">
        <v>13</v>
      </c>
      <c r="H655">
        <v>2</v>
      </c>
      <c r="I655" t="s">
        <v>257</v>
      </c>
      <c r="J655" t="s">
        <v>258</v>
      </c>
      <c r="K655" t="s">
        <v>259</v>
      </c>
      <c r="L655">
        <v>1368</v>
      </c>
      <c r="N655">
        <v>1011</v>
      </c>
      <c r="O655" t="s">
        <v>211</v>
      </c>
      <c r="P655" t="s">
        <v>211</v>
      </c>
      <c r="Q655">
        <v>1</v>
      </c>
      <c r="W655">
        <v>0</v>
      </c>
      <c r="X655">
        <v>773485071</v>
      </c>
      <c r="Y655">
        <v>12.36</v>
      </c>
      <c r="AA655">
        <v>0</v>
      </c>
      <c r="AB655">
        <v>4.6500000000000004</v>
      </c>
      <c r="AC655">
        <v>0</v>
      </c>
      <c r="AD655">
        <v>0</v>
      </c>
      <c r="AE655">
        <v>0</v>
      </c>
      <c r="AF655">
        <v>0.77</v>
      </c>
      <c r="AG655">
        <v>0</v>
      </c>
      <c r="AH655">
        <v>0</v>
      </c>
      <c r="AI655">
        <v>1</v>
      </c>
      <c r="AJ655">
        <v>6.04</v>
      </c>
      <c r="AK655">
        <v>26.39</v>
      </c>
      <c r="AL655">
        <v>1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9.8879999999999999</v>
      </c>
      <c r="AU655" t="s">
        <v>135</v>
      </c>
      <c r="AV655">
        <v>0</v>
      </c>
      <c r="AW655">
        <v>2</v>
      </c>
      <c r="AX655">
        <v>55286445</v>
      </c>
      <c r="AY655">
        <v>1</v>
      </c>
      <c r="AZ655">
        <v>0</v>
      </c>
      <c r="BA655">
        <v>694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Y655*Source!I1411</f>
        <v>0.25337999999999999</v>
      </c>
      <c r="CY655">
        <f>AB655</f>
        <v>4.6500000000000004</v>
      </c>
      <c r="CZ655">
        <f>AF655</f>
        <v>0.77</v>
      </c>
      <c r="DA655">
        <f>AJ655</f>
        <v>6.04</v>
      </c>
      <c r="DB655">
        <f>ROUND((ROUND(AT655*CZ655,2)*1.25),6)</f>
        <v>9.5124999999999993</v>
      </c>
      <c r="DC655">
        <f>ROUND((ROUND(AT655*AG655,2)*1.25),6)</f>
        <v>0</v>
      </c>
    </row>
    <row r="656" spans="1:107" x14ac:dyDescent="0.2">
      <c r="A656">
        <f>ROW(Source!A1411)</f>
        <v>1411</v>
      </c>
      <c r="B656">
        <v>55282325</v>
      </c>
      <c r="C656">
        <v>55286429</v>
      </c>
      <c r="D656">
        <v>31755942</v>
      </c>
      <c r="E656">
        <v>13</v>
      </c>
      <c r="F656">
        <v>1</v>
      </c>
      <c r="G656">
        <v>13</v>
      </c>
      <c r="H656">
        <v>2</v>
      </c>
      <c r="I656" t="s">
        <v>218</v>
      </c>
      <c r="J656" t="s">
        <v>3</v>
      </c>
      <c r="K656" t="s">
        <v>219</v>
      </c>
      <c r="L656">
        <v>1344</v>
      </c>
      <c r="N656">
        <v>1008</v>
      </c>
      <c r="O656" t="s">
        <v>220</v>
      </c>
      <c r="P656" t="s">
        <v>220</v>
      </c>
      <c r="Q656">
        <v>1</v>
      </c>
      <c r="W656">
        <v>0</v>
      </c>
      <c r="X656">
        <v>-1180195794</v>
      </c>
      <c r="Y656">
        <v>26.150000000000002</v>
      </c>
      <c r="AA656">
        <v>0</v>
      </c>
      <c r="AB656">
        <v>1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20.92</v>
      </c>
      <c r="AU656" t="s">
        <v>135</v>
      </c>
      <c r="AV656">
        <v>0</v>
      </c>
      <c r="AW656">
        <v>2</v>
      </c>
      <c r="AX656">
        <v>55286446</v>
      </c>
      <c r="AY656">
        <v>1</v>
      </c>
      <c r="AZ656">
        <v>0</v>
      </c>
      <c r="BA656">
        <v>695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Y656*Source!I1411</f>
        <v>0.53607500000000008</v>
      </c>
      <c r="CY656">
        <f>AB656</f>
        <v>1</v>
      </c>
      <c r="CZ656">
        <f>AF656</f>
        <v>1</v>
      </c>
      <c r="DA656">
        <f>AJ656</f>
        <v>1</v>
      </c>
      <c r="DB656">
        <f>ROUND((ROUND(AT656*CZ656,2)*1.25),6)</f>
        <v>26.15</v>
      </c>
      <c r="DC656">
        <f>ROUND((ROUND(AT656*AG656,2)*1.25),6)</f>
        <v>0</v>
      </c>
    </row>
    <row r="657" spans="1:107" x14ac:dyDescent="0.2">
      <c r="A657">
        <f>ROW(Source!A1411)</f>
        <v>1411</v>
      </c>
      <c r="B657">
        <v>55282325</v>
      </c>
      <c r="C657">
        <v>55286429</v>
      </c>
      <c r="D657">
        <v>31808032</v>
      </c>
      <c r="E657">
        <v>1</v>
      </c>
      <c r="F657">
        <v>1</v>
      </c>
      <c r="G657">
        <v>13</v>
      </c>
      <c r="H657">
        <v>3</v>
      </c>
      <c r="I657" t="s">
        <v>260</v>
      </c>
      <c r="J657" t="s">
        <v>261</v>
      </c>
      <c r="K657" t="s">
        <v>262</v>
      </c>
      <c r="L657">
        <v>1348</v>
      </c>
      <c r="N657">
        <v>1009</v>
      </c>
      <c r="O657" t="s">
        <v>30</v>
      </c>
      <c r="P657" t="s">
        <v>30</v>
      </c>
      <c r="Q657">
        <v>1000</v>
      </c>
      <c r="W657">
        <v>0</v>
      </c>
      <c r="X657">
        <v>-1815770421</v>
      </c>
      <c r="Y657">
        <v>4.9000000000000002E-2</v>
      </c>
      <c r="AA657">
        <v>90645.59</v>
      </c>
      <c r="AB657">
        <v>0</v>
      </c>
      <c r="AC657">
        <v>0</v>
      </c>
      <c r="AD657">
        <v>0</v>
      </c>
      <c r="AE657">
        <v>14739.12</v>
      </c>
      <c r="AF657">
        <v>0</v>
      </c>
      <c r="AG657">
        <v>0</v>
      </c>
      <c r="AH657">
        <v>0</v>
      </c>
      <c r="AI657">
        <v>6.15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4.9000000000000002E-2</v>
      </c>
      <c r="AU657" t="s">
        <v>3</v>
      </c>
      <c r="AV657">
        <v>0</v>
      </c>
      <c r="AW657">
        <v>2</v>
      </c>
      <c r="AX657">
        <v>55286447</v>
      </c>
      <c r="AY657">
        <v>1</v>
      </c>
      <c r="AZ657">
        <v>0</v>
      </c>
      <c r="BA657">
        <v>696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Y657*Source!I1411</f>
        <v>1.0045000000000002E-3</v>
      </c>
      <c r="CY657">
        <f t="shared" ref="CY657:CY663" si="101">AA657</f>
        <v>90645.59</v>
      </c>
      <c r="CZ657">
        <f t="shared" ref="CZ657:CZ663" si="102">AE657</f>
        <v>14739.12</v>
      </c>
      <c r="DA657">
        <f t="shared" ref="DA657:DA663" si="103">AI657</f>
        <v>6.15</v>
      </c>
      <c r="DB657">
        <f t="shared" ref="DB657:DB696" si="104">ROUND(ROUND(AT657*CZ657,2),6)</f>
        <v>722.22</v>
      </c>
      <c r="DC657">
        <f t="shared" ref="DC657:DC696" si="105">ROUND(ROUND(AT657*AG657,2),6)</f>
        <v>0</v>
      </c>
    </row>
    <row r="658" spans="1:107" x14ac:dyDescent="0.2">
      <c r="A658">
        <f>ROW(Source!A1411)</f>
        <v>1411</v>
      </c>
      <c r="B658">
        <v>55282325</v>
      </c>
      <c r="C658">
        <v>55286429</v>
      </c>
      <c r="D658">
        <v>31808252</v>
      </c>
      <c r="E658">
        <v>1</v>
      </c>
      <c r="F658">
        <v>1</v>
      </c>
      <c r="G658">
        <v>13</v>
      </c>
      <c r="H658">
        <v>3</v>
      </c>
      <c r="I658" t="s">
        <v>142</v>
      </c>
      <c r="J658" t="s">
        <v>144</v>
      </c>
      <c r="K658" t="s">
        <v>282</v>
      </c>
      <c r="L658">
        <v>1327</v>
      </c>
      <c r="N658">
        <v>1005</v>
      </c>
      <c r="O658" t="s">
        <v>143</v>
      </c>
      <c r="P658" t="s">
        <v>143</v>
      </c>
      <c r="Q658">
        <v>1</v>
      </c>
      <c r="W658">
        <v>0</v>
      </c>
      <c r="X658">
        <v>-1420146113</v>
      </c>
      <c r="Y658">
        <v>135.03</v>
      </c>
      <c r="AA658">
        <v>263.45</v>
      </c>
      <c r="AB658">
        <v>0</v>
      </c>
      <c r="AC658">
        <v>0</v>
      </c>
      <c r="AD658">
        <v>0</v>
      </c>
      <c r="AE658">
        <v>25.09</v>
      </c>
      <c r="AF658">
        <v>0</v>
      </c>
      <c r="AG658">
        <v>0</v>
      </c>
      <c r="AH658">
        <v>0</v>
      </c>
      <c r="AI658">
        <v>10.5</v>
      </c>
      <c r="AJ658">
        <v>1</v>
      </c>
      <c r="AK658">
        <v>1</v>
      </c>
      <c r="AL658">
        <v>1</v>
      </c>
      <c r="AN658">
        <v>0</v>
      </c>
      <c r="AO658">
        <v>0</v>
      </c>
      <c r="AP658">
        <v>1</v>
      </c>
      <c r="AQ658">
        <v>0</v>
      </c>
      <c r="AR658">
        <v>0</v>
      </c>
      <c r="AS658" t="s">
        <v>3</v>
      </c>
      <c r="AT658">
        <v>135.03</v>
      </c>
      <c r="AU658" t="s">
        <v>3</v>
      </c>
      <c r="AV658">
        <v>0</v>
      </c>
      <c r="AW658">
        <v>1</v>
      </c>
      <c r="AX658">
        <v>-1</v>
      </c>
      <c r="AY658">
        <v>0</v>
      </c>
      <c r="AZ658">
        <v>0</v>
      </c>
      <c r="BA658" t="s">
        <v>3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Y658*Source!I1411</f>
        <v>2.7681150000000003</v>
      </c>
      <c r="CY658">
        <f t="shared" si="101"/>
        <v>263.45</v>
      </c>
      <c r="CZ658">
        <f t="shared" si="102"/>
        <v>25.09</v>
      </c>
      <c r="DA658">
        <f t="shared" si="103"/>
        <v>10.5</v>
      </c>
      <c r="DB658">
        <f t="shared" si="104"/>
        <v>3387.9</v>
      </c>
      <c r="DC658">
        <f t="shared" si="105"/>
        <v>0</v>
      </c>
    </row>
    <row r="659" spans="1:107" x14ac:dyDescent="0.2">
      <c r="A659">
        <f>ROW(Source!A1411)</f>
        <v>1411</v>
      </c>
      <c r="B659">
        <v>55282325</v>
      </c>
      <c r="C659">
        <v>55286429</v>
      </c>
      <c r="D659">
        <v>31808253</v>
      </c>
      <c r="E659">
        <v>1</v>
      </c>
      <c r="F659">
        <v>1</v>
      </c>
      <c r="G659">
        <v>13</v>
      </c>
      <c r="H659">
        <v>3</v>
      </c>
      <c r="I659" t="s">
        <v>146</v>
      </c>
      <c r="J659" t="s">
        <v>147</v>
      </c>
      <c r="K659" t="s">
        <v>283</v>
      </c>
      <c r="L659">
        <v>1327</v>
      </c>
      <c r="N659">
        <v>1005</v>
      </c>
      <c r="O659" t="s">
        <v>143</v>
      </c>
      <c r="P659" t="s">
        <v>143</v>
      </c>
      <c r="Q659">
        <v>1</v>
      </c>
      <c r="W659">
        <v>0</v>
      </c>
      <c r="X659">
        <v>-1577770690</v>
      </c>
      <c r="Y659">
        <v>60.27</v>
      </c>
      <c r="AA659">
        <v>247.66</v>
      </c>
      <c r="AB659">
        <v>0</v>
      </c>
      <c r="AC659">
        <v>0</v>
      </c>
      <c r="AD659">
        <v>0</v>
      </c>
      <c r="AE659">
        <v>23.06</v>
      </c>
      <c r="AF659">
        <v>0</v>
      </c>
      <c r="AG659">
        <v>0</v>
      </c>
      <c r="AH659">
        <v>0</v>
      </c>
      <c r="AI659">
        <v>10.74</v>
      </c>
      <c r="AJ659">
        <v>1</v>
      </c>
      <c r="AK659">
        <v>1</v>
      </c>
      <c r="AL659">
        <v>1</v>
      </c>
      <c r="AN659">
        <v>0</v>
      </c>
      <c r="AO659">
        <v>0</v>
      </c>
      <c r="AP659">
        <v>1</v>
      </c>
      <c r="AQ659">
        <v>0</v>
      </c>
      <c r="AR659">
        <v>0</v>
      </c>
      <c r="AS659" t="s">
        <v>3</v>
      </c>
      <c r="AT659">
        <v>60.27</v>
      </c>
      <c r="AU659" t="s">
        <v>3</v>
      </c>
      <c r="AV659">
        <v>0</v>
      </c>
      <c r="AW659">
        <v>1</v>
      </c>
      <c r="AX659">
        <v>-1</v>
      </c>
      <c r="AY659">
        <v>0</v>
      </c>
      <c r="AZ659">
        <v>0</v>
      </c>
      <c r="BA659" t="s">
        <v>3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Y659*Source!I1411</f>
        <v>1.235535</v>
      </c>
      <c r="CY659">
        <f t="shared" si="101"/>
        <v>247.66</v>
      </c>
      <c r="CZ659">
        <f t="shared" si="102"/>
        <v>23.06</v>
      </c>
      <c r="DA659">
        <f t="shared" si="103"/>
        <v>10.74</v>
      </c>
      <c r="DB659">
        <f t="shared" si="104"/>
        <v>1389.83</v>
      </c>
      <c r="DC659">
        <f t="shared" si="105"/>
        <v>0</v>
      </c>
    </row>
    <row r="660" spans="1:107" x14ac:dyDescent="0.2">
      <c r="A660">
        <f>ROW(Source!A1411)</f>
        <v>1411</v>
      </c>
      <c r="B660">
        <v>55282325</v>
      </c>
      <c r="C660">
        <v>55286429</v>
      </c>
      <c r="D660">
        <v>31808575</v>
      </c>
      <c r="E660">
        <v>1</v>
      </c>
      <c r="F660">
        <v>1</v>
      </c>
      <c r="G660">
        <v>13</v>
      </c>
      <c r="H660">
        <v>3</v>
      </c>
      <c r="I660" t="s">
        <v>263</v>
      </c>
      <c r="J660" t="s">
        <v>264</v>
      </c>
      <c r="K660" t="s">
        <v>265</v>
      </c>
      <c r="L660">
        <v>1391</v>
      </c>
      <c r="N660">
        <v>1013</v>
      </c>
      <c r="O660" t="s">
        <v>266</v>
      </c>
      <c r="P660" t="s">
        <v>266</v>
      </c>
      <c r="Q660">
        <v>1</v>
      </c>
      <c r="W660">
        <v>0</v>
      </c>
      <c r="X660">
        <v>1414587741</v>
      </c>
      <c r="Y660">
        <v>200</v>
      </c>
      <c r="AA660">
        <v>33.64</v>
      </c>
      <c r="AB660">
        <v>0</v>
      </c>
      <c r="AC660">
        <v>0</v>
      </c>
      <c r="AD660">
        <v>0</v>
      </c>
      <c r="AE660">
        <v>28.75</v>
      </c>
      <c r="AF660">
        <v>0</v>
      </c>
      <c r="AG660">
        <v>0</v>
      </c>
      <c r="AH660">
        <v>0</v>
      </c>
      <c r="AI660">
        <v>1.17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200</v>
      </c>
      <c r="AU660" t="s">
        <v>3</v>
      </c>
      <c r="AV660">
        <v>0</v>
      </c>
      <c r="AW660">
        <v>2</v>
      </c>
      <c r="AX660">
        <v>55286448</v>
      </c>
      <c r="AY660">
        <v>1</v>
      </c>
      <c r="AZ660">
        <v>0</v>
      </c>
      <c r="BA660">
        <v>697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Y660*Source!I1411</f>
        <v>4.1000000000000005</v>
      </c>
      <c r="CY660">
        <f t="shared" si="101"/>
        <v>33.64</v>
      </c>
      <c r="CZ660">
        <f t="shared" si="102"/>
        <v>28.75</v>
      </c>
      <c r="DA660">
        <f t="shared" si="103"/>
        <v>1.17</v>
      </c>
      <c r="DB660">
        <f t="shared" si="104"/>
        <v>5750</v>
      </c>
      <c r="DC660">
        <f t="shared" si="105"/>
        <v>0</v>
      </c>
    </row>
    <row r="661" spans="1:107" x14ac:dyDescent="0.2">
      <c r="A661">
        <f>ROW(Source!A1411)</f>
        <v>1411</v>
      </c>
      <c r="B661">
        <v>55282325</v>
      </c>
      <c r="C661">
        <v>55286429</v>
      </c>
      <c r="D661">
        <v>31809402</v>
      </c>
      <c r="E661">
        <v>1</v>
      </c>
      <c r="F661">
        <v>1</v>
      </c>
      <c r="G661">
        <v>13</v>
      </c>
      <c r="H661">
        <v>3</v>
      </c>
      <c r="I661" t="s">
        <v>244</v>
      </c>
      <c r="J661" t="s">
        <v>245</v>
      </c>
      <c r="K661" t="s">
        <v>246</v>
      </c>
      <c r="L661">
        <v>1346</v>
      </c>
      <c r="N661">
        <v>1009</v>
      </c>
      <c r="O661" t="s">
        <v>247</v>
      </c>
      <c r="P661" t="s">
        <v>247</v>
      </c>
      <c r="Q661">
        <v>1</v>
      </c>
      <c r="W661">
        <v>0</v>
      </c>
      <c r="X661">
        <v>-1558522825</v>
      </c>
      <c r="Y661">
        <v>3.4</v>
      </c>
      <c r="AA661">
        <v>48.91</v>
      </c>
      <c r="AB661">
        <v>0</v>
      </c>
      <c r="AC661">
        <v>0</v>
      </c>
      <c r="AD661">
        <v>0</v>
      </c>
      <c r="AE661">
        <v>6.27</v>
      </c>
      <c r="AF661">
        <v>0</v>
      </c>
      <c r="AG661">
        <v>0</v>
      </c>
      <c r="AH661">
        <v>0</v>
      </c>
      <c r="AI661">
        <v>7.8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3.4</v>
      </c>
      <c r="AU661" t="s">
        <v>3</v>
      </c>
      <c r="AV661">
        <v>0</v>
      </c>
      <c r="AW661">
        <v>2</v>
      </c>
      <c r="AX661">
        <v>55286449</v>
      </c>
      <c r="AY661">
        <v>1</v>
      </c>
      <c r="AZ661">
        <v>0</v>
      </c>
      <c r="BA661">
        <v>698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Y661*Source!I1411</f>
        <v>6.9699999999999998E-2</v>
      </c>
      <c r="CY661">
        <f t="shared" si="101"/>
        <v>48.91</v>
      </c>
      <c r="CZ661">
        <f t="shared" si="102"/>
        <v>6.27</v>
      </c>
      <c r="DA661">
        <f t="shared" si="103"/>
        <v>7.8</v>
      </c>
      <c r="DB661">
        <f t="shared" si="104"/>
        <v>21.32</v>
      </c>
      <c r="DC661">
        <f t="shared" si="105"/>
        <v>0</v>
      </c>
    </row>
    <row r="662" spans="1:107" x14ac:dyDescent="0.2">
      <c r="A662">
        <f>ROW(Source!A1411)</f>
        <v>1411</v>
      </c>
      <c r="B662">
        <v>55282325</v>
      </c>
      <c r="C662">
        <v>55286429</v>
      </c>
      <c r="D662">
        <v>31807565</v>
      </c>
      <c r="E662">
        <v>1</v>
      </c>
      <c r="F662">
        <v>1</v>
      </c>
      <c r="G662">
        <v>13</v>
      </c>
      <c r="H662">
        <v>3</v>
      </c>
      <c r="I662" t="s">
        <v>267</v>
      </c>
      <c r="J662" t="s">
        <v>268</v>
      </c>
      <c r="K662" t="s">
        <v>284</v>
      </c>
      <c r="L662">
        <v>1301</v>
      </c>
      <c r="N662">
        <v>1003</v>
      </c>
      <c r="O662" t="s">
        <v>270</v>
      </c>
      <c r="P662" t="s">
        <v>270</v>
      </c>
      <c r="Q662">
        <v>1</v>
      </c>
      <c r="W662">
        <v>0</v>
      </c>
      <c r="X662">
        <v>-384179431</v>
      </c>
      <c r="Y662">
        <v>18.899999999999999</v>
      </c>
      <c r="AA662">
        <v>70.27</v>
      </c>
      <c r="AB662">
        <v>0</v>
      </c>
      <c r="AC662">
        <v>0</v>
      </c>
      <c r="AD662">
        <v>0</v>
      </c>
      <c r="AE662">
        <v>15.72</v>
      </c>
      <c r="AF662">
        <v>0</v>
      </c>
      <c r="AG662">
        <v>0</v>
      </c>
      <c r="AH662">
        <v>0</v>
      </c>
      <c r="AI662">
        <v>4.47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18.899999999999999</v>
      </c>
      <c r="AU662" t="s">
        <v>3</v>
      </c>
      <c r="AV662">
        <v>0</v>
      </c>
      <c r="AW662">
        <v>2</v>
      </c>
      <c r="AX662">
        <v>55286450</v>
      </c>
      <c r="AY662">
        <v>1</v>
      </c>
      <c r="AZ662">
        <v>0</v>
      </c>
      <c r="BA662">
        <v>699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Y662*Source!I1411</f>
        <v>0.38744999999999996</v>
      </c>
      <c r="CY662">
        <f t="shared" si="101"/>
        <v>70.27</v>
      </c>
      <c r="CZ662">
        <f t="shared" si="102"/>
        <v>15.72</v>
      </c>
      <c r="DA662">
        <f t="shared" si="103"/>
        <v>4.47</v>
      </c>
      <c r="DB662">
        <f t="shared" si="104"/>
        <v>297.11</v>
      </c>
      <c r="DC662">
        <f t="shared" si="105"/>
        <v>0</v>
      </c>
    </row>
    <row r="663" spans="1:107" x14ac:dyDescent="0.2">
      <c r="A663">
        <f>ROW(Source!A1411)</f>
        <v>1411</v>
      </c>
      <c r="B663">
        <v>55282325</v>
      </c>
      <c r="C663">
        <v>55286429</v>
      </c>
      <c r="D663">
        <v>31807616</v>
      </c>
      <c r="E663">
        <v>1</v>
      </c>
      <c r="F663">
        <v>1</v>
      </c>
      <c r="G663">
        <v>13</v>
      </c>
      <c r="H663">
        <v>3</v>
      </c>
      <c r="I663" t="s">
        <v>248</v>
      </c>
      <c r="J663" t="s">
        <v>249</v>
      </c>
      <c r="K663" t="s">
        <v>250</v>
      </c>
      <c r="L663">
        <v>1348</v>
      </c>
      <c r="N663">
        <v>1009</v>
      </c>
      <c r="O663" t="s">
        <v>30</v>
      </c>
      <c r="P663" t="s">
        <v>30</v>
      </c>
      <c r="Q663">
        <v>1000</v>
      </c>
      <c r="W663">
        <v>0</v>
      </c>
      <c r="X663">
        <v>1387058064</v>
      </c>
      <c r="Y663">
        <v>2.196E-2</v>
      </c>
      <c r="AA663">
        <v>64864.04</v>
      </c>
      <c r="AB663">
        <v>0</v>
      </c>
      <c r="AC663">
        <v>0</v>
      </c>
      <c r="AD663">
        <v>0</v>
      </c>
      <c r="AE663">
        <v>18910.8</v>
      </c>
      <c r="AF663">
        <v>0</v>
      </c>
      <c r="AG663">
        <v>0</v>
      </c>
      <c r="AH663">
        <v>0</v>
      </c>
      <c r="AI663">
        <v>3.43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2.196E-2</v>
      </c>
      <c r="AU663" t="s">
        <v>3</v>
      </c>
      <c r="AV663">
        <v>0</v>
      </c>
      <c r="AW663">
        <v>2</v>
      </c>
      <c r="AX663">
        <v>55286451</v>
      </c>
      <c r="AY663">
        <v>1</v>
      </c>
      <c r="AZ663">
        <v>0</v>
      </c>
      <c r="BA663">
        <v>700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Y663*Source!I1411</f>
        <v>4.5018E-4</v>
      </c>
      <c r="CY663">
        <f t="shared" si="101"/>
        <v>64864.04</v>
      </c>
      <c r="CZ663">
        <f t="shared" si="102"/>
        <v>18910.8</v>
      </c>
      <c r="DA663">
        <f t="shared" si="103"/>
        <v>3.43</v>
      </c>
      <c r="DB663">
        <f t="shared" si="104"/>
        <v>415.28</v>
      </c>
      <c r="DC663">
        <f t="shared" si="105"/>
        <v>0</v>
      </c>
    </row>
    <row r="664" spans="1:107" x14ac:dyDescent="0.2">
      <c r="A664">
        <f>ROW(Source!A1419)</f>
        <v>1419</v>
      </c>
      <c r="B664">
        <v>55282325</v>
      </c>
      <c r="C664">
        <v>55286513</v>
      </c>
      <c r="D664">
        <v>31751893</v>
      </c>
      <c r="E664">
        <v>13</v>
      </c>
      <c r="F664">
        <v>1</v>
      </c>
      <c r="G664">
        <v>13</v>
      </c>
      <c r="H664">
        <v>1</v>
      </c>
      <c r="I664" t="s">
        <v>205</v>
      </c>
      <c r="J664" t="s">
        <v>3</v>
      </c>
      <c r="K664" t="s">
        <v>206</v>
      </c>
      <c r="L664">
        <v>1191</v>
      </c>
      <c r="N664">
        <v>1013</v>
      </c>
      <c r="O664" t="s">
        <v>207</v>
      </c>
      <c r="P664" t="s">
        <v>207</v>
      </c>
      <c r="Q664">
        <v>1</v>
      </c>
      <c r="W664">
        <v>0</v>
      </c>
      <c r="X664">
        <v>476480486</v>
      </c>
      <c r="Y664">
        <v>57.5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57.5</v>
      </c>
      <c r="AU664" t="s">
        <v>3</v>
      </c>
      <c r="AV664">
        <v>1</v>
      </c>
      <c r="AW664">
        <v>2</v>
      </c>
      <c r="AX664">
        <v>55286516</v>
      </c>
      <c r="AY664">
        <v>1</v>
      </c>
      <c r="AZ664">
        <v>0</v>
      </c>
      <c r="BA664">
        <v>703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Y664*Source!I1419</f>
        <v>0.34500000000000003</v>
      </c>
      <c r="CY664">
        <f>AD664</f>
        <v>0</v>
      </c>
      <c r="CZ664">
        <f>AH664</f>
        <v>0</v>
      </c>
      <c r="DA664">
        <f>AL664</f>
        <v>1</v>
      </c>
      <c r="DB664">
        <f t="shared" si="104"/>
        <v>0</v>
      </c>
      <c r="DC664">
        <f t="shared" si="105"/>
        <v>0</v>
      </c>
    </row>
    <row r="665" spans="1:107" x14ac:dyDescent="0.2">
      <c r="A665">
        <f>ROW(Source!A1419)</f>
        <v>1419</v>
      </c>
      <c r="B665">
        <v>55282325</v>
      </c>
      <c r="C665">
        <v>55286513</v>
      </c>
      <c r="D665">
        <v>31806986</v>
      </c>
      <c r="E665">
        <v>13</v>
      </c>
      <c r="F665">
        <v>1</v>
      </c>
      <c r="G665">
        <v>13</v>
      </c>
      <c r="H665">
        <v>3</v>
      </c>
      <c r="I665" t="s">
        <v>28</v>
      </c>
      <c r="J665" t="s">
        <v>3</v>
      </c>
      <c r="K665" t="s">
        <v>29</v>
      </c>
      <c r="L665">
        <v>1348</v>
      </c>
      <c r="N665">
        <v>1009</v>
      </c>
      <c r="O665" t="s">
        <v>30</v>
      </c>
      <c r="P665" t="s">
        <v>30</v>
      </c>
      <c r="Q665">
        <v>1000</v>
      </c>
      <c r="W665">
        <v>1</v>
      </c>
      <c r="X665">
        <v>1489638031</v>
      </c>
      <c r="Y665">
        <v>-4.5999999999999996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-4.5999999999999996</v>
      </c>
      <c r="AU665" t="s">
        <v>3</v>
      </c>
      <c r="AV665">
        <v>0</v>
      </c>
      <c r="AW665">
        <v>2</v>
      </c>
      <c r="AX665">
        <v>55286517</v>
      </c>
      <c r="AY665">
        <v>1</v>
      </c>
      <c r="AZ665">
        <v>6144</v>
      </c>
      <c r="BA665">
        <v>704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Y665*Source!I1419</f>
        <v>-2.76E-2</v>
      </c>
      <c r="CY665">
        <f>AA665</f>
        <v>0</v>
      </c>
      <c r="CZ665">
        <f>AE665</f>
        <v>0</v>
      </c>
      <c r="DA665">
        <f>AI665</f>
        <v>1</v>
      </c>
      <c r="DB665">
        <f t="shared" si="104"/>
        <v>0</v>
      </c>
      <c r="DC665">
        <f t="shared" si="105"/>
        <v>0</v>
      </c>
    </row>
    <row r="666" spans="1:107" x14ac:dyDescent="0.2">
      <c r="A666">
        <f>ROW(Source!A1421)</f>
        <v>1421</v>
      </c>
      <c r="B666">
        <v>55282325</v>
      </c>
      <c r="C666">
        <v>55286519</v>
      </c>
      <c r="D666">
        <v>31751893</v>
      </c>
      <c r="E666">
        <v>13</v>
      </c>
      <c r="F666">
        <v>1</v>
      </c>
      <c r="G666">
        <v>13</v>
      </c>
      <c r="H666">
        <v>1</v>
      </c>
      <c r="I666" t="s">
        <v>205</v>
      </c>
      <c r="J666" t="s">
        <v>3</v>
      </c>
      <c r="K666" t="s">
        <v>206</v>
      </c>
      <c r="L666">
        <v>1191</v>
      </c>
      <c r="N666">
        <v>1013</v>
      </c>
      <c r="O666" t="s">
        <v>207</v>
      </c>
      <c r="P666" t="s">
        <v>207</v>
      </c>
      <c r="Q666">
        <v>1</v>
      </c>
      <c r="W666">
        <v>0</v>
      </c>
      <c r="X666">
        <v>476480486</v>
      </c>
      <c r="Y666">
        <v>0.6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0.6</v>
      </c>
      <c r="AU666" t="s">
        <v>3</v>
      </c>
      <c r="AV666">
        <v>1</v>
      </c>
      <c r="AW666">
        <v>2</v>
      </c>
      <c r="AX666">
        <v>55286521</v>
      </c>
      <c r="AY666">
        <v>1</v>
      </c>
      <c r="AZ666">
        <v>0</v>
      </c>
      <c r="BA666">
        <v>705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Y666*Source!I1421</f>
        <v>0.21</v>
      </c>
      <c r="CY666">
        <f>AD666</f>
        <v>0</v>
      </c>
      <c r="CZ666">
        <f>AH666</f>
        <v>0</v>
      </c>
      <c r="DA666">
        <f>AL666</f>
        <v>1</v>
      </c>
      <c r="DB666">
        <f t="shared" si="104"/>
        <v>0</v>
      </c>
      <c r="DC666">
        <f t="shared" si="105"/>
        <v>0</v>
      </c>
    </row>
    <row r="667" spans="1:107" x14ac:dyDescent="0.2">
      <c r="A667">
        <f>ROW(Source!A1422)</f>
        <v>1422</v>
      </c>
      <c r="B667">
        <v>55282325</v>
      </c>
      <c r="C667">
        <v>55286522</v>
      </c>
      <c r="D667">
        <v>31751893</v>
      </c>
      <c r="E667">
        <v>13</v>
      </c>
      <c r="F667">
        <v>1</v>
      </c>
      <c r="G667">
        <v>13</v>
      </c>
      <c r="H667">
        <v>1</v>
      </c>
      <c r="I667" t="s">
        <v>205</v>
      </c>
      <c r="J667" t="s">
        <v>3</v>
      </c>
      <c r="K667" t="s">
        <v>206</v>
      </c>
      <c r="L667">
        <v>1191</v>
      </c>
      <c r="N667">
        <v>1013</v>
      </c>
      <c r="O667" t="s">
        <v>207</v>
      </c>
      <c r="P667" t="s">
        <v>207</v>
      </c>
      <c r="Q667">
        <v>1</v>
      </c>
      <c r="W667">
        <v>0</v>
      </c>
      <c r="X667">
        <v>476480486</v>
      </c>
      <c r="Y667">
        <v>17.41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17.41</v>
      </c>
      <c r="AU667" t="s">
        <v>3</v>
      </c>
      <c r="AV667">
        <v>1</v>
      </c>
      <c r="AW667">
        <v>2</v>
      </c>
      <c r="AX667">
        <v>55286525</v>
      </c>
      <c r="AY667">
        <v>1</v>
      </c>
      <c r="AZ667">
        <v>0</v>
      </c>
      <c r="BA667">
        <v>706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Y667*Source!I1422</f>
        <v>0.20891999999999999</v>
      </c>
      <c r="CY667">
        <f>AD667</f>
        <v>0</v>
      </c>
      <c r="CZ667">
        <f>AH667</f>
        <v>0</v>
      </c>
      <c r="DA667">
        <f>AL667</f>
        <v>1</v>
      </c>
      <c r="DB667">
        <f t="shared" si="104"/>
        <v>0</v>
      </c>
      <c r="DC667">
        <f t="shared" si="105"/>
        <v>0</v>
      </c>
    </row>
    <row r="668" spans="1:107" x14ac:dyDescent="0.2">
      <c r="A668">
        <f>ROW(Source!A1422)</f>
        <v>1422</v>
      </c>
      <c r="B668">
        <v>55282325</v>
      </c>
      <c r="C668">
        <v>55286522</v>
      </c>
      <c r="D668">
        <v>31806986</v>
      </c>
      <c r="E668">
        <v>13</v>
      </c>
      <c r="F668">
        <v>1</v>
      </c>
      <c r="G668">
        <v>13</v>
      </c>
      <c r="H668">
        <v>3</v>
      </c>
      <c r="I668" t="s">
        <v>28</v>
      </c>
      <c r="J668" t="s">
        <v>3</v>
      </c>
      <c r="K668" t="s">
        <v>29</v>
      </c>
      <c r="L668">
        <v>1348</v>
      </c>
      <c r="N668">
        <v>1009</v>
      </c>
      <c r="O668" t="s">
        <v>30</v>
      </c>
      <c r="P668" t="s">
        <v>30</v>
      </c>
      <c r="Q668">
        <v>1000</v>
      </c>
      <c r="W668">
        <v>1</v>
      </c>
      <c r="X668">
        <v>1489638031</v>
      </c>
      <c r="Y668">
        <v>-1.02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1</v>
      </c>
      <c r="AQ668">
        <v>0</v>
      </c>
      <c r="AR668">
        <v>0</v>
      </c>
      <c r="AS668" t="s">
        <v>3</v>
      </c>
      <c r="AT668">
        <v>-1.02</v>
      </c>
      <c r="AU668" t="s">
        <v>3</v>
      </c>
      <c r="AV668">
        <v>0</v>
      </c>
      <c r="AW668">
        <v>2</v>
      </c>
      <c r="AX668">
        <v>55286526</v>
      </c>
      <c r="AY668">
        <v>1</v>
      </c>
      <c r="AZ668">
        <v>6144</v>
      </c>
      <c r="BA668">
        <v>707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Y668*Source!I1422</f>
        <v>-1.2240000000000001E-2</v>
      </c>
      <c r="CY668">
        <f>AA668</f>
        <v>0</v>
      </c>
      <c r="CZ668">
        <f>AE668</f>
        <v>0</v>
      </c>
      <c r="DA668">
        <f>AI668</f>
        <v>1</v>
      </c>
      <c r="DB668">
        <f t="shared" si="104"/>
        <v>0</v>
      </c>
      <c r="DC668">
        <f t="shared" si="105"/>
        <v>0</v>
      </c>
    </row>
    <row r="669" spans="1:107" x14ac:dyDescent="0.2">
      <c r="A669">
        <f>ROW(Source!A1424)</f>
        <v>1424</v>
      </c>
      <c r="B669">
        <v>55282325</v>
      </c>
      <c r="C669">
        <v>55286528</v>
      </c>
      <c r="D669">
        <v>31751893</v>
      </c>
      <c r="E669">
        <v>13</v>
      </c>
      <c r="F669">
        <v>1</v>
      </c>
      <c r="G669">
        <v>13</v>
      </c>
      <c r="H669">
        <v>1</v>
      </c>
      <c r="I669" t="s">
        <v>205</v>
      </c>
      <c r="J669" t="s">
        <v>3</v>
      </c>
      <c r="K669" t="s">
        <v>206</v>
      </c>
      <c r="L669">
        <v>1191</v>
      </c>
      <c r="N669">
        <v>1013</v>
      </c>
      <c r="O669" t="s">
        <v>207</v>
      </c>
      <c r="P669" t="s">
        <v>207</v>
      </c>
      <c r="Q669">
        <v>1</v>
      </c>
      <c r="W669">
        <v>0</v>
      </c>
      <c r="X669">
        <v>476480486</v>
      </c>
      <c r="Y669">
        <v>20.73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20.73</v>
      </c>
      <c r="AU669" t="s">
        <v>3</v>
      </c>
      <c r="AV669">
        <v>1</v>
      </c>
      <c r="AW669">
        <v>2</v>
      </c>
      <c r="AX669">
        <v>55286530</v>
      </c>
      <c r="AY669">
        <v>1</v>
      </c>
      <c r="AZ669">
        <v>0</v>
      </c>
      <c r="BA669">
        <v>708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Y669*Source!I1424</f>
        <v>0.41460000000000002</v>
      </c>
      <c r="CY669">
        <f>AD669</f>
        <v>0</v>
      </c>
      <c r="CZ669">
        <f>AH669</f>
        <v>0</v>
      </c>
      <c r="DA669">
        <f>AL669</f>
        <v>1</v>
      </c>
      <c r="DB669">
        <f t="shared" si="104"/>
        <v>0</v>
      </c>
      <c r="DC669">
        <f t="shared" si="105"/>
        <v>0</v>
      </c>
    </row>
    <row r="670" spans="1:107" x14ac:dyDescent="0.2">
      <c r="A670">
        <f>ROW(Source!A1425)</f>
        <v>1425</v>
      </c>
      <c r="B670">
        <v>55282325</v>
      </c>
      <c r="C670">
        <v>55286533</v>
      </c>
      <c r="D670">
        <v>31751893</v>
      </c>
      <c r="E670">
        <v>13</v>
      </c>
      <c r="F670">
        <v>1</v>
      </c>
      <c r="G670">
        <v>13</v>
      </c>
      <c r="H670">
        <v>1</v>
      </c>
      <c r="I670" t="s">
        <v>205</v>
      </c>
      <c r="J670" t="s">
        <v>3</v>
      </c>
      <c r="K670" t="s">
        <v>206</v>
      </c>
      <c r="L670">
        <v>1191</v>
      </c>
      <c r="N670">
        <v>1013</v>
      </c>
      <c r="O670" t="s">
        <v>207</v>
      </c>
      <c r="P670" t="s">
        <v>207</v>
      </c>
      <c r="Q670">
        <v>1</v>
      </c>
      <c r="W670">
        <v>0</v>
      </c>
      <c r="X670">
        <v>476480486</v>
      </c>
      <c r="Y670">
        <v>0.6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0.6</v>
      </c>
      <c r="AU670" t="s">
        <v>3</v>
      </c>
      <c r="AV670">
        <v>1</v>
      </c>
      <c r="AW670">
        <v>2</v>
      </c>
      <c r="AX670">
        <v>55286535</v>
      </c>
      <c r="AY670">
        <v>1</v>
      </c>
      <c r="AZ670">
        <v>0</v>
      </c>
      <c r="BA670">
        <v>711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Y670*Source!I1425</f>
        <v>12.45</v>
      </c>
      <c r="CY670">
        <f>AD670</f>
        <v>0</v>
      </c>
      <c r="CZ670">
        <f>AH670</f>
        <v>0</v>
      </c>
      <c r="DA670">
        <f>AL670</f>
        <v>1</v>
      </c>
      <c r="DB670">
        <f t="shared" si="104"/>
        <v>0</v>
      </c>
      <c r="DC670">
        <f t="shared" si="105"/>
        <v>0</v>
      </c>
    </row>
    <row r="671" spans="1:107" x14ac:dyDescent="0.2">
      <c r="A671">
        <f>ROW(Source!A1461)</f>
        <v>1461</v>
      </c>
      <c r="B671">
        <v>55282325</v>
      </c>
      <c r="C671">
        <v>55286593</v>
      </c>
      <c r="D671">
        <v>31751893</v>
      </c>
      <c r="E671">
        <v>13</v>
      </c>
      <c r="F671">
        <v>1</v>
      </c>
      <c r="G671">
        <v>13</v>
      </c>
      <c r="H671">
        <v>1</v>
      </c>
      <c r="I671" t="s">
        <v>205</v>
      </c>
      <c r="J671" t="s">
        <v>3</v>
      </c>
      <c r="K671" t="s">
        <v>206</v>
      </c>
      <c r="L671">
        <v>1191</v>
      </c>
      <c r="N671">
        <v>1013</v>
      </c>
      <c r="O671" t="s">
        <v>207</v>
      </c>
      <c r="P671" t="s">
        <v>207</v>
      </c>
      <c r="Q671">
        <v>1</v>
      </c>
      <c r="W671">
        <v>0</v>
      </c>
      <c r="X671">
        <v>476480486</v>
      </c>
      <c r="Y671">
        <v>113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113</v>
      </c>
      <c r="AU671" t="s">
        <v>3</v>
      </c>
      <c r="AV671">
        <v>1</v>
      </c>
      <c r="AW671">
        <v>2</v>
      </c>
      <c r="AX671">
        <v>55286602</v>
      </c>
      <c r="AY671">
        <v>1</v>
      </c>
      <c r="AZ671">
        <v>0</v>
      </c>
      <c r="BA671">
        <v>712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Y671*Source!I1461</f>
        <v>2.2600000000000002</v>
      </c>
      <c r="CY671">
        <f>AD671</f>
        <v>0</v>
      </c>
      <c r="CZ671">
        <f>AH671</f>
        <v>0</v>
      </c>
      <c r="DA671">
        <f>AL671</f>
        <v>1</v>
      </c>
      <c r="DB671">
        <f t="shared" si="104"/>
        <v>0</v>
      </c>
      <c r="DC671">
        <f t="shared" si="105"/>
        <v>0</v>
      </c>
    </row>
    <row r="672" spans="1:107" x14ac:dyDescent="0.2">
      <c r="A672">
        <f>ROW(Source!A1461)</f>
        <v>1461</v>
      </c>
      <c r="B672">
        <v>55282325</v>
      </c>
      <c r="C672">
        <v>55286593</v>
      </c>
      <c r="D672">
        <v>31832333</v>
      </c>
      <c r="E672">
        <v>1</v>
      </c>
      <c r="F672">
        <v>1</v>
      </c>
      <c r="G672">
        <v>13</v>
      </c>
      <c r="H672">
        <v>2</v>
      </c>
      <c r="I672" t="s">
        <v>208</v>
      </c>
      <c r="J672" t="s">
        <v>209</v>
      </c>
      <c r="K672" t="s">
        <v>210</v>
      </c>
      <c r="L672">
        <v>1368</v>
      </c>
      <c r="N672">
        <v>1011</v>
      </c>
      <c r="O672" t="s">
        <v>211</v>
      </c>
      <c r="P672" t="s">
        <v>211</v>
      </c>
      <c r="Q672">
        <v>1</v>
      </c>
      <c r="W672">
        <v>0</v>
      </c>
      <c r="X672">
        <v>-1037327012</v>
      </c>
      <c r="Y672">
        <v>1.19</v>
      </c>
      <c r="AA672">
        <v>0</v>
      </c>
      <c r="AB672">
        <v>504.92</v>
      </c>
      <c r="AC672">
        <v>334.36</v>
      </c>
      <c r="AD672">
        <v>0</v>
      </c>
      <c r="AE672">
        <v>0</v>
      </c>
      <c r="AF672">
        <v>33.35</v>
      </c>
      <c r="AG672">
        <v>12.67</v>
      </c>
      <c r="AH672">
        <v>0</v>
      </c>
      <c r="AI672">
        <v>1</v>
      </c>
      <c r="AJ672">
        <v>15.14</v>
      </c>
      <c r="AK672">
        <v>26.39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1.19</v>
      </c>
      <c r="AU672" t="s">
        <v>3</v>
      </c>
      <c r="AV672">
        <v>0</v>
      </c>
      <c r="AW672">
        <v>2</v>
      </c>
      <c r="AX672">
        <v>55286603</v>
      </c>
      <c r="AY672">
        <v>1</v>
      </c>
      <c r="AZ672">
        <v>0</v>
      </c>
      <c r="BA672">
        <v>713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Y672*Source!I1461</f>
        <v>2.3799999999999998E-2</v>
      </c>
      <c r="CY672">
        <f>AB672</f>
        <v>504.92</v>
      </c>
      <c r="CZ672">
        <f>AF672</f>
        <v>33.35</v>
      </c>
      <c r="DA672">
        <f>AJ672</f>
        <v>15.14</v>
      </c>
      <c r="DB672">
        <f t="shared" si="104"/>
        <v>39.69</v>
      </c>
      <c r="DC672">
        <f t="shared" si="105"/>
        <v>15.08</v>
      </c>
    </row>
    <row r="673" spans="1:107" x14ac:dyDescent="0.2">
      <c r="A673">
        <f>ROW(Source!A1461)</f>
        <v>1461</v>
      </c>
      <c r="B673">
        <v>55282325</v>
      </c>
      <c r="C673">
        <v>55286593</v>
      </c>
      <c r="D673">
        <v>31832821</v>
      </c>
      <c r="E673">
        <v>1</v>
      </c>
      <c r="F673">
        <v>1</v>
      </c>
      <c r="G673">
        <v>13</v>
      </c>
      <c r="H673">
        <v>2</v>
      </c>
      <c r="I673" t="s">
        <v>212</v>
      </c>
      <c r="J673" t="s">
        <v>213</v>
      </c>
      <c r="K673" t="s">
        <v>214</v>
      </c>
      <c r="L673">
        <v>1368</v>
      </c>
      <c r="N673">
        <v>1011</v>
      </c>
      <c r="O673" t="s">
        <v>211</v>
      </c>
      <c r="P673" t="s">
        <v>211</v>
      </c>
      <c r="Q673">
        <v>1</v>
      </c>
      <c r="W673">
        <v>0</v>
      </c>
      <c r="X673">
        <v>-239073944</v>
      </c>
      <c r="Y673">
        <v>1.19</v>
      </c>
      <c r="AA673">
        <v>0</v>
      </c>
      <c r="AB673">
        <v>4.5599999999999996</v>
      </c>
      <c r="AC673">
        <v>0</v>
      </c>
      <c r="AD673">
        <v>0</v>
      </c>
      <c r="AE673">
        <v>0</v>
      </c>
      <c r="AF673">
        <v>0.77</v>
      </c>
      <c r="AG673">
        <v>0</v>
      </c>
      <c r="AH673">
        <v>0</v>
      </c>
      <c r="AI673">
        <v>1</v>
      </c>
      <c r="AJ673">
        <v>5.92</v>
      </c>
      <c r="AK673">
        <v>26.39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1.19</v>
      </c>
      <c r="AU673" t="s">
        <v>3</v>
      </c>
      <c r="AV673">
        <v>0</v>
      </c>
      <c r="AW673">
        <v>2</v>
      </c>
      <c r="AX673">
        <v>55286604</v>
      </c>
      <c r="AY673">
        <v>1</v>
      </c>
      <c r="AZ673">
        <v>0</v>
      </c>
      <c r="BA673">
        <v>714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Y673*Source!I1461</f>
        <v>2.3799999999999998E-2</v>
      </c>
      <c r="CY673">
        <f>AB673</f>
        <v>4.5599999999999996</v>
      </c>
      <c r="CZ673">
        <f>AF673</f>
        <v>0.77</v>
      </c>
      <c r="DA673">
        <f>AJ673</f>
        <v>5.92</v>
      </c>
      <c r="DB673">
        <f t="shared" si="104"/>
        <v>0.92</v>
      </c>
      <c r="DC673">
        <f t="shared" si="105"/>
        <v>0</v>
      </c>
    </row>
    <row r="674" spans="1:107" x14ac:dyDescent="0.2">
      <c r="A674">
        <f>ROW(Source!A1461)</f>
        <v>1461</v>
      </c>
      <c r="B674">
        <v>55282325</v>
      </c>
      <c r="C674">
        <v>55286593</v>
      </c>
      <c r="D674">
        <v>31832054</v>
      </c>
      <c r="E674">
        <v>1</v>
      </c>
      <c r="F674">
        <v>1</v>
      </c>
      <c r="G674">
        <v>13</v>
      </c>
      <c r="H674">
        <v>2</v>
      </c>
      <c r="I674" t="s">
        <v>215</v>
      </c>
      <c r="J674" t="s">
        <v>216</v>
      </c>
      <c r="K674" t="s">
        <v>217</v>
      </c>
      <c r="L674">
        <v>1368</v>
      </c>
      <c r="N674">
        <v>1011</v>
      </c>
      <c r="O674" t="s">
        <v>211</v>
      </c>
      <c r="P674" t="s">
        <v>211</v>
      </c>
      <c r="Q674">
        <v>1</v>
      </c>
      <c r="W674">
        <v>0</v>
      </c>
      <c r="X674">
        <v>-2105789691</v>
      </c>
      <c r="Y674">
        <v>1.18</v>
      </c>
      <c r="AA674">
        <v>0</v>
      </c>
      <c r="AB674">
        <v>4.38</v>
      </c>
      <c r="AC674">
        <v>0</v>
      </c>
      <c r="AD674">
        <v>0</v>
      </c>
      <c r="AE674">
        <v>0</v>
      </c>
      <c r="AF674">
        <v>0.71</v>
      </c>
      <c r="AG674">
        <v>0</v>
      </c>
      <c r="AH674">
        <v>0</v>
      </c>
      <c r="AI674">
        <v>1</v>
      </c>
      <c r="AJ674">
        <v>6.17</v>
      </c>
      <c r="AK674">
        <v>26.39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1.18</v>
      </c>
      <c r="AU674" t="s">
        <v>3</v>
      </c>
      <c r="AV674">
        <v>0</v>
      </c>
      <c r="AW674">
        <v>2</v>
      </c>
      <c r="AX674">
        <v>55286605</v>
      </c>
      <c r="AY674">
        <v>1</v>
      </c>
      <c r="AZ674">
        <v>0</v>
      </c>
      <c r="BA674">
        <v>715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Y674*Source!I1461</f>
        <v>2.3599999999999999E-2</v>
      </c>
      <c r="CY674">
        <f>AB674</f>
        <v>4.38</v>
      </c>
      <c r="CZ674">
        <f>AF674</f>
        <v>0.71</v>
      </c>
      <c r="DA674">
        <f>AJ674</f>
        <v>6.17</v>
      </c>
      <c r="DB674">
        <f t="shared" si="104"/>
        <v>0.84</v>
      </c>
      <c r="DC674">
        <f t="shared" si="105"/>
        <v>0</v>
      </c>
    </row>
    <row r="675" spans="1:107" x14ac:dyDescent="0.2">
      <c r="A675">
        <f>ROW(Source!A1461)</f>
        <v>1461</v>
      </c>
      <c r="B675">
        <v>55282325</v>
      </c>
      <c r="C675">
        <v>55286593</v>
      </c>
      <c r="D675">
        <v>31755942</v>
      </c>
      <c r="E675">
        <v>13</v>
      </c>
      <c r="F675">
        <v>1</v>
      </c>
      <c r="G675">
        <v>13</v>
      </c>
      <c r="H675">
        <v>2</v>
      </c>
      <c r="I675" t="s">
        <v>218</v>
      </c>
      <c r="J675" t="s">
        <v>3</v>
      </c>
      <c r="K675" t="s">
        <v>219</v>
      </c>
      <c r="L675">
        <v>1344</v>
      </c>
      <c r="N675">
        <v>1008</v>
      </c>
      <c r="O675" t="s">
        <v>220</v>
      </c>
      <c r="P675" t="s">
        <v>220</v>
      </c>
      <c r="Q675">
        <v>1</v>
      </c>
      <c r="W675">
        <v>0</v>
      </c>
      <c r="X675">
        <v>-1180195794</v>
      </c>
      <c r="Y675">
        <v>0.01</v>
      </c>
      <c r="AA675">
        <v>0</v>
      </c>
      <c r="AB675">
        <v>1</v>
      </c>
      <c r="AC675">
        <v>0</v>
      </c>
      <c r="AD675">
        <v>0</v>
      </c>
      <c r="AE675">
        <v>0</v>
      </c>
      <c r="AF675">
        <v>1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0.01</v>
      </c>
      <c r="AU675" t="s">
        <v>3</v>
      </c>
      <c r="AV675">
        <v>0</v>
      </c>
      <c r="AW675">
        <v>2</v>
      </c>
      <c r="AX675">
        <v>55286606</v>
      </c>
      <c r="AY675">
        <v>1</v>
      </c>
      <c r="AZ675">
        <v>0</v>
      </c>
      <c r="BA675">
        <v>716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Y675*Source!I1461</f>
        <v>2.0000000000000001E-4</v>
      </c>
      <c r="CY675">
        <f>AB675</f>
        <v>1</v>
      </c>
      <c r="CZ675">
        <f>AF675</f>
        <v>1</v>
      </c>
      <c r="DA675">
        <f>AJ675</f>
        <v>1</v>
      </c>
      <c r="DB675">
        <f t="shared" si="104"/>
        <v>0.01</v>
      </c>
      <c r="DC675">
        <f t="shared" si="105"/>
        <v>0</v>
      </c>
    </row>
    <row r="676" spans="1:107" x14ac:dyDescent="0.2">
      <c r="A676">
        <f>ROW(Source!A1461)</f>
        <v>1461</v>
      </c>
      <c r="B676">
        <v>55282325</v>
      </c>
      <c r="C676">
        <v>55286593</v>
      </c>
      <c r="D676">
        <v>31808261</v>
      </c>
      <c r="E676">
        <v>1</v>
      </c>
      <c r="F676">
        <v>1</v>
      </c>
      <c r="G676">
        <v>13</v>
      </c>
      <c r="H676">
        <v>3</v>
      </c>
      <c r="I676" t="s">
        <v>221</v>
      </c>
      <c r="J676" t="s">
        <v>222</v>
      </c>
      <c r="K676" t="s">
        <v>223</v>
      </c>
      <c r="L676">
        <v>1348</v>
      </c>
      <c r="N676">
        <v>1009</v>
      </c>
      <c r="O676" t="s">
        <v>30</v>
      </c>
      <c r="P676" t="s">
        <v>30</v>
      </c>
      <c r="Q676">
        <v>1000</v>
      </c>
      <c r="W676">
        <v>0</v>
      </c>
      <c r="X676">
        <v>-1712497029</v>
      </c>
      <c r="Y676">
        <v>2.1000000000000001E-2</v>
      </c>
      <c r="AA676">
        <v>5314.27</v>
      </c>
      <c r="AB676">
        <v>0</v>
      </c>
      <c r="AC676">
        <v>0</v>
      </c>
      <c r="AD676">
        <v>0</v>
      </c>
      <c r="AE676">
        <v>315.2</v>
      </c>
      <c r="AF676">
        <v>0</v>
      </c>
      <c r="AG676">
        <v>0</v>
      </c>
      <c r="AH676">
        <v>0</v>
      </c>
      <c r="AI676">
        <v>16.86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2.1000000000000001E-2</v>
      </c>
      <c r="AU676" t="s">
        <v>3</v>
      </c>
      <c r="AV676">
        <v>0</v>
      </c>
      <c r="AW676">
        <v>2</v>
      </c>
      <c r="AX676">
        <v>55286607</v>
      </c>
      <c r="AY676">
        <v>1</v>
      </c>
      <c r="AZ676">
        <v>0</v>
      </c>
      <c r="BA676">
        <v>717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Y676*Source!I1461</f>
        <v>4.2000000000000002E-4</v>
      </c>
      <c r="CY676">
        <f>AA676</f>
        <v>5314.27</v>
      </c>
      <c r="CZ676">
        <f>AE676</f>
        <v>315.2</v>
      </c>
      <c r="DA676">
        <f>AI676</f>
        <v>16.86</v>
      </c>
      <c r="DB676">
        <f t="shared" si="104"/>
        <v>6.62</v>
      </c>
      <c r="DC676">
        <f t="shared" si="105"/>
        <v>0</v>
      </c>
    </row>
    <row r="677" spans="1:107" x14ac:dyDescent="0.2">
      <c r="A677">
        <f>ROW(Source!A1461)</f>
        <v>1461</v>
      </c>
      <c r="B677">
        <v>55282325</v>
      </c>
      <c r="C677">
        <v>55286593</v>
      </c>
      <c r="D677">
        <v>31826247</v>
      </c>
      <c r="E677">
        <v>1</v>
      </c>
      <c r="F677">
        <v>1</v>
      </c>
      <c r="G677">
        <v>13</v>
      </c>
      <c r="H677">
        <v>3</v>
      </c>
      <c r="I677" t="s">
        <v>224</v>
      </c>
      <c r="J677" t="s">
        <v>225</v>
      </c>
      <c r="K677" t="s">
        <v>226</v>
      </c>
      <c r="L677">
        <v>1339</v>
      </c>
      <c r="N677">
        <v>1007</v>
      </c>
      <c r="O677" t="s">
        <v>128</v>
      </c>
      <c r="P677" t="s">
        <v>128</v>
      </c>
      <c r="Q677">
        <v>1</v>
      </c>
      <c r="W677">
        <v>0</v>
      </c>
      <c r="X677">
        <v>-718781615</v>
      </c>
      <c r="Y677">
        <v>2.14</v>
      </c>
      <c r="AA677">
        <v>3717.39</v>
      </c>
      <c r="AB677">
        <v>0</v>
      </c>
      <c r="AC677">
        <v>0</v>
      </c>
      <c r="AD677">
        <v>0</v>
      </c>
      <c r="AE677">
        <v>451.14</v>
      </c>
      <c r="AF677">
        <v>0</v>
      </c>
      <c r="AG677">
        <v>0</v>
      </c>
      <c r="AH677">
        <v>0</v>
      </c>
      <c r="AI677">
        <v>8.24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2.14</v>
      </c>
      <c r="AU677" t="s">
        <v>3</v>
      </c>
      <c r="AV677">
        <v>0</v>
      </c>
      <c r="AW677">
        <v>2</v>
      </c>
      <c r="AX677">
        <v>55286608</v>
      </c>
      <c r="AY677">
        <v>1</v>
      </c>
      <c r="AZ677">
        <v>0</v>
      </c>
      <c r="BA677">
        <v>718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Y677*Source!I1461</f>
        <v>4.2800000000000005E-2</v>
      </c>
      <c r="CY677">
        <f>AA677</f>
        <v>3717.39</v>
      </c>
      <c r="CZ677">
        <f>AE677</f>
        <v>451.14</v>
      </c>
      <c r="DA677">
        <f>AI677</f>
        <v>8.24</v>
      </c>
      <c r="DB677">
        <f t="shared" si="104"/>
        <v>965.44</v>
      </c>
      <c r="DC677">
        <f t="shared" si="105"/>
        <v>0</v>
      </c>
    </row>
    <row r="678" spans="1:107" x14ac:dyDescent="0.2">
      <c r="A678">
        <f>ROW(Source!A1461)</f>
        <v>1461</v>
      </c>
      <c r="B678">
        <v>55282325</v>
      </c>
      <c r="C678">
        <v>55286593</v>
      </c>
      <c r="D678">
        <v>31806986</v>
      </c>
      <c r="E678">
        <v>13</v>
      </c>
      <c r="F678">
        <v>1</v>
      </c>
      <c r="G678">
        <v>13</v>
      </c>
      <c r="H678">
        <v>3</v>
      </c>
      <c r="I678" t="s">
        <v>28</v>
      </c>
      <c r="J678" t="s">
        <v>3</v>
      </c>
      <c r="K678" t="s">
        <v>29</v>
      </c>
      <c r="L678">
        <v>1348</v>
      </c>
      <c r="N678">
        <v>1009</v>
      </c>
      <c r="O678" t="s">
        <v>30</v>
      </c>
      <c r="P678" t="s">
        <v>30</v>
      </c>
      <c r="Q678">
        <v>1000</v>
      </c>
      <c r="W678">
        <v>1</v>
      </c>
      <c r="X678">
        <v>1489638031</v>
      </c>
      <c r="Y678">
        <v>-1.28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1</v>
      </c>
      <c r="AQ678">
        <v>0</v>
      </c>
      <c r="AR678">
        <v>0</v>
      </c>
      <c r="AS678" t="s">
        <v>3</v>
      </c>
      <c r="AT678">
        <v>-1.28</v>
      </c>
      <c r="AU678" t="s">
        <v>3</v>
      </c>
      <c r="AV678">
        <v>0</v>
      </c>
      <c r="AW678">
        <v>2</v>
      </c>
      <c r="AX678">
        <v>55286609</v>
      </c>
      <c r="AY678">
        <v>1</v>
      </c>
      <c r="AZ678">
        <v>6144</v>
      </c>
      <c r="BA678">
        <v>719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Y678*Source!I1461</f>
        <v>-2.5600000000000001E-2</v>
      </c>
      <c r="CY678">
        <f>AA678</f>
        <v>0</v>
      </c>
      <c r="CZ678">
        <f>AE678</f>
        <v>0</v>
      </c>
      <c r="DA678">
        <f>AI678</f>
        <v>1</v>
      </c>
      <c r="DB678">
        <f t="shared" si="104"/>
        <v>0</v>
      </c>
      <c r="DC678">
        <f t="shared" si="105"/>
        <v>0</v>
      </c>
    </row>
    <row r="679" spans="1:107" x14ac:dyDescent="0.2">
      <c r="A679">
        <f>ROW(Source!A1463)</f>
        <v>1463</v>
      </c>
      <c r="B679">
        <v>55282325</v>
      </c>
      <c r="C679">
        <v>55286611</v>
      </c>
      <c r="D679">
        <v>31751893</v>
      </c>
      <c r="E679">
        <v>13</v>
      </c>
      <c r="F679">
        <v>1</v>
      </c>
      <c r="G679">
        <v>13</v>
      </c>
      <c r="H679">
        <v>1</v>
      </c>
      <c r="I679" t="s">
        <v>205</v>
      </c>
      <c r="J679" t="s">
        <v>3</v>
      </c>
      <c r="K679" t="s">
        <v>206</v>
      </c>
      <c r="L679">
        <v>1191</v>
      </c>
      <c r="N679">
        <v>1013</v>
      </c>
      <c r="O679" t="s">
        <v>207</v>
      </c>
      <c r="P679" t="s">
        <v>207</v>
      </c>
      <c r="Q679">
        <v>1</v>
      </c>
      <c r="W679">
        <v>0</v>
      </c>
      <c r="X679">
        <v>476480486</v>
      </c>
      <c r="Y679">
        <v>39.5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39.5</v>
      </c>
      <c r="AU679" t="s">
        <v>3</v>
      </c>
      <c r="AV679">
        <v>1</v>
      </c>
      <c r="AW679">
        <v>2</v>
      </c>
      <c r="AX679">
        <v>55286619</v>
      </c>
      <c r="AY679">
        <v>1</v>
      </c>
      <c r="AZ679">
        <v>0</v>
      </c>
      <c r="BA679">
        <v>720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Y679*Source!I1463</f>
        <v>1.58</v>
      </c>
      <c r="CY679">
        <f>AD679</f>
        <v>0</v>
      </c>
      <c r="CZ679">
        <f>AH679</f>
        <v>0</v>
      </c>
      <c r="DA679">
        <f>AL679</f>
        <v>1</v>
      </c>
      <c r="DB679">
        <f t="shared" si="104"/>
        <v>0</v>
      </c>
      <c r="DC679">
        <f t="shared" si="105"/>
        <v>0</v>
      </c>
    </row>
    <row r="680" spans="1:107" x14ac:dyDescent="0.2">
      <c r="A680">
        <f>ROW(Source!A1463)</f>
        <v>1463</v>
      </c>
      <c r="B680">
        <v>55282325</v>
      </c>
      <c r="C680">
        <v>55286611</v>
      </c>
      <c r="D680">
        <v>31832333</v>
      </c>
      <c r="E680">
        <v>1</v>
      </c>
      <c r="F680">
        <v>1</v>
      </c>
      <c r="G680">
        <v>13</v>
      </c>
      <c r="H680">
        <v>2</v>
      </c>
      <c r="I680" t="s">
        <v>208</v>
      </c>
      <c r="J680" t="s">
        <v>209</v>
      </c>
      <c r="K680" t="s">
        <v>210</v>
      </c>
      <c r="L680">
        <v>1368</v>
      </c>
      <c r="N680">
        <v>1011</v>
      </c>
      <c r="O680" t="s">
        <v>211</v>
      </c>
      <c r="P680" t="s">
        <v>211</v>
      </c>
      <c r="Q680">
        <v>1</v>
      </c>
      <c r="W680">
        <v>0</v>
      </c>
      <c r="X680">
        <v>-1037327012</v>
      </c>
      <c r="Y680">
        <v>0.28000000000000003</v>
      </c>
      <c r="AA680">
        <v>0</v>
      </c>
      <c r="AB680">
        <v>504.92</v>
      </c>
      <c r="AC680">
        <v>334.36</v>
      </c>
      <c r="AD680">
        <v>0</v>
      </c>
      <c r="AE680">
        <v>0</v>
      </c>
      <c r="AF680">
        <v>33.35</v>
      </c>
      <c r="AG680">
        <v>12.67</v>
      </c>
      <c r="AH680">
        <v>0</v>
      </c>
      <c r="AI680">
        <v>1</v>
      </c>
      <c r="AJ680">
        <v>15.14</v>
      </c>
      <c r="AK680">
        <v>26.39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0.28000000000000003</v>
      </c>
      <c r="AU680" t="s">
        <v>3</v>
      </c>
      <c r="AV680">
        <v>0</v>
      </c>
      <c r="AW680">
        <v>2</v>
      </c>
      <c r="AX680">
        <v>55286620</v>
      </c>
      <c r="AY680">
        <v>1</v>
      </c>
      <c r="AZ680">
        <v>0</v>
      </c>
      <c r="BA680">
        <v>721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Y680*Source!I1463</f>
        <v>1.1200000000000002E-2</v>
      </c>
      <c r="CY680">
        <f>AB680</f>
        <v>504.92</v>
      </c>
      <c r="CZ680">
        <f>AF680</f>
        <v>33.35</v>
      </c>
      <c r="DA680">
        <f>AJ680</f>
        <v>15.14</v>
      </c>
      <c r="DB680">
        <f t="shared" si="104"/>
        <v>9.34</v>
      </c>
      <c r="DC680">
        <f t="shared" si="105"/>
        <v>3.55</v>
      </c>
    </row>
    <row r="681" spans="1:107" x14ac:dyDescent="0.2">
      <c r="A681">
        <f>ROW(Source!A1463)</f>
        <v>1463</v>
      </c>
      <c r="B681">
        <v>55282325</v>
      </c>
      <c r="C681">
        <v>55286611</v>
      </c>
      <c r="D681">
        <v>31832821</v>
      </c>
      <c r="E681">
        <v>1</v>
      </c>
      <c r="F681">
        <v>1</v>
      </c>
      <c r="G681">
        <v>13</v>
      </c>
      <c r="H681">
        <v>2</v>
      </c>
      <c r="I681" t="s">
        <v>212</v>
      </c>
      <c r="J681" t="s">
        <v>213</v>
      </c>
      <c r="K681" t="s">
        <v>214</v>
      </c>
      <c r="L681">
        <v>1368</v>
      </c>
      <c r="N681">
        <v>1011</v>
      </c>
      <c r="O681" t="s">
        <v>211</v>
      </c>
      <c r="P681" t="s">
        <v>211</v>
      </c>
      <c r="Q681">
        <v>1</v>
      </c>
      <c r="W681">
        <v>0</v>
      </c>
      <c r="X681">
        <v>-239073944</v>
      </c>
      <c r="Y681">
        <v>0.28000000000000003</v>
      </c>
      <c r="AA681">
        <v>0</v>
      </c>
      <c r="AB681">
        <v>4.5599999999999996</v>
      </c>
      <c r="AC681">
        <v>0</v>
      </c>
      <c r="AD681">
        <v>0</v>
      </c>
      <c r="AE681">
        <v>0</v>
      </c>
      <c r="AF681">
        <v>0.77</v>
      </c>
      <c r="AG681">
        <v>0</v>
      </c>
      <c r="AH681">
        <v>0</v>
      </c>
      <c r="AI681">
        <v>1</v>
      </c>
      <c r="AJ681">
        <v>5.92</v>
      </c>
      <c r="AK681">
        <v>26.39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0.28000000000000003</v>
      </c>
      <c r="AU681" t="s">
        <v>3</v>
      </c>
      <c r="AV681">
        <v>0</v>
      </c>
      <c r="AW681">
        <v>2</v>
      </c>
      <c r="AX681">
        <v>55286621</v>
      </c>
      <c r="AY681">
        <v>1</v>
      </c>
      <c r="AZ681">
        <v>0</v>
      </c>
      <c r="BA681">
        <v>722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Y681*Source!I1463</f>
        <v>1.1200000000000002E-2</v>
      </c>
      <c r="CY681">
        <f>AB681</f>
        <v>4.5599999999999996</v>
      </c>
      <c r="CZ681">
        <f>AF681</f>
        <v>0.77</v>
      </c>
      <c r="DA681">
        <f>AJ681</f>
        <v>5.92</v>
      </c>
      <c r="DB681">
        <f t="shared" si="104"/>
        <v>0.22</v>
      </c>
      <c r="DC681">
        <f t="shared" si="105"/>
        <v>0</v>
      </c>
    </row>
    <row r="682" spans="1:107" x14ac:dyDescent="0.2">
      <c r="A682">
        <f>ROW(Source!A1463)</f>
        <v>1463</v>
      </c>
      <c r="B682">
        <v>55282325</v>
      </c>
      <c r="C682">
        <v>55286611</v>
      </c>
      <c r="D682">
        <v>31832054</v>
      </c>
      <c r="E682">
        <v>1</v>
      </c>
      <c r="F682">
        <v>1</v>
      </c>
      <c r="G682">
        <v>13</v>
      </c>
      <c r="H682">
        <v>2</v>
      </c>
      <c r="I682" t="s">
        <v>215</v>
      </c>
      <c r="J682" t="s">
        <v>216</v>
      </c>
      <c r="K682" t="s">
        <v>217</v>
      </c>
      <c r="L682">
        <v>1368</v>
      </c>
      <c r="N682">
        <v>1011</v>
      </c>
      <c r="O682" t="s">
        <v>211</v>
      </c>
      <c r="P682" t="s">
        <v>211</v>
      </c>
      <c r="Q682">
        <v>1</v>
      </c>
      <c r="W682">
        <v>0</v>
      </c>
      <c r="X682">
        <v>-2105789691</v>
      </c>
      <c r="Y682">
        <v>0.44</v>
      </c>
      <c r="AA682">
        <v>0</v>
      </c>
      <c r="AB682">
        <v>4.38</v>
      </c>
      <c r="AC682">
        <v>0</v>
      </c>
      <c r="AD682">
        <v>0</v>
      </c>
      <c r="AE682">
        <v>0</v>
      </c>
      <c r="AF682">
        <v>0.71</v>
      </c>
      <c r="AG682">
        <v>0</v>
      </c>
      <c r="AH682">
        <v>0</v>
      </c>
      <c r="AI682">
        <v>1</v>
      </c>
      <c r="AJ682">
        <v>6.17</v>
      </c>
      <c r="AK682">
        <v>26.39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0.44</v>
      </c>
      <c r="AU682" t="s">
        <v>3</v>
      </c>
      <c r="AV682">
        <v>0</v>
      </c>
      <c r="AW682">
        <v>2</v>
      </c>
      <c r="AX682">
        <v>55286622</v>
      </c>
      <c r="AY682">
        <v>1</v>
      </c>
      <c r="AZ682">
        <v>0</v>
      </c>
      <c r="BA682">
        <v>723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Y682*Source!I1463</f>
        <v>1.7600000000000001E-2</v>
      </c>
      <c r="CY682">
        <f>AB682</f>
        <v>4.38</v>
      </c>
      <c r="CZ682">
        <f>AF682</f>
        <v>0.71</v>
      </c>
      <c r="DA682">
        <f>AJ682</f>
        <v>6.17</v>
      </c>
      <c r="DB682">
        <f t="shared" si="104"/>
        <v>0.31</v>
      </c>
      <c r="DC682">
        <f t="shared" si="105"/>
        <v>0</v>
      </c>
    </row>
    <row r="683" spans="1:107" x14ac:dyDescent="0.2">
      <c r="A683">
        <f>ROW(Source!A1463)</f>
        <v>1463</v>
      </c>
      <c r="B683">
        <v>55282325</v>
      </c>
      <c r="C683">
        <v>55286611</v>
      </c>
      <c r="D683">
        <v>31808261</v>
      </c>
      <c r="E683">
        <v>1</v>
      </c>
      <c r="F683">
        <v>1</v>
      </c>
      <c r="G683">
        <v>13</v>
      </c>
      <c r="H683">
        <v>3</v>
      </c>
      <c r="I683" t="s">
        <v>221</v>
      </c>
      <c r="J683" t="s">
        <v>222</v>
      </c>
      <c r="K683" t="s">
        <v>223</v>
      </c>
      <c r="L683">
        <v>1348</v>
      </c>
      <c r="N683">
        <v>1009</v>
      </c>
      <c r="O683" t="s">
        <v>30</v>
      </c>
      <c r="P683" t="s">
        <v>30</v>
      </c>
      <c r="Q683">
        <v>1000</v>
      </c>
      <c r="W683">
        <v>0</v>
      </c>
      <c r="X683">
        <v>-1712497029</v>
      </c>
      <c r="Y683">
        <v>4.0000000000000001E-3</v>
      </c>
      <c r="AA683">
        <v>5314.27</v>
      </c>
      <c r="AB683">
        <v>0</v>
      </c>
      <c r="AC683">
        <v>0</v>
      </c>
      <c r="AD683">
        <v>0</v>
      </c>
      <c r="AE683">
        <v>315.2</v>
      </c>
      <c r="AF683">
        <v>0</v>
      </c>
      <c r="AG683">
        <v>0</v>
      </c>
      <c r="AH683">
        <v>0</v>
      </c>
      <c r="AI683">
        <v>16.86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4.0000000000000001E-3</v>
      </c>
      <c r="AU683" t="s">
        <v>3</v>
      </c>
      <c r="AV683">
        <v>0</v>
      </c>
      <c r="AW683">
        <v>2</v>
      </c>
      <c r="AX683">
        <v>55286623</v>
      </c>
      <c r="AY683">
        <v>1</v>
      </c>
      <c r="AZ683">
        <v>0</v>
      </c>
      <c r="BA683">
        <v>724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Y683*Source!I1463</f>
        <v>1.6000000000000001E-4</v>
      </c>
      <c r="CY683">
        <f>AA683</f>
        <v>5314.27</v>
      </c>
      <c r="CZ683">
        <f>AE683</f>
        <v>315.2</v>
      </c>
      <c r="DA683">
        <f>AI683</f>
        <v>16.86</v>
      </c>
      <c r="DB683">
        <f t="shared" si="104"/>
        <v>1.26</v>
      </c>
      <c r="DC683">
        <f t="shared" si="105"/>
        <v>0</v>
      </c>
    </row>
    <row r="684" spans="1:107" x14ac:dyDescent="0.2">
      <c r="A684">
        <f>ROW(Source!A1463)</f>
        <v>1463</v>
      </c>
      <c r="B684">
        <v>55282325</v>
      </c>
      <c r="C684">
        <v>55286611</v>
      </c>
      <c r="D684">
        <v>31826247</v>
      </c>
      <c r="E684">
        <v>1</v>
      </c>
      <c r="F684">
        <v>1</v>
      </c>
      <c r="G684">
        <v>13</v>
      </c>
      <c r="H684">
        <v>3</v>
      </c>
      <c r="I684" t="s">
        <v>224</v>
      </c>
      <c r="J684" t="s">
        <v>225</v>
      </c>
      <c r="K684" t="s">
        <v>226</v>
      </c>
      <c r="L684">
        <v>1339</v>
      </c>
      <c r="N684">
        <v>1007</v>
      </c>
      <c r="O684" t="s">
        <v>128</v>
      </c>
      <c r="P684" t="s">
        <v>128</v>
      </c>
      <c r="Q684">
        <v>1</v>
      </c>
      <c r="W684">
        <v>0</v>
      </c>
      <c r="X684">
        <v>-718781615</v>
      </c>
      <c r="Y684">
        <v>0.43</v>
      </c>
      <c r="AA684">
        <v>3717.39</v>
      </c>
      <c r="AB684">
        <v>0</v>
      </c>
      <c r="AC684">
        <v>0</v>
      </c>
      <c r="AD684">
        <v>0</v>
      </c>
      <c r="AE684">
        <v>451.14</v>
      </c>
      <c r="AF684">
        <v>0</v>
      </c>
      <c r="AG684">
        <v>0</v>
      </c>
      <c r="AH684">
        <v>0</v>
      </c>
      <c r="AI684">
        <v>8.24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0.43</v>
      </c>
      <c r="AU684" t="s">
        <v>3</v>
      </c>
      <c r="AV684">
        <v>0</v>
      </c>
      <c r="AW684">
        <v>2</v>
      </c>
      <c r="AX684">
        <v>55286624</v>
      </c>
      <c r="AY684">
        <v>1</v>
      </c>
      <c r="AZ684">
        <v>0</v>
      </c>
      <c r="BA684">
        <v>725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Y684*Source!I1463</f>
        <v>1.72E-2</v>
      </c>
      <c r="CY684">
        <f>AA684</f>
        <v>3717.39</v>
      </c>
      <c r="CZ684">
        <f>AE684</f>
        <v>451.14</v>
      </c>
      <c r="DA684">
        <f>AI684</f>
        <v>8.24</v>
      </c>
      <c r="DB684">
        <f t="shared" si="104"/>
        <v>193.99</v>
      </c>
      <c r="DC684">
        <f t="shared" si="105"/>
        <v>0</v>
      </c>
    </row>
    <row r="685" spans="1:107" x14ac:dyDescent="0.2">
      <c r="A685">
        <f>ROW(Source!A1463)</f>
        <v>1463</v>
      </c>
      <c r="B685">
        <v>55282325</v>
      </c>
      <c r="C685">
        <v>55286611</v>
      </c>
      <c r="D685">
        <v>31806986</v>
      </c>
      <c r="E685">
        <v>13</v>
      </c>
      <c r="F685">
        <v>1</v>
      </c>
      <c r="G685">
        <v>13</v>
      </c>
      <c r="H685">
        <v>3</v>
      </c>
      <c r="I685" t="s">
        <v>28</v>
      </c>
      <c r="J685" t="s">
        <v>3</v>
      </c>
      <c r="K685" t="s">
        <v>29</v>
      </c>
      <c r="L685">
        <v>1348</v>
      </c>
      <c r="N685">
        <v>1009</v>
      </c>
      <c r="O685" t="s">
        <v>30</v>
      </c>
      <c r="P685" t="s">
        <v>30</v>
      </c>
      <c r="Q685">
        <v>1000</v>
      </c>
      <c r="W685">
        <v>1</v>
      </c>
      <c r="X685">
        <v>1489638031</v>
      </c>
      <c r="Y685">
        <v>-0.3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1</v>
      </c>
      <c r="AQ685">
        <v>0</v>
      </c>
      <c r="AR685">
        <v>0</v>
      </c>
      <c r="AS685" t="s">
        <v>3</v>
      </c>
      <c r="AT685">
        <v>-0.3</v>
      </c>
      <c r="AU685" t="s">
        <v>3</v>
      </c>
      <c r="AV685">
        <v>0</v>
      </c>
      <c r="AW685">
        <v>2</v>
      </c>
      <c r="AX685">
        <v>55286625</v>
      </c>
      <c r="AY685">
        <v>1</v>
      </c>
      <c r="AZ685">
        <v>6144</v>
      </c>
      <c r="BA685">
        <v>726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Y685*Source!I1463</f>
        <v>-1.2E-2</v>
      </c>
      <c r="CY685">
        <f>AA685</f>
        <v>0</v>
      </c>
      <c r="CZ685">
        <f>AE685</f>
        <v>0</v>
      </c>
      <c r="DA685">
        <f>AI685</f>
        <v>1</v>
      </c>
      <c r="DB685">
        <f t="shared" si="104"/>
        <v>0</v>
      </c>
      <c r="DC685">
        <f t="shared" si="105"/>
        <v>0</v>
      </c>
    </row>
    <row r="686" spans="1:107" x14ac:dyDescent="0.2">
      <c r="A686">
        <f>ROW(Source!A1465)</f>
        <v>1465</v>
      </c>
      <c r="B686">
        <v>55282325</v>
      </c>
      <c r="C686">
        <v>55286627</v>
      </c>
      <c r="D686">
        <v>31751893</v>
      </c>
      <c r="E686">
        <v>13</v>
      </c>
      <c r="F686">
        <v>1</v>
      </c>
      <c r="G686">
        <v>13</v>
      </c>
      <c r="H686">
        <v>1</v>
      </c>
      <c r="I686" t="s">
        <v>205</v>
      </c>
      <c r="J686" t="s">
        <v>3</v>
      </c>
      <c r="K686" t="s">
        <v>206</v>
      </c>
      <c r="L686">
        <v>1191</v>
      </c>
      <c r="N686">
        <v>1013</v>
      </c>
      <c r="O686" t="s">
        <v>207</v>
      </c>
      <c r="P686" t="s">
        <v>207</v>
      </c>
      <c r="Q686">
        <v>1</v>
      </c>
      <c r="W686">
        <v>0</v>
      </c>
      <c r="X686">
        <v>476480486</v>
      </c>
      <c r="Y686">
        <v>24.61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24.61</v>
      </c>
      <c r="AU686" t="s">
        <v>3</v>
      </c>
      <c r="AV686">
        <v>1</v>
      </c>
      <c r="AW686">
        <v>2</v>
      </c>
      <c r="AX686">
        <v>55286637</v>
      </c>
      <c r="AY686">
        <v>1</v>
      </c>
      <c r="AZ686">
        <v>0</v>
      </c>
      <c r="BA686">
        <v>727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Y686*Source!I1465</f>
        <v>9.8440000000000012</v>
      </c>
      <c r="CY686">
        <f>AD686</f>
        <v>0</v>
      </c>
      <c r="CZ686">
        <f>AH686</f>
        <v>0</v>
      </c>
      <c r="DA686">
        <f>AL686</f>
        <v>1</v>
      </c>
      <c r="DB686">
        <f t="shared" si="104"/>
        <v>0</v>
      </c>
      <c r="DC686">
        <f t="shared" si="105"/>
        <v>0</v>
      </c>
    </row>
    <row r="687" spans="1:107" x14ac:dyDescent="0.2">
      <c r="A687">
        <f>ROW(Source!A1465)</f>
        <v>1465</v>
      </c>
      <c r="B687">
        <v>55282325</v>
      </c>
      <c r="C687">
        <v>55286627</v>
      </c>
      <c r="D687">
        <v>31755942</v>
      </c>
      <c r="E687">
        <v>13</v>
      </c>
      <c r="F687">
        <v>1</v>
      </c>
      <c r="G687">
        <v>13</v>
      </c>
      <c r="H687">
        <v>2</v>
      </c>
      <c r="I687" t="s">
        <v>218</v>
      </c>
      <c r="J687" t="s">
        <v>3</v>
      </c>
      <c r="K687" t="s">
        <v>219</v>
      </c>
      <c r="L687">
        <v>1344</v>
      </c>
      <c r="N687">
        <v>1008</v>
      </c>
      <c r="O687" t="s">
        <v>220</v>
      </c>
      <c r="P687" t="s">
        <v>220</v>
      </c>
      <c r="Q687">
        <v>1</v>
      </c>
      <c r="W687">
        <v>0</v>
      </c>
      <c r="X687">
        <v>-1180195794</v>
      </c>
      <c r="Y687">
        <v>18.57</v>
      </c>
      <c r="AA687">
        <v>0</v>
      </c>
      <c r="AB687">
        <v>1</v>
      </c>
      <c r="AC687">
        <v>0</v>
      </c>
      <c r="AD687">
        <v>0</v>
      </c>
      <c r="AE687">
        <v>0</v>
      </c>
      <c r="AF687">
        <v>1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18.57</v>
      </c>
      <c r="AU687" t="s">
        <v>3</v>
      </c>
      <c r="AV687">
        <v>0</v>
      </c>
      <c r="AW687">
        <v>2</v>
      </c>
      <c r="AX687">
        <v>55286638</v>
      </c>
      <c r="AY687">
        <v>1</v>
      </c>
      <c r="AZ687">
        <v>0</v>
      </c>
      <c r="BA687">
        <v>728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Y687*Source!I1465</f>
        <v>7.4280000000000008</v>
      </c>
      <c r="CY687">
        <f>AB687</f>
        <v>1</v>
      </c>
      <c r="CZ687">
        <f>AF687</f>
        <v>1</v>
      </c>
      <c r="DA687">
        <f>AJ687</f>
        <v>1</v>
      </c>
      <c r="DB687">
        <f t="shared" si="104"/>
        <v>18.57</v>
      </c>
      <c r="DC687">
        <f t="shared" si="105"/>
        <v>0</v>
      </c>
    </row>
    <row r="688" spans="1:107" x14ac:dyDescent="0.2">
      <c r="A688">
        <f>ROW(Source!A1465)</f>
        <v>1465</v>
      </c>
      <c r="B688">
        <v>55282325</v>
      </c>
      <c r="C688">
        <v>55286627</v>
      </c>
      <c r="D688">
        <v>31807208</v>
      </c>
      <c r="E688">
        <v>1</v>
      </c>
      <c r="F688">
        <v>1</v>
      </c>
      <c r="G688">
        <v>13</v>
      </c>
      <c r="H688">
        <v>3</v>
      </c>
      <c r="I688" t="s">
        <v>227</v>
      </c>
      <c r="J688" t="s">
        <v>228</v>
      </c>
      <c r="K688" t="s">
        <v>229</v>
      </c>
      <c r="L688">
        <v>1348</v>
      </c>
      <c r="N688">
        <v>1009</v>
      </c>
      <c r="O688" t="s">
        <v>30</v>
      </c>
      <c r="P688" t="s">
        <v>30</v>
      </c>
      <c r="Q688">
        <v>1000</v>
      </c>
      <c r="W688">
        <v>0</v>
      </c>
      <c r="X688">
        <v>1514787713</v>
      </c>
      <c r="Y688">
        <v>1.9E-3</v>
      </c>
      <c r="AA688">
        <v>78121.59</v>
      </c>
      <c r="AB688">
        <v>0</v>
      </c>
      <c r="AC688">
        <v>0</v>
      </c>
      <c r="AD688">
        <v>0</v>
      </c>
      <c r="AE688">
        <v>15169.24</v>
      </c>
      <c r="AF688">
        <v>0</v>
      </c>
      <c r="AG688">
        <v>0</v>
      </c>
      <c r="AH688">
        <v>0</v>
      </c>
      <c r="AI688">
        <v>5.15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1.9E-3</v>
      </c>
      <c r="AU688" t="s">
        <v>3</v>
      </c>
      <c r="AV688">
        <v>0</v>
      </c>
      <c r="AW688">
        <v>2</v>
      </c>
      <c r="AX688">
        <v>55286640</v>
      </c>
      <c r="AY688">
        <v>1</v>
      </c>
      <c r="AZ688">
        <v>0</v>
      </c>
      <c r="BA688">
        <v>730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Y688*Source!I1465</f>
        <v>7.6000000000000004E-4</v>
      </c>
      <c r="CY688">
        <f t="shared" ref="CY688:CY694" si="106">AA688</f>
        <v>78121.59</v>
      </c>
      <c r="CZ688">
        <f t="shared" ref="CZ688:CZ694" si="107">AE688</f>
        <v>15169.24</v>
      </c>
      <c r="DA688">
        <f t="shared" ref="DA688:DA694" si="108">AI688</f>
        <v>5.15</v>
      </c>
      <c r="DB688">
        <f t="shared" si="104"/>
        <v>28.82</v>
      </c>
      <c r="DC688">
        <f t="shared" si="105"/>
        <v>0</v>
      </c>
    </row>
    <row r="689" spans="1:107" x14ac:dyDescent="0.2">
      <c r="A689">
        <f>ROW(Source!A1465)</f>
        <v>1465</v>
      </c>
      <c r="B689">
        <v>55282325</v>
      </c>
      <c r="C689">
        <v>55286627</v>
      </c>
      <c r="D689">
        <v>31807298</v>
      </c>
      <c r="E689">
        <v>1</v>
      </c>
      <c r="F689">
        <v>1</v>
      </c>
      <c r="G689">
        <v>13</v>
      </c>
      <c r="H689">
        <v>3</v>
      </c>
      <c r="I689" t="s">
        <v>230</v>
      </c>
      <c r="J689" t="s">
        <v>231</v>
      </c>
      <c r="K689" t="s">
        <v>232</v>
      </c>
      <c r="L689">
        <v>1339</v>
      </c>
      <c r="N689">
        <v>1007</v>
      </c>
      <c r="O689" t="s">
        <v>128</v>
      </c>
      <c r="P689" t="s">
        <v>128</v>
      </c>
      <c r="Q689">
        <v>1</v>
      </c>
      <c r="W689">
        <v>0</v>
      </c>
      <c r="X689">
        <v>-1377832446</v>
      </c>
      <c r="Y689">
        <v>0.14000000000000001</v>
      </c>
      <c r="AA689">
        <v>15177.05</v>
      </c>
      <c r="AB689">
        <v>0</v>
      </c>
      <c r="AC689">
        <v>0</v>
      </c>
      <c r="AD689">
        <v>0</v>
      </c>
      <c r="AE689">
        <v>1828.56</v>
      </c>
      <c r="AF689">
        <v>0</v>
      </c>
      <c r="AG689">
        <v>0</v>
      </c>
      <c r="AH689">
        <v>0</v>
      </c>
      <c r="AI689">
        <v>8.3000000000000007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0.14000000000000001</v>
      </c>
      <c r="AU689" t="s">
        <v>3</v>
      </c>
      <c r="AV689">
        <v>0</v>
      </c>
      <c r="AW689">
        <v>2</v>
      </c>
      <c r="AX689">
        <v>55286641</v>
      </c>
      <c r="AY689">
        <v>1</v>
      </c>
      <c r="AZ689">
        <v>0</v>
      </c>
      <c r="BA689">
        <v>731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Y689*Source!I1465</f>
        <v>5.6000000000000008E-2</v>
      </c>
      <c r="CY689">
        <f t="shared" si="106"/>
        <v>15177.05</v>
      </c>
      <c r="CZ689">
        <f t="shared" si="107"/>
        <v>1828.56</v>
      </c>
      <c r="DA689">
        <f t="shared" si="108"/>
        <v>8.3000000000000007</v>
      </c>
      <c r="DB689">
        <f t="shared" si="104"/>
        <v>256</v>
      </c>
      <c r="DC689">
        <f t="shared" si="105"/>
        <v>0</v>
      </c>
    </row>
    <row r="690" spans="1:107" x14ac:dyDescent="0.2">
      <c r="A690">
        <f>ROW(Source!A1465)</f>
        <v>1465</v>
      </c>
      <c r="B690">
        <v>55282325</v>
      </c>
      <c r="C690">
        <v>55286627</v>
      </c>
      <c r="D690">
        <v>31807154</v>
      </c>
      <c r="E690">
        <v>1</v>
      </c>
      <c r="F690">
        <v>1</v>
      </c>
      <c r="G690">
        <v>13</v>
      </c>
      <c r="H690">
        <v>3</v>
      </c>
      <c r="I690" t="s">
        <v>233</v>
      </c>
      <c r="J690" t="s">
        <v>234</v>
      </c>
      <c r="K690" t="s">
        <v>235</v>
      </c>
      <c r="L690">
        <v>1339</v>
      </c>
      <c r="N690">
        <v>1007</v>
      </c>
      <c r="O690" t="s">
        <v>128</v>
      </c>
      <c r="P690" t="s">
        <v>128</v>
      </c>
      <c r="Q690">
        <v>1</v>
      </c>
      <c r="W690">
        <v>0</v>
      </c>
      <c r="X690">
        <v>-913182240</v>
      </c>
      <c r="Y690">
        <v>0.12</v>
      </c>
      <c r="AA690">
        <v>16715.57</v>
      </c>
      <c r="AB690">
        <v>0</v>
      </c>
      <c r="AC690">
        <v>0</v>
      </c>
      <c r="AD690">
        <v>0</v>
      </c>
      <c r="AE690">
        <v>670.5</v>
      </c>
      <c r="AF690">
        <v>0</v>
      </c>
      <c r="AG690">
        <v>0</v>
      </c>
      <c r="AH690">
        <v>0</v>
      </c>
      <c r="AI690">
        <v>24.93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0.12</v>
      </c>
      <c r="AU690" t="s">
        <v>3</v>
      </c>
      <c r="AV690">
        <v>0</v>
      </c>
      <c r="AW690">
        <v>2</v>
      </c>
      <c r="AX690">
        <v>55286642</v>
      </c>
      <c r="AY690">
        <v>1</v>
      </c>
      <c r="AZ690">
        <v>0</v>
      </c>
      <c r="BA690">
        <v>732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Y690*Source!I1465</f>
        <v>4.8000000000000001E-2</v>
      </c>
      <c r="CY690">
        <f t="shared" si="106"/>
        <v>16715.57</v>
      </c>
      <c r="CZ690">
        <f t="shared" si="107"/>
        <v>670.5</v>
      </c>
      <c r="DA690">
        <f t="shared" si="108"/>
        <v>24.93</v>
      </c>
      <c r="DB690">
        <f t="shared" si="104"/>
        <v>80.459999999999994</v>
      </c>
      <c r="DC690">
        <f t="shared" si="105"/>
        <v>0</v>
      </c>
    </row>
    <row r="691" spans="1:107" x14ac:dyDescent="0.2">
      <c r="A691">
        <f>ROW(Source!A1465)</f>
        <v>1465</v>
      </c>
      <c r="B691">
        <v>55282325</v>
      </c>
      <c r="C691">
        <v>55286627</v>
      </c>
      <c r="D691">
        <v>31826253</v>
      </c>
      <c r="E691">
        <v>1</v>
      </c>
      <c r="F691">
        <v>1</v>
      </c>
      <c r="G691">
        <v>13</v>
      </c>
      <c r="H691">
        <v>3</v>
      </c>
      <c r="I691" t="s">
        <v>236</v>
      </c>
      <c r="J691" t="s">
        <v>237</v>
      </c>
      <c r="K691" t="s">
        <v>238</v>
      </c>
      <c r="L691">
        <v>1339</v>
      </c>
      <c r="N691">
        <v>1007</v>
      </c>
      <c r="O691" t="s">
        <v>128</v>
      </c>
      <c r="P691" t="s">
        <v>128</v>
      </c>
      <c r="Q691">
        <v>1</v>
      </c>
      <c r="W691">
        <v>0</v>
      </c>
      <c r="X691">
        <v>-2018362707</v>
      </c>
      <c r="Y691">
        <v>0.09</v>
      </c>
      <c r="AA691">
        <v>4018.42</v>
      </c>
      <c r="AB691">
        <v>0</v>
      </c>
      <c r="AC691">
        <v>0</v>
      </c>
      <c r="AD691">
        <v>0</v>
      </c>
      <c r="AE691">
        <v>441.1</v>
      </c>
      <c r="AF691">
        <v>0</v>
      </c>
      <c r="AG691">
        <v>0</v>
      </c>
      <c r="AH691">
        <v>0</v>
      </c>
      <c r="AI691">
        <v>9.11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0.09</v>
      </c>
      <c r="AU691" t="s">
        <v>3</v>
      </c>
      <c r="AV691">
        <v>0</v>
      </c>
      <c r="AW691">
        <v>2</v>
      </c>
      <c r="AX691">
        <v>55286643</v>
      </c>
      <c r="AY691">
        <v>1</v>
      </c>
      <c r="AZ691">
        <v>0</v>
      </c>
      <c r="BA691">
        <v>733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Y691*Source!I1465</f>
        <v>3.5999999999999997E-2</v>
      </c>
      <c r="CY691">
        <f t="shared" si="106"/>
        <v>4018.42</v>
      </c>
      <c r="CZ691">
        <f t="shared" si="107"/>
        <v>441.1</v>
      </c>
      <c r="DA691">
        <f t="shared" si="108"/>
        <v>9.11</v>
      </c>
      <c r="DB691">
        <f t="shared" si="104"/>
        <v>39.700000000000003</v>
      </c>
      <c r="DC691">
        <f t="shared" si="105"/>
        <v>0</v>
      </c>
    </row>
    <row r="692" spans="1:107" x14ac:dyDescent="0.2">
      <c r="A692">
        <f>ROW(Source!A1465)</f>
        <v>1465</v>
      </c>
      <c r="B692">
        <v>55282325</v>
      </c>
      <c r="C692">
        <v>55286627</v>
      </c>
      <c r="D692">
        <v>31826248</v>
      </c>
      <c r="E692">
        <v>1</v>
      </c>
      <c r="F692">
        <v>1</v>
      </c>
      <c r="G692">
        <v>13</v>
      </c>
      <c r="H692">
        <v>3</v>
      </c>
      <c r="I692" t="s">
        <v>126</v>
      </c>
      <c r="J692" t="s">
        <v>129</v>
      </c>
      <c r="K692" t="s">
        <v>127</v>
      </c>
      <c r="L692">
        <v>1339</v>
      </c>
      <c r="N692">
        <v>1007</v>
      </c>
      <c r="O692" t="s">
        <v>128</v>
      </c>
      <c r="P692" t="s">
        <v>128</v>
      </c>
      <c r="Q692">
        <v>1</v>
      </c>
      <c r="W692">
        <v>0</v>
      </c>
      <c r="X692">
        <v>-1161195218</v>
      </c>
      <c r="Y692">
        <v>1.02</v>
      </c>
      <c r="AA692">
        <v>3735.89</v>
      </c>
      <c r="AB692">
        <v>0</v>
      </c>
      <c r="AC692">
        <v>0</v>
      </c>
      <c r="AD692">
        <v>0</v>
      </c>
      <c r="AE692">
        <v>478.96</v>
      </c>
      <c r="AF692">
        <v>0</v>
      </c>
      <c r="AG692">
        <v>0</v>
      </c>
      <c r="AH692">
        <v>0</v>
      </c>
      <c r="AI692">
        <v>7.8</v>
      </c>
      <c r="AJ692">
        <v>1</v>
      </c>
      <c r="AK692">
        <v>1</v>
      </c>
      <c r="AL692">
        <v>1</v>
      </c>
      <c r="AN692">
        <v>0</v>
      </c>
      <c r="AO692">
        <v>0</v>
      </c>
      <c r="AP692">
        <v>1</v>
      </c>
      <c r="AQ692">
        <v>0</v>
      </c>
      <c r="AR692">
        <v>0</v>
      </c>
      <c r="AS692" t="s">
        <v>3</v>
      </c>
      <c r="AT692">
        <v>1.02</v>
      </c>
      <c r="AU692" t="s">
        <v>3</v>
      </c>
      <c r="AV692">
        <v>0</v>
      </c>
      <c r="AW692">
        <v>1</v>
      </c>
      <c r="AX692">
        <v>-1</v>
      </c>
      <c r="AY692">
        <v>0</v>
      </c>
      <c r="AZ692">
        <v>0</v>
      </c>
      <c r="BA692" t="s">
        <v>3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Y692*Source!I1465</f>
        <v>0.40800000000000003</v>
      </c>
      <c r="CY692">
        <f t="shared" si="106"/>
        <v>3735.89</v>
      </c>
      <c r="CZ692">
        <f t="shared" si="107"/>
        <v>478.96</v>
      </c>
      <c r="DA692">
        <f t="shared" si="108"/>
        <v>7.8</v>
      </c>
      <c r="DB692">
        <f t="shared" si="104"/>
        <v>488.54</v>
      </c>
      <c r="DC692">
        <f t="shared" si="105"/>
        <v>0</v>
      </c>
    </row>
    <row r="693" spans="1:107" x14ac:dyDescent="0.2">
      <c r="A693">
        <f>ROW(Source!A1465)</f>
        <v>1465</v>
      </c>
      <c r="B693">
        <v>55282325</v>
      </c>
      <c r="C693">
        <v>55286627</v>
      </c>
      <c r="D693">
        <v>31831614</v>
      </c>
      <c r="E693">
        <v>1</v>
      </c>
      <c r="F693">
        <v>1</v>
      </c>
      <c r="G693">
        <v>13</v>
      </c>
      <c r="H693">
        <v>3</v>
      </c>
      <c r="I693" t="s">
        <v>239</v>
      </c>
      <c r="J693" t="s">
        <v>240</v>
      </c>
      <c r="K693" t="s">
        <v>241</v>
      </c>
      <c r="L693">
        <v>1327</v>
      </c>
      <c r="N693">
        <v>1005</v>
      </c>
      <c r="O693" t="s">
        <v>143</v>
      </c>
      <c r="P693" t="s">
        <v>143</v>
      </c>
      <c r="Q693">
        <v>1</v>
      </c>
      <c r="W693">
        <v>0</v>
      </c>
      <c r="X693">
        <v>603896569</v>
      </c>
      <c r="Y693">
        <v>2.2999999999999998</v>
      </c>
      <c r="AA693">
        <v>226.59</v>
      </c>
      <c r="AB693">
        <v>0</v>
      </c>
      <c r="AC693">
        <v>0</v>
      </c>
      <c r="AD693">
        <v>0</v>
      </c>
      <c r="AE693">
        <v>60.91</v>
      </c>
      <c r="AF693">
        <v>0</v>
      </c>
      <c r="AG693">
        <v>0</v>
      </c>
      <c r="AH693">
        <v>0</v>
      </c>
      <c r="AI693">
        <v>3.72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2.2999999999999998</v>
      </c>
      <c r="AU693" t="s">
        <v>3</v>
      </c>
      <c r="AV693">
        <v>0</v>
      </c>
      <c r="AW693">
        <v>2</v>
      </c>
      <c r="AX693">
        <v>55286644</v>
      </c>
      <c r="AY693">
        <v>1</v>
      </c>
      <c r="AZ693">
        <v>0</v>
      </c>
      <c r="BA693">
        <v>734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Y693*Source!I1465</f>
        <v>0.91999999999999993</v>
      </c>
      <c r="CY693">
        <f t="shared" si="106"/>
        <v>226.59</v>
      </c>
      <c r="CZ693">
        <f t="shared" si="107"/>
        <v>60.91</v>
      </c>
      <c r="DA693">
        <f t="shared" si="108"/>
        <v>3.72</v>
      </c>
      <c r="DB693">
        <f t="shared" si="104"/>
        <v>140.09</v>
      </c>
      <c r="DC693">
        <f t="shared" si="105"/>
        <v>0</v>
      </c>
    </row>
    <row r="694" spans="1:107" x14ac:dyDescent="0.2">
      <c r="A694">
        <f>ROW(Source!A1465)</f>
        <v>1465</v>
      </c>
      <c r="B694">
        <v>55282325</v>
      </c>
      <c r="C694">
        <v>55286627</v>
      </c>
      <c r="D694">
        <v>31806992</v>
      </c>
      <c r="E694">
        <v>13</v>
      </c>
      <c r="F694">
        <v>1</v>
      </c>
      <c r="G694">
        <v>13</v>
      </c>
      <c r="H694">
        <v>3</v>
      </c>
      <c r="I694" t="s">
        <v>242</v>
      </c>
      <c r="J694" t="s">
        <v>3</v>
      </c>
      <c r="K694" t="s">
        <v>243</v>
      </c>
      <c r="L694">
        <v>1344</v>
      </c>
      <c r="N694">
        <v>1008</v>
      </c>
      <c r="O694" t="s">
        <v>220</v>
      </c>
      <c r="P694" t="s">
        <v>220</v>
      </c>
      <c r="Q694">
        <v>1</v>
      </c>
      <c r="W694">
        <v>0</v>
      </c>
      <c r="X694">
        <v>-94250534</v>
      </c>
      <c r="Y694">
        <v>13.72</v>
      </c>
      <c r="AA694">
        <v>1</v>
      </c>
      <c r="AB694">
        <v>0</v>
      </c>
      <c r="AC694">
        <v>0</v>
      </c>
      <c r="AD694">
        <v>0</v>
      </c>
      <c r="AE694">
        <v>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13.72</v>
      </c>
      <c r="AU694" t="s">
        <v>3</v>
      </c>
      <c r="AV694">
        <v>0</v>
      </c>
      <c r="AW694">
        <v>2</v>
      </c>
      <c r="AX694">
        <v>55286646</v>
      </c>
      <c r="AY694">
        <v>1</v>
      </c>
      <c r="AZ694">
        <v>0</v>
      </c>
      <c r="BA694">
        <v>736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Y694*Source!I1465</f>
        <v>5.4880000000000004</v>
      </c>
      <c r="CY694">
        <f t="shared" si="106"/>
        <v>1</v>
      </c>
      <c r="CZ694">
        <f t="shared" si="107"/>
        <v>1</v>
      </c>
      <c r="DA694">
        <f t="shared" si="108"/>
        <v>1</v>
      </c>
      <c r="DB694">
        <f t="shared" si="104"/>
        <v>13.72</v>
      </c>
      <c r="DC694">
        <f t="shared" si="105"/>
        <v>0</v>
      </c>
    </row>
    <row r="695" spans="1:107" x14ac:dyDescent="0.2">
      <c r="A695">
        <f>ROW(Source!A1467)</f>
        <v>1467</v>
      </c>
      <c r="B695">
        <v>55282325</v>
      </c>
      <c r="C695">
        <v>55286648</v>
      </c>
      <c r="D695">
        <v>31751893</v>
      </c>
      <c r="E695">
        <v>13</v>
      </c>
      <c r="F695">
        <v>1</v>
      </c>
      <c r="G695">
        <v>13</v>
      </c>
      <c r="H695">
        <v>1</v>
      </c>
      <c r="I695" t="s">
        <v>205</v>
      </c>
      <c r="J695" t="s">
        <v>3</v>
      </c>
      <c r="K695" t="s">
        <v>206</v>
      </c>
      <c r="L695">
        <v>1191</v>
      </c>
      <c r="N695">
        <v>1013</v>
      </c>
      <c r="O695" t="s">
        <v>207</v>
      </c>
      <c r="P695" t="s">
        <v>207</v>
      </c>
      <c r="Q695">
        <v>1</v>
      </c>
      <c r="W695">
        <v>0</v>
      </c>
      <c r="X695">
        <v>476480486</v>
      </c>
      <c r="Y695">
        <v>17.41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17.41</v>
      </c>
      <c r="AU695" t="s">
        <v>3</v>
      </c>
      <c r="AV695">
        <v>1</v>
      </c>
      <c r="AW695">
        <v>2</v>
      </c>
      <c r="AX695">
        <v>55286651</v>
      </c>
      <c r="AY695">
        <v>1</v>
      </c>
      <c r="AZ695">
        <v>0</v>
      </c>
      <c r="BA695">
        <v>737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Y695*Source!I1467</f>
        <v>14.882068</v>
      </c>
      <c r="CY695">
        <f>AD695</f>
        <v>0</v>
      </c>
      <c r="CZ695">
        <f>AH695</f>
        <v>0</v>
      </c>
      <c r="DA695">
        <f>AL695</f>
        <v>1</v>
      </c>
      <c r="DB695">
        <f t="shared" si="104"/>
        <v>0</v>
      </c>
      <c r="DC695">
        <f t="shared" si="105"/>
        <v>0</v>
      </c>
    </row>
    <row r="696" spans="1:107" x14ac:dyDescent="0.2">
      <c r="A696">
        <f>ROW(Source!A1467)</f>
        <v>1467</v>
      </c>
      <c r="B696">
        <v>55282325</v>
      </c>
      <c r="C696">
        <v>55286648</v>
      </c>
      <c r="D696">
        <v>31806986</v>
      </c>
      <c r="E696">
        <v>13</v>
      </c>
      <c r="F696">
        <v>1</v>
      </c>
      <c r="G696">
        <v>13</v>
      </c>
      <c r="H696">
        <v>3</v>
      </c>
      <c r="I696" t="s">
        <v>28</v>
      </c>
      <c r="J696" t="s">
        <v>3</v>
      </c>
      <c r="K696" t="s">
        <v>29</v>
      </c>
      <c r="L696">
        <v>1348</v>
      </c>
      <c r="N696">
        <v>1009</v>
      </c>
      <c r="O696" t="s">
        <v>30</v>
      </c>
      <c r="P696" t="s">
        <v>30</v>
      </c>
      <c r="Q696">
        <v>1000</v>
      </c>
      <c r="W696">
        <v>1</v>
      </c>
      <c r="X696">
        <v>1489638031</v>
      </c>
      <c r="Y696">
        <v>-1.02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-1.02</v>
      </c>
      <c r="AU696" t="s">
        <v>3</v>
      </c>
      <c r="AV696">
        <v>0</v>
      </c>
      <c r="AW696">
        <v>2</v>
      </c>
      <c r="AX696">
        <v>55286652</v>
      </c>
      <c r="AY696">
        <v>1</v>
      </c>
      <c r="AZ696">
        <v>6144</v>
      </c>
      <c r="BA696">
        <v>738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Y696*Source!I1467</f>
        <v>-0.871896</v>
      </c>
      <c r="CY696">
        <f>AA696</f>
        <v>0</v>
      </c>
      <c r="CZ696">
        <f>AE696</f>
        <v>0</v>
      </c>
      <c r="DA696">
        <f>AI696</f>
        <v>1</v>
      </c>
      <c r="DB696">
        <f t="shared" si="104"/>
        <v>0</v>
      </c>
      <c r="DC696">
        <f t="shared" si="105"/>
        <v>0</v>
      </c>
    </row>
    <row r="697" spans="1:107" x14ac:dyDescent="0.2">
      <c r="A697">
        <f>ROW(Source!A1469)</f>
        <v>1469</v>
      </c>
      <c r="B697">
        <v>55282325</v>
      </c>
      <c r="C697">
        <v>55286654</v>
      </c>
      <c r="D697">
        <v>31751893</v>
      </c>
      <c r="E697">
        <v>13</v>
      </c>
      <c r="F697">
        <v>1</v>
      </c>
      <c r="G697">
        <v>13</v>
      </c>
      <c r="H697">
        <v>1</v>
      </c>
      <c r="I697" t="s">
        <v>205</v>
      </c>
      <c r="J697" t="s">
        <v>3</v>
      </c>
      <c r="K697" t="s">
        <v>206</v>
      </c>
      <c r="L697">
        <v>1191</v>
      </c>
      <c r="N697">
        <v>1013</v>
      </c>
      <c r="O697" t="s">
        <v>207</v>
      </c>
      <c r="P697" t="s">
        <v>207</v>
      </c>
      <c r="Q697">
        <v>1</v>
      </c>
      <c r="W697">
        <v>0</v>
      </c>
      <c r="X697">
        <v>476480486</v>
      </c>
      <c r="Y697">
        <v>60.949999999999996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53</v>
      </c>
      <c r="AU697" t="s">
        <v>136</v>
      </c>
      <c r="AV697">
        <v>1</v>
      </c>
      <c r="AW697">
        <v>2</v>
      </c>
      <c r="AX697">
        <v>55286661</v>
      </c>
      <c r="AY697">
        <v>1</v>
      </c>
      <c r="AZ697">
        <v>0</v>
      </c>
      <c r="BA697">
        <v>739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Y697*Source!I1469</f>
        <v>52.100059999999999</v>
      </c>
      <c r="CY697">
        <f>AD697</f>
        <v>0</v>
      </c>
      <c r="CZ697">
        <f>AH697</f>
        <v>0</v>
      </c>
      <c r="DA697">
        <f>AL697</f>
        <v>1</v>
      </c>
      <c r="DB697">
        <f>ROUND((ROUND(AT697*CZ697,2)*1.15),6)</f>
        <v>0</v>
      </c>
      <c r="DC697">
        <f>ROUND((ROUND(AT697*AG697,2)*1.15),6)</f>
        <v>0</v>
      </c>
    </row>
    <row r="698" spans="1:107" x14ac:dyDescent="0.2">
      <c r="A698">
        <f>ROW(Source!A1469)</f>
        <v>1469</v>
      </c>
      <c r="B698">
        <v>55282325</v>
      </c>
      <c r="C698">
        <v>55286654</v>
      </c>
      <c r="D698">
        <v>31755942</v>
      </c>
      <c r="E698">
        <v>13</v>
      </c>
      <c r="F698">
        <v>1</v>
      </c>
      <c r="G698">
        <v>13</v>
      </c>
      <c r="H698">
        <v>2</v>
      </c>
      <c r="I698" t="s">
        <v>218</v>
      </c>
      <c r="J698" t="s">
        <v>3</v>
      </c>
      <c r="K698" t="s">
        <v>219</v>
      </c>
      <c r="L698">
        <v>1344</v>
      </c>
      <c r="N698">
        <v>1008</v>
      </c>
      <c r="O698" t="s">
        <v>220</v>
      </c>
      <c r="P698" t="s">
        <v>220</v>
      </c>
      <c r="Q698">
        <v>1</v>
      </c>
      <c r="W698">
        <v>0</v>
      </c>
      <c r="X698">
        <v>-1180195794</v>
      </c>
      <c r="Y698">
        <v>333.96250000000003</v>
      </c>
      <c r="AA698">
        <v>0</v>
      </c>
      <c r="AB698">
        <v>1</v>
      </c>
      <c r="AC698">
        <v>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267.17</v>
      </c>
      <c r="AU698" t="s">
        <v>135</v>
      </c>
      <c r="AV698">
        <v>0</v>
      </c>
      <c r="AW698">
        <v>2</v>
      </c>
      <c r="AX698">
        <v>55286662</v>
      </c>
      <c r="AY698">
        <v>1</v>
      </c>
      <c r="AZ698">
        <v>0</v>
      </c>
      <c r="BA698">
        <v>740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Y698*Source!I1469</f>
        <v>285.47114500000004</v>
      </c>
      <c r="CY698">
        <f>AB698</f>
        <v>1</v>
      </c>
      <c r="CZ698">
        <f>AF698</f>
        <v>1</v>
      </c>
      <c r="DA698">
        <f>AJ698</f>
        <v>1</v>
      </c>
      <c r="DB698">
        <f>ROUND((ROUND(AT698*CZ698,2)*1.25),6)</f>
        <v>333.96249999999998</v>
      </c>
      <c r="DC698">
        <f>ROUND((ROUND(AT698*AG698,2)*1.25),6)</f>
        <v>0</v>
      </c>
    </row>
    <row r="699" spans="1:107" x14ac:dyDescent="0.2">
      <c r="A699">
        <f>ROW(Source!A1469)</f>
        <v>1469</v>
      </c>
      <c r="B699">
        <v>55282325</v>
      </c>
      <c r="C699">
        <v>55286654</v>
      </c>
      <c r="D699">
        <v>31808252</v>
      </c>
      <c r="E699">
        <v>1</v>
      </c>
      <c r="F699">
        <v>1</v>
      </c>
      <c r="G699">
        <v>13</v>
      </c>
      <c r="H699">
        <v>3</v>
      </c>
      <c r="I699" t="s">
        <v>142</v>
      </c>
      <c r="J699" t="s">
        <v>144</v>
      </c>
      <c r="K699" t="s">
        <v>282</v>
      </c>
      <c r="L699">
        <v>1327</v>
      </c>
      <c r="N699">
        <v>1005</v>
      </c>
      <c r="O699" t="s">
        <v>143</v>
      </c>
      <c r="P699" t="s">
        <v>143</v>
      </c>
      <c r="Q699">
        <v>1</v>
      </c>
      <c r="W699">
        <v>0</v>
      </c>
      <c r="X699">
        <v>-1420146113</v>
      </c>
      <c r="Y699">
        <v>135</v>
      </c>
      <c r="AA699">
        <v>263.45</v>
      </c>
      <c r="AB699">
        <v>0</v>
      </c>
      <c r="AC699">
        <v>0</v>
      </c>
      <c r="AD699">
        <v>0</v>
      </c>
      <c r="AE699">
        <v>25.09</v>
      </c>
      <c r="AF699">
        <v>0</v>
      </c>
      <c r="AG699">
        <v>0</v>
      </c>
      <c r="AH699">
        <v>0</v>
      </c>
      <c r="AI699">
        <v>10.5</v>
      </c>
      <c r="AJ699">
        <v>1</v>
      </c>
      <c r="AK699">
        <v>1</v>
      </c>
      <c r="AL699">
        <v>1</v>
      </c>
      <c r="AN699">
        <v>0</v>
      </c>
      <c r="AO699">
        <v>0</v>
      </c>
      <c r="AP699">
        <v>1</v>
      </c>
      <c r="AQ699">
        <v>0</v>
      </c>
      <c r="AR699">
        <v>0</v>
      </c>
      <c r="AS699" t="s">
        <v>3</v>
      </c>
      <c r="AT699">
        <v>135</v>
      </c>
      <c r="AU699" t="s">
        <v>3</v>
      </c>
      <c r="AV699">
        <v>0</v>
      </c>
      <c r="AW699">
        <v>1</v>
      </c>
      <c r="AX699">
        <v>-1</v>
      </c>
      <c r="AY699">
        <v>0</v>
      </c>
      <c r="AZ699">
        <v>0</v>
      </c>
      <c r="BA699" t="s">
        <v>3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Y699*Source!I1469</f>
        <v>115.398</v>
      </c>
      <c r="CY699">
        <f>AA699</f>
        <v>263.45</v>
      </c>
      <c r="CZ699">
        <f>AE699</f>
        <v>25.09</v>
      </c>
      <c r="DA699">
        <f>AI699</f>
        <v>10.5</v>
      </c>
      <c r="DB699">
        <f>ROUND(ROUND(AT699*CZ699,2),6)</f>
        <v>3387.15</v>
      </c>
      <c r="DC699">
        <f>ROUND(ROUND(AT699*AG699,2),6)</f>
        <v>0</v>
      </c>
    </row>
    <row r="700" spans="1:107" x14ac:dyDescent="0.2">
      <c r="A700">
        <f>ROW(Source!A1469)</f>
        <v>1469</v>
      </c>
      <c r="B700">
        <v>55282325</v>
      </c>
      <c r="C700">
        <v>55286654</v>
      </c>
      <c r="D700">
        <v>31808253</v>
      </c>
      <c r="E700">
        <v>1</v>
      </c>
      <c r="F700">
        <v>1</v>
      </c>
      <c r="G700">
        <v>13</v>
      </c>
      <c r="H700">
        <v>3</v>
      </c>
      <c r="I700" t="s">
        <v>146</v>
      </c>
      <c r="J700" t="s">
        <v>147</v>
      </c>
      <c r="K700" t="s">
        <v>283</v>
      </c>
      <c r="L700">
        <v>1327</v>
      </c>
      <c r="N700">
        <v>1005</v>
      </c>
      <c r="O700" t="s">
        <v>143</v>
      </c>
      <c r="P700" t="s">
        <v>143</v>
      </c>
      <c r="Q700">
        <v>1</v>
      </c>
      <c r="W700">
        <v>0</v>
      </c>
      <c r="X700">
        <v>-1577770690</v>
      </c>
      <c r="Y700">
        <v>132.30000000000001</v>
      </c>
      <c r="AA700">
        <v>247.66</v>
      </c>
      <c r="AB700">
        <v>0</v>
      </c>
      <c r="AC700">
        <v>0</v>
      </c>
      <c r="AD700">
        <v>0</v>
      </c>
      <c r="AE700">
        <v>23.06</v>
      </c>
      <c r="AF700">
        <v>0</v>
      </c>
      <c r="AG700">
        <v>0</v>
      </c>
      <c r="AH700">
        <v>0</v>
      </c>
      <c r="AI700">
        <v>10.74</v>
      </c>
      <c r="AJ700">
        <v>1</v>
      </c>
      <c r="AK700">
        <v>1</v>
      </c>
      <c r="AL700">
        <v>1</v>
      </c>
      <c r="AN700">
        <v>0</v>
      </c>
      <c r="AO700">
        <v>0</v>
      </c>
      <c r="AP700">
        <v>1</v>
      </c>
      <c r="AQ700">
        <v>0</v>
      </c>
      <c r="AR700">
        <v>0</v>
      </c>
      <c r="AS700" t="s">
        <v>3</v>
      </c>
      <c r="AT700">
        <v>132.30000000000001</v>
      </c>
      <c r="AU700" t="s">
        <v>3</v>
      </c>
      <c r="AV700">
        <v>0</v>
      </c>
      <c r="AW700">
        <v>1</v>
      </c>
      <c r="AX700">
        <v>-1</v>
      </c>
      <c r="AY700">
        <v>0</v>
      </c>
      <c r="AZ700">
        <v>0</v>
      </c>
      <c r="BA700" t="s">
        <v>3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Y700*Source!I1469</f>
        <v>113.09004000000002</v>
      </c>
      <c r="CY700">
        <f>AA700</f>
        <v>247.66</v>
      </c>
      <c r="CZ700">
        <f>AE700</f>
        <v>23.06</v>
      </c>
      <c r="DA700">
        <f>AI700</f>
        <v>10.74</v>
      </c>
      <c r="DB700">
        <f>ROUND(ROUND(AT700*CZ700,2),6)</f>
        <v>3050.84</v>
      </c>
      <c r="DC700">
        <f>ROUND(ROUND(AT700*AG700,2),6)</f>
        <v>0</v>
      </c>
    </row>
    <row r="701" spans="1:107" x14ac:dyDescent="0.2">
      <c r="A701">
        <f>ROW(Source!A1469)</f>
        <v>1469</v>
      </c>
      <c r="B701">
        <v>55282325</v>
      </c>
      <c r="C701">
        <v>55286654</v>
      </c>
      <c r="D701">
        <v>31809402</v>
      </c>
      <c r="E701">
        <v>1</v>
      </c>
      <c r="F701">
        <v>1</v>
      </c>
      <c r="G701">
        <v>13</v>
      </c>
      <c r="H701">
        <v>3</v>
      </c>
      <c r="I701" t="s">
        <v>244</v>
      </c>
      <c r="J701" t="s">
        <v>245</v>
      </c>
      <c r="K701" t="s">
        <v>246</v>
      </c>
      <c r="L701">
        <v>1346</v>
      </c>
      <c r="N701">
        <v>1009</v>
      </c>
      <c r="O701" t="s">
        <v>247</v>
      </c>
      <c r="P701" t="s">
        <v>247</v>
      </c>
      <c r="Q701">
        <v>1</v>
      </c>
      <c r="W701">
        <v>0</v>
      </c>
      <c r="X701">
        <v>-1558522825</v>
      </c>
      <c r="Y701">
        <v>6.9</v>
      </c>
      <c r="AA701">
        <v>48.91</v>
      </c>
      <c r="AB701">
        <v>0</v>
      </c>
      <c r="AC701">
        <v>0</v>
      </c>
      <c r="AD701">
        <v>0</v>
      </c>
      <c r="AE701">
        <v>6.27</v>
      </c>
      <c r="AF701">
        <v>0</v>
      </c>
      <c r="AG701">
        <v>0</v>
      </c>
      <c r="AH701">
        <v>0</v>
      </c>
      <c r="AI701">
        <v>7.8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6.9</v>
      </c>
      <c r="AU701" t="s">
        <v>3</v>
      </c>
      <c r="AV701">
        <v>0</v>
      </c>
      <c r="AW701">
        <v>2</v>
      </c>
      <c r="AX701">
        <v>55286663</v>
      </c>
      <c r="AY701">
        <v>1</v>
      </c>
      <c r="AZ701">
        <v>0</v>
      </c>
      <c r="BA701">
        <v>741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Y701*Source!I1469</f>
        <v>5.8981200000000005</v>
      </c>
      <c r="CY701">
        <f>AA701</f>
        <v>48.91</v>
      </c>
      <c r="CZ701">
        <f>AE701</f>
        <v>6.27</v>
      </c>
      <c r="DA701">
        <f>AI701</f>
        <v>7.8</v>
      </c>
      <c r="DB701">
        <f>ROUND(ROUND(AT701*CZ701,2),6)</f>
        <v>43.26</v>
      </c>
      <c r="DC701">
        <f>ROUND(ROUND(AT701*AG701,2),6)</f>
        <v>0</v>
      </c>
    </row>
    <row r="702" spans="1:107" x14ac:dyDescent="0.2">
      <c r="A702">
        <f>ROW(Source!A1469)</f>
        <v>1469</v>
      </c>
      <c r="B702">
        <v>55282325</v>
      </c>
      <c r="C702">
        <v>55286654</v>
      </c>
      <c r="D702">
        <v>31807616</v>
      </c>
      <c r="E702">
        <v>1</v>
      </c>
      <c r="F702">
        <v>1</v>
      </c>
      <c r="G702">
        <v>13</v>
      </c>
      <c r="H702">
        <v>3</v>
      </c>
      <c r="I702" t="s">
        <v>248</v>
      </c>
      <c r="J702" t="s">
        <v>249</v>
      </c>
      <c r="K702" t="s">
        <v>250</v>
      </c>
      <c r="L702">
        <v>1348</v>
      </c>
      <c r="N702">
        <v>1009</v>
      </c>
      <c r="O702" t="s">
        <v>30</v>
      </c>
      <c r="P702" t="s">
        <v>30</v>
      </c>
      <c r="Q702">
        <v>1000</v>
      </c>
      <c r="W702">
        <v>0</v>
      </c>
      <c r="X702">
        <v>1387058064</v>
      </c>
      <c r="Y702">
        <v>3.5000000000000003E-2</v>
      </c>
      <c r="AA702">
        <v>64864.04</v>
      </c>
      <c r="AB702">
        <v>0</v>
      </c>
      <c r="AC702">
        <v>0</v>
      </c>
      <c r="AD702">
        <v>0</v>
      </c>
      <c r="AE702">
        <v>18910.8</v>
      </c>
      <c r="AF702">
        <v>0</v>
      </c>
      <c r="AG702">
        <v>0</v>
      </c>
      <c r="AH702">
        <v>0</v>
      </c>
      <c r="AI702">
        <v>3.43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3.5000000000000003E-2</v>
      </c>
      <c r="AU702" t="s">
        <v>3</v>
      </c>
      <c r="AV702">
        <v>0</v>
      </c>
      <c r="AW702">
        <v>2</v>
      </c>
      <c r="AX702">
        <v>55286664</v>
      </c>
      <c r="AY702">
        <v>1</v>
      </c>
      <c r="AZ702">
        <v>0</v>
      </c>
      <c r="BA702">
        <v>742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Y702*Source!I1469</f>
        <v>2.9918000000000004E-2</v>
      </c>
      <c r="CY702">
        <f>AA702</f>
        <v>64864.04</v>
      </c>
      <c r="CZ702">
        <f>AE702</f>
        <v>18910.8</v>
      </c>
      <c r="DA702">
        <f>AI702</f>
        <v>3.43</v>
      </c>
      <c r="DB702">
        <f>ROUND(ROUND(AT702*CZ702,2),6)</f>
        <v>661.88</v>
      </c>
      <c r="DC702">
        <f>ROUND(ROUND(AT702*AG702,2),6)</f>
        <v>0</v>
      </c>
    </row>
    <row r="703" spans="1:107" x14ac:dyDescent="0.2">
      <c r="A703">
        <f>ROW(Source!A1472)</f>
        <v>1472</v>
      </c>
      <c r="B703">
        <v>55282325</v>
      </c>
      <c r="C703">
        <v>55286669</v>
      </c>
      <c r="D703">
        <v>31751893</v>
      </c>
      <c r="E703">
        <v>13</v>
      </c>
      <c r="F703">
        <v>1</v>
      </c>
      <c r="G703">
        <v>13</v>
      </c>
      <c r="H703">
        <v>1</v>
      </c>
      <c r="I703" t="s">
        <v>205</v>
      </c>
      <c r="J703" t="s">
        <v>3</v>
      </c>
      <c r="K703" t="s">
        <v>206</v>
      </c>
      <c r="L703">
        <v>1191</v>
      </c>
      <c r="N703">
        <v>1013</v>
      </c>
      <c r="O703" t="s">
        <v>207</v>
      </c>
      <c r="P703" t="s">
        <v>207</v>
      </c>
      <c r="Q703">
        <v>1</v>
      </c>
      <c r="W703">
        <v>0</v>
      </c>
      <c r="X703">
        <v>476480486</v>
      </c>
      <c r="Y703">
        <v>97.749999999999986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1</v>
      </c>
      <c r="AQ703">
        <v>0</v>
      </c>
      <c r="AR703">
        <v>0</v>
      </c>
      <c r="AS703" t="s">
        <v>3</v>
      </c>
      <c r="AT703">
        <v>85</v>
      </c>
      <c r="AU703" t="s">
        <v>136</v>
      </c>
      <c r="AV703">
        <v>1</v>
      </c>
      <c r="AW703">
        <v>2</v>
      </c>
      <c r="AX703">
        <v>55286682</v>
      </c>
      <c r="AY703">
        <v>1</v>
      </c>
      <c r="AZ703">
        <v>0</v>
      </c>
      <c r="BA703">
        <v>745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Y703*Source!I1472</f>
        <v>0.34212499999999996</v>
      </c>
      <c r="CY703">
        <f>AD703</f>
        <v>0</v>
      </c>
      <c r="CZ703">
        <f>AH703</f>
        <v>0</v>
      </c>
      <c r="DA703">
        <f>AL703</f>
        <v>1</v>
      </c>
      <c r="DB703">
        <f>ROUND((ROUND(AT703*CZ703,2)*1.15),6)</f>
        <v>0</v>
      </c>
      <c r="DC703">
        <f>ROUND((ROUND(AT703*AG703,2)*1.15),6)</f>
        <v>0</v>
      </c>
    </row>
    <row r="704" spans="1:107" x14ac:dyDescent="0.2">
      <c r="A704">
        <f>ROW(Source!A1472)</f>
        <v>1472</v>
      </c>
      <c r="B704">
        <v>55282325</v>
      </c>
      <c r="C704">
        <v>55286669</v>
      </c>
      <c r="D704">
        <v>31832330</v>
      </c>
      <c r="E704">
        <v>1</v>
      </c>
      <c r="F704">
        <v>1</v>
      </c>
      <c r="G704">
        <v>13</v>
      </c>
      <c r="H704">
        <v>2</v>
      </c>
      <c r="I704" t="s">
        <v>251</v>
      </c>
      <c r="J704" t="s">
        <v>252</v>
      </c>
      <c r="K704" t="s">
        <v>253</v>
      </c>
      <c r="L704">
        <v>1368</v>
      </c>
      <c r="N704">
        <v>1011</v>
      </c>
      <c r="O704" t="s">
        <v>211</v>
      </c>
      <c r="P704" t="s">
        <v>211</v>
      </c>
      <c r="Q704">
        <v>1</v>
      </c>
      <c r="W704">
        <v>0</v>
      </c>
      <c r="X704">
        <v>-911191566</v>
      </c>
      <c r="Y704">
        <v>0.26374999999999998</v>
      </c>
      <c r="AA704">
        <v>0</v>
      </c>
      <c r="AB704">
        <v>559.07000000000005</v>
      </c>
      <c r="AC704">
        <v>334.89</v>
      </c>
      <c r="AD704">
        <v>0</v>
      </c>
      <c r="AE704">
        <v>0</v>
      </c>
      <c r="AF704">
        <v>39.51</v>
      </c>
      <c r="AG704">
        <v>12.69</v>
      </c>
      <c r="AH704">
        <v>0</v>
      </c>
      <c r="AI704">
        <v>1</v>
      </c>
      <c r="AJ704">
        <v>14.15</v>
      </c>
      <c r="AK704">
        <v>26.39</v>
      </c>
      <c r="AL704">
        <v>1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0.21099999999999999</v>
      </c>
      <c r="AU704" t="s">
        <v>135</v>
      </c>
      <c r="AV704">
        <v>0</v>
      </c>
      <c r="AW704">
        <v>2</v>
      </c>
      <c r="AX704">
        <v>55286683</v>
      </c>
      <c r="AY704">
        <v>1</v>
      </c>
      <c r="AZ704">
        <v>0</v>
      </c>
      <c r="BA704">
        <v>746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Y704*Source!I1472</f>
        <v>9.2312500000000001E-4</v>
      </c>
      <c r="CY704">
        <f>AB704</f>
        <v>559.07000000000005</v>
      </c>
      <c r="CZ704">
        <f>AF704</f>
        <v>39.51</v>
      </c>
      <c r="DA704">
        <f>AJ704</f>
        <v>14.15</v>
      </c>
      <c r="DB704">
        <f>ROUND((ROUND(AT704*CZ704,2)*1.25),6)</f>
        <v>10.425000000000001</v>
      </c>
      <c r="DC704">
        <f>ROUND((ROUND(AT704*AG704,2)*1.25),6)</f>
        <v>3.35</v>
      </c>
    </row>
    <row r="705" spans="1:107" x14ac:dyDescent="0.2">
      <c r="A705">
        <f>ROW(Source!A1472)</f>
        <v>1472</v>
      </c>
      <c r="B705">
        <v>55282325</v>
      </c>
      <c r="C705">
        <v>55286669</v>
      </c>
      <c r="D705">
        <v>31832578</v>
      </c>
      <c r="E705">
        <v>1</v>
      </c>
      <c r="F705">
        <v>1</v>
      </c>
      <c r="G705">
        <v>13</v>
      </c>
      <c r="H705">
        <v>2</v>
      </c>
      <c r="I705" t="s">
        <v>254</v>
      </c>
      <c r="J705" t="s">
        <v>255</v>
      </c>
      <c r="K705" t="s">
        <v>256</v>
      </c>
      <c r="L705">
        <v>1368</v>
      </c>
      <c r="N705">
        <v>1011</v>
      </c>
      <c r="O705" t="s">
        <v>211</v>
      </c>
      <c r="P705" t="s">
        <v>211</v>
      </c>
      <c r="Q705">
        <v>1</v>
      </c>
      <c r="W705">
        <v>0</v>
      </c>
      <c r="X705">
        <v>989042531</v>
      </c>
      <c r="Y705">
        <v>16.016249999999999</v>
      </c>
      <c r="AA705">
        <v>0</v>
      </c>
      <c r="AB705">
        <v>6.64</v>
      </c>
      <c r="AC705">
        <v>2.38</v>
      </c>
      <c r="AD705">
        <v>0</v>
      </c>
      <c r="AE705">
        <v>0</v>
      </c>
      <c r="AF705">
        <v>1.0900000000000001</v>
      </c>
      <c r="AG705">
        <v>0.09</v>
      </c>
      <c r="AH705">
        <v>0</v>
      </c>
      <c r="AI705">
        <v>1</v>
      </c>
      <c r="AJ705">
        <v>6.09</v>
      </c>
      <c r="AK705">
        <v>26.39</v>
      </c>
      <c r="AL705">
        <v>1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12.813000000000001</v>
      </c>
      <c r="AU705" t="s">
        <v>135</v>
      </c>
      <c r="AV705">
        <v>0</v>
      </c>
      <c r="AW705">
        <v>2</v>
      </c>
      <c r="AX705">
        <v>55286684</v>
      </c>
      <c r="AY705">
        <v>1</v>
      </c>
      <c r="AZ705">
        <v>0</v>
      </c>
      <c r="BA705">
        <v>747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Y705*Source!I1472</f>
        <v>5.6056874999999999E-2</v>
      </c>
      <c r="CY705">
        <f>AB705</f>
        <v>6.64</v>
      </c>
      <c r="CZ705">
        <f>AF705</f>
        <v>1.0900000000000001</v>
      </c>
      <c r="DA705">
        <f>AJ705</f>
        <v>6.09</v>
      </c>
      <c r="DB705">
        <f>ROUND((ROUND(AT705*CZ705,2)*1.25),6)</f>
        <v>17.462499999999999</v>
      </c>
      <c r="DC705">
        <f>ROUND((ROUND(AT705*AG705,2)*1.25),6)</f>
        <v>1.4375</v>
      </c>
    </row>
    <row r="706" spans="1:107" x14ac:dyDescent="0.2">
      <c r="A706">
        <f>ROW(Source!A1472)</f>
        <v>1472</v>
      </c>
      <c r="B706">
        <v>55282325</v>
      </c>
      <c r="C706">
        <v>55286669</v>
      </c>
      <c r="D706">
        <v>31832865</v>
      </c>
      <c r="E706">
        <v>1</v>
      </c>
      <c r="F706">
        <v>1</v>
      </c>
      <c r="G706">
        <v>13</v>
      </c>
      <c r="H706">
        <v>2</v>
      </c>
      <c r="I706" t="s">
        <v>257</v>
      </c>
      <c r="J706" t="s">
        <v>258</v>
      </c>
      <c r="K706" t="s">
        <v>259</v>
      </c>
      <c r="L706">
        <v>1368</v>
      </c>
      <c r="N706">
        <v>1011</v>
      </c>
      <c r="O706" t="s">
        <v>211</v>
      </c>
      <c r="P706" t="s">
        <v>211</v>
      </c>
      <c r="Q706">
        <v>1</v>
      </c>
      <c r="W706">
        <v>0</v>
      </c>
      <c r="X706">
        <v>773485071</v>
      </c>
      <c r="Y706">
        <v>12.36</v>
      </c>
      <c r="AA706">
        <v>0</v>
      </c>
      <c r="AB706">
        <v>4.6500000000000004</v>
      </c>
      <c r="AC706">
        <v>0</v>
      </c>
      <c r="AD706">
        <v>0</v>
      </c>
      <c r="AE706">
        <v>0</v>
      </c>
      <c r="AF706">
        <v>0.77</v>
      </c>
      <c r="AG706">
        <v>0</v>
      </c>
      <c r="AH706">
        <v>0</v>
      </c>
      <c r="AI706">
        <v>1</v>
      </c>
      <c r="AJ706">
        <v>6.04</v>
      </c>
      <c r="AK706">
        <v>26.39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9.8879999999999999</v>
      </c>
      <c r="AU706" t="s">
        <v>135</v>
      </c>
      <c r="AV706">
        <v>0</v>
      </c>
      <c r="AW706">
        <v>2</v>
      </c>
      <c r="AX706">
        <v>55286685</v>
      </c>
      <c r="AY706">
        <v>1</v>
      </c>
      <c r="AZ706">
        <v>0</v>
      </c>
      <c r="BA706">
        <v>748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Y706*Source!I1472</f>
        <v>4.326E-2</v>
      </c>
      <c r="CY706">
        <f>AB706</f>
        <v>4.6500000000000004</v>
      </c>
      <c r="CZ706">
        <f>AF706</f>
        <v>0.77</v>
      </c>
      <c r="DA706">
        <f>AJ706</f>
        <v>6.04</v>
      </c>
      <c r="DB706">
        <f>ROUND((ROUND(AT706*CZ706,2)*1.25),6)</f>
        <v>9.5124999999999993</v>
      </c>
      <c r="DC706">
        <f>ROUND((ROUND(AT706*AG706,2)*1.25),6)</f>
        <v>0</v>
      </c>
    </row>
    <row r="707" spans="1:107" x14ac:dyDescent="0.2">
      <c r="A707">
        <f>ROW(Source!A1472)</f>
        <v>1472</v>
      </c>
      <c r="B707">
        <v>55282325</v>
      </c>
      <c r="C707">
        <v>55286669</v>
      </c>
      <c r="D707">
        <v>31755942</v>
      </c>
      <c r="E707">
        <v>13</v>
      </c>
      <c r="F707">
        <v>1</v>
      </c>
      <c r="G707">
        <v>13</v>
      </c>
      <c r="H707">
        <v>2</v>
      </c>
      <c r="I707" t="s">
        <v>218</v>
      </c>
      <c r="J707" t="s">
        <v>3</v>
      </c>
      <c r="K707" t="s">
        <v>219</v>
      </c>
      <c r="L707">
        <v>1344</v>
      </c>
      <c r="N707">
        <v>1008</v>
      </c>
      <c r="O707" t="s">
        <v>220</v>
      </c>
      <c r="P707" t="s">
        <v>220</v>
      </c>
      <c r="Q707">
        <v>1</v>
      </c>
      <c r="W707">
        <v>0</v>
      </c>
      <c r="X707">
        <v>-1180195794</v>
      </c>
      <c r="Y707">
        <v>26.150000000000002</v>
      </c>
      <c r="AA707">
        <v>0</v>
      </c>
      <c r="AB707">
        <v>1</v>
      </c>
      <c r="AC707">
        <v>0</v>
      </c>
      <c r="AD707">
        <v>0</v>
      </c>
      <c r="AE707">
        <v>0</v>
      </c>
      <c r="AF707">
        <v>1</v>
      </c>
      <c r="AG707">
        <v>0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20.92</v>
      </c>
      <c r="AU707" t="s">
        <v>135</v>
      </c>
      <c r="AV707">
        <v>0</v>
      </c>
      <c r="AW707">
        <v>2</v>
      </c>
      <c r="AX707">
        <v>55286686</v>
      </c>
      <c r="AY707">
        <v>1</v>
      </c>
      <c r="AZ707">
        <v>0</v>
      </c>
      <c r="BA707">
        <v>749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Y707*Source!I1472</f>
        <v>9.1525000000000009E-2</v>
      </c>
      <c r="CY707">
        <f>AB707</f>
        <v>1</v>
      </c>
      <c r="CZ707">
        <f>AF707</f>
        <v>1</v>
      </c>
      <c r="DA707">
        <f>AJ707</f>
        <v>1</v>
      </c>
      <c r="DB707">
        <f>ROUND((ROUND(AT707*CZ707,2)*1.25),6)</f>
        <v>26.15</v>
      </c>
      <c r="DC707">
        <f>ROUND((ROUND(AT707*AG707,2)*1.25),6)</f>
        <v>0</v>
      </c>
    </row>
    <row r="708" spans="1:107" x14ac:dyDescent="0.2">
      <c r="A708">
        <f>ROW(Source!A1472)</f>
        <v>1472</v>
      </c>
      <c r="B708">
        <v>55282325</v>
      </c>
      <c r="C708">
        <v>55286669</v>
      </c>
      <c r="D708">
        <v>31808032</v>
      </c>
      <c r="E708">
        <v>1</v>
      </c>
      <c r="F708">
        <v>1</v>
      </c>
      <c r="G708">
        <v>13</v>
      </c>
      <c r="H708">
        <v>3</v>
      </c>
      <c r="I708" t="s">
        <v>260</v>
      </c>
      <c r="J708" t="s">
        <v>261</v>
      </c>
      <c r="K708" t="s">
        <v>262</v>
      </c>
      <c r="L708">
        <v>1348</v>
      </c>
      <c r="N708">
        <v>1009</v>
      </c>
      <c r="O708" t="s">
        <v>30</v>
      </c>
      <c r="P708" t="s">
        <v>30</v>
      </c>
      <c r="Q708">
        <v>1000</v>
      </c>
      <c r="W708">
        <v>0</v>
      </c>
      <c r="X708">
        <v>-1815770421</v>
      </c>
      <c r="Y708">
        <v>4.9000000000000002E-2</v>
      </c>
      <c r="AA708">
        <v>90645.59</v>
      </c>
      <c r="AB708">
        <v>0</v>
      </c>
      <c r="AC708">
        <v>0</v>
      </c>
      <c r="AD708">
        <v>0</v>
      </c>
      <c r="AE708">
        <v>14739.12</v>
      </c>
      <c r="AF708">
        <v>0</v>
      </c>
      <c r="AG708">
        <v>0</v>
      </c>
      <c r="AH708">
        <v>0</v>
      </c>
      <c r="AI708">
        <v>6.15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4.9000000000000002E-2</v>
      </c>
      <c r="AU708" t="s">
        <v>3</v>
      </c>
      <c r="AV708">
        <v>0</v>
      </c>
      <c r="AW708">
        <v>2</v>
      </c>
      <c r="AX708">
        <v>55286687</v>
      </c>
      <c r="AY708">
        <v>1</v>
      </c>
      <c r="AZ708">
        <v>0</v>
      </c>
      <c r="BA708">
        <v>750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Y708*Source!I1472</f>
        <v>1.7150000000000002E-4</v>
      </c>
      <c r="CY708">
        <f t="shared" ref="CY708:CY714" si="109">AA708</f>
        <v>90645.59</v>
      </c>
      <c r="CZ708">
        <f t="shared" ref="CZ708:CZ714" si="110">AE708</f>
        <v>14739.12</v>
      </c>
      <c r="DA708">
        <f t="shared" ref="DA708:DA714" si="111">AI708</f>
        <v>6.15</v>
      </c>
      <c r="DB708">
        <f t="shared" ref="DB708:DB747" si="112">ROUND(ROUND(AT708*CZ708,2),6)</f>
        <v>722.22</v>
      </c>
      <c r="DC708">
        <f t="shared" ref="DC708:DC747" si="113">ROUND(ROUND(AT708*AG708,2),6)</f>
        <v>0</v>
      </c>
    </row>
    <row r="709" spans="1:107" x14ac:dyDescent="0.2">
      <c r="A709">
        <f>ROW(Source!A1472)</f>
        <v>1472</v>
      </c>
      <c r="B709">
        <v>55282325</v>
      </c>
      <c r="C709">
        <v>55286669</v>
      </c>
      <c r="D709">
        <v>31808252</v>
      </c>
      <c r="E709">
        <v>1</v>
      </c>
      <c r="F709">
        <v>1</v>
      </c>
      <c r="G709">
        <v>13</v>
      </c>
      <c r="H709">
        <v>3</v>
      </c>
      <c r="I709" t="s">
        <v>142</v>
      </c>
      <c r="J709" t="s">
        <v>144</v>
      </c>
      <c r="K709" t="s">
        <v>282</v>
      </c>
      <c r="L709">
        <v>1327</v>
      </c>
      <c r="N709">
        <v>1005</v>
      </c>
      <c r="O709" t="s">
        <v>143</v>
      </c>
      <c r="P709" t="s">
        <v>143</v>
      </c>
      <c r="Q709">
        <v>1</v>
      </c>
      <c r="W709">
        <v>0</v>
      </c>
      <c r="X709">
        <v>-1420146113</v>
      </c>
      <c r="Y709">
        <v>135.03</v>
      </c>
      <c r="AA709">
        <v>263.45</v>
      </c>
      <c r="AB709">
        <v>0</v>
      </c>
      <c r="AC709">
        <v>0</v>
      </c>
      <c r="AD709">
        <v>0</v>
      </c>
      <c r="AE709">
        <v>25.09</v>
      </c>
      <c r="AF709">
        <v>0</v>
      </c>
      <c r="AG709">
        <v>0</v>
      </c>
      <c r="AH709">
        <v>0</v>
      </c>
      <c r="AI709">
        <v>10.5</v>
      </c>
      <c r="AJ709">
        <v>1</v>
      </c>
      <c r="AK709">
        <v>1</v>
      </c>
      <c r="AL709">
        <v>1</v>
      </c>
      <c r="AN709">
        <v>0</v>
      </c>
      <c r="AO709">
        <v>0</v>
      </c>
      <c r="AP709">
        <v>1</v>
      </c>
      <c r="AQ709">
        <v>0</v>
      </c>
      <c r="AR709">
        <v>0</v>
      </c>
      <c r="AS709" t="s">
        <v>3</v>
      </c>
      <c r="AT709">
        <v>135.03</v>
      </c>
      <c r="AU709" t="s">
        <v>3</v>
      </c>
      <c r="AV709">
        <v>0</v>
      </c>
      <c r="AW709">
        <v>1</v>
      </c>
      <c r="AX709">
        <v>-1</v>
      </c>
      <c r="AY709">
        <v>0</v>
      </c>
      <c r="AZ709">
        <v>0</v>
      </c>
      <c r="BA709" t="s">
        <v>3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Y709*Source!I1472</f>
        <v>0.472605</v>
      </c>
      <c r="CY709">
        <f t="shared" si="109"/>
        <v>263.45</v>
      </c>
      <c r="CZ709">
        <f t="shared" si="110"/>
        <v>25.09</v>
      </c>
      <c r="DA709">
        <f t="shared" si="111"/>
        <v>10.5</v>
      </c>
      <c r="DB709">
        <f t="shared" si="112"/>
        <v>3387.9</v>
      </c>
      <c r="DC709">
        <f t="shared" si="113"/>
        <v>0</v>
      </c>
    </row>
    <row r="710" spans="1:107" x14ac:dyDescent="0.2">
      <c r="A710">
        <f>ROW(Source!A1472)</f>
        <v>1472</v>
      </c>
      <c r="B710">
        <v>55282325</v>
      </c>
      <c r="C710">
        <v>55286669</v>
      </c>
      <c r="D710">
        <v>31808253</v>
      </c>
      <c r="E710">
        <v>1</v>
      </c>
      <c r="F710">
        <v>1</v>
      </c>
      <c r="G710">
        <v>13</v>
      </c>
      <c r="H710">
        <v>3</v>
      </c>
      <c r="I710" t="s">
        <v>146</v>
      </c>
      <c r="J710" t="s">
        <v>147</v>
      </c>
      <c r="K710" t="s">
        <v>283</v>
      </c>
      <c r="L710">
        <v>1327</v>
      </c>
      <c r="N710">
        <v>1005</v>
      </c>
      <c r="O710" t="s">
        <v>143</v>
      </c>
      <c r="P710" t="s">
        <v>143</v>
      </c>
      <c r="Q710">
        <v>1</v>
      </c>
      <c r="W710">
        <v>0</v>
      </c>
      <c r="X710">
        <v>-1577770690</v>
      </c>
      <c r="Y710">
        <v>60.27</v>
      </c>
      <c r="AA710">
        <v>247.66</v>
      </c>
      <c r="AB710">
        <v>0</v>
      </c>
      <c r="AC710">
        <v>0</v>
      </c>
      <c r="AD710">
        <v>0</v>
      </c>
      <c r="AE710">
        <v>23.06</v>
      </c>
      <c r="AF710">
        <v>0</v>
      </c>
      <c r="AG710">
        <v>0</v>
      </c>
      <c r="AH710">
        <v>0</v>
      </c>
      <c r="AI710">
        <v>10.74</v>
      </c>
      <c r="AJ710">
        <v>1</v>
      </c>
      <c r="AK710">
        <v>1</v>
      </c>
      <c r="AL710">
        <v>1</v>
      </c>
      <c r="AN710">
        <v>0</v>
      </c>
      <c r="AO710">
        <v>0</v>
      </c>
      <c r="AP710">
        <v>1</v>
      </c>
      <c r="AQ710">
        <v>0</v>
      </c>
      <c r="AR710">
        <v>0</v>
      </c>
      <c r="AS710" t="s">
        <v>3</v>
      </c>
      <c r="AT710">
        <v>60.27</v>
      </c>
      <c r="AU710" t="s">
        <v>3</v>
      </c>
      <c r="AV710">
        <v>0</v>
      </c>
      <c r="AW710">
        <v>1</v>
      </c>
      <c r="AX710">
        <v>-1</v>
      </c>
      <c r="AY710">
        <v>0</v>
      </c>
      <c r="AZ710">
        <v>0</v>
      </c>
      <c r="BA710" t="s">
        <v>3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Y710*Source!I1472</f>
        <v>0.21094500000000002</v>
      </c>
      <c r="CY710">
        <f t="shared" si="109"/>
        <v>247.66</v>
      </c>
      <c r="CZ710">
        <f t="shared" si="110"/>
        <v>23.06</v>
      </c>
      <c r="DA710">
        <f t="shared" si="111"/>
        <v>10.74</v>
      </c>
      <c r="DB710">
        <f t="shared" si="112"/>
        <v>1389.83</v>
      </c>
      <c r="DC710">
        <f t="shared" si="113"/>
        <v>0</v>
      </c>
    </row>
    <row r="711" spans="1:107" x14ac:dyDescent="0.2">
      <c r="A711">
        <f>ROW(Source!A1472)</f>
        <v>1472</v>
      </c>
      <c r="B711">
        <v>55282325</v>
      </c>
      <c r="C711">
        <v>55286669</v>
      </c>
      <c r="D711">
        <v>31808575</v>
      </c>
      <c r="E711">
        <v>1</v>
      </c>
      <c r="F711">
        <v>1</v>
      </c>
      <c r="G711">
        <v>13</v>
      </c>
      <c r="H711">
        <v>3</v>
      </c>
      <c r="I711" t="s">
        <v>263</v>
      </c>
      <c r="J711" t="s">
        <v>264</v>
      </c>
      <c r="K711" t="s">
        <v>265</v>
      </c>
      <c r="L711">
        <v>1391</v>
      </c>
      <c r="N711">
        <v>1013</v>
      </c>
      <c r="O711" t="s">
        <v>266</v>
      </c>
      <c r="P711" t="s">
        <v>266</v>
      </c>
      <c r="Q711">
        <v>1</v>
      </c>
      <c r="W711">
        <v>0</v>
      </c>
      <c r="X711">
        <v>1414587741</v>
      </c>
      <c r="Y711">
        <v>200</v>
      </c>
      <c r="AA711">
        <v>33.64</v>
      </c>
      <c r="AB711">
        <v>0</v>
      </c>
      <c r="AC711">
        <v>0</v>
      </c>
      <c r="AD711">
        <v>0</v>
      </c>
      <c r="AE711">
        <v>28.75</v>
      </c>
      <c r="AF711">
        <v>0</v>
      </c>
      <c r="AG711">
        <v>0</v>
      </c>
      <c r="AH711">
        <v>0</v>
      </c>
      <c r="AI711">
        <v>1.17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200</v>
      </c>
      <c r="AU711" t="s">
        <v>3</v>
      </c>
      <c r="AV711">
        <v>0</v>
      </c>
      <c r="AW711">
        <v>2</v>
      </c>
      <c r="AX711">
        <v>55286688</v>
      </c>
      <c r="AY711">
        <v>1</v>
      </c>
      <c r="AZ711">
        <v>0</v>
      </c>
      <c r="BA711">
        <v>751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Y711*Source!I1472</f>
        <v>0.70000000000000007</v>
      </c>
      <c r="CY711">
        <f t="shared" si="109"/>
        <v>33.64</v>
      </c>
      <c r="CZ711">
        <f t="shared" si="110"/>
        <v>28.75</v>
      </c>
      <c r="DA711">
        <f t="shared" si="111"/>
        <v>1.17</v>
      </c>
      <c r="DB711">
        <f t="shared" si="112"/>
        <v>5750</v>
      </c>
      <c r="DC711">
        <f t="shared" si="113"/>
        <v>0</v>
      </c>
    </row>
    <row r="712" spans="1:107" x14ac:dyDescent="0.2">
      <c r="A712">
        <f>ROW(Source!A1472)</f>
        <v>1472</v>
      </c>
      <c r="B712">
        <v>55282325</v>
      </c>
      <c r="C712">
        <v>55286669</v>
      </c>
      <c r="D712">
        <v>31809402</v>
      </c>
      <c r="E712">
        <v>1</v>
      </c>
      <c r="F712">
        <v>1</v>
      </c>
      <c r="G712">
        <v>13</v>
      </c>
      <c r="H712">
        <v>3</v>
      </c>
      <c r="I712" t="s">
        <v>244</v>
      </c>
      <c r="J712" t="s">
        <v>245</v>
      </c>
      <c r="K712" t="s">
        <v>246</v>
      </c>
      <c r="L712">
        <v>1346</v>
      </c>
      <c r="N712">
        <v>1009</v>
      </c>
      <c r="O712" t="s">
        <v>247</v>
      </c>
      <c r="P712" t="s">
        <v>247</v>
      </c>
      <c r="Q712">
        <v>1</v>
      </c>
      <c r="W712">
        <v>0</v>
      </c>
      <c r="X712">
        <v>-1558522825</v>
      </c>
      <c r="Y712">
        <v>3.4</v>
      </c>
      <c r="AA712">
        <v>48.91</v>
      </c>
      <c r="AB712">
        <v>0</v>
      </c>
      <c r="AC712">
        <v>0</v>
      </c>
      <c r="AD712">
        <v>0</v>
      </c>
      <c r="AE712">
        <v>6.27</v>
      </c>
      <c r="AF712">
        <v>0</v>
      </c>
      <c r="AG712">
        <v>0</v>
      </c>
      <c r="AH712">
        <v>0</v>
      </c>
      <c r="AI712">
        <v>7.8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3.4</v>
      </c>
      <c r="AU712" t="s">
        <v>3</v>
      </c>
      <c r="AV712">
        <v>0</v>
      </c>
      <c r="AW712">
        <v>2</v>
      </c>
      <c r="AX712">
        <v>55286689</v>
      </c>
      <c r="AY712">
        <v>1</v>
      </c>
      <c r="AZ712">
        <v>0</v>
      </c>
      <c r="BA712">
        <v>752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Y712*Source!I1472</f>
        <v>1.1899999999999999E-2</v>
      </c>
      <c r="CY712">
        <f t="shared" si="109"/>
        <v>48.91</v>
      </c>
      <c r="CZ712">
        <f t="shared" si="110"/>
        <v>6.27</v>
      </c>
      <c r="DA712">
        <f t="shared" si="111"/>
        <v>7.8</v>
      </c>
      <c r="DB712">
        <f t="shared" si="112"/>
        <v>21.32</v>
      </c>
      <c r="DC712">
        <f t="shared" si="113"/>
        <v>0</v>
      </c>
    </row>
    <row r="713" spans="1:107" x14ac:dyDescent="0.2">
      <c r="A713">
        <f>ROW(Source!A1472)</f>
        <v>1472</v>
      </c>
      <c r="B713">
        <v>55282325</v>
      </c>
      <c r="C713">
        <v>55286669</v>
      </c>
      <c r="D713">
        <v>31807565</v>
      </c>
      <c r="E713">
        <v>1</v>
      </c>
      <c r="F713">
        <v>1</v>
      </c>
      <c r="G713">
        <v>13</v>
      </c>
      <c r="H713">
        <v>3</v>
      </c>
      <c r="I713" t="s">
        <v>267</v>
      </c>
      <c r="J713" t="s">
        <v>268</v>
      </c>
      <c r="K713" t="s">
        <v>284</v>
      </c>
      <c r="L713">
        <v>1301</v>
      </c>
      <c r="N713">
        <v>1003</v>
      </c>
      <c r="O713" t="s">
        <v>270</v>
      </c>
      <c r="P713" t="s">
        <v>270</v>
      </c>
      <c r="Q713">
        <v>1</v>
      </c>
      <c r="W713">
        <v>0</v>
      </c>
      <c r="X713">
        <v>-384179431</v>
      </c>
      <c r="Y713">
        <v>18.899999999999999</v>
      </c>
      <c r="AA713">
        <v>70.27</v>
      </c>
      <c r="AB713">
        <v>0</v>
      </c>
      <c r="AC713">
        <v>0</v>
      </c>
      <c r="AD713">
        <v>0</v>
      </c>
      <c r="AE713">
        <v>15.72</v>
      </c>
      <c r="AF713">
        <v>0</v>
      </c>
      <c r="AG713">
        <v>0</v>
      </c>
      <c r="AH713">
        <v>0</v>
      </c>
      <c r="AI713">
        <v>4.47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18.899999999999999</v>
      </c>
      <c r="AU713" t="s">
        <v>3</v>
      </c>
      <c r="AV713">
        <v>0</v>
      </c>
      <c r="AW713">
        <v>2</v>
      </c>
      <c r="AX713">
        <v>55286690</v>
      </c>
      <c r="AY713">
        <v>1</v>
      </c>
      <c r="AZ713">
        <v>0</v>
      </c>
      <c r="BA713">
        <v>753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Y713*Source!I1472</f>
        <v>6.615E-2</v>
      </c>
      <c r="CY713">
        <f t="shared" si="109"/>
        <v>70.27</v>
      </c>
      <c r="CZ713">
        <f t="shared" si="110"/>
        <v>15.72</v>
      </c>
      <c r="DA713">
        <f t="shared" si="111"/>
        <v>4.47</v>
      </c>
      <c r="DB713">
        <f t="shared" si="112"/>
        <v>297.11</v>
      </c>
      <c r="DC713">
        <f t="shared" si="113"/>
        <v>0</v>
      </c>
    </row>
    <row r="714" spans="1:107" x14ac:dyDescent="0.2">
      <c r="A714">
        <f>ROW(Source!A1472)</f>
        <v>1472</v>
      </c>
      <c r="B714">
        <v>55282325</v>
      </c>
      <c r="C714">
        <v>55286669</v>
      </c>
      <c r="D714">
        <v>31807616</v>
      </c>
      <c r="E714">
        <v>1</v>
      </c>
      <c r="F714">
        <v>1</v>
      </c>
      <c r="G714">
        <v>13</v>
      </c>
      <c r="H714">
        <v>3</v>
      </c>
      <c r="I714" t="s">
        <v>248</v>
      </c>
      <c r="J714" t="s">
        <v>249</v>
      </c>
      <c r="K714" t="s">
        <v>250</v>
      </c>
      <c r="L714">
        <v>1348</v>
      </c>
      <c r="N714">
        <v>1009</v>
      </c>
      <c r="O714" t="s">
        <v>30</v>
      </c>
      <c r="P714" t="s">
        <v>30</v>
      </c>
      <c r="Q714">
        <v>1000</v>
      </c>
      <c r="W714">
        <v>0</v>
      </c>
      <c r="X714">
        <v>1387058064</v>
      </c>
      <c r="Y714">
        <v>2.196E-2</v>
      </c>
      <c r="AA714">
        <v>64864.04</v>
      </c>
      <c r="AB714">
        <v>0</v>
      </c>
      <c r="AC714">
        <v>0</v>
      </c>
      <c r="AD714">
        <v>0</v>
      </c>
      <c r="AE714">
        <v>18910.8</v>
      </c>
      <c r="AF714">
        <v>0</v>
      </c>
      <c r="AG714">
        <v>0</v>
      </c>
      <c r="AH714">
        <v>0</v>
      </c>
      <c r="AI714">
        <v>3.43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2.196E-2</v>
      </c>
      <c r="AU714" t="s">
        <v>3</v>
      </c>
      <c r="AV714">
        <v>0</v>
      </c>
      <c r="AW714">
        <v>2</v>
      </c>
      <c r="AX714">
        <v>55286691</v>
      </c>
      <c r="AY714">
        <v>1</v>
      </c>
      <c r="AZ714">
        <v>0</v>
      </c>
      <c r="BA714">
        <v>754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Y714*Source!I1472</f>
        <v>7.6860000000000006E-5</v>
      </c>
      <c r="CY714">
        <f t="shared" si="109"/>
        <v>64864.04</v>
      </c>
      <c r="CZ714">
        <f t="shared" si="110"/>
        <v>18910.8</v>
      </c>
      <c r="DA714">
        <f t="shared" si="111"/>
        <v>3.43</v>
      </c>
      <c r="DB714">
        <f t="shared" si="112"/>
        <v>415.28</v>
      </c>
      <c r="DC714">
        <f t="shared" si="113"/>
        <v>0</v>
      </c>
    </row>
    <row r="715" spans="1:107" x14ac:dyDescent="0.2">
      <c r="A715">
        <f>ROW(Source!A1544)</f>
        <v>1544</v>
      </c>
      <c r="B715">
        <v>55282325</v>
      </c>
      <c r="C715">
        <v>55286811</v>
      </c>
      <c r="D715">
        <v>31751893</v>
      </c>
      <c r="E715">
        <v>13</v>
      </c>
      <c r="F715">
        <v>1</v>
      </c>
      <c r="G715">
        <v>13</v>
      </c>
      <c r="H715">
        <v>1</v>
      </c>
      <c r="I715" t="s">
        <v>205</v>
      </c>
      <c r="J715" t="s">
        <v>3</v>
      </c>
      <c r="K715" t="s">
        <v>206</v>
      </c>
      <c r="L715">
        <v>1191</v>
      </c>
      <c r="N715">
        <v>1013</v>
      </c>
      <c r="O715" t="s">
        <v>207</v>
      </c>
      <c r="P715" t="s">
        <v>207</v>
      </c>
      <c r="Q715">
        <v>1</v>
      </c>
      <c r="W715">
        <v>0</v>
      </c>
      <c r="X715">
        <v>476480486</v>
      </c>
      <c r="Y715">
        <v>57.5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57.5</v>
      </c>
      <c r="AU715" t="s">
        <v>3</v>
      </c>
      <c r="AV715">
        <v>1</v>
      </c>
      <c r="AW715">
        <v>2</v>
      </c>
      <c r="AX715">
        <v>55286814</v>
      </c>
      <c r="AY715">
        <v>1</v>
      </c>
      <c r="AZ715">
        <v>0</v>
      </c>
      <c r="BA715">
        <v>757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Y715*Source!I1544</f>
        <v>1.0177499999999999</v>
      </c>
      <c r="CY715">
        <f>AD715</f>
        <v>0</v>
      </c>
      <c r="CZ715">
        <f>AH715</f>
        <v>0</v>
      </c>
      <c r="DA715">
        <f>AL715</f>
        <v>1</v>
      </c>
      <c r="DB715">
        <f t="shared" si="112"/>
        <v>0</v>
      </c>
      <c r="DC715">
        <f t="shared" si="113"/>
        <v>0</v>
      </c>
    </row>
    <row r="716" spans="1:107" x14ac:dyDescent="0.2">
      <c r="A716">
        <f>ROW(Source!A1544)</f>
        <v>1544</v>
      </c>
      <c r="B716">
        <v>55282325</v>
      </c>
      <c r="C716">
        <v>55286811</v>
      </c>
      <c r="D716">
        <v>31806986</v>
      </c>
      <c r="E716">
        <v>13</v>
      </c>
      <c r="F716">
        <v>1</v>
      </c>
      <c r="G716">
        <v>13</v>
      </c>
      <c r="H716">
        <v>3</v>
      </c>
      <c r="I716" t="s">
        <v>28</v>
      </c>
      <c r="J716" t="s">
        <v>3</v>
      </c>
      <c r="K716" t="s">
        <v>29</v>
      </c>
      <c r="L716">
        <v>1348</v>
      </c>
      <c r="N716">
        <v>1009</v>
      </c>
      <c r="O716" t="s">
        <v>30</v>
      </c>
      <c r="P716" t="s">
        <v>30</v>
      </c>
      <c r="Q716">
        <v>1000</v>
      </c>
      <c r="W716">
        <v>1</v>
      </c>
      <c r="X716">
        <v>1489638031</v>
      </c>
      <c r="Y716">
        <v>-4.5999999999999996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-4.5999999999999996</v>
      </c>
      <c r="AU716" t="s">
        <v>3</v>
      </c>
      <c r="AV716">
        <v>0</v>
      </c>
      <c r="AW716">
        <v>2</v>
      </c>
      <c r="AX716">
        <v>55286815</v>
      </c>
      <c r="AY716">
        <v>1</v>
      </c>
      <c r="AZ716">
        <v>6144</v>
      </c>
      <c r="BA716">
        <v>758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Y716*Source!I1544</f>
        <v>-8.1419999999999992E-2</v>
      </c>
      <c r="CY716">
        <f>AA716</f>
        <v>0</v>
      </c>
      <c r="CZ716">
        <f>AE716</f>
        <v>0</v>
      </c>
      <c r="DA716">
        <f>AI716</f>
        <v>1</v>
      </c>
      <c r="DB716">
        <f t="shared" si="112"/>
        <v>0</v>
      </c>
      <c r="DC716">
        <f t="shared" si="113"/>
        <v>0</v>
      </c>
    </row>
    <row r="717" spans="1:107" x14ac:dyDescent="0.2">
      <c r="A717">
        <f>ROW(Source!A1546)</f>
        <v>1546</v>
      </c>
      <c r="B717">
        <v>55282325</v>
      </c>
      <c r="C717">
        <v>55286817</v>
      </c>
      <c r="D717">
        <v>31751893</v>
      </c>
      <c r="E717">
        <v>13</v>
      </c>
      <c r="F717">
        <v>1</v>
      </c>
      <c r="G717">
        <v>13</v>
      </c>
      <c r="H717">
        <v>1</v>
      </c>
      <c r="I717" t="s">
        <v>205</v>
      </c>
      <c r="J717" t="s">
        <v>3</v>
      </c>
      <c r="K717" t="s">
        <v>206</v>
      </c>
      <c r="L717">
        <v>1191</v>
      </c>
      <c r="N717">
        <v>1013</v>
      </c>
      <c r="O717" t="s">
        <v>207</v>
      </c>
      <c r="P717" t="s">
        <v>207</v>
      </c>
      <c r="Q717">
        <v>1</v>
      </c>
      <c r="W717">
        <v>0</v>
      </c>
      <c r="X717">
        <v>476480486</v>
      </c>
      <c r="Y717">
        <v>0.6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0.6</v>
      </c>
      <c r="AU717" t="s">
        <v>3</v>
      </c>
      <c r="AV717">
        <v>1</v>
      </c>
      <c r="AW717">
        <v>2</v>
      </c>
      <c r="AX717">
        <v>55286819</v>
      </c>
      <c r="AY717">
        <v>1</v>
      </c>
      <c r="AZ717">
        <v>0</v>
      </c>
      <c r="BA717">
        <v>759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Y717*Source!I1546</f>
        <v>1.2299999999999998</v>
      </c>
      <c r="CY717">
        <f>AD717</f>
        <v>0</v>
      </c>
      <c r="CZ717">
        <f>AH717</f>
        <v>0</v>
      </c>
      <c r="DA717">
        <f>AL717</f>
        <v>1</v>
      </c>
      <c r="DB717">
        <f t="shared" si="112"/>
        <v>0</v>
      </c>
      <c r="DC717">
        <f t="shared" si="113"/>
        <v>0</v>
      </c>
    </row>
    <row r="718" spans="1:107" x14ac:dyDescent="0.2">
      <c r="A718">
        <f>ROW(Source!A1547)</f>
        <v>1547</v>
      </c>
      <c r="B718">
        <v>55282325</v>
      </c>
      <c r="C718">
        <v>55286820</v>
      </c>
      <c r="D718">
        <v>31751893</v>
      </c>
      <c r="E718">
        <v>13</v>
      </c>
      <c r="F718">
        <v>1</v>
      </c>
      <c r="G718">
        <v>13</v>
      </c>
      <c r="H718">
        <v>1</v>
      </c>
      <c r="I718" t="s">
        <v>205</v>
      </c>
      <c r="J718" t="s">
        <v>3</v>
      </c>
      <c r="K718" t="s">
        <v>206</v>
      </c>
      <c r="L718">
        <v>1191</v>
      </c>
      <c r="N718">
        <v>1013</v>
      </c>
      <c r="O718" t="s">
        <v>207</v>
      </c>
      <c r="P718" t="s">
        <v>207</v>
      </c>
      <c r="Q718">
        <v>1</v>
      </c>
      <c r="W718">
        <v>0</v>
      </c>
      <c r="X718">
        <v>476480486</v>
      </c>
      <c r="Y718">
        <v>17.41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1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17.41</v>
      </c>
      <c r="AU718" t="s">
        <v>3</v>
      </c>
      <c r="AV718">
        <v>1</v>
      </c>
      <c r="AW718">
        <v>2</v>
      </c>
      <c r="AX718">
        <v>55286823</v>
      </c>
      <c r="AY718">
        <v>1</v>
      </c>
      <c r="AZ718">
        <v>0</v>
      </c>
      <c r="BA718">
        <v>760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Y718*Source!I1547</f>
        <v>0.29074699999999998</v>
      </c>
      <c r="CY718">
        <f>AD718</f>
        <v>0</v>
      </c>
      <c r="CZ718">
        <f>AH718</f>
        <v>0</v>
      </c>
      <c r="DA718">
        <f>AL718</f>
        <v>1</v>
      </c>
      <c r="DB718">
        <f t="shared" si="112"/>
        <v>0</v>
      </c>
      <c r="DC718">
        <f t="shared" si="113"/>
        <v>0</v>
      </c>
    </row>
    <row r="719" spans="1:107" x14ac:dyDescent="0.2">
      <c r="A719">
        <f>ROW(Source!A1547)</f>
        <v>1547</v>
      </c>
      <c r="B719">
        <v>55282325</v>
      </c>
      <c r="C719">
        <v>55286820</v>
      </c>
      <c r="D719">
        <v>31806986</v>
      </c>
      <c r="E719">
        <v>13</v>
      </c>
      <c r="F719">
        <v>1</v>
      </c>
      <c r="G719">
        <v>13</v>
      </c>
      <c r="H719">
        <v>3</v>
      </c>
      <c r="I719" t="s">
        <v>28</v>
      </c>
      <c r="J719" t="s">
        <v>3</v>
      </c>
      <c r="K719" t="s">
        <v>29</v>
      </c>
      <c r="L719">
        <v>1348</v>
      </c>
      <c r="N719">
        <v>1009</v>
      </c>
      <c r="O719" t="s">
        <v>30</v>
      </c>
      <c r="P719" t="s">
        <v>30</v>
      </c>
      <c r="Q719">
        <v>1000</v>
      </c>
      <c r="W719">
        <v>1</v>
      </c>
      <c r="X719">
        <v>1489638031</v>
      </c>
      <c r="Y719">
        <v>-1.02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-1.02</v>
      </c>
      <c r="AU719" t="s">
        <v>3</v>
      </c>
      <c r="AV719">
        <v>0</v>
      </c>
      <c r="AW719">
        <v>2</v>
      </c>
      <c r="AX719">
        <v>55286824</v>
      </c>
      <c r="AY719">
        <v>1</v>
      </c>
      <c r="AZ719">
        <v>6144</v>
      </c>
      <c r="BA719">
        <v>761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Y719*Source!I1547</f>
        <v>-1.7034000000000001E-2</v>
      </c>
      <c r="CY719">
        <f>AA719</f>
        <v>0</v>
      </c>
      <c r="CZ719">
        <f>AE719</f>
        <v>0</v>
      </c>
      <c r="DA719">
        <f>AI719</f>
        <v>1</v>
      </c>
      <c r="DB719">
        <f t="shared" si="112"/>
        <v>0</v>
      </c>
      <c r="DC719">
        <f t="shared" si="113"/>
        <v>0</v>
      </c>
    </row>
    <row r="720" spans="1:107" x14ac:dyDescent="0.2">
      <c r="A720">
        <f>ROW(Source!A1549)</f>
        <v>1549</v>
      </c>
      <c r="B720">
        <v>55282325</v>
      </c>
      <c r="C720">
        <v>55286826</v>
      </c>
      <c r="D720">
        <v>31751893</v>
      </c>
      <c r="E720">
        <v>13</v>
      </c>
      <c r="F720">
        <v>1</v>
      </c>
      <c r="G720">
        <v>13</v>
      </c>
      <c r="H720">
        <v>1</v>
      </c>
      <c r="I720" t="s">
        <v>205</v>
      </c>
      <c r="J720" t="s">
        <v>3</v>
      </c>
      <c r="K720" t="s">
        <v>206</v>
      </c>
      <c r="L720">
        <v>1191</v>
      </c>
      <c r="N720">
        <v>1013</v>
      </c>
      <c r="O720" t="s">
        <v>207</v>
      </c>
      <c r="P720" t="s">
        <v>207</v>
      </c>
      <c r="Q720">
        <v>1</v>
      </c>
      <c r="W720">
        <v>0</v>
      </c>
      <c r="X720">
        <v>476480486</v>
      </c>
      <c r="Y720">
        <v>20.73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20.73</v>
      </c>
      <c r="AU720" t="s">
        <v>3</v>
      </c>
      <c r="AV720">
        <v>1</v>
      </c>
      <c r="AW720">
        <v>2</v>
      </c>
      <c r="AX720">
        <v>55286828</v>
      </c>
      <c r="AY720">
        <v>1</v>
      </c>
      <c r="AZ720">
        <v>0</v>
      </c>
      <c r="BA720">
        <v>762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Y720*Source!I1549</f>
        <v>0.41460000000000002</v>
      </c>
      <c r="CY720">
        <f>AD720</f>
        <v>0</v>
      </c>
      <c r="CZ720">
        <f>AH720</f>
        <v>0</v>
      </c>
      <c r="DA720">
        <f>AL720</f>
        <v>1</v>
      </c>
      <c r="DB720">
        <f t="shared" si="112"/>
        <v>0</v>
      </c>
      <c r="DC720">
        <f t="shared" si="113"/>
        <v>0</v>
      </c>
    </row>
    <row r="721" spans="1:107" x14ac:dyDescent="0.2">
      <c r="A721">
        <f>ROW(Source!A1550)</f>
        <v>1550</v>
      </c>
      <c r="B721">
        <v>55282325</v>
      </c>
      <c r="C721">
        <v>55286831</v>
      </c>
      <c r="D721">
        <v>31751893</v>
      </c>
      <c r="E721">
        <v>13</v>
      </c>
      <c r="F721">
        <v>1</v>
      </c>
      <c r="G721">
        <v>13</v>
      </c>
      <c r="H721">
        <v>1</v>
      </c>
      <c r="I721" t="s">
        <v>205</v>
      </c>
      <c r="J721" t="s">
        <v>3</v>
      </c>
      <c r="K721" t="s">
        <v>206</v>
      </c>
      <c r="L721">
        <v>1191</v>
      </c>
      <c r="N721">
        <v>1013</v>
      </c>
      <c r="O721" t="s">
        <v>207</v>
      </c>
      <c r="P721" t="s">
        <v>207</v>
      </c>
      <c r="Q721">
        <v>1</v>
      </c>
      <c r="W721">
        <v>0</v>
      </c>
      <c r="X721">
        <v>476480486</v>
      </c>
      <c r="Y721">
        <v>0.6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0.6</v>
      </c>
      <c r="AU721" t="s">
        <v>3</v>
      </c>
      <c r="AV721">
        <v>1</v>
      </c>
      <c r="AW721">
        <v>2</v>
      </c>
      <c r="AX721">
        <v>55286833</v>
      </c>
      <c r="AY721">
        <v>1</v>
      </c>
      <c r="AZ721">
        <v>0</v>
      </c>
      <c r="BA721">
        <v>765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Y721*Source!I1550</f>
        <v>12.45</v>
      </c>
      <c r="CY721">
        <f>AD721</f>
        <v>0</v>
      </c>
      <c r="CZ721">
        <f>AH721</f>
        <v>0</v>
      </c>
      <c r="DA721">
        <f>AL721</f>
        <v>1</v>
      </c>
      <c r="DB721">
        <f t="shared" si="112"/>
        <v>0</v>
      </c>
      <c r="DC721">
        <f t="shared" si="113"/>
        <v>0</v>
      </c>
    </row>
    <row r="722" spans="1:107" x14ac:dyDescent="0.2">
      <c r="A722">
        <f>ROW(Source!A1616)</f>
        <v>1616</v>
      </c>
      <c r="B722">
        <v>55282325</v>
      </c>
      <c r="C722">
        <v>55286891</v>
      </c>
      <c r="D722">
        <v>31751893</v>
      </c>
      <c r="E722">
        <v>13</v>
      </c>
      <c r="F722">
        <v>1</v>
      </c>
      <c r="G722">
        <v>13</v>
      </c>
      <c r="H722">
        <v>1</v>
      </c>
      <c r="I722" t="s">
        <v>205</v>
      </c>
      <c r="J722" t="s">
        <v>3</v>
      </c>
      <c r="K722" t="s">
        <v>206</v>
      </c>
      <c r="L722">
        <v>1191</v>
      </c>
      <c r="N722">
        <v>1013</v>
      </c>
      <c r="O722" t="s">
        <v>207</v>
      </c>
      <c r="P722" t="s">
        <v>207</v>
      </c>
      <c r="Q722">
        <v>1</v>
      </c>
      <c r="W722">
        <v>0</v>
      </c>
      <c r="X722">
        <v>476480486</v>
      </c>
      <c r="Y722">
        <v>113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113</v>
      </c>
      <c r="AU722" t="s">
        <v>3</v>
      </c>
      <c r="AV722">
        <v>1</v>
      </c>
      <c r="AW722">
        <v>2</v>
      </c>
      <c r="AX722">
        <v>55286900</v>
      </c>
      <c r="AY722">
        <v>1</v>
      </c>
      <c r="AZ722">
        <v>0</v>
      </c>
      <c r="BA722">
        <v>766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Y722*Source!I1616</f>
        <v>2.2600000000000002</v>
      </c>
      <c r="CY722">
        <f>AD722</f>
        <v>0</v>
      </c>
      <c r="CZ722">
        <f>AH722</f>
        <v>0</v>
      </c>
      <c r="DA722">
        <f>AL722</f>
        <v>1</v>
      </c>
      <c r="DB722">
        <f t="shared" si="112"/>
        <v>0</v>
      </c>
      <c r="DC722">
        <f t="shared" si="113"/>
        <v>0</v>
      </c>
    </row>
    <row r="723" spans="1:107" x14ac:dyDescent="0.2">
      <c r="A723">
        <f>ROW(Source!A1616)</f>
        <v>1616</v>
      </c>
      <c r="B723">
        <v>55282325</v>
      </c>
      <c r="C723">
        <v>55286891</v>
      </c>
      <c r="D723">
        <v>31832333</v>
      </c>
      <c r="E723">
        <v>1</v>
      </c>
      <c r="F723">
        <v>1</v>
      </c>
      <c r="G723">
        <v>13</v>
      </c>
      <c r="H723">
        <v>2</v>
      </c>
      <c r="I723" t="s">
        <v>208</v>
      </c>
      <c r="J723" t="s">
        <v>209</v>
      </c>
      <c r="K723" t="s">
        <v>210</v>
      </c>
      <c r="L723">
        <v>1368</v>
      </c>
      <c r="N723">
        <v>1011</v>
      </c>
      <c r="O723" t="s">
        <v>211</v>
      </c>
      <c r="P723" t="s">
        <v>211</v>
      </c>
      <c r="Q723">
        <v>1</v>
      </c>
      <c r="W723">
        <v>0</v>
      </c>
      <c r="X723">
        <v>-1037327012</v>
      </c>
      <c r="Y723">
        <v>1.19</v>
      </c>
      <c r="AA723">
        <v>0</v>
      </c>
      <c r="AB723">
        <v>504.92</v>
      </c>
      <c r="AC723">
        <v>334.36</v>
      </c>
      <c r="AD723">
        <v>0</v>
      </c>
      <c r="AE723">
        <v>0</v>
      </c>
      <c r="AF723">
        <v>33.35</v>
      </c>
      <c r="AG723">
        <v>12.67</v>
      </c>
      <c r="AH723">
        <v>0</v>
      </c>
      <c r="AI723">
        <v>1</v>
      </c>
      <c r="AJ723">
        <v>15.14</v>
      </c>
      <c r="AK723">
        <v>26.39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1.19</v>
      </c>
      <c r="AU723" t="s">
        <v>3</v>
      </c>
      <c r="AV723">
        <v>0</v>
      </c>
      <c r="AW723">
        <v>2</v>
      </c>
      <c r="AX723">
        <v>55286901</v>
      </c>
      <c r="AY723">
        <v>1</v>
      </c>
      <c r="AZ723">
        <v>0</v>
      </c>
      <c r="BA723">
        <v>767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Y723*Source!I1616</f>
        <v>2.3799999999999998E-2</v>
      </c>
      <c r="CY723">
        <f>AB723</f>
        <v>504.92</v>
      </c>
      <c r="CZ723">
        <f>AF723</f>
        <v>33.35</v>
      </c>
      <c r="DA723">
        <f>AJ723</f>
        <v>15.14</v>
      </c>
      <c r="DB723">
        <f t="shared" si="112"/>
        <v>39.69</v>
      </c>
      <c r="DC723">
        <f t="shared" si="113"/>
        <v>15.08</v>
      </c>
    </row>
    <row r="724" spans="1:107" x14ac:dyDescent="0.2">
      <c r="A724">
        <f>ROW(Source!A1616)</f>
        <v>1616</v>
      </c>
      <c r="B724">
        <v>55282325</v>
      </c>
      <c r="C724">
        <v>55286891</v>
      </c>
      <c r="D724">
        <v>31832821</v>
      </c>
      <c r="E724">
        <v>1</v>
      </c>
      <c r="F724">
        <v>1</v>
      </c>
      <c r="G724">
        <v>13</v>
      </c>
      <c r="H724">
        <v>2</v>
      </c>
      <c r="I724" t="s">
        <v>212</v>
      </c>
      <c r="J724" t="s">
        <v>213</v>
      </c>
      <c r="K724" t="s">
        <v>214</v>
      </c>
      <c r="L724">
        <v>1368</v>
      </c>
      <c r="N724">
        <v>1011</v>
      </c>
      <c r="O724" t="s">
        <v>211</v>
      </c>
      <c r="P724" t="s">
        <v>211</v>
      </c>
      <c r="Q724">
        <v>1</v>
      </c>
      <c r="W724">
        <v>0</v>
      </c>
      <c r="X724">
        <v>-239073944</v>
      </c>
      <c r="Y724">
        <v>1.19</v>
      </c>
      <c r="AA724">
        <v>0</v>
      </c>
      <c r="AB724">
        <v>4.5599999999999996</v>
      </c>
      <c r="AC724">
        <v>0</v>
      </c>
      <c r="AD724">
        <v>0</v>
      </c>
      <c r="AE724">
        <v>0</v>
      </c>
      <c r="AF724">
        <v>0.77</v>
      </c>
      <c r="AG724">
        <v>0</v>
      </c>
      <c r="AH724">
        <v>0</v>
      </c>
      <c r="AI724">
        <v>1</v>
      </c>
      <c r="AJ724">
        <v>5.92</v>
      </c>
      <c r="AK724">
        <v>26.39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1.19</v>
      </c>
      <c r="AU724" t="s">
        <v>3</v>
      </c>
      <c r="AV724">
        <v>0</v>
      </c>
      <c r="AW724">
        <v>2</v>
      </c>
      <c r="AX724">
        <v>55286902</v>
      </c>
      <c r="AY724">
        <v>1</v>
      </c>
      <c r="AZ724">
        <v>0</v>
      </c>
      <c r="BA724">
        <v>768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Y724*Source!I1616</f>
        <v>2.3799999999999998E-2</v>
      </c>
      <c r="CY724">
        <f>AB724</f>
        <v>4.5599999999999996</v>
      </c>
      <c r="CZ724">
        <f>AF724</f>
        <v>0.77</v>
      </c>
      <c r="DA724">
        <f>AJ724</f>
        <v>5.92</v>
      </c>
      <c r="DB724">
        <f t="shared" si="112"/>
        <v>0.92</v>
      </c>
      <c r="DC724">
        <f t="shared" si="113"/>
        <v>0</v>
      </c>
    </row>
    <row r="725" spans="1:107" x14ac:dyDescent="0.2">
      <c r="A725">
        <f>ROW(Source!A1616)</f>
        <v>1616</v>
      </c>
      <c r="B725">
        <v>55282325</v>
      </c>
      <c r="C725">
        <v>55286891</v>
      </c>
      <c r="D725">
        <v>31832054</v>
      </c>
      <c r="E725">
        <v>1</v>
      </c>
      <c r="F725">
        <v>1</v>
      </c>
      <c r="G725">
        <v>13</v>
      </c>
      <c r="H725">
        <v>2</v>
      </c>
      <c r="I725" t="s">
        <v>215</v>
      </c>
      <c r="J725" t="s">
        <v>216</v>
      </c>
      <c r="K725" t="s">
        <v>217</v>
      </c>
      <c r="L725">
        <v>1368</v>
      </c>
      <c r="N725">
        <v>1011</v>
      </c>
      <c r="O725" t="s">
        <v>211</v>
      </c>
      <c r="P725" t="s">
        <v>211</v>
      </c>
      <c r="Q725">
        <v>1</v>
      </c>
      <c r="W725">
        <v>0</v>
      </c>
      <c r="X725">
        <v>-2105789691</v>
      </c>
      <c r="Y725">
        <v>1.18</v>
      </c>
      <c r="AA725">
        <v>0</v>
      </c>
      <c r="AB725">
        <v>4.38</v>
      </c>
      <c r="AC725">
        <v>0</v>
      </c>
      <c r="AD725">
        <v>0</v>
      </c>
      <c r="AE725">
        <v>0</v>
      </c>
      <c r="AF725">
        <v>0.71</v>
      </c>
      <c r="AG725">
        <v>0</v>
      </c>
      <c r="AH725">
        <v>0</v>
      </c>
      <c r="AI725">
        <v>1</v>
      </c>
      <c r="AJ725">
        <v>6.17</v>
      </c>
      <c r="AK725">
        <v>26.39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1.18</v>
      </c>
      <c r="AU725" t="s">
        <v>3</v>
      </c>
      <c r="AV725">
        <v>0</v>
      </c>
      <c r="AW725">
        <v>2</v>
      </c>
      <c r="AX725">
        <v>55286903</v>
      </c>
      <c r="AY725">
        <v>1</v>
      </c>
      <c r="AZ725">
        <v>0</v>
      </c>
      <c r="BA725">
        <v>769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Y725*Source!I1616</f>
        <v>2.3599999999999999E-2</v>
      </c>
      <c r="CY725">
        <f>AB725</f>
        <v>4.38</v>
      </c>
      <c r="CZ725">
        <f>AF725</f>
        <v>0.71</v>
      </c>
      <c r="DA725">
        <f>AJ725</f>
        <v>6.17</v>
      </c>
      <c r="DB725">
        <f t="shared" si="112"/>
        <v>0.84</v>
      </c>
      <c r="DC725">
        <f t="shared" si="113"/>
        <v>0</v>
      </c>
    </row>
    <row r="726" spans="1:107" x14ac:dyDescent="0.2">
      <c r="A726">
        <f>ROW(Source!A1616)</f>
        <v>1616</v>
      </c>
      <c r="B726">
        <v>55282325</v>
      </c>
      <c r="C726">
        <v>55286891</v>
      </c>
      <c r="D726">
        <v>31755942</v>
      </c>
      <c r="E726">
        <v>13</v>
      </c>
      <c r="F726">
        <v>1</v>
      </c>
      <c r="G726">
        <v>13</v>
      </c>
      <c r="H726">
        <v>2</v>
      </c>
      <c r="I726" t="s">
        <v>218</v>
      </c>
      <c r="J726" t="s">
        <v>3</v>
      </c>
      <c r="K726" t="s">
        <v>219</v>
      </c>
      <c r="L726">
        <v>1344</v>
      </c>
      <c r="N726">
        <v>1008</v>
      </c>
      <c r="O726" t="s">
        <v>220</v>
      </c>
      <c r="P726" t="s">
        <v>220</v>
      </c>
      <c r="Q726">
        <v>1</v>
      </c>
      <c r="W726">
        <v>0</v>
      </c>
      <c r="X726">
        <v>-1180195794</v>
      </c>
      <c r="Y726">
        <v>0.01</v>
      </c>
      <c r="AA726">
        <v>0</v>
      </c>
      <c r="AB726">
        <v>1</v>
      </c>
      <c r="AC726">
        <v>0</v>
      </c>
      <c r="AD726">
        <v>0</v>
      </c>
      <c r="AE726">
        <v>0</v>
      </c>
      <c r="AF726">
        <v>1</v>
      </c>
      <c r="AG726">
        <v>0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0.01</v>
      </c>
      <c r="AU726" t="s">
        <v>3</v>
      </c>
      <c r="AV726">
        <v>0</v>
      </c>
      <c r="AW726">
        <v>2</v>
      </c>
      <c r="AX726">
        <v>55286904</v>
      </c>
      <c r="AY726">
        <v>1</v>
      </c>
      <c r="AZ726">
        <v>0</v>
      </c>
      <c r="BA726">
        <v>770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Y726*Source!I1616</f>
        <v>2.0000000000000001E-4</v>
      </c>
      <c r="CY726">
        <f>AB726</f>
        <v>1</v>
      </c>
      <c r="CZ726">
        <f>AF726</f>
        <v>1</v>
      </c>
      <c r="DA726">
        <f>AJ726</f>
        <v>1</v>
      </c>
      <c r="DB726">
        <f t="shared" si="112"/>
        <v>0.01</v>
      </c>
      <c r="DC726">
        <f t="shared" si="113"/>
        <v>0</v>
      </c>
    </row>
    <row r="727" spans="1:107" x14ac:dyDescent="0.2">
      <c r="A727">
        <f>ROW(Source!A1616)</f>
        <v>1616</v>
      </c>
      <c r="B727">
        <v>55282325</v>
      </c>
      <c r="C727">
        <v>55286891</v>
      </c>
      <c r="D727">
        <v>31808261</v>
      </c>
      <c r="E727">
        <v>1</v>
      </c>
      <c r="F727">
        <v>1</v>
      </c>
      <c r="G727">
        <v>13</v>
      </c>
      <c r="H727">
        <v>3</v>
      </c>
      <c r="I727" t="s">
        <v>221</v>
      </c>
      <c r="J727" t="s">
        <v>222</v>
      </c>
      <c r="K727" t="s">
        <v>223</v>
      </c>
      <c r="L727">
        <v>1348</v>
      </c>
      <c r="N727">
        <v>1009</v>
      </c>
      <c r="O727" t="s">
        <v>30</v>
      </c>
      <c r="P727" t="s">
        <v>30</v>
      </c>
      <c r="Q727">
        <v>1000</v>
      </c>
      <c r="W727">
        <v>0</v>
      </c>
      <c r="X727">
        <v>-1712497029</v>
      </c>
      <c r="Y727">
        <v>2.1000000000000001E-2</v>
      </c>
      <c r="AA727">
        <v>5314.27</v>
      </c>
      <c r="AB727">
        <v>0</v>
      </c>
      <c r="AC727">
        <v>0</v>
      </c>
      <c r="AD727">
        <v>0</v>
      </c>
      <c r="AE727">
        <v>315.2</v>
      </c>
      <c r="AF727">
        <v>0</v>
      </c>
      <c r="AG727">
        <v>0</v>
      </c>
      <c r="AH727">
        <v>0</v>
      </c>
      <c r="AI727">
        <v>16.86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2.1000000000000001E-2</v>
      </c>
      <c r="AU727" t="s">
        <v>3</v>
      </c>
      <c r="AV727">
        <v>0</v>
      </c>
      <c r="AW727">
        <v>2</v>
      </c>
      <c r="AX727">
        <v>55286905</v>
      </c>
      <c r="AY727">
        <v>1</v>
      </c>
      <c r="AZ727">
        <v>0</v>
      </c>
      <c r="BA727">
        <v>771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Y727*Source!I1616</f>
        <v>4.2000000000000002E-4</v>
      </c>
      <c r="CY727">
        <f>AA727</f>
        <v>5314.27</v>
      </c>
      <c r="CZ727">
        <f>AE727</f>
        <v>315.2</v>
      </c>
      <c r="DA727">
        <f>AI727</f>
        <v>16.86</v>
      </c>
      <c r="DB727">
        <f t="shared" si="112"/>
        <v>6.62</v>
      </c>
      <c r="DC727">
        <f t="shared" si="113"/>
        <v>0</v>
      </c>
    </row>
    <row r="728" spans="1:107" x14ac:dyDescent="0.2">
      <c r="A728">
        <f>ROW(Source!A1616)</f>
        <v>1616</v>
      </c>
      <c r="B728">
        <v>55282325</v>
      </c>
      <c r="C728">
        <v>55286891</v>
      </c>
      <c r="D728">
        <v>31826247</v>
      </c>
      <c r="E728">
        <v>1</v>
      </c>
      <c r="F728">
        <v>1</v>
      </c>
      <c r="G728">
        <v>13</v>
      </c>
      <c r="H728">
        <v>3</v>
      </c>
      <c r="I728" t="s">
        <v>224</v>
      </c>
      <c r="J728" t="s">
        <v>225</v>
      </c>
      <c r="K728" t="s">
        <v>226</v>
      </c>
      <c r="L728">
        <v>1339</v>
      </c>
      <c r="N728">
        <v>1007</v>
      </c>
      <c r="O728" t="s">
        <v>128</v>
      </c>
      <c r="P728" t="s">
        <v>128</v>
      </c>
      <c r="Q728">
        <v>1</v>
      </c>
      <c r="W728">
        <v>0</v>
      </c>
      <c r="X728">
        <v>-718781615</v>
      </c>
      <c r="Y728">
        <v>2.14</v>
      </c>
      <c r="AA728">
        <v>3717.39</v>
      </c>
      <c r="AB728">
        <v>0</v>
      </c>
      <c r="AC728">
        <v>0</v>
      </c>
      <c r="AD728">
        <v>0</v>
      </c>
      <c r="AE728">
        <v>451.14</v>
      </c>
      <c r="AF728">
        <v>0</v>
      </c>
      <c r="AG728">
        <v>0</v>
      </c>
      <c r="AH728">
        <v>0</v>
      </c>
      <c r="AI728">
        <v>8.24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2.14</v>
      </c>
      <c r="AU728" t="s">
        <v>3</v>
      </c>
      <c r="AV728">
        <v>0</v>
      </c>
      <c r="AW728">
        <v>2</v>
      </c>
      <c r="AX728">
        <v>55286906</v>
      </c>
      <c r="AY728">
        <v>1</v>
      </c>
      <c r="AZ728">
        <v>0</v>
      </c>
      <c r="BA728">
        <v>772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Y728*Source!I1616</f>
        <v>4.2800000000000005E-2</v>
      </c>
      <c r="CY728">
        <f>AA728</f>
        <v>3717.39</v>
      </c>
      <c r="CZ728">
        <f>AE728</f>
        <v>451.14</v>
      </c>
      <c r="DA728">
        <f>AI728</f>
        <v>8.24</v>
      </c>
      <c r="DB728">
        <f t="shared" si="112"/>
        <v>965.44</v>
      </c>
      <c r="DC728">
        <f t="shared" si="113"/>
        <v>0</v>
      </c>
    </row>
    <row r="729" spans="1:107" x14ac:dyDescent="0.2">
      <c r="A729">
        <f>ROW(Source!A1616)</f>
        <v>1616</v>
      </c>
      <c r="B729">
        <v>55282325</v>
      </c>
      <c r="C729">
        <v>55286891</v>
      </c>
      <c r="D729">
        <v>31806986</v>
      </c>
      <c r="E729">
        <v>13</v>
      </c>
      <c r="F729">
        <v>1</v>
      </c>
      <c r="G729">
        <v>13</v>
      </c>
      <c r="H729">
        <v>3</v>
      </c>
      <c r="I729" t="s">
        <v>28</v>
      </c>
      <c r="J729" t="s">
        <v>3</v>
      </c>
      <c r="K729" t="s">
        <v>29</v>
      </c>
      <c r="L729">
        <v>1348</v>
      </c>
      <c r="N729">
        <v>1009</v>
      </c>
      <c r="O729" t="s">
        <v>30</v>
      </c>
      <c r="P729" t="s">
        <v>30</v>
      </c>
      <c r="Q729">
        <v>1000</v>
      </c>
      <c r="W729">
        <v>1</v>
      </c>
      <c r="X729">
        <v>1489638031</v>
      </c>
      <c r="Y729">
        <v>-1.28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-1.28</v>
      </c>
      <c r="AU729" t="s">
        <v>3</v>
      </c>
      <c r="AV729">
        <v>0</v>
      </c>
      <c r="AW729">
        <v>2</v>
      </c>
      <c r="AX729">
        <v>55286907</v>
      </c>
      <c r="AY729">
        <v>1</v>
      </c>
      <c r="AZ729">
        <v>6144</v>
      </c>
      <c r="BA729">
        <v>773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Y729*Source!I1616</f>
        <v>-2.5600000000000001E-2</v>
      </c>
      <c r="CY729">
        <f>AA729</f>
        <v>0</v>
      </c>
      <c r="CZ729">
        <f>AE729</f>
        <v>0</v>
      </c>
      <c r="DA729">
        <f>AI729</f>
        <v>1</v>
      </c>
      <c r="DB729">
        <f t="shared" si="112"/>
        <v>0</v>
      </c>
      <c r="DC729">
        <f t="shared" si="113"/>
        <v>0</v>
      </c>
    </row>
    <row r="730" spans="1:107" x14ac:dyDescent="0.2">
      <c r="A730">
        <f>ROW(Source!A1618)</f>
        <v>1618</v>
      </c>
      <c r="B730">
        <v>55282325</v>
      </c>
      <c r="C730">
        <v>55286909</v>
      </c>
      <c r="D730">
        <v>31751893</v>
      </c>
      <c r="E730">
        <v>13</v>
      </c>
      <c r="F730">
        <v>1</v>
      </c>
      <c r="G730">
        <v>13</v>
      </c>
      <c r="H730">
        <v>1</v>
      </c>
      <c r="I730" t="s">
        <v>205</v>
      </c>
      <c r="J730" t="s">
        <v>3</v>
      </c>
      <c r="K730" t="s">
        <v>206</v>
      </c>
      <c r="L730">
        <v>1191</v>
      </c>
      <c r="N730">
        <v>1013</v>
      </c>
      <c r="O730" t="s">
        <v>207</v>
      </c>
      <c r="P730" t="s">
        <v>207</v>
      </c>
      <c r="Q730">
        <v>1</v>
      </c>
      <c r="W730">
        <v>0</v>
      </c>
      <c r="X730">
        <v>476480486</v>
      </c>
      <c r="Y730">
        <v>39.5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39.5</v>
      </c>
      <c r="AU730" t="s">
        <v>3</v>
      </c>
      <c r="AV730">
        <v>1</v>
      </c>
      <c r="AW730">
        <v>2</v>
      </c>
      <c r="AX730">
        <v>55286917</v>
      </c>
      <c r="AY730">
        <v>1</v>
      </c>
      <c r="AZ730">
        <v>0</v>
      </c>
      <c r="BA730">
        <v>774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Y730*Source!I1618</f>
        <v>1.9750000000000001</v>
      </c>
      <c r="CY730">
        <f>AD730</f>
        <v>0</v>
      </c>
      <c r="CZ730">
        <f>AH730</f>
        <v>0</v>
      </c>
      <c r="DA730">
        <f>AL730</f>
        <v>1</v>
      </c>
      <c r="DB730">
        <f t="shared" si="112"/>
        <v>0</v>
      </c>
      <c r="DC730">
        <f t="shared" si="113"/>
        <v>0</v>
      </c>
    </row>
    <row r="731" spans="1:107" x14ac:dyDescent="0.2">
      <c r="A731">
        <f>ROW(Source!A1618)</f>
        <v>1618</v>
      </c>
      <c r="B731">
        <v>55282325</v>
      </c>
      <c r="C731">
        <v>55286909</v>
      </c>
      <c r="D731">
        <v>31832333</v>
      </c>
      <c r="E731">
        <v>1</v>
      </c>
      <c r="F731">
        <v>1</v>
      </c>
      <c r="G731">
        <v>13</v>
      </c>
      <c r="H731">
        <v>2</v>
      </c>
      <c r="I731" t="s">
        <v>208</v>
      </c>
      <c r="J731" t="s">
        <v>209</v>
      </c>
      <c r="K731" t="s">
        <v>210</v>
      </c>
      <c r="L731">
        <v>1368</v>
      </c>
      <c r="N731">
        <v>1011</v>
      </c>
      <c r="O731" t="s">
        <v>211</v>
      </c>
      <c r="P731" t="s">
        <v>211</v>
      </c>
      <c r="Q731">
        <v>1</v>
      </c>
      <c r="W731">
        <v>0</v>
      </c>
      <c r="X731">
        <v>-1037327012</v>
      </c>
      <c r="Y731">
        <v>0.28000000000000003</v>
      </c>
      <c r="AA731">
        <v>0</v>
      </c>
      <c r="AB731">
        <v>504.92</v>
      </c>
      <c r="AC731">
        <v>334.36</v>
      </c>
      <c r="AD731">
        <v>0</v>
      </c>
      <c r="AE731">
        <v>0</v>
      </c>
      <c r="AF731">
        <v>33.35</v>
      </c>
      <c r="AG731">
        <v>12.67</v>
      </c>
      <c r="AH731">
        <v>0</v>
      </c>
      <c r="AI731">
        <v>1</v>
      </c>
      <c r="AJ731">
        <v>15.14</v>
      </c>
      <c r="AK731">
        <v>26.39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0.28000000000000003</v>
      </c>
      <c r="AU731" t="s">
        <v>3</v>
      </c>
      <c r="AV731">
        <v>0</v>
      </c>
      <c r="AW731">
        <v>2</v>
      </c>
      <c r="AX731">
        <v>55286918</v>
      </c>
      <c r="AY731">
        <v>1</v>
      </c>
      <c r="AZ731">
        <v>0</v>
      </c>
      <c r="BA731">
        <v>775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Y731*Source!I1618</f>
        <v>1.4000000000000002E-2</v>
      </c>
      <c r="CY731">
        <f>AB731</f>
        <v>504.92</v>
      </c>
      <c r="CZ731">
        <f>AF731</f>
        <v>33.35</v>
      </c>
      <c r="DA731">
        <f>AJ731</f>
        <v>15.14</v>
      </c>
      <c r="DB731">
        <f t="shared" si="112"/>
        <v>9.34</v>
      </c>
      <c r="DC731">
        <f t="shared" si="113"/>
        <v>3.55</v>
      </c>
    </row>
    <row r="732" spans="1:107" x14ac:dyDescent="0.2">
      <c r="A732">
        <f>ROW(Source!A1618)</f>
        <v>1618</v>
      </c>
      <c r="B732">
        <v>55282325</v>
      </c>
      <c r="C732">
        <v>55286909</v>
      </c>
      <c r="D732">
        <v>31832821</v>
      </c>
      <c r="E732">
        <v>1</v>
      </c>
      <c r="F732">
        <v>1</v>
      </c>
      <c r="G732">
        <v>13</v>
      </c>
      <c r="H732">
        <v>2</v>
      </c>
      <c r="I732" t="s">
        <v>212</v>
      </c>
      <c r="J732" t="s">
        <v>213</v>
      </c>
      <c r="K732" t="s">
        <v>214</v>
      </c>
      <c r="L732">
        <v>1368</v>
      </c>
      <c r="N732">
        <v>1011</v>
      </c>
      <c r="O732" t="s">
        <v>211</v>
      </c>
      <c r="P732" t="s">
        <v>211</v>
      </c>
      <c r="Q732">
        <v>1</v>
      </c>
      <c r="W732">
        <v>0</v>
      </c>
      <c r="X732">
        <v>-239073944</v>
      </c>
      <c r="Y732">
        <v>0.28000000000000003</v>
      </c>
      <c r="AA732">
        <v>0</v>
      </c>
      <c r="AB732">
        <v>4.5599999999999996</v>
      </c>
      <c r="AC732">
        <v>0</v>
      </c>
      <c r="AD732">
        <v>0</v>
      </c>
      <c r="AE732">
        <v>0</v>
      </c>
      <c r="AF732">
        <v>0.77</v>
      </c>
      <c r="AG732">
        <v>0</v>
      </c>
      <c r="AH732">
        <v>0</v>
      </c>
      <c r="AI732">
        <v>1</v>
      </c>
      <c r="AJ732">
        <v>5.92</v>
      </c>
      <c r="AK732">
        <v>26.39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0.28000000000000003</v>
      </c>
      <c r="AU732" t="s">
        <v>3</v>
      </c>
      <c r="AV732">
        <v>0</v>
      </c>
      <c r="AW732">
        <v>2</v>
      </c>
      <c r="AX732">
        <v>55286919</v>
      </c>
      <c r="AY732">
        <v>1</v>
      </c>
      <c r="AZ732">
        <v>0</v>
      </c>
      <c r="BA732">
        <v>776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Y732*Source!I1618</f>
        <v>1.4000000000000002E-2</v>
      </c>
      <c r="CY732">
        <f>AB732</f>
        <v>4.5599999999999996</v>
      </c>
      <c r="CZ732">
        <f>AF732</f>
        <v>0.77</v>
      </c>
      <c r="DA732">
        <f>AJ732</f>
        <v>5.92</v>
      </c>
      <c r="DB732">
        <f t="shared" si="112"/>
        <v>0.22</v>
      </c>
      <c r="DC732">
        <f t="shared" si="113"/>
        <v>0</v>
      </c>
    </row>
    <row r="733" spans="1:107" x14ac:dyDescent="0.2">
      <c r="A733">
        <f>ROW(Source!A1618)</f>
        <v>1618</v>
      </c>
      <c r="B733">
        <v>55282325</v>
      </c>
      <c r="C733">
        <v>55286909</v>
      </c>
      <c r="D733">
        <v>31832054</v>
      </c>
      <c r="E733">
        <v>1</v>
      </c>
      <c r="F733">
        <v>1</v>
      </c>
      <c r="G733">
        <v>13</v>
      </c>
      <c r="H733">
        <v>2</v>
      </c>
      <c r="I733" t="s">
        <v>215</v>
      </c>
      <c r="J733" t="s">
        <v>216</v>
      </c>
      <c r="K733" t="s">
        <v>217</v>
      </c>
      <c r="L733">
        <v>1368</v>
      </c>
      <c r="N733">
        <v>1011</v>
      </c>
      <c r="O733" t="s">
        <v>211</v>
      </c>
      <c r="P733" t="s">
        <v>211</v>
      </c>
      <c r="Q733">
        <v>1</v>
      </c>
      <c r="W733">
        <v>0</v>
      </c>
      <c r="X733">
        <v>-2105789691</v>
      </c>
      <c r="Y733">
        <v>0.44</v>
      </c>
      <c r="AA733">
        <v>0</v>
      </c>
      <c r="AB733">
        <v>4.38</v>
      </c>
      <c r="AC733">
        <v>0</v>
      </c>
      <c r="AD733">
        <v>0</v>
      </c>
      <c r="AE733">
        <v>0</v>
      </c>
      <c r="AF733">
        <v>0.71</v>
      </c>
      <c r="AG733">
        <v>0</v>
      </c>
      <c r="AH733">
        <v>0</v>
      </c>
      <c r="AI733">
        <v>1</v>
      </c>
      <c r="AJ733">
        <v>6.17</v>
      </c>
      <c r="AK733">
        <v>26.39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0.44</v>
      </c>
      <c r="AU733" t="s">
        <v>3</v>
      </c>
      <c r="AV733">
        <v>0</v>
      </c>
      <c r="AW733">
        <v>2</v>
      </c>
      <c r="AX733">
        <v>55286920</v>
      </c>
      <c r="AY733">
        <v>1</v>
      </c>
      <c r="AZ733">
        <v>0</v>
      </c>
      <c r="BA733">
        <v>777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Y733*Source!I1618</f>
        <v>2.2000000000000002E-2</v>
      </c>
      <c r="CY733">
        <f>AB733</f>
        <v>4.38</v>
      </c>
      <c r="CZ733">
        <f>AF733</f>
        <v>0.71</v>
      </c>
      <c r="DA733">
        <f>AJ733</f>
        <v>6.17</v>
      </c>
      <c r="DB733">
        <f t="shared" si="112"/>
        <v>0.31</v>
      </c>
      <c r="DC733">
        <f t="shared" si="113"/>
        <v>0</v>
      </c>
    </row>
    <row r="734" spans="1:107" x14ac:dyDescent="0.2">
      <c r="A734">
        <f>ROW(Source!A1618)</f>
        <v>1618</v>
      </c>
      <c r="B734">
        <v>55282325</v>
      </c>
      <c r="C734">
        <v>55286909</v>
      </c>
      <c r="D734">
        <v>31808261</v>
      </c>
      <c r="E734">
        <v>1</v>
      </c>
      <c r="F734">
        <v>1</v>
      </c>
      <c r="G734">
        <v>13</v>
      </c>
      <c r="H734">
        <v>3</v>
      </c>
      <c r="I734" t="s">
        <v>221</v>
      </c>
      <c r="J734" t="s">
        <v>222</v>
      </c>
      <c r="K734" t="s">
        <v>223</v>
      </c>
      <c r="L734">
        <v>1348</v>
      </c>
      <c r="N734">
        <v>1009</v>
      </c>
      <c r="O734" t="s">
        <v>30</v>
      </c>
      <c r="P734" t="s">
        <v>30</v>
      </c>
      <c r="Q734">
        <v>1000</v>
      </c>
      <c r="W734">
        <v>0</v>
      </c>
      <c r="X734">
        <v>-1712497029</v>
      </c>
      <c r="Y734">
        <v>4.0000000000000001E-3</v>
      </c>
      <c r="AA734">
        <v>5314.27</v>
      </c>
      <c r="AB734">
        <v>0</v>
      </c>
      <c r="AC734">
        <v>0</v>
      </c>
      <c r="AD734">
        <v>0</v>
      </c>
      <c r="AE734">
        <v>315.2</v>
      </c>
      <c r="AF734">
        <v>0</v>
      </c>
      <c r="AG734">
        <v>0</v>
      </c>
      <c r="AH734">
        <v>0</v>
      </c>
      <c r="AI734">
        <v>16.86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4.0000000000000001E-3</v>
      </c>
      <c r="AU734" t="s">
        <v>3</v>
      </c>
      <c r="AV734">
        <v>0</v>
      </c>
      <c r="AW734">
        <v>2</v>
      </c>
      <c r="AX734">
        <v>55286921</v>
      </c>
      <c r="AY734">
        <v>1</v>
      </c>
      <c r="AZ734">
        <v>0</v>
      </c>
      <c r="BA734">
        <v>778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Y734*Source!I1618</f>
        <v>2.0000000000000001E-4</v>
      </c>
      <c r="CY734">
        <f>AA734</f>
        <v>5314.27</v>
      </c>
      <c r="CZ734">
        <f>AE734</f>
        <v>315.2</v>
      </c>
      <c r="DA734">
        <f>AI734</f>
        <v>16.86</v>
      </c>
      <c r="DB734">
        <f t="shared" si="112"/>
        <v>1.26</v>
      </c>
      <c r="DC734">
        <f t="shared" si="113"/>
        <v>0</v>
      </c>
    </row>
    <row r="735" spans="1:107" x14ac:dyDescent="0.2">
      <c r="A735">
        <f>ROW(Source!A1618)</f>
        <v>1618</v>
      </c>
      <c r="B735">
        <v>55282325</v>
      </c>
      <c r="C735">
        <v>55286909</v>
      </c>
      <c r="D735">
        <v>31826247</v>
      </c>
      <c r="E735">
        <v>1</v>
      </c>
      <c r="F735">
        <v>1</v>
      </c>
      <c r="G735">
        <v>13</v>
      </c>
      <c r="H735">
        <v>3</v>
      </c>
      <c r="I735" t="s">
        <v>224</v>
      </c>
      <c r="J735" t="s">
        <v>225</v>
      </c>
      <c r="K735" t="s">
        <v>226</v>
      </c>
      <c r="L735">
        <v>1339</v>
      </c>
      <c r="N735">
        <v>1007</v>
      </c>
      <c r="O735" t="s">
        <v>128</v>
      </c>
      <c r="P735" t="s">
        <v>128</v>
      </c>
      <c r="Q735">
        <v>1</v>
      </c>
      <c r="W735">
        <v>0</v>
      </c>
      <c r="X735">
        <v>-718781615</v>
      </c>
      <c r="Y735">
        <v>0.43</v>
      </c>
      <c r="AA735">
        <v>3717.39</v>
      </c>
      <c r="AB735">
        <v>0</v>
      </c>
      <c r="AC735">
        <v>0</v>
      </c>
      <c r="AD735">
        <v>0</v>
      </c>
      <c r="AE735">
        <v>451.14</v>
      </c>
      <c r="AF735">
        <v>0</v>
      </c>
      <c r="AG735">
        <v>0</v>
      </c>
      <c r="AH735">
        <v>0</v>
      </c>
      <c r="AI735">
        <v>8.24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0.43</v>
      </c>
      <c r="AU735" t="s">
        <v>3</v>
      </c>
      <c r="AV735">
        <v>0</v>
      </c>
      <c r="AW735">
        <v>2</v>
      </c>
      <c r="AX735">
        <v>55286922</v>
      </c>
      <c r="AY735">
        <v>1</v>
      </c>
      <c r="AZ735">
        <v>0</v>
      </c>
      <c r="BA735">
        <v>779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Y735*Source!I1618</f>
        <v>2.1500000000000002E-2</v>
      </c>
      <c r="CY735">
        <f>AA735</f>
        <v>3717.39</v>
      </c>
      <c r="CZ735">
        <f>AE735</f>
        <v>451.14</v>
      </c>
      <c r="DA735">
        <f>AI735</f>
        <v>8.24</v>
      </c>
      <c r="DB735">
        <f t="shared" si="112"/>
        <v>193.99</v>
      </c>
      <c r="DC735">
        <f t="shared" si="113"/>
        <v>0</v>
      </c>
    </row>
    <row r="736" spans="1:107" x14ac:dyDescent="0.2">
      <c r="A736">
        <f>ROW(Source!A1618)</f>
        <v>1618</v>
      </c>
      <c r="B736">
        <v>55282325</v>
      </c>
      <c r="C736">
        <v>55286909</v>
      </c>
      <c r="D736">
        <v>31806986</v>
      </c>
      <c r="E736">
        <v>13</v>
      </c>
      <c r="F736">
        <v>1</v>
      </c>
      <c r="G736">
        <v>13</v>
      </c>
      <c r="H736">
        <v>3</v>
      </c>
      <c r="I736" t="s">
        <v>28</v>
      </c>
      <c r="J736" t="s">
        <v>3</v>
      </c>
      <c r="K736" t="s">
        <v>29</v>
      </c>
      <c r="L736">
        <v>1348</v>
      </c>
      <c r="N736">
        <v>1009</v>
      </c>
      <c r="O736" t="s">
        <v>30</v>
      </c>
      <c r="P736" t="s">
        <v>30</v>
      </c>
      <c r="Q736">
        <v>1000</v>
      </c>
      <c r="W736">
        <v>1</v>
      </c>
      <c r="X736">
        <v>1489638031</v>
      </c>
      <c r="Y736">
        <v>-0.3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-0.3</v>
      </c>
      <c r="AU736" t="s">
        <v>3</v>
      </c>
      <c r="AV736">
        <v>0</v>
      </c>
      <c r="AW736">
        <v>2</v>
      </c>
      <c r="AX736">
        <v>55286923</v>
      </c>
      <c r="AY736">
        <v>1</v>
      </c>
      <c r="AZ736">
        <v>6144</v>
      </c>
      <c r="BA736">
        <v>780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Y736*Source!I1618</f>
        <v>-1.4999999999999999E-2</v>
      </c>
      <c r="CY736">
        <f>AA736</f>
        <v>0</v>
      </c>
      <c r="CZ736">
        <f>AE736</f>
        <v>0</v>
      </c>
      <c r="DA736">
        <f>AI736</f>
        <v>1</v>
      </c>
      <c r="DB736">
        <f t="shared" si="112"/>
        <v>0</v>
      </c>
      <c r="DC736">
        <f t="shared" si="113"/>
        <v>0</v>
      </c>
    </row>
    <row r="737" spans="1:107" x14ac:dyDescent="0.2">
      <c r="A737">
        <f>ROW(Source!A1620)</f>
        <v>1620</v>
      </c>
      <c r="B737">
        <v>55282325</v>
      </c>
      <c r="C737">
        <v>55286925</v>
      </c>
      <c r="D737">
        <v>31751893</v>
      </c>
      <c r="E737">
        <v>13</v>
      </c>
      <c r="F737">
        <v>1</v>
      </c>
      <c r="G737">
        <v>13</v>
      </c>
      <c r="H737">
        <v>1</v>
      </c>
      <c r="I737" t="s">
        <v>205</v>
      </c>
      <c r="J737" t="s">
        <v>3</v>
      </c>
      <c r="K737" t="s">
        <v>206</v>
      </c>
      <c r="L737">
        <v>1191</v>
      </c>
      <c r="N737">
        <v>1013</v>
      </c>
      <c r="O737" t="s">
        <v>207</v>
      </c>
      <c r="P737" t="s">
        <v>207</v>
      </c>
      <c r="Q737">
        <v>1</v>
      </c>
      <c r="W737">
        <v>0</v>
      </c>
      <c r="X737">
        <v>476480486</v>
      </c>
      <c r="Y737">
        <v>24.61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24.61</v>
      </c>
      <c r="AU737" t="s">
        <v>3</v>
      </c>
      <c r="AV737">
        <v>1</v>
      </c>
      <c r="AW737">
        <v>2</v>
      </c>
      <c r="AX737">
        <v>55286935</v>
      </c>
      <c r="AY737">
        <v>1</v>
      </c>
      <c r="AZ737">
        <v>0</v>
      </c>
      <c r="BA737">
        <v>781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Y737*Source!I1620</f>
        <v>25.840500000000002</v>
      </c>
      <c r="CY737">
        <f>AD737</f>
        <v>0</v>
      </c>
      <c r="CZ737">
        <f>AH737</f>
        <v>0</v>
      </c>
      <c r="DA737">
        <f>AL737</f>
        <v>1</v>
      </c>
      <c r="DB737">
        <f t="shared" si="112"/>
        <v>0</v>
      </c>
      <c r="DC737">
        <f t="shared" si="113"/>
        <v>0</v>
      </c>
    </row>
    <row r="738" spans="1:107" x14ac:dyDescent="0.2">
      <c r="A738">
        <f>ROW(Source!A1620)</f>
        <v>1620</v>
      </c>
      <c r="B738">
        <v>55282325</v>
      </c>
      <c r="C738">
        <v>55286925</v>
      </c>
      <c r="D738">
        <v>31755942</v>
      </c>
      <c r="E738">
        <v>13</v>
      </c>
      <c r="F738">
        <v>1</v>
      </c>
      <c r="G738">
        <v>13</v>
      </c>
      <c r="H738">
        <v>2</v>
      </c>
      <c r="I738" t="s">
        <v>218</v>
      </c>
      <c r="J738" t="s">
        <v>3</v>
      </c>
      <c r="K738" t="s">
        <v>219</v>
      </c>
      <c r="L738">
        <v>1344</v>
      </c>
      <c r="N738">
        <v>1008</v>
      </c>
      <c r="O738" t="s">
        <v>220</v>
      </c>
      <c r="P738" t="s">
        <v>220</v>
      </c>
      <c r="Q738">
        <v>1</v>
      </c>
      <c r="W738">
        <v>0</v>
      </c>
      <c r="X738">
        <v>-1180195794</v>
      </c>
      <c r="Y738">
        <v>18.57</v>
      </c>
      <c r="AA738">
        <v>0</v>
      </c>
      <c r="AB738">
        <v>1</v>
      </c>
      <c r="AC738">
        <v>0</v>
      </c>
      <c r="AD738">
        <v>0</v>
      </c>
      <c r="AE738">
        <v>0</v>
      </c>
      <c r="AF738">
        <v>1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18.57</v>
      </c>
      <c r="AU738" t="s">
        <v>3</v>
      </c>
      <c r="AV738">
        <v>0</v>
      </c>
      <c r="AW738">
        <v>2</v>
      </c>
      <c r="AX738">
        <v>55286936</v>
      </c>
      <c r="AY738">
        <v>1</v>
      </c>
      <c r="AZ738">
        <v>0</v>
      </c>
      <c r="BA738">
        <v>782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Y738*Source!I1620</f>
        <v>19.4985</v>
      </c>
      <c r="CY738">
        <f>AB738</f>
        <v>1</v>
      </c>
      <c r="CZ738">
        <f>AF738</f>
        <v>1</v>
      </c>
      <c r="DA738">
        <f>AJ738</f>
        <v>1</v>
      </c>
      <c r="DB738">
        <f t="shared" si="112"/>
        <v>18.57</v>
      </c>
      <c r="DC738">
        <f t="shared" si="113"/>
        <v>0</v>
      </c>
    </row>
    <row r="739" spans="1:107" x14ac:dyDescent="0.2">
      <c r="A739">
        <f>ROW(Source!A1620)</f>
        <v>1620</v>
      </c>
      <c r="B739">
        <v>55282325</v>
      </c>
      <c r="C739">
        <v>55286925</v>
      </c>
      <c r="D739">
        <v>31807208</v>
      </c>
      <c r="E739">
        <v>1</v>
      </c>
      <c r="F739">
        <v>1</v>
      </c>
      <c r="G739">
        <v>13</v>
      </c>
      <c r="H739">
        <v>3</v>
      </c>
      <c r="I739" t="s">
        <v>227</v>
      </c>
      <c r="J739" t="s">
        <v>228</v>
      </c>
      <c r="K739" t="s">
        <v>229</v>
      </c>
      <c r="L739">
        <v>1348</v>
      </c>
      <c r="N739">
        <v>1009</v>
      </c>
      <c r="O739" t="s">
        <v>30</v>
      </c>
      <c r="P739" t="s">
        <v>30</v>
      </c>
      <c r="Q739">
        <v>1000</v>
      </c>
      <c r="W739">
        <v>0</v>
      </c>
      <c r="X739">
        <v>1514787713</v>
      </c>
      <c r="Y739">
        <v>1.9E-3</v>
      </c>
      <c r="AA739">
        <v>78121.59</v>
      </c>
      <c r="AB739">
        <v>0</v>
      </c>
      <c r="AC739">
        <v>0</v>
      </c>
      <c r="AD739">
        <v>0</v>
      </c>
      <c r="AE739">
        <v>15169.24</v>
      </c>
      <c r="AF739">
        <v>0</v>
      </c>
      <c r="AG739">
        <v>0</v>
      </c>
      <c r="AH739">
        <v>0</v>
      </c>
      <c r="AI739">
        <v>5.15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1.9E-3</v>
      </c>
      <c r="AU739" t="s">
        <v>3</v>
      </c>
      <c r="AV739">
        <v>0</v>
      </c>
      <c r="AW739">
        <v>2</v>
      </c>
      <c r="AX739">
        <v>55286938</v>
      </c>
      <c r="AY739">
        <v>1</v>
      </c>
      <c r="AZ739">
        <v>0</v>
      </c>
      <c r="BA739">
        <v>784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Y739*Source!I1620</f>
        <v>1.9950000000000002E-3</v>
      </c>
      <c r="CY739">
        <f t="shared" ref="CY739:CY745" si="114">AA739</f>
        <v>78121.59</v>
      </c>
      <c r="CZ739">
        <f t="shared" ref="CZ739:CZ745" si="115">AE739</f>
        <v>15169.24</v>
      </c>
      <c r="DA739">
        <f t="shared" ref="DA739:DA745" si="116">AI739</f>
        <v>5.15</v>
      </c>
      <c r="DB739">
        <f t="shared" si="112"/>
        <v>28.82</v>
      </c>
      <c r="DC739">
        <f t="shared" si="113"/>
        <v>0</v>
      </c>
    </row>
    <row r="740" spans="1:107" x14ac:dyDescent="0.2">
      <c r="A740">
        <f>ROW(Source!A1620)</f>
        <v>1620</v>
      </c>
      <c r="B740">
        <v>55282325</v>
      </c>
      <c r="C740">
        <v>55286925</v>
      </c>
      <c r="D740">
        <v>31807298</v>
      </c>
      <c r="E740">
        <v>1</v>
      </c>
      <c r="F740">
        <v>1</v>
      </c>
      <c r="G740">
        <v>13</v>
      </c>
      <c r="H740">
        <v>3</v>
      </c>
      <c r="I740" t="s">
        <v>230</v>
      </c>
      <c r="J740" t="s">
        <v>231</v>
      </c>
      <c r="K740" t="s">
        <v>232</v>
      </c>
      <c r="L740">
        <v>1339</v>
      </c>
      <c r="N740">
        <v>1007</v>
      </c>
      <c r="O740" t="s">
        <v>128</v>
      </c>
      <c r="P740" t="s">
        <v>128</v>
      </c>
      <c r="Q740">
        <v>1</v>
      </c>
      <c r="W740">
        <v>0</v>
      </c>
      <c r="X740">
        <v>-1377832446</v>
      </c>
      <c r="Y740">
        <v>0.14000000000000001</v>
      </c>
      <c r="AA740">
        <v>15177.05</v>
      </c>
      <c r="AB740">
        <v>0</v>
      </c>
      <c r="AC740">
        <v>0</v>
      </c>
      <c r="AD740">
        <v>0</v>
      </c>
      <c r="AE740">
        <v>1828.56</v>
      </c>
      <c r="AF740">
        <v>0</v>
      </c>
      <c r="AG740">
        <v>0</v>
      </c>
      <c r="AH740">
        <v>0</v>
      </c>
      <c r="AI740">
        <v>8.3000000000000007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0.14000000000000001</v>
      </c>
      <c r="AU740" t="s">
        <v>3</v>
      </c>
      <c r="AV740">
        <v>0</v>
      </c>
      <c r="AW740">
        <v>2</v>
      </c>
      <c r="AX740">
        <v>55286939</v>
      </c>
      <c r="AY740">
        <v>1</v>
      </c>
      <c r="AZ740">
        <v>0</v>
      </c>
      <c r="BA740">
        <v>785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Y740*Source!I1620</f>
        <v>0.14700000000000002</v>
      </c>
      <c r="CY740">
        <f t="shared" si="114"/>
        <v>15177.05</v>
      </c>
      <c r="CZ740">
        <f t="shared" si="115"/>
        <v>1828.56</v>
      </c>
      <c r="DA740">
        <f t="shared" si="116"/>
        <v>8.3000000000000007</v>
      </c>
      <c r="DB740">
        <f t="shared" si="112"/>
        <v>256</v>
      </c>
      <c r="DC740">
        <f t="shared" si="113"/>
        <v>0</v>
      </c>
    </row>
    <row r="741" spans="1:107" x14ac:dyDescent="0.2">
      <c r="A741">
        <f>ROW(Source!A1620)</f>
        <v>1620</v>
      </c>
      <c r="B741">
        <v>55282325</v>
      </c>
      <c r="C741">
        <v>55286925</v>
      </c>
      <c r="D741">
        <v>31807154</v>
      </c>
      <c r="E741">
        <v>1</v>
      </c>
      <c r="F741">
        <v>1</v>
      </c>
      <c r="G741">
        <v>13</v>
      </c>
      <c r="H741">
        <v>3</v>
      </c>
      <c r="I741" t="s">
        <v>233</v>
      </c>
      <c r="J741" t="s">
        <v>234</v>
      </c>
      <c r="K741" t="s">
        <v>235</v>
      </c>
      <c r="L741">
        <v>1339</v>
      </c>
      <c r="N741">
        <v>1007</v>
      </c>
      <c r="O741" t="s">
        <v>128</v>
      </c>
      <c r="P741" t="s">
        <v>128</v>
      </c>
      <c r="Q741">
        <v>1</v>
      </c>
      <c r="W741">
        <v>0</v>
      </c>
      <c r="X741">
        <v>-913182240</v>
      </c>
      <c r="Y741">
        <v>0.12</v>
      </c>
      <c r="AA741">
        <v>16715.57</v>
      </c>
      <c r="AB741">
        <v>0</v>
      </c>
      <c r="AC741">
        <v>0</v>
      </c>
      <c r="AD741">
        <v>0</v>
      </c>
      <c r="AE741">
        <v>670.5</v>
      </c>
      <c r="AF741">
        <v>0</v>
      </c>
      <c r="AG741">
        <v>0</v>
      </c>
      <c r="AH741">
        <v>0</v>
      </c>
      <c r="AI741">
        <v>24.93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0.12</v>
      </c>
      <c r="AU741" t="s">
        <v>3</v>
      </c>
      <c r="AV741">
        <v>0</v>
      </c>
      <c r="AW741">
        <v>2</v>
      </c>
      <c r="AX741">
        <v>55286940</v>
      </c>
      <c r="AY741">
        <v>1</v>
      </c>
      <c r="AZ741">
        <v>0</v>
      </c>
      <c r="BA741">
        <v>786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Y741*Source!I1620</f>
        <v>0.126</v>
      </c>
      <c r="CY741">
        <f t="shared" si="114"/>
        <v>16715.57</v>
      </c>
      <c r="CZ741">
        <f t="shared" si="115"/>
        <v>670.5</v>
      </c>
      <c r="DA741">
        <f t="shared" si="116"/>
        <v>24.93</v>
      </c>
      <c r="DB741">
        <f t="shared" si="112"/>
        <v>80.459999999999994</v>
      </c>
      <c r="DC741">
        <f t="shared" si="113"/>
        <v>0</v>
      </c>
    </row>
    <row r="742" spans="1:107" x14ac:dyDescent="0.2">
      <c r="A742">
        <f>ROW(Source!A1620)</f>
        <v>1620</v>
      </c>
      <c r="B742">
        <v>55282325</v>
      </c>
      <c r="C742">
        <v>55286925</v>
      </c>
      <c r="D742">
        <v>31826253</v>
      </c>
      <c r="E742">
        <v>1</v>
      </c>
      <c r="F742">
        <v>1</v>
      </c>
      <c r="G742">
        <v>13</v>
      </c>
      <c r="H742">
        <v>3</v>
      </c>
      <c r="I742" t="s">
        <v>236</v>
      </c>
      <c r="J742" t="s">
        <v>237</v>
      </c>
      <c r="K742" t="s">
        <v>238</v>
      </c>
      <c r="L742">
        <v>1339</v>
      </c>
      <c r="N742">
        <v>1007</v>
      </c>
      <c r="O742" t="s">
        <v>128</v>
      </c>
      <c r="P742" t="s">
        <v>128</v>
      </c>
      <c r="Q742">
        <v>1</v>
      </c>
      <c r="W742">
        <v>0</v>
      </c>
      <c r="X742">
        <v>-2018362707</v>
      </c>
      <c r="Y742">
        <v>0.09</v>
      </c>
      <c r="AA742">
        <v>4018.42</v>
      </c>
      <c r="AB742">
        <v>0</v>
      </c>
      <c r="AC742">
        <v>0</v>
      </c>
      <c r="AD742">
        <v>0</v>
      </c>
      <c r="AE742">
        <v>441.1</v>
      </c>
      <c r="AF742">
        <v>0</v>
      </c>
      <c r="AG742">
        <v>0</v>
      </c>
      <c r="AH742">
        <v>0</v>
      </c>
      <c r="AI742">
        <v>9.11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0.09</v>
      </c>
      <c r="AU742" t="s">
        <v>3</v>
      </c>
      <c r="AV742">
        <v>0</v>
      </c>
      <c r="AW742">
        <v>2</v>
      </c>
      <c r="AX742">
        <v>55286941</v>
      </c>
      <c r="AY742">
        <v>1</v>
      </c>
      <c r="AZ742">
        <v>0</v>
      </c>
      <c r="BA742">
        <v>787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Y742*Source!I1620</f>
        <v>9.4500000000000001E-2</v>
      </c>
      <c r="CY742">
        <f t="shared" si="114"/>
        <v>4018.42</v>
      </c>
      <c r="CZ742">
        <f t="shared" si="115"/>
        <v>441.1</v>
      </c>
      <c r="DA742">
        <f t="shared" si="116"/>
        <v>9.11</v>
      </c>
      <c r="DB742">
        <f t="shared" si="112"/>
        <v>39.700000000000003</v>
      </c>
      <c r="DC742">
        <f t="shared" si="113"/>
        <v>0</v>
      </c>
    </row>
    <row r="743" spans="1:107" x14ac:dyDescent="0.2">
      <c r="A743">
        <f>ROW(Source!A1620)</f>
        <v>1620</v>
      </c>
      <c r="B743">
        <v>55282325</v>
      </c>
      <c r="C743">
        <v>55286925</v>
      </c>
      <c r="D743">
        <v>31826248</v>
      </c>
      <c r="E743">
        <v>1</v>
      </c>
      <c r="F743">
        <v>1</v>
      </c>
      <c r="G743">
        <v>13</v>
      </c>
      <c r="H743">
        <v>3</v>
      </c>
      <c r="I743" t="s">
        <v>126</v>
      </c>
      <c r="J743" t="s">
        <v>129</v>
      </c>
      <c r="K743" t="s">
        <v>127</v>
      </c>
      <c r="L743">
        <v>1339</v>
      </c>
      <c r="N743">
        <v>1007</v>
      </c>
      <c r="O743" t="s">
        <v>128</v>
      </c>
      <c r="P743" t="s">
        <v>128</v>
      </c>
      <c r="Q743">
        <v>1</v>
      </c>
      <c r="W743">
        <v>0</v>
      </c>
      <c r="X743">
        <v>-1161195218</v>
      </c>
      <c r="Y743">
        <v>1.02</v>
      </c>
      <c r="AA743">
        <v>3735.89</v>
      </c>
      <c r="AB743">
        <v>0</v>
      </c>
      <c r="AC743">
        <v>0</v>
      </c>
      <c r="AD743">
        <v>0</v>
      </c>
      <c r="AE743">
        <v>478.96</v>
      </c>
      <c r="AF743">
        <v>0</v>
      </c>
      <c r="AG743">
        <v>0</v>
      </c>
      <c r="AH743">
        <v>0</v>
      </c>
      <c r="AI743">
        <v>7.8</v>
      </c>
      <c r="AJ743">
        <v>1</v>
      </c>
      <c r="AK743">
        <v>1</v>
      </c>
      <c r="AL743">
        <v>1</v>
      </c>
      <c r="AN743">
        <v>0</v>
      </c>
      <c r="AO743">
        <v>0</v>
      </c>
      <c r="AP743">
        <v>1</v>
      </c>
      <c r="AQ743">
        <v>0</v>
      </c>
      <c r="AR743">
        <v>0</v>
      </c>
      <c r="AS743" t="s">
        <v>3</v>
      </c>
      <c r="AT743">
        <v>1.02</v>
      </c>
      <c r="AU743" t="s">
        <v>3</v>
      </c>
      <c r="AV743">
        <v>0</v>
      </c>
      <c r="AW743">
        <v>1</v>
      </c>
      <c r="AX743">
        <v>-1</v>
      </c>
      <c r="AY743">
        <v>0</v>
      </c>
      <c r="AZ743">
        <v>0</v>
      </c>
      <c r="BA743" t="s">
        <v>3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Y743*Source!I1620</f>
        <v>1.0710000000000002</v>
      </c>
      <c r="CY743">
        <f t="shared" si="114"/>
        <v>3735.89</v>
      </c>
      <c r="CZ743">
        <f t="shared" si="115"/>
        <v>478.96</v>
      </c>
      <c r="DA743">
        <f t="shared" si="116"/>
        <v>7.8</v>
      </c>
      <c r="DB743">
        <f t="shared" si="112"/>
        <v>488.54</v>
      </c>
      <c r="DC743">
        <f t="shared" si="113"/>
        <v>0</v>
      </c>
    </row>
    <row r="744" spans="1:107" x14ac:dyDescent="0.2">
      <c r="A744">
        <f>ROW(Source!A1620)</f>
        <v>1620</v>
      </c>
      <c r="B744">
        <v>55282325</v>
      </c>
      <c r="C744">
        <v>55286925</v>
      </c>
      <c r="D744">
        <v>31831614</v>
      </c>
      <c r="E744">
        <v>1</v>
      </c>
      <c r="F744">
        <v>1</v>
      </c>
      <c r="G744">
        <v>13</v>
      </c>
      <c r="H744">
        <v>3</v>
      </c>
      <c r="I744" t="s">
        <v>239</v>
      </c>
      <c r="J744" t="s">
        <v>240</v>
      </c>
      <c r="K744" t="s">
        <v>241</v>
      </c>
      <c r="L744">
        <v>1327</v>
      </c>
      <c r="N744">
        <v>1005</v>
      </c>
      <c r="O744" t="s">
        <v>143</v>
      </c>
      <c r="P744" t="s">
        <v>143</v>
      </c>
      <c r="Q744">
        <v>1</v>
      </c>
      <c r="W744">
        <v>0</v>
      </c>
      <c r="X744">
        <v>603896569</v>
      </c>
      <c r="Y744">
        <v>2.2999999999999998</v>
      </c>
      <c r="AA744">
        <v>226.59</v>
      </c>
      <c r="AB744">
        <v>0</v>
      </c>
      <c r="AC744">
        <v>0</v>
      </c>
      <c r="AD744">
        <v>0</v>
      </c>
      <c r="AE744">
        <v>60.91</v>
      </c>
      <c r="AF744">
        <v>0</v>
      </c>
      <c r="AG744">
        <v>0</v>
      </c>
      <c r="AH744">
        <v>0</v>
      </c>
      <c r="AI744">
        <v>3.72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2.2999999999999998</v>
      </c>
      <c r="AU744" t="s">
        <v>3</v>
      </c>
      <c r="AV744">
        <v>0</v>
      </c>
      <c r="AW744">
        <v>2</v>
      </c>
      <c r="AX744">
        <v>55286942</v>
      </c>
      <c r="AY744">
        <v>1</v>
      </c>
      <c r="AZ744">
        <v>0</v>
      </c>
      <c r="BA744">
        <v>788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Y744*Source!I1620</f>
        <v>2.415</v>
      </c>
      <c r="CY744">
        <f t="shared" si="114"/>
        <v>226.59</v>
      </c>
      <c r="CZ744">
        <f t="shared" si="115"/>
        <v>60.91</v>
      </c>
      <c r="DA744">
        <f t="shared" si="116"/>
        <v>3.72</v>
      </c>
      <c r="DB744">
        <f t="shared" si="112"/>
        <v>140.09</v>
      </c>
      <c r="DC744">
        <f t="shared" si="113"/>
        <v>0</v>
      </c>
    </row>
    <row r="745" spans="1:107" x14ac:dyDescent="0.2">
      <c r="A745">
        <f>ROW(Source!A1620)</f>
        <v>1620</v>
      </c>
      <c r="B745">
        <v>55282325</v>
      </c>
      <c r="C745">
        <v>55286925</v>
      </c>
      <c r="D745">
        <v>31806992</v>
      </c>
      <c r="E745">
        <v>13</v>
      </c>
      <c r="F745">
        <v>1</v>
      </c>
      <c r="G745">
        <v>13</v>
      </c>
      <c r="H745">
        <v>3</v>
      </c>
      <c r="I745" t="s">
        <v>242</v>
      </c>
      <c r="J745" t="s">
        <v>3</v>
      </c>
      <c r="K745" t="s">
        <v>243</v>
      </c>
      <c r="L745">
        <v>1344</v>
      </c>
      <c r="N745">
        <v>1008</v>
      </c>
      <c r="O745" t="s">
        <v>220</v>
      </c>
      <c r="P745" t="s">
        <v>220</v>
      </c>
      <c r="Q745">
        <v>1</v>
      </c>
      <c r="W745">
        <v>0</v>
      </c>
      <c r="X745">
        <v>-94250534</v>
      </c>
      <c r="Y745">
        <v>13.72</v>
      </c>
      <c r="AA745">
        <v>1</v>
      </c>
      <c r="AB745">
        <v>0</v>
      </c>
      <c r="AC745">
        <v>0</v>
      </c>
      <c r="AD745">
        <v>0</v>
      </c>
      <c r="AE745">
        <v>1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13.72</v>
      </c>
      <c r="AU745" t="s">
        <v>3</v>
      </c>
      <c r="AV745">
        <v>0</v>
      </c>
      <c r="AW745">
        <v>2</v>
      </c>
      <c r="AX745">
        <v>55286944</v>
      </c>
      <c r="AY745">
        <v>1</v>
      </c>
      <c r="AZ745">
        <v>0</v>
      </c>
      <c r="BA745">
        <v>790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Y745*Source!I1620</f>
        <v>14.406000000000001</v>
      </c>
      <c r="CY745">
        <f t="shared" si="114"/>
        <v>1</v>
      </c>
      <c r="CZ745">
        <f t="shared" si="115"/>
        <v>1</v>
      </c>
      <c r="DA745">
        <f t="shared" si="116"/>
        <v>1</v>
      </c>
      <c r="DB745">
        <f t="shared" si="112"/>
        <v>13.72</v>
      </c>
      <c r="DC745">
        <f t="shared" si="113"/>
        <v>0</v>
      </c>
    </row>
    <row r="746" spans="1:107" x14ac:dyDescent="0.2">
      <c r="A746">
        <f>ROW(Source!A1622)</f>
        <v>1622</v>
      </c>
      <c r="B746">
        <v>55282325</v>
      </c>
      <c r="C746">
        <v>55286946</v>
      </c>
      <c r="D746">
        <v>31751893</v>
      </c>
      <c r="E746">
        <v>13</v>
      </c>
      <c r="F746">
        <v>1</v>
      </c>
      <c r="G746">
        <v>13</v>
      </c>
      <c r="H746">
        <v>1</v>
      </c>
      <c r="I746" t="s">
        <v>205</v>
      </c>
      <c r="J746" t="s">
        <v>3</v>
      </c>
      <c r="K746" t="s">
        <v>206</v>
      </c>
      <c r="L746">
        <v>1191</v>
      </c>
      <c r="N746">
        <v>1013</v>
      </c>
      <c r="O746" t="s">
        <v>207</v>
      </c>
      <c r="P746" t="s">
        <v>207</v>
      </c>
      <c r="Q746">
        <v>1</v>
      </c>
      <c r="W746">
        <v>0</v>
      </c>
      <c r="X746">
        <v>476480486</v>
      </c>
      <c r="Y746">
        <v>17.41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17.41</v>
      </c>
      <c r="AU746" t="s">
        <v>3</v>
      </c>
      <c r="AV746">
        <v>1</v>
      </c>
      <c r="AW746">
        <v>2</v>
      </c>
      <c r="AX746">
        <v>55286949</v>
      </c>
      <c r="AY746">
        <v>1</v>
      </c>
      <c r="AZ746">
        <v>0</v>
      </c>
      <c r="BA746">
        <v>791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Y746*Source!I1622</f>
        <v>92.831860999999989</v>
      </c>
      <c r="CY746">
        <f>AD746</f>
        <v>0</v>
      </c>
      <c r="CZ746">
        <f>AH746</f>
        <v>0</v>
      </c>
      <c r="DA746">
        <f>AL746</f>
        <v>1</v>
      </c>
      <c r="DB746">
        <f t="shared" si="112"/>
        <v>0</v>
      </c>
      <c r="DC746">
        <f t="shared" si="113"/>
        <v>0</v>
      </c>
    </row>
    <row r="747" spans="1:107" x14ac:dyDescent="0.2">
      <c r="A747">
        <f>ROW(Source!A1622)</f>
        <v>1622</v>
      </c>
      <c r="B747">
        <v>55282325</v>
      </c>
      <c r="C747">
        <v>55286946</v>
      </c>
      <c r="D747">
        <v>31806986</v>
      </c>
      <c r="E747">
        <v>13</v>
      </c>
      <c r="F747">
        <v>1</v>
      </c>
      <c r="G747">
        <v>13</v>
      </c>
      <c r="H747">
        <v>3</v>
      </c>
      <c r="I747" t="s">
        <v>28</v>
      </c>
      <c r="J747" t="s">
        <v>3</v>
      </c>
      <c r="K747" t="s">
        <v>29</v>
      </c>
      <c r="L747">
        <v>1348</v>
      </c>
      <c r="N747">
        <v>1009</v>
      </c>
      <c r="O747" t="s">
        <v>30</v>
      </c>
      <c r="P747" t="s">
        <v>30</v>
      </c>
      <c r="Q747">
        <v>1000</v>
      </c>
      <c r="W747">
        <v>1</v>
      </c>
      <c r="X747">
        <v>1489638031</v>
      </c>
      <c r="Y747">
        <v>-1.02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-1.02</v>
      </c>
      <c r="AU747" t="s">
        <v>3</v>
      </c>
      <c r="AV747">
        <v>0</v>
      </c>
      <c r="AW747">
        <v>2</v>
      </c>
      <c r="AX747">
        <v>55286950</v>
      </c>
      <c r="AY747">
        <v>1</v>
      </c>
      <c r="AZ747">
        <v>6144</v>
      </c>
      <c r="BA747">
        <v>792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Y747*Source!I1622</f>
        <v>-5.4387419999999995</v>
      </c>
      <c r="CY747">
        <f>AA747</f>
        <v>0</v>
      </c>
      <c r="CZ747">
        <f>AE747</f>
        <v>0</v>
      </c>
      <c r="DA747">
        <f>AI747</f>
        <v>1</v>
      </c>
      <c r="DB747">
        <f t="shared" si="112"/>
        <v>0</v>
      </c>
      <c r="DC747">
        <f t="shared" si="113"/>
        <v>0</v>
      </c>
    </row>
    <row r="748" spans="1:107" x14ac:dyDescent="0.2">
      <c r="A748">
        <f>ROW(Source!A1624)</f>
        <v>1624</v>
      </c>
      <c r="B748">
        <v>55282325</v>
      </c>
      <c r="C748">
        <v>55286952</v>
      </c>
      <c r="D748">
        <v>31751893</v>
      </c>
      <c r="E748">
        <v>13</v>
      </c>
      <c r="F748">
        <v>1</v>
      </c>
      <c r="G748">
        <v>13</v>
      </c>
      <c r="H748">
        <v>1</v>
      </c>
      <c r="I748" t="s">
        <v>205</v>
      </c>
      <c r="J748" t="s">
        <v>3</v>
      </c>
      <c r="K748" t="s">
        <v>206</v>
      </c>
      <c r="L748">
        <v>1191</v>
      </c>
      <c r="N748">
        <v>1013</v>
      </c>
      <c r="O748" t="s">
        <v>207</v>
      </c>
      <c r="P748" t="s">
        <v>207</v>
      </c>
      <c r="Q748">
        <v>1</v>
      </c>
      <c r="W748">
        <v>0</v>
      </c>
      <c r="X748">
        <v>476480486</v>
      </c>
      <c r="Y748">
        <v>60.949999999999996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53</v>
      </c>
      <c r="AU748" t="s">
        <v>136</v>
      </c>
      <c r="AV748">
        <v>1</v>
      </c>
      <c r="AW748">
        <v>2</v>
      </c>
      <c r="AX748">
        <v>55286959</v>
      </c>
      <c r="AY748">
        <v>1</v>
      </c>
      <c r="AZ748">
        <v>0</v>
      </c>
      <c r="BA748">
        <v>793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Y748*Source!I1624</f>
        <v>324.99149499999993</v>
      </c>
      <c r="CY748">
        <f>AD748</f>
        <v>0</v>
      </c>
      <c r="CZ748">
        <f>AH748</f>
        <v>0</v>
      </c>
      <c r="DA748">
        <f>AL748</f>
        <v>1</v>
      </c>
      <c r="DB748">
        <f>ROUND((ROUND(AT748*CZ748,2)*1.15),6)</f>
        <v>0</v>
      </c>
      <c r="DC748">
        <f>ROUND((ROUND(AT748*AG748,2)*1.15),6)</f>
        <v>0</v>
      </c>
    </row>
    <row r="749" spans="1:107" x14ac:dyDescent="0.2">
      <c r="A749">
        <f>ROW(Source!A1624)</f>
        <v>1624</v>
      </c>
      <c r="B749">
        <v>55282325</v>
      </c>
      <c r="C749">
        <v>55286952</v>
      </c>
      <c r="D749">
        <v>31755942</v>
      </c>
      <c r="E749">
        <v>13</v>
      </c>
      <c r="F749">
        <v>1</v>
      </c>
      <c r="G749">
        <v>13</v>
      </c>
      <c r="H749">
        <v>2</v>
      </c>
      <c r="I749" t="s">
        <v>218</v>
      </c>
      <c r="J749" t="s">
        <v>3</v>
      </c>
      <c r="K749" t="s">
        <v>219</v>
      </c>
      <c r="L749">
        <v>1344</v>
      </c>
      <c r="N749">
        <v>1008</v>
      </c>
      <c r="O749" t="s">
        <v>220</v>
      </c>
      <c r="P749" t="s">
        <v>220</v>
      </c>
      <c r="Q749">
        <v>1</v>
      </c>
      <c r="W749">
        <v>0</v>
      </c>
      <c r="X749">
        <v>-1180195794</v>
      </c>
      <c r="Y749">
        <v>333.96250000000003</v>
      </c>
      <c r="AA749">
        <v>0</v>
      </c>
      <c r="AB749">
        <v>1</v>
      </c>
      <c r="AC749">
        <v>0</v>
      </c>
      <c r="AD749">
        <v>0</v>
      </c>
      <c r="AE749">
        <v>0</v>
      </c>
      <c r="AF749">
        <v>1</v>
      </c>
      <c r="AG749">
        <v>0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1</v>
      </c>
      <c r="AQ749">
        <v>0</v>
      </c>
      <c r="AR749">
        <v>0</v>
      </c>
      <c r="AS749" t="s">
        <v>3</v>
      </c>
      <c r="AT749">
        <v>267.17</v>
      </c>
      <c r="AU749" t="s">
        <v>135</v>
      </c>
      <c r="AV749">
        <v>0</v>
      </c>
      <c r="AW749">
        <v>2</v>
      </c>
      <c r="AX749">
        <v>55286960</v>
      </c>
      <c r="AY749">
        <v>1</v>
      </c>
      <c r="AZ749">
        <v>0</v>
      </c>
      <c r="BA749">
        <v>794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Y749*Source!I1624</f>
        <v>1780.7214462500001</v>
      </c>
      <c r="CY749">
        <f>AB749</f>
        <v>1</v>
      </c>
      <c r="CZ749">
        <f>AF749</f>
        <v>1</v>
      </c>
      <c r="DA749">
        <f>AJ749</f>
        <v>1</v>
      </c>
      <c r="DB749">
        <f>ROUND((ROUND(AT749*CZ749,2)*1.25),6)</f>
        <v>333.96249999999998</v>
      </c>
      <c r="DC749">
        <f>ROUND((ROUND(AT749*AG749,2)*1.25),6)</f>
        <v>0</v>
      </c>
    </row>
    <row r="750" spans="1:107" x14ac:dyDescent="0.2">
      <c r="A750">
        <f>ROW(Source!A1624)</f>
        <v>1624</v>
      </c>
      <c r="B750">
        <v>55282325</v>
      </c>
      <c r="C750">
        <v>55286952</v>
      </c>
      <c r="D750">
        <v>31808252</v>
      </c>
      <c r="E750">
        <v>1</v>
      </c>
      <c r="F750">
        <v>1</v>
      </c>
      <c r="G750">
        <v>13</v>
      </c>
      <c r="H750">
        <v>3</v>
      </c>
      <c r="I750" t="s">
        <v>142</v>
      </c>
      <c r="J750" t="s">
        <v>144</v>
      </c>
      <c r="K750" t="s">
        <v>282</v>
      </c>
      <c r="L750">
        <v>1327</v>
      </c>
      <c r="N750">
        <v>1005</v>
      </c>
      <c r="O750" t="s">
        <v>143</v>
      </c>
      <c r="P750" t="s">
        <v>143</v>
      </c>
      <c r="Q750">
        <v>1</v>
      </c>
      <c r="W750">
        <v>0</v>
      </c>
      <c r="X750">
        <v>-1420146113</v>
      </c>
      <c r="Y750">
        <v>135</v>
      </c>
      <c r="AA750">
        <v>263.45</v>
      </c>
      <c r="AB750">
        <v>0</v>
      </c>
      <c r="AC750">
        <v>0</v>
      </c>
      <c r="AD750">
        <v>0</v>
      </c>
      <c r="AE750">
        <v>25.09</v>
      </c>
      <c r="AF750">
        <v>0</v>
      </c>
      <c r="AG750">
        <v>0</v>
      </c>
      <c r="AH750">
        <v>0</v>
      </c>
      <c r="AI750">
        <v>10.5</v>
      </c>
      <c r="AJ750">
        <v>1</v>
      </c>
      <c r="AK750">
        <v>1</v>
      </c>
      <c r="AL750">
        <v>1</v>
      </c>
      <c r="AN750">
        <v>0</v>
      </c>
      <c r="AO750">
        <v>0</v>
      </c>
      <c r="AP750">
        <v>1</v>
      </c>
      <c r="AQ750">
        <v>0</v>
      </c>
      <c r="AR750">
        <v>0</v>
      </c>
      <c r="AS750" t="s">
        <v>3</v>
      </c>
      <c r="AT750">
        <v>135</v>
      </c>
      <c r="AU750" t="s">
        <v>3</v>
      </c>
      <c r="AV750">
        <v>0</v>
      </c>
      <c r="AW750">
        <v>1</v>
      </c>
      <c r="AX750">
        <v>-1</v>
      </c>
      <c r="AY750">
        <v>0</v>
      </c>
      <c r="AZ750">
        <v>0</v>
      </c>
      <c r="BA750" t="s">
        <v>3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Y750*Source!I1624</f>
        <v>719.83349999999996</v>
      </c>
      <c r="CY750">
        <f>AA750</f>
        <v>263.45</v>
      </c>
      <c r="CZ750">
        <f>AE750</f>
        <v>25.09</v>
      </c>
      <c r="DA750">
        <f>AI750</f>
        <v>10.5</v>
      </c>
      <c r="DB750">
        <f>ROUND(ROUND(AT750*CZ750,2),6)</f>
        <v>3387.15</v>
      </c>
      <c r="DC750">
        <f>ROUND(ROUND(AT750*AG750,2),6)</f>
        <v>0</v>
      </c>
    </row>
    <row r="751" spans="1:107" x14ac:dyDescent="0.2">
      <c r="A751">
        <f>ROW(Source!A1624)</f>
        <v>1624</v>
      </c>
      <c r="B751">
        <v>55282325</v>
      </c>
      <c r="C751">
        <v>55286952</v>
      </c>
      <c r="D751">
        <v>31808253</v>
      </c>
      <c r="E751">
        <v>1</v>
      </c>
      <c r="F751">
        <v>1</v>
      </c>
      <c r="G751">
        <v>13</v>
      </c>
      <c r="H751">
        <v>3</v>
      </c>
      <c r="I751" t="s">
        <v>146</v>
      </c>
      <c r="J751" t="s">
        <v>147</v>
      </c>
      <c r="K751" t="s">
        <v>283</v>
      </c>
      <c r="L751">
        <v>1327</v>
      </c>
      <c r="N751">
        <v>1005</v>
      </c>
      <c r="O751" t="s">
        <v>143</v>
      </c>
      <c r="P751" t="s">
        <v>143</v>
      </c>
      <c r="Q751">
        <v>1</v>
      </c>
      <c r="W751">
        <v>0</v>
      </c>
      <c r="X751">
        <v>-1577770690</v>
      </c>
      <c r="Y751">
        <v>132.30000000000001</v>
      </c>
      <c r="AA751">
        <v>247.66</v>
      </c>
      <c r="AB751">
        <v>0</v>
      </c>
      <c r="AC751">
        <v>0</v>
      </c>
      <c r="AD751">
        <v>0</v>
      </c>
      <c r="AE751">
        <v>23.06</v>
      </c>
      <c r="AF751">
        <v>0</v>
      </c>
      <c r="AG751">
        <v>0</v>
      </c>
      <c r="AH751">
        <v>0</v>
      </c>
      <c r="AI751">
        <v>10.74</v>
      </c>
      <c r="AJ751">
        <v>1</v>
      </c>
      <c r="AK751">
        <v>1</v>
      </c>
      <c r="AL751">
        <v>1</v>
      </c>
      <c r="AN751">
        <v>0</v>
      </c>
      <c r="AO751">
        <v>0</v>
      </c>
      <c r="AP751">
        <v>1</v>
      </c>
      <c r="AQ751">
        <v>0</v>
      </c>
      <c r="AR751">
        <v>0</v>
      </c>
      <c r="AS751" t="s">
        <v>3</v>
      </c>
      <c r="AT751">
        <v>132.30000000000001</v>
      </c>
      <c r="AU751" t="s">
        <v>3</v>
      </c>
      <c r="AV751">
        <v>0</v>
      </c>
      <c r="AW751">
        <v>1</v>
      </c>
      <c r="AX751">
        <v>-1</v>
      </c>
      <c r="AY751">
        <v>0</v>
      </c>
      <c r="AZ751">
        <v>0</v>
      </c>
      <c r="BA751" t="s">
        <v>3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Y751*Source!I1624</f>
        <v>705.43682999999999</v>
      </c>
      <c r="CY751">
        <f>AA751</f>
        <v>247.66</v>
      </c>
      <c r="CZ751">
        <f>AE751</f>
        <v>23.06</v>
      </c>
      <c r="DA751">
        <f>AI751</f>
        <v>10.74</v>
      </c>
      <c r="DB751">
        <f>ROUND(ROUND(AT751*CZ751,2),6)</f>
        <v>3050.84</v>
      </c>
      <c r="DC751">
        <f>ROUND(ROUND(AT751*AG751,2),6)</f>
        <v>0</v>
      </c>
    </row>
    <row r="752" spans="1:107" x14ac:dyDescent="0.2">
      <c r="A752">
        <f>ROW(Source!A1624)</f>
        <v>1624</v>
      </c>
      <c r="B752">
        <v>55282325</v>
      </c>
      <c r="C752">
        <v>55286952</v>
      </c>
      <c r="D752">
        <v>31809402</v>
      </c>
      <c r="E752">
        <v>1</v>
      </c>
      <c r="F752">
        <v>1</v>
      </c>
      <c r="G752">
        <v>13</v>
      </c>
      <c r="H752">
        <v>3</v>
      </c>
      <c r="I752" t="s">
        <v>244</v>
      </c>
      <c r="J752" t="s">
        <v>245</v>
      </c>
      <c r="K752" t="s">
        <v>246</v>
      </c>
      <c r="L752">
        <v>1346</v>
      </c>
      <c r="N752">
        <v>1009</v>
      </c>
      <c r="O752" t="s">
        <v>247</v>
      </c>
      <c r="P752" t="s">
        <v>247</v>
      </c>
      <c r="Q752">
        <v>1</v>
      </c>
      <c r="W752">
        <v>0</v>
      </c>
      <c r="X752">
        <v>-1558522825</v>
      </c>
      <c r="Y752">
        <v>6.9</v>
      </c>
      <c r="AA752">
        <v>48.91</v>
      </c>
      <c r="AB752">
        <v>0</v>
      </c>
      <c r="AC752">
        <v>0</v>
      </c>
      <c r="AD752">
        <v>0</v>
      </c>
      <c r="AE752">
        <v>6.27</v>
      </c>
      <c r="AF752">
        <v>0</v>
      </c>
      <c r="AG752">
        <v>0</v>
      </c>
      <c r="AH752">
        <v>0</v>
      </c>
      <c r="AI752">
        <v>7.8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6.9</v>
      </c>
      <c r="AU752" t="s">
        <v>3</v>
      </c>
      <c r="AV752">
        <v>0</v>
      </c>
      <c r="AW752">
        <v>2</v>
      </c>
      <c r="AX752">
        <v>55286961</v>
      </c>
      <c r="AY752">
        <v>1</v>
      </c>
      <c r="AZ752">
        <v>0</v>
      </c>
      <c r="BA752">
        <v>795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Y752*Source!I1624</f>
        <v>36.791489999999996</v>
      </c>
      <c r="CY752">
        <f>AA752</f>
        <v>48.91</v>
      </c>
      <c r="CZ752">
        <f>AE752</f>
        <v>6.27</v>
      </c>
      <c r="DA752">
        <f>AI752</f>
        <v>7.8</v>
      </c>
      <c r="DB752">
        <f>ROUND(ROUND(AT752*CZ752,2),6)</f>
        <v>43.26</v>
      </c>
      <c r="DC752">
        <f>ROUND(ROUND(AT752*AG752,2),6)</f>
        <v>0</v>
      </c>
    </row>
    <row r="753" spans="1:107" x14ac:dyDescent="0.2">
      <c r="A753">
        <f>ROW(Source!A1624)</f>
        <v>1624</v>
      </c>
      <c r="B753">
        <v>55282325</v>
      </c>
      <c r="C753">
        <v>55286952</v>
      </c>
      <c r="D753">
        <v>31807616</v>
      </c>
      <c r="E753">
        <v>1</v>
      </c>
      <c r="F753">
        <v>1</v>
      </c>
      <c r="G753">
        <v>13</v>
      </c>
      <c r="H753">
        <v>3</v>
      </c>
      <c r="I753" t="s">
        <v>248</v>
      </c>
      <c r="J753" t="s">
        <v>249</v>
      </c>
      <c r="K753" t="s">
        <v>250</v>
      </c>
      <c r="L753">
        <v>1348</v>
      </c>
      <c r="N753">
        <v>1009</v>
      </c>
      <c r="O753" t="s">
        <v>30</v>
      </c>
      <c r="P753" t="s">
        <v>30</v>
      </c>
      <c r="Q753">
        <v>1000</v>
      </c>
      <c r="W753">
        <v>0</v>
      </c>
      <c r="X753">
        <v>1387058064</v>
      </c>
      <c r="Y753">
        <v>3.5000000000000003E-2</v>
      </c>
      <c r="AA753">
        <v>64864.04</v>
      </c>
      <c r="AB753">
        <v>0</v>
      </c>
      <c r="AC753">
        <v>0</v>
      </c>
      <c r="AD753">
        <v>0</v>
      </c>
      <c r="AE753">
        <v>18910.8</v>
      </c>
      <c r="AF753">
        <v>0</v>
      </c>
      <c r="AG753">
        <v>0</v>
      </c>
      <c r="AH753">
        <v>0</v>
      </c>
      <c r="AI753">
        <v>3.43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3.5000000000000003E-2</v>
      </c>
      <c r="AU753" t="s">
        <v>3</v>
      </c>
      <c r="AV753">
        <v>0</v>
      </c>
      <c r="AW753">
        <v>2</v>
      </c>
      <c r="AX753">
        <v>55286962</v>
      </c>
      <c r="AY753">
        <v>1</v>
      </c>
      <c r="AZ753">
        <v>0</v>
      </c>
      <c r="BA753">
        <v>796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Y753*Source!I1624</f>
        <v>0.1866235</v>
      </c>
      <c r="CY753">
        <f>AA753</f>
        <v>64864.04</v>
      </c>
      <c r="CZ753">
        <f>AE753</f>
        <v>18910.8</v>
      </c>
      <c r="DA753">
        <f>AI753</f>
        <v>3.43</v>
      </c>
      <c r="DB753">
        <f>ROUND(ROUND(AT753*CZ753,2),6)</f>
        <v>661.88</v>
      </c>
      <c r="DC753">
        <f>ROUND(ROUND(AT753*AG753,2),6)</f>
        <v>0</v>
      </c>
    </row>
    <row r="754" spans="1:107" x14ac:dyDescent="0.2">
      <c r="A754">
        <f>ROW(Source!A1627)</f>
        <v>1627</v>
      </c>
      <c r="B754">
        <v>55282325</v>
      </c>
      <c r="C754">
        <v>55286967</v>
      </c>
      <c r="D754">
        <v>31751893</v>
      </c>
      <c r="E754">
        <v>13</v>
      </c>
      <c r="F754">
        <v>1</v>
      </c>
      <c r="G754">
        <v>13</v>
      </c>
      <c r="H754">
        <v>1</v>
      </c>
      <c r="I754" t="s">
        <v>205</v>
      </c>
      <c r="J754" t="s">
        <v>3</v>
      </c>
      <c r="K754" t="s">
        <v>206</v>
      </c>
      <c r="L754">
        <v>1191</v>
      </c>
      <c r="N754">
        <v>1013</v>
      </c>
      <c r="O754" t="s">
        <v>207</v>
      </c>
      <c r="P754" t="s">
        <v>207</v>
      </c>
      <c r="Q754">
        <v>1</v>
      </c>
      <c r="W754">
        <v>0</v>
      </c>
      <c r="X754">
        <v>476480486</v>
      </c>
      <c r="Y754">
        <v>97.749999999999986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85</v>
      </c>
      <c r="AU754" t="s">
        <v>136</v>
      </c>
      <c r="AV754">
        <v>1</v>
      </c>
      <c r="AW754">
        <v>2</v>
      </c>
      <c r="AX754">
        <v>55286980</v>
      </c>
      <c r="AY754">
        <v>1</v>
      </c>
      <c r="AZ754">
        <v>0</v>
      </c>
      <c r="BA754">
        <v>799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Y754*Source!I1627</f>
        <v>2.0038749999999999</v>
      </c>
      <c r="CY754">
        <f>AD754</f>
        <v>0</v>
      </c>
      <c r="CZ754">
        <f>AH754</f>
        <v>0</v>
      </c>
      <c r="DA754">
        <f>AL754</f>
        <v>1</v>
      </c>
      <c r="DB754">
        <f>ROUND((ROUND(AT754*CZ754,2)*1.15),6)</f>
        <v>0</v>
      </c>
      <c r="DC754">
        <f>ROUND((ROUND(AT754*AG754,2)*1.15),6)</f>
        <v>0</v>
      </c>
    </row>
    <row r="755" spans="1:107" x14ac:dyDescent="0.2">
      <c r="A755">
        <f>ROW(Source!A1627)</f>
        <v>1627</v>
      </c>
      <c r="B755">
        <v>55282325</v>
      </c>
      <c r="C755">
        <v>55286967</v>
      </c>
      <c r="D755">
        <v>31832330</v>
      </c>
      <c r="E755">
        <v>1</v>
      </c>
      <c r="F755">
        <v>1</v>
      </c>
      <c r="G755">
        <v>13</v>
      </c>
      <c r="H755">
        <v>2</v>
      </c>
      <c r="I755" t="s">
        <v>251</v>
      </c>
      <c r="J755" t="s">
        <v>252</v>
      </c>
      <c r="K755" t="s">
        <v>253</v>
      </c>
      <c r="L755">
        <v>1368</v>
      </c>
      <c r="N755">
        <v>1011</v>
      </c>
      <c r="O755" t="s">
        <v>211</v>
      </c>
      <c r="P755" t="s">
        <v>211</v>
      </c>
      <c r="Q755">
        <v>1</v>
      </c>
      <c r="W755">
        <v>0</v>
      </c>
      <c r="X755">
        <v>-911191566</v>
      </c>
      <c r="Y755">
        <v>0.26374999999999998</v>
      </c>
      <c r="AA755">
        <v>0</v>
      </c>
      <c r="AB755">
        <v>559.07000000000005</v>
      </c>
      <c r="AC755">
        <v>334.89</v>
      </c>
      <c r="AD755">
        <v>0</v>
      </c>
      <c r="AE755">
        <v>0</v>
      </c>
      <c r="AF755">
        <v>39.51</v>
      </c>
      <c r="AG755">
        <v>12.69</v>
      </c>
      <c r="AH755">
        <v>0</v>
      </c>
      <c r="AI755">
        <v>1</v>
      </c>
      <c r="AJ755">
        <v>14.15</v>
      </c>
      <c r="AK755">
        <v>26.39</v>
      </c>
      <c r="AL755">
        <v>1</v>
      </c>
      <c r="AN755">
        <v>0</v>
      </c>
      <c r="AO755">
        <v>1</v>
      </c>
      <c r="AP755">
        <v>1</v>
      </c>
      <c r="AQ755">
        <v>0</v>
      </c>
      <c r="AR755">
        <v>0</v>
      </c>
      <c r="AS755" t="s">
        <v>3</v>
      </c>
      <c r="AT755">
        <v>0.21099999999999999</v>
      </c>
      <c r="AU755" t="s">
        <v>135</v>
      </c>
      <c r="AV755">
        <v>0</v>
      </c>
      <c r="AW755">
        <v>2</v>
      </c>
      <c r="AX755">
        <v>55286981</v>
      </c>
      <c r="AY755">
        <v>1</v>
      </c>
      <c r="AZ755">
        <v>0</v>
      </c>
      <c r="BA755">
        <v>800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Y755*Source!I1627</f>
        <v>5.4068750000000002E-3</v>
      </c>
      <c r="CY755">
        <f>AB755</f>
        <v>559.07000000000005</v>
      </c>
      <c r="CZ755">
        <f>AF755</f>
        <v>39.51</v>
      </c>
      <c r="DA755">
        <f>AJ755</f>
        <v>14.15</v>
      </c>
      <c r="DB755">
        <f>ROUND((ROUND(AT755*CZ755,2)*1.25),6)</f>
        <v>10.425000000000001</v>
      </c>
      <c r="DC755">
        <f>ROUND((ROUND(AT755*AG755,2)*1.25),6)</f>
        <v>3.35</v>
      </c>
    </row>
    <row r="756" spans="1:107" x14ac:dyDescent="0.2">
      <c r="A756">
        <f>ROW(Source!A1627)</f>
        <v>1627</v>
      </c>
      <c r="B756">
        <v>55282325</v>
      </c>
      <c r="C756">
        <v>55286967</v>
      </c>
      <c r="D756">
        <v>31832578</v>
      </c>
      <c r="E756">
        <v>1</v>
      </c>
      <c r="F756">
        <v>1</v>
      </c>
      <c r="G756">
        <v>13</v>
      </c>
      <c r="H756">
        <v>2</v>
      </c>
      <c r="I756" t="s">
        <v>254</v>
      </c>
      <c r="J756" t="s">
        <v>255</v>
      </c>
      <c r="K756" t="s">
        <v>256</v>
      </c>
      <c r="L756">
        <v>1368</v>
      </c>
      <c r="N756">
        <v>1011</v>
      </c>
      <c r="O756" t="s">
        <v>211</v>
      </c>
      <c r="P756" t="s">
        <v>211</v>
      </c>
      <c r="Q756">
        <v>1</v>
      </c>
      <c r="W756">
        <v>0</v>
      </c>
      <c r="X756">
        <v>989042531</v>
      </c>
      <c r="Y756">
        <v>16.016249999999999</v>
      </c>
      <c r="AA756">
        <v>0</v>
      </c>
      <c r="AB756">
        <v>6.64</v>
      </c>
      <c r="AC756">
        <v>2.38</v>
      </c>
      <c r="AD756">
        <v>0</v>
      </c>
      <c r="AE756">
        <v>0</v>
      </c>
      <c r="AF756">
        <v>1.0900000000000001</v>
      </c>
      <c r="AG756">
        <v>0.09</v>
      </c>
      <c r="AH756">
        <v>0</v>
      </c>
      <c r="AI756">
        <v>1</v>
      </c>
      <c r="AJ756">
        <v>6.09</v>
      </c>
      <c r="AK756">
        <v>26.39</v>
      </c>
      <c r="AL756">
        <v>1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12.813000000000001</v>
      </c>
      <c r="AU756" t="s">
        <v>135</v>
      </c>
      <c r="AV756">
        <v>0</v>
      </c>
      <c r="AW756">
        <v>2</v>
      </c>
      <c r="AX756">
        <v>55286982</v>
      </c>
      <c r="AY756">
        <v>1</v>
      </c>
      <c r="AZ756">
        <v>0</v>
      </c>
      <c r="BA756">
        <v>801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Y756*Source!I1627</f>
        <v>0.328333125</v>
      </c>
      <c r="CY756">
        <f>AB756</f>
        <v>6.64</v>
      </c>
      <c r="CZ756">
        <f>AF756</f>
        <v>1.0900000000000001</v>
      </c>
      <c r="DA756">
        <f>AJ756</f>
        <v>6.09</v>
      </c>
      <c r="DB756">
        <f>ROUND((ROUND(AT756*CZ756,2)*1.25),6)</f>
        <v>17.462499999999999</v>
      </c>
      <c r="DC756">
        <f>ROUND((ROUND(AT756*AG756,2)*1.25),6)</f>
        <v>1.4375</v>
      </c>
    </row>
    <row r="757" spans="1:107" x14ac:dyDescent="0.2">
      <c r="A757">
        <f>ROW(Source!A1627)</f>
        <v>1627</v>
      </c>
      <c r="B757">
        <v>55282325</v>
      </c>
      <c r="C757">
        <v>55286967</v>
      </c>
      <c r="D757">
        <v>31832865</v>
      </c>
      <c r="E757">
        <v>1</v>
      </c>
      <c r="F757">
        <v>1</v>
      </c>
      <c r="G757">
        <v>13</v>
      </c>
      <c r="H757">
        <v>2</v>
      </c>
      <c r="I757" t="s">
        <v>257</v>
      </c>
      <c r="J757" t="s">
        <v>258</v>
      </c>
      <c r="K757" t="s">
        <v>259</v>
      </c>
      <c r="L757">
        <v>1368</v>
      </c>
      <c r="N757">
        <v>1011</v>
      </c>
      <c r="O757" t="s">
        <v>211</v>
      </c>
      <c r="P757" t="s">
        <v>211</v>
      </c>
      <c r="Q757">
        <v>1</v>
      </c>
      <c r="W757">
        <v>0</v>
      </c>
      <c r="X757">
        <v>773485071</v>
      </c>
      <c r="Y757">
        <v>12.36</v>
      </c>
      <c r="AA757">
        <v>0</v>
      </c>
      <c r="AB757">
        <v>4.6500000000000004</v>
      </c>
      <c r="AC757">
        <v>0</v>
      </c>
      <c r="AD757">
        <v>0</v>
      </c>
      <c r="AE757">
        <v>0</v>
      </c>
      <c r="AF757">
        <v>0.77</v>
      </c>
      <c r="AG757">
        <v>0</v>
      </c>
      <c r="AH757">
        <v>0</v>
      </c>
      <c r="AI757">
        <v>1</v>
      </c>
      <c r="AJ757">
        <v>6.04</v>
      </c>
      <c r="AK757">
        <v>26.39</v>
      </c>
      <c r="AL757">
        <v>1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9.8879999999999999</v>
      </c>
      <c r="AU757" t="s">
        <v>135</v>
      </c>
      <c r="AV757">
        <v>0</v>
      </c>
      <c r="AW757">
        <v>2</v>
      </c>
      <c r="AX757">
        <v>55286983</v>
      </c>
      <c r="AY757">
        <v>1</v>
      </c>
      <c r="AZ757">
        <v>0</v>
      </c>
      <c r="BA757">
        <v>802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Y757*Source!I1627</f>
        <v>0.25337999999999999</v>
      </c>
      <c r="CY757">
        <f>AB757</f>
        <v>4.6500000000000004</v>
      </c>
      <c r="CZ757">
        <f>AF757</f>
        <v>0.77</v>
      </c>
      <c r="DA757">
        <f>AJ757</f>
        <v>6.04</v>
      </c>
      <c r="DB757">
        <f>ROUND((ROUND(AT757*CZ757,2)*1.25),6)</f>
        <v>9.5124999999999993</v>
      </c>
      <c r="DC757">
        <f>ROUND((ROUND(AT757*AG757,2)*1.25),6)</f>
        <v>0</v>
      </c>
    </row>
    <row r="758" spans="1:107" x14ac:dyDescent="0.2">
      <c r="A758">
        <f>ROW(Source!A1627)</f>
        <v>1627</v>
      </c>
      <c r="B758">
        <v>55282325</v>
      </c>
      <c r="C758">
        <v>55286967</v>
      </c>
      <c r="D758">
        <v>31755942</v>
      </c>
      <c r="E758">
        <v>13</v>
      </c>
      <c r="F758">
        <v>1</v>
      </c>
      <c r="G758">
        <v>13</v>
      </c>
      <c r="H758">
        <v>2</v>
      </c>
      <c r="I758" t="s">
        <v>218</v>
      </c>
      <c r="J758" t="s">
        <v>3</v>
      </c>
      <c r="K758" t="s">
        <v>219</v>
      </c>
      <c r="L758">
        <v>1344</v>
      </c>
      <c r="N758">
        <v>1008</v>
      </c>
      <c r="O758" t="s">
        <v>220</v>
      </c>
      <c r="P758" t="s">
        <v>220</v>
      </c>
      <c r="Q758">
        <v>1</v>
      </c>
      <c r="W758">
        <v>0</v>
      </c>
      <c r="X758">
        <v>-1180195794</v>
      </c>
      <c r="Y758">
        <v>26.150000000000002</v>
      </c>
      <c r="AA758">
        <v>0</v>
      </c>
      <c r="AB758">
        <v>1</v>
      </c>
      <c r="AC758">
        <v>0</v>
      </c>
      <c r="AD758">
        <v>0</v>
      </c>
      <c r="AE758">
        <v>0</v>
      </c>
      <c r="AF758">
        <v>1</v>
      </c>
      <c r="AG758">
        <v>0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20.92</v>
      </c>
      <c r="AU758" t="s">
        <v>135</v>
      </c>
      <c r="AV758">
        <v>0</v>
      </c>
      <c r="AW758">
        <v>2</v>
      </c>
      <c r="AX758">
        <v>55286984</v>
      </c>
      <c r="AY758">
        <v>1</v>
      </c>
      <c r="AZ758">
        <v>0</v>
      </c>
      <c r="BA758">
        <v>803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Y758*Source!I1627</f>
        <v>0.53607500000000008</v>
      </c>
      <c r="CY758">
        <f>AB758</f>
        <v>1</v>
      </c>
      <c r="CZ758">
        <f>AF758</f>
        <v>1</v>
      </c>
      <c r="DA758">
        <f>AJ758</f>
        <v>1</v>
      </c>
      <c r="DB758">
        <f>ROUND((ROUND(AT758*CZ758,2)*1.25),6)</f>
        <v>26.15</v>
      </c>
      <c r="DC758">
        <f>ROUND((ROUND(AT758*AG758,2)*1.25),6)</f>
        <v>0</v>
      </c>
    </row>
    <row r="759" spans="1:107" x14ac:dyDescent="0.2">
      <c r="A759">
        <f>ROW(Source!A1627)</f>
        <v>1627</v>
      </c>
      <c r="B759">
        <v>55282325</v>
      </c>
      <c r="C759">
        <v>55286967</v>
      </c>
      <c r="D759">
        <v>31808032</v>
      </c>
      <c r="E759">
        <v>1</v>
      </c>
      <c r="F759">
        <v>1</v>
      </c>
      <c r="G759">
        <v>13</v>
      </c>
      <c r="H759">
        <v>3</v>
      </c>
      <c r="I759" t="s">
        <v>260</v>
      </c>
      <c r="J759" t="s">
        <v>261</v>
      </c>
      <c r="K759" t="s">
        <v>262</v>
      </c>
      <c r="L759">
        <v>1348</v>
      </c>
      <c r="N759">
        <v>1009</v>
      </c>
      <c r="O759" t="s">
        <v>30</v>
      </c>
      <c r="P759" t="s">
        <v>30</v>
      </c>
      <c r="Q759">
        <v>1000</v>
      </c>
      <c r="W759">
        <v>0</v>
      </c>
      <c r="X759">
        <v>-1815770421</v>
      </c>
      <c r="Y759">
        <v>4.9000000000000002E-2</v>
      </c>
      <c r="AA759">
        <v>90645.59</v>
      </c>
      <c r="AB759">
        <v>0</v>
      </c>
      <c r="AC759">
        <v>0</v>
      </c>
      <c r="AD759">
        <v>0</v>
      </c>
      <c r="AE759">
        <v>14739.12</v>
      </c>
      <c r="AF759">
        <v>0</v>
      </c>
      <c r="AG759">
        <v>0</v>
      </c>
      <c r="AH759">
        <v>0</v>
      </c>
      <c r="AI759">
        <v>6.15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4.9000000000000002E-2</v>
      </c>
      <c r="AU759" t="s">
        <v>3</v>
      </c>
      <c r="AV759">
        <v>0</v>
      </c>
      <c r="AW759">
        <v>2</v>
      </c>
      <c r="AX759">
        <v>55286985</v>
      </c>
      <c r="AY759">
        <v>1</v>
      </c>
      <c r="AZ759">
        <v>0</v>
      </c>
      <c r="BA759">
        <v>804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Y759*Source!I1627</f>
        <v>1.0045000000000002E-3</v>
      </c>
      <c r="CY759">
        <f t="shared" ref="CY759:CY765" si="117">AA759</f>
        <v>90645.59</v>
      </c>
      <c r="CZ759">
        <f t="shared" ref="CZ759:CZ765" si="118">AE759</f>
        <v>14739.12</v>
      </c>
      <c r="DA759">
        <f t="shared" ref="DA759:DA765" si="119">AI759</f>
        <v>6.15</v>
      </c>
      <c r="DB759">
        <f t="shared" ref="DB759:DB798" si="120">ROUND(ROUND(AT759*CZ759,2),6)</f>
        <v>722.22</v>
      </c>
      <c r="DC759">
        <f t="shared" ref="DC759:DC798" si="121">ROUND(ROUND(AT759*AG759,2),6)</f>
        <v>0</v>
      </c>
    </row>
    <row r="760" spans="1:107" x14ac:dyDescent="0.2">
      <c r="A760">
        <f>ROW(Source!A1627)</f>
        <v>1627</v>
      </c>
      <c r="B760">
        <v>55282325</v>
      </c>
      <c r="C760">
        <v>55286967</v>
      </c>
      <c r="D760">
        <v>31808252</v>
      </c>
      <c r="E760">
        <v>1</v>
      </c>
      <c r="F760">
        <v>1</v>
      </c>
      <c r="G760">
        <v>13</v>
      </c>
      <c r="H760">
        <v>3</v>
      </c>
      <c r="I760" t="s">
        <v>142</v>
      </c>
      <c r="J760" t="s">
        <v>144</v>
      </c>
      <c r="K760" t="s">
        <v>282</v>
      </c>
      <c r="L760">
        <v>1327</v>
      </c>
      <c r="N760">
        <v>1005</v>
      </c>
      <c r="O760" t="s">
        <v>143</v>
      </c>
      <c r="P760" t="s">
        <v>143</v>
      </c>
      <c r="Q760">
        <v>1</v>
      </c>
      <c r="W760">
        <v>0</v>
      </c>
      <c r="X760">
        <v>-1420146113</v>
      </c>
      <c r="Y760">
        <v>135.03</v>
      </c>
      <c r="AA760">
        <v>263.45</v>
      </c>
      <c r="AB760">
        <v>0</v>
      </c>
      <c r="AC760">
        <v>0</v>
      </c>
      <c r="AD760">
        <v>0</v>
      </c>
      <c r="AE760">
        <v>25.09</v>
      </c>
      <c r="AF760">
        <v>0</v>
      </c>
      <c r="AG760">
        <v>0</v>
      </c>
      <c r="AH760">
        <v>0</v>
      </c>
      <c r="AI760">
        <v>10.5</v>
      </c>
      <c r="AJ760">
        <v>1</v>
      </c>
      <c r="AK760">
        <v>1</v>
      </c>
      <c r="AL760">
        <v>1</v>
      </c>
      <c r="AN760">
        <v>0</v>
      </c>
      <c r="AO760">
        <v>0</v>
      </c>
      <c r="AP760">
        <v>1</v>
      </c>
      <c r="AQ760">
        <v>0</v>
      </c>
      <c r="AR760">
        <v>0</v>
      </c>
      <c r="AS760" t="s">
        <v>3</v>
      </c>
      <c r="AT760">
        <v>135.03</v>
      </c>
      <c r="AU760" t="s">
        <v>3</v>
      </c>
      <c r="AV760">
        <v>0</v>
      </c>
      <c r="AW760">
        <v>1</v>
      </c>
      <c r="AX760">
        <v>-1</v>
      </c>
      <c r="AY760">
        <v>0</v>
      </c>
      <c r="AZ760">
        <v>0</v>
      </c>
      <c r="BA760" t="s">
        <v>3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Y760*Source!I1627</f>
        <v>2.7681150000000003</v>
      </c>
      <c r="CY760">
        <f t="shared" si="117"/>
        <v>263.45</v>
      </c>
      <c r="CZ760">
        <f t="shared" si="118"/>
        <v>25.09</v>
      </c>
      <c r="DA760">
        <f t="shared" si="119"/>
        <v>10.5</v>
      </c>
      <c r="DB760">
        <f t="shared" si="120"/>
        <v>3387.9</v>
      </c>
      <c r="DC760">
        <f t="shared" si="121"/>
        <v>0</v>
      </c>
    </row>
    <row r="761" spans="1:107" x14ac:dyDescent="0.2">
      <c r="A761">
        <f>ROW(Source!A1627)</f>
        <v>1627</v>
      </c>
      <c r="B761">
        <v>55282325</v>
      </c>
      <c r="C761">
        <v>55286967</v>
      </c>
      <c r="D761">
        <v>31808253</v>
      </c>
      <c r="E761">
        <v>1</v>
      </c>
      <c r="F761">
        <v>1</v>
      </c>
      <c r="G761">
        <v>13</v>
      </c>
      <c r="H761">
        <v>3</v>
      </c>
      <c r="I761" t="s">
        <v>146</v>
      </c>
      <c r="J761" t="s">
        <v>147</v>
      </c>
      <c r="K761" t="s">
        <v>283</v>
      </c>
      <c r="L761">
        <v>1327</v>
      </c>
      <c r="N761">
        <v>1005</v>
      </c>
      <c r="O761" t="s">
        <v>143</v>
      </c>
      <c r="P761" t="s">
        <v>143</v>
      </c>
      <c r="Q761">
        <v>1</v>
      </c>
      <c r="W761">
        <v>0</v>
      </c>
      <c r="X761">
        <v>-1577770690</v>
      </c>
      <c r="Y761">
        <v>60.27</v>
      </c>
      <c r="AA761">
        <v>247.66</v>
      </c>
      <c r="AB761">
        <v>0</v>
      </c>
      <c r="AC761">
        <v>0</v>
      </c>
      <c r="AD761">
        <v>0</v>
      </c>
      <c r="AE761">
        <v>23.06</v>
      </c>
      <c r="AF761">
        <v>0</v>
      </c>
      <c r="AG761">
        <v>0</v>
      </c>
      <c r="AH761">
        <v>0</v>
      </c>
      <c r="AI761">
        <v>10.74</v>
      </c>
      <c r="AJ761">
        <v>1</v>
      </c>
      <c r="AK761">
        <v>1</v>
      </c>
      <c r="AL761">
        <v>1</v>
      </c>
      <c r="AN761">
        <v>0</v>
      </c>
      <c r="AO761">
        <v>0</v>
      </c>
      <c r="AP761">
        <v>1</v>
      </c>
      <c r="AQ761">
        <v>0</v>
      </c>
      <c r="AR761">
        <v>0</v>
      </c>
      <c r="AS761" t="s">
        <v>3</v>
      </c>
      <c r="AT761">
        <v>60.27</v>
      </c>
      <c r="AU761" t="s">
        <v>3</v>
      </c>
      <c r="AV761">
        <v>0</v>
      </c>
      <c r="AW761">
        <v>1</v>
      </c>
      <c r="AX761">
        <v>-1</v>
      </c>
      <c r="AY761">
        <v>0</v>
      </c>
      <c r="AZ761">
        <v>0</v>
      </c>
      <c r="BA761" t="s">
        <v>3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Y761*Source!I1627</f>
        <v>1.235535</v>
      </c>
      <c r="CY761">
        <f t="shared" si="117"/>
        <v>247.66</v>
      </c>
      <c r="CZ761">
        <f t="shared" si="118"/>
        <v>23.06</v>
      </c>
      <c r="DA761">
        <f t="shared" si="119"/>
        <v>10.74</v>
      </c>
      <c r="DB761">
        <f t="shared" si="120"/>
        <v>1389.83</v>
      </c>
      <c r="DC761">
        <f t="shared" si="121"/>
        <v>0</v>
      </c>
    </row>
    <row r="762" spans="1:107" x14ac:dyDescent="0.2">
      <c r="A762">
        <f>ROW(Source!A1627)</f>
        <v>1627</v>
      </c>
      <c r="B762">
        <v>55282325</v>
      </c>
      <c r="C762">
        <v>55286967</v>
      </c>
      <c r="D762">
        <v>31808575</v>
      </c>
      <c r="E762">
        <v>1</v>
      </c>
      <c r="F762">
        <v>1</v>
      </c>
      <c r="G762">
        <v>13</v>
      </c>
      <c r="H762">
        <v>3</v>
      </c>
      <c r="I762" t="s">
        <v>263</v>
      </c>
      <c r="J762" t="s">
        <v>264</v>
      </c>
      <c r="K762" t="s">
        <v>265</v>
      </c>
      <c r="L762">
        <v>1391</v>
      </c>
      <c r="N762">
        <v>1013</v>
      </c>
      <c r="O762" t="s">
        <v>266</v>
      </c>
      <c r="P762" t="s">
        <v>266</v>
      </c>
      <c r="Q762">
        <v>1</v>
      </c>
      <c r="W762">
        <v>0</v>
      </c>
      <c r="X762">
        <v>1414587741</v>
      </c>
      <c r="Y762">
        <v>200</v>
      </c>
      <c r="AA762">
        <v>33.64</v>
      </c>
      <c r="AB762">
        <v>0</v>
      </c>
      <c r="AC762">
        <v>0</v>
      </c>
      <c r="AD762">
        <v>0</v>
      </c>
      <c r="AE762">
        <v>28.75</v>
      </c>
      <c r="AF762">
        <v>0</v>
      </c>
      <c r="AG762">
        <v>0</v>
      </c>
      <c r="AH762">
        <v>0</v>
      </c>
      <c r="AI762">
        <v>1.17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200</v>
      </c>
      <c r="AU762" t="s">
        <v>3</v>
      </c>
      <c r="AV762">
        <v>0</v>
      </c>
      <c r="AW762">
        <v>2</v>
      </c>
      <c r="AX762">
        <v>55286986</v>
      </c>
      <c r="AY762">
        <v>1</v>
      </c>
      <c r="AZ762">
        <v>0</v>
      </c>
      <c r="BA762">
        <v>805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Y762*Source!I1627</f>
        <v>4.1000000000000005</v>
      </c>
      <c r="CY762">
        <f t="shared" si="117"/>
        <v>33.64</v>
      </c>
      <c r="CZ762">
        <f t="shared" si="118"/>
        <v>28.75</v>
      </c>
      <c r="DA762">
        <f t="shared" si="119"/>
        <v>1.17</v>
      </c>
      <c r="DB762">
        <f t="shared" si="120"/>
        <v>5750</v>
      </c>
      <c r="DC762">
        <f t="shared" si="121"/>
        <v>0</v>
      </c>
    </row>
    <row r="763" spans="1:107" x14ac:dyDescent="0.2">
      <c r="A763">
        <f>ROW(Source!A1627)</f>
        <v>1627</v>
      </c>
      <c r="B763">
        <v>55282325</v>
      </c>
      <c r="C763">
        <v>55286967</v>
      </c>
      <c r="D763">
        <v>31809402</v>
      </c>
      <c r="E763">
        <v>1</v>
      </c>
      <c r="F763">
        <v>1</v>
      </c>
      <c r="G763">
        <v>13</v>
      </c>
      <c r="H763">
        <v>3</v>
      </c>
      <c r="I763" t="s">
        <v>244</v>
      </c>
      <c r="J763" t="s">
        <v>245</v>
      </c>
      <c r="K763" t="s">
        <v>246</v>
      </c>
      <c r="L763">
        <v>1346</v>
      </c>
      <c r="N763">
        <v>1009</v>
      </c>
      <c r="O763" t="s">
        <v>247</v>
      </c>
      <c r="P763" t="s">
        <v>247</v>
      </c>
      <c r="Q763">
        <v>1</v>
      </c>
      <c r="W763">
        <v>0</v>
      </c>
      <c r="X763">
        <v>-1558522825</v>
      </c>
      <c r="Y763">
        <v>3.4</v>
      </c>
      <c r="AA763">
        <v>48.91</v>
      </c>
      <c r="AB763">
        <v>0</v>
      </c>
      <c r="AC763">
        <v>0</v>
      </c>
      <c r="AD763">
        <v>0</v>
      </c>
      <c r="AE763">
        <v>6.27</v>
      </c>
      <c r="AF763">
        <v>0</v>
      </c>
      <c r="AG763">
        <v>0</v>
      </c>
      <c r="AH763">
        <v>0</v>
      </c>
      <c r="AI763">
        <v>7.8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3.4</v>
      </c>
      <c r="AU763" t="s">
        <v>3</v>
      </c>
      <c r="AV763">
        <v>0</v>
      </c>
      <c r="AW763">
        <v>2</v>
      </c>
      <c r="AX763">
        <v>55286987</v>
      </c>
      <c r="AY763">
        <v>1</v>
      </c>
      <c r="AZ763">
        <v>0</v>
      </c>
      <c r="BA763">
        <v>806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Y763*Source!I1627</f>
        <v>6.9699999999999998E-2</v>
      </c>
      <c r="CY763">
        <f t="shared" si="117"/>
        <v>48.91</v>
      </c>
      <c r="CZ763">
        <f t="shared" si="118"/>
        <v>6.27</v>
      </c>
      <c r="DA763">
        <f t="shared" si="119"/>
        <v>7.8</v>
      </c>
      <c r="DB763">
        <f t="shared" si="120"/>
        <v>21.32</v>
      </c>
      <c r="DC763">
        <f t="shared" si="121"/>
        <v>0</v>
      </c>
    </row>
    <row r="764" spans="1:107" x14ac:dyDescent="0.2">
      <c r="A764">
        <f>ROW(Source!A1627)</f>
        <v>1627</v>
      </c>
      <c r="B764">
        <v>55282325</v>
      </c>
      <c r="C764">
        <v>55286967</v>
      </c>
      <c r="D764">
        <v>31807565</v>
      </c>
      <c r="E764">
        <v>1</v>
      </c>
      <c r="F764">
        <v>1</v>
      </c>
      <c r="G764">
        <v>13</v>
      </c>
      <c r="H764">
        <v>3</v>
      </c>
      <c r="I764" t="s">
        <v>267</v>
      </c>
      <c r="J764" t="s">
        <v>268</v>
      </c>
      <c r="K764" t="s">
        <v>284</v>
      </c>
      <c r="L764">
        <v>1301</v>
      </c>
      <c r="N764">
        <v>1003</v>
      </c>
      <c r="O764" t="s">
        <v>270</v>
      </c>
      <c r="P764" t="s">
        <v>270</v>
      </c>
      <c r="Q764">
        <v>1</v>
      </c>
      <c r="W764">
        <v>0</v>
      </c>
      <c r="X764">
        <v>-384179431</v>
      </c>
      <c r="Y764">
        <v>18.899999999999999</v>
      </c>
      <c r="AA764">
        <v>70.27</v>
      </c>
      <c r="AB764">
        <v>0</v>
      </c>
      <c r="AC764">
        <v>0</v>
      </c>
      <c r="AD764">
        <v>0</v>
      </c>
      <c r="AE764">
        <v>15.72</v>
      </c>
      <c r="AF764">
        <v>0</v>
      </c>
      <c r="AG764">
        <v>0</v>
      </c>
      <c r="AH764">
        <v>0</v>
      </c>
      <c r="AI764">
        <v>4.47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18.899999999999999</v>
      </c>
      <c r="AU764" t="s">
        <v>3</v>
      </c>
      <c r="AV764">
        <v>0</v>
      </c>
      <c r="AW764">
        <v>2</v>
      </c>
      <c r="AX764">
        <v>55286988</v>
      </c>
      <c r="AY764">
        <v>1</v>
      </c>
      <c r="AZ764">
        <v>0</v>
      </c>
      <c r="BA764">
        <v>807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Y764*Source!I1627</f>
        <v>0.38744999999999996</v>
      </c>
      <c r="CY764">
        <f t="shared" si="117"/>
        <v>70.27</v>
      </c>
      <c r="CZ764">
        <f t="shared" si="118"/>
        <v>15.72</v>
      </c>
      <c r="DA764">
        <f t="shared" si="119"/>
        <v>4.47</v>
      </c>
      <c r="DB764">
        <f t="shared" si="120"/>
        <v>297.11</v>
      </c>
      <c r="DC764">
        <f t="shared" si="121"/>
        <v>0</v>
      </c>
    </row>
    <row r="765" spans="1:107" x14ac:dyDescent="0.2">
      <c r="A765">
        <f>ROW(Source!A1627)</f>
        <v>1627</v>
      </c>
      <c r="B765">
        <v>55282325</v>
      </c>
      <c r="C765">
        <v>55286967</v>
      </c>
      <c r="D765">
        <v>31807616</v>
      </c>
      <c r="E765">
        <v>1</v>
      </c>
      <c r="F765">
        <v>1</v>
      </c>
      <c r="G765">
        <v>13</v>
      </c>
      <c r="H765">
        <v>3</v>
      </c>
      <c r="I765" t="s">
        <v>248</v>
      </c>
      <c r="J765" t="s">
        <v>249</v>
      </c>
      <c r="K765" t="s">
        <v>250</v>
      </c>
      <c r="L765">
        <v>1348</v>
      </c>
      <c r="N765">
        <v>1009</v>
      </c>
      <c r="O765" t="s">
        <v>30</v>
      </c>
      <c r="P765" t="s">
        <v>30</v>
      </c>
      <c r="Q765">
        <v>1000</v>
      </c>
      <c r="W765">
        <v>0</v>
      </c>
      <c r="X765">
        <v>1387058064</v>
      </c>
      <c r="Y765">
        <v>2.196E-2</v>
      </c>
      <c r="AA765">
        <v>64864.04</v>
      </c>
      <c r="AB765">
        <v>0</v>
      </c>
      <c r="AC765">
        <v>0</v>
      </c>
      <c r="AD765">
        <v>0</v>
      </c>
      <c r="AE765">
        <v>18910.8</v>
      </c>
      <c r="AF765">
        <v>0</v>
      </c>
      <c r="AG765">
        <v>0</v>
      </c>
      <c r="AH765">
        <v>0</v>
      </c>
      <c r="AI765">
        <v>3.43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2.196E-2</v>
      </c>
      <c r="AU765" t="s">
        <v>3</v>
      </c>
      <c r="AV765">
        <v>0</v>
      </c>
      <c r="AW765">
        <v>2</v>
      </c>
      <c r="AX765">
        <v>55286989</v>
      </c>
      <c r="AY765">
        <v>1</v>
      </c>
      <c r="AZ765">
        <v>0</v>
      </c>
      <c r="BA765">
        <v>808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Y765*Source!I1627</f>
        <v>4.5018E-4</v>
      </c>
      <c r="CY765">
        <f t="shared" si="117"/>
        <v>64864.04</v>
      </c>
      <c r="CZ765">
        <f t="shared" si="118"/>
        <v>18910.8</v>
      </c>
      <c r="DA765">
        <f t="shared" si="119"/>
        <v>3.43</v>
      </c>
      <c r="DB765">
        <f t="shared" si="120"/>
        <v>415.28</v>
      </c>
      <c r="DC765">
        <f t="shared" si="121"/>
        <v>0</v>
      </c>
    </row>
    <row r="766" spans="1:107" x14ac:dyDescent="0.2">
      <c r="A766">
        <f>ROW(Source!A1635)</f>
        <v>1635</v>
      </c>
      <c r="B766">
        <v>55282325</v>
      </c>
      <c r="C766">
        <v>55287051</v>
      </c>
      <c r="D766">
        <v>31751893</v>
      </c>
      <c r="E766">
        <v>13</v>
      </c>
      <c r="F766">
        <v>1</v>
      </c>
      <c r="G766">
        <v>13</v>
      </c>
      <c r="H766">
        <v>1</v>
      </c>
      <c r="I766" t="s">
        <v>205</v>
      </c>
      <c r="J766" t="s">
        <v>3</v>
      </c>
      <c r="K766" t="s">
        <v>206</v>
      </c>
      <c r="L766">
        <v>1191</v>
      </c>
      <c r="N766">
        <v>1013</v>
      </c>
      <c r="O766" t="s">
        <v>207</v>
      </c>
      <c r="P766" t="s">
        <v>207</v>
      </c>
      <c r="Q766">
        <v>1</v>
      </c>
      <c r="W766">
        <v>0</v>
      </c>
      <c r="X766">
        <v>476480486</v>
      </c>
      <c r="Y766">
        <v>57.5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57.5</v>
      </c>
      <c r="AU766" t="s">
        <v>3</v>
      </c>
      <c r="AV766">
        <v>1</v>
      </c>
      <c r="AW766">
        <v>2</v>
      </c>
      <c r="AX766">
        <v>55287054</v>
      </c>
      <c r="AY766">
        <v>1</v>
      </c>
      <c r="AZ766">
        <v>0</v>
      </c>
      <c r="BA766">
        <v>811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Y766*Source!I1635</f>
        <v>0.36225000000000002</v>
      </c>
      <c r="CY766">
        <f>AD766</f>
        <v>0</v>
      </c>
      <c r="CZ766">
        <f>AH766</f>
        <v>0</v>
      </c>
      <c r="DA766">
        <f>AL766</f>
        <v>1</v>
      </c>
      <c r="DB766">
        <f t="shared" si="120"/>
        <v>0</v>
      </c>
      <c r="DC766">
        <f t="shared" si="121"/>
        <v>0</v>
      </c>
    </row>
    <row r="767" spans="1:107" x14ac:dyDescent="0.2">
      <c r="A767">
        <f>ROW(Source!A1635)</f>
        <v>1635</v>
      </c>
      <c r="B767">
        <v>55282325</v>
      </c>
      <c r="C767">
        <v>55287051</v>
      </c>
      <c r="D767">
        <v>31806986</v>
      </c>
      <c r="E767">
        <v>13</v>
      </c>
      <c r="F767">
        <v>1</v>
      </c>
      <c r="G767">
        <v>13</v>
      </c>
      <c r="H767">
        <v>3</v>
      </c>
      <c r="I767" t="s">
        <v>28</v>
      </c>
      <c r="J767" t="s">
        <v>3</v>
      </c>
      <c r="K767" t="s">
        <v>29</v>
      </c>
      <c r="L767">
        <v>1348</v>
      </c>
      <c r="N767">
        <v>1009</v>
      </c>
      <c r="O767" t="s">
        <v>30</v>
      </c>
      <c r="P767" t="s">
        <v>30</v>
      </c>
      <c r="Q767">
        <v>1000</v>
      </c>
      <c r="W767">
        <v>1</v>
      </c>
      <c r="X767">
        <v>1489638031</v>
      </c>
      <c r="Y767">
        <v>-4.5999999999999996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1</v>
      </c>
      <c r="AQ767">
        <v>0</v>
      </c>
      <c r="AR767">
        <v>0</v>
      </c>
      <c r="AS767" t="s">
        <v>3</v>
      </c>
      <c r="AT767">
        <v>-4.5999999999999996</v>
      </c>
      <c r="AU767" t="s">
        <v>3</v>
      </c>
      <c r="AV767">
        <v>0</v>
      </c>
      <c r="AW767">
        <v>2</v>
      </c>
      <c r="AX767">
        <v>55287055</v>
      </c>
      <c r="AY767">
        <v>1</v>
      </c>
      <c r="AZ767">
        <v>6144</v>
      </c>
      <c r="BA767">
        <v>812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Y767*Source!I1635</f>
        <v>-2.8979999999999999E-2</v>
      </c>
      <c r="CY767">
        <f>AA767</f>
        <v>0</v>
      </c>
      <c r="CZ767">
        <f>AE767</f>
        <v>0</v>
      </c>
      <c r="DA767">
        <f>AI767</f>
        <v>1</v>
      </c>
      <c r="DB767">
        <f t="shared" si="120"/>
        <v>0</v>
      </c>
      <c r="DC767">
        <f t="shared" si="121"/>
        <v>0</v>
      </c>
    </row>
    <row r="768" spans="1:107" x14ac:dyDescent="0.2">
      <c r="A768">
        <f>ROW(Source!A1637)</f>
        <v>1637</v>
      </c>
      <c r="B768">
        <v>55282325</v>
      </c>
      <c r="C768">
        <v>55287057</v>
      </c>
      <c r="D768">
        <v>31751893</v>
      </c>
      <c r="E768">
        <v>13</v>
      </c>
      <c r="F768">
        <v>1</v>
      </c>
      <c r="G768">
        <v>13</v>
      </c>
      <c r="H768">
        <v>1</v>
      </c>
      <c r="I768" t="s">
        <v>205</v>
      </c>
      <c r="J768" t="s">
        <v>3</v>
      </c>
      <c r="K768" t="s">
        <v>206</v>
      </c>
      <c r="L768">
        <v>1191</v>
      </c>
      <c r="N768">
        <v>1013</v>
      </c>
      <c r="O768" t="s">
        <v>207</v>
      </c>
      <c r="P768" t="s">
        <v>207</v>
      </c>
      <c r="Q768">
        <v>1</v>
      </c>
      <c r="W768">
        <v>0</v>
      </c>
      <c r="X768">
        <v>476480486</v>
      </c>
      <c r="Y768">
        <v>0.6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0.6</v>
      </c>
      <c r="AU768" t="s">
        <v>3</v>
      </c>
      <c r="AV768">
        <v>1</v>
      </c>
      <c r="AW768">
        <v>2</v>
      </c>
      <c r="AX768">
        <v>55287059</v>
      </c>
      <c r="AY768">
        <v>1</v>
      </c>
      <c r="AZ768">
        <v>0</v>
      </c>
      <c r="BA768">
        <v>813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Y768*Source!I1637</f>
        <v>0.21</v>
      </c>
      <c r="CY768">
        <f>AD768</f>
        <v>0</v>
      </c>
      <c r="CZ768">
        <f>AH768</f>
        <v>0</v>
      </c>
      <c r="DA768">
        <f>AL768</f>
        <v>1</v>
      </c>
      <c r="DB768">
        <f t="shared" si="120"/>
        <v>0</v>
      </c>
      <c r="DC768">
        <f t="shared" si="121"/>
        <v>0</v>
      </c>
    </row>
    <row r="769" spans="1:107" x14ac:dyDescent="0.2">
      <c r="A769">
        <f>ROW(Source!A1638)</f>
        <v>1638</v>
      </c>
      <c r="B769">
        <v>55282325</v>
      </c>
      <c r="C769">
        <v>55287060</v>
      </c>
      <c r="D769">
        <v>31751893</v>
      </c>
      <c r="E769">
        <v>13</v>
      </c>
      <c r="F769">
        <v>1</v>
      </c>
      <c r="G769">
        <v>13</v>
      </c>
      <c r="H769">
        <v>1</v>
      </c>
      <c r="I769" t="s">
        <v>205</v>
      </c>
      <c r="J769" t="s">
        <v>3</v>
      </c>
      <c r="K769" t="s">
        <v>206</v>
      </c>
      <c r="L769">
        <v>1191</v>
      </c>
      <c r="N769">
        <v>1013</v>
      </c>
      <c r="O769" t="s">
        <v>207</v>
      </c>
      <c r="P769" t="s">
        <v>207</v>
      </c>
      <c r="Q769">
        <v>1</v>
      </c>
      <c r="W769">
        <v>0</v>
      </c>
      <c r="X769">
        <v>476480486</v>
      </c>
      <c r="Y769">
        <v>17.41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17.41</v>
      </c>
      <c r="AU769" t="s">
        <v>3</v>
      </c>
      <c r="AV769">
        <v>1</v>
      </c>
      <c r="AW769">
        <v>2</v>
      </c>
      <c r="AX769">
        <v>55287063</v>
      </c>
      <c r="AY769">
        <v>1</v>
      </c>
      <c r="AZ769">
        <v>0</v>
      </c>
      <c r="BA769">
        <v>814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Y769*Source!I1638</f>
        <v>0.271596</v>
      </c>
      <c r="CY769">
        <f>AD769</f>
        <v>0</v>
      </c>
      <c r="CZ769">
        <f>AH769</f>
        <v>0</v>
      </c>
      <c r="DA769">
        <f>AL769</f>
        <v>1</v>
      </c>
      <c r="DB769">
        <f t="shared" si="120"/>
        <v>0</v>
      </c>
      <c r="DC769">
        <f t="shared" si="121"/>
        <v>0</v>
      </c>
    </row>
    <row r="770" spans="1:107" x14ac:dyDescent="0.2">
      <c r="A770">
        <f>ROW(Source!A1638)</f>
        <v>1638</v>
      </c>
      <c r="B770">
        <v>55282325</v>
      </c>
      <c r="C770">
        <v>55287060</v>
      </c>
      <c r="D770">
        <v>31806986</v>
      </c>
      <c r="E770">
        <v>13</v>
      </c>
      <c r="F770">
        <v>1</v>
      </c>
      <c r="G770">
        <v>13</v>
      </c>
      <c r="H770">
        <v>3</v>
      </c>
      <c r="I770" t="s">
        <v>28</v>
      </c>
      <c r="J770" t="s">
        <v>3</v>
      </c>
      <c r="K770" t="s">
        <v>29</v>
      </c>
      <c r="L770">
        <v>1348</v>
      </c>
      <c r="N770">
        <v>1009</v>
      </c>
      <c r="O770" t="s">
        <v>30</v>
      </c>
      <c r="P770" t="s">
        <v>30</v>
      </c>
      <c r="Q770">
        <v>1000</v>
      </c>
      <c r="W770">
        <v>1</v>
      </c>
      <c r="X770">
        <v>1489638031</v>
      </c>
      <c r="Y770">
        <v>-1.02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1</v>
      </c>
      <c r="AQ770">
        <v>0</v>
      </c>
      <c r="AR770">
        <v>0</v>
      </c>
      <c r="AS770" t="s">
        <v>3</v>
      </c>
      <c r="AT770">
        <v>-1.02</v>
      </c>
      <c r="AU770" t="s">
        <v>3</v>
      </c>
      <c r="AV770">
        <v>0</v>
      </c>
      <c r="AW770">
        <v>2</v>
      </c>
      <c r="AX770">
        <v>55287064</v>
      </c>
      <c r="AY770">
        <v>1</v>
      </c>
      <c r="AZ770">
        <v>6144</v>
      </c>
      <c r="BA770">
        <v>815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Y770*Source!I1638</f>
        <v>-1.5911999999999999E-2</v>
      </c>
      <c r="CY770">
        <f>AA770</f>
        <v>0</v>
      </c>
      <c r="CZ770">
        <f>AE770</f>
        <v>0</v>
      </c>
      <c r="DA770">
        <f>AI770</f>
        <v>1</v>
      </c>
      <c r="DB770">
        <f t="shared" si="120"/>
        <v>0</v>
      </c>
      <c r="DC770">
        <f t="shared" si="121"/>
        <v>0</v>
      </c>
    </row>
    <row r="771" spans="1:107" x14ac:dyDescent="0.2">
      <c r="A771">
        <f>ROW(Source!A1640)</f>
        <v>1640</v>
      </c>
      <c r="B771">
        <v>55282325</v>
      </c>
      <c r="C771">
        <v>55287066</v>
      </c>
      <c r="D771">
        <v>31751893</v>
      </c>
      <c r="E771">
        <v>13</v>
      </c>
      <c r="F771">
        <v>1</v>
      </c>
      <c r="G771">
        <v>13</v>
      </c>
      <c r="H771">
        <v>1</v>
      </c>
      <c r="I771" t="s">
        <v>205</v>
      </c>
      <c r="J771" t="s">
        <v>3</v>
      </c>
      <c r="K771" t="s">
        <v>206</v>
      </c>
      <c r="L771">
        <v>1191</v>
      </c>
      <c r="N771">
        <v>1013</v>
      </c>
      <c r="O771" t="s">
        <v>207</v>
      </c>
      <c r="P771" t="s">
        <v>207</v>
      </c>
      <c r="Q771">
        <v>1</v>
      </c>
      <c r="W771">
        <v>0</v>
      </c>
      <c r="X771">
        <v>476480486</v>
      </c>
      <c r="Y771">
        <v>20.73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20.73</v>
      </c>
      <c r="AU771" t="s">
        <v>3</v>
      </c>
      <c r="AV771">
        <v>1</v>
      </c>
      <c r="AW771">
        <v>2</v>
      </c>
      <c r="AX771">
        <v>55287068</v>
      </c>
      <c r="AY771">
        <v>1</v>
      </c>
      <c r="AZ771">
        <v>0</v>
      </c>
      <c r="BA771">
        <v>816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Y771*Source!I1640</f>
        <v>0.41460000000000002</v>
      </c>
      <c r="CY771">
        <f>AD771</f>
        <v>0</v>
      </c>
      <c r="CZ771">
        <f>AH771</f>
        <v>0</v>
      </c>
      <c r="DA771">
        <f>AL771</f>
        <v>1</v>
      </c>
      <c r="DB771">
        <f t="shared" si="120"/>
        <v>0</v>
      </c>
      <c r="DC771">
        <f t="shared" si="121"/>
        <v>0</v>
      </c>
    </row>
    <row r="772" spans="1:107" x14ac:dyDescent="0.2">
      <c r="A772">
        <f>ROW(Source!A1641)</f>
        <v>1641</v>
      </c>
      <c r="B772">
        <v>55282325</v>
      </c>
      <c r="C772">
        <v>55287071</v>
      </c>
      <c r="D772">
        <v>31751893</v>
      </c>
      <c r="E772">
        <v>13</v>
      </c>
      <c r="F772">
        <v>1</v>
      </c>
      <c r="G772">
        <v>13</v>
      </c>
      <c r="H772">
        <v>1</v>
      </c>
      <c r="I772" t="s">
        <v>205</v>
      </c>
      <c r="J772" t="s">
        <v>3</v>
      </c>
      <c r="K772" t="s">
        <v>206</v>
      </c>
      <c r="L772">
        <v>1191</v>
      </c>
      <c r="N772">
        <v>1013</v>
      </c>
      <c r="O772" t="s">
        <v>207</v>
      </c>
      <c r="P772" t="s">
        <v>207</v>
      </c>
      <c r="Q772">
        <v>1</v>
      </c>
      <c r="W772">
        <v>0</v>
      </c>
      <c r="X772">
        <v>476480486</v>
      </c>
      <c r="Y772">
        <v>0.6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0.6</v>
      </c>
      <c r="AU772" t="s">
        <v>3</v>
      </c>
      <c r="AV772">
        <v>1</v>
      </c>
      <c r="AW772">
        <v>2</v>
      </c>
      <c r="AX772">
        <v>55287073</v>
      </c>
      <c r="AY772">
        <v>1</v>
      </c>
      <c r="AZ772">
        <v>0</v>
      </c>
      <c r="BA772">
        <v>819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Y772*Source!I1641</f>
        <v>12.45</v>
      </c>
      <c r="CY772">
        <f>AD772</f>
        <v>0</v>
      </c>
      <c r="CZ772">
        <f>AH772</f>
        <v>0</v>
      </c>
      <c r="DA772">
        <f>AL772</f>
        <v>1</v>
      </c>
      <c r="DB772">
        <f t="shared" si="120"/>
        <v>0</v>
      </c>
      <c r="DC772">
        <f t="shared" si="121"/>
        <v>0</v>
      </c>
    </row>
    <row r="773" spans="1:107" x14ac:dyDescent="0.2">
      <c r="A773">
        <f>ROW(Source!A1677)</f>
        <v>1677</v>
      </c>
      <c r="B773">
        <v>55282325</v>
      </c>
      <c r="C773">
        <v>55287131</v>
      </c>
      <c r="D773">
        <v>31751893</v>
      </c>
      <c r="E773">
        <v>13</v>
      </c>
      <c r="F773">
        <v>1</v>
      </c>
      <c r="G773">
        <v>13</v>
      </c>
      <c r="H773">
        <v>1</v>
      </c>
      <c r="I773" t="s">
        <v>205</v>
      </c>
      <c r="J773" t="s">
        <v>3</v>
      </c>
      <c r="K773" t="s">
        <v>206</v>
      </c>
      <c r="L773">
        <v>1191</v>
      </c>
      <c r="N773">
        <v>1013</v>
      </c>
      <c r="O773" t="s">
        <v>207</v>
      </c>
      <c r="P773" t="s">
        <v>207</v>
      </c>
      <c r="Q773">
        <v>1</v>
      </c>
      <c r="W773">
        <v>0</v>
      </c>
      <c r="X773">
        <v>476480486</v>
      </c>
      <c r="Y773">
        <v>113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113</v>
      </c>
      <c r="AU773" t="s">
        <v>3</v>
      </c>
      <c r="AV773">
        <v>1</v>
      </c>
      <c r="AW773">
        <v>2</v>
      </c>
      <c r="AX773">
        <v>55287140</v>
      </c>
      <c r="AY773">
        <v>1</v>
      </c>
      <c r="AZ773">
        <v>0</v>
      </c>
      <c r="BA773">
        <v>820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Y773*Source!I1677</f>
        <v>2.2600000000000002</v>
      </c>
      <c r="CY773">
        <f>AD773</f>
        <v>0</v>
      </c>
      <c r="CZ773">
        <f>AH773</f>
        <v>0</v>
      </c>
      <c r="DA773">
        <f>AL773</f>
        <v>1</v>
      </c>
      <c r="DB773">
        <f t="shared" si="120"/>
        <v>0</v>
      </c>
      <c r="DC773">
        <f t="shared" si="121"/>
        <v>0</v>
      </c>
    </row>
    <row r="774" spans="1:107" x14ac:dyDescent="0.2">
      <c r="A774">
        <f>ROW(Source!A1677)</f>
        <v>1677</v>
      </c>
      <c r="B774">
        <v>55282325</v>
      </c>
      <c r="C774">
        <v>55287131</v>
      </c>
      <c r="D774">
        <v>31832333</v>
      </c>
      <c r="E774">
        <v>1</v>
      </c>
      <c r="F774">
        <v>1</v>
      </c>
      <c r="G774">
        <v>13</v>
      </c>
      <c r="H774">
        <v>2</v>
      </c>
      <c r="I774" t="s">
        <v>208</v>
      </c>
      <c r="J774" t="s">
        <v>209</v>
      </c>
      <c r="K774" t="s">
        <v>210</v>
      </c>
      <c r="L774">
        <v>1368</v>
      </c>
      <c r="N774">
        <v>1011</v>
      </c>
      <c r="O774" t="s">
        <v>211</v>
      </c>
      <c r="P774" t="s">
        <v>211</v>
      </c>
      <c r="Q774">
        <v>1</v>
      </c>
      <c r="W774">
        <v>0</v>
      </c>
      <c r="X774">
        <v>-1037327012</v>
      </c>
      <c r="Y774">
        <v>1.19</v>
      </c>
      <c r="AA774">
        <v>0</v>
      </c>
      <c r="AB774">
        <v>504.92</v>
      </c>
      <c r="AC774">
        <v>334.36</v>
      </c>
      <c r="AD774">
        <v>0</v>
      </c>
      <c r="AE774">
        <v>0</v>
      </c>
      <c r="AF774">
        <v>33.35</v>
      </c>
      <c r="AG774">
        <v>12.67</v>
      </c>
      <c r="AH774">
        <v>0</v>
      </c>
      <c r="AI774">
        <v>1</v>
      </c>
      <c r="AJ774">
        <v>15.14</v>
      </c>
      <c r="AK774">
        <v>26.39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1.19</v>
      </c>
      <c r="AU774" t="s">
        <v>3</v>
      </c>
      <c r="AV774">
        <v>0</v>
      </c>
      <c r="AW774">
        <v>2</v>
      </c>
      <c r="AX774">
        <v>55287141</v>
      </c>
      <c r="AY774">
        <v>1</v>
      </c>
      <c r="AZ774">
        <v>0</v>
      </c>
      <c r="BA774">
        <v>821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Y774*Source!I1677</f>
        <v>2.3799999999999998E-2</v>
      </c>
      <c r="CY774">
        <f>AB774</f>
        <v>504.92</v>
      </c>
      <c r="CZ774">
        <f>AF774</f>
        <v>33.35</v>
      </c>
      <c r="DA774">
        <f>AJ774</f>
        <v>15.14</v>
      </c>
      <c r="DB774">
        <f t="shared" si="120"/>
        <v>39.69</v>
      </c>
      <c r="DC774">
        <f t="shared" si="121"/>
        <v>15.08</v>
      </c>
    </row>
    <row r="775" spans="1:107" x14ac:dyDescent="0.2">
      <c r="A775">
        <f>ROW(Source!A1677)</f>
        <v>1677</v>
      </c>
      <c r="B775">
        <v>55282325</v>
      </c>
      <c r="C775">
        <v>55287131</v>
      </c>
      <c r="D775">
        <v>31832821</v>
      </c>
      <c r="E775">
        <v>1</v>
      </c>
      <c r="F775">
        <v>1</v>
      </c>
      <c r="G775">
        <v>13</v>
      </c>
      <c r="H775">
        <v>2</v>
      </c>
      <c r="I775" t="s">
        <v>212</v>
      </c>
      <c r="J775" t="s">
        <v>213</v>
      </c>
      <c r="K775" t="s">
        <v>214</v>
      </c>
      <c r="L775">
        <v>1368</v>
      </c>
      <c r="N775">
        <v>1011</v>
      </c>
      <c r="O775" t="s">
        <v>211</v>
      </c>
      <c r="P775" t="s">
        <v>211</v>
      </c>
      <c r="Q775">
        <v>1</v>
      </c>
      <c r="W775">
        <v>0</v>
      </c>
      <c r="X775">
        <v>-239073944</v>
      </c>
      <c r="Y775">
        <v>1.19</v>
      </c>
      <c r="AA775">
        <v>0</v>
      </c>
      <c r="AB775">
        <v>4.5599999999999996</v>
      </c>
      <c r="AC775">
        <v>0</v>
      </c>
      <c r="AD775">
        <v>0</v>
      </c>
      <c r="AE775">
        <v>0</v>
      </c>
      <c r="AF775">
        <v>0.77</v>
      </c>
      <c r="AG775">
        <v>0</v>
      </c>
      <c r="AH775">
        <v>0</v>
      </c>
      <c r="AI775">
        <v>1</v>
      </c>
      <c r="AJ775">
        <v>5.92</v>
      </c>
      <c r="AK775">
        <v>26.39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1.19</v>
      </c>
      <c r="AU775" t="s">
        <v>3</v>
      </c>
      <c r="AV775">
        <v>0</v>
      </c>
      <c r="AW775">
        <v>2</v>
      </c>
      <c r="AX775">
        <v>55287142</v>
      </c>
      <c r="AY775">
        <v>1</v>
      </c>
      <c r="AZ775">
        <v>0</v>
      </c>
      <c r="BA775">
        <v>822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Y775*Source!I1677</f>
        <v>2.3799999999999998E-2</v>
      </c>
      <c r="CY775">
        <f>AB775</f>
        <v>4.5599999999999996</v>
      </c>
      <c r="CZ775">
        <f>AF775</f>
        <v>0.77</v>
      </c>
      <c r="DA775">
        <f>AJ775</f>
        <v>5.92</v>
      </c>
      <c r="DB775">
        <f t="shared" si="120"/>
        <v>0.92</v>
      </c>
      <c r="DC775">
        <f t="shared" si="121"/>
        <v>0</v>
      </c>
    </row>
    <row r="776" spans="1:107" x14ac:dyDescent="0.2">
      <c r="A776">
        <f>ROW(Source!A1677)</f>
        <v>1677</v>
      </c>
      <c r="B776">
        <v>55282325</v>
      </c>
      <c r="C776">
        <v>55287131</v>
      </c>
      <c r="D776">
        <v>31832054</v>
      </c>
      <c r="E776">
        <v>1</v>
      </c>
      <c r="F776">
        <v>1</v>
      </c>
      <c r="G776">
        <v>13</v>
      </c>
      <c r="H776">
        <v>2</v>
      </c>
      <c r="I776" t="s">
        <v>215</v>
      </c>
      <c r="J776" t="s">
        <v>216</v>
      </c>
      <c r="K776" t="s">
        <v>217</v>
      </c>
      <c r="L776">
        <v>1368</v>
      </c>
      <c r="N776">
        <v>1011</v>
      </c>
      <c r="O776" t="s">
        <v>211</v>
      </c>
      <c r="P776" t="s">
        <v>211</v>
      </c>
      <c r="Q776">
        <v>1</v>
      </c>
      <c r="W776">
        <v>0</v>
      </c>
      <c r="X776">
        <v>-2105789691</v>
      </c>
      <c r="Y776">
        <v>1.18</v>
      </c>
      <c r="AA776">
        <v>0</v>
      </c>
      <c r="AB776">
        <v>4.38</v>
      </c>
      <c r="AC776">
        <v>0</v>
      </c>
      <c r="AD776">
        <v>0</v>
      </c>
      <c r="AE776">
        <v>0</v>
      </c>
      <c r="AF776">
        <v>0.71</v>
      </c>
      <c r="AG776">
        <v>0</v>
      </c>
      <c r="AH776">
        <v>0</v>
      </c>
      <c r="AI776">
        <v>1</v>
      </c>
      <c r="AJ776">
        <v>6.17</v>
      </c>
      <c r="AK776">
        <v>26.39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1.18</v>
      </c>
      <c r="AU776" t="s">
        <v>3</v>
      </c>
      <c r="AV776">
        <v>0</v>
      </c>
      <c r="AW776">
        <v>2</v>
      </c>
      <c r="AX776">
        <v>55287143</v>
      </c>
      <c r="AY776">
        <v>1</v>
      </c>
      <c r="AZ776">
        <v>0</v>
      </c>
      <c r="BA776">
        <v>823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Y776*Source!I1677</f>
        <v>2.3599999999999999E-2</v>
      </c>
      <c r="CY776">
        <f>AB776</f>
        <v>4.38</v>
      </c>
      <c r="CZ776">
        <f>AF776</f>
        <v>0.71</v>
      </c>
      <c r="DA776">
        <f>AJ776</f>
        <v>6.17</v>
      </c>
      <c r="DB776">
        <f t="shared" si="120"/>
        <v>0.84</v>
      </c>
      <c r="DC776">
        <f t="shared" si="121"/>
        <v>0</v>
      </c>
    </row>
    <row r="777" spans="1:107" x14ac:dyDescent="0.2">
      <c r="A777">
        <f>ROW(Source!A1677)</f>
        <v>1677</v>
      </c>
      <c r="B777">
        <v>55282325</v>
      </c>
      <c r="C777">
        <v>55287131</v>
      </c>
      <c r="D777">
        <v>31755942</v>
      </c>
      <c r="E777">
        <v>13</v>
      </c>
      <c r="F777">
        <v>1</v>
      </c>
      <c r="G777">
        <v>13</v>
      </c>
      <c r="H777">
        <v>2</v>
      </c>
      <c r="I777" t="s">
        <v>218</v>
      </c>
      <c r="J777" t="s">
        <v>3</v>
      </c>
      <c r="K777" t="s">
        <v>219</v>
      </c>
      <c r="L777">
        <v>1344</v>
      </c>
      <c r="N777">
        <v>1008</v>
      </c>
      <c r="O777" t="s">
        <v>220</v>
      </c>
      <c r="P777" t="s">
        <v>220</v>
      </c>
      <c r="Q777">
        <v>1</v>
      </c>
      <c r="W777">
        <v>0</v>
      </c>
      <c r="X777">
        <v>-1180195794</v>
      </c>
      <c r="Y777">
        <v>0.01</v>
      </c>
      <c r="AA777">
        <v>0</v>
      </c>
      <c r="AB777">
        <v>1</v>
      </c>
      <c r="AC777">
        <v>0</v>
      </c>
      <c r="AD777">
        <v>0</v>
      </c>
      <c r="AE777">
        <v>0</v>
      </c>
      <c r="AF777">
        <v>1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0.01</v>
      </c>
      <c r="AU777" t="s">
        <v>3</v>
      </c>
      <c r="AV777">
        <v>0</v>
      </c>
      <c r="AW777">
        <v>2</v>
      </c>
      <c r="AX777">
        <v>55287144</v>
      </c>
      <c r="AY777">
        <v>1</v>
      </c>
      <c r="AZ777">
        <v>0</v>
      </c>
      <c r="BA777">
        <v>824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Y777*Source!I1677</f>
        <v>2.0000000000000001E-4</v>
      </c>
      <c r="CY777">
        <f>AB777</f>
        <v>1</v>
      </c>
      <c r="CZ777">
        <f>AF777</f>
        <v>1</v>
      </c>
      <c r="DA777">
        <f>AJ777</f>
        <v>1</v>
      </c>
      <c r="DB777">
        <f t="shared" si="120"/>
        <v>0.01</v>
      </c>
      <c r="DC777">
        <f t="shared" si="121"/>
        <v>0</v>
      </c>
    </row>
    <row r="778" spans="1:107" x14ac:dyDescent="0.2">
      <c r="A778">
        <f>ROW(Source!A1677)</f>
        <v>1677</v>
      </c>
      <c r="B778">
        <v>55282325</v>
      </c>
      <c r="C778">
        <v>55287131</v>
      </c>
      <c r="D778">
        <v>31808261</v>
      </c>
      <c r="E778">
        <v>1</v>
      </c>
      <c r="F778">
        <v>1</v>
      </c>
      <c r="G778">
        <v>13</v>
      </c>
      <c r="H778">
        <v>3</v>
      </c>
      <c r="I778" t="s">
        <v>221</v>
      </c>
      <c r="J778" t="s">
        <v>222</v>
      </c>
      <c r="K778" t="s">
        <v>223</v>
      </c>
      <c r="L778">
        <v>1348</v>
      </c>
      <c r="N778">
        <v>1009</v>
      </c>
      <c r="O778" t="s">
        <v>30</v>
      </c>
      <c r="P778" t="s">
        <v>30</v>
      </c>
      <c r="Q778">
        <v>1000</v>
      </c>
      <c r="W778">
        <v>0</v>
      </c>
      <c r="X778">
        <v>-1712497029</v>
      </c>
      <c r="Y778">
        <v>2.1000000000000001E-2</v>
      </c>
      <c r="AA778">
        <v>5314.27</v>
      </c>
      <c r="AB778">
        <v>0</v>
      </c>
      <c r="AC778">
        <v>0</v>
      </c>
      <c r="AD778">
        <v>0</v>
      </c>
      <c r="AE778">
        <v>315.2</v>
      </c>
      <c r="AF778">
        <v>0</v>
      </c>
      <c r="AG778">
        <v>0</v>
      </c>
      <c r="AH778">
        <v>0</v>
      </c>
      <c r="AI778">
        <v>16.86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2.1000000000000001E-2</v>
      </c>
      <c r="AU778" t="s">
        <v>3</v>
      </c>
      <c r="AV778">
        <v>0</v>
      </c>
      <c r="AW778">
        <v>2</v>
      </c>
      <c r="AX778">
        <v>55287145</v>
      </c>
      <c r="AY778">
        <v>1</v>
      </c>
      <c r="AZ778">
        <v>0</v>
      </c>
      <c r="BA778">
        <v>825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Y778*Source!I1677</f>
        <v>4.2000000000000002E-4</v>
      </c>
      <c r="CY778">
        <f>AA778</f>
        <v>5314.27</v>
      </c>
      <c r="CZ778">
        <f>AE778</f>
        <v>315.2</v>
      </c>
      <c r="DA778">
        <f>AI778</f>
        <v>16.86</v>
      </c>
      <c r="DB778">
        <f t="shared" si="120"/>
        <v>6.62</v>
      </c>
      <c r="DC778">
        <f t="shared" si="121"/>
        <v>0</v>
      </c>
    </row>
    <row r="779" spans="1:107" x14ac:dyDescent="0.2">
      <c r="A779">
        <f>ROW(Source!A1677)</f>
        <v>1677</v>
      </c>
      <c r="B779">
        <v>55282325</v>
      </c>
      <c r="C779">
        <v>55287131</v>
      </c>
      <c r="D779">
        <v>31826247</v>
      </c>
      <c r="E779">
        <v>1</v>
      </c>
      <c r="F779">
        <v>1</v>
      </c>
      <c r="G779">
        <v>13</v>
      </c>
      <c r="H779">
        <v>3</v>
      </c>
      <c r="I779" t="s">
        <v>224</v>
      </c>
      <c r="J779" t="s">
        <v>225</v>
      </c>
      <c r="K779" t="s">
        <v>226</v>
      </c>
      <c r="L779">
        <v>1339</v>
      </c>
      <c r="N779">
        <v>1007</v>
      </c>
      <c r="O779" t="s">
        <v>128</v>
      </c>
      <c r="P779" t="s">
        <v>128</v>
      </c>
      <c r="Q779">
        <v>1</v>
      </c>
      <c r="W779">
        <v>0</v>
      </c>
      <c r="X779">
        <v>-718781615</v>
      </c>
      <c r="Y779">
        <v>2.14</v>
      </c>
      <c r="AA779">
        <v>3717.39</v>
      </c>
      <c r="AB779">
        <v>0</v>
      </c>
      <c r="AC779">
        <v>0</v>
      </c>
      <c r="AD779">
        <v>0</v>
      </c>
      <c r="AE779">
        <v>451.14</v>
      </c>
      <c r="AF779">
        <v>0</v>
      </c>
      <c r="AG779">
        <v>0</v>
      </c>
      <c r="AH779">
        <v>0</v>
      </c>
      <c r="AI779">
        <v>8.24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2.14</v>
      </c>
      <c r="AU779" t="s">
        <v>3</v>
      </c>
      <c r="AV779">
        <v>0</v>
      </c>
      <c r="AW779">
        <v>2</v>
      </c>
      <c r="AX779">
        <v>55287146</v>
      </c>
      <c r="AY779">
        <v>1</v>
      </c>
      <c r="AZ779">
        <v>0</v>
      </c>
      <c r="BA779">
        <v>826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Y779*Source!I1677</f>
        <v>4.2800000000000005E-2</v>
      </c>
      <c r="CY779">
        <f>AA779</f>
        <v>3717.39</v>
      </c>
      <c r="CZ779">
        <f>AE779</f>
        <v>451.14</v>
      </c>
      <c r="DA779">
        <f>AI779</f>
        <v>8.24</v>
      </c>
      <c r="DB779">
        <f t="shared" si="120"/>
        <v>965.44</v>
      </c>
      <c r="DC779">
        <f t="shared" si="121"/>
        <v>0</v>
      </c>
    </row>
    <row r="780" spans="1:107" x14ac:dyDescent="0.2">
      <c r="A780">
        <f>ROW(Source!A1677)</f>
        <v>1677</v>
      </c>
      <c r="B780">
        <v>55282325</v>
      </c>
      <c r="C780">
        <v>55287131</v>
      </c>
      <c r="D780">
        <v>31806986</v>
      </c>
      <c r="E780">
        <v>13</v>
      </c>
      <c r="F780">
        <v>1</v>
      </c>
      <c r="G780">
        <v>13</v>
      </c>
      <c r="H780">
        <v>3</v>
      </c>
      <c r="I780" t="s">
        <v>28</v>
      </c>
      <c r="J780" t="s">
        <v>3</v>
      </c>
      <c r="K780" t="s">
        <v>29</v>
      </c>
      <c r="L780">
        <v>1348</v>
      </c>
      <c r="N780">
        <v>1009</v>
      </c>
      <c r="O780" t="s">
        <v>30</v>
      </c>
      <c r="P780" t="s">
        <v>30</v>
      </c>
      <c r="Q780">
        <v>1000</v>
      </c>
      <c r="W780">
        <v>1</v>
      </c>
      <c r="X780">
        <v>1489638031</v>
      </c>
      <c r="Y780">
        <v>-1.28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1</v>
      </c>
      <c r="AQ780">
        <v>0</v>
      </c>
      <c r="AR780">
        <v>0</v>
      </c>
      <c r="AS780" t="s">
        <v>3</v>
      </c>
      <c r="AT780">
        <v>-1.28</v>
      </c>
      <c r="AU780" t="s">
        <v>3</v>
      </c>
      <c r="AV780">
        <v>0</v>
      </c>
      <c r="AW780">
        <v>2</v>
      </c>
      <c r="AX780">
        <v>55287147</v>
      </c>
      <c r="AY780">
        <v>1</v>
      </c>
      <c r="AZ780">
        <v>6144</v>
      </c>
      <c r="BA780">
        <v>827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Y780*Source!I1677</f>
        <v>-2.5600000000000001E-2</v>
      </c>
      <c r="CY780">
        <f>AA780</f>
        <v>0</v>
      </c>
      <c r="CZ780">
        <f>AE780</f>
        <v>0</v>
      </c>
      <c r="DA780">
        <f>AI780</f>
        <v>1</v>
      </c>
      <c r="DB780">
        <f t="shared" si="120"/>
        <v>0</v>
      </c>
      <c r="DC780">
        <f t="shared" si="121"/>
        <v>0</v>
      </c>
    </row>
    <row r="781" spans="1:107" x14ac:dyDescent="0.2">
      <c r="A781">
        <f>ROW(Source!A1679)</f>
        <v>1679</v>
      </c>
      <c r="B781">
        <v>55282325</v>
      </c>
      <c r="C781">
        <v>55287149</v>
      </c>
      <c r="D781">
        <v>31751893</v>
      </c>
      <c r="E781">
        <v>13</v>
      </c>
      <c r="F781">
        <v>1</v>
      </c>
      <c r="G781">
        <v>13</v>
      </c>
      <c r="H781">
        <v>1</v>
      </c>
      <c r="I781" t="s">
        <v>205</v>
      </c>
      <c r="J781" t="s">
        <v>3</v>
      </c>
      <c r="K781" t="s">
        <v>206</v>
      </c>
      <c r="L781">
        <v>1191</v>
      </c>
      <c r="N781">
        <v>1013</v>
      </c>
      <c r="O781" t="s">
        <v>207</v>
      </c>
      <c r="P781" t="s">
        <v>207</v>
      </c>
      <c r="Q781">
        <v>1</v>
      </c>
      <c r="W781">
        <v>0</v>
      </c>
      <c r="X781">
        <v>476480486</v>
      </c>
      <c r="Y781">
        <v>39.5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39.5</v>
      </c>
      <c r="AU781" t="s">
        <v>3</v>
      </c>
      <c r="AV781">
        <v>1</v>
      </c>
      <c r="AW781">
        <v>2</v>
      </c>
      <c r="AX781">
        <v>55287157</v>
      </c>
      <c r="AY781">
        <v>1</v>
      </c>
      <c r="AZ781">
        <v>0</v>
      </c>
      <c r="BA781">
        <v>828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Y781*Source!I1679</f>
        <v>1.9750000000000001</v>
      </c>
      <c r="CY781">
        <f>AD781</f>
        <v>0</v>
      </c>
      <c r="CZ781">
        <f>AH781</f>
        <v>0</v>
      </c>
      <c r="DA781">
        <f>AL781</f>
        <v>1</v>
      </c>
      <c r="DB781">
        <f t="shared" si="120"/>
        <v>0</v>
      </c>
      <c r="DC781">
        <f t="shared" si="121"/>
        <v>0</v>
      </c>
    </row>
    <row r="782" spans="1:107" x14ac:dyDescent="0.2">
      <c r="A782">
        <f>ROW(Source!A1679)</f>
        <v>1679</v>
      </c>
      <c r="B782">
        <v>55282325</v>
      </c>
      <c r="C782">
        <v>55287149</v>
      </c>
      <c r="D782">
        <v>31832333</v>
      </c>
      <c r="E782">
        <v>1</v>
      </c>
      <c r="F782">
        <v>1</v>
      </c>
      <c r="G782">
        <v>13</v>
      </c>
      <c r="H782">
        <v>2</v>
      </c>
      <c r="I782" t="s">
        <v>208</v>
      </c>
      <c r="J782" t="s">
        <v>209</v>
      </c>
      <c r="K782" t="s">
        <v>210</v>
      </c>
      <c r="L782">
        <v>1368</v>
      </c>
      <c r="N782">
        <v>1011</v>
      </c>
      <c r="O782" t="s">
        <v>211</v>
      </c>
      <c r="P782" t="s">
        <v>211</v>
      </c>
      <c r="Q782">
        <v>1</v>
      </c>
      <c r="W782">
        <v>0</v>
      </c>
      <c r="X782">
        <v>-1037327012</v>
      </c>
      <c r="Y782">
        <v>0.28000000000000003</v>
      </c>
      <c r="AA782">
        <v>0</v>
      </c>
      <c r="AB782">
        <v>504.92</v>
      </c>
      <c r="AC782">
        <v>334.36</v>
      </c>
      <c r="AD782">
        <v>0</v>
      </c>
      <c r="AE782">
        <v>0</v>
      </c>
      <c r="AF782">
        <v>33.35</v>
      </c>
      <c r="AG782">
        <v>12.67</v>
      </c>
      <c r="AH782">
        <v>0</v>
      </c>
      <c r="AI782">
        <v>1</v>
      </c>
      <c r="AJ782">
        <v>15.14</v>
      </c>
      <c r="AK782">
        <v>26.39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0.28000000000000003</v>
      </c>
      <c r="AU782" t="s">
        <v>3</v>
      </c>
      <c r="AV782">
        <v>0</v>
      </c>
      <c r="AW782">
        <v>2</v>
      </c>
      <c r="AX782">
        <v>55287158</v>
      </c>
      <c r="AY782">
        <v>1</v>
      </c>
      <c r="AZ782">
        <v>0</v>
      </c>
      <c r="BA782">
        <v>829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Y782*Source!I1679</f>
        <v>1.4000000000000002E-2</v>
      </c>
      <c r="CY782">
        <f>AB782</f>
        <v>504.92</v>
      </c>
      <c r="CZ782">
        <f>AF782</f>
        <v>33.35</v>
      </c>
      <c r="DA782">
        <f>AJ782</f>
        <v>15.14</v>
      </c>
      <c r="DB782">
        <f t="shared" si="120"/>
        <v>9.34</v>
      </c>
      <c r="DC782">
        <f t="shared" si="121"/>
        <v>3.55</v>
      </c>
    </row>
    <row r="783" spans="1:107" x14ac:dyDescent="0.2">
      <c r="A783">
        <f>ROW(Source!A1679)</f>
        <v>1679</v>
      </c>
      <c r="B783">
        <v>55282325</v>
      </c>
      <c r="C783">
        <v>55287149</v>
      </c>
      <c r="D783">
        <v>31832821</v>
      </c>
      <c r="E783">
        <v>1</v>
      </c>
      <c r="F783">
        <v>1</v>
      </c>
      <c r="G783">
        <v>13</v>
      </c>
      <c r="H783">
        <v>2</v>
      </c>
      <c r="I783" t="s">
        <v>212</v>
      </c>
      <c r="J783" t="s">
        <v>213</v>
      </c>
      <c r="K783" t="s">
        <v>214</v>
      </c>
      <c r="L783">
        <v>1368</v>
      </c>
      <c r="N783">
        <v>1011</v>
      </c>
      <c r="O783" t="s">
        <v>211</v>
      </c>
      <c r="P783" t="s">
        <v>211</v>
      </c>
      <c r="Q783">
        <v>1</v>
      </c>
      <c r="W783">
        <v>0</v>
      </c>
      <c r="X783">
        <v>-239073944</v>
      </c>
      <c r="Y783">
        <v>0.28000000000000003</v>
      </c>
      <c r="AA783">
        <v>0</v>
      </c>
      <c r="AB783">
        <v>4.5599999999999996</v>
      </c>
      <c r="AC783">
        <v>0</v>
      </c>
      <c r="AD783">
        <v>0</v>
      </c>
      <c r="AE783">
        <v>0</v>
      </c>
      <c r="AF783">
        <v>0.77</v>
      </c>
      <c r="AG783">
        <v>0</v>
      </c>
      <c r="AH783">
        <v>0</v>
      </c>
      <c r="AI783">
        <v>1</v>
      </c>
      <c r="AJ783">
        <v>5.92</v>
      </c>
      <c r="AK783">
        <v>26.39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0.28000000000000003</v>
      </c>
      <c r="AU783" t="s">
        <v>3</v>
      </c>
      <c r="AV783">
        <v>0</v>
      </c>
      <c r="AW783">
        <v>2</v>
      </c>
      <c r="AX783">
        <v>55287159</v>
      </c>
      <c r="AY783">
        <v>1</v>
      </c>
      <c r="AZ783">
        <v>0</v>
      </c>
      <c r="BA783">
        <v>830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Y783*Source!I1679</f>
        <v>1.4000000000000002E-2</v>
      </c>
      <c r="CY783">
        <f>AB783</f>
        <v>4.5599999999999996</v>
      </c>
      <c r="CZ783">
        <f>AF783</f>
        <v>0.77</v>
      </c>
      <c r="DA783">
        <f>AJ783</f>
        <v>5.92</v>
      </c>
      <c r="DB783">
        <f t="shared" si="120"/>
        <v>0.22</v>
      </c>
      <c r="DC783">
        <f t="shared" si="121"/>
        <v>0</v>
      </c>
    </row>
    <row r="784" spans="1:107" x14ac:dyDescent="0.2">
      <c r="A784">
        <f>ROW(Source!A1679)</f>
        <v>1679</v>
      </c>
      <c r="B784">
        <v>55282325</v>
      </c>
      <c r="C784">
        <v>55287149</v>
      </c>
      <c r="D784">
        <v>31832054</v>
      </c>
      <c r="E784">
        <v>1</v>
      </c>
      <c r="F784">
        <v>1</v>
      </c>
      <c r="G784">
        <v>13</v>
      </c>
      <c r="H784">
        <v>2</v>
      </c>
      <c r="I784" t="s">
        <v>215</v>
      </c>
      <c r="J784" t="s">
        <v>216</v>
      </c>
      <c r="K784" t="s">
        <v>217</v>
      </c>
      <c r="L784">
        <v>1368</v>
      </c>
      <c r="N784">
        <v>1011</v>
      </c>
      <c r="O784" t="s">
        <v>211</v>
      </c>
      <c r="P784" t="s">
        <v>211</v>
      </c>
      <c r="Q784">
        <v>1</v>
      </c>
      <c r="W784">
        <v>0</v>
      </c>
      <c r="X784">
        <v>-2105789691</v>
      </c>
      <c r="Y784">
        <v>0.44</v>
      </c>
      <c r="AA784">
        <v>0</v>
      </c>
      <c r="AB784">
        <v>4.38</v>
      </c>
      <c r="AC784">
        <v>0</v>
      </c>
      <c r="AD784">
        <v>0</v>
      </c>
      <c r="AE784">
        <v>0</v>
      </c>
      <c r="AF784">
        <v>0.71</v>
      </c>
      <c r="AG784">
        <v>0</v>
      </c>
      <c r="AH784">
        <v>0</v>
      </c>
      <c r="AI784">
        <v>1</v>
      </c>
      <c r="AJ784">
        <v>6.17</v>
      </c>
      <c r="AK784">
        <v>26.39</v>
      </c>
      <c r="AL784">
        <v>1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0.44</v>
      </c>
      <c r="AU784" t="s">
        <v>3</v>
      </c>
      <c r="AV784">
        <v>0</v>
      </c>
      <c r="AW784">
        <v>2</v>
      </c>
      <c r="AX784">
        <v>55287160</v>
      </c>
      <c r="AY784">
        <v>1</v>
      </c>
      <c r="AZ784">
        <v>0</v>
      </c>
      <c r="BA784">
        <v>831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Y784*Source!I1679</f>
        <v>2.2000000000000002E-2</v>
      </c>
      <c r="CY784">
        <f>AB784</f>
        <v>4.38</v>
      </c>
      <c r="CZ784">
        <f>AF784</f>
        <v>0.71</v>
      </c>
      <c r="DA784">
        <f>AJ784</f>
        <v>6.17</v>
      </c>
      <c r="DB784">
        <f t="shared" si="120"/>
        <v>0.31</v>
      </c>
      <c r="DC784">
        <f t="shared" si="121"/>
        <v>0</v>
      </c>
    </row>
    <row r="785" spans="1:107" x14ac:dyDescent="0.2">
      <c r="A785">
        <f>ROW(Source!A1679)</f>
        <v>1679</v>
      </c>
      <c r="B785">
        <v>55282325</v>
      </c>
      <c r="C785">
        <v>55287149</v>
      </c>
      <c r="D785">
        <v>31808261</v>
      </c>
      <c r="E785">
        <v>1</v>
      </c>
      <c r="F785">
        <v>1</v>
      </c>
      <c r="G785">
        <v>13</v>
      </c>
      <c r="H785">
        <v>3</v>
      </c>
      <c r="I785" t="s">
        <v>221</v>
      </c>
      <c r="J785" t="s">
        <v>222</v>
      </c>
      <c r="K785" t="s">
        <v>223</v>
      </c>
      <c r="L785">
        <v>1348</v>
      </c>
      <c r="N785">
        <v>1009</v>
      </c>
      <c r="O785" t="s">
        <v>30</v>
      </c>
      <c r="P785" t="s">
        <v>30</v>
      </c>
      <c r="Q785">
        <v>1000</v>
      </c>
      <c r="W785">
        <v>0</v>
      </c>
      <c r="X785">
        <v>-1712497029</v>
      </c>
      <c r="Y785">
        <v>4.0000000000000001E-3</v>
      </c>
      <c r="AA785">
        <v>5314.27</v>
      </c>
      <c r="AB785">
        <v>0</v>
      </c>
      <c r="AC785">
        <v>0</v>
      </c>
      <c r="AD785">
        <v>0</v>
      </c>
      <c r="AE785">
        <v>315.2</v>
      </c>
      <c r="AF785">
        <v>0</v>
      </c>
      <c r="AG785">
        <v>0</v>
      </c>
      <c r="AH785">
        <v>0</v>
      </c>
      <c r="AI785">
        <v>16.86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4.0000000000000001E-3</v>
      </c>
      <c r="AU785" t="s">
        <v>3</v>
      </c>
      <c r="AV785">
        <v>0</v>
      </c>
      <c r="AW785">
        <v>2</v>
      </c>
      <c r="AX785">
        <v>55287161</v>
      </c>
      <c r="AY785">
        <v>1</v>
      </c>
      <c r="AZ785">
        <v>0</v>
      </c>
      <c r="BA785">
        <v>832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Y785*Source!I1679</f>
        <v>2.0000000000000001E-4</v>
      </c>
      <c r="CY785">
        <f>AA785</f>
        <v>5314.27</v>
      </c>
      <c r="CZ785">
        <f>AE785</f>
        <v>315.2</v>
      </c>
      <c r="DA785">
        <f>AI785</f>
        <v>16.86</v>
      </c>
      <c r="DB785">
        <f t="shared" si="120"/>
        <v>1.26</v>
      </c>
      <c r="DC785">
        <f t="shared" si="121"/>
        <v>0</v>
      </c>
    </row>
    <row r="786" spans="1:107" x14ac:dyDescent="0.2">
      <c r="A786">
        <f>ROW(Source!A1679)</f>
        <v>1679</v>
      </c>
      <c r="B786">
        <v>55282325</v>
      </c>
      <c r="C786">
        <v>55287149</v>
      </c>
      <c r="D786">
        <v>31826247</v>
      </c>
      <c r="E786">
        <v>1</v>
      </c>
      <c r="F786">
        <v>1</v>
      </c>
      <c r="G786">
        <v>13</v>
      </c>
      <c r="H786">
        <v>3</v>
      </c>
      <c r="I786" t="s">
        <v>224</v>
      </c>
      <c r="J786" t="s">
        <v>225</v>
      </c>
      <c r="K786" t="s">
        <v>226</v>
      </c>
      <c r="L786">
        <v>1339</v>
      </c>
      <c r="N786">
        <v>1007</v>
      </c>
      <c r="O786" t="s">
        <v>128</v>
      </c>
      <c r="P786" t="s">
        <v>128</v>
      </c>
      <c r="Q786">
        <v>1</v>
      </c>
      <c r="W786">
        <v>0</v>
      </c>
      <c r="X786">
        <v>-718781615</v>
      </c>
      <c r="Y786">
        <v>0.43</v>
      </c>
      <c r="AA786">
        <v>3717.39</v>
      </c>
      <c r="AB786">
        <v>0</v>
      </c>
      <c r="AC786">
        <v>0</v>
      </c>
      <c r="AD786">
        <v>0</v>
      </c>
      <c r="AE786">
        <v>451.14</v>
      </c>
      <c r="AF786">
        <v>0</v>
      </c>
      <c r="AG786">
        <v>0</v>
      </c>
      <c r="AH786">
        <v>0</v>
      </c>
      <c r="AI786">
        <v>8.24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0.43</v>
      </c>
      <c r="AU786" t="s">
        <v>3</v>
      </c>
      <c r="AV786">
        <v>0</v>
      </c>
      <c r="AW786">
        <v>2</v>
      </c>
      <c r="AX786">
        <v>55287162</v>
      </c>
      <c r="AY786">
        <v>1</v>
      </c>
      <c r="AZ786">
        <v>0</v>
      </c>
      <c r="BA786">
        <v>833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Y786*Source!I1679</f>
        <v>2.1500000000000002E-2</v>
      </c>
      <c r="CY786">
        <f>AA786</f>
        <v>3717.39</v>
      </c>
      <c r="CZ786">
        <f>AE786</f>
        <v>451.14</v>
      </c>
      <c r="DA786">
        <f>AI786</f>
        <v>8.24</v>
      </c>
      <c r="DB786">
        <f t="shared" si="120"/>
        <v>193.99</v>
      </c>
      <c r="DC786">
        <f t="shared" si="121"/>
        <v>0</v>
      </c>
    </row>
    <row r="787" spans="1:107" x14ac:dyDescent="0.2">
      <c r="A787">
        <f>ROW(Source!A1679)</f>
        <v>1679</v>
      </c>
      <c r="B787">
        <v>55282325</v>
      </c>
      <c r="C787">
        <v>55287149</v>
      </c>
      <c r="D787">
        <v>31806986</v>
      </c>
      <c r="E787">
        <v>13</v>
      </c>
      <c r="F787">
        <v>1</v>
      </c>
      <c r="G787">
        <v>13</v>
      </c>
      <c r="H787">
        <v>3</v>
      </c>
      <c r="I787" t="s">
        <v>28</v>
      </c>
      <c r="J787" t="s">
        <v>3</v>
      </c>
      <c r="K787" t="s">
        <v>29</v>
      </c>
      <c r="L787">
        <v>1348</v>
      </c>
      <c r="N787">
        <v>1009</v>
      </c>
      <c r="O787" t="s">
        <v>30</v>
      </c>
      <c r="P787" t="s">
        <v>30</v>
      </c>
      <c r="Q787">
        <v>1000</v>
      </c>
      <c r="W787">
        <v>1</v>
      </c>
      <c r="X787">
        <v>1489638031</v>
      </c>
      <c r="Y787">
        <v>-0.3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-0.3</v>
      </c>
      <c r="AU787" t="s">
        <v>3</v>
      </c>
      <c r="AV787">
        <v>0</v>
      </c>
      <c r="AW787">
        <v>2</v>
      </c>
      <c r="AX787">
        <v>55287163</v>
      </c>
      <c r="AY787">
        <v>1</v>
      </c>
      <c r="AZ787">
        <v>6144</v>
      </c>
      <c r="BA787">
        <v>834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Y787*Source!I1679</f>
        <v>-1.4999999999999999E-2</v>
      </c>
      <c r="CY787">
        <f>AA787</f>
        <v>0</v>
      </c>
      <c r="CZ787">
        <f>AE787</f>
        <v>0</v>
      </c>
      <c r="DA787">
        <f>AI787</f>
        <v>1</v>
      </c>
      <c r="DB787">
        <f t="shared" si="120"/>
        <v>0</v>
      </c>
      <c r="DC787">
        <f t="shared" si="121"/>
        <v>0</v>
      </c>
    </row>
    <row r="788" spans="1:107" x14ac:dyDescent="0.2">
      <c r="A788">
        <f>ROW(Source!A1681)</f>
        <v>1681</v>
      </c>
      <c r="B788">
        <v>55282325</v>
      </c>
      <c r="C788">
        <v>55287165</v>
      </c>
      <c r="D788">
        <v>31751893</v>
      </c>
      <c r="E788">
        <v>13</v>
      </c>
      <c r="F788">
        <v>1</v>
      </c>
      <c r="G788">
        <v>13</v>
      </c>
      <c r="H788">
        <v>1</v>
      </c>
      <c r="I788" t="s">
        <v>205</v>
      </c>
      <c r="J788" t="s">
        <v>3</v>
      </c>
      <c r="K788" t="s">
        <v>206</v>
      </c>
      <c r="L788">
        <v>1191</v>
      </c>
      <c r="N788">
        <v>1013</v>
      </c>
      <c r="O788" t="s">
        <v>207</v>
      </c>
      <c r="P788" t="s">
        <v>207</v>
      </c>
      <c r="Q788">
        <v>1</v>
      </c>
      <c r="W788">
        <v>0</v>
      </c>
      <c r="X788">
        <v>476480486</v>
      </c>
      <c r="Y788">
        <v>24.61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24.61</v>
      </c>
      <c r="AU788" t="s">
        <v>3</v>
      </c>
      <c r="AV788">
        <v>1</v>
      </c>
      <c r="AW788">
        <v>2</v>
      </c>
      <c r="AX788">
        <v>55287175</v>
      </c>
      <c r="AY788">
        <v>1</v>
      </c>
      <c r="AZ788">
        <v>0</v>
      </c>
      <c r="BA788">
        <v>835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Y788*Source!I1681</f>
        <v>1.2305000000000001</v>
      </c>
      <c r="CY788">
        <f>AD788</f>
        <v>0</v>
      </c>
      <c r="CZ788">
        <f>AH788</f>
        <v>0</v>
      </c>
      <c r="DA788">
        <f>AL788</f>
        <v>1</v>
      </c>
      <c r="DB788">
        <f t="shared" si="120"/>
        <v>0</v>
      </c>
      <c r="DC788">
        <f t="shared" si="121"/>
        <v>0</v>
      </c>
    </row>
    <row r="789" spans="1:107" x14ac:dyDescent="0.2">
      <c r="A789">
        <f>ROW(Source!A1681)</f>
        <v>1681</v>
      </c>
      <c r="B789">
        <v>55282325</v>
      </c>
      <c r="C789">
        <v>55287165</v>
      </c>
      <c r="D789">
        <v>31755942</v>
      </c>
      <c r="E789">
        <v>13</v>
      </c>
      <c r="F789">
        <v>1</v>
      </c>
      <c r="G789">
        <v>13</v>
      </c>
      <c r="H789">
        <v>2</v>
      </c>
      <c r="I789" t="s">
        <v>218</v>
      </c>
      <c r="J789" t="s">
        <v>3</v>
      </c>
      <c r="K789" t="s">
        <v>219</v>
      </c>
      <c r="L789">
        <v>1344</v>
      </c>
      <c r="N789">
        <v>1008</v>
      </c>
      <c r="O789" t="s">
        <v>220</v>
      </c>
      <c r="P789" t="s">
        <v>220</v>
      </c>
      <c r="Q789">
        <v>1</v>
      </c>
      <c r="W789">
        <v>0</v>
      </c>
      <c r="X789">
        <v>-1180195794</v>
      </c>
      <c r="Y789">
        <v>18.57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1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18.57</v>
      </c>
      <c r="AU789" t="s">
        <v>3</v>
      </c>
      <c r="AV789">
        <v>0</v>
      </c>
      <c r="AW789">
        <v>2</v>
      </c>
      <c r="AX789">
        <v>55287176</v>
      </c>
      <c r="AY789">
        <v>1</v>
      </c>
      <c r="AZ789">
        <v>0</v>
      </c>
      <c r="BA789">
        <v>836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Y789*Source!I1681</f>
        <v>0.9285000000000001</v>
      </c>
      <c r="CY789">
        <f>AB789</f>
        <v>1</v>
      </c>
      <c r="CZ789">
        <f>AF789</f>
        <v>1</v>
      </c>
      <c r="DA789">
        <f>AJ789</f>
        <v>1</v>
      </c>
      <c r="DB789">
        <f t="shared" si="120"/>
        <v>18.57</v>
      </c>
      <c r="DC789">
        <f t="shared" si="121"/>
        <v>0</v>
      </c>
    </row>
    <row r="790" spans="1:107" x14ac:dyDescent="0.2">
      <c r="A790">
        <f>ROW(Source!A1681)</f>
        <v>1681</v>
      </c>
      <c r="B790">
        <v>55282325</v>
      </c>
      <c r="C790">
        <v>55287165</v>
      </c>
      <c r="D790">
        <v>31807208</v>
      </c>
      <c r="E790">
        <v>1</v>
      </c>
      <c r="F790">
        <v>1</v>
      </c>
      <c r="G790">
        <v>13</v>
      </c>
      <c r="H790">
        <v>3</v>
      </c>
      <c r="I790" t="s">
        <v>227</v>
      </c>
      <c r="J790" t="s">
        <v>228</v>
      </c>
      <c r="K790" t="s">
        <v>229</v>
      </c>
      <c r="L790">
        <v>1348</v>
      </c>
      <c r="N790">
        <v>1009</v>
      </c>
      <c r="O790" t="s">
        <v>30</v>
      </c>
      <c r="P790" t="s">
        <v>30</v>
      </c>
      <c r="Q790">
        <v>1000</v>
      </c>
      <c r="W790">
        <v>0</v>
      </c>
      <c r="X790">
        <v>1514787713</v>
      </c>
      <c r="Y790">
        <v>1.9E-3</v>
      </c>
      <c r="AA790">
        <v>78121.59</v>
      </c>
      <c r="AB790">
        <v>0</v>
      </c>
      <c r="AC790">
        <v>0</v>
      </c>
      <c r="AD790">
        <v>0</v>
      </c>
      <c r="AE790">
        <v>15169.24</v>
      </c>
      <c r="AF790">
        <v>0</v>
      </c>
      <c r="AG790">
        <v>0</v>
      </c>
      <c r="AH790">
        <v>0</v>
      </c>
      <c r="AI790">
        <v>5.15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1.9E-3</v>
      </c>
      <c r="AU790" t="s">
        <v>3</v>
      </c>
      <c r="AV790">
        <v>0</v>
      </c>
      <c r="AW790">
        <v>2</v>
      </c>
      <c r="AX790">
        <v>55287178</v>
      </c>
      <c r="AY790">
        <v>1</v>
      </c>
      <c r="AZ790">
        <v>0</v>
      </c>
      <c r="BA790">
        <v>838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Y790*Source!I1681</f>
        <v>9.5000000000000005E-5</v>
      </c>
      <c r="CY790">
        <f t="shared" ref="CY790:CY796" si="122">AA790</f>
        <v>78121.59</v>
      </c>
      <c r="CZ790">
        <f t="shared" ref="CZ790:CZ796" si="123">AE790</f>
        <v>15169.24</v>
      </c>
      <c r="DA790">
        <f t="shared" ref="DA790:DA796" si="124">AI790</f>
        <v>5.15</v>
      </c>
      <c r="DB790">
        <f t="shared" si="120"/>
        <v>28.82</v>
      </c>
      <c r="DC790">
        <f t="shared" si="121"/>
        <v>0</v>
      </c>
    </row>
    <row r="791" spans="1:107" x14ac:dyDescent="0.2">
      <c r="A791">
        <f>ROW(Source!A1681)</f>
        <v>1681</v>
      </c>
      <c r="B791">
        <v>55282325</v>
      </c>
      <c r="C791">
        <v>55287165</v>
      </c>
      <c r="D791">
        <v>31807298</v>
      </c>
      <c r="E791">
        <v>1</v>
      </c>
      <c r="F791">
        <v>1</v>
      </c>
      <c r="G791">
        <v>13</v>
      </c>
      <c r="H791">
        <v>3</v>
      </c>
      <c r="I791" t="s">
        <v>230</v>
      </c>
      <c r="J791" t="s">
        <v>231</v>
      </c>
      <c r="K791" t="s">
        <v>232</v>
      </c>
      <c r="L791">
        <v>1339</v>
      </c>
      <c r="N791">
        <v>1007</v>
      </c>
      <c r="O791" t="s">
        <v>128</v>
      </c>
      <c r="P791" t="s">
        <v>128</v>
      </c>
      <c r="Q791">
        <v>1</v>
      </c>
      <c r="W791">
        <v>0</v>
      </c>
      <c r="X791">
        <v>-1377832446</v>
      </c>
      <c r="Y791">
        <v>0.14000000000000001</v>
      </c>
      <c r="AA791">
        <v>15177.05</v>
      </c>
      <c r="AB791">
        <v>0</v>
      </c>
      <c r="AC791">
        <v>0</v>
      </c>
      <c r="AD791">
        <v>0</v>
      </c>
      <c r="AE791">
        <v>1828.56</v>
      </c>
      <c r="AF791">
        <v>0</v>
      </c>
      <c r="AG791">
        <v>0</v>
      </c>
      <c r="AH791">
        <v>0</v>
      </c>
      <c r="AI791">
        <v>8.3000000000000007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0.14000000000000001</v>
      </c>
      <c r="AU791" t="s">
        <v>3</v>
      </c>
      <c r="AV791">
        <v>0</v>
      </c>
      <c r="AW791">
        <v>2</v>
      </c>
      <c r="AX791">
        <v>55287179</v>
      </c>
      <c r="AY791">
        <v>1</v>
      </c>
      <c r="AZ791">
        <v>0</v>
      </c>
      <c r="BA791">
        <v>839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Y791*Source!I1681</f>
        <v>7.000000000000001E-3</v>
      </c>
      <c r="CY791">
        <f t="shared" si="122"/>
        <v>15177.05</v>
      </c>
      <c r="CZ791">
        <f t="shared" si="123"/>
        <v>1828.56</v>
      </c>
      <c r="DA791">
        <f t="shared" si="124"/>
        <v>8.3000000000000007</v>
      </c>
      <c r="DB791">
        <f t="shared" si="120"/>
        <v>256</v>
      </c>
      <c r="DC791">
        <f t="shared" si="121"/>
        <v>0</v>
      </c>
    </row>
    <row r="792" spans="1:107" x14ac:dyDescent="0.2">
      <c r="A792">
        <f>ROW(Source!A1681)</f>
        <v>1681</v>
      </c>
      <c r="B792">
        <v>55282325</v>
      </c>
      <c r="C792">
        <v>55287165</v>
      </c>
      <c r="D792">
        <v>31807154</v>
      </c>
      <c r="E792">
        <v>1</v>
      </c>
      <c r="F792">
        <v>1</v>
      </c>
      <c r="G792">
        <v>13</v>
      </c>
      <c r="H792">
        <v>3</v>
      </c>
      <c r="I792" t="s">
        <v>233</v>
      </c>
      <c r="J792" t="s">
        <v>234</v>
      </c>
      <c r="K792" t="s">
        <v>235</v>
      </c>
      <c r="L792">
        <v>1339</v>
      </c>
      <c r="N792">
        <v>1007</v>
      </c>
      <c r="O792" t="s">
        <v>128</v>
      </c>
      <c r="P792" t="s">
        <v>128</v>
      </c>
      <c r="Q792">
        <v>1</v>
      </c>
      <c r="W792">
        <v>0</v>
      </c>
      <c r="X792">
        <v>-913182240</v>
      </c>
      <c r="Y792">
        <v>0.12</v>
      </c>
      <c r="AA792">
        <v>16715.57</v>
      </c>
      <c r="AB792">
        <v>0</v>
      </c>
      <c r="AC792">
        <v>0</v>
      </c>
      <c r="AD792">
        <v>0</v>
      </c>
      <c r="AE792">
        <v>670.5</v>
      </c>
      <c r="AF792">
        <v>0</v>
      </c>
      <c r="AG792">
        <v>0</v>
      </c>
      <c r="AH792">
        <v>0</v>
      </c>
      <c r="AI792">
        <v>24.93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0.12</v>
      </c>
      <c r="AU792" t="s">
        <v>3</v>
      </c>
      <c r="AV792">
        <v>0</v>
      </c>
      <c r="AW792">
        <v>2</v>
      </c>
      <c r="AX792">
        <v>55287180</v>
      </c>
      <c r="AY792">
        <v>1</v>
      </c>
      <c r="AZ792">
        <v>0</v>
      </c>
      <c r="BA792">
        <v>840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Y792*Source!I1681</f>
        <v>6.0000000000000001E-3</v>
      </c>
      <c r="CY792">
        <f t="shared" si="122"/>
        <v>16715.57</v>
      </c>
      <c r="CZ792">
        <f t="shared" si="123"/>
        <v>670.5</v>
      </c>
      <c r="DA792">
        <f t="shared" si="124"/>
        <v>24.93</v>
      </c>
      <c r="DB792">
        <f t="shared" si="120"/>
        <v>80.459999999999994</v>
      </c>
      <c r="DC792">
        <f t="shared" si="121"/>
        <v>0</v>
      </c>
    </row>
    <row r="793" spans="1:107" x14ac:dyDescent="0.2">
      <c r="A793">
        <f>ROW(Source!A1681)</f>
        <v>1681</v>
      </c>
      <c r="B793">
        <v>55282325</v>
      </c>
      <c r="C793">
        <v>55287165</v>
      </c>
      <c r="D793">
        <v>31826253</v>
      </c>
      <c r="E793">
        <v>1</v>
      </c>
      <c r="F793">
        <v>1</v>
      </c>
      <c r="G793">
        <v>13</v>
      </c>
      <c r="H793">
        <v>3</v>
      </c>
      <c r="I793" t="s">
        <v>236</v>
      </c>
      <c r="J793" t="s">
        <v>237</v>
      </c>
      <c r="K793" t="s">
        <v>238</v>
      </c>
      <c r="L793">
        <v>1339</v>
      </c>
      <c r="N793">
        <v>1007</v>
      </c>
      <c r="O793" t="s">
        <v>128</v>
      </c>
      <c r="P793" t="s">
        <v>128</v>
      </c>
      <c r="Q793">
        <v>1</v>
      </c>
      <c r="W793">
        <v>0</v>
      </c>
      <c r="X793">
        <v>-2018362707</v>
      </c>
      <c r="Y793">
        <v>0.09</v>
      </c>
      <c r="AA793">
        <v>4018.42</v>
      </c>
      <c r="AB793">
        <v>0</v>
      </c>
      <c r="AC793">
        <v>0</v>
      </c>
      <c r="AD793">
        <v>0</v>
      </c>
      <c r="AE793">
        <v>441.1</v>
      </c>
      <c r="AF793">
        <v>0</v>
      </c>
      <c r="AG793">
        <v>0</v>
      </c>
      <c r="AH793">
        <v>0</v>
      </c>
      <c r="AI793">
        <v>9.11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0.09</v>
      </c>
      <c r="AU793" t="s">
        <v>3</v>
      </c>
      <c r="AV793">
        <v>0</v>
      </c>
      <c r="AW793">
        <v>2</v>
      </c>
      <c r="AX793">
        <v>55287181</v>
      </c>
      <c r="AY793">
        <v>1</v>
      </c>
      <c r="AZ793">
        <v>0</v>
      </c>
      <c r="BA793">
        <v>841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Y793*Source!I1681</f>
        <v>4.4999999999999997E-3</v>
      </c>
      <c r="CY793">
        <f t="shared" si="122"/>
        <v>4018.42</v>
      </c>
      <c r="CZ793">
        <f t="shared" si="123"/>
        <v>441.1</v>
      </c>
      <c r="DA793">
        <f t="shared" si="124"/>
        <v>9.11</v>
      </c>
      <c r="DB793">
        <f t="shared" si="120"/>
        <v>39.700000000000003</v>
      </c>
      <c r="DC793">
        <f t="shared" si="121"/>
        <v>0</v>
      </c>
    </row>
    <row r="794" spans="1:107" x14ac:dyDescent="0.2">
      <c r="A794">
        <f>ROW(Source!A1681)</f>
        <v>1681</v>
      </c>
      <c r="B794">
        <v>55282325</v>
      </c>
      <c r="C794">
        <v>55287165</v>
      </c>
      <c r="D794">
        <v>31826248</v>
      </c>
      <c r="E794">
        <v>1</v>
      </c>
      <c r="F794">
        <v>1</v>
      </c>
      <c r="G794">
        <v>13</v>
      </c>
      <c r="H794">
        <v>3</v>
      </c>
      <c r="I794" t="s">
        <v>126</v>
      </c>
      <c r="J794" t="s">
        <v>129</v>
      </c>
      <c r="K794" t="s">
        <v>127</v>
      </c>
      <c r="L794">
        <v>1339</v>
      </c>
      <c r="N794">
        <v>1007</v>
      </c>
      <c r="O794" t="s">
        <v>128</v>
      </c>
      <c r="P794" t="s">
        <v>128</v>
      </c>
      <c r="Q794">
        <v>1</v>
      </c>
      <c r="W794">
        <v>0</v>
      </c>
      <c r="X794">
        <v>-1161195218</v>
      </c>
      <c r="Y794">
        <v>1.02</v>
      </c>
      <c r="AA794">
        <v>3735.89</v>
      </c>
      <c r="AB794">
        <v>0</v>
      </c>
      <c r="AC794">
        <v>0</v>
      </c>
      <c r="AD794">
        <v>0</v>
      </c>
      <c r="AE794">
        <v>478.96</v>
      </c>
      <c r="AF794">
        <v>0</v>
      </c>
      <c r="AG794">
        <v>0</v>
      </c>
      <c r="AH794">
        <v>0</v>
      </c>
      <c r="AI794">
        <v>7.8</v>
      </c>
      <c r="AJ794">
        <v>1</v>
      </c>
      <c r="AK794">
        <v>1</v>
      </c>
      <c r="AL794">
        <v>1</v>
      </c>
      <c r="AN794">
        <v>0</v>
      </c>
      <c r="AO794">
        <v>0</v>
      </c>
      <c r="AP794">
        <v>1</v>
      </c>
      <c r="AQ794">
        <v>0</v>
      </c>
      <c r="AR794">
        <v>0</v>
      </c>
      <c r="AS794" t="s">
        <v>3</v>
      </c>
      <c r="AT794">
        <v>1.02</v>
      </c>
      <c r="AU794" t="s">
        <v>3</v>
      </c>
      <c r="AV794">
        <v>0</v>
      </c>
      <c r="AW794">
        <v>1</v>
      </c>
      <c r="AX794">
        <v>-1</v>
      </c>
      <c r="AY794">
        <v>0</v>
      </c>
      <c r="AZ794">
        <v>0</v>
      </c>
      <c r="BA794" t="s">
        <v>3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Y794*Source!I1681</f>
        <v>5.1000000000000004E-2</v>
      </c>
      <c r="CY794">
        <f t="shared" si="122"/>
        <v>3735.89</v>
      </c>
      <c r="CZ794">
        <f t="shared" si="123"/>
        <v>478.96</v>
      </c>
      <c r="DA794">
        <f t="shared" si="124"/>
        <v>7.8</v>
      </c>
      <c r="DB794">
        <f t="shared" si="120"/>
        <v>488.54</v>
      </c>
      <c r="DC794">
        <f t="shared" si="121"/>
        <v>0</v>
      </c>
    </row>
    <row r="795" spans="1:107" x14ac:dyDescent="0.2">
      <c r="A795">
        <f>ROW(Source!A1681)</f>
        <v>1681</v>
      </c>
      <c r="B795">
        <v>55282325</v>
      </c>
      <c r="C795">
        <v>55287165</v>
      </c>
      <c r="D795">
        <v>31831614</v>
      </c>
      <c r="E795">
        <v>1</v>
      </c>
      <c r="F795">
        <v>1</v>
      </c>
      <c r="G795">
        <v>13</v>
      </c>
      <c r="H795">
        <v>3</v>
      </c>
      <c r="I795" t="s">
        <v>239</v>
      </c>
      <c r="J795" t="s">
        <v>240</v>
      </c>
      <c r="K795" t="s">
        <v>241</v>
      </c>
      <c r="L795">
        <v>1327</v>
      </c>
      <c r="N795">
        <v>1005</v>
      </c>
      <c r="O795" t="s">
        <v>143</v>
      </c>
      <c r="P795" t="s">
        <v>143</v>
      </c>
      <c r="Q795">
        <v>1</v>
      </c>
      <c r="W795">
        <v>0</v>
      </c>
      <c r="X795">
        <v>603896569</v>
      </c>
      <c r="Y795">
        <v>2.2999999999999998</v>
      </c>
      <c r="AA795">
        <v>226.59</v>
      </c>
      <c r="AB795">
        <v>0</v>
      </c>
      <c r="AC795">
        <v>0</v>
      </c>
      <c r="AD795">
        <v>0</v>
      </c>
      <c r="AE795">
        <v>60.91</v>
      </c>
      <c r="AF795">
        <v>0</v>
      </c>
      <c r="AG795">
        <v>0</v>
      </c>
      <c r="AH795">
        <v>0</v>
      </c>
      <c r="AI795">
        <v>3.72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2.2999999999999998</v>
      </c>
      <c r="AU795" t="s">
        <v>3</v>
      </c>
      <c r="AV795">
        <v>0</v>
      </c>
      <c r="AW795">
        <v>2</v>
      </c>
      <c r="AX795">
        <v>55287182</v>
      </c>
      <c r="AY795">
        <v>1</v>
      </c>
      <c r="AZ795">
        <v>0</v>
      </c>
      <c r="BA795">
        <v>842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Y795*Source!I1681</f>
        <v>0.11499999999999999</v>
      </c>
      <c r="CY795">
        <f t="shared" si="122"/>
        <v>226.59</v>
      </c>
      <c r="CZ795">
        <f t="shared" si="123"/>
        <v>60.91</v>
      </c>
      <c r="DA795">
        <f t="shared" si="124"/>
        <v>3.72</v>
      </c>
      <c r="DB795">
        <f t="shared" si="120"/>
        <v>140.09</v>
      </c>
      <c r="DC795">
        <f t="shared" si="121"/>
        <v>0</v>
      </c>
    </row>
    <row r="796" spans="1:107" x14ac:dyDescent="0.2">
      <c r="A796">
        <f>ROW(Source!A1681)</f>
        <v>1681</v>
      </c>
      <c r="B796">
        <v>55282325</v>
      </c>
      <c r="C796">
        <v>55287165</v>
      </c>
      <c r="D796">
        <v>31806992</v>
      </c>
      <c r="E796">
        <v>13</v>
      </c>
      <c r="F796">
        <v>1</v>
      </c>
      <c r="G796">
        <v>13</v>
      </c>
      <c r="H796">
        <v>3</v>
      </c>
      <c r="I796" t="s">
        <v>242</v>
      </c>
      <c r="J796" t="s">
        <v>3</v>
      </c>
      <c r="K796" t="s">
        <v>243</v>
      </c>
      <c r="L796">
        <v>1344</v>
      </c>
      <c r="N796">
        <v>1008</v>
      </c>
      <c r="O796" t="s">
        <v>220</v>
      </c>
      <c r="P796" t="s">
        <v>220</v>
      </c>
      <c r="Q796">
        <v>1</v>
      </c>
      <c r="W796">
        <v>0</v>
      </c>
      <c r="X796">
        <v>-94250534</v>
      </c>
      <c r="Y796">
        <v>13.72</v>
      </c>
      <c r="AA796">
        <v>1</v>
      </c>
      <c r="AB796">
        <v>0</v>
      </c>
      <c r="AC796">
        <v>0</v>
      </c>
      <c r="AD796">
        <v>0</v>
      </c>
      <c r="AE796">
        <v>1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13.72</v>
      </c>
      <c r="AU796" t="s">
        <v>3</v>
      </c>
      <c r="AV796">
        <v>0</v>
      </c>
      <c r="AW796">
        <v>2</v>
      </c>
      <c r="AX796">
        <v>55287184</v>
      </c>
      <c r="AY796">
        <v>1</v>
      </c>
      <c r="AZ796">
        <v>0</v>
      </c>
      <c r="BA796">
        <v>844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Y796*Source!I1681</f>
        <v>0.68600000000000005</v>
      </c>
      <c r="CY796">
        <f t="shared" si="122"/>
        <v>1</v>
      </c>
      <c r="CZ796">
        <f t="shared" si="123"/>
        <v>1</v>
      </c>
      <c r="DA796">
        <f t="shared" si="124"/>
        <v>1</v>
      </c>
      <c r="DB796">
        <f t="shared" si="120"/>
        <v>13.72</v>
      </c>
      <c r="DC796">
        <f t="shared" si="121"/>
        <v>0</v>
      </c>
    </row>
    <row r="797" spans="1:107" x14ac:dyDescent="0.2">
      <c r="A797">
        <f>ROW(Source!A1683)</f>
        <v>1683</v>
      </c>
      <c r="B797">
        <v>55282325</v>
      </c>
      <c r="C797">
        <v>55287186</v>
      </c>
      <c r="D797">
        <v>31751893</v>
      </c>
      <c r="E797">
        <v>13</v>
      </c>
      <c r="F797">
        <v>1</v>
      </c>
      <c r="G797">
        <v>13</v>
      </c>
      <c r="H797">
        <v>1</v>
      </c>
      <c r="I797" t="s">
        <v>205</v>
      </c>
      <c r="J797" t="s">
        <v>3</v>
      </c>
      <c r="K797" t="s">
        <v>206</v>
      </c>
      <c r="L797">
        <v>1191</v>
      </c>
      <c r="N797">
        <v>1013</v>
      </c>
      <c r="O797" t="s">
        <v>207</v>
      </c>
      <c r="P797" t="s">
        <v>207</v>
      </c>
      <c r="Q797">
        <v>1</v>
      </c>
      <c r="W797">
        <v>0</v>
      </c>
      <c r="X797">
        <v>476480486</v>
      </c>
      <c r="Y797">
        <v>17.41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1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17.41</v>
      </c>
      <c r="AU797" t="s">
        <v>3</v>
      </c>
      <c r="AV797">
        <v>1</v>
      </c>
      <c r="AW797">
        <v>2</v>
      </c>
      <c r="AX797">
        <v>55287189</v>
      </c>
      <c r="AY797">
        <v>1</v>
      </c>
      <c r="AZ797">
        <v>0</v>
      </c>
      <c r="BA797">
        <v>845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Y797*Source!I1683</f>
        <v>14.707967999999999</v>
      </c>
      <c r="CY797">
        <f>AD797</f>
        <v>0</v>
      </c>
      <c r="CZ797">
        <f>AH797</f>
        <v>0</v>
      </c>
      <c r="DA797">
        <f>AL797</f>
        <v>1</v>
      </c>
      <c r="DB797">
        <f t="shared" si="120"/>
        <v>0</v>
      </c>
      <c r="DC797">
        <f t="shared" si="121"/>
        <v>0</v>
      </c>
    </row>
    <row r="798" spans="1:107" x14ac:dyDescent="0.2">
      <c r="A798">
        <f>ROW(Source!A1683)</f>
        <v>1683</v>
      </c>
      <c r="B798">
        <v>55282325</v>
      </c>
      <c r="C798">
        <v>55287186</v>
      </c>
      <c r="D798">
        <v>31806986</v>
      </c>
      <c r="E798">
        <v>13</v>
      </c>
      <c r="F798">
        <v>1</v>
      </c>
      <c r="G798">
        <v>13</v>
      </c>
      <c r="H798">
        <v>3</v>
      </c>
      <c r="I798" t="s">
        <v>28</v>
      </c>
      <c r="J798" t="s">
        <v>3</v>
      </c>
      <c r="K798" t="s">
        <v>29</v>
      </c>
      <c r="L798">
        <v>1348</v>
      </c>
      <c r="N798">
        <v>1009</v>
      </c>
      <c r="O798" t="s">
        <v>30</v>
      </c>
      <c r="P798" t="s">
        <v>30</v>
      </c>
      <c r="Q798">
        <v>1000</v>
      </c>
      <c r="W798">
        <v>1</v>
      </c>
      <c r="X798">
        <v>1489638031</v>
      </c>
      <c r="Y798">
        <v>-1.02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-1.02</v>
      </c>
      <c r="AU798" t="s">
        <v>3</v>
      </c>
      <c r="AV798">
        <v>0</v>
      </c>
      <c r="AW798">
        <v>2</v>
      </c>
      <c r="AX798">
        <v>55287190</v>
      </c>
      <c r="AY798">
        <v>1</v>
      </c>
      <c r="AZ798">
        <v>6144</v>
      </c>
      <c r="BA798">
        <v>846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Y798*Source!I1683</f>
        <v>-0.86169600000000002</v>
      </c>
      <c r="CY798">
        <f>AA798</f>
        <v>0</v>
      </c>
      <c r="CZ798">
        <f>AE798</f>
        <v>0</v>
      </c>
      <c r="DA798">
        <f>AI798</f>
        <v>1</v>
      </c>
      <c r="DB798">
        <f t="shared" si="120"/>
        <v>0</v>
      </c>
      <c r="DC798">
        <f t="shared" si="121"/>
        <v>0</v>
      </c>
    </row>
    <row r="799" spans="1:107" x14ac:dyDescent="0.2">
      <c r="A799">
        <f>ROW(Source!A1685)</f>
        <v>1685</v>
      </c>
      <c r="B799">
        <v>55282325</v>
      </c>
      <c r="C799">
        <v>55287192</v>
      </c>
      <c r="D799">
        <v>31751893</v>
      </c>
      <c r="E799">
        <v>13</v>
      </c>
      <c r="F799">
        <v>1</v>
      </c>
      <c r="G799">
        <v>13</v>
      </c>
      <c r="H799">
        <v>1</v>
      </c>
      <c r="I799" t="s">
        <v>205</v>
      </c>
      <c r="J799" t="s">
        <v>3</v>
      </c>
      <c r="K799" t="s">
        <v>206</v>
      </c>
      <c r="L799">
        <v>1191</v>
      </c>
      <c r="N799">
        <v>1013</v>
      </c>
      <c r="O799" t="s">
        <v>207</v>
      </c>
      <c r="P799" t="s">
        <v>207</v>
      </c>
      <c r="Q799">
        <v>1</v>
      </c>
      <c r="W799">
        <v>0</v>
      </c>
      <c r="X799">
        <v>476480486</v>
      </c>
      <c r="Y799">
        <v>60.949999999999996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53</v>
      </c>
      <c r="AU799" t="s">
        <v>136</v>
      </c>
      <c r="AV799">
        <v>1</v>
      </c>
      <c r="AW799">
        <v>2</v>
      </c>
      <c r="AX799">
        <v>55287199</v>
      </c>
      <c r="AY799">
        <v>1</v>
      </c>
      <c r="AZ799">
        <v>0</v>
      </c>
      <c r="BA799">
        <v>847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Y799*Source!I1685</f>
        <v>51.490559999999995</v>
      </c>
      <c r="CY799">
        <f>AD799</f>
        <v>0</v>
      </c>
      <c r="CZ799">
        <f>AH799</f>
        <v>0</v>
      </c>
      <c r="DA799">
        <f>AL799</f>
        <v>1</v>
      </c>
      <c r="DB799">
        <f>ROUND((ROUND(AT799*CZ799,2)*1.15),6)</f>
        <v>0</v>
      </c>
      <c r="DC799">
        <f>ROUND((ROUND(AT799*AG799,2)*1.15),6)</f>
        <v>0</v>
      </c>
    </row>
    <row r="800" spans="1:107" x14ac:dyDescent="0.2">
      <c r="A800">
        <f>ROW(Source!A1685)</f>
        <v>1685</v>
      </c>
      <c r="B800">
        <v>55282325</v>
      </c>
      <c r="C800">
        <v>55287192</v>
      </c>
      <c r="D800">
        <v>31755942</v>
      </c>
      <c r="E800">
        <v>13</v>
      </c>
      <c r="F800">
        <v>1</v>
      </c>
      <c r="G800">
        <v>13</v>
      </c>
      <c r="H800">
        <v>2</v>
      </c>
      <c r="I800" t="s">
        <v>218</v>
      </c>
      <c r="J800" t="s">
        <v>3</v>
      </c>
      <c r="K800" t="s">
        <v>219</v>
      </c>
      <c r="L800">
        <v>1344</v>
      </c>
      <c r="N800">
        <v>1008</v>
      </c>
      <c r="O800" t="s">
        <v>220</v>
      </c>
      <c r="P800" t="s">
        <v>220</v>
      </c>
      <c r="Q800">
        <v>1</v>
      </c>
      <c r="W800">
        <v>0</v>
      </c>
      <c r="X800">
        <v>-1180195794</v>
      </c>
      <c r="Y800">
        <v>333.96250000000003</v>
      </c>
      <c r="AA800">
        <v>0</v>
      </c>
      <c r="AB800">
        <v>1</v>
      </c>
      <c r="AC800">
        <v>0</v>
      </c>
      <c r="AD800">
        <v>0</v>
      </c>
      <c r="AE800">
        <v>0</v>
      </c>
      <c r="AF800">
        <v>1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1</v>
      </c>
      <c r="AQ800">
        <v>0</v>
      </c>
      <c r="AR800">
        <v>0</v>
      </c>
      <c r="AS800" t="s">
        <v>3</v>
      </c>
      <c r="AT800">
        <v>267.17</v>
      </c>
      <c r="AU800" t="s">
        <v>135</v>
      </c>
      <c r="AV800">
        <v>0</v>
      </c>
      <c r="AW800">
        <v>2</v>
      </c>
      <c r="AX800">
        <v>55287200</v>
      </c>
      <c r="AY800">
        <v>1</v>
      </c>
      <c r="AZ800">
        <v>0</v>
      </c>
      <c r="BA800">
        <v>848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Y800*Source!I1685</f>
        <v>282.13152000000002</v>
      </c>
      <c r="CY800">
        <f>AB800</f>
        <v>1</v>
      </c>
      <c r="CZ800">
        <f>AF800</f>
        <v>1</v>
      </c>
      <c r="DA800">
        <f>AJ800</f>
        <v>1</v>
      </c>
      <c r="DB800">
        <f>ROUND((ROUND(AT800*CZ800,2)*1.25),6)</f>
        <v>333.96249999999998</v>
      </c>
      <c r="DC800">
        <f>ROUND((ROUND(AT800*AG800,2)*1.25),6)</f>
        <v>0</v>
      </c>
    </row>
    <row r="801" spans="1:107" x14ac:dyDescent="0.2">
      <c r="A801">
        <f>ROW(Source!A1685)</f>
        <v>1685</v>
      </c>
      <c r="B801">
        <v>55282325</v>
      </c>
      <c r="C801">
        <v>55287192</v>
      </c>
      <c r="D801">
        <v>31808252</v>
      </c>
      <c r="E801">
        <v>1</v>
      </c>
      <c r="F801">
        <v>1</v>
      </c>
      <c r="G801">
        <v>13</v>
      </c>
      <c r="H801">
        <v>3</v>
      </c>
      <c r="I801" t="s">
        <v>142</v>
      </c>
      <c r="J801" t="s">
        <v>144</v>
      </c>
      <c r="K801" t="s">
        <v>282</v>
      </c>
      <c r="L801">
        <v>1327</v>
      </c>
      <c r="N801">
        <v>1005</v>
      </c>
      <c r="O801" t="s">
        <v>143</v>
      </c>
      <c r="P801" t="s">
        <v>143</v>
      </c>
      <c r="Q801">
        <v>1</v>
      </c>
      <c r="W801">
        <v>0</v>
      </c>
      <c r="X801">
        <v>-1420146113</v>
      </c>
      <c r="Y801">
        <v>135</v>
      </c>
      <c r="AA801">
        <v>263.45</v>
      </c>
      <c r="AB801">
        <v>0</v>
      </c>
      <c r="AC801">
        <v>0</v>
      </c>
      <c r="AD801">
        <v>0</v>
      </c>
      <c r="AE801">
        <v>25.09</v>
      </c>
      <c r="AF801">
        <v>0</v>
      </c>
      <c r="AG801">
        <v>0</v>
      </c>
      <c r="AH801">
        <v>0</v>
      </c>
      <c r="AI801">
        <v>10.5</v>
      </c>
      <c r="AJ801">
        <v>1</v>
      </c>
      <c r="AK801">
        <v>1</v>
      </c>
      <c r="AL801">
        <v>1</v>
      </c>
      <c r="AN801">
        <v>0</v>
      </c>
      <c r="AO801">
        <v>0</v>
      </c>
      <c r="AP801">
        <v>1</v>
      </c>
      <c r="AQ801">
        <v>0</v>
      </c>
      <c r="AR801">
        <v>0</v>
      </c>
      <c r="AS801" t="s">
        <v>3</v>
      </c>
      <c r="AT801">
        <v>135</v>
      </c>
      <c r="AU801" t="s">
        <v>3</v>
      </c>
      <c r="AV801">
        <v>0</v>
      </c>
      <c r="AW801">
        <v>1</v>
      </c>
      <c r="AX801">
        <v>-1</v>
      </c>
      <c r="AY801">
        <v>0</v>
      </c>
      <c r="AZ801">
        <v>0</v>
      </c>
      <c r="BA801" t="s">
        <v>3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Y801*Source!I1685</f>
        <v>114.048</v>
      </c>
      <c r="CY801">
        <f>AA801</f>
        <v>263.45</v>
      </c>
      <c r="CZ801">
        <f>AE801</f>
        <v>25.09</v>
      </c>
      <c r="DA801">
        <f>AI801</f>
        <v>10.5</v>
      </c>
      <c r="DB801">
        <f>ROUND(ROUND(AT801*CZ801,2),6)</f>
        <v>3387.15</v>
      </c>
      <c r="DC801">
        <f>ROUND(ROUND(AT801*AG801,2),6)</f>
        <v>0</v>
      </c>
    </row>
    <row r="802" spans="1:107" x14ac:dyDescent="0.2">
      <c r="A802">
        <f>ROW(Source!A1685)</f>
        <v>1685</v>
      </c>
      <c r="B802">
        <v>55282325</v>
      </c>
      <c r="C802">
        <v>55287192</v>
      </c>
      <c r="D802">
        <v>31808253</v>
      </c>
      <c r="E802">
        <v>1</v>
      </c>
      <c r="F802">
        <v>1</v>
      </c>
      <c r="G802">
        <v>13</v>
      </c>
      <c r="H802">
        <v>3</v>
      </c>
      <c r="I802" t="s">
        <v>146</v>
      </c>
      <c r="J802" t="s">
        <v>147</v>
      </c>
      <c r="K802" t="s">
        <v>283</v>
      </c>
      <c r="L802">
        <v>1327</v>
      </c>
      <c r="N802">
        <v>1005</v>
      </c>
      <c r="O802" t="s">
        <v>143</v>
      </c>
      <c r="P802" t="s">
        <v>143</v>
      </c>
      <c r="Q802">
        <v>1</v>
      </c>
      <c r="W802">
        <v>0</v>
      </c>
      <c r="X802">
        <v>-1577770690</v>
      </c>
      <c r="Y802">
        <v>132.30000000000001</v>
      </c>
      <c r="AA802">
        <v>247.66</v>
      </c>
      <c r="AB802">
        <v>0</v>
      </c>
      <c r="AC802">
        <v>0</v>
      </c>
      <c r="AD802">
        <v>0</v>
      </c>
      <c r="AE802">
        <v>23.06</v>
      </c>
      <c r="AF802">
        <v>0</v>
      </c>
      <c r="AG802">
        <v>0</v>
      </c>
      <c r="AH802">
        <v>0</v>
      </c>
      <c r="AI802">
        <v>10.74</v>
      </c>
      <c r="AJ802">
        <v>1</v>
      </c>
      <c r="AK802">
        <v>1</v>
      </c>
      <c r="AL802">
        <v>1</v>
      </c>
      <c r="AN802">
        <v>0</v>
      </c>
      <c r="AO802">
        <v>0</v>
      </c>
      <c r="AP802">
        <v>1</v>
      </c>
      <c r="AQ802">
        <v>0</v>
      </c>
      <c r="AR802">
        <v>0</v>
      </c>
      <c r="AS802" t="s">
        <v>3</v>
      </c>
      <c r="AT802">
        <v>132.30000000000001</v>
      </c>
      <c r="AU802" t="s">
        <v>3</v>
      </c>
      <c r="AV802">
        <v>0</v>
      </c>
      <c r="AW802">
        <v>1</v>
      </c>
      <c r="AX802">
        <v>-1</v>
      </c>
      <c r="AY802">
        <v>0</v>
      </c>
      <c r="AZ802">
        <v>0</v>
      </c>
      <c r="BA802" t="s">
        <v>3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Y802*Source!I1685</f>
        <v>111.76704000000001</v>
      </c>
      <c r="CY802">
        <f>AA802</f>
        <v>247.66</v>
      </c>
      <c r="CZ802">
        <f>AE802</f>
        <v>23.06</v>
      </c>
      <c r="DA802">
        <f>AI802</f>
        <v>10.74</v>
      </c>
      <c r="DB802">
        <f>ROUND(ROUND(AT802*CZ802,2),6)</f>
        <v>3050.84</v>
      </c>
      <c r="DC802">
        <f>ROUND(ROUND(AT802*AG802,2),6)</f>
        <v>0</v>
      </c>
    </row>
    <row r="803" spans="1:107" x14ac:dyDescent="0.2">
      <c r="A803">
        <f>ROW(Source!A1685)</f>
        <v>1685</v>
      </c>
      <c r="B803">
        <v>55282325</v>
      </c>
      <c r="C803">
        <v>55287192</v>
      </c>
      <c r="D803">
        <v>31809402</v>
      </c>
      <c r="E803">
        <v>1</v>
      </c>
      <c r="F803">
        <v>1</v>
      </c>
      <c r="G803">
        <v>13</v>
      </c>
      <c r="H803">
        <v>3</v>
      </c>
      <c r="I803" t="s">
        <v>244</v>
      </c>
      <c r="J803" t="s">
        <v>245</v>
      </c>
      <c r="K803" t="s">
        <v>246</v>
      </c>
      <c r="L803">
        <v>1346</v>
      </c>
      <c r="N803">
        <v>1009</v>
      </c>
      <c r="O803" t="s">
        <v>247</v>
      </c>
      <c r="P803" t="s">
        <v>247</v>
      </c>
      <c r="Q803">
        <v>1</v>
      </c>
      <c r="W803">
        <v>0</v>
      </c>
      <c r="X803">
        <v>-1558522825</v>
      </c>
      <c r="Y803">
        <v>6.9</v>
      </c>
      <c r="AA803">
        <v>48.91</v>
      </c>
      <c r="AB803">
        <v>0</v>
      </c>
      <c r="AC803">
        <v>0</v>
      </c>
      <c r="AD803">
        <v>0</v>
      </c>
      <c r="AE803">
        <v>6.27</v>
      </c>
      <c r="AF803">
        <v>0</v>
      </c>
      <c r="AG803">
        <v>0</v>
      </c>
      <c r="AH803">
        <v>0</v>
      </c>
      <c r="AI803">
        <v>7.8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6.9</v>
      </c>
      <c r="AU803" t="s">
        <v>3</v>
      </c>
      <c r="AV803">
        <v>0</v>
      </c>
      <c r="AW803">
        <v>2</v>
      </c>
      <c r="AX803">
        <v>55287201</v>
      </c>
      <c r="AY803">
        <v>1</v>
      </c>
      <c r="AZ803">
        <v>0</v>
      </c>
      <c r="BA803">
        <v>849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Y803*Source!I1685</f>
        <v>5.8291200000000005</v>
      </c>
      <c r="CY803">
        <f>AA803</f>
        <v>48.91</v>
      </c>
      <c r="CZ803">
        <f>AE803</f>
        <v>6.27</v>
      </c>
      <c r="DA803">
        <f>AI803</f>
        <v>7.8</v>
      </c>
      <c r="DB803">
        <f>ROUND(ROUND(AT803*CZ803,2),6)</f>
        <v>43.26</v>
      </c>
      <c r="DC803">
        <f>ROUND(ROUND(AT803*AG803,2),6)</f>
        <v>0</v>
      </c>
    </row>
    <row r="804" spans="1:107" x14ac:dyDescent="0.2">
      <c r="A804">
        <f>ROW(Source!A1685)</f>
        <v>1685</v>
      </c>
      <c r="B804">
        <v>55282325</v>
      </c>
      <c r="C804">
        <v>55287192</v>
      </c>
      <c r="D804">
        <v>31807616</v>
      </c>
      <c r="E804">
        <v>1</v>
      </c>
      <c r="F804">
        <v>1</v>
      </c>
      <c r="G804">
        <v>13</v>
      </c>
      <c r="H804">
        <v>3</v>
      </c>
      <c r="I804" t="s">
        <v>248</v>
      </c>
      <c r="J804" t="s">
        <v>249</v>
      </c>
      <c r="K804" t="s">
        <v>250</v>
      </c>
      <c r="L804">
        <v>1348</v>
      </c>
      <c r="N804">
        <v>1009</v>
      </c>
      <c r="O804" t="s">
        <v>30</v>
      </c>
      <c r="P804" t="s">
        <v>30</v>
      </c>
      <c r="Q804">
        <v>1000</v>
      </c>
      <c r="W804">
        <v>0</v>
      </c>
      <c r="X804">
        <v>1387058064</v>
      </c>
      <c r="Y804">
        <v>3.5000000000000003E-2</v>
      </c>
      <c r="AA804">
        <v>64864.04</v>
      </c>
      <c r="AB804">
        <v>0</v>
      </c>
      <c r="AC804">
        <v>0</v>
      </c>
      <c r="AD804">
        <v>0</v>
      </c>
      <c r="AE804">
        <v>18910.8</v>
      </c>
      <c r="AF804">
        <v>0</v>
      </c>
      <c r="AG804">
        <v>0</v>
      </c>
      <c r="AH804">
        <v>0</v>
      </c>
      <c r="AI804">
        <v>3.43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3.5000000000000003E-2</v>
      </c>
      <c r="AU804" t="s">
        <v>3</v>
      </c>
      <c r="AV804">
        <v>0</v>
      </c>
      <c r="AW804">
        <v>2</v>
      </c>
      <c r="AX804">
        <v>55287202</v>
      </c>
      <c r="AY804">
        <v>1</v>
      </c>
      <c r="AZ804">
        <v>0</v>
      </c>
      <c r="BA804">
        <v>850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Y804*Source!I1685</f>
        <v>2.9568000000000004E-2</v>
      </c>
      <c r="CY804">
        <f>AA804</f>
        <v>64864.04</v>
      </c>
      <c r="CZ804">
        <f>AE804</f>
        <v>18910.8</v>
      </c>
      <c r="DA804">
        <f>AI804</f>
        <v>3.43</v>
      </c>
      <c r="DB804">
        <f>ROUND(ROUND(AT804*CZ804,2),6)</f>
        <v>661.88</v>
      </c>
      <c r="DC804">
        <f>ROUND(ROUND(AT804*AG804,2),6)</f>
        <v>0</v>
      </c>
    </row>
    <row r="805" spans="1:107" x14ac:dyDescent="0.2">
      <c r="A805">
        <f>ROW(Source!A1688)</f>
        <v>1688</v>
      </c>
      <c r="B805">
        <v>55282325</v>
      </c>
      <c r="C805">
        <v>55287207</v>
      </c>
      <c r="D805">
        <v>31751893</v>
      </c>
      <c r="E805">
        <v>13</v>
      </c>
      <c r="F805">
        <v>1</v>
      </c>
      <c r="G805">
        <v>13</v>
      </c>
      <c r="H805">
        <v>1</v>
      </c>
      <c r="I805" t="s">
        <v>205</v>
      </c>
      <c r="J805" t="s">
        <v>3</v>
      </c>
      <c r="K805" t="s">
        <v>206</v>
      </c>
      <c r="L805">
        <v>1191</v>
      </c>
      <c r="N805">
        <v>1013</v>
      </c>
      <c r="O805" t="s">
        <v>207</v>
      </c>
      <c r="P805" t="s">
        <v>207</v>
      </c>
      <c r="Q805">
        <v>1</v>
      </c>
      <c r="W805">
        <v>0</v>
      </c>
      <c r="X805">
        <v>476480486</v>
      </c>
      <c r="Y805">
        <v>97.749999999999986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85</v>
      </c>
      <c r="AU805" t="s">
        <v>136</v>
      </c>
      <c r="AV805">
        <v>1</v>
      </c>
      <c r="AW805">
        <v>2</v>
      </c>
      <c r="AX805">
        <v>55287220</v>
      </c>
      <c r="AY805">
        <v>1</v>
      </c>
      <c r="AZ805">
        <v>0</v>
      </c>
      <c r="BA805">
        <v>853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Y805*Source!I1688</f>
        <v>0.34212499999999996</v>
      </c>
      <c r="CY805">
        <f>AD805</f>
        <v>0</v>
      </c>
      <c r="CZ805">
        <f>AH805</f>
        <v>0</v>
      </c>
      <c r="DA805">
        <f>AL805</f>
        <v>1</v>
      </c>
      <c r="DB805">
        <f>ROUND((ROUND(AT805*CZ805,2)*1.15),6)</f>
        <v>0</v>
      </c>
      <c r="DC805">
        <f>ROUND((ROUND(AT805*AG805,2)*1.15),6)</f>
        <v>0</v>
      </c>
    </row>
    <row r="806" spans="1:107" x14ac:dyDescent="0.2">
      <c r="A806">
        <f>ROW(Source!A1688)</f>
        <v>1688</v>
      </c>
      <c r="B806">
        <v>55282325</v>
      </c>
      <c r="C806">
        <v>55287207</v>
      </c>
      <c r="D806">
        <v>31832330</v>
      </c>
      <c r="E806">
        <v>1</v>
      </c>
      <c r="F806">
        <v>1</v>
      </c>
      <c r="G806">
        <v>13</v>
      </c>
      <c r="H806">
        <v>2</v>
      </c>
      <c r="I806" t="s">
        <v>251</v>
      </c>
      <c r="J806" t="s">
        <v>252</v>
      </c>
      <c r="K806" t="s">
        <v>253</v>
      </c>
      <c r="L806">
        <v>1368</v>
      </c>
      <c r="N806">
        <v>1011</v>
      </c>
      <c r="O806" t="s">
        <v>211</v>
      </c>
      <c r="P806" t="s">
        <v>211</v>
      </c>
      <c r="Q806">
        <v>1</v>
      </c>
      <c r="W806">
        <v>0</v>
      </c>
      <c r="X806">
        <v>-911191566</v>
      </c>
      <c r="Y806">
        <v>0.26374999999999998</v>
      </c>
      <c r="AA806">
        <v>0</v>
      </c>
      <c r="AB806">
        <v>559.07000000000005</v>
      </c>
      <c r="AC806">
        <v>334.89</v>
      </c>
      <c r="AD806">
        <v>0</v>
      </c>
      <c r="AE806">
        <v>0</v>
      </c>
      <c r="AF806">
        <v>39.51</v>
      </c>
      <c r="AG806">
        <v>12.69</v>
      </c>
      <c r="AH806">
        <v>0</v>
      </c>
      <c r="AI806">
        <v>1</v>
      </c>
      <c r="AJ806">
        <v>14.15</v>
      </c>
      <c r="AK806">
        <v>26.39</v>
      </c>
      <c r="AL806">
        <v>1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0.21099999999999999</v>
      </c>
      <c r="AU806" t="s">
        <v>135</v>
      </c>
      <c r="AV806">
        <v>0</v>
      </c>
      <c r="AW806">
        <v>2</v>
      </c>
      <c r="AX806">
        <v>55287221</v>
      </c>
      <c r="AY806">
        <v>1</v>
      </c>
      <c r="AZ806">
        <v>0</v>
      </c>
      <c r="BA806">
        <v>854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Y806*Source!I1688</f>
        <v>9.2312500000000001E-4</v>
      </c>
      <c r="CY806">
        <f>AB806</f>
        <v>559.07000000000005</v>
      </c>
      <c r="CZ806">
        <f>AF806</f>
        <v>39.51</v>
      </c>
      <c r="DA806">
        <f>AJ806</f>
        <v>14.15</v>
      </c>
      <c r="DB806">
        <f>ROUND((ROUND(AT806*CZ806,2)*1.25),6)</f>
        <v>10.425000000000001</v>
      </c>
      <c r="DC806">
        <f>ROUND((ROUND(AT806*AG806,2)*1.25),6)</f>
        <v>3.35</v>
      </c>
    </row>
    <row r="807" spans="1:107" x14ac:dyDescent="0.2">
      <c r="A807">
        <f>ROW(Source!A1688)</f>
        <v>1688</v>
      </c>
      <c r="B807">
        <v>55282325</v>
      </c>
      <c r="C807">
        <v>55287207</v>
      </c>
      <c r="D807">
        <v>31832578</v>
      </c>
      <c r="E807">
        <v>1</v>
      </c>
      <c r="F807">
        <v>1</v>
      </c>
      <c r="G807">
        <v>13</v>
      </c>
      <c r="H807">
        <v>2</v>
      </c>
      <c r="I807" t="s">
        <v>254</v>
      </c>
      <c r="J807" t="s">
        <v>255</v>
      </c>
      <c r="K807" t="s">
        <v>256</v>
      </c>
      <c r="L807">
        <v>1368</v>
      </c>
      <c r="N807">
        <v>1011</v>
      </c>
      <c r="O807" t="s">
        <v>211</v>
      </c>
      <c r="P807" t="s">
        <v>211</v>
      </c>
      <c r="Q807">
        <v>1</v>
      </c>
      <c r="W807">
        <v>0</v>
      </c>
      <c r="X807">
        <v>989042531</v>
      </c>
      <c r="Y807">
        <v>16.016249999999999</v>
      </c>
      <c r="AA807">
        <v>0</v>
      </c>
      <c r="AB807">
        <v>6.64</v>
      </c>
      <c r="AC807">
        <v>2.38</v>
      </c>
      <c r="AD807">
        <v>0</v>
      </c>
      <c r="AE807">
        <v>0</v>
      </c>
      <c r="AF807">
        <v>1.0900000000000001</v>
      </c>
      <c r="AG807">
        <v>0.09</v>
      </c>
      <c r="AH807">
        <v>0</v>
      </c>
      <c r="AI807">
        <v>1</v>
      </c>
      <c r="AJ807">
        <v>6.09</v>
      </c>
      <c r="AK807">
        <v>26.39</v>
      </c>
      <c r="AL807">
        <v>1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12.813000000000001</v>
      </c>
      <c r="AU807" t="s">
        <v>135</v>
      </c>
      <c r="AV807">
        <v>0</v>
      </c>
      <c r="AW807">
        <v>2</v>
      </c>
      <c r="AX807">
        <v>55287222</v>
      </c>
      <c r="AY807">
        <v>1</v>
      </c>
      <c r="AZ807">
        <v>0</v>
      </c>
      <c r="BA807">
        <v>855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Y807*Source!I1688</f>
        <v>5.6056874999999999E-2</v>
      </c>
      <c r="CY807">
        <f>AB807</f>
        <v>6.64</v>
      </c>
      <c r="CZ807">
        <f>AF807</f>
        <v>1.0900000000000001</v>
      </c>
      <c r="DA807">
        <f>AJ807</f>
        <v>6.09</v>
      </c>
      <c r="DB807">
        <f>ROUND((ROUND(AT807*CZ807,2)*1.25),6)</f>
        <v>17.462499999999999</v>
      </c>
      <c r="DC807">
        <f>ROUND((ROUND(AT807*AG807,2)*1.25),6)</f>
        <v>1.4375</v>
      </c>
    </row>
    <row r="808" spans="1:107" x14ac:dyDescent="0.2">
      <c r="A808">
        <f>ROW(Source!A1688)</f>
        <v>1688</v>
      </c>
      <c r="B808">
        <v>55282325</v>
      </c>
      <c r="C808">
        <v>55287207</v>
      </c>
      <c r="D808">
        <v>31832865</v>
      </c>
      <c r="E808">
        <v>1</v>
      </c>
      <c r="F808">
        <v>1</v>
      </c>
      <c r="G808">
        <v>13</v>
      </c>
      <c r="H808">
        <v>2</v>
      </c>
      <c r="I808" t="s">
        <v>257</v>
      </c>
      <c r="J808" t="s">
        <v>258</v>
      </c>
      <c r="K808" t="s">
        <v>259</v>
      </c>
      <c r="L808">
        <v>1368</v>
      </c>
      <c r="N808">
        <v>1011</v>
      </c>
      <c r="O808" t="s">
        <v>211</v>
      </c>
      <c r="P808" t="s">
        <v>211</v>
      </c>
      <c r="Q808">
        <v>1</v>
      </c>
      <c r="W808">
        <v>0</v>
      </c>
      <c r="X808">
        <v>773485071</v>
      </c>
      <c r="Y808">
        <v>12.36</v>
      </c>
      <c r="AA808">
        <v>0</v>
      </c>
      <c r="AB808">
        <v>4.6500000000000004</v>
      </c>
      <c r="AC808">
        <v>0</v>
      </c>
      <c r="AD808">
        <v>0</v>
      </c>
      <c r="AE808">
        <v>0</v>
      </c>
      <c r="AF808">
        <v>0.77</v>
      </c>
      <c r="AG808">
        <v>0</v>
      </c>
      <c r="AH808">
        <v>0</v>
      </c>
      <c r="AI808">
        <v>1</v>
      </c>
      <c r="AJ808">
        <v>6.04</v>
      </c>
      <c r="AK808">
        <v>26.39</v>
      </c>
      <c r="AL808">
        <v>1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9.8879999999999999</v>
      </c>
      <c r="AU808" t="s">
        <v>135</v>
      </c>
      <c r="AV808">
        <v>0</v>
      </c>
      <c r="AW808">
        <v>2</v>
      </c>
      <c r="AX808">
        <v>55287223</v>
      </c>
      <c r="AY808">
        <v>1</v>
      </c>
      <c r="AZ808">
        <v>0</v>
      </c>
      <c r="BA808">
        <v>856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Y808*Source!I1688</f>
        <v>4.326E-2</v>
      </c>
      <c r="CY808">
        <f>AB808</f>
        <v>4.6500000000000004</v>
      </c>
      <c r="CZ808">
        <f>AF808</f>
        <v>0.77</v>
      </c>
      <c r="DA808">
        <f>AJ808</f>
        <v>6.04</v>
      </c>
      <c r="DB808">
        <f>ROUND((ROUND(AT808*CZ808,2)*1.25),6)</f>
        <v>9.5124999999999993</v>
      </c>
      <c r="DC808">
        <f>ROUND((ROUND(AT808*AG808,2)*1.25),6)</f>
        <v>0</v>
      </c>
    </row>
    <row r="809" spans="1:107" x14ac:dyDescent="0.2">
      <c r="A809">
        <f>ROW(Source!A1688)</f>
        <v>1688</v>
      </c>
      <c r="B809">
        <v>55282325</v>
      </c>
      <c r="C809">
        <v>55287207</v>
      </c>
      <c r="D809">
        <v>31755942</v>
      </c>
      <c r="E809">
        <v>13</v>
      </c>
      <c r="F809">
        <v>1</v>
      </c>
      <c r="G809">
        <v>13</v>
      </c>
      <c r="H809">
        <v>2</v>
      </c>
      <c r="I809" t="s">
        <v>218</v>
      </c>
      <c r="J809" t="s">
        <v>3</v>
      </c>
      <c r="K809" t="s">
        <v>219</v>
      </c>
      <c r="L809">
        <v>1344</v>
      </c>
      <c r="N809">
        <v>1008</v>
      </c>
      <c r="O809" t="s">
        <v>220</v>
      </c>
      <c r="P809" t="s">
        <v>220</v>
      </c>
      <c r="Q809">
        <v>1</v>
      </c>
      <c r="W809">
        <v>0</v>
      </c>
      <c r="X809">
        <v>-1180195794</v>
      </c>
      <c r="Y809">
        <v>26.150000000000002</v>
      </c>
      <c r="AA809">
        <v>0</v>
      </c>
      <c r="AB809">
        <v>1</v>
      </c>
      <c r="AC809">
        <v>0</v>
      </c>
      <c r="AD809">
        <v>0</v>
      </c>
      <c r="AE809">
        <v>0</v>
      </c>
      <c r="AF809">
        <v>1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20.92</v>
      </c>
      <c r="AU809" t="s">
        <v>135</v>
      </c>
      <c r="AV809">
        <v>0</v>
      </c>
      <c r="AW809">
        <v>2</v>
      </c>
      <c r="AX809">
        <v>55287224</v>
      </c>
      <c r="AY809">
        <v>1</v>
      </c>
      <c r="AZ809">
        <v>0</v>
      </c>
      <c r="BA809">
        <v>857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Y809*Source!I1688</f>
        <v>9.1525000000000009E-2</v>
      </c>
      <c r="CY809">
        <f>AB809</f>
        <v>1</v>
      </c>
      <c r="CZ809">
        <f>AF809</f>
        <v>1</v>
      </c>
      <c r="DA809">
        <f>AJ809</f>
        <v>1</v>
      </c>
      <c r="DB809">
        <f>ROUND((ROUND(AT809*CZ809,2)*1.25),6)</f>
        <v>26.15</v>
      </c>
      <c r="DC809">
        <f>ROUND((ROUND(AT809*AG809,2)*1.25),6)</f>
        <v>0</v>
      </c>
    </row>
    <row r="810" spans="1:107" x14ac:dyDescent="0.2">
      <c r="A810">
        <f>ROW(Source!A1688)</f>
        <v>1688</v>
      </c>
      <c r="B810">
        <v>55282325</v>
      </c>
      <c r="C810">
        <v>55287207</v>
      </c>
      <c r="D810">
        <v>31808032</v>
      </c>
      <c r="E810">
        <v>1</v>
      </c>
      <c r="F810">
        <v>1</v>
      </c>
      <c r="G810">
        <v>13</v>
      </c>
      <c r="H810">
        <v>3</v>
      </c>
      <c r="I810" t="s">
        <v>260</v>
      </c>
      <c r="J810" t="s">
        <v>261</v>
      </c>
      <c r="K810" t="s">
        <v>262</v>
      </c>
      <c r="L810">
        <v>1348</v>
      </c>
      <c r="N810">
        <v>1009</v>
      </c>
      <c r="O810" t="s">
        <v>30</v>
      </c>
      <c r="P810" t="s">
        <v>30</v>
      </c>
      <c r="Q810">
        <v>1000</v>
      </c>
      <c r="W810">
        <v>0</v>
      </c>
      <c r="X810">
        <v>-1815770421</v>
      </c>
      <c r="Y810">
        <v>4.9000000000000002E-2</v>
      </c>
      <c r="AA810">
        <v>90645.59</v>
      </c>
      <c r="AB810">
        <v>0</v>
      </c>
      <c r="AC810">
        <v>0</v>
      </c>
      <c r="AD810">
        <v>0</v>
      </c>
      <c r="AE810">
        <v>14739.12</v>
      </c>
      <c r="AF810">
        <v>0</v>
      </c>
      <c r="AG810">
        <v>0</v>
      </c>
      <c r="AH810">
        <v>0</v>
      </c>
      <c r="AI810">
        <v>6.15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4.9000000000000002E-2</v>
      </c>
      <c r="AU810" t="s">
        <v>3</v>
      </c>
      <c r="AV810">
        <v>0</v>
      </c>
      <c r="AW810">
        <v>2</v>
      </c>
      <c r="AX810">
        <v>55287225</v>
      </c>
      <c r="AY810">
        <v>1</v>
      </c>
      <c r="AZ810">
        <v>0</v>
      </c>
      <c r="BA810">
        <v>858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Y810*Source!I1688</f>
        <v>1.7150000000000002E-4</v>
      </c>
      <c r="CY810">
        <f t="shared" ref="CY810:CY816" si="125">AA810</f>
        <v>90645.59</v>
      </c>
      <c r="CZ810">
        <f t="shared" ref="CZ810:CZ816" si="126">AE810</f>
        <v>14739.12</v>
      </c>
      <c r="DA810">
        <f t="shared" ref="DA810:DA816" si="127">AI810</f>
        <v>6.15</v>
      </c>
      <c r="DB810">
        <f t="shared" ref="DB810:DB849" si="128">ROUND(ROUND(AT810*CZ810,2),6)</f>
        <v>722.22</v>
      </c>
      <c r="DC810">
        <f t="shared" ref="DC810:DC849" si="129">ROUND(ROUND(AT810*AG810,2),6)</f>
        <v>0</v>
      </c>
    </row>
    <row r="811" spans="1:107" x14ac:dyDescent="0.2">
      <c r="A811">
        <f>ROW(Source!A1688)</f>
        <v>1688</v>
      </c>
      <c r="B811">
        <v>55282325</v>
      </c>
      <c r="C811">
        <v>55287207</v>
      </c>
      <c r="D811">
        <v>31808252</v>
      </c>
      <c r="E811">
        <v>1</v>
      </c>
      <c r="F811">
        <v>1</v>
      </c>
      <c r="G811">
        <v>13</v>
      </c>
      <c r="H811">
        <v>3</v>
      </c>
      <c r="I811" t="s">
        <v>142</v>
      </c>
      <c r="J811" t="s">
        <v>144</v>
      </c>
      <c r="K811" t="s">
        <v>282</v>
      </c>
      <c r="L811">
        <v>1327</v>
      </c>
      <c r="N811">
        <v>1005</v>
      </c>
      <c r="O811" t="s">
        <v>143</v>
      </c>
      <c r="P811" t="s">
        <v>143</v>
      </c>
      <c r="Q811">
        <v>1</v>
      </c>
      <c r="W811">
        <v>0</v>
      </c>
      <c r="X811">
        <v>-1420146113</v>
      </c>
      <c r="Y811">
        <v>135.03</v>
      </c>
      <c r="AA811">
        <v>263.45</v>
      </c>
      <c r="AB811">
        <v>0</v>
      </c>
      <c r="AC811">
        <v>0</v>
      </c>
      <c r="AD811">
        <v>0</v>
      </c>
      <c r="AE811">
        <v>25.09</v>
      </c>
      <c r="AF811">
        <v>0</v>
      </c>
      <c r="AG811">
        <v>0</v>
      </c>
      <c r="AH811">
        <v>0</v>
      </c>
      <c r="AI811">
        <v>10.5</v>
      </c>
      <c r="AJ811">
        <v>1</v>
      </c>
      <c r="AK811">
        <v>1</v>
      </c>
      <c r="AL811">
        <v>1</v>
      </c>
      <c r="AN811">
        <v>0</v>
      </c>
      <c r="AO811">
        <v>0</v>
      </c>
      <c r="AP811">
        <v>1</v>
      </c>
      <c r="AQ811">
        <v>0</v>
      </c>
      <c r="AR811">
        <v>0</v>
      </c>
      <c r="AS811" t="s">
        <v>3</v>
      </c>
      <c r="AT811">
        <v>135.03</v>
      </c>
      <c r="AU811" t="s">
        <v>3</v>
      </c>
      <c r="AV811">
        <v>0</v>
      </c>
      <c r="AW811">
        <v>1</v>
      </c>
      <c r="AX811">
        <v>-1</v>
      </c>
      <c r="AY811">
        <v>0</v>
      </c>
      <c r="AZ811">
        <v>0</v>
      </c>
      <c r="BA811" t="s">
        <v>3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Y811*Source!I1688</f>
        <v>0.472605</v>
      </c>
      <c r="CY811">
        <f t="shared" si="125"/>
        <v>263.45</v>
      </c>
      <c r="CZ811">
        <f t="shared" si="126"/>
        <v>25.09</v>
      </c>
      <c r="DA811">
        <f t="shared" si="127"/>
        <v>10.5</v>
      </c>
      <c r="DB811">
        <f t="shared" si="128"/>
        <v>3387.9</v>
      </c>
      <c r="DC811">
        <f t="shared" si="129"/>
        <v>0</v>
      </c>
    </row>
    <row r="812" spans="1:107" x14ac:dyDescent="0.2">
      <c r="A812">
        <f>ROW(Source!A1688)</f>
        <v>1688</v>
      </c>
      <c r="B812">
        <v>55282325</v>
      </c>
      <c r="C812">
        <v>55287207</v>
      </c>
      <c r="D812">
        <v>31808253</v>
      </c>
      <c r="E812">
        <v>1</v>
      </c>
      <c r="F812">
        <v>1</v>
      </c>
      <c r="G812">
        <v>13</v>
      </c>
      <c r="H812">
        <v>3</v>
      </c>
      <c r="I812" t="s">
        <v>146</v>
      </c>
      <c r="J812" t="s">
        <v>147</v>
      </c>
      <c r="K812" t="s">
        <v>283</v>
      </c>
      <c r="L812">
        <v>1327</v>
      </c>
      <c r="N812">
        <v>1005</v>
      </c>
      <c r="O812" t="s">
        <v>143</v>
      </c>
      <c r="P812" t="s">
        <v>143</v>
      </c>
      <c r="Q812">
        <v>1</v>
      </c>
      <c r="W812">
        <v>0</v>
      </c>
      <c r="X812">
        <v>-1577770690</v>
      </c>
      <c r="Y812">
        <v>60.27</v>
      </c>
      <c r="AA812">
        <v>247.66</v>
      </c>
      <c r="AB812">
        <v>0</v>
      </c>
      <c r="AC812">
        <v>0</v>
      </c>
      <c r="AD812">
        <v>0</v>
      </c>
      <c r="AE812">
        <v>23.06</v>
      </c>
      <c r="AF812">
        <v>0</v>
      </c>
      <c r="AG812">
        <v>0</v>
      </c>
      <c r="AH812">
        <v>0</v>
      </c>
      <c r="AI812">
        <v>10.74</v>
      </c>
      <c r="AJ812">
        <v>1</v>
      </c>
      <c r="AK812">
        <v>1</v>
      </c>
      <c r="AL812">
        <v>1</v>
      </c>
      <c r="AN812">
        <v>0</v>
      </c>
      <c r="AO812">
        <v>0</v>
      </c>
      <c r="AP812">
        <v>1</v>
      </c>
      <c r="AQ812">
        <v>0</v>
      </c>
      <c r="AR812">
        <v>0</v>
      </c>
      <c r="AS812" t="s">
        <v>3</v>
      </c>
      <c r="AT812">
        <v>60.27</v>
      </c>
      <c r="AU812" t="s">
        <v>3</v>
      </c>
      <c r="AV812">
        <v>0</v>
      </c>
      <c r="AW812">
        <v>1</v>
      </c>
      <c r="AX812">
        <v>-1</v>
      </c>
      <c r="AY812">
        <v>0</v>
      </c>
      <c r="AZ812">
        <v>0</v>
      </c>
      <c r="BA812" t="s">
        <v>3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Y812*Source!I1688</f>
        <v>0.21094500000000002</v>
      </c>
      <c r="CY812">
        <f t="shared" si="125"/>
        <v>247.66</v>
      </c>
      <c r="CZ812">
        <f t="shared" si="126"/>
        <v>23.06</v>
      </c>
      <c r="DA812">
        <f t="shared" si="127"/>
        <v>10.74</v>
      </c>
      <c r="DB812">
        <f t="shared" si="128"/>
        <v>1389.83</v>
      </c>
      <c r="DC812">
        <f t="shared" si="129"/>
        <v>0</v>
      </c>
    </row>
    <row r="813" spans="1:107" x14ac:dyDescent="0.2">
      <c r="A813">
        <f>ROW(Source!A1688)</f>
        <v>1688</v>
      </c>
      <c r="B813">
        <v>55282325</v>
      </c>
      <c r="C813">
        <v>55287207</v>
      </c>
      <c r="D813">
        <v>31808575</v>
      </c>
      <c r="E813">
        <v>1</v>
      </c>
      <c r="F813">
        <v>1</v>
      </c>
      <c r="G813">
        <v>13</v>
      </c>
      <c r="H813">
        <v>3</v>
      </c>
      <c r="I813" t="s">
        <v>263</v>
      </c>
      <c r="J813" t="s">
        <v>264</v>
      </c>
      <c r="K813" t="s">
        <v>265</v>
      </c>
      <c r="L813">
        <v>1391</v>
      </c>
      <c r="N813">
        <v>1013</v>
      </c>
      <c r="O813" t="s">
        <v>266</v>
      </c>
      <c r="P813" t="s">
        <v>266</v>
      </c>
      <c r="Q813">
        <v>1</v>
      </c>
      <c r="W813">
        <v>0</v>
      </c>
      <c r="X813">
        <v>1414587741</v>
      </c>
      <c r="Y813">
        <v>200</v>
      </c>
      <c r="AA813">
        <v>33.64</v>
      </c>
      <c r="AB813">
        <v>0</v>
      </c>
      <c r="AC813">
        <v>0</v>
      </c>
      <c r="AD813">
        <v>0</v>
      </c>
      <c r="AE813">
        <v>28.75</v>
      </c>
      <c r="AF813">
        <v>0</v>
      </c>
      <c r="AG813">
        <v>0</v>
      </c>
      <c r="AH813">
        <v>0</v>
      </c>
      <c r="AI813">
        <v>1.17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200</v>
      </c>
      <c r="AU813" t="s">
        <v>3</v>
      </c>
      <c r="AV813">
        <v>0</v>
      </c>
      <c r="AW813">
        <v>2</v>
      </c>
      <c r="AX813">
        <v>55287226</v>
      </c>
      <c r="AY813">
        <v>1</v>
      </c>
      <c r="AZ813">
        <v>0</v>
      </c>
      <c r="BA813">
        <v>859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Y813*Source!I1688</f>
        <v>0.70000000000000007</v>
      </c>
      <c r="CY813">
        <f t="shared" si="125"/>
        <v>33.64</v>
      </c>
      <c r="CZ813">
        <f t="shared" si="126"/>
        <v>28.75</v>
      </c>
      <c r="DA813">
        <f t="shared" si="127"/>
        <v>1.17</v>
      </c>
      <c r="DB813">
        <f t="shared" si="128"/>
        <v>5750</v>
      </c>
      <c r="DC813">
        <f t="shared" si="129"/>
        <v>0</v>
      </c>
    </row>
    <row r="814" spans="1:107" x14ac:dyDescent="0.2">
      <c r="A814">
        <f>ROW(Source!A1688)</f>
        <v>1688</v>
      </c>
      <c r="B814">
        <v>55282325</v>
      </c>
      <c r="C814">
        <v>55287207</v>
      </c>
      <c r="D814">
        <v>31809402</v>
      </c>
      <c r="E814">
        <v>1</v>
      </c>
      <c r="F814">
        <v>1</v>
      </c>
      <c r="G814">
        <v>13</v>
      </c>
      <c r="H814">
        <v>3</v>
      </c>
      <c r="I814" t="s">
        <v>244</v>
      </c>
      <c r="J814" t="s">
        <v>245</v>
      </c>
      <c r="K814" t="s">
        <v>246</v>
      </c>
      <c r="L814">
        <v>1346</v>
      </c>
      <c r="N814">
        <v>1009</v>
      </c>
      <c r="O814" t="s">
        <v>247</v>
      </c>
      <c r="P814" t="s">
        <v>247</v>
      </c>
      <c r="Q814">
        <v>1</v>
      </c>
      <c r="W814">
        <v>0</v>
      </c>
      <c r="X814">
        <v>-1558522825</v>
      </c>
      <c r="Y814">
        <v>3.4</v>
      </c>
      <c r="AA814">
        <v>48.91</v>
      </c>
      <c r="AB814">
        <v>0</v>
      </c>
      <c r="AC814">
        <v>0</v>
      </c>
      <c r="AD814">
        <v>0</v>
      </c>
      <c r="AE814">
        <v>6.27</v>
      </c>
      <c r="AF814">
        <v>0</v>
      </c>
      <c r="AG814">
        <v>0</v>
      </c>
      <c r="AH814">
        <v>0</v>
      </c>
      <c r="AI814">
        <v>7.8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3.4</v>
      </c>
      <c r="AU814" t="s">
        <v>3</v>
      </c>
      <c r="AV814">
        <v>0</v>
      </c>
      <c r="AW814">
        <v>2</v>
      </c>
      <c r="AX814">
        <v>55287227</v>
      </c>
      <c r="AY814">
        <v>1</v>
      </c>
      <c r="AZ814">
        <v>0</v>
      </c>
      <c r="BA814">
        <v>860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Y814*Source!I1688</f>
        <v>1.1899999999999999E-2</v>
      </c>
      <c r="CY814">
        <f t="shared" si="125"/>
        <v>48.91</v>
      </c>
      <c r="CZ814">
        <f t="shared" si="126"/>
        <v>6.27</v>
      </c>
      <c r="DA814">
        <f t="shared" si="127"/>
        <v>7.8</v>
      </c>
      <c r="DB814">
        <f t="shared" si="128"/>
        <v>21.32</v>
      </c>
      <c r="DC814">
        <f t="shared" si="129"/>
        <v>0</v>
      </c>
    </row>
    <row r="815" spans="1:107" x14ac:dyDescent="0.2">
      <c r="A815">
        <f>ROW(Source!A1688)</f>
        <v>1688</v>
      </c>
      <c r="B815">
        <v>55282325</v>
      </c>
      <c r="C815">
        <v>55287207</v>
      </c>
      <c r="D815">
        <v>31807565</v>
      </c>
      <c r="E815">
        <v>1</v>
      </c>
      <c r="F815">
        <v>1</v>
      </c>
      <c r="G815">
        <v>13</v>
      </c>
      <c r="H815">
        <v>3</v>
      </c>
      <c r="I815" t="s">
        <v>267</v>
      </c>
      <c r="J815" t="s">
        <v>268</v>
      </c>
      <c r="K815" t="s">
        <v>284</v>
      </c>
      <c r="L815">
        <v>1301</v>
      </c>
      <c r="N815">
        <v>1003</v>
      </c>
      <c r="O815" t="s">
        <v>270</v>
      </c>
      <c r="P815" t="s">
        <v>270</v>
      </c>
      <c r="Q815">
        <v>1</v>
      </c>
      <c r="W815">
        <v>0</v>
      </c>
      <c r="X815">
        <v>-384179431</v>
      </c>
      <c r="Y815">
        <v>18.899999999999999</v>
      </c>
      <c r="AA815">
        <v>70.27</v>
      </c>
      <c r="AB815">
        <v>0</v>
      </c>
      <c r="AC815">
        <v>0</v>
      </c>
      <c r="AD815">
        <v>0</v>
      </c>
      <c r="AE815">
        <v>15.72</v>
      </c>
      <c r="AF815">
        <v>0</v>
      </c>
      <c r="AG815">
        <v>0</v>
      </c>
      <c r="AH815">
        <v>0</v>
      </c>
      <c r="AI815">
        <v>4.47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18.899999999999999</v>
      </c>
      <c r="AU815" t="s">
        <v>3</v>
      </c>
      <c r="AV815">
        <v>0</v>
      </c>
      <c r="AW815">
        <v>2</v>
      </c>
      <c r="AX815">
        <v>55287228</v>
      </c>
      <c r="AY815">
        <v>1</v>
      </c>
      <c r="AZ815">
        <v>0</v>
      </c>
      <c r="BA815">
        <v>861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Y815*Source!I1688</f>
        <v>6.615E-2</v>
      </c>
      <c r="CY815">
        <f t="shared" si="125"/>
        <v>70.27</v>
      </c>
      <c r="CZ815">
        <f t="shared" si="126"/>
        <v>15.72</v>
      </c>
      <c r="DA815">
        <f t="shared" si="127"/>
        <v>4.47</v>
      </c>
      <c r="DB815">
        <f t="shared" si="128"/>
        <v>297.11</v>
      </c>
      <c r="DC815">
        <f t="shared" si="129"/>
        <v>0</v>
      </c>
    </row>
    <row r="816" spans="1:107" x14ac:dyDescent="0.2">
      <c r="A816">
        <f>ROW(Source!A1688)</f>
        <v>1688</v>
      </c>
      <c r="B816">
        <v>55282325</v>
      </c>
      <c r="C816">
        <v>55287207</v>
      </c>
      <c r="D816">
        <v>31807616</v>
      </c>
      <c r="E816">
        <v>1</v>
      </c>
      <c r="F816">
        <v>1</v>
      </c>
      <c r="G816">
        <v>13</v>
      </c>
      <c r="H816">
        <v>3</v>
      </c>
      <c r="I816" t="s">
        <v>248</v>
      </c>
      <c r="J816" t="s">
        <v>249</v>
      </c>
      <c r="K816" t="s">
        <v>250</v>
      </c>
      <c r="L816">
        <v>1348</v>
      </c>
      <c r="N816">
        <v>1009</v>
      </c>
      <c r="O816" t="s">
        <v>30</v>
      </c>
      <c r="P816" t="s">
        <v>30</v>
      </c>
      <c r="Q816">
        <v>1000</v>
      </c>
      <c r="W816">
        <v>0</v>
      </c>
      <c r="X816">
        <v>1387058064</v>
      </c>
      <c r="Y816">
        <v>2.196E-2</v>
      </c>
      <c r="AA816">
        <v>64864.04</v>
      </c>
      <c r="AB816">
        <v>0</v>
      </c>
      <c r="AC816">
        <v>0</v>
      </c>
      <c r="AD816">
        <v>0</v>
      </c>
      <c r="AE816">
        <v>18910.8</v>
      </c>
      <c r="AF816">
        <v>0</v>
      </c>
      <c r="AG816">
        <v>0</v>
      </c>
      <c r="AH816">
        <v>0</v>
      </c>
      <c r="AI816">
        <v>3.43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2.196E-2</v>
      </c>
      <c r="AU816" t="s">
        <v>3</v>
      </c>
      <c r="AV816">
        <v>0</v>
      </c>
      <c r="AW816">
        <v>2</v>
      </c>
      <c r="AX816">
        <v>55287229</v>
      </c>
      <c r="AY816">
        <v>1</v>
      </c>
      <c r="AZ816">
        <v>0</v>
      </c>
      <c r="BA816">
        <v>862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Y816*Source!I1688</f>
        <v>7.6860000000000006E-5</v>
      </c>
      <c r="CY816">
        <f t="shared" si="125"/>
        <v>64864.04</v>
      </c>
      <c r="CZ816">
        <f t="shared" si="126"/>
        <v>18910.8</v>
      </c>
      <c r="DA816">
        <f t="shared" si="127"/>
        <v>3.43</v>
      </c>
      <c r="DB816">
        <f t="shared" si="128"/>
        <v>415.28</v>
      </c>
      <c r="DC816">
        <f t="shared" si="129"/>
        <v>0</v>
      </c>
    </row>
    <row r="817" spans="1:107" x14ac:dyDescent="0.2">
      <c r="A817">
        <f>ROW(Source!A1760)</f>
        <v>1760</v>
      </c>
      <c r="B817">
        <v>55282325</v>
      </c>
      <c r="C817">
        <v>55287349</v>
      </c>
      <c r="D817">
        <v>31751893</v>
      </c>
      <c r="E817">
        <v>13</v>
      </c>
      <c r="F817">
        <v>1</v>
      </c>
      <c r="G817">
        <v>13</v>
      </c>
      <c r="H817">
        <v>1</v>
      </c>
      <c r="I817" t="s">
        <v>205</v>
      </c>
      <c r="J817" t="s">
        <v>3</v>
      </c>
      <c r="K817" t="s">
        <v>206</v>
      </c>
      <c r="L817">
        <v>1191</v>
      </c>
      <c r="N817">
        <v>1013</v>
      </c>
      <c r="O817" t="s">
        <v>207</v>
      </c>
      <c r="P817" t="s">
        <v>207</v>
      </c>
      <c r="Q817">
        <v>1</v>
      </c>
      <c r="W817">
        <v>0</v>
      </c>
      <c r="X817">
        <v>476480486</v>
      </c>
      <c r="Y817">
        <v>57.5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57.5</v>
      </c>
      <c r="AU817" t="s">
        <v>3</v>
      </c>
      <c r="AV817">
        <v>1</v>
      </c>
      <c r="AW817">
        <v>2</v>
      </c>
      <c r="AX817">
        <v>55287352</v>
      </c>
      <c r="AY817">
        <v>1</v>
      </c>
      <c r="AZ817">
        <v>0</v>
      </c>
      <c r="BA817">
        <v>865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Y817*Source!I1760</f>
        <v>0.77050000000000007</v>
      </c>
      <c r="CY817">
        <f>AD817</f>
        <v>0</v>
      </c>
      <c r="CZ817">
        <f>AH817</f>
        <v>0</v>
      </c>
      <c r="DA817">
        <f>AL817</f>
        <v>1</v>
      </c>
      <c r="DB817">
        <f t="shared" si="128"/>
        <v>0</v>
      </c>
      <c r="DC817">
        <f t="shared" si="129"/>
        <v>0</v>
      </c>
    </row>
    <row r="818" spans="1:107" x14ac:dyDescent="0.2">
      <c r="A818">
        <f>ROW(Source!A1760)</f>
        <v>1760</v>
      </c>
      <c r="B818">
        <v>55282325</v>
      </c>
      <c r="C818">
        <v>55287349</v>
      </c>
      <c r="D818">
        <v>31806986</v>
      </c>
      <c r="E818">
        <v>13</v>
      </c>
      <c r="F818">
        <v>1</v>
      </c>
      <c r="G818">
        <v>13</v>
      </c>
      <c r="H818">
        <v>3</v>
      </c>
      <c r="I818" t="s">
        <v>28</v>
      </c>
      <c r="J818" t="s">
        <v>3</v>
      </c>
      <c r="K818" t="s">
        <v>29</v>
      </c>
      <c r="L818">
        <v>1348</v>
      </c>
      <c r="N818">
        <v>1009</v>
      </c>
      <c r="O818" t="s">
        <v>30</v>
      </c>
      <c r="P818" t="s">
        <v>30</v>
      </c>
      <c r="Q818">
        <v>1000</v>
      </c>
      <c r="W818">
        <v>1</v>
      </c>
      <c r="X818">
        <v>1489638031</v>
      </c>
      <c r="Y818">
        <v>-4.5999999999999996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1</v>
      </c>
      <c r="AQ818">
        <v>0</v>
      </c>
      <c r="AR818">
        <v>0</v>
      </c>
      <c r="AS818" t="s">
        <v>3</v>
      </c>
      <c r="AT818">
        <v>-4.5999999999999996</v>
      </c>
      <c r="AU818" t="s">
        <v>3</v>
      </c>
      <c r="AV818">
        <v>0</v>
      </c>
      <c r="AW818">
        <v>2</v>
      </c>
      <c r="AX818">
        <v>55287353</v>
      </c>
      <c r="AY818">
        <v>1</v>
      </c>
      <c r="AZ818">
        <v>6144</v>
      </c>
      <c r="BA818">
        <v>866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Y818*Source!I1760</f>
        <v>-6.164E-2</v>
      </c>
      <c r="CY818">
        <f>AA818</f>
        <v>0</v>
      </c>
      <c r="CZ818">
        <f>AE818</f>
        <v>0</v>
      </c>
      <c r="DA818">
        <f>AI818</f>
        <v>1</v>
      </c>
      <c r="DB818">
        <f t="shared" si="128"/>
        <v>0</v>
      </c>
      <c r="DC818">
        <f t="shared" si="129"/>
        <v>0</v>
      </c>
    </row>
    <row r="819" spans="1:107" x14ac:dyDescent="0.2">
      <c r="A819">
        <f>ROW(Source!A1762)</f>
        <v>1762</v>
      </c>
      <c r="B819">
        <v>55282325</v>
      </c>
      <c r="C819">
        <v>55287355</v>
      </c>
      <c r="D819">
        <v>31751893</v>
      </c>
      <c r="E819">
        <v>13</v>
      </c>
      <c r="F819">
        <v>1</v>
      </c>
      <c r="G819">
        <v>13</v>
      </c>
      <c r="H819">
        <v>1</v>
      </c>
      <c r="I819" t="s">
        <v>205</v>
      </c>
      <c r="J819" t="s">
        <v>3</v>
      </c>
      <c r="K819" t="s">
        <v>206</v>
      </c>
      <c r="L819">
        <v>1191</v>
      </c>
      <c r="N819">
        <v>1013</v>
      </c>
      <c r="O819" t="s">
        <v>207</v>
      </c>
      <c r="P819" t="s">
        <v>207</v>
      </c>
      <c r="Q819">
        <v>1</v>
      </c>
      <c r="W819">
        <v>0</v>
      </c>
      <c r="X819">
        <v>476480486</v>
      </c>
      <c r="Y819">
        <v>0.6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0.6</v>
      </c>
      <c r="AU819" t="s">
        <v>3</v>
      </c>
      <c r="AV819">
        <v>1</v>
      </c>
      <c r="AW819">
        <v>2</v>
      </c>
      <c r="AX819">
        <v>55287357</v>
      </c>
      <c r="AY819">
        <v>1</v>
      </c>
      <c r="AZ819">
        <v>0</v>
      </c>
      <c r="BA819">
        <v>867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Y819*Source!I1762</f>
        <v>1.2299999999999998</v>
      </c>
      <c r="CY819">
        <f>AD819</f>
        <v>0</v>
      </c>
      <c r="CZ819">
        <f>AH819</f>
        <v>0</v>
      </c>
      <c r="DA819">
        <f>AL819</f>
        <v>1</v>
      </c>
      <c r="DB819">
        <f t="shared" si="128"/>
        <v>0</v>
      </c>
      <c r="DC819">
        <f t="shared" si="129"/>
        <v>0</v>
      </c>
    </row>
    <row r="820" spans="1:107" x14ac:dyDescent="0.2">
      <c r="A820">
        <f>ROW(Source!A1763)</f>
        <v>1763</v>
      </c>
      <c r="B820">
        <v>55282325</v>
      </c>
      <c r="C820">
        <v>55287358</v>
      </c>
      <c r="D820">
        <v>31751893</v>
      </c>
      <c r="E820">
        <v>13</v>
      </c>
      <c r="F820">
        <v>1</v>
      </c>
      <c r="G820">
        <v>13</v>
      </c>
      <c r="H820">
        <v>1</v>
      </c>
      <c r="I820" t="s">
        <v>205</v>
      </c>
      <c r="J820" t="s">
        <v>3</v>
      </c>
      <c r="K820" t="s">
        <v>206</v>
      </c>
      <c r="L820">
        <v>1191</v>
      </c>
      <c r="N820">
        <v>1013</v>
      </c>
      <c r="O820" t="s">
        <v>207</v>
      </c>
      <c r="P820" t="s">
        <v>207</v>
      </c>
      <c r="Q820">
        <v>1</v>
      </c>
      <c r="W820">
        <v>0</v>
      </c>
      <c r="X820">
        <v>476480486</v>
      </c>
      <c r="Y820">
        <v>17.41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17.41</v>
      </c>
      <c r="AU820" t="s">
        <v>3</v>
      </c>
      <c r="AV820">
        <v>1</v>
      </c>
      <c r="AW820">
        <v>2</v>
      </c>
      <c r="AX820">
        <v>55287361</v>
      </c>
      <c r="AY820">
        <v>1</v>
      </c>
      <c r="AZ820">
        <v>0</v>
      </c>
      <c r="BA820">
        <v>868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Y820*Source!I1763</f>
        <v>0.18280500000000002</v>
      </c>
      <c r="CY820">
        <f>AD820</f>
        <v>0</v>
      </c>
      <c r="CZ820">
        <f>AH820</f>
        <v>0</v>
      </c>
      <c r="DA820">
        <f>AL820</f>
        <v>1</v>
      </c>
      <c r="DB820">
        <f t="shared" si="128"/>
        <v>0</v>
      </c>
      <c r="DC820">
        <f t="shared" si="129"/>
        <v>0</v>
      </c>
    </row>
    <row r="821" spans="1:107" x14ac:dyDescent="0.2">
      <c r="A821">
        <f>ROW(Source!A1763)</f>
        <v>1763</v>
      </c>
      <c r="B821">
        <v>55282325</v>
      </c>
      <c r="C821">
        <v>55287358</v>
      </c>
      <c r="D821">
        <v>31806986</v>
      </c>
      <c r="E821">
        <v>13</v>
      </c>
      <c r="F821">
        <v>1</v>
      </c>
      <c r="G821">
        <v>13</v>
      </c>
      <c r="H821">
        <v>3</v>
      </c>
      <c r="I821" t="s">
        <v>28</v>
      </c>
      <c r="J821" t="s">
        <v>3</v>
      </c>
      <c r="K821" t="s">
        <v>29</v>
      </c>
      <c r="L821">
        <v>1348</v>
      </c>
      <c r="N821">
        <v>1009</v>
      </c>
      <c r="O821" t="s">
        <v>30</v>
      </c>
      <c r="P821" t="s">
        <v>30</v>
      </c>
      <c r="Q821">
        <v>1000</v>
      </c>
      <c r="W821">
        <v>1</v>
      </c>
      <c r="X821">
        <v>1489638031</v>
      </c>
      <c r="Y821">
        <v>-1.02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-1.02</v>
      </c>
      <c r="AU821" t="s">
        <v>3</v>
      </c>
      <c r="AV821">
        <v>0</v>
      </c>
      <c r="AW821">
        <v>2</v>
      </c>
      <c r="AX821">
        <v>55287362</v>
      </c>
      <c r="AY821">
        <v>1</v>
      </c>
      <c r="AZ821">
        <v>6144</v>
      </c>
      <c r="BA821">
        <v>869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Y821*Source!I1763</f>
        <v>-1.0710000000000001E-2</v>
      </c>
      <c r="CY821">
        <f>AA821</f>
        <v>0</v>
      </c>
      <c r="CZ821">
        <f>AE821</f>
        <v>0</v>
      </c>
      <c r="DA821">
        <f>AI821</f>
        <v>1</v>
      </c>
      <c r="DB821">
        <f t="shared" si="128"/>
        <v>0</v>
      </c>
      <c r="DC821">
        <f t="shared" si="129"/>
        <v>0</v>
      </c>
    </row>
    <row r="822" spans="1:107" x14ac:dyDescent="0.2">
      <c r="A822">
        <f>ROW(Source!A1765)</f>
        <v>1765</v>
      </c>
      <c r="B822">
        <v>55282325</v>
      </c>
      <c r="C822">
        <v>55287364</v>
      </c>
      <c r="D822">
        <v>31751893</v>
      </c>
      <c r="E822">
        <v>13</v>
      </c>
      <c r="F822">
        <v>1</v>
      </c>
      <c r="G822">
        <v>13</v>
      </c>
      <c r="H822">
        <v>1</v>
      </c>
      <c r="I822" t="s">
        <v>205</v>
      </c>
      <c r="J822" t="s">
        <v>3</v>
      </c>
      <c r="K822" t="s">
        <v>206</v>
      </c>
      <c r="L822">
        <v>1191</v>
      </c>
      <c r="N822">
        <v>1013</v>
      </c>
      <c r="O822" t="s">
        <v>207</v>
      </c>
      <c r="P822" t="s">
        <v>207</v>
      </c>
      <c r="Q822">
        <v>1</v>
      </c>
      <c r="W822">
        <v>0</v>
      </c>
      <c r="X822">
        <v>476480486</v>
      </c>
      <c r="Y822">
        <v>20.73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20.73</v>
      </c>
      <c r="AU822" t="s">
        <v>3</v>
      </c>
      <c r="AV822">
        <v>1</v>
      </c>
      <c r="AW822">
        <v>2</v>
      </c>
      <c r="AX822">
        <v>55287366</v>
      </c>
      <c r="AY822">
        <v>1</v>
      </c>
      <c r="AZ822">
        <v>0</v>
      </c>
      <c r="BA822">
        <v>870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Y822*Source!I1765</f>
        <v>0.41460000000000002</v>
      </c>
      <c r="CY822">
        <f>AD822</f>
        <v>0</v>
      </c>
      <c r="CZ822">
        <f>AH822</f>
        <v>0</v>
      </c>
      <c r="DA822">
        <f>AL822</f>
        <v>1</v>
      </c>
      <c r="DB822">
        <f t="shared" si="128"/>
        <v>0</v>
      </c>
      <c r="DC822">
        <f t="shared" si="129"/>
        <v>0</v>
      </c>
    </row>
    <row r="823" spans="1:107" x14ac:dyDescent="0.2">
      <c r="A823">
        <f>ROW(Source!A1766)</f>
        <v>1766</v>
      </c>
      <c r="B823">
        <v>55282325</v>
      </c>
      <c r="C823">
        <v>55287369</v>
      </c>
      <c r="D823">
        <v>31751893</v>
      </c>
      <c r="E823">
        <v>13</v>
      </c>
      <c r="F823">
        <v>1</v>
      </c>
      <c r="G823">
        <v>13</v>
      </c>
      <c r="H823">
        <v>1</v>
      </c>
      <c r="I823" t="s">
        <v>205</v>
      </c>
      <c r="J823" t="s">
        <v>3</v>
      </c>
      <c r="K823" t="s">
        <v>206</v>
      </c>
      <c r="L823">
        <v>1191</v>
      </c>
      <c r="N823">
        <v>1013</v>
      </c>
      <c r="O823" t="s">
        <v>207</v>
      </c>
      <c r="P823" t="s">
        <v>207</v>
      </c>
      <c r="Q823">
        <v>1</v>
      </c>
      <c r="W823">
        <v>0</v>
      </c>
      <c r="X823">
        <v>476480486</v>
      </c>
      <c r="Y823">
        <v>0.6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0.6</v>
      </c>
      <c r="AU823" t="s">
        <v>3</v>
      </c>
      <c r="AV823">
        <v>1</v>
      </c>
      <c r="AW823">
        <v>2</v>
      </c>
      <c r="AX823">
        <v>55287371</v>
      </c>
      <c r="AY823">
        <v>1</v>
      </c>
      <c r="AZ823">
        <v>0</v>
      </c>
      <c r="BA823">
        <v>873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Y823*Source!I1766</f>
        <v>12.45</v>
      </c>
      <c r="CY823">
        <f>AD823</f>
        <v>0</v>
      </c>
      <c r="CZ823">
        <f>AH823</f>
        <v>0</v>
      </c>
      <c r="DA823">
        <f>AL823</f>
        <v>1</v>
      </c>
      <c r="DB823">
        <f t="shared" si="128"/>
        <v>0</v>
      </c>
      <c r="DC823">
        <f t="shared" si="129"/>
        <v>0</v>
      </c>
    </row>
    <row r="824" spans="1:107" x14ac:dyDescent="0.2">
      <c r="A824">
        <f>ROW(Source!A1832)</f>
        <v>1832</v>
      </c>
      <c r="B824">
        <v>55282325</v>
      </c>
      <c r="C824">
        <v>55287429</v>
      </c>
      <c r="D824">
        <v>31751893</v>
      </c>
      <c r="E824">
        <v>13</v>
      </c>
      <c r="F824">
        <v>1</v>
      </c>
      <c r="G824">
        <v>13</v>
      </c>
      <c r="H824">
        <v>1</v>
      </c>
      <c r="I824" t="s">
        <v>205</v>
      </c>
      <c r="J824" t="s">
        <v>3</v>
      </c>
      <c r="K824" t="s">
        <v>206</v>
      </c>
      <c r="L824">
        <v>1191</v>
      </c>
      <c r="N824">
        <v>1013</v>
      </c>
      <c r="O824" t="s">
        <v>207</v>
      </c>
      <c r="P824" t="s">
        <v>207</v>
      </c>
      <c r="Q824">
        <v>1</v>
      </c>
      <c r="W824">
        <v>0</v>
      </c>
      <c r="X824">
        <v>476480486</v>
      </c>
      <c r="Y824">
        <v>113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113</v>
      </c>
      <c r="AU824" t="s">
        <v>3</v>
      </c>
      <c r="AV824">
        <v>1</v>
      </c>
      <c r="AW824">
        <v>2</v>
      </c>
      <c r="AX824">
        <v>55287438</v>
      </c>
      <c r="AY824">
        <v>1</v>
      </c>
      <c r="AZ824">
        <v>0</v>
      </c>
      <c r="BA824">
        <v>874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Y824*Source!I1832</f>
        <v>2.2600000000000002</v>
      </c>
      <c r="CY824">
        <f>AD824</f>
        <v>0</v>
      </c>
      <c r="CZ824">
        <f>AH824</f>
        <v>0</v>
      </c>
      <c r="DA824">
        <f>AL824</f>
        <v>1</v>
      </c>
      <c r="DB824">
        <f t="shared" si="128"/>
        <v>0</v>
      </c>
      <c r="DC824">
        <f t="shared" si="129"/>
        <v>0</v>
      </c>
    </row>
    <row r="825" spans="1:107" x14ac:dyDescent="0.2">
      <c r="A825">
        <f>ROW(Source!A1832)</f>
        <v>1832</v>
      </c>
      <c r="B825">
        <v>55282325</v>
      </c>
      <c r="C825">
        <v>55287429</v>
      </c>
      <c r="D825">
        <v>31832333</v>
      </c>
      <c r="E825">
        <v>1</v>
      </c>
      <c r="F825">
        <v>1</v>
      </c>
      <c r="G825">
        <v>13</v>
      </c>
      <c r="H825">
        <v>2</v>
      </c>
      <c r="I825" t="s">
        <v>208</v>
      </c>
      <c r="J825" t="s">
        <v>209</v>
      </c>
      <c r="K825" t="s">
        <v>210</v>
      </c>
      <c r="L825">
        <v>1368</v>
      </c>
      <c r="N825">
        <v>1011</v>
      </c>
      <c r="O825" t="s">
        <v>211</v>
      </c>
      <c r="P825" t="s">
        <v>211</v>
      </c>
      <c r="Q825">
        <v>1</v>
      </c>
      <c r="W825">
        <v>0</v>
      </c>
      <c r="X825">
        <v>-1037327012</v>
      </c>
      <c r="Y825">
        <v>1.19</v>
      </c>
      <c r="AA825">
        <v>0</v>
      </c>
      <c r="AB825">
        <v>504.92</v>
      </c>
      <c r="AC825">
        <v>334.36</v>
      </c>
      <c r="AD825">
        <v>0</v>
      </c>
      <c r="AE825">
        <v>0</v>
      </c>
      <c r="AF825">
        <v>33.35</v>
      </c>
      <c r="AG825">
        <v>12.67</v>
      </c>
      <c r="AH825">
        <v>0</v>
      </c>
      <c r="AI825">
        <v>1</v>
      </c>
      <c r="AJ825">
        <v>15.14</v>
      </c>
      <c r="AK825">
        <v>26.39</v>
      </c>
      <c r="AL825">
        <v>1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1.19</v>
      </c>
      <c r="AU825" t="s">
        <v>3</v>
      </c>
      <c r="AV825">
        <v>0</v>
      </c>
      <c r="AW825">
        <v>2</v>
      </c>
      <c r="AX825">
        <v>55287439</v>
      </c>
      <c r="AY825">
        <v>1</v>
      </c>
      <c r="AZ825">
        <v>0</v>
      </c>
      <c r="BA825">
        <v>875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Y825*Source!I1832</f>
        <v>2.3799999999999998E-2</v>
      </c>
      <c r="CY825">
        <f>AB825</f>
        <v>504.92</v>
      </c>
      <c r="CZ825">
        <f>AF825</f>
        <v>33.35</v>
      </c>
      <c r="DA825">
        <f>AJ825</f>
        <v>15.14</v>
      </c>
      <c r="DB825">
        <f t="shared" si="128"/>
        <v>39.69</v>
      </c>
      <c r="DC825">
        <f t="shared" si="129"/>
        <v>15.08</v>
      </c>
    </row>
    <row r="826" spans="1:107" x14ac:dyDescent="0.2">
      <c r="A826">
        <f>ROW(Source!A1832)</f>
        <v>1832</v>
      </c>
      <c r="B826">
        <v>55282325</v>
      </c>
      <c r="C826">
        <v>55287429</v>
      </c>
      <c r="D826">
        <v>31832821</v>
      </c>
      <c r="E826">
        <v>1</v>
      </c>
      <c r="F826">
        <v>1</v>
      </c>
      <c r="G826">
        <v>13</v>
      </c>
      <c r="H826">
        <v>2</v>
      </c>
      <c r="I826" t="s">
        <v>212</v>
      </c>
      <c r="J826" t="s">
        <v>213</v>
      </c>
      <c r="K826" t="s">
        <v>214</v>
      </c>
      <c r="L826">
        <v>1368</v>
      </c>
      <c r="N826">
        <v>1011</v>
      </c>
      <c r="O826" t="s">
        <v>211</v>
      </c>
      <c r="P826" t="s">
        <v>211</v>
      </c>
      <c r="Q826">
        <v>1</v>
      </c>
      <c r="W826">
        <v>0</v>
      </c>
      <c r="X826">
        <v>-239073944</v>
      </c>
      <c r="Y826">
        <v>1.19</v>
      </c>
      <c r="AA826">
        <v>0</v>
      </c>
      <c r="AB826">
        <v>4.5599999999999996</v>
      </c>
      <c r="AC826">
        <v>0</v>
      </c>
      <c r="AD826">
        <v>0</v>
      </c>
      <c r="AE826">
        <v>0</v>
      </c>
      <c r="AF826">
        <v>0.77</v>
      </c>
      <c r="AG826">
        <v>0</v>
      </c>
      <c r="AH826">
        <v>0</v>
      </c>
      <c r="AI826">
        <v>1</v>
      </c>
      <c r="AJ826">
        <v>5.92</v>
      </c>
      <c r="AK826">
        <v>26.39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1.19</v>
      </c>
      <c r="AU826" t="s">
        <v>3</v>
      </c>
      <c r="AV826">
        <v>0</v>
      </c>
      <c r="AW826">
        <v>2</v>
      </c>
      <c r="AX826">
        <v>55287440</v>
      </c>
      <c r="AY826">
        <v>1</v>
      </c>
      <c r="AZ826">
        <v>0</v>
      </c>
      <c r="BA826">
        <v>876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Y826*Source!I1832</f>
        <v>2.3799999999999998E-2</v>
      </c>
      <c r="CY826">
        <f>AB826</f>
        <v>4.5599999999999996</v>
      </c>
      <c r="CZ826">
        <f>AF826</f>
        <v>0.77</v>
      </c>
      <c r="DA826">
        <f>AJ826</f>
        <v>5.92</v>
      </c>
      <c r="DB826">
        <f t="shared" si="128"/>
        <v>0.92</v>
      </c>
      <c r="DC826">
        <f t="shared" si="129"/>
        <v>0</v>
      </c>
    </row>
    <row r="827" spans="1:107" x14ac:dyDescent="0.2">
      <c r="A827">
        <f>ROW(Source!A1832)</f>
        <v>1832</v>
      </c>
      <c r="B827">
        <v>55282325</v>
      </c>
      <c r="C827">
        <v>55287429</v>
      </c>
      <c r="D827">
        <v>31832054</v>
      </c>
      <c r="E827">
        <v>1</v>
      </c>
      <c r="F827">
        <v>1</v>
      </c>
      <c r="G827">
        <v>13</v>
      </c>
      <c r="H827">
        <v>2</v>
      </c>
      <c r="I827" t="s">
        <v>215</v>
      </c>
      <c r="J827" t="s">
        <v>216</v>
      </c>
      <c r="K827" t="s">
        <v>217</v>
      </c>
      <c r="L827">
        <v>1368</v>
      </c>
      <c r="N827">
        <v>1011</v>
      </c>
      <c r="O827" t="s">
        <v>211</v>
      </c>
      <c r="P827" t="s">
        <v>211</v>
      </c>
      <c r="Q827">
        <v>1</v>
      </c>
      <c r="W827">
        <v>0</v>
      </c>
      <c r="X827">
        <v>-2105789691</v>
      </c>
      <c r="Y827">
        <v>1.18</v>
      </c>
      <c r="AA827">
        <v>0</v>
      </c>
      <c r="AB827">
        <v>4.38</v>
      </c>
      <c r="AC827">
        <v>0</v>
      </c>
      <c r="AD827">
        <v>0</v>
      </c>
      <c r="AE827">
        <v>0</v>
      </c>
      <c r="AF827">
        <v>0.71</v>
      </c>
      <c r="AG827">
        <v>0</v>
      </c>
      <c r="AH827">
        <v>0</v>
      </c>
      <c r="AI827">
        <v>1</v>
      </c>
      <c r="AJ827">
        <v>6.17</v>
      </c>
      <c r="AK827">
        <v>26.39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1.18</v>
      </c>
      <c r="AU827" t="s">
        <v>3</v>
      </c>
      <c r="AV827">
        <v>0</v>
      </c>
      <c r="AW827">
        <v>2</v>
      </c>
      <c r="AX827">
        <v>55287441</v>
      </c>
      <c r="AY827">
        <v>1</v>
      </c>
      <c r="AZ827">
        <v>0</v>
      </c>
      <c r="BA827">
        <v>877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Y827*Source!I1832</f>
        <v>2.3599999999999999E-2</v>
      </c>
      <c r="CY827">
        <f>AB827</f>
        <v>4.38</v>
      </c>
      <c r="CZ827">
        <f>AF827</f>
        <v>0.71</v>
      </c>
      <c r="DA827">
        <f>AJ827</f>
        <v>6.17</v>
      </c>
      <c r="DB827">
        <f t="shared" si="128"/>
        <v>0.84</v>
      </c>
      <c r="DC827">
        <f t="shared" si="129"/>
        <v>0</v>
      </c>
    </row>
    <row r="828" spans="1:107" x14ac:dyDescent="0.2">
      <c r="A828">
        <f>ROW(Source!A1832)</f>
        <v>1832</v>
      </c>
      <c r="B828">
        <v>55282325</v>
      </c>
      <c r="C828">
        <v>55287429</v>
      </c>
      <c r="D828">
        <v>31755942</v>
      </c>
      <c r="E828">
        <v>13</v>
      </c>
      <c r="F828">
        <v>1</v>
      </c>
      <c r="G828">
        <v>13</v>
      </c>
      <c r="H828">
        <v>2</v>
      </c>
      <c r="I828" t="s">
        <v>218</v>
      </c>
      <c r="J828" t="s">
        <v>3</v>
      </c>
      <c r="K828" t="s">
        <v>219</v>
      </c>
      <c r="L828">
        <v>1344</v>
      </c>
      <c r="N828">
        <v>1008</v>
      </c>
      <c r="O828" t="s">
        <v>220</v>
      </c>
      <c r="P828" t="s">
        <v>220</v>
      </c>
      <c r="Q828">
        <v>1</v>
      </c>
      <c r="W828">
        <v>0</v>
      </c>
      <c r="X828">
        <v>-1180195794</v>
      </c>
      <c r="Y828">
        <v>0.01</v>
      </c>
      <c r="AA828">
        <v>0</v>
      </c>
      <c r="AB828">
        <v>1</v>
      </c>
      <c r="AC828">
        <v>0</v>
      </c>
      <c r="AD828">
        <v>0</v>
      </c>
      <c r="AE828">
        <v>0</v>
      </c>
      <c r="AF828">
        <v>1</v>
      </c>
      <c r="AG828">
        <v>0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0.01</v>
      </c>
      <c r="AU828" t="s">
        <v>3</v>
      </c>
      <c r="AV828">
        <v>0</v>
      </c>
      <c r="AW828">
        <v>2</v>
      </c>
      <c r="AX828">
        <v>55287442</v>
      </c>
      <c r="AY828">
        <v>1</v>
      </c>
      <c r="AZ828">
        <v>0</v>
      </c>
      <c r="BA828">
        <v>878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Y828*Source!I1832</f>
        <v>2.0000000000000001E-4</v>
      </c>
      <c r="CY828">
        <f>AB828</f>
        <v>1</v>
      </c>
      <c r="CZ828">
        <f>AF828</f>
        <v>1</v>
      </c>
      <c r="DA828">
        <f>AJ828</f>
        <v>1</v>
      </c>
      <c r="DB828">
        <f t="shared" si="128"/>
        <v>0.01</v>
      </c>
      <c r="DC828">
        <f t="shared" si="129"/>
        <v>0</v>
      </c>
    </row>
    <row r="829" spans="1:107" x14ac:dyDescent="0.2">
      <c r="A829">
        <f>ROW(Source!A1832)</f>
        <v>1832</v>
      </c>
      <c r="B829">
        <v>55282325</v>
      </c>
      <c r="C829">
        <v>55287429</v>
      </c>
      <c r="D829">
        <v>31808261</v>
      </c>
      <c r="E829">
        <v>1</v>
      </c>
      <c r="F829">
        <v>1</v>
      </c>
      <c r="G829">
        <v>13</v>
      </c>
      <c r="H829">
        <v>3</v>
      </c>
      <c r="I829" t="s">
        <v>221</v>
      </c>
      <c r="J829" t="s">
        <v>222</v>
      </c>
      <c r="K829" t="s">
        <v>223</v>
      </c>
      <c r="L829">
        <v>1348</v>
      </c>
      <c r="N829">
        <v>1009</v>
      </c>
      <c r="O829" t="s">
        <v>30</v>
      </c>
      <c r="P829" t="s">
        <v>30</v>
      </c>
      <c r="Q829">
        <v>1000</v>
      </c>
      <c r="W829">
        <v>0</v>
      </c>
      <c r="X829">
        <v>-1712497029</v>
      </c>
      <c r="Y829">
        <v>2.1000000000000001E-2</v>
      </c>
      <c r="AA829">
        <v>5314.27</v>
      </c>
      <c r="AB829">
        <v>0</v>
      </c>
      <c r="AC829">
        <v>0</v>
      </c>
      <c r="AD829">
        <v>0</v>
      </c>
      <c r="AE829">
        <v>315.2</v>
      </c>
      <c r="AF829">
        <v>0</v>
      </c>
      <c r="AG829">
        <v>0</v>
      </c>
      <c r="AH829">
        <v>0</v>
      </c>
      <c r="AI829">
        <v>16.86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2.1000000000000001E-2</v>
      </c>
      <c r="AU829" t="s">
        <v>3</v>
      </c>
      <c r="AV829">
        <v>0</v>
      </c>
      <c r="AW829">
        <v>2</v>
      </c>
      <c r="AX829">
        <v>55287443</v>
      </c>
      <c r="AY829">
        <v>1</v>
      </c>
      <c r="AZ829">
        <v>0</v>
      </c>
      <c r="BA829">
        <v>879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Y829*Source!I1832</f>
        <v>4.2000000000000002E-4</v>
      </c>
      <c r="CY829">
        <f>AA829</f>
        <v>5314.27</v>
      </c>
      <c r="CZ829">
        <f>AE829</f>
        <v>315.2</v>
      </c>
      <c r="DA829">
        <f>AI829</f>
        <v>16.86</v>
      </c>
      <c r="DB829">
        <f t="shared" si="128"/>
        <v>6.62</v>
      </c>
      <c r="DC829">
        <f t="shared" si="129"/>
        <v>0</v>
      </c>
    </row>
    <row r="830" spans="1:107" x14ac:dyDescent="0.2">
      <c r="A830">
        <f>ROW(Source!A1832)</f>
        <v>1832</v>
      </c>
      <c r="B830">
        <v>55282325</v>
      </c>
      <c r="C830">
        <v>55287429</v>
      </c>
      <c r="D830">
        <v>31826247</v>
      </c>
      <c r="E830">
        <v>1</v>
      </c>
      <c r="F830">
        <v>1</v>
      </c>
      <c r="G830">
        <v>13</v>
      </c>
      <c r="H830">
        <v>3</v>
      </c>
      <c r="I830" t="s">
        <v>224</v>
      </c>
      <c r="J830" t="s">
        <v>225</v>
      </c>
      <c r="K830" t="s">
        <v>226</v>
      </c>
      <c r="L830">
        <v>1339</v>
      </c>
      <c r="N830">
        <v>1007</v>
      </c>
      <c r="O830" t="s">
        <v>128</v>
      </c>
      <c r="P830" t="s">
        <v>128</v>
      </c>
      <c r="Q830">
        <v>1</v>
      </c>
      <c r="W830">
        <v>0</v>
      </c>
      <c r="X830">
        <v>-718781615</v>
      </c>
      <c r="Y830">
        <v>2.14</v>
      </c>
      <c r="AA830">
        <v>3717.39</v>
      </c>
      <c r="AB830">
        <v>0</v>
      </c>
      <c r="AC830">
        <v>0</v>
      </c>
      <c r="AD830">
        <v>0</v>
      </c>
      <c r="AE830">
        <v>451.14</v>
      </c>
      <c r="AF830">
        <v>0</v>
      </c>
      <c r="AG830">
        <v>0</v>
      </c>
      <c r="AH830">
        <v>0</v>
      </c>
      <c r="AI830">
        <v>8.24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2.14</v>
      </c>
      <c r="AU830" t="s">
        <v>3</v>
      </c>
      <c r="AV830">
        <v>0</v>
      </c>
      <c r="AW830">
        <v>2</v>
      </c>
      <c r="AX830">
        <v>55287444</v>
      </c>
      <c r="AY830">
        <v>1</v>
      </c>
      <c r="AZ830">
        <v>0</v>
      </c>
      <c r="BA830">
        <v>880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Y830*Source!I1832</f>
        <v>4.2800000000000005E-2</v>
      </c>
      <c r="CY830">
        <f>AA830</f>
        <v>3717.39</v>
      </c>
      <c r="CZ830">
        <f>AE830</f>
        <v>451.14</v>
      </c>
      <c r="DA830">
        <f>AI830</f>
        <v>8.24</v>
      </c>
      <c r="DB830">
        <f t="shared" si="128"/>
        <v>965.44</v>
      </c>
      <c r="DC830">
        <f t="shared" si="129"/>
        <v>0</v>
      </c>
    </row>
    <row r="831" spans="1:107" x14ac:dyDescent="0.2">
      <c r="A831">
        <f>ROW(Source!A1832)</f>
        <v>1832</v>
      </c>
      <c r="B831">
        <v>55282325</v>
      </c>
      <c r="C831">
        <v>55287429</v>
      </c>
      <c r="D831">
        <v>31806986</v>
      </c>
      <c r="E831">
        <v>13</v>
      </c>
      <c r="F831">
        <v>1</v>
      </c>
      <c r="G831">
        <v>13</v>
      </c>
      <c r="H831">
        <v>3</v>
      </c>
      <c r="I831" t="s">
        <v>28</v>
      </c>
      <c r="J831" t="s">
        <v>3</v>
      </c>
      <c r="K831" t="s">
        <v>29</v>
      </c>
      <c r="L831">
        <v>1348</v>
      </c>
      <c r="N831">
        <v>1009</v>
      </c>
      <c r="O831" t="s">
        <v>30</v>
      </c>
      <c r="P831" t="s">
        <v>30</v>
      </c>
      <c r="Q831">
        <v>1000</v>
      </c>
      <c r="W831">
        <v>1</v>
      </c>
      <c r="X831">
        <v>1489638031</v>
      </c>
      <c r="Y831">
        <v>-1.28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-1.28</v>
      </c>
      <c r="AU831" t="s">
        <v>3</v>
      </c>
      <c r="AV831">
        <v>0</v>
      </c>
      <c r="AW831">
        <v>2</v>
      </c>
      <c r="AX831">
        <v>55287445</v>
      </c>
      <c r="AY831">
        <v>1</v>
      </c>
      <c r="AZ831">
        <v>6144</v>
      </c>
      <c r="BA831">
        <v>881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Y831*Source!I1832</f>
        <v>-2.5600000000000001E-2</v>
      </c>
      <c r="CY831">
        <f>AA831</f>
        <v>0</v>
      </c>
      <c r="CZ831">
        <f>AE831</f>
        <v>0</v>
      </c>
      <c r="DA831">
        <f>AI831</f>
        <v>1</v>
      </c>
      <c r="DB831">
        <f t="shared" si="128"/>
        <v>0</v>
      </c>
      <c r="DC831">
        <f t="shared" si="129"/>
        <v>0</v>
      </c>
    </row>
    <row r="832" spans="1:107" x14ac:dyDescent="0.2">
      <c r="A832">
        <f>ROW(Source!A1834)</f>
        <v>1834</v>
      </c>
      <c r="B832">
        <v>55282325</v>
      </c>
      <c r="C832">
        <v>55287447</v>
      </c>
      <c r="D832">
        <v>31751893</v>
      </c>
      <c r="E832">
        <v>13</v>
      </c>
      <c r="F832">
        <v>1</v>
      </c>
      <c r="G832">
        <v>13</v>
      </c>
      <c r="H832">
        <v>1</v>
      </c>
      <c r="I832" t="s">
        <v>205</v>
      </c>
      <c r="J832" t="s">
        <v>3</v>
      </c>
      <c r="K832" t="s">
        <v>206</v>
      </c>
      <c r="L832">
        <v>1191</v>
      </c>
      <c r="N832">
        <v>1013</v>
      </c>
      <c r="O832" t="s">
        <v>207</v>
      </c>
      <c r="P832" t="s">
        <v>207</v>
      </c>
      <c r="Q832">
        <v>1</v>
      </c>
      <c r="W832">
        <v>0</v>
      </c>
      <c r="X832">
        <v>476480486</v>
      </c>
      <c r="Y832">
        <v>39.5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39.5</v>
      </c>
      <c r="AU832" t="s">
        <v>3</v>
      </c>
      <c r="AV832">
        <v>1</v>
      </c>
      <c r="AW832">
        <v>2</v>
      </c>
      <c r="AX832">
        <v>55287455</v>
      </c>
      <c r="AY832">
        <v>1</v>
      </c>
      <c r="AZ832">
        <v>0</v>
      </c>
      <c r="BA832">
        <v>882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Y832*Source!I1834</f>
        <v>1.1850000000000001</v>
      </c>
      <c r="CY832">
        <f>AD832</f>
        <v>0</v>
      </c>
      <c r="CZ832">
        <f>AH832</f>
        <v>0</v>
      </c>
      <c r="DA832">
        <f>AL832</f>
        <v>1</v>
      </c>
      <c r="DB832">
        <f t="shared" si="128"/>
        <v>0</v>
      </c>
      <c r="DC832">
        <f t="shared" si="129"/>
        <v>0</v>
      </c>
    </row>
    <row r="833" spans="1:107" x14ac:dyDescent="0.2">
      <c r="A833">
        <f>ROW(Source!A1834)</f>
        <v>1834</v>
      </c>
      <c r="B833">
        <v>55282325</v>
      </c>
      <c r="C833">
        <v>55287447</v>
      </c>
      <c r="D833">
        <v>31832333</v>
      </c>
      <c r="E833">
        <v>1</v>
      </c>
      <c r="F833">
        <v>1</v>
      </c>
      <c r="G833">
        <v>13</v>
      </c>
      <c r="H833">
        <v>2</v>
      </c>
      <c r="I833" t="s">
        <v>208</v>
      </c>
      <c r="J833" t="s">
        <v>209</v>
      </c>
      <c r="K833" t="s">
        <v>210</v>
      </c>
      <c r="L833">
        <v>1368</v>
      </c>
      <c r="N833">
        <v>1011</v>
      </c>
      <c r="O833" t="s">
        <v>211</v>
      </c>
      <c r="P833" t="s">
        <v>211</v>
      </c>
      <c r="Q833">
        <v>1</v>
      </c>
      <c r="W833">
        <v>0</v>
      </c>
      <c r="X833">
        <v>-1037327012</v>
      </c>
      <c r="Y833">
        <v>0.28000000000000003</v>
      </c>
      <c r="AA833">
        <v>0</v>
      </c>
      <c r="AB833">
        <v>504.92</v>
      </c>
      <c r="AC833">
        <v>334.36</v>
      </c>
      <c r="AD833">
        <v>0</v>
      </c>
      <c r="AE833">
        <v>0</v>
      </c>
      <c r="AF833">
        <v>33.35</v>
      </c>
      <c r="AG833">
        <v>12.67</v>
      </c>
      <c r="AH833">
        <v>0</v>
      </c>
      <c r="AI833">
        <v>1</v>
      </c>
      <c r="AJ833">
        <v>15.14</v>
      </c>
      <c r="AK833">
        <v>26.39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0.28000000000000003</v>
      </c>
      <c r="AU833" t="s">
        <v>3</v>
      </c>
      <c r="AV833">
        <v>0</v>
      </c>
      <c r="AW833">
        <v>2</v>
      </c>
      <c r="AX833">
        <v>55287456</v>
      </c>
      <c r="AY833">
        <v>1</v>
      </c>
      <c r="AZ833">
        <v>0</v>
      </c>
      <c r="BA833">
        <v>883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Y833*Source!I1834</f>
        <v>8.4000000000000012E-3</v>
      </c>
      <c r="CY833">
        <f>AB833</f>
        <v>504.92</v>
      </c>
      <c r="CZ833">
        <f>AF833</f>
        <v>33.35</v>
      </c>
      <c r="DA833">
        <f>AJ833</f>
        <v>15.14</v>
      </c>
      <c r="DB833">
        <f t="shared" si="128"/>
        <v>9.34</v>
      </c>
      <c r="DC833">
        <f t="shared" si="129"/>
        <v>3.55</v>
      </c>
    </row>
    <row r="834" spans="1:107" x14ac:dyDescent="0.2">
      <c r="A834">
        <f>ROW(Source!A1834)</f>
        <v>1834</v>
      </c>
      <c r="B834">
        <v>55282325</v>
      </c>
      <c r="C834">
        <v>55287447</v>
      </c>
      <c r="D834">
        <v>31832821</v>
      </c>
      <c r="E834">
        <v>1</v>
      </c>
      <c r="F834">
        <v>1</v>
      </c>
      <c r="G834">
        <v>13</v>
      </c>
      <c r="H834">
        <v>2</v>
      </c>
      <c r="I834" t="s">
        <v>212</v>
      </c>
      <c r="J834" t="s">
        <v>213</v>
      </c>
      <c r="K834" t="s">
        <v>214</v>
      </c>
      <c r="L834">
        <v>1368</v>
      </c>
      <c r="N834">
        <v>1011</v>
      </c>
      <c r="O834" t="s">
        <v>211</v>
      </c>
      <c r="P834" t="s">
        <v>211</v>
      </c>
      <c r="Q834">
        <v>1</v>
      </c>
      <c r="W834">
        <v>0</v>
      </c>
      <c r="X834">
        <v>-239073944</v>
      </c>
      <c r="Y834">
        <v>0.28000000000000003</v>
      </c>
      <c r="AA834">
        <v>0</v>
      </c>
      <c r="AB834">
        <v>4.5599999999999996</v>
      </c>
      <c r="AC834">
        <v>0</v>
      </c>
      <c r="AD834">
        <v>0</v>
      </c>
      <c r="AE834">
        <v>0</v>
      </c>
      <c r="AF834">
        <v>0.77</v>
      </c>
      <c r="AG834">
        <v>0</v>
      </c>
      <c r="AH834">
        <v>0</v>
      </c>
      <c r="AI834">
        <v>1</v>
      </c>
      <c r="AJ834">
        <v>5.92</v>
      </c>
      <c r="AK834">
        <v>26.39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0.28000000000000003</v>
      </c>
      <c r="AU834" t="s">
        <v>3</v>
      </c>
      <c r="AV834">
        <v>0</v>
      </c>
      <c r="AW834">
        <v>2</v>
      </c>
      <c r="AX834">
        <v>55287457</v>
      </c>
      <c r="AY834">
        <v>1</v>
      </c>
      <c r="AZ834">
        <v>0</v>
      </c>
      <c r="BA834">
        <v>884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Y834*Source!I1834</f>
        <v>8.4000000000000012E-3</v>
      </c>
      <c r="CY834">
        <f>AB834</f>
        <v>4.5599999999999996</v>
      </c>
      <c r="CZ834">
        <f>AF834</f>
        <v>0.77</v>
      </c>
      <c r="DA834">
        <f>AJ834</f>
        <v>5.92</v>
      </c>
      <c r="DB834">
        <f t="shared" si="128"/>
        <v>0.22</v>
      </c>
      <c r="DC834">
        <f t="shared" si="129"/>
        <v>0</v>
      </c>
    </row>
    <row r="835" spans="1:107" x14ac:dyDescent="0.2">
      <c r="A835">
        <f>ROW(Source!A1834)</f>
        <v>1834</v>
      </c>
      <c r="B835">
        <v>55282325</v>
      </c>
      <c r="C835">
        <v>55287447</v>
      </c>
      <c r="D835">
        <v>31832054</v>
      </c>
      <c r="E835">
        <v>1</v>
      </c>
      <c r="F835">
        <v>1</v>
      </c>
      <c r="G835">
        <v>13</v>
      </c>
      <c r="H835">
        <v>2</v>
      </c>
      <c r="I835" t="s">
        <v>215</v>
      </c>
      <c r="J835" t="s">
        <v>216</v>
      </c>
      <c r="K835" t="s">
        <v>217</v>
      </c>
      <c r="L835">
        <v>1368</v>
      </c>
      <c r="N835">
        <v>1011</v>
      </c>
      <c r="O835" t="s">
        <v>211</v>
      </c>
      <c r="P835" t="s">
        <v>211</v>
      </c>
      <c r="Q835">
        <v>1</v>
      </c>
      <c r="W835">
        <v>0</v>
      </c>
      <c r="X835">
        <v>-2105789691</v>
      </c>
      <c r="Y835">
        <v>0.44</v>
      </c>
      <c r="AA835">
        <v>0</v>
      </c>
      <c r="AB835">
        <v>4.38</v>
      </c>
      <c r="AC835">
        <v>0</v>
      </c>
      <c r="AD835">
        <v>0</v>
      </c>
      <c r="AE835">
        <v>0</v>
      </c>
      <c r="AF835">
        <v>0.71</v>
      </c>
      <c r="AG835">
        <v>0</v>
      </c>
      <c r="AH835">
        <v>0</v>
      </c>
      <c r="AI835">
        <v>1</v>
      </c>
      <c r="AJ835">
        <v>6.17</v>
      </c>
      <c r="AK835">
        <v>26.39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0.44</v>
      </c>
      <c r="AU835" t="s">
        <v>3</v>
      </c>
      <c r="AV835">
        <v>0</v>
      </c>
      <c r="AW835">
        <v>2</v>
      </c>
      <c r="AX835">
        <v>55287458</v>
      </c>
      <c r="AY835">
        <v>1</v>
      </c>
      <c r="AZ835">
        <v>0</v>
      </c>
      <c r="BA835">
        <v>885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Y835*Source!I1834</f>
        <v>1.32E-2</v>
      </c>
      <c r="CY835">
        <f>AB835</f>
        <v>4.38</v>
      </c>
      <c r="CZ835">
        <f>AF835</f>
        <v>0.71</v>
      </c>
      <c r="DA835">
        <f>AJ835</f>
        <v>6.17</v>
      </c>
      <c r="DB835">
        <f t="shared" si="128"/>
        <v>0.31</v>
      </c>
      <c r="DC835">
        <f t="shared" si="129"/>
        <v>0</v>
      </c>
    </row>
    <row r="836" spans="1:107" x14ac:dyDescent="0.2">
      <c r="A836">
        <f>ROW(Source!A1834)</f>
        <v>1834</v>
      </c>
      <c r="B836">
        <v>55282325</v>
      </c>
      <c r="C836">
        <v>55287447</v>
      </c>
      <c r="D836">
        <v>31808261</v>
      </c>
      <c r="E836">
        <v>1</v>
      </c>
      <c r="F836">
        <v>1</v>
      </c>
      <c r="G836">
        <v>13</v>
      </c>
      <c r="H836">
        <v>3</v>
      </c>
      <c r="I836" t="s">
        <v>221</v>
      </c>
      <c r="J836" t="s">
        <v>222</v>
      </c>
      <c r="K836" t="s">
        <v>223</v>
      </c>
      <c r="L836">
        <v>1348</v>
      </c>
      <c r="N836">
        <v>1009</v>
      </c>
      <c r="O836" t="s">
        <v>30</v>
      </c>
      <c r="P836" t="s">
        <v>30</v>
      </c>
      <c r="Q836">
        <v>1000</v>
      </c>
      <c r="W836">
        <v>0</v>
      </c>
      <c r="X836">
        <v>-1712497029</v>
      </c>
      <c r="Y836">
        <v>4.0000000000000001E-3</v>
      </c>
      <c r="AA836">
        <v>5314.27</v>
      </c>
      <c r="AB836">
        <v>0</v>
      </c>
      <c r="AC836">
        <v>0</v>
      </c>
      <c r="AD836">
        <v>0</v>
      </c>
      <c r="AE836">
        <v>315.2</v>
      </c>
      <c r="AF836">
        <v>0</v>
      </c>
      <c r="AG836">
        <v>0</v>
      </c>
      <c r="AH836">
        <v>0</v>
      </c>
      <c r="AI836">
        <v>16.86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4.0000000000000001E-3</v>
      </c>
      <c r="AU836" t="s">
        <v>3</v>
      </c>
      <c r="AV836">
        <v>0</v>
      </c>
      <c r="AW836">
        <v>2</v>
      </c>
      <c r="AX836">
        <v>55287459</v>
      </c>
      <c r="AY836">
        <v>1</v>
      </c>
      <c r="AZ836">
        <v>0</v>
      </c>
      <c r="BA836">
        <v>886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Y836*Source!I1834</f>
        <v>1.2E-4</v>
      </c>
      <c r="CY836">
        <f>AA836</f>
        <v>5314.27</v>
      </c>
      <c r="CZ836">
        <f>AE836</f>
        <v>315.2</v>
      </c>
      <c r="DA836">
        <f>AI836</f>
        <v>16.86</v>
      </c>
      <c r="DB836">
        <f t="shared" si="128"/>
        <v>1.26</v>
      </c>
      <c r="DC836">
        <f t="shared" si="129"/>
        <v>0</v>
      </c>
    </row>
    <row r="837" spans="1:107" x14ac:dyDescent="0.2">
      <c r="A837">
        <f>ROW(Source!A1834)</f>
        <v>1834</v>
      </c>
      <c r="B837">
        <v>55282325</v>
      </c>
      <c r="C837">
        <v>55287447</v>
      </c>
      <c r="D837">
        <v>31826247</v>
      </c>
      <c r="E837">
        <v>1</v>
      </c>
      <c r="F837">
        <v>1</v>
      </c>
      <c r="G837">
        <v>13</v>
      </c>
      <c r="H837">
        <v>3</v>
      </c>
      <c r="I837" t="s">
        <v>224</v>
      </c>
      <c r="J837" t="s">
        <v>225</v>
      </c>
      <c r="K837" t="s">
        <v>226</v>
      </c>
      <c r="L837">
        <v>1339</v>
      </c>
      <c r="N837">
        <v>1007</v>
      </c>
      <c r="O837" t="s">
        <v>128</v>
      </c>
      <c r="P837" t="s">
        <v>128</v>
      </c>
      <c r="Q837">
        <v>1</v>
      </c>
      <c r="W837">
        <v>0</v>
      </c>
      <c r="X837">
        <v>-718781615</v>
      </c>
      <c r="Y837">
        <v>0.43</v>
      </c>
      <c r="AA837">
        <v>3717.39</v>
      </c>
      <c r="AB837">
        <v>0</v>
      </c>
      <c r="AC837">
        <v>0</v>
      </c>
      <c r="AD837">
        <v>0</v>
      </c>
      <c r="AE837">
        <v>451.14</v>
      </c>
      <c r="AF837">
        <v>0</v>
      </c>
      <c r="AG837">
        <v>0</v>
      </c>
      <c r="AH837">
        <v>0</v>
      </c>
      <c r="AI837">
        <v>8.24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0.43</v>
      </c>
      <c r="AU837" t="s">
        <v>3</v>
      </c>
      <c r="AV837">
        <v>0</v>
      </c>
      <c r="AW837">
        <v>2</v>
      </c>
      <c r="AX837">
        <v>55287460</v>
      </c>
      <c r="AY837">
        <v>1</v>
      </c>
      <c r="AZ837">
        <v>0</v>
      </c>
      <c r="BA837">
        <v>887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Y837*Source!I1834</f>
        <v>1.29E-2</v>
      </c>
      <c r="CY837">
        <f>AA837</f>
        <v>3717.39</v>
      </c>
      <c r="CZ837">
        <f>AE837</f>
        <v>451.14</v>
      </c>
      <c r="DA837">
        <f>AI837</f>
        <v>8.24</v>
      </c>
      <c r="DB837">
        <f t="shared" si="128"/>
        <v>193.99</v>
      </c>
      <c r="DC837">
        <f t="shared" si="129"/>
        <v>0</v>
      </c>
    </row>
    <row r="838" spans="1:107" x14ac:dyDescent="0.2">
      <c r="A838">
        <f>ROW(Source!A1834)</f>
        <v>1834</v>
      </c>
      <c r="B838">
        <v>55282325</v>
      </c>
      <c r="C838">
        <v>55287447</v>
      </c>
      <c r="D838">
        <v>31806986</v>
      </c>
      <c r="E838">
        <v>13</v>
      </c>
      <c r="F838">
        <v>1</v>
      </c>
      <c r="G838">
        <v>13</v>
      </c>
      <c r="H838">
        <v>3</v>
      </c>
      <c r="I838" t="s">
        <v>28</v>
      </c>
      <c r="J838" t="s">
        <v>3</v>
      </c>
      <c r="K838" t="s">
        <v>29</v>
      </c>
      <c r="L838">
        <v>1348</v>
      </c>
      <c r="N838">
        <v>1009</v>
      </c>
      <c r="O838" t="s">
        <v>30</v>
      </c>
      <c r="P838" t="s">
        <v>30</v>
      </c>
      <c r="Q838">
        <v>1000</v>
      </c>
      <c r="W838">
        <v>1</v>
      </c>
      <c r="X838">
        <v>1489638031</v>
      </c>
      <c r="Y838">
        <v>-0.3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1</v>
      </c>
      <c r="AQ838">
        <v>0</v>
      </c>
      <c r="AR838">
        <v>0</v>
      </c>
      <c r="AS838" t="s">
        <v>3</v>
      </c>
      <c r="AT838">
        <v>-0.3</v>
      </c>
      <c r="AU838" t="s">
        <v>3</v>
      </c>
      <c r="AV838">
        <v>0</v>
      </c>
      <c r="AW838">
        <v>2</v>
      </c>
      <c r="AX838">
        <v>55287461</v>
      </c>
      <c r="AY838">
        <v>1</v>
      </c>
      <c r="AZ838">
        <v>6144</v>
      </c>
      <c r="BA838">
        <v>888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Y838*Source!I1834</f>
        <v>-8.9999999999999993E-3</v>
      </c>
      <c r="CY838">
        <f>AA838</f>
        <v>0</v>
      </c>
      <c r="CZ838">
        <f>AE838</f>
        <v>0</v>
      </c>
      <c r="DA838">
        <f>AI838</f>
        <v>1</v>
      </c>
      <c r="DB838">
        <f t="shared" si="128"/>
        <v>0</v>
      </c>
      <c r="DC838">
        <f t="shared" si="129"/>
        <v>0</v>
      </c>
    </row>
    <row r="839" spans="1:107" x14ac:dyDescent="0.2">
      <c r="A839">
        <f>ROW(Source!A1836)</f>
        <v>1836</v>
      </c>
      <c r="B839">
        <v>55282325</v>
      </c>
      <c r="C839">
        <v>55287463</v>
      </c>
      <c r="D839">
        <v>31751893</v>
      </c>
      <c r="E839">
        <v>13</v>
      </c>
      <c r="F839">
        <v>1</v>
      </c>
      <c r="G839">
        <v>13</v>
      </c>
      <c r="H839">
        <v>1</v>
      </c>
      <c r="I839" t="s">
        <v>205</v>
      </c>
      <c r="J839" t="s">
        <v>3</v>
      </c>
      <c r="K839" t="s">
        <v>206</v>
      </c>
      <c r="L839">
        <v>1191</v>
      </c>
      <c r="N839">
        <v>1013</v>
      </c>
      <c r="O839" t="s">
        <v>207</v>
      </c>
      <c r="P839" t="s">
        <v>207</v>
      </c>
      <c r="Q839">
        <v>1</v>
      </c>
      <c r="W839">
        <v>0</v>
      </c>
      <c r="X839">
        <v>476480486</v>
      </c>
      <c r="Y839">
        <v>24.61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24.61</v>
      </c>
      <c r="AU839" t="s">
        <v>3</v>
      </c>
      <c r="AV839">
        <v>1</v>
      </c>
      <c r="AW839">
        <v>2</v>
      </c>
      <c r="AX839">
        <v>55287473</v>
      </c>
      <c r="AY839">
        <v>1</v>
      </c>
      <c r="AZ839">
        <v>0</v>
      </c>
      <c r="BA839">
        <v>889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Y839*Source!I1836</f>
        <v>24.61</v>
      </c>
      <c r="CY839">
        <f>AD839</f>
        <v>0</v>
      </c>
      <c r="CZ839">
        <f>AH839</f>
        <v>0</v>
      </c>
      <c r="DA839">
        <f>AL839</f>
        <v>1</v>
      </c>
      <c r="DB839">
        <f t="shared" si="128"/>
        <v>0</v>
      </c>
      <c r="DC839">
        <f t="shared" si="129"/>
        <v>0</v>
      </c>
    </row>
    <row r="840" spans="1:107" x14ac:dyDescent="0.2">
      <c r="A840">
        <f>ROW(Source!A1836)</f>
        <v>1836</v>
      </c>
      <c r="B840">
        <v>55282325</v>
      </c>
      <c r="C840">
        <v>55287463</v>
      </c>
      <c r="D840">
        <v>31755942</v>
      </c>
      <c r="E840">
        <v>13</v>
      </c>
      <c r="F840">
        <v>1</v>
      </c>
      <c r="G840">
        <v>13</v>
      </c>
      <c r="H840">
        <v>2</v>
      </c>
      <c r="I840" t="s">
        <v>218</v>
      </c>
      <c r="J840" t="s">
        <v>3</v>
      </c>
      <c r="K840" t="s">
        <v>219</v>
      </c>
      <c r="L840">
        <v>1344</v>
      </c>
      <c r="N840">
        <v>1008</v>
      </c>
      <c r="O840" t="s">
        <v>220</v>
      </c>
      <c r="P840" t="s">
        <v>220</v>
      </c>
      <c r="Q840">
        <v>1</v>
      </c>
      <c r="W840">
        <v>0</v>
      </c>
      <c r="X840">
        <v>-1180195794</v>
      </c>
      <c r="Y840">
        <v>18.57</v>
      </c>
      <c r="AA840">
        <v>0</v>
      </c>
      <c r="AB840">
        <v>1</v>
      </c>
      <c r="AC840">
        <v>0</v>
      </c>
      <c r="AD840">
        <v>0</v>
      </c>
      <c r="AE840">
        <v>0</v>
      </c>
      <c r="AF840">
        <v>1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18.57</v>
      </c>
      <c r="AU840" t="s">
        <v>3</v>
      </c>
      <c r="AV840">
        <v>0</v>
      </c>
      <c r="AW840">
        <v>2</v>
      </c>
      <c r="AX840">
        <v>55287474</v>
      </c>
      <c r="AY840">
        <v>1</v>
      </c>
      <c r="AZ840">
        <v>0</v>
      </c>
      <c r="BA840">
        <v>890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Y840*Source!I1836</f>
        <v>18.57</v>
      </c>
      <c r="CY840">
        <f>AB840</f>
        <v>1</v>
      </c>
      <c r="CZ840">
        <f>AF840</f>
        <v>1</v>
      </c>
      <c r="DA840">
        <f>AJ840</f>
        <v>1</v>
      </c>
      <c r="DB840">
        <f t="shared" si="128"/>
        <v>18.57</v>
      </c>
      <c r="DC840">
        <f t="shared" si="129"/>
        <v>0</v>
      </c>
    </row>
    <row r="841" spans="1:107" x14ac:dyDescent="0.2">
      <c r="A841">
        <f>ROW(Source!A1836)</f>
        <v>1836</v>
      </c>
      <c r="B841">
        <v>55282325</v>
      </c>
      <c r="C841">
        <v>55287463</v>
      </c>
      <c r="D841">
        <v>31807208</v>
      </c>
      <c r="E841">
        <v>1</v>
      </c>
      <c r="F841">
        <v>1</v>
      </c>
      <c r="G841">
        <v>13</v>
      </c>
      <c r="H841">
        <v>3</v>
      </c>
      <c r="I841" t="s">
        <v>227</v>
      </c>
      <c r="J841" t="s">
        <v>228</v>
      </c>
      <c r="K841" t="s">
        <v>229</v>
      </c>
      <c r="L841">
        <v>1348</v>
      </c>
      <c r="N841">
        <v>1009</v>
      </c>
      <c r="O841" t="s">
        <v>30</v>
      </c>
      <c r="P841" t="s">
        <v>30</v>
      </c>
      <c r="Q841">
        <v>1000</v>
      </c>
      <c r="W841">
        <v>0</v>
      </c>
      <c r="X841">
        <v>1514787713</v>
      </c>
      <c r="Y841">
        <v>1.9E-3</v>
      </c>
      <c r="AA841">
        <v>78121.59</v>
      </c>
      <c r="AB841">
        <v>0</v>
      </c>
      <c r="AC841">
        <v>0</v>
      </c>
      <c r="AD841">
        <v>0</v>
      </c>
      <c r="AE841">
        <v>15169.24</v>
      </c>
      <c r="AF841">
        <v>0</v>
      </c>
      <c r="AG841">
        <v>0</v>
      </c>
      <c r="AH841">
        <v>0</v>
      </c>
      <c r="AI841">
        <v>5.15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1.9E-3</v>
      </c>
      <c r="AU841" t="s">
        <v>3</v>
      </c>
      <c r="AV841">
        <v>0</v>
      </c>
      <c r="AW841">
        <v>2</v>
      </c>
      <c r="AX841">
        <v>55287476</v>
      </c>
      <c r="AY841">
        <v>1</v>
      </c>
      <c r="AZ841">
        <v>0</v>
      </c>
      <c r="BA841">
        <v>892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Y841*Source!I1836</f>
        <v>1.9E-3</v>
      </c>
      <c r="CY841">
        <f t="shared" ref="CY841:CY847" si="130">AA841</f>
        <v>78121.59</v>
      </c>
      <c r="CZ841">
        <f t="shared" ref="CZ841:CZ847" si="131">AE841</f>
        <v>15169.24</v>
      </c>
      <c r="DA841">
        <f t="shared" ref="DA841:DA847" si="132">AI841</f>
        <v>5.15</v>
      </c>
      <c r="DB841">
        <f t="shared" si="128"/>
        <v>28.82</v>
      </c>
      <c r="DC841">
        <f t="shared" si="129"/>
        <v>0</v>
      </c>
    </row>
    <row r="842" spans="1:107" x14ac:dyDescent="0.2">
      <c r="A842">
        <f>ROW(Source!A1836)</f>
        <v>1836</v>
      </c>
      <c r="B842">
        <v>55282325</v>
      </c>
      <c r="C842">
        <v>55287463</v>
      </c>
      <c r="D842">
        <v>31807298</v>
      </c>
      <c r="E842">
        <v>1</v>
      </c>
      <c r="F842">
        <v>1</v>
      </c>
      <c r="G842">
        <v>13</v>
      </c>
      <c r="H842">
        <v>3</v>
      </c>
      <c r="I842" t="s">
        <v>230</v>
      </c>
      <c r="J842" t="s">
        <v>231</v>
      </c>
      <c r="K842" t="s">
        <v>232</v>
      </c>
      <c r="L842">
        <v>1339</v>
      </c>
      <c r="N842">
        <v>1007</v>
      </c>
      <c r="O842" t="s">
        <v>128</v>
      </c>
      <c r="P842" t="s">
        <v>128</v>
      </c>
      <c r="Q842">
        <v>1</v>
      </c>
      <c r="W842">
        <v>0</v>
      </c>
      <c r="X842">
        <v>-1377832446</v>
      </c>
      <c r="Y842">
        <v>0.14000000000000001</v>
      </c>
      <c r="AA842">
        <v>15177.05</v>
      </c>
      <c r="AB842">
        <v>0</v>
      </c>
      <c r="AC842">
        <v>0</v>
      </c>
      <c r="AD842">
        <v>0</v>
      </c>
      <c r="AE842">
        <v>1828.56</v>
      </c>
      <c r="AF842">
        <v>0</v>
      </c>
      <c r="AG842">
        <v>0</v>
      </c>
      <c r="AH842">
        <v>0</v>
      </c>
      <c r="AI842">
        <v>8.3000000000000007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0.14000000000000001</v>
      </c>
      <c r="AU842" t="s">
        <v>3</v>
      </c>
      <c r="AV842">
        <v>0</v>
      </c>
      <c r="AW842">
        <v>2</v>
      </c>
      <c r="AX842">
        <v>55287477</v>
      </c>
      <c r="AY842">
        <v>1</v>
      </c>
      <c r="AZ842">
        <v>0</v>
      </c>
      <c r="BA842">
        <v>893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Y842*Source!I1836</f>
        <v>0.14000000000000001</v>
      </c>
      <c r="CY842">
        <f t="shared" si="130"/>
        <v>15177.05</v>
      </c>
      <c r="CZ842">
        <f t="shared" si="131"/>
        <v>1828.56</v>
      </c>
      <c r="DA842">
        <f t="shared" si="132"/>
        <v>8.3000000000000007</v>
      </c>
      <c r="DB842">
        <f t="shared" si="128"/>
        <v>256</v>
      </c>
      <c r="DC842">
        <f t="shared" si="129"/>
        <v>0</v>
      </c>
    </row>
    <row r="843" spans="1:107" x14ac:dyDescent="0.2">
      <c r="A843">
        <f>ROW(Source!A1836)</f>
        <v>1836</v>
      </c>
      <c r="B843">
        <v>55282325</v>
      </c>
      <c r="C843">
        <v>55287463</v>
      </c>
      <c r="D843">
        <v>31807154</v>
      </c>
      <c r="E843">
        <v>1</v>
      </c>
      <c r="F843">
        <v>1</v>
      </c>
      <c r="G843">
        <v>13</v>
      </c>
      <c r="H843">
        <v>3</v>
      </c>
      <c r="I843" t="s">
        <v>233</v>
      </c>
      <c r="J843" t="s">
        <v>234</v>
      </c>
      <c r="K843" t="s">
        <v>235</v>
      </c>
      <c r="L843">
        <v>1339</v>
      </c>
      <c r="N843">
        <v>1007</v>
      </c>
      <c r="O843" t="s">
        <v>128</v>
      </c>
      <c r="P843" t="s">
        <v>128</v>
      </c>
      <c r="Q843">
        <v>1</v>
      </c>
      <c r="W843">
        <v>0</v>
      </c>
      <c r="X843">
        <v>-913182240</v>
      </c>
      <c r="Y843">
        <v>0.12</v>
      </c>
      <c r="AA843">
        <v>16715.57</v>
      </c>
      <c r="AB843">
        <v>0</v>
      </c>
      <c r="AC843">
        <v>0</v>
      </c>
      <c r="AD843">
        <v>0</v>
      </c>
      <c r="AE843">
        <v>670.5</v>
      </c>
      <c r="AF843">
        <v>0</v>
      </c>
      <c r="AG843">
        <v>0</v>
      </c>
      <c r="AH843">
        <v>0</v>
      </c>
      <c r="AI843">
        <v>24.93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0.12</v>
      </c>
      <c r="AU843" t="s">
        <v>3</v>
      </c>
      <c r="AV843">
        <v>0</v>
      </c>
      <c r="AW843">
        <v>2</v>
      </c>
      <c r="AX843">
        <v>55287478</v>
      </c>
      <c r="AY843">
        <v>1</v>
      </c>
      <c r="AZ843">
        <v>0</v>
      </c>
      <c r="BA843">
        <v>894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Y843*Source!I1836</f>
        <v>0.12</v>
      </c>
      <c r="CY843">
        <f t="shared" si="130"/>
        <v>16715.57</v>
      </c>
      <c r="CZ843">
        <f t="shared" si="131"/>
        <v>670.5</v>
      </c>
      <c r="DA843">
        <f t="shared" si="132"/>
        <v>24.93</v>
      </c>
      <c r="DB843">
        <f t="shared" si="128"/>
        <v>80.459999999999994</v>
      </c>
      <c r="DC843">
        <f t="shared" si="129"/>
        <v>0</v>
      </c>
    </row>
    <row r="844" spans="1:107" x14ac:dyDescent="0.2">
      <c r="A844">
        <f>ROW(Source!A1836)</f>
        <v>1836</v>
      </c>
      <c r="B844">
        <v>55282325</v>
      </c>
      <c r="C844">
        <v>55287463</v>
      </c>
      <c r="D844">
        <v>31826253</v>
      </c>
      <c r="E844">
        <v>1</v>
      </c>
      <c r="F844">
        <v>1</v>
      </c>
      <c r="G844">
        <v>13</v>
      </c>
      <c r="H844">
        <v>3</v>
      </c>
      <c r="I844" t="s">
        <v>236</v>
      </c>
      <c r="J844" t="s">
        <v>237</v>
      </c>
      <c r="K844" t="s">
        <v>238</v>
      </c>
      <c r="L844">
        <v>1339</v>
      </c>
      <c r="N844">
        <v>1007</v>
      </c>
      <c r="O844" t="s">
        <v>128</v>
      </c>
      <c r="P844" t="s">
        <v>128</v>
      </c>
      <c r="Q844">
        <v>1</v>
      </c>
      <c r="W844">
        <v>0</v>
      </c>
      <c r="X844">
        <v>-2018362707</v>
      </c>
      <c r="Y844">
        <v>0.09</v>
      </c>
      <c r="AA844">
        <v>4018.42</v>
      </c>
      <c r="AB844">
        <v>0</v>
      </c>
      <c r="AC844">
        <v>0</v>
      </c>
      <c r="AD844">
        <v>0</v>
      </c>
      <c r="AE844">
        <v>441.1</v>
      </c>
      <c r="AF844">
        <v>0</v>
      </c>
      <c r="AG844">
        <v>0</v>
      </c>
      <c r="AH844">
        <v>0</v>
      </c>
      <c r="AI844">
        <v>9.11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0.09</v>
      </c>
      <c r="AU844" t="s">
        <v>3</v>
      </c>
      <c r="AV844">
        <v>0</v>
      </c>
      <c r="AW844">
        <v>2</v>
      </c>
      <c r="AX844">
        <v>55287479</v>
      </c>
      <c r="AY844">
        <v>1</v>
      </c>
      <c r="AZ844">
        <v>0</v>
      </c>
      <c r="BA844">
        <v>895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Y844*Source!I1836</f>
        <v>0.09</v>
      </c>
      <c r="CY844">
        <f t="shared" si="130"/>
        <v>4018.42</v>
      </c>
      <c r="CZ844">
        <f t="shared" si="131"/>
        <v>441.1</v>
      </c>
      <c r="DA844">
        <f t="shared" si="132"/>
        <v>9.11</v>
      </c>
      <c r="DB844">
        <f t="shared" si="128"/>
        <v>39.700000000000003</v>
      </c>
      <c r="DC844">
        <f t="shared" si="129"/>
        <v>0</v>
      </c>
    </row>
    <row r="845" spans="1:107" x14ac:dyDescent="0.2">
      <c r="A845">
        <f>ROW(Source!A1836)</f>
        <v>1836</v>
      </c>
      <c r="B845">
        <v>55282325</v>
      </c>
      <c r="C845">
        <v>55287463</v>
      </c>
      <c r="D845">
        <v>31826248</v>
      </c>
      <c r="E845">
        <v>1</v>
      </c>
      <c r="F845">
        <v>1</v>
      </c>
      <c r="G845">
        <v>13</v>
      </c>
      <c r="H845">
        <v>3</v>
      </c>
      <c r="I845" t="s">
        <v>126</v>
      </c>
      <c r="J845" t="s">
        <v>129</v>
      </c>
      <c r="K845" t="s">
        <v>127</v>
      </c>
      <c r="L845">
        <v>1339</v>
      </c>
      <c r="N845">
        <v>1007</v>
      </c>
      <c r="O845" t="s">
        <v>128</v>
      </c>
      <c r="P845" t="s">
        <v>128</v>
      </c>
      <c r="Q845">
        <v>1</v>
      </c>
      <c r="W845">
        <v>0</v>
      </c>
      <c r="X845">
        <v>-1161195218</v>
      </c>
      <c r="Y845">
        <v>1.02</v>
      </c>
      <c r="AA845">
        <v>3735.89</v>
      </c>
      <c r="AB845">
        <v>0</v>
      </c>
      <c r="AC845">
        <v>0</v>
      </c>
      <c r="AD845">
        <v>0</v>
      </c>
      <c r="AE845">
        <v>478.96</v>
      </c>
      <c r="AF845">
        <v>0</v>
      </c>
      <c r="AG845">
        <v>0</v>
      </c>
      <c r="AH845">
        <v>0</v>
      </c>
      <c r="AI845">
        <v>7.8</v>
      </c>
      <c r="AJ845">
        <v>1</v>
      </c>
      <c r="AK845">
        <v>1</v>
      </c>
      <c r="AL845">
        <v>1</v>
      </c>
      <c r="AN845">
        <v>0</v>
      </c>
      <c r="AO845">
        <v>0</v>
      </c>
      <c r="AP845">
        <v>1</v>
      </c>
      <c r="AQ845">
        <v>0</v>
      </c>
      <c r="AR845">
        <v>0</v>
      </c>
      <c r="AS845" t="s">
        <v>3</v>
      </c>
      <c r="AT845">
        <v>1.02</v>
      </c>
      <c r="AU845" t="s">
        <v>3</v>
      </c>
      <c r="AV845">
        <v>0</v>
      </c>
      <c r="AW845">
        <v>1</v>
      </c>
      <c r="AX845">
        <v>-1</v>
      </c>
      <c r="AY845">
        <v>0</v>
      </c>
      <c r="AZ845">
        <v>0</v>
      </c>
      <c r="BA845" t="s">
        <v>3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Y845*Source!I1836</f>
        <v>1.02</v>
      </c>
      <c r="CY845">
        <f t="shared" si="130"/>
        <v>3735.89</v>
      </c>
      <c r="CZ845">
        <f t="shared" si="131"/>
        <v>478.96</v>
      </c>
      <c r="DA845">
        <f t="shared" si="132"/>
        <v>7.8</v>
      </c>
      <c r="DB845">
        <f t="shared" si="128"/>
        <v>488.54</v>
      </c>
      <c r="DC845">
        <f t="shared" si="129"/>
        <v>0</v>
      </c>
    </row>
    <row r="846" spans="1:107" x14ac:dyDescent="0.2">
      <c r="A846">
        <f>ROW(Source!A1836)</f>
        <v>1836</v>
      </c>
      <c r="B846">
        <v>55282325</v>
      </c>
      <c r="C846">
        <v>55287463</v>
      </c>
      <c r="D846">
        <v>31831614</v>
      </c>
      <c r="E846">
        <v>1</v>
      </c>
      <c r="F846">
        <v>1</v>
      </c>
      <c r="G846">
        <v>13</v>
      </c>
      <c r="H846">
        <v>3</v>
      </c>
      <c r="I846" t="s">
        <v>239</v>
      </c>
      <c r="J846" t="s">
        <v>240</v>
      </c>
      <c r="K846" t="s">
        <v>241</v>
      </c>
      <c r="L846">
        <v>1327</v>
      </c>
      <c r="N846">
        <v>1005</v>
      </c>
      <c r="O846" t="s">
        <v>143</v>
      </c>
      <c r="P846" t="s">
        <v>143</v>
      </c>
      <c r="Q846">
        <v>1</v>
      </c>
      <c r="W846">
        <v>0</v>
      </c>
      <c r="X846">
        <v>603896569</v>
      </c>
      <c r="Y846">
        <v>2.2999999999999998</v>
      </c>
      <c r="AA846">
        <v>226.59</v>
      </c>
      <c r="AB846">
        <v>0</v>
      </c>
      <c r="AC846">
        <v>0</v>
      </c>
      <c r="AD846">
        <v>0</v>
      </c>
      <c r="AE846">
        <v>60.91</v>
      </c>
      <c r="AF846">
        <v>0</v>
      </c>
      <c r="AG846">
        <v>0</v>
      </c>
      <c r="AH846">
        <v>0</v>
      </c>
      <c r="AI846">
        <v>3.72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2.2999999999999998</v>
      </c>
      <c r="AU846" t="s">
        <v>3</v>
      </c>
      <c r="AV846">
        <v>0</v>
      </c>
      <c r="AW846">
        <v>2</v>
      </c>
      <c r="AX846">
        <v>55287480</v>
      </c>
      <c r="AY846">
        <v>1</v>
      </c>
      <c r="AZ846">
        <v>0</v>
      </c>
      <c r="BA846">
        <v>896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Y846*Source!I1836</f>
        <v>2.2999999999999998</v>
      </c>
      <c r="CY846">
        <f t="shared" si="130"/>
        <v>226.59</v>
      </c>
      <c r="CZ846">
        <f t="shared" si="131"/>
        <v>60.91</v>
      </c>
      <c r="DA846">
        <f t="shared" si="132"/>
        <v>3.72</v>
      </c>
      <c r="DB846">
        <f t="shared" si="128"/>
        <v>140.09</v>
      </c>
      <c r="DC846">
        <f t="shared" si="129"/>
        <v>0</v>
      </c>
    </row>
    <row r="847" spans="1:107" x14ac:dyDescent="0.2">
      <c r="A847">
        <f>ROW(Source!A1836)</f>
        <v>1836</v>
      </c>
      <c r="B847">
        <v>55282325</v>
      </c>
      <c r="C847">
        <v>55287463</v>
      </c>
      <c r="D847">
        <v>31806992</v>
      </c>
      <c r="E847">
        <v>13</v>
      </c>
      <c r="F847">
        <v>1</v>
      </c>
      <c r="G847">
        <v>13</v>
      </c>
      <c r="H847">
        <v>3</v>
      </c>
      <c r="I847" t="s">
        <v>242</v>
      </c>
      <c r="J847" t="s">
        <v>3</v>
      </c>
      <c r="K847" t="s">
        <v>243</v>
      </c>
      <c r="L847">
        <v>1344</v>
      </c>
      <c r="N847">
        <v>1008</v>
      </c>
      <c r="O847" t="s">
        <v>220</v>
      </c>
      <c r="P847" t="s">
        <v>220</v>
      </c>
      <c r="Q847">
        <v>1</v>
      </c>
      <c r="W847">
        <v>0</v>
      </c>
      <c r="X847">
        <v>-94250534</v>
      </c>
      <c r="Y847">
        <v>13.72</v>
      </c>
      <c r="AA847">
        <v>1</v>
      </c>
      <c r="AB847">
        <v>0</v>
      </c>
      <c r="AC847">
        <v>0</v>
      </c>
      <c r="AD847">
        <v>0</v>
      </c>
      <c r="AE847">
        <v>1</v>
      </c>
      <c r="AF847">
        <v>0</v>
      </c>
      <c r="AG847">
        <v>0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13.72</v>
      </c>
      <c r="AU847" t="s">
        <v>3</v>
      </c>
      <c r="AV847">
        <v>0</v>
      </c>
      <c r="AW847">
        <v>2</v>
      </c>
      <c r="AX847">
        <v>55287482</v>
      </c>
      <c r="AY847">
        <v>1</v>
      </c>
      <c r="AZ847">
        <v>0</v>
      </c>
      <c r="BA847">
        <v>898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Y847*Source!I1836</f>
        <v>13.72</v>
      </c>
      <c r="CY847">
        <f t="shared" si="130"/>
        <v>1</v>
      </c>
      <c r="CZ847">
        <f t="shared" si="131"/>
        <v>1</v>
      </c>
      <c r="DA847">
        <f t="shared" si="132"/>
        <v>1</v>
      </c>
      <c r="DB847">
        <f t="shared" si="128"/>
        <v>13.72</v>
      </c>
      <c r="DC847">
        <f t="shared" si="129"/>
        <v>0</v>
      </c>
    </row>
    <row r="848" spans="1:107" x14ac:dyDescent="0.2">
      <c r="A848">
        <f>ROW(Source!A1838)</f>
        <v>1838</v>
      </c>
      <c r="B848">
        <v>55282325</v>
      </c>
      <c r="C848">
        <v>55287484</v>
      </c>
      <c r="D848">
        <v>31751893</v>
      </c>
      <c r="E848">
        <v>13</v>
      </c>
      <c r="F848">
        <v>1</v>
      </c>
      <c r="G848">
        <v>13</v>
      </c>
      <c r="H848">
        <v>1</v>
      </c>
      <c r="I848" t="s">
        <v>205</v>
      </c>
      <c r="J848" t="s">
        <v>3</v>
      </c>
      <c r="K848" t="s">
        <v>206</v>
      </c>
      <c r="L848">
        <v>1191</v>
      </c>
      <c r="N848">
        <v>1013</v>
      </c>
      <c r="O848" t="s">
        <v>207</v>
      </c>
      <c r="P848" t="s">
        <v>207</v>
      </c>
      <c r="Q848">
        <v>1</v>
      </c>
      <c r="W848">
        <v>0</v>
      </c>
      <c r="X848">
        <v>476480486</v>
      </c>
      <c r="Y848">
        <v>17.41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17.41</v>
      </c>
      <c r="AU848" t="s">
        <v>3</v>
      </c>
      <c r="AV848">
        <v>1</v>
      </c>
      <c r="AW848">
        <v>2</v>
      </c>
      <c r="AX848">
        <v>55287487</v>
      </c>
      <c r="AY848">
        <v>1</v>
      </c>
      <c r="AZ848">
        <v>0</v>
      </c>
      <c r="BA848">
        <v>899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Y848*Source!I1838</f>
        <v>93.103456999999992</v>
      </c>
      <c r="CY848">
        <f>AD848</f>
        <v>0</v>
      </c>
      <c r="CZ848">
        <f>AH848</f>
        <v>0</v>
      </c>
      <c r="DA848">
        <f>AL848</f>
        <v>1</v>
      </c>
      <c r="DB848">
        <f t="shared" si="128"/>
        <v>0</v>
      </c>
      <c r="DC848">
        <f t="shared" si="129"/>
        <v>0</v>
      </c>
    </row>
    <row r="849" spans="1:107" x14ac:dyDescent="0.2">
      <c r="A849">
        <f>ROW(Source!A1838)</f>
        <v>1838</v>
      </c>
      <c r="B849">
        <v>55282325</v>
      </c>
      <c r="C849">
        <v>55287484</v>
      </c>
      <c r="D849">
        <v>31806986</v>
      </c>
      <c r="E849">
        <v>13</v>
      </c>
      <c r="F849">
        <v>1</v>
      </c>
      <c r="G849">
        <v>13</v>
      </c>
      <c r="H849">
        <v>3</v>
      </c>
      <c r="I849" t="s">
        <v>28</v>
      </c>
      <c r="J849" t="s">
        <v>3</v>
      </c>
      <c r="K849" t="s">
        <v>29</v>
      </c>
      <c r="L849">
        <v>1348</v>
      </c>
      <c r="N849">
        <v>1009</v>
      </c>
      <c r="O849" t="s">
        <v>30</v>
      </c>
      <c r="P849" t="s">
        <v>30</v>
      </c>
      <c r="Q849">
        <v>1000</v>
      </c>
      <c r="W849">
        <v>1</v>
      </c>
      <c r="X849">
        <v>1489638031</v>
      </c>
      <c r="Y849">
        <v>-1.02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1</v>
      </c>
      <c r="AQ849">
        <v>0</v>
      </c>
      <c r="AR849">
        <v>0</v>
      </c>
      <c r="AS849" t="s">
        <v>3</v>
      </c>
      <c r="AT849">
        <v>-1.02</v>
      </c>
      <c r="AU849" t="s">
        <v>3</v>
      </c>
      <c r="AV849">
        <v>0</v>
      </c>
      <c r="AW849">
        <v>2</v>
      </c>
      <c r="AX849">
        <v>55287488</v>
      </c>
      <c r="AY849">
        <v>1</v>
      </c>
      <c r="AZ849">
        <v>6144</v>
      </c>
      <c r="BA849">
        <v>900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Y849*Source!I1838</f>
        <v>-5.4546539999999997</v>
      </c>
      <c r="CY849">
        <f>AA849</f>
        <v>0</v>
      </c>
      <c r="CZ849">
        <f>AE849</f>
        <v>0</v>
      </c>
      <c r="DA849">
        <f>AI849</f>
        <v>1</v>
      </c>
      <c r="DB849">
        <f t="shared" si="128"/>
        <v>0</v>
      </c>
      <c r="DC849">
        <f t="shared" si="129"/>
        <v>0</v>
      </c>
    </row>
    <row r="850" spans="1:107" x14ac:dyDescent="0.2">
      <c r="A850">
        <f>ROW(Source!A1840)</f>
        <v>1840</v>
      </c>
      <c r="B850">
        <v>55282325</v>
      </c>
      <c r="C850">
        <v>55287490</v>
      </c>
      <c r="D850">
        <v>31751893</v>
      </c>
      <c r="E850">
        <v>13</v>
      </c>
      <c r="F850">
        <v>1</v>
      </c>
      <c r="G850">
        <v>13</v>
      </c>
      <c r="H850">
        <v>1</v>
      </c>
      <c r="I850" t="s">
        <v>205</v>
      </c>
      <c r="J850" t="s">
        <v>3</v>
      </c>
      <c r="K850" t="s">
        <v>206</v>
      </c>
      <c r="L850">
        <v>1191</v>
      </c>
      <c r="N850">
        <v>1013</v>
      </c>
      <c r="O850" t="s">
        <v>207</v>
      </c>
      <c r="P850" t="s">
        <v>207</v>
      </c>
      <c r="Q850">
        <v>1</v>
      </c>
      <c r="W850">
        <v>0</v>
      </c>
      <c r="X850">
        <v>476480486</v>
      </c>
      <c r="Y850">
        <v>60.949999999999996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1</v>
      </c>
      <c r="AQ850">
        <v>0</v>
      </c>
      <c r="AR850">
        <v>0</v>
      </c>
      <c r="AS850" t="s">
        <v>3</v>
      </c>
      <c r="AT850">
        <v>53</v>
      </c>
      <c r="AU850" t="s">
        <v>136</v>
      </c>
      <c r="AV850">
        <v>1</v>
      </c>
      <c r="AW850">
        <v>2</v>
      </c>
      <c r="AX850">
        <v>55287497</v>
      </c>
      <c r="AY850">
        <v>1</v>
      </c>
      <c r="AZ850">
        <v>0</v>
      </c>
      <c r="BA850">
        <v>901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Y850*Source!I1840</f>
        <v>325.94231499999995</v>
      </c>
      <c r="CY850">
        <f>AD850</f>
        <v>0</v>
      </c>
      <c r="CZ850">
        <f>AH850</f>
        <v>0</v>
      </c>
      <c r="DA850">
        <f>AL850</f>
        <v>1</v>
      </c>
      <c r="DB850">
        <f>ROUND((ROUND(AT850*CZ850,2)*1.15),6)</f>
        <v>0</v>
      </c>
      <c r="DC850">
        <f>ROUND((ROUND(AT850*AG850,2)*1.15),6)</f>
        <v>0</v>
      </c>
    </row>
    <row r="851" spans="1:107" x14ac:dyDescent="0.2">
      <c r="A851">
        <f>ROW(Source!A1840)</f>
        <v>1840</v>
      </c>
      <c r="B851">
        <v>55282325</v>
      </c>
      <c r="C851">
        <v>55287490</v>
      </c>
      <c r="D851">
        <v>31755942</v>
      </c>
      <c r="E851">
        <v>13</v>
      </c>
      <c r="F851">
        <v>1</v>
      </c>
      <c r="G851">
        <v>13</v>
      </c>
      <c r="H851">
        <v>2</v>
      </c>
      <c r="I851" t="s">
        <v>218</v>
      </c>
      <c r="J851" t="s">
        <v>3</v>
      </c>
      <c r="K851" t="s">
        <v>219</v>
      </c>
      <c r="L851">
        <v>1344</v>
      </c>
      <c r="N851">
        <v>1008</v>
      </c>
      <c r="O851" t="s">
        <v>220</v>
      </c>
      <c r="P851" t="s">
        <v>220</v>
      </c>
      <c r="Q851">
        <v>1</v>
      </c>
      <c r="W851">
        <v>0</v>
      </c>
      <c r="X851">
        <v>-1180195794</v>
      </c>
      <c r="Y851">
        <v>333.96250000000003</v>
      </c>
      <c r="AA851">
        <v>0</v>
      </c>
      <c r="AB851">
        <v>1</v>
      </c>
      <c r="AC851">
        <v>0</v>
      </c>
      <c r="AD851">
        <v>0</v>
      </c>
      <c r="AE851">
        <v>0</v>
      </c>
      <c r="AF851">
        <v>1</v>
      </c>
      <c r="AG851">
        <v>0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267.17</v>
      </c>
      <c r="AU851" t="s">
        <v>135</v>
      </c>
      <c r="AV851">
        <v>0</v>
      </c>
      <c r="AW851">
        <v>2</v>
      </c>
      <c r="AX851">
        <v>55287498</v>
      </c>
      <c r="AY851">
        <v>1</v>
      </c>
      <c r="AZ851">
        <v>0</v>
      </c>
      <c r="BA851">
        <v>902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Y851*Source!I1840</f>
        <v>1785.93126125</v>
      </c>
      <c r="CY851">
        <f>AB851</f>
        <v>1</v>
      </c>
      <c r="CZ851">
        <f>AF851</f>
        <v>1</v>
      </c>
      <c r="DA851">
        <f>AJ851</f>
        <v>1</v>
      </c>
      <c r="DB851">
        <f>ROUND((ROUND(AT851*CZ851,2)*1.25),6)</f>
        <v>333.96249999999998</v>
      </c>
      <c r="DC851">
        <f>ROUND((ROUND(AT851*AG851,2)*1.25),6)</f>
        <v>0</v>
      </c>
    </row>
    <row r="852" spans="1:107" x14ac:dyDescent="0.2">
      <c r="A852">
        <f>ROW(Source!A1840)</f>
        <v>1840</v>
      </c>
      <c r="B852">
        <v>55282325</v>
      </c>
      <c r="C852">
        <v>55287490</v>
      </c>
      <c r="D852">
        <v>31808252</v>
      </c>
      <c r="E852">
        <v>1</v>
      </c>
      <c r="F852">
        <v>1</v>
      </c>
      <c r="G852">
        <v>13</v>
      </c>
      <c r="H852">
        <v>3</v>
      </c>
      <c r="I852" t="s">
        <v>142</v>
      </c>
      <c r="J852" t="s">
        <v>144</v>
      </c>
      <c r="K852" t="s">
        <v>282</v>
      </c>
      <c r="L852">
        <v>1327</v>
      </c>
      <c r="N852">
        <v>1005</v>
      </c>
      <c r="O852" t="s">
        <v>143</v>
      </c>
      <c r="P852" t="s">
        <v>143</v>
      </c>
      <c r="Q852">
        <v>1</v>
      </c>
      <c r="W852">
        <v>0</v>
      </c>
      <c r="X852">
        <v>-1420146113</v>
      </c>
      <c r="Y852">
        <v>135</v>
      </c>
      <c r="AA852">
        <v>263.45</v>
      </c>
      <c r="AB852">
        <v>0</v>
      </c>
      <c r="AC852">
        <v>0</v>
      </c>
      <c r="AD852">
        <v>0</v>
      </c>
      <c r="AE852">
        <v>25.09</v>
      </c>
      <c r="AF852">
        <v>0</v>
      </c>
      <c r="AG852">
        <v>0</v>
      </c>
      <c r="AH852">
        <v>0</v>
      </c>
      <c r="AI852">
        <v>10.5</v>
      </c>
      <c r="AJ852">
        <v>1</v>
      </c>
      <c r="AK852">
        <v>1</v>
      </c>
      <c r="AL852">
        <v>1</v>
      </c>
      <c r="AN852">
        <v>0</v>
      </c>
      <c r="AO852">
        <v>0</v>
      </c>
      <c r="AP852">
        <v>1</v>
      </c>
      <c r="AQ852">
        <v>0</v>
      </c>
      <c r="AR852">
        <v>0</v>
      </c>
      <c r="AS852" t="s">
        <v>3</v>
      </c>
      <c r="AT852">
        <v>135</v>
      </c>
      <c r="AU852" t="s">
        <v>3</v>
      </c>
      <c r="AV852">
        <v>0</v>
      </c>
      <c r="AW852">
        <v>1</v>
      </c>
      <c r="AX852">
        <v>-1</v>
      </c>
      <c r="AY852">
        <v>0</v>
      </c>
      <c r="AZ852">
        <v>0</v>
      </c>
      <c r="BA852" t="s">
        <v>3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Y852*Source!I1840</f>
        <v>721.93949999999995</v>
      </c>
      <c r="CY852">
        <f>AA852</f>
        <v>263.45</v>
      </c>
      <c r="CZ852">
        <f>AE852</f>
        <v>25.09</v>
      </c>
      <c r="DA852">
        <f>AI852</f>
        <v>10.5</v>
      </c>
      <c r="DB852">
        <f>ROUND(ROUND(AT852*CZ852,2),6)</f>
        <v>3387.15</v>
      </c>
      <c r="DC852">
        <f>ROUND(ROUND(AT852*AG852,2),6)</f>
        <v>0</v>
      </c>
    </row>
    <row r="853" spans="1:107" x14ac:dyDescent="0.2">
      <c r="A853">
        <f>ROW(Source!A1840)</f>
        <v>1840</v>
      </c>
      <c r="B853">
        <v>55282325</v>
      </c>
      <c r="C853">
        <v>55287490</v>
      </c>
      <c r="D853">
        <v>31808253</v>
      </c>
      <c r="E853">
        <v>1</v>
      </c>
      <c r="F853">
        <v>1</v>
      </c>
      <c r="G853">
        <v>13</v>
      </c>
      <c r="H853">
        <v>3</v>
      </c>
      <c r="I853" t="s">
        <v>146</v>
      </c>
      <c r="J853" t="s">
        <v>147</v>
      </c>
      <c r="K853" t="s">
        <v>283</v>
      </c>
      <c r="L853">
        <v>1327</v>
      </c>
      <c r="N853">
        <v>1005</v>
      </c>
      <c r="O853" t="s">
        <v>143</v>
      </c>
      <c r="P853" t="s">
        <v>143</v>
      </c>
      <c r="Q853">
        <v>1</v>
      </c>
      <c r="W853">
        <v>0</v>
      </c>
      <c r="X853">
        <v>-1577770690</v>
      </c>
      <c r="Y853">
        <v>132.30000000000001</v>
      </c>
      <c r="AA853">
        <v>247.66</v>
      </c>
      <c r="AB853">
        <v>0</v>
      </c>
      <c r="AC853">
        <v>0</v>
      </c>
      <c r="AD853">
        <v>0</v>
      </c>
      <c r="AE853">
        <v>23.06</v>
      </c>
      <c r="AF853">
        <v>0</v>
      </c>
      <c r="AG853">
        <v>0</v>
      </c>
      <c r="AH853">
        <v>0</v>
      </c>
      <c r="AI853">
        <v>10.74</v>
      </c>
      <c r="AJ853">
        <v>1</v>
      </c>
      <c r="AK853">
        <v>1</v>
      </c>
      <c r="AL853">
        <v>1</v>
      </c>
      <c r="AN853">
        <v>0</v>
      </c>
      <c r="AO853">
        <v>0</v>
      </c>
      <c r="AP853">
        <v>1</v>
      </c>
      <c r="AQ853">
        <v>0</v>
      </c>
      <c r="AR853">
        <v>0</v>
      </c>
      <c r="AS853" t="s">
        <v>3</v>
      </c>
      <c r="AT853">
        <v>132.30000000000001</v>
      </c>
      <c r="AU853" t="s">
        <v>3</v>
      </c>
      <c r="AV853">
        <v>0</v>
      </c>
      <c r="AW853">
        <v>1</v>
      </c>
      <c r="AX853">
        <v>-1</v>
      </c>
      <c r="AY853">
        <v>0</v>
      </c>
      <c r="AZ853">
        <v>0</v>
      </c>
      <c r="BA853" t="s">
        <v>3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Y853*Source!I1840</f>
        <v>707.50071000000003</v>
      </c>
      <c r="CY853">
        <f>AA853</f>
        <v>247.66</v>
      </c>
      <c r="CZ853">
        <f>AE853</f>
        <v>23.06</v>
      </c>
      <c r="DA853">
        <f>AI853</f>
        <v>10.74</v>
      </c>
      <c r="DB853">
        <f>ROUND(ROUND(AT853*CZ853,2),6)</f>
        <v>3050.84</v>
      </c>
      <c r="DC853">
        <f>ROUND(ROUND(AT853*AG853,2),6)</f>
        <v>0</v>
      </c>
    </row>
    <row r="854" spans="1:107" x14ac:dyDescent="0.2">
      <c r="A854">
        <f>ROW(Source!A1840)</f>
        <v>1840</v>
      </c>
      <c r="B854">
        <v>55282325</v>
      </c>
      <c r="C854">
        <v>55287490</v>
      </c>
      <c r="D854">
        <v>31809402</v>
      </c>
      <c r="E854">
        <v>1</v>
      </c>
      <c r="F854">
        <v>1</v>
      </c>
      <c r="G854">
        <v>13</v>
      </c>
      <c r="H854">
        <v>3</v>
      </c>
      <c r="I854" t="s">
        <v>244</v>
      </c>
      <c r="J854" t="s">
        <v>245</v>
      </c>
      <c r="K854" t="s">
        <v>246</v>
      </c>
      <c r="L854">
        <v>1346</v>
      </c>
      <c r="N854">
        <v>1009</v>
      </c>
      <c r="O854" t="s">
        <v>247</v>
      </c>
      <c r="P854" t="s">
        <v>247</v>
      </c>
      <c r="Q854">
        <v>1</v>
      </c>
      <c r="W854">
        <v>0</v>
      </c>
      <c r="X854">
        <v>-1558522825</v>
      </c>
      <c r="Y854">
        <v>6.9</v>
      </c>
      <c r="AA854">
        <v>48.91</v>
      </c>
      <c r="AB854">
        <v>0</v>
      </c>
      <c r="AC854">
        <v>0</v>
      </c>
      <c r="AD854">
        <v>0</v>
      </c>
      <c r="AE854">
        <v>6.27</v>
      </c>
      <c r="AF854">
        <v>0</v>
      </c>
      <c r="AG854">
        <v>0</v>
      </c>
      <c r="AH854">
        <v>0</v>
      </c>
      <c r="AI854">
        <v>7.8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6.9</v>
      </c>
      <c r="AU854" t="s">
        <v>3</v>
      </c>
      <c r="AV854">
        <v>0</v>
      </c>
      <c r="AW854">
        <v>2</v>
      </c>
      <c r="AX854">
        <v>55287499</v>
      </c>
      <c r="AY854">
        <v>1</v>
      </c>
      <c r="AZ854">
        <v>0</v>
      </c>
      <c r="BA854">
        <v>903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Y854*Source!I1840</f>
        <v>36.89913</v>
      </c>
      <c r="CY854">
        <f>AA854</f>
        <v>48.91</v>
      </c>
      <c r="CZ854">
        <f>AE854</f>
        <v>6.27</v>
      </c>
      <c r="DA854">
        <f>AI854</f>
        <v>7.8</v>
      </c>
      <c r="DB854">
        <f>ROUND(ROUND(AT854*CZ854,2),6)</f>
        <v>43.26</v>
      </c>
      <c r="DC854">
        <f>ROUND(ROUND(AT854*AG854,2),6)</f>
        <v>0</v>
      </c>
    </row>
    <row r="855" spans="1:107" x14ac:dyDescent="0.2">
      <c r="A855">
        <f>ROW(Source!A1840)</f>
        <v>1840</v>
      </c>
      <c r="B855">
        <v>55282325</v>
      </c>
      <c r="C855">
        <v>55287490</v>
      </c>
      <c r="D855">
        <v>31807616</v>
      </c>
      <c r="E855">
        <v>1</v>
      </c>
      <c r="F855">
        <v>1</v>
      </c>
      <c r="G855">
        <v>13</v>
      </c>
      <c r="H855">
        <v>3</v>
      </c>
      <c r="I855" t="s">
        <v>248</v>
      </c>
      <c r="J855" t="s">
        <v>249</v>
      </c>
      <c r="K855" t="s">
        <v>250</v>
      </c>
      <c r="L855">
        <v>1348</v>
      </c>
      <c r="N855">
        <v>1009</v>
      </c>
      <c r="O855" t="s">
        <v>30</v>
      </c>
      <c r="P855" t="s">
        <v>30</v>
      </c>
      <c r="Q855">
        <v>1000</v>
      </c>
      <c r="W855">
        <v>0</v>
      </c>
      <c r="X855">
        <v>1387058064</v>
      </c>
      <c r="Y855">
        <v>3.5000000000000003E-2</v>
      </c>
      <c r="AA855">
        <v>64864.04</v>
      </c>
      <c r="AB855">
        <v>0</v>
      </c>
      <c r="AC855">
        <v>0</v>
      </c>
      <c r="AD855">
        <v>0</v>
      </c>
      <c r="AE855">
        <v>18910.8</v>
      </c>
      <c r="AF855">
        <v>0</v>
      </c>
      <c r="AG855">
        <v>0</v>
      </c>
      <c r="AH855">
        <v>0</v>
      </c>
      <c r="AI855">
        <v>3.43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3.5000000000000003E-2</v>
      </c>
      <c r="AU855" t="s">
        <v>3</v>
      </c>
      <c r="AV855">
        <v>0</v>
      </c>
      <c r="AW855">
        <v>2</v>
      </c>
      <c r="AX855">
        <v>55287500</v>
      </c>
      <c r="AY855">
        <v>1</v>
      </c>
      <c r="AZ855">
        <v>0</v>
      </c>
      <c r="BA855">
        <v>904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Y855*Source!I1840</f>
        <v>0.18716950000000002</v>
      </c>
      <c r="CY855">
        <f>AA855</f>
        <v>64864.04</v>
      </c>
      <c r="CZ855">
        <f>AE855</f>
        <v>18910.8</v>
      </c>
      <c r="DA855">
        <f>AI855</f>
        <v>3.43</v>
      </c>
      <c r="DB855">
        <f>ROUND(ROUND(AT855*CZ855,2),6)</f>
        <v>661.88</v>
      </c>
      <c r="DC855">
        <f>ROUND(ROUND(AT855*AG855,2),6)</f>
        <v>0</v>
      </c>
    </row>
    <row r="856" spans="1:107" x14ac:dyDescent="0.2">
      <c r="A856">
        <f>ROW(Source!A1843)</f>
        <v>1843</v>
      </c>
      <c r="B856">
        <v>55282325</v>
      </c>
      <c r="C856">
        <v>55287505</v>
      </c>
      <c r="D856">
        <v>31751893</v>
      </c>
      <c r="E856">
        <v>13</v>
      </c>
      <c r="F856">
        <v>1</v>
      </c>
      <c r="G856">
        <v>13</v>
      </c>
      <c r="H856">
        <v>1</v>
      </c>
      <c r="I856" t="s">
        <v>205</v>
      </c>
      <c r="J856" t="s">
        <v>3</v>
      </c>
      <c r="K856" t="s">
        <v>206</v>
      </c>
      <c r="L856">
        <v>1191</v>
      </c>
      <c r="N856">
        <v>1013</v>
      </c>
      <c r="O856" t="s">
        <v>207</v>
      </c>
      <c r="P856" t="s">
        <v>207</v>
      </c>
      <c r="Q856">
        <v>1</v>
      </c>
      <c r="W856">
        <v>0</v>
      </c>
      <c r="X856">
        <v>476480486</v>
      </c>
      <c r="Y856">
        <v>97.749999999999986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1</v>
      </c>
      <c r="AQ856">
        <v>0</v>
      </c>
      <c r="AR856">
        <v>0</v>
      </c>
      <c r="AS856" t="s">
        <v>3</v>
      </c>
      <c r="AT856">
        <v>85</v>
      </c>
      <c r="AU856" t="s">
        <v>136</v>
      </c>
      <c r="AV856">
        <v>1</v>
      </c>
      <c r="AW856">
        <v>2</v>
      </c>
      <c r="AX856">
        <v>55287518</v>
      </c>
      <c r="AY856">
        <v>1</v>
      </c>
      <c r="AZ856">
        <v>0</v>
      </c>
      <c r="BA856">
        <v>907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Y856*Source!I1843</f>
        <v>2.0038749999999999</v>
      </c>
      <c r="CY856">
        <f>AD856</f>
        <v>0</v>
      </c>
      <c r="CZ856">
        <f>AH856</f>
        <v>0</v>
      </c>
      <c r="DA856">
        <f>AL856</f>
        <v>1</v>
      </c>
      <c r="DB856">
        <f>ROUND((ROUND(AT856*CZ856,2)*1.15),6)</f>
        <v>0</v>
      </c>
      <c r="DC856">
        <f>ROUND((ROUND(AT856*AG856,2)*1.15),6)</f>
        <v>0</v>
      </c>
    </row>
    <row r="857" spans="1:107" x14ac:dyDescent="0.2">
      <c r="A857">
        <f>ROW(Source!A1843)</f>
        <v>1843</v>
      </c>
      <c r="B857">
        <v>55282325</v>
      </c>
      <c r="C857">
        <v>55287505</v>
      </c>
      <c r="D857">
        <v>31832330</v>
      </c>
      <c r="E857">
        <v>1</v>
      </c>
      <c r="F857">
        <v>1</v>
      </c>
      <c r="G857">
        <v>13</v>
      </c>
      <c r="H857">
        <v>2</v>
      </c>
      <c r="I857" t="s">
        <v>251</v>
      </c>
      <c r="J857" t="s">
        <v>252</v>
      </c>
      <c r="K857" t="s">
        <v>253</v>
      </c>
      <c r="L857">
        <v>1368</v>
      </c>
      <c r="N857">
        <v>1011</v>
      </c>
      <c r="O857" t="s">
        <v>211</v>
      </c>
      <c r="P857" t="s">
        <v>211</v>
      </c>
      <c r="Q857">
        <v>1</v>
      </c>
      <c r="W857">
        <v>0</v>
      </c>
      <c r="X857">
        <v>-911191566</v>
      </c>
      <c r="Y857">
        <v>0.26374999999999998</v>
      </c>
      <c r="AA857">
        <v>0</v>
      </c>
      <c r="AB857">
        <v>559.07000000000005</v>
      </c>
      <c r="AC857">
        <v>334.89</v>
      </c>
      <c r="AD857">
        <v>0</v>
      </c>
      <c r="AE857">
        <v>0</v>
      </c>
      <c r="AF857">
        <v>39.51</v>
      </c>
      <c r="AG857">
        <v>12.69</v>
      </c>
      <c r="AH857">
        <v>0</v>
      </c>
      <c r="AI857">
        <v>1</v>
      </c>
      <c r="AJ857">
        <v>14.15</v>
      </c>
      <c r="AK857">
        <v>26.39</v>
      </c>
      <c r="AL857">
        <v>1</v>
      </c>
      <c r="AN857">
        <v>0</v>
      </c>
      <c r="AO857">
        <v>1</v>
      </c>
      <c r="AP857">
        <v>1</v>
      </c>
      <c r="AQ857">
        <v>0</v>
      </c>
      <c r="AR857">
        <v>0</v>
      </c>
      <c r="AS857" t="s">
        <v>3</v>
      </c>
      <c r="AT857">
        <v>0.21099999999999999</v>
      </c>
      <c r="AU857" t="s">
        <v>135</v>
      </c>
      <c r="AV857">
        <v>0</v>
      </c>
      <c r="AW857">
        <v>2</v>
      </c>
      <c r="AX857">
        <v>55287519</v>
      </c>
      <c r="AY857">
        <v>1</v>
      </c>
      <c r="AZ857">
        <v>0</v>
      </c>
      <c r="BA857">
        <v>908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Y857*Source!I1843</f>
        <v>5.4068750000000002E-3</v>
      </c>
      <c r="CY857">
        <f>AB857</f>
        <v>559.07000000000005</v>
      </c>
      <c r="CZ857">
        <f>AF857</f>
        <v>39.51</v>
      </c>
      <c r="DA857">
        <f>AJ857</f>
        <v>14.15</v>
      </c>
      <c r="DB857">
        <f>ROUND((ROUND(AT857*CZ857,2)*1.25),6)</f>
        <v>10.425000000000001</v>
      </c>
      <c r="DC857">
        <f>ROUND((ROUND(AT857*AG857,2)*1.25),6)</f>
        <v>3.35</v>
      </c>
    </row>
    <row r="858" spans="1:107" x14ac:dyDescent="0.2">
      <c r="A858">
        <f>ROW(Source!A1843)</f>
        <v>1843</v>
      </c>
      <c r="B858">
        <v>55282325</v>
      </c>
      <c r="C858">
        <v>55287505</v>
      </c>
      <c r="D858">
        <v>31832578</v>
      </c>
      <c r="E858">
        <v>1</v>
      </c>
      <c r="F858">
        <v>1</v>
      </c>
      <c r="G858">
        <v>13</v>
      </c>
      <c r="H858">
        <v>2</v>
      </c>
      <c r="I858" t="s">
        <v>254</v>
      </c>
      <c r="J858" t="s">
        <v>255</v>
      </c>
      <c r="K858" t="s">
        <v>256</v>
      </c>
      <c r="L858">
        <v>1368</v>
      </c>
      <c r="N858">
        <v>1011</v>
      </c>
      <c r="O858" t="s">
        <v>211</v>
      </c>
      <c r="P858" t="s">
        <v>211</v>
      </c>
      <c r="Q858">
        <v>1</v>
      </c>
      <c r="W858">
        <v>0</v>
      </c>
      <c r="X858">
        <v>989042531</v>
      </c>
      <c r="Y858">
        <v>16.016249999999999</v>
      </c>
      <c r="AA858">
        <v>0</v>
      </c>
      <c r="AB858">
        <v>6.64</v>
      </c>
      <c r="AC858">
        <v>2.38</v>
      </c>
      <c r="AD858">
        <v>0</v>
      </c>
      <c r="AE858">
        <v>0</v>
      </c>
      <c r="AF858">
        <v>1.0900000000000001</v>
      </c>
      <c r="AG858">
        <v>0.09</v>
      </c>
      <c r="AH858">
        <v>0</v>
      </c>
      <c r="AI858">
        <v>1</v>
      </c>
      <c r="AJ858">
        <v>6.09</v>
      </c>
      <c r="AK858">
        <v>26.39</v>
      </c>
      <c r="AL858">
        <v>1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12.813000000000001</v>
      </c>
      <c r="AU858" t="s">
        <v>135</v>
      </c>
      <c r="AV858">
        <v>0</v>
      </c>
      <c r="AW858">
        <v>2</v>
      </c>
      <c r="AX858">
        <v>55287520</v>
      </c>
      <c r="AY858">
        <v>1</v>
      </c>
      <c r="AZ858">
        <v>0</v>
      </c>
      <c r="BA858">
        <v>909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Y858*Source!I1843</f>
        <v>0.328333125</v>
      </c>
      <c r="CY858">
        <f>AB858</f>
        <v>6.64</v>
      </c>
      <c r="CZ858">
        <f>AF858</f>
        <v>1.0900000000000001</v>
      </c>
      <c r="DA858">
        <f>AJ858</f>
        <v>6.09</v>
      </c>
      <c r="DB858">
        <f>ROUND((ROUND(AT858*CZ858,2)*1.25),6)</f>
        <v>17.462499999999999</v>
      </c>
      <c r="DC858">
        <f>ROUND((ROUND(AT858*AG858,2)*1.25),6)</f>
        <v>1.4375</v>
      </c>
    </row>
    <row r="859" spans="1:107" x14ac:dyDescent="0.2">
      <c r="A859">
        <f>ROW(Source!A1843)</f>
        <v>1843</v>
      </c>
      <c r="B859">
        <v>55282325</v>
      </c>
      <c r="C859">
        <v>55287505</v>
      </c>
      <c r="D859">
        <v>31832865</v>
      </c>
      <c r="E859">
        <v>1</v>
      </c>
      <c r="F859">
        <v>1</v>
      </c>
      <c r="G859">
        <v>13</v>
      </c>
      <c r="H859">
        <v>2</v>
      </c>
      <c r="I859" t="s">
        <v>257</v>
      </c>
      <c r="J859" t="s">
        <v>258</v>
      </c>
      <c r="K859" t="s">
        <v>259</v>
      </c>
      <c r="L859">
        <v>1368</v>
      </c>
      <c r="N859">
        <v>1011</v>
      </c>
      <c r="O859" t="s">
        <v>211</v>
      </c>
      <c r="P859" t="s">
        <v>211</v>
      </c>
      <c r="Q859">
        <v>1</v>
      </c>
      <c r="W859">
        <v>0</v>
      </c>
      <c r="X859">
        <v>773485071</v>
      </c>
      <c r="Y859">
        <v>12.36</v>
      </c>
      <c r="AA859">
        <v>0</v>
      </c>
      <c r="AB859">
        <v>4.6500000000000004</v>
      </c>
      <c r="AC859">
        <v>0</v>
      </c>
      <c r="AD859">
        <v>0</v>
      </c>
      <c r="AE859">
        <v>0</v>
      </c>
      <c r="AF859">
        <v>0.77</v>
      </c>
      <c r="AG859">
        <v>0</v>
      </c>
      <c r="AH859">
        <v>0</v>
      </c>
      <c r="AI859">
        <v>1</v>
      </c>
      <c r="AJ859">
        <v>6.04</v>
      </c>
      <c r="AK859">
        <v>26.39</v>
      </c>
      <c r="AL859">
        <v>1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9.8879999999999999</v>
      </c>
      <c r="AU859" t="s">
        <v>135</v>
      </c>
      <c r="AV859">
        <v>0</v>
      </c>
      <c r="AW859">
        <v>2</v>
      </c>
      <c r="AX859">
        <v>55287521</v>
      </c>
      <c r="AY859">
        <v>1</v>
      </c>
      <c r="AZ859">
        <v>0</v>
      </c>
      <c r="BA859">
        <v>910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Y859*Source!I1843</f>
        <v>0.25337999999999999</v>
      </c>
      <c r="CY859">
        <f>AB859</f>
        <v>4.6500000000000004</v>
      </c>
      <c r="CZ859">
        <f>AF859</f>
        <v>0.77</v>
      </c>
      <c r="DA859">
        <f>AJ859</f>
        <v>6.04</v>
      </c>
      <c r="DB859">
        <f>ROUND((ROUND(AT859*CZ859,2)*1.25),6)</f>
        <v>9.5124999999999993</v>
      </c>
      <c r="DC859">
        <f>ROUND((ROUND(AT859*AG859,2)*1.25),6)</f>
        <v>0</v>
      </c>
    </row>
    <row r="860" spans="1:107" x14ac:dyDescent="0.2">
      <c r="A860">
        <f>ROW(Source!A1843)</f>
        <v>1843</v>
      </c>
      <c r="B860">
        <v>55282325</v>
      </c>
      <c r="C860">
        <v>55287505</v>
      </c>
      <c r="D860">
        <v>31755942</v>
      </c>
      <c r="E860">
        <v>13</v>
      </c>
      <c r="F860">
        <v>1</v>
      </c>
      <c r="G860">
        <v>13</v>
      </c>
      <c r="H860">
        <v>2</v>
      </c>
      <c r="I860" t="s">
        <v>218</v>
      </c>
      <c r="J860" t="s">
        <v>3</v>
      </c>
      <c r="K860" t="s">
        <v>219</v>
      </c>
      <c r="L860">
        <v>1344</v>
      </c>
      <c r="N860">
        <v>1008</v>
      </c>
      <c r="O860" t="s">
        <v>220</v>
      </c>
      <c r="P860" t="s">
        <v>220</v>
      </c>
      <c r="Q860">
        <v>1</v>
      </c>
      <c r="W860">
        <v>0</v>
      </c>
      <c r="X860">
        <v>-1180195794</v>
      </c>
      <c r="Y860">
        <v>26.150000000000002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1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20.92</v>
      </c>
      <c r="AU860" t="s">
        <v>135</v>
      </c>
      <c r="AV860">
        <v>0</v>
      </c>
      <c r="AW860">
        <v>2</v>
      </c>
      <c r="AX860">
        <v>55287522</v>
      </c>
      <c r="AY860">
        <v>1</v>
      </c>
      <c r="AZ860">
        <v>0</v>
      </c>
      <c r="BA860">
        <v>911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Y860*Source!I1843</f>
        <v>0.53607500000000008</v>
      </c>
      <c r="CY860">
        <f>AB860</f>
        <v>1</v>
      </c>
      <c r="CZ860">
        <f>AF860</f>
        <v>1</v>
      </c>
      <c r="DA860">
        <f>AJ860</f>
        <v>1</v>
      </c>
      <c r="DB860">
        <f>ROUND((ROUND(AT860*CZ860,2)*1.25),6)</f>
        <v>26.15</v>
      </c>
      <c r="DC860">
        <f>ROUND((ROUND(AT860*AG860,2)*1.25),6)</f>
        <v>0</v>
      </c>
    </row>
    <row r="861" spans="1:107" x14ac:dyDescent="0.2">
      <c r="A861">
        <f>ROW(Source!A1843)</f>
        <v>1843</v>
      </c>
      <c r="B861">
        <v>55282325</v>
      </c>
      <c r="C861">
        <v>55287505</v>
      </c>
      <c r="D861">
        <v>31808032</v>
      </c>
      <c r="E861">
        <v>1</v>
      </c>
      <c r="F861">
        <v>1</v>
      </c>
      <c r="G861">
        <v>13</v>
      </c>
      <c r="H861">
        <v>3</v>
      </c>
      <c r="I861" t="s">
        <v>260</v>
      </c>
      <c r="J861" t="s">
        <v>261</v>
      </c>
      <c r="K861" t="s">
        <v>262</v>
      </c>
      <c r="L861">
        <v>1348</v>
      </c>
      <c r="N861">
        <v>1009</v>
      </c>
      <c r="O861" t="s">
        <v>30</v>
      </c>
      <c r="P861" t="s">
        <v>30</v>
      </c>
      <c r="Q861">
        <v>1000</v>
      </c>
      <c r="W861">
        <v>0</v>
      </c>
      <c r="X861">
        <v>-1815770421</v>
      </c>
      <c r="Y861">
        <v>4.9000000000000002E-2</v>
      </c>
      <c r="AA861">
        <v>90645.59</v>
      </c>
      <c r="AB861">
        <v>0</v>
      </c>
      <c r="AC861">
        <v>0</v>
      </c>
      <c r="AD861">
        <v>0</v>
      </c>
      <c r="AE861">
        <v>14739.12</v>
      </c>
      <c r="AF861">
        <v>0</v>
      </c>
      <c r="AG861">
        <v>0</v>
      </c>
      <c r="AH861">
        <v>0</v>
      </c>
      <c r="AI861">
        <v>6.15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4.9000000000000002E-2</v>
      </c>
      <c r="AU861" t="s">
        <v>3</v>
      </c>
      <c r="AV861">
        <v>0</v>
      </c>
      <c r="AW861">
        <v>2</v>
      </c>
      <c r="AX861">
        <v>55287523</v>
      </c>
      <c r="AY861">
        <v>1</v>
      </c>
      <c r="AZ861">
        <v>0</v>
      </c>
      <c r="BA861">
        <v>912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Y861*Source!I1843</f>
        <v>1.0045000000000002E-3</v>
      </c>
      <c r="CY861">
        <f t="shared" ref="CY861:CY867" si="133">AA861</f>
        <v>90645.59</v>
      </c>
      <c r="CZ861">
        <f t="shared" ref="CZ861:CZ867" si="134">AE861</f>
        <v>14739.12</v>
      </c>
      <c r="DA861">
        <f t="shared" ref="DA861:DA867" si="135">AI861</f>
        <v>6.15</v>
      </c>
      <c r="DB861">
        <f t="shared" ref="DB861:DB900" si="136">ROUND(ROUND(AT861*CZ861,2),6)</f>
        <v>722.22</v>
      </c>
      <c r="DC861">
        <f t="shared" ref="DC861:DC900" si="137">ROUND(ROUND(AT861*AG861,2),6)</f>
        <v>0</v>
      </c>
    </row>
    <row r="862" spans="1:107" x14ac:dyDescent="0.2">
      <c r="A862">
        <f>ROW(Source!A1843)</f>
        <v>1843</v>
      </c>
      <c r="B862">
        <v>55282325</v>
      </c>
      <c r="C862">
        <v>55287505</v>
      </c>
      <c r="D862">
        <v>31808252</v>
      </c>
      <c r="E862">
        <v>1</v>
      </c>
      <c r="F862">
        <v>1</v>
      </c>
      <c r="G862">
        <v>13</v>
      </c>
      <c r="H862">
        <v>3</v>
      </c>
      <c r="I862" t="s">
        <v>142</v>
      </c>
      <c r="J862" t="s">
        <v>144</v>
      </c>
      <c r="K862" t="s">
        <v>282</v>
      </c>
      <c r="L862">
        <v>1327</v>
      </c>
      <c r="N862">
        <v>1005</v>
      </c>
      <c r="O862" t="s">
        <v>143</v>
      </c>
      <c r="P862" t="s">
        <v>143</v>
      </c>
      <c r="Q862">
        <v>1</v>
      </c>
      <c r="W862">
        <v>0</v>
      </c>
      <c r="X862">
        <v>-1420146113</v>
      </c>
      <c r="Y862">
        <v>135.03</v>
      </c>
      <c r="AA862">
        <v>263.45</v>
      </c>
      <c r="AB862">
        <v>0</v>
      </c>
      <c r="AC862">
        <v>0</v>
      </c>
      <c r="AD862">
        <v>0</v>
      </c>
      <c r="AE862">
        <v>25.09</v>
      </c>
      <c r="AF862">
        <v>0</v>
      </c>
      <c r="AG862">
        <v>0</v>
      </c>
      <c r="AH862">
        <v>0</v>
      </c>
      <c r="AI862">
        <v>10.5</v>
      </c>
      <c r="AJ862">
        <v>1</v>
      </c>
      <c r="AK862">
        <v>1</v>
      </c>
      <c r="AL862">
        <v>1</v>
      </c>
      <c r="AN862">
        <v>0</v>
      </c>
      <c r="AO862">
        <v>0</v>
      </c>
      <c r="AP862">
        <v>1</v>
      </c>
      <c r="AQ862">
        <v>0</v>
      </c>
      <c r="AR862">
        <v>0</v>
      </c>
      <c r="AS862" t="s">
        <v>3</v>
      </c>
      <c r="AT862">
        <v>135.03</v>
      </c>
      <c r="AU862" t="s">
        <v>3</v>
      </c>
      <c r="AV862">
        <v>0</v>
      </c>
      <c r="AW862">
        <v>1</v>
      </c>
      <c r="AX862">
        <v>-1</v>
      </c>
      <c r="AY862">
        <v>0</v>
      </c>
      <c r="AZ862">
        <v>0</v>
      </c>
      <c r="BA862" t="s">
        <v>3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Y862*Source!I1843</f>
        <v>2.7681150000000003</v>
      </c>
      <c r="CY862">
        <f t="shared" si="133"/>
        <v>263.45</v>
      </c>
      <c r="CZ862">
        <f t="shared" si="134"/>
        <v>25.09</v>
      </c>
      <c r="DA862">
        <f t="shared" si="135"/>
        <v>10.5</v>
      </c>
      <c r="DB862">
        <f t="shared" si="136"/>
        <v>3387.9</v>
      </c>
      <c r="DC862">
        <f t="shared" si="137"/>
        <v>0</v>
      </c>
    </row>
    <row r="863" spans="1:107" x14ac:dyDescent="0.2">
      <c r="A863">
        <f>ROW(Source!A1843)</f>
        <v>1843</v>
      </c>
      <c r="B863">
        <v>55282325</v>
      </c>
      <c r="C863">
        <v>55287505</v>
      </c>
      <c r="D863">
        <v>31808253</v>
      </c>
      <c r="E863">
        <v>1</v>
      </c>
      <c r="F863">
        <v>1</v>
      </c>
      <c r="G863">
        <v>13</v>
      </c>
      <c r="H863">
        <v>3</v>
      </c>
      <c r="I863" t="s">
        <v>146</v>
      </c>
      <c r="J863" t="s">
        <v>147</v>
      </c>
      <c r="K863" t="s">
        <v>283</v>
      </c>
      <c r="L863">
        <v>1327</v>
      </c>
      <c r="N863">
        <v>1005</v>
      </c>
      <c r="O863" t="s">
        <v>143</v>
      </c>
      <c r="P863" t="s">
        <v>143</v>
      </c>
      <c r="Q863">
        <v>1</v>
      </c>
      <c r="W863">
        <v>0</v>
      </c>
      <c r="X863">
        <v>-1577770690</v>
      </c>
      <c r="Y863">
        <v>60.27</v>
      </c>
      <c r="AA863">
        <v>247.66</v>
      </c>
      <c r="AB863">
        <v>0</v>
      </c>
      <c r="AC863">
        <v>0</v>
      </c>
      <c r="AD863">
        <v>0</v>
      </c>
      <c r="AE863">
        <v>23.06</v>
      </c>
      <c r="AF863">
        <v>0</v>
      </c>
      <c r="AG863">
        <v>0</v>
      </c>
      <c r="AH863">
        <v>0</v>
      </c>
      <c r="AI863">
        <v>10.74</v>
      </c>
      <c r="AJ863">
        <v>1</v>
      </c>
      <c r="AK863">
        <v>1</v>
      </c>
      <c r="AL863">
        <v>1</v>
      </c>
      <c r="AN863">
        <v>0</v>
      </c>
      <c r="AO863">
        <v>0</v>
      </c>
      <c r="AP863">
        <v>1</v>
      </c>
      <c r="AQ863">
        <v>0</v>
      </c>
      <c r="AR863">
        <v>0</v>
      </c>
      <c r="AS863" t="s">
        <v>3</v>
      </c>
      <c r="AT863">
        <v>60.27</v>
      </c>
      <c r="AU863" t="s">
        <v>3</v>
      </c>
      <c r="AV863">
        <v>0</v>
      </c>
      <c r="AW863">
        <v>1</v>
      </c>
      <c r="AX863">
        <v>-1</v>
      </c>
      <c r="AY863">
        <v>0</v>
      </c>
      <c r="AZ863">
        <v>0</v>
      </c>
      <c r="BA863" t="s">
        <v>3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Y863*Source!I1843</f>
        <v>1.235535</v>
      </c>
      <c r="CY863">
        <f t="shared" si="133"/>
        <v>247.66</v>
      </c>
      <c r="CZ863">
        <f t="shared" si="134"/>
        <v>23.06</v>
      </c>
      <c r="DA863">
        <f t="shared" si="135"/>
        <v>10.74</v>
      </c>
      <c r="DB863">
        <f t="shared" si="136"/>
        <v>1389.83</v>
      </c>
      <c r="DC863">
        <f t="shared" si="137"/>
        <v>0</v>
      </c>
    </row>
    <row r="864" spans="1:107" x14ac:dyDescent="0.2">
      <c r="A864">
        <f>ROW(Source!A1843)</f>
        <v>1843</v>
      </c>
      <c r="B864">
        <v>55282325</v>
      </c>
      <c r="C864">
        <v>55287505</v>
      </c>
      <c r="D864">
        <v>31808575</v>
      </c>
      <c r="E864">
        <v>1</v>
      </c>
      <c r="F864">
        <v>1</v>
      </c>
      <c r="G864">
        <v>13</v>
      </c>
      <c r="H864">
        <v>3</v>
      </c>
      <c r="I864" t="s">
        <v>263</v>
      </c>
      <c r="J864" t="s">
        <v>264</v>
      </c>
      <c r="K864" t="s">
        <v>265</v>
      </c>
      <c r="L864">
        <v>1391</v>
      </c>
      <c r="N864">
        <v>1013</v>
      </c>
      <c r="O864" t="s">
        <v>266</v>
      </c>
      <c r="P864" t="s">
        <v>266</v>
      </c>
      <c r="Q864">
        <v>1</v>
      </c>
      <c r="W864">
        <v>0</v>
      </c>
      <c r="X864">
        <v>1414587741</v>
      </c>
      <c r="Y864">
        <v>200</v>
      </c>
      <c r="AA864">
        <v>33.64</v>
      </c>
      <c r="AB864">
        <v>0</v>
      </c>
      <c r="AC864">
        <v>0</v>
      </c>
      <c r="AD864">
        <v>0</v>
      </c>
      <c r="AE864">
        <v>28.75</v>
      </c>
      <c r="AF864">
        <v>0</v>
      </c>
      <c r="AG864">
        <v>0</v>
      </c>
      <c r="AH864">
        <v>0</v>
      </c>
      <c r="AI864">
        <v>1.17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200</v>
      </c>
      <c r="AU864" t="s">
        <v>3</v>
      </c>
      <c r="AV864">
        <v>0</v>
      </c>
      <c r="AW864">
        <v>2</v>
      </c>
      <c r="AX864">
        <v>55287524</v>
      </c>
      <c r="AY864">
        <v>1</v>
      </c>
      <c r="AZ864">
        <v>0</v>
      </c>
      <c r="BA864">
        <v>913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Y864*Source!I1843</f>
        <v>4.1000000000000005</v>
      </c>
      <c r="CY864">
        <f t="shared" si="133"/>
        <v>33.64</v>
      </c>
      <c r="CZ864">
        <f t="shared" si="134"/>
        <v>28.75</v>
      </c>
      <c r="DA864">
        <f t="shared" si="135"/>
        <v>1.17</v>
      </c>
      <c r="DB864">
        <f t="shared" si="136"/>
        <v>5750</v>
      </c>
      <c r="DC864">
        <f t="shared" si="137"/>
        <v>0</v>
      </c>
    </row>
    <row r="865" spans="1:107" x14ac:dyDescent="0.2">
      <c r="A865">
        <f>ROW(Source!A1843)</f>
        <v>1843</v>
      </c>
      <c r="B865">
        <v>55282325</v>
      </c>
      <c r="C865">
        <v>55287505</v>
      </c>
      <c r="D865">
        <v>31809402</v>
      </c>
      <c r="E865">
        <v>1</v>
      </c>
      <c r="F865">
        <v>1</v>
      </c>
      <c r="G865">
        <v>13</v>
      </c>
      <c r="H865">
        <v>3</v>
      </c>
      <c r="I865" t="s">
        <v>244</v>
      </c>
      <c r="J865" t="s">
        <v>245</v>
      </c>
      <c r="K865" t="s">
        <v>246</v>
      </c>
      <c r="L865">
        <v>1346</v>
      </c>
      <c r="N865">
        <v>1009</v>
      </c>
      <c r="O865" t="s">
        <v>247</v>
      </c>
      <c r="P865" t="s">
        <v>247</v>
      </c>
      <c r="Q865">
        <v>1</v>
      </c>
      <c r="W865">
        <v>0</v>
      </c>
      <c r="X865">
        <v>-1558522825</v>
      </c>
      <c r="Y865">
        <v>3.4</v>
      </c>
      <c r="AA865">
        <v>48.91</v>
      </c>
      <c r="AB865">
        <v>0</v>
      </c>
      <c r="AC865">
        <v>0</v>
      </c>
      <c r="AD865">
        <v>0</v>
      </c>
      <c r="AE865">
        <v>6.27</v>
      </c>
      <c r="AF865">
        <v>0</v>
      </c>
      <c r="AG865">
        <v>0</v>
      </c>
      <c r="AH865">
        <v>0</v>
      </c>
      <c r="AI865">
        <v>7.8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3.4</v>
      </c>
      <c r="AU865" t="s">
        <v>3</v>
      </c>
      <c r="AV865">
        <v>0</v>
      </c>
      <c r="AW865">
        <v>2</v>
      </c>
      <c r="AX865">
        <v>55287525</v>
      </c>
      <c r="AY865">
        <v>1</v>
      </c>
      <c r="AZ865">
        <v>0</v>
      </c>
      <c r="BA865">
        <v>914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Y865*Source!I1843</f>
        <v>6.9699999999999998E-2</v>
      </c>
      <c r="CY865">
        <f t="shared" si="133"/>
        <v>48.91</v>
      </c>
      <c r="CZ865">
        <f t="shared" si="134"/>
        <v>6.27</v>
      </c>
      <c r="DA865">
        <f t="shared" si="135"/>
        <v>7.8</v>
      </c>
      <c r="DB865">
        <f t="shared" si="136"/>
        <v>21.32</v>
      </c>
      <c r="DC865">
        <f t="shared" si="137"/>
        <v>0</v>
      </c>
    </row>
    <row r="866" spans="1:107" x14ac:dyDescent="0.2">
      <c r="A866">
        <f>ROW(Source!A1843)</f>
        <v>1843</v>
      </c>
      <c r="B866">
        <v>55282325</v>
      </c>
      <c r="C866">
        <v>55287505</v>
      </c>
      <c r="D866">
        <v>31807565</v>
      </c>
      <c r="E866">
        <v>1</v>
      </c>
      <c r="F866">
        <v>1</v>
      </c>
      <c r="G866">
        <v>13</v>
      </c>
      <c r="H866">
        <v>3</v>
      </c>
      <c r="I866" t="s">
        <v>267</v>
      </c>
      <c r="J866" t="s">
        <v>268</v>
      </c>
      <c r="K866" t="s">
        <v>284</v>
      </c>
      <c r="L866">
        <v>1301</v>
      </c>
      <c r="N866">
        <v>1003</v>
      </c>
      <c r="O866" t="s">
        <v>270</v>
      </c>
      <c r="P866" t="s">
        <v>270</v>
      </c>
      <c r="Q866">
        <v>1</v>
      </c>
      <c r="W866">
        <v>0</v>
      </c>
      <c r="X866">
        <v>-384179431</v>
      </c>
      <c r="Y866">
        <v>18.899999999999999</v>
      </c>
      <c r="AA866">
        <v>70.27</v>
      </c>
      <c r="AB866">
        <v>0</v>
      </c>
      <c r="AC866">
        <v>0</v>
      </c>
      <c r="AD866">
        <v>0</v>
      </c>
      <c r="AE866">
        <v>15.72</v>
      </c>
      <c r="AF866">
        <v>0</v>
      </c>
      <c r="AG866">
        <v>0</v>
      </c>
      <c r="AH866">
        <v>0</v>
      </c>
      <c r="AI866">
        <v>4.47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18.899999999999999</v>
      </c>
      <c r="AU866" t="s">
        <v>3</v>
      </c>
      <c r="AV866">
        <v>0</v>
      </c>
      <c r="AW866">
        <v>2</v>
      </c>
      <c r="AX866">
        <v>55287526</v>
      </c>
      <c r="AY866">
        <v>1</v>
      </c>
      <c r="AZ866">
        <v>0</v>
      </c>
      <c r="BA866">
        <v>915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Y866*Source!I1843</f>
        <v>0.38744999999999996</v>
      </c>
      <c r="CY866">
        <f t="shared" si="133"/>
        <v>70.27</v>
      </c>
      <c r="CZ866">
        <f t="shared" si="134"/>
        <v>15.72</v>
      </c>
      <c r="DA866">
        <f t="shared" si="135"/>
        <v>4.47</v>
      </c>
      <c r="DB866">
        <f t="shared" si="136"/>
        <v>297.11</v>
      </c>
      <c r="DC866">
        <f t="shared" si="137"/>
        <v>0</v>
      </c>
    </row>
    <row r="867" spans="1:107" x14ac:dyDescent="0.2">
      <c r="A867">
        <f>ROW(Source!A1843)</f>
        <v>1843</v>
      </c>
      <c r="B867">
        <v>55282325</v>
      </c>
      <c r="C867">
        <v>55287505</v>
      </c>
      <c r="D867">
        <v>31807616</v>
      </c>
      <c r="E867">
        <v>1</v>
      </c>
      <c r="F867">
        <v>1</v>
      </c>
      <c r="G867">
        <v>13</v>
      </c>
      <c r="H867">
        <v>3</v>
      </c>
      <c r="I867" t="s">
        <v>248</v>
      </c>
      <c r="J867" t="s">
        <v>249</v>
      </c>
      <c r="K867" t="s">
        <v>250</v>
      </c>
      <c r="L867">
        <v>1348</v>
      </c>
      <c r="N867">
        <v>1009</v>
      </c>
      <c r="O867" t="s">
        <v>30</v>
      </c>
      <c r="P867" t="s">
        <v>30</v>
      </c>
      <c r="Q867">
        <v>1000</v>
      </c>
      <c r="W867">
        <v>0</v>
      </c>
      <c r="X867">
        <v>1387058064</v>
      </c>
      <c r="Y867">
        <v>2.196E-2</v>
      </c>
      <c r="AA867">
        <v>64864.04</v>
      </c>
      <c r="AB867">
        <v>0</v>
      </c>
      <c r="AC867">
        <v>0</v>
      </c>
      <c r="AD867">
        <v>0</v>
      </c>
      <c r="AE867">
        <v>18910.8</v>
      </c>
      <c r="AF867">
        <v>0</v>
      </c>
      <c r="AG867">
        <v>0</v>
      </c>
      <c r="AH867">
        <v>0</v>
      </c>
      <c r="AI867">
        <v>3.43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2.196E-2</v>
      </c>
      <c r="AU867" t="s">
        <v>3</v>
      </c>
      <c r="AV867">
        <v>0</v>
      </c>
      <c r="AW867">
        <v>2</v>
      </c>
      <c r="AX867">
        <v>55287527</v>
      </c>
      <c r="AY867">
        <v>1</v>
      </c>
      <c r="AZ867">
        <v>0</v>
      </c>
      <c r="BA867">
        <v>916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Y867*Source!I1843</f>
        <v>4.5018E-4</v>
      </c>
      <c r="CY867">
        <f t="shared" si="133"/>
        <v>64864.04</v>
      </c>
      <c r="CZ867">
        <f t="shared" si="134"/>
        <v>18910.8</v>
      </c>
      <c r="DA867">
        <f t="shared" si="135"/>
        <v>3.43</v>
      </c>
      <c r="DB867">
        <f t="shared" si="136"/>
        <v>415.28</v>
      </c>
      <c r="DC867">
        <f t="shared" si="137"/>
        <v>0</v>
      </c>
    </row>
    <row r="868" spans="1:107" x14ac:dyDescent="0.2">
      <c r="A868">
        <f>ROW(Source!A1851)</f>
        <v>1851</v>
      </c>
      <c r="B868">
        <v>55282325</v>
      </c>
      <c r="C868">
        <v>55287589</v>
      </c>
      <c r="D868">
        <v>31751893</v>
      </c>
      <c r="E868">
        <v>13</v>
      </c>
      <c r="F868">
        <v>1</v>
      </c>
      <c r="G868">
        <v>13</v>
      </c>
      <c r="H868">
        <v>1</v>
      </c>
      <c r="I868" t="s">
        <v>205</v>
      </c>
      <c r="J868" t="s">
        <v>3</v>
      </c>
      <c r="K868" t="s">
        <v>206</v>
      </c>
      <c r="L868">
        <v>1191</v>
      </c>
      <c r="N868">
        <v>1013</v>
      </c>
      <c r="O868" t="s">
        <v>207</v>
      </c>
      <c r="P868" t="s">
        <v>207</v>
      </c>
      <c r="Q868">
        <v>1</v>
      </c>
      <c r="W868">
        <v>0</v>
      </c>
      <c r="X868">
        <v>476480486</v>
      </c>
      <c r="Y868">
        <v>57.5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57.5</v>
      </c>
      <c r="AU868" t="s">
        <v>3</v>
      </c>
      <c r="AV868">
        <v>1</v>
      </c>
      <c r="AW868">
        <v>2</v>
      </c>
      <c r="AX868">
        <v>55287592</v>
      </c>
      <c r="AY868">
        <v>1</v>
      </c>
      <c r="AZ868">
        <v>0</v>
      </c>
      <c r="BA868">
        <v>919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Y868*Source!I1851</f>
        <v>0.29899999999999999</v>
      </c>
      <c r="CY868">
        <f>AD868</f>
        <v>0</v>
      </c>
      <c r="CZ868">
        <f>AH868</f>
        <v>0</v>
      </c>
      <c r="DA868">
        <f>AL868</f>
        <v>1</v>
      </c>
      <c r="DB868">
        <f t="shared" si="136"/>
        <v>0</v>
      </c>
      <c r="DC868">
        <f t="shared" si="137"/>
        <v>0</v>
      </c>
    </row>
    <row r="869" spans="1:107" x14ac:dyDescent="0.2">
      <c r="A869">
        <f>ROW(Source!A1851)</f>
        <v>1851</v>
      </c>
      <c r="B869">
        <v>55282325</v>
      </c>
      <c r="C869">
        <v>55287589</v>
      </c>
      <c r="D869">
        <v>31806986</v>
      </c>
      <c r="E869">
        <v>13</v>
      </c>
      <c r="F869">
        <v>1</v>
      </c>
      <c r="G869">
        <v>13</v>
      </c>
      <c r="H869">
        <v>3</v>
      </c>
      <c r="I869" t="s">
        <v>28</v>
      </c>
      <c r="J869" t="s">
        <v>3</v>
      </c>
      <c r="K869" t="s">
        <v>29</v>
      </c>
      <c r="L869">
        <v>1348</v>
      </c>
      <c r="N869">
        <v>1009</v>
      </c>
      <c r="O869" t="s">
        <v>30</v>
      </c>
      <c r="P869" t="s">
        <v>30</v>
      </c>
      <c r="Q869">
        <v>1000</v>
      </c>
      <c r="W869">
        <v>1</v>
      </c>
      <c r="X869">
        <v>1489638031</v>
      </c>
      <c r="Y869">
        <v>-4.5999999999999996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-4.5999999999999996</v>
      </c>
      <c r="AU869" t="s">
        <v>3</v>
      </c>
      <c r="AV869">
        <v>0</v>
      </c>
      <c r="AW869">
        <v>2</v>
      </c>
      <c r="AX869">
        <v>55287593</v>
      </c>
      <c r="AY869">
        <v>1</v>
      </c>
      <c r="AZ869">
        <v>6144</v>
      </c>
      <c r="BA869">
        <v>920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Y869*Source!I1851</f>
        <v>-2.3919999999999997E-2</v>
      </c>
      <c r="CY869">
        <f>AA869</f>
        <v>0</v>
      </c>
      <c r="CZ869">
        <f>AE869</f>
        <v>0</v>
      </c>
      <c r="DA869">
        <f>AI869</f>
        <v>1</v>
      </c>
      <c r="DB869">
        <f t="shared" si="136"/>
        <v>0</v>
      </c>
      <c r="DC869">
        <f t="shared" si="137"/>
        <v>0</v>
      </c>
    </row>
    <row r="870" spans="1:107" x14ac:dyDescent="0.2">
      <c r="A870">
        <f>ROW(Source!A1853)</f>
        <v>1853</v>
      </c>
      <c r="B870">
        <v>55282325</v>
      </c>
      <c r="C870">
        <v>55287595</v>
      </c>
      <c r="D870">
        <v>31751893</v>
      </c>
      <c r="E870">
        <v>13</v>
      </c>
      <c r="F870">
        <v>1</v>
      </c>
      <c r="G870">
        <v>13</v>
      </c>
      <c r="H870">
        <v>1</v>
      </c>
      <c r="I870" t="s">
        <v>205</v>
      </c>
      <c r="J870" t="s">
        <v>3</v>
      </c>
      <c r="K870" t="s">
        <v>206</v>
      </c>
      <c r="L870">
        <v>1191</v>
      </c>
      <c r="N870">
        <v>1013</v>
      </c>
      <c r="O870" t="s">
        <v>207</v>
      </c>
      <c r="P870" t="s">
        <v>207</v>
      </c>
      <c r="Q870">
        <v>1</v>
      </c>
      <c r="W870">
        <v>0</v>
      </c>
      <c r="X870">
        <v>476480486</v>
      </c>
      <c r="Y870">
        <v>0.6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0.6</v>
      </c>
      <c r="AU870" t="s">
        <v>3</v>
      </c>
      <c r="AV870">
        <v>1</v>
      </c>
      <c r="AW870">
        <v>2</v>
      </c>
      <c r="AX870">
        <v>55287597</v>
      </c>
      <c r="AY870">
        <v>1</v>
      </c>
      <c r="AZ870">
        <v>0</v>
      </c>
      <c r="BA870">
        <v>921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Y870*Source!I1853</f>
        <v>0.21</v>
      </c>
      <c r="CY870">
        <f>AD870</f>
        <v>0</v>
      </c>
      <c r="CZ870">
        <f>AH870</f>
        <v>0</v>
      </c>
      <c r="DA870">
        <f>AL870</f>
        <v>1</v>
      </c>
      <c r="DB870">
        <f t="shared" si="136"/>
        <v>0</v>
      </c>
      <c r="DC870">
        <f t="shared" si="137"/>
        <v>0</v>
      </c>
    </row>
    <row r="871" spans="1:107" x14ac:dyDescent="0.2">
      <c r="A871">
        <f>ROW(Source!A1854)</f>
        <v>1854</v>
      </c>
      <c r="B871">
        <v>55282325</v>
      </c>
      <c r="C871">
        <v>55287598</v>
      </c>
      <c r="D871">
        <v>31751893</v>
      </c>
      <c r="E871">
        <v>13</v>
      </c>
      <c r="F871">
        <v>1</v>
      </c>
      <c r="G871">
        <v>13</v>
      </c>
      <c r="H871">
        <v>1</v>
      </c>
      <c r="I871" t="s">
        <v>205</v>
      </c>
      <c r="J871" t="s">
        <v>3</v>
      </c>
      <c r="K871" t="s">
        <v>206</v>
      </c>
      <c r="L871">
        <v>1191</v>
      </c>
      <c r="N871">
        <v>1013</v>
      </c>
      <c r="O871" t="s">
        <v>207</v>
      </c>
      <c r="P871" t="s">
        <v>207</v>
      </c>
      <c r="Q871">
        <v>1</v>
      </c>
      <c r="W871">
        <v>0</v>
      </c>
      <c r="X871">
        <v>476480486</v>
      </c>
      <c r="Y871">
        <v>17.41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17.41</v>
      </c>
      <c r="AU871" t="s">
        <v>3</v>
      </c>
      <c r="AV871">
        <v>1</v>
      </c>
      <c r="AW871">
        <v>2</v>
      </c>
      <c r="AX871">
        <v>55287601</v>
      </c>
      <c r="AY871">
        <v>1</v>
      </c>
      <c r="AZ871">
        <v>0</v>
      </c>
      <c r="BA871">
        <v>922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Y871*Source!I1854</f>
        <v>0.12709300000000001</v>
      </c>
      <c r="CY871">
        <f>AD871</f>
        <v>0</v>
      </c>
      <c r="CZ871">
        <f>AH871</f>
        <v>0</v>
      </c>
      <c r="DA871">
        <f>AL871</f>
        <v>1</v>
      </c>
      <c r="DB871">
        <f t="shared" si="136"/>
        <v>0</v>
      </c>
      <c r="DC871">
        <f t="shared" si="137"/>
        <v>0</v>
      </c>
    </row>
    <row r="872" spans="1:107" x14ac:dyDescent="0.2">
      <c r="A872">
        <f>ROW(Source!A1854)</f>
        <v>1854</v>
      </c>
      <c r="B872">
        <v>55282325</v>
      </c>
      <c r="C872">
        <v>55287598</v>
      </c>
      <c r="D872">
        <v>31806986</v>
      </c>
      <c r="E872">
        <v>13</v>
      </c>
      <c r="F872">
        <v>1</v>
      </c>
      <c r="G872">
        <v>13</v>
      </c>
      <c r="H872">
        <v>3</v>
      </c>
      <c r="I872" t="s">
        <v>28</v>
      </c>
      <c r="J872" t="s">
        <v>3</v>
      </c>
      <c r="K872" t="s">
        <v>29</v>
      </c>
      <c r="L872">
        <v>1348</v>
      </c>
      <c r="N872">
        <v>1009</v>
      </c>
      <c r="O872" t="s">
        <v>30</v>
      </c>
      <c r="P872" t="s">
        <v>30</v>
      </c>
      <c r="Q872">
        <v>1000</v>
      </c>
      <c r="W872">
        <v>1</v>
      </c>
      <c r="X872">
        <v>1489638031</v>
      </c>
      <c r="Y872">
        <v>-1.02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-1.02</v>
      </c>
      <c r="AU872" t="s">
        <v>3</v>
      </c>
      <c r="AV872">
        <v>0</v>
      </c>
      <c r="AW872">
        <v>2</v>
      </c>
      <c r="AX872">
        <v>55287602</v>
      </c>
      <c r="AY872">
        <v>1</v>
      </c>
      <c r="AZ872">
        <v>6144</v>
      </c>
      <c r="BA872">
        <v>923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Y872*Source!I1854</f>
        <v>-7.4460000000000004E-3</v>
      </c>
      <c r="CY872">
        <f>AA872</f>
        <v>0</v>
      </c>
      <c r="CZ872">
        <f>AE872</f>
        <v>0</v>
      </c>
      <c r="DA872">
        <f>AI872</f>
        <v>1</v>
      </c>
      <c r="DB872">
        <f t="shared" si="136"/>
        <v>0</v>
      </c>
      <c r="DC872">
        <f t="shared" si="137"/>
        <v>0</v>
      </c>
    </row>
    <row r="873" spans="1:107" x14ac:dyDescent="0.2">
      <c r="A873">
        <f>ROW(Source!A1856)</f>
        <v>1856</v>
      </c>
      <c r="B873">
        <v>55282325</v>
      </c>
      <c r="C873">
        <v>55287604</v>
      </c>
      <c r="D873">
        <v>31751893</v>
      </c>
      <c r="E873">
        <v>13</v>
      </c>
      <c r="F873">
        <v>1</v>
      </c>
      <c r="G873">
        <v>13</v>
      </c>
      <c r="H873">
        <v>1</v>
      </c>
      <c r="I873" t="s">
        <v>205</v>
      </c>
      <c r="J873" t="s">
        <v>3</v>
      </c>
      <c r="K873" t="s">
        <v>206</v>
      </c>
      <c r="L873">
        <v>1191</v>
      </c>
      <c r="N873">
        <v>1013</v>
      </c>
      <c r="O873" t="s">
        <v>207</v>
      </c>
      <c r="P873" t="s">
        <v>207</v>
      </c>
      <c r="Q873">
        <v>1</v>
      </c>
      <c r="W873">
        <v>0</v>
      </c>
      <c r="X873">
        <v>476480486</v>
      </c>
      <c r="Y873">
        <v>20.73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20.73</v>
      </c>
      <c r="AU873" t="s">
        <v>3</v>
      </c>
      <c r="AV873">
        <v>1</v>
      </c>
      <c r="AW873">
        <v>2</v>
      </c>
      <c r="AX873">
        <v>55287606</v>
      </c>
      <c r="AY873">
        <v>1</v>
      </c>
      <c r="AZ873">
        <v>0</v>
      </c>
      <c r="BA873">
        <v>924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Y873*Source!I1856</f>
        <v>0.41460000000000002</v>
      </c>
      <c r="CY873">
        <f>AD873</f>
        <v>0</v>
      </c>
      <c r="CZ873">
        <f>AH873</f>
        <v>0</v>
      </c>
      <c r="DA873">
        <f>AL873</f>
        <v>1</v>
      </c>
      <c r="DB873">
        <f t="shared" si="136"/>
        <v>0</v>
      </c>
      <c r="DC873">
        <f t="shared" si="137"/>
        <v>0</v>
      </c>
    </row>
    <row r="874" spans="1:107" x14ac:dyDescent="0.2">
      <c r="A874">
        <f>ROW(Source!A1857)</f>
        <v>1857</v>
      </c>
      <c r="B874">
        <v>55282325</v>
      </c>
      <c r="C874">
        <v>55287609</v>
      </c>
      <c r="D874">
        <v>31751893</v>
      </c>
      <c r="E874">
        <v>13</v>
      </c>
      <c r="F874">
        <v>1</v>
      </c>
      <c r="G874">
        <v>13</v>
      </c>
      <c r="H874">
        <v>1</v>
      </c>
      <c r="I874" t="s">
        <v>205</v>
      </c>
      <c r="J874" t="s">
        <v>3</v>
      </c>
      <c r="K874" t="s">
        <v>206</v>
      </c>
      <c r="L874">
        <v>1191</v>
      </c>
      <c r="N874">
        <v>1013</v>
      </c>
      <c r="O874" t="s">
        <v>207</v>
      </c>
      <c r="P874" t="s">
        <v>207</v>
      </c>
      <c r="Q874">
        <v>1</v>
      </c>
      <c r="W874">
        <v>0</v>
      </c>
      <c r="X874">
        <v>476480486</v>
      </c>
      <c r="Y874">
        <v>0.6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0.6</v>
      </c>
      <c r="AU874" t="s">
        <v>3</v>
      </c>
      <c r="AV874">
        <v>1</v>
      </c>
      <c r="AW874">
        <v>2</v>
      </c>
      <c r="AX874">
        <v>55287611</v>
      </c>
      <c r="AY874">
        <v>1</v>
      </c>
      <c r="AZ874">
        <v>0</v>
      </c>
      <c r="BA874">
        <v>927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Y874*Source!I1857</f>
        <v>12.45</v>
      </c>
      <c r="CY874">
        <f>AD874</f>
        <v>0</v>
      </c>
      <c r="CZ874">
        <f>AH874</f>
        <v>0</v>
      </c>
      <c r="DA874">
        <f>AL874</f>
        <v>1</v>
      </c>
      <c r="DB874">
        <f t="shared" si="136"/>
        <v>0</v>
      </c>
      <c r="DC874">
        <f t="shared" si="137"/>
        <v>0</v>
      </c>
    </row>
    <row r="875" spans="1:107" x14ac:dyDescent="0.2">
      <c r="A875">
        <f>ROW(Source!A1893)</f>
        <v>1893</v>
      </c>
      <c r="B875">
        <v>55282325</v>
      </c>
      <c r="C875">
        <v>55287669</v>
      </c>
      <c r="D875">
        <v>31751893</v>
      </c>
      <c r="E875">
        <v>13</v>
      </c>
      <c r="F875">
        <v>1</v>
      </c>
      <c r="G875">
        <v>13</v>
      </c>
      <c r="H875">
        <v>1</v>
      </c>
      <c r="I875" t="s">
        <v>205</v>
      </c>
      <c r="J875" t="s">
        <v>3</v>
      </c>
      <c r="K875" t="s">
        <v>206</v>
      </c>
      <c r="L875">
        <v>1191</v>
      </c>
      <c r="N875">
        <v>1013</v>
      </c>
      <c r="O875" t="s">
        <v>207</v>
      </c>
      <c r="P875" t="s">
        <v>207</v>
      </c>
      <c r="Q875">
        <v>1</v>
      </c>
      <c r="W875">
        <v>0</v>
      </c>
      <c r="X875">
        <v>476480486</v>
      </c>
      <c r="Y875">
        <v>113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113</v>
      </c>
      <c r="AU875" t="s">
        <v>3</v>
      </c>
      <c r="AV875">
        <v>1</v>
      </c>
      <c r="AW875">
        <v>2</v>
      </c>
      <c r="AX875">
        <v>55287678</v>
      </c>
      <c r="AY875">
        <v>1</v>
      </c>
      <c r="AZ875">
        <v>0</v>
      </c>
      <c r="BA875">
        <v>928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Y875*Source!I1893</f>
        <v>2.2600000000000002</v>
      </c>
      <c r="CY875">
        <f>AD875</f>
        <v>0</v>
      </c>
      <c r="CZ875">
        <f>AH875</f>
        <v>0</v>
      </c>
      <c r="DA875">
        <f>AL875</f>
        <v>1</v>
      </c>
      <c r="DB875">
        <f t="shared" si="136"/>
        <v>0</v>
      </c>
      <c r="DC875">
        <f t="shared" si="137"/>
        <v>0</v>
      </c>
    </row>
    <row r="876" spans="1:107" x14ac:dyDescent="0.2">
      <c r="A876">
        <f>ROW(Source!A1893)</f>
        <v>1893</v>
      </c>
      <c r="B876">
        <v>55282325</v>
      </c>
      <c r="C876">
        <v>55287669</v>
      </c>
      <c r="D876">
        <v>31832333</v>
      </c>
      <c r="E876">
        <v>1</v>
      </c>
      <c r="F876">
        <v>1</v>
      </c>
      <c r="G876">
        <v>13</v>
      </c>
      <c r="H876">
        <v>2</v>
      </c>
      <c r="I876" t="s">
        <v>208</v>
      </c>
      <c r="J876" t="s">
        <v>209</v>
      </c>
      <c r="K876" t="s">
        <v>210</v>
      </c>
      <c r="L876">
        <v>1368</v>
      </c>
      <c r="N876">
        <v>1011</v>
      </c>
      <c r="O876" t="s">
        <v>211</v>
      </c>
      <c r="P876" t="s">
        <v>211</v>
      </c>
      <c r="Q876">
        <v>1</v>
      </c>
      <c r="W876">
        <v>0</v>
      </c>
      <c r="X876">
        <v>-1037327012</v>
      </c>
      <c r="Y876">
        <v>1.19</v>
      </c>
      <c r="AA876">
        <v>0</v>
      </c>
      <c r="AB876">
        <v>504.92</v>
      </c>
      <c r="AC876">
        <v>334.36</v>
      </c>
      <c r="AD876">
        <v>0</v>
      </c>
      <c r="AE876">
        <v>0</v>
      </c>
      <c r="AF876">
        <v>33.35</v>
      </c>
      <c r="AG876">
        <v>12.67</v>
      </c>
      <c r="AH876">
        <v>0</v>
      </c>
      <c r="AI876">
        <v>1</v>
      </c>
      <c r="AJ876">
        <v>15.14</v>
      </c>
      <c r="AK876">
        <v>26.39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1.19</v>
      </c>
      <c r="AU876" t="s">
        <v>3</v>
      </c>
      <c r="AV876">
        <v>0</v>
      </c>
      <c r="AW876">
        <v>2</v>
      </c>
      <c r="AX876">
        <v>55287679</v>
      </c>
      <c r="AY876">
        <v>1</v>
      </c>
      <c r="AZ876">
        <v>0</v>
      </c>
      <c r="BA876">
        <v>929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Y876*Source!I1893</f>
        <v>2.3799999999999998E-2</v>
      </c>
      <c r="CY876">
        <f>AB876</f>
        <v>504.92</v>
      </c>
      <c r="CZ876">
        <f>AF876</f>
        <v>33.35</v>
      </c>
      <c r="DA876">
        <f>AJ876</f>
        <v>15.14</v>
      </c>
      <c r="DB876">
        <f t="shared" si="136"/>
        <v>39.69</v>
      </c>
      <c r="DC876">
        <f t="shared" si="137"/>
        <v>15.08</v>
      </c>
    </row>
    <row r="877" spans="1:107" x14ac:dyDescent="0.2">
      <c r="A877">
        <f>ROW(Source!A1893)</f>
        <v>1893</v>
      </c>
      <c r="B877">
        <v>55282325</v>
      </c>
      <c r="C877">
        <v>55287669</v>
      </c>
      <c r="D877">
        <v>31832821</v>
      </c>
      <c r="E877">
        <v>1</v>
      </c>
      <c r="F877">
        <v>1</v>
      </c>
      <c r="G877">
        <v>13</v>
      </c>
      <c r="H877">
        <v>2</v>
      </c>
      <c r="I877" t="s">
        <v>212</v>
      </c>
      <c r="J877" t="s">
        <v>213</v>
      </c>
      <c r="K877" t="s">
        <v>214</v>
      </c>
      <c r="L877">
        <v>1368</v>
      </c>
      <c r="N877">
        <v>1011</v>
      </c>
      <c r="O877" t="s">
        <v>211</v>
      </c>
      <c r="P877" t="s">
        <v>211</v>
      </c>
      <c r="Q877">
        <v>1</v>
      </c>
      <c r="W877">
        <v>0</v>
      </c>
      <c r="X877">
        <v>-239073944</v>
      </c>
      <c r="Y877">
        <v>1.19</v>
      </c>
      <c r="AA877">
        <v>0</v>
      </c>
      <c r="AB877">
        <v>4.5599999999999996</v>
      </c>
      <c r="AC877">
        <v>0</v>
      </c>
      <c r="AD877">
        <v>0</v>
      </c>
      <c r="AE877">
        <v>0</v>
      </c>
      <c r="AF877">
        <v>0.77</v>
      </c>
      <c r="AG877">
        <v>0</v>
      </c>
      <c r="AH877">
        <v>0</v>
      </c>
      <c r="AI877">
        <v>1</v>
      </c>
      <c r="AJ877">
        <v>5.92</v>
      </c>
      <c r="AK877">
        <v>26.39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1.19</v>
      </c>
      <c r="AU877" t="s">
        <v>3</v>
      </c>
      <c r="AV877">
        <v>0</v>
      </c>
      <c r="AW877">
        <v>2</v>
      </c>
      <c r="AX877">
        <v>55287680</v>
      </c>
      <c r="AY877">
        <v>1</v>
      </c>
      <c r="AZ877">
        <v>0</v>
      </c>
      <c r="BA877">
        <v>930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Y877*Source!I1893</f>
        <v>2.3799999999999998E-2</v>
      </c>
      <c r="CY877">
        <f>AB877</f>
        <v>4.5599999999999996</v>
      </c>
      <c r="CZ877">
        <f>AF877</f>
        <v>0.77</v>
      </c>
      <c r="DA877">
        <f>AJ877</f>
        <v>5.92</v>
      </c>
      <c r="DB877">
        <f t="shared" si="136"/>
        <v>0.92</v>
      </c>
      <c r="DC877">
        <f t="shared" si="137"/>
        <v>0</v>
      </c>
    </row>
    <row r="878" spans="1:107" x14ac:dyDescent="0.2">
      <c r="A878">
        <f>ROW(Source!A1893)</f>
        <v>1893</v>
      </c>
      <c r="B878">
        <v>55282325</v>
      </c>
      <c r="C878">
        <v>55287669</v>
      </c>
      <c r="D878">
        <v>31832054</v>
      </c>
      <c r="E878">
        <v>1</v>
      </c>
      <c r="F878">
        <v>1</v>
      </c>
      <c r="G878">
        <v>13</v>
      </c>
      <c r="H878">
        <v>2</v>
      </c>
      <c r="I878" t="s">
        <v>215</v>
      </c>
      <c r="J878" t="s">
        <v>216</v>
      </c>
      <c r="K878" t="s">
        <v>217</v>
      </c>
      <c r="L878">
        <v>1368</v>
      </c>
      <c r="N878">
        <v>1011</v>
      </c>
      <c r="O878" t="s">
        <v>211</v>
      </c>
      <c r="P878" t="s">
        <v>211</v>
      </c>
      <c r="Q878">
        <v>1</v>
      </c>
      <c r="W878">
        <v>0</v>
      </c>
      <c r="X878">
        <v>-2105789691</v>
      </c>
      <c r="Y878">
        <v>1.18</v>
      </c>
      <c r="AA878">
        <v>0</v>
      </c>
      <c r="AB878">
        <v>4.38</v>
      </c>
      <c r="AC878">
        <v>0</v>
      </c>
      <c r="AD878">
        <v>0</v>
      </c>
      <c r="AE878">
        <v>0</v>
      </c>
      <c r="AF878">
        <v>0.71</v>
      </c>
      <c r="AG878">
        <v>0</v>
      </c>
      <c r="AH878">
        <v>0</v>
      </c>
      <c r="AI878">
        <v>1</v>
      </c>
      <c r="AJ878">
        <v>6.17</v>
      </c>
      <c r="AK878">
        <v>26.39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1.18</v>
      </c>
      <c r="AU878" t="s">
        <v>3</v>
      </c>
      <c r="AV878">
        <v>0</v>
      </c>
      <c r="AW878">
        <v>2</v>
      </c>
      <c r="AX878">
        <v>55287681</v>
      </c>
      <c r="AY878">
        <v>1</v>
      </c>
      <c r="AZ878">
        <v>0</v>
      </c>
      <c r="BA878">
        <v>931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Y878*Source!I1893</f>
        <v>2.3599999999999999E-2</v>
      </c>
      <c r="CY878">
        <f>AB878</f>
        <v>4.38</v>
      </c>
      <c r="CZ878">
        <f>AF878</f>
        <v>0.71</v>
      </c>
      <c r="DA878">
        <f>AJ878</f>
        <v>6.17</v>
      </c>
      <c r="DB878">
        <f t="shared" si="136"/>
        <v>0.84</v>
      </c>
      <c r="DC878">
        <f t="shared" si="137"/>
        <v>0</v>
      </c>
    </row>
    <row r="879" spans="1:107" x14ac:dyDescent="0.2">
      <c r="A879">
        <f>ROW(Source!A1893)</f>
        <v>1893</v>
      </c>
      <c r="B879">
        <v>55282325</v>
      </c>
      <c r="C879">
        <v>55287669</v>
      </c>
      <c r="D879">
        <v>31755942</v>
      </c>
      <c r="E879">
        <v>13</v>
      </c>
      <c r="F879">
        <v>1</v>
      </c>
      <c r="G879">
        <v>13</v>
      </c>
      <c r="H879">
        <v>2</v>
      </c>
      <c r="I879" t="s">
        <v>218</v>
      </c>
      <c r="J879" t="s">
        <v>3</v>
      </c>
      <c r="K879" t="s">
        <v>219</v>
      </c>
      <c r="L879">
        <v>1344</v>
      </c>
      <c r="N879">
        <v>1008</v>
      </c>
      <c r="O879" t="s">
        <v>220</v>
      </c>
      <c r="P879" t="s">
        <v>220</v>
      </c>
      <c r="Q879">
        <v>1</v>
      </c>
      <c r="W879">
        <v>0</v>
      </c>
      <c r="X879">
        <v>-1180195794</v>
      </c>
      <c r="Y879">
        <v>0.01</v>
      </c>
      <c r="AA879">
        <v>0</v>
      </c>
      <c r="AB879">
        <v>1</v>
      </c>
      <c r="AC879">
        <v>0</v>
      </c>
      <c r="AD879">
        <v>0</v>
      </c>
      <c r="AE879">
        <v>0</v>
      </c>
      <c r="AF879">
        <v>1</v>
      </c>
      <c r="AG879">
        <v>0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0.01</v>
      </c>
      <c r="AU879" t="s">
        <v>3</v>
      </c>
      <c r="AV879">
        <v>0</v>
      </c>
      <c r="AW879">
        <v>2</v>
      </c>
      <c r="AX879">
        <v>55287682</v>
      </c>
      <c r="AY879">
        <v>1</v>
      </c>
      <c r="AZ879">
        <v>0</v>
      </c>
      <c r="BA879">
        <v>932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Y879*Source!I1893</f>
        <v>2.0000000000000001E-4</v>
      </c>
      <c r="CY879">
        <f>AB879</f>
        <v>1</v>
      </c>
      <c r="CZ879">
        <f>AF879</f>
        <v>1</v>
      </c>
      <c r="DA879">
        <f>AJ879</f>
        <v>1</v>
      </c>
      <c r="DB879">
        <f t="shared" si="136"/>
        <v>0.01</v>
      </c>
      <c r="DC879">
        <f t="shared" si="137"/>
        <v>0</v>
      </c>
    </row>
    <row r="880" spans="1:107" x14ac:dyDescent="0.2">
      <c r="A880">
        <f>ROW(Source!A1893)</f>
        <v>1893</v>
      </c>
      <c r="B880">
        <v>55282325</v>
      </c>
      <c r="C880">
        <v>55287669</v>
      </c>
      <c r="D880">
        <v>31808261</v>
      </c>
      <c r="E880">
        <v>1</v>
      </c>
      <c r="F880">
        <v>1</v>
      </c>
      <c r="G880">
        <v>13</v>
      </c>
      <c r="H880">
        <v>3</v>
      </c>
      <c r="I880" t="s">
        <v>221</v>
      </c>
      <c r="J880" t="s">
        <v>222</v>
      </c>
      <c r="K880" t="s">
        <v>223</v>
      </c>
      <c r="L880">
        <v>1348</v>
      </c>
      <c r="N880">
        <v>1009</v>
      </c>
      <c r="O880" t="s">
        <v>30</v>
      </c>
      <c r="P880" t="s">
        <v>30</v>
      </c>
      <c r="Q880">
        <v>1000</v>
      </c>
      <c r="W880">
        <v>0</v>
      </c>
      <c r="X880">
        <v>-1712497029</v>
      </c>
      <c r="Y880">
        <v>2.1000000000000001E-2</v>
      </c>
      <c r="AA880">
        <v>5314.27</v>
      </c>
      <c r="AB880">
        <v>0</v>
      </c>
      <c r="AC880">
        <v>0</v>
      </c>
      <c r="AD880">
        <v>0</v>
      </c>
      <c r="AE880">
        <v>315.2</v>
      </c>
      <c r="AF880">
        <v>0</v>
      </c>
      <c r="AG880">
        <v>0</v>
      </c>
      <c r="AH880">
        <v>0</v>
      </c>
      <c r="AI880">
        <v>16.86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2.1000000000000001E-2</v>
      </c>
      <c r="AU880" t="s">
        <v>3</v>
      </c>
      <c r="AV880">
        <v>0</v>
      </c>
      <c r="AW880">
        <v>2</v>
      </c>
      <c r="AX880">
        <v>55287683</v>
      </c>
      <c r="AY880">
        <v>1</v>
      </c>
      <c r="AZ880">
        <v>0</v>
      </c>
      <c r="BA880">
        <v>933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Y880*Source!I1893</f>
        <v>4.2000000000000002E-4</v>
      </c>
      <c r="CY880">
        <f>AA880</f>
        <v>5314.27</v>
      </c>
      <c r="CZ880">
        <f>AE880</f>
        <v>315.2</v>
      </c>
      <c r="DA880">
        <f>AI880</f>
        <v>16.86</v>
      </c>
      <c r="DB880">
        <f t="shared" si="136"/>
        <v>6.62</v>
      </c>
      <c r="DC880">
        <f t="shared" si="137"/>
        <v>0</v>
      </c>
    </row>
    <row r="881" spans="1:107" x14ac:dyDescent="0.2">
      <c r="A881">
        <f>ROW(Source!A1893)</f>
        <v>1893</v>
      </c>
      <c r="B881">
        <v>55282325</v>
      </c>
      <c r="C881">
        <v>55287669</v>
      </c>
      <c r="D881">
        <v>31826247</v>
      </c>
      <c r="E881">
        <v>1</v>
      </c>
      <c r="F881">
        <v>1</v>
      </c>
      <c r="G881">
        <v>13</v>
      </c>
      <c r="H881">
        <v>3</v>
      </c>
      <c r="I881" t="s">
        <v>224</v>
      </c>
      <c r="J881" t="s">
        <v>225</v>
      </c>
      <c r="K881" t="s">
        <v>226</v>
      </c>
      <c r="L881">
        <v>1339</v>
      </c>
      <c r="N881">
        <v>1007</v>
      </c>
      <c r="O881" t="s">
        <v>128</v>
      </c>
      <c r="P881" t="s">
        <v>128</v>
      </c>
      <c r="Q881">
        <v>1</v>
      </c>
      <c r="W881">
        <v>0</v>
      </c>
      <c r="X881">
        <v>-718781615</v>
      </c>
      <c r="Y881">
        <v>2.14</v>
      </c>
      <c r="AA881">
        <v>3717.39</v>
      </c>
      <c r="AB881">
        <v>0</v>
      </c>
      <c r="AC881">
        <v>0</v>
      </c>
      <c r="AD881">
        <v>0</v>
      </c>
      <c r="AE881">
        <v>451.14</v>
      </c>
      <c r="AF881">
        <v>0</v>
      </c>
      <c r="AG881">
        <v>0</v>
      </c>
      <c r="AH881">
        <v>0</v>
      </c>
      <c r="AI881">
        <v>8.24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2.14</v>
      </c>
      <c r="AU881" t="s">
        <v>3</v>
      </c>
      <c r="AV881">
        <v>0</v>
      </c>
      <c r="AW881">
        <v>2</v>
      </c>
      <c r="AX881">
        <v>55287684</v>
      </c>
      <c r="AY881">
        <v>1</v>
      </c>
      <c r="AZ881">
        <v>0</v>
      </c>
      <c r="BA881">
        <v>934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Y881*Source!I1893</f>
        <v>4.2800000000000005E-2</v>
      </c>
      <c r="CY881">
        <f>AA881</f>
        <v>3717.39</v>
      </c>
      <c r="CZ881">
        <f>AE881</f>
        <v>451.14</v>
      </c>
      <c r="DA881">
        <f>AI881</f>
        <v>8.24</v>
      </c>
      <c r="DB881">
        <f t="shared" si="136"/>
        <v>965.44</v>
      </c>
      <c r="DC881">
        <f t="shared" si="137"/>
        <v>0</v>
      </c>
    </row>
    <row r="882" spans="1:107" x14ac:dyDescent="0.2">
      <c r="A882">
        <f>ROW(Source!A1893)</f>
        <v>1893</v>
      </c>
      <c r="B882">
        <v>55282325</v>
      </c>
      <c r="C882">
        <v>55287669</v>
      </c>
      <c r="D882">
        <v>31806986</v>
      </c>
      <c r="E882">
        <v>13</v>
      </c>
      <c r="F882">
        <v>1</v>
      </c>
      <c r="G882">
        <v>13</v>
      </c>
      <c r="H882">
        <v>3</v>
      </c>
      <c r="I882" t="s">
        <v>28</v>
      </c>
      <c r="J882" t="s">
        <v>3</v>
      </c>
      <c r="K882" t="s">
        <v>29</v>
      </c>
      <c r="L882">
        <v>1348</v>
      </c>
      <c r="N882">
        <v>1009</v>
      </c>
      <c r="O882" t="s">
        <v>30</v>
      </c>
      <c r="P882" t="s">
        <v>30</v>
      </c>
      <c r="Q882">
        <v>1000</v>
      </c>
      <c r="W882">
        <v>1</v>
      </c>
      <c r="X882">
        <v>1489638031</v>
      </c>
      <c r="Y882">
        <v>-1.28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1</v>
      </c>
      <c r="AQ882">
        <v>0</v>
      </c>
      <c r="AR882">
        <v>0</v>
      </c>
      <c r="AS882" t="s">
        <v>3</v>
      </c>
      <c r="AT882">
        <v>-1.28</v>
      </c>
      <c r="AU882" t="s">
        <v>3</v>
      </c>
      <c r="AV882">
        <v>0</v>
      </c>
      <c r="AW882">
        <v>2</v>
      </c>
      <c r="AX882">
        <v>55287685</v>
      </c>
      <c r="AY882">
        <v>1</v>
      </c>
      <c r="AZ882">
        <v>6144</v>
      </c>
      <c r="BA882">
        <v>935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Y882*Source!I1893</f>
        <v>-2.5600000000000001E-2</v>
      </c>
      <c r="CY882">
        <f>AA882</f>
        <v>0</v>
      </c>
      <c r="CZ882">
        <f>AE882</f>
        <v>0</v>
      </c>
      <c r="DA882">
        <f>AI882</f>
        <v>1</v>
      </c>
      <c r="DB882">
        <f t="shared" si="136"/>
        <v>0</v>
      </c>
      <c r="DC882">
        <f t="shared" si="137"/>
        <v>0</v>
      </c>
    </row>
    <row r="883" spans="1:107" x14ac:dyDescent="0.2">
      <c r="A883">
        <f>ROW(Source!A1895)</f>
        <v>1895</v>
      </c>
      <c r="B883">
        <v>55282325</v>
      </c>
      <c r="C883">
        <v>55287687</v>
      </c>
      <c r="D883">
        <v>31751893</v>
      </c>
      <c r="E883">
        <v>13</v>
      </c>
      <c r="F883">
        <v>1</v>
      </c>
      <c r="G883">
        <v>13</v>
      </c>
      <c r="H883">
        <v>1</v>
      </c>
      <c r="I883" t="s">
        <v>205</v>
      </c>
      <c r="J883" t="s">
        <v>3</v>
      </c>
      <c r="K883" t="s">
        <v>206</v>
      </c>
      <c r="L883">
        <v>1191</v>
      </c>
      <c r="N883">
        <v>1013</v>
      </c>
      <c r="O883" t="s">
        <v>207</v>
      </c>
      <c r="P883" t="s">
        <v>207</v>
      </c>
      <c r="Q883">
        <v>1</v>
      </c>
      <c r="W883">
        <v>0</v>
      </c>
      <c r="X883">
        <v>476480486</v>
      </c>
      <c r="Y883">
        <v>39.5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39.5</v>
      </c>
      <c r="AU883" t="s">
        <v>3</v>
      </c>
      <c r="AV883">
        <v>1</v>
      </c>
      <c r="AW883">
        <v>2</v>
      </c>
      <c r="AX883">
        <v>55287695</v>
      </c>
      <c r="AY883">
        <v>1</v>
      </c>
      <c r="AZ883">
        <v>0</v>
      </c>
      <c r="BA883">
        <v>936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Y883*Source!I1895</f>
        <v>1.9750000000000001</v>
      </c>
      <c r="CY883">
        <f>AD883</f>
        <v>0</v>
      </c>
      <c r="CZ883">
        <f>AH883</f>
        <v>0</v>
      </c>
      <c r="DA883">
        <f>AL883</f>
        <v>1</v>
      </c>
      <c r="DB883">
        <f t="shared" si="136"/>
        <v>0</v>
      </c>
      <c r="DC883">
        <f t="shared" si="137"/>
        <v>0</v>
      </c>
    </row>
    <row r="884" spans="1:107" x14ac:dyDescent="0.2">
      <c r="A884">
        <f>ROW(Source!A1895)</f>
        <v>1895</v>
      </c>
      <c r="B884">
        <v>55282325</v>
      </c>
      <c r="C884">
        <v>55287687</v>
      </c>
      <c r="D884">
        <v>31832333</v>
      </c>
      <c r="E884">
        <v>1</v>
      </c>
      <c r="F884">
        <v>1</v>
      </c>
      <c r="G884">
        <v>13</v>
      </c>
      <c r="H884">
        <v>2</v>
      </c>
      <c r="I884" t="s">
        <v>208</v>
      </c>
      <c r="J884" t="s">
        <v>209</v>
      </c>
      <c r="K884" t="s">
        <v>210</v>
      </c>
      <c r="L884">
        <v>1368</v>
      </c>
      <c r="N884">
        <v>1011</v>
      </c>
      <c r="O884" t="s">
        <v>211</v>
      </c>
      <c r="P884" t="s">
        <v>211</v>
      </c>
      <c r="Q884">
        <v>1</v>
      </c>
      <c r="W884">
        <v>0</v>
      </c>
      <c r="X884">
        <v>-1037327012</v>
      </c>
      <c r="Y884">
        <v>0.28000000000000003</v>
      </c>
      <c r="AA884">
        <v>0</v>
      </c>
      <c r="AB884">
        <v>504.92</v>
      </c>
      <c r="AC884">
        <v>334.36</v>
      </c>
      <c r="AD884">
        <v>0</v>
      </c>
      <c r="AE884">
        <v>0</v>
      </c>
      <c r="AF884">
        <v>33.35</v>
      </c>
      <c r="AG884">
        <v>12.67</v>
      </c>
      <c r="AH884">
        <v>0</v>
      </c>
      <c r="AI884">
        <v>1</v>
      </c>
      <c r="AJ884">
        <v>15.14</v>
      </c>
      <c r="AK884">
        <v>26.39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0.28000000000000003</v>
      </c>
      <c r="AU884" t="s">
        <v>3</v>
      </c>
      <c r="AV884">
        <v>0</v>
      </c>
      <c r="AW884">
        <v>2</v>
      </c>
      <c r="AX884">
        <v>55287696</v>
      </c>
      <c r="AY884">
        <v>1</v>
      </c>
      <c r="AZ884">
        <v>0</v>
      </c>
      <c r="BA884">
        <v>937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Y884*Source!I1895</f>
        <v>1.4000000000000002E-2</v>
      </c>
      <c r="CY884">
        <f>AB884</f>
        <v>504.92</v>
      </c>
      <c r="CZ884">
        <f>AF884</f>
        <v>33.35</v>
      </c>
      <c r="DA884">
        <f>AJ884</f>
        <v>15.14</v>
      </c>
      <c r="DB884">
        <f t="shared" si="136"/>
        <v>9.34</v>
      </c>
      <c r="DC884">
        <f t="shared" si="137"/>
        <v>3.55</v>
      </c>
    </row>
    <row r="885" spans="1:107" x14ac:dyDescent="0.2">
      <c r="A885">
        <f>ROW(Source!A1895)</f>
        <v>1895</v>
      </c>
      <c r="B885">
        <v>55282325</v>
      </c>
      <c r="C885">
        <v>55287687</v>
      </c>
      <c r="D885">
        <v>31832821</v>
      </c>
      <c r="E885">
        <v>1</v>
      </c>
      <c r="F885">
        <v>1</v>
      </c>
      <c r="G885">
        <v>13</v>
      </c>
      <c r="H885">
        <v>2</v>
      </c>
      <c r="I885" t="s">
        <v>212</v>
      </c>
      <c r="J885" t="s">
        <v>213</v>
      </c>
      <c r="K885" t="s">
        <v>214</v>
      </c>
      <c r="L885">
        <v>1368</v>
      </c>
      <c r="N885">
        <v>1011</v>
      </c>
      <c r="O885" t="s">
        <v>211</v>
      </c>
      <c r="P885" t="s">
        <v>211</v>
      </c>
      <c r="Q885">
        <v>1</v>
      </c>
      <c r="W885">
        <v>0</v>
      </c>
      <c r="X885">
        <v>-239073944</v>
      </c>
      <c r="Y885">
        <v>0.28000000000000003</v>
      </c>
      <c r="AA885">
        <v>0</v>
      </c>
      <c r="AB885">
        <v>4.5599999999999996</v>
      </c>
      <c r="AC885">
        <v>0</v>
      </c>
      <c r="AD885">
        <v>0</v>
      </c>
      <c r="AE885">
        <v>0</v>
      </c>
      <c r="AF885">
        <v>0.77</v>
      </c>
      <c r="AG885">
        <v>0</v>
      </c>
      <c r="AH885">
        <v>0</v>
      </c>
      <c r="AI885">
        <v>1</v>
      </c>
      <c r="AJ885">
        <v>5.92</v>
      </c>
      <c r="AK885">
        <v>26.39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0.28000000000000003</v>
      </c>
      <c r="AU885" t="s">
        <v>3</v>
      </c>
      <c r="AV885">
        <v>0</v>
      </c>
      <c r="AW885">
        <v>2</v>
      </c>
      <c r="AX885">
        <v>55287697</v>
      </c>
      <c r="AY885">
        <v>1</v>
      </c>
      <c r="AZ885">
        <v>0</v>
      </c>
      <c r="BA885">
        <v>938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Y885*Source!I1895</f>
        <v>1.4000000000000002E-2</v>
      </c>
      <c r="CY885">
        <f>AB885</f>
        <v>4.5599999999999996</v>
      </c>
      <c r="CZ885">
        <f>AF885</f>
        <v>0.77</v>
      </c>
      <c r="DA885">
        <f>AJ885</f>
        <v>5.92</v>
      </c>
      <c r="DB885">
        <f t="shared" si="136"/>
        <v>0.22</v>
      </c>
      <c r="DC885">
        <f t="shared" si="137"/>
        <v>0</v>
      </c>
    </row>
    <row r="886" spans="1:107" x14ac:dyDescent="0.2">
      <c r="A886">
        <f>ROW(Source!A1895)</f>
        <v>1895</v>
      </c>
      <c r="B886">
        <v>55282325</v>
      </c>
      <c r="C886">
        <v>55287687</v>
      </c>
      <c r="D886">
        <v>31832054</v>
      </c>
      <c r="E886">
        <v>1</v>
      </c>
      <c r="F886">
        <v>1</v>
      </c>
      <c r="G886">
        <v>13</v>
      </c>
      <c r="H886">
        <v>2</v>
      </c>
      <c r="I886" t="s">
        <v>215</v>
      </c>
      <c r="J886" t="s">
        <v>216</v>
      </c>
      <c r="K886" t="s">
        <v>217</v>
      </c>
      <c r="L886">
        <v>1368</v>
      </c>
      <c r="N886">
        <v>1011</v>
      </c>
      <c r="O886" t="s">
        <v>211</v>
      </c>
      <c r="P886" t="s">
        <v>211</v>
      </c>
      <c r="Q886">
        <v>1</v>
      </c>
      <c r="W886">
        <v>0</v>
      </c>
      <c r="X886">
        <v>-2105789691</v>
      </c>
      <c r="Y886">
        <v>0.44</v>
      </c>
      <c r="AA886">
        <v>0</v>
      </c>
      <c r="AB886">
        <v>4.38</v>
      </c>
      <c r="AC886">
        <v>0</v>
      </c>
      <c r="AD886">
        <v>0</v>
      </c>
      <c r="AE886">
        <v>0</v>
      </c>
      <c r="AF886">
        <v>0.71</v>
      </c>
      <c r="AG886">
        <v>0</v>
      </c>
      <c r="AH886">
        <v>0</v>
      </c>
      <c r="AI886">
        <v>1</v>
      </c>
      <c r="AJ886">
        <v>6.17</v>
      </c>
      <c r="AK886">
        <v>26.39</v>
      </c>
      <c r="AL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0.44</v>
      </c>
      <c r="AU886" t="s">
        <v>3</v>
      </c>
      <c r="AV886">
        <v>0</v>
      </c>
      <c r="AW886">
        <v>2</v>
      </c>
      <c r="AX886">
        <v>55287698</v>
      </c>
      <c r="AY886">
        <v>1</v>
      </c>
      <c r="AZ886">
        <v>0</v>
      </c>
      <c r="BA886">
        <v>939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Y886*Source!I1895</f>
        <v>2.2000000000000002E-2</v>
      </c>
      <c r="CY886">
        <f>AB886</f>
        <v>4.38</v>
      </c>
      <c r="CZ886">
        <f>AF886</f>
        <v>0.71</v>
      </c>
      <c r="DA886">
        <f>AJ886</f>
        <v>6.17</v>
      </c>
      <c r="DB886">
        <f t="shared" si="136"/>
        <v>0.31</v>
      </c>
      <c r="DC886">
        <f t="shared" si="137"/>
        <v>0</v>
      </c>
    </row>
    <row r="887" spans="1:107" x14ac:dyDescent="0.2">
      <c r="A887">
        <f>ROW(Source!A1895)</f>
        <v>1895</v>
      </c>
      <c r="B887">
        <v>55282325</v>
      </c>
      <c r="C887">
        <v>55287687</v>
      </c>
      <c r="D887">
        <v>31808261</v>
      </c>
      <c r="E887">
        <v>1</v>
      </c>
      <c r="F887">
        <v>1</v>
      </c>
      <c r="G887">
        <v>13</v>
      </c>
      <c r="H887">
        <v>3</v>
      </c>
      <c r="I887" t="s">
        <v>221</v>
      </c>
      <c r="J887" t="s">
        <v>222</v>
      </c>
      <c r="K887" t="s">
        <v>223</v>
      </c>
      <c r="L887">
        <v>1348</v>
      </c>
      <c r="N887">
        <v>1009</v>
      </c>
      <c r="O887" t="s">
        <v>30</v>
      </c>
      <c r="P887" t="s">
        <v>30</v>
      </c>
      <c r="Q887">
        <v>1000</v>
      </c>
      <c r="W887">
        <v>0</v>
      </c>
      <c r="X887">
        <v>-1712497029</v>
      </c>
      <c r="Y887">
        <v>4.0000000000000001E-3</v>
      </c>
      <c r="AA887">
        <v>5314.27</v>
      </c>
      <c r="AB887">
        <v>0</v>
      </c>
      <c r="AC887">
        <v>0</v>
      </c>
      <c r="AD887">
        <v>0</v>
      </c>
      <c r="AE887">
        <v>315.2</v>
      </c>
      <c r="AF887">
        <v>0</v>
      </c>
      <c r="AG887">
        <v>0</v>
      </c>
      <c r="AH887">
        <v>0</v>
      </c>
      <c r="AI887">
        <v>16.86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4.0000000000000001E-3</v>
      </c>
      <c r="AU887" t="s">
        <v>3</v>
      </c>
      <c r="AV887">
        <v>0</v>
      </c>
      <c r="AW887">
        <v>2</v>
      </c>
      <c r="AX887">
        <v>55287699</v>
      </c>
      <c r="AY887">
        <v>1</v>
      </c>
      <c r="AZ887">
        <v>0</v>
      </c>
      <c r="BA887">
        <v>940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Y887*Source!I1895</f>
        <v>2.0000000000000001E-4</v>
      </c>
      <c r="CY887">
        <f>AA887</f>
        <v>5314.27</v>
      </c>
      <c r="CZ887">
        <f>AE887</f>
        <v>315.2</v>
      </c>
      <c r="DA887">
        <f>AI887</f>
        <v>16.86</v>
      </c>
      <c r="DB887">
        <f t="shared" si="136"/>
        <v>1.26</v>
      </c>
      <c r="DC887">
        <f t="shared" si="137"/>
        <v>0</v>
      </c>
    </row>
    <row r="888" spans="1:107" x14ac:dyDescent="0.2">
      <c r="A888">
        <f>ROW(Source!A1895)</f>
        <v>1895</v>
      </c>
      <c r="B888">
        <v>55282325</v>
      </c>
      <c r="C888">
        <v>55287687</v>
      </c>
      <c r="D888">
        <v>31826247</v>
      </c>
      <c r="E888">
        <v>1</v>
      </c>
      <c r="F888">
        <v>1</v>
      </c>
      <c r="G888">
        <v>13</v>
      </c>
      <c r="H888">
        <v>3</v>
      </c>
      <c r="I888" t="s">
        <v>224</v>
      </c>
      <c r="J888" t="s">
        <v>225</v>
      </c>
      <c r="K888" t="s">
        <v>226</v>
      </c>
      <c r="L888">
        <v>1339</v>
      </c>
      <c r="N888">
        <v>1007</v>
      </c>
      <c r="O888" t="s">
        <v>128</v>
      </c>
      <c r="P888" t="s">
        <v>128</v>
      </c>
      <c r="Q888">
        <v>1</v>
      </c>
      <c r="W888">
        <v>0</v>
      </c>
      <c r="X888">
        <v>-718781615</v>
      </c>
      <c r="Y888">
        <v>0.43</v>
      </c>
      <c r="AA888">
        <v>3717.39</v>
      </c>
      <c r="AB888">
        <v>0</v>
      </c>
      <c r="AC888">
        <v>0</v>
      </c>
      <c r="AD888">
        <v>0</v>
      </c>
      <c r="AE888">
        <v>451.14</v>
      </c>
      <c r="AF888">
        <v>0</v>
      </c>
      <c r="AG888">
        <v>0</v>
      </c>
      <c r="AH888">
        <v>0</v>
      </c>
      <c r="AI888">
        <v>8.24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0.43</v>
      </c>
      <c r="AU888" t="s">
        <v>3</v>
      </c>
      <c r="AV888">
        <v>0</v>
      </c>
      <c r="AW888">
        <v>2</v>
      </c>
      <c r="AX888">
        <v>55287700</v>
      </c>
      <c r="AY888">
        <v>1</v>
      </c>
      <c r="AZ888">
        <v>0</v>
      </c>
      <c r="BA888">
        <v>941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Y888*Source!I1895</f>
        <v>2.1500000000000002E-2</v>
      </c>
      <c r="CY888">
        <f>AA888</f>
        <v>3717.39</v>
      </c>
      <c r="CZ888">
        <f>AE888</f>
        <v>451.14</v>
      </c>
      <c r="DA888">
        <f>AI888</f>
        <v>8.24</v>
      </c>
      <c r="DB888">
        <f t="shared" si="136"/>
        <v>193.99</v>
      </c>
      <c r="DC888">
        <f t="shared" si="137"/>
        <v>0</v>
      </c>
    </row>
    <row r="889" spans="1:107" x14ac:dyDescent="0.2">
      <c r="A889">
        <f>ROW(Source!A1895)</f>
        <v>1895</v>
      </c>
      <c r="B889">
        <v>55282325</v>
      </c>
      <c r="C889">
        <v>55287687</v>
      </c>
      <c r="D889">
        <v>31806986</v>
      </c>
      <c r="E889">
        <v>13</v>
      </c>
      <c r="F889">
        <v>1</v>
      </c>
      <c r="G889">
        <v>13</v>
      </c>
      <c r="H889">
        <v>3</v>
      </c>
      <c r="I889" t="s">
        <v>28</v>
      </c>
      <c r="J889" t="s">
        <v>3</v>
      </c>
      <c r="K889" t="s">
        <v>29</v>
      </c>
      <c r="L889">
        <v>1348</v>
      </c>
      <c r="N889">
        <v>1009</v>
      </c>
      <c r="O889" t="s">
        <v>30</v>
      </c>
      <c r="P889" t="s">
        <v>30</v>
      </c>
      <c r="Q889">
        <v>1000</v>
      </c>
      <c r="W889">
        <v>1</v>
      </c>
      <c r="X889">
        <v>1489638031</v>
      </c>
      <c r="Y889">
        <v>-0.3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-0.3</v>
      </c>
      <c r="AU889" t="s">
        <v>3</v>
      </c>
      <c r="AV889">
        <v>0</v>
      </c>
      <c r="AW889">
        <v>2</v>
      </c>
      <c r="AX889">
        <v>55287701</v>
      </c>
      <c r="AY889">
        <v>1</v>
      </c>
      <c r="AZ889">
        <v>6144</v>
      </c>
      <c r="BA889">
        <v>942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Y889*Source!I1895</f>
        <v>-1.4999999999999999E-2</v>
      </c>
      <c r="CY889">
        <f>AA889</f>
        <v>0</v>
      </c>
      <c r="CZ889">
        <f>AE889</f>
        <v>0</v>
      </c>
      <c r="DA889">
        <f>AI889</f>
        <v>1</v>
      </c>
      <c r="DB889">
        <f t="shared" si="136"/>
        <v>0</v>
      </c>
      <c r="DC889">
        <f t="shared" si="137"/>
        <v>0</v>
      </c>
    </row>
    <row r="890" spans="1:107" x14ac:dyDescent="0.2">
      <c r="A890">
        <f>ROW(Source!A1897)</f>
        <v>1897</v>
      </c>
      <c r="B890">
        <v>55282325</v>
      </c>
      <c r="C890">
        <v>55287703</v>
      </c>
      <c r="D890">
        <v>31751893</v>
      </c>
      <c r="E890">
        <v>13</v>
      </c>
      <c r="F890">
        <v>1</v>
      </c>
      <c r="G890">
        <v>13</v>
      </c>
      <c r="H890">
        <v>1</v>
      </c>
      <c r="I890" t="s">
        <v>205</v>
      </c>
      <c r="J890" t="s">
        <v>3</v>
      </c>
      <c r="K890" t="s">
        <v>206</v>
      </c>
      <c r="L890">
        <v>1191</v>
      </c>
      <c r="N890">
        <v>1013</v>
      </c>
      <c r="O890" t="s">
        <v>207</v>
      </c>
      <c r="P890" t="s">
        <v>207</v>
      </c>
      <c r="Q890">
        <v>1</v>
      </c>
      <c r="W890">
        <v>0</v>
      </c>
      <c r="X890">
        <v>476480486</v>
      </c>
      <c r="Y890">
        <v>24.61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24.61</v>
      </c>
      <c r="AU890" t="s">
        <v>3</v>
      </c>
      <c r="AV890">
        <v>1</v>
      </c>
      <c r="AW890">
        <v>2</v>
      </c>
      <c r="AX890">
        <v>55287713</v>
      </c>
      <c r="AY890">
        <v>1</v>
      </c>
      <c r="AZ890">
        <v>0</v>
      </c>
      <c r="BA890">
        <v>943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Y890*Source!I1897</f>
        <v>1.2305000000000001</v>
      </c>
      <c r="CY890">
        <f>AD890</f>
        <v>0</v>
      </c>
      <c r="CZ890">
        <f>AH890</f>
        <v>0</v>
      </c>
      <c r="DA890">
        <f>AL890</f>
        <v>1</v>
      </c>
      <c r="DB890">
        <f t="shared" si="136"/>
        <v>0</v>
      </c>
      <c r="DC890">
        <f t="shared" si="137"/>
        <v>0</v>
      </c>
    </row>
    <row r="891" spans="1:107" x14ac:dyDescent="0.2">
      <c r="A891">
        <f>ROW(Source!A1897)</f>
        <v>1897</v>
      </c>
      <c r="B891">
        <v>55282325</v>
      </c>
      <c r="C891">
        <v>55287703</v>
      </c>
      <c r="D891">
        <v>31755942</v>
      </c>
      <c r="E891">
        <v>13</v>
      </c>
      <c r="F891">
        <v>1</v>
      </c>
      <c r="G891">
        <v>13</v>
      </c>
      <c r="H891">
        <v>2</v>
      </c>
      <c r="I891" t="s">
        <v>218</v>
      </c>
      <c r="J891" t="s">
        <v>3</v>
      </c>
      <c r="K891" t="s">
        <v>219</v>
      </c>
      <c r="L891">
        <v>1344</v>
      </c>
      <c r="N891">
        <v>1008</v>
      </c>
      <c r="O891" t="s">
        <v>220</v>
      </c>
      <c r="P891" t="s">
        <v>220</v>
      </c>
      <c r="Q891">
        <v>1</v>
      </c>
      <c r="W891">
        <v>0</v>
      </c>
      <c r="X891">
        <v>-1180195794</v>
      </c>
      <c r="Y891">
        <v>18.57</v>
      </c>
      <c r="AA891">
        <v>0</v>
      </c>
      <c r="AB891">
        <v>1</v>
      </c>
      <c r="AC891">
        <v>0</v>
      </c>
      <c r="AD891">
        <v>0</v>
      </c>
      <c r="AE891">
        <v>0</v>
      </c>
      <c r="AF891">
        <v>1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18.57</v>
      </c>
      <c r="AU891" t="s">
        <v>3</v>
      </c>
      <c r="AV891">
        <v>0</v>
      </c>
      <c r="AW891">
        <v>2</v>
      </c>
      <c r="AX891">
        <v>55287714</v>
      </c>
      <c r="AY891">
        <v>1</v>
      </c>
      <c r="AZ891">
        <v>0</v>
      </c>
      <c r="BA891">
        <v>944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Y891*Source!I1897</f>
        <v>0.9285000000000001</v>
      </c>
      <c r="CY891">
        <f>AB891</f>
        <v>1</v>
      </c>
      <c r="CZ891">
        <f>AF891</f>
        <v>1</v>
      </c>
      <c r="DA891">
        <f>AJ891</f>
        <v>1</v>
      </c>
      <c r="DB891">
        <f t="shared" si="136"/>
        <v>18.57</v>
      </c>
      <c r="DC891">
        <f t="shared" si="137"/>
        <v>0</v>
      </c>
    </row>
    <row r="892" spans="1:107" x14ac:dyDescent="0.2">
      <c r="A892">
        <f>ROW(Source!A1897)</f>
        <v>1897</v>
      </c>
      <c r="B892">
        <v>55282325</v>
      </c>
      <c r="C892">
        <v>55287703</v>
      </c>
      <c r="D892">
        <v>31807208</v>
      </c>
      <c r="E892">
        <v>1</v>
      </c>
      <c r="F892">
        <v>1</v>
      </c>
      <c r="G892">
        <v>13</v>
      </c>
      <c r="H892">
        <v>3</v>
      </c>
      <c r="I892" t="s">
        <v>227</v>
      </c>
      <c r="J892" t="s">
        <v>228</v>
      </c>
      <c r="K892" t="s">
        <v>229</v>
      </c>
      <c r="L892">
        <v>1348</v>
      </c>
      <c r="N892">
        <v>1009</v>
      </c>
      <c r="O892" t="s">
        <v>30</v>
      </c>
      <c r="P892" t="s">
        <v>30</v>
      </c>
      <c r="Q892">
        <v>1000</v>
      </c>
      <c r="W892">
        <v>0</v>
      </c>
      <c r="X892">
        <v>1514787713</v>
      </c>
      <c r="Y892">
        <v>1.9E-3</v>
      </c>
      <c r="AA892">
        <v>78121.59</v>
      </c>
      <c r="AB892">
        <v>0</v>
      </c>
      <c r="AC892">
        <v>0</v>
      </c>
      <c r="AD892">
        <v>0</v>
      </c>
      <c r="AE892">
        <v>15169.24</v>
      </c>
      <c r="AF892">
        <v>0</v>
      </c>
      <c r="AG892">
        <v>0</v>
      </c>
      <c r="AH892">
        <v>0</v>
      </c>
      <c r="AI892">
        <v>5.15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1.9E-3</v>
      </c>
      <c r="AU892" t="s">
        <v>3</v>
      </c>
      <c r="AV892">
        <v>0</v>
      </c>
      <c r="AW892">
        <v>2</v>
      </c>
      <c r="AX892">
        <v>55287716</v>
      </c>
      <c r="AY892">
        <v>1</v>
      </c>
      <c r="AZ892">
        <v>0</v>
      </c>
      <c r="BA892">
        <v>946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Y892*Source!I1897</f>
        <v>9.5000000000000005E-5</v>
      </c>
      <c r="CY892">
        <f t="shared" ref="CY892:CY898" si="138">AA892</f>
        <v>78121.59</v>
      </c>
      <c r="CZ892">
        <f t="shared" ref="CZ892:CZ898" si="139">AE892</f>
        <v>15169.24</v>
      </c>
      <c r="DA892">
        <f t="shared" ref="DA892:DA898" si="140">AI892</f>
        <v>5.15</v>
      </c>
      <c r="DB892">
        <f t="shared" si="136"/>
        <v>28.82</v>
      </c>
      <c r="DC892">
        <f t="shared" si="137"/>
        <v>0</v>
      </c>
    </row>
    <row r="893" spans="1:107" x14ac:dyDescent="0.2">
      <c r="A893">
        <f>ROW(Source!A1897)</f>
        <v>1897</v>
      </c>
      <c r="B893">
        <v>55282325</v>
      </c>
      <c r="C893">
        <v>55287703</v>
      </c>
      <c r="D893">
        <v>31807298</v>
      </c>
      <c r="E893">
        <v>1</v>
      </c>
      <c r="F893">
        <v>1</v>
      </c>
      <c r="G893">
        <v>13</v>
      </c>
      <c r="H893">
        <v>3</v>
      </c>
      <c r="I893" t="s">
        <v>230</v>
      </c>
      <c r="J893" t="s">
        <v>231</v>
      </c>
      <c r="K893" t="s">
        <v>232</v>
      </c>
      <c r="L893">
        <v>1339</v>
      </c>
      <c r="N893">
        <v>1007</v>
      </c>
      <c r="O893" t="s">
        <v>128</v>
      </c>
      <c r="P893" t="s">
        <v>128</v>
      </c>
      <c r="Q893">
        <v>1</v>
      </c>
      <c r="W893">
        <v>0</v>
      </c>
      <c r="X893">
        <v>-1377832446</v>
      </c>
      <c r="Y893">
        <v>0.14000000000000001</v>
      </c>
      <c r="AA893">
        <v>15177.05</v>
      </c>
      <c r="AB893">
        <v>0</v>
      </c>
      <c r="AC893">
        <v>0</v>
      </c>
      <c r="AD893">
        <v>0</v>
      </c>
      <c r="AE893">
        <v>1828.56</v>
      </c>
      <c r="AF893">
        <v>0</v>
      </c>
      <c r="AG893">
        <v>0</v>
      </c>
      <c r="AH893">
        <v>0</v>
      </c>
      <c r="AI893">
        <v>8.3000000000000007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0.14000000000000001</v>
      </c>
      <c r="AU893" t="s">
        <v>3</v>
      </c>
      <c r="AV893">
        <v>0</v>
      </c>
      <c r="AW893">
        <v>2</v>
      </c>
      <c r="AX893">
        <v>55287717</v>
      </c>
      <c r="AY893">
        <v>1</v>
      </c>
      <c r="AZ893">
        <v>0</v>
      </c>
      <c r="BA893">
        <v>947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Y893*Source!I1897</f>
        <v>7.000000000000001E-3</v>
      </c>
      <c r="CY893">
        <f t="shared" si="138"/>
        <v>15177.05</v>
      </c>
      <c r="CZ893">
        <f t="shared" si="139"/>
        <v>1828.56</v>
      </c>
      <c r="DA893">
        <f t="shared" si="140"/>
        <v>8.3000000000000007</v>
      </c>
      <c r="DB893">
        <f t="shared" si="136"/>
        <v>256</v>
      </c>
      <c r="DC893">
        <f t="shared" si="137"/>
        <v>0</v>
      </c>
    </row>
    <row r="894" spans="1:107" x14ac:dyDescent="0.2">
      <c r="A894">
        <f>ROW(Source!A1897)</f>
        <v>1897</v>
      </c>
      <c r="B894">
        <v>55282325</v>
      </c>
      <c r="C894">
        <v>55287703</v>
      </c>
      <c r="D894">
        <v>31807154</v>
      </c>
      <c r="E894">
        <v>1</v>
      </c>
      <c r="F894">
        <v>1</v>
      </c>
      <c r="G894">
        <v>13</v>
      </c>
      <c r="H894">
        <v>3</v>
      </c>
      <c r="I894" t="s">
        <v>233</v>
      </c>
      <c r="J894" t="s">
        <v>234</v>
      </c>
      <c r="K894" t="s">
        <v>235</v>
      </c>
      <c r="L894">
        <v>1339</v>
      </c>
      <c r="N894">
        <v>1007</v>
      </c>
      <c r="O894" t="s">
        <v>128</v>
      </c>
      <c r="P894" t="s">
        <v>128</v>
      </c>
      <c r="Q894">
        <v>1</v>
      </c>
      <c r="W894">
        <v>0</v>
      </c>
      <c r="X894">
        <v>-913182240</v>
      </c>
      <c r="Y894">
        <v>0.12</v>
      </c>
      <c r="AA894">
        <v>16715.57</v>
      </c>
      <c r="AB894">
        <v>0</v>
      </c>
      <c r="AC894">
        <v>0</v>
      </c>
      <c r="AD894">
        <v>0</v>
      </c>
      <c r="AE894">
        <v>670.5</v>
      </c>
      <c r="AF894">
        <v>0</v>
      </c>
      <c r="AG894">
        <v>0</v>
      </c>
      <c r="AH894">
        <v>0</v>
      </c>
      <c r="AI894">
        <v>24.93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0.12</v>
      </c>
      <c r="AU894" t="s">
        <v>3</v>
      </c>
      <c r="AV894">
        <v>0</v>
      </c>
      <c r="AW894">
        <v>2</v>
      </c>
      <c r="AX894">
        <v>55287718</v>
      </c>
      <c r="AY894">
        <v>1</v>
      </c>
      <c r="AZ894">
        <v>0</v>
      </c>
      <c r="BA894">
        <v>948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Y894*Source!I1897</f>
        <v>6.0000000000000001E-3</v>
      </c>
      <c r="CY894">
        <f t="shared" si="138"/>
        <v>16715.57</v>
      </c>
      <c r="CZ894">
        <f t="shared" si="139"/>
        <v>670.5</v>
      </c>
      <c r="DA894">
        <f t="shared" si="140"/>
        <v>24.93</v>
      </c>
      <c r="DB894">
        <f t="shared" si="136"/>
        <v>80.459999999999994</v>
      </c>
      <c r="DC894">
        <f t="shared" si="137"/>
        <v>0</v>
      </c>
    </row>
    <row r="895" spans="1:107" x14ac:dyDescent="0.2">
      <c r="A895">
        <f>ROW(Source!A1897)</f>
        <v>1897</v>
      </c>
      <c r="B895">
        <v>55282325</v>
      </c>
      <c r="C895">
        <v>55287703</v>
      </c>
      <c r="D895">
        <v>31826253</v>
      </c>
      <c r="E895">
        <v>1</v>
      </c>
      <c r="F895">
        <v>1</v>
      </c>
      <c r="G895">
        <v>13</v>
      </c>
      <c r="H895">
        <v>3</v>
      </c>
      <c r="I895" t="s">
        <v>236</v>
      </c>
      <c r="J895" t="s">
        <v>237</v>
      </c>
      <c r="K895" t="s">
        <v>238</v>
      </c>
      <c r="L895">
        <v>1339</v>
      </c>
      <c r="N895">
        <v>1007</v>
      </c>
      <c r="O895" t="s">
        <v>128</v>
      </c>
      <c r="P895" t="s">
        <v>128</v>
      </c>
      <c r="Q895">
        <v>1</v>
      </c>
      <c r="W895">
        <v>0</v>
      </c>
      <c r="X895">
        <v>-2018362707</v>
      </c>
      <c r="Y895">
        <v>0.09</v>
      </c>
      <c r="AA895">
        <v>4018.42</v>
      </c>
      <c r="AB895">
        <v>0</v>
      </c>
      <c r="AC895">
        <v>0</v>
      </c>
      <c r="AD895">
        <v>0</v>
      </c>
      <c r="AE895">
        <v>441.1</v>
      </c>
      <c r="AF895">
        <v>0</v>
      </c>
      <c r="AG895">
        <v>0</v>
      </c>
      <c r="AH895">
        <v>0</v>
      </c>
      <c r="AI895">
        <v>9.11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0.09</v>
      </c>
      <c r="AU895" t="s">
        <v>3</v>
      </c>
      <c r="AV895">
        <v>0</v>
      </c>
      <c r="AW895">
        <v>2</v>
      </c>
      <c r="AX895">
        <v>55287719</v>
      </c>
      <c r="AY895">
        <v>1</v>
      </c>
      <c r="AZ895">
        <v>0</v>
      </c>
      <c r="BA895">
        <v>949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Y895*Source!I1897</f>
        <v>4.4999999999999997E-3</v>
      </c>
      <c r="CY895">
        <f t="shared" si="138"/>
        <v>4018.42</v>
      </c>
      <c r="CZ895">
        <f t="shared" si="139"/>
        <v>441.1</v>
      </c>
      <c r="DA895">
        <f t="shared" si="140"/>
        <v>9.11</v>
      </c>
      <c r="DB895">
        <f t="shared" si="136"/>
        <v>39.700000000000003</v>
      </c>
      <c r="DC895">
        <f t="shared" si="137"/>
        <v>0</v>
      </c>
    </row>
    <row r="896" spans="1:107" x14ac:dyDescent="0.2">
      <c r="A896">
        <f>ROW(Source!A1897)</f>
        <v>1897</v>
      </c>
      <c r="B896">
        <v>55282325</v>
      </c>
      <c r="C896">
        <v>55287703</v>
      </c>
      <c r="D896">
        <v>31826248</v>
      </c>
      <c r="E896">
        <v>1</v>
      </c>
      <c r="F896">
        <v>1</v>
      </c>
      <c r="G896">
        <v>13</v>
      </c>
      <c r="H896">
        <v>3</v>
      </c>
      <c r="I896" t="s">
        <v>126</v>
      </c>
      <c r="J896" t="s">
        <v>129</v>
      </c>
      <c r="K896" t="s">
        <v>127</v>
      </c>
      <c r="L896">
        <v>1339</v>
      </c>
      <c r="N896">
        <v>1007</v>
      </c>
      <c r="O896" t="s">
        <v>128</v>
      </c>
      <c r="P896" t="s">
        <v>128</v>
      </c>
      <c r="Q896">
        <v>1</v>
      </c>
      <c r="W896">
        <v>0</v>
      </c>
      <c r="X896">
        <v>-1161195218</v>
      </c>
      <c r="Y896">
        <v>1.02</v>
      </c>
      <c r="AA896">
        <v>3735.89</v>
      </c>
      <c r="AB896">
        <v>0</v>
      </c>
      <c r="AC896">
        <v>0</v>
      </c>
      <c r="AD896">
        <v>0</v>
      </c>
      <c r="AE896">
        <v>478.96</v>
      </c>
      <c r="AF896">
        <v>0</v>
      </c>
      <c r="AG896">
        <v>0</v>
      </c>
      <c r="AH896">
        <v>0</v>
      </c>
      <c r="AI896">
        <v>7.8</v>
      </c>
      <c r="AJ896">
        <v>1</v>
      </c>
      <c r="AK896">
        <v>1</v>
      </c>
      <c r="AL896">
        <v>1</v>
      </c>
      <c r="AN896">
        <v>0</v>
      </c>
      <c r="AO896">
        <v>0</v>
      </c>
      <c r="AP896">
        <v>1</v>
      </c>
      <c r="AQ896">
        <v>0</v>
      </c>
      <c r="AR896">
        <v>0</v>
      </c>
      <c r="AS896" t="s">
        <v>3</v>
      </c>
      <c r="AT896">
        <v>1.02</v>
      </c>
      <c r="AU896" t="s">
        <v>3</v>
      </c>
      <c r="AV896">
        <v>0</v>
      </c>
      <c r="AW896">
        <v>1</v>
      </c>
      <c r="AX896">
        <v>-1</v>
      </c>
      <c r="AY896">
        <v>0</v>
      </c>
      <c r="AZ896">
        <v>0</v>
      </c>
      <c r="BA896" t="s">
        <v>3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Y896*Source!I1897</f>
        <v>5.1000000000000004E-2</v>
      </c>
      <c r="CY896">
        <f t="shared" si="138"/>
        <v>3735.89</v>
      </c>
      <c r="CZ896">
        <f t="shared" si="139"/>
        <v>478.96</v>
      </c>
      <c r="DA896">
        <f t="shared" si="140"/>
        <v>7.8</v>
      </c>
      <c r="DB896">
        <f t="shared" si="136"/>
        <v>488.54</v>
      </c>
      <c r="DC896">
        <f t="shared" si="137"/>
        <v>0</v>
      </c>
    </row>
    <row r="897" spans="1:107" x14ac:dyDescent="0.2">
      <c r="A897">
        <f>ROW(Source!A1897)</f>
        <v>1897</v>
      </c>
      <c r="B897">
        <v>55282325</v>
      </c>
      <c r="C897">
        <v>55287703</v>
      </c>
      <c r="D897">
        <v>31831614</v>
      </c>
      <c r="E897">
        <v>1</v>
      </c>
      <c r="F897">
        <v>1</v>
      </c>
      <c r="G897">
        <v>13</v>
      </c>
      <c r="H897">
        <v>3</v>
      </c>
      <c r="I897" t="s">
        <v>239</v>
      </c>
      <c r="J897" t="s">
        <v>240</v>
      </c>
      <c r="K897" t="s">
        <v>241</v>
      </c>
      <c r="L897">
        <v>1327</v>
      </c>
      <c r="N897">
        <v>1005</v>
      </c>
      <c r="O897" t="s">
        <v>143</v>
      </c>
      <c r="P897" t="s">
        <v>143</v>
      </c>
      <c r="Q897">
        <v>1</v>
      </c>
      <c r="W897">
        <v>0</v>
      </c>
      <c r="X897">
        <v>603896569</v>
      </c>
      <c r="Y897">
        <v>2.2999999999999998</v>
      </c>
      <c r="AA897">
        <v>226.59</v>
      </c>
      <c r="AB897">
        <v>0</v>
      </c>
      <c r="AC897">
        <v>0</v>
      </c>
      <c r="AD897">
        <v>0</v>
      </c>
      <c r="AE897">
        <v>60.91</v>
      </c>
      <c r="AF897">
        <v>0</v>
      </c>
      <c r="AG897">
        <v>0</v>
      </c>
      <c r="AH897">
        <v>0</v>
      </c>
      <c r="AI897">
        <v>3.72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2.2999999999999998</v>
      </c>
      <c r="AU897" t="s">
        <v>3</v>
      </c>
      <c r="AV897">
        <v>0</v>
      </c>
      <c r="AW897">
        <v>2</v>
      </c>
      <c r="AX897">
        <v>55287720</v>
      </c>
      <c r="AY897">
        <v>1</v>
      </c>
      <c r="AZ897">
        <v>0</v>
      </c>
      <c r="BA897">
        <v>950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Y897*Source!I1897</f>
        <v>0.11499999999999999</v>
      </c>
      <c r="CY897">
        <f t="shared" si="138"/>
        <v>226.59</v>
      </c>
      <c r="CZ897">
        <f t="shared" si="139"/>
        <v>60.91</v>
      </c>
      <c r="DA897">
        <f t="shared" si="140"/>
        <v>3.72</v>
      </c>
      <c r="DB897">
        <f t="shared" si="136"/>
        <v>140.09</v>
      </c>
      <c r="DC897">
        <f t="shared" si="137"/>
        <v>0</v>
      </c>
    </row>
    <row r="898" spans="1:107" x14ac:dyDescent="0.2">
      <c r="A898">
        <f>ROW(Source!A1897)</f>
        <v>1897</v>
      </c>
      <c r="B898">
        <v>55282325</v>
      </c>
      <c r="C898">
        <v>55287703</v>
      </c>
      <c r="D898">
        <v>31806992</v>
      </c>
      <c r="E898">
        <v>13</v>
      </c>
      <c r="F898">
        <v>1</v>
      </c>
      <c r="G898">
        <v>13</v>
      </c>
      <c r="H898">
        <v>3</v>
      </c>
      <c r="I898" t="s">
        <v>242</v>
      </c>
      <c r="J898" t="s">
        <v>3</v>
      </c>
      <c r="K898" t="s">
        <v>243</v>
      </c>
      <c r="L898">
        <v>1344</v>
      </c>
      <c r="N898">
        <v>1008</v>
      </c>
      <c r="O898" t="s">
        <v>220</v>
      </c>
      <c r="P898" t="s">
        <v>220</v>
      </c>
      <c r="Q898">
        <v>1</v>
      </c>
      <c r="W898">
        <v>0</v>
      </c>
      <c r="X898">
        <v>-94250534</v>
      </c>
      <c r="Y898">
        <v>13.72</v>
      </c>
      <c r="AA898">
        <v>1</v>
      </c>
      <c r="AB898">
        <v>0</v>
      </c>
      <c r="AC898">
        <v>0</v>
      </c>
      <c r="AD898">
        <v>0</v>
      </c>
      <c r="AE898">
        <v>1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13.72</v>
      </c>
      <c r="AU898" t="s">
        <v>3</v>
      </c>
      <c r="AV898">
        <v>0</v>
      </c>
      <c r="AW898">
        <v>2</v>
      </c>
      <c r="AX898">
        <v>55287722</v>
      </c>
      <c r="AY898">
        <v>1</v>
      </c>
      <c r="AZ898">
        <v>0</v>
      </c>
      <c r="BA898">
        <v>952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Y898*Source!I1897</f>
        <v>0.68600000000000005</v>
      </c>
      <c r="CY898">
        <f t="shared" si="138"/>
        <v>1</v>
      </c>
      <c r="CZ898">
        <f t="shared" si="139"/>
        <v>1</v>
      </c>
      <c r="DA898">
        <f t="shared" si="140"/>
        <v>1</v>
      </c>
      <c r="DB898">
        <f t="shared" si="136"/>
        <v>13.72</v>
      </c>
      <c r="DC898">
        <f t="shared" si="137"/>
        <v>0</v>
      </c>
    </row>
    <row r="899" spans="1:107" x14ac:dyDescent="0.2">
      <c r="A899">
        <f>ROW(Source!A1899)</f>
        <v>1899</v>
      </c>
      <c r="B899">
        <v>55282325</v>
      </c>
      <c r="C899">
        <v>55287724</v>
      </c>
      <c r="D899">
        <v>31751893</v>
      </c>
      <c r="E899">
        <v>13</v>
      </c>
      <c r="F899">
        <v>1</v>
      </c>
      <c r="G899">
        <v>13</v>
      </c>
      <c r="H899">
        <v>1</v>
      </c>
      <c r="I899" t="s">
        <v>205</v>
      </c>
      <c r="J899" t="s">
        <v>3</v>
      </c>
      <c r="K899" t="s">
        <v>206</v>
      </c>
      <c r="L899">
        <v>1191</v>
      </c>
      <c r="N899">
        <v>1013</v>
      </c>
      <c r="O899" t="s">
        <v>207</v>
      </c>
      <c r="P899" t="s">
        <v>207</v>
      </c>
      <c r="Q899">
        <v>1</v>
      </c>
      <c r="W899">
        <v>0</v>
      </c>
      <c r="X899">
        <v>476480486</v>
      </c>
      <c r="Y899">
        <v>17.41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17.41</v>
      </c>
      <c r="AU899" t="s">
        <v>3</v>
      </c>
      <c r="AV899">
        <v>1</v>
      </c>
      <c r="AW899">
        <v>2</v>
      </c>
      <c r="AX899">
        <v>55287727</v>
      </c>
      <c r="AY899">
        <v>1</v>
      </c>
      <c r="AZ899">
        <v>0</v>
      </c>
      <c r="BA899">
        <v>953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Y899*Source!I1899</f>
        <v>14.403293000000001</v>
      </c>
      <c r="CY899">
        <f>AD899</f>
        <v>0</v>
      </c>
      <c r="CZ899">
        <f>AH899</f>
        <v>0</v>
      </c>
      <c r="DA899">
        <f>AL899</f>
        <v>1</v>
      </c>
      <c r="DB899">
        <f t="shared" si="136"/>
        <v>0</v>
      </c>
      <c r="DC899">
        <f t="shared" si="137"/>
        <v>0</v>
      </c>
    </row>
    <row r="900" spans="1:107" x14ac:dyDescent="0.2">
      <c r="A900">
        <f>ROW(Source!A1899)</f>
        <v>1899</v>
      </c>
      <c r="B900">
        <v>55282325</v>
      </c>
      <c r="C900">
        <v>55287724</v>
      </c>
      <c r="D900">
        <v>31806986</v>
      </c>
      <c r="E900">
        <v>13</v>
      </c>
      <c r="F900">
        <v>1</v>
      </c>
      <c r="G900">
        <v>13</v>
      </c>
      <c r="H900">
        <v>3</v>
      </c>
      <c r="I900" t="s">
        <v>28</v>
      </c>
      <c r="J900" t="s">
        <v>3</v>
      </c>
      <c r="K900" t="s">
        <v>29</v>
      </c>
      <c r="L900">
        <v>1348</v>
      </c>
      <c r="N900">
        <v>1009</v>
      </c>
      <c r="O900" t="s">
        <v>30</v>
      </c>
      <c r="P900" t="s">
        <v>30</v>
      </c>
      <c r="Q900">
        <v>1000</v>
      </c>
      <c r="W900">
        <v>1</v>
      </c>
      <c r="X900">
        <v>1489638031</v>
      </c>
      <c r="Y900">
        <v>-1.02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-1.02</v>
      </c>
      <c r="AU900" t="s">
        <v>3</v>
      </c>
      <c r="AV900">
        <v>0</v>
      </c>
      <c r="AW900">
        <v>2</v>
      </c>
      <c r="AX900">
        <v>55287728</v>
      </c>
      <c r="AY900">
        <v>1</v>
      </c>
      <c r="AZ900">
        <v>6144</v>
      </c>
      <c r="BA900">
        <v>954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Y900*Source!I1899</f>
        <v>-0.8438460000000001</v>
      </c>
      <c r="CY900">
        <f>AA900</f>
        <v>0</v>
      </c>
      <c r="CZ900">
        <f>AE900</f>
        <v>0</v>
      </c>
      <c r="DA900">
        <f>AI900</f>
        <v>1</v>
      </c>
      <c r="DB900">
        <f t="shared" si="136"/>
        <v>0</v>
      </c>
      <c r="DC900">
        <f t="shared" si="137"/>
        <v>0</v>
      </c>
    </row>
    <row r="901" spans="1:107" x14ac:dyDescent="0.2">
      <c r="A901">
        <f>ROW(Source!A1901)</f>
        <v>1901</v>
      </c>
      <c r="B901">
        <v>55282325</v>
      </c>
      <c r="C901">
        <v>55287730</v>
      </c>
      <c r="D901">
        <v>31751893</v>
      </c>
      <c r="E901">
        <v>13</v>
      </c>
      <c r="F901">
        <v>1</v>
      </c>
      <c r="G901">
        <v>13</v>
      </c>
      <c r="H901">
        <v>1</v>
      </c>
      <c r="I901" t="s">
        <v>205</v>
      </c>
      <c r="J901" t="s">
        <v>3</v>
      </c>
      <c r="K901" t="s">
        <v>206</v>
      </c>
      <c r="L901">
        <v>1191</v>
      </c>
      <c r="N901">
        <v>1013</v>
      </c>
      <c r="O901" t="s">
        <v>207</v>
      </c>
      <c r="P901" t="s">
        <v>207</v>
      </c>
      <c r="Q901">
        <v>1</v>
      </c>
      <c r="W901">
        <v>0</v>
      </c>
      <c r="X901">
        <v>476480486</v>
      </c>
      <c r="Y901">
        <v>60.949999999999996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1</v>
      </c>
      <c r="AQ901">
        <v>0</v>
      </c>
      <c r="AR901">
        <v>0</v>
      </c>
      <c r="AS901" t="s">
        <v>3</v>
      </c>
      <c r="AT901">
        <v>53</v>
      </c>
      <c r="AU901" t="s">
        <v>136</v>
      </c>
      <c r="AV901">
        <v>1</v>
      </c>
      <c r="AW901">
        <v>2</v>
      </c>
      <c r="AX901">
        <v>55287737</v>
      </c>
      <c r="AY901">
        <v>1</v>
      </c>
      <c r="AZ901">
        <v>0</v>
      </c>
      <c r="BA901">
        <v>955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Y901*Source!I1901</f>
        <v>50.423935</v>
      </c>
      <c r="CY901">
        <f>AD901</f>
        <v>0</v>
      </c>
      <c r="CZ901">
        <f>AH901</f>
        <v>0</v>
      </c>
      <c r="DA901">
        <f>AL901</f>
        <v>1</v>
      </c>
      <c r="DB901">
        <f>ROUND((ROUND(AT901*CZ901,2)*1.15),6)</f>
        <v>0</v>
      </c>
      <c r="DC901">
        <f>ROUND((ROUND(AT901*AG901,2)*1.15),6)</f>
        <v>0</v>
      </c>
    </row>
    <row r="902" spans="1:107" x14ac:dyDescent="0.2">
      <c r="A902">
        <f>ROW(Source!A1901)</f>
        <v>1901</v>
      </c>
      <c r="B902">
        <v>55282325</v>
      </c>
      <c r="C902">
        <v>55287730</v>
      </c>
      <c r="D902">
        <v>31755942</v>
      </c>
      <c r="E902">
        <v>13</v>
      </c>
      <c r="F902">
        <v>1</v>
      </c>
      <c r="G902">
        <v>13</v>
      </c>
      <c r="H902">
        <v>2</v>
      </c>
      <c r="I902" t="s">
        <v>218</v>
      </c>
      <c r="J902" t="s">
        <v>3</v>
      </c>
      <c r="K902" t="s">
        <v>219</v>
      </c>
      <c r="L902">
        <v>1344</v>
      </c>
      <c r="N902">
        <v>1008</v>
      </c>
      <c r="O902" t="s">
        <v>220</v>
      </c>
      <c r="P902" t="s">
        <v>220</v>
      </c>
      <c r="Q902">
        <v>1</v>
      </c>
      <c r="W902">
        <v>0</v>
      </c>
      <c r="X902">
        <v>-1180195794</v>
      </c>
      <c r="Y902">
        <v>333.96250000000003</v>
      </c>
      <c r="AA902">
        <v>0</v>
      </c>
      <c r="AB902">
        <v>1</v>
      </c>
      <c r="AC902">
        <v>0</v>
      </c>
      <c r="AD902">
        <v>0</v>
      </c>
      <c r="AE902">
        <v>0</v>
      </c>
      <c r="AF902">
        <v>1</v>
      </c>
      <c r="AG902">
        <v>0</v>
      </c>
      <c r="AH902">
        <v>0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267.17</v>
      </c>
      <c r="AU902" t="s">
        <v>135</v>
      </c>
      <c r="AV902">
        <v>0</v>
      </c>
      <c r="AW902">
        <v>2</v>
      </c>
      <c r="AX902">
        <v>55287738</v>
      </c>
      <c r="AY902">
        <v>1</v>
      </c>
      <c r="AZ902">
        <v>0</v>
      </c>
      <c r="BA902">
        <v>956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Y902*Source!I1901</f>
        <v>276.28717625000002</v>
      </c>
      <c r="CY902">
        <f>AB902</f>
        <v>1</v>
      </c>
      <c r="CZ902">
        <f>AF902</f>
        <v>1</v>
      </c>
      <c r="DA902">
        <f>AJ902</f>
        <v>1</v>
      </c>
      <c r="DB902">
        <f>ROUND((ROUND(AT902*CZ902,2)*1.25),6)</f>
        <v>333.96249999999998</v>
      </c>
      <c r="DC902">
        <f>ROUND((ROUND(AT902*AG902,2)*1.25),6)</f>
        <v>0</v>
      </c>
    </row>
    <row r="903" spans="1:107" x14ac:dyDescent="0.2">
      <c r="A903">
        <f>ROW(Source!A1901)</f>
        <v>1901</v>
      </c>
      <c r="B903">
        <v>55282325</v>
      </c>
      <c r="C903">
        <v>55287730</v>
      </c>
      <c r="D903">
        <v>31808252</v>
      </c>
      <c r="E903">
        <v>1</v>
      </c>
      <c r="F903">
        <v>1</v>
      </c>
      <c r="G903">
        <v>13</v>
      </c>
      <c r="H903">
        <v>3</v>
      </c>
      <c r="I903" t="s">
        <v>142</v>
      </c>
      <c r="J903" t="s">
        <v>144</v>
      </c>
      <c r="K903" t="s">
        <v>282</v>
      </c>
      <c r="L903">
        <v>1327</v>
      </c>
      <c r="N903">
        <v>1005</v>
      </c>
      <c r="O903" t="s">
        <v>143</v>
      </c>
      <c r="P903" t="s">
        <v>143</v>
      </c>
      <c r="Q903">
        <v>1</v>
      </c>
      <c r="W903">
        <v>0</v>
      </c>
      <c r="X903">
        <v>-1420146113</v>
      </c>
      <c r="Y903">
        <v>135</v>
      </c>
      <c r="AA903">
        <v>263.45</v>
      </c>
      <c r="AB903">
        <v>0</v>
      </c>
      <c r="AC903">
        <v>0</v>
      </c>
      <c r="AD903">
        <v>0</v>
      </c>
      <c r="AE903">
        <v>25.09</v>
      </c>
      <c r="AF903">
        <v>0</v>
      </c>
      <c r="AG903">
        <v>0</v>
      </c>
      <c r="AH903">
        <v>0</v>
      </c>
      <c r="AI903">
        <v>10.5</v>
      </c>
      <c r="AJ903">
        <v>1</v>
      </c>
      <c r="AK903">
        <v>1</v>
      </c>
      <c r="AL903">
        <v>1</v>
      </c>
      <c r="AN903">
        <v>0</v>
      </c>
      <c r="AO903">
        <v>0</v>
      </c>
      <c r="AP903">
        <v>1</v>
      </c>
      <c r="AQ903">
        <v>0</v>
      </c>
      <c r="AR903">
        <v>0</v>
      </c>
      <c r="AS903" t="s">
        <v>3</v>
      </c>
      <c r="AT903">
        <v>135</v>
      </c>
      <c r="AU903" t="s">
        <v>3</v>
      </c>
      <c r="AV903">
        <v>0</v>
      </c>
      <c r="AW903">
        <v>1</v>
      </c>
      <c r="AX903">
        <v>-1</v>
      </c>
      <c r="AY903">
        <v>0</v>
      </c>
      <c r="AZ903">
        <v>0</v>
      </c>
      <c r="BA903" t="s">
        <v>3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Y903*Source!I1901</f>
        <v>111.6855</v>
      </c>
      <c r="CY903">
        <f>AA903</f>
        <v>263.45</v>
      </c>
      <c r="CZ903">
        <f>AE903</f>
        <v>25.09</v>
      </c>
      <c r="DA903">
        <f>AI903</f>
        <v>10.5</v>
      </c>
      <c r="DB903">
        <f>ROUND(ROUND(AT903*CZ903,2),6)</f>
        <v>3387.15</v>
      </c>
      <c r="DC903">
        <f>ROUND(ROUND(AT903*AG903,2),6)</f>
        <v>0</v>
      </c>
    </row>
    <row r="904" spans="1:107" x14ac:dyDescent="0.2">
      <c r="A904">
        <f>ROW(Source!A1901)</f>
        <v>1901</v>
      </c>
      <c r="B904">
        <v>55282325</v>
      </c>
      <c r="C904">
        <v>55287730</v>
      </c>
      <c r="D904">
        <v>31808253</v>
      </c>
      <c r="E904">
        <v>1</v>
      </c>
      <c r="F904">
        <v>1</v>
      </c>
      <c r="G904">
        <v>13</v>
      </c>
      <c r="H904">
        <v>3</v>
      </c>
      <c r="I904" t="s">
        <v>146</v>
      </c>
      <c r="J904" t="s">
        <v>147</v>
      </c>
      <c r="K904" t="s">
        <v>283</v>
      </c>
      <c r="L904">
        <v>1327</v>
      </c>
      <c r="N904">
        <v>1005</v>
      </c>
      <c r="O904" t="s">
        <v>143</v>
      </c>
      <c r="P904" t="s">
        <v>143</v>
      </c>
      <c r="Q904">
        <v>1</v>
      </c>
      <c r="W904">
        <v>0</v>
      </c>
      <c r="X904">
        <v>-1577770690</v>
      </c>
      <c r="Y904">
        <v>132.30000000000001</v>
      </c>
      <c r="AA904">
        <v>247.66</v>
      </c>
      <c r="AB904">
        <v>0</v>
      </c>
      <c r="AC904">
        <v>0</v>
      </c>
      <c r="AD904">
        <v>0</v>
      </c>
      <c r="AE904">
        <v>23.06</v>
      </c>
      <c r="AF904">
        <v>0</v>
      </c>
      <c r="AG904">
        <v>0</v>
      </c>
      <c r="AH904">
        <v>0</v>
      </c>
      <c r="AI904">
        <v>10.74</v>
      </c>
      <c r="AJ904">
        <v>1</v>
      </c>
      <c r="AK904">
        <v>1</v>
      </c>
      <c r="AL904">
        <v>1</v>
      </c>
      <c r="AN904">
        <v>0</v>
      </c>
      <c r="AO904">
        <v>0</v>
      </c>
      <c r="AP904">
        <v>1</v>
      </c>
      <c r="AQ904">
        <v>0</v>
      </c>
      <c r="AR904">
        <v>0</v>
      </c>
      <c r="AS904" t="s">
        <v>3</v>
      </c>
      <c r="AT904">
        <v>132.30000000000001</v>
      </c>
      <c r="AU904" t="s">
        <v>3</v>
      </c>
      <c r="AV904">
        <v>0</v>
      </c>
      <c r="AW904">
        <v>1</v>
      </c>
      <c r="AX904">
        <v>-1</v>
      </c>
      <c r="AY904">
        <v>0</v>
      </c>
      <c r="AZ904">
        <v>0</v>
      </c>
      <c r="BA904" t="s">
        <v>3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Y904*Source!I1901</f>
        <v>109.45179000000002</v>
      </c>
      <c r="CY904">
        <f>AA904</f>
        <v>247.66</v>
      </c>
      <c r="CZ904">
        <f>AE904</f>
        <v>23.06</v>
      </c>
      <c r="DA904">
        <f>AI904</f>
        <v>10.74</v>
      </c>
      <c r="DB904">
        <f>ROUND(ROUND(AT904*CZ904,2),6)</f>
        <v>3050.84</v>
      </c>
      <c r="DC904">
        <f>ROUND(ROUND(AT904*AG904,2),6)</f>
        <v>0</v>
      </c>
    </row>
    <row r="905" spans="1:107" x14ac:dyDescent="0.2">
      <c r="A905">
        <f>ROW(Source!A1901)</f>
        <v>1901</v>
      </c>
      <c r="B905">
        <v>55282325</v>
      </c>
      <c r="C905">
        <v>55287730</v>
      </c>
      <c r="D905">
        <v>31809402</v>
      </c>
      <c r="E905">
        <v>1</v>
      </c>
      <c r="F905">
        <v>1</v>
      </c>
      <c r="G905">
        <v>13</v>
      </c>
      <c r="H905">
        <v>3</v>
      </c>
      <c r="I905" t="s">
        <v>244</v>
      </c>
      <c r="J905" t="s">
        <v>245</v>
      </c>
      <c r="K905" t="s">
        <v>246</v>
      </c>
      <c r="L905">
        <v>1346</v>
      </c>
      <c r="N905">
        <v>1009</v>
      </c>
      <c r="O905" t="s">
        <v>247</v>
      </c>
      <c r="P905" t="s">
        <v>247</v>
      </c>
      <c r="Q905">
        <v>1</v>
      </c>
      <c r="W905">
        <v>0</v>
      </c>
      <c r="X905">
        <v>-1558522825</v>
      </c>
      <c r="Y905">
        <v>6.9</v>
      </c>
      <c r="AA905">
        <v>48.91</v>
      </c>
      <c r="AB905">
        <v>0</v>
      </c>
      <c r="AC905">
        <v>0</v>
      </c>
      <c r="AD905">
        <v>0</v>
      </c>
      <c r="AE905">
        <v>6.27</v>
      </c>
      <c r="AF905">
        <v>0</v>
      </c>
      <c r="AG905">
        <v>0</v>
      </c>
      <c r="AH905">
        <v>0</v>
      </c>
      <c r="AI905">
        <v>7.8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6.9</v>
      </c>
      <c r="AU905" t="s">
        <v>3</v>
      </c>
      <c r="AV905">
        <v>0</v>
      </c>
      <c r="AW905">
        <v>2</v>
      </c>
      <c r="AX905">
        <v>55287739</v>
      </c>
      <c r="AY905">
        <v>1</v>
      </c>
      <c r="AZ905">
        <v>0</v>
      </c>
      <c r="BA905">
        <v>957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Y905*Source!I1901</f>
        <v>5.7083700000000004</v>
      </c>
      <c r="CY905">
        <f>AA905</f>
        <v>48.91</v>
      </c>
      <c r="CZ905">
        <f>AE905</f>
        <v>6.27</v>
      </c>
      <c r="DA905">
        <f>AI905</f>
        <v>7.8</v>
      </c>
      <c r="DB905">
        <f>ROUND(ROUND(AT905*CZ905,2),6)</f>
        <v>43.26</v>
      </c>
      <c r="DC905">
        <f>ROUND(ROUND(AT905*AG905,2),6)</f>
        <v>0</v>
      </c>
    </row>
    <row r="906" spans="1:107" x14ac:dyDescent="0.2">
      <c r="A906">
        <f>ROW(Source!A1901)</f>
        <v>1901</v>
      </c>
      <c r="B906">
        <v>55282325</v>
      </c>
      <c r="C906">
        <v>55287730</v>
      </c>
      <c r="D906">
        <v>31807616</v>
      </c>
      <c r="E906">
        <v>1</v>
      </c>
      <c r="F906">
        <v>1</v>
      </c>
      <c r="G906">
        <v>13</v>
      </c>
      <c r="H906">
        <v>3</v>
      </c>
      <c r="I906" t="s">
        <v>248</v>
      </c>
      <c r="J906" t="s">
        <v>249</v>
      </c>
      <c r="K906" t="s">
        <v>250</v>
      </c>
      <c r="L906">
        <v>1348</v>
      </c>
      <c r="N906">
        <v>1009</v>
      </c>
      <c r="O906" t="s">
        <v>30</v>
      </c>
      <c r="P906" t="s">
        <v>30</v>
      </c>
      <c r="Q906">
        <v>1000</v>
      </c>
      <c r="W906">
        <v>0</v>
      </c>
      <c r="X906">
        <v>1387058064</v>
      </c>
      <c r="Y906">
        <v>3.5000000000000003E-2</v>
      </c>
      <c r="AA906">
        <v>64864.04</v>
      </c>
      <c r="AB906">
        <v>0</v>
      </c>
      <c r="AC906">
        <v>0</v>
      </c>
      <c r="AD906">
        <v>0</v>
      </c>
      <c r="AE906">
        <v>18910.8</v>
      </c>
      <c r="AF906">
        <v>0</v>
      </c>
      <c r="AG906">
        <v>0</v>
      </c>
      <c r="AH906">
        <v>0</v>
      </c>
      <c r="AI906">
        <v>3.43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3.5000000000000003E-2</v>
      </c>
      <c r="AU906" t="s">
        <v>3</v>
      </c>
      <c r="AV906">
        <v>0</v>
      </c>
      <c r="AW906">
        <v>2</v>
      </c>
      <c r="AX906">
        <v>55287740</v>
      </c>
      <c r="AY906">
        <v>1</v>
      </c>
      <c r="AZ906">
        <v>0</v>
      </c>
      <c r="BA906">
        <v>958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Y906*Source!I1901</f>
        <v>2.8955500000000006E-2</v>
      </c>
      <c r="CY906">
        <f>AA906</f>
        <v>64864.04</v>
      </c>
      <c r="CZ906">
        <f>AE906</f>
        <v>18910.8</v>
      </c>
      <c r="DA906">
        <f>AI906</f>
        <v>3.43</v>
      </c>
      <c r="DB906">
        <f>ROUND(ROUND(AT906*CZ906,2),6)</f>
        <v>661.88</v>
      </c>
      <c r="DC906">
        <f>ROUND(ROUND(AT906*AG906,2),6)</f>
        <v>0</v>
      </c>
    </row>
    <row r="907" spans="1:107" x14ac:dyDescent="0.2">
      <c r="A907">
        <f>ROW(Source!A1904)</f>
        <v>1904</v>
      </c>
      <c r="B907">
        <v>55282325</v>
      </c>
      <c r="C907">
        <v>55287745</v>
      </c>
      <c r="D907">
        <v>31751893</v>
      </c>
      <c r="E907">
        <v>13</v>
      </c>
      <c r="F907">
        <v>1</v>
      </c>
      <c r="G907">
        <v>13</v>
      </c>
      <c r="H907">
        <v>1</v>
      </c>
      <c r="I907" t="s">
        <v>205</v>
      </c>
      <c r="J907" t="s">
        <v>3</v>
      </c>
      <c r="K907" t="s">
        <v>206</v>
      </c>
      <c r="L907">
        <v>1191</v>
      </c>
      <c r="N907">
        <v>1013</v>
      </c>
      <c r="O907" t="s">
        <v>207</v>
      </c>
      <c r="P907" t="s">
        <v>207</v>
      </c>
      <c r="Q907">
        <v>1</v>
      </c>
      <c r="W907">
        <v>0</v>
      </c>
      <c r="X907">
        <v>476480486</v>
      </c>
      <c r="Y907">
        <v>97.749999999999986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85</v>
      </c>
      <c r="AU907" t="s">
        <v>136</v>
      </c>
      <c r="AV907">
        <v>1</v>
      </c>
      <c r="AW907">
        <v>2</v>
      </c>
      <c r="AX907">
        <v>55287758</v>
      </c>
      <c r="AY907">
        <v>1</v>
      </c>
      <c r="AZ907">
        <v>0</v>
      </c>
      <c r="BA907">
        <v>961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Y907*Source!I1904</f>
        <v>0.34212499999999996</v>
      </c>
      <c r="CY907">
        <f>AD907</f>
        <v>0</v>
      </c>
      <c r="CZ907">
        <f>AH907</f>
        <v>0</v>
      </c>
      <c r="DA907">
        <f>AL907</f>
        <v>1</v>
      </c>
      <c r="DB907">
        <f>ROUND((ROUND(AT907*CZ907,2)*1.15),6)</f>
        <v>0</v>
      </c>
      <c r="DC907">
        <f>ROUND((ROUND(AT907*AG907,2)*1.15),6)</f>
        <v>0</v>
      </c>
    </row>
    <row r="908" spans="1:107" x14ac:dyDescent="0.2">
      <c r="A908">
        <f>ROW(Source!A1904)</f>
        <v>1904</v>
      </c>
      <c r="B908">
        <v>55282325</v>
      </c>
      <c r="C908">
        <v>55287745</v>
      </c>
      <c r="D908">
        <v>31832330</v>
      </c>
      <c r="E908">
        <v>1</v>
      </c>
      <c r="F908">
        <v>1</v>
      </c>
      <c r="G908">
        <v>13</v>
      </c>
      <c r="H908">
        <v>2</v>
      </c>
      <c r="I908" t="s">
        <v>251</v>
      </c>
      <c r="J908" t="s">
        <v>252</v>
      </c>
      <c r="K908" t="s">
        <v>253</v>
      </c>
      <c r="L908">
        <v>1368</v>
      </c>
      <c r="N908">
        <v>1011</v>
      </c>
      <c r="O908" t="s">
        <v>211</v>
      </c>
      <c r="P908" t="s">
        <v>211</v>
      </c>
      <c r="Q908">
        <v>1</v>
      </c>
      <c r="W908">
        <v>0</v>
      </c>
      <c r="X908">
        <v>-911191566</v>
      </c>
      <c r="Y908">
        <v>0.26374999999999998</v>
      </c>
      <c r="AA908">
        <v>0</v>
      </c>
      <c r="AB908">
        <v>559.07000000000005</v>
      </c>
      <c r="AC908">
        <v>334.89</v>
      </c>
      <c r="AD908">
        <v>0</v>
      </c>
      <c r="AE908">
        <v>0</v>
      </c>
      <c r="AF908">
        <v>39.51</v>
      </c>
      <c r="AG908">
        <v>12.69</v>
      </c>
      <c r="AH908">
        <v>0</v>
      </c>
      <c r="AI908">
        <v>1</v>
      </c>
      <c r="AJ908">
        <v>14.15</v>
      </c>
      <c r="AK908">
        <v>26.39</v>
      </c>
      <c r="AL908">
        <v>1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0.21099999999999999</v>
      </c>
      <c r="AU908" t="s">
        <v>135</v>
      </c>
      <c r="AV908">
        <v>0</v>
      </c>
      <c r="AW908">
        <v>2</v>
      </c>
      <c r="AX908">
        <v>55287759</v>
      </c>
      <c r="AY908">
        <v>1</v>
      </c>
      <c r="AZ908">
        <v>0</v>
      </c>
      <c r="BA908">
        <v>962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Y908*Source!I1904</f>
        <v>9.2312500000000001E-4</v>
      </c>
      <c r="CY908">
        <f>AB908</f>
        <v>559.07000000000005</v>
      </c>
      <c r="CZ908">
        <f>AF908</f>
        <v>39.51</v>
      </c>
      <c r="DA908">
        <f>AJ908</f>
        <v>14.15</v>
      </c>
      <c r="DB908">
        <f>ROUND((ROUND(AT908*CZ908,2)*1.25),6)</f>
        <v>10.425000000000001</v>
      </c>
      <c r="DC908">
        <f>ROUND((ROUND(AT908*AG908,2)*1.25),6)</f>
        <v>3.35</v>
      </c>
    </row>
    <row r="909" spans="1:107" x14ac:dyDescent="0.2">
      <c r="A909">
        <f>ROW(Source!A1904)</f>
        <v>1904</v>
      </c>
      <c r="B909">
        <v>55282325</v>
      </c>
      <c r="C909">
        <v>55287745</v>
      </c>
      <c r="D909">
        <v>31832578</v>
      </c>
      <c r="E909">
        <v>1</v>
      </c>
      <c r="F909">
        <v>1</v>
      </c>
      <c r="G909">
        <v>13</v>
      </c>
      <c r="H909">
        <v>2</v>
      </c>
      <c r="I909" t="s">
        <v>254</v>
      </c>
      <c r="J909" t="s">
        <v>255</v>
      </c>
      <c r="K909" t="s">
        <v>256</v>
      </c>
      <c r="L909">
        <v>1368</v>
      </c>
      <c r="N909">
        <v>1011</v>
      </c>
      <c r="O909" t="s">
        <v>211</v>
      </c>
      <c r="P909" t="s">
        <v>211</v>
      </c>
      <c r="Q909">
        <v>1</v>
      </c>
      <c r="W909">
        <v>0</v>
      </c>
      <c r="X909">
        <v>989042531</v>
      </c>
      <c r="Y909">
        <v>16.016249999999999</v>
      </c>
      <c r="AA909">
        <v>0</v>
      </c>
      <c r="AB909">
        <v>6.64</v>
      </c>
      <c r="AC909">
        <v>2.38</v>
      </c>
      <c r="AD909">
        <v>0</v>
      </c>
      <c r="AE909">
        <v>0</v>
      </c>
      <c r="AF909">
        <v>1.0900000000000001</v>
      </c>
      <c r="AG909">
        <v>0.09</v>
      </c>
      <c r="AH909">
        <v>0</v>
      </c>
      <c r="AI909">
        <v>1</v>
      </c>
      <c r="AJ909">
        <v>6.09</v>
      </c>
      <c r="AK909">
        <v>26.39</v>
      </c>
      <c r="AL909">
        <v>1</v>
      </c>
      <c r="AN909">
        <v>0</v>
      </c>
      <c r="AO909">
        <v>1</v>
      </c>
      <c r="AP909">
        <v>1</v>
      </c>
      <c r="AQ909">
        <v>0</v>
      </c>
      <c r="AR909">
        <v>0</v>
      </c>
      <c r="AS909" t="s">
        <v>3</v>
      </c>
      <c r="AT909">
        <v>12.813000000000001</v>
      </c>
      <c r="AU909" t="s">
        <v>135</v>
      </c>
      <c r="AV909">
        <v>0</v>
      </c>
      <c r="AW909">
        <v>2</v>
      </c>
      <c r="AX909">
        <v>55287760</v>
      </c>
      <c r="AY909">
        <v>1</v>
      </c>
      <c r="AZ909">
        <v>0</v>
      </c>
      <c r="BA909">
        <v>963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Y909*Source!I1904</f>
        <v>5.6056874999999999E-2</v>
      </c>
      <c r="CY909">
        <f>AB909</f>
        <v>6.64</v>
      </c>
      <c r="CZ909">
        <f>AF909</f>
        <v>1.0900000000000001</v>
      </c>
      <c r="DA909">
        <f>AJ909</f>
        <v>6.09</v>
      </c>
      <c r="DB909">
        <f>ROUND((ROUND(AT909*CZ909,2)*1.25),6)</f>
        <v>17.462499999999999</v>
      </c>
      <c r="DC909">
        <f>ROUND((ROUND(AT909*AG909,2)*1.25),6)</f>
        <v>1.4375</v>
      </c>
    </row>
    <row r="910" spans="1:107" x14ac:dyDescent="0.2">
      <c r="A910">
        <f>ROW(Source!A1904)</f>
        <v>1904</v>
      </c>
      <c r="B910">
        <v>55282325</v>
      </c>
      <c r="C910">
        <v>55287745</v>
      </c>
      <c r="D910">
        <v>31832865</v>
      </c>
      <c r="E910">
        <v>1</v>
      </c>
      <c r="F910">
        <v>1</v>
      </c>
      <c r="G910">
        <v>13</v>
      </c>
      <c r="H910">
        <v>2</v>
      </c>
      <c r="I910" t="s">
        <v>257</v>
      </c>
      <c r="J910" t="s">
        <v>258</v>
      </c>
      <c r="K910" t="s">
        <v>259</v>
      </c>
      <c r="L910">
        <v>1368</v>
      </c>
      <c r="N910">
        <v>1011</v>
      </c>
      <c r="O910" t="s">
        <v>211</v>
      </c>
      <c r="P910" t="s">
        <v>211</v>
      </c>
      <c r="Q910">
        <v>1</v>
      </c>
      <c r="W910">
        <v>0</v>
      </c>
      <c r="X910">
        <v>773485071</v>
      </c>
      <c r="Y910">
        <v>12.36</v>
      </c>
      <c r="AA910">
        <v>0</v>
      </c>
      <c r="AB910">
        <v>4.6500000000000004</v>
      </c>
      <c r="AC910">
        <v>0</v>
      </c>
      <c r="AD910">
        <v>0</v>
      </c>
      <c r="AE910">
        <v>0</v>
      </c>
      <c r="AF910">
        <v>0.77</v>
      </c>
      <c r="AG910">
        <v>0</v>
      </c>
      <c r="AH910">
        <v>0</v>
      </c>
      <c r="AI910">
        <v>1</v>
      </c>
      <c r="AJ910">
        <v>6.04</v>
      </c>
      <c r="AK910">
        <v>26.39</v>
      </c>
      <c r="AL910">
        <v>1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9.8879999999999999</v>
      </c>
      <c r="AU910" t="s">
        <v>135</v>
      </c>
      <c r="AV910">
        <v>0</v>
      </c>
      <c r="AW910">
        <v>2</v>
      </c>
      <c r="AX910">
        <v>55287761</v>
      </c>
      <c r="AY910">
        <v>1</v>
      </c>
      <c r="AZ910">
        <v>0</v>
      </c>
      <c r="BA910">
        <v>964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Y910*Source!I1904</f>
        <v>4.326E-2</v>
      </c>
      <c r="CY910">
        <f>AB910</f>
        <v>4.6500000000000004</v>
      </c>
      <c r="CZ910">
        <f>AF910</f>
        <v>0.77</v>
      </c>
      <c r="DA910">
        <f>AJ910</f>
        <v>6.04</v>
      </c>
      <c r="DB910">
        <f>ROUND((ROUND(AT910*CZ910,2)*1.25),6)</f>
        <v>9.5124999999999993</v>
      </c>
      <c r="DC910">
        <f>ROUND((ROUND(AT910*AG910,2)*1.25),6)</f>
        <v>0</v>
      </c>
    </row>
    <row r="911" spans="1:107" x14ac:dyDescent="0.2">
      <c r="A911">
        <f>ROW(Source!A1904)</f>
        <v>1904</v>
      </c>
      <c r="B911">
        <v>55282325</v>
      </c>
      <c r="C911">
        <v>55287745</v>
      </c>
      <c r="D911">
        <v>31755942</v>
      </c>
      <c r="E911">
        <v>13</v>
      </c>
      <c r="F911">
        <v>1</v>
      </c>
      <c r="G911">
        <v>13</v>
      </c>
      <c r="H911">
        <v>2</v>
      </c>
      <c r="I911" t="s">
        <v>218</v>
      </c>
      <c r="J911" t="s">
        <v>3</v>
      </c>
      <c r="K911" t="s">
        <v>219</v>
      </c>
      <c r="L911">
        <v>1344</v>
      </c>
      <c r="N911">
        <v>1008</v>
      </c>
      <c r="O911" t="s">
        <v>220</v>
      </c>
      <c r="P911" t="s">
        <v>220</v>
      </c>
      <c r="Q911">
        <v>1</v>
      </c>
      <c r="W911">
        <v>0</v>
      </c>
      <c r="X911">
        <v>-1180195794</v>
      </c>
      <c r="Y911">
        <v>26.150000000000002</v>
      </c>
      <c r="AA911">
        <v>0</v>
      </c>
      <c r="AB911">
        <v>1</v>
      </c>
      <c r="AC911">
        <v>0</v>
      </c>
      <c r="AD911">
        <v>0</v>
      </c>
      <c r="AE911">
        <v>0</v>
      </c>
      <c r="AF911">
        <v>1</v>
      </c>
      <c r="AG911">
        <v>0</v>
      </c>
      <c r="AH911">
        <v>0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20.92</v>
      </c>
      <c r="AU911" t="s">
        <v>135</v>
      </c>
      <c r="AV911">
        <v>0</v>
      </c>
      <c r="AW911">
        <v>2</v>
      </c>
      <c r="AX911">
        <v>55287762</v>
      </c>
      <c r="AY911">
        <v>1</v>
      </c>
      <c r="AZ911">
        <v>0</v>
      </c>
      <c r="BA911">
        <v>965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Y911*Source!I1904</f>
        <v>9.1525000000000009E-2</v>
      </c>
      <c r="CY911">
        <f>AB911</f>
        <v>1</v>
      </c>
      <c r="CZ911">
        <f>AF911</f>
        <v>1</v>
      </c>
      <c r="DA911">
        <f>AJ911</f>
        <v>1</v>
      </c>
      <c r="DB911">
        <f>ROUND((ROUND(AT911*CZ911,2)*1.25),6)</f>
        <v>26.15</v>
      </c>
      <c r="DC911">
        <f>ROUND((ROUND(AT911*AG911,2)*1.25),6)</f>
        <v>0</v>
      </c>
    </row>
    <row r="912" spans="1:107" x14ac:dyDescent="0.2">
      <c r="A912">
        <f>ROW(Source!A1904)</f>
        <v>1904</v>
      </c>
      <c r="B912">
        <v>55282325</v>
      </c>
      <c r="C912">
        <v>55287745</v>
      </c>
      <c r="D912">
        <v>31808032</v>
      </c>
      <c r="E912">
        <v>1</v>
      </c>
      <c r="F912">
        <v>1</v>
      </c>
      <c r="G912">
        <v>13</v>
      </c>
      <c r="H912">
        <v>3</v>
      </c>
      <c r="I912" t="s">
        <v>260</v>
      </c>
      <c r="J912" t="s">
        <v>261</v>
      </c>
      <c r="K912" t="s">
        <v>262</v>
      </c>
      <c r="L912">
        <v>1348</v>
      </c>
      <c r="N912">
        <v>1009</v>
      </c>
      <c r="O912" t="s">
        <v>30</v>
      </c>
      <c r="P912" t="s">
        <v>30</v>
      </c>
      <c r="Q912">
        <v>1000</v>
      </c>
      <c r="W912">
        <v>0</v>
      </c>
      <c r="X912">
        <v>-1815770421</v>
      </c>
      <c r="Y912">
        <v>4.9000000000000002E-2</v>
      </c>
      <c r="AA912">
        <v>90645.59</v>
      </c>
      <c r="AB912">
        <v>0</v>
      </c>
      <c r="AC912">
        <v>0</v>
      </c>
      <c r="AD912">
        <v>0</v>
      </c>
      <c r="AE912">
        <v>14739.12</v>
      </c>
      <c r="AF912">
        <v>0</v>
      </c>
      <c r="AG912">
        <v>0</v>
      </c>
      <c r="AH912">
        <v>0</v>
      </c>
      <c r="AI912">
        <v>6.15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4.9000000000000002E-2</v>
      </c>
      <c r="AU912" t="s">
        <v>3</v>
      </c>
      <c r="AV912">
        <v>0</v>
      </c>
      <c r="AW912">
        <v>2</v>
      </c>
      <c r="AX912">
        <v>55287763</v>
      </c>
      <c r="AY912">
        <v>1</v>
      </c>
      <c r="AZ912">
        <v>0</v>
      </c>
      <c r="BA912">
        <v>966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Y912*Source!I1904</f>
        <v>1.7150000000000002E-4</v>
      </c>
      <c r="CY912">
        <f t="shared" ref="CY912:CY918" si="141">AA912</f>
        <v>90645.59</v>
      </c>
      <c r="CZ912">
        <f t="shared" ref="CZ912:CZ918" si="142">AE912</f>
        <v>14739.12</v>
      </c>
      <c r="DA912">
        <f t="shared" ref="DA912:DA918" si="143">AI912</f>
        <v>6.15</v>
      </c>
      <c r="DB912">
        <f t="shared" ref="DB912:DB921" si="144">ROUND(ROUND(AT912*CZ912,2),6)</f>
        <v>722.22</v>
      </c>
      <c r="DC912">
        <f t="shared" ref="DC912:DC921" si="145">ROUND(ROUND(AT912*AG912,2),6)</f>
        <v>0</v>
      </c>
    </row>
    <row r="913" spans="1:107" x14ac:dyDescent="0.2">
      <c r="A913">
        <f>ROW(Source!A1904)</f>
        <v>1904</v>
      </c>
      <c r="B913">
        <v>55282325</v>
      </c>
      <c r="C913">
        <v>55287745</v>
      </c>
      <c r="D913">
        <v>31808252</v>
      </c>
      <c r="E913">
        <v>1</v>
      </c>
      <c r="F913">
        <v>1</v>
      </c>
      <c r="G913">
        <v>13</v>
      </c>
      <c r="H913">
        <v>3</v>
      </c>
      <c r="I913" t="s">
        <v>142</v>
      </c>
      <c r="J913" t="s">
        <v>144</v>
      </c>
      <c r="K913" t="s">
        <v>282</v>
      </c>
      <c r="L913">
        <v>1327</v>
      </c>
      <c r="N913">
        <v>1005</v>
      </c>
      <c r="O913" t="s">
        <v>143</v>
      </c>
      <c r="P913" t="s">
        <v>143</v>
      </c>
      <c r="Q913">
        <v>1</v>
      </c>
      <c r="W913">
        <v>0</v>
      </c>
      <c r="X913">
        <v>-1420146113</v>
      </c>
      <c r="Y913">
        <v>135.03</v>
      </c>
      <c r="AA913">
        <v>263.45</v>
      </c>
      <c r="AB913">
        <v>0</v>
      </c>
      <c r="AC913">
        <v>0</v>
      </c>
      <c r="AD913">
        <v>0</v>
      </c>
      <c r="AE913">
        <v>25.09</v>
      </c>
      <c r="AF913">
        <v>0</v>
      </c>
      <c r="AG913">
        <v>0</v>
      </c>
      <c r="AH913">
        <v>0</v>
      </c>
      <c r="AI913">
        <v>10.5</v>
      </c>
      <c r="AJ913">
        <v>1</v>
      </c>
      <c r="AK913">
        <v>1</v>
      </c>
      <c r="AL913">
        <v>1</v>
      </c>
      <c r="AN913">
        <v>0</v>
      </c>
      <c r="AO913">
        <v>0</v>
      </c>
      <c r="AP913">
        <v>1</v>
      </c>
      <c r="AQ913">
        <v>0</v>
      </c>
      <c r="AR913">
        <v>0</v>
      </c>
      <c r="AS913" t="s">
        <v>3</v>
      </c>
      <c r="AT913">
        <v>135.03</v>
      </c>
      <c r="AU913" t="s">
        <v>3</v>
      </c>
      <c r="AV913">
        <v>0</v>
      </c>
      <c r="AW913">
        <v>1</v>
      </c>
      <c r="AX913">
        <v>-1</v>
      </c>
      <c r="AY913">
        <v>0</v>
      </c>
      <c r="AZ913">
        <v>0</v>
      </c>
      <c r="BA913" t="s">
        <v>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Y913*Source!I1904</f>
        <v>0.472605</v>
      </c>
      <c r="CY913">
        <f t="shared" si="141"/>
        <v>263.45</v>
      </c>
      <c r="CZ913">
        <f t="shared" si="142"/>
        <v>25.09</v>
      </c>
      <c r="DA913">
        <f t="shared" si="143"/>
        <v>10.5</v>
      </c>
      <c r="DB913">
        <f t="shared" si="144"/>
        <v>3387.9</v>
      </c>
      <c r="DC913">
        <f t="shared" si="145"/>
        <v>0</v>
      </c>
    </row>
    <row r="914" spans="1:107" x14ac:dyDescent="0.2">
      <c r="A914">
        <f>ROW(Source!A1904)</f>
        <v>1904</v>
      </c>
      <c r="B914">
        <v>55282325</v>
      </c>
      <c r="C914">
        <v>55287745</v>
      </c>
      <c r="D914">
        <v>31808253</v>
      </c>
      <c r="E914">
        <v>1</v>
      </c>
      <c r="F914">
        <v>1</v>
      </c>
      <c r="G914">
        <v>13</v>
      </c>
      <c r="H914">
        <v>3</v>
      </c>
      <c r="I914" t="s">
        <v>146</v>
      </c>
      <c r="J914" t="s">
        <v>147</v>
      </c>
      <c r="K914" t="s">
        <v>283</v>
      </c>
      <c r="L914">
        <v>1327</v>
      </c>
      <c r="N914">
        <v>1005</v>
      </c>
      <c r="O914" t="s">
        <v>143</v>
      </c>
      <c r="P914" t="s">
        <v>143</v>
      </c>
      <c r="Q914">
        <v>1</v>
      </c>
      <c r="W914">
        <v>0</v>
      </c>
      <c r="X914">
        <v>-1577770690</v>
      </c>
      <c r="Y914">
        <v>60.27</v>
      </c>
      <c r="AA914">
        <v>247.66</v>
      </c>
      <c r="AB914">
        <v>0</v>
      </c>
      <c r="AC914">
        <v>0</v>
      </c>
      <c r="AD914">
        <v>0</v>
      </c>
      <c r="AE914">
        <v>23.06</v>
      </c>
      <c r="AF914">
        <v>0</v>
      </c>
      <c r="AG914">
        <v>0</v>
      </c>
      <c r="AH914">
        <v>0</v>
      </c>
      <c r="AI914">
        <v>10.74</v>
      </c>
      <c r="AJ914">
        <v>1</v>
      </c>
      <c r="AK914">
        <v>1</v>
      </c>
      <c r="AL914">
        <v>1</v>
      </c>
      <c r="AN914">
        <v>0</v>
      </c>
      <c r="AO914">
        <v>0</v>
      </c>
      <c r="AP914">
        <v>1</v>
      </c>
      <c r="AQ914">
        <v>0</v>
      </c>
      <c r="AR914">
        <v>0</v>
      </c>
      <c r="AS914" t="s">
        <v>3</v>
      </c>
      <c r="AT914">
        <v>60.27</v>
      </c>
      <c r="AU914" t="s">
        <v>3</v>
      </c>
      <c r="AV914">
        <v>0</v>
      </c>
      <c r="AW914">
        <v>1</v>
      </c>
      <c r="AX914">
        <v>-1</v>
      </c>
      <c r="AY914">
        <v>0</v>
      </c>
      <c r="AZ914">
        <v>0</v>
      </c>
      <c r="BA914" t="s">
        <v>3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Y914*Source!I1904</f>
        <v>0.21094500000000002</v>
      </c>
      <c r="CY914">
        <f t="shared" si="141"/>
        <v>247.66</v>
      </c>
      <c r="CZ914">
        <f t="shared" si="142"/>
        <v>23.06</v>
      </c>
      <c r="DA914">
        <f t="shared" si="143"/>
        <v>10.74</v>
      </c>
      <c r="DB914">
        <f t="shared" si="144"/>
        <v>1389.83</v>
      </c>
      <c r="DC914">
        <f t="shared" si="145"/>
        <v>0</v>
      </c>
    </row>
    <row r="915" spans="1:107" x14ac:dyDescent="0.2">
      <c r="A915">
        <f>ROW(Source!A1904)</f>
        <v>1904</v>
      </c>
      <c r="B915">
        <v>55282325</v>
      </c>
      <c r="C915">
        <v>55287745</v>
      </c>
      <c r="D915">
        <v>31808575</v>
      </c>
      <c r="E915">
        <v>1</v>
      </c>
      <c r="F915">
        <v>1</v>
      </c>
      <c r="G915">
        <v>13</v>
      </c>
      <c r="H915">
        <v>3</v>
      </c>
      <c r="I915" t="s">
        <v>263</v>
      </c>
      <c r="J915" t="s">
        <v>264</v>
      </c>
      <c r="K915" t="s">
        <v>265</v>
      </c>
      <c r="L915">
        <v>1391</v>
      </c>
      <c r="N915">
        <v>1013</v>
      </c>
      <c r="O915" t="s">
        <v>266</v>
      </c>
      <c r="P915" t="s">
        <v>266</v>
      </c>
      <c r="Q915">
        <v>1</v>
      </c>
      <c r="W915">
        <v>0</v>
      </c>
      <c r="X915">
        <v>1414587741</v>
      </c>
      <c r="Y915">
        <v>200</v>
      </c>
      <c r="AA915">
        <v>33.64</v>
      </c>
      <c r="AB915">
        <v>0</v>
      </c>
      <c r="AC915">
        <v>0</v>
      </c>
      <c r="AD915">
        <v>0</v>
      </c>
      <c r="AE915">
        <v>28.75</v>
      </c>
      <c r="AF915">
        <v>0</v>
      </c>
      <c r="AG915">
        <v>0</v>
      </c>
      <c r="AH915">
        <v>0</v>
      </c>
      <c r="AI915">
        <v>1.17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200</v>
      </c>
      <c r="AU915" t="s">
        <v>3</v>
      </c>
      <c r="AV915">
        <v>0</v>
      </c>
      <c r="AW915">
        <v>2</v>
      </c>
      <c r="AX915">
        <v>55287764</v>
      </c>
      <c r="AY915">
        <v>1</v>
      </c>
      <c r="AZ915">
        <v>0</v>
      </c>
      <c r="BA915">
        <v>967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Y915*Source!I1904</f>
        <v>0.70000000000000007</v>
      </c>
      <c r="CY915">
        <f t="shared" si="141"/>
        <v>33.64</v>
      </c>
      <c r="CZ915">
        <f t="shared" si="142"/>
        <v>28.75</v>
      </c>
      <c r="DA915">
        <f t="shared" si="143"/>
        <v>1.17</v>
      </c>
      <c r="DB915">
        <f t="shared" si="144"/>
        <v>5750</v>
      </c>
      <c r="DC915">
        <f t="shared" si="145"/>
        <v>0</v>
      </c>
    </row>
    <row r="916" spans="1:107" x14ac:dyDescent="0.2">
      <c r="A916">
        <f>ROW(Source!A1904)</f>
        <v>1904</v>
      </c>
      <c r="B916">
        <v>55282325</v>
      </c>
      <c r="C916">
        <v>55287745</v>
      </c>
      <c r="D916">
        <v>31809402</v>
      </c>
      <c r="E916">
        <v>1</v>
      </c>
      <c r="F916">
        <v>1</v>
      </c>
      <c r="G916">
        <v>13</v>
      </c>
      <c r="H916">
        <v>3</v>
      </c>
      <c r="I916" t="s">
        <v>244</v>
      </c>
      <c r="J916" t="s">
        <v>245</v>
      </c>
      <c r="K916" t="s">
        <v>246</v>
      </c>
      <c r="L916">
        <v>1346</v>
      </c>
      <c r="N916">
        <v>1009</v>
      </c>
      <c r="O916" t="s">
        <v>247</v>
      </c>
      <c r="P916" t="s">
        <v>247</v>
      </c>
      <c r="Q916">
        <v>1</v>
      </c>
      <c r="W916">
        <v>0</v>
      </c>
      <c r="X916">
        <v>-1558522825</v>
      </c>
      <c r="Y916">
        <v>3.4</v>
      </c>
      <c r="AA916">
        <v>48.91</v>
      </c>
      <c r="AB916">
        <v>0</v>
      </c>
      <c r="AC916">
        <v>0</v>
      </c>
      <c r="AD916">
        <v>0</v>
      </c>
      <c r="AE916">
        <v>6.27</v>
      </c>
      <c r="AF916">
        <v>0</v>
      </c>
      <c r="AG916">
        <v>0</v>
      </c>
      <c r="AH916">
        <v>0</v>
      </c>
      <c r="AI916">
        <v>7.8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3.4</v>
      </c>
      <c r="AU916" t="s">
        <v>3</v>
      </c>
      <c r="AV916">
        <v>0</v>
      </c>
      <c r="AW916">
        <v>2</v>
      </c>
      <c r="AX916">
        <v>55287765</v>
      </c>
      <c r="AY916">
        <v>1</v>
      </c>
      <c r="AZ916">
        <v>0</v>
      </c>
      <c r="BA916">
        <v>968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Y916*Source!I1904</f>
        <v>1.1899999999999999E-2</v>
      </c>
      <c r="CY916">
        <f t="shared" si="141"/>
        <v>48.91</v>
      </c>
      <c r="CZ916">
        <f t="shared" si="142"/>
        <v>6.27</v>
      </c>
      <c r="DA916">
        <f t="shared" si="143"/>
        <v>7.8</v>
      </c>
      <c r="DB916">
        <f t="shared" si="144"/>
        <v>21.32</v>
      </c>
      <c r="DC916">
        <f t="shared" si="145"/>
        <v>0</v>
      </c>
    </row>
    <row r="917" spans="1:107" x14ac:dyDescent="0.2">
      <c r="A917">
        <f>ROW(Source!A1904)</f>
        <v>1904</v>
      </c>
      <c r="B917">
        <v>55282325</v>
      </c>
      <c r="C917">
        <v>55287745</v>
      </c>
      <c r="D917">
        <v>31807565</v>
      </c>
      <c r="E917">
        <v>1</v>
      </c>
      <c r="F917">
        <v>1</v>
      </c>
      <c r="G917">
        <v>13</v>
      </c>
      <c r="H917">
        <v>3</v>
      </c>
      <c r="I917" t="s">
        <v>267</v>
      </c>
      <c r="J917" t="s">
        <v>268</v>
      </c>
      <c r="K917" t="s">
        <v>284</v>
      </c>
      <c r="L917">
        <v>1301</v>
      </c>
      <c r="N917">
        <v>1003</v>
      </c>
      <c r="O917" t="s">
        <v>270</v>
      </c>
      <c r="P917" t="s">
        <v>270</v>
      </c>
      <c r="Q917">
        <v>1</v>
      </c>
      <c r="W917">
        <v>0</v>
      </c>
      <c r="X917">
        <v>-384179431</v>
      </c>
      <c r="Y917">
        <v>18.899999999999999</v>
      </c>
      <c r="AA917">
        <v>70.27</v>
      </c>
      <c r="AB917">
        <v>0</v>
      </c>
      <c r="AC917">
        <v>0</v>
      </c>
      <c r="AD917">
        <v>0</v>
      </c>
      <c r="AE917">
        <v>15.72</v>
      </c>
      <c r="AF917">
        <v>0</v>
      </c>
      <c r="AG917">
        <v>0</v>
      </c>
      <c r="AH917">
        <v>0</v>
      </c>
      <c r="AI917">
        <v>4.47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18.899999999999999</v>
      </c>
      <c r="AU917" t="s">
        <v>3</v>
      </c>
      <c r="AV917">
        <v>0</v>
      </c>
      <c r="AW917">
        <v>2</v>
      </c>
      <c r="AX917">
        <v>55287766</v>
      </c>
      <c r="AY917">
        <v>1</v>
      </c>
      <c r="AZ917">
        <v>0</v>
      </c>
      <c r="BA917">
        <v>969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Y917*Source!I1904</f>
        <v>6.615E-2</v>
      </c>
      <c r="CY917">
        <f t="shared" si="141"/>
        <v>70.27</v>
      </c>
      <c r="CZ917">
        <f t="shared" si="142"/>
        <v>15.72</v>
      </c>
      <c r="DA917">
        <f t="shared" si="143"/>
        <v>4.47</v>
      </c>
      <c r="DB917">
        <f t="shared" si="144"/>
        <v>297.11</v>
      </c>
      <c r="DC917">
        <f t="shared" si="145"/>
        <v>0</v>
      </c>
    </row>
    <row r="918" spans="1:107" x14ac:dyDescent="0.2">
      <c r="A918">
        <f>ROW(Source!A1904)</f>
        <v>1904</v>
      </c>
      <c r="B918">
        <v>55282325</v>
      </c>
      <c r="C918">
        <v>55287745</v>
      </c>
      <c r="D918">
        <v>31807616</v>
      </c>
      <c r="E918">
        <v>1</v>
      </c>
      <c r="F918">
        <v>1</v>
      </c>
      <c r="G918">
        <v>13</v>
      </c>
      <c r="H918">
        <v>3</v>
      </c>
      <c r="I918" t="s">
        <v>248</v>
      </c>
      <c r="J918" t="s">
        <v>249</v>
      </c>
      <c r="K918" t="s">
        <v>250</v>
      </c>
      <c r="L918">
        <v>1348</v>
      </c>
      <c r="N918">
        <v>1009</v>
      </c>
      <c r="O918" t="s">
        <v>30</v>
      </c>
      <c r="P918" t="s">
        <v>30</v>
      </c>
      <c r="Q918">
        <v>1000</v>
      </c>
      <c r="W918">
        <v>0</v>
      </c>
      <c r="X918">
        <v>1387058064</v>
      </c>
      <c r="Y918">
        <v>2.196E-2</v>
      </c>
      <c r="AA918">
        <v>64864.04</v>
      </c>
      <c r="AB918">
        <v>0</v>
      </c>
      <c r="AC918">
        <v>0</v>
      </c>
      <c r="AD918">
        <v>0</v>
      </c>
      <c r="AE918">
        <v>18910.8</v>
      </c>
      <c r="AF918">
        <v>0</v>
      </c>
      <c r="AG918">
        <v>0</v>
      </c>
      <c r="AH918">
        <v>0</v>
      </c>
      <c r="AI918">
        <v>3.43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2.196E-2</v>
      </c>
      <c r="AU918" t="s">
        <v>3</v>
      </c>
      <c r="AV918">
        <v>0</v>
      </c>
      <c r="AW918">
        <v>2</v>
      </c>
      <c r="AX918">
        <v>55287767</v>
      </c>
      <c r="AY918">
        <v>1</v>
      </c>
      <c r="AZ918">
        <v>0</v>
      </c>
      <c r="BA918">
        <v>970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Y918*Source!I1904</f>
        <v>7.6860000000000006E-5</v>
      </c>
      <c r="CY918">
        <f t="shared" si="141"/>
        <v>64864.04</v>
      </c>
      <c r="CZ918">
        <f t="shared" si="142"/>
        <v>18910.8</v>
      </c>
      <c r="DA918">
        <f t="shared" si="143"/>
        <v>3.43</v>
      </c>
      <c r="DB918">
        <f t="shared" si="144"/>
        <v>415.28</v>
      </c>
      <c r="DC918">
        <f t="shared" si="145"/>
        <v>0</v>
      </c>
    </row>
    <row r="919" spans="1:107" x14ac:dyDescent="0.2">
      <c r="A919">
        <f>ROW(Source!A1972)</f>
        <v>1972</v>
      </c>
      <c r="B919">
        <v>55282325</v>
      </c>
      <c r="C919">
        <v>55287830</v>
      </c>
      <c r="D919">
        <v>31755942</v>
      </c>
      <c r="E919">
        <v>13</v>
      </c>
      <c r="F919">
        <v>1</v>
      </c>
      <c r="G919">
        <v>13</v>
      </c>
      <c r="H919">
        <v>2</v>
      </c>
      <c r="I919" t="s">
        <v>218</v>
      </c>
      <c r="J919" t="s">
        <v>3</v>
      </c>
      <c r="K919" t="s">
        <v>219</v>
      </c>
      <c r="L919">
        <v>1344</v>
      </c>
      <c r="N919">
        <v>1008</v>
      </c>
      <c r="O919" t="s">
        <v>220</v>
      </c>
      <c r="P919" t="s">
        <v>220</v>
      </c>
      <c r="Q919">
        <v>1</v>
      </c>
      <c r="W919">
        <v>0</v>
      </c>
      <c r="X919">
        <v>-1180195794</v>
      </c>
      <c r="Y919">
        <v>8.86</v>
      </c>
      <c r="AA919">
        <v>0</v>
      </c>
      <c r="AB919">
        <v>1</v>
      </c>
      <c r="AC919">
        <v>0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8.86</v>
      </c>
      <c r="AU919" t="s">
        <v>3</v>
      </c>
      <c r="AV919">
        <v>0</v>
      </c>
      <c r="AW919">
        <v>2</v>
      </c>
      <c r="AX919">
        <v>55287831</v>
      </c>
      <c r="AY919">
        <v>1</v>
      </c>
      <c r="AZ919">
        <v>0</v>
      </c>
      <c r="BA919">
        <v>973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Y919*Source!I1972</f>
        <v>513.60376292000001</v>
      </c>
      <c r="CY919">
        <f>AB919</f>
        <v>1</v>
      </c>
      <c r="CZ919">
        <f>AF919</f>
        <v>1</v>
      </c>
      <c r="DA919">
        <f>AJ919</f>
        <v>1</v>
      </c>
      <c r="DB919">
        <f t="shared" si="144"/>
        <v>8.86</v>
      </c>
      <c r="DC919">
        <f t="shared" si="145"/>
        <v>0</v>
      </c>
    </row>
    <row r="920" spans="1:107" x14ac:dyDescent="0.2">
      <c r="A920">
        <f>ROW(Source!A2008)</f>
        <v>2008</v>
      </c>
      <c r="B920">
        <v>55282325</v>
      </c>
      <c r="C920">
        <v>55287890</v>
      </c>
      <c r="D920">
        <v>31755942</v>
      </c>
      <c r="E920">
        <v>13</v>
      </c>
      <c r="F920">
        <v>1</v>
      </c>
      <c r="G920">
        <v>13</v>
      </c>
      <c r="H920">
        <v>2</v>
      </c>
      <c r="I920" t="s">
        <v>218</v>
      </c>
      <c r="J920" t="s">
        <v>3</v>
      </c>
      <c r="K920" t="s">
        <v>219</v>
      </c>
      <c r="L920">
        <v>1344</v>
      </c>
      <c r="N920">
        <v>1008</v>
      </c>
      <c r="O920" t="s">
        <v>220</v>
      </c>
      <c r="P920" t="s">
        <v>220</v>
      </c>
      <c r="Q920">
        <v>1</v>
      </c>
      <c r="W920">
        <v>0</v>
      </c>
      <c r="X920">
        <v>-1180195794</v>
      </c>
      <c r="Y920">
        <v>46.75</v>
      </c>
      <c r="AA920">
        <v>0</v>
      </c>
      <c r="AB920">
        <v>1</v>
      </c>
      <c r="AC920">
        <v>0</v>
      </c>
      <c r="AD920">
        <v>0</v>
      </c>
      <c r="AE920">
        <v>0</v>
      </c>
      <c r="AF920">
        <v>1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46.75</v>
      </c>
      <c r="AU920" t="s">
        <v>3</v>
      </c>
      <c r="AV920">
        <v>0</v>
      </c>
      <c r="AW920">
        <v>2</v>
      </c>
      <c r="AX920">
        <v>55287892</v>
      </c>
      <c r="AY920">
        <v>1</v>
      </c>
      <c r="AZ920">
        <v>0</v>
      </c>
      <c r="BA920">
        <v>974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Y920*Source!I2008</f>
        <v>2710.0424284999999</v>
      </c>
      <c r="CY920">
        <f>AB920</f>
        <v>1</v>
      </c>
      <c r="CZ920">
        <f>AF920</f>
        <v>1</v>
      </c>
      <c r="DA920">
        <f>AJ920</f>
        <v>1</v>
      </c>
      <c r="DB920">
        <f t="shared" si="144"/>
        <v>46.75</v>
      </c>
      <c r="DC920">
        <f t="shared" si="145"/>
        <v>0</v>
      </c>
    </row>
    <row r="921" spans="1:107" x14ac:dyDescent="0.2">
      <c r="A921">
        <f>ROW(Source!A2009)</f>
        <v>2009</v>
      </c>
      <c r="B921">
        <v>55282325</v>
      </c>
      <c r="C921">
        <v>55287891</v>
      </c>
      <c r="D921">
        <v>31755942</v>
      </c>
      <c r="E921">
        <v>13</v>
      </c>
      <c r="F921">
        <v>1</v>
      </c>
      <c r="G921">
        <v>13</v>
      </c>
      <c r="H921">
        <v>2</v>
      </c>
      <c r="I921" t="s">
        <v>218</v>
      </c>
      <c r="J921" t="s">
        <v>3</v>
      </c>
      <c r="K921" t="s">
        <v>219</v>
      </c>
      <c r="L921">
        <v>1344</v>
      </c>
      <c r="N921">
        <v>1008</v>
      </c>
      <c r="O921" t="s">
        <v>220</v>
      </c>
      <c r="P921" t="s">
        <v>220</v>
      </c>
      <c r="Q921">
        <v>1</v>
      </c>
      <c r="W921">
        <v>0</v>
      </c>
      <c r="X921">
        <v>-1180195794</v>
      </c>
      <c r="Y921">
        <v>31.67</v>
      </c>
      <c r="AA921">
        <v>0</v>
      </c>
      <c r="AB921">
        <v>1</v>
      </c>
      <c r="AC921">
        <v>0</v>
      </c>
      <c r="AD921">
        <v>0</v>
      </c>
      <c r="AE921">
        <v>0</v>
      </c>
      <c r="AF921">
        <v>1</v>
      </c>
      <c r="AG921">
        <v>0</v>
      </c>
      <c r="AH921">
        <v>0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31.67</v>
      </c>
      <c r="AU921" t="s">
        <v>3</v>
      </c>
      <c r="AV921">
        <v>0</v>
      </c>
      <c r="AW921">
        <v>2</v>
      </c>
      <c r="AX921">
        <v>55287893</v>
      </c>
      <c r="AY921">
        <v>1</v>
      </c>
      <c r="AZ921">
        <v>0</v>
      </c>
      <c r="BA921">
        <v>975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Y921*Source!I2009</f>
        <v>1835.8725927400003</v>
      </c>
      <c r="CY921">
        <f>AB921</f>
        <v>1</v>
      </c>
      <c r="CZ921">
        <f>AF921</f>
        <v>1</v>
      </c>
      <c r="DA921">
        <f>AJ921</f>
        <v>1</v>
      </c>
      <c r="DB921">
        <f t="shared" si="144"/>
        <v>31.67</v>
      </c>
      <c r="DC921">
        <f t="shared" si="145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75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ROW(Source!A32)</f>
        <v>32</v>
      </c>
      <c r="B1">
        <v>55282621</v>
      </c>
      <c r="C1">
        <v>55282620</v>
      </c>
      <c r="D1">
        <v>31751893</v>
      </c>
      <c r="E1">
        <v>13</v>
      </c>
      <c r="F1">
        <v>1</v>
      </c>
      <c r="G1">
        <v>13</v>
      </c>
      <c r="H1">
        <v>1</v>
      </c>
      <c r="I1" t="s">
        <v>205</v>
      </c>
      <c r="J1" t="s">
        <v>3</v>
      </c>
      <c r="K1" t="s">
        <v>206</v>
      </c>
      <c r="L1">
        <v>1191</v>
      </c>
      <c r="N1">
        <v>1013</v>
      </c>
      <c r="O1" t="s">
        <v>207</v>
      </c>
      <c r="P1" t="s">
        <v>207</v>
      </c>
      <c r="Q1">
        <v>1</v>
      </c>
      <c r="X1">
        <v>57.5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3</v>
      </c>
      <c r="AG1">
        <v>57.5</v>
      </c>
      <c r="AH1">
        <v>2</v>
      </c>
      <c r="AI1">
        <v>55282621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ROW(Source!A32)</f>
        <v>32</v>
      </c>
      <c r="B2">
        <v>55282622</v>
      </c>
      <c r="C2">
        <v>55282620</v>
      </c>
      <c r="D2">
        <v>31806986</v>
      </c>
      <c r="E2">
        <v>13</v>
      </c>
      <c r="F2">
        <v>1</v>
      </c>
      <c r="G2">
        <v>13</v>
      </c>
      <c r="H2">
        <v>3</v>
      </c>
      <c r="I2" t="s">
        <v>28</v>
      </c>
      <c r="J2" t="s">
        <v>3</v>
      </c>
      <c r="K2" t="s">
        <v>29</v>
      </c>
      <c r="L2">
        <v>1348</v>
      </c>
      <c r="N2">
        <v>1009</v>
      </c>
      <c r="O2" t="s">
        <v>30</v>
      </c>
      <c r="P2" t="s">
        <v>30</v>
      </c>
      <c r="Q2">
        <v>1000</v>
      </c>
      <c r="X2">
        <v>4.5999999999999996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0</v>
      </c>
      <c r="AF2" t="s">
        <v>3</v>
      </c>
      <c r="AG2">
        <v>4.5999999999999996</v>
      </c>
      <c r="AH2">
        <v>2</v>
      </c>
      <c r="AI2">
        <v>55282622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ROW(Source!A34)</f>
        <v>34</v>
      </c>
      <c r="B3">
        <v>55282630</v>
      </c>
      <c r="C3">
        <v>55282629</v>
      </c>
      <c r="D3">
        <v>31751893</v>
      </c>
      <c r="E3">
        <v>13</v>
      </c>
      <c r="F3">
        <v>1</v>
      </c>
      <c r="G3">
        <v>13</v>
      </c>
      <c r="H3">
        <v>1</v>
      </c>
      <c r="I3" t="s">
        <v>205</v>
      </c>
      <c r="J3" t="s">
        <v>3</v>
      </c>
      <c r="K3" t="s">
        <v>206</v>
      </c>
      <c r="L3">
        <v>1191</v>
      </c>
      <c r="N3">
        <v>1013</v>
      </c>
      <c r="O3" t="s">
        <v>207</v>
      </c>
      <c r="P3" t="s">
        <v>207</v>
      </c>
      <c r="Q3">
        <v>1</v>
      </c>
      <c r="X3">
        <v>0.6</v>
      </c>
      <c r="Y3">
        <v>0</v>
      </c>
      <c r="Z3">
        <v>0</v>
      </c>
      <c r="AA3">
        <v>0</v>
      </c>
      <c r="AB3">
        <v>0</v>
      </c>
      <c r="AC3">
        <v>0</v>
      </c>
      <c r="AD3">
        <v>1</v>
      </c>
      <c r="AE3">
        <v>1</v>
      </c>
      <c r="AF3" t="s">
        <v>3</v>
      </c>
      <c r="AG3">
        <v>0.6</v>
      </c>
      <c r="AH3">
        <v>2</v>
      </c>
      <c r="AI3">
        <v>55282630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ROW(Source!A35)</f>
        <v>35</v>
      </c>
      <c r="B4">
        <v>55282632</v>
      </c>
      <c r="C4">
        <v>55282631</v>
      </c>
      <c r="D4">
        <v>31751893</v>
      </c>
      <c r="E4">
        <v>13</v>
      </c>
      <c r="F4">
        <v>1</v>
      </c>
      <c r="G4">
        <v>13</v>
      </c>
      <c r="H4">
        <v>1</v>
      </c>
      <c r="I4" t="s">
        <v>205</v>
      </c>
      <c r="J4" t="s">
        <v>3</v>
      </c>
      <c r="K4" t="s">
        <v>206</v>
      </c>
      <c r="L4">
        <v>1191</v>
      </c>
      <c r="N4">
        <v>1013</v>
      </c>
      <c r="O4" t="s">
        <v>207</v>
      </c>
      <c r="P4" t="s">
        <v>207</v>
      </c>
      <c r="Q4">
        <v>1</v>
      </c>
      <c r="X4">
        <v>17.41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1</v>
      </c>
      <c r="AF4" t="s">
        <v>3</v>
      </c>
      <c r="AG4">
        <v>17.41</v>
      </c>
      <c r="AH4">
        <v>2</v>
      </c>
      <c r="AI4">
        <v>55282632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ROW(Source!A35)</f>
        <v>35</v>
      </c>
      <c r="B5">
        <v>55282633</v>
      </c>
      <c r="C5">
        <v>55282631</v>
      </c>
      <c r="D5">
        <v>31806986</v>
      </c>
      <c r="E5">
        <v>13</v>
      </c>
      <c r="F5">
        <v>1</v>
      </c>
      <c r="G5">
        <v>13</v>
      </c>
      <c r="H5">
        <v>3</v>
      </c>
      <c r="I5" t="s">
        <v>28</v>
      </c>
      <c r="J5" t="s">
        <v>3</v>
      </c>
      <c r="K5" t="s">
        <v>29</v>
      </c>
      <c r="L5">
        <v>1348</v>
      </c>
      <c r="N5">
        <v>1009</v>
      </c>
      <c r="O5" t="s">
        <v>30</v>
      </c>
      <c r="P5" t="s">
        <v>30</v>
      </c>
      <c r="Q5">
        <v>1000</v>
      </c>
      <c r="X5">
        <v>1.02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1.02</v>
      </c>
      <c r="AH5">
        <v>2</v>
      </c>
      <c r="AI5">
        <v>55282633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ROW(Source!A37)</f>
        <v>37</v>
      </c>
      <c r="B6">
        <v>55282687</v>
      </c>
      <c r="C6">
        <v>55282686</v>
      </c>
      <c r="D6">
        <v>31751893</v>
      </c>
      <c r="E6">
        <v>13</v>
      </c>
      <c r="F6">
        <v>1</v>
      </c>
      <c r="G6">
        <v>13</v>
      </c>
      <c r="H6">
        <v>1</v>
      </c>
      <c r="I6" t="s">
        <v>205</v>
      </c>
      <c r="J6" t="s">
        <v>3</v>
      </c>
      <c r="K6" t="s">
        <v>206</v>
      </c>
      <c r="L6">
        <v>1191</v>
      </c>
      <c r="N6">
        <v>1013</v>
      </c>
      <c r="O6" t="s">
        <v>207</v>
      </c>
      <c r="P6" t="s">
        <v>207</v>
      </c>
      <c r="Q6">
        <v>1</v>
      </c>
      <c r="X6">
        <v>20.73</v>
      </c>
      <c r="Y6">
        <v>0</v>
      </c>
      <c r="Z6">
        <v>0</v>
      </c>
      <c r="AA6">
        <v>0</v>
      </c>
      <c r="AB6">
        <v>0</v>
      </c>
      <c r="AC6">
        <v>0</v>
      </c>
      <c r="AD6">
        <v>1</v>
      </c>
      <c r="AE6">
        <v>1</v>
      </c>
      <c r="AF6" t="s">
        <v>3</v>
      </c>
      <c r="AG6">
        <v>20.73</v>
      </c>
      <c r="AH6">
        <v>2</v>
      </c>
      <c r="AI6">
        <v>55282687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ROW(Source!A37)</f>
        <v>37</v>
      </c>
      <c r="B7">
        <v>55282688</v>
      </c>
      <c r="C7">
        <v>55282686</v>
      </c>
      <c r="D7">
        <v>31798047</v>
      </c>
      <c r="E7">
        <v>13</v>
      </c>
      <c r="F7">
        <v>1</v>
      </c>
      <c r="G7">
        <v>13</v>
      </c>
      <c r="H7">
        <v>3</v>
      </c>
      <c r="I7" t="s">
        <v>271</v>
      </c>
      <c r="J7" t="s">
        <v>3</v>
      </c>
      <c r="K7" t="s">
        <v>272</v>
      </c>
      <c r="L7">
        <v>1348</v>
      </c>
      <c r="N7">
        <v>1009</v>
      </c>
      <c r="O7" t="s">
        <v>30</v>
      </c>
      <c r="P7" t="s">
        <v>30</v>
      </c>
      <c r="Q7">
        <v>1000</v>
      </c>
      <c r="X7">
        <v>0.17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t="s">
        <v>3</v>
      </c>
      <c r="AG7">
        <v>0.17</v>
      </c>
      <c r="AH7">
        <v>3</v>
      </c>
      <c r="AI7">
        <v>-1</v>
      </c>
      <c r="AJ7" t="s">
        <v>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ROW(Source!A37)</f>
        <v>37</v>
      </c>
      <c r="B8">
        <v>55282689</v>
      </c>
      <c r="C8">
        <v>55282686</v>
      </c>
      <c r="D8">
        <v>31798972</v>
      </c>
      <c r="E8">
        <v>13</v>
      </c>
      <c r="F8">
        <v>1</v>
      </c>
      <c r="G8">
        <v>13</v>
      </c>
      <c r="H8">
        <v>3</v>
      </c>
      <c r="I8" t="s">
        <v>273</v>
      </c>
      <c r="J8" t="s">
        <v>3</v>
      </c>
      <c r="K8" t="s">
        <v>274</v>
      </c>
      <c r="L8">
        <v>1339</v>
      </c>
      <c r="N8">
        <v>1007</v>
      </c>
      <c r="O8" t="s">
        <v>128</v>
      </c>
      <c r="P8" t="s">
        <v>128</v>
      </c>
      <c r="Q8">
        <v>1</v>
      </c>
      <c r="X8">
        <v>0.03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3</v>
      </c>
      <c r="AG8">
        <v>0.03</v>
      </c>
      <c r="AH8">
        <v>3</v>
      </c>
      <c r="AI8">
        <v>-1</v>
      </c>
      <c r="AJ8" t="s">
        <v>3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ROW(Source!A38)</f>
        <v>38</v>
      </c>
      <c r="B9">
        <v>55282813</v>
      </c>
      <c r="C9">
        <v>55282811</v>
      </c>
      <c r="D9">
        <v>31751893</v>
      </c>
      <c r="E9">
        <v>13</v>
      </c>
      <c r="F9">
        <v>1</v>
      </c>
      <c r="G9">
        <v>13</v>
      </c>
      <c r="H9">
        <v>1</v>
      </c>
      <c r="I9" t="s">
        <v>205</v>
      </c>
      <c r="J9" t="s">
        <v>3</v>
      </c>
      <c r="K9" t="s">
        <v>206</v>
      </c>
      <c r="L9">
        <v>1191</v>
      </c>
      <c r="N9">
        <v>1013</v>
      </c>
      <c r="O9" t="s">
        <v>207</v>
      </c>
      <c r="P9" t="s">
        <v>207</v>
      </c>
      <c r="Q9">
        <v>1</v>
      </c>
      <c r="X9">
        <v>0.6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1</v>
      </c>
      <c r="AF9" t="s">
        <v>3</v>
      </c>
      <c r="AG9">
        <v>0.6</v>
      </c>
      <c r="AH9">
        <v>2</v>
      </c>
      <c r="AI9">
        <v>55282812</v>
      </c>
      <c r="AJ9">
        <v>7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ROW(Source!A104)</f>
        <v>104</v>
      </c>
      <c r="B10">
        <v>55282943</v>
      </c>
      <c r="C10">
        <v>55282942</v>
      </c>
      <c r="D10">
        <v>31751893</v>
      </c>
      <c r="E10">
        <v>13</v>
      </c>
      <c r="F10">
        <v>1</v>
      </c>
      <c r="G10">
        <v>13</v>
      </c>
      <c r="H10">
        <v>1</v>
      </c>
      <c r="I10" t="s">
        <v>205</v>
      </c>
      <c r="J10" t="s">
        <v>3</v>
      </c>
      <c r="K10" t="s">
        <v>206</v>
      </c>
      <c r="L10">
        <v>1191</v>
      </c>
      <c r="N10">
        <v>1013</v>
      </c>
      <c r="O10" t="s">
        <v>207</v>
      </c>
      <c r="P10" t="s">
        <v>207</v>
      </c>
      <c r="Q10">
        <v>1</v>
      </c>
      <c r="X10">
        <v>113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F10" t="s">
        <v>3</v>
      </c>
      <c r="AG10">
        <v>113</v>
      </c>
      <c r="AH10">
        <v>2</v>
      </c>
      <c r="AI10">
        <v>55282943</v>
      </c>
      <c r="AJ10">
        <v>8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ROW(Source!A104)</f>
        <v>104</v>
      </c>
      <c r="B11">
        <v>55282944</v>
      </c>
      <c r="C11">
        <v>55282942</v>
      </c>
      <c r="D11">
        <v>31832333</v>
      </c>
      <c r="E11">
        <v>1</v>
      </c>
      <c r="F11">
        <v>1</v>
      </c>
      <c r="G11">
        <v>13</v>
      </c>
      <c r="H11">
        <v>2</v>
      </c>
      <c r="I11" t="s">
        <v>208</v>
      </c>
      <c r="J11" t="s">
        <v>209</v>
      </c>
      <c r="K11" t="s">
        <v>210</v>
      </c>
      <c r="L11">
        <v>1368</v>
      </c>
      <c r="N11">
        <v>1011</v>
      </c>
      <c r="O11" t="s">
        <v>211</v>
      </c>
      <c r="P11" t="s">
        <v>211</v>
      </c>
      <c r="Q11">
        <v>1</v>
      </c>
      <c r="X11">
        <v>1.19</v>
      </c>
      <c r="Y11">
        <v>0</v>
      </c>
      <c r="Z11">
        <v>33.35</v>
      </c>
      <c r="AA11">
        <v>12.67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1.19</v>
      </c>
      <c r="AH11">
        <v>2</v>
      </c>
      <c r="AI11">
        <v>55282944</v>
      </c>
      <c r="AJ11">
        <v>9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ROW(Source!A104)</f>
        <v>104</v>
      </c>
      <c r="B12">
        <v>55282945</v>
      </c>
      <c r="C12">
        <v>55282942</v>
      </c>
      <c r="D12">
        <v>31832821</v>
      </c>
      <c r="E12">
        <v>1</v>
      </c>
      <c r="F12">
        <v>1</v>
      </c>
      <c r="G12">
        <v>13</v>
      </c>
      <c r="H12">
        <v>2</v>
      </c>
      <c r="I12" t="s">
        <v>212</v>
      </c>
      <c r="J12" t="s">
        <v>213</v>
      </c>
      <c r="K12" t="s">
        <v>214</v>
      </c>
      <c r="L12">
        <v>1368</v>
      </c>
      <c r="N12">
        <v>1011</v>
      </c>
      <c r="O12" t="s">
        <v>211</v>
      </c>
      <c r="P12" t="s">
        <v>211</v>
      </c>
      <c r="Q12">
        <v>1</v>
      </c>
      <c r="X12">
        <v>1.19</v>
      </c>
      <c r="Y12">
        <v>0</v>
      </c>
      <c r="Z12">
        <v>0.77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1.19</v>
      </c>
      <c r="AH12">
        <v>2</v>
      </c>
      <c r="AI12">
        <v>55282945</v>
      </c>
      <c r="AJ12">
        <v>10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ROW(Source!A104)</f>
        <v>104</v>
      </c>
      <c r="B13">
        <v>55282946</v>
      </c>
      <c r="C13">
        <v>55282942</v>
      </c>
      <c r="D13">
        <v>31832054</v>
      </c>
      <c r="E13">
        <v>1</v>
      </c>
      <c r="F13">
        <v>1</v>
      </c>
      <c r="G13">
        <v>13</v>
      </c>
      <c r="H13">
        <v>2</v>
      </c>
      <c r="I13" t="s">
        <v>215</v>
      </c>
      <c r="J13" t="s">
        <v>216</v>
      </c>
      <c r="K13" t="s">
        <v>217</v>
      </c>
      <c r="L13">
        <v>1368</v>
      </c>
      <c r="N13">
        <v>1011</v>
      </c>
      <c r="O13" t="s">
        <v>211</v>
      </c>
      <c r="P13" t="s">
        <v>211</v>
      </c>
      <c r="Q13">
        <v>1</v>
      </c>
      <c r="X13">
        <v>1.18</v>
      </c>
      <c r="Y13">
        <v>0</v>
      </c>
      <c r="Z13">
        <v>0.71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1.18</v>
      </c>
      <c r="AH13">
        <v>2</v>
      </c>
      <c r="AI13">
        <v>55282946</v>
      </c>
      <c r="AJ13">
        <v>11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ROW(Source!A104)</f>
        <v>104</v>
      </c>
      <c r="B14">
        <v>55282947</v>
      </c>
      <c r="C14">
        <v>55282942</v>
      </c>
      <c r="D14">
        <v>31755942</v>
      </c>
      <c r="E14">
        <v>13</v>
      </c>
      <c r="F14">
        <v>1</v>
      </c>
      <c r="G14">
        <v>13</v>
      </c>
      <c r="H14">
        <v>2</v>
      </c>
      <c r="I14" t="s">
        <v>218</v>
      </c>
      <c r="J14" t="s">
        <v>3</v>
      </c>
      <c r="K14" t="s">
        <v>219</v>
      </c>
      <c r="L14">
        <v>1344</v>
      </c>
      <c r="N14">
        <v>1008</v>
      </c>
      <c r="O14" t="s">
        <v>220</v>
      </c>
      <c r="P14" t="s">
        <v>220</v>
      </c>
      <c r="Q14">
        <v>1</v>
      </c>
      <c r="X14">
        <v>0.01</v>
      </c>
      <c r="Y14">
        <v>0</v>
      </c>
      <c r="Z14">
        <v>1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0.01</v>
      </c>
      <c r="AH14">
        <v>2</v>
      </c>
      <c r="AI14">
        <v>55282947</v>
      </c>
      <c r="AJ14">
        <v>12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ROW(Source!A104)</f>
        <v>104</v>
      </c>
      <c r="B15">
        <v>55282948</v>
      </c>
      <c r="C15">
        <v>55282942</v>
      </c>
      <c r="D15">
        <v>31808261</v>
      </c>
      <c r="E15">
        <v>1</v>
      </c>
      <c r="F15">
        <v>1</v>
      </c>
      <c r="G15">
        <v>13</v>
      </c>
      <c r="H15">
        <v>3</v>
      </c>
      <c r="I15" t="s">
        <v>221</v>
      </c>
      <c r="J15" t="s">
        <v>222</v>
      </c>
      <c r="K15" t="s">
        <v>223</v>
      </c>
      <c r="L15">
        <v>1348</v>
      </c>
      <c r="N15">
        <v>1009</v>
      </c>
      <c r="O15" t="s">
        <v>30</v>
      </c>
      <c r="P15" t="s">
        <v>30</v>
      </c>
      <c r="Q15">
        <v>1000</v>
      </c>
      <c r="X15">
        <v>2.1000000000000001E-2</v>
      </c>
      <c r="Y15">
        <v>315.2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2.1000000000000001E-2</v>
      </c>
      <c r="AH15">
        <v>2</v>
      </c>
      <c r="AI15">
        <v>55282948</v>
      </c>
      <c r="AJ15">
        <v>13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ROW(Source!A104)</f>
        <v>104</v>
      </c>
      <c r="B16">
        <v>55282949</v>
      </c>
      <c r="C16">
        <v>55282942</v>
      </c>
      <c r="D16">
        <v>31826247</v>
      </c>
      <c r="E16">
        <v>1</v>
      </c>
      <c r="F16">
        <v>1</v>
      </c>
      <c r="G16">
        <v>13</v>
      </c>
      <c r="H16">
        <v>3</v>
      </c>
      <c r="I16" t="s">
        <v>224</v>
      </c>
      <c r="J16" t="s">
        <v>225</v>
      </c>
      <c r="K16" t="s">
        <v>226</v>
      </c>
      <c r="L16">
        <v>1339</v>
      </c>
      <c r="N16">
        <v>1007</v>
      </c>
      <c r="O16" t="s">
        <v>128</v>
      </c>
      <c r="P16" t="s">
        <v>128</v>
      </c>
      <c r="Q16">
        <v>1</v>
      </c>
      <c r="X16">
        <v>2.14</v>
      </c>
      <c r="Y16">
        <v>451.14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2.14</v>
      </c>
      <c r="AH16">
        <v>2</v>
      </c>
      <c r="AI16">
        <v>55282949</v>
      </c>
      <c r="AJ16">
        <v>14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ROW(Source!A104)</f>
        <v>104</v>
      </c>
      <c r="B17">
        <v>55282950</v>
      </c>
      <c r="C17">
        <v>55282942</v>
      </c>
      <c r="D17">
        <v>31806986</v>
      </c>
      <c r="E17">
        <v>13</v>
      </c>
      <c r="F17">
        <v>1</v>
      </c>
      <c r="G17">
        <v>13</v>
      </c>
      <c r="H17">
        <v>3</v>
      </c>
      <c r="I17" t="s">
        <v>28</v>
      </c>
      <c r="J17" t="s">
        <v>3</v>
      </c>
      <c r="K17" t="s">
        <v>29</v>
      </c>
      <c r="L17">
        <v>1348</v>
      </c>
      <c r="N17">
        <v>1009</v>
      </c>
      <c r="O17" t="s">
        <v>30</v>
      </c>
      <c r="P17" t="s">
        <v>30</v>
      </c>
      <c r="Q17">
        <v>1000</v>
      </c>
      <c r="X17">
        <v>1.28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1.28</v>
      </c>
      <c r="AH17">
        <v>2</v>
      </c>
      <c r="AI17">
        <v>55282950</v>
      </c>
      <c r="AJ17">
        <v>15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ROW(Source!A106)</f>
        <v>106</v>
      </c>
      <c r="B18">
        <v>55282904</v>
      </c>
      <c r="C18">
        <v>55282903</v>
      </c>
      <c r="D18">
        <v>31751893</v>
      </c>
      <c r="E18">
        <v>13</v>
      </c>
      <c r="F18">
        <v>1</v>
      </c>
      <c r="G18">
        <v>13</v>
      </c>
      <c r="H18">
        <v>1</v>
      </c>
      <c r="I18" t="s">
        <v>205</v>
      </c>
      <c r="J18" t="s">
        <v>3</v>
      </c>
      <c r="K18" t="s">
        <v>206</v>
      </c>
      <c r="L18">
        <v>1191</v>
      </c>
      <c r="N18">
        <v>1013</v>
      </c>
      <c r="O18" t="s">
        <v>207</v>
      </c>
      <c r="P18" t="s">
        <v>207</v>
      </c>
      <c r="Q18">
        <v>1</v>
      </c>
      <c r="X18">
        <v>39.5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1</v>
      </c>
      <c r="AF18" t="s">
        <v>3</v>
      </c>
      <c r="AG18">
        <v>39.5</v>
      </c>
      <c r="AH18">
        <v>2</v>
      </c>
      <c r="AI18">
        <v>55282904</v>
      </c>
      <c r="AJ18">
        <v>16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ROW(Source!A106)</f>
        <v>106</v>
      </c>
      <c r="B19">
        <v>55282905</v>
      </c>
      <c r="C19">
        <v>55282903</v>
      </c>
      <c r="D19">
        <v>31832333</v>
      </c>
      <c r="E19">
        <v>1</v>
      </c>
      <c r="F19">
        <v>1</v>
      </c>
      <c r="G19">
        <v>13</v>
      </c>
      <c r="H19">
        <v>2</v>
      </c>
      <c r="I19" t="s">
        <v>208</v>
      </c>
      <c r="J19" t="s">
        <v>209</v>
      </c>
      <c r="K19" t="s">
        <v>210</v>
      </c>
      <c r="L19">
        <v>1368</v>
      </c>
      <c r="N19">
        <v>1011</v>
      </c>
      <c r="O19" t="s">
        <v>211</v>
      </c>
      <c r="P19" t="s">
        <v>211</v>
      </c>
      <c r="Q19">
        <v>1</v>
      </c>
      <c r="X19">
        <v>0.28000000000000003</v>
      </c>
      <c r="Y19">
        <v>0</v>
      </c>
      <c r="Z19">
        <v>33.35</v>
      </c>
      <c r="AA19">
        <v>12.67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0.28000000000000003</v>
      </c>
      <c r="AH19">
        <v>2</v>
      </c>
      <c r="AI19">
        <v>55282905</v>
      </c>
      <c r="AJ19">
        <v>17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ROW(Source!A106)</f>
        <v>106</v>
      </c>
      <c r="B20">
        <v>55282906</v>
      </c>
      <c r="C20">
        <v>55282903</v>
      </c>
      <c r="D20">
        <v>31832821</v>
      </c>
      <c r="E20">
        <v>1</v>
      </c>
      <c r="F20">
        <v>1</v>
      </c>
      <c r="G20">
        <v>13</v>
      </c>
      <c r="H20">
        <v>2</v>
      </c>
      <c r="I20" t="s">
        <v>212</v>
      </c>
      <c r="J20" t="s">
        <v>213</v>
      </c>
      <c r="K20" t="s">
        <v>214</v>
      </c>
      <c r="L20">
        <v>1368</v>
      </c>
      <c r="N20">
        <v>1011</v>
      </c>
      <c r="O20" t="s">
        <v>211</v>
      </c>
      <c r="P20" t="s">
        <v>211</v>
      </c>
      <c r="Q20">
        <v>1</v>
      </c>
      <c r="X20">
        <v>0.28000000000000003</v>
      </c>
      <c r="Y20">
        <v>0</v>
      </c>
      <c r="Z20">
        <v>0.77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0.28000000000000003</v>
      </c>
      <c r="AH20">
        <v>2</v>
      </c>
      <c r="AI20">
        <v>55282906</v>
      </c>
      <c r="AJ20">
        <v>18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ROW(Source!A106)</f>
        <v>106</v>
      </c>
      <c r="B21">
        <v>55282907</v>
      </c>
      <c r="C21">
        <v>55282903</v>
      </c>
      <c r="D21">
        <v>31832054</v>
      </c>
      <c r="E21">
        <v>1</v>
      </c>
      <c r="F21">
        <v>1</v>
      </c>
      <c r="G21">
        <v>13</v>
      </c>
      <c r="H21">
        <v>2</v>
      </c>
      <c r="I21" t="s">
        <v>215</v>
      </c>
      <c r="J21" t="s">
        <v>216</v>
      </c>
      <c r="K21" t="s">
        <v>217</v>
      </c>
      <c r="L21">
        <v>1368</v>
      </c>
      <c r="N21">
        <v>1011</v>
      </c>
      <c r="O21" t="s">
        <v>211</v>
      </c>
      <c r="P21" t="s">
        <v>211</v>
      </c>
      <c r="Q21">
        <v>1</v>
      </c>
      <c r="X21">
        <v>0.44</v>
      </c>
      <c r="Y21">
        <v>0</v>
      </c>
      <c r="Z21">
        <v>0.71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3</v>
      </c>
      <c r="AG21">
        <v>0.44</v>
      </c>
      <c r="AH21">
        <v>2</v>
      </c>
      <c r="AI21">
        <v>55282907</v>
      </c>
      <c r="AJ21">
        <v>19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ROW(Source!A106)</f>
        <v>106</v>
      </c>
      <c r="B22">
        <v>55282908</v>
      </c>
      <c r="C22">
        <v>55282903</v>
      </c>
      <c r="D22">
        <v>31808261</v>
      </c>
      <c r="E22">
        <v>1</v>
      </c>
      <c r="F22">
        <v>1</v>
      </c>
      <c r="G22">
        <v>13</v>
      </c>
      <c r="H22">
        <v>3</v>
      </c>
      <c r="I22" t="s">
        <v>221</v>
      </c>
      <c r="J22" t="s">
        <v>222</v>
      </c>
      <c r="K22" t="s">
        <v>223</v>
      </c>
      <c r="L22">
        <v>1348</v>
      </c>
      <c r="N22">
        <v>1009</v>
      </c>
      <c r="O22" t="s">
        <v>30</v>
      </c>
      <c r="P22" t="s">
        <v>30</v>
      </c>
      <c r="Q22">
        <v>1000</v>
      </c>
      <c r="X22">
        <v>4.0000000000000001E-3</v>
      </c>
      <c r="Y22">
        <v>315.2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4.0000000000000001E-3</v>
      </c>
      <c r="AH22">
        <v>2</v>
      </c>
      <c r="AI22">
        <v>55282908</v>
      </c>
      <c r="AJ22">
        <v>20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ROW(Source!A106)</f>
        <v>106</v>
      </c>
      <c r="B23">
        <v>55282909</v>
      </c>
      <c r="C23">
        <v>55282903</v>
      </c>
      <c r="D23">
        <v>31826247</v>
      </c>
      <c r="E23">
        <v>1</v>
      </c>
      <c r="F23">
        <v>1</v>
      </c>
      <c r="G23">
        <v>13</v>
      </c>
      <c r="H23">
        <v>3</v>
      </c>
      <c r="I23" t="s">
        <v>224</v>
      </c>
      <c r="J23" t="s">
        <v>225</v>
      </c>
      <c r="K23" t="s">
        <v>226</v>
      </c>
      <c r="L23">
        <v>1339</v>
      </c>
      <c r="N23">
        <v>1007</v>
      </c>
      <c r="O23" t="s">
        <v>128</v>
      </c>
      <c r="P23" t="s">
        <v>128</v>
      </c>
      <c r="Q23">
        <v>1</v>
      </c>
      <c r="X23">
        <v>0.43</v>
      </c>
      <c r="Y23">
        <v>451.14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0.43</v>
      </c>
      <c r="AH23">
        <v>2</v>
      </c>
      <c r="AI23">
        <v>55282909</v>
      </c>
      <c r="AJ23">
        <v>21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ROW(Source!A106)</f>
        <v>106</v>
      </c>
      <c r="B24">
        <v>55282910</v>
      </c>
      <c r="C24">
        <v>55282903</v>
      </c>
      <c r="D24">
        <v>31806986</v>
      </c>
      <c r="E24">
        <v>13</v>
      </c>
      <c r="F24">
        <v>1</v>
      </c>
      <c r="G24">
        <v>13</v>
      </c>
      <c r="H24">
        <v>3</v>
      </c>
      <c r="I24" t="s">
        <v>28</v>
      </c>
      <c r="J24" t="s">
        <v>3</v>
      </c>
      <c r="K24" t="s">
        <v>29</v>
      </c>
      <c r="L24">
        <v>1348</v>
      </c>
      <c r="N24">
        <v>1009</v>
      </c>
      <c r="O24" t="s">
        <v>30</v>
      </c>
      <c r="P24" t="s">
        <v>30</v>
      </c>
      <c r="Q24">
        <v>1000</v>
      </c>
      <c r="X24">
        <v>0.3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3</v>
      </c>
      <c r="AG24">
        <v>0.3</v>
      </c>
      <c r="AH24">
        <v>2</v>
      </c>
      <c r="AI24">
        <v>55282910</v>
      </c>
      <c r="AJ24">
        <v>22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ROW(Source!A108)</f>
        <v>108</v>
      </c>
      <c r="B25">
        <v>55283085</v>
      </c>
      <c r="C25">
        <v>55283084</v>
      </c>
      <c r="D25">
        <v>31751893</v>
      </c>
      <c r="E25">
        <v>13</v>
      </c>
      <c r="F25">
        <v>1</v>
      </c>
      <c r="G25">
        <v>13</v>
      </c>
      <c r="H25">
        <v>1</v>
      </c>
      <c r="I25" t="s">
        <v>205</v>
      </c>
      <c r="J25" t="s">
        <v>3</v>
      </c>
      <c r="K25" t="s">
        <v>206</v>
      </c>
      <c r="L25">
        <v>1191</v>
      </c>
      <c r="N25">
        <v>1013</v>
      </c>
      <c r="O25" t="s">
        <v>207</v>
      </c>
      <c r="P25" t="s">
        <v>207</v>
      </c>
      <c r="Q25">
        <v>1</v>
      </c>
      <c r="X25">
        <v>24.61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1</v>
      </c>
      <c r="AF25" t="s">
        <v>3</v>
      </c>
      <c r="AG25">
        <v>24.61</v>
      </c>
      <c r="AH25">
        <v>2</v>
      </c>
      <c r="AI25">
        <v>55283085</v>
      </c>
      <c r="AJ25">
        <v>23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ROW(Source!A108)</f>
        <v>108</v>
      </c>
      <c r="B26">
        <v>55283086</v>
      </c>
      <c r="C26">
        <v>55283084</v>
      </c>
      <c r="D26">
        <v>31755942</v>
      </c>
      <c r="E26">
        <v>13</v>
      </c>
      <c r="F26">
        <v>1</v>
      </c>
      <c r="G26">
        <v>13</v>
      </c>
      <c r="H26">
        <v>2</v>
      </c>
      <c r="I26" t="s">
        <v>218</v>
      </c>
      <c r="J26" t="s">
        <v>3</v>
      </c>
      <c r="K26" t="s">
        <v>219</v>
      </c>
      <c r="L26">
        <v>1344</v>
      </c>
      <c r="N26">
        <v>1008</v>
      </c>
      <c r="O26" t="s">
        <v>220</v>
      </c>
      <c r="P26" t="s">
        <v>220</v>
      </c>
      <c r="Q26">
        <v>1</v>
      </c>
      <c r="X26">
        <v>18.57</v>
      </c>
      <c r="Y26">
        <v>0</v>
      </c>
      <c r="Z26">
        <v>1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18.57</v>
      </c>
      <c r="AH26">
        <v>2</v>
      </c>
      <c r="AI26">
        <v>55283086</v>
      </c>
      <c r="AJ26">
        <v>24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ROW(Source!A108)</f>
        <v>108</v>
      </c>
      <c r="B27">
        <v>55283087</v>
      </c>
      <c r="C27">
        <v>55283084</v>
      </c>
      <c r="D27">
        <v>31752690</v>
      </c>
      <c r="E27">
        <v>13</v>
      </c>
      <c r="F27">
        <v>1</v>
      </c>
      <c r="G27">
        <v>13</v>
      </c>
      <c r="H27">
        <v>3</v>
      </c>
      <c r="I27" t="s">
        <v>275</v>
      </c>
      <c r="J27" t="s">
        <v>3</v>
      </c>
      <c r="K27" t="s">
        <v>276</v>
      </c>
      <c r="L27">
        <v>1348</v>
      </c>
      <c r="N27">
        <v>1009</v>
      </c>
      <c r="O27" t="s">
        <v>30</v>
      </c>
      <c r="P27" t="s">
        <v>30</v>
      </c>
      <c r="Q27">
        <v>1000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3</v>
      </c>
      <c r="AG27">
        <v>0</v>
      </c>
      <c r="AH27">
        <v>3</v>
      </c>
      <c r="AI27">
        <v>-1</v>
      </c>
      <c r="AJ27" t="s">
        <v>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ROW(Source!A108)</f>
        <v>108</v>
      </c>
      <c r="B28">
        <v>55283088</v>
      </c>
      <c r="C28">
        <v>55283084</v>
      </c>
      <c r="D28">
        <v>31807208</v>
      </c>
      <c r="E28">
        <v>1</v>
      </c>
      <c r="F28">
        <v>1</v>
      </c>
      <c r="G28">
        <v>13</v>
      </c>
      <c r="H28">
        <v>3</v>
      </c>
      <c r="I28" t="s">
        <v>227</v>
      </c>
      <c r="J28" t="s">
        <v>228</v>
      </c>
      <c r="K28" t="s">
        <v>229</v>
      </c>
      <c r="L28">
        <v>1348</v>
      </c>
      <c r="N28">
        <v>1009</v>
      </c>
      <c r="O28" t="s">
        <v>30</v>
      </c>
      <c r="P28" t="s">
        <v>30</v>
      </c>
      <c r="Q28">
        <v>1000</v>
      </c>
      <c r="X28">
        <v>1.9E-3</v>
      </c>
      <c r="Y28">
        <v>15169.24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1.9E-3</v>
      </c>
      <c r="AH28">
        <v>2</v>
      </c>
      <c r="AI28">
        <v>55283088</v>
      </c>
      <c r="AJ28">
        <v>25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ROW(Source!A108)</f>
        <v>108</v>
      </c>
      <c r="B29">
        <v>55283089</v>
      </c>
      <c r="C29">
        <v>55283084</v>
      </c>
      <c r="D29">
        <v>31807298</v>
      </c>
      <c r="E29">
        <v>1</v>
      </c>
      <c r="F29">
        <v>1</v>
      </c>
      <c r="G29">
        <v>13</v>
      </c>
      <c r="H29">
        <v>3</v>
      </c>
      <c r="I29" t="s">
        <v>230</v>
      </c>
      <c r="J29" t="s">
        <v>231</v>
      </c>
      <c r="K29" t="s">
        <v>232</v>
      </c>
      <c r="L29">
        <v>1339</v>
      </c>
      <c r="N29">
        <v>1007</v>
      </c>
      <c r="O29" t="s">
        <v>128</v>
      </c>
      <c r="P29" t="s">
        <v>128</v>
      </c>
      <c r="Q29">
        <v>1</v>
      </c>
      <c r="X29">
        <v>0.14000000000000001</v>
      </c>
      <c r="Y29">
        <v>1828.56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3</v>
      </c>
      <c r="AG29">
        <v>0.14000000000000001</v>
      </c>
      <c r="AH29">
        <v>2</v>
      </c>
      <c r="AI29">
        <v>55283089</v>
      </c>
      <c r="AJ29">
        <v>26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ROW(Source!A108)</f>
        <v>108</v>
      </c>
      <c r="B30">
        <v>55283090</v>
      </c>
      <c r="C30">
        <v>55283084</v>
      </c>
      <c r="D30">
        <v>31807154</v>
      </c>
      <c r="E30">
        <v>1</v>
      </c>
      <c r="F30">
        <v>1</v>
      </c>
      <c r="G30">
        <v>13</v>
      </c>
      <c r="H30">
        <v>3</v>
      </c>
      <c r="I30" t="s">
        <v>233</v>
      </c>
      <c r="J30" t="s">
        <v>234</v>
      </c>
      <c r="K30" t="s">
        <v>235</v>
      </c>
      <c r="L30">
        <v>1339</v>
      </c>
      <c r="N30">
        <v>1007</v>
      </c>
      <c r="O30" t="s">
        <v>128</v>
      </c>
      <c r="P30" t="s">
        <v>128</v>
      </c>
      <c r="Q30">
        <v>1</v>
      </c>
      <c r="X30">
        <v>0.12</v>
      </c>
      <c r="Y30">
        <v>670.5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0.12</v>
      </c>
      <c r="AH30">
        <v>2</v>
      </c>
      <c r="AI30">
        <v>55283090</v>
      </c>
      <c r="AJ30">
        <v>27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ROW(Source!A108)</f>
        <v>108</v>
      </c>
      <c r="B31">
        <v>55283091</v>
      </c>
      <c r="C31">
        <v>55283084</v>
      </c>
      <c r="D31">
        <v>31826253</v>
      </c>
      <c r="E31">
        <v>1</v>
      </c>
      <c r="F31">
        <v>1</v>
      </c>
      <c r="G31">
        <v>13</v>
      </c>
      <c r="H31">
        <v>3</v>
      </c>
      <c r="I31" t="s">
        <v>236</v>
      </c>
      <c r="J31" t="s">
        <v>237</v>
      </c>
      <c r="K31" t="s">
        <v>238</v>
      </c>
      <c r="L31">
        <v>1339</v>
      </c>
      <c r="N31">
        <v>1007</v>
      </c>
      <c r="O31" t="s">
        <v>128</v>
      </c>
      <c r="P31" t="s">
        <v>128</v>
      </c>
      <c r="Q31">
        <v>1</v>
      </c>
      <c r="X31">
        <v>0.09</v>
      </c>
      <c r="Y31">
        <v>441.1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0.09</v>
      </c>
      <c r="AH31">
        <v>2</v>
      </c>
      <c r="AI31">
        <v>55283091</v>
      </c>
      <c r="AJ31">
        <v>28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ROW(Source!A108)</f>
        <v>108</v>
      </c>
      <c r="B32">
        <v>55283092</v>
      </c>
      <c r="C32">
        <v>55283084</v>
      </c>
      <c r="D32">
        <v>31831614</v>
      </c>
      <c r="E32">
        <v>1</v>
      </c>
      <c r="F32">
        <v>1</v>
      </c>
      <c r="G32">
        <v>13</v>
      </c>
      <c r="H32">
        <v>3</v>
      </c>
      <c r="I32" t="s">
        <v>239</v>
      </c>
      <c r="J32" t="s">
        <v>240</v>
      </c>
      <c r="K32" t="s">
        <v>241</v>
      </c>
      <c r="L32">
        <v>1327</v>
      </c>
      <c r="N32">
        <v>1005</v>
      </c>
      <c r="O32" t="s">
        <v>143</v>
      </c>
      <c r="P32" t="s">
        <v>143</v>
      </c>
      <c r="Q32">
        <v>1</v>
      </c>
      <c r="X32">
        <v>2.2999999999999998</v>
      </c>
      <c r="Y32">
        <v>60.91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2.2999999999999998</v>
      </c>
      <c r="AH32">
        <v>2</v>
      </c>
      <c r="AI32">
        <v>55283092</v>
      </c>
      <c r="AJ32">
        <v>30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ROW(Source!A108)</f>
        <v>108</v>
      </c>
      <c r="B33">
        <v>55283093</v>
      </c>
      <c r="C33">
        <v>55283084</v>
      </c>
      <c r="D33">
        <v>31798085</v>
      </c>
      <c r="E33">
        <v>13</v>
      </c>
      <c r="F33">
        <v>1</v>
      </c>
      <c r="G33">
        <v>13</v>
      </c>
      <c r="H33">
        <v>3</v>
      </c>
      <c r="I33" t="s">
        <v>277</v>
      </c>
      <c r="J33" t="s">
        <v>3</v>
      </c>
      <c r="K33" t="s">
        <v>278</v>
      </c>
      <c r="L33">
        <v>1339</v>
      </c>
      <c r="N33">
        <v>1007</v>
      </c>
      <c r="O33" t="s">
        <v>128</v>
      </c>
      <c r="P33" t="s">
        <v>128</v>
      </c>
      <c r="Q33">
        <v>1</v>
      </c>
      <c r="X33">
        <v>1.02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t="s">
        <v>3</v>
      </c>
      <c r="AG33">
        <v>1.02</v>
      </c>
      <c r="AH33">
        <v>3</v>
      </c>
      <c r="AI33">
        <v>-1</v>
      </c>
      <c r="AJ33" t="s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ROW(Source!A108)</f>
        <v>108</v>
      </c>
      <c r="B34">
        <v>55283094</v>
      </c>
      <c r="C34">
        <v>55283084</v>
      </c>
      <c r="D34">
        <v>31806992</v>
      </c>
      <c r="E34">
        <v>13</v>
      </c>
      <c r="F34">
        <v>1</v>
      </c>
      <c r="G34">
        <v>13</v>
      </c>
      <c r="H34">
        <v>3</v>
      </c>
      <c r="I34" t="s">
        <v>242</v>
      </c>
      <c r="J34" t="s">
        <v>3</v>
      </c>
      <c r="K34" t="s">
        <v>243</v>
      </c>
      <c r="L34">
        <v>1344</v>
      </c>
      <c r="N34">
        <v>1008</v>
      </c>
      <c r="O34" t="s">
        <v>220</v>
      </c>
      <c r="P34" t="s">
        <v>220</v>
      </c>
      <c r="Q34">
        <v>1</v>
      </c>
      <c r="X34">
        <v>13.72</v>
      </c>
      <c r="Y34">
        <v>1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13.72</v>
      </c>
      <c r="AH34">
        <v>2</v>
      </c>
      <c r="AI34">
        <v>55283094</v>
      </c>
      <c r="AJ34">
        <v>31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ROW(Source!A110)</f>
        <v>110</v>
      </c>
      <c r="B35">
        <v>55283098</v>
      </c>
      <c r="C35">
        <v>55283097</v>
      </c>
      <c r="D35">
        <v>31751893</v>
      </c>
      <c r="E35">
        <v>13</v>
      </c>
      <c r="F35">
        <v>1</v>
      </c>
      <c r="G35">
        <v>13</v>
      </c>
      <c r="H35">
        <v>1</v>
      </c>
      <c r="I35" t="s">
        <v>205</v>
      </c>
      <c r="J35" t="s">
        <v>3</v>
      </c>
      <c r="K35" t="s">
        <v>206</v>
      </c>
      <c r="L35">
        <v>1191</v>
      </c>
      <c r="N35">
        <v>1013</v>
      </c>
      <c r="O35" t="s">
        <v>207</v>
      </c>
      <c r="P35" t="s">
        <v>207</v>
      </c>
      <c r="Q35">
        <v>1</v>
      </c>
      <c r="X35">
        <v>17.41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 t="s">
        <v>3</v>
      </c>
      <c r="AG35">
        <v>17.41</v>
      </c>
      <c r="AH35">
        <v>2</v>
      </c>
      <c r="AI35">
        <v>55283098</v>
      </c>
      <c r="AJ35">
        <v>32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ROW(Source!A110)</f>
        <v>110</v>
      </c>
      <c r="B36">
        <v>55283099</v>
      </c>
      <c r="C36">
        <v>55283097</v>
      </c>
      <c r="D36">
        <v>31806986</v>
      </c>
      <c r="E36">
        <v>13</v>
      </c>
      <c r="F36">
        <v>1</v>
      </c>
      <c r="G36">
        <v>13</v>
      </c>
      <c r="H36">
        <v>3</v>
      </c>
      <c r="I36" t="s">
        <v>28</v>
      </c>
      <c r="J36" t="s">
        <v>3</v>
      </c>
      <c r="K36" t="s">
        <v>29</v>
      </c>
      <c r="L36">
        <v>1348</v>
      </c>
      <c r="N36">
        <v>1009</v>
      </c>
      <c r="O36" t="s">
        <v>30</v>
      </c>
      <c r="P36" t="s">
        <v>30</v>
      </c>
      <c r="Q36">
        <v>1000</v>
      </c>
      <c r="X36">
        <v>1.02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1.02</v>
      </c>
      <c r="AH36">
        <v>2</v>
      </c>
      <c r="AI36">
        <v>55283099</v>
      </c>
      <c r="AJ36">
        <v>33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ROW(Source!A112)</f>
        <v>112</v>
      </c>
      <c r="B37">
        <v>55283102</v>
      </c>
      <c r="C37">
        <v>55283101</v>
      </c>
      <c r="D37">
        <v>31751893</v>
      </c>
      <c r="E37">
        <v>13</v>
      </c>
      <c r="F37">
        <v>1</v>
      </c>
      <c r="G37">
        <v>13</v>
      </c>
      <c r="H37">
        <v>1</v>
      </c>
      <c r="I37" t="s">
        <v>205</v>
      </c>
      <c r="J37" t="s">
        <v>3</v>
      </c>
      <c r="K37" t="s">
        <v>206</v>
      </c>
      <c r="L37">
        <v>1191</v>
      </c>
      <c r="N37">
        <v>1013</v>
      </c>
      <c r="O37" t="s">
        <v>207</v>
      </c>
      <c r="P37" t="s">
        <v>207</v>
      </c>
      <c r="Q37">
        <v>1</v>
      </c>
      <c r="X37">
        <v>53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1</v>
      </c>
      <c r="AF37" t="s">
        <v>136</v>
      </c>
      <c r="AG37">
        <v>60.949999999999996</v>
      </c>
      <c r="AH37">
        <v>2</v>
      </c>
      <c r="AI37">
        <v>55283102</v>
      </c>
      <c r="AJ37">
        <v>34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ROW(Source!A112)</f>
        <v>112</v>
      </c>
      <c r="B38">
        <v>55283103</v>
      </c>
      <c r="C38">
        <v>55283101</v>
      </c>
      <c r="D38">
        <v>31755942</v>
      </c>
      <c r="E38">
        <v>13</v>
      </c>
      <c r="F38">
        <v>1</v>
      </c>
      <c r="G38">
        <v>13</v>
      </c>
      <c r="H38">
        <v>2</v>
      </c>
      <c r="I38" t="s">
        <v>218</v>
      </c>
      <c r="J38" t="s">
        <v>3</v>
      </c>
      <c r="K38" t="s">
        <v>219</v>
      </c>
      <c r="L38">
        <v>1344</v>
      </c>
      <c r="N38">
        <v>1008</v>
      </c>
      <c r="O38" t="s">
        <v>220</v>
      </c>
      <c r="P38" t="s">
        <v>220</v>
      </c>
      <c r="Q38">
        <v>1</v>
      </c>
      <c r="X38">
        <v>267.17</v>
      </c>
      <c r="Y38">
        <v>0</v>
      </c>
      <c r="Z38">
        <v>1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135</v>
      </c>
      <c r="AG38">
        <v>333.96250000000003</v>
      </c>
      <c r="AH38">
        <v>2</v>
      </c>
      <c r="AI38">
        <v>55283103</v>
      </c>
      <c r="AJ38">
        <v>35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ROW(Source!A112)</f>
        <v>112</v>
      </c>
      <c r="B39">
        <v>55283104</v>
      </c>
      <c r="C39">
        <v>55283101</v>
      </c>
      <c r="D39">
        <v>31809402</v>
      </c>
      <c r="E39">
        <v>1</v>
      </c>
      <c r="F39">
        <v>1</v>
      </c>
      <c r="G39">
        <v>13</v>
      </c>
      <c r="H39">
        <v>3</v>
      </c>
      <c r="I39" t="s">
        <v>244</v>
      </c>
      <c r="J39" t="s">
        <v>245</v>
      </c>
      <c r="K39" t="s">
        <v>246</v>
      </c>
      <c r="L39">
        <v>1346</v>
      </c>
      <c r="N39">
        <v>1009</v>
      </c>
      <c r="O39" t="s">
        <v>247</v>
      </c>
      <c r="P39" t="s">
        <v>247</v>
      </c>
      <c r="Q39">
        <v>1</v>
      </c>
      <c r="X39">
        <v>6.9</v>
      </c>
      <c r="Y39">
        <v>6.27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6.9</v>
      </c>
      <c r="AH39">
        <v>2</v>
      </c>
      <c r="AI39">
        <v>55283104</v>
      </c>
      <c r="AJ39">
        <v>38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ROW(Source!A112)</f>
        <v>112</v>
      </c>
      <c r="B40">
        <v>55283105</v>
      </c>
      <c r="C40">
        <v>55283101</v>
      </c>
      <c r="D40">
        <v>31807616</v>
      </c>
      <c r="E40">
        <v>1</v>
      </c>
      <c r="F40">
        <v>1</v>
      </c>
      <c r="G40">
        <v>13</v>
      </c>
      <c r="H40">
        <v>3</v>
      </c>
      <c r="I40" t="s">
        <v>248</v>
      </c>
      <c r="J40" t="s">
        <v>249</v>
      </c>
      <c r="K40" t="s">
        <v>250</v>
      </c>
      <c r="L40">
        <v>1348</v>
      </c>
      <c r="N40">
        <v>1009</v>
      </c>
      <c r="O40" t="s">
        <v>30</v>
      </c>
      <c r="P40" t="s">
        <v>30</v>
      </c>
      <c r="Q40">
        <v>1000</v>
      </c>
      <c r="X40">
        <v>3.5000000000000003E-2</v>
      </c>
      <c r="Y40">
        <v>18910.8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 t="s">
        <v>3</v>
      </c>
      <c r="AG40">
        <v>3.5000000000000003E-2</v>
      </c>
      <c r="AH40">
        <v>2</v>
      </c>
      <c r="AI40">
        <v>55283105</v>
      </c>
      <c r="AJ40">
        <v>39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ROW(Source!A112)</f>
        <v>112</v>
      </c>
      <c r="B41">
        <v>55283106</v>
      </c>
      <c r="C41">
        <v>55283101</v>
      </c>
      <c r="D41">
        <v>31800716</v>
      </c>
      <c r="E41">
        <v>13</v>
      </c>
      <c r="F41">
        <v>1</v>
      </c>
      <c r="G41">
        <v>13</v>
      </c>
      <c r="H41">
        <v>3</v>
      </c>
      <c r="I41" t="s">
        <v>279</v>
      </c>
      <c r="J41" t="s">
        <v>3</v>
      </c>
      <c r="K41" t="s">
        <v>280</v>
      </c>
      <c r="L41">
        <v>1327</v>
      </c>
      <c r="N41">
        <v>1005</v>
      </c>
      <c r="O41" t="s">
        <v>143</v>
      </c>
      <c r="P41" t="s">
        <v>143</v>
      </c>
      <c r="Q41">
        <v>1</v>
      </c>
      <c r="X41">
        <v>135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3</v>
      </c>
      <c r="AG41">
        <v>135</v>
      </c>
      <c r="AH41">
        <v>3</v>
      </c>
      <c r="AI41">
        <v>-1</v>
      </c>
      <c r="AJ41" t="s">
        <v>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ROW(Source!A112)</f>
        <v>112</v>
      </c>
      <c r="B42">
        <v>55283107</v>
      </c>
      <c r="C42">
        <v>55283101</v>
      </c>
      <c r="D42">
        <v>31800710</v>
      </c>
      <c r="E42">
        <v>13</v>
      </c>
      <c r="F42">
        <v>1</v>
      </c>
      <c r="G42">
        <v>13</v>
      </c>
      <c r="H42">
        <v>3</v>
      </c>
      <c r="I42" t="s">
        <v>279</v>
      </c>
      <c r="J42" t="s">
        <v>3</v>
      </c>
      <c r="K42" t="s">
        <v>281</v>
      </c>
      <c r="L42">
        <v>1327</v>
      </c>
      <c r="N42">
        <v>1005</v>
      </c>
      <c r="O42" t="s">
        <v>143</v>
      </c>
      <c r="P42" t="s">
        <v>143</v>
      </c>
      <c r="Q42">
        <v>1</v>
      </c>
      <c r="X42">
        <v>132.30000000000001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3</v>
      </c>
      <c r="AG42">
        <v>132.30000000000001</v>
      </c>
      <c r="AH42">
        <v>3</v>
      </c>
      <c r="AI42">
        <v>-1</v>
      </c>
      <c r="AJ42" t="s">
        <v>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ROW(Source!A115)</f>
        <v>115</v>
      </c>
      <c r="B43">
        <v>55283212</v>
      </c>
      <c r="C43">
        <v>55283211</v>
      </c>
      <c r="D43">
        <v>31751893</v>
      </c>
      <c r="E43">
        <v>13</v>
      </c>
      <c r="F43">
        <v>1</v>
      </c>
      <c r="G43">
        <v>13</v>
      </c>
      <c r="H43">
        <v>1</v>
      </c>
      <c r="I43" t="s">
        <v>205</v>
      </c>
      <c r="J43" t="s">
        <v>3</v>
      </c>
      <c r="K43" t="s">
        <v>206</v>
      </c>
      <c r="L43">
        <v>1191</v>
      </c>
      <c r="N43">
        <v>1013</v>
      </c>
      <c r="O43" t="s">
        <v>207</v>
      </c>
      <c r="P43" t="s">
        <v>207</v>
      </c>
      <c r="Q43">
        <v>1</v>
      </c>
      <c r="X43">
        <v>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 t="s">
        <v>136</v>
      </c>
      <c r="AG43">
        <v>97.749999999999986</v>
      </c>
      <c r="AH43">
        <v>2</v>
      </c>
      <c r="AI43">
        <v>55283212</v>
      </c>
      <c r="AJ43">
        <v>40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ROW(Source!A115)</f>
        <v>115</v>
      </c>
      <c r="B44">
        <v>55283213</v>
      </c>
      <c r="C44">
        <v>55283211</v>
      </c>
      <c r="D44">
        <v>31832330</v>
      </c>
      <c r="E44">
        <v>1</v>
      </c>
      <c r="F44">
        <v>1</v>
      </c>
      <c r="G44">
        <v>13</v>
      </c>
      <c r="H44">
        <v>2</v>
      </c>
      <c r="I44" t="s">
        <v>251</v>
      </c>
      <c r="J44" t="s">
        <v>252</v>
      </c>
      <c r="K44" t="s">
        <v>253</v>
      </c>
      <c r="L44">
        <v>1368</v>
      </c>
      <c r="N44">
        <v>1011</v>
      </c>
      <c r="O44" t="s">
        <v>211</v>
      </c>
      <c r="P44" t="s">
        <v>211</v>
      </c>
      <c r="Q44">
        <v>1</v>
      </c>
      <c r="X44">
        <v>0.21099999999999999</v>
      </c>
      <c r="Y44">
        <v>0</v>
      </c>
      <c r="Z44">
        <v>39.51</v>
      </c>
      <c r="AA44">
        <v>12.69</v>
      </c>
      <c r="AB44">
        <v>0</v>
      </c>
      <c r="AC44">
        <v>0</v>
      </c>
      <c r="AD44">
        <v>1</v>
      </c>
      <c r="AE44">
        <v>0</v>
      </c>
      <c r="AF44" t="s">
        <v>135</v>
      </c>
      <c r="AG44">
        <v>0.26374999999999998</v>
      </c>
      <c r="AH44">
        <v>2</v>
      </c>
      <c r="AI44">
        <v>55283213</v>
      </c>
      <c r="AJ44">
        <v>41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ROW(Source!A115)</f>
        <v>115</v>
      </c>
      <c r="B45">
        <v>55283214</v>
      </c>
      <c r="C45">
        <v>55283211</v>
      </c>
      <c r="D45">
        <v>31832578</v>
      </c>
      <c r="E45">
        <v>1</v>
      </c>
      <c r="F45">
        <v>1</v>
      </c>
      <c r="G45">
        <v>13</v>
      </c>
      <c r="H45">
        <v>2</v>
      </c>
      <c r="I45" t="s">
        <v>254</v>
      </c>
      <c r="J45" t="s">
        <v>255</v>
      </c>
      <c r="K45" t="s">
        <v>256</v>
      </c>
      <c r="L45">
        <v>1368</v>
      </c>
      <c r="N45">
        <v>1011</v>
      </c>
      <c r="O45" t="s">
        <v>211</v>
      </c>
      <c r="P45" t="s">
        <v>211</v>
      </c>
      <c r="Q45">
        <v>1</v>
      </c>
      <c r="X45">
        <v>12.813000000000001</v>
      </c>
      <c r="Y45">
        <v>0</v>
      </c>
      <c r="Z45">
        <v>1.0900000000000001</v>
      </c>
      <c r="AA45">
        <v>0.09</v>
      </c>
      <c r="AB45">
        <v>0</v>
      </c>
      <c r="AC45">
        <v>0</v>
      </c>
      <c r="AD45">
        <v>1</v>
      </c>
      <c r="AE45">
        <v>0</v>
      </c>
      <c r="AF45" t="s">
        <v>135</v>
      </c>
      <c r="AG45">
        <v>16.016249999999999</v>
      </c>
      <c r="AH45">
        <v>2</v>
      </c>
      <c r="AI45">
        <v>55283214</v>
      </c>
      <c r="AJ45">
        <v>42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ROW(Source!A115)</f>
        <v>115</v>
      </c>
      <c r="B46">
        <v>55283215</v>
      </c>
      <c r="C46">
        <v>55283211</v>
      </c>
      <c r="D46">
        <v>31832865</v>
      </c>
      <c r="E46">
        <v>1</v>
      </c>
      <c r="F46">
        <v>1</v>
      </c>
      <c r="G46">
        <v>13</v>
      </c>
      <c r="H46">
        <v>2</v>
      </c>
      <c r="I46" t="s">
        <v>257</v>
      </c>
      <c r="J46" t="s">
        <v>258</v>
      </c>
      <c r="K46" t="s">
        <v>259</v>
      </c>
      <c r="L46">
        <v>1368</v>
      </c>
      <c r="N46">
        <v>1011</v>
      </c>
      <c r="O46" t="s">
        <v>211</v>
      </c>
      <c r="P46" t="s">
        <v>211</v>
      </c>
      <c r="Q46">
        <v>1</v>
      </c>
      <c r="X46">
        <v>9.8879999999999999</v>
      </c>
      <c r="Y46">
        <v>0</v>
      </c>
      <c r="Z46">
        <v>0.77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135</v>
      </c>
      <c r="AG46">
        <v>12.36</v>
      </c>
      <c r="AH46">
        <v>2</v>
      </c>
      <c r="AI46">
        <v>55283215</v>
      </c>
      <c r="AJ46">
        <v>43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ROW(Source!A115)</f>
        <v>115</v>
      </c>
      <c r="B47">
        <v>55283216</v>
      </c>
      <c r="C47">
        <v>55283211</v>
      </c>
      <c r="D47">
        <v>31755942</v>
      </c>
      <c r="E47">
        <v>13</v>
      </c>
      <c r="F47">
        <v>1</v>
      </c>
      <c r="G47">
        <v>13</v>
      </c>
      <c r="H47">
        <v>2</v>
      </c>
      <c r="I47" t="s">
        <v>218</v>
      </c>
      <c r="J47" t="s">
        <v>3</v>
      </c>
      <c r="K47" t="s">
        <v>219</v>
      </c>
      <c r="L47">
        <v>1344</v>
      </c>
      <c r="N47">
        <v>1008</v>
      </c>
      <c r="O47" t="s">
        <v>220</v>
      </c>
      <c r="P47" t="s">
        <v>220</v>
      </c>
      <c r="Q47">
        <v>1</v>
      </c>
      <c r="X47">
        <v>20.92</v>
      </c>
      <c r="Y47">
        <v>0</v>
      </c>
      <c r="Z47">
        <v>1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135</v>
      </c>
      <c r="AG47">
        <v>26.150000000000002</v>
      </c>
      <c r="AH47">
        <v>2</v>
      </c>
      <c r="AI47">
        <v>55283216</v>
      </c>
      <c r="AJ47">
        <v>44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ROW(Source!A115)</f>
        <v>115</v>
      </c>
      <c r="B48">
        <v>55283217</v>
      </c>
      <c r="C48">
        <v>55283211</v>
      </c>
      <c r="D48">
        <v>31808032</v>
      </c>
      <c r="E48">
        <v>1</v>
      </c>
      <c r="F48">
        <v>1</v>
      </c>
      <c r="G48">
        <v>13</v>
      </c>
      <c r="H48">
        <v>3</v>
      </c>
      <c r="I48" t="s">
        <v>260</v>
      </c>
      <c r="J48" t="s">
        <v>261</v>
      </c>
      <c r="K48" t="s">
        <v>262</v>
      </c>
      <c r="L48">
        <v>1348</v>
      </c>
      <c r="N48">
        <v>1009</v>
      </c>
      <c r="O48" t="s">
        <v>30</v>
      </c>
      <c r="P48" t="s">
        <v>30</v>
      </c>
      <c r="Q48">
        <v>1000</v>
      </c>
      <c r="X48">
        <v>4.9000000000000002E-2</v>
      </c>
      <c r="Y48">
        <v>14739.12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4.9000000000000002E-2</v>
      </c>
      <c r="AH48">
        <v>2</v>
      </c>
      <c r="AI48">
        <v>55283217</v>
      </c>
      <c r="AJ48">
        <v>45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ROW(Source!A115)</f>
        <v>115</v>
      </c>
      <c r="B49">
        <v>55283218</v>
      </c>
      <c r="C49">
        <v>55283211</v>
      </c>
      <c r="D49">
        <v>31808575</v>
      </c>
      <c r="E49">
        <v>1</v>
      </c>
      <c r="F49">
        <v>1</v>
      </c>
      <c r="G49">
        <v>13</v>
      </c>
      <c r="H49">
        <v>3</v>
      </c>
      <c r="I49" t="s">
        <v>263</v>
      </c>
      <c r="J49" t="s">
        <v>264</v>
      </c>
      <c r="K49" t="s">
        <v>265</v>
      </c>
      <c r="L49">
        <v>1391</v>
      </c>
      <c r="N49">
        <v>1013</v>
      </c>
      <c r="O49" t="s">
        <v>266</v>
      </c>
      <c r="P49" t="s">
        <v>266</v>
      </c>
      <c r="Q49">
        <v>1</v>
      </c>
      <c r="X49">
        <v>200</v>
      </c>
      <c r="Y49">
        <v>28.75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200</v>
      </c>
      <c r="AH49">
        <v>2</v>
      </c>
      <c r="AI49">
        <v>55283218</v>
      </c>
      <c r="AJ49">
        <v>48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ROW(Source!A115)</f>
        <v>115</v>
      </c>
      <c r="B50">
        <v>55283219</v>
      </c>
      <c r="C50">
        <v>55283211</v>
      </c>
      <c r="D50">
        <v>31809402</v>
      </c>
      <c r="E50">
        <v>1</v>
      </c>
      <c r="F50">
        <v>1</v>
      </c>
      <c r="G50">
        <v>13</v>
      </c>
      <c r="H50">
        <v>3</v>
      </c>
      <c r="I50" t="s">
        <v>244</v>
      </c>
      <c r="J50" t="s">
        <v>245</v>
      </c>
      <c r="K50" t="s">
        <v>246</v>
      </c>
      <c r="L50">
        <v>1346</v>
      </c>
      <c r="N50">
        <v>1009</v>
      </c>
      <c r="O50" t="s">
        <v>247</v>
      </c>
      <c r="P50" t="s">
        <v>247</v>
      </c>
      <c r="Q50">
        <v>1</v>
      </c>
      <c r="X50">
        <v>3.4</v>
      </c>
      <c r="Y50">
        <v>6.27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3.4</v>
      </c>
      <c r="AH50">
        <v>2</v>
      </c>
      <c r="AI50">
        <v>55283219</v>
      </c>
      <c r="AJ50">
        <v>49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ROW(Source!A115)</f>
        <v>115</v>
      </c>
      <c r="B51">
        <v>55283220</v>
      </c>
      <c r="C51">
        <v>55283211</v>
      </c>
      <c r="D51">
        <v>31807565</v>
      </c>
      <c r="E51">
        <v>1</v>
      </c>
      <c r="F51">
        <v>1</v>
      </c>
      <c r="G51">
        <v>13</v>
      </c>
      <c r="H51">
        <v>3</v>
      </c>
      <c r="I51" t="s">
        <v>267</v>
      </c>
      <c r="J51" t="s">
        <v>268</v>
      </c>
      <c r="K51" t="s">
        <v>269</v>
      </c>
      <c r="L51">
        <v>1301</v>
      </c>
      <c r="N51">
        <v>1003</v>
      </c>
      <c r="O51" t="s">
        <v>270</v>
      </c>
      <c r="P51" t="s">
        <v>270</v>
      </c>
      <c r="Q51">
        <v>1</v>
      </c>
      <c r="X51">
        <v>18.899999999999999</v>
      </c>
      <c r="Y51">
        <v>15.72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3</v>
      </c>
      <c r="AG51">
        <v>18.899999999999999</v>
      </c>
      <c r="AH51">
        <v>2</v>
      </c>
      <c r="AI51">
        <v>55283220</v>
      </c>
      <c r="AJ51">
        <v>50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ROW(Source!A115)</f>
        <v>115</v>
      </c>
      <c r="B52">
        <v>55283221</v>
      </c>
      <c r="C52">
        <v>55283211</v>
      </c>
      <c r="D52">
        <v>31807616</v>
      </c>
      <c r="E52">
        <v>1</v>
      </c>
      <c r="F52">
        <v>1</v>
      </c>
      <c r="G52">
        <v>13</v>
      </c>
      <c r="H52">
        <v>3</v>
      </c>
      <c r="I52" t="s">
        <v>248</v>
      </c>
      <c r="J52" t="s">
        <v>249</v>
      </c>
      <c r="K52" t="s">
        <v>250</v>
      </c>
      <c r="L52">
        <v>1348</v>
      </c>
      <c r="N52">
        <v>1009</v>
      </c>
      <c r="O52" t="s">
        <v>30</v>
      </c>
      <c r="P52" t="s">
        <v>30</v>
      </c>
      <c r="Q52">
        <v>1000</v>
      </c>
      <c r="X52">
        <v>2.196E-2</v>
      </c>
      <c r="Y52">
        <v>18910.8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3</v>
      </c>
      <c r="AG52">
        <v>2.196E-2</v>
      </c>
      <c r="AH52">
        <v>2</v>
      </c>
      <c r="AI52">
        <v>55283221</v>
      </c>
      <c r="AJ52">
        <v>51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ROW(Source!A115)</f>
        <v>115</v>
      </c>
      <c r="B53">
        <v>55283222</v>
      </c>
      <c r="C53">
        <v>55283211</v>
      </c>
      <c r="D53">
        <v>31800716</v>
      </c>
      <c r="E53">
        <v>13</v>
      </c>
      <c r="F53">
        <v>1</v>
      </c>
      <c r="G53">
        <v>13</v>
      </c>
      <c r="H53">
        <v>3</v>
      </c>
      <c r="I53" t="s">
        <v>279</v>
      </c>
      <c r="J53" t="s">
        <v>3</v>
      </c>
      <c r="K53" t="s">
        <v>280</v>
      </c>
      <c r="L53">
        <v>1327</v>
      </c>
      <c r="N53">
        <v>1005</v>
      </c>
      <c r="O53" t="s">
        <v>143</v>
      </c>
      <c r="P53" t="s">
        <v>143</v>
      </c>
      <c r="Q53">
        <v>1</v>
      </c>
      <c r="X53">
        <v>135.03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3</v>
      </c>
      <c r="AG53">
        <v>135.03</v>
      </c>
      <c r="AH53">
        <v>3</v>
      </c>
      <c r="AI53">
        <v>-1</v>
      </c>
      <c r="AJ53" t="s">
        <v>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ROW(Source!A115)</f>
        <v>115</v>
      </c>
      <c r="B54">
        <v>55283223</v>
      </c>
      <c r="C54">
        <v>55283211</v>
      </c>
      <c r="D54">
        <v>31800710</v>
      </c>
      <c r="E54">
        <v>13</v>
      </c>
      <c r="F54">
        <v>1</v>
      </c>
      <c r="G54">
        <v>13</v>
      </c>
      <c r="H54">
        <v>3</v>
      </c>
      <c r="I54" t="s">
        <v>279</v>
      </c>
      <c r="J54" t="s">
        <v>3</v>
      </c>
      <c r="K54" t="s">
        <v>281</v>
      </c>
      <c r="L54">
        <v>1327</v>
      </c>
      <c r="N54">
        <v>1005</v>
      </c>
      <c r="O54" t="s">
        <v>143</v>
      </c>
      <c r="P54" t="s">
        <v>143</v>
      </c>
      <c r="Q54">
        <v>1</v>
      </c>
      <c r="X54">
        <v>60.27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3</v>
      </c>
      <c r="AG54">
        <v>60.27</v>
      </c>
      <c r="AH54">
        <v>3</v>
      </c>
      <c r="AI54">
        <v>-1</v>
      </c>
      <c r="AJ54" t="s">
        <v>3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ROW(Source!A123)</f>
        <v>123</v>
      </c>
      <c r="B55">
        <v>55283286</v>
      </c>
      <c r="C55">
        <v>55283283</v>
      </c>
      <c r="D55">
        <v>31751893</v>
      </c>
      <c r="E55">
        <v>13</v>
      </c>
      <c r="F55">
        <v>1</v>
      </c>
      <c r="G55">
        <v>13</v>
      </c>
      <c r="H55">
        <v>1</v>
      </c>
      <c r="I55" t="s">
        <v>205</v>
      </c>
      <c r="J55" t="s">
        <v>3</v>
      </c>
      <c r="K55" t="s">
        <v>206</v>
      </c>
      <c r="L55">
        <v>1191</v>
      </c>
      <c r="N55">
        <v>1013</v>
      </c>
      <c r="O55" t="s">
        <v>207</v>
      </c>
      <c r="P55" t="s">
        <v>207</v>
      </c>
      <c r="Q55">
        <v>1</v>
      </c>
      <c r="X55">
        <v>57.5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1</v>
      </c>
      <c r="AF55" t="s">
        <v>3</v>
      </c>
      <c r="AG55">
        <v>57.5</v>
      </c>
      <c r="AH55">
        <v>2</v>
      </c>
      <c r="AI55">
        <v>55283284</v>
      </c>
      <c r="AJ55">
        <v>52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ROW(Source!A123)</f>
        <v>123</v>
      </c>
      <c r="B56">
        <v>55283287</v>
      </c>
      <c r="C56">
        <v>55283283</v>
      </c>
      <c r="D56">
        <v>31806986</v>
      </c>
      <c r="E56">
        <v>13</v>
      </c>
      <c r="F56">
        <v>1</v>
      </c>
      <c r="G56">
        <v>13</v>
      </c>
      <c r="H56">
        <v>3</v>
      </c>
      <c r="I56" t="s">
        <v>28</v>
      </c>
      <c r="J56" t="s">
        <v>3</v>
      </c>
      <c r="K56" t="s">
        <v>29</v>
      </c>
      <c r="L56">
        <v>1348</v>
      </c>
      <c r="N56">
        <v>1009</v>
      </c>
      <c r="O56" t="s">
        <v>30</v>
      </c>
      <c r="P56" t="s">
        <v>30</v>
      </c>
      <c r="Q56">
        <v>1000</v>
      </c>
      <c r="X56">
        <v>4.5999999999999996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4.5999999999999996</v>
      </c>
      <c r="AH56">
        <v>2</v>
      </c>
      <c r="AI56">
        <v>55283285</v>
      </c>
      <c r="AJ56">
        <v>53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ROW(Source!A125)</f>
        <v>125</v>
      </c>
      <c r="B57">
        <v>55283291</v>
      </c>
      <c r="C57">
        <v>55283289</v>
      </c>
      <c r="D57">
        <v>31751893</v>
      </c>
      <c r="E57">
        <v>13</v>
      </c>
      <c r="F57">
        <v>1</v>
      </c>
      <c r="G57">
        <v>13</v>
      </c>
      <c r="H57">
        <v>1</v>
      </c>
      <c r="I57" t="s">
        <v>205</v>
      </c>
      <c r="J57" t="s">
        <v>3</v>
      </c>
      <c r="K57" t="s">
        <v>206</v>
      </c>
      <c r="L57">
        <v>1191</v>
      </c>
      <c r="N57">
        <v>1013</v>
      </c>
      <c r="O57" t="s">
        <v>207</v>
      </c>
      <c r="P57" t="s">
        <v>207</v>
      </c>
      <c r="Q57">
        <v>1</v>
      </c>
      <c r="X57">
        <v>0.6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1</v>
      </c>
      <c r="AF57" t="s">
        <v>3</v>
      </c>
      <c r="AG57">
        <v>0.6</v>
      </c>
      <c r="AH57">
        <v>2</v>
      </c>
      <c r="AI57">
        <v>55283290</v>
      </c>
      <c r="AJ57">
        <v>54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ROW(Source!A126)</f>
        <v>126</v>
      </c>
      <c r="B58">
        <v>55283295</v>
      </c>
      <c r="C58">
        <v>55283292</v>
      </c>
      <c r="D58">
        <v>31751893</v>
      </c>
      <c r="E58">
        <v>13</v>
      </c>
      <c r="F58">
        <v>1</v>
      </c>
      <c r="G58">
        <v>13</v>
      </c>
      <c r="H58">
        <v>1</v>
      </c>
      <c r="I58" t="s">
        <v>205</v>
      </c>
      <c r="J58" t="s">
        <v>3</v>
      </c>
      <c r="K58" t="s">
        <v>206</v>
      </c>
      <c r="L58">
        <v>1191</v>
      </c>
      <c r="N58">
        <v>1013</v>
      </c>
      <c r="O58" t="s">
        <v>207</v>
      </c>
      <c r="P58" t="s">
        <v>207</v>
      </c>
      <c r="Q58">
        <v>1</v>
      </c>
      <c r="X58">
        <v>17.41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1</v>
      </c>
      <c r="AF58" t="s">
        <v>3</v>
      </c>
      <c r="AG58">
        <v>17.41</v>
      </c>
      <c r="AH58">
        <v>2</v>
      </c>
      <c r="AI58">
        <v>55283293</v>
      </c>
      <c r="AJ58">
        <v>55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ROW(Source!A126)</f>
        <v>126</v>
      </c>
      <c r="B59">
        <v>55283296</v>
      </c>
      <c r="C59">
        <v>55283292</v>
      </c>
      <c r="D59">
        <v>31806986</v>
      </c>
      <c r="E59">
        <v>13</v>
      </c>
      <c r="F59">
        <v>1</v>
      </c>
      <c r="G59">
        <v>13</v>
      </c>
      <c r="H59">
        <v>3</v>
      </c>
      <c r="I59" t="s">
        <v>28</v>
      </c>
      <c r="J59" t="s">
        <v>3</v>
      </c>
      <c r="K59" t="s">
        <v>29</v>
      </c>
      <c r="L59">
        <v>1348</v>
      </c>
      <c r="N59">
        <v>1009</v>
      </c>
      <c r="O59" t="s">
        <v>30</v>
      </c>
      <c r="P59" t="s">
        <v>30</v>
      </c>
      <c r="Q59">
        <v>1000</v>
      </c>
      <c r="X59">
        <v>1.02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1.02</v>
      </c>
      <c r="AH59">
        <v>2</v>
      </c>
      <c r="AI59">
        <v>55283294</v>
      </c>
      <c r="AJ59">
        <v>56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ROW(Source!A128)</f>
        <v>128</v>
      </c>
      <c r="B60">
        <v>55283300</v>
      </c>
      <c r="C60">
        <v>55283298</v>
      </c>
      <c r="D60">
        <v>31751893</v>
      </c>
      <c r="E60">
        <v>13</v>
      </c>
      <c r="F60">
        <v>1</v>
      </c>
      <c r="G60">
        <v>13</v>
      </c>
      <c r="H60">
        <v>1</v>
      </c>
      <c r="I60" t="s">
        <v>205</v>
      </c>
      <c r="J60" t="s">
        <v>3</v>
      </c>
      <c r="K60" t="s">
        <v>206</v>
      </c>
      <c r="L60">
        <v>1191</v>
      </c>
      <c r="N60">
        <v>1013</v>
      </c>
      <c r="O60" t="s">
        <v>207</v>
      </c>
      <c r="P60" t="s">
        <v>207</v>
      </c>
      <c r="Q60">
        <v>1</v>
      </c>
      <c r="X60">
        <v>20.73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1</v>
      </c>
      <c r="AF60" t="s">
        <v>3</v>
      </c>
      <c r="AG60">
        <v>20.73</v>
      </c>
      <c r="AH60">
        <v>2</v>
      </c>
      <c r="AI60">
        <v>55283299</v>
      </c>
      <c r="AJ60">
        <v>57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ROW(Source!A128)</f>
        <v>128</v>
      </c>
      <c r="B61">
        <v>55283301</v>
      </c>
      <c r="C61">
        <v>55283298</v>
      </c>
      <c r="D61">
        <v>31798045</v>
      </c>
      <c r="E61">
        <v>13</v>
      </c>
      <c r="F61">
        <v>1</v>
      </c>
      <c r="G61">
        <v>13</v>
      </c>
      <c r="H61">
        <v>3</v>
      </c>
      <c r="I61" t="s">
        <v>271</v>
      </c>
      <c r="J61" t="s">
        <v>3</v>
      </c>
      <c r="K61" t="s">
        <v>272</v>
      </c>
      <c r="L61">
        <v>1348</v>
      </c>
      <c r="N61">
        <v>1009</v>
      </c>
      <c r="O61" t="s">
        <v>30</v>
      </c>
      <c r="P61" t="s">
        <v>30</v>
      </c>
      <c r="Q61">
        <v>1000</v>
      </c>
      <c r="X61">
        <v>0.17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3</v>
      </c>
      <c r="AG61">
        <v>0.17</v>
      </c>
      <c r="AH61">
        <v>3</v>
      </c>
      <c r="AI61">
        <v>-1</v>
      </c>
      <c r="AJ61" t="s">
        <v>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ROW(Source!A128)</f>
        <v>128</v>
      </c>
      <c r="B62">
        <v>55283302</v>
      </c>
      <c r="C62">
        <v>55283298</v>
      </c>
      <c r="D62">
        <v>31798941</v>
      </c>
      <c r="E62">
        <v>13</v>
      </c>
      <c r="F62">
        <v>1</v>
      </c>
      <c r="G62">
        <v>13</v>
      </c>
      <c r="H62">
        <v>3</v>
      </c>
      <c r="I62" t="s">
        <v>273</v>
      </c>
      <c r="J62" t="s">
        <v>3</v>
      </c>
      <c r="K62" t="s">
        <v>274</v>
      </c>
      <c r="L62">
        <v>1339</v>
      </c>
      <c r="N62">
        <v>1007</v>
      </c>
      <c r="O62" t="s">
        <v>128</v>
      </c>
      <c r="P62" t="s">
        <v>128</v>
      </c>
      <c r="Q62">
        <v>1</v>
      </c>
      <c r="X62">
        <v>0.03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3</v>
      </c>
      <c r="AG62">
        <v>0.03</v>
      </c>
      <c r="AH62">
        <v>3</v>
      </c>
      <c r="AI62">
        <v>-1</v>
      </c>
      <c r="AJ62" t="s">
        <v>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ROW(Source!A129)</f>
        <v>129</v>
      </c>
      <c r="B63">
        <v>55283305</v>
      </c>
      <c r="C63">
        <v>55283303</v>
      </c>
      <c r="D63">
        <v>31751893</v>
      </c>
      <c r="E63">
        <v>13</v>
      </c>
      <c r="F63">
        <v>1</v>
      </c>
      <c r="G63">
        <v>13</v>
      </c>
      <c r="H63">
        <v>1</v>
      </c>
      <c r="I63" t="s">
        <v>205</v>
      </c>
      <c r="J63" t="s">
        <v>3</v>
      </c>
      <c r="K63" t="s">
        <v>206</v>
      </c>
      <c r="L63">
        <v>1191</v>
      </c>
      <c r="N63">
        <v>1013</v>
      </c>
      <c r="O63" t="s">
        <v>207</v>
      </c>
      <c r="P63" t="s">
        <v>207</v>
      </c>
      <c r="Q63">
        <v>1</v>
      </c>
      <c r="X63">
        <v>0.6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1</v>
      </c>
      <c r="AF63" t="s">
        <v>3</v>
      </c>
      <c r="AG63">
        <v>0.6</v>
      </c>
      <c r="AH63">
        <v>2</v>
      </c>
      <c r="AI63">
        <v>55283304</v>
      </c>
      <c r="AJ63">
        <v>58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ROW(Source!A195)</f>
        <v>195</v>
      </c>
      <c r="B64">
        <v>55283373</v>
      </c>
      <c r="C64">
        <v>55283364</v>
      </c>
      <c r="D64">
        <v>31751893</v>
      </c>
      <c r="E64">
        <v>13</v>
      </c>
      <c r="F64">
        <v>1</v>
      </c>
      <c r="G64">
        <v>13</v>
      </c>
      <c r="H64">
        <v>1</v>
      </c>
      <c r="I64" t="s">
        <v>205</v>
      </c>
      <c r="J64" t="s">
        <v>3</v>
      </c>
      <c r="K64" t="s">
        <v>206</v>
      </c>
      <c r="L64">
        <v>1191</v>
      </c>
      <c r="N64">
        <v>1013</v>
      </c>
      <c r="O64" t="s">
        <v>207</v>
      </c>
      <c r="P64" t="s">
        <v>207</v>
      </c>
      <c r="Q64">
        <v>1</v>
      </c>
      <c r="X64">
        <v>113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 t="s">
        <v>3</v>
      </c>
      <c r="AG64">
        <v>113</v>
      </c>
      <c r="AH64">
        <v>2</v>
      </c>
      <c r="AI64">
        <v>55283365</v>
      </c>
      <c r="AJ64">
        <v>59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ROW(Source!A195)</f>
        <v>195</v>
      </c>
      <c r="B65">
        <v>55283374</v>
      </c>
      <c r="C65">
        <v>55283364</v>
      </c>
      <c r="D65">
        <v>31832333</v>
      </c>
      <c r="E65">
        <v>1</v>
      </c>
      <c r="F65">
        <v>1</v>
      </c>
      <c r="G65">
        <v>13</v>
      </c>
      <c r="H65">
        <v>2</v>
      </c>
      <c r="I65" t="s">
        <v>208</v>
      </c>
      <c r="J65" t="s">
        <v>209</v>
      </c>
      <c r="K65" t="s">
        <v>210</v>
      </c>
      <c r="L65">
        <v>1368</v>
      </c>
      <c r="N65">
        <v>1011</v>
      </c>
      <c r="O65" t="s">
        <v>211</v>
      </c>
      <c r="P65" t="s">
        <v>211</v>
      </c>
      <c r="Q65">
        <v>1</v>
      </c>
      <c r="X65">
        <v>1.19</v>
      </c>
      <c r="Y65">
        <v>0</v>
      </c>
      <c r="Z65">
        <v>33.35</v>
      </c>
      <c r="AA65">
        <v>12.67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1.19</v>
      </c>
      <c r="AH65">
        <v>2</v>
      </c>
      <c r="AI65">
        <v>55283366</v>
      </c>
      <c r="AJ65">
        <v>60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ROW(Source!A195)</f>
        <v>195</v>
      </c>
      <c r="B66">
        <v>55283375</v>
      </c>
      <c r="C66">
        <v>55283364</v>
      </c>
      <c r="D66">
        <v>31832821</v>
      </c>
      <c r="E66">
        <v>1</v>
      </c>
      <c r="F66">
        <v>1</v>
      </c>
      <c r="G66">
        <v>13</v>
      </c>
      <c r="H66">
        <v>2</v>
      </c>
      <c r="I66" t="s">
        <v>212</v>
      </c>
      <c r="J66" t="s">
        <v>213</v>
      </c>
      <c r="K66" t="s">
        <v>214</v>
      </c>
      <c r="L66">
        <v>1368</v>
      </c>
      <c r="N66">
        <v>1011</v>
      </c>
      <c r="O66" t="s">
        <v>211</v>
      </c>
      <c r="P66" t="s">
        <v>211</v>
      </c>
      <c r="Q66">
        <v>1</v>
      </c>
      <c r="X66">
        <v>1.19</v>
      </c>
      <c r="Y66">
        <v>0</v>
      </c>
      <c r="Z66">
        <v>0.77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3</v>
      </c>
      <c r="AG66">
        <v>1.19</v>
      </c>
      <c r="AH66">
        <v>2</v>
      </c>
      <c r="AI66">
        <v>55283367</v>
      </c>
      <c r="AJ66">
        <v>61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ROW(Source!A195)</f>
        <v>195</v>
      </c>
      <c r="B67">
        <v>55283376</v>
      </c>
      <c r="C67">
        <v>55283364</v>
      </c>
      <c r="D67">
        <v>31832054</v>
      </c>
      <c r="E67">
        <v>1</v>
      </c>
      <c r="F67">
        <v>1</v>
      </c>
      <c r="G67">
        <v>13</v>
      </c>
      <c r="H67">
        <v>2</v>
      </c>
      <c r="I67" t="s">
        <v>215</v>
      </c>
      <c r="J67" t="s">
        <v>216</v>
      </c>
      <c r="K67" t="s">
        <v>217</v>
      </c>
      <c r="L67">
        <v>1368</v>
      </c>
      <c r="N67">
        <v>1011</v>
      </c>
      <c r="O67" t="s">
        <v>211</v>
      </c>
      <c r="P67" t="s">
        <v>211</v>
      </c>
      <c r="Q67">
        <v>1</v>
      </c>
      <c r="X67">
        <v>1.18</v>
      </c>
      <c r="Y67">
        <v>0</v>
      </c>
      <c r="Z67">
        <v>0.71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3</v>
      </c>
      <c r="AG67">
        <v>1.18</v>
      </c>
      <c r="AH67">
        <v>2</v>
      </c>
      <c r="AI67">
        <v>55283368</v>
      </c>
      <c r="AJ67">
        <v>62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ROW(Source!A195)</f>
        <v>195</v>
      </c>
      <c r="B68">
        <v>55283377</v>
      </c>
      <c r="C68">
        <v>55283364</v>
      </c>
      <c r="D68">
        <v>31755942</v>
      </c>
      <c r="E68">
        <v>13</v>
      </c>
      <c r="F68">
        <v>1</v>
      </c>
      <c r="G68">
        <v>13</v>
      </c>
      <c r="H68">
        <v>2</v>
      </c>
      <c r="I68" t="s">
        <v>218</v>
      </c>
      <c r="J68" t="s">
        <v>3</v>
      </c>
      <c r="K68" t="s">
        <v>219</v>
      </c>
      <c r="L68">
        <v>1344</v>
      </c>
      <c r="N68">
        <v>1008</v>
      </c>
      <c r="O68" t="s">
        <v>220</v>
      </c>
      <c r="P68" t="s">
        <v>220</v>
      </c>
      <c r="Q68">
        <v>1</v>
      </c>
      <c r="X68">
        <v>0.01</v>
      </c>
      <c r="Y68">
        <v>0</v>
      </c>
      <c r="Z68">
        <v>1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0.01</v>
      </c>
      <c r="AH68">
        <v>2</v>
      </c>
      <c r="AI68">
        <v>55283369</v>
      </c>
      <c r="AJ68">
        <v>63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ROW(Source!A195)</f>
        <v>195</v>
      </c>
      <c r="B69">
        <v>55283378</v>
      </c>
      <c r="C69">
        <v>55283364</v>
      </c>
      <c r="D69">
        <v>31808261</v>
      </c>
      <c r="E69">
        <v>1</v>
      </c>
      <c r="F69">
        <v>1</v>
      </c>
      <c r="G69">
        <v>13</v>
      </c>
      <c r="H69">
        <v>3</v>
      </c>
      <c r="I69" t="s">
        <v>221</v>
      </c>
      <c r="J69" t="s">
        <v>222</v>
      </c>
      <c r="K69" t="s">
        <v>223</v>
      </c>
      <c r="L69">
        <v>1348</v>
      </c>
      <c r="N69">
        <v>1009</v>
      </c>
      <c r="O69" t="s">
        <v>30</v>
      </c>
      <c r="P69" t="s">
        <v>30</v>
      </c>
      <c r="Q69">
        <v>1000</v>
      </c>
      <c r="X69">
        <v>2.1000000000000001E-2</v>
      </c>
      <c r="Y69">
        <v>315.2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2.1000000000000001E-2</v>
      </c>
      <c r="AH69">
        <v>2</v>
      </c>
      <c r="AI69">
        <v>55283370</v>
      </c>
      <c r="AJ69">
        <v>64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ROW(Source!A195)</f>
        <v>195</v>
      </c>
      <c r="B70">
        <v>55283379</v>
      </c>
      <c r="C70">
        <v>55283364</v>
      </c>
      <c r="D70">
        <v>31826247</v>
      </c>
      <c r="E70">
        <v>1</v>
      </c>
      <c r="F70">
        <v>1</v>
      </c>
      <c r="G70">
        <v>13</v>
      </c>
      <c r="H70">
        <v>3</v>
      </c>
      <c r="I70" t="s">
        <v>224</v>
      </c>
      <c r="J70" t="s">
        <v>225</v>
      </c>
      <c r="K70" t="s">
        <v>226</v>
      </c>
      <c r="L70">
        <v>1339</v>
      </c>
      <c r="N70">
        <v>1007</v>
      </c>
      <c r="O70" t="s">
        <v>128</v>
      </c>
      <c r="P70" t="s">
        <v>128</v>
      </c>
      <c r="Q70">
        <v>1</v>
      </c>
      <c r="X70">
        <v>2.14</v>
      </c>
      <c r="Y70">
        <v>451.14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2.14</v>
      </c>
      <c r="AH70">
        <v>2</v>
      </c>
      <c r="AI70">
        <v>55283371</v>
      </c>
      <c r="AJ70">
        <v>65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ROW(Source!A195)</f>
        <v>195</v>
      </c>
      <c r="B71">
        <v>55283380</v>
      </c>
      <c r="C71">
        <v>55283364</v>
      </c>
      <c r="D71">
        <v>31806986</v>
      </c>
      <c r="E71">
        <v>13</v>
      </c>
      <c r="F71">
        <v>1</v>
      </c>
      <c r="G71">
        <v>13</v>
      </c>
      <c r="H71">
        <v>3</v>
      </c>
      <c r="I71" t="s">
        <v>28</v>
      </c>
      <c r="J71" t="s">
        <v>3</v>
      </c>
      <c r="K71" t="s">
        <v>29</v>
      </c>
      <c r="L71">
        <v>1348</v>
      </c>
      <c r="N71">
        <v>1009</v>
      </c>
      <c r="O71" t="s">
        <v>30</v>
      </c>
      <c r="P71" t="s">
        <v>30</v>
      </c>
      <c r="Q71">
        <v>1000</v>
      </c>
      <c r="X71">
        <v>1.28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3</v>
      </c>
      <c r="AG71">
        <v>1.28</v>
      </c>
      <c r="AH71">
        <v>2</v>
      </c>
      <c r="AI71">
        <v>55283372</v>
      </c>
      <c r="AJ71">
        <v>66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ROW(Source!A197)</f>
        <v>197</v>
      </c>
      <c r="B72">
        <v>55283390</v>
      </c>
      <c r="C72">
        <v>55283382</v>
      </c>
      <c r="D72">
        <v>31751893</v>
      </c>
      <c r="E72">
        <v>13</v>
      </c>
      <c r="F72">
        <v>1</v>
      </c>
      <c r="G72">
        <v>13</v>
      </c>
      <c r="H72">
        <v>1</v>
      </c>
      <c r="I72" t="s">
        <v>205</v>
      </c>
      <c r="J72" t="s">
        <v>3</v>
      </c>
      <c r="K72" t="s">
        <v>206</v>
      </c>
      <c r="L72">
        <v>1191</v>
      </c>
      <c r="N72">
        <v>1013</v>
      </c>
      <c r="O72" t="s">
        <v>207</v>
      </c>
      <c r="P72" t="s">
        <v>207</v>
      </c>
      <c r="Q72">
        <v>1</v>
      </c>
      <c r="X72">
        <v>39.5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 t="s">
        <v>3</v>
      </c>
      <c r="AG72">
        <v>39.5</v>
      </c>
      <c r="AH72">
        <v>2</v>
      </c>
      <c r="AI72">
        <v>55283383</v>
      </c>
      <c r="AJ72">
        <v>67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ROW(Source!A197)</f>
        <v>197</v>
      </c>
      <c r="B73">
        <v>55283391</v>
      </c>
      <c r="C73">
        <v>55283382</v>
      </c>
      <c r="D73">
        <v>31832333</v>
      </c>
      <c r="E73">
        <v>1</v>
      </c>
      <c r="F73">
        <v>1</v>
      </c>
      <c r="G73">
        <v>13</v>
      </c>
      <c r="H73">
        <v>2</v>
      </c>
      <c r="I73" t="s">
        <v>208</v>
      </c>
      <c r="J73" t="s">
        <v>209</v>
      </c>
      <c r="K73" t="s">
        <v>210</v>
      </c>
      <c r="L73">
        <v>1368</v>
      </c>
      <c r="N73">
        <v>1011</v>
      </c>
      <c r="O73" t="s">
        <v>211</v>
      </c>
      <c r="P73" t="s">
        <v>211</v>
      </c>
      <c r="Q73">
        <v>1</v>
      </c>
      <c r="X73">
        <v>0.28000000000000003</v>
      </c>
      <c r="Y73">
        <v>0</v>
      </c>
      <c r="Z73">
        <v>33.35</v>
      </c>
      <c r="AA73">
        <v>12.67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0.28000000000000003</v>
      </c>
      <c r="AH73">
        <v>2</v>
      </c>
      <c r="AI73">
        <v>55283384</v>
      </c>
      <c r="AJ73">
        <v>68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ROW(Source!A197)</f>
        <v>197</v>
      </c>
      <c r="B74">
        <v>55283392</v>
      </c>
      <c r="C74">
        <v>55283382</v>
      </c>
      <c r="D74">
        <v>31832821</v>
      </c>
      <c r="E74">
        <v>1</v>
      </c>
      <c r="F74">
        <v>1</v>
      </c>
      <c r="G74">
        <v>13</v>
      </c>
      <c r="H74">
        <v>2</v>
      </c>
      <c r="I74" t="s">
        <v>212</v>
      </c>
      <c r="J74" t="s">
        <v>213</v>
      </c>
      <c r="K74" t="s">
        <v>214</v>
      </c>
      <c r="L74">
        <v>1368</v>
      </c>
      <c r="N74">
        <v>1011</v>
      </c>
      <c r="O74" t="s">
        <v>211</v>
      </c>
      <c r="P74" t="s">
        <v>211</v>
      </c>
      <c r="Q74">
        <v>1</v>
      </c>
      <c r="X74">
        <v>0.28000000000000003</v>
      </c>
      <c r="Y74">
        <v>0</v>
      </c>
      <c r="Z74">
        <v>0.77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3</v>
      </c>
      <c r="AG74">
        <v>0.28000000000000003</v>
      </c>
      <c r="AH74">
        <v>2</v>
      </c>
      <c r="AI74">
        <v>55283385</v>
      </c>
      <c r="AJ74">
        <v>69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ROW(Source!A197)</f>
        <v>197</v>
      </c>
      <c r="B75">
        <v>55283393</v>
      </c>
      <c r="C75">
        <v>55283382</v>
      </c>
      <c r="D75">
        <v>31832054</v>
      </c>
      <c r="E75">
        <v>1</v>
      </c>
      <c r="F75">
        <v>1</v>
      </c>
      <c r="G75">
        <v>13</v>
      </c>
      <c r="H75">
        <v>2</v>
      </c>
      <c r="I75" t="s">
        <v>215</v>
      </c>
      <c r="J75" t="s">
        <v>216</v>
      </c>
      <c r="K75" t="s">
        <v>217</v>
      </c>
      <c r="L75">
        <v>1368</v>
      </c>
      <c r="N75">
        <v>1011</v>
      </c>
      <c r="O75" t="s">
        <v>211</v>
      </c>
      <c r="P75" t="s">
        <v>211</v>
      </c>
      <c r="Q75">
        <v>1</v>
      </c>
      <c r="X75">
        <v>0.44</v>
      </c>
      <c r="Y75">
        <v>0</v>
      </c>
      <c r="Z75">
        <v>0.71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0.44</v>
      </c>
      <c r="AH75">
        <v>2</v>
      </c>
      <c r="AI75">
        <v>55283386</v>
      </c>
      <c r="AJ75">
        <v>70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ROW(Source!A197)</f>
        <v>197</v>
      </c>
      <c r="B76">
        <v>55283394</v>
      </c>
      <c r="C76">
        <v>55283382</v>
      </c>
      <c r="D76">
        <v>31808261</v>
      </c>
      <c r="E76">
        <v>1</v>
      </c>
      <c r="F76">
        <v>1</v>
      </c>
      <c r="G76">
        <v>13</v>
      </c>
      <c r="H76">
        <v>3</v>
      </c>
      <c r="I76" t="s">
        <v>221</v>
      </c>
      <c r="J76" t="s">
        <v>222</v>
      </c>
      <c r="K76" t="s">
        <v>223</v>
      </c>
      <c r="L76">
        <v>1348</v>
      </c>
      <c r="N76">
        <v>1009</v>
      </c>
      <c r="O76" t="s">
        <v>30</v>
      </c>
      <c r="P76" t="s">
        <v>30</v>
      </c>
      <c r="Q76">
        <v>1000</v>
      </c>
      <c r="X76">
        <v>4.0000000000000001E-3</v>
      </c>
      <c r="Y76">
        <v>315.2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4.0000000000000001E-3</v>
      </c>
      <c r="AH76">
        <v>2</v>
      </c>
      <c r="AI76">
        <v>55283387</v>
      </c>
      <c r="AJ76">
        <v>71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ROW(Source!A197)</f>
        <v>197</v>
      </c>
      <c r="B77">
        <v>55283395</v>
      </c>
      <c r="C77">
        <v>55283382</v>
      </c>
      <c r="D77">
        <v>31826247</v>
      </c>
      <c r="E77">
        <v>1</v>
      </c>
      <c r="F77">
        <v>1</v>
      </c>
      <c r="G77">
        <v>13</v>
      </c>
      <c r="H77">
        <v>3</v>
      </c>
      <c r="I77" t="s">
        <v>224</v>
      </c>
      <c r="J77" t="s">
        <v>225</v>
      </c>
      <c r="K77" t="s">
        <v>226</v>
      </c>
      <c r="L77">
        <v>1339</v>
      </c>
      <c r="N77">
        <v>1007</v>
      </c>
      <c r="O77" t="s">
        <v>128</v>
      </c>
      <c r="P77" t="s">
        <v>128</v>
      </c>
      <c r="Q77">
        <v>1</v>
      </c>
      <c r="X77">
        <v>0.43</v>
      </c>
      <c r="Y77">
        <v>451.14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0.43</v>
      </c>
      <c r="AH77">
        <v>2</v>
      </c>
      <c r="AI77">
        <v>55283388</v>
      </c>
      <c r="AJ77">
        <v>72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ROW(Source!A197)</f>
        <v>197</v>
      </c>
      <c r="B78">
        <v>55283396</v>
      </c>
      <c r="C78">
        <v>55283382</v>
      </c>
      <c r="D78">
        <v>31806986</v>
      </c>
      <c r="E78">
        <v>13</v>
      </c>
      <c r="F78">
        <v>1</v>
      </c>
      <c r="G78">
        <v>13</v>
      </c>
      <c r="H78">
        <v>3</v>
      </c>
      <c r="I78" t="s">
        <v>28</v>
      </c>
      <c r="J78" t="s">
        <v>3</v>
      </c>
      <c r="K78" t="s">
        <v>29</v>
      </c>
      <c r="L78">
        <v>1348</v>
      </c>
      <c r="N78">
        <v>1009</v>
      </c>
      <c r="O78" t="s">
        <v>30</v>
      </c>
      <c r="P78" t="s">
        <v>30</v>
      </c>
      <c r="Q78">
        <v>1000</v>
      </c>
      <c r="X78">
        <v>0.3</v>
      </c>
      <c r="Y78">
        <v>0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0.3</v>
      </c>
      <c r="AH78">
        <v>2</v>
      </c>
      <c r="AI78">
        <v>55283389</v>
      </c>
      <c r="AJ78">
        <v>73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ROW(Source!A199)</f>
        <v>199</v>
      </c>
      <c r="B79">
        <v>55283408</v>
      </c>
      <c r="C79">
        <v>55283398</v>
      </c>
      <c r="D79">
        <v>31751893</v>
      </c>
      <c r="E79">
        <v>13</v>
      </c>
      <c r="F79">
        <v>1</v>
      </c>
      <c r="G79">
        <v>13</v>
      </c>
      <c r="H79">
        <v>1</v>
      </c>
      <c r="I79" t="s">
        <v>205</v>
      </c>
      <c r="J79" t="s">
        <v>3</v>
      </c>
      <c r="K79" t="s">
        <v>206</v>
      </c>
      <c r="L79">
        <v>1191</v>
      </c>
      <c r="N79">
        <v>1013</v>
      </c>
      <c r="O79" t="s">
        <v>207</v>
      </c>
      <c r="P79" t="s">
        <v>207</v>
      </c>
      <c r="Q79">
        <v>1</v>
      </c>
      <c r="X79">
        <v>24.61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1</v>
      </c>
      <c r="AF79" t="s">
        <v>3</v>
      </c>
      <c r="AG79">
        <v>24.61</v>
      </c>
      <c r="AH79">
        <v>2</v>
      </c>
      <c r="AI79">
        <v>55283399</v>
      </c>
      <c r="AJ79">
        <v>74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ROW(Source!A199)</f>
        <v>199</v>
      </c>
      <c r="B80">
        <v>55283409</v>
      </c>
      <c r="C80">
        <v>55283398</v>
      </c>
      <c r="D80">
        <v>31755942</v>
      </c>
      <c r="E80">
        <v>13</v>
      </c>
      <c r="F80">
        <v>1</v>
      </c>
      <c r="G80">
        <v>13</v>
      </c>
      <c r="H80">
        <v>2</v>
      </c>
      <c r="I80" t="s">
        <v>218</v>
      </c>
      <c r="J80" t="s">
        <v>3</v>
      </c>
      <c r="K80" t="s">
        <v>219</v>
      </c>
      <c r="L80">
        <v>1344</v>
      </c>
      <c r="N80">
        <v>1008</v>
      </c>
      <c r="O80" t="s">
        <v>220</v>
      </c>
      <c r="P80" t="s">
        <v>220</v>
      </c>
      <c r="Q80">
        <v>1</v>
      </c>
      <c r="X80">
        <v>18.57</v>
      </c>
      <c r="Y80">
        <v>0</v>
      </c>
      <c r="Z80">
        <v>1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18.57</v>
      </c>
      <c r="AH80">
        <v>2</v>
      </c>
      <c r="AI80">
        <v>55283400</v>
      </c>
      <c r="AJ80">
        <v>75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ROW(Source!A199)</f>
        <v>199</v>
      </c>
      <c r="B81">
        <v>55283410</v>
      </c>
      <c r="C81">
        <v>55283398</v>
      </c>
      <c r="D81">
        <v>31752660</v>
      </c>
      <c r="E81">
        <v>13</v>
      </c>
      <c r="F81">
        <v>1</v>
      </c>
      <c r="G81">
        <v>13</v>
      </c>
      <c r="H81">
        <v>3</v>
      </c>
      <c r="I81" t="s">
        <v>275</v>
      </c>
      <c r="J81" t="s">
        <v>3</v>
      </c>
      <c r="K81" t="s">
        <v>276</v>
      </c>
      <c r="L81">
        <v>1348</v>
      </c>
      <c r="N81">
        <v>1009</v>
      </c>
      <c r="O81" t="s">
        <v>30</v>
      </c>
      <c r="P81" t="s">
        <v>30</v>
      </c>
      <c r="Q81">
        <v>1000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3</v>
      </c>
      <c r="AG81">
        <v>0</v>
      </c>
      <c r="AH81">
        <v>3</v>
      </c>
      <c r="AI81">
        <v>-1</v>
      </c>
      <c r="AJ81" t="s">
        <v>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ROW(Source!A199)</f>
        <v>199</v>
      </c>
      <c r="B82">
        <v>55283411</v>
      </c>
      <c r="C82">
        <v>55283398</v>
      </c>
      <c r="D82">
        <v>31807208</v>
      </c>
      <c r="E82">
        <v>1</v>
      </c>
      <c r="F82">
        <v>1</v>
      </c>
      <c r="G82">
        <v>13</v>
      </c>
      <c r="H82">
        <v>3</v>
      </c>
      <c r="I82" t="s">
        <v>227</v>
      </c>
      <c r="J82" t="s">
        <v>228</v>
      </c>
      <c r="K82" t="s">
        <v>229</v>
      </c>
      <c r="L82">
        <v>1348</v>
      </c>
      <c r="N82">
        <v>1009</v>
      </c>
      <c r="O82" t="s">
        <v>30</v>
      </c>
      <c r="P82" t="s">
        <v>30</v>
      </c>
      <c r="Q82">
        <v>1000</v>
      </c>
      <c r="X82">
        <v>1.9E-3</v>
      </c>
      <c r="Y82">
        <v>15169.24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1.9E-3</v>
      </c>
      <c r="AH82">
        <v>2</v>
      </c>
      <c r="AI82">
        <v>55283401</v>
      </c>
      <c r="AJ82">
        <v>76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ROW(Source!A199)</f>
        <v>199</v>
      </c>
      <c r="B83">
        <v>55283412</v>
      </c>
      <c r="C83">
        <v>55283398</v>
      </c>
      <c r="D83">
        <v>31807298</v>
      </c>
      <c r="E83">
        <v>1</v>
      </c>
      <c r="F83">
        <v>1</v>
      </c>
      <c r="G83">
        <v>13</v>
      </c>
      <c r="H83">
        <v>3</v>
      </c>
      <c r="I83" t="s">
        <v>230</v>
      </c>
      <c r="J83" t="s">
        <v>231</v>
      </c>
      <c r="K83" t="s">
        <v>232</v>
      </c>
      <c r="L83">
        <v>1339</v>
      </c>
      <c r="N83">
        <v>1007</v>
      </c>
      <c r="O83" t="s">
        <v>128</v>
      </c>
      <c r="P83" t="s">
        <v>128</v>
      </c>
      <c r="Q83">
        <v>1</v>
      </c>
      <c r="X83">
        <v>0.14000000000000001</v>
      </c>
      <c r="Y83">
        <v>1828.56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0.14000000000000001</v>
      </c>
      <c r="AH83">
        <v>2</v>
      </c>
      <c r="AI83">
        <v>55283402</v>
      </c>
      <c r="AJ83">
        <v>77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ROW(Source!A199)</f>
        <v>199</v>
      </c>
      <c r="B84">
        <v>55283413</v>
      </c>
      <c r="C84">
        <v>55283398</v>
      </c>
      <c r="D84">
        <v>31807154</v>
      </c>
      <c r="E84">
        <v>1</v>
      </c>
      <c r="F84">
        <v>1</v>
      </c>
      <c r="G84">
        <v>13</v>
      </c>
      <c r="H84">
        <v>3</v>
      </c>
      <c r="I84" t="s">
        <v>233</v>
      </c>
      <c r="J84" t="s">
        <v>234</v>
      </c>
      <c r="K84" t="s">
        <v>235</v>
      </c>
      <c r="L84">
        <v>1339</v>
      </c>
      <c r="N84">
        <v>1007</v>
      </c>
      <c r="O84" t="s">
        <v>128</v>
      </c>
      <c r="P84" t="s">
        <v>128</v>
      </c>
      <c r="Q84">
        <v>1</v>
      </c>
      <c r="X84">
        <v>0.12</v>
      </c>
      <c r="Y84">
        <v>670.5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0.12</v>
      </c>
      <c r="AH84">
        <v>2</v>
      </c>
      <c r="AI84">
        <v>55283403</v>
      </c>
      <c r="AJ84">
        <v>78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ROW(Source!A199)</f>
        <v>199</v>
      </c>
      <c r="B85">
        <v>55283414</v>
      </c>
      <c r="C85">
        <v>55283398</v>
      </c>
      <c r="D85">
        <v>31826253</v>
      </c>
      <c r="E85">
        <v>1</v>
      </c>
      <c r="F85">
        <v>1</v>
      </c>
      <c r="G85">
        <v>13</v>
      </c>
      <c r="H85">
        <v>3</v>
      </c>
      <c r="I85" t="s">
        <v>236</v>
      </c>
      <c r="J85" t="s">
        <v>237</v>
      </c>
      <c r="K85" t="s">
        <v>238</v>
      </c>
      <c r="L85">
        <v>1339</v>
      </c>
      <c r="N85">
        <v>1007</v>
      </c>
      <c r="O85" t="s">
        <v>128</v>
      </c>
      <c r="P85" t="s">
        <v>128</v>
      </c>
      <c r="Q85">
        <v>1</v>
      </c>
      <c r="X85">
        <v>0.09</v>
      </c>
      <c r="Y85">
        <v>441.1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0.09</v>
      </c>
      <c r="AH85">
        <v>2</v>
      </c>
      <c r="AI85">
        <v>55283404</v>
      </c>
      <c r="AJ85">
        <v>79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ROW(Source!A199)</f>
        <v>199</v>
      </c>
      <c r="B86">
        <v>55283415</v>
      </c>
      <c r="C86">
        <v>55283398</v>
      </c>
      <c r="D86">
        <v>31831614</v>
      </c>
      <c r="E86">
        <v>1</v>
      </c>
      <c r="F86">
        <v>1</v>
      </c>
      <c r="G86">
        <v>13</v>
      </c>
      <c r="H86">
        <v>3</v>
      </c>
      <c r="I86" t="s">
        <v>239</v>
      </c>
      <c r="J86" t="s">
        <v>240</v>
      </c>
      <c r="K86" t="s">
        <v>241</v>
      </c>
      <c r="L86">
        <v>1327</v>
      </c>
      <c r="N86">
        <v>1005</v>
      </c>
      <c r="O86" t="s">
        <v>143</v>
      </c>
      <c r="P86" t="s">
        <v>143</v>
      </c>
      <c r="Q86">
        <v>1</v>
      </c>
      <c r="X86">
        <v>2.2999999999999998</v>
      </c>
      <c r="Y86">
        <v>60.91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2.2999999999999998</v>
      </c>
      <c r="AH86">
        <v>2</v>
      </c>
      <c r="AI86">
        <v>55283406</v>
      </c>
      <c r="AJ86">
        <v>81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ROW(Source!A199)</f>
        <v>199</v>
      </c>
      <c r="B87">
        <v>55283416</v>
      </c>
      <c r="C87">
        <v>55283398</v>
      </c>
      <c r="D87">
        <v>34315573</v>
      </c>
      <c r="E87">
        <v>13</v>
      </c>
      <c r="F87">
        <v>1</v>
      </c>
      <c r="G87">
        <v>13</v>
      </c>
      <c r="H87">
        <v>3</v>
      </c>
      <c r="I87" t="s">
        <v>277</v>
      </c>
      <c r="J87" t="s">
        <v>3</v>
      </c>
      <c r="K87" t="s">
        <v>278</v>
      </c>
      <c r="L87">
        <v>1339</v>
      </c>
      <c r="N87">
        <v>1007</v>
      </c>
      <c r="O87" t="s">
        <v>128</v>
      </c>
      <c r="P87" t="s">
        <v>128</v>
      </c>
      <c r="Q87">
        <v>1</v>
      </c>
      <c r="X87">
        <v>1.02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s">
        <v>3</v>
      </c>
      <c r="AG87">
        <v>1.02</v>
      </c>
      <c r="AH87">
        <v>3</v>
      </c>
      <c r="AI87">
        <v>-1</v>
      </c>
      <c r="AJ87" t="s">
        <v>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ROW(Source!A199)</f>
        <v>199</v>
      </c>
      <c r="B88">
        <v>55283417</v>
      </c>
      <c r="C88">
        <v>55283398</v>
      </c>
      <c r="D88">
        <v>31806992</v>
      </c>
      <c r="E88">
        <v>13</v>
      </c>
      <c r="F88">
        <v>1</v>
      </c>
      <c r="G88">
        <v>13</v>
      </c>
      <c r="H88">
        <v>3</v>
      </c>
      <c r="I88" t="s">
        <v>242</v>
      </c>
      <c r="J88" t="s">
        <v>3</v>
      </c>
      <c r="K88" t="s">
        <v>243</v>
      </c>
      <c r="L88">
        <v>1344</v>
      </c>
      <c r="N88">
        <v>1008</v>
      </c>
      <c r="O88" t="s">
        <v>220</v>
      </c>
      <c r="P88" t="s">
        <v>220</v>
      </c>
      <c r="Q88">
        <v>1</v>
      </c>
      <c r="X88">
        <v>13.72</v>
      </c>
      <c r="Y88">
        <v>1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13.72</v>
      </c>
      <c r="AH88">
        <v>2</v>
      </c>
      <c r="AI88">
        <v>55283407</v>
      </c>
      <c r="AJ88">
        <v>82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ROW(Source!A201)</f>
        <v>201</v>
      </c>
      <c r="B89">
        <v>55283422</v>
      </c>
      <c r="C89">
        <v>55283419</v>
      </c>
      <c r="D89">
        <v>31751893</v>
      </c>
      <c r="E89">
        <v>13</v>
      </c>
      <c r="F89">
        <v>1</v>
      </c>
      <c r="G89">
        <v>13</v>
      </c>
      <c r="H89">
        <v>1</v>
      </c>
      <c r="I89" t="s">
        <v>205</v>
      </c>
      <c r="J89" t="s">
        <v>3</v>
      </c>
      <c r="K89" t="s">
        <v>206</v>
      </c>
      <c r="L89">
        <v>1191</v>
      </c>
      <c r="N89">
        <v>1013</v>
      </c>
      <c r="O89" t="s">
        <v>207</v>
      </c>
      <c r="P89" t="s">
        <v>207</v>
      </c>
      <c r="Q89">
        <v>1</v>
      </c>
      <c r="X89">
        <v>17.41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1</v>
      </c>
      <c r="AF89" t="s">
        <v>3</v>
      </c>
      <c r="AG89">
        <v>17.41</v>
      </c>
      <c r="AH89">
        <v>2</v>
      </c>
      <c r="AI89">
        <v>55283420</v>
      </c>
      <c r="AJ89">
        <v>83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ROW(Source!A201)</f>
        <v>201</v>
      </c>
      <c r="B90">
        <v>55283423</v>
      </c>
      <c r="C90">
        <v>55283419</v>
      </c>
      <c r="D90">
        <v>31806986</v>
      </c>
      <c r="E90">
        <v>13</v>
      </c>
      <c r="F90">
        <v>1</v>
      </c>
      <c r="G90">
        <v>13</v>
      </c>
      <c r="H90">
        <v>3</v>
      </c>
      <c r="I90" t="s">
        <v>28</v>
      </c>
      <c r="J90" t="s">
        <v>3</v>
      </c>
      <c r="K90" t="s">
        <v>29</v>
      </c>
      <c r="L90">
        <v>1348</v>
      </c>
      <c r="N90">
        <v>1009</v>
      </c>
      <c r="O90" t="s">
        <v>30</v>
      </c>
      <c r="P90" t="s">
        <v>30</v>
      </c>
      <c r="Q90">
        <v>1000</v>
      </c>
      <c r="X90">
        <v>1.02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1.02</v>
      </c>
      <c r="AH90">
        <v>2</v>
      </c>
      <c r="AI90">
        <v>55283421</v>
      </c>
      <c r="AJ90">
        <v>84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ROW(Source!A203)</f>
        <v>203</v>
      </c>
      <c r="B91">
        <v>55283432</v>
      </c>
      <c r="C91">
        <v>55283425</v>
      </c>
      <c r="D91">
        <v>31751893</v>
      </c>
      <c r="E91">
        <v>13</v>
      </c>
      <c r="F91">
        <v>1</v>
      </c>
      <c r="G91">
        <v>13</v>
      </c>
      <c r="H91">
        <v>1</v>
      </c>
      <c r="I91" t="s">
        <v>205</v>
      </c>
      <c r="J91" t="s">
        <v>3</v>
      </c>
      <c r="K91" t="s">
        <v>206</v>
      </c>
      <c r="L91">
        <v>1191</v>
      </c>
      <c r="N91">
        <v>1013</v>
      </c>
      <c r="O91" t="s">
        <v>207</v>
      </c>
      <c r="P91" t="s">
        <v>207</v>
      </c>
      <c r="Q91">
        <v>1</v>
      </c>
      <c r="X91">
        <v>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1</v>
      </c>
      <c r="AF91" t="s">
        <v>136</v>
      </c>
      <c r="AG91">
        <v>60.949999999999996</v>
      </c>
      <c r="AH91">
        <v>2</v>
      </c>
      <c r="AI91">
        <v>55283426</v>
      </c>
      <c r="AJ91">
        <v>85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ROW(Source!A203)</f>
        <v>203</v>
      </c>
      <c r="B92">
        <v>55283433</v>
      </c>
      <c r="C92">
        <v>55283425</v>
      </c>
      <c r="D92">
        <v>31755942</v>
      </c>
      <c r="E92">
        <v>13</v>
      </c>
      <c r="F92">
        <v>1</v>
      </c>
      <c r="G92">
        <v>13</v>
      </c>
      <c r="H92">
        <v>2</v>
      </c>
      <c r="I92" t="s">
        <v>218</v>
      </c>
      <c r="J92" t="s">
        <v>3</v>
      </c>
      <c r="K92" t="s">
        <v>219</v>
      </c>
      <c r="L92">
        <v>1344</v>
      </c>
      <c r="N92">
        <v>1008</v>
      </c>
      <c r="O92" t="s">
        <v>220</v>
      </c>
      <c r="P92" t="s">
        <v>220</v>
      </c>
      <c r="Q92">
        <v>1</v>
      </c>
      <c r="X92">
        <v>267.17</v>
      </c>
      <c r="Y92">
        <v>0</v>
      </c>
      <c r="Z92">
        <v>1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135</v>
      </c>
      <c r="AG92">
        <v>333.96250000000003</v>
      </c>
      <c r="AH92">
        <v>2</v>
      </c>
      <c r="AI92">
        <v>55283427</v>
      </c>
      <c r="AJ92">
        <v>86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ROW(Source!A203)</f>
        <v>203</v>
      </c>
      <c r="B93">
        <v>55283434</v>
      </c>
      <c r="C93">
        <v>55283425</v>
      </c>
      <c r="D93">
        <v>31809402</v>
      </c>
      <c r="E93">
        <v>1</v>
      </c>
      <c r="F93">
        <v>1</v>
      </c>
      <c r="G93">
        <v>13</v>
      </c>
      <c r="H93">
        <v>3</v>
      </c>
      <c r="I93" t="s">
        <v>244</v>
      </c>
      <c r="J93" t="s">
        <v>245</v>
      </c>
      <c r="K93" t="s">
        <v>246</v>
      </c>
      <c r="L93">
        <v>1346</v>
      </c>
      <c r="N93">
        <v>1009</v>
      </c>
      <c r="O93" t="s">
        <v>247</v>
      </c>
      <c r="P93" t="s">
        <v>247</v>
      </c>
      <c r="Q93">
        <v>1</v>
      </c>
      <c r="X93">
        <v>6.9</v>
      </c>
      <c r="Y93">
        <v>6.27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6.9</v>
      </c>
      <c r="AH93">
        <v>2</v>
      </c>
      <c r="AI93">
        <v>55283430</v>
      </c>
      <c r="AJ93">
        <v>89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ROW(Source!A203)</f>
        <v>203</v>
      </c>
      <c r="B94">
        <v>55283435</v>
      </c>
      <c r="C94">
        <v>55283425</v>
      </c>
      <c r="D94">
        <v>31807616</v>
      </c>
      <c r="E94">
        <v>1</v>
      </c>
      <c r="F94">
        <v>1</v>
      </c>
      <c r="G94">
        <v>13</v>
      </c>
      <c r="H94">
        <v>3</v>
      </c>
      <c r="I94" t="s">
        <v>248</v>
      </c>
      <c r="J94" t="s">
        <v>249</v>
      </c>
      <c r="K94" t="s">
        <v>250</v>
      </c>
      <c r="L94">
        <v>1348</v>
      </c>
      <c r="N94">
        <v>1009</v>
      </c>
      <c r="O94" t="s">
        <v>30</v>
      </c>
      <c r="P94" t="s">
        <v>30</v>
      </c>
      <c r="Q94">
        <v>1000</v>
      </c>
      <c r="X94">
        <v>3.5000000000000003E-2</v>
      </c>
      <c r="Y94">
        <v>18910.8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3.5000000000000003E-2</v>
      </c>
      <c r="AH94">
        <v>2</v>
      </c>
      <c r="AI94">
        <v>55283431</v>
      </c>
      <c r="AJ94">
        <v>90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ROW(Source!A203)</f>
        <v>203</v>
      </c>
      <c r="B95">
        <v>55283436</v>
      </c>
      <c r="C95">
        <v>55283425</v>
      </c>
      <c r="D95">
        <v>31800707</v>
      </c>
      <c r="E95">
        <v>13</v>
      </c>
      <c r="F95">
        <v>1</v>
      </c>
      <c r="G95">
        <v>13</v>
      </c>
      <c r="H95">
        <v>3</v>
      </c>
      <c r="I95" t="s">
        <v>279</v>
      </c>
      <c r="J95" t="s">
        <v>3</v>
      </c>
      <c r="K95" t="s">
        <v>280</v>
      </c>
      <c r="L95">
        <v>1327</v>
      </c>
      <c r="N95">
        <v>1005</v>
      </c>
      <c r="O95" t="s">
        <v>143</v>
      </c>
      <c r="P95" t="s">
        <v>143</v>
      </c>
      <c r="Q95">
        <v>1</v>
      </c>
      <c r="X95">
        <v>135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s">
        <v>3</v>
      </c>
      <c r="AG95">
        <v>135</v>
      </c>
      <c r="AH95">
        <v>3</v>
      </c>
      <c r="AI95">
        <v>-1</v>
      </c>
      <c r="AJ95" t="s">
        <v>3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ROW(Source!A203)</f>
        <v>203</v>
      </c>
      <c r="B96">
        <v>55283437</v>
      </c>
      <c r="C96">
        <v>55283425</v>
      </c>
      <c r="D96">
        <v>31800707</v>
      </c>
      <c r="E96">
        <v>13</v>
      </c>
      <c r="F96">
        <v>1</v>
      </c>
      <c r="G96">
        <v>13</v>
      </c>
      <c r="H96">
        <v>3</v>
      </c>
      <c r="I96" t="s">
        <v>279</v>
      </c>
      <c r="J96" t="s">
        <v>3</v>
      </c>
      <c r="K96" t="s">
        <v>281</v>
      </c>
      <c r="L96">
        <v>1327</v>
      </c>
      <c r="N96">
        <v>1005</v>
      </c>
      <c r="O96" t="s">
        <v>143</v>
      </c>
      <c r="P96" t="s">
        <v>143</v>
      </c>
      <c r="Q96">
        <v>1</v>
      </c>
      <c r="X96">
        <v>132.30000000000001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3</v>
      </c>
      <c r="AG96">
        <v>132.30000000000001</v>
      </c>
      <c r="AH96">
        <v>3</v>
      </c>
      <c r="AI96">
        <v>-1</v>
      </c>
      <c r="AJ96" t="s">
        <v>3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ROW(Source!A206)</f>
        <v>206</v>
      </c>
      <c r="B97">
        <v>55283453</v>
      </c>
      <c r="C97">
        <v>55283440</v>
      </c>
      <c r="D97">
        <v>31751893</v>
      </c>
      <c r="E97">
        <v>13</v>
      </c>
      <c r="F97">
        <v>1</v>
      </c>
      <c r="G97">
        <v>13</v>
      </c>
      <c r="H97">
        <v>1</v>
      </c>
      <c r="I97" t="s">
        <v>205</v>
      </c>
      <c r="J97" t="s">
        <v>3</v>
      </c>
      <c r="K97" t="s">
        <v>206</v>
      </c>
      <c r="L97">
        <v>1191</v>
      </c>
      <c r="N97">
        <v>1013</v>
      </c>
      <c r="O97" t="s">
        <v>207</v>
      </c>
      <c r="P97" t="s">
        <v>207</v>
      </c>
      <c r="Q97">
        <v>1</v>
      </c>
      <c r="X97">
        <v>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1</v>
      </c>
      <c r="AF97" t="s">
        <v>136</v>
      </c>
      <c r="AG97">
        <v>97.749999999999986</v>
      </c>
      <c r="AH97">
        <v>2</v>
      </c>
      <c r="AI97">
        <v>55283441</v>
      </c>
      <c r="AJ97">
        <v>91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ROW(Source!A206)</f>
        <v>206</v>
      </c>
      <c r="B98">
        <v>55283454</v>
      </c>
      <c r="C98">
        <v>55283440</v>
      </c>
      <c r="D98">
        <v>31832330</v>
      </c>
      <c r="E98">
        <v>1</v>
      </c>
      <c r="F98">
        <v>1</v>
      </c>
      <c r="G98">
        <v>13</v>
      </c>
      <c r="H98">
        <v>2</v>
      </c>
      <c r="I98" t="s">
        <v>251</v>
      </c>
      <c r="J98" t="s">
        <v>252</v>
      </c>
      <c r="K98" t="s">
        <v>253</v>
      </c>
      <c r="L98">
        <v>1368</v>
      </c>
      <c r="N98">
        <v>1011</v>
      </c>
      <c r="O98" t="s">
        <v>211</v>
      </c>
      <c r="P98" t="s">
        <v>211</v>
      </c>
      <c r="Q98">
        <v>1</v>
      </c>
      <c r="X98">
        <v>0.21099999999999999</v>
      </c>
      <c r="Y98">
        <v>0</v>
      </c>
      <c r="Z98">
        <v>39.51</v>
      </c>
      <c r="AA98">
        <v>12.69</v>
      </c>
      <c r="AB98">
        <v>0</v>
      </c>
      <c r="AC98">
        <v>0</v>
      </c>
      <c r="AD98">
        <v>1</v>
      </c>
      <c r="AE98">
        <v>0</v>
      </c>
      <c r="AF98" t="s">
        <v>135</v>
      </c>
      <c r="AG98">
        <v>0.26374999999999998</v>
      </c>
      <c r="AH98">
        <v>2</v>
      </c>
      <c r="AI98">
        <v>55283442</v>
      </c>
      <c r="AJ98">
        <v>92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ROW(Source!A206)</f>
        <v>206</v>
      </c>
      <c r="B99">
        <v>55283455</v>
      </c>
      <c r="C99">
        <v>55283440</v>
      </c>
      <c r="D99">
        <v>31832578</v>
      </c>
      <c r="E99">
        <v>1</v>
      </c>
      <c r="F99">
        <v>1</v>
      </c>
      <c r="G99">
        <v>13</v>
      </c>
      <c r="H99">
        <v>2</v>
      </c>
      <c r="I99" t="s">
        <v>254</v>
      </c>
      <c r="J99" t="s">
        <v>255</v>
      </c>
      <c r="K99" t="s">
        <v>256</v>
      </c>
      <c r="L99">
        <v>1368</v>
      </c>
      <c r="N99">
        <v>1011</v>
      </c>
      <c r="O99" t="s">
        <v>211</v>
      </c>
      <c r="P99" t="s">
        <v>211</v>
      </c>
      <c r="Q99">
        <v>1</v>
      </c>
      <c r="X99">
        <v>12.813000000000001</v>
      </c>
      <c r="Y99">
        <v>0</v>
      </c>
      <c r="Z99">
        <v>1.0900000000000001</v>
      </c>
      <c r="AA99">
        <v>0.09</v>
      </c>
      <c r="AB99">
        <v>0</v>
      </c>
      <c r="AC99">
        <v>0</v>
      </c>
      <c r="AD99">
        <v>1</v>
      </c>
      <c r="AE99">
        <v>0</v>
      </c>
      <c r="AF99" t="s">
        <v>135</v>
      </c>
      <c r="AG99">
        <v>16.016249999999999</v>
      </c>
      <c r="AH99">
        <v>2</v>
      </c>
      <c r="AI99">
        <v>55283443</v>
      </c>
      <c r="AJ99">
        <v>93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ROW(Source!A206)</f>
        <v>206</v>
      </c>
      <c r="B100">
        <v>55283456</v>
      </c>
      <c r="C100">
        <v>55283440</v>
      </c>
      <c r="D100">
        <v>31832865</v>
      </c>
      <c r="E100">
        <v>1</v>
      </c>
      <c r="F100">
        <v>1</v>
      </c>
      <c r="G100">
        <v>13</v>
      </c>
      <c r="H100">
        <v>2</v>
      </c>
      <c r="I100" t="s">
        <v>257</v>
      </c>
      <c r="J100" t="s">
        <v>258</v>
      </c>
      <c r="K100" t="s">
        <v>259</v>
      </c>
      <c r="L100">
        <v>1368</v>
      </c>
      <c r="N100">
        <v>1011</v>
      </c>
      <c r="O100" t="s">
        <v>211</v>
      </c>
      <c r="P100" t="s">
        <v>211</v>
      </c>
      <c r="Q100">
        <v>1</v>
      </c>
      <c r="X100">
        <v>9.8879999999999999</v>
      </c>
      <c r="Y100">
        <v>0</v>
      </c>
      <c r="Z100">
        <v>0.77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135</v>
      </c>
      <c r="AG100">
        <v>12.36</v>
      </c>
      <c r="AH100">
        <v>2</v>
      </c>
      <c r="AI100">
        <v>55283444</v>
      </c>
      <c r="AJ100">
        <v>94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ROW(Source!A206)</f>
        <v>206</v>
      </c>
      <c r="B101">
        <v>55283457</v>
      </c>
      <c r="C101">
        <v>55283440</v>
      </c>
      <c r="D101">
        <v>31755942</v>
      </c>
      <c r="E101">
        <v>13</v>
      </c>
      <c r="F101">
        <v>1</v>
      </c>
      <c r="G101">
        <v>13</v>
      </c>
      <c r="H101">
        <v>2</v>
      </c>
      <c r="I101" t="s">
        <v>218</v>
      </c>
      <c r="J101" t="s">
        <v>3</v>
      </c>
      <c r="K101" t="s">
        <v>219</v>
      </c>
      <c r="L101">
        <v>1344</v>
      </c>
      <c r="N101">
        <v>1008</v>
      </c>
      <c r="O101" t="s">
        <v>220</v>
      </c>
      <c r="P101" t="s">
        <v>220</v>
      </c>
      <c r="Q101">
        <v>1</v>
      </c>
      <c r="X101">
        <v>20.92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135</v>
      </c>
      <c r="AG101">
        <v>26.150000000000002</v>
      </c>
      <c r="AH101">
        <v>2</v>
      </c>
      <c r="AI101">
        <v>55283445</v>
      </c>
      <c r="AJ101">
        <v>95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ROW(Source!A206)</f>
        <v>206</v>
      </c>
      <c r="B102">
        <v>55283458</v>
      </c>
      <c r="C102">
        <v>55283440</v>
      </c>
      <c r="D102">
        <v>31808032</v>
      </c>
      <c r="E102">
        <v>1</v>
      </c>
      <c r="F102">
        <v>1</v>
      </c>
      <c r="G102">
        <v>13</v>
      </c>
      <c r="H102">
        <v>3</v>
      </c>
      <c r="I102" t="s">
        <v>260</v>
      </c>
      <c r="J102" t="s">
        <v>261</v>
      </c>
      <c r="K102" t="s">
        <v>262</v>
      </c>
      <c r="L102">
        <v>1348</v>
      </c>
      <c r="N102">
        <v>1009</v>
      </c>
      <c r="O102" t="s">
        <v>30</v>
      </c>
      <c r="P102" t="s">
        <v>30</v>
      </c>
      <c r="Q102">
        <v>1000</v>
      </c>
      <c r="X102">
        <v>4.9000000000000002E-2</v>
      </c>
      <c r="Y102">
        <v>14739.12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4.9000000000000002E-2</v>
      </c>
      <c r="AH102">
        <v>2</v>
      </c>
      <c r="AI102">
        <v>55283446</v>
      </c>
      <c r="AJ102">
        <v>96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ROW(Source!A206)</f>
        <v>206</v>
      </c>
      <c r="B103">
        <v>55283459</v>
      </c>
      <c r="C103">
        <v>55283440</v>
      </c>
      <c r="D103">
        <v>31808575</v>
      </c>
      <c r="E103">
        <v>1</v>
      </c>
      <c r="F103">
        <v>1</v>
      </c>
      <c r="G103">
        <v>13</v>
      </c>
      <c r="H103">
        <v>3</v>
      </c>
      <c r="I103" t="s">
        <v>263</v>
      </c>
      <c r="J103" t="s">
        <v>264</v>
      </c>
      <c r="K103" t="s">
        <v>265</v>
      </c>
      <c r="L103">
        <v>1391</v>
      </c>
      <c r="N103">
        <v>1013</v>
      </c>
      <c r="O103" t="s">
        <v>266</v>
      </c>
      <c r="P103" t="s">
        <v>266</v>
      </c>
      <c r="Q103">
        <v>1</v>
      </c>
      <c r="X103">
        <v>200</v>
      </c>
      <c r="Y103">
        <v>28.75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200</v>
      </c>
      <c r="AH103">
        <v>2</v>
      </c>
      <c r="AI103">
        <v>55283449</v>
      </c>
      <c r="AJ103">
        <v>99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ROW(Source!A206)</f>
        <v>206</v>
      </c>
      <c r="B104">
        <v>55283460</v>
      </c>
      <c r="C104">
        <v>55283440</v>
      </c>
      <c r="D104">
        <v>31809402</v>
      </c>
      <c r="E104">
        <v>1</v>
      </c>
      <c r="F104">
        <v>1</v>
      </c>
      <c r="G104">
        <v>13</v>
      </c>
      <c r="H104">
        <v>3</v>
      </c>
      <c r="I104" t="s">
        <v>244</v>
      </c>
      <c r="J104" t="s">
        <v>245</v>
      </c>
      <c r="K104" t="s">
        <v>246</v>
      </c>
      <c r="L104">
        <v>1346</v>
      </c>
      <c r="N104">
        <v>1009</v>
      </c>
      <c r="O104" t="s">
        <v>247</v>
      </c>
      <c r="P104" t="s">
        <v>247</v>
      </c>
      <c r="Q104">
        <v>1</v>
      </c>
      <c r="X104">
        <v>3.4</v>
      </c>
      <c r="Y104">
        <v>6.27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3.4</v>
      </c>
      <c r="AH104">
        <v>2</v>
      </c>
      <c r="AI104">
        <v>55283450</v>
      </c>
      <c r="AJ104">
        <v>100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ROW(Source!A206)</f>
        <v>206</v>
      </c>
      <c r="B105">
        <v>55283461</v>
      </c>
      <c r="C105">
        <v>55283440</v>
      </c>
      <c r="D105">
        <v>31807565</v>
      </c>
      <c r="E105">
        <v>1</v>
      </c>
      <c r="F105">
        <v>1</v>
      </c>
      <c r="G105">
        <v>13</v>
      </c>
      <c r="H105">
        <v>3</v>
      </c>
      <c r="I105" t="s">
        <v>267</v>
      </c>
      <c r="J105" t="s">
        <v>268</v>
      </c>
      <c r="K105" t="s">
        <v>269</v>
      </c>
      <c r="L105">
        <v>1301</v>
      </c>
      <c r="N105">
        <v>1003</v>
      </c>
      <c r="O105" t="s">
        <v>270</v>
      </c>
      <c r="P105" t="s">
        <v>270</v>
      </c>
      <c r="Q105">
        <v>1</v>
      </c>
      <c r="X105">
        <v>18.899999999999999</v>
      </c>
      <c r="Y105">
        <v>15.72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18.899999999999999</v>
      </c>
      <c r="AH105">
        <v>2</v>
      </c>
      <c r="AI105">
        <v>55283451</v>
      </c>
      <c r="AJ105">
        <v>101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ROW(Source!A206)</f>
        <v>206</v>
      </c>
      <c r="B106">
        <v>55283462</v>
      </c>
      <c r="C106">
        <v>55283440</v>
      </c>
      <c r="D106">
        <v>31807616</v>
      </c>
      <c r="E106">
        <v>1</v>
      </c>
      <c r="F106">
        <v>1</v>
      </c>
      <c r="G106">
        <v>13</v>
      </c>
      <c r="H106">
        <v>3</v>
      </c>
      <c r="I106" t="s">
        <v>248</v>
      </c>
      <c r="J106" t="s">
        <v>249</v>
      </c>
      <c r="K106" t="s">
        <v>250</v>
      </c>
      <c r="L106">
        <v>1348</v>
      </c>
      <c r="N106">
        <v>1009</v>
      </c>
      <c r="O106" t="s">
        <v>30</v>
      </c>
      <c r="P106" t="s">
        <v>30</v>
      </c>
      <c r="Q106">
        <v>1000</v>
      </c>
      <c r="X106">
        <v>2.196E-2</v>
      </c>
      <c r="Y106">
        <v>18910.8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2.196E-2</v>
      </c>
      <c r="AH106">
        <v>2</v>
      </c>
      <c r="AI106">
        <v>55283452</v>
      </c>
      <c r="AJ106">
        <v>102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ROW(Source!A206)</f>
        <v>206</v>
      </c>
      <c r="B107">
        <v>55283463</v>
      </c>
      <c r="C107">
        <v>55283440</v>
      </c>
      <c r="D107">
        <v>31800707</v>
      </c>
      <c r="E107">
        <v>13</v>
      </c>
      <c r="F107">
        <v>1</v>
      </c>
      <c r="G107">
        <v>13</v>
      </c>
      <c r="H107">
        <v>3</v>
      </c>
      <c r="I107" t="s">
        <v>279</v>
      </c>
      <c r="J107" t="s">
        <v>3</v>
      </c>
      <c r="K107" t="s">
        <v>280</v>
      </c>
      <c r="L107">
        <v>1327</v>
      </c>
      <c r="N107">
        <v>1005</v>
      </c>
      <c r="O107" t="s">
        <v>143</v>
      </c>
      <c r="P107" t="s">
        <v>143</v>
      </c>
      <c r="Q107">
        <v>1</v>
      </c>
      <c r="X107">
        <v>135.03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s">
        <v>3</v>
      </c>
      <c r="AG107">
        <v>135.03</v>
      </c>
      <c r="AH107">
        <v>3</v>
      </c>
      <c r="AI107">
        <v>-1</v>
      </c>
      <c r="AJ107" t="s">
        <v>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ROW(Source!A206)</f>
        <v>206</v>
      </c>
      <c r="B108">
        <v>55283464</v>
      </c>
      <c r="C108">
        <v>55283440</v>
      </c>
      <c r="D108">
        <v>31800707</v>
      </c>
      <c r="E108">
        <v>13</v>
      </c>
      <c r="F108">
        <v>1</v>
      </c>
      <c r="G108">
        <v>13</v>
      </c>
      <c r="H108">
        <v>3</v>
      </c>
      <c r="I108" t="s">
        <v>279</v>
      </c>
      <c r="J108" t="s">
        <v>3</v>
      </c>
      <c r="K108" t="s">
        <v>281</v>
      </c>
      <c r="L108">
        <v>1327</v>
      </c>
      <c r="N108">
        <v>1005</v>
      </c>
      <c r="O108" t="s">
        <v>143</v>
      </c>
      <c r="P108" t="s">
        <v>143</v>
      </c>
      <c r="Q108">
        <v>1</v>
      </c>
      <c r="X108">
        <v>60.27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s">
        <v>3</v>
      </c>
      <c r="AG108">
        <v>60.27</v>
      </c>
      <c r="AH108">
        <v>3</v>
      </c>
      <c r="AI108">
        <v>-1</v>
      </c>
      <c r="AJ108" t="s">
        <v>3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ROW(Source!A248)</f>
        <v>248</v>
      </c>
      <c r="B109">
        <v>55283585</v>
      </c>
      <c r="C109">
        <v>55283582</v>
      </c>
      <c r="D109">
        <v>31751893</v>
      </c>
      <c r="E109">
        <v>13</v>
      </c>
      <c r="F109">
        <v>1</v>
      </c>
      <c r="G109">
        <v>13</v>
      </c>
      <c r="H109">
        <v>1</v>
      </c>
      <c r="I109" t="s">
        <v>205</v>
      </c>
      <c r="J109" t="s">
        <v>3</v>
      </c>
      <c r="K109" t="s">
        <v>206</v>
      </c>
      <c r="L109">
        <v>1191</v>
      </c>
      <c r="N109">
        <v>1013</v>
      </c>
      <c r="O109" t="s">
        <v>207</v>
      </c>
      <c r="P109" t="s">
        <v>207</v>
      </c>
      <c r="Q109">
        <v>1</v>
      </c>
      <c r="X109">
        <v>57.5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1</v>
      </c>
      <c r="AF109" t="s">
        <v>3</v>
      </c>
      <c r="AG109">
        <v>57.5</v>
      </c>
      <c r="AH109">
        <v>2</v>
      </c>
      <c r="AI109">
        <v>55283583</v>
      </c>
      <c r="AJ109">
        <v>103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ROW(Source!A248)</f>
        <v>248</v>
      </c>
      <c r="B110">
        <v>55283586</v>
      </c>
      <c r="C110">
        <v>55283582</v>
      </c>
      <c r="D110">
        <v>31806986</v>
      </c>
      <c r="E110">
        <v>13</v>
      </c>
      <c r="F110">
        <v>1</v>
      </c>
      <c r="G110">
        <v>13</v>
      </c>
      <c r="H110">
        <v>3</v>
      </c>
      <c r="I110" t="s">
        <v>28</v>
      </c>
      <c r="J110" t="s">
        <v>3</v>
      </c>
      <c r="K110" t="s">
        <v>29</v>
      </c>
      <c r="L110">
        <v>1348</v>
      </c>
      <c r="N110">
        <v>1009</v>
      </c>
      <c r="O110" t="s">
        <v>30</v>
      </c>
      <c r="P110" t="s">
        <v>30</v>
      </c>
      <c r="Q110">
        <v>1000</v>
      </c>
      <c r="X110">
        <v>4.5999999999999996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3</v>
      </c>
      <c r="AG110">
        <v>4.5999999999999996</v>
      </c>
      <c r="AH110">
        <v>2</v>
      </c>
      <c r="AI110">
        <v>55283584</v>
      </c>
      <c r="AJ110">
        <v>104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ROW(Source!A250)</f>
        <v>250</v>
      </c>
      <c r="B111">
        <v>55283590</v>
      </c>
      <c r="C111">
        <v>55283588</v>
      </c>
      <c r="D111">
        <v>31751893</v>
      </c>
      <c r="E111">
        <v>13</v>
      </c>
      <c r="F111">
        <v>1</v>
      </c>
      <c r="G111">
        <v>13</v>
      </c>
      <c r="H111">
        <v>1</v>
      </c>
      <c r="I111" t="s">
        <v>205</v>
      </c>
      <c r="J111" t="s">
        <v>3</v>
      </c>
      <c r="K111" t="s">
        <v>206</v>
      </c>
      <c r="L111">
        <v>1191</v>
      </c>
      <c r="N111">
        <v>1013</v>
      </c>
      <c r="O111" t="s">
        <v>207</v>
      </c>
      <c r="P111" t="s">
        <v>207</v>
      </c>
      <c r="Q111">
        <v>1</v>
      </c>
      <c r="X111">
        <v>0.6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1</v>
      </c>
      <c r="AF111" t="s">
        <v>3</v>
      </c>
      <c r="AG111">
        <v>0.6</v>
      </c>
      <c r="AH111">
        <v>2</v>
      </c>
      <c r="AI111">
        <v>55283589</v>
      </c>
      <c r="AJ111">
        <v>105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ROW(Source!A251)</f>
        <v>251</v>
      </c>
      <c r="B112">
        <v>55283594</v>
      </c>
      <c r="C112">
        <v>55283591</v>
      </c>
      <c r="D112">
        <v>31751893</v>
      </c>
      <c r="E112">
        <v>13</v>
      </c>
      <c r="F112">
        <v>1</v>
      </c>
      <c r="G112">
        <v>13</v>
      </c>
      <c r="H112">
        <v>1</v>
      </c>
      <c r="I112" t="s">
        <v>205</v>
      </c>
      <c r="J112" t="s">
        <v>3</v>
      </c>
      <c r="K112" t="s">
        <v>206</v>
      </c>
      <c r="L112">
        <v>1191</v>
      </c>
      <c r="N112">
        <v>1013</v>
      </c>
      <c r="O112" t="s">
        <v>207</v>
      </c>
      <c r="P112" t="s">
        <v>207</v>
      </c>
      <c r="Q112">
        <v>1</v>
      </c>
      <c r="X112">
        <v>17.41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 t="s">
        <v>3</v>
      </c>
      <c r="AG112">
        <v>17.41</v>
      </c>
      <c r="AH112">
        <v>2</v>
      </c>
      <c r="AI112">
        <v>55283592</v>
      </c>
      <c r="AJ112">
        <v>106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ROW(Source!A251)</f>
        <v>251</v>
      </c>
      <c r="B113">
        <v>55283595</v>
      </c>
      <c r="C113">
        <v>55283591</v>
      </c>
      <c r="D113">
        <v>31806986</v>
      </c>
      <c r="E113">
        <v>13</v>
      </c>
      <c r="F113">
        <v>1</v>
      </c>
      <c r="G113">
        <v>13</v>
      </c>
      <c r="H113">
        <v>3</v>
      </c>
      <c r="I113" t="s">
        <v>28</v>
      </c>
      <c r="J113" t="s">
        <v>3</v>
      </c>
      <c r="K113" t="s">
        <v>29</v>
      </c>
      <c r="L113">
        <v>1348</v>
      </c>
      <c r="N113">
        <v>1009</v>
      </c>
      <c r="O113" t="s">
        <v>30</v>
      </c>
      <c r="P113" t="s">
        <v>30</v>
      </c>
      <c r="Q113">
        <v>1000</v>
      </c>
      <c r="X113">
        <v>1.02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1.02</v>
      </c>
      <c r="AH113">
        <v>2</v>
      </c>
      <c r="AI113">
        <v>55283593</v>
      </c>
      <c r="AJ113">
        <v>107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ROW(Source!A253)</f>
        <v>253</v>
      </c>
      <c r="B114">
        <v>55283599</v>
      </c>
      <c r="C114">
        <v>55283597</v>
      </c>
      <c r="D114">
        <v>31751893</v>
      </c>
      <c r="E114">
        <v>13</v>
      </c>
      <c r="F114">
        <v>1</v>
      </c>
      <c r="G114">
        <v>13</v>
      </c>
      <c r="H114">
        <v>1</v>
      </c>
      <c r="I114" t="s">
        <v>205</v>
      </c>
      <c r="J114" t="s">
        <v>3</v>
      </c>
      <c r="K114" t="s">
        <v>206</v>
      </c>
      <c r="L114">
        <v>1191</v>
      </c>
      <c r="N114">
        <v>1013</v>
      </c>
      <c r="O114" t="s">
        <v>207</v>
      </c>
      <c r="P114" t="s">
        <v>207</v>
      </c>
      <c r="Q114">
        <v>1</v>
      </c>
      <c r="X114">
        <v>20.73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1</v>
      </c>
      <c r="AF114" t="s">
        <v>3</v>
      </c>
      <c r="AG114">
        <v>20.73</v>
      </c>
      <c r="AH114">
        <v>2</v>
      </c>
      <c r="AI114">
        <v>55283598</v>
      </c>
      <c r="AJ114">
        <v>108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ROW(Source!A253)</f>
        <v>253</v>
      </c>
      <c r="B115">
        <v>55283600</v>
      </c>
      <c r="C115">
        <v>55283597</v>
      </c>
      <c r="D115">
        <v>31798045</v>
      </c>
      <c r="E115">
        <v>13</v>
      </c>
      <c r="F115">
        <v>1</v>
      </c>
      <c r="G115">
        <v>13</v>
      </c>
      <c r="H115">
        <v>3</v>
      </c>
      <c r="I115" t="s">
        <v>271</v>
      </c>
      <c r="J115" t="s">
        <v>3</v>
      </c>
      <c r="K115" t="s">
        <v>272</v>
      </c>
      <c r="L115">
        <v>1348</v>
      </c>
      <c r="N115">
        <v>1009</v>
      </c>
      <c r="O115" t="s">
        <v>30</v>
      </c>
      <c r="P115" t="s">
        <v>30</v>
      </c>
      <c r="Q115">
        <v>1000</v>
      </c>
      <c r="X115">
        <v>0.17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3</v>
      </c>
      <c r="AG115">
        <v>0.17</v>
      </c>
      <c r="AH115">
        <v>3</v>
      </c>
      <c r="AI115">
        <v>-1</v>
      </c>
      <c r="AJ115" t="s">
        <v>3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ROW(Source!A253)</f>
        <v>253</v>
      </c>
      <c r="B116">
        <v>55283601</v>
      </c>
      <c r="C116">
        <v>55283597</v>
      </c>
      <c r="D116">
        <v>31798941</v>
      </c>
      <c r="E116">
        <v>13</v>
      </c>
      <c r="F116">
        <v>1</v>
      </c>
      <c r="G116">
        <v>13</v>
      </c>
      <c r="H116">
        <v>3</v>
      </c>
      <c r="I116" t="s">
        <v>273</v>
      </c>
      <c r="J116" t="s">
        <v>3</v>
      </c>
      <c r="K116" t="s">
        <v>274</v>
      </c>
      <c r="L116">
        <v>1339</v>
      </c>
      <c r="N116">
        <v>1007</v>
      </c>
      <c r="O116" t="s">
        <v>128</v>
      </c>
      <c r="P116" t="s">
        <v>128</v>
      </c>
      <c r="Q116">
        <v>1</v>
      </c>
      <c r="X116">
        <v>0.03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3</v>
      </c>
      <c r="AG116">
        <v>0.03</v>
      </c>
      <c r="AH116">
        <v>3</v>
      </c>
      <c r="AI116">
        <v>-1</v>
      </c>
      <c r="AJ116" t="s">
        <v>3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ROW(Source!A254)</f>
        <v>254</v>
      </c>
      <c r="B117">
        <v>55283604</v>
      </c>
      <c r="C117">
        <v>55283602</v>
      </c>
      <c r="D117">
        <v>31751893</v>
      </c>
      <c r="E117">
        <v>13</v>
      </c>
      <c r="F117">
        <v>1</v>
      </c>
      <c r="G117">
        <v>13</v>
      </c>
      <c r="H117">
        <v>1</v>
      </c>
      <c r="I117" t="s">
        <v>205</v>
      </c>
      <c r="J117" t="s">
        <v>3</v>
      </c>
      <c r="K117" t="s">
        <v>206</v>
      </c>
      <c r="L117">
        <v>1191</v>
      </c>
      <c r="N117">
        <v>1013</v>
      </c>
      <c r="O117" t="s">
        <v>207</v>
      </c>
      <c r="P117" t="s">
        <v>207</v>
      </c>
      <c r="Q117">
        <v>1</v>
      </c>
      <c r="X117">
        <v>0.6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 t="s">
        <v>3</v>
      </c>
      <c r="AG117">
        <v>0.6</v>
      </c>
      <c r="AH117">
        <v>2</v>
      </c>
      <c r="AI117">
        <v>55283603</v>
      </c>
      <c r="AJ117">
        <v>109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ROW(Source!A320)</f>
        <v>320</v>
      </c>
      <c r="B118">
        <v>55283671</v>
      </c>
      <c r="C118">
        <v>55283662</v>
      </c>
      <c r="D118">
        <v>31751893</v>
      </c>
      <c r="E118">
        <v>13</v>
      </c>
      <c r="F118">
        <v>1</v>
      </c>
      <c r="G118">
        <v>13</v>
      </c>
      <c r="H118">
        <v>1</v>
      </c>
      <c r="I118" t="s">
        <v>205</v>
      </c>
      <c r="J118" t="s">
        <v>3</v>
      </c>
      <c r="K118" t="s">
        <v>206</v>
      </c>
      <c r="L118">
        <v>1191</v>
      </c>
      <c r="N118">
        <v>1013</v>
      </c>
      <c r="O118" t="s">
        <v>207</v>
      </c>
      <c r="P118" t="s">
        <v>207</v>
      </c>
      <c r="Q118">
        <v>1</v>
      </c>
      <c r="X118">
        <v>113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1</v>
      </c>
      <c r="AF118" t="s">
        <v>3</v>
      </c>
      <c r="AG118">
        <v>113</v>
      </c>
      <c r="AH118">
        <v>2</v>
      </c>
      <c r="AI118">
        <v>55283663</v>
      </c>
      <c r="AJ118">
        <v>110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ROW(Source!A320)</f>
        <v>320</v>
      </c>
      <c r="B119">
        <v>55283672</v>
      </c>
      <c r="C119">
        <v>55283662</v>
      </c>
      <c r="D119">
        <v>31832333</v>
      </c>
      <c r="E119">
        <v>1</v>
      </c>
      <c r="F119">
        <v>1</v>
      </c>
      <c r="G119">
        <v>13</v>
      </c>
      <c r="H119">
        <v>2</v>
      </c>
      <c r="I119" t="s">
        <v>208</v>
      </c>
      <c r="J119" t="s">
        <v>209</v>
      </c>
      <c r="K119" t="s">
        <v>210</v>
      </c>
      <c r="L119">
        <v>1368</v>
      </c>
      <c r="N119">
        <v>1011</v>
      </c>
      <c r="O119" t="s">
        <v>211</v>
      </c>
      <c r="P119" t="s">
        <v>211</v>
      </c>
      <c r="Q119">
        <v>1</v>
      </c>
      <c r="X119">
        <v>1.19</v>
      </c>
      <c r="Y119">
        <v>0</v>
      </c>
      <c r="Z119">
        <v>33.35</v>
      </c>
      <c r="AA119">
        <v>12.67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1.19</v>
      </c>
      <c r="AH119">
        <v>2</v>
      </c>
      <c r="AI119">
        <v>55283664</v>
      </c>
      <c r="AJ119">
        <v>111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ROW(Source!A320)</f>
        <v>320</v>
      </c>
      <c r="B120">
        <v>55283673</v>
      </c>
      <c r="C120">
        <v>55283662</v>
      </c>
      <c r="D120">
        <v>31832821</v>
      </c>
      <c r="E120">
        <v>1</v>
      </c>
      <c r="F120">
        <v>1</v>
      </c>
      <c r="G120">
        <v>13</v>
      </c>
      <c r="H120">
        <v>2</v>
      </c>
      <c r="I120" t="s">
        <v>212</v>
      </c>
      <c r="J120" t="s">
        <v>213</v>
      </c>
      <c r="K120" t="s">
        <v>214</v>
      </c>
      <c r="L120">
        <v>1368</v>
      </c>
      <c r="N120">
        <v>1011</v>
      </c>
      <c r="O120" t="s">
        <v>211</v>
      </c>
      <c r="P120" t="s">
        <v>211</v>
      </c>
      <c r="Q120">
        <v>1</v>
      </c>
      <c r="X120">
        <v>1.19</v>
      </c>
      <c r="Y120">
        <v>0</v>
      </c>
      <c r="Z120">
        <v>0.77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1.19</v>
      </c>
      <c r="AH120">
        <v>2</v>
      </c>
      <c r="AI120">
        <v>55283665</v>
      </c>
      <c r="AJ120">
        <v>112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ROW(Source!A320)</f>
        <v>320</v>
      </c>
      <c r="B121">
        <v>55283674</v>
      </c>
      <c r="C121">
        <v>55283662</v>
      </c>
      <c r="D121">
        <v>31832054</v>
      </c>
      <c r="E121">
        <v>1</v>
      </c>
      <c r="F121">
        <v>1</v>
      </c>
      <c r="G121">
        <v>13</v>
      </c>
      <c r="H121">
        <v>2</v>
      </c>
      <c r="I121" t="s">
        <v>215</v>
      </c>
      <c r="J121" t="s">
        <v>216</v>
      </c>
      <c r="K121" t="s">
        <v>217</v>
      </c>
      <c r="L121">
        <v>1368</v>
      </c>
      <c r="N121">
        <v>1011</v>
      </c>
      <c r="O121" t="s">
        <v>211</v>
      </c>
      <c r="P121" t="s">
        <v>211</v>
      </c>
      <c r="Q121">
        <v>1</v>
      </c>
      <c r="X121">
        <v>1.18</v>
      </c>
      <c r="Y121">
        <v>0</v>
      </c>
      <c r="Z121">
        <v>0.71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1.18</v>
      </c>
      <c r="AH121">
        <v>2</v>
      </c>
      <c r="AI121">
        <v>55283666</v>
      </c>
      <c r="AJ121">
        <v>113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ROW(Source!A320)</f>
        <v>320</v>
      </c>
      <c r="B122">
        <v>55283675</v>
      </c>
      <c r="C122">
        <v>55283662</v>
      </c>
      <c r="D122">
        <v>31755942</v>
      </c>
      <c r="E122">
        <v>13</v>
      </c>
      <c r="F122">
        <v>1</v>
      </c>
      <c r="G122">
        <v>13</v>
      </c>
      <c r="H122">
        <v>2</v>
      </c>
      <c r="I122" t="s">
        <v>218</v>
      </c>
      <c r="J122" t="s">
        <v>3</v>
      </c>
      <c r="K122" t="s">
        <v>219</v>
      </c>
      <c r="L122">
        <v>1344</v>
      </c>
      <c r="N122">
        <v>1008</v>
      </c>
      <c r="O122" t="s">
        <v>220</v>
      </c>
      <c r="P122" t="s">
        <v>220</v>
      </c>
      <c r="Q122">
        <v>1</v>
      </c>
      <c r="X122">
        <v>0.01</v>
      </c>
      <c r="Y122">
        <v>0</v>
      </c>
      <c r="Z122">
        <v>1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0.01</v>
      </c>
      <c r="AH122">
        <v>2</v>
      </c>
      <c r="AI122">
        <v>55283667</v>
      </c>
      <c r="AJ122">
        <v>114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ROW(Source!A320)</f>
        <v>320</v>
      </c>
      <c r="B123">
        <v>55283676</v>
      </c>
      <c r="C123">
        <v>55283662</v>
      </c>
      <c r="D123">
        <v>31808261</v>
      </c>
      <c r="E123">
        <v>1</v>
      </c>
      <c r="F123">
        <v>1</v>
      </c>
      <c r="G123">
        <v>13</v>
      </c>
      <c r="H123">
        <v>3</v>
      </c>
      <c r="I123" t="s">
        <v>221</v>
      </c>
      <c r="J123" t="s">
        <v>222</v>
      </c>
      <c r="K123" t="s">
        <v>223</v>
      </c>
      <c r="L123">
        <v>1348</v>
      </c>
      <c r="N123">
        <v>1009</v>
      </c>
      <c r="O123" t="s">
        <v>30</v>
      </c>
      <c r="P123" t="s">
        <v>30</v>
      </c>
      <c r="Q123">
        <v>1000</v>
      </c>
      <c r="X123">
        <v>2.1000000000000001E-2</v>
      </c>
      <c r="Y123">
        <v>315.2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2.1000000000000001E-2</v>
      </c>
      <c r="AH123">
        <v>2</v>
      </c>
      <c r="AI123">
        <v>55283668</v>
      </c>
      <c r="AJ123">
        <v>115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ROW(Source!A320)</f>
        <v>320</v>
      </c>
      <c r="B124">
        <v>55283677</v>
      </c>
      <c r="C124">
        <v>55283662</v>
      </c>
      <c r="D124">
        <v>31826247</v>
      </c>
      <c r="E124">
        <v>1</v>
      </c>
      <c r="F124">
        <v>1</v>
      </c>
      <c r="G124">
        <v>13</v>
      </c>
      <c r="H124">
        <v>3</v>
      </c>
      <c r="I124" t="s">
        <v>224</v>
      </c>
      <c r="J124" t="s">
        <v>225</v>
      </c>
      <c r="K124" t="s">
        <v>226</v>
      </c>
      <c r="L124">
        <v>1339</v>
      </c>
      <c r="N124">
        <v>1007</v>
      </c>
      <c r="O124" t="s">
        <v>128</v>
      </c>
      <c r="P124" t="s">
        <v>128</v>
      </c>
      <c r="Q124">
        <v>1</v>
      </c>
      <c r="X124">
        <v>2.14</v>
      </c>
      <c r="Y124">
        <v>451.14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2.14</v>
      </c>
      <c r="AH124">
        <v>2</v>
      </c>
      <c r="AI124">
        <v>55283669</v>
      </c>
      <c r="AJ124">
        <v>116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ROW(Source!A320)</f>
        <v>320</v>
      </c>
      <c r="B125">
        <v>55283678</v>
      </c>
      <c r="C125">
        <v>55283662</v>
      </c>
      <c r="D125">
        <v>31806986</v>
      </c>
      <c r="E125">
        <v>13</v>
      </c>
      <c r="F125">
        <v>1</v>
      </c>
      <c r="G125">
        <v>13</v>
      </c>
      <c r="H125">
        <v>3</v>
      </c>
      <c r="I125" t="s">
        <v>28</v>
      </c>
      <c r="J125" t="s">
        <v>3</v>
      </c>
      <c r="K125" t="s">
        <v>29</v>
      </c>
      <c r="L125">
        <v>1348</v>
      </c>
      <c r="N125">
        <v>1009</v>
      </c>
      <c r="O125" t="s">
        <v>30</v>
      </c>
      <c r="P125" t="s">
        <v>30</v>
      </c>
      <c r="Q125">
        <v>1000</v>
      </c>
      <c r="X125">
        <v>1.28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1.28</v>
      </c>
      <c r="AH125">
        <v>2</v>
      </c>
      <c r="AI125">
        <v>55283670</v>
      </c>
      <c r="AJ125">
        <v>117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ROW(Source!A322)</f>
        <v>322</v>
      </c>
      <c r="B126">
        <v>55283688</v>
      </c>
      <c r="C126">
        <v>55283680</v>
      </c>
      <c r="D126">
        <v>31751893</v>
      </c>
      <c r="E126">
        <v>13</v>
      </c>
      <c r="F126">
        <v>1</v>
      </c>
      <c r="G126">
        <v>13</v>
      </c>
      <c r="H126">
        <v>1</v>
      </c>
      <c r="I126" t="s">
        <v>205</v>
      </c>
      <c r="J126" t="s">
        <v>3</v>
      </c>
      <c r="K126" t="s">
        <v>206</v>
      </c>
      <c r="L126">
        <v>1191</v>
      </c>
      <c r="N126">
        <v>1013</v>
      </c>
      <c r="O126" t="s">
        <v>207</v>
      </c>
      <c r="P126" t="s">
        <v>207</v>
      </c>
      <c r="Q126">
        <v>1</v>
      </c>
      <c r="X126">
        <v>39.5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1</v>
      </c>
      <c r="AF126" t="s">
        <v>3</v>
      </c>
      <c r="AG126">
        <v>39.5</v>
      </c>
      <c r="AH126">
        <v>2</v>
      </c>
      <c r="AI126">
        <v>55283681</v>
      </c>
      <c r="AJ126">
        <v>118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ROW(Source!A322)</f>
        <v>322</v>
      </c>
      <c r="B127">
        <v>55283689</v>
      </c>
      <c r="C127">
        <v>55283680</v>
      </c>
      <c r="D127">
        <v>31832333</v>
      </c>
      <c r="E127">
        <v>1</v>
      </c>
      <c r="F127">
        <v>1</v>
      </c>
      <c r="G127">
        <v>13</v>
      </c>
      <c r="H127">
        <v>2</v>
      </c>
      <c r="I127" t="s">
        <v>208</v>
      </c>
      <c r="J127" t="s">
        <v>209</v>
      </c>
      <c r="K127" t="s">
        <v>210</v>
      </c>
      <c r="L127">
        <v>1368</v>
      </c>
      <c r="N127">
        <v>1011</v>
      </c>
      <c r="O127" t="s">
        <v>211</v>
      </c>
      <c r="P127" t="s">
        <v>211</v>
      </c>
      <c r="Q127">
        <v>1</v>
      </c>
      <c r="X127">
        <v>0.28000000000000003</v>
      </c>
      <c r="Y127">
        <v>0</v>
      </c>
      <c r="Z127">
        <v>33.35</v>
      </c>
      <c r="AA127">
        <v>12.67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0.28000000000000003</v>
      </c>
      <c r="AH127">
        <v>2</v>
      </c>
      <c r="AI127">
        <v>55283682</v>
      </c>
      <c r="AJ127">
        <v>119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ROW(Source!A322)</f>
        <v>322</v>
      </c>
      <c r="B128">
        <v>55283690</v>
      </c>
      <c r="C128">
        <v>55283680</v>
      </c>
      <c r="D128">
        <v>31832821</v>
      </c>
      <c r="E128">
        <v>1</v>
      </c>
      <c r="F128">
        <v>1</v>
      </c>
      <c r="G128">
        <v>13</v>
      </c>
      <c r="H128">
        <v>2</v>
      </c>
      <c r="I128" t="s">
        <v>212</v>
      </c>
      <c r="J128" t="s">
        <v>213</v>
      </c>
      <c r="K128" t="s">
        <v>214</v>
      </c>
      <c r="L128">
        <v>1368</v>
      </c>
      <c r="N128">
        <v>1011</v>
      </c>
      <c r="O128" t="s">
        <v>211</v>
      </c>
      <c r="P128" t="s">
        <v>211</v>
      </c>
      <c r="Q128">
        <v>1</v>
      </c>
      <c r="X128">
        <v>0.28000000000000003</v>
      </c>
      <c r="Y128">
        <v>0</v>
      </c>
      <c r="Z128">
        <v>0.77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0.28000000000000003</v>
      </c>
      <c r="AH128">
        <v>2</v>
      </c>
      <c r="AI128">
        <v>55283683</v>
      </c>
      <c r="AJ128">
        <v>120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ROW(Source!A322)</f>
        <v>322</v>
      </c>
      <c r="B129">
        <v>55283691</v>
      </c>
      <c r="C129">
        <v>55283680</v>
      </c>
      <c r="D129">
        <v>31832054</v>
      </c>
      <c r="E129">
        <v>1</v>
      </c>
      <c r="F129">
        <v>1</v>
      </c>
      <c r="G129">
        <v>13</v>
      </c>
      <c r="H129">
        <v>2</v>
      </c>
      <c r="I129" t="s">
        <v>215</v>
      </c>
      <c r="J129" t="s">
        <v>216</v>
      </c>
      <c r="K129" t="s">
        <v>217</v>
      </c>
      <c r="L129">
        <v>1368</v>
      </c>
      <c r="N129">
        <v>1011</v>
      </c>
      <c r="O129" t="s">
        <v>211</v>
      </c>
      <c r="P129" t="s">
        <v>211</v>
      </c>
      <c r="Q129">
        <v>1</v>
      </c>
      <c r="X129">
        <v>0.44</v>
      </c>
      <c r="Y129">
        <v>0</v>
      </c>
      <c r="Z129">
        <v>0.71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0.44</v>
      </c>
      <c r="AH129">
        <v>2</v>
      </c>
      <c r="AI129">
        <v>55283684</v>
      </c>
      <c r="AJ129">
        <v>121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ROW(Source!A322)</f>
        <v>322</v>
      </c>
      <c r="B130">
        <v>55283692</v>
      </c>
      <c r="C130">
        <v>55283680</v>
      </c>
      <c r="D130">
        <v>31808261</v>
      </c>
      <c r="E130">
        <v>1</v>
      </c>
      <c r="F130">
        <v>1</v>
      </c>
      <c r="G130">
        <v>13</v>
      </c>
      <c r="H130">
        <v>3</v>
      </c>
      <c r="I130" t="s">
        <v>221</v>
      </c>
      <c r="J130" t="s">
        <v>222</v>
      </c>
      <c r="K130" t="s">
        <v>223</v>
      </c>
      <c r="L130">
        <v>1348</v>
      </c>
      <c r="N130">
        <v>1009</v>
      </c>
      <c r="O130" t="s">
        <v>30</v>
      </c>
      <c r="P130" t="s">
        <v>30</v>
      </c>
      <c r="Q130">
        <v>1000</v>
      </c>
      <c r="X130">
        <v>4.0000000000000001E-3</v>
      </c>
      <c r="Y130">
        <v>315.2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4.0000000000000001E-3</v>
      </c>
      <c r="AH130">
        <v>2</v>
      </c>
      <c r="AI130">
        <v>55283685</v>
      </c>
      <c r="AJ130">
        <v>122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ROW(Source!A322)</f>
        <v>322</v>
      </c>
      <c r="B131">
        <v>55283693</v>
      </c>
      <c r="C131">
        <v>55283680</v>
      </c>
      <c r="D131">
        <v>31826247</v>
      </c>
      <c r="E131">
        <v>1</v>
      </c>
      <c r="F131">
        <v>1</v>
      </c>
      <c r="G131">
        <v>13</v>
      </c>
      <c r="H131">
        <v>3</v>
      </c>
      <c r="I131" t="s">
        <v>224</v>
      </c>
      <c r="J131" t="s">
        <v>225</v>
      </c>
      <c r="K131" t="s">
        <v>226</v>
      </c>
      <c r="L131">
        <v>1339</v>
      </c>
      <c r="N131">
        <v>1007</v>
      </c>
      <c r="O131" t="s">
        <v>128</v>
      </c>
      <c r="P131" t="s">
        <v>128</v>
      </c>
      <c r="Q131">
        <v>1</v>
      </c>
      <c r="X131">
        <v>0.43</v>
      </c>
      <c r="Y131">
        <v>451.14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0.43</v>
      </c>
      <c r="AH131">
        <v>2</v>
      </c>
      <c r="AI131">
        <v>55283686</v>
      </c>
      <c r="AJ131">
        <v>123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ROW(Source!A322)</f>
        <v>322</v>
      </c>
      <c r="B132">
        <v>55283694</v>
      </c>
      <c r="C132">
        <v>55283680</v>
      </c>
      <c r="D132">
        <v>31806986</v>
      </c>
      <c r="E132">
        <v>13</v>
      </c>
      <c r="F132">
        <v>1</v>
      </c>
      <c r="G132">
        <v>13</v>
      </c>
      <c r="H132">
        <v>3</v>
      </c>
      <c r="I132" t="s">
        <v>28</v>
      </c>
      <c r="J132" t="s">
        <v>3</v>
      </c>
      <c r="K132" t="s">
        <v>29</v>
      </c>
      <c r="L132">
        <v>1348</v>
      </c>
      <c r="N132">
        <v>1009</v>
      </c>
      <c r="O132" t="s">
        <v>30</v>
      </c>
      <c r="P132" t="s">
        <v>30</v>
      </c>
      <c r="Q132">
        <v>1000</v>
      </c>
      <c r="X132">
        <v>0.3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0.3</v>
      </c>
      <c r="AH132">
        <v>2</v>
      </c>
      <c r="AI132">
        <v>55283687</v>
      </c>
      <c r="AJ132">
        <v>124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ROW(Source!A324)</f>
        <v>324</v>
      </c>
      <c r="B133">
        <v>55283706</v>
      </c>
      <c r="C133">
        <v>55283696</v>
      </c>
      <c r="D133">
        <v>31751893</v>
      </c>
      <c r="E133">
        <v>13</v>
      </c>
      <c r="F133">
        <v>1</v>
      </c>
      <c r="G133">
        <v>13</v>
      </c>
      <c r="H133">
        <v>1</v>
      </c>
      <c r="I133" t="s">
        <v>205</v>
      </c>
      <c r="J133" t="s">
        <v>3</v>
      </c>
      <c r="K133" t="s">
        <v>206</v>
      </c>
      <c r="L133">
        <v>1191</v>
      </c>
      <c r="N133">
        <v>1013</v>
      </c>
      <c r="O133" t="s">
        <v>207</v>
      </c>
      <c r="P133" t="s">
        <v>207</v>
      </c>
      <c r="Q133">
        <v>1</v>
      </c>
      <c r="X133">
        <v>24.61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1</v>
      </c>
      <c r="AF133" t="s">
        <v>3</v>
      </c>
      <c r="AG133">
        <v>24.61</v>
      </c>
      <c r="AH133">
        <v>2</v>
      </c>
      <c r="AI133">
        <v>55283697</v>
      </c>
      <c r="AJ133">
        <v>125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ROW(Source!A324)</f>
        <v>324</v>
      </c>
      <c r="B134">
        <v>55283707</v>
      </c>
      <c r="C134">
        <v>55283696</v>
      </c>
      <c r="D134">
        <v>31755942</v>
      </c>
      <c r="E134">
        <v>13</v>
      </c>
      <c r="F134">
        <v>1</v>
      </c>
      <c r="G134">
        <v>13</v>
      </c>
      <c r="H134">
        <v>2</v>
      </c>
      <c r="I134" t="s">
        <v>218</v>
      </c>
      <c r="J134" t="s">
        <v>3</v>
      </c>
      <c r="K134" t="s">
        <v>219</v>
      </c>
      <c r="L134">
        <v>1344</v>
      </c>
      <c r="N134">
        <v>1008</v>
      </c>
      <c r="O134" t="s">
        <v>220</v>
      </c>
      <c r="P134" t="s">
        <v>220</v>
      </c>
      <c r="Q134">
        <v>1</v>
      </c>
      <c r="X134">
        <v>18.57</v>
      </c>
      <c r="Y134">
        <v>0</v>
      </c>
      <c r="Z134">
        <v>1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18.57</v>
      </c>
      <c r="AH134">
        <v>2</v>
      </c>
      <c r="AI134">
        <v>55283698</v>
      </c>
      <c r="AJ134">
        <v>126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ROW(Source!A324)</f>
        <v>324</v>
      </c>
      <c r="B135">
        <v>55283708</v>
      </c>
      <c r="C135">
        <v>55283696</v>
      </c>
      <c r="D135">
        <v>31752660</v>
      </c>
      <c r="E135">
        <v>13</v>
      </c>
      <c r="F135">
        <v>1</v>
      </c>
      <c r="G135">
        <v>13</v>
      </c>
      <c r="H135">
        <v>3</v>
      </c>
      <c r="I135" t="s">
        <v>275</v>
      </c>
      <c r="J135" t="s">
        <v>3</v>
      </c>
      <c r="K135" t="s">
        <v>276</v>
      </c>
      <c r="L135">
        <v>1348</v>
      </c>
      <c r="N135">
        <v>1009</v>
      </c>
      <c r="O135" t="s">
        <v>30</v>
      </c>
      <c r="P135" t="s">
        <v>30</v>
      </c>
      <c r="Q135">
        <v>1000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3</v>
      </c>
      <c r="AG135">
        <v>0</v>
      </c>
      <c r="AH135">
        <v>3</v>
      </c>
      <c r="AI135">
        <v>-1</v>
      </c>
      <c r="AJ135" t="s">
        <v>3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ROW(Source!A324)</f>
        <v>324</v>
      </c>
      <c r="B136">
        <v>55283709</v>
      </c>
      <c r="C136">
        <v>55283696</v>
      </c>
      <c r="D136">
        <v>31807208</v>
      </c>
      <c r="E136">
        <v>1</v>
      </c>
      <c r="F136">
        <v>1</v>
      </c>
      <c r="G136">
        <v>13</v>
      </c>
      <c r="H136">
        <v>3</v>
      </c>
      <c r="I136" t="s">
        <v>227</v>
      </c>
      <c r="J136" t="s">
        <v>228</v>
      </c>
      <c r="K136" t="s">
        <v>229</v>
      </c>
      <c r="L136">
        <v>1348</v>
      </c>
      <c r="N136">
        <v>1009</v>
      </c>
      <c r="O136" t="s">
        <v>30</v>
      </c>
      <c r="P136" t="s">
        <v>30</v>
      </c>
      <c r="Q136">
        <v>1000</v>
      </c>
      <c r="X136">
        <v>1.9E-3</v>
      </c>
      <c r="Y136">
        <v>15169.24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1.9E-3</v>
      </c>
      <c r="AH136">
        <v>2</v>
      </c>
      <c r="AI136">
        <v>55283699</v>
      </c>
      <c r="AJ136">
        <v>127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ROW(Source!A324)</f>
        <v>324</v>
      </c>
      <c r="B137">
        <v>55283710</v>
      </c>
      <c r="C137">
        <v>55283696</v>
      </c>
      <c r="D137">
        <v>31807298</v>
      </c>
      <c r="E137">
        <v>1</v>
      </c>
      <c r="F137">
        <v>1</v>
      </c>
      <c r="G137">
        <v>13</v>
      </c>
      <c r="H137">
        <v>3</v>
      </c>
      <c r="I137" t="s">
        <v>230</v>
      </c>
      <c r="J137" t="s">
        <v>231</v>
      </c>
      <c r="K137" t="s">
        <v>232</v>
      </c>
      <c r="L137">
        <v>1339</v>
      </c>
      <c r="N137">
        <v>1007</v>
      </c>
      <c r="O137" t="s">
        <v>128</v>
      </c>
      <c r="P137" t="s">
        <v>128</v>
      </c>
      <c r="Q137">
        <v>1</v>
      </c>
      <c r="X137">
        <v>0.14000000000000001</v>
      </c>
      <c r="Y137">
        <v>1828.56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0.14000000000000001</v>
      </c>
      <c r="AH137">
        <v>2</v>
      </c>
      <c r="AI137">
        <v>55283700</v>
      </c>
      <c r="AJ137">
        <v>128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ROW(Source!A324)</f>
        <v>324</v>
      </c>
      <c r="B138">
        <v>55283711</v>
      </c>
      <c r="C138">
        <v>55283696</v>
      </c>
      <c r="D138">
        <v>31807154</v>
      </c>
      <c r="E138">
        <v>1</v>
      </c>
      <c r="F138">
        <v>1</v>
      </c>
      <c r="G138">
        <v>13</v>
      </c>
      <c r="H138">
        <v>3</v>
      </c>
      <c r="I138" t="s">
        <v>233</v>
      </c>
      <c r="J138" t="s">
        <v>234</v>
      </c>
      <c r="K138" t="s">
        <v>235</v>
      </c>
      <c r="L138">
        <v>1339</v>
      </c>
      <c r="N138">
        <v>1007</v>
      </c>
      <c r="O138" t="s">
        <v>128</v>
      </c>
      <c r="P138" t="s">
        <v>128</v>
      </c>
      <c r="Q138">
        <v>1</v>
      </c>
      <c r="X138">
        <v>0.12</v>
      </c>
      <c r="Y138">
        <v>670.5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0.12</v>
      </c>
      <c r="AH138">
        <v>2</v>
      </c>
      <c r="AI138">
        <v>55283701</v>
      </c>
      <c r="AJ138">
        <v>129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ROW(Source!A324)</f>
        <v>324</v>
      </c>
      <c r="B139">
        <v>55283712</v>
      </c>
      <c r="C139">
        <v>55283696</v>
      </c>
      <c r="D139">
        <v>31826253</v>
      </c>
      <c r="E139">
        <v>1</v>
      </c>
      <c r="F139">
        <v>1</v>
      </c>
      <c r="G139">
        <v>13</v>
      </c>
      <c r="H139">
        <v>3</v>
      </c>
      <c r="I139" t="s">
        <v>236</v>
      </c>
      <c r="J139" t="s">
        <v>237</v>
      </c>
      <c r="K139" t="s">
        <v>238</v>
      </c>
      <c r="L139">
        <v>1339</v>
      </c>
      <c r="N139">
        <v>1007</v>
      </c>
      <c r="O139" t="s">
        <v>128</v>
      </c>
      <c r="P139" t="s">
        <v>128</v>
      </c>
      <c r="Q139">
        <v>1</v>
      </c>
      <c r="X139">
        <v>0.09</v>
      </c>
      <c r="Y139">
        <v>441.1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0.09</v>
      </c>
      <c r="AH139">
        <v>2</v>
      </c>
      <c r="AI139">
        <v>55283702</v>
      </c>
      <c r="AJ139">
        <v>130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ROW(Source!A324)</f>
        <v>324</v>
      </c>
      <c r="B140">
        <v>55283713</v>
      </c>
      <c r="C140">
        <v>55283696</v>
      </c>
      <c r="D140">
        <v>31831614</v>
      </c>
      <c r="E140">
        <v>1</v>
      </c>
      <c r="F140">
        <v>1</v>
      </c>
      <c r="G140">
        <v>13</v>
      </c>
      <c r="H140">
        <v>3</v>
      </c>
      <c r="I140" t="s">
        <v>239</v>
      </c>
      <c r="J140" t="s">
        <v>240</v>
      </c>
      <c r="K140" t="s">
        <v>241</v>
      </c>
      <c r="L140">
        <v>1327</v>
      </c>
      <c r="N140">
        <v>1005</v>
      </c>
      <c r="O140" t="s">
        <v>143</v>
      </c>
      <c r="P140" t="s">
        <v>143</v>
      </c>
      <c r="Q140">
        <v>1</v>
      </c>
      <c r="X140">
        <v>2.2999999999999998</v>
      </c>
      <c r="Y140">
        <v>60.91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2.2999999999999998</v>
      </c>
      <c r="AH140">
        <v>2</v>
      </c>
      <c r="AI140">
        <v>55283704</v>
      </c>
      <c r="AJ140">
        <v>132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ROW(Source!A324)</f>
        <v>324</v>
      </c>
      <c r="B141">
        <v>55283714</v>
      </c>
      <c r="C141">
        <v>55283696</v>
      </c>
      <c r="D141">
        <v>34315573</v>
      </c>
      <c r="E141">
        <v>13</v>
      </c>
      <c r="F141">
        <v>1</v>
      </c>
      <c r="G141">
        <v>13</v>
      </c>
      <c r="H141">
        <v>3</v>
      </c>
      <c r="I141" t="s">
        <v>277</v>
      </c>
      <c r="J141" t="s">
        <v>3</v>
      </c>
      <c r="K141" t="s">
        <v>278</v>
      </c>
      <c r="L141">
        <v>1339</v>
      </c>
      <c r="N141">
        <v>1007</v>
      </c>
      <c r="O141" t="s">
        <v>128</v>
      </c>
      <c r="P141" t="s">
        <v>128</v>
      </c>
      <c r="Q141">
        <v>1</v>
      </c>
      <c r="X141">
        <v>1.02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 t="s">
        <v>3</v>
      </c>
      <c r="AG141">
        <v>1.02</v>
      </c>
      <c r="AH141">
        <v>3</v>
      </c>
      <c r="AI141">
        <v>-1</v>
      </c>
      <c r="AJ141" t="s">
        <v>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ROW(Source!A324)</f>
        <v>324</v>
      </c>
      <c r="B142">
        <v>55283715</v>
      </c>
      <c r="C142">
        <v>55283696</v>
      </c>
      <c r="D142">
        <v>31806992</v>
      </c>
      <c r="E142">
        <v>13</v>
      </c>
      <c r="F142">
        <v>1</v>
      </c>
      <c r="G142">
        <v>13</v>
      </c>
      <c r="H142">
        <v>3</v>
      </c>
      <c r="I142" t="s">
        <v>242</v>
      </c>
      <c r="J142" t="s">
        <v>3</v>
      </c>
      <c r="K142" t="s">
        <v>243</v>
      </c>
      <c r="L142">
        <v>1344</v>
      </c>
      <c r="N142">
        <v>1008</v>
      </c>
      <c r="O142" t="s">
        <v>220</v>
      </c>
      <c r="P142" t="s">
        <v>220</v>
      </c>
      <c r="Q142">
        <v>1</v>
      </c>
      <c r="X142">
        <v>13.72</v>
      </c>
      <c r="Y142">
        <v>1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13.72</v>
      </c>
      <c r="AH142">
        <v>2</v>
      </c>
      <c r="AI142">
        <v>55283705</v>
      </c>
      <c r="AJ142">
        <v>133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ROW(Source!A326)</f>
        <v>326</v>
      </c>
      <c r="B143">
        <v>55283720</v>
      </c>
      <c r="C143">
        <v>55283717</v>
      </c>
      <c r="D143">
        <v>31751893</v>
      </c>
      <c r="E143">
        <v>13</v>
      </c>
      <c r="F143">
        <v>1</v>
      </c>
      <c r="G143">
        <v>13</v>
      </c>
      <c r="H143">
        <v>1</v>
      </c>
      <c r="I143" t="s">
        <v>205</v>
      </c>
      <c r="J143" t="s">
        <v>3</v>
      </c>
      <c r="K143" t="s">
        <v>206</v>
      </c>
      <c r="L143">
        <v>1191</v>
      </c>
      <c r="N143">
        <v>1013</v>
      </c>
      <c r="O143" t="s">
        <v>207</v>
      </c>
      <c r="P143" t="s">
        <v>207</v>
      </c>
      <c r="Q143">
        <v>1</v>
      </c>
      <c r="X143">
        <v>17.41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1</v>
      </c>
      <c r="AF143" t="s">
        <v>3</v>
      </c>
      <c r="AG143">
        <v>17.41</v>
      </c>
      <c r="AH143">
        <v>2</v>
      </c>
      <c r="AI143">
        <v>55283718</v>
      </c>
      <c r="AJ143">
        <v>134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ROW(Source!A326)</f>
        <v>326</v>
      </c>
      <c r="B144">
        <v>55283721</v>
      </c>
      <c r="C144">
        <v>55283717</v>
      </c>
      <c r="D144">
        <v>31806986</v>
      </c>
      <c r="E144">
        <v>13</v>
      </c>
      <c r="F144">
        <v>1</v>
      </c>
      <c r="G144">
        <v>13</v>
      </c>
      <c r="H144">
        <v>3</v>
      </c>
      <c r="I144" t="s">
        <v>28</v>
      </c>
      <c r="J144" t="s">
        <v>3</v>
      </c>
      <c r="K144" t="s">
        <v>29</v>
      </c>
      <c r="L144">
        <v>1348</v>
      </c>
      <c r="N144">
        <v>1009</v>
      </c>
      <c r="O144" t="s">
        <v>30</v>
      </c>
      <c r="P144" t="s">
        <v>30</v>
      </c>
      <c r="Q144">
        <v>1000</v>
      </c>
      <c r="X144">
        <v>1.02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1.02</v>
      </c>
      <c r="AH144">
        <v>2</v>
      </c>
      <c r="AI144">
        <v>55283719</v>
      </c>
      <c r="AJ144">
        <v>135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ROW(Source!A328)</f>
        <v>328</v>
      </c>
      <c r="B145">
        <v>55283730</v>
      </c>
      <c r="C145">
        <v>55283723</v>
      </c>
      <c r="D145">
        <v>31751893</v>
      </c>
      <c r="E145">
        <v>13</v>
      </c>
      <c r="F145">
        <v>1</v>
      </c>
      <c r="G145">
        <v>13</v>
      </c>
      <c r="H145">
        <v>1</v>
      </c>
      <c r="I145" t="s">
        <v>205</v>
      </c>
      <c r="J145" t="s">
        <v>3</v>
      </c>
      <c r="K145" t="s">
        <v>206</v>
      </c>
      <c r="L145">
        <v>1191</v>
      </c>
      <c r="N145">
        <v>1013</v>
      </c>
      <c r="O145" t="s">
        <v>207</v>
      </c>
      <c r="P145" t="s">
        <v>207</v>
      </c>
      <c r="Q145">
        <v>1</v>
      </c>
      <c r="X145">
        <v>53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 t="s">
        <v>136</v>
      </c>
      <c r="AG145">
        <v>60.949999999999996</v>
      </c>
      <c r="AH145">
        <v>2</v>
      </c>
      <c r="AI145">
        <v>55283724</v>
      </c>
      <c r="AJ145">
        <v>136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ROW(Source!A328)</f>
        <v>328</v>
      </c>
      <c r="B146">
        <v>55283731</v>
      </c>
      <c r="C146">
        <v>55283723</v>
      </c>
      <c r="D146">
        <v>31755942</v>
      </c>
      <c r="E146">
        <v>13</v>
      </c>
      <c r="F146">
        <v>1</v>
      </c>
      <c r="G146">
        <v>13</v>
      </c>
      <c r="H146">
        <v>2</v>
      </c>
      <c r="I146" t="s">
        <v>218</v>
      </c>
      <c r="J146" t="s">
        <v>3</v>
      </c>
      <c r="K146" t="s">
        <v>219</v>
      </c>
      <c r="L146">
        <v>1344</v>
      </c>
      <c r="N146">
        <v>1008</v>
      </c>
      <c r="O146" t="s">
        <v>220</v>
      </c>
      <c r="P146" t="s">
        <v>220</v>
      </c>
      <c r="Q146">
        <v>1</v>
      </c>
      <c r="X146">
        <v>267.17</v>
      </c>
      <c r="Y146">
        <v>0</v>
      </c>
      <c r="Z146">
        <v>1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135</v>
      </c>
      <c r="AG146">
        <v>333.96250000000003</v>
      </c>
      <c r="AH146">
        <v>2</v>
      </c>
      <c r="AI146">
        <v>55283725</v>
      </c>
      <c r="AJ146">
        <v>137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ROW(Source!A328)</f>
        <v>328</v>
      </c>
      <c r="B147">
        <v>55283732</v>
      </c>
      <c r="C147">
        <v>55283723</v>
      </c>
      <c r="D147">
        <v>31809402</v>
      </c>
      <c r="E147">
        <v>1</v>
      </c>
      <c r="F147">
        <v>1</v>
      </c>
      <c r="G147">
        <v>13</v>
      </c>
      <c r="H147">
        <v>3</v>
      </c>
      <c r="I147" t="s">
        <v>244</v>
      </c>
      <c r="J147" t="s">
        <v>245</v>
      </c>
      <c r="K147" t="s">
        <v>246</v>
      </c>
      <c r="L147">
        <v>1346</v>
      </c>
      <c r="N147">
        <v>1009</v>
      </c>
      <c r="O147" t="s">
        <v>247</v>
      </c>
      <c r="P147" t="s">
        <v>247</v>
      </c>
      <c r="Q147">
        <v>1</v>
      </c>
      <c r="X147">
        <v>6.9</v>
      </c>
      <c r="Y147">
        <v>6.27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6.9</v>
      </c>
      <c r="AH147">
        <v>2</v>
      </c>
      <c r="AI147">
        <v>55283728</v>
      </c>
      <c r="AJ147">
        <v>140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ROW(Source!A328)</f>
        <v>328</v>
      </c>
      <c r="B148">
        <v>55283733</v>
      </c>
      <c r="C148">
        <v>55283723</v>
      </c>
      <c r="D148">
        <v>31807616</v>
      </c>
      <c r="E148">
        <v>1</v>
      </c>
      <c r="F148">
        <v>1</v>
      </c>
      <c r="G148">
        <v>13</v>
      </c>
      <c r="H148">
        <v>3</v>
      </c>
      <c r="I148" t="s">
        <v>248</v>
      </c>
      <c r="J148" t="s">
        <v>249</v>
      </c>
      <c r="K148" t="s">
        <v>250</v>
      </c>
      <c r="L148">
        <v>1348</v>
      </c>
      <c r="N148">
        <v>1009</v>
      </c>
      <c r="O148" t="s">
        <v>30</v>
      </c>
      <c r="P148" t="s">
        <v>30</v>
      </c>
      <c r="Q148">
        <v>1000</v>
      </c>
      <c r="X148">
        <v>3.5000000000000003E-2</v>
      </c>
      <c r="Y148">
        <v>18910.8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3.5000000000000003E-2</v>
      </c>
      <c r="AH148">
        <v>2</v>
      </c>
      <c r="AI148">
        <v>55283729</v>
      </c>
      <c r="AJ148">
        <v>141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ROW(Source!A328)</f>
        <v>328</v>
      </c>
      <c r="B149">
        <v>55283734</v>
      </c>
      <c r="C149">
        <v>55283723</v>
      </c>
      <c r="D149">
        <v>31800707</v>
      </c>
      <c r="E149">
        <v>13</v>
      </c>
      <c r="F149">
        <v>1</v>
      </c>
      <c r="G149">
        <v>13</v>
      </c>
      <c r="H149">
        <v>3</v>
      </c>
      <c r="I149" t="s">
        <v>279</v>
      </c>
      <c r="J149" t="s">
        <v>3</v>
      </c>
      <c r="K149" t="s">
        <v>280</v>
      </c>
      <c r="L149">
        <v>1327</v>
      </c>
      <c r="N149">
        <v>1005</v>
      </c>
      <c r="O149" t="s">
        <v>143</v>
      </c>
      <c r="P149" t="s">
        <v>143</v>
      </c>
      <c r="Q149">
        <v>1</v>
      </c>
      <c r="X149">
        <v>135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 t="s">
        <v>3</v>
      </c>
      <c r="AG149">
        <v>135</v>
      </c>
      <c r="AH149">
        <v>3</v>
      </c>
      <c r="AI149">
        <v>-1</v>
      </c>
      <c r="AJ149" t="s">
        <v>3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ROW(Source!A328)</f>
        <v>328</v>
      </c>
      <c r="B150">
        <v>55283735</v>
      </c>
      <c r="C150">
        <v>55283723</v>
      </c>
      <c r="D150">
        <v>31800707</v>
      </c>
      <c r="E150">
        <v>13</v>
      </c>
      <c r="F150">
        <v>1</v>
      </c>
      <c r="G150">
        <v>13</v>
      </c>
      <c r="H150">
        <v>3</v>
      </c>
      <c r="I150" t="s">
        <v>279</v>
      </c>
      <c r="J150" t="s">
        <v>3</v>
      </c>
      <c r="K150" t="s">
        <v>281</v>
      </c>
      <c r="L150">
        <v>1327</v>
      </c>
      <c r="N150">
        <v>1005</v>
      </c>
      <c r="O150" t="s">
        <v>143</v>
      </c>
      <c r="P150" t="s">
        <v>143</v>
      </c>
      <c r="Q150">
        <v>1</v>
      </c>
      <c r="X150">
        <v>132.30000000000001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s">
        <v>3</v>
      </c>
      <c r="AG150">
        <v>132.30000000000001</v>
      </c>
      <c r="AH150">
        <v>3</v>
      </c>
      <c r="AI150">
        <v>-1</v>
      </c>
      <c r="AJ150" t="s">
        <v>3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ROW(Source!A331)</f>
        <v>331</v>
      </c>
      <c r="B151">
        <v>55283751</v>
      </c>
      <c r="C151">
        <v>55283738</v>
      </c>
      <c r="D151">
        <v>31751893</v>
      </c>
      <c r="E151">
        <v>13</v>
      </c>
      <c r="F151">
        <v>1</v>
      </c>
      <c r="G151">
        <v>13</v>
      </c>
      <c r="H151">
        <v>1</v>
      </c>
      <c r="I151" t="s">
        <v>205</v>
      </c>
      <c r="J151" t="s">
        <v>3</v>
      </c>
      <c r="K151" t="s">
        <v>206</v>
      </c>
      <c r="L151">
        <v>1191</v>
      </c>
      <c r="N151">
        <v>1013</v>
      </c>
      <c r="O151" t="s">
        <v>207</v>
      </c>
      <c r="P151" t="s">
        <v>207</v>
      </c>
      <c r="Q151">
        <v>1</v>
      </c>
      <c r="X151">
        <v>85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1</v>
      </c>
      <c r="AF151" t="s">
        <v>136</v>
      </c>
      <c r="AG151">
        <v>97.749999999999986</v>
      </c>
      <c r="AH151">
        <v>2</v>
      </c>
      <c r="AI151">
        <v>55283739</v>
      </c>
      <c r="AJ151">
        <v>142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ROW(Source!A331)</f>
        <v>331</v>
      </c>
      <c r="B152">
        <v>55283752</v>
      </c>
      <c r="C152">
        <v>55283738</v>
      </c>
      <c r="D152">
        <v>31832330</v>
      </c>
      <c r="E152">
        <v>1</v>
      </c>
      <c r="F152">
        <v>1</v>
      </c>
      <c r="G152">
        <v>13</v>
      </c>
      <c r="H152">
        <v>2</v>
      </c>
      <c r="I152" t="s">
        <v>251</v>
      </c>
      <c r="J152" t="s">
        <v>252</v>
      </c>
      <c r="K152" t="s">
        <v>253</v>
      </c>
      <c r="L152">
        <v>1368</v>
      </c>
      <c r="N152">
        <v>1011</v>
      </c>
      <c r="O152" t="s">
        <v>211</v>
      </c>
      <c r="P152" t="s">
        <v>211</v>
      </c>
      <c r="Q152">
        <v>1</v>
      </c>
      <c r="X152">
        <v>0.21099999999999999</v>
      </c>
      <c r="Y152">
        <v>0</v>
      </c>
      <c r="Z152">
        <v>39.51</v>
      </c>
      <c r="AA152">
        <v>12.69</v>
      </c>
      <c r="AB152">
        <v>0</v>
      </c>
      <c r="AC152">
        <v>0</v>
      </c>
      <c r="AD152">
        <v>1</v>
      </c>
      <c r="AE152">
        <v>0</v>
      </c>
      <c r="AF152" t="s">
        <v>135</v>
      </c>
      <c r="AG152">
        <v>0.26374999999999998</v>
      </c>
      <c r="AH152">
        <v>2</v>
      </c>
      <c r="AI152">
        <v>55283740</v>
      </c>
      <c r="AJ152">
        <v>143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ROW(Source!A331)</f>
        <v>331</v>
      </c>
      <c r="B153">
        <v>55283753</v>
      </c>
      <c r="C153">
        <v>55283738</v>
      </c>
      <c r="D153">
        <v>31832578</v>
      </c>
      <c r="E153">
        <v>1</v>
      </c>
      <c r="F153">
        <v>1</v>
      </c>
      <c r="G153">
        <v>13</v>
      </c>
      <c r="H153">
        <v>2</v>
      </c>
      <c r="I153" t="s">
        <v>254</v>
      </c>
      <c r="J153" t="s">
        <v>255</v>
      </c>
      <c r="K153" t="s">
        <v>256</v>
      </c>
      <c r="L153">
        <v>1368</v>
      </c>
      <c r="N153">
        <v>1011</v>
      </c>
      <c r="O153" t="s">
        <v>211</v>
      </c>
      <c r="P153" t="s">
        <v>211</v>
      </c>
      <c r="Q153">
        <v>1</v>
      </c>
      <c r="X153">
        <v>12.813000000000001</v>
      </c>
      <c r="Y153">
        <v>0</v>
      </c>
      <c r="Z153">
        <v>1.0900000000000001</v>
      </c>
      <c r="AA153">
        <v>0.09</v>
      </c>
      <c r="AB153">
        <v>0</v>
      </c>
      <c r="AC153">
        <v>0</v>
      </c>
      <c r="AD153">
        <v>1</v>
      </c>
      <c r="AE153">
        <v>0</v>
      </c>
      <c r="AF153" t="s">
        <v>135</v>
      </c>
      <c r="AG153">
        <v>16.016249999999999</v>
      </c>
      <c r="AH153">
        <v>2</v>
      </c>
      <c r="AI153">
        <v>55283741</v>
      </c>
      <c r="AJ153">
        <v>144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ROW(Source!A331)</f>
        <v>331</v>
      </c>
      <c r="B154">
        <v>55283754</v>
      </c>
      <c r="C154">
        <v>55283738</v>
      </c>
      <c r="D154">
        <v>31832865</v>
      </c>
      <c r="E154">
        <v>1</v>
      </c>
      <c r="F154">
        <v>1</v>
      </c>
      <c r="G154">
        <v>13</v>
      </c>
      <c r="H154">
        <v>2</v>
      </c>
      <c r="I154" t="s">
        <v>257</v>
      </c>
      <c r="J154" t="s">
        <v>258</v>
      </c>
      <c r="K154" t="s">
        <v>259</v>
      </c>
      <c r="L154">
        <v>1368</v>
      </c>
      <c r="N154">
        <v>1011</v>
      </c>
      <c r="O154" t="s">
        <v>211</v>
      </c>
      <c r="P154" t="s">
        <v>211</v>
      </c>
      <c r="Q154">
        <v>1</v>
      </c>
      <c r="X154">
        <v>9.8879999999999999</v>
      </c>
      <c r="Y154">
        <v>0</v>
      </c>
      <c r="Z154">
        <v>0.77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135</v>
      </c>
      <c r="AG154">
        <v>12.36</v>
      </c>
      <c r="AH154">
        <v>2</v>
      </c>
      <c r="AI154">
        <v>55283742</v>
      </c>
      <c r="AJ154">
        <v>145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ROW(Source!A331)</f>
        <v>331</v>
      </c>
      <c r="B155">
        <v>55283755</v>
      </c>
      <c r="C155">
        <v>55283738</v>
      </c>
      <c r="D155">
        <v>31755942</v>
      </c>
      <c r="E155">
        <v>13</v>
      </c>
      <c r="F155">
        <v>1</v>
      </c>
      <c r="G155">
        <v>13</v>
      </c>
      <c r="H155">
        <v>2</v>
      </c>
      <c r="I155" t="s">
        <v>218</v>
      </c>
      <c r="J155" t="s">
        <v>3</v>
      </c>
      <c r="K155" t="s">
        <v>219</v>
      </c>
      <c r="L155">
        <v>1344</v>
      </c>
      <c r="N155">
        <v>1008</v>
      </c>
      <c r="O155" t="s">
        <v>220</v>
      </c>
      <c r="P155" t="s">
        <v>220</v>
      </c>
      <c r="Q155">
        <v>1</v>
      </c>
      <c r="X155">
        <v>20.92</v>
      </c>
      <c r="Y155">
        <v>0</v>
      </c>
      <c r="Z155">
        <v>1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135</v>
      </c>
      <c r="AG155">
        <v>26.150000000000002</v>
      </c>
      <c r="AH155">
        <v>2</v>
      </c>
      <c r="AI155">
        <v>55283743</v>
      </c>
      <c r="AJ155">
        <v>146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ROW(Source!A331)</f>
        <v>331</v>
      </c>
      <c r="B156">
        <v>55283756</v>
      </c>
      <c r="C156">
        <v>55283738</v>
      </c>
      <c r="D156">
        <v>31808032</v>
      </c>
      <c r="E156">
        <v>1</v>
      </c>
      <c r="F156">
        <v>1</v>
      </c>
      <c r="G156">
        <v>13</v>
      </c>
      <c r="H156">
        <v>3</v>
      </c>
      <c r="I156" t="s">
        <v>260</v>
      </c>
      <c r="J156" t="s">
        <v>261</v>
      </c>
      <c r="K156" t="s">
        <v>262</v>
      </c>
      <c r="L156">
        <v>1348</v>
      </c>
      <c r="N156">
        <v>1009</v>
      </c>
      <c r="O156" t="s">
        <v>30</v>
      </c>
      <c r="P156" t="s">
        <v>30</v>
      </c>
      <c r="Q156">
        <v>1000</v>
      </c>
      <c r="X156">
        <v>4.9000000000000002E-2</v>
      </c>
      <c r="Y156">
        <v>14739.12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4.9000000000000002E-2</v>
      </c>
      <c r="AH156">
        <v>2</v>
      </c>
      <c r="AI156">
        <v>55283744</v>
      </c>
      <c r="AJ156">
        <v>147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ROW(Source!A331)</f>
        <v>331</v>
      </c>
      <c r="B157">
        <v>55283757</v>
      </c>
      <c r="C157">
        <v>55283738</v>
      </c>
      <c r="D157">
        <v>31808575</v>
      </c>
      <c r="E157">
        <v>1</v>
      </c>
      <c r="F157">
        <v>1</v>
      </c>
      <c r="G157">
        <v>13</v>
      </c>
      <c r="H157">
        <v>3</v>
      </c>
      <c r="I157" t="s">
        <v>263</v>
      </c>
      <c r="J157" t="s">
        <v>264</v>
      </c>
      <c r="K157" t="s">
        <v>265</v>
      </c>
      <c r="L157">
        <v>1391</v>
      </c>
      <c r="N157">
        <v>1013</v>
      </c>
      <c r="O157" t="s">
        <v>266</v>
      </c>
      <c r="P157" t="s">
        <v>266</v>
      </c>
      <c r="Q157">
        <v>1</v>
      </c>
      <c r="X157">
        <v>200</v>
      </c>
      <c r="Y157">
        <v>28.75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200</v>
      </c>
      <c r="AH157">
        <v>2</v>
      </c>
      <c r="AI157">
        <v>55283747</v>
      </c>
      <c r="AJ157">
        <v>150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ROW(Source!A331)</f>
        <v>331</v>
      </c>
      <c r="B158">
        <v>55283758</v>
      </c>
      <c r="C158">
        <v>55283738</v>
      </c>
      <c r="D158">
        <v>31809402</v>
      </c>
      <c r="E158">
        <v>1</v>
      </c>
      <c r="F158">
        <v>1</v>
      </c>
      <c r="G158">
        <v>13</v>
      </c>
      <c r="H158">
        <v>3</v>
      </c>
      <c r="I158" t="s">
        <v>244</v>
      </c>
      <c r="J158" t="s">
        <v>245</v>
      </c>
      <c r="K158" t="s">
        <v>246</v>
      </c>
      <c r="L158">
        <v>1346</v>
      </c>
      <c r="N158">
        <v>1009</v>
      </c>
      <c r="O158" t="s">
        <v>247</v>
      </c>
      <c r="P158" t="s">
        <v>247</v>
      </c>
      <c r="Q158">
        <v>1</v>
      </c>
      <c r="X158">
        <v>3.4</v>
      </c>
      <c r="Y158">
        <v>6.27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3.4</v>
      </c>
      <c r="AH158">
        <v>2</v>
      </c>
      <c r="AI158">
        <v>55283748</v>
      </c>
      <c r="AJ158">
        <v>151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ROW(Source!A331)</f>
        <v>331</v>
      </c>
      <c r="B159">
        <v>55283759</v>
      </c>
      <c r="C159">
        <v>55283738</v>
      </c>
      <c r="D159">
        <v>31807565</v>
      </c>
      <c r="E159">
        <v>1</v>
      </c>
      <c r="F159">
        <v>1</v>
      </c>
      <c r="G159">
        <v>13</v>
      </c>
      <c r="H159">
        <v>3</v>
      </c>
      <c r="I159" t="s">
        <v>267</v>
      </c>
      <c r="J159" t="s">
        <v>268</v>
      </c>
      <c r="K159" t="s">
        <v>269</v>
      </c>
      <c r="L159">
        <v>1301</v>
      </c>
      <c r="N159">
        <v>1003</v>
      </c>
      <c r="O159" t="s">
        <v>270</v>
      </c>
      <c r="P159" t="s">
        <v>270</v>
      </c>
      <c r="Q159">
        <v>1</v>
      </c>
      <c r="X159">
        <v>18.899999999999999</v>
      </c>
      <c r="Y159">
        <v>15.72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18.899999999999999</v>
      </c>
      <c r="AH159">
        <v>2</v>
      </c>
      <c r="AI159">
        <v>55283749</v>
      </c>
      <c r="AJ159">
        <v>152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ROW(Source!A331)</f>
        <v>331</v>
      </c>
      <c r="B160">
        <v>55283760</v>
      </c>
      <c r="C160">
        <v>55283738</v>
      </c>
      <c r="D160">
        <v>31807616</v>
      </c>
      <c r="E160">
        <v>1</v>
      </c>
      <c r="F160">
        <v>1</v>
      </c>
      <c r="G160">
        <v>13</v>
      </c>
      <c r="H160">
        <v>3</v>
      </c>
      <c r="I160" t="s">
        <v>248</v>
      </c>
      <c r="J160" t="s">
        <v>249</v>
      </c>
      <c r="K160" t="s">
        <v>250</v>
      </c>
      <c r="L160">
        <v>1348</v>
      </c>
      <c r="N160">
        <v>1009</v>
      </c>
      <c r="O160" t="s">
        <v>30</v>
      </c>
      <c r="P160" t="s">
        <v>30</v>
      </c>
      <c r="Q160">
        <v>1000</v>
      </c>
      <c r="X160">
        <v>2.196E-2</v>
      </c>
      <c r="Y160">
        <v>18910.8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2.196E-2</v>
      </c>
      <c r="AH160">
        <v>2</v>
      </c>
      <c r="AI160">
        <v>55283750</v>
      </c>
      <c r="AJ160">
        <v>153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ROW(Source!A331)</f>
        <v>331</v>
      </c>
      <c r="B161">
        <v>55283761</v>
      </c>
      <c r="C161">
        <v>55283738</v>
      </c>
      <c r="D161">
        <v>31800707</v>
      </c>
      <c r="E161">
        <v>13</v>
      </c>
      <c r="F161">
        <v>1</v>
      </c>
      <c r="G161">
        <v>13</v>
      </c>
      <c r="H161">
        <v>3</v>
      </c>
      <c r="I161" t="s">
        <v>279</v>
      </c>
      <c r="J161" t="s">
        <v>3</v>
      </c>
      <c r="K161" t="s">
        <v>280</v>
      </c>
      <c r="L161">
        <v>1327</v>
      </c>
      <c r="N161">
        <v>1005</v>
      </c>
      <c r="O161" t="s">
        <v>143</v>
      </c>
      <c r="P161" t="s">
        <v>143</v>
      </c>
      <c r="Q161">
        <v>1</v>
      </c>
      <c r="X161">
        <v>135.03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3</v>
      </c>
      <c r="AG161">
        <v>135.03</v>
      </c>
      <c r="AH161">
        <v>3</v>
      </c>
      <c r="AI161">
        <v>-1</v>
      </c>
      <c r="AJ161" t="s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ROW(Source!A331)</f>
        <v>331</v>
      </c>
      <c r="B162">
        <v>55283762</v>
      </c>
      <c r="C162">
        <v>55283738</v>
      </c>
      <c r="D162">
        <v>31800707</v>
      </c>
      <c r="E162">
        <v>13</v>
      </c>
      <c r="F162">
        <v>1</v>
      </c>
      <c r="G162">
        <v>13</v>
      </c>
      <c r="H162">
        <v>3</v>
      </c>
      <c r="I162" t="s">
        <v>279</v>
      </c>
      <c r="J162" t="s">
        <v>3</v>
      </c>
      <c r="K162" t="s">
        <v>281</v>
      </c>
      <c r="L162">
        <v>1327</v>
      </c>
      <c r="N162">
        <v>1005</v>
      </c>
      <c r="O162" t="s">
        <v>143</v>
      </c>
      <c r="P162" t="s">
        <v>143</v>
      </c>
      <c r="Q162">
        <v>1</v>
      </c>
      <c r="X162">
        <v>60.27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 t="s">
        <v>3</v>
      </c>
      <c r="AG162">
        <v>60.27</v>
      </c>
      <c r="AH162">
        <v>3</v>
      </c>
      <c r="AI162">
        <v>-1</v>
      </c>
      <c r="AJ162" t="s">
        <v>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ROW(Source!A339)</f>
        <v>339</v>
      </c>
      <c r="B163">
        <v>55283825</v>
      </c>
      <c r="C163">
        <v>55283822</v>
      </c>
      <c r="D163">
        <v>31751893</v>
      </c>
      <c r="E163">
        <v>13</v>
      </c>
      <c r="F163">
        <v>1</v>
      </c>
      <c r="G163">
        <v>13</v>
      </c>
      <c r="H163">
        <v>1</v>
      </c>
      <c r="I163" t="s">
        <v>205</v>
      </c>
      <c r="J163" t="s">
        <v>3</v>
      </c>
      <c r="K163" t="s">
        <v>206</v>
      </c>
      <c r="L163">
        <v>1191</v>
      </c>
      <c r="N163">
        <v>1013</v>
      </c>
      <c r="O163" t="s">
        <v>207</v>
      </c>
      <c r="P163" t="s">
        <v>207</v>
      </c>
      <c r="Q163">
        <v>1</v>
      </c>
      <c r="X163">
        <v>57.5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 t="s">
        <v>3</v>
      </c>
      <c r="AG163">
        <v>57.5</v>
      </c>
      <c r="AH163">
        <v>2</v>
      </c>
      <c r="AI163">
        <v>55283823</v>
      </c>
      <c r="AJ163">
        <v>154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ROW(Source!A339)</f>
        <v>339</v>
      </c>
      <c r="B164">
        <v>55283826</v>
      </c>
      <c r="C164">
        <v>55283822</v>
      </c>
      <c r="D164">
        <v>31806986</v>
      </c>
      <c r="E164">
        <v>13</v>
      </c>
      <c r="F164">
        <v>1</v>
      </c>
      <c r="G164">
        <v>13</v>
      </c>
      <c r="H164">
        <v>3</v>
      </c>
      <c r="I164" t="s">
        <v>28</v>
      </c>
      <c r="J164" t="s">
        <v>3</v>
      </c>
      <c r="K164" t="s">
        <v>29</v>
      </c>
      <c r="L164">
        <v>1348</v>
      </c>
      <c r="N164">
        <v>1009</v>
      </c>
      <c r="O164" t="s">
        <v>30</v>
      </c>
      <c r="P164" t="s">
        <v>30</v>
      </c>
      <c r="Q164">
        <v>1000</v>
      </c>
      <c r="X164">
        <v>4.5999999999999996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3</v>
      </c>
      <c r="AG164">
        <v>4.5999999999999996</v>
      </c>
      <c r="AH164">
        <v>2</v>
      </c>
      <c r="AI164">
        <v>55283824</v>
      </c>
      <c r="AJ164">
        <v>155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ROW(Source!A341)</f>
        <v>341</v>
      </c>
      <c r="B165">
        <v>55283830</v>
      </c>
      <c r="C165">
        <v>55283828</v>
      </c>
      <c r="D165">
        <v>31751893</v>
      </c>
      <c r="E165">
        <v>13</v>
      </c>
      <c r="F165">
        <v>1</v>
      </c>
      <c r="G165">
        <v>13</v>
      </c>
      <c r="H165">
        <v>1</v>
      </c>
      <c r="I165" t="s">
        <v>205</v>
      </c>
      <c r="J165" t="s">
        <v>3</v>
      </c>
      <c r="K165" t="s">
        <v>206</v>
      </c>
      <c r="L165">
        <v>1191</v>
      </c>
      <c r="N165">
        <v>1013</v>
      </c>
      <c r="O165" t="s">
        <v>207</v>
      </c>
      <c r="P165" t="s">
        <v>207</v>
      </c>
      <c r="Q165">
        <v>1</v>
      </c>
      <c r="X165">
        <v>0.6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1</v>
      </c>
      <c r="AF165" t="s">
        <v>3</v>
      </c>
      <c r="AG165">
        <v>0.6</v>
      </c>
      <c r="AH165">
        <v>2</v>
      </c>
      <c r="AI165">
        <v>55283829</v>
      </c>
      <c r="AJ165">
        <v>156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ROW(Source!A342)</f>
        <v>342</v>
      </c>
      <c r="B166">
        <v>55283834</v>
      </c>
      <c r="C166">
        <v>55283831</v>
      </c>
      <c r="D166">
        <v>31751893</v>
      </c>
      <c r="E166">
        <v>13</v>
      </c>
      <c r="F166">
        <v>1</v>
      </c>
      <c r="G166">
        <v>13</v>
      </c>
      <c r="H166">
        <v>1</v>
      </c>
      <c r="I166" t="s">
        <v>205</v>
      </c>
      <c r="J166" t="s">
        <v>3</v>
      </c>
      <c r="K166" t="s">
        <v>206</v>
      </c>
      <c r="L166">
        <v>1191</v>
      </c>
      <c r="N166">
        <v>1013</v>
      </c>
      <c r="O166" t="s">
        <v>207</v>
      </c>
      <c r="P166" t="s">
        <v>207</v>
      </c>
      <c r="Q166">
        <v>1</v>
      </c>
      <c r="X166">
        <v>17.41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1</v>
      </c>
      <c r="AF166" t="s">
        <v>3</v>
      </c>
      <c r="AG166">
        <v>17.41</v>
      </c>
      <c r="AH166">
        <v>2</v>
      </c>
      <c r="AI166">
        <v>55283832</v>
      </c>
      <c r="AJ166">
        <v>157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ROW(Source!A342)</f>
        <v>342</v>
      </c>
      <c r="B167">
        <v>55283835</v>
      </c>
      <c r="C167">
        <v>55283831</v>
      </c>
      <c r="D167">
        <v>31806986</v>
      </c>
      <c r="E167">
        <v>13</v>
      </c>
      <c r="F167">
        <v>1</v>
      </c>
      <c r="G167">
        <v>13</v>
      </c>
      <c r="H167">
        <v>3</v>
      </c>
      <c r="I167" t="s">
        <v>28</v>
      </c>
      <c r="J167" t="s">
        <v>3</v>
      </c>
      <c r="K167" t="s">
        <v>29</v>
      </c>
      <c r="L167">
        <v>1348</v>
      </c>
      <c r="N167">
        <v>1009</v>
      </c>
      <c r="O167" t="s">
        <v>30</v>
      </c>
      <c r="P167" t="s">
        <v>30</v>
      </c>
      <c r="Q167">
        <v>1000</v>
      </c>
      <c r="X167">
        <v>1.02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1.02</v>
      </c>
      <c r="AH167">
        <v>2</v>
      </c>
      <c r="AI167">
        <v>55283833</v>
      </c>
      <c r="AJ167">
        <v>158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ROW(Source!A344)</f>
        <v>344</v>
      </c>
      <c r="B168">
        <v>55283839</v>
      </c>
      <c r="C168">
        <v>55283837</v>
      </c>
      <c r="D168">
        <v>31751893</v>
      </c>
      <c r="E168">
        <v>13</v>
      </c>
      <c r="F168">
        <v>1</v>
      </c>
      <c r="G168">
        <v>13</v>
      </c>
      <c r="H168">
        <v>1</v>
      </c>
      <c r="I168" t="s">
        <v>205</v>
      </c>
      <c r="J168" t="s">
        <v>3</v>
      </c>
      <c r="K168" t="s">
        <v>206</v>
      </c>
      <c r="L168">
        <v>1191</v>
      </c>
      <c r="N168">
        <v>1013</v>
      </c>
      <c r="O168" t="s">
        <v>207</v>
      </c>
      <c r="P168" t="s">
        <v>207</v>
      </c>
      <c r="Q168">
        <v>1</v>
      </c>
      <c r="X168">
        <v>20.73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1</v>
      </c>
      <c r="AF168" t="s">
        <v>3</v>
      </c>
      <c r="AG168">
        <v>20.73</v>
      </c>
      <c r="AH168">
        <v>2</v>
      </c>
      <c r="AI168">
        <v>55283838</v>
      </c>
      <c r="AJ168">
        <v>159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ROW(Source!A344)</f>
        <v>344</v>
      </c>
      <c r="B169">
        <v>55283840</v>
      </c>
      <c r="C169">
        <v>55283837</v>
      </c>
      <c r="D169">
        <v>31798045</v>
      </c>
      <c r="E169">
        <v>13</v>
      </c>
      <c r="F169">
        <v>1</v>
      </c>
      <c r="G169">
        <v>13</v>
      </c>
      <c r="H169">
        <v>3</v>
      </c>
      <c r="I169" t="s">
        <v>271</v>
      </c>
      <c r="J169" t="s">
        <v>3</v>
      </c>
      <c r="K169" t="s">
        <v>272</v>
      </c>
      <c r="L169">
        <v>1348</v>
      </c>
      <c r="N169">
        <v>1009</v>
      </c>
      <c r="O169" t="s">
        <v>30</v>
      </c>
      <c r="P169" t="s">
        <v>30</v>
      </c>
      <c r="Q169">
        <v>1000</v>
      </c>
      <c r="X169">
        <v>0.17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s">
        <v>3</v>
      </c>
      <c r="AG169">
        <v>0.17</v>
      </c>
      <c r="AH169">
        <v>3</v>
      </c>
      <c r="AI169">
        <v>-1</v>
      </c>
      <c r="AJ169" t="s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ROW(Source!A344)</f>
        <v>344</v>
      </c>
      <c r="B170">
        <v>55283841</v>
      </c>
      <c r="C170">
        <v>55283837</v>
      </c>
      <c r="D170">
        <v>31798941</v>
      </c>
      <c r="E170">
        <v>13</v>
      </c>
      <c r="F170">
        <v>1</v>
      </c>
      <c r="G170">
        <v>13</v>
      </c>
      <c r="H170">
        <v>3</v>
      </c>
      <c r="I170" t="s">
        <v>273</v>
      </c>
      <c r="J170" t="s">
        <v>3</v>
      </c>
      <c r="K170" t="s">
        <v>274</v>
      </c>
      <c r="L170">
        <v>1339</v>
      </c>
      <c r="N170">
        <v>1007</v>
      </c>
      <c r="O170" t="s">
        <v>128</v>
      </c>
      <c r="P170" t="s">
        <v>128</v>
      </c>
      <c r="Q170">
        <v>1</v>
      </c>
      <c r="X170">
        <v>0.03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3</v>
      </c>
      <c r="AG170">
        <v>0.03</v>
      </c>
      <c r="AH170">
        <v>3</v>
      </c>
      <c r="AI170">
        <v>-1</v>
      </c>
      <c r="AJ170" t="s">
        <v>3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ROW(Source!A345)</f>
        <v>345</v>
      </c>
      <c r="B171">
        <v>55283844</v>
      </c>
      <c r="C171">
        <v>55283842</v>
      </c>
      <c r="D171">
        <v>31751893</v>
      </c>
      <c r="E171">
        <v>13</v>
      </c>
      <c r="F171">
        <v>1</v>
      </c>
      <c r="G171">
        <v>13</v>
      </c>
      <c r="H171">
        <v>1</v>
      </c>
      <c r="I171" t="s">
        <v>205</v>
      </c>
      <c r="J171" t="s">
        <v>3</v>
      </c>
      <c r="K171" t="s">
        <v>206</v>
      </c>
      <c r="L171">
        <v>1191</v>
      </c>
      <c r="N171">
        <v>1013</v>
      </c>
      <c r="O171" t="s">
        <v>207</v>
      </c>
      <c r="P171" t="s">
        <v>207</v>
      </c>
      <c r="Q171">
        <v>1</v>
      </c>
      <c r="X171">
        <v>0.6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1</v>
      </c>
      <c r="AF171" t="s">
        <v>3</v>
      </c>
      <c r="AG171">
        <v>0.6</v>
      </c>
      <c r="AH171">
        <v>2</v>
      </c>
      <c r="AI171">
        <v>55283843</v>
      </c>
      <c r="AJ171">
        <v>160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ROW(Source!A381)</f>
        <v>381</v>
      </c>
      <c r="B172">
        <v>55283912</v>
      </c>
      <c r="C172">
        <v>55283903</v>
      </c>
      <c r="D172">
        <v>31751893</v>
      </c>
      <c r="E172">
        <v>13</v>
      </c>
      <c r="F172">
        <v>1</v>
      </c>
      <c r="G172">
        <v>13</v>
      </c>
      <c r="H172">
        <v>1</v>
      </c>
      <c r="I172" t="s">
        <v>205</v>
      </c>
      <c r="J172" t="s">
        <v>3</v>
      </c>
      <c r="K172" t="s">
        <v>206</v>
      </c>
      <c r="L172">
        <v>1191</v>
      </c>
      <c r="N172">
        <v>1013</v>
      </c>
      <c r="O172" t="s">
        <v>207</v>
      </c>
      <c r="P172" t="s">
        <v>207</v>
      </c>
      <c r="Q172">
        <v>1</v>
      </c>
      <c r="X172">
        <v>113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1</v>
      </c>
      <c r="AF172" t="s">
        <v>3</v>
      </c>
      <c r="AG172">
        <v>113</v>
      </c>
      <c r="AH172">
        <v>2</v>
      </c>
      <c r="AI172">
        <v>55283904</v>
      </c>
      <c r="AJ172">
        <v>161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ROW(Source!A381)</f>
        <v>381</v>
      </c>
      <c r="B173">
        <v>55283913</v>
      </c>
      <c r="C173">
        <v>55283903</v>
      </c>
      <c r="D173">
        <v>31832333</v>
      </c>
      <c r="E173">
        <v>1</v>
      </c>
      <c r="F173">
        <v>1</v>
      </c>
      <c r="G173">
        <v>13</v>
      </c>
      <c r="H173">
        <v>2</v>
      </c>
      <c r="I173" t="s">
        <v>208</v>
      </c>
      <c r="J173" t="s">
        <v>209</v>
      </c>
      <c r="K173" t="s">
        <v>210</v>
      </c>
      <c r="L173">
        <v>1368</v>
      </c>
      <c r="N173">
        <v>1011</v>
      </c>
      <c r="O173" t="s">
        <v>211</v>
      </c>
      <c r="P173" t="s">
        <v>211</v>
      </c>
      <c r="Q173">
        <v>1</v>
      </c>
      <c r="X173">
        <v>1.19</v>
      </c>
      <c r="Y173">
        <v>0</v>
      </c>
      <c r="Z173">
        <v>33.35</v>
      </c>
      <c r="AA173">
        <v>12.67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1.19</v>
      </c>
      <c r="AH173">
        <v>2</v>
      </c>
      <c r="AI173">
        <v>55283905</v>
      </c>
      <c r="AJ173">
        <v>162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ROW(Source!A381)</f>
        <v>381</v>
      </c>
      <c r="B174">
        <v>55283914</v>
      </c>
      <c r="C174">
        <v>55283903</v>
      </c>
      <c r="D174">
        <v>31832821</v>
      </c>
      <c r="E174">
        <v>1</v>
      </c>
      <c r="F174">
        <v>1</v>
      </c>
      <c r="G174">
        <v>13</v>
      </c>
      <c r="H174">
        <v>2</v>
      </c>
      <c r="I174" t="s">
        <v>212</v>
      </c>
      <c r="J174" t="s">
        <v>213</v>
      </c>
      <c r="K174" t="s">
        <v>214</v>
      </c>
      <c r="L174">
        <v>1368</v>
      </c>
      <c r="N174">
        <v>1011</v>
      </c>
      <c r="O174" t="s">
        <v>211</v>
      </c>
      <c r="P174" t="s">
        <v>211</v>
      </c>
      <c r="Q174">
        <v>1</v>
      </c>
      <c r="X174">
        <v>1.19</v>
      </c>
      <c r="Y174">
        <v>0</v>
      </c>
      <c r="Z174">
        <v>0.77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1.19</v>
      </c>
      <c r="AH174">
        <v>2</v>
      </c>
      <c r="AI174">
        <v>55283906</v>
      </c>
      <c r="AJ174">
        <v>163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ROW(Source!A381)</f>
        <v>381</v>
      </c>
      <c r="B175">
        <v>55283915</v>
      </c>
      <c r="C175">
        <v>55283903</v>
      </c>
      <c r="D175">
        <v>31832054</v>
      </c>
      <c r="E175">
        <v>1</v>
      </c>
      <c r="F175">
        <v>1</v>
      </c>
      <c r="G175">
        <v>13</v>
      </c>
      <c r="H175">
        <v>2</v>
      </c>
      <c r="I175" t="s">
        <v>215</v>
      </c>
      <c r="J175" t="s">
        <v>216</v>
      </c>
      <c r="K175" t="s">
        <v>217</v>
      </c>
      <c r="L175">
        <v>1368</v>
      </c>
      <c r="N175">
        <v>1011</v>
      </c>
      <c r="O175" t="s">
        <v>211</v>
      </c>
      <c r="P175" t="s">
        <v>211</v>
      </c>
      <c r="Q175">
        <v>1</v>
      </c>
      <c r="X175">
        <v>1.18</v>
      </c>
      <c r="Y175">
        <v>0</v>
      </c>
      <c r="Z175">
        <v>0.71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1.18</v>
      </c>
      <c r="AH175">
        <v>2</v>
      </c>
      <c r="AI175">
        <v>55283907</v>
      </c>
      <c r="AJ175">
        <v>164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ROW(Source!A381)</f>
        <v>381</v>
      </c>
      <c r="B176">
        <v>55283916</v>
      </c>
      <c r="C176">
        <v>55283903</v>
      </c>
      <c r="D176">
        <v>31755942</v>
      </c>
      <c r="E176">
        <v>13</v>
      </c>
      <c r="F176">
        <v>1</v>
      </c>
      <c r="G176">
        <v>13</v>
      </c>
      <c r="H176">
        <v>2</v>
      </c>
      <c r="I176" t="s">
        <v>218</v>
      </c>
      <c r="J176" t="s">
        <v>3</v>
      </c>
      <c r="K176" t="s">
        <v>219</v>
      </c>
      <c r="L176">
        <v>1344</v>
      </c>
      <c r="N176">
        <v>1008</v>
      </c>
      <c r="O176" t="s">
        <v>220</v>
      </c>
      <c r="P176" t="s">
        <v>220</v>
      </c>
      <c r="Q176">
        <v>1</v>
      </c>
      <c r="X176">
        <v>0.01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0.01</v>
      </c>
      <c r="AH176">
        <v>2</v>
      </c>
      <c r="AI176">
        <v>55283908</v>
      </c>
      <c r="AJ176">
        <v>165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ROW(Source!A381)</f>
        <v>381</v>
      </c>
      <c r="B177">
        <v>55283917</v>
      </c>
      <c r="C177">
        <v>55283903</v>
      </c>
      <c r="D177">
        <v>31808261</v>
      </c>
      <c r="E177">
        <v>1</v>
      </c>
      <c r="F177">
        <v>1</v>
      </c>
      <c r="G177">
        <v>13</v>
      </c>
      <c r="H177">
        <v>3</v>
      </c>
      <c r="I177" t="s">
        <v>221</v>
      </c>
      <c r="J177" t="s">
        <v>222</v>
      </c>
      <c r="K177" t="s">
        <v>223</v>
      </c>
      <c r="L177">
        <v>1348</v>
      </c>
      <c r="N177">
        <v>1009</v>
      </c>
      <c r="O177" t="s">
        <v>30</v>
      </c>
      <c r="P177" t="s">
        <v>30</v>
      </c>
      <c r="Q177">
        <v>1000</v>
      </c>
      <c r="X177">
        <v>2.1000000000000001E-2</v>
      </c>
      <c r="Y177">
        <v>315.2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2.1000000000000001E-2</v>
      </c>
      <c r="AH177">
        <v>2</v>
      </c>
      <c r="AI177">
        <v>55283909</v>
      </c>
      <c r="AJ177">
        <v>166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ROW(Source!A381)</f>
        <v>381</v>
      </c>
      <c r="B178">
        <v>55283918</v>
      </c>
      <c r="C178">
        <v>55283903</v>
      </c>
      <c r="D178">
        <v>31826247</v>
      </c>
      <c r="E178">
        <v>1</v>
      </c>
      <c r="F178">
        <v>1</v>
      </c>
      <c r="G178">
        <v>13</v>
      </c>
      <c r="H178">
        <v>3</v>
      </c>
      <c r="I178" t="s">
        <v>224</v>
      </c>
      <c r="J178" t="s">
        <v>225</v>
      </c>
      <c r="K178" t="s">
        <v>226</v>
      </c>
      <c r="L178">
        <v>1339</v>
      </c>
      <c r="N178">
        <v>1007</v>
      </c>
      <c r="O178" t="s">
        <v>128</v>
      </c>
      <c r="P178" t="s">
        <v>128</v>
      </c>
      <c r="Q178">
        <v>1</v>
      </c>
      <c r="X178">
        <v>2.14</v>
      </c>
      <c r="Y178">
        <v>451.14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2.14</v>
      </c>
      <c r="AH178">
        <v>2</v>
      </c>
      <c r="AI178">
        <v>55283910</v>
      </c>
      <c r="AJ178">
        <v>167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ROW(Source!A381)</f>
        <v>381</v>
      </c>
      <c r="B179">
        <v>55283919</v>
      </c>
      <c r="C179">
        <v>55283903</v>
      </c>
      <c r="D179">
        <v>31806986</v>
      </c>
      <c r="E179">
        <v>13</v>
      </c>
      <c r="F179">
        <v>1</v>
      </c>
      <c r="G179">
        <v>13</v>
      </c>
      <c r="H179">
        <v>3</v>
      </c>
      <c r="I179" t="s">
        <v>28</v>
      </c>
      <c r="J179" t="s">
        <v>3</v>
      </c>
      <c r="K179" t="s">
        <v>29</v>
      </c>
      <c r="L179">
        <v>1348</v>
      </c>
      <c r="N179">
        <v>1009</v>
      </c>
      <c r="O179" t="s">
        <v>30</v>
      </c>
      <c r="P179" t="s">
        <v>30</v>
      </c>
      <c r="Q179">
        <v>1000</v>
      </c>
      <c r="X179">
        <v>1.28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1.28</v>
      </c>
      <c r="AH179">
        <v>2</v>
      </c>
      <c r="AI179">
        <v>55283911</v>
      </c>
      <c r="AJ179">
        <v>168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ROW(Source!A383)</f>
        <v>383</v>
      </c>
      <c r="B180">
        <v>55283929</v>
      </c>
      <c r="C180">
        <v>55283921</v>
      </c>
      <c r="D180">
        <v>31751893</v>
      </c>
      <c r="E180">
        <v>13</v>
      </c>
      <c r="F180">
        <v>1</v>
      </c>
      <c r="G180">
        <v>13</v>
      </c>
      <c r="H180">
        <v>1</v>
      </c>
      <c r="I180" t="s">
        <v>205</v>
      </c>
      <c r="J180" t="s">
        <v>3</v>
      </c>
      <c r="K180" t="s">
        <v>206</v>
      </c>
      <c r="L180">
        <v>1191</v>
      </c>
      <c r="N180">
        <v>1013</v>
      </c>
      <c r="O180" t="s">
        <v>207</v>
      </c>
      <c r="P180" t="s">
        <v>207</v>
      </c>
      <c r="Q180">
        <v>1</v>
      </c>
      <c r="X180">
        <v>39.5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1</v>
      </c>
      <c r="AF180" t="s">
        <v>3</v>
      </c>
      <c r="AG180">
        <v>39.5</v>
      </c>
      <c r="AH180">
        <v>2</v>
      </c>
      <c r="AI180">
        <v>55283922</v>
      </c>
      <c r="AJ180">
        <v>169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ROW(Source!A383)</f>
        <v>383</v>
      </c>
      <c r="B181">
        <v>55283930</v>
      </c>
      <c r="C181">
        <v>55283921</v>
      </c>
      <c r="D181">
        <v>31832333</v>
      </c>
      <c r="E181">
        <v>1</v>
      </c>
      <c r="F181">
        <v>1</v>
      </c>
      <c r="G181">
        <v>13</v>
      </c>
      <c r="H181">
        <v>2</v>
      </c>
      <c r="I181" t="s">
        <v>208</v>
      </c>
      <c r="J181" t="s">
        <v>209</v>
      </c>
      <c r="K181" t="s">
        <v>210</v>
      </c>
      <c r="L181">
        <v>1368</v>
      </c>
      <c r="N181">
        <v>1011</v>
      </c>
      <c r="O181" t="s">
        <v>211</v>
      </c>
      <c r="P181" t="s">
        <v>211</v>
      </c>
      <c r="Q181">
        <v>1</v>
      </c>
      <c r="X181">
        <v>0.28000000000000003</v>
      </c>
      <c r="Y181">
        <v>0</v>
      </c>
      <c r="Z181">
        <v>33.35</v>
      </c>
      <c r="AA181">
        <v>12.67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0.28000000000000003</v>
      </c>
      <c r="AH181">
        <v>2</v>
      </c>
      <c r="AI181">
        <v>55283923</v>
      </c>
      <c r="AJ181">
        <v>170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ROW(Source!A383)</f>
        <v>383</v>
      </c>
      <c r="B182">
        <v>55283931</v>
      </c>
      <c r="C182">
        <v>55283921</v>
      </c>
      <c r="D182">
        <v>31832821</v>
      </c>
      <c r="E182">
        <v>1</v>
      </c>
      <c r="F182">
        <v>1</v>
      </c>
      <c r="G182">
        <v>13</v>
      </c>
      <c r="H182">
        <v>2</v>
      </c>
      <c r="I182" t="s">
        <v>212</v>
      </c>
      <c r="J182" t="s">
        <v>213</v>
      </c>
      <c r="K182" t="s">
        <v>214</v>
      </c>
      <c r="L182">
        <v>1368</v>
      </c>
      <c r="N182">
        <v>1011</v>
      </c>
      <c r="O182" t="s">
        <v>211</v>
      </c>
      <c r="P182" t="s">
        <v>211</v>
      </c>
      <c r="Q182">
        <v>1</v>
      </c>
      <c r="X182">
        <v>0.28000000000000003</v>
      </c>
      <c r="Y182">
        <v>0</v>
      </c>
      <c r="Z182">
        <v>0.77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3</v>
      </c>
      <c r="AG182">
        <v>0.28000000000000003</v>
      </c>
      <c r="AH182">
        <v>2</v>
      </c>
      <c r="AI182">
        <v>55283924</v>
      </c>
      <c r="AJ182">
        <v>171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ROW(Source!A383)</f>
        <v>383</v>
      </c>
      <c r="B183">
        <v>55283932</v>
      </c>
      <c r="C183">
        <v>55283921</v>
      </c>
      <c r="D183">
        <v>31832054</v>
      </c>
      <c r="E183">
        <v>1</v>
      </c>
      <c r="F183">
        <v>1</v>
      </c>
      <c r="G183">
        <v>13</v>
      </c>
      <c r="H183">
        <v>2</v>
      </c>
      <c r="I183" t="s">
        <v>215</v>
      </c>
      <c r="J183" t="s">
        <v>216</v>
      </c>
      <c r="K183" t="s">
        <v>217</v>
      </c>
      <c r="L183">
        <v>1368</v>
      </c>
      <c r="N183">
        <v>1011</v>
      </c>
      <c r="O183" t="s">
        <v>211</v>
      </c>
      <c r="P183" t="s">
        <v>211</v>
      </c>
      <c r="Q183">
        <v>1</v>
      </c>
      <c r="X183">
        <v>0.44</v>
      </c>
      <c r="Y183">
        <v>0</v>
      </c>
      <c r="Z183">
        <v>0.71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0.44</v>
      </c>
      <c r="AH183">
        <v>2</v>
      </c>
      <c r="AI183">
        <v>55283925</v>
      </c>
      <c r="AJ183">
        <v>172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ROW(Source!A383)</f>
        <v>383</v>
      </c>
      <c r="B184">
        <v>55283933</v>
      </c>
      <c r="C184">
        <v>55283921</v>
      </c>
      <c r="D184">
        <v>31808261</v>
      </c>
      <c r="E184">
        <v>1</v>
      </c>
      <c r="F184">
        <v>1</v>
      </c>
      <c r="G184">
        <v>13</v>
      </c>
      <c r="H184">
        <v>3</v>
      </c>
      <c r="I184" t="s">
        <v>221</v>
      </c>
      <c r="J184" t="s">
        <v>222</v>
      </c>
      <c r="K184" t="s">
        <v>223</v>
      </c>
      <c r="L184">
        <v>1348</v>
      </c>
      <c r="N184">
        <v>1009</v>
      </c>
      <c r="O184" t="s">
        <v>30</v>
      </c>
      <c r="P184" t="s">
        <v>30</v>
      </c>
      <c r="Q184">
        <v>1000</v>
      </c>
      <c r="X184">
        <v>4.0000000000000001E-3</v>
      </c>
      <c r="Y184">
        <v>315.2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4.0000000000000001E-3</v>
      </c>
      <c r="AH184">
        <v>2</v>
      </c>
      <c r="AI184">
        <v>55283926</v>
      </c>
      <c r="AJ184">
        <v>173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ROW(Source!A383)</f>
        <v>383</v>
      </c>
      <c r="B185">
        <v>55283934</v>
      </c>
      <c r="C185">
        <v>55283921</v>
      </c>
      <c r="D185">
        <v>31826247</v>
      </c>
      <c r="E185">
        <v>1</v>
      </c>
      <c r="F185">
        <v>1</v>
      </c>
      <c r="G185">
        <v>13</v>
      </c>
      <c r="H185">
        <v>3</v>
      </c>
      <c r="I185" t="s">
        <v>224</v>
      </c>
      <c r="J185" t="s">
        <v>225</v>
      </c>
      <c r="K185" t="s">
        <v>226</v>
      </c>
      <c r="L185">
        <v>1339</v>
      </c>
      <c r="N185">
        <v>1007</v>
      </c>
      <c r="O185" t="s">
        <v>128</v>
      </c>
      <c r="P185" t="s">
        <v>128</v>
      </c>
      <c r="Q185">
        <v>1</v>
      </c>
      <c r="X185">
        <v>0.43</v>
      </c>
      <c r="Y185">
        <v>451.14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0.43</v>
      </c>
      <c r="AH185">
        <v>2</v>
      </c>
      <c r="AI185">
        <v>55283927</v>
      </c>
      <c r="AJ185">
        <v>174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ROW(Source!A383)</f>
        <v>383</v>
      </c>
      <c r="B186">
        <v>55283935</v>
      </c>
      <c r="C186">
        <v>55283921</v>
      </c>
      <c r="D186">
        <v>31806986</v>
      </c>
      <c r="E186">
        <v>13</v>
      </c>
      <c r="F186">
        <v>1</v>
      </c>
      <c r="G186">
        <v>13</v>
      </c>
      <c r="H186">
        <v>3</v>
      </c>
      <c r="I186" t="s">
        <v>28</v>
      </c>
      <c r="J186" t="s">
        <v>3</v>
      </c>
      <c r="K186" t="s">
        <v>29</v>
      </c>
      <c r="L186">
        <v>1348</v>
      </c>
      <c r="N186">
        <v>1009</v>
      </c>
      <c r="O186" t="s">
        <v>30</v>
      </c>
      <c r="P186" t="s">
        <v>30</v>
      </c>
      <c r="Q186">
        <v>1000</v>
      </c>
      <c r="X186">
        <v>0.3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0.3</v>
      </c>
      <c r="AH186">
        <v>2</v>
      </c>
      <c r="AI186">
        <v>55283928</v>
      </c>
      <c r="AJ186">
        <v>175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ROW(Source!A385)</f>
        <v>385</v>
      </c>
      <c r="B187">
        <v>55283947</v>
      </c>
      <c r="C187">
        <v>55283937</v>
      </c>
      <c r="D187">
        <v>31751893</v>
      </c>
      <c r="E187">
        <v>13</v>
      </c>
      <c r="F187">
        <v>1</v>
      </c>
      <c r="G187">
        <v>13</v>
      </c>
      <c r="H187">
        <v>1</v>
      </c>
      <c r="I187" t="s">
        <v>205</v>
      </c>
      <c r="J187" t="s">
        <v>3</v>
      </c>
      <c r="K187" t="s">
        <v>206</v>
      </c>
      <c r="L187">
        <v>1191</v>
      </c>
      <c r="N187">
        <v>1013</v>
      </c>
      <c r="O187" t="s">
        <v>207</v>
      </c>
      <c r="P187" t="s">
        <v>207</v>
      </c>
      <c r="Q187">
        <v>1</v>
      </c>
      <c r="X187">
        <v>24.61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1</v>
      </c>
      <c r="AF187" t="s">
        <v>3</v>
      </c>
      <c r="AG187">
        <v>24.61</v>
      </c>
      <c r="AH187">
        <v>2</v>
      </c>
      <c r="AI187">
        <v>55283938</v>
      </c>
      <c r="AJ187">
        <v>176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ROW(Source!A385)</f>
        <v>385</v>
      </c>
      <c r="B188">
        <v>55283948</v>
      </c>
      <c r="C188">
        <v>55283937</v>
      </c>
      <c r="D188">
        <v>31755942</v>
      </c>
      <c r="E188">
        <v>13</v>
      </c>
      <c r="F188">
        <v>1</v>
      </c>
      <c r="G188">
        <v>13</v>
      </c>
      <c r="H188">
        <v>2</v>
      </c>
      <c r="I188" t="s">
        <v>218</v>
      </c>
      <c r="J188" t="s">
        <v>3</v>
      </c>
      <c r="K188" t="s">
        <v>219</v>
      </c>
      <c r="L188">
        <v>1344</v>
      </c>
      <c r="N188">
        <v>1008</v>
      </c>
      <c r="O188" t="s">
        <v>220</v>
      </c>
      <c r="P188" t="s">
        <v>220</v>
      </c>
      <c r="Q188">
        <v>1</v>
      </c>
      <c r="X188">
        <v>18.57</v>
      </c>
      <c r="Y188">
        <v>0</v>
      </c>
      <c r="Z188">
        <v>1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18.57</v>
      </c>
      <c r="AH188">
        <v>2</v>
      </c>
      <c r="AI188">
        <v>55283939</v>
      </c>
      <c r="AJ188">
        <v>177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ROW(Source!A385)</f>
        <v>385</v>
      </c>
      <c r="B189">
        <v>55283949</v>
      </c>
      <c r="C189">
        <v>55283937</v>
      </c>
      <c r="D189">
        <v>31752660</v>
      </c>
      <c r="E189">
        <v>13</v>
      </c>
      <c r="F189">
        <v>1</v>
      </c>
      <c r="G189">
        <v>13</v>
      </c>
      <c r="H189">
        <v>3</v>
      </c>
      <c r="I189" t="s">
        <v>275</v>
      </c>
      <c r="J189" t="s">
        <v>3</v>
      </c>
      <c r="K189" t="s">
        <v>276</v>
      </c>
      <c r="L189">
        <v>1348</v>
      </c>
      <c r="N189">
        <v>1009</v>
      </c>
      <c r="O189" t="s">
        <v>30</v>
      </c>
      <c r="P189" t="s">
        <v>30</v>
      </c>
      <c r="Q189">
        <v>1000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 t="s">
        <v>3</v>
      </c>
      <c r="AG189">
        <v>0</v>
      </c>
      <c r="AH189">
        <v>3</v>
      </c>
      <c r="AI189">
        <v>-1</v>
      </c>
      <c r="AJ189" t="s">
        <v>3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ROW(Source!A385)</f>
        <v>385</v>
      </c>
      <c r="B190">
        <v>55283950</v>
      </c>
      <c r="C190">
        <v>55283937</v>
      </c>
      <c r="D190">
        <v>31807208</v>
      </c>
      <c r="E190">
        <v>1</v>
      </c>
      <c r="F190">
        <v>1</v>
      </c>
      <c r="G190">
        <v>13</v>
      </c>
      <c r="H190">
        <v>3</v>
      </c>
      <c r="I190" t="s">
        <v>227</v>
      </c>
      <c r="J190" t="s">
        <v>228</v>
      </c>
      <c r="K190" t="s">
        <v>229</v>
      </c>
      <c r="L190">
        <v>1348</v>
      </c>
      <c r="N190">
        <v>1009</v>
      </c>
      <c r="O190" t="s">
        <v>30</v>
      </c>
      <c r="P190" t="s">
        <v>30</v>
      </c>
      <c r="Q190">
        <v>1000</v>
      </c>
      <c r="X190">
        <v>1.9E-3</v>
      </c>
      <c r="Y190">
        <v>15169.24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1.9E-3</v>
      </c>
      <c r="AH190">
        <v>2</v>
      </c>
      <c r="AI190">
        <v>55283940</v>
      </c>
      <c r="AJ190">
        <v>178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ROW(Source!A385)</f>
        <v>385</v>
      </c>
      <c r="B191">
        <v>55283951</v>
      </c>
      <c r="C191">
        <v>55283937</v>
      </c>
      <c r="D191">
        <v>31807298</v>
      </c>
      <c r="E191">
        <v>1</v>
      </c>
      <c r="F191">
        <v>1</v>
      </c>
      <c r="G191">
        <v>13</v>
      </c>
      <c r="H191">
        <v>3</v>
      </c>
      <c r="I191" t="s">
        <v>230</v>
      </c>
      <c r="J191" t="s">
        <v>231</v>
      </c>
      <c r="K191" t="s">
        <v>232</v>
      </c>
      <c r="L191">
        <v>1339</v>
      </c>
      <c r="N191">
        <v>1007</v>
      </c>
      <c r="O191" t="s">
        <v>128</v>
      </c>
      <c r="P191" t="s">
        <v>128</v>
      </c>
      <c r="Q191">
        <v>1</v>
      </c>
      <c r="X191">
        <v>0.14000000000000001</v>
      </c>
      <c r="Y191">
        <v>1828.56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0.14000000000000001</v>
      </c>
      <c r="AH191">
        <v>2</v>
      </c>
      <c r="AI191">
        <v>55283941</v>
      </c>
      <c r="AJ191">
        <v>179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ROW(Source!A385)</f>
        <v>385</v>
      </c>
      <c r="B192">
        <v>55283952</v>
      </c>
      <c r="C192">
        <v>55283937</v>
      </c>
      <c r="D192">
        <v>31807154</v>
      </c>
      <c r="E192">
        <v>1</v>
      </c>
      <c r="F192">
        <v>1</v>
      </c>
      <c r="G192">
        <v>13</v>
      </c>
      <c r="H192">
        <v>3</v>
      </c>
      <c r="I192" t="s">
        <v>233</v>
      </c>
      <c r="J192" t="s">
        <v>234</v>
      </c>
      <c r="K192" t="s">
        <v>235</v>
      </c>
      <c r="L192">
        <v>1339</v>
      </c>
      <c r="N192">
        <v>1007</v>
      </c>
      <c r="O192" t="s">
        <v>128</v>
      </c>
      <c r="P192" t="s">
        <v>128</v>
      </c>
      <c r="Q192">
        <v>1</v>
      </c>
      <c r="X192">
        <v>0.12</v>
      </c>
      <c r="Y192">
        <v>670.5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0.12</v>
      </c>
      <c r="AH192">
        <v>2</v>
      </c>
      <c r="AI192">
        <v>55283942</v>
      </c>
      <c r="AJ192">
        <v>180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ROW(Source!A385)</f>
        <v>385</v>
      </c>
      <c r="B193">
        <v>55283953</v>
      </c>
      <c r="C193">
        <v>55283937</v>
      </c>
      <c r="D193">
        <v>31826253</v>
      </c>
      <c r="E193">
        <v>1</v>
      </c>
      <c r="F193">
        <v>1</v>
      </c>
      <c r="G193">
        <v>13</v>
      </c>
      <c r="H193">
        <v>3</v>
      </c>
      <c r="I193" t="s">
        <v>236</v>
      </c>
      <c r="J193" t="s">
        <v>237</v>
      </c>
      <c r="K193" t="s">
        <v>238</v>
      </c>
      <c r="L193">
        <v>1339</v>
      </c>
      <c r="N193">
        <v>1007</v>
      </c>
      <c r="O193" t="s">
        <v>128</v>
      </c>
      <c r="P193" t="s">
        <v>128</v>
      </c>
      <c r="Q193">
        <v>1</v>
      </c>
      <c r="X193">
        <v>0.09</v>
      </c>
      <c r="Y193">
        <v>441.1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0.09</v>
      </c>
      <c r="AH193">
        <v>2</v>
      </c>
      <c r="AI193">
        <v>55283943</v>
      </c>
      <c r="AJ193">
        <v>181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ROW(Source!A385)</f>
        <v>385</v>
      </c>
      <c r="B194">
        <v>55283954</v>
      </c>
      <c r="C194">
        <v>55283937</v>
      </c>
      <c r="D194">
        <v>31831614</v>
      </c>
      <c r="E194">
        <v>1</v>
      </c>
      <c r="F194">
        <v>1</v>
      </c>
      <c r="G194">
        <v>13</v>
      </c>
      <c r="H194">
        <v>3</v>
      </c>
      <c r="I194" t="s">
        <v>239</v>
      </c>
      <c r="J194" t="s">
        <v>240</v>
      </c>
      <c r="K194" t="s">
        <v>241</v>
      </c>
      <c r="L194">
        <v>1327</v>
      </c>
      <c r="N194">
        <v>1005</v>
      </c>
      <c r="O194" t="s">
        <v>143</v>
      </c>
      <c r="P194" t="s">
        <v>143</v>
      </c>
      <c r="Q194">
        <v>1</v>
      </c>
      <c r="X194">
        <v>2.2999999999999998</v>
      </c>
      <c r="Y194">
        <v>60.91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2.2999999999999998</v>
      </c>
      <c r="AH194">
        <v>2</v>
      </c>
      <c r="AI194">
        <v>55283945</v>
      </c>
      <c r="AJ194">
        <v>183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ROW(Source!A385)</f>
        <v>385</v>
      </c>
      <c r="B195">
        <v>55283955</v>
      </c>
      <c r="C195">
        <v>55283937</v>
      </c>
      <c r="D195">
        <v>34315573</v>
      </c>
      <c r="E195">
        <v>13</v>
      </c>
      <c r="F195">
        <v>1</v>
      </c>
      <c r="G195">
        <v>13</v>
      </c>
      <c r="H195">
        <v>3</v>
      </c>
      <c r="I195" t="s">
        <v>277</v>
      </c>
      <c r="J195" t="s">
        <v>3</v>
      </c>
      <c r="K195" t="s">
        <v>278</v>
      </c>
      <c r="L195">
        <v>1339</v>
      </c>
      <c r="N195">
        <v>1007</v>
      </c>
      <c r="O195" t="s">
        <v>128</v>
      </c>
      <c r="P195" t="s">
        <v>128</v>
      </c>
      <c r="Q195">
        <v>1</v>
      </c>
      <c r="X195">
        <v>1.02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3</v>
      </c>
      <c r="AG195">
        <v>1.02</v>
      </c>
      <c r="AH195">
        <v>3</v>
      </c>
      <c r="AI195">
        <v>-1</v>
      </c>
      <c r="AJ195" t="s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ROW(Source!A385)</f>
        <v>385</v>
      </c>
      <c r="B196">
        <v>55283956</v>
      </c>
      <c r="C196">
        <v>55283937</v>
      </c>
      <c r="D196">
        <v>31806992</v>
      </c>
      <c r="E196">
        <v>13</v>
      </c>
      <c r="F196">
        <v>1</v>
      </c>
      <c r="G196">
        <v>13</v>
      </c>
      <c r="H196">
        <v>3</v>
      </c>
      <c r="I196" t="s">
        <v>242</v>
      </c>
      <c r="J196" t="s">
        <v>3</v>
      </c>
      <c r="K196" t="s">
        <v>243</v>
      </c>
      <c r="L196">
        <v>1344</v>
      </c>
      <c r="N196">
        <v>1008</v>
      </c>
      <c r="O196" t="s">
        <v>220</v>
      </c>
      <c r="P196" t="s">
        <v>220</v>
      </c>
      <c r="Q196">
        <v>1</v>
      </c>
      <c r="X196">
        <v>13.72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13.72</v>
      </c>
      <c r="AH196">
        <v>2</v>
      </c>
      <c r="AI196">
        <v>55283946</v>
      </c>
      <c r="AJ196">
        <v>184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ROW(Source!A387)</f>
        <v>387</v>
      </c>
      <c r="B197">
        <v>55283961</v>
      </c>
      <c r="C197">
        <v>55283958</v>
      </c>
      <c r="D197">
        <v>31751893</v>
      </c>
      <c r="E197">
        <v>13</v>
      </c>
      <c r="F197">
        <v>1</v>
      </c>
      <c r="G197">
        <v>13</v>
      </c>
      <c r="H197">
        <v>1</v>
      </c>
      <c r="I197" t="s">
        <v>205</v>
      </c>
      <c r="J197" t="s">
        <v>3</v>
      </c>
      <c r="K197" t="s">
        <v>206</v>
      </c>
      <c r="L197">
        <v>1191</v>
      </c>
      <c r="N197">
        <v>1013</v>
      </c>
      <c r="O197" t="s">
        <v>207</v>
      </c>
      <c r="P197" t="s">
        <v>207</v>
      </c>
      <c r="Q197">
        <v>1</v>
      </c>
      <c r="X197">
        <v>17.41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1</v>
      </c>
      <c r="AF197" t="s">
        <v>3</v>
      </c>
      <c r="AG197">
        <v>17.41</v>
      </c>
      <c r="AH197">
        <v>2</v>
      </c>
      <c r="AI197">
        <v>55283959</v>
      </c>
      <c r="AJ197">
        <v>185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ROW(Source!A387)</f>
        <v>387</v>
      </c>
      <c r="B198">
        <v>55283962</v>
      </c>
      <c r="C198">
        <v>55283958</v>
      </c>
      <c r="D198">
        <v>31806986</v>
      </c>
      <c r="E198">
        <v>13</v>
      </c>
      <c r="F198">
        <v>1</v>
      </c>
      <c r="G198">
        <v>13</v>
      </c>
      <c r="H198">
        <v>3</v>
      </c>
      <c r="I198" t="s">
        <v>28</v>
      </c>
      <c r="J198" t="s">
        <v>3</v>
      </c>
      <c r="K198" t="s">
        <v>29</v>
      </c>
      <c r="L198">
        <v>1348</v>
      </c>
      <c r="N198">
        <v>1009</v>
      </c>
      <c r="O198" t="s">
        <v>30</v>
      </c>
      <c r="P198" t="s">
        <v>30</v>
      </c>
      <c r="Q198">
        <v>1000</v>
      </c>
      <c r="X198">
        <v>1.02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 t="s">
        <v>3</v>
      </c>
      <c r="AG198">
        <v>1.02</v>
      </c>
      <c r="AH198">
        <v>2</v>
      </c>
      <c r="AI198">
        <v>55283960</v>
      </c>
      <c r="AJ198">
        <v>186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ROW(Source!A389)</f>
        <v>389</v>
      </c>
      <c r="B199">
        <v>55283971</v>
      </c>
      <c r="C199">
        <v>55283964</v>
      </c>
      <c r="D199">
        <v>31751893</v>
      </c>
      <c r="E199">
        <v>13</v>
      </c>
      <c r="F199">
        <v>1</v>
      </c>
      <c r="G199">
        <v>13</v>
      </c>
      <c r="H199">
        <v>1</v>
      </c>
      <c r="I199" t="s">
        <v>205</v>
      </c>
      <c r="J199" t="s">
        <v>3</v>
      </c>
      <c r="K199" t="s">
        <v>206</v>
      </c>
      <c r="L199">
        <v>1191</v>
      </c>
      <c r="N199">
        <v>1013</v>
      </c>
      <c r="O199" t="s">
        <v>207</v>
      </c>
      <c r="P199" t="s">
        <v>207</v>
      </c>
      <c r="Q199">
        <v>1</v>
      </c>
      <c r="X199">
        <v>53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1</v>
      </c>
      <c r="AF199" t="s">
        <v>136</v>
      </c>
      <c r="AG199">
        <v>60.949999999999996</v>
      </c>
      <c r="AH199">
        <v>2</v>
      </c>
      <c r="AI199">
        <v>55283965</v>
      </c>
      <c r="AJ199">
        <v>187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ROW(Source!A389)</f>
        <v>389</v>
      </c>
      <c r="B200">
        <v>55283972</v>
      </c>
      <c r="C200">
        <v>55283964</v>
      </c>
      <c r="D200">
        <v>31755942</v>
      </c>
      <c r="E200">
        <v>13</v>
      </c>
      <c r="F200">
        <v>1</v>
      </c>
      <c r="G200">
        <v>13</v>
      </c>
      <c r="H200">
        <v>2</v>
      </c>
      <c r="I200" t="s">
        <v>218</v>
      </c>
      <c r="J200" t="s">
        <v>3</v>
      </c>
      <c r="K200" t="s">
        <v>219</v>
      </c>
      <c r="L200">
        <v>1344</v>
      </c>
      <c r="N200">
        <v>1008</v>
      </c>
      <c r="O200" t="s">
        <v>220</v>
      </c>
      <c r="P200" t="s">
        <v>220</v>
      </c>
      <c r="Q200">
        <v>1</v>
      </c>
      <c r="X200">
        <v>267.17</v>
      </c>
      <c r="Y200">
        <v>0</v>
      </c>
      <c r="Z200">
        <v>1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135</v>
      </c>
      <c r="AG200">
        <v>333.96250000000003</v>
      </c>
      <c r="AH200">
        <v>2</v>
      </c>
      <c r="AI200">
        <v>55283966</v>
      </c>
      <c r="AJ200">
        <v>188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ROW(Source!A389)</f>
        <v>389</v>
      </c>
      <c r="B201">
        <v>55283973</v>
      </c>
      <c r="C201">
        <v>55283964</v>
      </c>
      <c r="D201">
        <v>31809402</v>
      </c>
      <c r="E201">
        <v>1</v>
      </c>
      <c r="F201">
        <v>1</v>
      </c>
      <c r="G201">
        <v>13</v>
      </c>
      <c r="H201">
        <v>3</v>
      </c>
      <c r="I201" t="s">
        <v>244</v>
      </c>
      <c r="J201" t="s">
        <v>245</v>
      </c>
      <c r="K201" t="s">
        <v>246</v>
      </c>
      <c r="L201">
        <v>1346</v>
      </c>
      <c r="N201">
        <v>1009</v>
      </c>
      <c r="O201" t="s">
        <v>247</v>
      </c>
      <c r="P201" t="s">
        <v>247</v>
      </c>
      <c r="Q201">
        <v>1</v>
      </c>
      <c r="X201">
        <v>6.9</v>
      </c>
      <c r="Y201">
        <v>6.27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6.9</v>
      </c>
      <c r="AH201">
        <v>2</v>
      </c>
      <c r="AI201">
        <v>55283969</v>
      </c>
      <c r="AJ201">
        <v>191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ROW(Source!A389)</f>
        <v>389</v>
      </c>
      <c r="B202">
        <v>55283974</v>
      </c>
      <c r="C202">
        <v>55283964</v>
      </c>
      <c r="D202">
        <v>31807616</v>
      </c>
      <c r="E202">
        <v>1</v>
      </c>
      <c r="F202">
        <v>1</v>
      </c>
      <c r="G202">
        <v>13</v>
      </c>
      <c r="H202">
        <v>3</v>
      </c>
      <c r="I202" t="s">
        <v>248</v>
      </c>
      <c r="J202" t="s">
        <v>249</v>
      </c>
      <c r="K202" t="s">
        <v>250</v>
      </c>
      <c r="L202">
        <v>1348</v>
      </c>
      <c r="N202">
        <v>1009</v>
      </c>
      <c r="O202" t="s">
        <v>30</v>
      </c>
      <c r="P202" t="s">
        <v>30</v>
      </c>
      <c r="Q202">
        <v>1000</v>
      </c>
      <c r="X202">
        <v>3.5000000000000003E-2</v>
      </c>
      <c r="Y202">
        <v>18910.8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3.5000000000000003E-2</v>
      </c>
      <c r="AH202">
        <v>2</v>
      </c>
      <c r="AI202">
        <v>55283970</v>
      </c>
      <c r="AJ202">
        <v>192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ROW(Source!A389)</f>
        <v>389</v>
      </c>
      <c r="B203">
        <v>55283975</v>
      </c>
      <c r="C203">
        <v>55283964</v>
      </c>
      <c r="D203">
        <v>31800707</v>
      </c>
      <c r="E203">
        <v>13</v>
      </c>
      <c r="F203">
        <v>1</v>
      </c>
      <c r="G203">
        <v>13</v>
      </c>
      <c r="H203">
        <v>3</v>
      </c>
      <c r="I203" t="s">
        <v>279</v>
      </c>
      <c r="J203" t="s">
        <v>3</v>
      </c>
      <c r="K203" t="s">
        <v>280</v>
      </c>
      <c r="L203">
        <v>1327</v>
      </c>
      <c r="N203">
        <v>1005</v>
      </c>
      <c r="O203" t="s">
        <v>143</v>
      </c>
      <c r="P203" t="s">
        <v>143</v>
      </c>
      <c r="Q203">
        <v>1</v>
      </c>
      <c r="X203">
        <v>135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3</v>
      </c>
      <c r="AG203">
        <v>135</v>
      </c>
      <c r="AH203">
        <v>3</v>
      </c>
      <c r="AI203">
        <v>-1</v>
      </c>
      <c r="AJ203" t="s">
        <v>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ROW(Source!A389)</f>
        <v>389</v>
      </c>
      <c r="B204">
        <v>55283976</v>
      </c>
      <c r="C204">
        <v>55283964</v>
      </c>
      <c r="D204">
        <v>31800707</v>
      </c>
      <c r="E204">
        <v>13</v>
      </c>
      <c r="F204">
        <v>1</v>
      </c>
      <c r="G204">
        <v>13</v>
      </c>
      <c r="H204">
        <v>3</v>
      </c>
      <c r="I204" t="s">
        <v>279</v>
      </c>
      <c r="J204" t="s">
        <v>3</v>
      </c>
      <c r="K204" t="s">
        <v>281</v>
      </c>
      <c r="L204">
        <v>1327</v>
      </c>
      <c r="N204">
        <v>1005</v>
      </c>
      <c r="O204" t="s">
        <v>143</v>
      </c>
      <c r="P204" t="s">
        <v>143</v>
      </c>
      <c r="Q204">
        <v>1</v>
      </c>
      <c r="X204">
        <v>132.30000000000001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3</v>
      </c>
      <c r="AG204">
        <v>132.30000000000001</v>
      </c>
      <c r="AH204">
        <v>3</v>
      </c>
      <c r="AI204">
        <v>-1</v>
      </c>
      <c r="AJ204" t="s">
        <v>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ROW(Source!A392)</f>
        <v>392</v>
      </c>
      <c r="B205">
        <v>55283992</v>
      </c>
      <c r="C205">
        <v>55283979</v>
      </c>
      <c r="D205">
        <v>31751893</v>
      </c>
      <c r="E205">
        <v>13</v>
      </c>
      <c r="F205">
        <v>1</v>
      </c>
      <c r="G205">
        <v>13</v>
      </c>
      <c r="H205">
        <v>1</v>
      </c>
      <c r="I205" t="s">
        <v>205</v>
      </c>
      <c r="J205" t="s">
        <v>3</v>
      </c>
      <c r="K205" t="s">
        <v>206</v>
      </c>
      <c r="L205">
        <v>1191</v>
      </c>
      <c r="N205">
        <v>1013</v>
      </c>
      <c r="O205" t="s">
        <v>207</v>
      </c>
      <c r="P205" t="s">
        <v>207</v>
      </c>
      <c r="Q205">
        <v>1</v>
      </c>
      <c r="X205">
        <v>85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1</v>
      </c>
      <c r="AF205" t="s">
        <v>136</v>
      </c>
      <c r="AG205">
        <v>97.749999999999986</v>
      </c>
      <c r="AH205">
        <v>2</v>
      </c>
      <c r="AI205">
        <v>55283980</v>
      </c>
      <c r="AJ205">
        <v>193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ROW(Source!A392)</f>
        <v>392</v>
      </c>
      <c r="B206">
        <v>55283993</v>
      </c>
      <c r="C206">
        <v>55283979</v>
      </c>
      <c r="D206">
        <v>31832330</v>
      </c>
      <c r="E206">
        <v>1</v>
      </c>
      <c r="F206">
        <v>1</v>
      </c>
      <c r="G206">
        <v>13</v>
      </c>
      <c r="H206">
        <v>2</v>
      </c>
      <c r="I206" t="s">
        <v>251</v>
      </c>
      <c r="J206" t="s">
        <v>252</v>
      </c>
      <c r="K206" t="s">
        <v>253</v>
      </c>
      <c r="L206">
        <v>1368</v>
      </c>
      <c r="N206">
        <v>1011</v>
      </c>
      <c r="O206" t="s">
        <v>211</v>
      </c>
      <c r="P206" t="s">
        <v>211</v>
      </c>
      <c r="Q206">
        <v>1</v>
      </c>
      <c r="X206">
        <v>0.21099999999999999</v>
      </c>
      <c r="Y206">
        <v>0</v>
      </c>
      <c r="Z206">
        <v>39.51</v>
      </c>
      <c r="AA206">
        <v>12.69</v>
      </c>
      <c r="AB206">
        <v>0</v>
      </c>
      <c r="AC206">
        <v>0</v>
      </c>
      <c r="AD206">
        <v>1</v>
      </c>
      <c r="AE206">
        <v>0</v>
      </c>
      <c r="AF206" t="s">
        <v>135</v>
      </c>
      <c r="AG206">
        <v>0.26374999999999998</v>
      </c>
      <c r="AH206">
        <v>2</v>
      </c>
      <c r="AI206">
        <v>55283981</v>
      </c>
      <c r="AJ206">
        <v>194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ROW(Source!A392)</f>
        <v>392</v>
      </c>
      <c r="B207">
        <v>55283994</v>
      </c>
      <c r="C207">
        <v>55283979</v>
      </c>
      <c r="D207">
        <v>31832578</v>
      </c>
      <c r="E207">
        <v>1</v>
      </c>
      <c r="F207">
        <v>1</v>
      </c>
      <c r="G207">
        <v>13</v>
      </c>
      <c r="H207">
        <v>2</v>
      </c>
      <c r="I207" t="s">
        <v>254</v>
      </c>
      <c r="J207" t="s">
        <v>255</v>
      </c>
      <c r="K207" t="s">
        <v>256</v>
      </c>
      <c r="L207">
        <v>1368</v>
      </c>
      <c r="N207">
        <v>1011</v>
      </c>
      <c r="O207" t="s">
        <v>211</v>
      </c>
      <c r="P207" t="s">
        <v>211</v>
      </c>
      <c r="Q207">
        <v>1</v>
      </c>
      <c r="X207">
        <v>12.813000000000001</v>
      </c>
      <c r="Y207">
        <v>0</v>
      </c>
      <c r="Z207">
        <v>1.0900000000000001</v>
      </c>
      <c r="AA207">
        <v>0.09</v>
      </c>
      <c r="AB207">
        <v>0</v>
      </c>
      <c r="AC207">
        <v>0</v>
      </c>
      <c r="AD207">
        <v>1</v>
      </c>
      <c r="AE207">
        <v>0</v>
      </c>
      <c r="AF207" t="s">
        <v>135</v>
      </c>
      <c r="AG207">
        <v>16.016249999999999</v>
      </c>
      <c r="AH207">
        <v>2</v>
      </c>
      <c r="AI207">
        <v>55283982</v>
      </c>
      <c r="AJ207">
        <v>195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ROW(Source!A392)</f>
        <v>392</v>
      </c>
      <c r="B208">
        <v>55283995</v>
      </c>
      <c r="C208">
        <v>55283979</v>
      </c>
      <c r="D208">
        <v>31832865</v>
      </c>
      <c r="E208">
        <v>1</v>
      </c>
      <c r="F208">
        <v>1</v>
      </c>
      <c r="G208">
        <v>13</v>
      </c>
      <c r="H208">
        <v>2</v>
      </c>
      <c r="I208" t="s">
        <v>257</v>
      </c>
      <c r="J208" t="s">
        <v>258</v>
      </c>
      <c r="K208" t="s">
        <v>259</v>
      </c>
      <c r="L208">
        <v>1368</v>
      </c>
      <c r="N208">
        <v>1011</v>
      </c>
      <c r="O208" t="s">
        <v>211</v>
      </c>
      <c r="P208" t="s">
        <v>211</v>
      </c>
      <c r="Q208">
        <v>1</v>
      </c>
      <c r="X208">
        <v>9.8879999999999999</v>
      </c>
      <c r="Y208">
        <v>0</v>
      </c>
      <c r="Z208">
        <v>0.77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135</v>
      </c>
      <c r="AG208">
        <v>12.36</v>
      </c>
      <c r="AH208">
        <v>2</v>
      </c>
      <c r="AI208">
        <v>55283983</v>
      </c>
      <c r="AJ208">
        <v>196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ROW(Source!A392)</f>
        <v>392</v>
      </c>
      <c r="B209">
        <v>55283996</v>
      </c>
      <c r="C209">
        <v>55283979</v>
      </c>
      <c r="D209">
        <v>31755942</v>
      </c>
      <c r="E209">
        <v>13</v>
      </c>
      <c r="F209">
        <v>1</v>
      </c>
      <c r="G209">
        <v>13</v>
      </c>
      <c r="H209">
        <v>2</v>
      </c>
      <c r="I209" t="s">
        <v>218</v>
      </c>
      <c r="J209" t="s">
        <v>3</v>
      </c>
      <c r="K209" t="s">
        <v>219</v>
      </c>
      <c r="L209">
        <v>1344</v>
      </c>
      <c r="N209">
        <v>1008</v>
      </c>
      <c r="O209" t="s">
        <v>220</v>
      </c>
      <c r="P209" t="s">
        <v>220</v>
      </c>
      <c r="Q209">
        <v>1</v>
      </c>
      <c r="X209">
        <v>20.92</v>
      </c>
      <c r="Y209">
        <v>0</v>
      </c>
      <c r="Z209">
        <v>1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135</v>
      </c>
      <c r="AG209">
        <v>26.150000000000002</v>
      </c>
      <c r="AH209">
        <v>2</v>
      </c>
      <c r="AI209">
        <v>55283984</v>
      </c>
      <c r="AJ209">
        <v>197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ROW(Source!A392)</f>
        <v>392</v>
      </c>
      <c r="B210">
        <v>55283997</v>
      </c>
      <c r="C210">
        <v>55283979</v>
      </c>
      <c r="D210">
        <v>31808032</v>
      </c>
      <c r="E210">
        <v>1</v>
      </c>
      <c r="F210">
        <v>1</v>
      </c>
      <c r="G210">
        <v>13</v>
      </c>
      <c r="H210">
        <v>3</v>
      </c>
      <c r="I210" t="s">
        <v>260</v>
      </c>
      <c r="J210" t="s">
        <v>261</v>
      </c>
      <c r="K210" t="s">
        <v>262</v>
      </c>
      <c r="L210">
        <v>1348</v>
      </c>
      <c r="N210">
        <v>1009</v>
      </c>
      <c r="O210" t="s">
        <v>30</v>
      </c>
      <c r="P210" t="s">
        <v>30</v>
      </c>
      <c r="Q210">
        <v>1000</v>
      </c>
      <c r="X210">
        <v>4.9000000000000002E-2</v>
      </c>
      <c r="Y210">
        <v>14739.12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4.9000000000000002E-2</v>
      </c>
      <c r="AH210">
        <v>2</v>
      </c>
      <c r="AI210">
        <v>55283985</v>
      </c>
      <c r="AJ210">
        <v>198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ROW(Source!A392)</f>
        <v>392</v>
      </c>
      <c r="B211">
        <v>55283998</v>
      </c>
      <c r="C211">
        <v>55283979</v>
      </c>
      <c r="D211">
        <v>31808575</v>
      </c>
      <c r="E211">
        <v>1</v>
      </c>
      <c r="F211">
        <v>1</v>
      </c>
      <c r="G211">
        <v>13</v>
      </c>
      <c r="H211">
        <v>3</v>
      </c>
      <c r="I211" t="s">
        <v>263</v>
      </c>
      <c r="J211" t="s">
        <v>264</v>
      </c>
      <c r="K211" t="s">
        <v>265</v>
      </c>
      <c r="L211">
        <v>1391</v>
      </c>
      <c r="N211">
        <v>1013</v>
      </c>
      <c r="O211" t="s">
        <v>266</v>
      </c>
      <c r="P211" t="s">
        <v>266</v>
      </c>
      <c r="Q211">
        <v>1</v>
      </c>
      <c r="X211">
        <v>200</v>
      </c>
      <c r="Y211">
        <v>28.75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200</v>
      </c>
      <c r="AH211">
        <v>2</v>
      </c>
      <c r="AI211">
        <v>55283988</v>
      </c>
      <c r="AJ211">
        <v>201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ROW(Source!A392)</f>
        <v>392</v>
      </c>
      <c r="B212">
        <v>55283999</v>
      </c>
      <c r="C212">
        <v>55283979</v>
      </c>
      <c r="D212">
        <v>31809402</v>
      </c>
      <c r="E212">
        <v>1</v>
      </c>
      <c r="F212">
        <v>1</v>
      </c>
      <c r="G212">
        <v>13</v>
      </c>
      <c r="H212">
        <v>3</v>
      </c>
      <c r="I212" t="s">
        <v>244</v>
      </c>
      <c r="J212" t="s">
        <v>245</v>
      </c>
      <c r="K212" t="s">
        <v>246</v>
      </c>
      <c r="L212">
        <v>1346</v>
      </c>
      <c r="N212">
        <v>1009</v>
      </c>
      <c r="O212" t="s">
        <v>247</v>
      </c>
      <c r="P212" t="s">
        <v>247</v>
      </c>
      <c r="Q212">
        <v>1</v>
      </c>
      <c r="X212">
        <v>3.4</v>
      </c>
      <c r="Y212">
        <v>6.27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3.4</v>
      </c>
      <c r="AH212">
        <v>2</v>
      </c>
      <c r="AI212">
        <v>55283989</v>
      </c>
      <c r="AJ212">
        <v>202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ROW(Source!A392)</f>
        <v>392</v>
      </c>
      <c r="B213">
        <v>55284000</v>
      </c>
      <c r="C213">
        <v>55283979</v>
      </c>
      <c r="D213">
        <v>31807565</v>
      </c>
      <c r="E213">
        <v>1</v>
      </c>
      <c r="F213">
        <v>1</v>
      </c>
      <c r="G213">
        <v>13</v>
      </c>
      <c r="H213">
        <v>3</v>
      </c>
      <c r="I213" t="s">
        <v>267</v>
      </c>
      <c r="J213" t="s">
        <v>268</v>
      </c>
      <c r="K213" t="s">
        <v>269</v>
      </c>
      <c r="L213">
        <v>1301</v>
      </c>
      <c r="N213">
        <v>1003</v>
      </c>
      <c r="O213" t="s">
        <v>270</v>
      </c>
      <c r="P213" t="s">
        <v>270</v>
      </c>
      <c r="Q213">
        <v>1</v>
      </c>
      <c r="X213">
        <v>18.899999999999999</v>
      </c>
      <c r="Y213">
        <v>15.72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18.899999999999999</v>
      </c>
      <c r="AH213">
        <v>2</v>
      </c>
      <c r="AI213">
        <v>55283990</v>
      </c>
      <c r="AJ213">
        <v>203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ROW(Source!A392)</f>
        <v>392</v>
      </c>
      <c r="B214">
        <v>55284001</v>
      </c>
      <c r="C214">
        <v>55283979</v>
      </c>
      <c r="D214">
        <v>31807616</v>
      </c>
      <c r="E214">
        <v>1</v>
      </c>
      <c r="F214">
        <v>1</v>
      </c>
      <c r="G214">
        <v>13</v>
      </c>
      <c r="H214">
        <v>3</v>
      </c>
      <c r="I214" t="s">
        <v>248</v>
      </c>
      <c r="J214" t="s">
        <v>249</v>
      </c>
      <c r="K214" t="s">
        <v>250</v>
      </c>
      <c r="L214">
        <v>1348</v>
      </c>
      <c r="N214">
        <v>1009</v>
      </c>
      <c r="O214" t="s">
        <v>30</v>
      </c>
      <c r="P214" t="s">
        <v>30</v>
      </c>
      <c r="Q214">
        <v>1000</v>
      </c>
      <c r="X214">
        <v>2.196E-2</v>
      </c>
      <c r="Y214">
        <v>18910.8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2.196E-2</v>
      </c>
      <c r="AH214">
        <v>2</v>
      </c>
      <c r="AI214">
        <v>55283991</v>
      </c>
      <c r="AJ214">
        <v>204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ROW(Source!A392)</f>
        <v>392</v>
      </c>
      <c r="B215">
        <v>55284002</v>
      </c>
      <c r="C215">
        <v>55283979</v>
      </c>
      <c r="D215">
        <v>31800707</v>
      </c>
      <c r="E215">
        <v>13</v>
      </c>
      <c r="F215">
        <v>1</v>
      </c>
      <c r="G215">
        <v>13</v>
      </c>
      <c r="H215">
        <v>3</v>
      </c>
      <c r="I215" t="s">
        <v>279</v>
      </c>
      <c r="J215" t="s">
        <v>3</v>
      </c>
      <c r="K215" t="s">
        <v>280</v>
      </c>
      <c r="L215">
        <v>1327</v>
      </c>
      <c r="N215">
        <v>1005</v>
      </c>
      <c r="O215" t="s">
        <v>143</v>
      </c>
      <c r="P215" t="s">
        <v>143</v>
      </c>
      <c r="Q215">
        <v>1</v>
      </c>
      <c r="X215">
        <v>135.03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 t="s">
        <v>3</v>
      </c>
      <c r="AG215">
        <v>135.03</v>
      </c>
      <c r="AH215">
        <v>3</v>
      </c>
      <c r="AI215">
        <v>-1</v>
      </c>
      <c r="AJ215" t="s">
        <v>3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ROW(Source!A392)</f>
        <v>392</v>
      </c>
      <c r="B216">
        <v>55284003</v>
      </c>
      <c r="C216">
        <v>55283979</v>
      </c>
      <c r="D216">
        <v>31800707</v>
      </c>
      <c r="E216">
        <v>13</v>
      </c>
      <c r="F216">
        <v>1</v>
      </c>
      <c r="G216">
        <v>13</v>
      </c>
      <c r="H216">
        <v>3</v>
      </c>
      <c r="I216" t="s">
        <v>279</v>
      </c>
      <c r="J216" t="s">
        <v>3</v>
      </c>
      <c r="K216" t="s">
        <v>281</v>
      </c>
      <c r="L216">
        <v>1327</v>
      </c>
      <c r="N216">
        <v>1005</v>
      </c>
      <c r="O216" t="s">
        <v>143</v>
      </c>
      <c r="P216" t="s">
        <v>143</v>
      </c>
      <c r="Q216">
        <v>1</v>
      </c>
      <c r="X216">
        <v>60.27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s">
        <v>3</v>
      </c>
      <c r="AG216">
        <v>60.27</v>
      </c>
      <c r="AH216">
        <v>3</v>
      </c>
      <c r="AI216">
        <v>-1</v>
      </c>
      <c r="AJ216" t="s">
        <v>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ROW(Source!A464)</f>
        <v>464</v>
      </c>
      <c r="B217">
        <v>55284124</v>
      </c>
      <c r="C217">
        <v>55284121</v>
      </c>
      <c r="D217">
        <v>31751893</v>
      </c>
      <c r="E217">
        <v>13</v>
      </c>
      <c r="F217">
        <v>1</v>
      </c>
      <c r="G217">
        <v>13</v>
      </c>
      <c r="H217">
        <v>1</v>
      </c>
      <c r="I217" t="s">
        <v>205</v>
      </c>
      <c r="J217" t="s">
        <v>3</v>
      </c>
      <c r="K217" t="s">
        <v>206</v>
      </c>
      <c r="L217">
        <v>1191</v>
      </c>
      <c r="N217">
        <v>1013</v>
      </c>
      <c r="O217" t="s">
        <v>207</v>
      </c>
      <c r="P217" t="s">
        <v>207</v>
      </c>
      <c r="Q217">
        <v>1</v>
      </c>
      <c r="X217">
        <v>57.5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1</v>
      </c>
      <c r="AF217" t="s">
        <v>3</v>
      </c>
      <c r="AG217">
        <v>57.5</v>
      </c>
      <c r="AH217">
        <v>2</v>
      </c>
      <c r="AI217">
        <v>55284122</v>
      </c>
      <c r="AJ217">
        <v>205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ROW(Source!A464)</f>
        <v>464</v>
      </c>
      <c r="B218">
        <v>55284125</v>
      </c>
      <c r="C218">
        <v>55284121</v>
      </c>
      <c r="D218">
        <v>31806986</v>
      </c>
      <c r="E218">
        <v>13</v>
      </c>
      <c r="F218">
        <v>1</v>
      </c>
      <c r="G218">
        <v>13</v>
      </c>
      <c r="H218">
        <v>3</v>
      </c>
      <c r="I218" t="s">
        <v>28</v>
      </c>
      <c r="J218" t="s">
        <v>3</v>
      </c>
      <c r="K218" t="s">
        <v>29</v>
      </c>
      <c r="L218">
        <v>1348</v>
      </c>
      <c r="N218">
        <v>1009</v>
      </c>
      <c r="O218" t="s">
        <v>30</v>
      </c>
      <c r="P218" t="s">
        <v>30</v>
      </c>
      <c r="Q218">
        <v>1000</v>
      </c>
      <c r="X218">
        <v>4.5999999999999996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4.5999999999999996</v>
      </c>
      <c r="AH218">
        <v>2</v>
      </c>
      <c r="AI218">
        <v>55284123</v>
      </c>
      <c r="AJ218">
        <v>206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ROW(Source!A466)</f>
        <v>466</v>
      </c>
      <c r="B219">
        <v>55284129</v>
      </c>
      <c r="C219">
        <v>55284127</v>
      </c>
      <c r="D219">
        <v>31751893</v>
      </c>
      <c r="E219">
        <v>13</v>
      </c>
      <c r="F219">
        <v>1</v>
      </c>
      <c r="G219">
        <v>13</v>
      </c>
      <c r="H219">
        <v>1</v>
      </c>
      <c r="I219" t="s">
        <v>205</v>
      </c>
      <c r="J219" t="s">
        <v>3</v>
      </c>
      <c r="K219" t="s">
        <v>206</v>
      </c>
      <c r="L219">
        <v>1191</v>
      </c>
      <c r="N219">
        <v>1013</v>
      </c>
      <c r="O219" t="s">
        <v>207</v>
      </c>
      <c r="P219" t="s">
        <v>207</v>
      </c>
      <c r="Q219">
        <v>1</v>
      </c>
      <c r="X219">
        <v>0.6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 t="s">
        <v>3</v>
      </c>
      <c r="AG219">
        <v>0.6</v>
      </c>
      <c r="AH219">
        <v>2</v>
      </c>
      <c r="AI219">
        <v>55284128</v>
      </c>
      <c r="AJ219">
        <v>207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ROW(Source!A467)</f>
        <v>467</v>
      </c>
      <c r="B220">
        <v>55284133</v>
      </c>
      <c r="C220">
        <v>55284130</v>
      </c>
      <c r="D220">
        <v>31751893</v>
      </c>
      <c r="E220">
        <v>13</v>
      </c>
      <c r="F220">
        <v>1</v>
      </c>
      <c r="G220">
        <v>13</v>
      </c>
      <c r="H220">
        <v>1</v>
      </c>
      <c r="I220" t="s">
        <v>205</v>
      </c>
      <c r="J220" t="s">
        <v>3</v>
      </c>
      <c r="K220" t="s">
        <v>206</v>
      </c>
      <c r="L220">
        <v>1191</v>
      </c>
      <c r="N220">
        <v>1013</v>
      </c>
      <c r="O220" t="s">
        <v>207</v>
      </c>
      <c r="P220" t="s">
        <v>207</v>
      </c>
      <c r="Q220">
        <v>1</v>
      </c>
      <c r="X220">
        <v>17.41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1</v>
      </c>
      <c r="AF220" t="s">
        <v>3</v>
      </c>
      <c r="AG220">
        <v>17.41</v>
      </c>
      <c r="AH220">
        <v>2</v>
      </c>
      <c r="AI220">
        <v>55284131</v>
      </c>
      <c r="AJ220">
        <v>208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ROW(Source!A467)</f>
        <v>467</v>
      </c>
      <c r="B221">
        <v>55284134</v>
      </c>
      <c r="C221">
        <v>55284130</v>
      </c>
      <c r="D221">
        <v>31806986</v>
      </c>
      <c r="E221">
        <v>13</v>
      </c>
      <c r="F221">
        <v>1</v>
      </c>
      <c r="G221">
        <v>13</v>
      </c>
      <c r="H221">
        <v>3</v>
      </c>
      <c r="I221" t="s">
        <v>28</v>
      </c>
      <c r="J221" t="s">
        <v>3</v>
      </c>
      <c r="K221" t="s">
        <v>29</v>
      </c>
      <c r="L221">
        <v>1348</v>
      </c>
      <c r="N221">
        <v>1009</v>
      </c>
      <c r="O221" t="s">
        <v>30</v>
      </c>
      <c r="P221" t="s">
        <v>30</v>
      </c>
      <c r="Q221">
        <v>1000</v>
      </c>
      <c r="X221">
        <v>1.02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0</v>
      </c>
      <c r="AF221" t="s">
        <v>3</v>
      </c>
      <c r="AG221">
        <v>1.02</v>
      </c>
      <c r="AH221">
        <v>2</v>
      </c>
      <c r="AI221">
        <v>55284132</v>
      </c>
      <c r="AJ221">
        <v>209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ROW(Source!A469)</f>
        <v>469</v>
      </c>
      <c r="B222">
        <v>55284138</v>
      </c>
      <c r="C222">
        <v>55284136</v>
      </c>
      <c r="D222">
        <v>31751893</v>
      </c>
      <c r="E222">
        <v>13</v>
      </c>
      <c r="F222">
        <v>1</v>
      </c>
      <c r="G222">
        <v>13</v>
      </c>
      <c r="H222">
        <v>1</v>
      </c>
      <c r="I222" t="s">
        <v>205</v>
      </c>
      <c r="J222" t="s">
        <v>3</v>
      </c>
      <c r="K222" t="s">
        <v>206</v>
      </c>
      <c r="L222">
        <v>1191</v>
      </c>
      <c r="N222">
        <v>1013</v>
      </c>
      <c r="O222" t="s">
        <v>207</v>
      </c>
      <c r="P222" t="s">
        <v>207</v>
      </c>
      <c r="Q222">
        <v>1</v>
      </c>
      <c r="X222">
        <v>20.73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1</v>
      </c>
      <c r="AF222" t="s">
        <v>3</v>
      </c>
      <c r="AG222">
        <v>20.73</v>
      </c>
      <c r="AH222">
        <v>2</v>
      </c>
      <c r="AI222">
        <v>55284137</v>
      </c>
      <c r="AJ222">
        <v>210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ROW(Source!A469)</f>
        <v>469</v>
      </c>
      <c r="B223">
        <v>55284139</v>
      </c>
      <c r="C223">
        <v>55284136</v>
      </c>
      <c r="D223">
        <v>31798045</v>
      </c>
      <c r="E223">
        <v>13</v>
      </c>
      <c r="F223">
        <v>1</v>
      </c>
      <c r="G223">
        <v>13</v>
      </c>
      <c r="H223">
        <v>3</v>
      </c>
      <c r="I223" t="s">
        <v>271</v>
      </c>
      <c r="J223" t="s">
        <v>3</v>
      </c>
      <c r="K223" t="s">
        <v>272</v>
      </c>
      <c r="L223">
        <v>1348</v>
      </c>
      <c r="N223">
        <v>1009</v>
      </c>
      <c r="O223" t="s">
        <v>30</v>
      </c>
      <c r="P223" t="s">
        <v>30</v>
      </c>
      <c r="Q223">
        <v>1000</v>
      </c>
      <c r="X223">
        <v>0.17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s">
        <v>3</v>
      </c>
      <c r="AG223">
        <v>0.17</v>
      </c>
      <c r="AH223">
        <v>3</v>
      </c>
      <c r="AI223">
        <v>-1</v>
      </c>
      <c r="AJ223" t="s">
        <v>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ROW(Source!A469)</f>
        <v>469</v>
      </c>
      <c r="B224">
        <v>55284140</v>
      </c>
      <c r="C224">
        <v>55284136</v>
      </c>
      <c r="D224">
        <v>31798941</v>
      </c>
      <c r="E224">
        <v>13</v>
      </c>
      <c r="F224">
        <v>1</v>
      </c>
      <c r="G224">
        <v>13</v>
      </c>
      <c r="H224">
        <v>3</v>
      </c>
      <c r="I224" t="s">
        <v>273</v>
      </c>
      <c r="J224" t="s">
        <v>3</v>
      </c>
      <c r="K224" t="s">
        <v>274</v>
      </c>
      <c r="L224">
        <v>1339</v>
      </c>
      <c r="N224">
        <v>1007</v>
      </c>
      <c r="O224" t="s">
        <v>128</v>
      </c>
      <c r="P224" t="s">
        <v>128</v>
      </c>
      <c r="Q224">
        <v>1</v>
      </c>
      <c r="X224">
        <v>0.03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s">
        <v>3</v>
      </c>
      <c r="AG224">
        <v>0.03</v>
      </c>
      <c r="AH224">
        <v>3</v>
      </c>
      <c r="AI224">
        <v>-1</v>
      </c>
      <c r="AJ224" t="s">
        <v>3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ROW(Source!A470)</f>
        <v>470</v>
      </c>
      <c r="B225">
        <v>55284143</v>
      </c>
      <c r="C225">
        <v>55284141</v>
      </c>
      <c r="D225">
        <v>31751893</v>
      </c>
      <c r="E225">
        <v>13</v>
      </c>
      <c r="F225">
        <v>1</v>
      </c>
      <c r="G225">
        <v>13</v>
      </c>
      <c r="H225">
        <v>1</v>
      </c>
      <c r="I225" t="s">
        <v>205</v>
      </c>
      <c r="J225" t="s">
        <v>3</v>
      </c>
      <c r="K225" t="s">
        <v>206</v>
      </c>
      <c r="L225">
        <v>1191</v>
      </c>
      <c r="N225">
        <v>1013</v>
      </c>
      <c r="O225" t="s">
        <v>207</v>
      </c>
      <c r="P225" t="s">
        <v>207</v>
      </c>
      <c r="Q225">
        <v>1</v>
      </c>
      <c r="X225">
        <v>0.6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1</v>
      </c>
      <c r="AF225" t="s">
        <v>3</v>
      </c>
      <c r="AG225">
        <v>0.6</v>
      </c>
      <c r="AH225">
        <v>2</v>
      </c>
      <c r="AI225">
        <v>55284142</v>
      </c>
      <c r="AJ225">
        <v>211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ROW(Source!A536)</f>
        <v>536</v>
      </c>
      <c r="B226">
        <v>55284210</v>
      </c>
      <c r="C226">
        <v>55284201</v>
      </c>
      <c r="D226">
        <v>31751893</v>
      </c>
      <c r="E226">
        <v>13</v>
      </c>
      <c r="F226">
        <v>1</v>
      </c>
      <c r="G226">
        <v>13</v>
      </c>
      <c r="H226">
        <v>1</v>
      </c>
      <c r="I226" t="s">
        <v>205</v>
      </c>
      <c r="J226" t="s">
        <v>3</v>
      </c>
      <c r="K226" t="s">
        <v>206</v>
      </c>
      <c r="L226">
        <v>1191</v>
      </c>
      <c r="N226">
        <v>1013</v>
      </c>
      <c r="O226" t="s">
        <v>207</v>
      </c>
      <c r="P226" t="s">
        <v>207</v>
      </c>
      <c r="Q226">
        <v>1</v>
      </c>
      <c r="X226">
        <v>113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1</v>
      </c>
      <c r="AF226" t="s">
        <v>3</v>
      </c>
      <c r="AG226">
        <v>113</v>
      </c>
      <c r="AH226">
        <v>2</v>
      </c>
      <c r="AI226">
        <v>55284202</v>
      </c>
      <c r="AJ226">
        <v>212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ROW(Source!A536)</f>
        <v>536</v>
      </c>
      <c r="B227">
        <v>55284211</v>
      </c>
      <c r="C227">
        <v>55284201</v>
      </c>
      <c r="D227">
        <v>31832333</v>
      </c>
      <c r="E227">
        <v>1</v>
      </c>
      <c r="F227">
        <v>1</v>
      </c>
      <c r="G227">
        <v>13</v>
      </c>
      <c r="H227">
        <v>2</v>
      </c>
      <c r="I227" t="s">
        <v>208</v>
      </c>
      <c r="J227" t="s">
        <v>209</v>
      </c>
      <c r="K227" t="s">
        <v>210</v>
      </c>
      <c r="L227">
        <v>1368</v>
      </c>
      <c r="N227">
        <v>1011</v>
      </c>
      <c r="O227" t="s">
        <v>211</v>
      </c>
      <c r="P227" t="s">
        <v>211</v>
      </c>
      <c r="Q227">
        <v>1</v>
      </c>
      <c r="X227">
        <v>1.19</v>
      </c>
      <c r="Y227">
        <v>0</v>
      </c>
      <c r="Z227">
        <v>33.35</v>
      </c>
      <c r="AA227">
        <v>12.67</v>
      </c>
      <c r="AB227">
        <v>0</v>
      </c>
      <c r="AC227">
        <v>0</v>
      </c>
      <c r="AD227">
        <v>1</v>
      </c>
      <c r="AE227">
        <v>0</v>
      </c>
      <c r="AF227" t="s">
        <v>3</v>
      </c>
      <c r="AG227">
        <v>1.19</v>
      </c>
      <c r="AH227">
        <v>2</v>
      </c>
      <c r="AI227">
        <v>55284203</v>
      </c>
      <c r="AJ227">
        <v>213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ROW(Source!A536)</f>
        <v>536</v>
      </c>
      <c r="B228">
        <v>55284212</v>
      </c>
      <c r="C228">
        <v>55284201</v>
      </c>
      <c r="D228">
        <v>31832821</v>
      </c>
      <c r="E228">
        <v>1</v>
      </c>
      <c r="F228">
        <v>1</v>
      </c>
      <c r="G228">
        <v>13</v>
      </c>
      <c r="H228">
        <v>2</v>
      </c>
      <c r="I228" t="s">
        <v>212</v>
      </c>
      <c r="J228" t="s">
        <v>213</v>
      </c>
      <c r="K228" t="s">
        <v>214</v>
      </c>
      <c r="L228">
        <v>1368</v>
      </c>
      <c r="N228">
        <v>1011</v>
      </c>
      <c r="O228" t="s">
        <v>211</v>
      </c>
      <c r="P228" t="s">
        <v>211</v>
      </c>
      <c r="Q228">
        <v>1</v>
      </c>
      <c r="X228">
        <v>1.19</v>
      </c>
      <c r="Y228">
        <v>0</v>
      </c>
      <c r="Z228">
        <v>0.77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3</v>
      </c>
      <c r="AG228">
        <v>1.19</v>
      </c>
      <c r="AH228">
        <v>2</v>
      </c>
      <c r="AI228">
        <v>55284204</v>
      </c>
      <c r="AJ228">
        <v>214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ROW(Source!A536)</f>
        <v>536</v>
      </c>
      <c r="B229">
        <v>55284213</v>
      </c>
      <c r="C229">
        <v>55284201</v>
      </c>
      <c r="D229">
        <v>31832054</v>
      </c>
      <c r="E229">
        <v>1</v>
      </c>
      <c r="F229">
        <v>1</v>
      </c>
      <c r="G229">
        <v>13</v>
      </c>
      <c r="H229">
        <v>2</v>
      </c>
      <c r="I229" t="s">
        <v>215</v>
      </c>
      <c r="J229" t="s">
        <v>216</v>
      </c>
      <c r="K229" t="s">
        <v>217</v>
      </c>
      <c r="L229">
        <v>1368</v>
      </c>
      <c r="N229">
        <v>1011</v>
      </c>
      <c r="O229" t="s">
        <v>211</v>
      </c>
      <c r="P229" t="s">
        <v>211</v>
      </c>
      <c r="Q229">
        <v>1</v>
      </c>
      <c r="X229">
        <v>1.18</v>
      </c>
      <c r="Y229">
        <v>0</v>
      </c>
      <c r="Z229">
        <v>0.71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1.18</v>
      </c>
      <c r="AH229">
        <v>2</v>
      </c>
      <c r="AI229">
        <v>55284205</v>
      </c>
      <c r="AJ229">
        <v>215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ROW(Source!A536)</f>
        <v>536</v>
      </c>
      <c r="B230">
        <v>55284214</v>
      </c>
      <c r="C230">
        <v>55284201</v>
      </c>
      <c r="D230">
        <v>31755942</v>
      </c>
      <c r="E230">
        <v>13</v>
      </c>
      <c r="F230">
        <v>1</v>
      </c>
      <c r="G230">
        <v>13</v>
      </c>
      <c r="H230">
        <v>2</v>
      </c>
      <c r="I230" t="s">
        <v>218</v>
      </c>
      <c r="J230" t="s">
        <v>3</v>
      </c>
      <c r="K230" t="s">
        <v>219</v>
      </c>
      <c r="L230">
        <v>1344</v>
      </c>
      <c r="N230">
        <v>1008</v>
      </c>
      <c r="O230" t="s">
        <v>220</v>
      </c>
      <c r="P230" t="s">
        <v>220</v>
      </c>
      <c r="Q230">
        <v>1</v>
      </c>
      <c r="X230">
        <v>0.01</v>
      </c>
      <c r="Y230">
        <v>0</v>
      </c>
      <c r="Z230">
        <v>1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0.01</v>
      </c>
      <c r="AH230">
        <v>2</v>
      </c>
      <c r="AI230">
        <v>55284206</v>
      </c>
      <c r="AJ230">
        <v>216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ROW(Source!A536)</f>
        <v>536</v>
      </c>
      <c r="B231">
        <v>55284215</v>
      </c>
      <c r="C231">
        <v>55284201</v>
      </c>
      <c r="D231">
        <v>31808261</v>
      </c>
      <c r="E231">
        <v>1</v>
      </c>
      <c r="F231">
        <v>1</v>
      </c>
      <c r="G231">
        <v>13</v>
      </c>
      <c r="H231">
        <v>3</v>
      </c>
      <c r="I231" t="s">
        <v>221</v>
      </c>
      <c r="J231" t="s">
        <v>222</v>
      </c>
      <c r="K231" t="s">
        <v>223</v>
      </c>
      <c r="L231">
        <v>1348</v>
      </c>
      <c r="N231">
        <v>1009</v>
      </c>
      <c r="O231" t="s">
        <v>30</v>
      </c>
      <c r="P231" t="s">
        <v>30</v>
      </c>
      <c r="Q231">
        <v>1000</v>
      </c>
      <c r="X231">
        <v>2.1000000000000001E-2</v>
      </c>
      <c r="Y231">
        <v>315.2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2.1000000000000001E-2</v>
      </c>
      <c r="AH231">
        <v>2</v>
      </c>
      <c r="AI231">
        <v>55284207</v>
      </c>
      <c r="AJ231">
        <v>217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ROW(Source!A536)</f>
        <v>536</v>
      </c>
      <c r="B232">
        <v>55284216</v>
      </c>
      <c r="C232">
        <v>55284201</v>
      </c>
      <c r="D232">
        <v>31826247</v>
      </c>
      <c r="E232">
        <v>1</v>
      </c>
      <c r="F232">
        <v>1</v>
      </c>
      <c r="G232">
        <v>13</v>
      </c>
      <c r="H232">
        <v>3</v>
      </c>
      <c r="I232" t="s">
        <v>224</v>
      </c>
      <c r="J232" t="s">
        <v>225</v>
      </c>
      <c r="K232" t="s">
        <v>226</v>
      </c>
      <c r="L232">
        <v>1339</v>
      </c>
      <c r="N232">
        <v>1007</v>
      </c>
      <c r="O232" t="s">
        <v>128</v>
      </c>
      <c r="P232" t="s">
        <v>128</v>
      </c>
      <c r="Q232">
        <v>1</v>
      </c>
      <c r="X232">
        <v>2.14</v>
      </c>
      <c r="Y232">
        <v>451.14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2.14</v>
      </c>
      <c r="AH232">
        <v>2</v>
      </c>
      <c r="AI232">
        <v>55284208</v>
      </c>
      <c r="AJ232">
        <v>218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ROW(Source!A536)</f>
        <v>536</v>
      </c>
      <c r="B233">
        <v>55284217</v>
      </c>
      <c r="C233">
        <v>55284201</v>
      </c>
      <c r="D233">
        <v>31806986</v>
      </c>
      <c r="E233">
        <v>13</v>
      </c>
      <c r="F233">
        <v>1</v>
      </c>
      <c r="G233">
        <v>13</v>
      </c>
      <c r="H233">
        <v>3</v>
      </c>
      <c r="I233" t="s">
        <v>28</v>
      </c>
      <c r="J233" t="s">
        <v>3</v>
      </c>
      <c r="K233" t="s">
        <v>29</v>
      </c>
      <c r="L233">
        <v>1348</v>
      </c>
      <c r="N233">
        <v>1009</v>
      </c>
      <c r="O233" t="s">
        <v>30</v>
      </c>
      <c r="P233" t="s">
        <v>30</v>
      </c>
      <c r="Q233">
        <v>1000</v>
      </c>
      <c r="X233">
        <v>1.28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1.28</v>
      </c>
      <c r="AH233">
        <v>2</v>
      </c>
      <c r="AI233">
        <v>55284209</v>
      </c>
      <c r="AJ233">
        <v>219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ROW(Source!A538)</f>
        <v>538</v>
      </c>
      <c r="B234">
        <v>55284227</v>
      </c>
      <c r="C234">
        <v>55284219</v>
      </c>
      <c r="D234">
        <v>31751893</v>
      </c>
      <c r="E234">
        <v>13</v>
      </c>
      <c r="F234">
        <v>1</v>
      </c>
      <c r="G234">
        <v>13</v>
      </c>
      <c r="H234">
        <v>1</v>
      </c>
      <c r="I234" t="s">
        <v>205</v>
      </c>
      <c r="J234" t="s">
        <v>3</v>
      </c>
      <c r="K234" t="s">
        <v>206</v>
      </c>
      <c r="L234">
        <v>1191</v>
      </c>
      <c r="N234">
        <v>1013</v>
      </c>
      <c r="O234" t="s">
        <v>207</v>
      </c>
      <c r="P234" t="s">
        <v>207</v>
      </c>
      <c r="Q234">
        <v>1</v>
      </c>
      <c r="X234">
        <v>39.5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1</v>
      </c>
      <c r="AF234" t="s">
        <v>3</v>
      </c>
      <c r="AG234">
        <v>39.5</v>
      </c>
      <c r="AH234">
        <v>2</v>
      </c>
      <c r="AI234">
        <v>55284220</v>
      </c>
      <c r="AJ234">
        <v>220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ROW(Source!A538)</f>
        <v>538</v>
      </c>
      <c r="B235">
        <v>55284228</v>
      </c>
      <c r="C235">
        <v>55284219</v>
      </c>
      <c r="D235">
        <v>31832333</v>
      </c>
      <c r="E235">
        <v>1</v>
      </c>
      <c r="F235">
        <v>1</v>
      </c>
      <c r="G235">
        <v>13</v>
      </c>
      <c r="H235">
        <v>2</v>
      </c>
      <c r="I235" t="s">
        <v>208</v>
      </c>
      <c r="J235" t="s">
        <v>209</v>
      </c>
      <c r="K235" t="s">
        <v>210</v>
      </c>
      <c r="L235">
        <v>1368</v>
      </c>
      <c r="N235">
        <v>1011</v>
      </c>
      <c r="O235" t="s">
        <v>211</v>
      </c>
      <c r="P235" t="s">
        <v>211</v>
      </c>
      <c r="Q235">
        <v>1</v>
      </c>
      <c r="X235">
        <v>0.28000000000000003</v>
      </c>
      <c r="Y235">
        <v>0</v>
      </c>
      <c r="Z235">
        <v>33.35</v>
      </c>
      <c r="AA235">
        <v>12.67</v>
      </c>
      <c r="AB235">
        <v>0</v>
      </c>
      <c r="AC235">
        <v>0</v>
      </c>
      <c r="AD235">
        <v>1</v>
      </c>
      <c r="AE235">
        <v>0</v>
      </c>
      <c r="AF235" t="s">
        <v>3</v>
      </c>
      <c r="AG235">
        <v>0.28000000000000003</v>
      </c>
      <c r="AH235">
        <v>2</v>
      </c>
      <c r="AI235">
        <v>55284221</v>
      </c>
      <c r="AJ235">
        <v>221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ROW(Source!A538)</f>
        <v>538</v>
      </c>
      <c r="B236">
        <v>55284229</v>
      </c>
      <c r="C236">
        <v>55284219</v>
      </c>
      <c r="D236">
        <v>31832821</v>
      </c>
      <c r="E236">
        <v>1</v>
      </c>
      <c r="F236">
        <v>1</v>
      </c>
      <c r="G236">
        <v>13</v>
      </c>
      <c r="H236">
        <v>2</v>
      </c>
      <c r="I236" t="s">
        <v>212</v>
      </c>
      <c r="J236" t="s">
        <v>213</v>
      </c>
      <c r="K236" t="s">
        <v>214</v>
      </c>
      <c r="L236">
        <v>1368</v>
      </c>
      <c r="N236">
        <v>1011</v>
      </c>
      <c r="O236" t="s">
        <v>211</v>
      </c>
      <c r="P236" t="s">
        <v>211</v>
      </c>
      <c r="Q236">
        <v>1</v>
      </c>
      <c r="X236">
        <v>0.28000000000000003</v>
      </c>
      <c r="Y236">
        <v>0</v>
      </c>
      <c r="Z236">
        <v>0.77</v>
      </c>
      <c r="AA236">
        <v>0</v>
      </c>
      <c r="AB236">
        <v>0</v>
      </c>
      <c r="AC236">
        <v>0</v>
      </c>
      <c r="AD236">
        <v>1</v>
      </c>
      <c r="AE236">
        <v>0</v>
      </c>
      <c r="AF236" t="s">
        <v>3</v>
      </c>
      <c r="AG236">
        <v>0.28000000000000003</v>
      </c>
      <c r="AH236">
        <v>2</v>
      </c>
      <c r="AI236">
        <v>55284222</v>
      </c>
      <c r="AJ236">
        <v>222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ROW(Source!A538)</f>
        <v>538</v>
      </c>
      <c r="B237">
        <v>55284230</v>
      </c>
      <c r="C237">
        <v>55284219</v>
      </c>
      <c r="D237">
        <v>31832054</v>
      </c>
      <c r="E237">
        <v>1</v>
      </c>
      <c r="F237">
        <v>1</v>
      </c>
      <c r="G237">
        <v>13</v>
      </c>
      <c r="H237">
        <v>2</v>
      </c>
      <c r="I237" t="s">
        <v>215</v>
      </c>
      <c r="J237" t="s">
        <v>216</v>
      </c>
      <c r="K237" t="s">
        <v>217</v>
      </c>
      <c r="L237">
        <v>1368</v>
      </c>
      <c r="N237">
        <v>1011</v>
      </c>
      <c r="O237" t="s">
        <v>211</v>
      </c>
      <c r="P237" t="s">
        <v>211</v>
      </c>
      <c r="Q237">
        <v>1</v>
      </c>
      <c r="X237">
        <v>0.44</v>
      </c>
      <c r="Y237">
        <v>0</v>
      </c>
      <c r="Z237">
        <v>0.71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0.44</v>
      </c>
      <c r="AH237">
        <v>2</v>
      </c>
      <c r="AI237">
        <v>55284223</v>
      </c>
      <c r="AJ237">
        <v>223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ROW(Source!A538)</f>
        <v>538</v>
      </c>
      <c r="B238">
        <v>55284231</v>
      </c>
      <c r="C238">
        <v>55284219</v>
      </c>
      <c r="D238">
        <v>31808261</v>
      </c>
      <c r="E238">
        <v>1</v>
      </c>
      <c r="F238">
        <v>1</v>
      </c>
      <c r="G238">
        <v>13</v>
      </c>
      <c r="H238">
        <v>3</v>
      </c>
      <c r="I238" t="s">
        <v>221</v>
      </c>
      <c r="J238" t="s">
        <v>222</v>
      </c>
      <c r="K238" t="s">
        <v>223</v>
      </c>
      <c r="L238">
        <v>1348</v>
      </c>
      <c r="N238">
        <v>1009</v>
      </c>
      <c r="O238" t="s">
        <v>30</v>
      </c>
      <c r="P238" t="s">
        <v>30</v>
      </c>
      <c r="Q238">
        <v>1000</v>
      </c>
      <c r="X238">
        <v>4.0000000000000001E-3</v>
      </c>
      <c r="Y238">
        <v>315.2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4.0000000000000001E-3</v>
      </c>
      <c r="AH238">
        <v>2</v>
      </c>
      <c r="AI238">
        <v>55284224</v>
      </c>
      <c r="AJ238">
        <v>224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ROW(Source!A538)</f>
        <v>538</v>
      </c>
      <c r="B239">
        <v>55284232</v>
      </c>
      <c r="C239">
        <v>55284219</v>
      </c>
      <c r="D239">
        <v>31826247</v>
      </c>
      <c r="E239">
        <v>1</v>
      </c>
      <c r="F239">
        <v>1</v>
      </c>
      <c r="G239">
        <v>13</v>
      </c>
      <c r="H239">
        <v>3</v>
      </c>
      <c r="I239" t="s">
        <v>224</v>
      </c>
      <c r="J239" t="s">
        <v>225</v>
      </c>
      <c r="K239" t="s">
        <v>226</v>
      </c>
      <c r="L239">
        <v>1339</v>
      </c>
      <c r="N239">
        <v>1007</v>
      </c>
      <c r="O239" t="s">
        <v>128</v>
      </c>
      <c r="P239" t="s">
        <v>128</v>
      </c>
      <c r="Q239">
        <v>1</v>
      </c>
      <c r="X239">
        <v>0.43</v>
      </c>
      <c r="Y239">
        <v>451.14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0.43</v>
      </c>
      <c r="AH239">
        <v>2</v>
      </c>
      <c r="AI239">
        <v>55284225</v>
      </c>
      <c r="AJ239">
        <v>225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ROW(Source!A538)</f>
        <v>538</v>
      </c>
      <c r="B240">
        <v>55284233</v>
      </c>
      <c r="C240">
        <v>55284219</v>
      </c>
      <c r="D240">
        <v>31806986</v>
      </c>
      <c r="E240">
        <v>13</v>
      </c>
      <c r="F240">
        <v>1</v>
      </c>
      <c r="G240">
        <v>13</v>
      </c>
      <c r="H240">
        <v>3</v>
      </c>
      <c r="I240" t="s">
        <v>28</v>
      </c>
      <c r="J240" t="s">
        <v>3</v>
      </c>
      <c r="K240" t="s">
        <v>29</v>
      </c>
      <c r="L240">
        <v>1348</v>
      </c>
      <c r="N240">
        <v>1009</v>
      </c>
      <c r="O240" t="s">
        <v>30</v>
      </c>
      <c r="P240" t="s">
        <v>30</v>
      </c>
      <c r="Q240">
        <v>1000</v>
      </c>
      <c r="X240">
        <v>0.3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0.3</v>
      </c>
      <c r="AH240">
        <v>2</v>
      </c>
      <c r="AI240">
        <v>55284226</v>
      </c>
      <c r="AJ240">
        <v>226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ROW(Source!A540)</f>
        <v>540</v>
      </c>
      <c r="B241">
        <v>55284245</v>
      </c>
      <c r="C241">
        <v>55284235</v>
      </c>
      <c r="D241">
        <v>31751893</v>
      </c>
      <c r="E241">
        <v>13</v>
      </c>
      <c r="F241">
        <v>1</v>
      </c>
      <c r="G241">
        <v>13</v>
      </c>
      <c r="H241">
        <v>1</v>
      </c>
      <c r="I241" t="s">
        <v>205</v>
      </c>
      <c r="J241" t="s">
        <v>3</v>
      </c>
      <c r="K241" t="s">
        <v>206</v>
      </c>
      <c r="L241">
        <v>1191</v>
      </c>
      <c r="N241">
        <v>1013</v>
      </c>
      <c r="O241" t="s">
        <v>207</v>
      </c>
      <c r="P241" t="s">
        <v>207</v>
      </c>
      <c r="Q241">
        <v>1</v>
      </c>
      <c r="X241">
        <v>24.61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1</v>
      </c>
      <c r="AF241" t="s">
        <v>3</v>
      </c>
      <c r="AG241">
        <v>24.61</v>
      </c>
      <c r="AH241">
        <v>2</v>
      </c>
      <c r="AI241">
        <v>55284236</v>
      </c>
      <c r="AJ241">
        <v>227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ROW(Source!A540)</f>
        <v>540</v>
      </c>
      <c r="B242">
        <v>55284246</v>
      </c>
      <c r="C242">
        <v>55284235</v>
      </c>
      <c r="D242">
        <v>31755942</v>
      </c>
      <c r="E242">
        <v>13</v>
      </c>
      <c r="F242">
        <v>1</v>
      </c>
      <c r="G242">
        <v>13</v>
      </c>
      <c r="H242">
        <v>2</v>
      </c>
      <c r="I242" t="s">
        <v>218</v>
      </c>
      <c r="J242" t="s">
        <v>3</v>
      </c>
      <c r="K242" t="s">
        <v>219</v>
      </c>
      <c r="L242">
        <v>1344</v>
      </c>
      <c r="N242">
        <v>1008</v>
      </c>
      <c r="O242" t="s">
        <v>220</v>
      </c>
      <c r="P242" t="s">
        <v>220</v>
      </c>
      <c r="Q242">
        <v>1</v>
      </c>
      <c r="X242">
        <v>18.57</v>
      </c>
      <c r="Y242">
        <v>0</v>
      </c>
      <c r="Z242">
        <v>1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18.57</v>
      </c>
      <c r="AH242">
        <v>2</v>
      </c>
      <c r="AI242">
        <v>55284237</v>
      </c>
      <c r="AJ242">
        <v>228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ROW(Source!A540)</f>
        <v>540</v>
      </c>
      <c r="B243">
        <v>55284247</v>
      </c>
      <c r="C243">
        <v>55284235</v>
      </c>
      <c r="D243">
        <v>31752660</v>
      </c>
      <c r="E243">
        <v>13</v>
      </c>
      <c r="F243">
        <v>1</v>
      </c>
      <c r="G243">
        <v>13</v>
      </c>
      <c r="H243">
        <v>3</v>
      </c>
      <c r="I243" t="s">
        <v>275</v>
      </c>
      <c r="J243" t="s">
        <v>3</v>
      </c>
      <c r="K243" t="s">
        <v>276</v>
      </c>
      <c r="L243">
        <v>1348</v>
      </c>
      <c r="N243">
        <v>1009</v>
      </c>
      <c r="O243" t="s">
        <v>30</v>
      </c>
      <c r="P243" t="s">
        <v>30</v>
      </c>
      <c r="Q243">
        <v>1000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3</v>
      </c>
      <c r="AG243">
        <v>0</v>
      </c>
      <c r="AH243">
        <v>3</v>
      </c>
      <c r="AI243">
        <v>-1</v>
      </c>
      <c r="AJ243" t="s">
        <v>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ROW(Source!A540)</f>
        <v>540</v>
      </c>
      <c r="B244">
        <v>55284248</v>
      </c>
      <c r="C244">
        <v>55284235</v>
      </c>
      <c r="D244">
        <v>31807208</v>
      </c>
      <c r="E244">
        <v>1</v>
      </c>
      <c r="F244">
        <v>1</v>
      </c>
      <c r="G244">
        <v>13</v>
      </c>
      <c r="H244">
        <v>3</v>
      </c>
      <c r="I244" t="s">
        <v>227</v>
      </c>
      <c r="J244" t="s">
        <v>228</v>
      </c>
      <c r="K244" t="s">
        <v>229</v>
      </c>
      <c r="L244">
        <v>1348</v>
      </c>
      <c r="N244">
        <v>1009</v>
      </c>
      <c r="O244" t="s">
        <v>30</v>
      </c>
      <c r="P244" t="s">
        <v>30</v>
      </c>
      <c r="Q244">
        <v>1000</v>
      </c>
      <c r="X244">
        <v>1.9E-3</v>
      </c>
      <c r="Y244">
        <v>15169.24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1.9E-3</v>
      </c>
      <c r="AH244">
        <v>2</v>
      </c>
      <c r="AI244">
        <v>55284238</v>
      </c>
      <c r="AJ244">
        <v>229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ROW(Source!A540)</f>
        <v>540</v>
      </c>
      <c r="B245">
        <v>55284249</v>
      </c>
      <c r="C245">
        <v>55284235</v>
      </c>
      <c r="D245">
        <v>31807298</v>
      </c>
      <c r="E245">
        <v>1</v>
      </c>
      <c r="F245">
        <v>1</v>
      </c>
      <c r="G245">
        <v>13</v>
      </c>
      <c r="H245">
        <v>3</v>
      </c>
      <c r="I245" t="s">
        <v>230</v>
      </c>
      <c r="J245" t="s">
        <v>231</v>
      </c>
      <c r="K245" t="s">
        <v>232</v>
      </c>
      <c r="L245">
        <v>1339</v>
      </c>
      <c r="N245">
        <v>1007</v>
      </c>
      <c r="O245" t="s">
        <v>128</v>
      </c>
      <c r="P245" t="s">
        <v>128</v>
      </c>
      <c r="Q245">
        <v>1</v>
      </c>
      <c r="X245">
        <v>0.14000000000000001</v>
      </c>
      <c r="Y245">
        <v>1828.56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0.14000000000000001</v>
      </c>
      <c r="AH245">
        <v>2</v>
      </c>
      <c r="AI245">
        <v>55284239</v>
      </c>
      <c r="AJ245">
        <v>230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ROW(Source!A540)</f>
        <v>540</v>
      </c>
      <c r="B246">
        <v>55284250</v>
      </c>
      <c r="C246">
        <v>55284235</v>
      </c>
      <c r="D246">
        <v>31807154</v>
      </c>
      <c r="E246">
        <v>1</v>
      </c>
      <c r="F246">
        <v>1</v>
      </c>
      <c r="G246">
        <v>13</v>
      </c>
      <c r="H246">
        <v>3</v>
      </c>
      <c r="I246" t="s">
        <v>233</v>
      </c>
      <c r="J246" t="s">
        <v>234</v>
      </c>
      <c r="K246" t="s">
        <v>235</v>
      </c>
      <c r="L246">
        <v>1339</v>
      </c>
      <c r="N246">
        <v>1007</v>
      </c>
      <c r="O246" t="s">
        <v>128</v>
      </c>
      <c r="P246" t="s">
        <v>128</v>
      </c>
      <c r="Q246">
        <v>1</v>
      </c>
      <c r="X246">
        <v>0.12</v>
      </c>
      <c r="Y246">
        <v>670.5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0.12</v>
      </c>
      <c r="AH246">
        <v>2</v>
      </c>
      <c r="AI246">
        <v>55284240</v>
      </c>
      <c r="AJ246">
        <v>231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ROW(Source!A540)</f>
        <v>540</v>
      </c>
      <c r="B247">
        <v>55284251</v>
      </c>
      <c r="C247">
        <v>55284235</v>
      </c>
      <c r="D247">
        <v>31826253</v>
      </c>
      <c r="E247">
        <v>1</v>
      </c>
      <c r="F247">
        <v>1</v>
      </c>
      <c r="G247">
        <v>13</v>
      </c>
      <c r="H247">
        <v>3</v>
      </c>
      <c r="I247" t="s">
        <v>236</v>
      </c>
      <c r="J247" t="s">
        <v>237</v>
      </c>
      <c r="K247" t="s">
        <v>238</v>
      </c>
      <c r="L247">
        <v>1339</v>
      </c>
      <c r="N247">
        <v>1007</v>
      </c>
      <c r="O247" t="s">
        <v>128</v>
      </c>
      <c r="P247" t="s">
        <v>128</v>
      </c>
      <c r="Q247">
        <v>1</v>
      </c>
      <c r="X247">
        <v>0.09</v>
      </c>
      <c r="Y247">
        <v>441.1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0.09</v>
      </c>
      <c r="AH247">
        <v>2</v>
      </c>
      <c r="AI247">
        <v>55284241</v>
      </c>
      <c r="AJ247">
        <v>232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ROW(Source!A540)</f>
        <v>540</v>
      </c>
      <c r="B248">
        <v>55284252</v>
      </c>
      <c r="C248">
        <v>55284235</v>
      </c>
      <c r="D248">
        <v>31831614</v>
      </c>
      <c r="E248">
        <v>1</v>
      </c>
      <c r="F248">
        <v>1</v>
      </c>
      <c r="G248">
        <v>13</v>
      </c>
      <c r="H248">
        <v>3</v>
      </c>
      <c r="I248" t="s">
        <v>239</v>
      </c>
      <c r="J248" t="s">
        <v>240</v>
      </c>
      <c r="K248" t="s">
        <v>241</v>
      </c>
      <c r="L248">
        <v>1327</v>
      </c>
      <c r="N248">
        <v>1005</v>
      </c>
      <c r="O248" t="s">
        <v>143</v>
      </c>
      <c r="P248" t="s">
        <v>143</v>
      </c>
      <c r="Q248">
        <v>1</v>
      </c>
      <c r="X248">
        <v>2.2999999999999998</v>
      </c>
      <c r="Y248">
        <v>60.91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2.2999999999999998</v>
      </c>
      <c r="AH248">
        <v>2</v>
      </c>
      <c r="AI248">
        <v>55284243</v>
      </c>
      <c r="AJ248">
        <v>234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ROW(Source!A540)</f>
        <v>540</v>
      </c>
      <c r="B249">
        <v>55284253</v>
      </c>
      <c r="C249">
        <v>55284235</v>
      </c>
      <c r="D249">
        <v>34315573</v>
      </c>
      <c r="E249">
        <v>13</v>
      </c>
      <c r="F249">
        <v>1</v>
      </c>
      <c r="G249">
        <v>13</v>
      </c>
      <c r="H249">
        <v>3</v>
      </c>
      <c r="I249" t="s">
        <v>277</v>
      </c>
      <c r="J249" t="s">
        <v>3</v>
      </c>
      <c r="K249" t="s">
        <v>278</v>
      </c>
      <c r="L249">
        <v>1339</v>
      </c>
      <c r="N249">
        <v>1007</v>
      </c>
      <c r="O249" t="s">
        <v>128</v>
      </c>
      <c r="P249" t="s">
        <v>128</v>
      </c>
      <c r="Q249">
        <v>1</v>
      </c>
      <c r="X249">
        <v>1.02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s">
        <v>3</v>
      </c>
      <c r="AG249">
        <v>1.02</v>
      </c>
      <c r="AH249">
        <v>3</v>
      </c>
      <c r="AI249">
        <v>-1</v>
      </c>
      <c r="AJ249" t="s">
        <v>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ROW(Source!A540)</f>
        <v>540</v>
      </c>
      <c r="B250">
        <v>55284254</v>
      </c>
      <c r="C250">
        <v>55284235</v>
      </c>
      <c r="D250">
        <v>31806992</v>
      </c>
      <c r="E250">
        <v>13</v>
      </c>
      <c r="F250">
        <v>1</v>
      </c>
      <c r="G250">
        <v>13</v>
      </c>
      <c r="H250">
        <v>3</v>
      </c>
      <c r="I250" t="s">
        <v>242</v>
      </c>
      <c r="J250" t="s">
        <v>3</v>
      </c>
      <c r="K250" t="s">
        <v>243</v>
      </c>
      <c r="L250">
        <v>1344</v>
      </c>
      <c r="N250">
        <v>1008</v>
      </c>
      <c r="O250" t="s">
        <v>220</v>
      </c>
      <c r="P250" t="s">
        <v>220</v>
      </c>
      <c r="Q250">
        <v>1</v>
      </c>
      <c r="X250">
        <v>13.72</v>
      </c>
      <c r="Y250">
        <v>1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13.72</v>
      </c>
      <c r="AH250">
        <v>2</v>
      </c>
      <c r="AI250">
        <v>55284244</v>
      </c>
      <c r="AJ250">
        <v>235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ROW(Source!A542)</f>
        <v>542</v>
      </c>
      <c r="B251">
        <v>55284259</v>
      </c>
      <c r="C251">
        <v>55284256</v>
      </c>
      <c r="D251">
        <v>31751893</v>
      </c>
      <c r="E251">
        <v>13</v>
      </c>
      <c r="F251">
        <v>1</v>
      </c>
      <c r="G251">
        <v>13</v>
      </c>
      <c r="H251">
        <v>1</v>
      </c>
      <c r="I251" t="s">
        <v>205</v>
      </c>
      <c r="J251" t="s">
        <v>3</v>
      </c>
      <c r="K251" t="s">
        <v>206</v>
      </c>
      <c r="L251">
        <v>1191</v>
      </c>
      <c r="N251">
        <v>1013</v>
      </c>
      <c r="O251" t="s">
        <v>207</v>
      </c>
      <c r="P251" t="s">
        <v>207</v>
      </c>
      <c r="Q251">
        <v>1</v>
      </c>
      <c r="X251">
        <v>17.41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1</v>
      </c>
      <c r="AF251" t="s">
        <v>3</v>
      </c>
      <c r="AG251">
        <v>17.41</v>
      </c>
      <c r="AH251">
        <v>2</v>
      </c>
      <c r="AI251">
        <v>55284257</v>
      </c>
      <c r="AJ251">
        <v>236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ROW(Source!A542)</f>
        <v>542</v>
      </c>
      <c r="B252">
        <v>55284260</v>
      </c>
      <c r="C252">
        <v>55284256</v>
      </c>
      <c r="D252">
        <v>31806986</v>
      </c>
      <c r="E252">
        <v>13</v>
      </c>
      <c r="F252">
        <v>1</v>
      </c>
      <c r="G252">
        <v>13</v>
      </c>
      <c r="H252">
        <v>3</v>
      </c>
      <c r="I252" t="s">
        <v>28</v>
      </c>
      <c r="J252" t="s">
        <v>3</v>
      </c>
      <c r="K252" t="s">
        <v>29</v>
      </c>
      <c r="L252">
        <v>1348</v>
      </c>
      <c r="N252">
        <v>1009</v>
      </c>
      <c r="O252" t="s">
        <v>30</v>
      </c>
      <c r="P252" t="s">
        <v>30</v>
      </c>
      <c r="Q252">
        <v>1000</v>
      </c>
      <c r="X252">
        <v>1.02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1.02</v>
      </c>
      <c r="AH252">
        <v>2</v>
      </c>
      <c r="AI252">
        <v>55284258</v>
      </c>
      <c r="AJ252">
        <v>237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ROW(Source!A544)</f>
        <v>544</v>
      </c>
      <c r="B253">
        <v>55284269</v>
      </c>
      <c r="C253">
        <v>55284262</v>
      </c>
      <c r="D253">
        <v>31751893</v>
      </c>
      <c r="E253">
        <v>13</v>
      </c>
      <c r="F253">
        <v>1</v>
      </c>
      <c r="G253">
        <v>13</v>
      </c>
      <c r="H253">
        <v>1</v>
      </c>
      <c r="I253" t="s">
        <v>205</v>
      </c>
      <c r="J253" t="s">
        <v>3</v>
      </c>
      <c r="K253" t="s">
        <v>206</v>
      </c>
      <c r="L253">
        <v>1191</v>
      </c>
      <c r="N253">
        <v>1013</v>
      </c>
      <c r="O253" t="s">
        <v>207</v>
      </c>
      <c r="P253" t="s">
        <v>207</v>
      </c>
      <c r="Q253">
        <v>1</v>
      </c>
      <c r="X253">
        <v>53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1</v>
      </c>
      <c r="AF253" t="s">
        <v>136</v>
      </c>
      <c r="AG253">
        <v>60.949999999999996</v>
      </c>
      <c r="AH253">
        <v>2</v>
      </c>
      <c r="AI253">
        <v>55284263</v>
      </c>
      <c r="AJ253">
        <v>238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ROW(Source!A544)</f>
        <v>544</v>
      </c>
      <c r="B254">
        <v>55284270</v>
      </c>
      <c r="C254">
        <v>55284262</v>
      </c>
      <c r="D254">
        <v>31755942</v>
      </c>
      <c r="E254">
        <v>13</v>
      </c>
      <c r="F254">
        <v>1</v>
      </c>
      <c r="G254">
        <v>13</v>
      </c>
      <c r="H254">
        <v>2</v>
      </c>
      <c r="I254" t="s">
        <v>218</v>
      </c>
      <c r="J254" t="s">
        <v>3</v>
      </c>
      <c r="K254" t="s">
        <v>219</v>
      </c>
      <c r="L254">
        <v>1344</v>
      </c>
      <c r="N254">
        <v>1008</v>
      </c>
      <c r="O254" t="s">
        <v>220</v>
      </c>
      <c r="P254" t="s">
        <v>220</v>
      </c>
      <c r="Q254">
        <v>1</v>
      </c>
      <c r="X254">
        <v>267.17</v>
      </c>
      <c r="Y254">
        <v>0</v>
      </c>
      <c r="Z254">
        <v>1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135</v>
      </c>
      <c r="AG254">
        <v>333.96250000000003</v>
      </c>
      <c r="AH254">
        <v>2</v>
      </c>
      <c r="AI254">
        <v>55284264</v>
      </c>
      <c r="AJ254">
        <v>239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ROW(Source!A544)</f>
        <v>544</v>
      </c>
      <c r="B255">
        <v>55284271</v>
      </c>
      <c r="C255">
        <v>55284262</v>
      </c>
      <c r="D255">
        <v>31809402</v>
      </c>
      <c r="E255">
        <v>1</v>
      </c>
      <c r="F255">
        <v>1</v>
      </c>
      <c r="G255">
        <v>13</v>
      </c>
      <c r="H255">
        <v>3</v>
      </c>
      <c r="I255" t="s">
        <v>244</v>
      </c>
      <c r="J255" t="s">
        <v>245</v>
      </c>
      <c r="K255" t="s">
        <v>246</v>
      </c>
      <c r="L255">
        <v>1346</v>
      </c>
      <c r="N255">
        <v>1009</v>
      </c>
      <c r="O255" t="s">
        <v>247</v>
      </c>
      <c r="P255" t="s">
        <v>247</v>
      </c>
      <c r="Q255">
        <v>1</v>
      </c>
      <c r="X255">
        <v>6.9</v>
      </c>
      <c r="Y255">
        <v>6.27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6.9</v>
      </c>
      <c r="AH255">
        <v>2</v>
      </c>
      <c r="AI255">
        <v>55284267</v>
      </c>
      <c r="AJ255">
        <v>242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ROW(Source!A544)</f>
        <v>544</v>
      </c>
      <c r="B256">
        <v>55284272</v>
      </c>
      <c r="C256">
        <v>55284262</v>
      </c>
      <c r="D256">
        <v>31807616</v>
      </c>
      <c r="E256">
        <v>1</v>
      </c>
      <c r="F256">
        <v>1</v>
      </c>
      <c r="G256">
        <v>13</v>
      </c>
      <c r="H256">
        <v>3</v>
      </c>
      <c r="I256" t="s">
        <v>248</v>
      </c>
      <c r="J256" t="s">
        <v>249</v>
      </c>
      <c r="K256" t="s">
        <v>250</v>
      </c>
      <c r="L256">
        <v>1348</v>
      </c>
      <c r="N256">
        <v>1009</v>
      </c>
      <c r="O256" t="s">
        <v>30</v>
      </c>
      <c r="P256" t="s">
        <v>30</v>
      </c>
      <c r="Q256">
        <v>1000</v>
      </c>
      <c r="X256">
        <v>3.5000000000000003E-2</v>
      </c>
      <c r="Y256">
        <v>18910.8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3.5000000000000003E-2</v>
      </c>
      <c r="AH256">
        <v>2</v>
      </c>
      <c r="AI256">
        <v>55284268</v>
      </c>
      <c r="AJ256">
        <v>243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ROW(Source!A544)</f>
        <v>544</v>
      </c>
      <c r="B257">
        <v>55284273</v>
      </c>
      <c r="C257">
        <v>55284262</v>
      </c>
      <c r="D257">
        <v>31800707</v>
      </c>
      <c r="E257">
        <v>13</v>
      </c>
      <c r="F257">
        <v>1</v>
      </c>
      <c r="G257">
        <v>13</v>
      </c>
      <c r="H257">
        <v>3</v>
      </c>
      <c r="I257" t="s">
        <v>279</v>
      </c>
      <c r="J257" t="s">
        <v>3</v>
      </c>
      <c r="K257" t="s">
        <v>280</v>
      </c>
      <c r="L257">
        <v>1327</v>
      </c>
      <c r="N257">
        <v>1005</v>
      </c>
      <c r="O257" t="s">
        <v>143</v>
      </c>
      <c r="P257" t="s">
        <v>143</v>
      </c>
      <c r="Q257">
        <v>1</v>
      </c>
      <c r="X257">
        <v>135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s">
        <v>3</v>
      </c>
      <c r="AG257">
        <v>135</v>
      </c>
      <c r="AH257">
        <v>3</v>
      </c>
      <c r="AI257">
        <v>-1</v>
      </c>
      <c r="AJ257" t="s">
        <v>3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ROW(Source!A544)</f>
        <v>544</v>
      </c>
      <c r="B258">
        <v>55284274</v>
      </c>
      <c r="C258">
        <v>55284262</v>
      </c>
      <c r="D258">
        <v>31800707</v>
      </c>
      <c r="E258">
        <v>13</v>
      </c>
      <c r="F258">
        <v>1</v>
      </c>
      <c r="G258">
        <v>13</v>
      </c>
      <c r="H258">
        <v>3</v>
      </c>
      <c r="I258" t="s">
        <v>279</v>
      </c>
      <c r="J258" t="s">
        <v>3</v>
      </c>
      <c r="K258" t="s">
        <v>281</v>
      </c>
      <c r="L258">
        <v>1327</v>
      </c>
      <c r="N258">
        <v>1005</v>
      </c>
      <c r="O258" t="s">
        <v>143</v>
      </c>
      <c r="P258" t="s">
        <v>143</v>
      </c>
      <c r="Q258">
        <v>1</v>
      </c>
      <c r="X258">
        <v>132.30000000000001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 t="s">
        <v>3</v>
      </c>
      <c r="AG258">
        <v>132.30000000000001</v>
      </c>
      <c r="AH258">
        <v>3</v>
      </c>
      <c r="AI258">
        <v>-1</v>
      </c>
      <c r="AJ258" t="s">
        <v>3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ROW(Source!A547)</f>
        <v>547</v>
      </c>
      <c r="B259">
        <v>55284290</v>
      </c>
      <c r="C259">
        <v>55284277</v>
      </c>
      <c r="D259">
        <v>31751893</v>
      </c>
      <c r="E259">
        <v>13</v>
      </c>
      <c r="F259">
        <v>1</v>
      </c>
      <c r="G259">
        <v>13</v>
      </c>
      <c r="H259">
        <v>1</v>
      </c>
      <c r="I259" t="s">
        <v>205</v>
      </c>
      <c r="J259" t="s">
        <v>3</v>
      </c>
      <c r="K259" t="s">
        <v>206</v>
      </c>
      <c r="L259">
        <v>1191</v>
      </c>
      <c r="N259">
        <v>1013</v>
      </c>
      <c r="O259" t="s">
        <v>207</v>
      </c>
      <c r="P259" t="s">
        <v>207</v>
      </c>
      <c r="Q259">
        <v>1</v>
      </c>
      <c r="X259">
        <v>85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1</v>
      </c>
      <c r="AF259" t="s">
        <v>136</v>
      </c>
      <c r="AG259">
        <v>97.749999999999986</v>
      </c>
      <c r="AH259">
        <v>2</v>
      </c>
      <c r="AI259">
        <v>55284278</v>
      </c>
      <c r="AJ259">
        <v>244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ROW(Source!A547)</f>
        <v>547</v>
      </c>
      <c r="B260">
        <v>55284291</v>
      </c>
      <c r="C260">
        <v>55284277</v>
      </c>
      <c r="D260">
        <v>31832330</v>
      </c>
      <c r="E260">
        <v>1</v>
      </c>
      <c r="F260">
        <v>1</v>
      </c>
      <c r="G260">
        <v>13</v>
      </c>
      <c r="H260">
        <v>2</v>
      </c>
      <c r="I260" t="s">
        <v>251</v>
      </c>
      <c r="J260" t="s">
        <v>252</v>
      </c>
      <c r="K260" t="s">
        <v>253</v>
      </c>
      <c r="L260">
        <v>1368</v>
      </c>
      <c r="N260">
        <v>1011</v>
      </c>
      <c r="O260" t="s">
        <v>211</v>
      </c>
      <c r="P260" t="s">
        <v>211</v>
      </c>
      <c r="Q260">
        <v>1</v>
      </c>
      <c r="X260">
        <v>0.21099999999999999</v>
      </c>
      <c r="Y260">
        <v>0</v>
      </c>
      <c r="Z260">
        <v>39.51</v>
      </c>
      <c r="AA260">
        <v>12.69</v>
      </c>
      <c r="AB260">
        <v>0</v>
      </c>
      <c r="AC260">
        <v>0</v>
      </c>
      <c r="AD260">
        <v>1</v>
      </c>
      <c r="AE260">
        <v>0</v>
      </c>
      <c r="AF260" t="s">
        <v>135</v>
      </c>
      <c r="AG260">
        <v>0.26374999999999998</v>
      </c>
      <c r="AH260">
        <v>2</v>
      </c>
      <c r="AI260">
        <v>55284279</v>
      </c>
      <c r="AJ260">
        <v>245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ROW(Source!A547)</f>
        <v>547</v>
      </c>
      <c r="B261">
        <v>55284292</v>
      </c>
      <c r="C261">
        <v>55284277</v>
      </c>
      <c r="D261">
        <v>31832578</v>
      </c>
      <c r="E261">
        <v>1</v>
      </c>
      <c r="F261">
        <v>1</v>
      </c>
      <c r="G261">
        <v>13</v>
      </c>
      <c r="H261">
        <v>2</v>
      </c>
      <c r="I261" t="s">
        <v>254</v>
      </c>
      <c r="J261" t="s">
        <v>255</v>
      </c>
      <c r="K261" t="s">
        <v>256</v>
      </c>
      <c r="L261">
        <v>1368</v>
      </c>
      <c r="N261">
        <v>1011</v>
      </c>
      <c r="O261" t="s">
        <v>211</v>
      </c>
      <c r="P261" t="s">
        <v>211</v>
      </c>
      <c r="Q261">
        <v>1</v>
      </c>
      <c r="X261">
        <v>12.813000000000001</v>
      </c>
      <c r="Y261">
        <v>0</v>
      </c>
      <c r="Z261">
        <v>1.0900000000000001</v>
      </c>
      <c r="AA261">
        <v>0.09</v>
      </c>
      <c r="AB261">
        <v>0</v>
      </c>
      <c r="AC261">
        <v>0</v>
      </c>
      <c r="AD261">
        <v>1</v>
      </c>
      <c r="AE261">
        <v>0</v>
      </c>
      <c r="AF261" t="s">
        <v>135</v>
      </c>
      <c r="AG261">
        <v>16.016249999999999</v>
      </c>
      <c r="AH261">
        <v>2</v>
      </c>
      <c r="AI261">
        <v>55284280</v>
      </c>
      <c r="AJ261">
        <v>246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ROW(Source!A547)</f>
        <v>547</v>
      </c>
      <c r="B262">
        <v>55284293</v>
      </c>
      <c r="C262">
        <v>55284277</v>
      </c>
      <c r="D262">
        <v>31832865</v>
      </c>
      <c r="E262">
        <v>1</v>
      </c>
      <c r="F262">
        <v>1</v>
      </c>
      <c r="G262">
        <v>13</v>
      </c>
      <c r="H262">
        <v>2</v>
      </c>
      <c r="I262" t="s">
        <v>257</v>
      </c>
      <c r="J262" t="s">
        <v>258</v>
      </c>
      <c r="K262" t="s">
        <v>259</v>
      </c>
      <c r="L262">
        <v>1368</v>
      </c>
      <c r="N262">
        <v>1011</v>
      </c>
      <c r="O262" t="s">
        <v>211</v>
      </c>
      <c r="P262" t="s">
        <v>211</v>
      </c>
      <c r="Q262">
        <v>1</v>
      </c>
      <c r="X262">
        <v>9.8879999999999999</v>
      </c>
      <c r="Y262">
        <v>0</v>
      </c>
      <c r="Z262">
        <v>0.77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135</v>
      </c>
      <c r="AG262">
        <v>12.36</v>
      </c>
      <c r="AH262">
        <v>2</v>
      </c>
      <c r="AI262">
        <v>55284281</v>
      </c>
      <c r="AJ262">
        <v>247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ROW(Source!A547)</f>
        <v>547</v>
      </c>
      <c r="B263">
        <v>55284294</v>
      </c>
      <c r="C263">
        <v>55284277</v>
      </c>
      <c r="D263">
        <v>31755942</v>
      </c>
      <c r="E263">
        <v>13</v>
      </c>
      <c r="F263">
        <v>1</v>
      </c>
      <c r="G263">
        <v>13</v>
      </c>
      <c r="H263">
        <v>2</v>
      </c>
      <c r="I263" t="s">
        <v>218</v>
      </c>
      <c r="J263" t="s">
        <v>3</v>
      </c>
      <c r="K263" t="s">
        <v>219</v>
      </c>
      <c r="L263">
        <v>1344</v>
      </c>
      <c r="N263">
        <v>1008</v>
      </c>
      <c r="O263" t="s">
        <v>220</v>
      </c>
      <c r="P263" t="s">
        <v>220</v>
      </c>
      <c r="Q263">
        <v>1</v>
      </c>
      <c r="X263">
        <v>20.92</v>
      </c>
      <c r="Y263">
        <v>0</v>
      </c>
      <c r="Z263">
        <v>1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135</v>
      </c>
      <c r="AG263">
        <v>26.150000000000002</v>
      </c>
      <c r="AH263">
        <v>2</v>
      </c>
      <c r="AI263">
        <v>55284282</v>
      </c>
      <c r="AJ263">
        <v>248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ROW(Source!A547)</f>
        <v>547</v>
      </c>
      <c r="B264">
        <v>55284295</v>
      </c>
      <c r="C264">
        <v>55284277</v>
      </c>
      <c r="D264">
        <v>31808032</v>
      </c>
      <c r="E264">
        <v>1</v>
      </c>
      <c r="F264">
        <v>1</v>
      </c>
      <c r="G264">
        <v>13</v>
      </c>
      <c r="H264">
        <v>3</v>
      </c>
      <c r="I264" t="s">
        <v>260</v>
      </c>
      <c r="J264" t="s">
        <v>261</v>
      </c>
      <c r="K264" t="s">
        <v>262</v>
      </c>
      <c r="L264">
        <v>1348</v>
      </c>
      <c r="N264">
        <v>1009</v>
      </c>
      <c r="O264" t="s">
        <v>30</v>
      </c>
      <c r="P264" t="s">
        <v>30</v>
      </c>
      <c r="Q264">
        <v>1000</v>
      </c>
      <c r="X264">
        <v>4.9000000000000002E-2</v>
      </c>
      <c r="Y264">
        <v>14739.12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4.9000000000000002E-2</v>
      </c>
      <c r="AH264">
        <v>2</v>
      </c>
      <c r="AI264">
        <v>55284283</v>
      </c>
      <c r="AJ264">
        <v>249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ROW(Source!A547)</f>
        <v>547</v>
      </c>
      <c r="B265">
        <v>55284296</v>
      </c>
      <c r="C265">
        <v>55284277</v>
      </c>
      <c r="D265">
        <v>31808575</v>
      </c>
      <c r="E265">
        <v>1</v>
      </c>
      <c r="F265">
        <v>1</v>
      </c>
      <c r="G265">
        <v>13</v>
      </c>
      <c r="H265">
        <v>3</v>
      </c>
      <c r="I265" t="s">
        <v>263</v>
      </c>
      <c r="J265" t="s">
        <v>264</v>
      </c>
      <c r="K265" t="s">
        <v>265</v>
      </c>
      <c r="L265">
        <v>1391</v>
      </c>
      <c r="N265">
        <v>1013</v>
      </c>
      <c r="O265" t="s">
        <v>266</v>
      </c>
      <c r="P265" t="s">
        <v>266</v>
      </c>
      <c r="Q265">
        <v>1</v>
      </c>
      <c r="X265">
        <v>200</v>
      </c>
      <c r="Y265">
        <v>28.75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200</v>
      </c>
      <c r="AH265">
        <v>2</v>
      </c>
      <c r="AI265">
        <v>55284286</v>
      </c>
      <c r="AJ265">
        <v>252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ROW(Source!A547)</f>
        <v>547</v>
      </c>
      <c r="B266">
        <v>55284297</v>
      </c>
      <c r="C266">
        <v>55284277</v>
      </c>
      <c r="D266">
        <v>31809402</v>
      </c>
      <c r="E266">
        <v>1</v>
      </c>
      <c r="F266">
        <v>1</v>
      </c>
      <c r="G266">
        <v>13</v>
      </c>
      <c r="H266">
        <v>3</v>
      </c>
      <c r="I266" t="s">
        <v>244</v>
      </c>
      <c r="J266" t="s">
        <v>245</v>
      </c>
      <c r="K266" t="s">
        <v>246</v>
      </c>
      <c r="L266">
        <v>1346</v>
      </c>
      <c r="N266">
        <v>1009</v>
      </c>
      <c r="O266" t="s">
        <v>247</v>
      </c>
      <c r="P266" t="s">
        <v>247</v>
      </c>
      <c r="Q266">
        <v>1</v>
      </c>
      <c r="X266">
        <v>3.4</v>
      </c>
      <c r="Y266">
        <v>6.27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3.4</v>
      </c>
      <c r="AH266">
        <v>2</v>
      </c>
      <c r="AI266">
        <v>55284287</v>
      </c>
      <c r="AJ266">
        <v>253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ROW(Source!A547)</f>
        <v>547</v>
      </c>
      <c r="B267">
        <v>55284298</v>
      </c>
      <c r="C267">
        <v>55284277</v>
      </c>
      <c r="D267">
        <v>31807565</v>
      </c>
      <c r="E267">
        <v>1</v>
      </c>
      <c r="F267">
        <v>1</v>
      </c>
      <c r="G267">
        <v>13</v>
      </c>
      <c r="H267">
        <v>3</v>
      </c>
      <c r="I267" t="s">
        <v>267</v>
      </c>
      <c r="J267" t="s">
        <v>268</v>
      </c>
      <c r="K267" t="s">
        <v>269</v>
      </c>
      <c r="L267">
        <v>1301</v>
      </c>
      <c r="N267">
        <v>1003</v>
      </c>
      <c r="O267" t="s">
        <v>270</v>
      </c>
      <c r="P267" t="s">
        <v>270</v>
      </c>
      <c r="Q267">
        <v>1</v>
      </c>
      <c r="X267">
        <v>18.899999999999999</v>
      </c>
      <c r="Y267">
        <v>15.72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18.899999999999999</v>
      </c>
      <c r="AH267">
        <v>2</v>
      </c>
      <c r="AI267">
        <v>55284288</v>
      </c>
      <c r="AJ267">
        <v>254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ROW(Source!A547)</f>
        <v>547</v>
      </c>
      <c r="B268">
        <v>55284299</v>
      </c>
      <c r="C268">
        <v>55284277</v>
      </c>
      <c r="D268">
        <v>31807616</v>
      </c>
      <c r="E268">
        <v>1</v>
      </c>
      <c r="F268">
        <v>1</v>
      </c>
      <c r="G268">
        <v>13</v>
      </c>
      <c r="H268">
        <v>3</v>
      </c>
      <c r="I268" t="s">
        <v>248</v>
      </c>
      <c r="J268" t="s">
        <v>249</v>
      </c>
      <c r="K268" t="s">
        <v>250</v>
      </c>
      <c r="L268">
        <v>1348</v>
      </c>
      <c r="N268">
        <v>1009</v>
      </c>
      <c r="O268" t="s">
        <v>30</v>
      </c>
      <c r="P268" t="s">
        <v>30</v>
      </c>
      <c r="Q268">
        <v>1000</v>
      </c>
      <c r="X268">
        <v>2.196E-2</v>
      </c>
      <c r="Y268">
        <v>18910.8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2.196E-2</v>
      </c>
      <c r="AH268">
        <v>2</v>
      </c>
      <c r="AI268">
        <v>55284289</v>
      </c>
      <c r="AJ268">
        <v>255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ROW(Source!A547)</f>
        <v>547</v>
      </c>
      <c r="B269">
        <v>55284300</v>
      </c>
      <c r="C269">
        <v>55284277</v>
      </c>
      <c r="D269">
        <v>31800707</v>
      </c>
      <c r="E269">
        <v>13</v>
      </c>
      <c r="F269">
        <v>1</v>
      </c>
      <c r="G269">
        <v>13</v>
      </c>
      <c r="H269">
        <v>3</v>
      </c>
      <c r="I269" t="s">
        <v>279</v>
      </c>
      <c r="J269" t="s">
        <v>3</v>
      </c>
      <c r="K269" t="s">
        <v>280</v>
      </c>
      <c r="L269">
        <v>1327</v>
      </c>
      <c r="N269">
        <v>1005</v>
      </c>
      <c r="O269" t="s">
        <v>143</v>
      </c>
      <c r="P269" t="s">
        <v>143</v>
      </c>
      <c r="Q269">
        <v>1</v>
      </c>
      <c r="X269">
        <v>135.03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 t="s">
        <v>3</v>
      </c>
      <c r="AG269">
        <v>135.03</v>
      </c>
      <c r="AH269">
        <v>3</v>
      </c>
      <c r="AI269">
        <v>-1</v>
      </c>
      <c r="AJ269" t="s">
        <v>3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ROW(Source!A547)</f>
        <v>547</v>
      </c>
      <c r="B270">
        <v>55284301</v>
      </c>
      <c r="C270">
        <v>55284277</v>
      </c>
      <c r="D270">
        <v>31800707</v>
      </c>
      <c r="E270">
        <v>13</v>
      </c>
      <c r="F270">
        <v>1</v>
      </c>
      <c r="G270">
        <v>13</v>
      </c>
      <c r="H270">
        <v>3</v>
      </c>
      <c r="I270" t="s">
        <v>279</v>
      </c>
      <c r="J270" t="s">
        <v>3</v>
      </c>
      <c r="K270" t="s">
        <v>281</v>
      </c>
      <c r="L270">
        <v>1327</v>
      </c>
      <c r="N270">
        <v>1005</v>
      </c>
      <c r="O270" t="s">
        <v>143</v>
      </c>
      <c r="P270" t="s">
        <v>143</v>
      </c>
      <c r="Q270">
        <v>1</v>
      </c>
      <c r="X270">
        <v>60.27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s">
        <v>3</v>
      </c>
      <c r="AG270">
        <v>60.27</v>
      </c>
      <c r="AH270">
        <v>3</v>
      </c>
      <c r="AI270">
        <v>-1</v>
      </c>
      <c r="AJ270" t="s">
        <v>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ROW(Source!A555)</f>
        <v>555</v>
      </c>
      <c r="B271">
        <v>55284364</v>
      </c>
      <c r="C271">
        <v>55284361</v>
      </c>
      <c r="D271">
        <v>31751893</v>
      </c>
      <c r="E271">
        <v>13</v>
      </c>
      <c r="F271">
        <v>1</v>
      </c>
      <c r="G271">
        <v>13</v>
      </c>
      <c r="H271">
        <v>1</v>
      </c>
      <c r="I271" t="s">
        <v>205</v>
      </c>
      <c r="J271" t="s">
        <v>3</v>
      </c>
      <c r="K271" t="s">
        <v>206</v>
      </c>
      <c r="L271">
        <v>1191</v>
      </c>
      <c r="N271">
        <v>1013</v>
      </c>
      <c r="O271" t="s">
        <v>207</v>
      </c>
      <c r="P271" t="s">
        <v>207</v>
      </c>
      <c r="Q271">
        <v>1</v>
      </c>
      <c r="X271">
        <v>57.5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1</v>
      </c>
      <c r="AF271" t="s">
        <v>3</v>
      </c>
      <c r="AG271">
        <v>57.5</v>
      </c>
      <c r="AH271">
        <v>2</v>
      </c>
      <c r="AI271">
        <v>55284362</v>
      </c>
      <c r="AJ271">
        <v>256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ROW(Source!A555)</f>
        <v>555</v>
      </c>
      <c r="B272">
        <v>55284365</v>
      </c>
      <c r="C272">
        <v>55284361</v>
      </c>
      <c r="D272">
        <v>31806986</v>
      </c>
      <c r="E272">
        <v>13</v>
      </c>
      <c r="F272">
        <v>1</v>
      </c>
      <c r="G272">
        <v>13</v>
      </c>
      <c r="H272">
        <v>3</v>
      </c>
      <c r="I272" t="s">
        <v>28</v>
      </c>
      <c r="J272" t="s">
        <v>3</v>
      </c>
      <c r="K272" t="s">
        <v>29</v>
      </c>
      <c r="L272">
        <v>1348</v>
      </c>
      <c r="N272">
        <v>1009</v>
      </c>
      <c r="O272" t="s">
        <v>30</v>
      </c>
      <c r="P272" t="s">
        <v>30</v>
      </c>
      <c r="Q272">
        <v>1000</v>
      </c>
      <c r="X272">
        <v>4.5999999999999996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4.5999999999999996</v>
      </c>
      <c r="AH272">
        <v>2</v>
      </c>
      <c r="AI272">
        <v>55284363</v>
      </c>
      <c r="AJ272">
        <v>257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ROW(Source!A557)</f>
        <v>557</v>
      </c>
      <c r="B273">
        <v>55284369</v>
      </c>
      <c r="C273">
        <v>55284367</v>
      </c>
      <c r="D273">
        <v>31751893</v>
      </c>
      <c r="E273">
        <v>13</v>
      </c>
      <c r="F273">
        <v>1</v>
      </c>
      <c r="G273">
        <v>13</v>
      </c>
      <c r="H273">
        <v>1</v>
      </c>
      <c r="I273" t="s">
        <v>205</v>
      </c>
      <c r="J273" t="s">
        <v>3</v>
      </c>
      <c r="K273" t="s">
        <v>206</v>
      </c>
      <c r="L273">
        <v>1191</v>
      </c>
      <c r="N273">
        <v>1013</v>
      </c>
      <c r="O273" t="s">
        <v>207</v>
      </c>
      <c r="P273" t="s">
        <v>207</v>
      </c>
      <c r="Q273">
        <v>1</v>
      </c>
      <c r="X273">
        <v>0.6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 t="s">
        <v>3</v>
      </c>
      <c r="AG273">
        <v>0.6</v>
      </c>
      <c r="AH273">
        <v>2</v>
      </c>
      <c r="AI273">
        <v>55284368</v>
      </c>
      <c r="AJ273">
        <v>258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ROW(Source!A558)</f>
        <v>558</v>
      </c>
      <c r="B274">
        <v>55284373</v>
      </c>
      <c r="C274">
        <v>55284370</v>
      </c>
      <c r="D274">
        <v>31751893</v>
      </c>
      <c r="E274">
        <v>13</v>
      </c>
      <c r="F274">
        <v>1</v>
      </c>
      <c r="G274">
        <v>13</v>
      </c>
      <c r="H274">
        <v>1</v>
      </c>
      <c r="I274" t="s">
        <v>205</v>
      </c>
      <c r="J274" t="s">
        <v>3</v>
      </c>
      <c r="K274" t="s">
        <v>206</v>
      </c>
      <c r="L274">
        <v>1191</v>
      </c>
      <c r="N274">
        <v>1013</v>
      </c>
      <c r="O274" t="s">
        <v>207</v>
      </c>
      <c r="P274" t="s">
        <v>207</v>
      </c>
      <c r="Q274">
        <v>1</v>
      </c>
      <c r="X274">
        <v>17.41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1</v>
      </c>
      <c r="AF274" t="s">
        <v>3</v>
      </c>
      <c r="AG274">
        <v>17.41</v>
      </c>
      <c r="AH274">
        <v>2</v>
      </c>
      <c r="AI274">
        <v>55284371</v>
      </c>
      <c r="AJ274">
        <v>259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ROW(Source!A558)</f>
        <v>558</v>
      </c>
      <c r="B275">
        <v>55284374</v>
      </c>
      <c r="C275">
        <v>55284370</v>
      </c>
      <c r="D275">
        <v>31806986</v>
      </c>
      <c r="E275">
        <v>13</v>
      </c>
      <c r="F275">
        <v>1</v>
      </c>
      <c r="G275">
        <v>13</v>
      </c>
      <c r="H275">
        <v>3</v>
      </c>
      <c r="I275" t="s">
        <v>28</v>
      </c>
      <c r="J275" t="s">
        <v>3</v>
      </c>
      <c r="K275" t="s">
        <v>29</v>
      </c>
      <c r="L275">
        <v>1348</v>
      </c>
      <c r="N275">
        <v>1009</v>
      </c>
      <c r="O275" t="s">
        <v>30</v>
      </c>
      <c r="P275" t="s">
        <v>30</v>
      </c>
      <c r="Q275">
        <v>1000</v>
      </c>
      <c r="X275">
        <v>1.02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1.02</v>
      </c>
      <c r="AH275">
        <v>2</v>
      </c>
      <c r="AI275">
        <v>55284372</v>
      </c>
      <c r="AJ275">
        <v>260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ROW(Source!A560)</f>
        <v>560</v>
      </c>
      <c r="B276">
        <v>55284378</v>
      </c>
      <c r="C276">
        <v>55284376</v>
      </c>
      <c r="D276">
        <v>31751893</v>
      </c>
      <c r="E276">
        <v>13</v>
      </c>
      <c r="F276">
        <v>1</v>
      </c>
      <c r="G276">
        <v>13</v>
      </c>
      <c r="H276">
        <v>1</v>
      </c>
      <c r="I276" t="s">
        <v>205</v>
      </c>
      <c r="J276" t="s">
        <v>3</v>
      </c>
      <c r="K276" t="s">
        <v>206</v>
      </c>
      <c r="L276">
        <v>1191</v>
      </c>
      <c r="N276">
        <v>1013</v>
      </c>
      <c r="O276" t="s">
        <v>207</v>
      </c>
      <c r="P276" t="s">
        <v>207</v>
      </c>
      <c r="Q276">
        <v>1</v>
      </c>
      <c r="X276">
        <v>20.73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1</v>
      </c>
      <c r="AF276" t="s">
        <v>3</v>
      </c>
      <c r="AG276">
        <v>20.73</v>
      </c>
      <c r="AH276">
        <v>2</v>
      </c>
      <c r="AI276">
        <v>55284377</v>
      </c>
      <c r="AJ276">
        <v>261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ROW(Source!A560)</f>
        <v>560</v>
      </c>
      <c r="B277">
        <v>55284379</v>
      </c>
      <c r="C277">
        <v>55284376</v>
      </c>
      <c r="D277">
        <v>31798045</v>
      </c>
      <c r="E277">
        <v>13</v>
      </c>
      <c r="F277">
        <v>1</v>
      </c>
      <c r="G277">
        <v>13</v>
      </c>
      <c r="H277">
        <v>3</v>
      </c>
      <c r="I277" t="s">
        <v>271</v>
      </c>
      <c r="J277" t="s">
        <v>3</v>
      </c>
      <c r="K277" t="s">
        <v>272</v>
      </c>
      <c r="L277">
        <v>1348</v>
      </c>
      <c r="N277">
        <v>1009</v>
      </c>
      <c r="O277" t="s">
        <v>30</v>
      </c>
      <c r="P277" t="s">
        <v>30</v>
      </c>
      <c r="Q277">
        <v>1000</v>
      </c>
      <c r="X277">
        <v>0.17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s">
        <v>3</v>
      </c>
      <c r="AG277">
        <v>0.17</v>
      </c>
      <c r="AH277">
        <v>3</v>
      </c>
      <c r="AI277">
        <v>-1</v>
      </c>
      <c r="AJ277" t="s">
        <v>3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ROW(Source!A560)</f>
        <v>560</v>
      </c>
      <c r="B278">
        <v>55284380</v>
      </c>
      <c r="C278">
        <v>55284376</v>
      </c>
      <c r="D278">
        <v>31798941</v>
      </c>
      <c r="E278">
        <v>13</v>
      </c>
      <c r="F278">
        <v>1</v>
      </c>
      <c r="G278">
        <v>13</v>
      </c>
      <c r="H278">
        <v>3</v>
      </c>
      <c r="I278" t="s">
        <v>273</v>
      </c>
      <c r="J278" t="s">
        <v>3</v>
      </c>
      <c r="K278" t="s">
        <v>274</v>
      </c>
      <c r="L278">
        <v>1339</v>
      </c>
      <c r="N278">
        <v>1007</v>
      </c>
      <c r="O278" t="s">
        <v>128</v>
      </c>
      <c r="P278" t="s">
        <v>128</v>
      </c>
      <c r="Q278">
        <v>1</v>
      </c>
      <c r="X278">
        <v>0.03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s">
        <v>3</v>
      </c>
      <c r="AG278">
        <v>0.03</v>
      </c>
      <c r="AH278">
        <v>3</v>
      </c>
      <c r="AI278">
        <v>-1</v>
      </c>
      <c r="AJ278" t="s">
        <v>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ROW(Source!A561)</f>
        <v>561</v>
      </c>
      <c r="B279">
        <v>55284383</v>
      </c>
      <c r="C279">
        <v>55284381</v>
      </c>
      <c r="D279">
        <v>31751893</v>
      </c>
      <c r="E279">
        <v>13</v>
      </c>
      <c r="F279">
        <v>1</v>
      </c>
      <c r="G279">
        <v>13</v>
      </c>
      <c r="H279">
        <v>1</v>
      </c>
      <c r="I279" t="s">
        <v>205</v>
      </c>
      <c r="J279" t="s">
        <v>3</v>
      </c>
      <c r="K279" t="s">
        <v>206</v>
      </c>
      <c r="L279">
        <v>1191</v>
      </c>
      <c r="N279">
        <v>1013</v>
      </c>
      <c r="O279" t="s">
        <v>207</v>
      </c>
      <c r="P279" t="s">
        <v>207</v>
      </c>
      <c r="Q279">
        <v>1</v>
      </c>
      <c r="X279">
        <v>0.6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1</v>
      </c>
      <c r="AF279" t="s">
        <v>3</v>
      </c>
      <c r="AG279">
        <v>0.6</v>
      </c>
      <c r="AH279">
        <v>2</v>
      </c>
      <c r="AI279">
        <v>55284382</v>
      </c>
      <c r="AJ279">
        <v>262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ROW(Source!A597)</f>
        <v>597</v>
      </c>
      <c r="B280">
        <v>55284450</v>
      </c>
      <c r="C280">
        <v>55284441</v>
      </c>
      <c r="D280">
        <v>31751893</v>
      </c>
      <c r="E280">
        <v>13</v>
      </c>
      <c r="F280">
        <v>1</v>
      </c>
      <c r="G280">
        <v>13</v>
      </c>
      <c r="H280">
        <v>1</v>
      </c>
      <c r="I280" t="s">
        <v>205</v>
      </c>
      <c r="J280" t="s">
        <v>3</v>
      </c>
      <c r="K280" t="s">
        <v>206</v>
      </c>
      <c r="L280">
        <v>1191</v>
      </c>
      <c r="N280">
        <v>1013</v>
      </c>
      <c r="O280" t="s">
        <v>207</v>
      </c>
      <c r="P280" t="s">
        <v>207</v>
      </c>
      <c r="Q280">
        <v>1</v>
      </c>
      <c r="X280">
        <v>113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1</v>
      </c>
      <c r="AF280" t="s">
        <v>3</v>
      </c>
      <c r="AG280">
        <v>113</v>
      </c>
      <c r="AH280">
        <v>2</v>
      </c>
      <c r="AI280">
        <v>55284442</v>
      </c>
      <c r="AJ280">
        <v>263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ROW(Source!A597)</f>
        <v>597</v>
      </c>
      <c r="B281">
        <v>55284451</v>
      </c>
      <c r="C281">
        <v>55284441</v>
      </c>
      <c r="D281">
        <v>31832333</v>
      </c>
      <c r="E281">
        <v>1</v>
      </c>
      <c r="F281">
        <v>1</v>
      </c>
      <c r="G281">
        <v>13</v>
      </c>
      <c r="H281">
        <v>2</v>
      </c>
      <c r="I281" t="s">
        <v>208</v>
      </c>
      <c r="J281" t="s">
        <v>209</v>
      </c>
      <c r="K281" t="s">
        <v>210</v>
      </c>
      <c r="L281">
        <v>1368</v>
      </c>
      <c r="N281">
        <v>1011</v>
      </c>
      <c r="O281" t="s">
        <v>211</v>
      </c>
      <c r="P281" t="s">
        <v>211</v>
      </c>
      <c r="Q281">
        <v>1</v>
      </c>
      <c r="X281">
        <v>1.19</v>
      </c>
      <c r="Y281">
        <v>0</v>
      </c>
      <c r="Z281">
        <v>33.35</v>
      </c>
      <c r="AA281">
        <v>12.67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1.19</v>
      </c>
      <c r="AH281">
        <v>2</v>
      </c>
      <c r="AI281">
        <v>55284443</v>
      </c>
      <c r="AJ281">
        <v>264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ROW(Source!A597)</f>
        <v>597</v>
      </c>
      <c r="B282">
        <v>55284452</v>
      </c>
      <c r="C282">
        <v>55284441</v>
      </c>
      <c r="D282">
        <v>31832821</v>
      </c>
      <c r="E282">
        <v>1</v>
      </c>
      <c r="F282">
        <v>1</v>
      </c>
      <c r="G282">
        <v>13</v>
      </c>
      <c r="H282">
        <v>2</v>
      </c>
      <c r="I282" t="s">
        <v>212</v>
      </c>
      <c r="J282" t="s">
        <v>213</v>
      </c>
      <c r="K282" t="s">
        <v>214</v>
      </c>
      <c r="L282">
        <v>1368</v>
      </c>
      <c r="N282">
        <v>1011</v>
      </c>
      <c r="O282" t="s">
        <v>211</v>
      </c>
      <c r="P282" t="s">
        <v>211</v>
      </c>
      <c r="Q282">
        <v>1</v>
      </c>
      <c r="X282">
        <v>1.19</v>
      </c>
      <c r="Y282">
        <v>0</v>
      </c>
      <c r="Z282">
        <v>0.77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1.19</v>
      </c>
      <c r="AH282">
        <v>2</v>
      </c>
      <c r="AI282">
        <v>55284444</v>
      </c>
      <c r="AJ282">
        <v>265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ROW(Source!A597)</f>
        <v>597</v>
      </c>
      <c r="B283">
        <v>55284453</v>
      </c>
      <c r="C283">
        <v>55284441</v>
      </c>
      <c r="D283">
        <v>31832054</v>
      </c>
      <c r="E283">
        <v>1</v>
      </c>
      <c r="F283">
        <v>1</v>
      </c>
      <c r="G283">
        <v>13</v>
      </c>
      <c r="H283">
        <v>2</v>
      </c>
      <c r="I283" t="s">
        <v>215</v>
      </c>
      <c r="J283" t="s">
        <v>216</v>
      </c>
      <c r="K283" t="s">
        <v>217</v>
      </c>
      <c r="L283">
        <v>1368</v>
      </c>
      <c r="N283">
        <v>1011</v>
      </c>
      <c r="O283" t="s">
        <v>211</v>
      </c>
      <c r="P283" t="s">
        <v>211</v>
      </c>
      <c r="Q283">
        <v>1</v>
      </c>
      <c r="X283">
        <v>1.18</v>
      </c>
      <c r="Y283">
        <v>0</v>
      </c>
      <c r="Z283">
        <v>0.71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1.18</v>
      </c>
      <c r="AH283">
        <v>2</v>
      </c>
      <c r="AI283">
        <v>55284445</v>
      </c>
      <c r="AJ283">
        <v>266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ROW(Source!A597)</f>
        <v>597</v>
      </c>
      <c r="B284">
        <v>55284454</v>
      </c>
      <c r="C284">
        <v>55284441</v>
      </c>
      <c r="D284">
        <v>31755942</v>
      </c>
      <c r="E284">
        <v>13</v>
      </c>
      <c r="F284">
        <v>1</v>
      </c>
      <c r="G284">
        <v>13</v>
      </c>
      <c r="H284">
        <v>2</v>
      </c>
      <c r="I284" t="s">
        <v>218</v>
      </c>
      <c r="J284" t="s">
        <v>3</v>
      </c>
      <c r="K284" t="s">
        <v>219</v>
      </c>
      <c r="L284">
        <v>1344</v>
      </c>
      <c r="N284">
        <v>1008</v>
      </c>
      <c r="O284" t="s">
        <v>220</v>
      </c>
      <c r="P284" t="s">
        <v>220</v>
      </c>
      <c r="Q284">
        <v>1</v>
      </c>
      <c r="X284">
        <v>0.01</v>
      </c>
      <c r="Y284">
        <v>0</v>
      </c>
      <c r="Z284">
        <v>1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0.01</v>
      </c>
      <c r="AH284">
        <v>2</v>
      </c>
      <c r="AI284">
        <v>55284446</v>
      </c>
      <c r="AJ284">
        <v>267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ROW(Source!A597)</f>
        <v>597</v>
      </c>
      <c r="B285">
        <v>55284455</v>
      </c>
      <c r="C285">
        <v>55284441</v>
      </c>
      <c r="D285">
        <v>31808261</v>
      </c>
      <c r="E285">
        <v>1</v>
      </c>
      <c r="F285">
        <v>1</v>
      </c>
      <c r="G285">
        <v>13</v>
      </c>
      <c r="H285">
        <v>3</v>
      </c>
      <c r="I285" t="s">
        <v>221</v>
      </c>
      <c r="J285" t="s">
        <v>222</v>
      </c>
      <c r="K285" t="s">
        <v>223</v>
      </c>
      <c r="L285">
        <v>1348</v>
      </c>
      <c r="N285">
        <v>1009</v>
      </c>
      <c r="O285" t="s">
        <v>30</v>
      </c>
      <c r="P285" t="s">
        <v>30</v>
      </c>
      <c r="Q285">
        <v>1000</v>
      </c>
      <c r="X285">
        <v>2.1000000000000001E-2</v>
      </c>
      <c r="Y285">
        <v>315.2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2.1000000000000001E-2</v>
      </c>
      <c r="AH285">
        <v>2</v>
      </c>
      <c r="AI285">
        <v>55284447</v>
      </c>
      <c r="AJ285">
        <v>268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ROW(Source!A597)</f>
        <v>597</v>
      </c>
      <c r="B286">
        <v>55284456</v>
      </c>
      <c r="C286">
        <v>55284441</v>
      </c>
      <c r="D286">
        <v>31826247</v>
      </c>
      <c r="E286">
        <v>1</v>
      </c>
      <c r="F286">
        <v>1</v>
      </c>
      <c r="G286">
        <v>13</v>
      </c>
      <c r="H286">
        <v>3</v>
      </c>
      <c r="I286" t="s">
        <v>224</v>
      </c>
      <c r="J286" t="s">
        <v>225</v>
      </c>
      <c r="K286" t="s">
        <v>226</v>
      </c>
      <c r="L286">
        <v>1339</v>
      </c>
      <c r="N286">
        <v>1007</v>
      </c>
      <c r="O286" t="s">
        <v>128</v>
      </c>
      <c r="P286" t="s">
        <v>128</v>
      </c>
      <c r="Q286">
        <v>1</v>
      </c>
      <c r="X286">
        <v>2.14</v>
      </c>
      <c r="Y286">
        <v>451.14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2.14</v>
      </c>
      <c r="AH286">
        <v>2</v>
      </c>
      <c r="AI286">
        <v>55284448</v>
      </c>
      <c r="AJ286">
        <v>269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ROW(Source!A597)</f>
        <v>597</v>
      </c>
      <c r="B287">
        <v>55284457</v>
      </c>
      <c r="C287">
        <v>55284441</v>
      </c>
      <c r="D287">
        <v>31806986</v>
      </c>
      <c r="E287">
        <v>13</v>
      </c>
      <c r="F287">
        <v>1</v>
      </c>
      <c r="G287">
        <v>13</v>
      </c>
      <c r="H287">
        <v>3</v>
      </c>
      <c r="I287" t="s">
        <v>28</v>
      </c>
      <c r="J287" t="s">
        <v>3</v>
      </c>
      <c r="K287" t="s">
        <v>29</v>
      </c>
      <c r="L287">
        <v>1348</v>
      </c>
      <c r="N287">
        <v>1009</v>
      </c>
      <c r="O287" t="s">
        <v>30</v>
      </c>
      <c r="P287" t="s">
        <v>30</v>
      </c>
      <c r="Q287">
        <v>1000</v>
      </c>
      <c r="X287">
        <v>1.28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1.28</v>
      </c>
      <c r="AH287">
        <v>2</v>
      </c>
      <c r="AI287">
        <v>55284449</v>
      </c>
      <c r="AJ287">
        <v>270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ROW(Source!A599)</f>
        <v>599</v>
      </c>
      <c r="B288">
        <v>55284467</v>
      </c>
      <c r="C288">
        <v>55284459</v>
      </c>
      <c r="D288">
        <v>31751893</v>
      </c>
      <c r="E288">
        <v>13</v>
      </c>
      <c r="F288">
        <v>1</v>
      </c>
      <c r="G288">
        <v>13</v>
      </c>
      <c r="H288">
        <v>1</v>
      </c>
      <c r="I288" t="s">
        <v>205</v>
      </c>
      <c r="J288" t="s">
        <v>3</v>
      </c>
      <c r="K288" t="s">
        <v>206</v>
      </c>
      <c r="L288">
        <v>1191</v>
      </c>
      <c r="N288">
        <v>1013</v>
      </c>
      <c r="O288" t="s">
        <v>207</v>
      </c>
      <c r="P288" t="s">
        <v>207</v>
      </c>
      <c r="Q288">
        <v>1</v>
      </c>
      <c r="X288">
        <v>39.5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1</v>
      </c>
      <c r="AF288" t="s">
        <v>3</v>
      </c>
      <c r="AG288">
        <v>39.5</v>
      </c>
      <c r="AH288">
        <v>2</v>
      </c>
      <c r="AI288">
        <v>55284460</v>
      </c>
      <c r="AJ288">
        <v>271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ROW(Source!A599)</f>
        <v>599</v>
      </c>
      <c r="B289">
        <v>55284468</v>
      </c>
      <c r="C289">
        <v>55284459</v>
      </c>
      <c r="D289">
        <v>31832333</v>
      </c>
      <c r="E289">
        <v>1</v>
      </c>
      <c r="F289">
        <v>1</v>
      </c>
      <c r="G289">
        <v>13</v>
      </c>
      <c r="H289">
        <v>2</v>
      </c>
      <c r="I289" t="s">
        <v>208</v>
      </c>
      <c r="J289" t="s">
        <v>209</v>
      </c>
      <c r="K289" t="s">
        <v>210</v>
      </c>
      <c r="L289">
        <v>1368</v>
      </c>
      <c r="N289">
        <v>1011</v>
      </c>
      <c r="O289" t="s">
        <v>211</v>
      </c>
      <c r="P289" t="s">
        <v>211</v>
      </c>
      <c r="Q289">
        <v>1</v>
      </c>
      <c r="X289">
        <v>0.28000000000000003</v>
      </c>
      <c r="Y289">
        <v>0</v>
      </c>
      <c r="Z289">
        <v>33.35</v>
      </c>
      <c r="AA289">
        <v>12.67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0.28000000000000003</v>
      </c>
      <c r="AH289">
        <v>2</v>
      </c>
      <c r="AI289">
        <v>55284461</v>
      </c>
      <c r="AJ289">
        <v>272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ROW(Source!A599)</f>
        <v>599</v>
      </c>
      <c r="B290">
        <v>55284469</v>
      </c>
      <c r="C290">
        <v>55284459</v>
      </c>
      <c r="D290">
        <v>31832821</v>
      </c>
      <c r="E290">
        <v>1</v>
      </c>
      <c r="F290">
        <v>1</v>
      </c>
      <c r="G290">
        <v>13</v>
      </c>
      <c r="H290">
        <v>2</v>
      </c>
      <c r="I290" t="s">
        <v>212</v>
      </c>
      <c r="J290" t="s">
        <v>213</v>
      </c>
      <c r="K290" t="s">
        <v>214</v>
      </c>
      <c r="L290">
        <v>1368</v>
      </c>
      <c r="N290">
        <v>1011</v>
      </c>
      <c r="O290" t="s">
        <v>211</v>
      </c>
      <c r="P290" t="s">
        <v>211</v>
      </c>
      <c r="Q290">
        <v>1</v>
      </c>
      <c r="X290">
        <v>0.28000000000000003</v>
      </c>
      <c r="Y290">
        <v>0</v>
      </c>
      <c r="Z290">
        <v>0.77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0.28000000000000003</v>
      </c>
      <c r="AH290">
        <v>2</v>
      </c>
      <c r="AI290">
        <v>55284462</v>
      </c>
      <c r="AJ290">
        <v>273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ROW(Source!A599)</f>
        <v>599</v>
      </c>
      <c r="B291">
        <v>55284470</v>
      </c>
      <c r="C291">
        <v>55284459</v>
      </c>
      <c r="D291">
        <v>31832054</v>
      </c>
      <c r="E291">
        <v>1</v>
      </c>
      <c r="F291">
        <v>1</v>
      </c>
      <c r="G291">
        <v>13</v>
      </c>
      <c r="H291">
        <v>2</v>
      </c>
      <c r="I291" t="s">
        <v>215</v>
      </c>
      <c r="J291" t="s">
        <v>216</v>
      </c>
      <c r="K291" t="s">
        <v>217</v>
      </c>
      <c r="L291">
        <v>1368</v>
      </c>
      <c r="N291">
        <v>1011</v>
      </c>
      <c r="O291" t="s">
        <v>211</v>
      </c>
      <c r="P291" t="s">
        <v>211</v>
      </c>
      <c r="Q291">
        <v>1</v>
      </c>
      <c r="X291">
        <v>0.44</v>
      </c>
      <c r="Y291">
        <v>0</v>
      </c>
      <c r="Z291">
        <v>0.71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0.44</v>
      </c>
      <c r="AH291">
        <v>2</v>
      </c>
      <c r="AI291">
        <v>55284463</v>
      </c>
      <c r="AJ291">
        <v>274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ROW(Source!A599)</f>
        <v>599</v>
      </c>
      <c r="B292">
        <v>55284471</v>
      </c>
      <c r="C292">
        <v>55284459</v>
      </c>
      <c r="D292">
        <v>31808261</v>
      </c>
      <c r="E292">
        <v>1</v>
      </c>
      <c r="F292">
        <v>1</v>
      </c>
      <c r="G292">
        <v>13</v>
      </c>
      <c r="H292">
        <v>3</v>
      </c>
      <c r="I292" t="s">
        <v>221</v>
      </c>
      <c r="J292" t="s">
        <v>222</v>
      </c>
      <c r="K292" t="s">
        <v>223</v>
      </c>
      <c r="L292">
        <v>1348</v>
      </c>
      <c r="N292">
        <v>1009</v>
      </c>
      <c r="O292" t="s">
        <v>30</v>
      </c>
      <c r="P292" t="s">
        <v>30</v>
      </c>
      <c r="Q292">
        <v>1000</v>
      </c>
      <c r="X292">
        <v>4.0000000000000001E-3</v>
      </c>
      <c r="Y292">
        <v>315.2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4.0000000000000001E-3</v>
      </c>
      <c r="AH292">
        <v>2</v>
      </c>
      <c r="AI292">
        <v>55284464</v>
      </c>
      <c r="AJ292">
        <v>275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ROW(Source!A599)</f>
        <v>599</v>
      </c>
      <c r="B293">
        <v>55284472</v>
      </c>
      <c r="C293">
        <v>55284459</v>
      </c>
      <c r="D293">
        <v>31826247</v>
      </c>
      <c r="E293">
        <v>1</v>
      </c>
      <c r="F293">
        <v>1</v>
      </c>
      <c r="G293">
        <v>13</v>
      </c>
      <c r="H293">
        <v>3</v>
      </c>
      <c r="I293" t="s">
        <v>224</v>
      </c>
      <c r="J293" t="s">
        <v>225</v>
      </c>
      <c r="K293" t="s">
        <v>226</v>
      </c>
      <c r="L293">
        <v>1339</v>
      </c>
      <c r="N293">
        <v>1007</v>
      </c>
      <c r="O293" t="s">
        <v>128</v>
      </c>
      <c r="P293" t="s">
        <v>128</v>
      </c>
      <c r="Q293">
        <v>1</v>
      </c>
      <c r="X293">
        <v>0.43</v>
      </c>
      <c r="Y293">
        <v>451.14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0.43</v>
      </c>
      <c r="AH293">
        <v>2</v>
      </c>
      <c r="AI293">
        <v>55284465</v>
      </c>
      <c r="AJ293">
        <v>276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ROW(Source!A599)</f>
        <v>599</v>
      </c>
      <c r="B294">
        <v>55284473</v>
      </c>
      <c r="C294">
        <v>55284459</v>
      </c>
      <c r="D294">
        <v>31806986</v>
      </c>
      <c r="E294">
        <v>13</v>
      </c>
      <c r="F294">
        <v>1</v>
      </c>
      <c r="G294">
        <v>13</v>
      </c>
      <c r="H294">
        <v>3</v>
      </c>
      <c r="I294" t="s">
        <v>28</v>
      </c>
      <c r="J294" t="s">
        <v>3</v>
      </c>
      <c r="K294" t="s">
        <v>29</v>
      </c>
      <c r="L294">
        <v>1348</v>
      </c>
      <c r="N294">
        <v>1009</v>
      </c>
      <c r="O294" t="s">
        <v>30</v>
      </c>
      <c r="P294" t="s">
        <v>30</v>
      </c>
      <c r="Q294">
        <v>1000</v>
      </c>
      <c r="X294">
        <v>0.3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0.3</v>
      </c>
      <c r="AH294">
        <v>2</v>
      </c>
      <c r="AI294">
        <v>55284466</v>
      </c>
      <c r="AJ294">
        <v>277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ROW(Source!A601)</f>
        <v>601</v>
      </c>
      <c r="B295">
        <v>55284485</v>
      </c>
      <c r="C295">
        <v>55284475</v>
      </c>
      <c r="D295">
        <v>31751893</v>
      </c>
      <c r="E295">
        <v>13</v>
      </c>
      <c r="F295">
        <v>1</v>
      </c>
      <c r="G295">
        <v>13</v>
      </c>
      <c r="H295">
        <v>1</v>
      </c>
      <c r="I295" t="s">
        <v>205</v>
      </c>
      <c r="J295" t="s">
        <v>3</v>
      </c>
      <c r="K295" t="s">
        <v>206</v>
      </c>
      <c r="L295">
        <v>1191</v>
      </c>
      <c r="N295">
        <v>1013</v>
      </c>
      <c r="O295" t="s">
        <v>207</v>
      </c>
      <c r="P295" t="s">
        <v>207</v>
      </c>
      <c r="Q295">
        <v>1</v>
      </c>
      <c r="X295">
        <v>24.61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1</v>
      </c>
      <c r="AF295" t="s">
        <v>3</v>
      </c>
      <c r="AG295">
        <v>24.61</v>
      </c>
      <c r="AH295">
        <v>2</v>
      </c>
      <c r="AI295">
        <v>55284476</v>
      </c>
      <c r="AJ295">
        <v>278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ROW(Source!A601)</f>
        <v>601</v>
      </c>
      <c r="B296">
        <v>55284486</v>
      </c>
      <c r="C296">
        <v>55284475</v>
      </c>
      <c r="D296">
        <v>31755942</v>
      </c>
      <c r="E296">
        <v>13</v>
      </c>
      <c r="F296">
        <v>1</v>
      </c>
      <c r="G296">
        <v>13</v>
      </c>
      <c r="H296">
        <v>2</v>
      </c>
      <c r="I296" t="s">
        <v>218</v>
      </c>
      <c r="J296" t="s">
        <v>3</v>
      </c>
      <c r="K296" t="s">
        <v>219</v>
      </c>
      <c r="L296">
        <v>1344</v>
      </c>
      <c r="N296">
        <v>1008</v>
      </c>
      <c r="O296" t="s">
        <v>220</v>
      </c>
      <c r="P296" t="s">
        <v>220</v>
      </c>
      <c r="Q296">
        <v>1</v>
      </c>
      <c r="X296">
        <v>18.57</v>
      </c>
      <c r="Y296">
        <v>0</v>
      </c>
      <c r="Z296">
        <v>1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18.57</v>
      </c>
      <c r="AH296">
        <v>2</v>
      </c>
      <c r="AI296">
        <v>55284477</v>
      </c>
      <c r="AJ296">
        <v>279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ROW(Source!A601)</f>
        <v>601</v>
      </c>
      <c r="B297">
        <v>55284487</v>
      </c>
      <c r="C297">
        <v>55284475</v>
      </c>
      <c r="D297">
        <v>31752660</v>
      </c>
      <c r="E297">
        <v>13</v>
      </c>
      <c r="F297">
        <v>1</v>
      </c>
      <c r="G297">
        <v>13</v>
      </c>
      <c r="H297">
        <v>3</v>
      </c>
      <c r="I297" t="s">
        <v>275</v>
      </c>
      <c r="J297" t="s">
        <v>3</v>
      </c>
      <c r="K297" t="s">
        <v>276</v>
      </c>
      <c r="L297">
        <v>1348</v>
      </c>
      <c r="N297">
        <v>1009</v>
      </c>
      <c r="O297" t="s">
        <v>30</v>
      </c>
      <c r="P297" t="s">
        <v>30</v>
      </c>
      <c r="Q297">
        <v>1000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s">
        <v>3</v>
      </c>
      <c r="AG297">
        <v>0</v>
      </c>
      <c r="AH297">
        <v>3</v>
      </c>
      <c r="AI297">
        <v>-1</v>
      </c>
      <c r="AJ297" t="s">
        <v>3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ROW(Source!A601)</f>
        <v>601</v>
      </c>
      <c r="B298">
        <v>55284488</v>
      </c>
      <c r="C298">
        <v>55284475</v>
      </c>
      <c r="D298">
        <v>31807208</v>
      </c>
      <c r="E298">
        <v>1</v>
      </c>
      <c r="F298">
        <v>1</v>
      </c>
      <c r="G298">
        <v>13</v>
      </c>
      <c r="H298">
        <v>3</v>
      </c>
      <c r="I298" t="s">
        <v>227</v>
      </c>
      <c r="J298" t="s">
        <v>228</v>
      </c>
      <c r="K298" t="s">
        <v>229</v>
      </c>
      <c r="L298">
        <v>1348</v>
      </c>
      <c r="N298">
        <v>1009</v>
      </c>
      <c r="O298" t="s">
        <v>30</v>
      </c>
      <c r="P298" t="s">
        <v>30</v>
      </c>
      <c r="Q298">
        <v>1000</v>
      </c>
      <c r="X298">
        <v>1.9E-3</v>
      </c>
      <c r="Y298">
        <v>15169.24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1.9E-3</v>
      </c>
      <c r="AH298">
        <v>2</v>
      </c>
      <c r="AI298">
        <v>55284478</v>
      </c>
      <c r="AJ298">
        <v>280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ROW(Source!A601)</f>
        <v>601</v>
      </c>
      <c r="B299">
        <v>55284489</v>
      </c>
      <c r="C299">
        <v>55284475</v>
      </c>
      <c r="D299">
        <v>31807298</v>
      </c>
      <c r="E299">
        <v>1</v>
      </c>
      <c r="F299">
        <v>1</v>
      </c>
      <c r="G299">
        <v>13</v>
      </c>
      <c r="H299">
        <v>3</v>
      </c>
      <c r="I299" t="s">
        <v>230</v>
      </c>
      <c r="J299" t="s">
        <v>231</v>
      </c>
      <c r="K299" t="s">
        <v>232</v>
      </c>
      <c r="L299">
        <v>1339</v>
      </c>
      <c r="N299">
        <v>1007</v>
      </c>
      <c r="O299" t="s">
        <v>128</v>
      </c>
      <c r="P299" t="s">
        <v>128</v>
      </c>
      <c r="Q299">
        <v>1</v>
      </c>
      <c r="X299">
        <v>0.14000000000000001</v>
      </c>
      <c r="Y299">
        <v>1828.56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0.14000000000000001</v>
      </c>
      <c r="AH299">
        <v>2</v>
      </c>
      <c r="AI299">
        <v>55284479</v>
      </c>
      <c r="AJ299">
        <v>281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ROW(Source!A601)</f>
        <v>601</v>
      </c>
      <c r="B300">
        <v>55284490</v>
      </c>
      <c r="C300">
        <v>55284475</v>
      </c>
      <c r="D300">
        <v>31807154</v>
      </c>
      <c r="E300">
        <v>1</v>
      </c>
      <c r="F300">
        <v>1</v>
      </c>
      <c r="G300">
        <v>13</v>
      </c>
      <c r="H300">
        <v>3</v>
      </c>
      <c r="I300" t="s">
        <v>233</v>
      </c>
      <c r="J300" t="s">
        <v>234</v>
      </c>
      <c r="K300" t="s">
        <v>235</v>
      </c>
      <c r="L300">
        <v>1339</v>
      </c>
      <c r="N300">
        <v>1007</v>
      </c>
      <c r="O300" t="s">
        <v>128</v>
      </c>
      <c r="P300" t="s">
        <v>128</v>
      </c>
      <c r="Q300">
        <v>1</v>
      </c>
      <c r="X300">
        <v>0.12</v>
      </c>
      <c r="Y300">
        <v>670.5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0.12</v>
      </c>
      <c r="AH300">
        <v>2</v>
      </c>
      <c r="AI300">
        <v>55284480</v>
      </c>
      <c r="AJ300">
        <v>282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ROW(Source!A601)</f>
        <v>601</v>
      </c>
      <c r="B301">
        <v>55284491</v>
      </c>
      <c r="C301">
        <v>55284475</v>
      </c>
      <c r="D301">
        <v>31826253</v>
      </c>
      <c r="E301">
        <v>1</v>
      </c>
      <c r="F301">
        <v>1</v>
      </c>
      <c r="G301">
        <v>13</v>
      </c>
      <c r="H301">
        <v>3</v>
      </c>
      <c r="I301" t="s">
        <v>236</v>
      </c>
      <c r="J301" t="s">
        <v>237</v>
      </c>
      <c r="K301" t="s">
        <v>238</v>
      </c>
      <c r="L301">
        <v>1339</v>
      </c>
      <c r="N301">
        <v>1007</v>
      </c>
      <c r="O301" t="s">
        <v>128</v>
      </c>
      <c r="P301" t="s">
        <v>128</v>
      </c>
      <c r="Q301">
        <v>1</v>
      </c>
      <c r="X301">
        <v>0.09</v>
      </c>
      <c r="Y301">
        <v>441.1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0.09</v>
      </c>
      <c r="AH301">
        <v>2</v>
      </c>
      <c r="AI301">
        <v>55284481</v>
      </c>
      <c r="AJ301">
        <v>283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ROW(Source!A601)</f>
        <v>601</v>
      </c>
      <c r="B302">
        <v>55284492</v>
      </c>
      <c r="C302">
        <v>55284475</v>
      </c>
      <c r="D302">
        <v>31831614</v>
      </c>
      <c r="E302">
        <v>1</v>
      </c>
      <c r="F302">
        <v>1</v>
      </c>
      <c r="G302">
        <v>13</v>
      </c>
      <c r="H302">
        <v>3</v>
      </c>
      <c r="I302" t="s">
        <v>239</v>
      </c>
      <c r="J302" t="s">
        <v>240</v>
      </c>
      <c r="K302" t="s">
        <v>241</v>
      </c>
      <c r="L302">
        <v>1327</v>
      </c>
      <c r="N302">
        <v>1005</v>
      </c>
      <c r="O302" t="s">
        <v>143</v>
      </c>
      <c r="P302" t="s">
        <v>143</v>
      </c>
      <c r="Q302">
        <v>1</v>
      </c>
      <c r="X302">
        <v>2.2999999999999998</v>
      </c>
      <c r="Y302">
        <v>60.91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2.2999999999999998</v>
      </c>
      <c r="AH302">
        <v>2</v>
      </c>
      <c r="AI302">
        <v>55284483</v>
      </c>
      <c r="AJ302">
        <v>285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ROW(Source!A601)</f>
        <v>601</v>
      </c>
      <c r="B303">
        <v>55284493</v>
      </c>
      <c r="C303">
        <v>55284475</v>
      </c>
      <c r="D303">
        <v>34315573</v>
      </c>
      <c r="E303">
        <v>13</v>
      </c>
      <c r="F303">
        <v>1</v>
      </c>
      <c r="G303">
        <v>13</v>
      </c>
      <c r="H303">
        <v>3</v>
      </c>
      <c r="I303" t="s">
        <v>277</v>
      </c>
      <c r="J303" t="s">
        <v>3</v>
      </c>
      <c r="K303" t="s">
        <v>278</v>
      </c>
      <c r="L303">
        <v>1339</v>
      </c>
      <c r="N303">
        <v>1007</v>
      </c>
      <c r="O303" t="s">
        <v>128</v>
      </c>
      <c r="P303" t="s">
        <v>128</v>
      </c>
      <c r="Q303">
        <v>1</v>
      </c>
      <c r="X303">
        <v>1.02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s">
        <v>3</v>
      </c>
      <c r="AG303">
        <v>1.02</v>
      </c>
      <c r="AH303">
        <v>3</v>
      </c>
      <c r="AI303">
        <v>-1</v>
      </c>
      <c r="AJ303" t="s">
        <v>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ROW(Source!A601)</f>
        <v>601</v>
      </c>
      <c r="B304">
        <v>55284494</v>
      </c>
      <c r="C304">
        <v>55284475</v>
      </c>
      <c r="D304">
        <v>31806992</v>
      </c>
      <c r="E304">
        <v>13</v>
      </c>
      <c r="F304">
        <v>1</v>
      </c>
      <c r="G304">
        <v>13</v>
      </c>
      <c r="H304">
        <v>3</v>
      </c>
      <c r="I304" t="s">
        <v>242</v>
      </c>
      <c r="J304" t="s">
        <v>3</v>
      </c>
      <c r="K304" t="s">
        <v>243</v>
      </c>
      <c r="L304">
        <v>1344</v>
      </c>
      <c r="N304">
        <v>1008</v>
      </c>
      <c r="O304" t="s">
        <v>220</v>
      </c>
      <c r="P304" t="s">
        <v>220</v>
      </c>
      <c r="Q304">
        <v>1</v>
      </c>
      <c r="X304">
        <v>13.72</v>
      </c>
      <c r="Y304">
        <v>1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13.72</v>
      </c>
      <c r="AH304">
        <v>2</v>
      </c>
      <c r="AI304">
        <v>55284484</v>
      </c>
      <c r="AJ304">
        <v>286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ROW(Source!A603)</f>
        <v>603</v>
      </c>
      <c r="B305">
        <v>55284499</v>
      </c>
      <c r="C305">
        <v>55284496</v>
      </c>
      <c r="D305">
        <v>31751893</v>
      </c>
      <c r="E305">
        <v>13</v>
      </c>
      <c r="F305">
        <v>1</v>
      </c>
      <c r="G305">
        <v>13</v>
      </c>
      <c r="H305">
        <v>1</v>
      </c>
      <c r="I305" t="s">
        <v>205</v>
      </c>
      <c r="J305" t="s">
        <v>3</v>
      </c>
      <c r="K305" t="s">
        <v>206</v>
      </c>
      <c r="L305">
        <v>1191</v>
      </c>
      <c r="N305">
        <v>1013</v>
      </c>
      <c r="O305" t="s">
        <v>207</v>
      </c>
      <c r="P305" t="s">
        <v>207</v>
      </c>
      <c r="Q305">
        <v>1</v>
      </c>
      <c r="X305">
        <v>17.41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1</v>
      </c>
      <c r="AF305" t="s">
        <v>3</v>
      </c>
      <c r="AG305">
        <v>17.41</v>
      </c>
      <c r="AH305">
        <v>2</v>
      </c>
      <c r="AI305">
        <v>55284497</v>
      </c>
      <c r="AJ305">
        <v>287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ROW(Source!A603)</f>
        <v>603</v>
      </c>
      <c r="B306">
        <v>55284500</v>
      </c>
      <c r="C306">
        <v>55284496</v>
      </c>
      <c r="D306">
        <v>31806986</v>
      </c>
      <c r="E306">
        <v>13</v>
      </c>
      <c r="F306">
        <v>1</v>
      </c>
      <c r="G306">
        <v>13</v>
      </c>
      <c r="H306">
        <v>3</v>
      </c>
      <c r="I306" t="s">
        <v>28</v>
      </c>
      <c r="J306" t="s">
        <v>3</v>
      </c>
      <c r="K306" t="s">
        <v>29</v>
      </c>
      <c r="L306">
        <v>1348</v>
      </c>
      <c r="N306">
        <v>1009</v>
      </c>
      <c r="O306" t="s">
        <v>30</v>
      </c>
      <c r="P306" t="s">
        <v>30</v>
      </c>
      <c r="Q306">
        <v>1000</v>
      </c>
      <c r="X306">
        <v>1.02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1.02</v>
      </c>
      <c r="AH306">
        <v>2</v>
      </c>
      <c r="AI306">
        <v>55284498</v>
      </c>
      <c r="AJ306">
        <v>288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ROW(Source!A605)</f>
        <v>605</v>
      </c>
      <c r="B307">
        <v>55284509</v>
      </c>
      <c r="C307">
        <v>55284502</v>
      </c>
      <c r="D307">
        <v>31751893</v>
      </c>
      <c r="E307">
        <v>13</v>
      </c>
      <c r="F307">
        <v>1</v>
      </c>
      <c r="G307">
        <v>13</v>
      </c>
      <c r="H307">
        <v>1</v>
      </c>
      <c r="I307" t="s">
        <v>205</v>
      </c>
      <c r="J307" t="s">
        <v>3</v>
      </c>
      <c r="K307" t="s">
        <v>206</v>
      </c>
      <c r="L307">
        <v>1191</v>
      </c>
      <c r="N307">
        <v>1013</v>
      </c>
      <c r="O307" t="s">
        <v>207</v>
      </c>
      <c r="P307" t="s">
        <v>207</v>
      </c>
      <c r="Q307">
        <v>1</v>
      </c>
      <c r="X307">
        <v>53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136</v>
      </c>
      <c r="AG307">
        <v>60.949999999999996</v>
      </c>
      <c r="AH307">
        <v>2</v>
      </c>
      <c r="AI307">
        <v>55284503</v>
      </c>
      <c r="AJ307">
        <v>289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ROW(Source!A605)</f>
        <v>605</v>
      </c>
      <c r="B308">
        <v>55284510</v>
      </c>
      <c r="C308">
        <v>55284502</v>
      </c>
      <c r="D308">
        <v>31755942</v>
      </c>
      <c r="E308">
        <v>13</v>
      </c>
      <c r="F308">
        <v>1</v>
      </c>
      <c r="G308">
        <v>13</v>
      </c>
      <c r="H308">
        <v>2</v>
      </c>
      <c r="I308" t="s">
        <v>218</v>
      </c>
      <c r="J308" t="s">
        <v>3</v>
      </c>
      <c r="K308" t="s">
        <v>219</v>
      </c>
      <c r="L308">
        <v>1344</v>
      </c>
      <c r="N308">
        <v>1008</v>
      </c>
      <c r="O308" t="s">
        <v>220</v>
      </c>
      <c r="P308" t="s">
        <v>220</v>
      </c>
      <c r="Q308">
        <v>1</v>
      </c>
      <c r="X308">
        <v>267.17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135</v>
      </c>
      <c r="AG308">
        <v>333.96250000000003</v>
      </c>
      <c r="AH308">
        <v>2</v>
      </c>
      <c r="AI308">
        <v>55284504</v>
      </c>
      <c r="AJ308">
        <v>290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ROW(Source!A605)</f>
        <v>605</v>
      </c>
      <c r="B309">
        <v>55284511</v>
      </c>
      <c r="C309">
        <v>55284502</v>
      </c>
      <c r="D309">
        <v>31809402</v>
      </c>
      <c r="E309">
        <v>1</v>
      </c>
      <c r="F309">
        <v>1</v>
      </c>
      <c r="G309">
        <v>13</v>
      </c>
      <c r="H309">
        <v>3</v>
      </c>
      <c r="I309" t="s">
        <v>244</v>
      </c>
      <c r="J309" t="s">
        <v>245</v>
      </c>
      <c r="K309" t="s">
        <v>246</v>
      </c>
      <c r="L309">
        <v>1346</v>
      </c>
      <c r="N309">
        <v>1009</v>
      </c>
      <c r="O309" t="s">
        <v>247</v>
      </c>
      <c r="P309" t="s">
        <v>247</v>
      </c>
      <c r="Q309">
        <v>1</v>
      </c>
      <c r="X309">
        <v>6.9</v>
      </c>
      <c r="Y309">
        <v>6.27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6.9</v>
      </c>
      <c r="AH309">
        <v>2</v>
      </c>
      <c r="AI309">
        <v>55284507</v>
      </c>
      <c r="AJ309">
        <v>293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ROW(Source!A605)</f>
        <v>605</v>
      </c>
      <c r="B310">
        <v>55284512</v>
      </c>
      <c r="C310">
        <v>55284502</v>
      </c>
      <c r="D310">
        <v>31807616</v>
      </c>
      <c r="E310">
        <v>1</v>
      </c>
      <c r="F310">
        <v>1</v>
      </c>
      <c r="G310">
        <v>13</v>
      </c>
      <c r="H310">
        <v>3</v>
      </c>
      <c r="I310" t="s">
        <v>248</v>
      </c>
      <c r="J310" t="s">
        <v>249</v>
      </c>
      <c r="K310" t="s">
        <v>250</v>
      </c>
      <c r="L310">
        <v>1348</v>
      </c>
      <c r="N310">
        <v>1009</v>
      </c>
      <c r="O310" t="s">
        <v>30</v>
      </c>
      <c r="P310" t="s">
        <v>30</v>
      </c>
      <c r="Q310">
        <v>1000</v>
      </c>
      <c r="X310">
        <v>3.5000000000000003E-2</v>
      </c>
      <c r="Y310">
        <v>18910.8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3.5000000000000003E-2</v>
      </c>
      <c r="AH310">
        <v>2</v>
      </c>
      <c r="AI310">
        <v>55284508</v>
      </c>
      <c r="AJ310">
        <v>294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ROW(Source!A605)</f>
        <v>605</v>
      </c>
      <c r="B311">
        <v>55284513</v>
      </c>
      <c r="C311">
        <v>55284502</v>
      </c>
      <c r="D311">
        <v>31800707</v>
      </c>
      <c r="E311">
        <v>13</v>
      </c>
      <c r="F311">
        <v>1</v>
      </c>
      <c r="G311">
        <v>13</v>
      </c>
      <c r="H311">
        <v>3</v>
      </c>
      <c r="I311" t="s">
        <v>279</v>
      </c>
      <c r="J311" t="s">
        <v>3</v>
      </c>
      <c r="K311" t="s">
        <v>280</v>
      </c>
      <c r="L311">
        <v>1327</v>
      </c>
      <c r="N311">
        <v>1005</v>
      </c>
      <c r="O311" t="s">
        <v>143</v>
      </c>
      <c r="P311" t="s">
        <v>143</v>
      </c>
      <c r="Q311">
        <v>1</v>
      </c>
      <c r="X311">
        <v>135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s">
        <v>3</v>
      </c>
      <c r="AG311">
        <v>135</v>
      </c>
      <c r="AH311">
        <v>3</v>
      </c>
      <c r="AI311">
        <v>-1</v>
      </c>
      <c r="AJ311" t="s">
        <v>3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ROW(Source!A605)</f>
        <v>605</v>
      </c>
      <c r="B312">
        <v>55284514</v>
      </c>
      <c r="C312">
        <v>55284502</v>
      </c>
      <c r="D312">
        <v>31800707</v>
      </c>
      <c r="E312">
        <v>13</v>
      </c>
      <c r="F312">
        <v>1</v>
      </c>
      <c r="G312">
        <v>13</v>
      </c>
      <c r="H312">
        <v>3</v>
      </c>
      <c r="I312" t="s">
        <v>279</v>
      </c>
      <c r="J312" t="s">
        <v>3</v>
      </c>
      <c r="K312" t="s">
        <v>281</v>
      </c>
      <c r="L312">
        <v>1327</v>
      </c>
      <c r="N312">
        <v>1005</v>
      </c>
      <c r="O312" t="s">
        <v>143</v>
      </c>
      <c r="P312" t="s">
        <v>143</v>
      </c>
      <c r="Q312">
        <v>1</v>
      </c>
      <c r="X312">
        <v>132.30000000000001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s">
        <v>3</v>
      </c>
      <c r="AG312">
        <v>132.30000000000001</v>
      </c>
      <c r="AH312">
        <v>3</v>
      </c>
      <c r="AI312">
        <v>-1</v>
      </c>
      <c r="AJ312" t="s">
        <v>3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ROW(Source!A608)</f>
        <v>608</v>
      </c>
      <c r="B313">
        <v>55284530</v>
      </c>
      <c r="C313">
        <v>55284517</v>
      </c>
      <c r="D313">
        <v>31751893</v>
      </c>
      <c r="E313">
        <v>13</v>
      </c>
      <c r="F313">
        <v>1</v>
      </c>
      <c r="G313">
        <v>13</v>
      </c>
      <c r="H313">
        <v>1</v>
      </c>
      <c r="I313" t="s">
        <v>205</v>
      </c>
      <c r="J313" t="s">
        <v>3</v>
      </c>
      <c r="K313" t="s">
        <v>206</v>
      </c>
      <c r="L313">
        <v>1191</v>
      </c>
      <c r="N313">
        <v>1013</v>
      </c>
      <c r="O313" t="s">
        <v>207</v>
      </c>
      <c r="P313" t="s">
        <v>207</v>
      </c>
      <c r="Q313">
        <v>1</v>
      </c>
      <c r="X313">
        <v>85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1</v>
      </c>
      <c r="AF313" t="s">
        <v>136</v>
      </c>
      <c r="AG313">
        <v>97.749999999999986</v>
      </c>
      <c r="AH313">
        <v>2</v>
      </c>
      <c r="AI313">
        <v>55284518</v>
      </c>
      <c r="AJ313">
        <v>295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ROW(Source!A608)</f>
        <v>608</v>
      </c>
      <c r="B314">
        <v>55284531</v>
      </c>
      <c r="C314">
        <v>55284517</v>
      </c>
      <c r="D314">
        <v>31832330</v>
      </c>
      <c r="E314">
        <v>1</v>
      </c>
      <c r="F314">
        <v>1</v>
      </c>
      <c r="G314">
        <v>13</v>
      </c>
      <c r="H314">
        <v>2</v>
      </c>
      <c r="I314" t="s">
        <v>251</v>
      </c>
      <c r="J314" t="s">
        <v>252</v>
      </c>
      <c r="K314" t="s">
        <v>253</v>
      </c>
      <c r="L314">
        <v>1368</v>
      </c>
      <c r="N314">
        <v>1011</v>
      </c>
      <c r="O314" t="s">
        <v>211</v>
      </c>
      <c r="P314" t="s">
        <v>211</v>
      </c>
      <c r="Q314">
        <v>1</v>
      </c>
      <c r="X314">
        <v>0.21099999999999999</v>
      </c>
      <c r="Y314">
        <v>0</v>
      </c>
      <c r="Z314">
        <v>39.51</v>
      </c>
      <c r="AA314">
        <v>12.69</v>
      </c>
      <c r="AB314">
        <v>0</v>
      </c>
      <c r="AC314">
        <v>0</v>
      </c>
      <c r="AD314">
        <v>1</v>
      </c>
      <c r="AE314">
        <v>0</v>
      </c>
      <c r="AF314" t="s">
        <v>135</v>
      </c>
      <c r="AG314">
        <v>0.26374999999999998</v>
      </c>
      <c r="AH314">
        <v>2</v>
      </c>
      <c r="AI314">
        <v>55284519</v>
      </c>
      <c r="AJ314">
        <v>296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ROW(Source!A608)</f>
        <v>608</v>
      </c>
      <c r="B315">
        <v>55284532</v>
      </c>
      <c r="C315">
        <v>55284517</v>
      </c>
      <c r="D315">
        <v>31832578</v>
      </c>
      <c r="E315">
        <v>1</v>
      </c>
      <c r="F315">
        <v>1</v>
      </c>
      <c r="G315">
        <v>13</v>
      </c>
      <c r="H315">
        <v>2</v>
      </c>
      <c r="I315" t="s">
        <v>254</v>
      </c>
      <c r="J315" t="s">
        <v>255</v>
      </c>
      <c r="K315" t="s">
        <v>256</v>
      </c>
      <c r="L315">
        <v>1368</v>
      </c>
      <c r="N315">
        <v>1011</v>
      </c>
      <c r="O315" t="s">
        <v>211</v>
      </c>
      <c r="P315" t="s">
        <v>211</v>
      </c>
      <c r="Q315">
        <v>1</v>
      </c>
      <c r="X315">
        <v>12.813000000000001</v>
      </c>
      <c r="Y315">
        <v>0</v>
      </c>
      <c r="Z315">
        <v>1.0900000000000001</v>
      </c>
      <c r="AA315">
        <v>0.09</v>
      </c>
      <c r="AB315">
        <v>0</v>
      </c>
      <c r="AC315">
        <v>0</v>
      </c>
      <c r="AD315">
        <v>1</v>
      </c>
      <c r="AE315">
        <v>0</v>
      </c>
      <c r="AF315" t="s">
        <v>135</v>
      </c>
      <c r="AG315">
        <v>16.016249999999999</v>
      </c>
      <c r="AH315">
        <v>2</v>
      </c>
      <c r="AI315">
        <v>55284520</v>
      </c>
      <c r="AJ315">
        <v>297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ROW(Source!A608)</f>
        <v>608</v>
      </c>
      <c r="B316">
        <v>55284533</v>
      </c>
      <c r="C316">
        <v>55284517</v>
      </c>
      <c r="D316">
        <v>31832865</v>
      </c>
      <c r="E316">
        <v>1</v>
      </c>
      <c r="F316">
        <v>1</v>
      </c>
      <c r="G316">
        <v>13</v>
      </c>
      <c r="H316">
        <v>2</v>
      </c>
      <c r="I316" t="s">
        <v>257</v>
      </c>
      <c r="J316" t="s">
        <v>258</v>
      </c>
      <c r="K316" t="s">
        <v>259</v>
      </c>
      <c r="L316">
        <v>1368</v>
      </c>
      <c r="N316">
        <v>1011</v>
      </c>
      <c r="O316" t="s">
        <v>211</v>
      </c>
      <c r="P316" t="s">
        <v>211</v>
      </c>
      <c r="Q316">
        <v>1</v>
      </c>
      <c r="X316">
        <v>9.8879999999999999</v>
      </c>
      <c r="Y316">
        <v>0</v>
      </c>
      <c r="Z316">
        <v>0.77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135</v>
      </c>
      <c r="AG316">
        <v>12.36</v>
      </c>
      <c r="AH316">
        <v>2</v>
      </c>
      <c r="AI316">
        <v>55284521</v>
      </c>
      <c r="AJ316">
        <v>298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ROW(Source!A608)</f>
        <v>608</v>
      </c>
      <c r="B317">
        <v>55284534</v>
      </c>
      <c r="C317">
        <v>55284517</v>
      </c>
      <c r="D317">
        <v>31755942</v>
      </c>
      <c r="E317">
        <v>13</v>
      </c>
      <c r="F317">
        <v>1</v>
      </c>
      <c r="G317">
        <v>13</v>
      </c>
      <c r="H317">
        <v>2</v>
      </c>
      <c r="I317" t="s">
        <v>218</v>
      </c>
      <c r="J317" t="s">
        <v>3</v>
      </c>
      <c r="K317" t="s">
        <v>219</v>
      </c>
      <c r="L317">
        <v>1344</v>
      </c>
      <c r="N317">
        <v>1008</v>
      </c>
      <c r="O317" t="s">
        <v>220</v>
      </c>
      <c r="P317" t="s">
        <v>220</v>
      </c>
      <c r="Q317">
        <v>1</v>
      </c>
      <c r="X317">
        <v>20.92</v>
      </c>
      <c r="Y317">
        <v>0</v>
      </c>
      <c r="Z317">
        <v>1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135</v>
      </c>
      <c r="AG317">
        <v>26.150000000000002</v>
      </c>
      <c r="AH317">
        <v>2</v>
      </c>
      <c r="AI317">
        <v>55284522</v>
      </c>
      <c r="AJ317">
        <v>299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ROW(Source!A608)</f>
        <v>608</v>
      </c>
      <c r="B318">
        <v>55284535</v>
      </c>
      <c r="C318">
        <v>55284517</v>
      </c>
      <c r="D318">
        <v>31808032</v>
      </c>
      <c r="E318">
        <v>1</v>
      </c>
      <c r="F318">
        <v>1</v>
      </c>
      <c r="G318">
        <v>13</v>
      </c>
      <c r="H318">
        <v>3</v>
      </c>
      <c r="I318" t="s">
        <v>260</v>
      </c>
      <c r="J318" t="s">
        <v>261</v>
      </c>
      <c r="K318" t="s">
        <v>262</v>
      </c>
      <c r="L318">
        <v>1348</v>
      </c>
      <c r="N318">
        <v>1009</v>
      </c>
      <c r="O318" t="s">
        <v>30</v>
      </c>
      <c r="P318" t="s">
        <v>30</v>
      </c>
      <c r="Q318">
        <v>1000</v>
      </c>
      <c r="X318">
        <v>4.9000000000000002E-2</v>
      </c>
      <c r="Y318">
        <v>14739.12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4.9000000000000002E-2</v>
      </c>
      <c r="AH318">
        <v>2</v>
      </c>
      <c r="AI318">
        <v>55284523</v>
      </c>
      <c r="AJ318">
        <v>300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ROW(Source!A608)</f>
        <v>608</v>
      </c>
      <c r="B319">
        <v>55284536</v>
      </c>
      <c r="C319">
        <v>55284517</v>
      </c>
      <c r="D319">
        <v>31808575</v>
      </c>
      <c r="E319">
        <v>1</v>
      </c>
      <c r="F319">
        <v>1</v>
      </c>
      <c r="G319">
        <v>13</v>
      </c>
      <c r="H319">
        <v>3</v>
      </c>
      <c r="I319" t="s">
        <v>263</v>
      </c>
      <c r="J319" t="s">
        <v>264</v>
      </c>
      <c r="K319" t="s">
        <v>265</v>
      </c>
      <c r="L319">
        <v>1391</v>
      </c>
      <c r="N319">
        <v>1013</v>
      </c>
      <c r="O319" t="s">
        <v>266</v>
      </c>
      <c r="P319" t="s">
        <v>266</v>
      </c>
      <c r="Q319">
        <v>1</v>
      </c>
      <c r="X319">
        <v>200</v>
      </c>
      <c r="Y319">
        <v>28.75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200</v>
      </c>
      <c r="AH319">
        <v>2</v>
      </c>
      <c r="AI319">
        <v>55284526</v>
      </c>
      <c r="AJ319">
        <v>303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ROW(Source!A608)</f>
        <v>608</v>
      </c>
      <c r="B320">
        <v>55284537</v>
      </c>
      <c r="C320">
        <v>55284517</v>
      </c>
      <c r="D320">
        <v>31809402</v>
      </c>
      <c r="E320">
        <v>1</v>
      </c>
      <c r="F320">
        <v>1</v>
      </c>
      <c r="G320">
        <v>13</v>
      </c>
      <c r="H320">
        <v>3</v>
      </c>
      <c r="I320" t="s">
        <v>244</v>
      </c>
      <c r="J320" t="s">
        <v>245</v>
      </c>
      <c r="K320" t="s">
        <v>246</v>
      </c>
      <c r="L320">
        <v>1346</v>
      </c>
      <c r="N320">
        <v>1009</v>
      </c>
      <c r="O320" t="s">
        <v>247</v>
      </c>
      <c r="P320" t="s">
        <v>247</v>
      </c>
      <c r="Q320">
        <v>1</v>
      </c>
      <c r="X320">
        <v>3.4</v>
      </c>
      <c r="Y320">
        <v>6.27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3.4</v>
      </c>
      <c r="AH320">
        <v>2</v>
      </c>
      <c r="AI320">
        <v>55284527</v>
      </c>
      <c r="AJ320">
        <v>304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ROW(Source!A608)</f>
        <v>608</v>
      </c>
      <c r="B321">
        <v>55284538</v>
      </c>
      <c r="C321">
        <v>55284517</v>
      </c>
      <c r="D321">
        <v>31807565</v>
      </c>
      <c r="E321">
        <v>1</v>
      </c>
      <c r="F321">
        <v>1</v>
      </c>
      <c r="G321">
        <v>13</v>
      </c>
      <c r="H321">
        <v>3</v>
      </c>
      <c r="I321" t="s">
        <v>267</v>
      </c>
      <c r="J321" t="s">
        <v>268</v>
      </c>
      <c r="K321" t="s">
        <v>269</v>
      </c>
      <c r="L321">
        <v>1301</v>
      </c>
      <c r="N321">
        <v>1003</v>
      </c>
      <c r="O321" t="s">
        <v>270</v>
      </c>
      <c r="P321" t="s">
        <v>270</v>
      </c>
      <c r="Q321">
        <v>1</v>
      </c>
      <c r="X321">
        <v>18.899999999999999</v>
      </c>
      <c r="Y321">
        <v>15.72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18.899999999999999</v>
      </c>
      <c r="AH321">
        <v>2</v>
      </c>
      <c r="AI321">
        <v>55284528</v>
      </c>
      <c r="AJ321">
        <v>305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ROW(Source!A608)</f>
        <v>608</v>
      </c>
      <c r="B322">
        <v>55284539</v>
      </c>
      <c r="C322">
        <v>55284517</v>
      </c>
      <c r="D322">
        <v>31807616</v>
      </c>
      <c r="E322">
        <v>1</v>
      </c>
      <c r="F322">
        <v>1</v>
      </c>
      <c r="G322">
        <v>13</v>
      </c>
      <c r="H322">
        <v>3</v>
      </c>
      <c r="I322" t="s">
        <v>248</v>
      </c>
      <c r="J322" t="s">
        <v>249</v>
      </c>
      <c r="K322" t="s">
        <v>250</v>
      </c>
      <c r="L322">
        <v>1348</v>
      </c>
      <c r="N322">
        <v>1009</v>
      </c>
      <c r="O322" t="s">
        <v>30</v>
      </c>
      <c r="P322" t="s">
        <v>30</v>
      </c>
      <c r="Q322">
        <v>1000</v>
      </c>
      <c r="X322">
        <v>2.196E-2</v>
      </c>
      <c r="Y322">
        <v>18910.8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2.196E-2</v>
      </c>
      <c r="AH322">
        <v>2</v>
      </c>
      <c r="AI322">
        <v>55284529</v>
      </c>
      <c r="AJ322">
        <v>306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ROW(Source!A608)</f>
        <v>608</v>
      </c>
      <c r="B323">
        <v>55284540</v>
      </c>
      <c r="C323">
        <v>55284517</v>
      </c>
      <c r="D323">
        <v>31800707</v>
      </c>
      <c r="E323">
        <v>13</v>
      </c>
      <c r="F323">
        <v>1</v>
      </c>
      <c r="G323">
        <v>13</v>
      </c>
      <c r="H323">
        <v>3</v>
      </c>
      <c r="I323" t="s">
        <v>279</v>
      </c>
      <c r="J323" t="s">
        <v>3</v>
      </c>
      <c r="K323" t="s">
        <v>280</v>
      </c>
      <c r="L323">
        <v>1327</v>
      </c>
      <c r="N323">
        <v>1005</v>
      </c>
      <c r="O323" t="s">
        <v>143</v>
      </c>
      <c r="P323" t="s">
        <v>143</v>
      </c>
      <c r="Q323">
        <v>1</v>
      </c>
      <c r="X323">
        <v>135.03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s">
        <v>3</v>
      </c>
      <c r="AG323">
        <v>135.03</v>
      </c>
      <c r="AH323">
        <v>3</v>
      </c>
      <c r="AI323">
        <v>-1</v>
      </c>
      <c r="AJ323" t="s">
        <v>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ROW(Source!A608)</f>
        <v>608</v>
      </c>
      <c r="B324">
        <v>55284541</v>
      </c>
      <c r="C324">
        <v>55284517</v>
      </c>
      <c r="D324">
        <v>31800707</v>
      </c>
      <c r="E324">
        <v>13</v>
      </c>
      <c r="F324">
        <v>1</v>
      </c>
      <c r="G324">
        <v>13</v>
      </c>
      <c r="H324">
        <v>3</v>
      </c>
      <c r="I324" t="s">
        <v>279</v>
      </c>
      <c r="J324" t="s">
        <v>3</v>
      </c>
      <c r="K324" t="s">
        <v>281</v>
      </c>
      <c r="L324">
        <v>1327</v>
      </c>
      <c r="N324">
        <v>1005</v>
      </c>
      <c r="O324" t="s">
        <v>143</v>
      </c>
      <c r="P324" t="s">
        <v>143</v>
      </c>
      <c r="Q324">
        <v>1</v>
      </c>
      <c r="X324">
        <v>60.27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s">
        <v>3</v>
      </c>
      <c r="AG324">
        <v>60.27</v>
      </c>
      <c r="AH324">
        <v>3</v>
      </c>
      <c r="AI324">
        <v>-1</v>
      </c>
      <c r="AJ324" t="s">
        <v>3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ROW(Source!A680)</f>
        <v>680</v>
      </c>
      <c r="B325">
        <v>55284662</v>
      </c>
      <c r="C325">
        <v>55284659</v>
      </c>
      <c r="D325">
        <v>31751893</v>
      </c>
      <c r="E325">
        <v>13</v>
      </c>
      <c r="F325">
        <v>1</v>
      </c>
      <c r="G325">
        <v>13</v>
      </c>
      <c r="H325">
        <v>1</v>
      </c>
      <c r="I325" t="s">
        <v>205</v>
      </c>
      <c r="J325" t="s">
        <v>3</v>
      </c>
      <c r="K325" t="s">
        <v>206</v>
      </c>
      <c r="L325">
        <v>1191</v>
      </c>
      <c r="N325">
        <v>1013</v>
      </c>
      <c r="O325" t="s">
        <v>207</v>
      </c>
      <c r="P325" t="s">
        <v>207</v>
      </c>
      <c r="Q325">
        <v>1</v>
      </c>
      <c r="X325">
        <v>57.5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1</v>
      </c>
      <c r="AF325" t="s">
        <v>3</v>
      </c>
      <c r="AG325">
        <v>57.5</v>
      </c>
      <c r="AH325">
        <v>2</v>
      </c>
      <c r="AI325">
        <v>55284660</v>
      </c>
      <c r="AJ325">
        <v>307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ROW(Source!A680)</f>
        <v>680</v>
      </c>
      <c r="B326">
        <v>55284663</v>
      </c>
      <c r="C326">
        <v>55284659</v>
      </c>
      <c r="D326">
        <v>31806986</v>
      </c>
      <c r="E326">
        <v>13</v>
      </c>
      <c r="F326">
        <v>1</v>
      </c>
      <c r="G326">
        <v>13</v>
      </c>
      <c r="H326">
        <v>3</v>
      </c>
      <c r="I326" t="s">
        <v>28</v>
      </c>
      <c r="J326" t="s">
        <v>3</v>
      </c>
      <c r="K326" t="s">
        <v>29</v>
      </c>
      <c r="L326">
        <v>1348</v>
      </c>
      <c r="N326">
        <v>1009</v>
      </c>
      <c r="O326" t="s">
        <v>30</v>
      </c>
      <c r="P326" t="s">
        <v>30</v>
      </c>
      <c r="Q326">
        <v>1000</v>
      </c>
      <c r="X326">
        <v>4.5999999999999996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3</v>
      </c>
      <c r="AG326">
        <v>4.5999999999999996</v>
      </c>
      <c r="AH326">
        <v>2</v>
      </c>
      <c r="AI326">
        <v>55284661</v>
      </c>
      <c r="AJ326">
        <v>308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ROW(Source!A682)</f>
        <v>682</v>
      </c>
      <c r="B327">
        <v>55284667</v>
      </c>
      <c r="C327">
        <v>55284665</v>
      </c>
      <c r="D327">
        <v>31751893</v>
      </c>
      <c r="E327">
        <v>13</v>
      </c>
      <c r="F327">
        <v>1</v>
      </c>
      <c r="G327">
        <v>13</v>
      </c>
      <c r="H327">
        <v>1</v>
      </c>
      <c r="I327" t="s">
        <v>205</v>
      </c>
      <c r="J327" t="s">
        <v>3</v>
      </c>
      <c r="K327" t="s">
        <v>206</v>
      </c>
      <c r="L327">
        <v>1191</v>
      </c>
      <c r="N327">
        <v>1013</v>
      </c>
      <c r="O327" t="s">
        <v>207</v>
      </c>
      <c r="P327" t="s">
        <v>207</v>
      </c>
      <c r="Q327">
        <v>1</v>
      </c>
      <c r="X327">
        <v>0.6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1</v>
      </c>
      <c r="AF327" t="s">
        <v>3</v>
      </c>
      <c r="AG327">
        <v>0.6</v>
      </c>
      <c r="AH327">
        <v>2</v>
      </c>
      <c r="AI327">
        <v>55284666</v>
      </c>
      <c r="AJ327">
        <v>309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ROW(Source!A683)</f>
        <v>683</v>
      </c>
      <c r="B328">
        <v>55284671</v>
      </c>
      <c r="C328">
        <v>55284668</v>
      </c>
      <c r="D328">
        <v>31751893</v>
      </c>
      <c r="E328">
        <v>13</v>
      </c>
      <c r="F328">
        <v>1</v>
      </c>
      <c r="G328">
        <v>13</v>
      </c>
      <c r="H328">
        <v>1</v>
      </c>
      <c r="I328" t="s">
        <v>205</v>
      </c>
      <c r="J328" t="s">
        <v>3</v>
      </c>
      <c r="K328" t="s">
        <v>206</v>
      </c>
      <c r="L328">
        <v>1191</v>
      </c>
      <c r="N328">
        <v>1013</v>
      </c>
      <c r="O328" t="s">
        <v>207</v>
      </c>
      <c r="P328" t="s">
        <v>207</v>
      </c>
      <c r="Q328">
        <v>1</v>
      </c>
      <c r="X328">
        <v>17.41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1</v>
      </c>
      <c r="AF328" t="s">
        <v>3</v>
      </c>
      <c r="AG328">
        <v>17.41</v>
      </c>
      <c r="AH328">
        <v>2</v>
      </c>
      <c r="AI328">
        <v>55284669</v>
      </c>
      <c r="AJ328">
        <v>310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ROW(Source!A683)</f>
        <v>683</v>
      </c>
      <c r="B329">
        <v>55284672</v>
      </c>
      <c r="C329">
        <v>55284668</v>
      </c>
      <c r="D329">
        <v>31806986</v>
      </c>
      <c r="E329">
        <v>13</v>
      </c>
      <c r="F329">
        <v>1</v>
      </c>
      <c r="G329">
        <v>13</v>
      </c>
      <c r="H329">
        <v>3</v>
      </c>
      <c r="I329" t="s">
        <v>28</v>
      </c>
      <c r="J329" t="s">
        <v>3</v>
      </c>
      <c r="K329" t="s">
        <v>29</v>
      </c>
      <c r="L329">
        <v>1348</v>
      </c>
      <c r="N329">
        <v>1009</v>
      </c>
      <c r="O329" t="s">
        <v>30</v>
      </c>
      <c r="P329" t="s">
        <v>30</v>
      </c>
      <c r="Q329">
        <v>1000</v>
      </c>
      <c r="X329">
        <v>1.02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1.02</v>
      </c>
      <c r="AH329">
        <v>2</v>
      </c>
      <c r="AI329">
        <v>55284670</v>
      </c>
      <c r="AJ329">
        <v>311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ROW(Source!A685)</f>
        <v>685</v>
      </c>
      <c r="B330">
        <v>55284676</v>
      </c>
      <c r="C330">
        <v>55284674</v>
      </c>
      <c r="D330">
        <v>31751893</v>
      </c>
      <c r="E330">
        <v>13</v>
      </c>
      <c r="F330">
        <v>1</v>
      </c>
      <c r="G330">
        <v>13</v>
      </c>
      <c r="H330">
        <v>1</v>
      </c>
      <c r="I330" t="s">
        <v>205</v>
      </c>
      <c r="J330" t="s">
        <v>3</v>
      </c>
      <c r="K330" t="s">
        <v>206</v>
      </c>
      <c r="L330">
        <v>1191</v>
      </c>
      <c r="N330">
        <v>1013</v>
      </c>
      <c r="O330" t="s">
        <v>207</v>
      </c>
      <c r="P330" t="s">
        <v>207</v>
      </c>
      <c r="Q330">
        <v>1</v>
      </c>
      <c r="X330">
        <v>20.73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F330" t="s">
        <v>3</v>
      </c>
      <c r="AG330">
        <v>20.73</v>
      </c>
      <c r="AH330">
        <v>2</v>
      </c>
      <c r="AI330">
        <v>55284675</v>
      </c>
      <c r="AJ330">
        <v>312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ROW(Source!A685)</f>
        <v>685</v>
      </c>
      <c r="B331">
        <v>55284677</v>
      </c>
      <c r="C331">
        <v>55284674</v>
      </c>
      <c r="D331">
        <v>31798045</v>
      </c>
      <c r="E331">
        <v>13</v>
      </c>
      <c r="F331">
        <v>1</v>
      </c>
      <c r="G331">
        <v>13</v>
      </c>
      <c r="H331">
        <v>3</v>
      </c>
      <c r="I331" t="s">
        <v>271</v>
      </c>
      <c r="J331" t="s">
        <v>3</v>
      </c>
      <c r="K331" t="s">
        <v>272</v>
      </c>
      <c r="L331">
        <v>1348</v>
      </c>
      <c r="N331">
        <v>1009</v>
      </c>
      <c r="O331" t="s">
        <v>30</v>
      </c>
      <c r="P331" t="s">
        <v>30</v>
      </c>
      <c r="Q331">
        <v>1000</v>
      </c>
      <c r="X331">
        <v>0.17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s">
        <v>3</v>
      </c>
      <c r="AG331">
        <v>0.17</v>
      </c>
      <c r="AH331">
        <v>3</v>
      </c>
      <c r="AI331">
        <v>-1</v>
      </c>
      <c r="AJ331" t="s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ROW(Source!A685)</f>
        <v>685</v>
      </c>
      <c r="B332">
        <v>55284678</v>
      </c>
      <c r="C332">
        <v>55284674</v>
      </c>
      <c r="D332">
        <v>31798941</v>
      </c>
      <c r="E332">
        <v>13</v>
      </c>
      <c r="F332">
        <v>1</v>
      </c>
      <c r="G332">
        <v>13</v>
      </c>
      <c r="H332">
        <v>3</v>
      </c>
      <c r="I332" t="s">
        <v>273</v>
      </c>
      <c r="J332" t="s">
        <v>3</v>
      </c>
      <c r="K332" t="s">
        <v>274</v>
      </c>
      <c r="L332">
        <v>1339</v>
      </c>
      <c r="N332">
        <v>1007</v>
      </c>
      <c r="O332" t="s">
        <v>128</v>
      </c>
      <c r="P332" t="s">
        <v>128</v>
      </c>
      <c r="Q332">
        <v>1</v>
      </c>
      <c r="X332">
        <v>0.03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3</v>
      </c>
      <c r="AG332">
        <v>0.03</v>
      </c>
      <c r="AH332">
        <v>3</v>
      </c>
      <c r="AI332">
        <v>-1</v>
      </c>
      <c r="AJ332" t="s">
        <v>3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ROW(Source!A686)</f>
        <v>686</v>
      </c>
      <c r="B333">
        <v>55284681</v>
      </c>
      <c r="C333">
        <v>55284679</v>
      </c>
      <c r="D333">
        <v>31751893</v>
      </c>
      <c r="E333">
        <v>13</v>
      </c>
      <c r="F333">
        <v>1</v>
      </c>
      <c r="G333">
        <v>13</v>
      </c>
      <c r="H333">
        <v>1</v>
      </c>
      <c r="I333" t="s">
        <v>205</v>
      </c>
      <c r="J333" t="s">
        <v>3</v>
      </c>
      <c r="K333" t="s">
        <v>206</v>
      </c>
      <c r="L333">
        <v>1191</v>
      </c>
      <c r="N333">
        <v>1013</v>
      </c>
      <c r="O333" t="s">
        <v>207</v>
      </c>
      <c r="P333" t="s">
        <v>207</v>
      </c>
      <c r="Q333">
        <v>1</v>
      </c>
      <c r="X333">
        <v>0.6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1</v>
      </c>
      <c r="AF333" t="s">
        <v>3</v>
      </c>
      <c r="AG333">
        <v>0.6</v>
      </c>
      <c r="AH333">
        <v>2</v>
      </c>
      <c r="AI333">
        <v>55284680</v>
      </c>
      <c r="AJ333">
        <v>313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ROW(Source!A752)</f>
        <v>752</v>
      </c>
      <c r="B334">
        <v>55284748</v>
      </c>
      <c r="C334">
        <v>55284739</v>
      </c>
      <c r="D334">
        <v>31751893</v>
      </c>
      <c r="E334">
        <v>13</v>
      </c>
      <c r="F334">
        <v>1</v>
      </c>
      <c r="G334">
        <v>13</v>
      </c>
      <c r="H334">
        <v>1</v>
      </c>
      <c r="I334" t="s">
        <v>205</v>
      </c>
      <c r="J334" t="s">
        <v>3</v>
      </c>
      <c r="K334" t="s">
        <v>206</v>
      </c>
      <c r="L334">
        <v>1191</v>
      </c>
      <c r="N334">
        <v>1013</v>
      </c>
      <c r="O334" t="s">
        <v>207</v>
      </c>
      <c r="P334" t="s">
        <v>207</v>
      </c>
      <c r="Q334">
        <v>1</v>
      </c>
      <c r="X334">
        <v>113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1</v>
      </c>
      <c r="AF334" t="s">
        <v>3</v>
      </c>
      <c r="AG334">
        <v>113</v>
      </c>
      <c r="AH334">
        <v>2</v>
      </c>
      <c r="AI334">
        <v>55284740</v>
      </c>
      <c r="AJ334">
        <v>314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ROW(Source!A752)</f>
        <v>752</v>
      </c>
      <c r="B335">
        <v>55284749</v>
      </c>
      <c r="C335">
        <v>55284739</v>
      </c>
      <c r="D335">
        <v>31832333</v>
      </c>
      <c r="E335">
        <v>1</v>
      </c>
      <c r="F335">
        <v>1</v>
      </c>
      <c r="G335">
        <v>13</v>
      </c>
      <c r="H335">
        <v>2</v>
      </c>
      <c r="I335" t="s">
        <v>208</v>
      </c>
      <c r="J335" t="s">
        <v>209</v>
      </c>
      <c r="K335" t="s">
        <v>210</v>
      </c>
      <c r="L335">
        <v>1368</v>
      </c>
      <c r="N335">
        <v>1011</v>
      </c>
      <c r="O335" t="s">
        <v>211</v>
      </c>
      <c r="P335" t="s">
        <v>211</v>
      </c>
      <c r="Q335">
        <v>1</v>
      </c>
      <c r="X335">
        <v>1.19</v>
      </c>
      <c r="Y335">
        <v>0</v>
      </c>
      <c r="Z335">
        <v>33.35</v>
      </c>
      <c r="AA335">
        <v>12.67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1.19</v>
      </c>
      <c r="AH335">
        <v>2</v>
      </c>
      <c r="AI335">
        <v>55284741</v>
      </c>
      <c r="AJ335">
        <v>315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ROW(Source!A752)</f>
        <v>752</v>
      </c>
      <c r="B336">
        <v>55284750</v>
      </c>
      <c r="C336">
        <v>55284739</v>
      </c>
      <c r="D336">
        <v>31832821</v>
      </c>
      <c r="E336">
        <v>1</v>
      </c>
      <c r="F336">
        <v>1</v>
      </c>
      <c r="G336">
        <v>13</v>
      </c>
      <c r="H336">
        <v>2</v>
      </c>
      <c r="I336" t="s">
        <v>212</v>
      </c>
      <c r="J336" t="s">
        <v>213</v>
      </c>
      <c r="K336" t="s">
        <v>214</v>
      </c>
      <c r="L336">
        <v>1368</v>
      </c>
      <c r="N336">
        <v>1011</v>
      </c>
      <c r="O336" t="s">
        <v>211</v>
      </c>
      <c r="P336" t="s">
        <v>211</v>
      </c>
      <c r="Q336">
        <v>1</v>
      </c>
      <c r="X336">
        <v>1.19</v>
      </c>
      <c r="Y336">
        <v>0</v>
      </c>
      <c r="Z336">
        <v>0.77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1.19</v>
      </c>
      <c r="AH336">
        <v>2</v>
      </c>
      <c r="AI336">
        <v>55284742</v>
      </c>
      <c r="AJ336">
        <v>316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ROW(Source!A752)</f>
        <v>752</v>
      </c>
      <c r="B337">
        <v>55284751</v>
      </c>
      <c r="C337">
        <v>55284739</v>
      </c>
      <c r="D337">
        <v>31832054</v>
      </c>
      <c r="E337">
        <v>1</v>
      </c>
      <c r="F337">
        <v>1</v>
      </c>
      <c r="G337">
        <v>13</v>
      </c>
      <c r="H337">
        <v>2</v>
      </c>
      <c r="I337" t="s">
        <v>215</v>
      </c>
      <c r="J337" t="s">
        <v>216</v>
      </c>
      <c r="K337" t="s">
        <v>217</v>
      </c>
      <c r="L337">
        <v>1368</v>
      </c>
      <c r="N337">
        <v>1011</v>
      </c>
      <c r="O337" t="s">
        <v>211</v>
      </c>
      <c r="P337" t="s">
        <v>211</v>
      </c>
      <c r="Q337">
        <v>1</v>
      </c>
      <c r="X337">
        <v>1.18</v>
      </c>
      <c r="Y337">
        <v>0</v>
      </c>
      <c r="Z337">
        <v>0.71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1.18</v>
      </c>
      <c r="AH337">
        <v>2</v>
      </c>
      <c r="AI337">
        <v>55284743</v>
      </c>
      <c r="AJ337">
        <v>317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ROW(Source!A752)</f>
        <v>752</v>
      </c>
      <c r="B338">
        <v>55284752</v>
      </c>
      <c r="C338">
        <v>55284739</v>
      </c>
      <c r="D338">
        <v>31755942</v>
      </c>
      <c r="E338">
        <v>13</v>
      </c>
      <c r="F338">
        <v>1</v>
      </c>
      <c r="G338">
        <v>13</v>
      </c>
      <c r="H338">
        <v>2</v>
      </c>
      <c r="I338" t="s">
        <v>218</v>
      </c>
      <c r="J338" t="s">
        <v>3</v>
      </c>
      <c r="K338" t="s">
        <v>219</v>
      </c>
      <c r="L338">
        <v>1344</v>
      </c>
      <c r="N338">
        <v>1008</v>
      </c>
      <c r="O338" t="s">
        <v>220</v>
      </c>
      <c r="P338" t="s">
        <v>220</v>
      </c>
      <c r="Q338">
        <v>1</v>
      </c>
      <c r="X338">
        <v>0.01</v>
      </c>
      <c r="Y338">
        <v>0</v>
      </c>
      <c r="Z338">
        <v>1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0.01</v>
      </c>
      <c r="AH338">
        <v>2</v>
      </c>
      <c r="AI338">
        <v>55284744</v>
      </c>
      <c r="AJ338">
        <v>318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ROW(Source!A752)</f>
        <v>752</v>
      </c>
      <c r="B339">
        <v>55284753</v>
      </c>
      <c r="C339">
        <v>55284739</v>
      </c>
      <c r="D339">
        <v>31808261</v>
      </c>
      <c r="E339">
        <v>1</v>
      </c>
      <c r="F339">
        <v>1</v>
      </c>
      <c r="G339">
        <v>13</v>
      </c>
      <c r="H339">
        <v>3</v>
      </c>
      <c r="I339" t="s">
        <v>221</v>
      </c>
      <c r="J339" t="s">
        <v>222</v>
      </c>
      <c r="K339" t="s">
        <v>223</v>
      </c>
      <c r="L339">
        <v>1348</v>
      </c>
      <c r="N339">
        <v>1009</v>
      </c>
      <c r="O339" t="s">
        <v>30</v>
      </c>
      <c r="P339" t="s">
        <v>30</v>
      </c>
      <c r="Q339">
        <v>1000</v>
      </c>
      <c r="X339">
        <v>2.1000000000000001E-2</v>
      </c>
      <c r="Y339">
        <v>315.2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2.1000000000000001E-2</v>
      </c>
      <c r="AH339">
        <v>2</v>
      </c>
      <c r="AI339">
        <v>55284745</v>
      </c>
      <c r="AJ339">
        <v>319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ROW(Source!A752)</f>
        <v>752</v>
      </c>
      <c r="B340">
        <v>55284754</v>
      </c>
      <c r="C340">
        <v>55284739</v>
      </c>
      <c r="D340">
        <v>31826247</v>
      </c>
      <c r="E340">
        <v>1</v>
      </c>
      <c r="F340">
        <v>1</v>
      </c>
      <c r="G340">
        <v>13</v>
      </c>
      <c r="H340">
        <v>3</v>
      </c>
      <c r="I340" t="s">
        <v>224</v>
      </c>
      <c r="J340" t="s">
        <v>225</v>
      </c>
      <c r="K340" t="s">
        <v>226</v>
      </c>
      <c r="L340">
        <v>1339</v>
      </c>
      <c r="N340">
        <v>1007</v>
      </c>
      <c r="O340" t="s">
        <v>128</v>
      </c>
      <c r="P340" t="s">
        <v>128</v>
      </c>
      <c r="Q340">
        <v>1</v>
      </c>
      <c r="X340">
        <v>2.14</v>
      </c>
      <c r="Y340">
        <v>451.14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2.14</v>
      </c>
      <c r="AH340">
        <v>2</v>
      </c>
      <c r="AI340">
        <v>55284746</v>
      </c>
      <c r="AJ340">
        <v>320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ROW(Source!A752)</f>
        <v>752</v>
      </c>
      <c r="B341">
        <v>55284755</v>
      </c>
      <c r="C341">
        <v>55284739</v>
      </c>
      <c r="D341">
        <v>31806986</v>
      </c>
      <c r="E341">
        <v>13</v>
      </c>
      <c r="F341">
        <v>1</v>
      </c>
      <c r="G341">
        <v>13</v>
      </c>
      <c r="H341">
        <v>3</v>
      </c>
      <c r="I341" t="s">
        <v>28</v>
      </c>
      <c r="J341" t="s">
        <v>3</v>
      </c>
      <c r="K341" t="s">
        <v>29</v>
      </c>
      <c r="L341">
        <v>1348</v>
      </c>
      <c r="N341">
        <v>1009</v>
      </c>
      <c r="O341" t="s">
        <v>30</v>
      </c>
      <c r="P341" t="s">
        <v>30</v>
      </c>
      <c r="Q341">
        <v>1000</v>
      </c>
      <c r="X341">
        <v>1.28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1.28</v>
      </c>
      <c r="AH341">
        <v>2</v>
      </c>
      <c r="AI341">
        <v>55284747</v>
      </c>
      <c r="AJ341">
        <v>321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ROW(Source!A754)</f>
        <v>754</v>
      </c>
      <c r="B342">
        <v>55284765</v>
      </c>
      <c r="C342">
        <v>55284757</v>
      </c>
      <c r="D342">
        <v>31751893</v>
      </c>
      <c r="E342">
        <v>13</v>
      </c>
      <c r="F342">
        <v>1</v>
      </c>
      <c r="G342">
        <v>13</v>
      </c>
      <c r="H342">
        <v>1</v>
      </c>
      <c r="I342" t="s">
        <v>205</v>
      </c>
      <c r="J342" t="s">
        <v>3</v>
      </c>
      <c r="K342" t="s">
        <v>206</v>
      </c>
      <c r="L342">
        <v>1191</v>
      </c>
      <c r="N342">
        <v>1013</v>
      </c>
      <c r="O342" t="s">
        <v>207</v>
      </c>
      <c r="P342" t="s">
        <v>207</v>
      </c>
      <c r="Q342">
        <v>1</v>
      </c>
      <c r="X342">
        <v>39.5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1</v>
      </c>
      <c r="AF342" t="s">
        <v>3</v>
      </c>
      <c r="AG342">
        <v>39.5</v>
      </c>
      <c r="AH342">
        <v>2</v>
      </c>
      <c r="AI342">
        <v>55284758</v>
      </c>
      <c r="AJ342">
        <v>322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ROW(Source!A754)</f>
        <v>754</v>
      </c>
      <c r="B343">
        <v>55284766</v>
      </c>
      <c r="C343">
        <v>55284757</v>
      </c>
      <c r="D343">
        <v>31832333</v>
      </c>
      <c r="E343">
        <v>1</v>
      </c>
      <c r="F343">
        <v>1</v>
      </c>
      <c r="G343">
        <v>13</v>
      </c>
      <c r="H343">
        <v>2</v>
      </c>
      <c r="I343" t="s">
        <v>208</v>
      </c>
      <c r="J343" t="s">
        <v>209</v>
      </c>
      <c r="K343" t="s">
        <v>210</v>
      </c>
      <c r="L343">
        <v>1368</v>
      </c>
      <c r="N343">
        <v>1011</v>
      </c>
      <c r="O343" t="s">
        <v>211</v>
      </c>
      <c r="P343" t="s">
        <v>211</v>
      </c>
      <c r="Q343">
        <v>1</v>
      </c>
      <c r="X343">
        <v>0.28000000000000003</v>
      </c>
      <c r="Y343">
        <v>0</v>
      </c>
      <c r="Z343">
        <v>33.35</v>
      </c>
      <c r="AA343">
        <v>12.67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0.28000000000000003</v>
      </c>
      <c r="AH343">
        <v>2</v>
      </c>
      <c r="AI343">
        <v>55284759</v>
      </c>
      <c r="AJ343">
        <v>323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ROW(Source!A754)</f>
        <v>754</v>
      </c>
      <c r="B344">
        <v>55284767</v>
      </c>
      <c r="C344">
        <v>55284757</v>
      </c>
      <c r="D344">
        <v>31832821</v>
      </c>
      <c r="E344">
        <v>1</v>
      </c>
      <c r="F344">
        <v>1</v>
      </c>
      <c r="G344">
        <v>13</v>
      </c>
      <c r="H344">
        <v>2</v>
      </c>
      <c r="I344" t="s">
        <v>212</v>
      </c>
      <c r="J344" t="s">
        <v>213</v>
      </c>
      <c r="K344" t="s">
        <v>214</v>
      </c>
      <c r="L344">
        <v>1368</v>
      </c>
      <c r="N344">
        <v>1011</v>
      </c>
      <c r="O344" t="s">
        <v>211</v>
      </c>
      <c r="P344" t="s">
        <v>211</v>
      </c>
      <c r="Q344">
        <v>1</v>
      </c>
      <c r="X344">
        <v>0.28000000000000003</v>
      </c>
      <c r="Y344">
        <v>0</v>
      </c>
      <c r="Z344">
        <v>0.77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0.28000000000000003</v>
      </c>
      <c r="AH344">
        <v>2</v>
      </c>
      <c r="AI344">
        <v>55284760</v>
      </c>
      <c r="AJ344">
        <v>324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ROW(Source!A754)</f>
        <v>754</v>
      </c>
      <c r="B345">
        <v>55284768</v>
      </c>
      <c r="C345">
        <v>55284757</v>
      </c>
      <c r="D345">
        <v>31832054</v>
      </c>
      <c r="E345">
        <v>1</v>
      </c>
      <c r="F345">
        <v>1</v>
      </c>
      <c r="G345">
        <v>13</v>
      </c>
      <c r="H345">
        <v>2</v>
      </c>
      <c r="I345" t="s">
        <v>215</v>
      </c>
      <c r="J345" t="s">
        <v>216</v>
      </c>
      <c r="K345" t="s">
        <v>217</v>
      </c>
      <c r="L345">
        <v>1368</v>
      </c>
      <c r="N345">
        <v>1011</v>
      </c>
      <c r="O345" t="s">
        <v>211</v>
      </c>
      <c r="P345" t="s">
        <v>211</v>
      </c>
      <c r="Q345">
        <v>1</v>
      </c>
      <c r="X345">
        <v>0.44</v>
      </c>
      <c r="Y345">
        <v>0</v>
      </c>
      <c r="Z345">
        <v>0.71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0.44</v>
      </c>
      <c r="AH345">
        <v>2</v>
      </c>
      <c r="AI345">
        <v>55284761</v>
      </c>
      <c r="AJ345">
        <v>325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ROW(Source!A754)</f>
        <v>754</v>
      </c>
      <c r="B346">
        <v>55284769</v>
      </c>
      <c r="C346">
        <v>55284757</v>
      </c>
      <c r="D346">
        <v>31808261</v>
      </c>
      <c r="E346">
        <v>1</v>
      </c>
      <c r="F346">
        <v>1</v>
      </c>
      <c r="G346">
        <v>13</v>
      </c>
      <c r="H346">
        <v>3</v>
      </c>
      <c r="I346" t="s">
        <v>221</v>
      </c>
      <c r="J346" t="s">
        <v>222</v>
      </c>
      <c r="K346" t="s">
        <v>223</v>
      </c>
      <c r="L346">
        <v>1348</v>
      </c>
      <c r="N346">
        <v>1009</v>
      </c>
      <c r="O346" t="s">
        <v>30</v>
      </c>
      <c r="P346" t="s">
        <v>30</v>
      </c>
      <c r="Q346">
        <v>1000</v>
      </c>
      <c r="X346">
        <v>4.0000000000000001E-3</v>
      </c>
      <c r="Y346">
        <v>315.2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4.0000000000000001E-3</v>
      </c>
      <c r="AH346">
        <v>2</v>
      </c>
      <c r="AI346">
        <v>55284762</v>
      </c>
      <c r="AJ346">
        <v>326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ROW(Source!A754)</f>
        <v>754</v>
      </c>
      <c r="B347">
        <v>55284770</v>
      </c>
      <c r="C347">
        <v>55284757</v>
      </c>
      <c r="D347">
        <v>31826247</v>
      </c>
      <c r="E347">
        <v>1</v>
      </c>
      <c r="F347">
        <v>1</v>
      </c>
      <c r="G347">
        <v>13</v>
      </c>
      <c r="H347">
        <v>3</v>
      </c>
      <c r="I347" t="s">
        <v>224</v>
      </c>
      <c r="J347" t="s">
        <v>225</v>
      </c>
      <c r="K347" t="s">
        <v>226</v>
      </c>
      <c r="L347">
        <v>1339</v>
      </c>
      <c r="N347">
        <v>1007</v>
      </c>
      <c r="O347" t="s">
        <v>128</v>
      </c>
      <c r="P347" t="s">
        <v>128</v>
      </c>
      <c r="Q347">
        <v>1</v>
      </c>
      <c r="X347">
        <v>0.43</v>
      </c>
      <c r="Y347">
        <v>451.14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0.43</v>
      </c>
      <c r="AH347">
        <v>2</v>
      </c>
      <c r="AI347">
        <v>55284763</v>
      </c>
      <c r="AJ347">
        <v>327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ROW(Source!A754)</f>
        <v>754</v>
      </c>
      <c r="B348">
        <v>55284771</v>
      </c>
      <c r="C348">
        <v>55284757</v>
      </c>
      <c r="D348">
        <v>31806986</v>
      </c>
      <c r="E348">
        <v>13</v>
      </c>
      <c r="F348">
        <v>1</v>
      </c>
      <c r="G348">
        <v>13</v>
      </c>
      <c r="H348">
        <v>3</v>
      </c>
      <c r="I348" t="s">
        <v>28</v>
      </c>
      <c r="J348" t="s">
        <v>3</v>
      </c>
      <c r="K348" t="s">
        <v>29</v>
      </c>
      <c r="L348">
        <v>1348</v>
      </c>
      <c r="N348">
        <v>1009</v>
      </c>
      <c r="O348" t="s">
        <v>30</v>
      </c>
      <c r="P348" t="s">
        <v>30</v>
      </c>
      <c r="Q348">
        <v>1000</v>
      </c>
      <c r="X348">
        <v>0.3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0.3</v>
      </c>
      <c r="AH348">
        <v>2</v>
      </c>
      <c r="AI348">
        <v>55284764</v>
      </c>
      <c r="AJ348">
        <v>328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ROW(Source!A756)</f>
        <v>756</v>
      </c>
      <c r="B349">
        <v>55284783</v>
      </c>
      <c r="C349">
        <v>55284773</v>
      </c>
      <c r="D349">
        <v>31751893</v>
      </c>
      <c r="E349">
        <v>13</v>
      </c>
      <c r="F349">
        <v>1</v>
      </c>
      <c r="G349">
        <v>13</v>
      </c>
      <c r="H349">
        <v>1</v>
      </c>
      <c r="I349" t="s">
        <v>205</v>
      </c>
      <c r="J349" t="s">
        <v>3</v>
      </c>
      <c r="K349" t="s">
        <v>206</v>
      </c>
      <c r="L349">
        <v>1191</v>
      </c>
      <c r="N349">
        <v>1013</v>
      </c>
      <c r="O349" t="s">
        <v>207</v>
      </c>
      <c r="P349" t="s">
        <v>207</v>
      </c>
      <c r="Q349">
        <v>1</v>
      </c>
      <c r="X349">
        <v>24.61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1</v>
      </c>
      <c r="AF349" t="s">
        <v>3</v>
      </c>
      <c r="AG349">
        <v>24.61</v>
      </c>
      <c r="AH349">
        <v>2</v>
      </c>
      <c r="AI349">
        <v>55284774</v>
      </c>
      <c r="AJ349">
        <v>329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ROW(Source!A756)</f>
        <v>756</v>
      </c>
      <c r="B350">
        <v>55284784</v>
      </c>
      <c r="C350">
        <v>55284773</v>
      </c>
      <c r="D350">
        <v>31755942</v>
      </c>
      <c r="E350">
        <v>13</v>
      </c>
      <c r="F350">
        <v>1</v>
      </c>
      <c r="G350">
        <v>13</v>
      </c>
      <c r="H350">
        <v>2</v>
      </c>
      <c r="I350" t="s">
        <v>218</v>
      </c>
      <c r="J350" t="s">
        <v>3</v>
      </c>
      <c r="K350" t="s">
        <v>219</v>
      </c>
      <c r="L350">
        <v>1344</v>
      </c>
      <c r="N350">
        <v>1008</v>
      </c>
      <c r="O350" t="s">
        <v>220</v>
      </c>
      <c r="P350" t="s">
        <v>220</v>
      </c>
      <c r="Q350">
        <v>1</v>
      </c>
      <c r="X350">
        <v>18.57</v>
      </c>
      <c r="Y350">
        <v>0</v>
      </c>
      <c r="Z350">
        <v>1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18.57</v>
      </c>
      <c r="AH350">
        <v>2</v>
      </c>
      <c r="AI350">
        <v>55284775</v>
      </c>
      <c r="AJ350">
        <v>330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ROW(Source!A756)</f>
        <v>756</v>
      </c>
      <c r="B351">
        <v>55284785</v>
      </c>
      <c r="C351">
        <v>55284773</v>
      </c>
      <c r="D351">
        <v>31752660</v>
      </c>
      <c r="E351">
        <v>13</v>
      </c>
      <c r="F351">
        <v>1</v>
      </c>
      <c r="G351">
        <v>13</v>
      </c>
      <c r="H351">
        <v>3</v>
      </c>
      <c r="I351" t="s">
        <v>275</v>
      </c>
      <c r="J351" t="s">
        <v>3</v>
      </c>
      <c r="K351" t="s">
        <v>276</v>
      </c>
      <c r="L351">
        <v>1348</v>
      </c>
      <c r="N351">
        <v>1009</v>
      </c>
      <c r="O351" t="s">
        <v>30</v>
      </c>
      <c r="P351" t="s">
        <v>30</v>
      </c>
      <c r="Q351">
        <v>1000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 t="s">
        <v>3</v>
      </c>
      <c r="AG351">
        <v>0</v>
      </c>
      <c r="AH351">
        <v>3</v>
      </c>
      <c r="AI351">
        <v>-1</v>
      </c>
      <c r="AJ351" t="s">
        <v>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ROW(Source!A756)</f>
        <v>756</v>
      </c>
      <c r="B352">
        <v>55284786</v>
      </c>
      <c r="C352">
        <v>55284773</v>
      </c>
      <c r="D352">
        <v>31807208</v>
      </c>
      <c r="E352">
        <v>1</v>
      </c>
      <c r="F352">
        <v>1</v>
      </c>
      <c r="G352">
        <v>13</v>
      </c>
      <c r="H352">
        <v>3</v>
      </c>
      <c r="I352" t="s">
        <v>227</v>
      </c>
      <c r="J352" t="s">
        <v>228</v>
      </c>
      <c r="K352" t="s">
        <v>229</v>
      </c>
      <c r="L352">
        <v>1348</v>
      </c>
      <c r="N352">
        <v>1009</v>
      </c>
      <c r="O352" t="s">
        <v>30</v>
      </c>
      <c r="P352" t="s">
        <v>30</v>
      </c>
      <c r="Q352">
        <v>1000</v>
      </c>
      <c r="X352">
        <v>1.9E-3</v>
      </c>
      <c r="Y352">
        <v>15169.24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1.9E-3</v>
      </c>
      <c r="AH352">
        <v>2</v>
      </c>
      <c r="AI352">
        <v>55284776</v>
      </c>
      <c r="AJ352">
        <v>331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ROW(Source!A756)</f>
        <v>756</v>
      </c>
      <c r="B353">
        <v>55284787</v>
      </c>
      <c r="C353">
        <v>55284773</v>
      </c>
      <c r="D353">
        <v>31807298</v>
      </c>
      <c r="E353">
        <v>1</v>
      </c>
      <c r="F353">
        <v>1</v>
      </c>
      <c r="G353">
        <v>13</v>
      </c>
      <c r="H353">
        <v>3</v>
      </c>
      <c r="I353" t="s">
        <v>230</v>
      </c>
      <c r="J353" t="s">
        <v>231</v>
      </c>
      <c r="K353" t="s">
        <v>232</v>
      </c>
      <c r="L353">
        <v>1339</v>
      </c>
      <c r="N353">
        <v>1007</v>
      </c>
      <c r="O353" t="s">
        <v>128</v>
      </c>
      <c r="P353" t="s">
        <v>128</v>
      </c>
      <c r="Q353">
        <v>1</v>
      </c>
      <c r="X353">
        <v>0.14000000000000001</v>
      </c>
      <c r="Y353">
        <v>1828.56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0.14000000000000001</v>
      </c>
      <c r="AH353">
        <v>2</v>
      </c>
      <c r="AI353">
        <v>55284777</v>
      </c>
      <c r="AJ353">
        <v>332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ROW(Source!A756)</f>
        <v>756</v>
      </c>
      <c r="B354">
        <v>55284788</v>
      </c>
      <c r="C354">
        <v>55284773</v>
      </c>
      <c r="D354">
        <v>31807154</v>
      </c>
      <c r="E354">
        <v>1</v>
      </c>
      <c r="F354">
        <v>1</v>
      </c>
      <c r="G354">
        <v>13</v>
      </c>
      <c r="H354">
        <v>3</v>
      </c>
      <c r="I354" t="s">
        <v>233</v>
      </c>
      <c r="J354" t="s">
        <v>234</v>
      </c>
      <c r="K354" t="s">
        <v>235</v>
      </c>
      <c r="L354">
        <v>1339</v>
      </c>
      <c r="N354">
        <v>1007</v>
      </c>
      <c r="O354" t="s">
        <v>128</v>
      </c>
      <c r="P354" t="s">
        <v>128</v>
      </c>
      <c r="Q354">
        <v>1</v>
      </c>
      <c r="X354">
        <v>0.12</v>
      </c>
      <c r="Y354">
        <v>670.5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0.12</v>
      </c>
      <c r="AH354">
        <v>2</v>
      </c>
      <c r="AI354">
        <v>55284778</v>
      </c>
      <c r="AJ354">
        <v>333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ROW(Source!A756)</f>
        <v>756</v>
      </c>
      <c r="B355">
        <v>55284789</v>
      </c>
      <c r="C355">
        <v>55284773</v>
      </c>
      <c r="D355">
        <v>31826253</v>
      </c>
      <c r="E355">
        <v>1</v>
      </c>
      <c r="F355">
        <v>1</v>
      </c>
      <c r="G355">
        <v>13</v>
      </c>
      <c r="H355">
        <v>3</v>
      </c>
      <c r="I355" t="s">
        <v>236</v>
      </c>
      <c r="J355" t="s">
        <v>237</v>
      </c>
      <c r="K355" t="s">
        <v>238</v>
      </c>
      <c r="L355">
        <v>1339</v>
      </c>
      <c r="N355">
        <v>1007</v>
      </c>
      <c r="O355" t="s">
        <v>128</v>
      </c>
      <c r="P355" t="s">
        <v>128</v>
      </c>
      <c r="Q355">
        <v>1</v>
      </c>
      <c r="X355">
        <v>0.09</v>
      </c>
      <c r="Y355">
        <v>441.1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0.09</v>
      </c>
      <c r="AH355">
        <v>2</v>
      </c>
      <c r="AI355">
        <v>55284779</v>
      </c>
      <c r="AJ355">
        <v>334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ROW(Source!A756)</f>
        <v>756</v>
      </c>
      <c r="B356">
        <v>55284790</v>
      </c>
      <c r="C356">
        <v>55284773</v>
      </c>
      <c r="D356">
        <v>31831614</v>
      </c>
      <c r="E356">
        <v>1</v>
      </c>
      <c r="F356">
        <v>1</v>
      </c>
      <c r="G356">
        <v>13</v>
      </c>
      <c r="H356">
        <v>3</v>
      </c>
      <c r="I356" t="s">
        <v>239</v>
      </c>
      <c r="J356" t="s">
        <v>240</v>
      </c>
      <c r="K356" t="s">
        <v>241</v>
      </c>
      <c r="L356">
        <v>1327</v>
      </c>
      <c r="N356">
        <v>1005</v>
      </c>
      <c r="O356" t="s">
        <v>143</v>
      </c>
      <c r="P356" t="s">
        <v>143</v>
      </c>
      <c r="Q356">
        <v>1</v>
      </c>
      <c r="X356">
        <v>2.2999999999999998</v>
      </c>
      <c r="Y356">
        <v>60.91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2.2999999999999998</v>
      </c>
      <c r="AH356">
        <v>2</v>
      </c>
      <c r="AI356">
        <v>55284781</v>
      </c>
      <c r="AJ356">
        <v>336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ROW(Source!A756)</f>
        <v>756</v>
      </c>
      <c r="B357">
        <v>55284791</v>
      </c>
      <c r="C357">
        <v>55284773</v>
      </c>
      <c r="D357">
        <v>34315573</v>
      </c>
      <c r="E357">
        <v>13</v>
      </c>
      <c r="F357">
        <v>1</v>
      </c>
      <c r="G357">
        <v>13</v>
      </c>
      <c r="H357">
        <v>3</v>
      </c>
      <c r="I357" t="s">
        <v>277</v>
      </c>
      <c r="J357" t="s">
        <v>3</v>
      </c>
      <c r="K357" t="s">
        <v>278</v>
      </c>
      <c r="L357">
        <v>1339</v>
      </c>
      <c r="N357">
        <v>1007</v>
      </c>
      <c r="O357" t="s">
        <v>128</v>
      </c>
      <c r="P357" t="s">
        <v>128</v>
      </c>
      <c r="Q357">
        <v>1</v>
      </c>
      <c r="X357">
        <v>1.02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s">
        <v>3</v>
      </c>
      <c r="AG357">
        <v>1.02</v>
      </c>
      <c r="AH357">
        <v>3</v>
      </c>
      <c r="AI357">
        <v>-1</v>
      </c>
      <c r="AJ357" t="s">
        <v>3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ROW(Source!A756)</f>
        <v>756</v>
      </c>
      <c r="B358">
        <v>55284792</v>
      </c>
      <c r="C358">
        <v>55284773</v>
      </c>
      <c r="D358">
        <v>31806992</v>
      </c>
      <c r="E358">
        <v>13</v>
      </c>
      <c r="F358">
        <v>1</v>
      </c>
      <c r="G358">
        <v>13</v>
      </c>
      <c r="H358">
        <v>3</v>
      </c>
      <c r="I358" t="s">
        <v>242</v>
      </c>
      <c r="J358" t="s">
        <v>3</v>
      </c>
      <c r="K358" t="s">
        <v>243</v>
      </c>
      <c r="L358">
        <v>1344</v>
      </c>
      <c r="N358">
        <v>1008</v>
      </c>
      <c r="O358" t="s">
        <v>220</v>
      </c>
      <c r="P358" t="s">
        <v>220</v>
      </c>
      <c r="Q358">
        <v>1</v>
      </c>
      <c r="X358">
        <v>13.72</v>
      </c>
      <c r="Y358">
        <v>1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13.72</v>
      </c>
      <c r="AH358">
        <v>2</v>
      </c>
      <c r="AI358">
        <v>55284782</v>
      </c>
      <c r="AJ358">
        <v>337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ROW(Source!A758)</f>
        <v>758</v>
      </c>
      <c r="B359">
        <v>55284797</v>
      </c>
      <c r="C359">
        <v>55284794</v>
      </c>
      <c r="D359">
        <v>31751893</v>
      </c>
      <c r="E359">
        <v>13</v>
      </c>
      <c r="F359">
        <v>1</v>
      </c>
      <c r="G359">
        <v>13</v>
      </c>
      <c r="H359">
        <v>1</v>
      </c>
      <c r="I359" t="s">
        <v>205</v>
      </c>
      <c r="J359" t="s">
        <v>3</v>
      </c>
      <c r="K359" t="s">
        <v>206</v>
      </c>
      <c r="L359">
        <v>1191</v>
      </c>
      <c r="N359">
        <v>1013</v>
      </c>
      <c r="O359" t="s">
        <v>207</v>
      </c>
      <c r="P359" t="s">
        <v>207</v>
      </c>
      <c r="Q359">
        <v>1</v>
      </c>
      <c r="X359">
        <v>17.41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1</v>
      </c>
      <c r="AF359" t="s">
        <v>3</v>
      </c>
      <c r="AG359">
        <v>17.41</v>
      </c>
      <c r="AH359">
        <v>2</v>
      </c>
      <c r="AI359">
        <v>55284795</v>
      </c>
      <c r="AJ359">
        <v>338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ROW(Source!A758)</f>
        <v>758</v>
      </c>
      <c r="B360">
        <v>55284798</v>
      </c>
      <c r="C360">
        <v>55284794</v>
      </c>
      <c r="D360">
        <v>31806986</v>
      </c>
      <c r="E360">
        <v>13</v>
      </c>
      <c r="F360">
        <v>1</v>
      </c>
      <c r="G360">
        <v>13</v>
      </c>
      <c r="H360">
        <v>3</v>
      </c>
      <c r="I360" t="s">
        <v>28</v>
      </c>
      <c r="J360" t="s">
        <v>3</v>
      </c>
      <c r="K360" t="s">
        <v>29</v>
      </c>
      <c r="L360">
        <v>1348</v>
      </c>
      <c r="N360">
        <v>1009</v>
      </c>
      <c r="O360" t="s">
        <v>30</v>
      </c>
      <c r="P360" t="s">
        <v>30</v>
      </c>
      <c r="Q360">
        <v>1000</v>
      </c>
      <c r="X360">
        <v>1.02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1.02</v>
      </c>
      <c r="AH360">
        <v>2</v>
      </c>
      <c r="AI360">
        <v>55284796</v>
      </c>
      <c r="AJ360">
        <v>339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ROW(Source!A760)</f>
        <v>760</v>
      </c>
      <c r="B361">
        <v>55284807</v>
      </c>
      <c r="C361">
        <v>55284800</v>
      </c>
      <c r="D361">
        <v>31751893</v>
      </c>
      <c r="E361">
        <v>13</v>
      </c>
      <c r="F361">
        <v>1</v>
      </c>
      <c r="G361">
        <v>13</v>
      </c>
      <c r="H361">
        <v>1</v>
      </c>
      <c r="I361" t="s">
        <v>205</v>
      </c>
      <c r="J361" t="s">
        <v>3</v>
      </c>
      <c r="K361" t="s">
        <v>206</v>
      </c>
      <c r="L361">
        <v>1191</v>
      </c>
      <c r="N361">
        <v>1013</v>
      </c>
      <c r="O361" t="s">
        <v>207</v>
      </c>
      <c r="P361" t="s">
        <v>207</v>
      </c>
      <c r="Q361">
        <v>1</v>
      </c>
      <c r="X361">
        <v>53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1</v>
      </c>
      <c r="AF361" t="s">
        <v>136</v>
      </c>
      <c r="AG361">
        <v>60.949999999999996</v>
      </c>
      <c r="AH361">
        <v>2</v>
      </c>
      <c r="AI361">
        <v>55284801</v>
      </c>
      <c r="AJ361">
        <v>340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ROW(Source!A760)</f>
        <v>760</v>
      </c>
      <c r="B362">
        <v>55284808</v>
      </c>
      <c r="C362">
        <v>55284800</v>
      </c>
      <c r="D362">
        <v>31755942</v>
      </c>
      <c r="E362">
        <v>13</v>
      </c>
      <c r="F362">
        <v>1</v>
      </c>
      <c r="G362">
        <v>13</v>
      </c>
      <c r="H362">
        <v>2</v>
      </c>
      <c r="I362" t="s">
        <v>218</v>
      </c>
      <c r="J362" t="s">
        <v>3</v>
      </c>
      <c r="K362" t="s">
        <v>219</v>
      </c>
      <c r="L362">
        <v>1344</v>
      </c>
      <c r="N362">
        <v>1008</v>
      </c>
      <c r="O362" t="s">
        <v>220</v>
      </c>
      <c r="P362" t="s">
        <v>220</v>
      </c>
      <c r="Q362">
        <v>1</v>
      </c>
      <c r="X362">
        <v>267.17</v>
      </c>
      <c r="Y362">
        <v>0</v>
      </c>
      <c r="Z362">
        <v>1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135</v>
      </c>
      <c r="AG362">
        <v>333.96250000000003</v>
      </c>
      <c r="AH362">
        <v>2</v>
      </c>
      <c r="AI362">
        <v>55284802</v>
      </c>
      <c r="AJ362">
        <v>341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ROW(Source!A760)</f>
        <v>760</v>
      </c>
      <c r="B363">
        <v>55284809</v>
      </c>
      <c r="C363">
        <v>55284800</v>
      </c>
      <c r="D363">
        <v>31809402</v>
      </c>
      <c r="E363">
        <v>1</v>
      </c>
      <c r="F363">
        <v>1</v>
      </c>
      <c r="G363">
        <v>13</v>
      </c>
      <c r="H363">
        <v>3</v>
      </c>
      <c r="I363" t="s">
        <v>244</v>
      </c>
      <c r="J363" t="s">
        <v>245</v>
      </c>
      <c r="K363" t="s">
        <v>246</v>
      </c>
      <c r="L363">
        <v>1346</v>
      </c>
      <c r="N363">
        <v>1009</v>
      </c>
      <c r="O363" t="s">
        <v>247</v>
      </c>
      <c r="P363" t="s">
        <v>247</v>
      </c>
      <c r="Q363">
        <v>1</v>
      </c>
      <c r="X363">
        <v>6.9</v>
      </c>
      <c r="Y363">
        <v>6.27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6.9</v>
      </c>
      <c r="AH363">
        <v>2</v>
      </c>
      <c r="AI363">
        <v>55284805</v>
      </c>
      <c r="AJ363">
        <v>344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ROW(Source!A760)</f>
        <v>760</v>
      </c>
      <c r="B364">
        <v>55284810</v>
      </c>
      <c r="C364">
        <v>55284800</v>
      </c>
      <c r="D364">
        <v>31807616</v>
      </c>
      <c r="E364">
        <v>1</v>
      </c>
      <c r="F364">
        <v>1</v>
      </c>
      <c r="G364">
        <v>13</v>
      </c>
      <c r="H364">
        <v>3</v>
      </c>
      <c r="I364" t="s">
        <v>248</v>
      </c>
      <c r="J364" t="s">
        <v>249</v>
      </c>
      <c r="K364" t="s">
        <v>250</v>
      </c>
      <c r="L364">
        <v>1348</v>
      </c>
      <c r="N364">
        <v>1009</v>
      </c>
      <c r="O364" t="s">
        <v>30</v>
      </c>
      <c r="P364" t="s">
        <v>30</v>
      </c>
      <c r="Q364">
        <v>1000</v>
      </c>
      <c r="X364">
        <v>3.5000000000000003E-2</v>
      </c>
      <c r="Y364">
        <v>18910.8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3.5000000000000003E-2</v>
      </c>
      <c r="AH364">
        <v>2</v>
      </c>
      <c r="AI364">
        <v>55284806</v>
      </c>
      <c r="AJ364">
        <v>345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ROW(Source!A760)</f>
        <v>760</v>
      </c>
      <c r="B365">
        <v>55284811</v>
      </c>
      <c r="C365">
        <v>55284800</v>
      </c>
      <c r="D365">
        <v>31800707</v>
      </c>
      <c r="E365">
        <v>13</v>
      </c>
      <c r="F365">
        <v>1</v>
      </c>
      <c r="G365">
        <v>13</v>
      </c>
      <c r="H365">
        <v>3</v>
      </c>
      <c r="I365" t="s">
        <v>279</v>
      </c>
      <c r="J365" t="s">
        <v>3</v>
      </c>
      <c r="K365" t="s">
        <v>280</v>
      </c>
      <c r="L365">
        <v>1327</v>
      </c>
      <c r="N365">
        <v>1005</v>
      </c>
      <c r="O365" t="s">
        <v>143</v>
      </c>
      <c r="P365" t="s">
        <v>143</v>
      </c>
      <c r="Q365">
        <v>1</v>
      </c>
      <c r="X365">
        <v>135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s">
        <v>3</v>
      </c>
      <c r="AG365">
        <v>135</v>
      </c>
      <c r="AH365">
        <v>3</v>
      </c>
      <c r="AI365">
        <v>-1</v>
      </c>
      <c r="AJ365" t="s">
        <v>3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ROW(Source!A760)</f>
        <v>760</v>
      </c>
      <c r="B366">
        <v>55284812</v>
      </c>
      <c r="C366">
        <v>55284800</v>
      </c>
      <c r="D366">
        <v>31800707</v>
      </c>
      <c r="E366">
        <v>13</v>
      </c>
      <c r="F366">
        <v>1</v>
      </c>
      <c r="G366">
        <v>13</v>
      </c>
      <c r="H366">
        <v>3</v>
      </c>
      <c r="I366" t="s">
        <v>279</v>
      </c>
      <c r="J366" t="s">
        <v>3</v>
      </c>
      <c r="K366" t="s">
        <v>281</v>
      </c>
      <c r="L366">
        <v>1327</v>
      </c>
      <c r="N366">
        <v>1005</v>
      </c>
      <c r="O366" t="s">
        <v>143</v>
      </c>
      <c r="P366" t="s">
        <v>143</v>
      </c>
      <c r="Q366">
        <v>1</v>
      </c>
      <c r="X366">
        <v>132.30000000000001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s">
        <v>3</v>
      </c>
      <c r="AG366">
        <v>132.30000000000001</v>
      </c>
      <c r="AH366">
        <v>3</v>
      </c>
      <c r="AI366">
        <v>-1</v>
      </c>
      <c r="AJ366" t="s">
        <v>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ROW(Source!A763)</f>
        <v>763</v>
      </c>
      <c r="B367">
        <v>55284828</v>
      </c>
      <c r="C367">
        <v>55284815</v>
      </c>
      <c r="D367">
        <v>31751893</v>
      </c>
      <c r="E367">
        <v>13</v>
      </c>
      <c r="F367">
        <v>1</v>
      </c>
      <c r="G367">
        <v>13</v>
      </c>
      <c r="H367">
        <v>1</v>
      </c>
      <c r="I367" t="s">
        <v>205</v>
      </c>
      <c r="J367" t="s">
        <v>3</v>
      </c>
      <c r="K367" t="s">
        <v>206</v>
      </c>
      <c r="L367">
        <v>1191</v>
      </c>
      <c r="N367">
        <v>1013</v>
      </c>
      <c r="O367" t="s">
        <v>207</v>
      </c>
      <c r="P367" t="s">
        <v>207</v>
      </c>
      <c r="Q367">
        <v>1</v>
      </c>
      <c r="X367">
        <v>85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1</v>
      </c>
      <c r="AF367" t="s">
        <v>136</v>
      </c>
      <c r="AG367">
        <v>97.749999999999986</v>
      </c>
      <c r="AH367">
        <v>2</v>
      </c>
      <c r="AI367">
        <v>55284816</v>
      </c>
      <c r="AJ367">
        <v>346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ROW(Source!A763)</f>
        <v>763</v>
      </c>
      <c r="B368">
        <v>55284829</v>
      </c>
      <c r="C368">
        <v>55284815</v>
      </c>
      <c r="D368">
        <v>31832330</v>
      </c>
      <c r="E368">
        <v>1</v>
      </c>
      <c r="F368">
        <v>1</v>
      </c>
      <c r="G368">
        <v>13</v>
      </c>
      <c r="H368">
        <v>2</v>
      </c>
      <c r="I368" t="s">
        <v>251</v>
      </c>
      <c r="J368" t="s">
        <v>252</v>
      </c>
      <c r="K368" t="s">
        <v>253</v>
      </c>
      <c r="L368">
        <v>1368</v>
      </c>
      <c r="N368">
        <v>1011</v>
      </c>
      <c r="O368" t="s">
        <v>211</v>
      </c>
      <c r="P368" t="s">
        <v>211</v>
      </c>
      <c r="Q368">
        <v>1</v>
      </c>
      <c r="X368">
        <v>0.21099999999999999</v>
      </c>
      <c r="Y368">
        <v>0</v>
      </c>
      <c r="Z368">
        <v>39.51</v>
      </c>
      <c r="AA368">
        <v>12.69</v>
      </c>
      <c r="AB368">
        <v>0</v>
      </c>
      <c r="AC368">
        <v>0</v>
      </c>
      <c r="AD368">
        <v>1</v>
      </c>
      <c r="AE368">
        <v>0</v>
      </c>
      <c r="AF368" t="s">
        <v>135</v>
      </c>
      <c r="AG368">
        <v>0.26374999999999998</v>
      </c>
      <c r="AH368">
        <v>2</v>
      </c>
      <c r="AI368">
        <v>55284817</v>
      </c>
      <c r="AJ368">
        <v>347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ROW(Source!A763)</f>
        <v>763</v>
      </c>
      <c r="B369">
        <v>55284830</v>
      </c>
      <c r="C369">
        <v>55284815</v>
      </c>
      <c r="D369">
        <v>31832578</v>
      </c>
      <c r="E369">
        <v>1</v>
      </c>
      <c r="F369">
        <v>1</v>
      </c>
      <c r="G369">
        <v>13</v>
      </c>
      <c r="H369">
        <v>2</v>
      </c>
      <c r="I369" t="s">
        <v>254</v>
      </c>
      <c r="J369" t="s">
        <v>255</v>
      </c>
      <c r="K369" t="s">
        <v>256</v>
      </c>
      <c r="L369">
        <v>1368</v>
      </c>
      <c r="N369">
        <v>1011</v>
      </c>
      <c r="O369" t="s">
        <v>211</v>
      </c>
      <c r="P369" t="s">
        <v>211</v>
      </c>
      <c r="Q369">
        <v>1</v>
      </c>
      <c r="X369">
        <v>12.813000000000001</v>
      </c>
      <c r="Y369">
        <v>0</v>
      </c>
      <c r="Z369">
        <v>1.0900000000000001</v>
      </c>
      <c r="AA369">
        <v>0.09</v>
      </c>
      <c r="AB369">
        <v>0</v>
      </c>
      <c r="AC369">
        <v>0</v>
      </c>
      <c r="AD369">
        <v>1</v>
      </c>
      <c r="AE369">
        <v>0</v>
      </c>
      <c r="AF369" t="s">
        <v>135</v>
      </c>
      <c r="AG369">
        <v>16.016249999999999</v>
      </c>
      <c r="AH369">
        <v>2</v>
      </c>
      <c r="AI369">
        <v>55284818</v>
      </c>
      <c r="AJ369">
        <v>348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ROW(Source!A763)</f>
        <v>763</v>
      </c>
      <c r="B370">
        <v>55284831</v>
      </c>
      <c r="C370">
        <v>55284815</v>
      </c>
      <c r="D370">
        <v>31832865</v>
      </c>
      <c r="E370">
        <v>1</v>
      </c>
      <c r="F370">
        <v>1</v>
      </c>
      <c r="G370">
        <v>13</v>
      </c>
      <c r="H370">
        <v>2</v>
      </c>
      <c r="I370" t="s">
        <v>257</v>
      </c>
      <c r="J370" t="s">
        <v>258</v>
      </c>
      <c r="K370" t="s">
        <v>259</v>
      </c>
      <c r="L370">
        <v>1368</v>
      </c>
      <c r="N370">
        <v>1011</v>
      </c>
      <c r="O370" t="s">
        <v>211</v>
      </c>
      <c r="P370" t="s">
        <v>211</v>
      </c>
      <c r="Q370">
        <v>1</v>
      </c>
      <c r="X370">
        <v>9.8879999999999999</v>
      </c>
      <c r="Y370">
        <v>0</v>
      </c>
      <c r="Z370">
        <v>0.77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135</v>
      </c>
      <c r="AG370">
        <v>12.36</v>
      </c>
      <c r="AH370">
        <v>2</v>
      </c>
      <c r="AI370">
        <v>55284819</v>
      </c>
      <c r="AJ370">
        <v>349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ROW(Source!A763)</f>
        <v>763</v>
      </c>
      <c r="B371">
        <v>55284832</v>
      </c>
      <c r="C371">
        <v>55284815</v>
      </c>
      <c r="D371">
        <v>31755942</v>
      </c>
      <c r="E371">
        <v>13</v>
      </c>
      <c r="F371">
        <v>1</v>
      </c>
      <c r="G371">
        <v>13</v>
      </c>
      <c r="H371">
        <v>2</v>
      </c>
      <c r="I371" t="s">
        <v>218</v>
      </c>
      <c r="J371" t="s">
        <v>3</v>
      </c>
      <c r="K371" t="s">
        <v>219</v>
      </c>
      <c r="L371">
        <v>1344</v>
      </c>
      <c r="N371">
        <v>1008</v>
      </c>
      <c r="O371" t="s">
        <v>220</v>
      </c>
      <c r="P371" t="s">
        <v>220</v>
      </c>
      <c r="Q371">
        <v>1</v>
      </c>
      <c r="X371">
        <v>20.92</v>
      </c>
      <c r="Y371">
        <v>0</v>
      </c>
      <c r="Z371">
        <v>1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135</v>
      </c>
      <c r="AG371">
        <v>26.150000000000002</v>
      </c>
      <c r="AH371">
        <v>2</v>
      </c>
      <c r="AI371">
        <v>55284820</v>
      </c>
      <c r="AJ371">
        <v>350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ROW(Source!A763)</f>
        <v>763</v>
      </c>
      <c r="B372">
        <v>55284833</v>
      </c>
      <c r="C372">
        <v>55284815</v>
      </c>
      <c r="D372">
        <v>31808032</v>
      </c>
      <c r="E372">
        <v>1</v>
      </c>
      <c r="F372">
        <v>1</v>
      </c>
      <c r="G372">
        <v>13</v>
      </c>
      <c r="H372">
        <v>3</v>
      </c>
      <c r="I372" t="s">
        <v>260</v>
      </c>
      <c r="J372" t="s">
        <v>261</v>
      </c>
      <c r="K372" t="s">
        <v>262</v>
      </c>
      <c r="L372">
        <v>1348</v>
      </c>
      <c r="N372">
        <v>1009</v>
      </c>
      <c r="O372" t="s">
        <v>30</v>
      </c>
      <c r="P372" t="s">
        <v>30</v>
      </c>
      <c r="Q372">
        <v>1000</v>
      </c>
      <c r="X372">
        <v>4.9000000000000002E-2</v>
      </c>
      <c r="Y372">
        <v>14739.12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3</v>
      </c>
      <c r="AG372">
        <v>4.9000000000000002E-2</v>
      </c>
      <c r="AH372">
        <v>2</v>
      </c>
      <c r="AI372">
        <v>55284821</v>
      </c>
      <c r="AJ372">
        <v>351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ROW(Source!A763)</f>
        <v>763</v>
      </c>
      <c r="B373">
        <v>55284834</v>
      </c>
      <c r="C373">
        <v>55284815</v>
      </c>
      <c r="D373">
        <v>31808575</v>
      </c>
      <c r="E373">
        <v>1</v>
      </c>
      <c r="F373">
        <v>1</v>
      </c>
      <c r="G373">
        <v>13</v>
      </c>
      <c r="H373">
        <v>3</v>
      </c>
      <c r="I373" t="s">
        <v>263</v>
      </c>
      <c r="J373" t="s">
        <v>264</v>
      </c>
      <c r="K373" t="s">
        <v>265</v>
      </c>
      <c r="L373">
        <v>1391</v>
      </c>
      <c r="N373">
        <v>1013</v>
      </c>
      <c r="O373" t="s">
        <v>266</v>
      </c>
      <c r="P373" t="s">
        <v>266</v>
      </c>
      <c r="Q373">
        <v>1</v>
      </c>
      <c r="X373">
        <v>200</v>
      </c>
      <c r="Y373">
        <v>28.75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200</v>
      </c>
      <c r="AH373">
        <v>2</v>
      </c>
      <c r="AI373">
        <v>55284824</v>
      </c>
      <c r="AJ373">
        <v>354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ROW(Source!A763)</f>
        <v>763</v>
      </c>
      <c r="B374">
        <v>55284835</v>
      </c>
      <c r="C374">
        <v>55284815</v>
      </c>
      <c r="D374">
        <v>31809402</v>
      </c>
      <c r="E374">
        <v>1</v>
      </c>
      <c r="F374">
        <v>1</v>
      </c>
      <c r="G374">
        <v>13</v>
      </c>
      <c r="H374">
        <v>3</v>
      </c>
      <c r="I374" t="s">
        <v>244</v>
      </c>
      <c r="J374" t="s">
        <v>245</v>
      </c>
      <c r="K374" t="s">
        <v>246</v>
      </c>
      <c r="L374">
        <v>1346</v>
      </c>
      <c r="N374">
        <v>1009</v>
      </c>
      <c r="O374" t="s">
        <v>247</v>
      </c>
      <c r="P374" t="s">
        <v>247</v>
      </c>
      <c r="Q374">
        <v>1</v>
      </c>
      <c r="X374">
        <v>3.4</v>
      </c>
      <c r="Y374">
        <v>6.27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3.4</v>
      </c>
      <c r="AH374">
        <v>2</v>
      </c>
      <c r="AI374">
        <v>55284825</v>
      </c>
      <c r="AJ374">
        <v>355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ROW(Source!A763)</f>
        <v>763</v>
      </c>
      <c r="B375">
        <v>55284836</v>
      </c>
      <c r="C375">
        <v>55284815</v>
      </c>
      <c r="D375">
        <v>31807565</v>
      </c>
      <c r="E375">
        <v>1</v>
      </c>
      <c r="F375">
        <v>1</v>
      </c>
      <c r="G375">
        <v>13</v>
      </c>
      <c r="H375">
        <v>3</v>
      </c>
      <c r="I375" t="s">
        <v>267</v>
      </c>
      <c r="J375" t="s">
        <v>268</v>
      </c>
      <c r="K375" t="s">
        <v>269</v>
      </c>
      <c r="L375">
        <v>1301</v>
      </c>
      <c r="N375">
        <v>1003</v>
      </c>
      <c r="O375" t="s">
        <v>270</v>
      </c>
      <c r="P375" t="s">
        <v>270</v>
      </c>
      <c r="Q375">
        <v>1</v>
      </c>
      <c r="X375">
        <v>18.899999999999999</v>
      </c>
      <c r="Y375">
        <v>15.72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 t="s">
        <v>3</v>
      </c>
      <c r="AG375">
        <v>18.899999999999999</v>
      </c>
      <c r="AH375">
        <v>2</v>
      </c>
      <c r="AI375">
        <v>55284826</v>
      </c>
      <c r="AJ375">
        <v>356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ROW(Source!A763)</f>
        <v>763</v>
      </c>
      <c r="B376">
        <v>55284837</v>
      </c>
      <c r="C376">
        <v>55284815</v>
      </c>
      <c r="D376">
        <v>31807616</v>
      </c>
      <c r="E376">
        <v>1</v>
      </c>
      <c r="F376">
        <v>1</v>
      </c>
      <c r="G376">
        <v>13</v>
      </c>
      <c r="H376">
        <v>3</v>
      </c>
      <c r="I376" t="s">
        <v>248</v>
      </c>
      <c r="J376" t="s">
        <v>249</v>
      </c>
      <c r="K376" t="s">
        <v>250</v>
      </c>
      <c r="L376">
        <v>1348</v>
      </c>
      <c r="N376">
        <v>1009</v>
      </c>
      <c r="O376" t="s">
        <v>30</v>
      </c>
      <c r="P376" t="s">
        <v>30</v>
      </c>
      <c r="Q376">
        <v>1000</v>
      </c>
      <c r="X376">
        <v>2.196E-2</v>
      </c>
      <c r="Y376">
        <v>18910.8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2.196E-2</v>
      </c>
      <c r="AH376">
        <v>2</v>
      </c>
      <c r="AI376">
        <v>55284827</v>
      </c>
      <c r="AJ376">
        <v>357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ROW(Source!A763)</f>
        <v>763</v>
      </c>
      <c r="B377">
        <v>55284838</v>
      </c>
      <c r="C377">
        <v>55284815</v>
      </c>
      <c r="D377">
        <v>31800707</v>
      </c>
      <c r="E377">
        <v>13</v>
      </c>
      <c r="F377">
        <v>1</v>
      </c>
      <c r="G377">
        <v>13</v>
      </c>
      <c r="H377">
        <v>3</v>
      </c>
      <c r="I377" t="s">
        <v>279</v>
      </c>
      <c r="J377" t="s">
        <v>3</v>
      </c>
      <c r="K377" t="s">
        <v>280</v>
      </c>
      <c r="L377">
        <v>1327</v>
      </c>
      <c r="N377">
        <v>1005</v>
      </c>
      <c r="O377" t="s">
        <v>143</v>
      </c>
      <c r="P377" t="s">
        <v>143</v>
      </c>
      <c r="Q377">
        <v>1</v>
      </c>
      <c r="X377">
        <v>135.03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 t="s">
        <v>3</v>
      </c>
      <c r="AG377">
        <v>135.03</v>
      </c>
      <c r="AH377">
        <v>3</v>
      </c>
      <c r="AI377">
        <v>-1</v>
      </c>
      <c r="AJ377" t="s">
        <v>3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ROW(Source!A763)</f>
        <v>763</v>
      </c>
      <c r="B378">
        <v>55284839</v>
      </c>
      <c r="C378">
        <v>55284815</v>
      </c>
      <c r="D378">
        <v>31800707</v>
      </c>
      <c r="E378">
        <v>13</v>
      </c>
      <c r="F378">
        <v>1</v>
      </c>
      <c r="G378">
        <v>13</v>
      </c>
      <c r="H378">
        <v>3</v>
      </c>
      <c r="I378" t="s">
        <v>279</v>
      </c>
      <c r="J378" t="s">
        <v>3</v>
      </c>
      <c r="K378" t="s">
        <v>281</v>
      </c>
      <c r="L378">
        <v>1327</v>
      </c>
      <c r="N378">
        <v>1005</v>
      </c>
      <c r="O378" t="s">
        <v>143</v>
      </c>
      <c r="P378" t="s">
        <v>143</v>
      </c>
      <c r="Q378">
        <v>1</v>
      </c>
      <c r="X378">
        <v>60.27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 t="s">
        <v>3</v>
      </c>
      <c r="AG378">
        <v>60.27</v>
      </c>
      <c r="AH378">
        <v>3</v>
      </c>
      <c r="AI378">
        <v>-1</v>
      </c>
      <c r="AJ378" t="s">
        <v>3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ROW(Source!A771)</f>
        <v>771</v>
      </c>
      <c r="B379">
        <v>55284902</v>
      </c>
      <c r="C379">
        <v>55284899</v>
      </c>
      <c r="D379">
        <v>31751893</v>
      </c>
      <c r="E379">
        <v>13</v>
      </c>
      <c r="F379">
        <v>1</v>
      </c>
      <c r="G379">
        <v>13</v>
      </c>
      <c r="H379">
        <v>1</v>
      </c>
      <c r="I379" t="s">
        <v>205</v>
      </c>
      <c r="J379" t="s">
        <v>3</v>
      </c>
      <c r="K379" t="s">
        <v>206</v>
      </c>
      <c r="L379">
        <v>1191</v>
      </c>
      <c r="N379">
        <v>1013</v>
      </c>
      <c r="O379" t="s">
        <v>207</v>
      </c>
      <c r="P379" t="s">
        <v>207</v>
      </c>
      <c r="Q379">
        <v>1</v>
      </c>
      <c r="X379">
        <v>57.5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1</v>
      </c>
      <c r="AF379" t="s">
        <v>3</v>
      </c>
      <c r="AG379">
        <v>57.5</v>
      </c>
      <c r="AH379">
        <v>2</v>
      </c>
      <c r="AI379">
        <v>55284900</v>
      </c>
      <c r="AJ379">
        <v>358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ROW(Source!A771)</f>
        <v>771</v>
      </c>
      <c r="B380">
        <v>55284903</v>
      </c>
      <c r="C380">
        <v>55284899</v>
      </c>
      <c r="D380">
        <v>31806986</v>
      </c>
      <c r="E380">
        <v>13</v>
      </c>
      <c r="F380">
        <v>1</v>
      </c>
      <c r="G380">
        <v>13</v>
      </c>
      <c r="H380">
        <v>3</v>
      </c>
      <c r="I380" t="s">
        <v>28</v>
      </c>
      <c r="J380" t="s">
        <v>3</v>
      </c>
      <c r="K380" t="s">
        <v>29</v>
      </c>
      <c r="L380">
        <v>1348</v>
      </c>
      <c r="N380">
        <v>1009</v>
      </c>
      <c r="O380" t="s">
        <v>30</v>
      </c>
      <c r="P380" t="s">
        <v>30</v>
      </c>
      <c r="Q380">
        <v>1000</v>
      </c>
      <c r="X380">
        <v>4.5999999999999996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4.5999999999999996</v>
      </c>
      <c r="AH380">
        <v>2</v>
      </c>
      <c r="AI380">
        <v>55284901</v>
      </c>
      <c r="AJ380">
        <v>359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ROW(Source!A773)</f>
        <v>773</v>
      </c>
      <c r="B381">
        <v>55284907</v>
      </c>
      <c r="C381">
        <v>55284905</v>
      </c>
      <c r="D381">
        <v>31751893</v>
      </c>
      <c r="E381">
        <v>13</v>
      </c>
      <c r="F381">
        <v>1</v>
      </c>
      <c r="G381">
        <v>13</v>
      </c>
      <c r="H381">
        <v>1</v>
      </c>
      <c r="I381" t="s">
        <v>205</v>
      </c>
      <c r="J381" t="s">
        <v>3</v>
      </c>
      <c r="K381" t="s">
        <v>206</v>
      </c>
      <c r="L381">
        <v>1191</v>
      </c>
      <c r="N381">
        <v>1013</v>
      </c>
      <c r="O381" t="s">
        <v>207</v>
      </c>
      <c r="P381" t="s">
        <v>207</v>
      </c>
      <c r="Q381">
        <v>1</v>
      </c>
      <c r="X381">
        <v>0.6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1</v>
      </c>
      <c r="AF381" t="s">
        <v>3</v>
      </c>
      <c r="AG381">
        <v>0.6</v>
      </c>
      <c r="AH381">
        <v>2</v>
      </c>
      <c r="AI381">
        <v>55284906</v>
      </c>
      <c r="AJ381">
        <v>360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ROW(Source!A774)</f>
        <v>774</v>
      </c>
      <c r="B382">
        <v>55284911</v>
      </c>
      <c r="C382">
        <v>55284908</v>
      </c>
      <c r="D382">
        <v>31751893</v>
      </c>
      <c r="E382">
        <v>13</v>
      </c>
      <c r="F382">
        <v>1</v>
      </c>
      <c r="G382">
        <v>13</v>
      </c>
      <c r="H382">
        <v>1</v>
      </c>
      <c r="I382" t="s">
        <v>205</v>
      </c>
      <c r="J382" t="s">
        <v>3</v>
      </c>
      <c r="K382" t="s">
        <v>206</v>
      </c>
      <c r="L382">
        <v>1191</v>
      </c>
      <c r="N382">
        <v>1013</v>
      </c>
      <c r="O382" t="s">
        <v>207</v>
      </c>
      <c r="P382" t="s">
        <v>207</v>
      </c>
      <c r="Q382">
        <v>1</v>
      </c>
      <c r="X382">
        <v>17.41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1</v>
      </c>
      <c r="AF382" t="s">
        <v>3</v>
      </c>
      <c r="AG382">
        <v>17.41</v>
      </c>
      <c r="AH382">
        <v>2</v>
      </c>
      <c r="AI382">
        <v>55284909</v>
      </c>
      <c r="AJ382">
        <v>361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ROW(Source!A774)</f>
        <v>774</v>
      </c>
      <c r="B383">
        <v>55284912</v>
      </c>
      <c r="C383">
        <v>55284908</v>
      </c>
      <c r="D383">
        <v>31806986</v>
      </c>
      <c r="E383">
        <v>13</v>
      </c>
      <c r="F383">
        <v>1</v>
      </c>
      <c r="G383">
        <v>13</v>
      </c>
      <c r="H383">
        <v>3</v>
      </c>
      <c r="I383" t="s">
        <v>28</v>
      </c>
      <c r="J383" t="s">
        <v>3</v>
      </c>
      <c r="K383" t="s">
        <v>29</v>
      </c>
      <c r="L383">
        <v>1348</v>
      </c>
      <c r="N383">
        <v>1009</v>
      </c>
      <c r="O383" t="s">
        <v>30</v>
      </c>
      <c r="P383" t="s">
        <v>30</v>
      </c>
      <c r="Q383">
        <v>1000</v>
      </c>
      <c r="X383">
        <v>1.02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1.02</v>
      </c>
      <c r="AH383">
        <v>2</v>
      </c>
      <c r="AI383">
        <v>55284910</v>
      </c>
      <c r="AJ383">
        <v>362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ROW(Source!A776)</f>
        <v>776</v>
      </c>
      <c r="B384">
        <v>55284916</v>
      </c>
      <c r="C384">
        <v>55284914</v>
      </c>
      <c r="D384">
        <v>31751893</v>
      </c>
      <c r="E384">
        <v>13</v>
      </c>
      <c r="F384">
        <v>1</v>
      </c>
      <c r="G384">
        <v>13</v>
      </c>
      <c r="H384">
        <v>1</v>
      </c>
      <c r="I384" t="s">
        <v>205</v>
      </c>
      <c r="J384" t="s">
        <v>3</v>
      </c>
      <c r="K384" t="s">
        <v>206</v>
      </c>
      <c r="L384">
        <v>1191</v>
      </c>
      <c r="N384">
        <v>1013</v>
      </c>
      <c r="O384" t="s">
        <v>207</v>
      </c>
      <c r="P384" t="s">
        <v>207</v>
      </c>
      <c r="Q384">
        <v>1</v>
      </c>
      <c r="X384">
        <v>20.73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1</v>
      </c>
      <c r="AF384" t="s">
        <v>3</v>
      </c>
      <c r="AG384">
        <v>20.73</v>
      </c>
      <c r="AH384">
        <v>2</v>
      </c>
      <c r="AI384">
        <v>55284915</v>
      </c>
      <c r="AJ384">
        <v>363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ROW(Source!A776)</f>
        <v>776</v>
      </c>
      <c r="B385">
        <v>55284917</v>
      </c>
      <c r="C385">
        <v>55284914</v>
      </c>
      <c r="D385">
        <v>31798045</v>
      </c>
      <c r="E385">
        <v>13</v>
      </c>
      <c r="F385">
        <v>1</v>
      </c>
      <c r="G385">
        <v>13</v>
      </c>
      <c r="H385">
        <v>3</v>
      </c>
      <c r="I385" t="s">
        <v>271</v>
      </c>
      <c r="J385" t="s">
        <v>3</v>
      </c>
      <c r="K385" t="s">
        <v>272</v>
      </c>
      <c r="L385">
        <v>1348</v>
      </c>
      <c r="N385">
        <v>1009</v>
      </c>
      <c r="O385" t="s">
        <v>30</v>
      </c>
      <c r="P385" t="s">
        <v>30</v>
      </c>
      <c r="Q385">
        <v>1000</v>
      </c>
      <c r="X385">
        <v>0.17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s">
        <v>3</v>
      </c>
      <c r="AG385">
        <v>0.17</v>
      </c>
      <c r="AH385">
        <v>3</v>
      </c>
      <c r="AI385">
        <v>-1</v>
      </c>
      <c r="AJ385" t="s">
        <v>3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ROW(Source!A776)</f>
        <v>776</v>
      </c>
      <c r="B386">
        <v>55284918</v>
      </c>
      <c r="C386">
        <v>55284914</v>
      </c>
      <c r="D386">
        <v>31798941</v>
      </c>
      <c r="E386">
        <v>13</v>
      </c>
      <c r="F386">
        <v>1</v>
      </c>
      <c r="G386">
        <v>13</v>
      </c>
      <c r="H386">
        <v>3</v>
      </c>
      <c r="I386" t="s">
        <v>273</v>
      </c>
      <c r="J386" t="s">
        <v>3</v>
      </c>
      <c r="K386" t="s">
        <v>274</v>
      </c>
      <c r="L386">
        <v>1339</v>
      </c>
      <c r="N386">
        <v>1007</v>
      </c>
      <c r="O386" t="s">
        <v>128</v>
      </c>
      <c r="P386" t="s">
        <v>128</v>
      </c>
      <c r="Q386">
        <v>1</v>
      </c>
      <c r="X386">
        <v>0.03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 t="s">
        <v>3</v>
      </c>
      <c r="AG386">
        <v>0.03</v>
      </c>
      <c r="AH386">
        <v>3</v>
      </c>
      <c r="AI386">
        <v>-1</v>
      </c>
      <c r="AJ386" t="s">
        <v>3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ROW(Source!A777)</f>
        <v>777</v>
      </c>
      <c r="B387">
        <v>55284921</v>
      </c>
      <c r="C387">
        <v>55284919</v>
      </c>
      <c r="D387">
        <v>31751893</v>
      </c>
      <c r="E387">
        <v>13</v>
      </c>
      <c r="F387">
        <v>1</v>
      </c>
      <c r="G387">
        <v>13</v>
      </c>
      <c r="H387">
        <v>1</v>
      </c>
      <c r="I387" t="s">
        <v>205</v>
      </c>
      <c r="J387" t="s">
        <v>3</v>
      </c>
      <c r="K387" t="s">
        <v>206</v>
      </c>
      <c r="L387">
        <v>1191</v>
      </c>
      <c r="N387">
        <v>1013</v>
      </c>
      <c r="O387" t="s">
        <v>207</v>
      </c>
      <c r="P387" t="s">
        <v>207</v>
      </c>
      <c r="Q387">
        <v>1</v>
      </c>
      <c r="X387">
        <v>0.6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1</v>
      </c>
      <c r="AF387" t="s">
        <v>3</v>
      </c>
      <c r="AG387">
        <v>0.6</v>
      </c>
      <c r="AH387">
        <v>2</v>
      </c>
      <c r="AI387">
        <v>55284920</v>
      </c>
      <c r="AJ387">
        <v>364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ROW(Source!A813)</f>
        <v>813</v>
      </c>
      <c r="B388">
        <v>55284988</v>
      </c>
      <c r="C388">
        <v>55284979</v>
      </c>
      <c r="D388">
        <v>31751893</v>
      </c>
      <c r="E388">
        <v>13</v>
      </c>
      <c r="F388">
        <v>1</v>
      </c>
      <c r="G388">
        <v>13</v>
      </c>
      <c r="H388">
        <v>1</v>
      </c>
      <c r="I388" t="s">
        <v>205</v>
      </c>
      <c r="J388" t="s">
        <v>3</v>
      </c>
      <c r="K388" t="s">
        <v>206</v>
      </c>
      <c r="L388">
        <v>1191</v>
      </c>
      <c r="N388">
        <v>1013</v>
      </c>
      <c r="O388" t="s">
        <v>207</v>
      </c>
      <c r="P388" t="s">
        <v>207</v>
      </c>
      <c r="Q388">
        <v>1</v>
      </c>
      <c r="X388">
        <v>113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1</v>
      </c>
      <c r="AF388" t="s">
        <v>3</v>
      </c>
      <c r="AG388">
        <v>113</v>
      </c>
      <c r="AH388">
        <v>2</v>
      </c>
      <c r="AI388">
        <v>55284980</v>
      </c>
      <c r="AJ388">
        <v>365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ROW(Source!A813)</f>
        <v>813</v>
      </c>
      <c r="B389">
        <v>55284989</v>
      </c>
      <c r="C389">
        <v>55284979</v>
      </c>
      <c r="D389">
        <v>31832333</v>
      </c>
      <c r="E389">
        <v>1</v>
      </c>
      <c r="F389">
        <v>1</v>
      </c>
      <c r="G389">
        <v>13</v>
      </c>
      <c r="H389">
        <v>2</v>
      </c>
      <c r="I389" t="s">
        <v>208</v>
      </c>
      <c r="J389" t="s">
        <v>209</v>
      </c>
      <c r="K389" t="s">
        <v>210</v>
      </c>
      <c r="L389">
        <v>1368</v>
      </c>
      <c r="N389">
        <v>1011</v>
      </c>
      <c r="O389" t="s">
        <v>211</v>
      </c>
      <c r="P389" t="s">
        <v>211</v>
      </c>
      <c r="Q389">
        <v>1</v>
      </c>
      <c r="X389">
        <v>1.19</v>
      </c>
      <c r="Y389">
        <v>0</v>
      </c>
      <c r="Z389">
        <v>33.35</v>
      </c>
      <c r="AA389">
        <v>12.67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1.19</v>
      </c>
      <c r="AH389">
        <v>2</v>
      </c>
      <c r="AI389">
        <v>55284981</v>
      </c>
      <c r="AJ389">
        <v>366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ROW(Source!A813)</f>
        <v>813</v>
      </c>
      <c r="B390">
        <v>55284990</v>
      </c>
      <c r="C390">
        <v>55284979</v>
      </c>
      <c r="D390">
        <v>31832821</v>
      </c>
      <c r="E390">
        <v>1</v>
      </c>
      <c r="F390">
        <v>1</v>
      </c>
      <c r="G390">
        <v>13</v>
      </c>
      <c r="H390">
        <v>2</v>
      </c>
      <c r="I390" t="s">
        <v>212</v>
      </c>
      <c r="J390" t="s">
        <v>213</v>
      </c>
      <c r="K390" t="s">
        <v>214</v>
      </c>
      <c r="L390">
        <v>1368</v>
      </c>
      <c r="N390">
        <v>1011</v>
      </c>
      <c r="O390" t="s">
        <v>211</v>
      </c>
      <c r="P390" t="s">
        <v>211</v>
      </c>
      <c r="Q390">
        <v>1</v>
      </c>
      <c r="X390">
        <v>1.19</v>
      </c>
      <c r="Y390">
        <v>0</v>
      </c>
      <c r="Z390">
        <v>0.77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1.19</v>
      </c>
      <c r="AH390">
        <v>2</v>
      </c>
      <c r="AI390">
        <v>55284982</v>
      </c>
      <c r="AJ390">
        <v>367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ROW(Source!A813)</f>
        <v>813</v>
      </c>
      <c r="B391">
        <v>55284991</v>
      </c>
      <c r="C391">
        <v>55284979</v>
      </c>
      <c r="D391">
        <v>31832054</v>
      </c>
      <c r="E391">
        <v>1</v>
      </c>
      <c r="F391">
        <v>1</v>
      </c>
      <c r="G391">
        <v>13</v>
      </c>
      <c r="H391">
        <v>2</v>
      </c>
      <c r="I391" t="s">
        <v>215</v>
      </c>
      <c r="J391" t="s">
        <v>216</v>
      </c>
      <c r="K391" t="s">
        <v>217</v>
      </c>
      <c r="L391">
        <v>1368</v>
      </c>
      <c r="N391">
        <v>1011</v>
      </c>
      <c r="O391" t="s">
        <v>211</v>
      </c>
      <c r="P391" t="s">
        <v>211</v>
      </c>
      <c r="Q391">
        <v>1</v>
      </c>
      <c r="X391">
        <v>1.18</v>
      </c>
      <c r="Y391">
        <v>0</v>
      </c>
      <c r="Z391">
        <v>0.71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1.18</v>
      </c>
      <c r="AH391">
        <v>2</v>
      </c>
      <c r="AI391">
        <v>55284983</v>
      </c>
      <c r="AJ391">
        <v>368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ROW(Source!A813)</f>
        <v>813</v>
      </c>
      <c r="B392">
        <v>55284992</v>
      </c>
      <c r="C392">
        <v>55284979</v>
      </c>
      <c r="D392">
        <v>31755942</v>
      </c>
      <c r="E392">
        <v>13</v>
      </c>
      <c r="F392">
        <v>1</v>
      </c>
      <c r="G392">
        <v>13</v>
      </c>
      <c r="H392">
        <v>2</v>
      </c>
      <c r="I392" t="s">
        <v>218</v>
      </c>
      <c r="J392" t="s">
        <v>3</v>
      </c>
      <c r="K392" t="s">
        <v>219</v>
      </c>
      <c r="L392">
        <v>1344</v>
      </c>
      <c r="N392">
        <v>1008</v>
      </c>
      <c r="O392" t="s">
        <v>220</v>
      </c>
      <c r="P392" t="s">
        <v>220</v>
      </c>
      <c r="Q392">
        <v>1</v>
      </c>
      <c r="X392">
        <v>0.01</v>
      </c>
      <c r="Y392">
        <v>0</v>
      </c>
      <c r="Z392">
        <v>1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0.01</v>
      </c>
      <c r="AH392">
        <v>2</v>
      </c>
      <c r="AI392">
        <v>55284984</v>
      </c>
      <c r="AJ392">
        <v>369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ROW(Source!A813)</f>
        <v>813</v>
      </c>
      <c r="B393">
        <v>55284993</v>
      </c>
      <c r="C393">
        <v>55284979</v>
      </c>
      <c r="D393">
        <v>31808261</v>
      </c>
      <c r="E393">
        <v>1</v>
      </c>
      <c r="F393">
        <v>1</v>
      </c>
      <c r="G393">
        <v>13</v>
      </c>
      <c r="H393">
        <v>3</v>
      </c>
      <c r="I393" t="s">
        <v>221</v>
      </c>
      <c r="J393" t="s">
        <v>222</v>
      </c>
      <c r="K393" t="s">
        <v>223</v>
      </c>
      <c r="L393">
        <v>1348</v>
      </c>
      <c r="N393">
        <v>1009</v>
      </c>
      <c r="O393" t="s">
        <v>30</v>
      </c>
      <c r="P393" t="s">
        <v>30</v>
      </c>
      <c r="Q393">
        <v>1000</v>
      </c>
      <c r="X393">
        <v>2.1000000000000001E-2</v>
      </c>
      <c r="Y393">
        <v>315.2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2.1000000000000001E-2</v>
      </c>
      <c r="AH393">
        <v>2</v>
      </c>
      <c r="AI393">
        <v>55284985</v>
      </c>
      <c r="AJ393">
        <v>370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ROW(Source!A813)</f>
        <v>813</v>
      </c>
      <c r="B394">
        <v>55284994</v>
      </c>
      <c r="C394">
        <v>55284979</v>
      </c>
      <c r="D394">
        <v>31826247</v>
      </c>
      <c r="E394">
        <v>1</v>
      </c>
      <c r="F394">
        <v>1</v>
      </c>
      <c r="G394">
        <v>13</v>
      </c>
      <c r="H394">
        <v>3</v>
      </c>
      <c r="I394" t="s">
        <v>224</v>
      </c>
      <c r="J394" t="s">
        <v>225</v>
      </c>
      <c r="K394" t="s">
        <v>226</v>
      </c>
      <c r="L394">
        <v>1339</v>
      </c>
      <c r="N394">
        <v>1007</v>
      </c>
      <c r="O394" t="s">
        <v>128</v>
      </c>
      <c r="P394" t="s">
        <v>128</v>
      </c>
      <c r="Q394">
        <v>1</v>
      </c>
      <c r="X394">
        <v>2.14</v>
      </c>
      <c r="Y394">
        <v>451.14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2.14</v>
      </c>
      <c r="AH394">
        <v>2</v>
      </c>
      <c r="AI394">
        <v>55284986</v>
      </c>
      <c r="AJ394">
        <v>371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ROW(Source!A813)</f>
        <v>813</v>
      </c>
      <c r="B395">
        <v>55284995</v>
      </c>
      <c r="C395">
        <v>55284979</v>
      </c>
      <c r="D395">
        <v>31806986</v>
      </c>
      <c r="E395">
        <v>13</v>
      </c>
      <c r="F395">
        <v>1</v>
      </c>
      <c r="G395">
        <v>13</v>
      </c>
      <c r="H395">
        <v>3</v>
      </c>
      <c r="I395" t="s">
        <v>28</v>
      </c>
      <c r="J395" t="s">
        <v>3</v>
      </c>
      <c r="K395" t="s">
        <v>29</v>
      </c>
      <c r="L395">
        <v>1348</v>
      </c>
      <c r="N395">
        <v>1009</v>
      </c>
      <c r="O395" t="s">
        <v>30</v>
      </c>
      <c r="P395" t="s">
        <v>30</v>
      </c>
      <c r="Q395">
        <v>1000</v>
      </c>
      <c r="X395">
        <v>1.28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1.28</v>
      </c>
      <c r="AH395">
        <v>2</v>
      </c>
      <c r="AI395">
        <v>55284987</v>
      </c>
      <c r="AJ395">
        <v>372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ROW(Source!A815)</f>
        <v>815</v>
      </c>
      <c r="B396">
        <v>55285005</v>
      </c>
      <c r="C396">
        <v>55284997</v>
      </c>
      <c r="D396">
        <v>31751893</v>
      </c>
      <c r="E396">
        <v>13</v>
      </c>
      <c r="F396">
        <v>1</v>
      </c>
      <c r="G396">
        <v>13</v>
      </c>
      <c r="H396">
        <v>1</v>
      </c>
      <c r="I396" t="s">
        <v>205</v>
      </c>
      <c r="J396" t="s">
        <v>3</v>
      </c>
      <c r="K396" t="s">
        <v>206</v>
      </c>
      <c r="L396">
        <v>1191</v>
      </c>
      <c r="N396">
        <v>1013</v>
      </c>
      <c r="O396" t="s">
        <v>207</v>
      </c>
      <c r="P396" t="s">
        <v>207</v>
      </c>
      <c r="Q396">
        <v>1</v>
      </c>
      <c r="X396">
        <v>39.5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1</v>
      </c>
      <c r="AF396" t="s">
        <v>3</v>
      </c>
      <c r="AG396">
        <v>39.5</v>
      </c>
      <c r="AH396">
        <v>2</v>
      </c>
      <c r="AI396">
        <v>55284998</v>
      </c>
      <c r="AJ396">
        <v>373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ROW(Source!A815)</f>
        <v>815</v>
      </c>
      <c r="B397">
        <v>55285006</v>
      </c>
      <c r="C397">
        <v>55284997</v>
      </c>
      <c r="D397">
        <v>31832333</v>
      </c>
      <c r="E397">
        <v>1</v>
      </c>
      <c r="F397">
        <v>1</v>
      </c>
      <c r="G397">
        <v>13</v>
      </c>
      <c r="H397">
        <v>2</v>
      </c>
      <c r="I397" t="s">
        <v>208</v>
      </c>
      <c r="J397" t="s">
        <v>209</v>
      </c>
      <c r="K397" t="s">
        <v>210</v>
      </c>
      <c r="L397">
        <v>1368</v>
      </c>
      <c r="N397">
        <v>1011</v>
      </c>
      <c r="O397" t="s">
        <v>211</v>
      </c>
      <c r="P397" t="s">
        <v>211</v>
      </c>
      <c r="Q397">
        <v>1</v>
      </c>
      <c r="X397">
        <v>0.28000000000000003</v>
      </c>
      <c r="Y397">
        <v>0</v>
      </c>
      <c r="Z397">
        <v>33.35</v>
      </c>
      <c r="AA397">
        <v>12.67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0.28000000000000003</v>
      </c>
      <c r="AH397">
        <v>2</v>
      </c>
      <c r="AI397">
        <v>55284999</v>
      </c>
      <c r="AJ397">
        <v>374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ROW(Source!A815)</f>
        <v>815</v>
      </c>
      <c r="B398">
        <v>55285007</v>
      </c>
      <c r="C398">
        <v>55284997</v>
      </c>
      <c r="D398">
        <v>31832821</v>
      </c>
      <c r="E398">
        <v>1</v>
      </c>
      <c r="F398">
        <v>1</v>
      </c>
      <c r="G398">
        <v>13</v>
      </c>
      <c r="H398">
        <v>2</v>
      </c>
      <c r="I398" t="s">
        <v>212</v>
      </c>
      <c r="J398" t="s">
        <v>213</v>
      </c>
      <c r="K398" t="s">
        <v>214</v>
      </c>
      <c r="L398">
        <v>1368</v>
      </c>
      <c r="N398">
        <v>1011</v>
      </c>
      <c r="O398" t="s">
        <v>211</v>
      </c>
      <c r="P398" t="s">
        <v>211</v>
      </c>
      <c r="Q398">
        <v>1</v>
      </c>
      <c r="X398">
        <v>0.28000000000000003</v>
      </c>
      <c r="Y398">
        <v>0</v>
      </c>
      <c r="Z398">
        <v>0.77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0.28000000000000003</v>
      </c>
      <c r="AH398">
        <v>2</v>
      </c>
      <c r="AI398">
        <v>55285000</v>
      </c>
      <c r="AJ398">
        <v>375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ROW(Source!A815)</f>
        <v>815</v>
      </c>
      <c r="B399">
        <v>55285008</v>
      </c>
      <c r="C399">
        <v>55284997</v>
      </c>
      <c r="D399">
        <v>31832054</v>
      </c>
      <c r="E399">
        <v>1</v>
      </c>
      <c r="F399">
        <v>1</v>
      </c>
      <c r="G399">
        <v>13</v>
      </c>
      <c r="H399">
        <v>2</v>
      </c>
      <c r="I399" t="s">
        <v>215</v>
      </c>
      <c r="J399" t="s">
        <v>216</v>
      </c>
      <c r="K399" t="s">
        <v>217</v>
      </c>
      <c r="L399">
        <v>1368</v>
      </c>
      <c r="N399">
        <v>1011</v>
      </c>
      <c r="O399" t="s">
        <v>211</v>
      </c>
      <c r="P399" t="s">
        <v>211</v>
      </c>
      <c r="Q399">
        <v>1</v>
      </c>
      <c r="X399">
        <v>0.44</v>
      </c>
      <c r="Y399">
        <v>0</v>
      </c>
      <c r="Z399">
        <v>0.71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0.44</v>
      </c>
      <c r="AH399">
        <v>2</v>
      </c>
      <c r="AI399">
        <v>55285001</v>
      </c>
      <c r="AJ399">
        <v>376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ROW(Source!A815)</f>
        <v>815</v>
      </c>
      <c r="B400">
        <v>55285009</v>
      </c>
      <c r="C400">
        <v>55284997</v>
      </c>
      <c r="D400">
        <v>31808261</v>
      </c>
      <c r="E400">
        <v>1</v>
      </c>
      <c r="F400">
        <v>1</v>
      </c>
      <c r="G400">
        <v>13</v>
      </c>
      <c r="H400">
        <v>3</v>
      </c>
      <c r="I400" t="s">
        <v>221</v>
      </c>
      <c r="J400" t="s">
        <v>222</v>
      </c>
      <c r="K400" t="s">
        <v>223</v>
      </c>
      <c r="L400">
        <v>1348</v>
      </c>
      <c r="N400">
        <v>1009</v>
      </c>
      <c r="O400" t="s">
        <v>30</v>
      </c>
      <c r="P400" t="s">
        <v>30</v>
      </c>
      <c r="Q400">
        <v>1000</v>
      </c>
      <c r="X400">
        <v>4.0000000000000001E-3</v>
      </c>
      <c r="Y400">
        <v>315.2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4.0000000000000001E-3</v>
      </c>
      <c r="AH400">
        <v>2</v>
      </c>
      <c r="AI400">
        <v>55285002</v>
      </c>
      <c r="AJ400">
        <v>377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ROW(Source!A815)</f>
        <v>815</v>
      </c>
      <c r="B401">
        <v>55285010</v>
      </c>
      <c r="C401">
        <v>55284997</v>
      </c>
      <c r="D401">
        <v>31826247</v>
      </c>
      <c r="E401">
        <v>1</v>
      </c>
      <c r="F401">
        <v>1</v>
      </c>
      <c r="G401">
        <v>13</v>
      </c>
      <c r="H401">
        <v>3</v>
      </c>
      <c r="I401" t="s">
        <v>224</v>
      </c>
      <c r="J401" t="s">
        <v>225</v>
      </c>
      <c r="K401" t="s">
        <v>226</v>
      </c>
      <c r="L401">
        <v>1339</v>
      </c>
      <c r="N401">
        <v>1007</v>
      </c>
      <c r="O401" t="s">
        <v>128</v>
      </c>
      <c r="P401" t="s">
        <v>128</v>
      </c>
      <c r="Q401">
        <v>1</v>
      </c>
      <c r="X401">
        <v>0.43</v>
      </c>
      <c r="Y401">
        <v>451.14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0.43</v>
      </c>
      <c r="AH401">
        <v>2</v>
      </c>
      <c r="AI401">
        <v>55285003</v>
      </c>
      <c r="AJ401">
        <v>378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ROW(Source!A815)</f>
        <v>815</v>
      </c>
      <c r="B402">
        <v>55285011</v>
      </c>
      <c r="C402">
        <v>55284997</v>
      </c>
      <c r="D402">
        <v>31806986</v>
      </c>
      <c r="E402">
        <v>13</v>
      </c>
      <c r="F402">
        <v>1</v>
      </c>
      <c r="G402">
        <v>13</v>
      </c>
      <c r="H402">
        <v>3</v>
      </c>
      <c r="I402" t="s">
        <v>28</v>
      </c>
      <c r="J402" t="s">
        <v>3</v>
      </c>
      <c r="K402" t="s">
        <v>29</v>
      </c>
      <c r="L402">
        <v>1348</v>
      </c>
      <c r="N402">
        <v>1009</v>
      </c>
      <c r="O402" t="s">
        <v>30</v>
      </c>
      <c r="P402" t="s">
        <v>30</v>
      </c>
      <c r="Q402">
        <v>1000</v>
      </c>
      <c r="X402">
        <v>0.3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0.3</v>
      </c>
      <c r="AH402">
        <v>2</v>
      </c>
      <c r="AI402">
        <v>55285004</v>
      </c>
      <c r="AJ402">
        <v>379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ROW(Source!A817)</f>
        <v>817</v>
      </c>
      <c r="B403">
        <v>55285023</v>
      </c>
      <c r="C403">
        <v>55285013</v>
      </c>
      <c r="D403">
        <v>31751893</v>
      </c>
      <c r="E403">
        <v>13</v>
      </c>
      <c r="F403">
        <v>1</v>
      </c>
      <c r="G403">
        <v>13</v>
      </c>
      <c r="H403">
        <v>1</v>
      </c>
      <c r="I403" t="s">
        <v>205</v>
      </c>
      <c r="J403" t="s">
        <v>3</v>
      </c>
      <c r="K403" t="s">
        <v>206</v>
      </c>
      <c r="L403">
        <v>1191</v>
      </c>
      <c r="N403">
        <v>1013</v>
      </c>
      <c r="O403" t="s">
        <v>207</v>
      </c>
      <c r="P403" t="s">
        <v>207</v>
      </c>
      <c r="Q403">
        <v>1</v>
      </c>
      <c r="X403">
        <v>24.61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 t="s">
        <v>3</v>
      </c>
      <c r="AG403">
        <v>24.61</v>
      </c>
      <c r="AH403">
        <v>2</v>
      </c>
      <c r="AI403">
        <v>55285014</v>
      </c>
      <c r="AJ403">
        <v>380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ROW(Source!A817)</f>
        <v>817</v>
      </c>
      <c r="B404">
        <v>55285024</v>
      </c>
      <c r="C404">
        <v>55285013</v>
      </c>
      <c r="D404">
        <v>31755942</v>
      </c>
      <c r="E404">
        <v>13</v>
      </c>
      <c r="F404">
        <v>1</v>
      </c>
      <c r="G404">
        <v>13</v>
      </c>
      <c r="H404">
        <v>2</v>
      </c>
      <c r="I404" t="s">
        <v>218</v>
      </c>
      <c r="J404" t="s">
        <v>3</v>
      </c>
      <c r="K404" t="s">
        <v>219</v>
      </c>
      <c r="L404">
        <v>1344</v>
      </c>
      <c r="N404">
        <v>1008</v>
      </c>
      <c r="O404" t="s">
        <v>220</v>
      </c>
      <c r="P404" t="s">
        <v>220</v>
      </c>
      <c r="Q404">
        <v>1</v>
      </c>
      <c r="X404">
        <v>18.57</v>
      </c>
      <c r="Y404">
        <v>0</v>
      </c>
      <c r="Z404">
        <v>1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18.57</v>
      </c>
      <c r="AH404">
        <v>2</v>
      </c>
      <c r="AI404">
        <v>55285015</v>
      </c>
      <c r="AJ404">
        <v>381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ROW(Source!A817)</f>
        <v>817</v>
      </c>
      <c r="B405">
        <v>55285025</v>
      </c>
      <c r="C405">
        <v>55285013</v>
      </c>
      <c r="D405">
        <v>31752660</v>
      </c>
      <c r="E405">
        <v>13</v>
      </c>
      <c r="F405">
        <v>1</v>
      </c>
      <c r="G405">
        <v>13</v>
      </c>
      <c r="H405">
        <v>3</v>
      </c>
      <c r="I405" t="s">
        <v>275</v>
      </c>
      <c r="J405" t="s">
        <v>3</v>
      </c>
      <c r="K405" t="s">
        <v>276</v>
      </c>
      <c r="L405">
        <v>1348</v>
      </c>
      <c r="N405">
        <v>1009</v>
      </c>
      <c r="O405" t="s">
        <v>30</v>
      </c>
      <c r="P405" t="s">
        <v>30</v>
      </c>
      <c r="Q405">
        <v>1000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 t="s">
        <v>3</v>
      </c>
      <c r="AG405">
        <v>0</v>
      </c>
      <c r="AH405">
        <v>3</v>
      </c>
      <c r="AI405">
        <v>-1</v>
      </c>
      <c r="AJ405" t="s">
        <v>3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ROW(Source!A817)</f>
        <v>817</v>
      </c>
      <c r="B406">
        <v>55285026</v>
      </c>
      <c r="C406">
        <v>55285013</v>
      </c>
      <c r="D406">
        <v>31807208</v>
      </c>
      <c r="E406">
        <v>1</v>
      </c>
      <c r="F406">
        <v>1</v>
      </c>
      <c r="G406">
        <v>13</v>
      </c>
      <c r="H406">
        <v>3</v>
      </c>
      <c r="I406" t="s">
        <v>227</v>
      </c>
      <c r="J406" t="s">
        <v>228</v>
      </c>
      <c r="K406" t="s">
        <v>229</v>
      </c>
      <c r="L406">
        <v>1348</v>
      </c>
      <c r="N406">
        <v>1009</v>
      </c>
      <c r="O406" t="s">
        <v>30</v>
      </c>
      <c r="P406" t="s">
        <v>30</v>
      </c>
      <c r="Q406">
        <v>1000</v>
      </c>
      <c r="X406">
        <v>1.9E-3</v>
      </c>
      <c r="Y406">
        <v>15169.24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1.9E-3</v>
      </c>
      <c r="AH406">
        <v>2</v>
      </c>
      <c r="AI406">
        <v>55285016</v>
      </c>
      <c r="AJ406">
        <v>382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ROW(Source!A817)</f>
        <v>817</v>
      </c>
      <c r="B407">
        <v>55285027</v>
      </c>
      <c r="C407">
        <v>55285013</v>
      </c>
      <c r="D407">
        <v>31807298</v>
      </c>
      <c r="E407">
        <v>1</v>
      </c>
      <c r="F407">
        <v>1</v>
      </c>
      <c r="G407">
        <v>13</v>
      </c>
      <c r="H407">
        <v>3</v>
      </c>
      <c r="I407" t="s">
        <v>230</v>
      </c>
      <c r="J407" t="s">
        <v>231</v>
      </c>
      <c r="K407" t="s">
        <v>232</v>
      </c>
      <c r="L407">
        <v>1339</v>
      </c>
      <c r="N407">
        <v>1007</v>
      </c>
      <c r="O407" t="s">
        <v>128</v>
      </c>
      <c r="P407" t="s">
        <v>128</v>
      </c>
      <c r="Q407">
        <v>1</v>
      </c>
      <c r="X407">
        <v>0.14000000000000001</v>
      </c>
      <c r="Y407">
        <v>1828.56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0.14000000000000001</v>
      </c>
      <c r="AH407">
        <v>2</v>
      </c>
      <c r="AI407">
        <v>55285017</v>
      </c>
      <c r="AJ407">
        <v>383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ROW(Source!A817)</f>
        <v>817</v>
      </c>
      <c r="B408">
        <v>55285028</v>
      </c>
      <c r="C408">
        <v>55285013</v>
      </c>
      <c r="D408">
        <v>31807154</v>
      </c>
      <c r="E408">
        <v>1</v>
      </c>
      <c r="F408">
        <v>1</v>
      </c>
      <c r="G408">
        <v>13</v>
      </c>
      <c r="H408">
        <v>3</v>
      </c>
      <c r="I408" t="s">
        <v>233</v>
      </c>
      <c r="J408" t="s">
        <v>234</v>
      </c>
      <c r="K408" t="s">
        <v>235</v>
      </c>
      <c r="L408">
        <v>1339</v>
      </c>
      <c r="N408">
        <v>1007</v>
      </c>
      <c r="O408" t="s">
        <v>128</v>
      </c>
      <c r="P408" t="s">
        <v>128</v>
      </c>
      <c r="Q408">
        <v>1</v>
      </c>
      <c r="X408">
        <v>0.12</v>
      </c>
      <c r="Y408">
        <v>670.5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0.12</v>
      </c>
      <c r="AH408">
        <v>2</v>
      </c>
      <c r="AI408">
        <v>55285018</v>
      </c>
      <c r="AJ408">
        <v>384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ROW(Source!A817)</f>
        <v>817</v>
      </c>
      <c r="B409">
        <v>55285029</v>
      </c>
      <c r="C409">
        <v>55285013</v>
      </c>
      <c r="D409">
        <v>31826253</v>
      </c>
      <c r="E409">
        <v>1</v>
      </c>
      <c r="F409">
        <v>1</v>
      </c>
      <c r="G409">
        <v>13</v>
      </c>
      <c r="H409">
        <v>3</v>
      </c>
      <c r="I409" t="s">
        <v>236</v>
      </c>
      <c r="J409" t="s">
        <v>237</v>
      </c>
      <c r="K409" t="s">
        <v>238</v>
      </c>
      <c r="L409">
        <v>1339</v>
      </c>
      <c r="N409">
        <v>1007</v>
      </c>
      <c r="O409" t="s">
        <v>128</v>
      </c>
      <c r="P409" t="s">
        <v>128</v>
      </c>
      <c r="Q409">
        <v>1</v>
      </c>
      <c r="X409">
        <v>0.09</v>
      </c>
      <c r="Y409">
        <v>441.1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0.09</v>
      </c>
      <c r="AH409">
        <v>2</v>
      </c>
      <c r="AI409">
        <v>55285019</v>
      </c>
      <c r="AJ409">
        <v>385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ROW(Source!A817)</f>
        <v>817</v>
      </c>
      <c r="B410">
        <v>55285030</v>
      </c>
      <c r="C410">
        <v>55285013</v>
      </c>
      <c r="D410">
        <v>31831614</v>
      </c>
      <c r="E410">
        <v>1</v>
      </c>
      <c r="F410">
        <v>1</v>
      </c>
      <c r="G410">
        <v>13</v>
      </c>
      <c r="H410">
        <v>3</v>
      </c>
      <c r="I410" t="s">
        <v>239</v>
      </c>
      <c r="J410" t="s">
        <v>240</v>
      </c>
      <c r="K410" t="s">
        <v>241</v>
      </c>
      <c r="L410">
        <v>1327</v>
      </c>
      <c r="N410">
        <v>1005</v>
      </c>
      <c r="O410" t="s">
        <v>143</v>
      </c>
      <c r="P410" t="s">
        <v>143</v>
      </c>
      <c r="Q410">
        <v>1</v>
      </c>
      <c r="X410">
        <v>2.2999999999999998</v>
      </c>
      <c r="Y410">
        <v>60.91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2.2999999999999998</v>
      </c>
      <c r="AH410">
        <v>2</v>
      </c>
      <c r="AI410">
        <v>55285021</v>
      </c>
      <c r="AJ410">
        <v>387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ROW(Source!A817)</f>
        <v>817</v>
      </c>
      <c r="B411">
        <v>55285031</v>
      </c>
      <c r="C411">
        <v>55285013</v>
      </c>
      <c r="D411">
        <v>34315573</v>
      </c>
      <c r="E411">
        <v>13</v>
      </c>
      <c r="F411">
        <v>1</v>
      </c>
      <c r="G411">
        <v>13</v>
      </c>
      <c r="H411">
        <v>3</v>
      </c>
      <c r="I411" t="s">
        <v>277</v>
      </c>
      <c r="J411" t="s">
        <v>3</v>
      </c>
      <c r="K411" t="s">
        <v>278</v>
      </c>
      <c r="L411">
        <v>1339</v>
      </c>
      <c r="N411">
        <v>1007</v>
      </c>
      <c r="O411" t="s">
        <v>128</v>
      </c>
      <c r="P411" t="s">
        <v>128</v>
      </c>
      <c r="Q411">
        <v>1</v>
      </c>
      <c r="X411">
        <v>1.02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 t="s">
        <v>3</v>
      </c>
      <c r="AG411">
        <v>1.02</v>
      </c>
      <c r="AH411">
        <v>3</v>
      </c>
      <c r="AI411">
        <v>-1</v>
      </c>
      <c r="AJ411" t="s">
        <v>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ROW(Source!A817)</f>
        <v>817</v>
      </c>
      <c r="B412">
        <v>55285032</v>
      </c>
      <c r="C412">
        <v>55285013</v>
      </c>
      <c r="D412">
        <v>31806992</v>
      </c>
      <c r="E412">
        <v>13</v>
      </c>
      <c r="F412">
        <v>1</v>
      </c>
      <c r="G412">
        <v>13</v>
      </c>
      <c r="H412">
        <v>3</v>
      </c>
      <c r="I412" t="s">
        <v>242</v>
      </c>
      <c r="J412" t="s">
        <v>3</v>
      </c>
      <c r="K412" t="s">
        <v>243</v>
      </c>
      <c r="L412">
        <v>1344</v>
      </c>
      <c r="N412">
        <v>1008</v>
      </c>
      <c r="O412" t="s">
        <v>220</v>
      </c>
      <c r="P412" t="s">
        <v>220</v>
      </c>
      <c r="Q412">
        <v>1</v>
      </c>
      <c r="X412">
        <v>13.72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13.72</v>
      </c>
      <c r="AH412">
        <v>2</v>
      </c>
      <c r="AI412">
        <v>55285022</v>
      </c>
      <c r="AJ412">
        <v>388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ROW(Source!A819)</f>
        <v>819</v>
      </c>
      <c r="B413">
        <v>55285037</v>
      </c>
      <c r="C413">
        <v>55285034</v>
      </c>
      <c r="D413">
        <v>31751893</v>
      </c>
      <c r="E413">
        <v>13</v>
      </c>
      <c r="F413">
        <v>1</v>
      </c>
      <c r="G413">
        <v>13</v>
      </c>
      <c r="H413">
        <v>1</v>
      </c>
      <c r="I413" t="s">
        <v>205</v>
      </c>
      <c r="J413" t="s">
        <v>3</v>
      </c>
      <c r="K413" t="s">
        <v>206</v>
      </c>
      <c r="L413">
        <v>1191</v>
      </c>
      <c r="N413">
        <v>1013</v>
      </c>
      <c r="O413" t="s">
        <v>207</v>
      </c>
      <c r="P413" t="s">
        <v>207</v>
      </c>
      <c r="Q413">
        <v>1</v>
      </c>
      <c r="X413">
        <v>17.41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1</v>
      </c>
      <c r="AF413" t="s">
        <v>3</v>
      </c>
      <c r="AG413">
        <v>17.41</v>
      </c>
      <c r="AH413">
        <v>2</v>
      </c>
      <c r="AI413">
        <v>55285035</v>
      </c>
      <c r="AJ413">
        <v>389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ROW(Source!A819)</f>
        <v>819</v>
      </c>
      <c r="B414">
        <v>55285038</v>
      </c>
      <c r="C414">
        <v>55285034</v>
      </c>
      <c r="D414">
        <v>31806986</v>
      </c>
      <c r="E414">
        <v>13</v>
      </c>
      <c r="F414">
        <v>1</v>
      </c>
      <c r="G414">
        <v>13</v>
      </c>
      <c r="H414">
        <v>3</v>
      </c>
      <c r="I414" t="s">
        <v>28</v>
      </c>
      <c r="J414" t="s">
        <v>3</v>
      </c>
      <c r="K414" t="s">
        <v>29</v>
      </c>
      <c r="L414">
        <v>1348</v>
      </c>
      <c r="N414">
        <v>1009</v>
      </c>
      <c r="O414" t="s">
        <v>30</v>
      </c>
      <c r="P414" t="s">
        <v>30</v>
      </c>
      <c r="Q414">
        <v>1000</v>
      </c>
      <c r="X414">
        <v>1.02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1.02</v>
      </c>
      <c r="AH414">
        <v>2</v>
      </c>
      <c r="AI414">
        <v>55285036</v>
      </c>
      <c r="AJ414">
        <v>390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ROW(Source!A821)</f>
        <v>821</v>
      </c>
      <c r="B415">
        <v>55285047</v>
      </c>
      <c r="C415">
        <v>55285040</v>
      </c>
      <c r="D415">
        <v>31751893</v>
      </c>
      <c r="E415">
        <v>13</v>
      </c>
      <c r="F415">
        <v>1</v>
      </c>
      <c r="G415">
        <v>13</v>
      </c>
      <c r="H415">
        <v>1</v>
      </c>
      <c r="I415" t="s">
        <v>205</v>
      </c>
      <c r="J415" t="s">
        <v>3</v>
      </c>
      <c r="K415" t="s">
        <v>206</v>
      </c>
      <c r="L415">
        <v>1191</v>
      </c>
      <c r="N415">
        <v>1013</v>
      </c>
      <c r="O415" t="s">
        <v>207</v>
      </c>
      <c r="P415" t="s">
        <v>207</v>
      </c>
      <c r="Q415">
        <v>1</v>
      </c>
      <c r="X415">
        <v>53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1</v>
      </c>
      <c r="AF415" t="s">
        <v>136</v>
      </c>
      <c r="AG415">
        <v>60.949999999999996</v>
      </c>
      <c r="AH415">
        <v>2</v>
      </c>
      <c r="AI415">
        <v>55285041</v>
      </c>
      <c r="AJ415">
        <v>391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ROW(Source!A821)</f>
        <v>821</v>
      </c>
      <c r="B416">
        <v>55285048</v>
      </c>
      <c r="C416">
        <v>55285040</v>
      </c>
      <c r="D416">
        <v>31755942</v>
      </c>
      <c r="E416">
        <v>13</v>
      </c>
      <c r="F416">
        <v>1</v>
      </c>
      <c r="G416">
        <v>13</v>
      </c>
      <c r="H416">
        <v>2</v>
      </c>
      <c r="I416" t="s">
        <v>218</v>
      </c>
      <c r="J416" t="s">
        <v>3</v>
      </c>
      <c r="K416" t="s">
        <v>219</v>
      </c>
      <c r="L416">
        <v>1344</v>
      </c>
      <c r="N416">
        <v>1008</v>
      </c>
      <c r="O416" t="s">
        <v>220</v>
      </c>
      <c r="P416" t="s">
        <v>220</v>
      </c>
      <c r="Q416">
        <v>1</v>
      </c>
      <c r="X416">
        <v>267.17</v>
      </c>
      <c r="Y416">
        <v>0</v>
      </c>
      <c r="Z416">
        <v>1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135</v>
      </c>
      <c r="AG416">
        <v>333.96250000000003</v>
      </c>
      <c r="AH416">
        <v>2</v>
      </c>
      <c r="AI416">
        <v>55285042</v>
      </c>
      <c r="AJ416">
        <v>392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ROW(Source!A821)</f>
        <v>821</v>
      </c>
      <c r="B417">
        <v>55285049</v>
      </c>
      <c r="C417">
        <v>55285040</v>
      </c>
      <c r="D417">
        <v>31809402</v>
      </c>
      <c r="E417">
        <v>1</v>
      </c>
      <c r="F417">
        <v>1</v>
      </c>
      <c r="G417">
        <v>13</v>
      </c>
      <c r="H417">
        <v>3</v>
      </c>
      <c r="I417" t="s">
        <v>244</v>
      </c>
      <c r="J417" t="s">
        <v>245</v>
      </c>
      <c r="K417" t="s">
        <v>246</v>
      </c>
      <c r="L417">
        <v>1346</v>
      </c>
      <c r="N417">
        <v>1009</v>
      </c>
      <c r="O417" t="s">
        <v>247</v>
      </c>
      <c r="P417" t="s">
        <v>247</v>
      </c>
      <c r="Q417">
        <v>1</v>
      </c>
      <c r="X417">
        <v>6.9</v>
      </c>
      <c r="Y417">
        <v>6.27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6.9</v>
      </c>
      <c r="AH417">
        <v>2</v>
      </c>
      <c r="AI417">
        <v>55285045</v>
      </c>
      <c r="AJ417">
        <v>395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ROW(Source!A821)</f>
        <v>821</v>
      </c>
      <c r="B418">
        <v>55285050</v>
      </c>
      <c r="C418">
        <v>55285040</v>
      </c>
      <c r="D418">
        <v>31807616</v>
      </c>
      <c r="E418">
        <v>1</v>
      </c>
      <c r="F418">
        <v>1</v>
      </c>
      <c r="G418">
        <v>13</v>
      </c>
      <c r="H418">
        <v>3</v>
      </c>
      <c r="I418" t="s">
        <v>248</v>
      </c>
      <c r="J418" t="s">
        <v>249</v>
      </c>
      <c r="K418" t="s">
        <v>250</v>
      </c>
      <c r="L418">
        <v>1348</v>
      </c>
      <c r="N418">
        <v>1009</v>
      </c>
      <c r="O418" t="s">
        <v>30</v>
      </c>
      <c r="P418" t="s">
        <v>30</v>
      </c>
      <c r="Q418">
        <v>1000</v>
      </c>
      <c r="X418">
        <v>3.5000000000000003E-2</v>
      </c>
      <c r="Y418">
        <v>18910.8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3.5000000000000003E-2</v>
      </c>
      <c r="AH418">
        <v>2</v>
      </c>
      <c r="AI418">
        <v>55285046</v>
      </c>
      <c r="AJ418">
        <v>396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ROW(Source!A821)</f>
        <v>821</v>
      </c>
      <c r="B419">
        <v>55285051</v>
      </c>
      <c r="C419">
        <v>55285040</v>
      </c>
      <c r="D419">
        <v>31800707</v>
      </c>
      <c r="E419">
        <v>13</v>
      </c>
      <c r="F419">
        <v>1</v>
      </c>
      <c r="G419">
        <v>13</v>
      </c>
      <c r="H419">
        <v>3</v>
      </c>
      <c r="I419" t="s">
        <v>279</v>
      </c>
      <c r="J419" t="s">
        <v>3</v>
      </c>
      <c r="K419" t="s">
        <v>280</v>
      </c>
      <c r="L419">
        <v>1327</v>
      </c>
      <c r="N419">
        <v>1005</v>
      </c>
      <c r="O419" t="s">
        <v>143</v>
      </c>
      <c r="P419" t="s">
        <v>143</v>
      </c>
      <c r="Q419">
        <v>1</v>
      </c>
      <c r="X419">
        <v>135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s">
        <v>3</v>
      </c>
      <c r="AG419">
        <v>135</v>
      </c>
      <c r="AH419">
        <v>3</v>
      </c>
      <c r="AI419">
        <v>-1</v>
      </c>
      <c r="AJ419" t="s">
        <v>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ROW(Source!A821)</f>
        <v>821</v>
      </c>
      <c r="B420">
        <v>55285052</v>
      </c>
      <c r="C420">
        <v>55285040</v>
      </c>
      <c r="D420">
        <v>31800707</v>
      </c>
      <c r="E420">
        <v>13</v>
      </c>
      <c r="F420">
        <v>1</v>
      </c>
      <c r="G420">
        <v>13</v>
      </c>
      <c r="H420">
        <v>3</v>
      </c>
      <c r="I420" t="s">
        <v>279</v>
      </c>
      <c r="J420" t="s">
        <v>3</v>
      </c>
      <c r="K420" t="s">
        <v>281</v>
      </c>
      <c r="L420">
        <v>1327</v>
      </c>
      <c r="N420">
        <v>1005</v>
      </c>
      <c r="O420" t="s">
        <v>143</v>
      </c>
      <c r="P420" t="s">
        <v>143</v>
      </c>
      <c r="Q420">
        <v>1</v>
      </c>
      <c r="X420">
        <v>132.30000000000001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s">
        <v>3</v>
      </c>
      <c r="AG420">
        <v>132.30000000000001</v>
      </c>
      <c r="AH420">
        <v>3</v>
      </c>
      <c r="AI420">
        <v>-1</v>
      </c>
      <c r="AJ420" t="s">
        <v>3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ROW(Source!A824)</f>
        <v>824</v>
      </c>
      <c r="B421">
        <v>55285068</v>
      </c>
      <c r="C421">
        <v>55285055</v>
      </c>
      <c r="D421">
        <v>31751893</v>
      </c>
      <c r="E421">
        <v>13</v>
      </c>
      <c r="F421">
        <v>1</v>
      </c>
      <c r="G421">
        <v>13</v>
      </c>
      <c r="H421">
        <v>1</v>
      </c>
      <c r="I421" t="s">
        <v>205</v>
      </c>
      <c r="J421" t="s">
        <v>3</v>
      </c>
      <c r="K421" t="s">
        <v>206</v>
      </c>
      <c r="L421">
        <v>1191</v>
      </c>
      <c r="N421">
        <v>1013</v>
      </c>
      <c r="O421" t="s">
        <v>207</v>
      </c>
      <c r="P421" t="s">
        <v>207</v>
      </c>
      <c r="Q421">
        <v>1</v>
      </c>
      <c r="X421">
        <v>85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1</v>
      </c>
      <c r="AF421" t="s">
        <v>136</v>
      </c>
      <c r="AG421">
        <v>97.749999999999986</v>
      </c>
      <c r="AH421">
        <v>2</v>
      </c>
      <c r="AI421">
        <v>55285056</v>
      </c>
      <c r="AJ421">
        <v>397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ROW(Source!A824)</f>
        <v>824</v>
      </c>
      <c r="B422">
        <v>55285069</v>
      </c>
      <c r="C422">
        <v>55285055</v>
      </c>
      <c r="D422">
        <v>31832330</v>
      </c>
      <c r="E422">
        <v>1</v>
      </c>
      <c r="F422">
        <v>1</v>
      </c>
      <c r="G422">
        <v>13</v>
      </c>
      <c r="H422">
        <v>2</v>
      </c>
      <c r="I422" t="s">
        <v>251</v>
      </c>
      <c r="J422" t="s">
        <v>252</v>
      </c>
      <c r="K422" t="s">
        <v>253</v>
      </c>
      <c r="L422">
        <v>1368</v>
      </c>
      <c r="N422">
        <v>1011</v>
      </c>
      <c r="O422" t="s">
        <v>211</v>
      </c>
      <c r="P422" t="s">
        <v>211</v>
      </c>
      <c r="Q422">
        <v>1</v>
      </c>
      <c r="X422">
        <v>0.21099999999999999</v>
      </c>
      <c r="Y422">
        <v>0</v>
      </c>
      <c r="Z422">
        <v>39.51</v>
      </c>
      <c r="AA422">
        <v>12.69</v>
      </c>
      <c r="AB422">
        <v>0</v>
      </c>
      <c r="AC422">
        <v>0</v>
      </c>
      <c r="AD422">
        <v>1</v>
      </c>
      <c r="AE422">
        <v>0</v>
      </c>
      <c r="AF422" t="s">
        <v>135</v>
      </c>
      <c r="AG422">
        <v>0.26374999999999998</v>
      </c>
      <c r="AH422">
        <v>2</v>
      </c>
      <c r="AI422">
        <v>55285057</v>
      </c>
      <c r="AJ422">
        <v>398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ROW(Source!A824)</f>
        <v>824</v>
      </c>
      <c r="B423">
        <v>55285070</v>
      </c>
      <c r="C423">
        <v>55285055</v>
      </c>
      <c r="D423">
        <v>31832578</v>
      </c>
      <c r="E423">
        <v>1</v>
      </c>
      <c r="F423">
        <v>1</v>
      </c>
      <c r="G423">
        <v>13</v>
      </c>
      <c r="H423">
        <v>2</v>
      </c>
      <c r="I423" t="s">
        <v>254</v>
      </c>
      <c r="J423" t="s">
        <v>255</v>
      </c>
      <c r="K423" t="s">
        <v>256</v>
      </c>
      <c r="L423">
        <v>1368</v>
      </c>
      <c r="N423">
        <v>1011</v>
      </c>
      <c r="O423" t="s">
        <v>211</v>
      </c>
      <c r="P423" t="s">
        <v>211</v>
      </c>
      <c r="Q423">
        <v>1</v>
      </c>
      <c r="X423">
        <v>12.813000000000001</v>
      </c>
      <c r="Y423">
        <v>0</v>
      </c>
      <c r="Z423">
        <v>1.0900000000000001</v>
      </c>
      <c r="AA423">
        <v>0.09</v>
      </c>
      <c r="AB423">
        <v>0</v>
      </c>
      <c r="AC423">
        <v>0</v>
      </c>
      <c r="AD423">
        <v>1</v>
      </c>
      <c r="AE423">
        <v>0</v>
      </c>
      <c r="AF423" t="s">
        <v>135</v>
      </c>
      <c r="AG423">
        <v>16.016249999999999</v>
      </c>
      <c r="AH423">
        <v>2</v>
      </c>
      <c r="AI423">
        <v>55285058</v>
      </c>
      <c r="AJ423">
        <v>399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ROW(Source!A824)</f>
        <v>824</v>
      </c>
      <c r="B424">
        <v>55285071</v>
      </c>
      <c r="C424">
        <v>55285055</v>
      </c>
      <c r="D424">
        <v>31832865</v>
      </c>
      <c r="E424">
        <v>1</v>
      </c>
      <c r="F424">
        <v>1</v>
      </c>
      <c r="G424">
        <v>13</v>
      </c>
      <c r="H424">
        <v>2</v>
      </c>
      <c r="I424" t="s">
        <v>257</v>
      </c>
      <c r="J424" t="s">
        <v>258</v>
      </c>
      <c r="K424" t="s">
        <v>259</v>
      </c>
      <c r="L424">
        <v>1368</v>
      </c>
      <c r="N424">
        <v>1011</v>
      </c>
      <c r="O424" t="s">
        <v>211</v>
      </c>
      <c r="P424" t="s">
        <v>211</v>
      </c>
      <c r="Q424">
        <v>1</v>
      </c>
      <c r="X424">
        <v>9.8879999999999999</v>
      </c>
      <c r="Y424">
        <v>0</v>
      </c>
      <c r="Z424">
        <v>0.77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135</v>
      </c>
      <c r="AG424">
        <v>12.36</v>
      </c>
      <c r="AH424">
        <v>2</v>
      </c>
      <c r="AI424">
        <v>55285059</v>
      </c>
      <c r="AJ424">
        <v>400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ROW(Source!A824)</f>
        <v>824</v>
      </c>
      <c r="B425">
        <v>55285072</v>
      </c>
      <c r="C425">
        <v>55285055</v>
      </c>
      <c r="D425">
        <v>31755942</v>
      </c>
      <c r="E425">
        <v>13</v>
      </c>
      <c r="F425">
        <v>1</v>
      </c>
      <c r="G425">
        <v>13</v>
      </c>
      <c r="H425">
        <v>2</v>
      </c>
      <c r="I425" t="s">
        <v>218</v>
      </c>
      <c r="J425" t="s">
        <v>3</v>
      </c>
      <c r="K425" t="s">
        <v>219</v>
      </c>
      <c r="L425">
        <v>1344</v>
      </c>
      <c r="N425">
        <v>1008</v>
      </c>
      <c r="O425" t="s">
        <v>220</v>
      </c>
      <c r="P425" t="s">
        <v>220</v>
      </c>
      <c r="Q425">
        <v>1</v>
      </c>
      <c r="X425">
        <v>20.92</v>
      </c>
      <c r="Y425">
        <v>0</v>
      </c>
      <c r="Z425">
        <v>1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135</v>
      </c>
      <c r="AG425">
        <v>26.150000000000002</v>
      </c>
      <c r="AH425">
        <v>2</v>
      </c>
      <c r="AI425">
        <v>55285060</v>
      </c>
      <c r="AJ425">
        <v>401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ROW(Source!A824)</f>
        <v>824</v>
      </c>
      <c r="B426">
        <v>55285073</v>
      </c>
      <c r="C426">
        <v>55285055</v>
      </c>
      <c r="D426">
        <v>31808032</v>
      </c>
      <c r="E426">
        <v>1</v>
      </c>
      <c r="F426">
        <v>1</v>
      </c>
      <c r="G426">
        <v>13</v>
      </c>
      <c r="H426">
        <v>3</v>
      </c>
      <c r="I426" t="s">
        <v>260</v>
      </c>
      <c r="J426" t="s">
        <v>261</v>
      </c>
      <c r="K426" t="s">
        <v>262</v>
      </c>
      <c r="L426">
        <v>1348</v>
      </c>
      <c r="N426">
        <v>1009</v>
      </c>
      <c r="O426" t="s">
        <v>30</v>
      </c>
      <c r="P426" t="s">
        <v>30</v>
      </c>
      <c r="Q426">
        <v>1000</v>
      </c>
      <c r="X426">
        <v>4.9000000000000002E-2</v>
      </c>
      <c r="Y426">
        <v>14739.12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4.9000000000000002E-2</v>
      </c>
      <c r="AH426">
        <v>2</v>
      </c>
      <c r="AI426">
        <v>55285061</v>
      </c>
      <c r="AJ426">
        <v>402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ROW(Source!A824)</f>
        <v>824</v>
      </c>
      <c r="B427">
        <v>55285074</v>
      </c>
      <c r="C427">
        <v>55285055</v>
      </c>
      <c r="D427">
        <v>31808575</v>
      </c>
      <c r="E427">
        <v>1</v>
      </c>
      <c r="F427">
        <v>1</v>
      </c>
      <c r="G427">
        <v>13</v>
      </c>
      <c r="H427">
        <v>3</v>
      </c>
      <c r="I427" t="s">
        <v>263</v>
      </c>
      <c r="J427" t="s">
        <v>264</v>
      </c>
      <c r="K427" t="s">
        <v>265</v>
      </c>
      <c r="L427">
        <v>1391</v>
      </c>
      <c r="N427">
        <v>1013</v>
      </c>
      <c r="O427" t="s">
        <v>266</v>
      </c>
      <c r="P427" t="s">
        <v>266</v>
      </c>
      <c r="Q427">
        <v>1</v>
      </c>
      <c r="X427">
        <v>200</v>
      </c>
      <c r="Y427">
        <v>28.75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200</v>
      </c>
      <c r="AH427">
        <v>2</v>
      </c>
      <c r="AI427">
        <v>55285064</v>
      </c>
      <c r="AJ427">
        <v>405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ROW(Source!A824)</f>
        <v>824</v>
      </c>
      <c r="B428">
        <v>55285075</v>
      </c>
      <c r="C428">
        <v>55285055</v>
      </c>
      <c r="D428">
        <v>31809402</v>
      </c>
      <c r="E428">
        <v>1</v>
      </c>
      <c r="F428">
        <v>1</v>
      </c>
      <c r="G428">
        <v>13</v>
      </c>
      <c r="H428">
        <v>3</v>
      </c>
      <c r="I428" t="s">
        <v>244</v>
      </c>
      <c r="J428" t="s">
        <v>245</v>
      </c>
      <c r="K428" t="s">
        <v>246</v>
      </c>
      <c r="L428">
        <v>1346</v>
      </c>
      <c r="N428">
        <v>1009</v>
      </c>
      <c r="O428" t="s">
        <v>247</v>
      </c>
      <c r="P428" t="s">
        <v>247</v>
      </c>
      <c r="Q428">
        <v>1</v>
      </c>
      <c r="X428">
        <v>3.4</v>
      </c>
      <c r="Y428">
        <v>6.27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3.4</v>
      </c>
      <c r="AH428">
        <v>2</v>
      </c>
      <c r="AI428">
        <v>55285065</v>
      </c>
      <c r="AJ428">
        <v>406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ROW(Source!A824)</f>
        <v>824</v>
      </c>
      <c r="B429">
        <v>55285076</v>
      </c>
      <c r="C429">
        <v>55285055</v>
      </c>
      <c r="D429">
        <v>31807565</v>
      </c>
      <c r="E429">
        <v>1</v>
      </c>
      <c r="F429">
        <v>1</v>
      </c>
      <c r="G429">
        <v>13</v>
      </c>
      <c r="H429">
        <v>3</v>
      </c>
      <c r="I429" t="s">
        <v>267</v>
      </c>
      <c r="J429" t="s">
        <v>268</v>
      </c>
      <c r="K429" t="s">
        <v>269</v>
      </c>
      <c r="L429">
        <v>1301</v>
      </c>
      <c r="N429">
        <v>1003</v>
      </c>
      <c r="O429" t="s">
        <v>270</v>
      </c>
      <c r="P429" t="s">
        <v>270</v>
      </c>
      <c r="Q429">
        <v>1</v>
      </c>
      <c r="X429">
        <v>18.899999999999999</v>
      </c>
      <c r="Y429">
        <v>15.72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18.899999999999999</v>
      </c>
      <c r="AH429">
        <v>2</v>
      </c>
      <c r="AI429">
        <v>55285066</v>
      </c>
      <c r="AJ429">
        <v>407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ROW(Source!A824)</f>
        <v>824</v>
      </c>
      <c r="B430">
        <v>55285077</v>
      </c>
      <c r="C430">
        <v>55285055</v>
      </c>
      <c r="D430">
        <v>31807616</v>
      </c>
      <c r="E430">
        <v>1</v>
      </c>
      <c r="F430">
        <v>1</v>
      </c>
      <c r="G430">
        <v>13</v>
      </c>
      <c r="H430">
        <v>3</v>
      </c>
      <c r="I430" t="s">
        <v>248</v>
      </c>
      <c r="J430" t="s">
        <v>249</v>
      </c>
      <c r="K430" t="s">
        <v>250</v>
      </c>
      <c r="L430">
        <v>1348</v>
      </c>
      <c r="N430">
        <v>1009</v>
      </c>
      <c r="O430" t="s">
        <v>30</v>
      </c>
      <c r="P430" t="s">
        <v>30</v>
      </c>
      <c r="Q430">
        <v>1000</v>
      </c>
      <c r="X430">
        <v>2.196E-2</v>
      </c>
      <c r="Y430">
        <v>18910.8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2.196E-2</v>
      </c>
      <c r="AH430">
        <v>2</v>
      </c>
      <c r="AI430">
        <v>55285067</v>
      </c>
      <c r="AJ430">
        <v>408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ROW(Source!A824)</f>
        <v>824</v>
      </c>
      <c r="B431">
        <v>55285078</v>
      </c>
      <c r="C431">
        <v>55285055</v>
      </c>
      <c r="D431">
        <v>31800707</v>
      </c>
      <c r="E431">
        <v>13</v>
      </c>
      <c r="F431">
        <v>1</v>
      </c>
      <c r="G431">
        <v>13</v>
      </c>
      <c r="H431">
        <v>3</v>
      </c>
      <c r="I431" t="s">
        <v>279</v>
      </c>
      <c r="J431" t="s">
        <v>3</v>
      </c>
      <c r="K431" t="s">
        <v>280</v>
      </c>
      <c r="L431">
        <v>1327</v>
      </c>
      <c r="N431">
        <v>1005</v>
      </c>
      <c r="O431" t="s">
        <v>143</v>
      </c>
      <c r="P431" t="s">
        <v>143</v>
      </c>
      <c r="Q431">
        <v>1</v>
      </c>
      <c r="X431">
        <v>135.03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s">
        <v>3</v>
      </c>
      <c r="AG431">
        <v>135.03</v>
      </c>
      <c r="AH431">
        <v>3</v>
      </c>
      <c r="AI431">
        <v>-1</v>
      </c>
      <c r="AJ431" t="s">
        <v>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ROW(Source!A824)</f>
        <v>824</v>
      </c>
      <c r="B432">
        <v>55285079</v>
      </c>
      <c r="C432">
        <v>55285055</v>
      </c>
      <c r="D432">
        <v>31800707</v>
      </c>
      <c r="E432">
        <v>13</v>
      </c>
      <c r="F432">
        <v>1</v>
      </c>
      <c r="G432">
        <v>13</v>
      </c>
      <c r="H432">
        <v>3</v>
      </c>
      <c r="I432" t="s">
        <v>279</v>
      </c>
      <c r="J432" t="s">
        <v>3</v>
      </c>
      <c r="K432" t="s">
        <v>281</v>
      </c>
      <c r="L432">
        <v>1327</v>
      </c>
      <c r="N432">
        <v>1005</v>
      </c>
      <c r="O432" t="s">
        <v>143</v>
      </c>
      <c r="P432" t="s">
        <v>143</v>
      </c>
      <c r="Q432">
        <v>1</v>
      </c>
      <c r="X432">
        <v>60.27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s">
        <v>3</v>
      </c>
      <c r="AG432">
        <v>60.27</v>
      </c>
      <c r="AH432">
        <v>3</v>
      </c>
      <c r="AI432">
        <v>-1</v>
      </c>
      <c r="AJ432" t="s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ROW(Source!A896)</f>
        <v>896</v>
      </c>
      <c r="B433">
        <v>55285200</v>
      </c>
      <c r="C433">
        <v>55285197</v>
      </c>
      <c r="D433">
        <v>31751893</v>
      </c>
      <c r="E433">
        <v>13</v>
      </c>
      <c r="F433">
        <v>1</v>
      </c>
      <c r="G433">
        <v>13</v>
      </c>
      <c r="H433">
        <v>1</v>
      </c>
      <c r="I433" t="s">
        <v>205</v>
      </c>
      <c r="J433" t="s">
        <v>3</v>
      </c>
      <c r="K433" t="s">
        <v>206</v>
      </c>
      <c r="L433">
        <v>1191</v>
      </c>
      <c r="N433">
        <v>1013</v>
      </c>
      <c r="O433" t="s">
        <v>207</v>
      </c>
      <c r="P433" t="s">
        <v>207</v>
      </c>
      <c r="Q433">
        <v>1</v>
      </c>
      <c r="X433">
        <v>57.5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1</v>
      </c>
      <c r="AF433" t="s">
        <v>3</v>
      </c>
      <c r="AG433">
        <v>57.5</v>
      </c>
      <c r="AH433">
        <v>2</v>
      </c>
      <c r="AI433">
        <v>55285198</v>
      </c>
      <c r="AJ433">
        <v>409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ROW(Source!A896)</f>
        <v>896</v>
      </c>
      <c r="B434">
        <v>55285201</v>
      </c>
      <c r="C434">
        <v>55285197</v>
      </c>
      <c r="D434">
        <v>31806986</v>
      </c>
      <c r="E434">
        <v>13</v>
      </c>
      <c r="F434">
        <v>1</v>
      </c>
      <c r="G434">
        <v>13</v>
      </c>
      <c r="H434">
        <v>3</v>
      </c>
      <c r="I434" t="s">
        <v>28</v>
      </c>
      <c r="J434" t="s">
        <v>3</v>
      </c>
      <c r="K434" t="s">
        <v>29</v>
      </c>
      <c r="L434">
        <v>1348</v>
      </c>
      <c r="N434">
        <v>1009</v>
      </c>
      <c r="O434" t="s">
        <v>30</v>
      </c>
      <c r="P434" t="s">
        <v>30</v>
      </c>
      <c r="Q434">
        <v>1000</v>
      </c>
      <c r="X434">
        <v>4.5999999999999996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4.5999999999999996</v>
      </c>
      <c r="AH434">
        <v>2</v>
      </c>
      <c r="AI434">
        <v>55285199</v>
      </c>
      <c r="AJ434">
        <v>410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ROW(Source!A898)</f>
        <v>898</v>
      </c>
      <c r="B435">
        <v>55285205</v>
      </c>
      <c r="C435">
        <v>55285203</v>
      </c>
      <c r="D435">
        <v>31751893</v>
      </c>
      <c r="E435">
        <v>13</v>
      </c>
      <c r="F435">
        <v>1</v>
      </c>
      <c r="G435">
        <v>13</v>
      </c>
      <c r="H435">
        <v>1</v>
      </c>
      <c r="I435" t="s">
        <v>205</v>
      </c>
      <c r="J435" t="s">
        <v>3</v>
      </c>
      <c r="K435" t="s">
        <v>206</v>
      </c>
      <c r="L435">
        <v>1191</v>
      </c>
      <c r="N435">
        <v>1013</v>
      </c>
      <c r="O435" t="s">
        <v>207</v>
      </c>
      <c r="P435" t="s">
        <v>207</v>
      </c>
      <c r="Q435">
        <v>1</v>
      </c>
      <c r="X435">
        <v>0.6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1</v>
      </c>
      <c r="AF435" t="s">
        <v>3</v>
      </c>
      <c r="AG435">
        <v>0.6</v>
      </c>
      <c r="AH435">
        <v>2</v>
      </c>
      <c r="AI435">
        <v>55285204</v>
      </c>
      <c r="AJ435">
        <v>411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ROW(Source!A899)</f>
        <v>899</v>
      </c>
      <c r="B436">
        <v>55285209</v>
      </c>
      <c r="C436">
        <v>55285206</v>
      </c>
      <c r="D436">
        <v>31751893</v>
      </c>
      <c r="E436">
        <v>13</v>
      </c>
      <c r="F436">
        <v>1</v>
      </c>
      <c r="G436">
        <v>13</v>
      </c>
      <c r="H436">
        <v>1</v>
      </c>
      <c r="I436" t="s">
        <v>205</v>
      </c>
      <c r="J436" t="s">
        <v>3</v>
      </c>
      <c r="K436" t="s">
        <v>206</v>
      </c>
      <c r="L436">
        <v>1191</v>
      </c>
      <c r="N436">
        <v>1013</v>
      </c>
      <c r="O436" t="s">
        <v>207</v>
      </c>
      <c r="P436" t="s">
        <v>207</v>
      </c>
      <c r="Q436">
        <v>1</v>
      </c>
      <c r="X436">
        <v>17.41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1</v>
      </c>
      <c r="AF436" t="s">
        <v>3</v>
      </c>
      <c r="AG436">
        <v>17.41</v>
      </c>
      <c r="AH436">
        <v>2</v>
      </c>
      <c r="AI436">
        <v>55285207</v>
      </c>
      <c r="AJ436">
        <v>412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ROW(Source!A899)</f>
        <v>899</v>
      </c>
      <c r="B437">
        <v>55285210</v>
      </c>
      <c r="C437">
        <v>55285206</v>
      </c>
      <c r="D437">
        <v>31806986</v>
      </c>
      <c r="E437">
        <v>13</v>
      </c>
      <c r="F437">
        <v>1</v>
      </c>
      <c r="G437">
        <v>13</v>
      </c>
      <c r="H437">
        <v>3</v>
      </c>
      <c r="I437" t="s">
        <v>28</v>
      </c>
      <c r="J437" t="s">
        <v>3</v>
      </c>
      <c r="K437" t="s">
        <v>29</v>
      </c>
      <c r="L437">
        <v>1348</v>
      </c>
      <c r="N437">
        <v>1009</v>
      </c>
      <c r="O437" t="s">
        <v>30</v>
      </c>
      <c r="P437" t="s">
        <v>30</v>
      </c>
      <c r="Q437">
        <v>1000</v>
      </c>
      <c r="X437">
        <v>1.02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1.02</v>
      </c>
      <c r="AH437">
        <v>2</v>
      </c>
      <c r="AI437">
        <v>55285208</v>
      </c>
      <c r="AJ437">
        <v>413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ROW(Source!A901)</f>
        <v>901</v>
      </c>
      <c r="B438">
        <v>55285214</v>
      </c>
      <c r="C438">
        <v>55285212</v>
      </c>
      <c r="D438">
        <v>31751893</v>
      </c>
      <c r="E438">
        <v>13</v>
      </c>
      <c r="F438">
        <v>1</v>
      </c>
      <c r="G438">
        <v>13</v>
      </c>
      <c r="H438">
        <v>1</v>
      </c>
      <c r="I438" t="s">
        <v>205</v>
      </c>
      <c r="J438" t="s">
        <v>3</v>
      </c>
      <c r="K438" t="s">
        <v>206</v>
      </c>
      <c r="L438">
        <v>1191</v>
      </c>
      <c r="N438">
        <v>1013</v>
      </c>
      <c r="O438" t="s">
        <v>207</v>
      </c>
      <c r="P438" t="s">
        <v>207</v>
      </c>
      <c r="Q438">
        <v>1</v>
      </c>
      <c r="X438">
        <v>20.73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1</v>
      </c>
      <c r="AF438" t="s">
        <v>3</v>
      </c>
      <c r="AG438">
        <v>20.73</v>
      </c>
      <c r="AH438">
        <v>2</v>
      </c>
      <c r="AI438">
        <v>55285213</v>
      </c>
      <c r="AJ438">
        <v>414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ROW(Source!A901)</f>
        <v>901</v>
      </c>
      <c r="B439">
        <v>55285215</v>
      </c>
      <c r="C439">
        <v>55285212</v>
      </c>
      <c r="D439">
        <v>31798045</v>
      </c>
      <c r="E439">
        <v>13</v>
      </c>
      <c r="F439">
        <v>1</v>
      </c>
      <c r="G439">
        <v>13</v>
      </c>
      <c r="H439">
        <v>3</v>
      </c>
      <c r="I439" t="s">
        <v>271</v>
      </c>
      <c r="J439" t="s">
        <v>3</v>
      </c>
      <c r="K439" t="s">
        <v>272</v>
      </c>
      <c r="L439">
        <v>1348</v>
      </c>
      <c r="N439">
        <v>1009</v>
      </c>
      <c r="O439" t="s">
        <v>30</v>
      </c>
      <c r="P439" t="s">
        <v>30</v>
      </c>
      <c r="Q439">
        <v>1000</v>
      </c>
      <c r="X439">
        <v>0.17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 t="s">
        <v>3</v>
      </c>
      <c r="AG439">
        <v>0.17</v>
      </c>
      <c r="AH439">
        <v>3</v>
      </c>
      <c r="AI439">
        <v>-1</v>
      </c>
      <c r="AJ439" t="s">
        <v>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ROW(Source!A901)</f>
        <v>901</v>
      </c>
      <c r="B440">
        <v>55285216</v>
      </c>
      <c r="C440">
        <v>55285212</v>
      </c>
      <c r="D440">
        <v>31798941</v>
      </c>
      <c r="E440">
        <v>13</v>
      </c>
      <c r="F440">
        <v>1</v>
      </c>
      <c r="G440">
        <v>13</v>
      </c>
      <c r="H440">
        <v>3</v>
      </c>
      <c r="I440" t="s">
        <v>273</v>
      </c>
      <c r="J440" t="s">
        <v>3</v>
      </c>
      <c r="K440" t="s">
        <v>274</v>
      </c>
      <c r="L440">
        <v>1339</v>
      </c>
      <c r="N440">
        <v>1007</v>
      </c>
      <c r="O440" t="s">
        <v>128</v>
      </c>
      <c r="P440" t="s">
        <v>128</v>
      </c>
      <c r="Q440">
        <v>1</v>
      </c>
      <c r="X440">
        <v>0.03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s">
        <v>3</v>
      </c>
      <c r="AG440">
        <v>0.03</v>
      </c>
      <c r="AH440">
        <v>3</v>
      </c>
      <c r="AI440">
        <v>-1</v>
      </c>
      <c r="AJ440" t="s">
        <v>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ROW(Source!A902)</f>
        <v>902</v>
      </c>
      <c r="B441">
        <v>55285219</v>
      </c>
      <c r="C441">
        <v>55285217</v>
      </c>
      <c r="D441">
        <v>31751893</v>
      </c>
      <c r="E441">
        <v>13</v>
      </c>
      <c r="F441">
        <v>1</v>
      </c>
      <c r="G441">
        <v>13</v>
      </c>
      <c r="H441">
        <v>1</v>
      </c>
      <c r="I441" t="s">
        <v>205</v>
      </c>
      <c r="J441" t="s">
        <v>3</v>
      </c>
      <c r="K441" t="s">
        <v>206</v>
      </c>
      <c r="L441">
        <v>1191</v>
      </c>
      <c r="N441">
        <v>1013</v>
      </c>
      <c r="O441" t="s">
        <v>207</v>
      </c>
      <c r="P441" t="s">
        <v>207</v>
      </c>
      <c r="Q441">
        <v>1</v>
      </c>
      <c r="X441">
        <v>0.6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1</v>
      </c>
      <c r="AF441" t="s">
        <v>3</v>
      </c>
      <c r="AG441">
        <v>0.6</v>
      </c>
      <c r="AH441">
        <v>2</v>
      </c>
      <c r="AI441">
        <v>55285218</v>
      </c>
      <c r="AJ441">
        <v>415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ROW(Source!A968)</f>
        <v>968</v>
      </c>
      <c r="B442">
        <v>55285286</v>
      </c>
      <c r="C442">
        <v>55285277</v>
      </c>
      <c r="D442">
        <v>31751893</v>
      </c>
      <c r="E442">
        <v>13</v>
      </c>
      <c r="F442">
        <v>1</v>
      </c>
      <c r="G442">
        <v>13</v>
      </c>
      <c r="H442">
        <v>1</v>
      </c>
      <c r="I442" t="s">
        <v>205</v>
      </c>
      <c r="J442" t="s">
        <v>3</v>
      </c>
      <c r="K442" t="s">
        <v>206</v>
      </c>
      <c r="L442">
        <v>1191</v>
      </c>
      <c r="N442">
        <v>1013</v>
      </c>
      <c r="O442" t="s">
        <v>207</v>
      </c>
      <c r="P442" t="s">
        <v>207</v>
      </c>
      <c r="Q442">
        <v>1</v>
      </c>
      <c r="X442">
        <v>113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 t="s">
        <v>3</v>
      </c>
      <c r="AG442">
        <v>113</v>
      </c>
      <c r="AH442">
        <v>2</v>
      </c>
      <c r="AI442">
        <v>55285278</v>
      </c>
      <c r="AJ442">
        <v>416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ROW(Source!A968)</f>
        <v>968</v>
      </c>
      <c r="B443">
        <v>55285287</v>
      </c>
      <c r="C443">
        <v>55285277</v>
      </c>
      <c r="D443">
        <v>31832333</v>
      </c>
      <c r="E443">
        <v>1</v>
      </c>
      <c r="F443">
        <v>1</v>
      </c>
      <c r="G443">
        <v>13</v>
      </c>
      <c r="H443">
        <v>2</v>
      </c>
      <c r="I443" t="s">
        <v>208</v>
      </c>
      <c r="J443" t="s">
        <v>209</v>
      </c>
      <c r="K443" t="s">
        <v>210</v>
      </c>
      <c r="L443">
        <v>1368</v>
      </c>
      <c r="N443">
        <v>1011</v>
      </c>
      <c r="O443" t="s">
        <v>211</v>
      </c>
      <c r="P443" t="s">
        <v>211</v>
      </c>
      <c r="Q443">
        <v>1</v>
      </c>
      <c r="X443">
        <v>1.19</v>
      </c>
      <c r="Y443">
        <v>0</v>
      </c>
      <c r="Z443">
        <v>33.35</v>
      </c>
      <c r="AA443">
        <v>12.67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1.19</v>
      </c>
      <c r="AH443">
        <v>2</v>
      </c>
      <c r="AI443">
        <v>55285279</v>
      </c>
      <c r="AJ443">
        <v>417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ROW(Source!A968)</f>
        <v>968</v>
      </c>
      <c r="B444">
        <v>55285288</v>
      </c>
      <c r="C444">
        <v>55285277</v>
      </c>
      <c r="D444">
        <v>31832821</v>
      </c>
      <c r="E444">
        <v>1</v>
      </c>
      <c r="F444">
        <v>1</v>
      </c>
      <c r="G444">
        <v>13</v>
      </c>
      <c r="H444">
        <v>2</v>
      </c>
      <c r="I444" t="s">
        <v>212</v>
      </c>
      <c r="J444" t="s">
        <v>213</v>
      </c>
      <c r="K444" t="s">
        <v>214</v>
      </c>
      <c r="L444">
        <v>1368</v>
      </c>
      <c r="N444">
        <v>1011</v>
      </c>
      <c r="O444" t="s">
        <v>211</v>
      </c>
      <c r="P444" t="s">
        <v>211</v>
      </c>
      <c r="Q444">
        <v>1</v>
      </c>
      <c r="X444">
        <v>1.19</v>
      </c>
      <c r="Y444">
        <v>0</v>
      </c>
      <c r="Z444">
        <v>0.77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1.19</v>
      </c>
      <c r="AH444">
        <v>2</v>
      </c>
      <c r="AI444">
        <v>55285280</v>
      </c>
      <c r="AJ444">
        <v>418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ROW(Source!A968)</f>
        <v>968</v>
      </c>
      <c r="B445">
        <v>55285289</v>
      </c>
      <c r="C445">
        <v>55285277</v>
      </c>
      <c r="D445">
        <v>31832054</v>
      </c>
      <c r="E445">
        <v>1</v>
      </c>
      <c r="F445">
        <v>1</v>
      </c>
      <c r="G445">
        <v>13</v>
      </c>
      <c r="H445">
        <v>2</v>
      </c>
      <c r="I445" t="s">
        <v>215</v>
      </c>
      <c r="J445" t="s">
        <v>216</v>
      </c>
      <c r="K445" t="s">
        <v>217</v>
      </c>
      <c r="L445">
        <v>1368</v>
      </c>
      <c r="N445">
        <v>1011</v>
      </c>
      <c r="O445" t="s">
        <v>211</v>
      </c>
      <c r="P445" t="s">
        <v>211</v>
      </c>
      <c r="Q445">
        <v>1</v>
      </c>
      <c r="X445">
        <v>1.18</v>
      </c>
      <c r="Y445">
        <v>0</v>
      </c>
      <c r="Z445">
        <v>0.71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1.18</v>
      </c>
      <c r="AH445">
        <v>2</v>
      </c>
      <c r="AI445">
        <v>55285281</v>
      </c>
      <c r="AJ445">
        <v>419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ROW(Source!A968)</f>
        <v>968</v>
      </c>
      <c r="B446">
        <v>55285290</v>
      </c>
      <c r="C446">
        <v>55285277</v>
      </c>
      <c r="D446">
        <v>31755942</v>
      </c>
      <c r="E446">
        <v>13</v>
      </c>
      <c r="F446">
        <v>1</v>
      </c>
      <c r="G446">
        <v>13</v>
      </c>
      <c r="H446">
        <v>2</v>
      </c>
      <c r="I446" t="s">
        <v>218</v>
      </c>
      <c r="J446" t="s">
        <v>3</v>
      </c>
      <c r="K446" t="s">
        <v>219</v>
      </c>
      <c r="L446">
        <v>1344</v>
      </c>
      <c r="N446">
        <v>1008</v>
      </c>
      <c r="O446" t="s">
        <v>220</v>
      </c>
      <c r="P446" t="s">
        <v>220</v>
      </c>
      <c r="Q446">
        <v>1</v>
      </c>
      <c r="X446">
        <v>0.01</v>
      </c>
      <c r="Y446">
        <v>0</v>
      </c>
      <c r="Z446">
        <v>1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0.01</v>
      </c>
      <c r="AH446">
        <v>2</v>
      </c>
      <c r="AI446">
        <v>55285282</v>
      </c>
      <c r="AJ446">
        <v>420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ROW(Source!A968)</f>
        <v>968</v>
      </c>
      <c r="B447">
        <v>55285291</v>
      </c>
      <c r="C447">
        <v>55285277</v>
      </c>
      <c r="D447">
        <v>31808261</v>
      </c>
      <c r="E447">
        <v>1</v>
      </c>
      <c r="F447">
        <v>1</v>
      </c>
      <c r="G447">
        <v>13</v>
      </c>
      <c r="H447">
        <v>3</v>
      </c>
      <c r="I447" t="s">
        <v>221</v>
      </c>
      <c r="J447" t="s">
        <v>222</v>
      </c>
      <c r="K447" t="s">
        <v>223</v>
      </c>
      <c r="L447">
        <v>1348</v>
      </c>
      <c r="N447">
        <v>1009</v>
      </c>
      <c r="O447" t="s">
        <v>30</v>
      </c>
      <c r="P447" t="s">
        <v>30</v>
      </c>
      <c r="Q447">
        <v>1000</v>
      </c>
      <c r="X447">
        <v>2.1000000000000001E-2</v>
      </c>
      <c r="Y447">
        <v>315.2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2.1000000000000001E-2</v>
      </c>
      <c r="AH447">
        <v>2</v>
      </c>
      <c r="AI447">
        <v>55285283</v>
      </c>
      <c r="AJ447">
        <v>421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ROW(Source!A968)</f>
        <v>968</v>
      </c>
      <c r="B448">
        <v>55285292</v>
      </c>
      <c r="C448">
        <v>55285277</v>
      </c>
      <c r="D448">
        <v>31826247</v>
      </c>
      <c r="E448">
        <v>1</v>
      </c>
      <c r="F448">
        <v>1</v>
      </c>
      <c r="G448">
        <v>13</v>
      </c>
      <c r="H448">
        <v>3</v>
      </c>
      <c r="I448" t="s">
        <v>224</v>
      </c>
      <c r="J448" t="s">
        <v>225</v>
      </c>
      <c r="K448" t="s">
        <v>226</v>
      </c>
      <c r="L448">
        <v>1339</v>
      </c>
      <c r="N448">
        <v>1007</v>
      </c>
      <c r="O448" t="s">
        <v>128</v>
      </c>
      <c r="P448" t="s">
        <v>128</v>
      </c>
      <c r="Q448">
        <v>1</v>
      </c>
      <c r="X448">
        <v>2.14</v>
      </c>
      <c r="Y448">
        <v>451.14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2.14</v>
      </c>
      <c r="AH448">
        <v>2</v>
      </c>
      <c r="AI448">
        <v>55285284</v>
      </c>
      <c r="AJ448">
        <v>422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ROW(Source!A968)</f>
        <v>968</v>
      </c>
      <c r="B449">
        <v>55285293</v>
      </c>
      <c r="C449">
        <v>55285277</v>
      </c>
      <c r="D449">
        <v>31806986</v>
      </c>
      <c r="E449">
        <v>13</v>
      </c>
      <c r="F449">
        <v>1</v>
      </c>
      <c r="G449">
        <v>13</v>
      </c>
      <c r="H449">
        <v>3</v>
      </c>
      <c r="I449" t="s">
        <v>28</v>
      </c>
      <c r="J449" t="s">
        <v>3</v>
      </c>
      <c r="K449" t="s">
        <v>29</v>
      </c>
      <c r="L449">
        <v>1348</v>
      </c>
      <c r="N449">
        <v>1009</v>
      </c>
      <c r="O449" t="s">
        <v>30</v>
      </c>
      <c r="P449" t="s">
        <v>30</v>
      </c>
      <c r="Q449">
        <v>1000</v>
      </c>
      <c r="X449">
        <v>1.28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1.28</v>
      </c>
      <c r="AH449">
        <v>2</v>
      </c>
      <c r="AI449">
        <v>55285285</v>
      </c>
      <c r="AJ449">
        <v>423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ROW(Source!A970)</f>
        <v>970</v>
      </c>
      <c r="B450">
        <v>55285303</v>
      </c>
      <c r="C450">
        <v>55285295</v>
      </c>
      <c r="D450">
        <v>31751893</v>
      </c>
      <c r="E450">
        <v>13</v>
      </c>
      <c r="F450">
        <v>1</v>
      </c>
      <c r="G450">
        <v>13</v>
      </c>
      <c r="H450">
        <v>1</v>
      </c>
      <c r="I450" t="s">
        <v>205</v>
      </c>
      <c r="J450" t="s">
        <v>3</v>
      </c>
      <c r="K450" t="s">
        <v>206</v>
      </c>
      <c r="L450">
        <v>1191</v>
      </c>
      <c r="N450">
        <v>1013</v>
      </c>
      <c r="O450" t="s">
        <v>207</v>
      </c>
      <c r="P450" t="s">
        <v>207</v>
      </c>
      <c r="Q450">
        <v>1</v>
      </c>
      <c r="X450">
        <v>39.5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1</v>
      </c>
      <c r="AF450" t="s">
        <v>3</v>
      </c>
      <c r="AG450">
        <v>39.5</v>
      </c>
      <c r="AH450">
        <v>2</v>
      </c>
      <c r="AI450">
        <v>55285296</v>
      </c>
      <c r="AJ450">
        <v>424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ROW(Source!A970)</f>
        <v>970</v>
      </c>
      <c r="B451">
        <v>55285304</v>
      </c>
      <c r="C451">
        <v>55285295</v>
      </c>
      <c r="D451">
        <v>31832333</v>
      </c>
      <c r="E451">
        <v>1</v>
      </c>
      <c r="F451">
        <v>1</v>
      </c>
      <c r="G451">
        <v>13</v>
      </c>
      <c r="H451">
        <v>2</v>
      </c>
      <c r="I451" t="s">
        <v>208</v>
      </c>
      <c r="J451" t="s">
        <v>209</v>
      </c>
      <c r="K451" t="s">
        <v>210</v>
      </c>
      <c r="L451">
        <v>1368</v>
      </c>
      <c r="N451">
        <v>1011</v>
      </c>
      <c r="O451" t="s">
        <v>211</v>
      </c>
      <c r="P451" t="s">
        <v>211</v>
      </c>
      <c r="Q451">
        <v>1</v>
      </c>
      <c r="X451">
        <v>0.28000000000000003</v>
      </c>
      <c r="Y451">
        <v>0</v>
      </c>
      <c r="Z451">
        <v>33.35</v>
      </c>
      <c r="AA451">
        <v>12.67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0.28000000000000003</v>
      </c>
      <c r="AH451">
        <v>2</v>
      </c>
      <c r="AI451">
        <v>55285297</v>
      </c>
      <c r="AJ451">
        <v>425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ROW(Source!A970)</f>
        <v>970</v>
      </c>
      <c r="B452">
        <v>55285305</v>
      </c>
      <c r="C452">
        <v>55285295</v>
      </c>
      <c r="D452">
        <v>31832821</v>
      </c>
      <c r="E452">
        <v>1</v>
      </c>
      <c r="F452">
        <v>1</v>
      </c>
      <c r="G452">
        <v>13</v>
      </c>
      <c r="H452">
        <v>2</v>
      </c>
      <c r="I452" t="s">
        <v>212</v>
      </c>
      <c r="J452" t="s">
        <v>213</v>
      </c>
      <c r="K452" t="s">
        <v>214</v>
      </c>
      <c r="L452">
        <v>1368</v>
      </c>
      <c r="N452">
        <v>1011</v>
      </c>
      <c r="O452" t="s">
        <v>211</v>
      </c>
      <c r="P452" t="s">
        <v>211</v>
      </c>
      <c r="Q452">
        <v>1</v>
      </c>
      <c r="X452">
        <v>0.28000000000000003</v>
      </c>
      <c r="Y452">
        <v>0</v>
      </c>
      <c r="Z452">
        <v>0.77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0.28000000000000003</v>
      </c>
      <c r="AH452">
        <v>2</v>
      </c>
      <c r="AI452">
        <v>55285298</v>
      </c>
      <c r="AJ452">
        <v>426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ROW(Source!A970)</f>
        <v>970</v>
      </c>
      <c r="B453">
        <v>55285306</v>
      </c>
      <c r="C453">
        <v>55285295</v>
      </c>
      <c r="D453">
        <v>31832054</v>
      </c>
      <c r="E453">
        <v>1</v>
      </c>
      <c r="F453">
        <v>1</v>
      </c>
      <c r="G453">
        <v>13</v>
      </c>
      <c r="H453">
        <v>2</v>
      </c>
      <c r="I453" t="s">
        <v>215</v>
      </c>
      <c r="J453" t="s">
        <v>216</v>
      </c>
      <c r="K453" t="s">
        <v>217</v>
      </c>
      <c r="L453">
        <v>1368</v>
      </c>
      <c r="N453">
        <v>1011</v>
      </c>
      <c r="O453" t="s">
        <v>211</v>
      </c>
      <c r="P453" t="s">
        <v>211</v>
      </c>
      <c r="Q453">
        <v>1</v>
      </c>
      <c r="X453">
        <v>0.44</v>
      </c>
      <c r="Y453">
        <v>0</v>
      </c>
      <c r="Z453">
        <v>0.71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0.44</v>
      </c>
      <c r="AH453">
        <v>2</v>
      </c>
      <c r="AI453">
        <v>55285299</v>
      </c>
      <c r="AJ453">
        <v>427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ROW(Source!A970)</f>
        <v>970</v>
      </c>
      <c r="B454">
        <v>55285307</v>
      </c>
      <c r="C454">
        <v>55285295</v>
      </c>
      <c r="D454">
        <v>31808261</v>
      </c>
      <c r="E454">
        <v>1</v>
      </c>
      <c r="F454">
        <v>1</v>
      </c>
      <c r="G454">
        <v>13</v>
      </c>
      <c r="H454">
        <v>3</v>
      </c>
      <c r="I454" t="s">
        <v>221</v>
      </c>
      <c r="J454" t="s">
        <v>222</v>
      </c>
      <c r="K454" t="s">
        <v>223</v>
      </c>
      <c r="L454">
        <v>1348</v>
      </c>
      <c r="N454">
        <v>1009</v>
      </c>
      <c r="O454" t="s">
        <v>30</v>
      </c>
      <c r="P454" t="s">
        <v>30</v>
      </c>
      <c r="Q454">
        <v>1000</v>
      </c>
      <c r="X454">
        <v>4.0000000000000001E-3</v>
      </c>
      <c r="Y454">
        <v>315.2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4.0000000000000001E-3</v>
      </c>
      <c r="AH454">
        <v>2</v>
      </c>
      <c r="AI454">
        <v>55285300</v>
      </c>
      <c r="AJ454">
        <v>428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ROW(Source!A970)</f>
        <v>970</v>
      </c>
      <c r="B455">
        <v>55285308</v>
      </c>
      <c r="C455">
        <v>55285295</v>
      </c>
      <c r="D455">
        <v>31826247</v>
      </c>
      <c r="E455">
        <v>1</v>
      </c>
      <c r="F455">
        <v>1</v>
      </c>
      <c r="G455">
        <v>13</v>
      </c>
      <c r="H455">
        <v>3</v>
      </c>
      <c r="I455" t="s">
        <v>224</v>
      </c>
      <c r="J455" t="s">
        <v>225</v>
      </c>
      <c r="K455" t="s">
        <v>226</v>
      </c>
      <c r="L455">
        <v>1339</v>
      </c>
      <c r="N455">
        <v>1007</v>
      </c>
      <c r="O455" t="s">
        <v>128</v>
      </c>
      <c r="P455" t="s">
        <v>128</v>
      </c>
      <c r="Q455">
        <v>1</v>
      </c>
      <c r="X455">
        <v>0.43</v>
      </c>
      <c r="Y455">
        <v>451.14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0.43</v>
      </c>
      <c r="AH455">
        <v>2</v>
      </c>
      <c r="AI455">
        <v>55285301</v>
      </c>
      <c r="AJ455">
        <v>429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ROW(Source!A970)</f>
        <v>970</v>
      </c>
      <c r="B456">
        <v>55285309</v>
      </c>
      <c r="C456">
        <v>55285295</v>
      </c>
      <c r="D456">
        <v>31806986</v>
      </c>
      <c r="E456">
        <v>13</v>
      </c>
      <c r="F456">
        <v>1</v>
      </c>
      <c r="G456">
        <v>13</v>
      </c>
      <c r="H456">
        <v>3</v>
      </c>
      <c r="I456" t="s">
        <v>28</v>
      </c>
      <c r="J456" t="s">
        <v>3</v>
      </c>
      <c r="K456" t="s">
        <v>29</v>
      </c>
      <c r="L456">
        <v>1348</v>
      </c>
      <c r="N456">
        <v>1009</v>
      </c>
      <c r="O456" t="s">
        <v>30</v>
      </c>
      <c r="P456" t="s">
        <v>30</v>
      </c>
      <c r="Q456">
        <v>1000</v>
      </c>
      <c r="X456">
        <v>0.3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0.3</v>
      </c>
      <c r="AH456">
        <v>2</v>
      </c>
      <c r="AI456">
        <v>55285302</v>
      </c>
      <c r="AJ456">
        <v>430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ROW(Source!A972)</f>
        <v>972</v>
      </c>
      <c r="B457">
        <v>55285321</v>
      </c>
      <c r="C457">
        <v>55285311</v>
      </c>
      <c r="D457">
        <v>31751893</v>
      </c>
      <c r="E457">
        <v>13</v>
      </c>
      <c r="F457">
        <v>1</v>
      </c>
      <c r="G457">
        <v>13</v>
      </c>
      <c r="H457">
        <v>1</v>
      </c>
      <c r="I457" t="s">
        <v>205</v>
      </c>
      <c r="J457" t="s">
        <v>3</v>
      </c>
      <c r="K457" t="s">
        <v>206</v>
      </c>
      <c r="L457">
        <v>1191</v>
      </c>
      <c r="N457">
        <v>1013</v>
      </c>
      <c r="O457" t="s">
        <v>207</v>
      </c>
      <c r="P457" t="s">
        <v>207</v>
      </c>
      <c r="Q457">
        <v>1</v>
      </c>
      <c r="X457">
        <v>24.61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1</v>
      </c>
      <c r="AF457" t="s">
        <v>3</v>
      </c>
      <c r="AG457">
        <v>24.61</v>
      </c>
      <c r="AH457">
        <v>2</v>
      </c>
      <c r="AI457">
        <v>55285312</v>
      </c>
      <c r="AJ457">
        <v>431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ROW(Source!A972)</f>
        <v>972</v>
      </c>
      <c r="B458">
        <v>55285322</v>
      </c>
      <c r="C458">
        <v>55285311</v>
      </c>
      <c r="D458">
        <v>31755942</v>
      </c>
      <c r="E458">
        <v>13</v>
      </c>
      <c r="F458">
        <v>1</v>
      </c>
      <c r="G458">
        <v>13</v>
      </c>
      <c r="H458">
        <v>2</v>
      </c>
      <c r="I458" t="s">
        <v>218</v>
      </c>
      <c r="J458" t="s">
        <v>3</v>
      </c>
      <c r="K458" t="s">
        <v>219</v>
      </c>
      <c r="L458">
        <v>1344</v>
      </c>
      <c r="N458">
        <v>1008</v>
      </c>
      <c r="O458" t="s">
        <v>220</v>
      </c>
      <c r="P458" t="s">
        <v>220</v>
      </c>
      <c r="Q458">
        <v>1</v>
      </c>
      <c r="X458">
        <v>18.57</v>
      </c>
      <c r="Y458">
        <v>0</v>
      </c>
      <c r="Z458">
        <v>1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18.57</v>
      </c>
      <c r="AH458">
        <v>2</v>
      </c>
      <c r="AI458">
        <v>55285313</v>
      </c>
      <c r="AJ458">
        <v>432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ROW(Source!A972)</f>
        <v>972</v>
      </c>
      <c r="B459">
        <v>55285323</v>
      </c>
      <c r="C459">
        <v>55285311</v>
      </c>
      <c r="D459">
        <v>31752660</v>
      </c>
      <c r="E459">
        <v>13</v>
      </c>
      <c r="F459">
        <v>1</v>
      </c>
      <c r="G459">
        <v>13</v>
      </c>
      <c r="H459">
        <v>3</v>
      </c>
      <c r="I459" t="s">
        <v>275</v>
      </c>
      <c r="J459" t="s">
        <v>3</v>
      </c>
      <c r="K459" t="s">
        <v>276</v>
      </c>
      <c r="L459">
        <v>1348</v>
      </c>
      <c r="N459">
        <v>1009</v>
      </c>
      <c r="O459" t="s">
        <v>30</v>
      </c>
      <c r="P459" t="s">
        <v>30</v>
      </c>
      <c r="Q459">
        <v>1000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 t="s">
        <v>3</v>
      </c>
      <c r="AG459">
        <v>0</v>
      </c>
      <c r="AH459">
        <v>3</v>
      </c>
      <c r="AI459">
        <v>-1</v>
      </c>
      <c r="AJ459" t="s">
        <v>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ROW(Source!A972)</f>
        <v>972</v>
      </c>
      <c r="B460">
        <v>55285324</v>
      </c>
      <c r="C460">
        <v>55285311</v>
      </c>
      <c r="D460">
        <v>31807208</v>
      </c>
      <c r="E460">
        <v>1</v>
      </c>
      <c r="F460">
        <v>1</v>
      </c>
      <c r="G460">
        <v>13</v>
      </c>
      <c r="H460">
        <v>3</v>
      </c>
      <c r="I460" t="s">
        <v>227</v>
      </c>
      <c r="J460" t="s">
        <v>228</v>
      </c>
      <c r="K460" t="s">
        <v>229</v>
      </c>
      <c r="L460">
        <v>1348</v>
      </c>
      <c r="N460">
        <v>1009</v>
      </c>
      <c r="O460" t="s">
        <v>30</v>
      </c>
      <c r="P460" t="s">
        <v>30</v>
      </c>
      <c r="Q460">
        <v>1000</v>
      </c>
      <c r="X460">
        <v>1.9E-3</v>
      </c>
      <c r="Y460">
        <v>15169.24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1.9E-3</v>
      </c>
      <c r="AH460">
        <v>2</v>
      </c>
      <c r="AI460">
        <v>55285314</v>
      </c>
      <c r="AJ460">
        <v>433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ROW(Source!A972)</f>
        <v>972</v>
      </c>
      <c r="B461">
        <v>55285325</v>
      </c>
      <c r="C461">
        <v>55285311</v>
      </c>
      <c r="D461">
        <v>31807298</v>
      </c>
      <c r="E461">
        <v>1</v>
      </c>
      <c r="F461">
        <v>1</v>
      </c>
      <c r="G461">
        <v>13</v>
      </c>
      <c r="H461">
        <v>3</v>
      </c>
      <c r="I461" t="s">
        <v>230</v>
      </c>
      <c r="J461" t="s">
        <v>231</v>
      </c>
      <c r="K461" t="s">
        <v>232</v>
      </c>
      <c r="L461">
        <v>1339</v>
      </c>
      <c r="N461">
        <v>1007</v>
      </c>
      <c r="O461" t="s">
        <v>128</v>
      </c>
      <c r="P461" t="s">
        <v>128</v>
      </c>
      <c r="Q461">
        <v>1</v>
      </c>
      <c r="X461">
        <v>0.14000000000000001</v>
      </c>
      <c r="Y461">
        <v>1828.56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0.14000000000000001</v>
      </c>
      <c r="AH461">
        <v>2</v>
      </c>
      <c r="AI461">
        <v>55285315</v>
      </c>
      <c r="AJ461">
        <v>434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ROW(Source!A972)</f>
        <v>972</v>
      </c>
      <c r="B462">
        <v>55285326</v>
      </c>
      <c r="C462">
        <v>55285311</v>
      </c>
      <c r="D462">
        <v>31807154</v>
      </c>
      <c r="E462">
        <v>1</v>
      </c>
      <c r="F462">
        <v>1</v>
      </c>
      <c r="G462">
        <v>13</v>
      </c>
      <c r="H462">
        <v>3</v>
      </c>
      <c r="I462" t="s">
        <v>233</v>
      </c>
      <c r="J462" t="s">
        <v>234</v>
      </c>
      <c r="K462" t="s">
        <v>235</v>
      </c>
      <c r="L462">
        <v>1339</v>
      </c>
      <c r="N462">
        <v>1007</v>
      </c>
      <c r="O462" t="s">
        <v>128</v>
      </c>
      <c r="P462" t="s">
        <v>128</v>
      </c>
      <c r="Q462">
        <v>1</v>
      </c>
      <c r="X462">
        <v>0.12</v>
      </c>
      <c r="Y462">
        <v>670.5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0.12</v>
      </c>
      <c r="AH462">
        <v>2</v>
      </c>
      <c r="AI462">
        <v>55285316</v>
      </c>
      <c r="AJ462">
        <v>435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ROW(Source!A972)</f>
        <v>972</v>
      </c>
      <c r="B463">
        <v>55285327</v>
      </c>
      <c r="C463">
        <v>55285311</v>
      </c>
      <c r="D463">
        <v>31826253</v>
      </c>
      <c r="E463">
        <v>1</v>
      </c>
      <c r="F463">
        <v>1</v>
      </c>
      <c r="G463">
        <v>13</v>
      </c>
      <c r="H463">
        <v>3</v>
      </c>
      <c r="I463" t="s">
        <v>236</v>
      </c>
      <c r="J463" t="s">
        <v>237</v>
      </c>
      <c r="K463" t="s">
        <v>238</v>
      </c>
      <c r="L463">
        <v>1339</v>
      </c>
      <c r="N463">
        <v>1007</v>
      </c>
      <c r="O463" t="s">
        <v>128</v>
      </c>
      <c r="P463" t="s">
        <v>128</v>
      </c>
      <c r="Q463">
        <v>1</v>
      </c>
      <c r="X463">
        <v>0.09</v>
      </c>
      <c r="Y463">
        <v>441.1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0.09</v>
      </c>
      <c r="AH463">
        <v>2</v>
      </c>
      <c r="AI463">
        <v>55285317</v>
      </c>
      <c r="AJ463">
        <v>436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ROW(Source!A972)</f>
        <v>972</v>
      </c>
      <c r="B464">
        <v>55285328</v>
      </c>
      <c r="C464">
        <v>55285311</v>
      </c>
      <c r="D464">
        <v>31831614</v>
      </c>
      <c r="E464">
        <v>1</v>
      </c>
      <c r="F464">
        <v>1</v>
      </c>
      <c r="G464">
        <v>13</v>
      </c>
      <c r="H464">
        <v>3</v>
      </c>
      <c r="I464" t="s">
        <v>239</v>
      </c>
      <c r="J464" t="s">
        <v>240</v>
      </c>
      <c r="K464" t="s">
        <v>241</v>
      </c>
      <c r="L464">
        <v>1327</v>
      </c>
      <c r="N464">
        <v>1005</v>
      </c>
      <c r="O464" t="s">
        <v>143</v>
      </c>
      <c r="P464" t="s">
        <v>143</v>
      </c>
      <c r="Q464">
        <v>1</v>
      </c>
      <c r="X464">
        <v>2.2999999999999998</v>
      </c>
      <c r="Y464">
        <v>60.91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2.2999999999999998</v>
      </c>
      <c r="AH464">
        <v>2</v>
      </c>
      <c r="AI464">
        <v>55285319</v>
      </c>
      <c r="AJ464">
        <v>438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ROW(Source!A972)</f>
        <v>972</v>
      </c>
      <c r="B465">
        <v>55285329</v>
      </c>
      <c r="C465">
        <v>55285311</v>
      </c>
      <c r="D465">
        <v>34315573</v>
      </c>
      <c r="E465">
        <v>13</v>
      </c>
      <c r="F465">
        <v>1</v>
      </c>
      <c r="G465">
        <v>13</v>
      </c>
      <c r="H465">
        <v>3</v>
      </c>
      <c r="I465" t="s">
        <v>277</v>
      </c>
      <c r="J465" t="s">
        <v>3</v>
      </c>
      <c r="K465" t="s">
        <v>278</v>
      </c>
      <c r="L465">
        <v>1339</v>
      </c>
      <c r="N465">
        <v>1007</v>
      </c>
      <c r="O465" t="s">
        <v>128</v>
      </c>
      <c r="P465" t="s">
        <v>128</v>
      </c>
      <c r="Q465">
        <v>1</v>
      </c>
      <c r="X465">
        <v>1.02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 t="s">
        <v>3</v>
      </c>
      <c r="AG465">
        <v>1.02</v>
      </c>
      <c r="AH465">
        <v>3</v>
      </c>
      <c r="AI465">
        <v>-1</v>
      </c>
      <c r="AJ465" t="s">
        <v>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ROW(Source!A972)</f>
        <v>972</v>
      </c>
      <c r="B466">
        <v>55285330</v>
      </c>
      <c r="C466">
        <v>55285311</v>
      </c>
      <c r="D466">
        <v>31806992</v>
      </c>
      <c r="E466">
        <v>13</v>
      </c>
      <c r="F466">
        <v>1</v>
      </c>
      <c r="G466">
        <v>13</v>
      </c>
      <c r="H466">
        <v>3</v>
      </c>
      <c r="I466" t="s">
        <v>242</v>
      </c>
      <c r="J466" t="s">
        <v>3</v>
      </c>
      <c r="K466" t="s">
        <v>243</v>
      </c>
      <c r="L466">
        <v>1344</v>
      </c>
      <c r="N466">
        <v>1008</v>
      </c>
      <c r="O466" t="s">
        <v>220</v>
      </c>
      <c r="P466" t="s">
        <v>220</v>
      </c>
      <c r="Q466">
        <v>1</v>
      </c>
      <c r="X466">
        <v>13.72</v>
      </c>
      <c r="Y466">
        <v>1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13.72</v>
      </c>
      <c r="AH466">
        <v>2</v>
      </c>
      <c r="AI466">
        <v>55285320</v>
      </c>
      <c r="AJ466">
        <v>439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ROW(Source!A974)</f>
        <v>974</v>
      </c>
      <c r="B467">
        <v>55285335</v>
      </c>
      <c r="C467">
        <v>55285332</v>
      </c>
      <c r="D467">
        <v>31751893</v>
      </c>
      <c r="E467">
        <v>13</v>
      </c>
      <c r="F467">
        <v>1</v>
      </c>
      <c r="G467">
        <v>13</v>
      </c>
      <c r="H467">
        <v>1</v>
      </c>
      <c r="I467" t="s">
        <v>205</v>
      </c>
      <c r="J467" t="s">
        <v>3</v>
      </c>
      <c r="K467" t="s">
        <v>206</v>
      </c>
      <c r="L467">
        <v>1191</v>
      </c>
      <c r="N467">
        <v>1013</v>
      </c>
      <c r="O467" t="s">
        <v>207</v>
      </c>
      <c r="P467" t="s">
        <v>207</v>
      </c>
      <c r="Q467">
        <v>1</v>
      </c>
      <c r="X467">
        <v>17.41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1</v>
      </c>
      <c r="AF467" t="s">
        <v>3</v>
      </c>
      <c r="AG467">
        <v>17.41</v>
      </c>
      <c r="AH467">
        <v>2</v>
      </c>
      <c r="AI467">
        <v>55285333</v>
      </c>
      <c r="AJ467">
        <v>440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ROW(Source!A974)</f>
        <v>974</v>
      </c>
      <c r="B468">
        <v>55285336</v>
      </c>
      <c r="C468">
        <v>55285332</v>
      </c>
      <c r="D468">
        <v>31806986</v>
      </c>
      <c r="E468">
        <v>13</v>
      </c>
      <c r="F468">
        <v>1</v>
      </c>
      <c r="G468">
        <v>13</v>
      </c>
      <c r="H468">
        <v>3</v>
      </c>
      <c r="I468" t="s">
        <v>28</v>
      </c>
      <c r="J468" t="s">
        <v>3</v>
      </c>
      <c r="K468" t="s">
        <v>29</v>
      </c>
      <c r="L468">
        <v>1348</v>
      </c>
      <c r="N468">
        <v>1009</v>
      </c>
      <c r="O468" t="s">
        <v>30</v>
      </c>
      <c r="P468" t="s">
        <v>30</v>
      </c>
      <c r="Q468">
        <v>1000</v>
      </c>
      <c r="X468">
        <v>1.02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1.02</v>
      </c>
      <c r="AH468">
        <v>2</v>
      </c>
      <c r="AI468">
        <v>55285334</v>
      </c>
      <c r="AJ468">
        <v>441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ROW(Source!A976)</f>
        <v>976</v>
      </c>
      <c r="B469">
        <v>55285345</v>
      </c>
      <c r="C469">
        <v>55285338</v>
      </c>
      <c r="D469">
        <v>31751893</v>
      </c>
      <c r="E469">
        <v>13</v>
      </c>
      <c r="F469">
        <v>1</v>
      </c>
      <c r="G469">
        <v>13</v>
      </c>
      <c r="H469">
        <v>1</v>
      </c>
      <c r="I469" t="s">
        <v>205</v>
      </c>
      <c r="J469" t="s">
        <v>3</v>
      </c>
      <c r="K469" t="s">
        <v>206</v>
      </c>
      <c r="L469">
        <v>1191</v>
      </c>
      <c r="N469">
        <v>1013</v>
      </c>
      <c r="O469" t="s">
        <v>207</v>
      </c>
      <c r="P469" t="s">
        <v>207</v>
      </c>
      <c r="Q469">
        <v>1</v>
      </c>
      <c r="X469">
        <v>53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1</v>
      </c>
      <c r="AF469" t="s">
        <v>136</v>
      </c>
      <c r="AG469">
        <v>60.949999999999996</v>
      </c>
      <c r="AH469">
        <v>2</v>
      </c>
      <c r="AI469">
        <v>55285339</v>
      </c>
      <c r="AJ469">
        <v>442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ROW(Source!A976)</f>
        <v>976</v>
      </c>
      <c r="B470">
        <v>55285346</v>
      </c>
      <c r="C470">
        <v>55285338</v>
      </c>
      <c r="D470">
        <v>31755942</v>
      </c>
      <c r="E470">
        <v>13</v>
      </c>
      <c r="F470">
        <v>1</v>
      </c>
      <c r="G470">
        <v>13</v>
      </c>
      <c r="H470">
        <v>2</v>
      </c>
      <c r="I470" t="s">
        <v>218</v>
      </c>
      <c r="J470" t="s">
        <v>3</v>
      </c>
      <c r="K470" t="s">
        <v>219</v>
      </c>
      <c r="L470">
        <v>1344</v>
      </c>
      <c r="N470">
        <v>1008</v>
      </c>
      <c r="O470" t="s">
        <v>220</v>
      </c>
      <c r="P470" t="s">
        <v>220</v>
      </c>
      <c r="Q470">
        <v>1</v>
      </c>
      <c r="X470">
        <v>267.17</v>
      </c>
      <c r="Y470">
        <v>0</v>
      </c>
      <c r="Z470">
        <v>1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135</v>
      </c>
      <c r="AG470">
        <v>333.96250000000003</v>
      </c>
      <c r="AH470">
        <v>2</v>
      </c>
      <c r="AI470">
        <v>55285340</v>
      </c>
      <c r="AJ470">
        <v>443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ROW(Source!A976)</f>
        <v>976</v>
      </c>
      <c r="B471">
        <v>55285347</v>
      </c>
      <c r="C471">
        <v>55285338</v>
      </c>
      <c r="D471">
        <v>31809402</v>
      </c>
      <c r="E471">
        <v>1</v>
      </c>
      <c r="F471">
        <v>1</v>
      </c>
      <c r="G471">
        <v>13</v>
      </c>
      <c r="H471">
        <v>3</v>
      </c>
      <c r="I471" t="s">
        <v>244</v>
      </c>
      <c r="J471" t="s">
        <v>245</v>
      </c>
      <c r="K471" t="s">
        <v>246</v>
      </c>
      <c r="L471">
        <v>1346</v>
      </c>
      <c r="N471">
        <v>1009</v>
      </c>
      <c r="O471" t="s">
        <v>247</v>
      </c>
      <c r="P471" t="s">
        <v>247</v>
      </c>
      <c r="Q471">
        <v>1</v>
      </c>
      <c r="X471">
        <v>6.9</v>
      </c>
      <c r="Y471">
        <v>6.27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6.9</v>
      </c>
      <c r="AH471">
        <v>2</v>
      </c>
      <c r="AI471">
        <v>55285343</v>
      </c>
      <c r="AJ471">
        <v>446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ROW(Source!A976)</f>
        <v>976</v>
      </c>
      <c r="B472">
        <v>55285348</v>
      </c>
      <c r="C472">
        <v>55285338</v>
      </c>
      <c r="D472">
        <v>31807616</v>
      </c>
      <c r="E472">
        <v>1</v>
      </c>
      <c r="F472">
        <v>1</v>
      </c>
      <c r="G472">
        <v>13</v>
      </c>
      <c r="H472">
        <v>3</v>
      </c>
      <c r="I472" t="s">
        <v>248</v>
      </c>
      <c r="J472" t="s">
        <v>249</v>
      </c>
      <c r="K472" t="s">
        <v>250</v>
      </c>
      <c r="L472">
        <v>1348</v>
      </c>
      <c r="N472">
        <v>1009</v>
      </c>
      <c r="O472" t="s">
        <v>30</v>
      </c>
      <c r="P472" t="s">
        <v>30</v>
      </c>
      <c r="Q472">
        <v>1000</v>
      </c>
      <c r="X472">
        <v>3.5000000000000003E-2</v>
      </c>
      <c r="Y472">
        <v>18910.8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3.5000000000000003E-2</v>
      </c>
      <c r="AH472">
        <v>2</v>
      </c>
      <c r="AI472">
        <v>55285344</v>
      </c>
      <c r="AJ472">
        <v>447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ROW(Source!A976)</f>
        <v>976</v>
      </c>
      <c r="B473">
        <v>55285349</v>
      </c>
      <c r="C473">
        <v>55285338</v>
      </c>
      <c r="D473">
        <v>31800707</v>
      </c>
      <c r="E473">
        <v>13</v>
      </c>
      <c r="F473">
        <v>1</v>
      </c>
      <c r="G473">
        <v>13</v>
      </c>
      <c r="H473">
        <v>3</v>
      </c>
      <c r="I473" t="s">
        <v>279</v>
      </c>
      <c r="J473" t="s">
        <v>3</v>
      </c>
      <c r="K473" t="s">
        <v>280</v>
      </c>
      <c r="L473">
        <v>1327</v>
      </c>
      <c r="N473">
        <v>1005</v>
      </c>
      <c r="O473" t="s">
        <v>143</v>
      </c>
      <c r="P473" t="s">
        <v>143</v>
      </c>
      <c r="Q473">
        <v>1</v>
      </c>
      <c r="X473">
        <v>135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s">
        <v>3</v>
      </c>
      <c r="AG473">
        <v>135</v>
      </c>
      <c r="AH473">
        <v>3</v>
      </c>
      <c r="AI473">
        <v>-1</v>
      </c>
      <c r="AJ473" t="s">
        <v>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ROW(Source!A976)</f>
        <v>976</v>
      </c>
      <c r="B474">
        <v>55285350</v>
      </c>
      <c r="C474">
        <v>55285338</v>
      </c>
      <c r="D474">
        <v>31800707</v>
      </c>
      <c r="E474">
        <v>13</v>
      </c>
      <c r="F474">
        <v>1</v>
      </c>
      <c r="G474">
        <v>13</v>
      </c>
      <c r="H474">
        <v>3</v>
      </c>
      <c r="I474" t="s">
        <v>279</v>
      </c>
      <c r="J474" t="s">
        <v>3</v>
      </c>
      <c r="K474" t="s">
        <v>281</v>
      </c>
      <c r="L474">
        <v>1327</v>
      </c>
      <c r="N474">
        <v>1005</v>
      </c>
      <c r="O474" t="s">
        <v>143</v>
      </c>
      <c r="P474" t="s">
        <v>143</v>
      </c>
      <c r="Q474">
        <v>1</v>
      </c>
      <c r="X474">
        <v>132.30000000000001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s">
        <v>3</v>
      </c>
      <c r="AG474">
        <v>132.30000000000001</v>
      </c>
      <c r="AH474">
        <v>3</v>
      </c>
      <c r="AI474">
        <v>-1</v>
      </c>
      <c r="AJ474" t="s">
        <v>3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ROW(Source!A979)</f>
        <v>979</v>
      </c>
      <c r="B475">
        <v>55285366</v>
      </c>
      <c r="C475">
        <v>55285353</v>
      </c>
      <c r="D475">
        <v>31751893</v>
      </c>
      <c r="E475">
        <v>13</v>
      </c>
      <c r="F475">
        <v>1</v>
      </c>
      <c r="G475">
        <v>13</v>
      </c>
      <c r="H475">
        <v>1</v>
      </c>
      <c r="I475" t="s">
        <v>205</v>
      </c>
      <c r="J475" t="s">
        <v>3</v>
      </c>
      <c r="K475" t="s">
        <v>206</v>
      </c>
      <c r="L475">
        <v>1191</v>
      </c>
      <c r="N475">
        <v>1013</v>
      </c>
      <c r="O475" t="s">
        <v>207</v>
      </c>
      <c r="P475" t="s">
        <v>207</v>
      </c>
      <c r="Q475">
        <v>1</v>
      </c>
      <c r="X475">
        <v>85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1</v>
      </c>
      <c r="AF475" t="s">
        <v>136</v>
      </c>
      <c r="AG475">
        <v>97.749999999999986</v>
      </c>
      <c r="AH475">
        <v>2</v>
      </c>
      <c r="AI475">
        <v>55285354</v>
      </c>
      <c r="AJ475">
        <v>448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ROW(Source!A979)</f>
        <v>979</v>
      </c>
      <c r="B476">
        <v>55285367</v>
      </c>
      <c r="C476">
        <v>55285353</v>
      </c>
      <c r="D476">
        <v>31832330</v>
      </c>
      <c r="E476">
        <v>1</v>
      </c>
      <c r="F476">
        <v>1</v>
      </c>
      <c r="G476">
        <v>13</v>
      </c>
      <c r="H476">
        <v>2</v>
      </c>
      <c r="I476" t="s">
        <v>251</v>
      </c>
      <c r="J476" t="s">
        <v>252</v>
      </c>
      <c r="K476" t="s">
        <v>253</v>
      </c>
      <c r="L476">
        <v>1368</v>
      </c>
      <c r="N476">
        <v>1011</v>
      </c>
      <c r="O476" t="s">
        <v>211</v>
      </c>
      <c r="P476" t="s">
        <v>211</v>
      </c>
      <c r="Q476">
        <v>1</v>
      </c>
      <c r="X476">
        <v>0.21099999999999999</v>
      </c>
      <c r="Y476">
        <v>0</v>
      </c>
      <c r="Z476">
        <v>39.51</v>
      </c>
      <c r="AA476">
        <v>12.69</v>
      </c>
      <c r="AB476">
        <v>0</v>
      </c>
      <c r="AC476">
        <v>0</v>
      </c>
      <c r="AD476">
        <v>1</v>
      </c>
      <c r="AE476">
        <v>0</v>
      </c>
      <c r="AF476" t="s">
        <v>135</v>
      </c>
      <c r="AG476">
        <v>0.26374999999999998</v>
      </c>
      <c r="AH476">
        <v>2</v>
      </c>
      <c r="AI476">
        <v>55285355</v>
      </c>
      <c r="AJ476">
        <v>449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ROW(Source!A979)</f>
        <v>979</v>
      </c>
      <c r="B477">
        <v>55285368</v>
      </c>
      <c r="C477">
        <v>55285353</v>
      </c>
      <c r="D477">
        <v>31832578</v>
      </c>
      <c r="E477">
        <v>1</v>
      </c>
      <c r="F477">
        <v>1</v>
      </c>
      <c r="G477">
        <v>13</v>
      </c>
      <c r="H477">
        <v>2</v>
      </c>
      <c r="I477" t="s">
        <v>254</v>
      </c>
      <c r="J477" t="s">
        <v>255</v>
      </c>
      <c r="K477" t="s">
        <v>256</v>
      </c>
      <c r="L477">
        <v>1368</v>
      </c>
      <c r="N477">
        <v>1011</v>
      </c>
      <c r="O477" t="s">
        <v>211</v>
      </c>
      <c r="P477" t="s">
        <v>211</v>
      </c>
      <c r="Q477">
        <v>1</v>
      </c>
      <c r="X477">
        <v>12.813000000000001</v>
      </c>
      <c r="Y477">
        <v>0</v>
      </c>
      <c r="Z477">
        <v>1.0900000000000001</v>
      </c>
      <c r="AA477">
        <v>0.09</v>
      </c>
      <c r="AB477">
        <v>0</v>
      </c>
      <c r="AC477">
        <v>0</v>
      </c>
      <c r="AD477">
        <v>1</v>
      </c>
      <c r="AE477">
        <v>0</v>
      </c>
      <c r="AF477" t="s">
        <v>135</v>
      </c>
      <c r="AG477">
        <v>16.016249999999999</v>
      </c>
      <c r="AH477">
        <v>2</v>
      </c>
      <c r="AI477">
        <v>55285356</v>
      </c>
      <c r="AJ477">
        <v>450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ROW(Source!A979)</f>
        <v>979</v>
      </c>
      <c r="B478">
        <v>55285369</v>
      </c>
      <c r="C478">
        <v>55285353</v>
      </c>
      <c r="D478">
        <v>31832865</v>
      </c>
      <c r="E478">
        <v>1</v>
      </c>
      <c r="F478">
        <v>1</v>
      </c>
      <c r="G478">
        <v>13</v>
      </c>
      <c r="H478">
        <v>2</v>
      </c>
      <c r="I478" t="s">
        <v>257</v>
      </c>
      <c r="J478" t="s">
        <v>258</v>
      </c>
      <c r="K478" t="s">
        <v>259</v>
      </c>
      <c r="L478">
        <v>1368</v>
      </c>
      <c r="N478">
        <v>1011</v>
      </c>
      <c r="O478" t="s">
        <v>211</v>
      </c>
      <c r="P478" t="s">
        <v>211</v>
      </c>
      <c r="Q478">
        <v>1</v>
      </c>
      <c r="X478">
        <v>9.8879999999999999</v>
      </c>
      <c r="Y478">
        <v>0</v>
      </c>
      <c r="Z478">
        <v>0.77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135</v>
      </c>
      <c r="AG478">
        <v>12.36</v>
      </c>
      <c r="AH478">
        <v>2</v>
      </c>
      <c r="AI478">
        <v>55285357</v>
      </c>
      <c r="AJ478">
        <v>451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ROW(Source!A979)</f>
        <v>979</v>
      </c>
      <c r="B479">
        <v>55285370</v>
      </c>
      <c r="C479">
        <v>55285353</v>
      </c>
      <c r="D479">
        <v>31755942</v>
      </c>
      <c r="E479">
        <v>13</v>
      </c>
      <c r="F479">
        <v>1</v>
      </c>
      <c r="G479">
        <v>13</v>
      </c>
      <c r="H479">
        <v>2</v>
      </c>
      <c r="I479" t="s">
        <v>218</v>
      </c>
      <c r="J479" t="s">
        <v>3</v>
      </c>
      <c r="K479" t="s">
        <v>219</v>
      </c>
      <c r="L479">
        <v>1344</v>
      </c>
      <c r="N479">
        <v>1008</v>
      </c>
      <c r="O479" t="s">
        <v>220</v>
      </c>
      <c r="P479" t="s">
        <v>220</v>
      </c>
      <c r="Q479">
        <v>1</v>
      </c>
      <c r="X479">
        <v>20.92</v>
      </c>
      <c r="Y479">
        <v>0</v>
      </c>
      <c r="Z479">
        <v>1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135</v>
      </c>
      <c r="AG479">
        <v>26.150000000000002</v>
      </c>
      <c r="AH479">
        <v>2</v>
      </c>
      <c r="AI479">
        <v>55285358</v>
      </c>
      <c r="AJ479">
        <v>452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ROW(Source!A979)</f>
        <v>979</v>
      </c>
      <c r="B480">
        <v>55285371</v>
      </c>
      <c r="C480">
        <v>55285353</v>
      </c>
      <c r="D480">
        <v>31808032</v>
      </c>
      <c r="E480">
        <v>1</v>
      </c>
      <c r="F480">
        <v>1</v>
      </c>
      <c r="G480">
        <v>13</v>
      </c>
      <c r="H480">
        <v>3</v>
      </c>
      <c r="I480" t="s">
        <v>260</v>
      </c>
      <c r="J480" t="s">
        <v>261</v>
      </c>
      <c r="K480" t="s">
        <v>262</v>
      </c>
      <c r="L480">
        <v>1348</v>
      </c>
      <c r="N480">
        <v>1009</v>
      </c>
      <c r="O480" t="s">
        <v>30</v>
      </c>
      <c r="P480" t="s">
        <v>30</v>
      </c>
      <c r="Q480">
        <v>1000</v>
      </c>
      <c r="X480">
        <v>4.9000000000000002E-2</v>
      </c>
      <c r="Y480">
        <v>14739.12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4.9000000000000002E-2</v>
      </c>
      <c r="AH480">
        <v>2</v>
      </c>
      <c r="AI480">
        <v>55285359</v>
      </c>
      <c r="AJ480">
        <v>453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ROW(Source!A979)</f>
        <v>979</v>
      </c>
      <c r="B481">
        <v>55285372</v>
      </c>
      <c r="C481">
        <v>55285353</v>
      </c>
      <c r="D481">
        <v>31808575</v>
      </c>
      <c r="E481">
        <v>1</v>
      </c>
      <c r="F481">
        <v>1</v>
      </c>
      <c r="G481">
        <v>13</v>
      </c>
      <c r="H481">
        <v>3</v>
      </c>
      <c r="I481" t="s">
        <v>263</v>
      </c>
      <c r="J481" t="s">
        <v>264</v>
      </c>
      <c r="K481" t="s">
        <v>265</v>
      </c>
      <c r="L481">
        <v>1391</v>
      </c>
      <c r="N481">
        <v>1013</v>
      </c>
      <c r="O481" t="s">
        <v>266</v>
      </c>
      <c r="P481" t="s">
        <v>266</v>
      </c>
      <c r="Q481">
        <v>1</v>
      </c>
      <c r="X481">
        <v>200</v>
      </c>
      <c r="Y481">
        <v>28.75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200</v>
      </c>
      <c r="AH481">
        <v>2</v>
      </c>
      <c r="AI481">
        <v>55285362</v>
      </c>
      <c r="AJ481">
        <v>456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ROW(Source!A979)</f>
        <v>979</v>
      </c>
      <c r="B482">
        <v>55285373</v>
      </c>
      <c r="C482">
        <v>55285353</v>
      </c>
      <c r="D482">
        <v>31809402</v>
      </c>
      <c r="E482">
        <v>1</v>
      </c>
      <c r="F482">
        <v>1</v>
      </c>
      <c r="G482">
        <v>13</v>
      </c>
      <c r="H482">
        <v>3</v>
      </c>
      <c r="I482" t="s">
        <v>244</v>
      </c>
      <c r="J482" t="s">
        <v>245</v>
      </c>
      <c r="K482" t="s">
        <v>246</v>
      </c>
      <c r="L482">
        <v>1346</v>
      </c>
      <c r="N482">
        <v>1009</v>
      </c>
      <c r="O482" t="s">
        <v>247</v>
      </c>
      <c r="P482" t="s">
        <v>247</v>
      </c>
      <c r="Q482">
        <v>1</v>
      </c>
      <c r="X482">
        <v>3.4</v>
      </c>
      <c r="Y482">
        <v>6.27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3.4</v>
      </c>
      <c r="AH482">
        <v>2</v>
      </c>
      <c r="AI482">
        <v>55285363</v>
      </c>
      <c r="AJ482">
        <v>457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ROW(Source!A979)</f>
        <v>979</v>
      </c>
      <c r="B483">
        <v>55285374</v>
      </c>
      <c r="C483">
        <v>55285353</v>
      </c>
      <c r="D483">
        <v>31807565</v>
      </c>
      <c r="E483">
        <v>1</v>
      </c>
      <c r="F483">
        <v>1</v>
      </c>
      <c r="G483">
        <v>13</v>
      </c>
      <c r="H483">
        <v>3</v>
      </c>
      <c r="I483" t="s">
        <v>267</v>
      </c>
      <c r="J483" t="s">
        <v>268</v>
      </c>
      <c r="K483" t="s">
        <v>269</v>
      </c>
      <c r="L483">
        <v>1301</v>
      </c>
      <c r="N483">
        <v>1003</v>
      </c>
      <c r="O483" t="s">
        <v>270</v>
      </c>
      <c r="P483" t="s">
        <v>270</v>
      </c>
      <c r="Q483">
        <v>1</v>
      </c>
      <c r="X483">
        <v>18.899999999999999</v>
      </c>
      <c r="Y483">
        <v>15.72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18.899999999999999</v>
      </c>
      <c r="AH483">
        <v>2</v>
      </c>
      <c r="AI483">
        <v>55285364</v>
      </c>
      <c r="AJ483">
        <v>458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ROW(Source!A979)</f>
        <v>979</v>
      </c>
      <c r="B484">
        <v>55285375</v>
      </c>
      <c r="C484">
        <v>55285353</v>
      </c>
      <c r="D484">
        <v>31807616</v>
      </c>
      <c r="E484">
        <v>1</v>
      </c>
      <c r="F484">
        <v>1</v>
      </c>
      <c r="G484">
        <v>13</v>
      </c>
      <c r="H484">
        <v>3</v>
      </c>
      <c r="I484" t="s">
        <v>248</v>
      </c>
      <c r="J484" t="s">
        <v>249</v>
      </c>
      <c r="K484" t="s">
        <v>250</v>
      </c>
      <c r="L484">
        <v>1348</v>
      </c>
      <c r="N484">
        <v>1009</v>
      </c>
      <c r="O484" t="s">
        <v>30</v>
      </c>
      <c r="P484" t="s">
        <v>30</v>
      </c>
      <c r="Q484">
        <v>1000</v>
      </c>
      <c r="X484">
        <v>2.196E-2</v>
      </c>
      <c r="Y484">
        <v>18910.8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2.196E-2</v>
      </c>
      <c r="AH484">
        <v>2</v>
      </c>
      <c r="AI484">
        <v>55285365</v>
      </c>
      <c r="AJ484">
        <v>459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ROW(Source!A979)</f>
        <v>979</v>
      </c>
      <c r="B485">
        <v>55285376</v>
      </c>
      <c r="C485">
        <v>55285353</v>
      </c>
      <c r="D485">
        <v>31800707</v>
      </c>
      <c r="E485">
        <v>13</v>
      </c>
      <c r="F485">
        <v>1</v>
      </c>
      <c r="G485">
        <v>13</v>
      </c>
      <c r="H485">
        <v>3</v>
      </c>
      <c r="I485" t="s">
        <v>279</v>
      </c>
      <c r="J485" t="s">
        <v>3</v>
      </c>
      <c r="K485" t="s">
        <v>280</v>
      </c>
      <c r="L485">
        <v>1327</v>
      </c>
      <c r="N485">
        <v>1005</v>
      </c>
      <c r="O485" t="s">
        <v>143</v>
      </c>
      <c r="P485" t="s">
        <v>143</v>
      </c>
      <c r="Q485">
        <v>1</v>
      </c>
      <c r="X485">
        <v>135.03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 t="s">
        <v>3</v>
      </c>
      <c r="AG485">
        <v>135.03</v>
      </c>
      <c r="AH485">
        <v>3</v>
      </c>
      <c r="AI485">
        <v>-1</v>
      </c>
      <c r="AJ485" t="s">
        <v>3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ROW(Source!A979)</f>
        <v>979</v>
      </c>
      <c r="B486">
        <v>55285377</v>
      </c>
      <c r="C486">
        <v>55285353</v>
      </c>
      <c r="D486">
        <v>31800707</v>
      </c>
      <c r="E486">
        <v>13</v>
      </c>
      <c r="F486">
        <v>1</v>
      </c>
      <c r="G486">
        <v>13</v>
      </c>
      <c r="H486">
        <v>3</v>
      </c>
      <c r="I486" t="s">
        <v>279</v>
      </c>
      <c r="J486" t="s">
        <v>3</v>
      </c>
      <c r="K486" t="s">
        <v>281</v>
      </c>
      <c r="L486">
        <v>1327</v>
      </c>
      <c r="N486">
        <v>1005</v>
      </c>
      <c r="O486" t="s">
        <v>143</v>
      </c>
      <c r="P486" t="s">
        <v>143</v>
      </c>
      <c r="Q486">
        <v>1</v>
      </c>
      <c r="X486">
        <v>60.27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 t="s">
        <v>3</v>
      </c>
      <c r="AG486">
        <v>60.27</v>
      </c>
      <c r="AH486">
        <v>3</v>
      </c>
      <c r="AI486">
        <v>-1</v>
      </c>
      <c r="AJ486" t="s">
        <v>3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ROW(Source!A987)</f>
        <v>987</v>
      </c>
      <c r="B487">
        <v>55285440</v>
      </c>
      <c r="C487">
        <v>55285437</v>
      </c>
      <c r="D487">
        <v>31751893</v>
      </c>
      <c r="E487">
        <v>13</v>
      </c>
      <c r="F487">
        <v>1</v>
      </c>
      <c r="G487">
        <v>13</v>
      </c>
      <c r="H487">
        <v>1</v>
      </c>
      <c r="I487" t="s">
        <v>205</v>
      </c>
      <c r="J487" t="s">
        <v>3</v>
      </c>
      <c r="K487" t="s">
        <v>206</v>
      </c>
      <c r="L487">
        <v>1191</v>
      </c>
      <c r="N487">
        <v>1013</v>
      </c>
      <c r="O487" t="s">
        <v>207</v>
      </c>
      <c r="P487" t="s">
        <v>207</v>
      </c>
      <c r="Q487">
        <v>1</v>
      </c>
      <c r="X487">
        <v>57.5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1</v>
      </c>
      <c r="AF487" t="s">
        <v>3</v>
      </c>
      <c r="AG487">
        <v>57.5</v>
      </c>
      <c r="AH487">
        <v>2</v>
      </c>
      <c r="AI487">
        <v>55285438</v>
      </c>
      <c r="AJ487">
        <v>460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ROW(Source!A987)</f>
        <v>987</v>
      </c>
      <c r="B488">
        <v>55285441</v>
      </c>
      <c r="C488">
        <v>55285437</v>
      </c>
      <c r="D488">
        <v>31806986</v>
      </c>
      <c r="E488">
        <v>13</v>
      </c>
      <c r="F488">
        <v>1</v>
      </c>
      <c r="G488">
        <v>13</v>
      </c>
      <c r="H488">
        <v>3</v>
      </c>
      <c r="I488" t="s">
        <v>28</v>
      </c>
      <c r="J488" t="s">
        <v>3</v>
      </c>
      <c r="K488" t="s">
        <v>29</v>
      </c>
      <c r="L488">
        <v>1348</v>
      </c>
      <c r="N488">
        <v>1009</v>
      </c>
      <c r="O488" t="s">
        <v>30</v>
      </c>
      <c r="P488" t="s">
        <v>30</v>
      </c>
      <c r="Q488">
        <v>1000</v>
      </c>
      <c r="X488">
        <v>4.5999999999999996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4.5999999999999996</v>
      </c>
      <c r="AH488">
        <v>2</v>
      </c>
      <c r="AI488">
        <v>55285439</v>
      </c>
      <c r="AJ488">
        <v>461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ROW(Source!A989)</f>
        <v>989</v>
      </c>
      <c r="B489">
        <v>55285445</v>
      </c>
      <c r="C489">
        <v>55285443</v>
      </c>
      <c r="D489">
        <v>31751893</v>
      </c>
      <c r="E489">
        <v>13</v>
      </c>
      <c r="F489">
        <v>1</v>
      </c>
      <c r="G489">
        <v>13</v>
      </c>
      <c r="H489">
        <v>1</v>
      </c>
      <c r="I489" t="s">
        <v>205</v>
      </c>
      <c r="J489" t="s">
        <v>3</v>
      </c>
      <c r="K489" t="s">
        <v>206</v>
      </c>
      <c r="L489">
        <v>1191</v>
      </c>
      <c r="N489">
        <v>1013</v>
      </c>
      <c r="O489" t="s">
        <v>207</v>
      </c>
      <c r="P489" t="s">
        <v>207</v>
      </c>
      <c r="Q489">
        <v>1</v>
      </c>
      <c r="X489">
        <v>0.6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1</v>
      </c>
      <c r="AF489" t="s">
        <v>3</v>
      </c>
      <c r="AG489">
        <v>0.6</v>
      </c>
      <c r="AH489">
        <v>2</v>
      </c>
      <c r="AI489">
        <v>55285444</v>
      </c>
      <c r="AJ489">
        <v>462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ROW(Source!A990)</f>
        <v>990</v>
      </c>
      <c r="B490">
        <v>55285449</v>
      </c>
      <c r="C490">
        <v>55285446</v>
      </c>
      <c r="D490">
        <v>31751893</v>
      </c>
      <c r="E490">
        <v>13</v>
      </c>
      <c r="F490">
        <v>1</v>
      </c>
      <c r="G490">
        <v>13</v>
      </c>
      <c r="H490">
        <v>1</v>
      </c>
      <c r="I490" t="s">
        <v>205</v>
      </c>
      <c r="J490" t="s">
        <v>3</v>
      </c>
      <c r="K490" t="s">
        <v>206</v>
      </c>
      <c r="L490">
        <v>1191</v>
      </c>
      <c r="N490">
        <v>1013</v>
      </c>
      <c r="O490" t="s">
        <v>207</v>
      </c>
      <c r="P490" t="s">
        <v>207</v>
      </c>
      <c r="Q490">
        <v>1</v>
      </c>
      <c r="X490">
        <v>17.41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1</v>
      </c>
      <c r="AF490" t="s">
        <v>3</v>
      </c>
      <c r="AG490">
        <v>17.41</v>
      </c>
      <c r="AH490">
        <v>2</v>
      </c>
      <c r="AI490">
        <v>55285447</v>
      </c>
      <c r="AJ490">
        <v>463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ROW(Source!A990)</f>
        <v>990</v>
      </c>
      <c r="B491">
        <v>55285450</v>
      </c>
      <c r="C491">
        <v>55285446</v>
      </c>
      <c r="D491">
        <v>31806986</v>
      </c>
      <c r="E491">
        <v>13</v>
      </c>
      <c r="F491">
        <v>1</v>
      </c>
      <c r="G491">
        <v>13</v>
      </c>
      <c r="H491">
        <v>3</v>
      </c>
      <c r="I491" t="s">
        <v>28</v>
      </c>
      <c r="J491" t="s">
        <v>3</v>
      </c>
      <c r="K491" t="s">
        <v>29</v>
      </c>
      <c r="L491">
        <v>1348</v>
      </c>
      <c r="N491">
        <v>1009</v>
      </c>
      <c r="O491" t="s">
        <v>30</v>
      </c>
      <c r="P491" t="s">
        <v>30</v>
      </c>
      <c r="Q491">
        <v>1000</v>
      </c>
      <c r="X491">
        <v>1.02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1.02</v>
      </c>
      <c r="AH491">
        <v>2</v>
      </c>
      <c r="AI491">
        <v>55285448</v>
      </c>
      <c r="AJ491">
        <v>464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ROW(Source!A992)</f>
        <v>992</v>
      </c>
      <c r="B492">
        <v>55285454</v>
      </c>
      <c r="C492">
        <v>55285452</v>
      </c>
      <c r="D492">
        <v>31751893</v>
      </c>
      <c r="E492">
        <v>13</v>
      </c>
      <c r="F492">
        <v>1</v>
      </c>
      <c r="G492">
        <v>13</v>
      </c>
      <c r="H492">
        <v>1</v>
      </c>
      <c r="I492" t="s">
        <v>205</v>
      </c>
      <c r="J492" t="s">
        <v>3</v>
      </c>
      <c r="K492" t="s">
        <v>206</v>
      </c>
      <c r="L492">
        <v>1191</v>
      </c>
      <c r="N492">
        <v>1013</v>
      </c>
      <c r="O492" t="s">
        <v>207</v>
      </c>
      <c r="P492" t="s">
        <v>207</v>
      </c>
      <c r="Q492">
        <v>1</v>
      </c>
      <c r="X492">
        <v>20.73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1</v>
      </c>
      <c r="AF492" t="s">
        <v>3</v>
      </c>
      <c r="AG492">
        <v>20.73</v>
      </c>
      <c r="AH492">
        <v>2</v>
      </c>
      <c r="AI492">
        <v>55285453</v>
      </c>
      <c r="AJ492">
        <v>465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ROW(Source!A992)</f>
        <v>992</v>
      </c>
      <c r="B493">
        <v>55285455</v>
      </c>
      <c r="C493">
        <v>55285452</v>
      </c>
      <c r="D493">
        <v>31798045</v>
      </c>
      <c r="E493">
        <v>13</v>
      </c>
      <c r="F493">
        <v>1</v>
      </c>
      <c r="G493">
        <v>13</v>
      </c>
      <c r="H493">
        <v>3</v>
      </c>
      <c r="I493" t="s">
        <v>271</v>
      </c>
      <c r="J493" t="s">
        <v>3</v>
      </c>
      <c r="K493" t="s">
        <v>272</v>
      </c>
      <c r="L493">
        <v>1348</v>
      </c>
      <c r="N493">
        <v>1009</v>
      </c>
      <c r="O493" t="s">
        <v>30</v>
      </c>
      <c r="P493" t="s">
        <v>30</v>
      </c>
      <c r="Q493">
        <v>1000</v>
      </c>
      <c r="X493">
        <v>0.17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 t="s">
        <v>3</v>
      </c>
      <c r="AG493">
        <v>0.17</v>
      </c>
      <c r="AH493">
        <v>3</v>
      </c>
      <c r="AI493">
        <v>-1</v>
      </c>
      <c r="AJ493" t="s">
        <v>3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ROW(Source!A992)</f>
        <v>992</v>
      </c>
      <c r="B494">
        <v>55285456</v>
      </c>
      <c r="C494">
        <v>55285452</v>
      </c>
      <c r="D494">
        <v>31798941</v>
      </c>
      <c r="E494">
        <v>13</v>
      </c>
      <c r="F494">
        <v>1</v>
      </c>
      <c r="G494">
        <v>13</v>
      </c>
      <c r="H494">
        <v>3</v>
      </c>
      <c r="I494" t="s">
        <v>273</v>
      </c>
      <c r="J494" t="s">
        <v>3</v>
      </c>
      <c r="K494" t="s">
        <v>274</v>
      </c>
      <c r="L494">
        <v>1339</v>
      </c>
      <c r="N494">
        <v>1007</v>
      </c>
      <c r="O494" t="s">
        <v>128</v>
      </c>
      <c r="P494" t="s">
        <v>128</v>
      </c>
      <c r="Q494">
        <v>1</v>
      </c>
      <c r="X494">
        <v>0.03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 t="s">
        <v>3</v>
      </c>
      <c r="AG494">
        <v>0.03</v>
      </c>
      <c r="AH494">
        <v>3</v>
      </c>
      <c r="AI494">
        <v>-1</v>
      </c>
      <c r="AJ494" t="s">
        <v>3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ROW(Source!A993)</f>
        <v>993</v>
      </c>
      <c r="B495">
        <v>55285459</v>
      </c>
      <c r="C495">
        <v>55285457</v>
      </c>
      <c r="D495">
        <v>31751893</v>
      </c>
      <c r="E495">
        <v>13</v>
      </c>
      <c r="F495">
        <v>1</v>
      </c>
      <c r="G495">
        <v>13</v>
      </c>
      <c r="H495">
        <v>1</v>
      </c>
      <c r="I495" t="s">
        <v>205</v>
      </c>
      <c r="J495" t="s">
        <v>3</v>
      </c>
      <c r="K495" t="s">
        <v>206</v>
      </c>
      <c r="L495">
        <v>1191</v>
      </c>
      <c r="N495">
        <v>1013</v>
      </c>
      <c r="O495" t="s">
        <v>207</v>
      </c>
      <c r="P495" t="s">
        <v>207</v>
      </c>
      <c r="Q495">
        <v>1</v>
      </c>
      <c r="X495">
        <v>0.6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1</v>
      </c>
      <c r="AF495" t="s">
        <v>3</v>
      </c>
      <c r="AG495">
        <v>0.6</v>
      </c>
      <c r="AH495">
        <v>2</v>
      </c>
      <c r="AI495">
        <v>55285458</v>
      </c>
      <c r="AJ495">
        <v>466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ROW(Source!A1029)</f>
        <v>1029</v>
      </c>
      <c r="B496">
        <v>55285526</v>
      </c>
      <c r="C496">
        <v>55285517</v>
      </c>
      <c r="D496">
        <v>31751893</v>
      </c>
      <c r="E496">
        <v>13</v>
      </c>
      <c r="F496">
        <v>1</v>
      </c>
      <c r="G496">
        <v>13</v>
      </c>
      <c r="H496">
        <v>1</v>
      </c>
      <c r="I496" t="s">
        <v>205</v>
      </c>
      <c r="J496" t="s">
        <v>3</v>
      </c>
      <c r="K496" t="s">
        <v>206</v>
      </c>
      <c r="L496">
        <v>1191</v>
      </c>
      <c r="N496">
        <v>1013</v>
      </c>
      <c r="O496" t="s">
        <v>207</v>
      </c>
      <c r="P496" t="s">
        <v>207</v>
      </c>
      <c r="Q496">
        <v>1</v>
      </c>
      <c r="X496">
        <v>113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1</v>
      </c>
      <c r="AF496" t="s">
        <v>3</v>
      </c>
      <c r="AG496">
        <v>113</v>
      </c>
      <c r="AH496">
        <v>2</v>
      </c>
      <c r="AI496">
        <v>55285518</v>
      </c>
      <c r="AJ496">
        <v>467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ROW(Source!A1029)</f>
        <v>1029</v>
      </c>
      <c r="B497">
        <v>55285527</v>
      </c>
      <c r="C497">
        <v>55285517</v>
      </c>
      <c r="D497">
        <v>31832333</v>
      </c>
      <c r="E497">
        <v>1</v>
      </c>
      <c r="F497">
        <v>1</v>
      </c>
      <c r="G497">
        <v>13</v>
      </c>
      <c r="H497">
        <v>2</v>
      </c>
      <c r="I497" t="s">
        <v>208</v>
      </c>
      <c r="J497" t="s">
        <v>209</v>
      </c>
      <c r="K497" t="s">
        <v>210</v>
      </c>
      <c r="L497">
        <v>1368</v>
      </c>
      <c r="N497">
        <v>1011</v>
      </c>
      <c r="O497" t="s">
        <v>211</v>
      </c>
      <c r="P497" t="s">
        <v>211</v>
      </c>
      <c r="Q497">
        <v>1</v>
      </c>
      <c r="X497">
        <v>1.19</v>
      </c>
      <c r="Y497">
        <v>0</v>
      </c>
      <c r="Z497">
        <v>33.35</v>
      </c>
      <c r="AA497">
        <v>12.67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1.19</v>
      </c>
      <c r="AH497">
        <v>2</v>
      </c>
      <c r="AI497">
        <v>55285519</v>
      </c>
      <c r="AJ497">
        <v>468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ROW(Source!A1029)</f>
        <v>1029</v>
      </c>
      <c r="B498">
        <v>55285528</v>
      </c>
      <c r="C498">
        <v>55285517</v>
      </c>
      <c r="D498">
        <v>31832821</v>
      </c>
      <c r="E498">
        <v>1</v>
      </c>
      <c r="F498">
        <v>1</v>
      </c>
      <c r="G498">
        <v>13</v>
      </c>
      <c r="H498">
        <v>2</v>
      </c>
      <c r="I498" t="s">
        <v>212</v>
      </c>
      <c r="J498" t="s">
        <v>213</v>
      </c>
      <c r="K498" t="s">
        <v>214</v>
      </c>
      <c r="L498">
        <v>1368</v>
      </c>
      <c r="N498">
        <v>1011</v>
      </c>
      <c r="O498" t="s">
        <v>211</v>
      </c>
      <c r="P498" t="s">
        <v>211</v>
      </c>
      <c r="Q498">
        <v>1</v>
      </c>
      <c r="X498">
        <v>1.19</v>
      </c>
      <c r="Y498">
        <v>0</v>
      </c>
      <c r="Z498">
        <v>0.77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1.19</v>
      </c>
      <c r="AH498">
        <v>2</v>
      </c>
      <c r="AI498">
        <v>55285520</v>
      </c>
      <c r="AJ498">
        <v>469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ROW(Source!A1029)</f>
        <v>1029</v>
      </c>
      <c r="B499">
        <v>55285529</v>
      </c>
      <c r="C499">
        <v>55285517</v>
      </c>
      <c r="D499">
        <v>31832054</v>
      </c>
      <c r="E499">
        <v>1</v>
      </c>
      <c r="F499">
        <v>1</v>
      </c>
      <c r="G499">
        <v>13</v>
      </c>
      <c r="H499">
        <v>2</v>
      </c>
      <c r="I499" t="s">
        <v>215</v>
      </c>
      <c r="J499" t="s">
        <v>216</v>
      </c>
      <c r="K499" t="s">
        <v>217</v>
      </c>
      <c r="L499">
        <v>1368</v>
      </c>
      <c r="N499">
        <v>1011</v>
      </c>
      <c r="O499" t="s">
        <v>211</v>
      </c>
      <c r="P499" t="s">
        <v>211</v>
      </c>
      <c r="Q499">
        <v>1</v>
      </c>
      <c r="X499">
        <v>1.18</v>
      </c>
      <c r="Y499">
        <v>0</v>
      </c>
      <c r="Z499">
        <v>0.71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3</v>
      </c>
      <c r="AG499">
        <v>1.18</v>
      </c>
      <c r="AH499">
        <v>2</v>
      </c>
      <c r="AI499">
        <v>55285521</v>
      </c>
      <c r="AJ499">
        <v>470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ROW(Source!A1029)</f>
        <v>1029</v>
      </c>
      <c r="B500">
        <v>55285530</v>
      </c>
      <c r="C500">
        <v>55285517</v>
      </c>
      <c r="D500">
        <v>31755942</v>
      </c>
      <c r="E500">
        <v>13</v>
      </c>
      <c r="F500">
        <v>1</v>
      </c>
      <c r="G500">
        <v>13</v>
      </c>
      <c r="H500">
        <v>2</v>
      </c>
      <c r="I500" t="s">
        <v>218</v>
      </c>
      <c r="J500" t="s">
        <v>3</v>
      </c>
      <c r="K500" t="s">
        <v>219</v>
      </c>
      <c r="L500">
        <v>1344</v>
      </c>
      <c r="N500">
        <v>1008</v>
      </c>
      <c r="O500" t="s">
        <v>220</v>
      </c>
      <c r="P500" t="s">
        <v>220</v>
      </c>
      <c r="Q500">
        <v>1</v>
      </c>
      <c r="X500">
        <v>0.01</v>
      </c>
      <c r="Y500">
        <v>0</v>
      </c>
      <c r="Z500">
        <v>1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0.01</v>
      </c>
      <c r="AH500">
        <v>2</v>
      </c>
      <c r="AI500">
        <v>55285522</v>
      </c>
      <c r="AJ500">
        <v>471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ROW(Source!A1029)</f>
        <v>1029</v>
      </c>
      <c r="B501">
        <v>55285531</v>
      </c>
      <c r="C501">
        <v>55285517</v>
      </c>
      <c r="D501">
        <v>31808261</v>
      </c>
      <c r="E501">
        <v>1</v>
      </c>
      <c r="F501">
        <v>1</v>
      </c>
      <c r="G501">
        <v>13</v>
      </c>
      <c r="H501">
        <v>3</v>
      </c>
      <c r="I501" t="s">
        <v>221</v>
      </c>
      <c r="J501" t="s">
        <v>222</v>
      </c>
      <c r="K501" t="s">
        <v>223</v>
      </c>
      <c r="L501">
        <v>1348</v>
      </c>
      <c r="N501">
        <v>1009</v>
      </c>
      <c r="O501" t="s">
        <v>30</v>
      </c>
      <c r="P501" t="s">
        <v>30</v>
      </c>
      <c r="Q501">
        <v>1000</v>
      </c>
      <c r="X501">
        <v>2.1000000000000001E-2</v>
      </c>
      <c r="Y501">
        <v>315.2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2.1000000000000001E-2</v>
      </c>
      <c r="AH501">
        <v>2</v>
      </c>
      <c r="AI501">
        <v>55285523</v>
      </c>
      <c r="AJ501">
        <v>472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ROW(Source!A1029)</f>
        <v>1029</v>
      </c>
      <c r="B502">
        <v>55285532</v>
      </c>
      <c r="C502">
        <v>55285517</v>
      </c>
      <c r="D502">
        <v>31826247</v>
      </c>
      <c r="E502">
        <v>1</v>
      </c>
      <c r="F502">
        <v>1</v>
      </c>
      <c r="G502">
        <v>13</v>
      </c>
      <c r="H502">
        <v>3</v>
      </c>
      <c r="I502" t="s">
        <v>224</v>
      </c>
      <c r="J502" t="s">
        <v>225</v>
      </c>
      <c r="K502" t="s">
        <v>226</v>
      </c>
      <c r="L502">
        <v>1339</v>
      </c>
      <c r="N502">
        <v>1007</v>
      </c>
      <c r="O502" t="s">
        <v>128</v>
      </c>
      <c r="P502" t="s">
        <v>128</v>
      </c>
      <c r="Q502">
        <v>1</v>
      </c>
      <c r="X502">
        <v>2.14</v>
      </c>
      <c r="Y502">
        <v>451.14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2.14</v>
      </c>
      <c r="AH502">
        <v>2</v>
      </c>
      <c r="AI502">
        <v>55285524</v>
      </c>
      <c r="AJ502">
        <v>473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ROW(Source!A1029)</f>
        <v>1029</v>
      </c>
      <c r="B503">
        <v>55285533</v>
      </c>
      <c r="C503">
        <v>55285517</v>
      </c>
      <c r="D503">
        <v>31806986</v>
      </c>
      <c r="E503">
        <v>13</v>
      </c>
      <c r="F503">
        <v>1</v>
      </c>
      <c r="G503">
        <v>13</v>
      </c>
      <c r="H503">
        <v>3</v>
      </c>
      <c r="I503" t="s">
        <v>28</v>
      </c>
      <c r="J503" t="s">
        <v>3</v>
      </c>
      <c r="K503" t="s">
        <v>29</v>
      </c>
      <c r="L503">
        <v>1348</v>
      </c>
      <c r="N503">
        <v>1009</v>
      </c>
      <c r="O503" t="s">
        <v>30</v>
      </c>
      <c r="P503" t="s">
        <v>30</v>
      </c>
      <c r="Q503">
        <v>1000</v>
      </c>
      <c r="X503">
        <v>1.28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1.28</v>
      </c>
      <c r="AH503">
        <v>2</v>
      </c>
      <c r="AI503">
        <v>55285525</v>
      </c>
      <c r="AJ503">
        <v>474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ROW(Source!A1031)</f>
        <v>1031</v>
      </c>
      <c r="B504">
        <v>55285543</v>
      </c>
      <c r="C504">
        <v>55285535</v>
      </c>
      <c r="D504">
        <v>31751893</v>
      </c>
      <c r="E504">
        <v>13</v>
      </c>
      <c r="F504">
        <v>1</v>
      </c>
      <c r="G504">
        <v>13</v>
      </c>
      <c r="H504">
        <v>1</v>
      </c>
      <c r="I504" t="s">
        <v>205</v>
      </c>
      <c r="J504" t="s">
        <v>3</v>
      </c>
      <c r="K504" t="s">
        <v>206</v>
      </c>
      <c r="L504">
        <v>1191</v>
      </c>
      <c r="N504">
        <v>1013</v>
      </c>
      <c r="O504" t="s">
        <v>207</v>
      </c>
      <c r="P504" t="s">
        <v>207</v>
      </c>
      <c r="Q504">
        <v>1</v>
      </c>
      <c r="X504">
        <v>39.5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1</v>
      </c>
      <c r="AF504" t="s">
        <v>3</v>
      </c>
      <c r="AG504">
        <v>39.5</v>
      </c>
      <c r="AH504">
        <v>2</v>
      </c>
      <c r="AI504">
        <v>55285536</v>
      </c>
      <c r="AJ504">
        <v>475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ROW(Source!A1031)</f>
        <v>1031</v>
      </c>
      <c r="B505">
        <v>55285544</v>
      </c>
      <c r="C505">
        <v>55285535</v>
      </c>
      <c r="D505">
        <v>31832333</v>
      </c>
      <c r="E505">
        <v>1</v>
      </c>
      <c r="F505">
        <v>1</v>
      </c>
      <c r="G505">
        <v>13</v>
      </c>
      <c r="H505">
        <v>2</v>
      </c>
      <c r="I505" t="s">
        <v>208</v>
      </c>
      <c r="J505" t="s">
        <v>209</v>
      </c>
      <c r="K505" t="s">
        <v>210</v>
      </c>
      <c r="L505">
        <v>1368</v>
      </c>
      <c r="N505">
        <v>1011</v>
      </c>
      <c r="O505" t="s">
        <v>211</v>
      </c>
      <c r="P505" t="s">
        <v>211</v>
      </c>
      <c r="Q505">
        <v>1</v>
      </c>
      <c r="X505">
        <v>0.28000000000000003</v>
      </c>
      <c r="Y505">
        <v>0</v>
      </c>
      <c r="Z505">
        <v>33.35</v>
      </c>
      <c r="AA505">
        <v>12.67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0.28000000000000003</v>
      </c>
      <c r="AH505">
        <v>2</v>
      </c>
      <c r="AI505">
        <v>55285537</v>
      </c>
      <c r="AJ505">
        <v>476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ROW(Source!A1031)</f>
        <v>1031</v>
      </c>
      <c r="B506">
        <v>55285545</v>
      </c>
      <c r="C506">
        <v>55285535</v>
      </c>
      <c r="D506">
        <v>31832821</v>
      </c>
      <c r="E506">
        <v>1</v>
      </c>
      <c r="F506">
        <v>1</v>
      </c>
      <c r="G506">
        <v>13</v>
      </c>
      <c r="H506">
        <v>2</v>
      </c>
      <c r="I506" t="s">
        <v>212</v>
      </c>
      <c r="J506" t="s">
        <v>213</v>
      </c>
      <c r="K506" t="s">
        <v>214</v>
      </c>
      <c r="L506">
        <v>1368</v>
      </c>
      <c r="N506">
        <v>1011</v>
      </c>
      <c r="O506" t="s">
        <v>211</v>
      </c>
      <c r="P506" t="s">
        <v>211</v>
      </c>
      <c r="Q506">
        <v>1</v>
      </c>
      <c r="X506">
        <v>0.28000000000000003</v>
      </c>
      <c r="Y506">
        <v>0</v>
      </c>
      <c r="Z506">
        <v>0.77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0.28000000000000003</v>
      </c>
      <c r="AH506">
        <v>2</v>
      </c>
      <c r="AI506">
        <v>55285538</v>
      </c>
      <c r="AJ506">
        <v>477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ROW(Source!A1031)</f>
        <v>1031</v>
      </c>
      <c r="B507">
        <v>55285546</v>
      </c>
      <c r="C507">
        <v>55285535</v>
      </c>
      <c r="D507">
        <v>31832054</v>
      </c>
      <c r="E507">
        <v>1</v>
      </c>
      <c r="F507">
        <v>1</v>
      </c>
      <c r="G507">
        <v>13</v>
      </c>
      <c r="H507">
        <v>2</v>
      </c>
      <c r="I507" t="s">
        <v>215</v>
      </c>
      <c r="J507" t="s">
        <v>216</v>
      </c>
      <c r="K507" t="s">
        <v>217</v>
      </c>
      <c r="L507">
        <v>1368</v>
      </c>
      <c r="N507">
        <v>1011</v>
      </c>
      <c r="O507" t="s">
        <v>211</v>
      </c>
      <c r="P507" t="s">
        <v>211</v>
      </c>
      <c r="Q507">
        <v>1</v>
      </c>
      <c r="X507">
        <v>0.44</v>
      </c>
      <c r="Y507">
        <v>0</v>
      </c>
      <c r="Z507">
        <v>0.71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0.44</v>
      </c>
      <c r="AH507">
        <v>2</v>
      </c>
      <c r="AI507">
        <v>55285539</v>
      </c>
      <c r="AJ507">
        <v>478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ROW(Source!A1031)</f>
        <v>1031</v>
      </c>
      <c r="B508">
        <v>55285547</v>
      </c>
      <c r="C508">
        <v>55285535</v>
      </c>
      <c r="D508">
        <v>31808261</v>
      </c>
      <c r="E508">
        <v>1</v>
      </c>
      <c r="F508">
        <v>1</v>
      </c>
      <c r="G508">
        <v>13</v>
      </c>
      <c r="H508">
        <v>3</v>
      </c>
      <c r="I508" t="s">
        <v>221</v>
      </c>
      <c r="J508" t="s">
        <v>222</v>
      </c>
      <c r="K508" t="s">
        <v>223</v>
      </c>
      <c r="L508">
        <v>1348</v>
      </c>
      <c r="N508">
        <v>1009</v>
      </c>
      <c r="O508" t="s">
        <v>30</v>
      </c>
      <c r="P508" t="s">
        <v>30</v>
      </c>
      <c r="Q508">
        <v>1000</v>
      </c>
      <c r="X508">
        <v>4.0000000000000001E-3</v>
      </c>
      <c r="Y508">
        <v>315.2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4.0000000000000001E-3</v>
      </c>
      <c r="AH508">
        <v>2</v>
      </c>
      <c r="AI508">
        <v>55285540</v>
      </c>
      <c r="AJ508">
        <v>479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ROW(Source!A1031)</f>
        <v>1031</v>
      </c>
      <c r="B509">
        <v>55285548</v>
      </c>
      <c r="C509">
        <v>55285535</v>
      </c>
      <c r="D509">
        <v>31826247</v>
      </c>
      <c r="E509">
        <v>1</v>
      </c>
      <c r="F509">
        <v>1</v>
      </c>
      <c r="G509">
        <v>13</v>
      </c>
      <c r="H509">
        <v>3</v>
      </c>
      <c r="I509" t="s">
        <v>224</v>
      </c>
      <c r="J509" t="s">
        <v>225</v>
      </c>
      <c r="K509" t="s">
        <v>226</v>
      </c>
      <c r="L509">
        <v>1339</v>
      </c>
      <c r="N509">
        <v>1007</v>
      </c>
      <c r="O509" t="s">
        <v>128</v>
      </c>
      <c r="P509" t="s">
        <v>128</v>
      </c>
      <c r="Q509">
        <v>1</v>
      </c>
      <c r="X509">
        <v>0.43</v>
      </c>
      <c r="Y509">
        <v>451.14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0.43</v>
      </c>
      <c r="AH509">
        <v>2</v>
      </c>
      <c r="AI509">
        <v>55285541</v>
      </c>
      <c r="AJ509">
        <v>480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ROW(Source!A1031)</f>
        <v>1031</v>
      </c>
      <c r="B510">
        <v>55285549</v>
      </c>
      <c r="C510">
        <v>55285535</v>
      </c>
      <c r="D510">
        <v>31806986</v>
      </c>
      <c r="E510">
        <v>13</v>
      </c>
      <c r="F510">
        <v>1</v>
      </c>
      <c r="G510">
        <v>13</v>
      </c>
      <c r="H510">
        <v>3</v>
      </c>
      <c r="I510" t="s">
        <v>28</v>
      </c>
      <c r="J510" t="s">
        <v>3</v>
      </c>
      <c r="K510" t="s">
        <v>29</v>
      </c>
      <c r="L510">
        <v>1348</v>
      </c>
      <c r="N510">
        <v>1009</v>
      </c>
      <c r="O510" t="s">
        <v>30</v>
      </c>
      <c r="P510" t="s">
        <v>30</v>
      </c>
      <c r="Q510">
        <v>1000</v>
      </c>
      <c r="X510">
        <v>0.3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0.3</v>
      </c>
      <c r="AH510">
        <v>2</v>
      </c>
      <c r="AI510">
        <v>55285542</v>
      </c>
      <c r="AJ510">
        <v>481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ROW(Source!A1033)</f>
        <v>1033</v>
      </c>
      <c r="B511">
        <v>55285561</v>
      </c>
      <c r="C511">
        <v>55285551</v>
      </c>
      <c r="D511">
        <v>31751893</v>
      </c>
      <c r="E511">
        <v>13</v>
      </c>
      <c r="F511">
        <v>1</v>
      </c>
      <c r="G511">
        <v>13</v>
      </c>
      <c r="H511">
        <v>1</v>
      </c>
      <c r="I511" t="s">
        <v>205</v>
      </c>
      <c r="J511" t="s">
        <v>3</v>
      </c>
      <c r="K511" t="s">
        <v>206</v>
      </c>
      <c r="L511">
        <v>1191</v>
      </c>
      <c r="N511">
        <v>1013</v>
      </c>
      <c r="O511" t="s">
        <v>207</v>
      </c>
      <c r="P511" t="s">
        <v>207</v>
      </c>
      <c r="Q511">
        <v>1</v>
      </c>
      <c r="X511">
        <v>24.61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1</v>
      </c>
      <c r="AF511" t="s">
        <v>3</v>
      </c>
      <c r="AG511">
        <v>24.61</v>
      </c>
      <c r="AH511">
        <v>2</v>
      </c>
      <c r="AI511">
        <v>55285552</v>
      </c>
      <c r="AJ511">
        <v>482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ROW(Source!A1033)</f>
        <v>1033</v>
      </c>
      <c r="B512">
        <v>55285562</v>
      </c>
      <c r="C512">
        <v>55285551</v>
      </c>
      <c r="D512">
        <v>31755942</v>
      </c>
      <c r="E512">
        <v>13</v>
      </c>
      <c r="F512">
        <v>1</v>
      </c>
      <c r="G512">
        <v>13</v>
      </c>
      <c r="H512">
        <v>2</v>
      </c>
      <c r="I512" t="s">
        <v>218</v>
      </c>
      <c r="J512" t="s">
        <v>3</v>
      </c>
      <c r="K512" t="s">
        <v>219</v>
      </c>
      <c r="L512">
        <v>1344</v>
      </c>
      <c r="N512">
        <v>1008</v>
      </c>
      <c r="O512" t="s">
        <v>220</v>
      </c>
      <c r="P512" t="s">
        <v>220</v>
      </c>
      <c r="Q512">
        <v>1</v>
      </c>
      <c r="X512">
        <v>18.57</v>
      </c>
      <c r="Y512">
        <v>0</v>
      </c>
      <c r="Z512">
        <v>1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18.57</v>
      </c>
      <c r="AH512">
        <v>2</v>
      </c>
      <c r="AI512">
        <v>55285553</v>
      </c>
      <c r="AJ512">
        <v>483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ROW(Source!A1033)</f>
        <v>1033</v>
      </c>
      <c r="B513">
        <v>55285563</v>
      </c>
      <c r="C513">
        <v>55285551</v>
      </c>
      <c r="D513">
        <v>31752660</v>
      </c>
      <c r="E513">
        <v>13</v>
      </c>
      <c r="F513">
        <v>1</v>
      </c>
      <c r="G513">
        <v>13</v>
      </c>
      <c r="H513">
        <v>3</v>
      </c>
      <c r="I513" t="s">
        <v>275</v>
      </c>
      <c r="J513" t="s">
        <v>3</v>
      </c>
      <c r="K513" t="s">
        <v>276</v>
      </c>
      <c r="L513">
        <v>1348</v>
      </c>
      <c r="N513">
        <v>1009</v>
      </c>
      <c r="O513" t="s">
        <v>30</v>
      </c>
      <c r="P513" t="s">
        <v>30</v>
      </c>
      <c r="Q513">
        <v>1000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s">
        <v>3</v>
      </c>
      <c r="AG513">
        <v>0</v>
      </c>
      <c r="AH513">
        <v>3</v>
      </c>
      <c r="AI513">
        <v>-1</v>
      </c>
      <c r="AJ513" t="s">
        <v>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ROW(Source!A1033)</f>
        <v>1033</v>
      </c>
      <c r="B514">
        <v>55285564</v>
      </c>
      <c r="C514">
        <v>55285551</v>
      </c>
      <c r="D514">
        <v>31807208</v>
      </c>
      <c r="E514">
        <v>1</v>
      </c>
      <c r="F514">
        <v>1</v>
      </c>
      <c r="G514">
        <v>13</v>
      </c>
      <c r="H514">
        <v>3</v>
      </c>
      <c r="I514" t="s">
        <v>227</v>
      </c>
      <c r="J514" t="s">
        <v>228</v>
      </c>
      <c r="K514" t="s">
        <v>229</v>
      </c>
      <c r="L514">
        <v>1348</v>
      </c>
      <c r="N514">
        <v>1009</v>
      </c>
      <c r="O514" t="s">
        <v>30</v>
      </c>
      <c r="P514" t="s">
        <v>30</v>
      </c>
      <c r="Q514">
        <v>1000</v>
      </c>
      <c r="X514">
        <v>1.9E-3</v>
      </c>
      <c r="Y514">
        <v>15169.24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1.9E-3</v>
      </c>
      <c r="AH514">
        <v>2</v>
      </c>
      <c r="AI514">
        <v>55285554</v>
      </c>
      <c r="AJ514">
        <v>484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ROW(Source!A1033)</f>
        <v>1033</v>
      </c>
      <c r="B515">
        <v>55285565</v>
      </c>
      <c r="C515">
        <v>55285551</v>
      </c>
      <c r="D515">
        <v>31807298</v>
      </c>
      <c r="E515">
        <v>1</v>
      </c>
      <c r="F515">
        <v>1</v>
      </c>
      <c r="G515">
        <v>13</v>
      </c>
      <c r="H515">
        <v>3</v>
      </c>
      <c r="I515" t="s">
        <v>230</v>
      </c>
      <c r="J515" t="s">
        <v>231</v>
      </c>
      <c r="K515" t="s">
        <v>232</v>
      </c>
      <c r="L515">
        <v>1339</v>
      </c>
      <c r="N515">
        <v>1007</v>
      </c>
      <c r="O515" t="s">
        <v>128</v>
      </c>
      <c r="P515" t="s">
        <v>128</v>
      </c>
      <c r="Q515">
        <v>1</v>
      </c>
      <c r="X515">
        <v>0.14000000000000001</v>
      </c>
      <c r="Y515">
        <v>1828.56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0.14000000000000001</v>
      </c>
      <c r="AH515">
        <v>2</v>
      </c>
      <c r="AI515">
        <v>55285555</v>
      </c>
      <c r="AJ515">
        <v>485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ROW(Source!A1033)</f>
        <v>1033</v>
      </c>
      <c r="B516">
        <v>55285566</v>
      </c>
      <c r="C516">
        <v>55285551</v>
      </c>
      <c r="D516">
        <v>31807154</v>
      </c>
      <c r="E516">
        <v>1</v>
      </c>
      <c r="F516">
        <v>1</v>
      </c>
      <c r="G516">
        <v>13</v>
      </c>
      <c r="H516">
        <v>3</v>
      </c>
      <c r="I516" t="s">
        <v>233</v>
      </c>
      <c r="J516" t="s">
        <v>234</v>
      </c>
      <c r="K516" t="s">
        <v>235</v>
      </c>
      <c r="L516">
        <v>1339</v>
      </c>
      <c r="N516">
        <v>1007</v>
      </c>
      <c r="O516" t="s">
        <v>128</v>
      </c>
      <c r="P516" t="s">
        <v>128</v>
      </c>
      <c r="Q516">
        <v>1</v>
      </c>
      <c r="X516">
        <v>0.12</v>
      </c>
      <c r="Y516">
        <v>670.5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0.12</v>
      </c>
      <c r="AH516">
        <v>2</v>
      </c>
      <c r="AI516">
        <v>55285556</v>
      </c>
      <c r="AJ516">
        <v>486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ROW(Source!A1033)</f>
        <v>1033</v>
      </c>
      <c r="B517">
        <v>55285567</v>
      </c>
      <c r="C517">
        <v>55285551</v>
      </c>
      <c r="D517">
        <v>31826253</v>
      </c>
      <c r="E517">
        <v>1</v>
      </c>
      <c r="F517">
        <v>1</v>
      </c>
      <c r="G517">
        <v>13</v>
      </c>
      <c r="H517">
        <v>3</v>
      </c>
      <c r="I517" t="s">
        <v>236</v>
      </c>
      <c r="J517" t="s">
        <v>237</v>
      </c>
      <c r="K517" t="s">
        <v>238</v>
      </c>
      <c r="L517">
        <v>1339</v>
      </c>
      <c r="N517">
        <v>1007</v>
      </c>
      <c r="O517" t="s">
        <v>128</v>
      </c>
      <c r="P517" t="s">
        <v>128</v>
      </c>
      <c r="Q517">
        <v>1</v>
      </c>
      <c r="X517">
        <v>0.09</v>
      </c>
      <c r="Y517">
        <v>441.1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0.09</v>
      </c>
      <c r="AH517">
        <v>2</v>
      </c>
      <c r="AI517">
        <v>55285557</v>
      </c>
      <c r="AJ517">
        <v>487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ROW(Source!A1033)</f>
        <v>1033</v>
      </c>
      <c r="B518">
        <v>55285568</v>
      </c>
      <c r="C518">
        <v>55285551</v>
      </c>
      <c r="D518">
        <v>31831614</v>
      </c>
      <c r="E518">
        <v>1</v>
      </c>
      <c r="F518">
        <v>1</v>
      </c>
      <c r="G518">
        <v>13</v>
      </c>
      <c r="H518">
        <v>3</v>
      </c>
      <c r="I518" t="s">
        <v>239</v>
      </c>
      <c r="J518" t="s">
        <v>240</v>
      </c>
      <c r="K518" t="s">
        <v>241</v>
      </c>
      <c r="L518">
        <v>1327</v>
      </c>
      <c r="N518">
        <v>1005</v>
      </c>
      <c r="O518" t="s">
        <v>143</v>
      </c>
      <c r="P518" t="s">
        <v>143</v>
      </c>
      <c r="Q518">
        <v>1</v>
      </c>
      <c r="X518">
        <v>2.2999999999999998</v>
      </c>
      <c r="Y518">
        <v>60.91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3</v>
      </c>
      <c r="AG518">
        <v>2.2999999999999998</v>
      </c>
      <c r="AH518">
        <v>2</v>
      </c>
      <c r="AI518">
        <v>55285559</v>
      </c>
      <c r="AJ518">
        <v>489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ROW(Source!A1033)</f>
        <v>1033</v>
      </c>
      <c r="B519">
        <v>55285569</v>
      </c>
      <c r="C519">
        <v>55285551</v>
      </c>
      <c r="D519">
        <v>34315573</v>
      </c>
      <c r="E519">
        <v>13</v>
      </c>
      <c r="F519">
        <v>1</v>
      </c>
      <c r="G519">
        <v>13</v>
      </c>
      <c r="H519">
        <v>3</v>
      </c>
      <c r="I519" t="s">
        <v>277</v>
      </c>
      <c r="J519" t="s">
        <v>3</v>
      </c>
      <c r="K519" t="s">
        <v>278</v>
      </c>
      <c r="L519">
        <v>1339</v>
      </c>
      <c r="N519">
        <v>1007</v>
      </c>
      <c r="O519" t="s">
        <v>128</v>
      </c>
      <c r="P519" t="s">
        <v>128</v>
      </c>
      <c r="Q519">
        <v>1</v>
      </c>
      <c r="X519">
        <v>1.02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s">
        <v>3</v>
      </c>
      <c r="AG519">
        <v>1.02</v>
      </c>
      <c r="AH519">
        <v>3</v>
      </c>
      <c r="AI519">
        <v>-1</v>
      </c>
      <c r="AJ519" t="s">
        <v>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ROW(Source!A1033)</f>
        <v>1033</v>
      </c>
      <c r="B520">
        <v>55285570</v>
      </c>
      <c r="C520">
        <v>55285551</v>
      </c>
      <c r="D520">
        <v>31806992</v>
      </c>
      <c r="E520">
        <v>13</v>
      </c>
      <c r="F520">
        <v>1</v>
      </c>
      <c r="G520">
        <v>13</v>
      </c>
      <c r="H520">
        <v>3</v>
      </c>
      <c r="I520" t="s">
        <v>242</v>
      </c>
      <c r="J520" t="s">
        <v>3</v>
      </c>
      <c r="K520" t="s">
        <v>243</v>
      </c>
      <c r="L520">
        <v>1344</v>
      </c>
      <c r="N520">
        <v>1008</v>
      </c>
      <c r="O520" t="s">
        <v>220</v>
      </c>
      <c r="P520" t="s">
        <v>220</v>
      </c>
      <c r="Q520">
        <v>1</v>
      </c>
      <c r="X520">
        <v>13.72</v>
      </c>
      <c r="Y520">
        <v>1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13.72</v>
      </c>
      <c r="AH520">
        <v>2</v>
      </c>
      <c r="AI520">
        <v>55285560</v>
      </c>
      <c r="AJ520">
        <v>490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ROW(Source!A1035)</f>
        <v>1035</v>
      </c>
      <c r="B521">
        <v>55285575</v>
      </c>
      <c r="C521">
        <v>55285572</v>
      </c>
      <c r="D521">
        <v>31751893</v>
      </c>
      <c r="E521">
        <v>13</v>
      </c>
      <c r="F521">
        <v>1</v>
      </c>
      <c r="G521">
        <v>13</v>
      </c>
      <c r="H521">
        <v>1</v>
      </c>
      <c r="I521" t="s">
        <v>205</v>
      </c>
      <c r="J521" t="s">
        <v>3</v>
      </c>
      <c r="K521" t="s">
        <v>206</v>
      </c>
      <c r="L521">
        <v>1191</v>
      </c>
      <c r="N521">
        <v>1013</v>
      </c>
      <c r="O521" t="s">
        <v>207</v>
      </c>
      <c r="P521" t="s">
        <v>207</v>
      </c>
      <c r="Q521">
        <v>1</v>
      </c>
      <c r="X521">
        <v>17.41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1</v>
      </c>
      <c r="AF521" t="s">
        <v>3</v>
      </c>
      <c r="AG521">
        <v>17.41</v>
      </c>
      <c r="AH521">
        <v>2</v>
      </c>
      <c r="AI521">
        <v>55285573</v>
      </c>
      <c r="AJ521">
        <v>491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ROW(Source!A1035)</f>
        <v>1035</v>
      </c>
      <c r="B522">
        <v>55285576</v>
      </c>
      <c r="C522">
        <v>55285572</v>
      </c>
      <c r="D522">
        <v>31806986</v>
      </c>
      <c r="E522">
        <v>13</v>
      </c>
      <c r="F522">
        <v>1</v>
      </c>
      <c r="G522">
        <v>13</v>
      </c>
      <c r="H522">
        <v>3</v>
      </c>
      <c r="I522" t="s">
        <v>28</v>
      </c>
      <c r="J522" t="s">
        <v>3</v>
      </c>
      <c r="K522" t="s">
        <v>29</v>
      </c>
      <c r="L522">
        <v>1348</v>
      </c>
      <c r="N522">
        <v>1009</v>
      </c>
      <c r="O522" t="s">
        <v>30</v>
      </c>
      <c r="P522" t="s">
        <v>30</v>
      </c>
      <c r="Q522">
        <v>1000</v>
      </c>
      <c r="X522">
        <v>1.02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1.02</v>
      </c>
      <c r="AH522">
        <v>2</v>
      </c>
      <c r="AI522">
        <v>55285574</v>
      </c>
      <c r="AJ522">
        <v>492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ROW(Source!A1037)</f>
        <v>1037</v>
      </c>
      <c r="B523">
        <v>55285585</v>
      </c>
      <c r="C523">
        <v>55285578</v>
      </c>
      <c r="D523">
        <v>31751893</v>
      </c>
      <c r="E523">
        <v>13</v>
      </c>
      <c r="F523">
        <v>1</v>
      </c>
      <c r="G523">
        <v>13</v>
      </c>
      <c r="H523">
        <v>1</v>
      </c>
      <c r="I523" t="s">
        <v>205</v>
      </c>
      <c r="J523" t="s">
        <v>3</v>
      </c>
      <c r="K523" t="s">
        <v>206</v>
      </c>
      <c r="L523">
        <v>1191</v>
      </c>
      <c r="N523">
        <v>1013</v>
      </c>
      <c r="O523" t="s">
        <v>207</v>
      </c>
      <c r="P523" t="s">
        <v>207</v>
      </c>
      <c r="Q523">
        <v>1</v>
      </c>
      <c r="X523">
        <v>53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1</v>
      </c>
      <c r="AF523" t="s">
        <v>136</v>
      </c>
      <c r="AG523">
        <v>60.949999999999996</v>
      </c>
      <c r="AH523">
        <v>2</v>
      </c>
      <c r="AI523">
        <v>55285579</v>
      </c>
      <c r="AJ523">
        <v>493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ROW(Source!A1037)</f>
        <v>1037</v>
      </c>
      <c r="B524">
        <v>55285586</v>
      </c>
      <c r="C524">
        <v>55285578</v>
      </c>
      <c r="D524">
        <v>31755942</v>
      </c>
      <c r="E524">
        <v>13</v>
      </c>
      <c r="F524">
        <v>1</v>
      </c>
      <c r="G524">
        <v>13</v>
      </c>
      <c r="H524">
        <v>2</v>
      </c>
      <c r="I524" t="s">
        <v>218</v>
      </c>
      <c r="J524" t="s">
        <v>3</v>
      </c>
      <c r="K524" t="s">
        <v>219</v>
      </c>
      <c r="L524">
        <v>1344</v>
      </c>
      <c r="N524">
        <v>1008</v>
      </c>
      <c r="O524" t="s">
        <v>220</v>
      </c>
      <c r="P524" t="s">
        <v>220</v>
      </c>
      <c r="Q524">
        <v>1</v>
      </c>
      <c r="X524">
        <v>267.17</v>
      </c>
      <c r="Y524">
        <v>0</v>
      </c>
      <c r="Z524">
        <v>1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135</v>
      </c>
      <c r="AG524">
        <v>333.96250000000003</v>
      </c>
      <c r="AH524">
        <v>2</v>
      </c>
      <c r="AI524">
        <v>55285580</v>
      </c>
      <c r="AJ524">
        <v>494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ROW(Source!A1037)</f>
        <v>1037</v>
      </c>
      <c r="B525">
        <v>55285587</v>
      </c>
      <c r="C525">
        <v>55285578</v>
      </c>
      <c r="D525">
        <v>31809402</v>
      </c>
      <c r="E525">
        <v>1</v>
      </c>
      <c r="F525">
        <v>1</v>
      </c>
      <c r="G525">
        <v>13</v>
      </c>
      <c r="H525">
        <v>3</v>
      </c>
      <c r="I525" t="s">
        <v>244</v>
      </c>
      <c r="J525" t="s">
        <v>245</v>
      </c>
      <c r="K525" t="s">
        <v>246</v>
      </c>
      <c r="L525">
        <v>1346</v>
      </c>
      <c r="N525">
        <v>1009</v>
      </c>
      <c r="O525" t="s">
        <v>247</v>
      </c>
      <c r="P525" t="s">
        <v>247</v>
      </c>
      <c r="Q525">
        <v>1</v>
      </c>
      <c r="X525">
        <v>6.9</v>
      </c>
      <c r="Y525">
        <v>6.27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6.9</v>
      </c>
      <c r="AH525">
        <v>2</v>
      </c>
      <c r="AI525">
        <v>55285583</v>
      </c>
      <c r="AJ525">
        <v>497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ROW(Source!A1037)</f>
        <v>1037</v>
      </c>
      <c r="B526">
        <v>55285588</v>
      </c>
      <c r="C526">
        <v>55285578</v>
      </c>
      <c r="D526">
        <v>31807616</v>
      </c>
      <c r="E526">
        <v>1</v>
      </c>
      <c r="F526">
        <v>1</v>
      </c>
      <c r="G526">
        <v>13</v>
      </c>
      <c r="H526">
        <v>3</v>
      </c>
      <c r="I526" t="s">
        <v>248</v>
      </c>
      <c r="J526" t="s">
        <v>249</v>
      </c>
      <c r="K526" t="s">
        <v>250</v>
      </c>
      <c r="L526">
        <v>1348</v>
      </c>
      <c r="N526">
        <v>1009</v>
      </c>
      <c r="O526" t="s">
        <v>30</v>
      </c>
      <c r="P526" t="s">
        <v>30</v>
      </c>
      <c r="Q526">
        <v>1000</v>
      </c>
      <c r="X526">
        <v>3.5000000000000003E-2</v>
      </c>
      <c r="Y526">
        <v>18910.8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3.5000000000000003E-2</v>
      </c>
      <c r="AH526">
        <v>2</v>
      </c>
      <c r="AI526">
        <v>55285584</v>
      </c>
      <c r="AJ526">
        <v>498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ROW(Source!A1037)</f>
        <v>1037</v>
      </c>
      <c r="B527">
        <v>55285589</v>
      </c>
      <c r="C527">
        <v>55285578</v>
      </c>
      <c r="D527">
        <v>31800707</v>
      </c>
      <c r="E527">
        <v>13</v>
      </c>
      <c r="F527">
        <v>1</v>
      </c>
      <c r="G527">
        <v>13</v>
      </c>
      <c r="H527">
        <v>3</v>
      </c>
      <c r="I527" t="s">
        <v>279</v>
      </c>
      <c r="J527" t="s">
        <v>3</v>
      </c>
      <c r="K527" t="s">
        <v>280</v>
      </c>
      <c r="L527">
        <v>1327</v>
      </c>
      <c r="N527">
        <v>1005</v>
      </c>
      <c r="O527" t="s">
        <v>143</v>
      </c>
      <c r="P527" t="s">
        <v>143</v>
      </c>
      <c r="Q527">
        <v>1</v>
      </c>
      <c r="X527">
        <v>135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 t="s">
        <v>3</v>
      </c>
      <c r="AG527">
        <v>135</v>
      </c>
      <c r="AH527">
        <v>3</v>
      </c>
      <c r="AI527">
        <v>-1</v>
      </c>
      <c r="AJ527" t="s">
        <v>3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ROW(Source!A1037)</f>
        <v>1037</v>
      </c>
      <c r="B528">
        <v>55285590</v>
      </c>
      <c r="C528">
        <v>55285578</v>
      </c>
      <c r="D528">
        <v>31800707</v>
      </c>
      <c r="E528">
        <v>13</v>
      </c>
      <c r="F528">
        <v>1</v>
      </c>
      <c r="G528">
        <v>13</v>
      </c>
      <c r="H528">
        <v>3</v>
      </c>
      <c r="I528" t="s">
        <v>279</v>
      </c>
      <c r="J528" t="s">
        <v>3</v>
      </c>
      <c r="K528" t="s">
        <v>281</v>
      </c>
      <c r="L528">
        <v>1327</v>
      </c>
      <c r="N528">
        <v>1005</v>
      </c>
      <c r="O528" t="s">
        <v>143</v>
      </c>
      <c r="P528" t="s">
        <v>143</v>
      </c>
      <c r="Q528">
        <v>1</v>
      </c>
      <c r="X528">
        <v>132.30000000000001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s">
        <v>3</v>
      </c>
      <c r="AG528">
        <v>132.30000000000001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ROW(Source!A1040)</f>
        <v>1040</v>
      </c>
      <c r="B529">
        <v>55285606</v>
      </c>
      <c r="C529">
        <v>55285593</v>
      </c>
      <c r="D529">
        <v>31751893</v>
      </c>
      <c r="E529">
        <v>13</v>
      </c>
      <c r="F529">
        <v>1</v>
      </c>
      <c r="G529">
        <v>13</v>
      </c>
      <c r="H529">
        <v>1</v>
      </c>
      <c r="I529" t="s">
        <v>205</v>
      </c>
      <c r="J529" t="s">
        <v>3</v>
      </c>
      <c r="K529" t="s">
        <v>206</v>
      </c>
      <c r="L529">
        <v>1191</v>
      </c>
      <c r="N529">
        <v>1013</v>
      </c>
      <c r="O529" t="s">
        <v>207</v>
      </c>
      <c r="P529" t="s">
        <v>207</v>
      </c>
      <c r="Q529">
        <v>1</v>
      </c>
      <c r="X529">
        <v>85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1</v>
      </c>
      <c r="AF529" t="s">
        <v>136</v>
      </c>
      <c r="AG529">
        <v>97.749999999999986</v>
      </c>
      <c r="AH529">
        <v>2</v>
      </c>
      <c r="AI529">
        <v>55285594</v>
      </c>
      <c r="AJ529">
        <v>499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ROW(Source!A1040)</f>
        <v>1040</v>
      </c>
      <c r="B530">
        <v>55285607</v>
      </c>
      <c r="C530">
        <v>55285593</v>
      </c>
      <c r="D530">
        <v>31832330</v>
      </c>
      <c r="E530">
        <v>1</v>
      </c>
      <c r="F530">
        <v>1</v>
      </c>
      <c r="G530">
        <v>13</v>
      </c>
      <c r="H530">
        <v>2</v>
      </c>
      <c r="I530" t="s">
        <v>251</v>
      </c>
      <c r="J530" t="s">
        <v>252</v>
      </c>
      <c r="K530" t="s">
        <v>253</v>
      </c>
      <c r="L530">
        <v>1368</v>
      </c>
      <c r="N530">
        <v>1011</v>
      </c>
      <c r="O530" t="s">
        <v>211</v>
      </c>
      <c r="P530" t="s">
        <v>211</v>
      </c>
      <c r="Q530">
        <v>1</v>
      </c>
      <c r="X530">
        <v>0.21099999999999999</v>
      </c>
      <c r="Y530">
        <v>0</v>
      </c>
      <c r="Z530">
        <v>39.51</v>
      </c>
      <c r="AA530">
        <v>12.69</v>
      </c>
      <c r="AB530">
        <v>0</v>
      </c>
      <c r="AC530">
        <v>0</v>
      </c>
      <c r="AD530">
        <v>1</v>
      </c>
      <c r="AE530">
        <v>0</v>
      </c>
      <c r="AF530" t="s">
        <v>135</v>
      </c>
      <c r="AG530">
        <v>0.26374999999999998</v>
      </c>
      <c r="AH530">
        <v>2</v>
      </c>
      <c r="AI530">
        <v>55285595</v>
      </c>
      <c r="AJ530">
        <v>500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ROW(Source!A1040)</f>
        <v>1040</v>
      </c>
      <c r="B531">
        <v>55285608</v>
      </c>
      <c r="C531">
        <v>55285593</v>
      </c>
      <c r="D531">
        <v>31832578</v>
      </c>
      <c r="E531">
        <v>1</v>
      </c>
      <c r="F531">
        <v>1</v>
      </c>
      <c r="G531">
        <v>13</v>
      </c>
      <c r="H531">
        <v>2</v>
      </c>
      <c r="I531" t="s">
        <v>254</v>
      </c>
      <c r="J531" t="s">
        <v>255</v>
      </c>
      <c r="K531" t="s">
        <v>256</v>
      </c>
      <c r="L531">
        <v>1368</v>
      </c>
      <c r="N531">
        <v>1011</v>
      </c>
      <c r="O531" t="s">
        <v>211</v>
      </c>
      <c r="P531" t="s">
        <v>211</v>
      </c>
      <c r="Q531">
        <v>1</v>
      </c>
      <c r="X531">
        <v>12.813000000000001</v>
      </c>
      <c r="Y531">
        <v>0</v>
      </c>
      <c r="Z531">
        <v>1.0900000000000001</v>
      </c>
      <c r="AA531">
        <v>0.09</v>
      </c>
      <c r="AB531">
        <v>0</v>
      </c>
      <c r="AC531">
        <v>0</v>
      </c>
      <c r="AD531">
        <v>1</v>
      </c>
      <c r="AE531">
        <v>0</v>
      </c>
      <c r="AF531" t="s">
        <v>135</v>
      </c>
      <c r="AG531">
        <v>16.016249999999999</v>
      </c>
      <c r="AH531">
        <v>2</v>
      </c>
      <c r="AI531">
        <v>55285596</v>
      </c>
      <c r="AJ531">
        <v>501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ROW(Source!A1040)</f>
        <v>1040</v>
      </c>
      <c r="B532">
        <v>55285609</v>
      </c>
      <c r="C532">
        <v>55285593</v>
      </c>
      <c r="D532">
        <v>31832865</v>
      </c>
      <c r="E532">
        <v>1</v>
      </c>
      <c r="F532">
        <v>1</v>
      </c>
      <c r="G532">
        <v>13</v>
      </c>
      <c r="H532">
        <v>2</v>
      </c>
      <c r="I532" t="s">
        <v>257</v>
      </c>
      <c r="J532" t="s">
        <v>258</v>
      </c>
      <c r="K532" t="s">
        <v>259</v>
      </c>
      <c r="L532">
        <v>1368</v>
      </c>
      <c r="N532">
        <v>1011</v>
      </c>
      <c r="O532" t="s">
        <v>211</v>
      </c>
      <c r="P532" t="s">
        <v>211</v>
      </c>
      <c r="Q532">
        <v>1</v>
      </c>
      <c r="X532">
        <v>9.8879999999999999</v>
      </c>
      <c r="Y532">
        <v>0</v>
      </c>
      <c r="Z532">
        <v>0.77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135</v>
      </c>
      <c r="AG532">
        <v>12.36</v>
      </c>
      <c r="AH532">
        <v>2</v>
      </c>
      <c r="AI532">
        <v>55285597</v>
      </c>
      <c r="AJ532">
        <v>502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ROW(Source!A1040)</f>
        <v>1040</v>
      </c>
      <c r="B533">
        <v>55285610</v>
      </c>
      <c r="C533">
        <v>55285593</v>
      </c>
      <c r="D533">
        <v>31755942</v>
      </c>
      <c r="E533">
        <v>13</v>
      </c>
      <c r="F533">
        <v>1</v>
      </c>
      <c r="G533">
        <v>13</v>
      </c>
      <c r="H533">
        <v>2</v>
      </c>
      <c r="I533" t="s">
        <v>218</v>
      </c>
      <c r="J533" t="s">
        <v>3</v>
      </c>
      <c r="K533" t="s">
        <v>219</v>
      </c>
      <c r="L533">
        <v>1344</v>
      </c>
      <c r="N533">
        <v>1008</v>
      </c>
      <c r="O533" t="s">
        <v>220</v>
      </c>
      <c r="P533" t="s">
        <v>220</v>
      </c>
      <c r="Q533">
        <v>1</v>
      </c>
      <c r="X533">
        <v>20.92</v>
      </c>
      <c r="Y533">
        <v>0</v>
      </c>
      <c r="Z533">
        <v>1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135</v>
      </c>
      <c r="AG533">
        <v>26.150000000000002</v>
      </c>
      <c r="AH533">
        <v>2</v>
      </c>
      <c r="AI533">
        <v>55285598</v>
      </c>
      <c r="AJ533">
        <v>503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ROW(Source!A1040)</f>
        <v>1040</v>
      </c>
      <c r="B534">
        <v>55285611</v>
      </c>
      <c r="C534">
        <v>55285593</v>
      </c>
      <c r="D534">
        <v>31808032</v>
      </c>
      <c r="E534">
        <v>1</v>
      </c>
      <c r="F534">
        <v>1</v>
      </c>
      <c r="G534">
        <v>13</v>
      </c>
      <c r="H534">
        <v>3</v>
      </c>
      <c r="I534" t="s">
        <v>260</v>
      </c>
      <c r="J534" t="s">
        <v>261</v>
      </c>
      <c r="K534" t="s">
        <v>262</v>
      </c>
      <c r="L534">
        <v>1348</v>
      </c>
      <c r="N534">
        <v>1009</v>
      </c>
      <c r="O534" t="s">
        <v>30</v>
      </c>
      <c r="P534" t="s">
        <v>30</v>
      </c>
      <c r="Q534">
        <v>1000</v>
      </c>
      <c r="X534">
        <v>4.9000000000000002E-2</v>
      </c>
      <c r="Y534">
        <v>14739.12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4.9000000000000002E-2</v>
      </c>
      <c r="AH534">
        <v>2</v>
      </c>
      <c r="AI534">
        <v>55285599</v>
      </c>
      <c r="AJ534">
        <v>504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ROW(Source!A1040)</f>
        <v>1040</v>
      </c>
      <c r="B535">
        <v>55285612</v>
      </c>
      <c r="C535">
        <v>55285593</v>
      </c>
      <c r="D535">
        <v>31808575</v>
      </c>
      <c r="E535">
        <v>1</v>
      </c>
      <c r="F535">
        <v>1</v>
      </c>
      <c r="G535">
        <v>13</v>
      </c>
      <c r="H535">
        <v>3</v>
      </c>
      <c r="I535" t="s">
        <v>263</v>
      </c>
      <c r="J535" t="s">
        <v>264</v>
      </c>
      <c r="K535" t="s">
        <v>265</v>
      </c>
      <c r="L535">
        <v>1391</v>
      </c>
      <c r="N535">
        <v>1013</v>
      </c>
      <c r="O535" t="s">
        <v>266</v>
      </c>
      <c r="P535" t="s">
        <v>266</v>
      </c>
      <c r="Q535">
        <v>1</v>
      </c>
      <c r="X535">
        <v>200</v>
      </c>
      <c r="Y535">
        <v>28.75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200</v>
      </c>
      <c r="AH535">
        <v>2</v>
      </c>
      <c r="AI535">
        <v>55285602</v>
      </c>
      <c r="AJ535">
        <v>507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ROW(Source!A1040)</f>
        <v>1040</v>
      </c>
      <c r="B536">
        <v>55285613</v>
      </c>
      <c r="C536">
        <v>55285593</v>
      </c>
      <c r="D536">
        <v>31809402</v>
      </c>
      <c r="E536">
        <v>1</v>
      </c>
      <c r="F536">
        <v>1</v>
      </c>
      <c r="G536">
        <v>13</v>
      </c>
      <c r="H536">
        <v>3</v>
      </c>
      <c r="I536" t="s">
        <v>244</v>
      </c>
      <c r="J536" t="s">
        <v>245</v>
      </c>
      <c r="K536" t="s">
        <v>246</v>
      </c>
      <c r="L536">
        <v>1346</v>
      </c>
      <c r="N536">
        <v>1009</v>
      </c>
      <c r="O536" t="s">
        <v>247</v>
      </c>
      <c r="P536" t="s">
        <v>247</v>
      </c>
      <c r="Q536">
        <v>1</v>
      </c>
      <c r="X536">
        <v>3.4</v>
      </c>
      <c r="Y536">
        <v>6.27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3.4</v>
      </c>
      <c r="AH536">
        <v>2</v>
      </c>
      <c r="AI536">
        <v>55285603</v>
      </c>
      <c r="AJ536">
        <v>508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ROW(Source!A1040)</f>
        <v>1040</v>
      </c>
      <c r="B537">
        <v>55285614</v>
      </c>
      <c r="C537">
        <v>55285593</v>
      </c>
      <c r="D537">
        <v>31807565</v>
      </c>
      <c r="E537">
        <v>1</v>
      </c>
      <c r="F537">
        <v>1</v>
      </c>
      <c r="G537">
        <v>13</v>
      </c>
      <c r="H537">
        <v>3</v>
      </c>
      <c r="I537" t="s">
        <v>267</v>
      </c>
      <c r="J537" t="s">
        <v>268</v>
      </c>
      <c r="K537" t="s">
        <v>269</v>
      </c>
      <c r="L537">
        <v>1301</v>
      </c>
      <c r="N537">
        <v>1003</v>
      </c>
      <c r="O537" t="s">
        <v>270</v>
      </c>
      <c r="P537" t="s">
        <v>270</v>
      </c>
      <c r="Q537">
        <v>1</v>
      </c>
      <c r="X537">
        <v>18.899999999999999</v>
      </c>
      <c r="Y537">
        <v>15.72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18.899999999999999</v>
      </c>
      <c r="AH537">
        <v>2</v>
      </c>
      <c r="AI537">
        <v>55285604</v>
      </c>
      <c r="AJ537">
        <v>509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ROW(Source!A1040)</f>
        <v>1040</v>
      </c>
      <c r="B538">
        <v>55285615</v>
      </c>
      <c r="C538">
        <v>55285593</v>
      </c>
      <c r="D538">
        <v>31807616</v>
      </c>
      <c r="E538">
        <v>1</v>
      </c>
      <c r="F538">
        <v>1</v>
      </c>
      <c r="G538">
        <v>13</v>
      </c>
      <c r="H538">
        <v>3</v>
      </c>
      <c r="I538" t="s">
        <v>248</v>
      </c>
      <c r="J538" t="s">
        <v>249</v>
      </c>
      <c r="K538" t="s">
        <v>250</v>
      </c>
      <c r="L538">
        <v>1348</v>
      </c>
      <c r="N538">
        <v>1009</v>
      </c>
      <c r="O538" t="s">
        <v>30</v>
      </c>
      <c r="P538" t="s">
        <v>30</v>
      </c>
      <c r="Q538">
        <v>1000</v>
      </c>
      <c r="X538">
        <v>2.196E-2</v>
      </c>
      <c r="Y538">
        <v>18910.8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2.196E-2</v>
      </c>
      <c r="AH538">
        <v>2</v>
      </c>
      <c r="AI538">
        <v>55285605</v>
      </c>
      <c r="AJ538">
        <v>510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ROW(Source!A1040)</f>
        <v>1040</v>
      </c>
      <c r="B539">
        <v>55285616</v>
      </c>
      <c r="C539">
        <v>55285593</v>
      </c>
      <c r="D539">
        <v>31800707</v>
      </c>
      <c r="E539">
        <v>13</v>
      </c>
      <c r="F539">
        <v>1</v>
      </c>
      <c r="G539">
        <v>13</v>
      </c>
      <c r="H539">
        <v>3</v>
      </c>
      <c r="I539" t="s">
        <v>279</v>
      </c>
      <c r="J539" t="s">
        <v>3</v>
      </c>
      <c r="K539" t="s">
        <v>280</v>
      </c>
      <c r="L539">
        <v>1327</v>
      </c>
      <c r="N539">
        <v>1005</v>
      </c>
      <c r="O539" t="s">
        <v>143</v>
      </c>
      <c r="P539" t="s">
        <v>143</v>
      </c>
      <c r="Q539">
        <v>1</v>
      </c>
      <c r="X539">
        <v>135.03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s">
        <v>3</v>
      </c>
      <c r="AG539">
        <v>135.03</v>
      </c>
      <c r="AH539">
        <v>3</v>
      </c>
      <c r="AI539">
        <v>-1</v>
      </c>
      <c r="AJ539" t="s">
        <v>3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ROW(Source!A1040)</f>
        <v>1040</v>
      </c>
      <c r="B540">
        <v>55285617</v>
      </c>
      <c r="C540">
        <v>55285593</v>
      </c>
      <c r="D540">
        <v>31800707</v>
      </c>
      <c r="E540">
        <v>13</v>
      </c>
      <c r="F540">
        <v>1</v>
      </c>
      <c r="G540">
        <v>13</v>
      </c>
      <c r="H540">
        <v>3</v>
      </c>
      <c r="I540" t="s">
        <v>279</v>
      </c>
      <c r="J540" t="s">
        <v>3</v>
      </c>
      <c r="K540" t="s">
        <v>281</v>
      </c>
      <c r="L540">
        <v>1327</v>
      </c>
      <c r="N540">
        <v>1005</v>
      </c>
      <c r="O540" t="s">
        <v>143</v>
      </c>
      <c r="P540" t="s">
        <v>143</v>
      </c>
      <c r="Q540">
        <v>1</v>
      </c>
      <c r="X540">
        <v>60.27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s">
        <v>3</v>
      </c>
      <c r="AG540">
        <v>60.27</v>
      </c>
      <c r="AH540">
        <v>3</v>
      </c>
      <c r="AI540">
        <v>-1</v>
      </c>
      <c r="AJ540" t="s">
        <v>3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ROW(Source!A1112)</f>
        <v>1112</v>
      </c>
      <c r="B541">
        <v>55285738</v>
      </c>
      <c r="C541">
        <v>55285735</v>
      </c>
      <c r="D541">
        <v>31751893</v>
      </c>
      <c r="E541">
        <v>13</v>
      </c>
      <c r="F541">
        <v>1</v>
      </c>
      <c r="G541">
        <v>13</v>
      </c>
      <c r="H541">
        <v>1</v>
      </c>
      <c r="I541" t="s">
        <v>205</v>
      </c>
      <c r="J541" t="s">
        <v>3</v>
      </c>
      <c r="K541" t="s">
        <v>206</v>
      </c>
      <c r="L541">
        <v>1191</v>
      </c>
      <c r="N541">
        <v>1013</v>
      </c>
      <c r="O541" t="s">
        <v>207</v>
      </c>
      <c r="P541" t="s">
        <v>207</v>
      </c>
      <c r="Q541">
        <v>1</v>
      </c>
      <c r="X541">
        <v>57.5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1</v>
      </c>
      <c r="AF541" t="s">
        <v>3</v>
      </c>
      <c r="AG541">
        <v>57.5</v>
      </c>
      <c r="AH541">
        <v>2</v>
      </c>
      <c r="AI541">
        <v>55285736</v>
      </c>
      <c r="AJ541">
        <v>511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ROW(Source!A1112)</f>
        <v>1112</v>
      </c>
      <c r="B542">
        <v>55285739</v>
      </c>
      <c r="C542">
        <v>55285735</v>
      </c>
      <c r="D542">
        <v>31806986</v>
      </c>
      <c r="E542">
        <v>13</v>
      </c>
      <c r="F542">
        <v>1</v>
      </c>
      <c r="G542">
        <v>13</v>
      </c>
      <c r="H542">
        <v>3</v>
      </c>
      <c r="I542" t="s">
        <v>28</v>
      </c>
      <c r="J542" t="s">
        <v>3</v>
      </c>
      <c r="K542" t="s">
        <v>29</v>
      </c>
      <c r="L542">
        <v>1348</v>
      </c>
      <c r="N542">
        <v>1009</v>
      </c>
      <c r="O542" t="s">
        <v>30</v>
      </c>
      <c r="P542" t="s">
        <v>30</v>
      </c>
      <c r="Q542">
        <v>1000</v>
      </c>
      <c r="X542">
        <v>4.5999999999999996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3</v>
      </c>
      <c r="AG542">
        <v>4.5999999999999996</v>
      </c>
      <c r="AH542">
        <v>2</v>
      </c>
      <c r="AI542">
        <v>55285737</v>
      </c>
      <c r="AJ542">
        <v>512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ROW(Source!A1114)</f>
        <v>1114</v>
      </c>
      <c r="B543">
        <v>55285743</v>
      </c>
      <c r="C543">
        <v>55285741</v>
      </c>
      <c r="D543">
        <v>31751893</v>
      </c>
      <c r="E543">
        <v>13</v>
      </c>
      <c r="F543">
        <v>1</v>
      </c>
      <c r="G543">
        <v>13</v>
      </c>
      <c r="H543">
        <v>1</v>
      </c>
      <c r="I543" t="s">
        <v>205</v>
      </c>
      <c r="J543" t="s">
        <v>3</v>
      </c>
      <c r="K543" t="s">
        <v>206</v>
      </c>
      <c r="L543">
        <v>1191</v>
      </c>
      <c r="N543">
        <v>1013</v>
      </c>
      <c r="O543" t="s">
        <v>207</v>
      </c>
      <c r="P543" t="s">
        <v>207</v>
      </c>
      <c r="Q543">
        <v>1</v>
      </c>
      <c r="X543">
        <v>0.6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1</v>
      </c>
      <c r="AF543" t="s">
        <v>3</v>
      </c>
      <c r="AG543">
        <v>0.6</v>
      </c>
      <c r="AH543">
        <v>2</v>
      </c>
      <c r="AI543">
        <v>55285742</v>
      </c>
      <c r="AJ543">
        <v>513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ROW(Source!A1115)</f>
        <v>1115</v>
      </c>
      <c r="B544">
        <v>55285747</v>
      </c>
      <c r="C544">
        <v>55285744</v>
      </c>
      <c r="D544">
        <v>31751893</v>
      </c>
      <c r="E544">
        <v>13</v>
      </c>
      <c r="F544">
        <v>1</v>
      </c>
      <c r="G544">
        <v>13</v>
      </c>
      <c r="H544">
        <v>1</v>
      </c>
      <c r="I544" t="s">
        <v>205</v>
      </c>
      <c r="J544" t="s">
        <v>3</v>
      </c>
      <c r="K544" t="s">
        <v>206</v>
      </c>
      <c r="L544">
        <v>1191</v>
      </c>
      <c r="N544">
        <v>1013</v>
      </c>
      <c r="O544" t="s">
        <v>207</v>
      </c>
      <c r="P544" t="s">
        <v>207</v>
      </c>
      <c r="Q544">
        <v>1</v>
      </c>
      <c r="X544">
        <v>17.41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 t="s">
        <v>3</v>
      </c>
      <c r="AG544">
        <v>17.41</v>
      </c>
      <c r="AH544">
        <v>2</v>
      </c>
      <c r="AI544">
        <v>55285745</v>
      </c>
      <c r="AJ544">
        <v>514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ROW(Source!A1115)</f>
        <v>1115</v>
      </c>
      <c r="B545">
        <v>55285748</v>
      </c>
      <c r="C545">
        <v>55285744</v>
      </c>
      <c r="D545">
        <v>31806986</v>
      </c>
      <c r="E545">
        <v>13</v>
      </c>
      <c r="F545">
        <v>1</v>
      </c>
      <c r="G545">
        <v>13</v>
      </c>
      <c r="H545">
        <v>3</v>
      </c>
      <c r="I545" t="s">
        <v>28</v>
      </c>
      <c r="J545" t="s">
        <v>3</v>
      </c>
      <c r="K545" t="s">
        <v>29</v>
      </c>
      <c r="L545">
        <v>1348</v>
      </c>
      <c r="N545">
        <v>1009</v>
      </c>
      <c r="O545" t="s">
        <v>30</v>
      </c>
      <c r="P545" t="s">
        <v>30</v>
      </c>
      <c r="Q545">
        <v>1000</v>
      </c>
      <c r="X545">
        <v>1.02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1.02</v>
      </c>
      <c r="AH545">
        <v>2</v>
      </c>
      <c r="AI545">
        <v>55285746</v>
      </c>
      <c r="AJ545">
        <v>515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ROW(Source!A1117)</f>
        <v>1117</v>
      </c>
      <c r="B546">
        <v>55285752</v>
      </c>
      <c r="C546">
        <v>55285750</v>
      </c>
      <c r="D546">
        <v>31751893</v>
      </c>
      <c r="E546">
        <v>13</v>
      </c>
      <c r="F546">
        <v>1</v>
      </c>
      <c r="G546">
        <v>13</v>
      </c>
      <c r="H546">
        <v>1</v>
      </c>
      <c r="I546" t="s">
        <v>205</v>
      </c>
      <c r="J546" t="s">
        <v>3</v>
      </c>
      <c r="K546" t="s">
        <v>206</v>
      </c>
      <c r="L546">
        <v>1191</v>
      </c>
      <c r="N546">
        <v>1013</v>
      </c>
      <c r="O546" t="s">
        <v>207</v>
      </c>
      <c r="P546" t="s">
        <v>207</v>
      </c>
      <c r="Q546">
        <v>1</v>
      </c>
      <c r="X546">
        <v>20.73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1</v>
      </c>
      <c r="AF546" t="s">
        <v>3</v>
      </c>
      <c r="AG546">
        <v>20.73</v>
      </c>
      <c r="AH546">
        <v>2</v>
      </c>
      <c r="AI546">
        <v>55285751</v>
      </c>
      <c r="AJ546">
        <v>516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ROW(Source!A1117)</f>
        <v>1117</v>
      </c>
      <c r="B547">
        <v>55285753</v>
      </c>
      <c r="C547">
        <v>55285750</v>
      </c>
      <c r="D547">
        <v>31798045</v>
      </c>
      <c r="E547">
        <v>13</v>
      </c>
      <c r="F547">
        <v>1</v>
      </c>
      <c r="G547">
        <v>13</v>
      </c>
      <c r="H547">
        <v>3</v>
      </c>
      <c r="I547" t="s">
        <v>271</v>
      </c>
      <c r="J547" t="s">
        <v>3</v>
      </c>
      <c r="K547" t="s">
        <v>272</v>
      </c>
      <c r="L547">
        <v>1348</v>
      </c>
      <c r="N547">
        <v>1009</v>
      </c>
      <c r="O547" t="s">
        <v>30</v>
      </c>
      <c r="P547" t="s">
        <v>30</v>
      </c>
      <c r="Q547">
        <v>1000</v>
      </c>
      <c r="X547">
        <v>0.17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s">
        <v>3</v>
      </c>
      <c r="AG547">
        <v>0.17</v>
      </c>
      <c r="AH547">
        <v>3</v>
      </c>
      <c r="AI547">
        <v>-1</v>
      </c>
      <c r="AJ547" t="s">
        <v>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ROW(Source!A1117)</f>
        <v>1117</v>
      </c>
      <c r="B548">
        <v>55285754</v>
      </c>
      <c r="C548">
        <v>55285750</v>
      </c>
      <c r="D548">
        <v>31798941</v>
      </c>
      <c r="E548">
        <v>13</v>
      </c>
      <c r="F548">
        <v>1</v>
      </c>
      <c r="G548">
        <v>13</v>
      </c>
      <c r="H548">
        <v>3</v>
      </c>
      <c r="I548" t="s">
        <v>273</v>
      </c>
      <c r="J548" t="s">
        <v>3</v>
      </c>
      <c r="K548" t="s">
        <v>274</v>
      </c>
      <c r="L548">
        <v>1339</v>
      </c>
      <c r="N548">
        <v>1007</v>
      </c>
      <c r="O548" t="s">
        <v>128</v>
      </c>
      <c r="P548" t="s">
        <v>128</v>
      </c>
      <c r="Q548">
        <v>1</v>
      </c>
      <c r="X548">
        <v>0.03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s">
        <v>3</v>
      </c>
      <c r="AG548">
        <v>0.03</v>
      </c>
      <c r="AH548">
        <v>3</v>
      </c>
      <c r="AI548">
        <v>-1</v>
      </c>
      <c r="AJ548" t="s">
        <v>3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ROW(Source!A1118)</f>
        <v>1118</v>
      </c>
      <c r="B549">
        <v>55285757</v>
      </c>
      <c r="C549">
        <v>55285755</v>
      </c>
      <c r="D549">
        <v>31751893</v>
      </c>
      <c r="E549">
        <v>13</v>
      </c>
      <c r="F549">
        <v>1</v>
      </c>
      <c r="G549">
        <v>13</v>
      </c>
      <c r="H549">
        <v>1</v>
      </c>
      <c r="I549" t="s">
        <v>205</v>
      </c>
      <c r="J549" t="s">
        <v>3</v>
      </c>
      <c r="K549" t="s">
        <v>206</v>
      </c>
      <c r="L549">
        <v>1191</v>
      </c>
      <c r="N549">
        <v>1013</v>
      </c>
      <c r="O549" t="s">
        <v>207</v>
      </c>
      <c r="P549" t="s">
        <v>207</v>
      </c>
      <c r="Q549">
        <v>1</v>
      </c>
      <c r="X549">
        <v>0.6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1</v>
      </c>
      <c r="AF549" t="s">
        <v>3</v>
      </c>
      <c r="AG549">
        <v>0.6</v>
      </c>
      <c r="AH549">
        <v>2</v>
      </c>
      <c r="AI549">
        <v>55285756</v>
      </c>
      <c r="AJ549">
        <v>517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ROW(Source!A1184)</f>
        <v>1184</v>
      </c>
      <c r="B550">
        <v>55285824</v>
      </c>
      <c r="C550">
        <v>55285815</v>
      </c>
      <c r="D550">
        <v>31751893</v>
      </c>
      <c r="E550">
        <v>13</v>
      </c>
      <c r="F550">
        <v>1</v>
      </c>
      <c r="G550">
        <v>13</v>
      </c>
      <c r="H550">
        <v>1</v>
      </c>
      <c r="I550" t="s">
        <v>205</v>
      </c>
      <c r="J550" t="s">
        <v>3</v>
      </c>
      <c r="K550" t="s">
        <v>206</v>
      </c>
      <c r="L550">
        <v>1191</v>
      </c>
      <c r="N550">
        <v>1013</v>
      </c>
      <c r="O550" t="s">
        <v>207</v>
      </c>
      <c r="P550" t="s">
        <v>207</v>
      </c>
      <c r="Q550">
        <v>1</v>
      </c>
      <c r="X550">
        <v>113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1</v>
      </c>
      <c r="AF550" t="s">
        <v>3</v>
      </c>
      <c r="AG550">
        <v>113</v>
      </c>
      <c r="AH550">
        <v>2</v>
      </c>
      <c r="AI550">
        <v>55285816</v>
      </c>
      <c r="AJ550">
        <v>518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ROW(Source!A1184)</f>
        <v>1184</v>
      </c>
      <c r="B551">
        <v>55285825</v>
      </c>
      <c r="C551">
        <v>55285815</v>
      </c>
      <c r="D551">
        <v>31832333</v>
      </c>
      <c r="E551">
        <v>1</v>
      </c>
      <c r="F551">
        <v>1</v>
      </c>
      <c r="G551">
        <v>13</v>
      </c>
      <c r="H551">
        <v>2</v>
      </c>
      <c r="I551" t="s">
        <v>208</v>
      </c>
      <c r="J551" t="s">
        <v>209</v>
      </c>
      <c r="K551" t="s">
        <v>210</v>
      </c>
      <c r="L551">
        <v>1368</v>
      </c>
      <c r="N551">
        <v>1011</v>
      </c>
      <c r="O551" t="s">
        <v>211</v>
      </c>
      <c r="P551" t="s">
        <v>211</v>
      </c>
      <c r="Q551">
        <v>1</v>
      </c>
      <c r="X551">
        <v>1.19</v>
      </c>
      <c r="Y551">
        <v>0</v>
      </c>
      <c r="Z551">
        <v>33.35</v>
      </c>
      <c r="AA551">
        <v>12.67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1.19</v>
      </c>
      <c r="AH551">
        <v>2</v>
      </c>
      <c r="AI551">
        <v>55285817</v>
      </c>
      <c r="AJ551">
        <v>519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ROW(Source!A1184)</f>
        <v>1184</v>
      </c>
      <c r="B552">
        <v>55285826</v>
      </c>
      <c r="C552">
        <v>55285815</v>
      </c>
      <c r="D552">
        <v>31832821</v>
      </c>
      <c r="E552">
        <v>1</v>
      </c>
      <c r="F552">
        <v>1</v>
      </c>
      <c r="G552">
        <v>13</v>
      </c>
      <c r="H552">
        <v>2</v>
      </c>
      <c r="I552" t="s">
        <v>212</v>
      </c>
      <c r="J552" t="s">
        <v>213</v>
      </c>
      <c r="K552" t="s">
        <v>214</v>
      </c>
      <c r="L552">
        <v>1368</v>
      </c>
      <c r="N552">
        <v>1011</v>
      </c>
      <c r="O552" t="s">
        <v>211</v>
      </c>
      <c r="P552" t="s">
        <v>211</v>
      </c>
      <c r="Q552">
        <v>1</v>
      </c>
      <c r="X552">
        <v>1.19</v>
      </c>
      <c r="Y552">
        <v>0</v>
      </c>
      <c r="Z552">
        <v>0.77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3</v>
      </c>
      <c r="AG552">
        <v>1.19</v>
      </c>
      <c r="AH552">
        <v>2</v>
      </c>
      <c r="AI552">
        <v>55285818</v>
      </c>
      <c r="AJ552">
        <v>520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ROW(Source!A1184)</f>
        <v>1184</v>
      </c>
      <c r="B553">
        <v>55285827</v>
      </c>
      <c r="C553">
        <v>55285815</v>
      </c>
      <c r="D553">
        <v>31832054</v>
      </c>
      <c r="E553">
        <v>1</v>
      </c>
      <c r="F553">
        <v>1</v>
      </c>
      <c r="G553">
        <v>13</v>
      </c>
      <c r="H553">
        <v>2</v>
      </c>
      <c r="I553" t="s">
        <v>215</v>
      </c>
      <c r="J553" t="s">
        <v>216</v>
      </c>
      <c r="K553" t="s">
        <v>217</v>
      </c>
      <c r="L553">
        <v>1368</v>
      </c>
      <c r="N553">
        <v>1011</v>
      </c>
      <c r="O553" t="s">
        <v>211</v>
      </c>
      <c r="P553" t="s">
        <v>211</v>
      </c>
      <c r="Q553">
        <v>1</v>
      </c>
      <c r="X553">
        <v>1.18</v>
      </c>
      <c r="Y553">
        <v>0</v>
      </c>
      <c r="Z553">
        <v>0.71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1.18</v>
      </c>
      <c r="AH553">
        <v>2</v>
      </c>
      <c r="AI553">
        <v>55285819</v>
      </c>
      <c r="AJ553">
        <v>521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ROW(Source!A1184)</f>
        <v>1184</v>
      </c>
      <c r="B554">
        <v>55285828</v>
      </c>
      <c r="C554">
        <v>55285815</v>
      </c>
      <c r="D554">
        <v>31755942</v>
      </c>
      <c r="E554">
        <v>13</v>
      </c>
      <c r="F554">
        <v>1</v>
      </c>
      <c r="G554">
        <v>13</v>
      </c>
      <c r="H554">
        <v>2</v>
      </c>
      <c r="I554" t="s">
        <v>218</v>
      </c>
      <c r="J554" t="s">
        <v>3</v>
      </c>
      <c r="K554" t="s">
        <v>219</v>
      </c>
      <c r="L554">
        <v>1344</v>
      </c>
      <c r="N554">
        <v>1008</v>
      </c>
      <c r="O554" t="s">
        <v>220</v>
      </c>
      <c r="P554" t="s">
        <v>220</v>
      </c>
      <c r="Q554">
        <v>1</v>
      </c>
      <c r="X554">
        <v>0.01</v>
      </c>
      <c r="Y554">
        <v>0</v>
      </c>
      <c r="Z554">
        <v>1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0.01</v>
      </c>
      <c r="AH554">
        <v>2</v>
      </c>
      <c r="AI554">
        <v>55285820</v>
      </c>
      <c r="AJ554">
        <v>522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ROW(Source!A1184)</f>
        <v>1184</v>
      </c>
      <c r="B555">
        <v>55285829</v>
      </c>
      <c r="C555">
        <v>55285815</v>
      </c>
      <c r="D555">
        <v>31808261</v>
      </c>
      <c r="E555">
        <v>1</v>
      </c>
      <c r="F555">
        <v>1</v>
      </c>
      <c r="G555">
        <v>13</v>
      </c>
      <c r="H555">
        <v>3</v>
      </c>
      <c r="I555" t="s">
        <v>221</v>
      </c>
      <c r="J555" t="s">
        <v>222</v>
      </c>
      <c r="K555" t="s">
        <v>223</v>
      </c>
      <c r="L555">
        <v>1348</v>
      </c>
      <c r="N555">
        <v>1009</v>
      </c>
      <c r="O555" t="s">
        <v>30</v>
      </c>
      <c r="P555" t="s">
        <v>30</v>
      </c>
      <c r="Q555">
        <v>1000</v>
      </c>
      <c r="X555">
        <v>2.1000000000000001E-2</v>
      </c>
      <c r="Y555">
        <v>315.2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2.1000000000000001E-2</v>
      </c>
      <c r="AH555">
        <v>2</v>
      </c>
      <c r="AI555">
        <v>55285821</v>
      </c>
      <c r="AJ555">
        <v>523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ROW(Source!A1184)</f>
        <v>1184</v>
      </c>
      <c r="B556">
        <v>55285830</v>
      </c>
      <c r="C556">
        <v>55285815</v>
      </c>
      <c r="D556">
        <v>31826247</v>
      </c>
      <c r="E556">
        <v>1</v>
      </c>
      <c r="F556">
        <v>1</v>
      </c>
      <c r="G556">
        <v>13</v>
      </c>
      <c r="H556">
        <v>3</v>
      </c>
      <c r="I556" t="s">
        <v>224</v>
      </c>
      <c r="J556" t="s">
        <v>225</v>
      </c>
      <c r="K556" t="s">
        <v>226</v>
      </c>
      <c r="L556">
        <v>1339</v>
      </c>
      <c r="N556">
        <v>1007</v>
      </c>
      <c r="O556" t="s">
        <v>128</v>
      </c>
      <c r="P556" t="s">
        <v>128</v>
      </c>
      <c r="Q556">
        <v>1</v>
      </c>
      <c r="X556">
        <v>2.14</v>
      </c>
      <c r="Y556">
        <v>451.14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2.14</v>
      </c>
      <c r="AH556">
        <v>2</v>
      </c>
      <c r="AI556">
        <v>55285822</v>
      </c>
      <c r="AJ556">
        <v>524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ROW(Source!A1184)</f>
        <v>1184</v>
      </c>
      <c r="B557">
        <v>55285831</v>
      </c>
      <c r="C557">
        <v>55285815</v>
      </c>
      <c r="D557">
        <v>31806986</v>
      </c>
      <c r="E557">
        <v>13</v>
      </c>
      <c r="F557">
        <v>1</v>
      </c>
      <c r="G557">
        <v>13</v>
      </c>
      <c r="H557">
        <v>3</v>
      </c>
      <c r="I557" t="s">
        <v>28</v>
      </c>
      <c r="J557" t="s">
        <v>3</v>
      </c>
      <c r="K557" t="s">
        <v>29</v>
      </c>
      <c r="L557">
        <v>1348</v>
      </c>
      <c r="N557">
        <v>1009</v>
      </c>
      <c r="O557" t="s">
        <v>30</v>
      </c>
      <c r="P557" t="s">
        <v>30</v>
      </c>
      <c r="Q557">
        <v>1000</v>
      </c>
      <c r="X557">
        <v>1.28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1.28</v>
      </c>
      <c r="AH557">
        <v>2</v>
      </c>
      <c r="AI557">
        <v>55285823</v>
      </c>
      <c r="AJ557">
        <v>525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ROW(Source!A1186)</f>
        <v>1186</v>
      </c>
      <c r="B558">
        <v>55285841</v>
      </c>
      <c r="C558">
        <v>55285833</v>
      </c>
      <c r="D558">
        <v>31751893</v>
      </c>
      <c r="E558">
        <v>13</v>
      </c>
      <c r="F558">
        <v>1</v>
      </c>
      <c r="G558">
        <v>13</v>
      </c>
      <c r="H558">
        <v>1</v>
      </c>
      <c r="I558" t="s">
        <v>205</v>
      </c>
      <c r="J558" t="s">
        <v>3</v>
      </c>
      <c r="K558" t="s">
        <v>206</v>
      </c>
      <c r="L558">
        <v>1191</v>
      </c>
      <c r="N558">
        <v>1013</v>
      </c>
      <c r="O558" t="s">
        <v>207</v>
      </c>
      <c r="P558" t="s">
        <v>207</v>
      </c>
      <c r="Q558">
        <v>1</v>
      </c>
      <c r="X558">
        <v>39.5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1</v>
      </c>
      <c r="AF558" t="s">
        <v>3</v>
      </c>
      <c r="AG558">
        <v>39.5</v>
      </c>
      <c r="AH558">
        <v>2</v>
      </c>
      <c r="AI558">
        <v>55285834</v>
      </c>
      <c r="AJ558">
        <v>526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ROW(Source!A1186)</f>
        <v>1186</v>
      </c>
      <c r="B559">
        <v>55285842</v>
      </c>
      <c r="C559">
        <v>55285833</v>
      </c>
      <c r="D559">
        <v>31832333</v>
      </c>
      <c r="E559">
        <v>1</v>
      </c>
      <c r="F559">
        <v>1</v>
      </c>
      <c r="G559">
        <v>13</v>
      </c>
      <c r="H559">
        <v>2</v>
      </c>
      <c r="I559" t="s">
        <v>208</v>
      </c>
      <c r="J559" t="s">
        <v>209</v>
      </c>
      <c r="K559" t="s">
        <v>210</v>
      </c>
      <c r="L559">
        <v>1368</v>
      </c>
      <c r="N559">
        <v>1011</v>
      </c>
      <c r="O559" t="s">
        <v>211</v>
      </c>
      <c r="P559" t="s">
        <v>211</v>
      </c>
      <c r="Q559">
        <v>1</v>
      </c>
      <c r="X559">
        <v>0.28000000000000003</v>
      </c>
      <c r="Y559">
        <v>0</v>
      </c>
      <c r="Z559">
        <v>33.35</v>
      </c>
      <c r="AA559">
        <v>12.67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0.28000000000000003</v>
      </c>
      <c r="AH559">
        <v>2</v>
      </c>
      <c r="AI559">
        <v>55285835</v>
      </c>
      <c r="AJ559">
        <v>527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ROW(Source!A1186)</f>
        <v>1186</v>
      </c>
      <c r="B560">
        <v>55285843</v>
      </c>
      <c r="C560">
        <v>55285833</v>
      </c>
      <c r="D560">
        <v>31832821</v>
      </c>
      <c r="E560">
        <v>1</v>
      </c>
      <c r="F560">
        <v>1</v>
      </c>
      <c r="G560">
        <v>13</v>
      </c>
      <c r="H560">
        <v>2</v>
      </c>
      <c r="I560" t="s">
        <v>212</v>
      </c>
      <c r="J560" t="s">
        <v>213</v>
      </c>
      <c r="K560" t="s">
        <v>214</v>
      </c>
      <c r="L560">
        <v>1368</v>
      </c>
      <c r="N560">
        <v>1011</v>
      </c>
      <c r="O560" t="s">
        <v>211</v>
      </c>
      <c r="P560" t="s">
        <v>211</v>
      </c>
      <c r="Q560">
        <v>1</v>
      </c>
      <c r="X560">
        <v>0.28000000000000003</v>
      </c>
      <c r="Y560">
        <v>0</v>
      </c>
      <c r="Z560">
        <v>0.77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0.28000000000000003</v>
      </c>
      <c r="AH560">
        <v>2</v>
      </c>
      <c r="AI560">
        <v>55285836</v>
      </c>
      <c r="AJ560">
        <v>528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ROW(Source!A1186)</f>
        <v>1186</v>
      </c>
      <c r="B561">
        <v>55285844</v>
      </c>
      <c r="C561">
        <v>55285833</v>
      </c>
      <c r="D561">
        <v>31832054</v>
      </c>
      <c r="E561">
        <v>1</v>
      </c>
      <c r="F561">
        <v>1</v>
      </c>
      <c r="G561">
        <v>13</v>
      </c>
      <c r="H561">
        <v>2</v>
      </c>
      <c r="I561" t="s">
        <v>215</v>
      </c>
      <c r="J561" t="s">
        <v>216</v>
      </c>
      <c r="K561" t="s">
        <v>217</v>
      </c>
      <c r="L561">
        <v>1368</v>
      </c>
      <c r="N561">
        <v>1011</v>
      </c>
      <c r="O561" t="s">
        <v>211</v>
      </c>
      <c r="P561" t="s">
        <v>211</v>
      </c>
      <c r="Q561">
        <v>1</v>
      </c>
      <c r="X561">
        <v>0.44</v>
      </c>
      <c r="Y561">
        <v>0</v>
      </c>
      <c r="Z561">
        <v>0.71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0.44</v>
      </c>
      <c r="AH561">
        <v>2</v>
      </c>
      <c r="AI561">
        <v>55285837</v>
      </c>
      <c r="AJ561">
        <v>529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ROW(Source!A1186)</f>
        <v>1186</v>
      </c>
      <c r="B562">
        <v>55285845</v>
      </c>
      <c r="C562">
        <v>55285833</v>
      </c>
      <c r="D562">
        <v>31808261</v>
      </c>
      <c r="E562">
        <v>1</v>
      </c>
      <c r="F562">
        <v>1</v>
      </c>
      <c r="G562">
        <v>13</v>
      </c>
      <c r="H562">
        <v>3</v>
      </c>
      <c r="I562" t="s">
        <v>221</v>
      </c>
      <c r="J562" t="s">
        <v>222</v>
      </c>
      <c r="K562" t="s">
        <v>223</v>
      </c>
      <c r="L562">
        <v>1348</v>
      </c>
      <c r="N562">
        <v>1009</v>
      </c>
      <c r="O562" t="s">
        <v>30</v>
      </c>
      <c r="P562" t="s">
        <v>30</v>
      </c>
      <c r="Q562">
        <v>1000</v>
      </c>
      <c r="X562">
        <v>4.0000000000000001E-3</v>
      </c>
      <c r="Y562">
        <v>315.2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4.0000000000000001E-3</v>
      </c>
      <c r="AH562">
        <v>2</v>
      </c>
      <c r="AI562">
        <v>55285838</v>
      </c>
      <c r="AJ562">
        <v>530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ROW(Source!A1186)</f>
        <v>1186</v>
      </c>
      <c r="B563">
        <v>55285846</v>
      </c>
      <c r="C563">
        <v>55285833</v>
      </c>
      <c r="D563">
        <v>31826247</v>
      </c>
      <c r="E563">
        <v>1</v>
      </c>
      <c r="F563">
        <v>1</v>
      </c>
      <c r="G563">
        <v>13</v>
      </c>
      <c r="H563">
        <v>3</v>
      </c>
      <c r="I563" t="s">
        <v>224</v>
      </c>
      <c r="J563" t="s">
        <v>225</v>
      </c>
      <c r="K563" t="s">
        <v>226</v>
      </c>
      <c r="L563">
        <v>1339</v>
      </c>
      <c r="N563">
        <v>1007</v>
      </c>
      <c r="O563" t="s">
        <v>128</v>
      </c>
      <c r="P563" t="s">
        <v>128</v>
      </c>
      <c r="Q563">
        <v>1</v>
      </c>
      <c r="X563">
        <v>0.43</v>
      </c>
      <c r="Y563">
        <v>451.14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0.43</v>
      </c>
      <c r="AH563">
        <v>2</v>
      </c>
      <c r="AI563">
        <v>55285839</v>
      </c>
      <c r="AJ563">
        <v>531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ROW(Source!A1186)</f>
        <v>1186</v>
      </c>
      <c r="B564">
        <v>55285847</v>
      </c>
      <c r="C564">
        <v>55285833</v>
      </c>
      <c r="D564">
        <v>31806986</v>
      </c>
      <c r="E564">
        <v>13</v>
      </c>
      <c r="F564">
        <v>1</v>
      </c>
      <c r="G564">
        <v>13</v>
      </c>
      <c r="H564">
        <v>3</v>
      </c>
      <c r="I564" t="s">
        <v>28</v>
      </c>
      <c r="J564" t="s">
        <v>3</v>
      </c>
      <c r="K564" t="s">
        <v>29</v>
      </c>
      <c r="L564">
        <v>1348</v>
      </c>
      <c r="N564">
        <v>1009</v>
      </c>
      <c r="O564" t="s">
        <v>30</v>
      </c>
      <c r="P564" t="s">
        <v>30</v>
      </c>
      <c r="Q564">
        <v>1000</v>
      </c>
      <c r="X564">
        <v>0.3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0.3</v>
      </c>
      <c r="AH564">
        <v>2</v>
      </c>
      <c r="AI564">
        <v>55285840</v>
      </c>
      <c r="AJ564">
        <v>532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ROW(Source!A1188)</f>
        <v>1188</v>
      </c>
      <c r="B565">
        <v>55285859</v>
      </c>
      <c r="C565">
        <v>55285849</v>
      </c>
      <c r="D565">
        <v>31751893</v>
      </c>
      <c r="E565">
        <v>13</v>
      </c>
      <c r="F565">
        <v>1</v>
      </c>
      <c r="G565">
        <v>13</v>
      </c>
      <c r="H565">
        <v>1</v>
      </c>
      <c r="I565" t="s">
        <v>205</v>
      </c>
      <c r="J565" t="s">
        <v>3</v>
      </c>
      <c r="K565" t="s">
        <v>206</v>
      </c>
      <c r="L565">
        <v>1191</v>
      </c>
      <c r="N565">
        <v>1013</v>
      </c>
      <c r="O565" t="s">
        <v>207</v>
      </c>
      <c r="P565" t="s">
        <v>207</v>
      </c>
      <c r="Q565">
        <v>1</v>
      </c>
      <c r="X565">
        <v>24.61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1</v>
      </c>
      <c r="AF565" t="s">
        <v>3</v>
      </c>
      <c r="AG565">
        <v>24.61</v>
      </c>
      <c r="AH565">
        <v>2</v>
      </c>
      <c r="AI565">
        <v>55285850</v>
      </c>
      <c r="AJ565">
        <v>533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ROW(Source!A1188)</f>
        <v>1188</v>
      </c>
      <c r="B566">
        <v>55285860</v>
      </c>
      <c r="C566">
        <v>55285849</v>
      </c>
      <c r="D566">
        <v>31755942</v>
      </c>
      <c r="E566">
        <v>13</v>
      </c>
      <c r="F566">
        <v>1</v>
      </c>
      <c r="G566">
        <v>13</v>
      </c>
      <c r="H566">
        <v>2</v>
      </c>
      <c r="I566" t="s">
        <v>218</v>
      </c>
      <c r="J566" t="s">
        <v>3</v>
      </c>
      <c r="K566" t="s">
        <v>219</v>
      </c>
      <c r="L566">
        <v>1344</v>
      </c>
      <c r="N566">
        <v>1008</v>
      </c>
      <c r="O566" t="s">
        <v>220</v>
      </c>
      <c r="P566" t="s">
        <v>220</v>
      </c>
      <c r="Q566">
        <v>1</v>
      </c>
      <c r="X566">
        <v>18.57</v>
      </c>
      <c r="Y566">
        <v>0</v>
      </c>
      <c r="Z566">
        <v>1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18.57</v>
      </c>
      <c r="AH566">
        <v>2</v>
      </c>
      <c r="AI566">
        <v>55285851</v>
      </c>
      <c r="AJ566">
        <v>534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ROW(Source!A1188)</f>
        <v>1188</v>
      </c>
      <c r="B567">
        <v>55285861</v>
      </c>
      <c r="C567">
        <v>55285849</v>
      </c>
      <c r="D567">
        <v>31752660</v>
      </c>
      <c r="E567">
        <v>13</v>
      </c>
      <c r="F567">
        <v>1</v>
      </c>
      <c r="G567">
        <v>13</v>
      </c>
      <c r="H567">
        <v>3</v>
      </c>
      <c r="I567" t="s">
        <v>275</v>
      </c>
      <c r="J567" t="s">
        <v>3</v>
      </c>
      <c r="K567" t="s">
        <v>276</v>
      </c>
      <c r="L567">
        <v>1348</v>
      </c>
      <c r="N567">
        <v>1009</v>
      </c>
      <c r="O567" t="s">
        <v>30</v>
      </c>
      <c r="P567" t="s">
        <v>30</v>
      </c>
      <c r="Q567">
        <v>1000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s">
        <v>3</v>
      </c>
      <c r="AG567">
        <v>0</v>
      </c>
      <c r="AH567">
        <v>3</v>
      </c>
      <c r="AI567">
        <v>-1</v>
      </c>
      <c r="AJ567" t="s">
        <v>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ROW(Source!A1188)</f>
        <v>1188</v>
      </c>
      <c r="B568">
        <v>55285862</v>
      </c>
      <c r="C568">
        <v>55285849</v>
      </c>
      <c r="D568">
        <v>31807208</v>
      </c>
      <c r="E568">
        <v>1</v>
      </c>
      <c r="F568">
        <v>1</v>
      </c>
      <c r="G568">
        <v>13</v>
      </c>
      <c r="H568">
        <v>3</v>
      </c>
      <c r="I568" t="s">
        <v>227</v>
      </c>
      <c r="J568" t="s">
        <v>228</v>
      </c>
      <c r="K568" t="s">
        <v>229</v>
      </c>
      <c r="L568">
        <v>1348</v>
      </c>
      <c r="N568">
        <v>1009</v>
      </c>
      <c r="O568" t="s">
        <v>30</v>
      </c>
      <c r="P568" t="s">
        <v>30</v>
      </c>
      <c r="Q568">
        <v>1000</v>
      </c>
      <c r="X568">
        <v>1.9E-3</v>
      </c>
      <c r="Y568">
        <v>15169.24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1.9E-3</v>
      </c>
      <c r="AH568">
        <v>2</v>
      </c>
      <c r="AI568">
        <v>55285852</v>
      </c>
      <c r="AJ568">
        <v>535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ROW(Source!A1188)</f>
        <v>1188</v>
      </c>
      <c r="B569">
        <v>55285863</v>
      </c>
      <c r="C569">
        <v>55285849</v>
      </c>
      <c r="D569">
        <v>31807298</v>
      </c>
      <c r="E569">
        <v>1</v>
      </c>
      <c r="F569">
        <v>1</v>
      </c>
      <c r="G569">
        <v>13</v>
      </c>
      <c r="H569">
        <v>3</v>
      </c>
      <c r="I569" t="s">
        <v>230</v>
      </c>
      <c r="J569" t="s">
        <v>231</v>
      </c>
      <c r="K569" t="s">
        <v>232</v>
      </c>
      <c r="L569">
        <v>1339</v>
      </c>
      <c r="N569">
        <v>1007</v>
      </c>
      <c r="O569" t="s">
        <v>128</v>
      </c>
      <c r="P569" t="s">
        <v>128</v>
      </c>
      <c r="Q569">
        <v>1</v>
      </c>
      <c r="X569">
        <v>0.14000000000000001</v>
      </c>
      <c r="Y569">
        <v>1828.56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0.14000000000000001</v>
      </c>
      <c r="AH569">
        <v>2</v>
      </c>
      <c r="AI569">
        <v>55285853</v>
      </c>
      <c r="AJ569">
        <v>536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ROW(Source!A1188)</f>
        <v>1188</v>
      </c>
      <c r="B570">
        <v>55285864</v>
      </c>
      <c r="C570">
        <v>55285849</v>
      </c>
      <c r="D570">
        <v>31807154</v>
      </c>
      <c r="E570">
        <v>1</v>
      </c>
      <c r="F570">
        <v>1</v>
      </c>
      <c r="G570">
        <v>13</v>
      </c>
      <c r="H570">
        <v>3</v>
      </c>
      <c r="I570" t="s">
        <v>233</v>
      </c>
      <c r="J570" t="s">
        <v>234</v>
      </c>
      <c r="K570" t="s">
        <v>235</v>
      </c>
      <c r="L570">
        <v>1339</v>
      </c>
      <c r="N570">
        <v>1007</v>
      </c>
      <c r="O570" t="s">
        <v>128</v>
      </c>
      <c r="P570" t="s">
        <v>128</v>
      </c>
      <c r="Q570">
        <v>1</v>
      </c>
      <c r="X570">
        <v>0.12</v>
      </c>
      <c r="Y570">
        <v>670.5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0.12</v>
      </c>
      <c r="AH570">
        <v>2</v>
      </c>
      <c r="AI570">
        <v>55285854</v>
      </c>
      <c r="AJ570">
        <v>537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ROW(Source!A1188)</f>
        <v>1188</v>
      </c>
      <c r="B571">
        <v>55285865</v>
      </c>
      <c r="C571">
        <v>55285849</v>
      </c>
      <c r="D571">
        <v>31826253</v>
      </c>
      <c r="E571">
        <v>1</v>
      </c>
      <c r="F571">
        <v>1</v>
      </c>
      <c r="G571">
        <v>13</v>
      </c>
      <c r="H571">
        <v>3</v>
      </c>
      <c r="I571" t="s">
        <v>236</v>
      </c>
      <c r="J571" t="s">
        <v>237</v>
      </c>
      <c r="K571" t="s">
        <v>238</v>
      </c>
      <c r="L571">
        <v>1339</v>
      </c>
      <c r="N571">
        <v>1007</v>
      </c>
      <c r="O571" t="s">
        <v>128</v>
      </c>
      <c r="P571" t="s">
        <v>128</v>
      </c>
      <c r="Q571">
        <v>1</v>
      </c>
      <c r="X571">
        <v>0.09</v>
      </c>
      <c r="Y571">
        <v>441.1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0.09</v>
      </c>
      <c r="AH571">
        <v>2</v>
      </c>
      <c r="AI571">
        <v>55285855</v>
      </c>
      <c r="AJ571">
        <v>538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ROW(Source!A1188)</f>
        <v>1188</v>
      </c>
      <c r="B572">
        <v>55285866</v>
      </c>
      <c r="C572">
        <v>55285849</v>
      </c>
      <c r="D572">
        <v>31831614</v>
      </c>
      <c r="E572">
        <v>1</v>
      </c>
      <c r="F572">
        <v>1</v>
      </c>
      <c r="G572">
        <v>13</v>
      </c>
      <c r="H572">
        <v>3</v>
      </c>
      <c r="I572" t="s">
        <v>239</v>
      </c>
      <c r="J572" t="s">
        <v>240</v>
      </c>
      <c r="K572" t="s">
        <v>241</v>
      </c>
      <c r="L572">
        <v>1327</v>
      </c>
      <c r="N572">
        <v>1005</v>
      </c>
      <c r="O572" t="s">
        <v>143</v>
      </c>
      <c r="P572" t="s">
        <v>143</v>
      </c>
      <c r="Q572">
        <v>1</v>
      </c>
      <c r="X572">
        <v>2.2999999999999998</v>
      </c>
      <c r="Y572">
        <v>60.91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2.2999999999999998</v>
      </c>
      <c r="AH572">
        <v>2</v>
      </c>
      <c r="AI572">
        <v>55285857</v>
      </c>
      <c r="AJ572">
        <v>540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ROW(Source!A1188)</f>
        <v>1188</v>
      </c>
      <c r="B573">
        <v>55285867</v>
      </c>
      <c r="C573">
        <v>55285849</v>
      </c>
      <c r="D573">
        <v>34315573</v>
      </c>
      <c r="E573">
        <v>13</v>
      </c>
      <c r="F573">
        <v>1</v>
      </c>
      <c r="G573">
        <v>13</v>
      </c>
      <c r="H573">
        <v>3</v>
      </c>
      <c r="I573" t="s">
        <v>277</v>
      </c>
      <c r="J573" t="s">
        <v>3</v>
      </c>
      <c r="K573" t="s">
        <v>278</v>
      </c>
      <c r="L573">
        <v>1339</v>
      </c>
      <c r="N573">
        <v>1007</v>
      </c>
      <c r="O573" t="s">
        <v>128</v>
      </c>
      <c r="P573" t="s">
        <v>128</v>
      </c>
      <c r="Q573">
        <v>1</v>
      </c>
      <c r="X573">
        <v>1.02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s">
        <v>3</v>
      </c>
      <c r="AG573">
        <v>1.02</v>
      </c>
      <c r="AH573">
        <v>3</v>
      </c>
      <c r="AI573">
        <v>-1</v>
      </c>
      <c r="AJ573" t="s">
        <v>3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ROW(Source!A1188)</f>
        <v>1188</v>
      </c>
      <c r="B574">
        <v>55285868</v>
      </c>
      <c r="C574">
        <v>55285849</v>
      </c>
      <c r="D574">
        <v>31806992</v>
      </c>
      <c r="E574">
        <v>13</v>
      </c>
      <c r="F574">
        <v>1</v>
      </c>
      <c r="G574">
        <v>13</v>
      </c>
      <c r="H574">
        <v>3</v>
      </c>
      <c r="I574" t="s">
        <v>242</v>
      </c>
      <c r="J574" t="s">
        <v>3</v>
      </c>
      <c r="K574" t="s">
        <v>243</v>
      </c>
      <c r="L574">
        <v>1344</v>
      </c>
      <c r="N574">
        <v>1008</v>
      </c>
      <c r="O574" t="s">
        <v>220</v>
      </c>
      <c r="P574" t="s">
        <v>220</v>
      </c>
      <c r="Q574">
        <v>1</v>
      </c>
      <c r="X574">
        <v>13.72</v>
      </c>
      <c r="Y574">
        <v>1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3</v>
      </c>
      <c r="AG574">
        <v>13.72</v>
      </c>
      <c r="AH574">
        <v>2</v>
      </c>
      <c r="AI574">
        <v>55285858</v>
      </c>
      <c r="AJ574">
        <v>541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ROW(Source!A1190)</f>
        <v>1190</v>
      </c>
      <c r="B575">
        <v>55285873</v>
      </c>
      <c r="C575">
        <v>55285870</v>
      </c>
      <c r="D575">
        <v>31751893</v>
      </c>
      <c r="E575">
        <v>13</v>
      </c>
      <c r="F575">
        <v>1</v>
      </c>
      <c r="G575">
        <v>13</v>
      </c>
      <c r="H575">
        <v>1</v>
      </c>
      <c r="I575" t="s">
        <v>205</v>
      </c>
      <c r="J575" t="s">
        <v>3</v>
      </c>
      <c r="K575" t="s">
        <v>206</v>
      </c>
      <c r="L575">
        <v>1191</v>
      </c>
      <c r="N575">
        <v>1013</v>
      </c>
      <c r="O575" t="s">
        <v>207</v>
      </c>
      <c r="P575" t="s">
        <v>207</v>
      </c>
      <c r="Q575">
        <v>1</v>
      </c>
      <c r="X575">
        <v>17.41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1</v>
      </c>
      <c r="AF575" t="s">
        <v>3</v>
      </c>
      <c r="AG575">
        <v>17.41</v>
      </c>
      <c r="AH575">
        <v>2</v>
      </c>
      <c r="AI575">
        <v>55285871</v>
      </c>
      <c r="AJ575">
        <v>542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ROW(Source!A1190)</f>
        <v>1190</v>
      </c>
      <c r="B576">
        <v>55285874</v>
      </c>
      <c r="C576">
        <v>55285870</v>
      </c>
      <c r="D576">
        <v>31806986</v>
      </c>
      <c r="E576">
        <v>13</v>
      </c>
      <c r="F576">
        <v>1</v>
      </c>
      <c r="G576">
        <v>13</v>
      </c>
      <c r="H576">
        <v>3</v>
      </c>
      <c r="I576" t="s">
        <v>28</v>
      </c>
      <c r="J576" t="s">
        <v>3</v>
      </c>
      <c r="K576" t="s">
        <v>29</v>
      </c>
      <c r="L576">
        <v>1348</v>
      </c>
      <c r="N576">
        <v>1009</v>
      </c>
      <c r="O576" t="s">
        <v>30</v>
      </c>
      <c r="P576" t="s">
        <v>30</v>
      </c>
      <c r="Q576">
        <v>1000</v>
      </c>
      <c r="X576">
        <v>1.02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1.02</v>
      </c>
      <c r="AH576">
        <v>2</v>
      </c>
      <c r="AI576">
        <v>55285872</v>
      </c>
      <c r="AJ576">
        <v>543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ROW(Source!A1192)</f>
        <v>1192</v>
      </c>
      <c r="B577">
        <v>55285883</v>
      </c>
      <c r="C577">
        <v>55285876</v>
      </c>
      <c r="D577">
        <v>31751893</v>
      </c>
      <c r="E577">
        <v>13</v>
      </c>
      <c r="F577">
        <v>1</v>
      </c>
      <c r="G577">
        <v>13</v>
      </c>
      <c r="H577">
        <v>1</v>
      </c>
      <c r="I577" t="s">
        <v>205</v>
      </c>
      <c r="J577" t="s">
        <v>3</v>
      </c>
      <c r="K577" t="s">
        <v>206</v>
      </c>
      <c r="L577">
        <v>1191</v>
      </c>
      <c r="N577">
        <v>1013</v>
      </c>
      <c r="O577" t="s">
        <v>207</v>
      </c>
      <c r="P577" t="s">
        <v>207</v>
      </c>
      <c r="Q577">
        <v>1</v>
      </c>
      <c r="X577">
        <v>53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1</v>
      </c>
      <c r="AF577" t="s">
        <v>136</v>
      </c>
      <c r="AG577">
        <v>60.949999999999996</v>
      </c>
      <c r="AH577">
        <v>2</v>
      </c>
      <c r="AI577">
        <v>55285877</v>
      </c>
      <c r="AJ577">
        <v>544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ROW(Source!A1192)</f>
        <v>1192</v>
      </c>
      <c r="B578">
        <v>55285884</v>
      </c>
      <c r="C578">
        <v>55285876</v>
      </c>
      <c r="D578">
        <v>31755942</v>
      </c>
      <c r="E578">
        <v>13</v>
      </c>
      <c r="F578">
        <v>1</v>
      </c>
      <c r="G578">
        <v>13</v>
      </c>
      <c r="H578">
        <v>2</v>
      </c>
      <c r="I578" t="s">
        <v>218</v>
      </c>
      <c r="J578" t="s">
        <v>3</v>
      </c>
      <c r="K578" t="s">
        <v>219</v>
      </c>
      <c r="L578">
        <v>1344</v>
      </c>
      <c r="N578">
        <v>1008</v>
      </c>
      <c r="O578" t="s">
        <v>220</v>
      </c>
      <c r="P578" t="s">
        <v>220</v>
      </c>
      <c r="Q578">
        <v>1</v>
      </c>
      <c r="X578">
        <v>267.17</v>
      </c>
      <c r="Y578">
        <v>0</v>
      </c>
      <c r="Z578">
        <v>1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135</v>
      </c>
      <c r="AG578">
        <v>333.96250000000003</v>
      </c>
      <c r="AH578">
        <v>2</v>
      </c>
      <c r="AI578">
        <v>55285878</v>
      </c>
      <c r="AJ578">
        <v>545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ROW(Source!A1192)</f>
        <v>1192</v>
      </c>
      <c r="B579">
        <v>55285885</v>
      </c>
      <c r="C579">
        <v>55285876</v>
      </c>
      <c r="D579">
        <v>31809402</v>
      </c>
      <c r="E579">
        <v>1</v>
      </c>
      <c r="F579">
        <v>1</v>
      </c>
      <c r="G579">
        <v>13</v>
      </c>
      <c r="H579">
        <v>3</v>
      </c>
      <c r="I579" t="s">
        <v>244</v>
      </c>
      <c r="J579" t="s">
        <v>245</v>
      </c>
      <c r="K579" t="s">
        <v>246</v>
      </c>
      <c r="L579">
        <v>1346</v>
      </c>
      <c r="N579">
        <v>1009</v>
      </c>
      <c r="O579" t="s">
        <v>247</v>
      </c>
      <c r="P579" t="s">
        <v>247</v>
      </c>
      <c r="Q579">
        <v>1</v>
      </c>
      <c r="X579">
        <v>6.9</v>
      </c>
      <c r="Y579">
        <v>6.27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6.9</v>
      </c>
      <c r="AH579">
        <v>2</v>
      </c>
      <c r="AI579">
        <v>55285881</v>
      </c>
      <c r="AJ579">
        <v>548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ROW(Source!A1192)</f>
        <v>1192</v>
      </c>
      <c r="B580">
        <v>55285886</v>
      </c>
      <c r="C580">
        <v>55285876</v>
      </c>
      <c r="D580">
        <v>31807616</v>
      </c>
      <c r="E580">
        <v>1</v>
      </c>
      <c r="F580">
        <v>1</v>
      </c>
      <c r="G580">
        <v>13</v>
      </c>
      <c r="H580">
        <v>3</v>
      </c>
      <c r="I580" t="s">
        <v>248</v>
      </c>
      <c r="J580" t="s">
        <v>249</v>
      </c>
      <c r="K580" t="s">
        <v>250</v>
      </c>
      <c r="L580">
        <v>1348</v>
      </c>
      <c r="N580">
        <v>1009</v>
      </c>
      <c r="O580" t="s">
        <v>30</v>
      </c>
      <c r="P580" t="s">
        <v>30</v>
      </c>
      <c r="Q580">
        <v>1000</v>
      </c>
      <c r="X580">
        <v>3.5000000000000003E-2</v>
      </c>
      <c r="Y580">
        <v>18910.8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3.5000000000000003E-2</v>
      </c>
      <c r="AH580">
        <v>2</v>
      </c>
      <c r="AI580">
        <v>55285882</v>
      </c>
      <c r="AJ580">
        <v>549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ROW(Source!A1192)</f>
        <v>1192</v>
      </c>
      <c r="B581">
        <v>55285887</v>
      </c>
      <c r="C581">
        <v>55285876</v>
      </c>
      <c r="D581">
        <v>31800707</v>
      </c>
      <c r="E581">
        <v>13</v>
      </c>
      <c r="F581">
        <v>1</v>
      </c>
      <c r="G581">
        <v>13</v>
      </c>
      <c r="H581">
        <v>3</v>
      </c>
      <c r="I581" t="s">
        <v>279</v>
      </c>
      <c r="J581" t="s">
        <v>3</v>
      </c>
      <c r="K581" t="s">
        <v>280</v>
      </c>
      <c r="L581">
        <v>1327</v>
      </c>
      <c r="N581">
        <v>1005</v>
      </c>
      <c r="O581" t="s">
        <v>143</v>
      </c>
      <c r="P581" t="s">
        <v>143</v>
      </c>
      <c r="Q581">
        <v>1</v>
      </c>
      <c r="X581">
        <v>135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 t="s">
        <v>3</v>
      </c>
      <c r="AG581">
        <v>135</v>
      </c>
      <c r="AH581">
        <v>3</v>
      </c>
      <c r="AI581">
        <v>-1</v>
      </c>
      <c r="AJ581" t="s">
        <v>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ROW(Source!A1192)</f>
        <v>1192</v>
      </c>
      <c r="B582">
        <v>55285888</v>
      </c>
      <c r="C582">
        <v>55285876</v>
      </c>
      <c r="D582">
        <v>31800707</v>
      </c>
      <c r="E582">
        <v>13</v>
      </c>
      <c r="F582">
        <v>1</v>
      </c>
      <c r="G582">
        <v>13</v>
      </c>
      <c r="H582">
        <v>3</v>
      </c>
      <c r="I582" t="s">
        <v>279</v>
      </c>
      <c r="J582" t="s">
        <v>3</v>
      </c>
      <c r="K582" t="s">
        <v>281</v>
      </c>
      <c r="L582">
        <v>1327</v>
      </c>
      <c r="N582">
        <v>1005</v>
      </c>
      <c r="O582" t="s">
        <v>143</v>
      </c>
      <c r="P582" t="s">
        <v>143</v>
      </c>
      <c r="Q582">
        <v>1</v>
      </c>
      <c r="X582">
        <v>132.30000000000001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s">
        <v>3</v>
      </c>
      <c r="AG582">
        <v>132.30000000000001</v>
      </c>
      <c r="AH582">
        <v>3</v>
      </c>
      <c r="AI582">
        <v>-1</v>
      </c>
      <c r="AJ582" t="s">
        <v>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ROW(Source!A1195)</f>
        <v>1195</v>
      </c>
      <c r="B583">
        <v>55285904</v>
      </c>
      <c r="C583">
        <v>55285891</v>
      </c>
      <c r="D583">
        <v>31751893</v>
      </c>
      <c r="E583">
        <v>13</v>
      </c>
      <c r="F583">
        <v>1</v>
      </c>
      <c r="G583">
        <v>13</v>
      </c>
      <c r="H583">
        <v>1</v>
      </c>
      <c r="I583" t="s">
        <v>205</v>
      </c>
      <c r="J583" t="s">
        <v>3</v>
      </c>
      <c r="K583" t="s">
        <v>206</v>
      </c>
      <c r="L583">
        <v>1191</v>
      </c>
      <c r="N583">
        <v>1013</v>
      </c>
      <c r="O583" t="s">
        <v>207</v>
      </c>
      <c r="P583" t="s">
        <v>207</v>
      </c>
      <c r="Q583">
        <v>1</v>
      </c>
      <c r="X583">
        <v>85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1</v>
      </c>
      <c r="AF583" t="s">
        <v>136</v>
      </c>
      <c r="AG583">
        <v>97.749999999999986</v>
      </c>
      <c r="AH583">
        <v>2</v>
      </c>
      <c r="AI583">
        <v>55285892</v>
      </c>
      <c r="AJ583">
        <v>550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ROW(Source!A1195)</f>
        <v>1195</v>
      </c>
      <c r="B584">
        <v>55285905</v>
      </c>
      <c r="C584">
        <v>55285891</v>
      </c>
      <c r="D584">
        <v>31832330</v>
      </c>
      <c r="E584">
        <v>1</v>
      </c>
      <c r="F584">
        <v>1</v>
      </c>
      <c r="G584">
        <v>13</v>
      </c>
      <c r="H584">
        <v>2</v>
      </c>
      <c r="I584" t="s">
        <v>251</v>
      </c>
      <c r="J584" t="s">
        <v>252</v>
      </c>
      <c r="K584" t="s">
        <v>253</v>
      </c>
      <c r="L584">
        <v>1368</v>
      </c>
      <c r="N584">
        <v>1011</v>
      </c>
      <c r="O584" t="s">
        <v>211</v>
      </c>
      <c r="P584" t="s">
        <v>211</v>
      </c>
      <c r="Q584">
        <v>1</v>
      </c>
      <c r="X584">
        <v>0.21099999999999999</v>
      </c>
      <c r="Y584">
        <v>0</v>
      </c>
      <c r="Z584">
        <v>39.51</v>
      </c>
      <c r="AA584">
        <v>12.69</v>
      </c>
      <c r="AB584">
        <v>0</v>
      </c>
      <c r="AC584">
        <v>0</v>
      </c>
      <c r="AD584">
        <v>1</v>
      </c>
      <c r="AE584">
        <v>0</v>
      </c>
      <c r="AF584" t="s">
        <v>135</v>
      </c>
      <c r="AG584">
        <v>0.26374999999999998</v>
      </c>
      <c r="AH584">
        <v>2</v>
      </c>
      <c r="AI584">
        <v>55285893</v>
      </c>
      <c r="AJ584">
        <v>551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ROW(Source!A1195)</f>
        <v>1195</v>
      </c>
      <c r="B585">
        <v>55285906</v>
      </c>
      <c r="C585">
        <v>55285891</v>
      </c>
      <c r="D585">
        <v>31832578</v>
      </c>
      <c r="E585">
        <v>1</v>
      </c>
      <c r="F585">
        <v>1</v>
      </c>
      <c r="G585">
        <v>13</v>
      </c>
      <c r="H585">
        <v>2</v>
      </c>
      <c r="I585" t="s">
        <v>254</v>
      </c>
      <c r="J585" t="s">
        <v>255</v>
      </c>
      <c r="K585" t="s">
        <v>256</v>
      </c>
      <c r="L585">
        <v>1368</v>
      </c>
      <c r="N585">
        <v>1011</v>
      </c>
      <c r="O585" t="s">
        <v>211</v>
      </c>
      <c r="P585" t="s">
        <v>211</v>
      </c>
      <c r="Q585">
        <v>1</v>
      </c>
      <c r="X585">
        <v>12.813000000000001</v>
      </c>
      <c r="Y585">
        <v>0</v>
      </c>
      <c r="Z585">
        <v>1.0900000000000001</v>
      </c>
      <c r="AA585">
        <v>0.09</v>
      </c>
      <c r="AB585">
        <v>0</v>
      </c>
      <c r="AC585">
        <v>0</v>
      </c>
      <c r="AD585">
        <v>1</v>
      </c>
      <c r="AE585">
        <v>0</v>
      </c>
      <c r="AF585" t="s">
        <v>135</v>
      </c>
      <c r="AG585">
        <v>16.016249999999999</v>
      </c>
      <c r="AH585">
        <v>2</v>
      </c>
      <c r="AI585">
        <v>55285894</v>
      </c>
      <c r="AJ585">
        <v>552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ROW(Source!A1195)</f>
        <v>1195</v>
      </c>
      <c r="B586">
        <v>55285907</v>
      </c>
      <c r="C586">
        <v>55285891</v>
      </c>
      <c r="D586">
        <v>31832865</v>
      </c>
      <c r="E586">
        <v>1</v>
      </c>
      <c r="F586">
        <v>1</v>
      </c>
      <c r="G586">
        <v>13</v>
      </c>
      <c r="H586">
        <v>2</v>
      </c>
      <c r="I586" t="s">
        <v>257</v>
      </c>
      <c r="J586" t="s">
        <v>258</v>
      </c>
      <c r="K586" t="s">
        <v>259</v>
      </c>
      <c r="L586">
        <v>1368</v>
      </c>
      <c r="N586">
        <v>1011</v>
      </c>
      <c r="O586" t="s">
        <v>211</v>
      </c>
      <c r="P586" t="s">
        <v>211</v>
      </c>
      <c r="Q586">
        <v>1</v>
      </c>
      <c r="X586">
        <v>9.8879999999999999</v>
      </c>
      <c r="Y586">
        <v>0</v>
      </c>
      <c r="Z586">
        <v>0.77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135</v>
      </c>
      <c r="AG586">
        <v>12.36</v>
      </c>
      <c r="AH586">
        <v>2</v>
      </c>
      <c r="AI586">
        <v>55285895</v>
      </c>
      <c r="AJ586">
        <v>553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ROW(Source!A1195)</f>
        <v>1195</v>
      </c>
      <c r="B587">
        <v>55285908</v>
      </c>
      <c r="C587">
        <v>55285891</v>
      </c>
      <c r="D587">
        <v>31755942</v>
      </c>
      <c r="E587">
        <v>13</v>
      </c>
      <c r="F587">
        <v>1</v>
      </c>
      <c r="G587">
        <v>13</v>
      </c>
      <c r="H587">
        <v>2</v>
      </c>
      <c r="I587" t="s">
        <v>218</v>
      </c>
      <c r="J587" t="s">
        <v>3</v>
      </c>
      <c r="K587" t="s">
        <v>219</v>
      </c>
      <c r="L587">
        <v>1344</v>
      </c>
      <c r="N587">
        <v>1008</v>
      </c>
      <c r="O587" t="s">
        <v>220</v>
      </c>
      <c r="P587" t="s">
        <v>220</v>
      </c>
      <c r="Q587">
        <v>1</v>
      </c>
      <c r="X587">
        <v>20.92</v>
      </c>
      <c r="Y587">
        <v>0</v>
      </c>
      <c r="Z587">
        <v>1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135</v>
      </c>
      <c r="AG587">
        <v>26.150000000000002</v>
      </c>
      <c r="AH587">
        <v>2</v>
      </c>
      <c r="AI587">
        <v>55285896</v>
      </c>
      <c r="AJ587">
        <v>554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ROW(Source!A1195)</f>
        <v>1195</v>
      </c>
      <c r="B588">
        <v>55285909</v>
      </c>
      <c r="C588">
        <v>55285891</v>
      </c>
      <c r="D588">
        <v>31808032</v>
      </c>
      <c r="E588">
        <v>1</v>
      </c>
      <c r="F588">
        <v>1</v>
      </c>
      <c r="G588">
        <v>13</v>
      </c>
      <c r="H588">
        <v>3</v>
      </c>
      <c r="I588" t="s">
        <v>260</v>
      </c>
      <c r="J588" t="s">
        <v>261</v>
      </c>
      <c r="K588" t="s">
        <v>262</v>
      </c>
      <c r="L588">
        <v>1348</v>
      </c>
      <c r="N588">
        <v>1009</v>
      </c>
      <c r="O588" t="s">
        <v>30</v>
      </c>
      <c r="P588" t="s">
        <v>30</v>
      </c>
      <c r="Q588">
        <v>1000</v>
      </c>
      <c r="X588">
        <v>4.9000000000000002E-2</v>
      </c>
      <c r="Y588">
        <v>14739.12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4.9000000000000002E-2</v>
      </c>
      <c r="AH588">
        <v>2</v>
      </c>
      <c r="AI588">
        <v>55285897</v>
      </c>
      <c r="AJ588">
        <v>555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ROW(Source!A1195)</f>
        <v>1195</v>
      </c>
      <c r="B589">
        <v>55285910</v>
      </c>
      <c r="C589">
        <v>55285891</v>
      </c>
      <c r="D589">
        <v>31808575</v>
      </c>
      <c r="E589">
        <v>1</v>
      </c>
      <c r="F589">
        <v>1</v>
      </c>
      <c r="G589">
        <v>13</v>
      </c>
      <c r="H589">
        <v>3</v>
      </c>
      <c r="I589" t="s">
        <v>263</v>
      </c>
      <c r="J589" t="s">
        <v>264</v>
      </c>
      <c r="K589" t="s">
        <v>265</v>
      </c>
      <c r="L589">
        <v>1391</v>
      </c>
      <c r="N589">
        <v>1013</v>
      </c>
      <c r="O589" t="s">
        <v>266</v>
      </c>
      <c r="P589" t="s">
        <v>266</v>
      </c>
      <c r="Q589">
        <v>1</v>
      </c>
      <c r="X589">
        <v>200</v>
      </c>
      <c r="Y589">
        <v>28.75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200</v>
      </c>
      <c r="AH589">
        <v>2</v>
      </c>
      <c r="AI589">
        <v>55285900</v>
      </c>
      <c r="AJ589">
        <v>558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ROW(Source!A1195)</f>
        <v>1195</v>
      </c>
      <c r="B590">
        <v>55285911</v>
      </c>
      <c r="C590">
        <v>55285891</v>
      </c>
      <c r="D590">
        <v>31809402</v>
      </c>
      <c r="E590">
        <v>1</v>
      </c>
      <c r="F590">
        <v>1</v>
      </c>
      <c r="G590">
        <v>13</v>
      </c>
      <c r="H590">
        <v>3</v>
      </c>
      <c r="I590" t="s">
        <v>244</v>
      </c>
      <c r="J590" t="s">
        <v>245</v>
      </c>
      <c r="K590" t="s">
        <v>246</v>
      </c>
      <c r="L590">
        <v>1346</v>
      </c>
      <c r="N590">
        <v>1009</v>
      </c>
      <c r="O590" t="s">
        <v>247</v>
      </c>
      <c r="P590" t="s">
        <v>247</v>
      </c>
      <c r="Q590">
        <v>1</v>
      </c>
      <c r="X590">
        <v>3.4</v>
      </c>
      <c r="Y590">
        <v>6.27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3.4</v>
      </c>
      <c r="AH590">
        <v>2</v>
      </c>
      <c r="AI590">
        <v>55285901</v>
      </c>
      <c r="AJ590">
        <v>559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ROW(Source!A1195)</f>
        <v>1195</v>
      </c>
      <c r="B591">
        <v>55285912</v>
      </c>
      <c r="C591">
        <v>55285891</v>
      </c>
      <c r="D591">
        <v>31807565</v>
      </c>
      <c r="E591">
        <v>1</v>
      </c>
      <c r="F591">
        <v>1</v>
      </c>
      <c r="G591">
        <v>13</v>
      </c>
      <c r="H591">
        <v>3</v>
      </c>
      <c r="I591" t="s">
        <v>267</v>
      </c>
      <c r="J591" t="s">
        <v>268</v>
      </c>
      <c r="K591" t="s">
        <v>269</v>
      </c>
      <c r="L591">
        <v>1301</v>
      </c>
      <c r="N591">
        <v>1003</v>
      </c>
      <c r="O591" t="s">
        <v>270</v>
      </c>
      <c r="P591" t="s">
        <v>270</v>
      </c>
      <c r="Q591">
        <v>1</v>
      </c>
      <c r="X591">
        <v>18.899999999999999</v>
      </c>
      <c r="Y591">
        <v>15.72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18.899999999999999</v>
      </c>
      <c r="AH591">
        <v>2</v>
      </c>
      <c r="AI591">
        <v>55285902</v>
      </c>
      <c r="AJ591">
        <v>560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ROW(Source!A1195)</f>
        <v>1195</v>
      </c>
      <c r="B592">
        <v>55285913</v>
      </c>
      <c r="C592">
        <v>55285891</v>
      </c>
      <c r="D592">
        <v>31807616</v>
      </c>
      <c r="E592">
        <v>1</v>
      </c>
      <c r="F592">
        <v>1</v>
      </c>
      <c r="G592">
        <v>13</v>
      </c>
      <c r="H592">
        <v>3</v>
      </c>
      <c r="I592" t="s">
        <v>248</v>
      </c>
      <c r="J592" t="s">
        <v>249</v>
      </c>
      <c r="K592" t="s">
        <v>250</v>
      </c>
      <c r="L592">
        <v>1348</v>
      </c>
      <c r="N592">
        <v>1009</v>
      </c>
      <c r="O592" t="s">
        <v>30</v>
      </c>
      <c r="P592" t="s">
        <v>30</v>
      </c>
      <c r="Q592">
        <v>1000</v>
      </c>
      <c r="X592">
        <v>2.196E-2</v>
      </c>
      <c r="Y592">
        <v>18910.8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2.196E-2</v>
      </c>
      <c r="AH592">
        <v>2</v>
      </c>
      <c r="AI592">
        <v>55285903</v>
      </c>
      <c r="AJ592">
        <v>561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ROW(Source!A1195)</f>
        <v>1195</v>
      </c>
      <c r="B593">
        <v>55285914</v>
      </c>
      <c r="C593">
        <v>55285891</v>
      </c>
      <c r="D593">
        <v>31800707</v>
      </c>
      <c r="E593">
        <v>13</v>
      </c>
      <c r="F593">
        <v>1</v>
      </c>
      <c r="G593">
        <v>13</v>
      </c>
      <c r="H593">
        <v>3</v>
      </c>
      <c r="I593" t="s">
        <v>279</v>
      </c>
      <c r="J593" t="s">
        <v>3</v>
      </c>
      <c r="K593" t="s">
        <v>280</v>
      </c>
      <c r="L593">
        <v>1327</v>
      </c>
      <c r="N593">
        <v>1005</v>
      </c>
      <c r="O593" t="s">
        <v>143</v>
      </c>
      <c r="P593" t="s">
        <v>143</v>
      </c>
      <c r="Q593">
        <v>1</v>
      </c>
      <c r="X593">
        <v>135.03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s">
        <v>3</v>
      </c>
      <c r="AG593">
        <v>135.03</v>
      </c>
      <c r="AH593">
        <v>3</v>
      </c>
      <c r="AI593">
        <v>-1</v>
      </c>
      <c r="AJ593" t="s">
        <v>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ROW(Source!A1195)</f>
        <v>1195</v>
      </c>
      <c r="B594">
        <v>55285915</v>
      </c>
      <c r="C594">
        <v>55285891</v>
      </c>
      <c r="D594">
        <v>31800707</v>
      </c>
      <c r="E594">
        <v>13</v>
      </c>
      <c r="F594">
        <v>1</v>
      </c>
      <c r="G594">
        <v>13</v>
      </c>
      <c r="H594">
        <v>3</v>
      </c>
      <c r="I594" t="s">
        <v>279</v>
      </c>
      <c r="J594" t="s">
        <v>3</v>
      </c>
      <c r="K594" t="s">
        <v>281</v>
      </c>
      <c r="L594">
        <v>1327</v>
      </c>
      <c r="N594">
        <v>1005</v>
      </c>
      <c r="O594" t="s">
        <v>143</v>
      </c>
      <c r="P594" t="s">
        <v>143</v>
      </c>
      <c r="Q594">
        <v>1</v>
      </c>
      <c r="X594">
        <v>60.27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s">
        <v>3</v>
      </c>
      <c r="AG594">
        <v>60.27</v>
      </c>
      <c r="AH594">
        <v>3</v>
      </c>
      <c r="AI594">
        <v>-1</v>
      </c>
      <c r="AJ594" t="s">
        <v>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ROW(Source!A1203)</f>
        <v>1203</v>
      </c>
      <c r="B595">
        <v>55285978</v>
      </c>
      <c r="C595">
        <v>55285975</v>
      </c>
      <c r="D595">
        <v>31751893</v>
      </c>
      <c r="E595">
        <v>13</v>
      </c>
      <c r="F595">
        <v>1</v>
      </c>
      <c r="G595">
        <v>13</v>
      </c>
      <c r="H595">
        <v>1</v>
      </c>
      <c r="I595" t="s">
        <v>205</v>
      </c>
      <c r="J595" t="s">
        <v>3</v>
      </c>
      <c r="K595" t="s">
        <v>206</v>
      </c>
      <c r="L595">
        <v>1191</v>
      </c>
      <c r="N595">
        <v>1013</v>
      </c>
      <c r="O595" t="s">
        <v>207</v>
      </c>
      <c r="P595" t="s">
        <v>207</v>
      </c>
      <c r="Q595">
        <v>1</v>
      </c>
      <c r="X595">
        <v>57.5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1</v>
      </c>
      <c r="AF595" t="s">
        <v>3</v>
      </c>
      <c r="AG595">
        <v>57.5</v>
      </c>
      <c r="AH595">
        <v>2</v>
      </c>
      <c r="AI595">
        <v>55285976</v>
      </c>
      <c r="AJ595">
        <v>562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ROW(Source!A1203)</f>
        <v>1203</v>
      </c>
      <c r="B596">
        <v>55285979</v>
      </c>
      <c r="C596">
        <v>55285975</v>
      </c>
      <c r="D596">
        <v>31806986</v>
      </c>
      <c r="E596">
        <v>13</v>
      </c>
      <c r="F596">
        <v>1</v>
      </c>
      <c r="G596">
        <v>13</v>
      </c>
      <c r="H596">
        <v>3</v>
      </c>
      <c r="I596" t="s">
        <v>28</v>
      </c>
      <c r="J596" t="s">
        <v>3</v>
      </c>
      <c r="K596" t="s">
        <v>29</v>
      </c>
      <c r="L596">
        <v>1348</v>
      </c>
      <c r="N596">
        <v>1009</v>
      </c>
      <c r="O596" t="s">
        <v>30</v>
      </c>
      <c r="P596" t="s">
        <v>30</v>
      </c>
      <c r="Q596">
        <v>1000</v>
      </c>
      <c r="X596">
        <v>4.5999999999999996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4.5999999999999996</v>
      </c>
      <c r="AH596">
        <v>2</v>
      </c>
      <c r="AI596">
        <v>55285977</v>
      </c>
      <c r="AJ596">
        <v>563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ROW(Source!A1205)</f>
        <v>1205</v>
      </c>
      <c r="B597">
        <v>55285983</v>
      </c>
      <c r="C597">
        <v>55285981</v>
      </c>
      <c r="D597">
        <v>31751893</v>
      </c>
      <c r="E597">
        <v>13</v>
      </c>
      <c r="F597">
        <v>1</v>
      </c>
      <c r="G597">
        <v>13</v>
      </c>
      <c r="H597">
        <v>1</v>
      </c>
      <c r="I597" t="s">
        <v>205</v>
      </c>
      <c r="J597" t="s">
        <v>3</v>
      </c>
      <c r="K597" t="s">
        <v>206</v>
      </c>
      <c r="L597">
        <v>1191</v>
      </c>
      <c r="N597">
        <v>1013</v>
      </c>
      <c r="O597" t="s">
        <v>207</v>
      </c>
      <c r="P597" t="s">
        <v>207</v>
      </c>
      <c r="Q597">
        <v>1</v>
      </c>
      <c r="X597">
        <v>0.6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1</v>
      </c>
      <c r="AF597" t="s">
        <v>3</v>
      </c>
      <c r="AG597">
        <v>0.6</v>
      </c>
      <c r="AH597">
        <v>2</v>
      </c>
      <c r="AI597">
        <v>55285982</v>
      </c>
      <c r="AJ597">
        <v>564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ROW(Source!A1206)</f>
        <v>1206</v>
      </c>
      <c r="B598">
        <v>55285987</v>
      </c>
      <c r="C598">
        <v>55285984</v>
      </c>
      <c r="D598">
        <v>31751893</v>
      </c>
      <c r="E598">
        <v>13</v>
      </c>
      <c r="F598">
        <v>1</v>
      </c>
      <c r="G598">
        <v>13</v>
      </c>
      <c r="H598">
        <v>1</v>
      </c>
      <c r="I598" t="s">
        <v>205</v>
      </c>
      <c r="J598" t="s">
        <v>3</v>
      </c>
      <c r="K598" t="s">
        <v>206</v>
      </c>
      <c r="L598">
        <v>1191</v>
      </c>
      <c r="N598">
        <v>1013</v>
      </c>
      <c r="O598" t="s">
        <v>207</v>
      </c>
      <c r="P598" t="s">
        <v>207</v>
      </c>
      <c r="Q598">
        <v>1</v>
      </c>
      <c r="X598">
        <v>17.41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1</v>
      </c>
      <c r="AF598" t="s">
        <v>3</v>
      </c>
      <c r="AG598">
        <v>17.41</v>
      </c>
      <c r="AH598">
        <v>2</v>
      </c>
      <c r="AI598">
        <v>55285985</v>
      </c>
      <c r="AJ598">
        <v>565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ROW(Source!A1206)</f>
        <v>1206</v>
      </c>
      <c r="B599">
        <v>55285988</v>
      </c>
      <c r="C599">
        <v>55285984</v>
      </c>
      <c r="D599">
        <v>31806986</v>
      </c>
      <c r="E599">
        <v>13</v>
      </c>
      <c r="F599">
        <v>1</v>
      </c>
      <c r="G599">
        <v>13</v>
      </c>
      <c r="H599">
        <v>3</v>
      </c>
      <c r="I599" t="s">
        <v>28</v>
      </c>
      <c r="J599" t="s">
        <v>3</v>
      </c>
      <c r="K599" t="s">
        <v>29</v>
      </c>
      <c r="L599">
        <v>1348</v>
      </c>
      <c r="N599">
        <v>1009</v>
      </c>
      <c r="O599" t="s">
        <v>30</v>
      </c>
      <c r="P599" t="s">
        <v>30</v>
      </c>
      <c r="Q599">
        <v>1000</v>
      </c>
      <c r="X599">
        <v>1.02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1.02</v>
      </c>
      <c r="AH599">
        <v>2</v>
      </c>
      <c r="AI599">
        <v>55285986</v>
      </c>
      <c r="AJ599">
        <v>566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ROW(Source!A1208)</f>
        <v>1208</v>
      </c>
      <c r="B600">
        <v>55285992</v>
      </c>
      <c r="C600">
        <v>55285990</v>
      </c>
      <c r="D600">
        <v>31751893</v>
      </c>
      <c r="E600">
        <v>13</v>
      </c>
      <c r="F600">
        <v>1</v>
      </c>
      <c r="G600">
        <v>13</v>
      </c>
      <c r="H600">
        <v>1</v>
      </c>
      <c r="I600" t="s">
        <v>205</v>
      </c>
      <c r="J600" t="s">
        <v>3</v>
      </c>
      <c r="K600" t="s">
        <v>206</v>
      </c>
      <c r="L600">
        <v>1191</v>
      </c>
      <c r="N600">
        <v>1013</v>
      </c>
      <c r="O600" t="s">
        <v>207</v>
      </c>
      <c r="P600" t="s">
        <v>207</v>
      </c>
      <c r="Q600">
        <v>1</v>
      </c>
      <c r="X600">
        <v>20.73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1</v>
      </c>
      <c r="AF600" t="s">
        <v>3</v>
      </c>
      <c r="AG600">
        <v>20.73</v>
      </c>
      <c r="AH600">
        <v>2</v>
      </c>
      <c r="AI600">
        <v>55285991</v>
      </c>
      <c r="AJ600">
        <v>567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ROW(Source!A1208)</f>
        <v>1208</v>
      </c>
      <c r="B601">
        <v>55285993</v>
      </c>
      <c r="C601">
        <v>55285990</v>
      </c>
      <c r="D601">
        <v>31798045</v>
      </c>
      <c r="E601">
        <v>13</v>
      </c>
      <c r="F601">
        <v>1</v>
      </c>
      <c r="G601">
        <v>13</v>
      </c>
      <c r="H601">
        <v>3</v>
      </c>
      <c r="I601" t="s">
        <v>271</v>
      </c>
      <c r="J601" t="s">
        <v>3</v>
      </c>
      <c r="K601" t="s">
        <v>272</v>
      </c>
      <c r="L601">
        <v>1348</v>
      </c>
      <c r="N601">
        <v>1009</v>
      </c>
      <c r="O601" t="s">
        <v>30</v>
      </c>
      <c r="P601" t="s">
        <v>30</v>
      </c>
      <c r="Q601">
        <v>1000</v>
      </c>
      <c r="X601">
        <v>0.17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s">
        <v>3</v>
      </c>
      <c r="AG601">
        <v>0.17</v>
      </c>
      <c r="AH601">
        <v>3</v>
      </c>
      <c r="AI601">
        <v>-1</v>
      </c>
      <c r="AJ601" t="s">
        <v>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ROW(Source!A1208)</f>
        <v>1208</v>
      </c>
      <c r="B602">
        <v>55285994</v>
      </c>
      <c r="C602">
        <v>55285990</v>
      </c>
      <c r="D602">
        <v>31798941</v>
      </c>
      <c r="E602">
        <v>13</v>
      </c>
      <c r="F602">
        <v>1</v>
      </c>
      <c r="G602">
        <v>13</v>
      </c>
      <c r="H602">
        <v>3</v>
      </c>
      <c r="I602" t="s">
        <v>273</v>
      </c>
      <c r="J602" t="s">
        <v>3</v>
      </c>
      <c r="K602" t="s">
        <v>274</v>
      </c>
      <c r="L602">
        <v>1339</v>
      </c>
      <c r="N602">
        <v>1007</v>
      </c>
      <c r="O602" t="s">
        <v>128</v>
      </c>
      <c r="P602" t="s">
        <v>128</v>
      </c>
      <c r="Q602">
        <v>1</v>
      </c>
      <c r="X602">
        <v>0.03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 t="s">
        <v>3</v>
      </c>
      <c r="AG602">
        <v>0.03</v>
      </c>
      <c r="AH602">
        <v>3</v>
      </c>
      <c r="AI602">
        <v>-1</v>
      </c>
      <c r="AJ602" t="s">
        <v>3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ROW(Source!A1209)</f>
        <v>1209</v>
      </c>
      <c r="B603">
        <v>55285997</v>
      </c>
      <c r="C603">
        <v>55285995</v>
      </c>
      <c r="D603">
        <v>31751893</v>
      </c>
      <c r="E603">
        <v>13</v>
      </c>
      <c r="F603">
        <v>1</v>
      </c>
      <c r="G603">
        <v>13</v>
      </c>
      <c r="H603">
        <v>1</v>
      </c>
      <c r="I603" t="s">
        <v>205</v>
      </c>
      <c r="J603" t="s">
        <v>3</v>
      </c>
      <c r="K603" t="s">
        <v>206</v>
      </c>
      <c r="L603">
        <v>1191</v>
      </c>
      <c r="N603">
        <v>1013</v>
      </c>
      <c r="O603" t="s">
        <v>207</v>
      </c>
      <c r="P603" t="s">
        <v>207</v>
      </c>
      <c r="Q603">
        <v>1</v>
      </c>
      <c r="X603">
        <v>0.6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1</v>
      </c>
      <c r="AF603" t="s">
        <v>3</v>
      </c>
      <c r="AG603">
        <v>0.6</v>
      </c>
      <c r="AH603">
        <v>2</v>
      </c>
      <c r="AI603">
        <v>55285996</v>
      </c>
      <c r="AJ603">
        <v>568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ROW(Source!A1245)</f>
        <v>1245</v>
      </c>
      <c r="B604">
        <v>55286064</v>
      </c>
      <c r="C604">
        <v>55286055</v>
      </c>
      <c r="D604">
        <v>31751893</v>
      </c>
      <c r="E604">
        <v>13</v>
      </c>
      <c r="F604">
        <v>1</v>
      </c>
      <c r="G604">
        <v>13</v>
      </c>
      <c r="H604">
        <v>1</v>
      </c>
      <c r="I604" t="s">
        <v>205</v>
      </c>
      <c r="J604" t="s">
        <v>3</v>
      </c>
      <c r="K604" t="s">
        <v>206</v>
      </c>
      <c r="L604">
        <v>1191</v>
      </c>
      <c r="N604">
        <v>1013</v>
      </c>
      <c r="O604" t="s">
        <v>207</v>
      </c>
      <c r="P604" t="s">
        <v>207</v>
      </c>
      <c r="Q604">
        <v>1</v>
      </c>
      <c r="X604">
        <v>113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1</v>
      </c>
      <c r="AF604" t="s">
        <v>3</v>
      </c>
      <c r="AG604">
        <v>113</v>
      </c>
      <c r="AH604">
        <v>2</v>
      </c>
      <c r="AI604">
        <v>55286056</v>
      </c>
      <c r="AJ604">
        <v>569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ROW(Source!A1245)</f>
        <v>1245</v>
      </c>
      <c r="B605">
        <v>55286065</v>
      </c>
      <c r="C605">
        <v>55286055</v>
      </c>
      <c r="D605">
        <v>31832333</v>
      </c>
      <c r="E605">
        <v>1</v>
      </c>
      <c r="F605">
        <v>1</v>
      </c>
      <c r="G605">
        <v>13</v>
      </c>
      <c r="H605">
        <v>2</v>
      </c>
      <c r="I605" t="s">
        <v>208</v>
      </c>
      <c r="J605" t="s">
        <v>209</v>
      </c>
      <c r="K605" t="s">
        <v>210</v>
      </c>
      <c r="L605">
        <v>1368</v>
      </c>
      <c r="N605">
        <v>1011</v>
      </c>
      <c r="O605" t="s">
        <v>211</v>
      </c>
      <c r="P605" t="s">
        <v>211</v>
      </c>
      <c r="Q605">
        <v>1</v>
      </c>
      <c r="X605">
        <v>1.19</v>
      </c>
      <c r="Y605">
        <v>0</v>
      </c>
      <c r="Z605">
        <v>33.35</v>
      </c>
      <c r="AA605">
        <v>12.67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1.19</v>
      </c>
      <c r="AH605">
        <v>2</v>
      </c>
      <c r="AI605">
        <v>55286057</v>
      </c>
      <c r="AJ605">
        <v>570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ROW(Source!A1245)</f>
        <v>1245</v>
      </c>
      <c r="B606">
        <v>55286066</v>
      </c>
      <c r="C606">
        <v>55286055</v>
      </c>
      <c r="D606">
        <v>31832821</v>
      </c>
      <c r="E606">
        <v>1</v>
      </c>
      <c r="F606">
        <v>1</v>
      </c>
      <c r="G606">
        <v>13</v>
      </c>
      <c r="H606">
        <v>2</v>
      </c>
      <c r="I606" t="s">
        <v>212</v>
      </c>
      <c r="J606" t="s">
        <v>213</v>
      </c>
      <c r="K606" t="s">
        <v>214</v>
      </c>
      <c r="L606">
        <v>1368</v>
      </c>
      <c r="N606">
        <v>1011</v>
      </c>
      <c r="O606" t="s">
        <v>211</v>
      </c>
      <c r="P606" t="s">
        <v>211</v>
      </c>
      <c r="Q606">
        <v>1</v>
      </c>
      <c r="X606">
        <v>1.19</v>
      </c>
      <c r="Y606">
        <v>0</v>
      </c>
      <c r="Z606">
        <v>0.77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1.19</v>
      </c>
      <c r="AH606">
        <v>2</v>
      </c>
      <c r="AI606">
        <v>55286058</v>
      </c>
      <c r="AJ606">
        <v>571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ROW(Source!A1245)</f>
        <v>1245</v>
      </c>
      <c r="B607">
        <v>55286067</v>
      </c>
      <c r="C607">
        <v>55286055</v>
      </c>
      <c r="D607">
        <v>31832054</v>
      </c>
      <c r="E607">
        <v>1</v>
      </c>
      <c r="F607">
        <v>1</v>
      </c>
      <c r="G607">
        <v>13</v>
      </c>
      <c r="H607">
        <v>2</v>
      </c>
      <c r="I607" t="s">
        <v>215</v>
      </c>
      <c r="J607" t="s">
        <v>216</v>
      </c>
      <c r="K607" t="s">
        <v>217</v>
      </c>
      <c r="L607">
        <v>1368</v>
      </c>
      <c r="N607">
        <v>1011</v>
      </c>
      <c r="O607" t="s">
        <v>211</v>
      </c>
      <c r="P607" t="s">
        <v>211</v>
      </c>
      <c r="Q607">
        <v>1</v>
      </c>
      <c r="X607">
        <v>1.18</v>
      </c>
      <c r="Y607">
        <v>0</v>
      </c>
      <c r="Z607">
        <v>0.71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1.18</v>
      </c>
      <c r="AH607">
        <v>2</v>
      </c>
      <c r="AI607">
        <v>55286059</v>
      </c>
      <c r="AJ607">
        <v>572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ROW(Source!A1245)</f>
        <v>1245</v>
      </c>
      <c r="B608">
        <v>55286068</v>
      </c>
      <c r="C608">
        <v>55286055</v>
      </c>
      <c r="D608">
        <v>31755942</v>
      </c>
      <c r="E608">
        <v>13</v>
      </c>
      <c r="F608">
        <v>1</v>
      </c>
      <c r="G608">
        <v>13</v>
      </c>
      <c r="H608">
        <v>2</v>
      </c>
      <c r="I608" t="s">
        <v>218</v>
      </c>
      <c r="J608" t="s">
        <v>3</v>
      </c>
      <c r="K608" t="s">
        <v>219</v>
      </c>
      <c r="L608">
        <v>1344</v>
      </c>
      <c r="N608">
        <v>1008</v>
      </c>
      <c r="O608" t="s">
        <v>220</v>
      </c>
      <c r="P608" t="s">
        <v>220</v>
      </c>
      <c r="Q608">
        <v>1</v>
      </c>
      <c r="X608">
        <v>0.01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0.01</v>
      </c>
      <c r="AH608">
        <v>2</v>
      </c>
      <c r="AI608">
        <v>55286060</v>
      </c>
      <c r="AJ608">
        <v>573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ROW(Source!A1245)</f>
        <v>1245</v>
      </c>
      <c r="B609">
        <v>55286069</v>
      </c>
      <c r="C609">
        <v>55286055</v>
      </c>
      <c r="D609">
        <v>31808261</v>
      </c>
      <c r="E609">
        <v>1</v>
      </c>
      <c r="F609">
        <v>1</v>
      </c>
      <c r="G609">
        <v>13</v>
      </c>
      <c r="H609">
        <v>3</v>
      </c>
      <c r="I609" t="s">
        <v>221</v>
      </c>
      <c r="J609" t="s">
        <v>222</v>
      </c>
      <c r="K609" t="s">
        <v>223</v>
      </c>
      <c r="L609">
        <v>1348</v>
      </c>
      <c r="N609">
        <v>1009</v>
      </c>
      <c r="O609" t="s">
        <v>30</v>
      </c>
      <c r="P609" t="s">
        <v>30</v>
      </c>
      <c r="Q609">
        <v>1000</v>
      </c>
      <c r="X609">
        <v>2.1000000000000001E-2</v>
      </c>
      <c r="Y609">
        <v>315.2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2.1000000000000001E-2</v>
      </c>
      <c r="AH609">
        <v>2</v>
      </c>
      <c r="AI609">
        <v>55286061</v>
      </c>
      <c r="AJ609">
        <v>574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ROW(Source!A1245)</f>
        <v>1245</v>
      </c>
      <c r="B610">
        <v>55286070</v>
      </c>
      <c r="C610">
        <v>55286055</v>
      </c>
      <c r="D610">
        <v>31826247</v>
      </c>
      <c r="E610">
        <v>1</v>
      </c>
      <c r="F610">
        <v>1</v>
      </c>
      <c r="G610">
        <v>13</v>
      </c>
      <c r="H610">
        <v>3</v>
      </c>
      <c r="I610" t="s">
        <v>224</v>
      </c>
      <c r="J610" t="s">
        <v>225</v>
      </c>
      <c r="K610" t="s">
        <v>226</v>
      </c>
      <c r="L610">
        <v>1339</v>
      </c>
      <c r="N610">
        <v>1007</v>
      </c>
      <c r="O610" t="s">
        <v>128</v>
      </c>
      <c r="P610" t="s">
        <v>128</v>
      </c>
      <c r="Q610">
        <v>1</v>
      </c>
      <c r="X610">
        <v>2.14</v>
      </c>
      <c r="Y610">
        <v>451.14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2.14</v>
      </c>
      <c r="AH610">
        <v>2</v>
      </c>
      <c r="AI610">
        <v>55286062</v>
      </c>
      <c r="AJ610">
        <v>575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ROW(Source!A1245)</f>
        <v>1245</v>
      </c>
      <c r="B611">
        <v>55286071</v>
      </c>
      <c r="C611">
        <v>55286055</v>
      </c>
      <c r="D611">
        <v>31806986</v>
      </c>
      <c r="E611">
        <v>13</v>
      </c>
      <c r="F611">
        <v>1</v>
      </c>
      <c r="G611">
        <v>13</v>
      </c>
      <c r="H611">
        <v>3</v>
      </c>
      <c r="I611" t="s">
        <v>28</v>
      </c>
      <c r="J611" t="s">
        <v>3</v>
      </c>
      <c r="K611" t="s">
        <v>29</v>
      </c>
      <c r="L611">
        <v>1348</v>
      </c>
      <c r="N611">
        <v>1009</v>
      </c>
      <c r="O611" t="s">
        <v>30</v>
      </c>
      <c r="P611" t="s">
        <v>30</v>
      </c>
      <c r="Q611">
        <v>1000</v>
      </c>
      <c r="X611">
        <v>1.28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1.28</v>
      </c>
      <c r="AH611">
        <v>2</v>
      </c>
      <c r="AI611">
        <v>55286063</v>
      </c>
      <c r="AJ611">
        <v>576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ROW(Source!A1247)</f>
        <v>1247</v>
      </c>
      <c r="B612">
        <v>55286081</v>
      </c>
      <c r="C612">
        <v>55286073</v>
      </c>
      <c r="D612">
        <v>31751893</v>
      </c>
      <c r="E612">
        <v>13</v>
      </c>
      <c r="F612">
        <v>1</v>
      </c>
      <c r="G612">
        <v>13</v>
      </c>
      <c r="H612">
        <v>1</v>
      </c>
      <c r="I612" t="s">
        <v>205</v>
      </c>
      <c r="J612" t="s">
        <v>3</v>
      </c>
      <c r="K612" t="s">
        <v>206</v>
      </c>
      <c r="L612">
        <v>1191</v>
      </c>
      <c r="N612">
        <v>1013</v>
      </c>
      <c r="O612" t="s">
        <v>207</v>
      </c>
      <c r="P612" t="s">
        <v>207</v>
      </c>
      <c r="Q612">
        <v>1</v>
      </c>
      <c r="X612">
        <v>39.5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1</v>
      </c>
      <c r="AF612" t="s">
        <v>3</v>
      </c>
      <c r="AG612">
        <v>39.5</v>
      </c>
      <c r="AH612">
        <v>2</v>
      </c>
      <c r="AI612">
        <v>55286074</v>
      </c>
      <c r="AJ612">
        <v>577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ROW(Source!A1247)</f>
        <v>1247</v>
      </c>
      <c r="B613">
        <v>55286082</v>
      </c>
      <c r="C613">
        <v>55286073</v>
      </c>
      <c r="D613">
        <v>31832333</v>
      </c>
      <c r="E613">
        <v>1</v>
      </c>
      <c r="F613">
        <v>1</v>
      </c>
      <c r="G613">
        <v>13</v>
      </c>
      <c r="H613">
        <v>2</v>
      </c>
      <c r="I613" t="s">
        <v>208</v>
      </c>
      <c r="J613" t="s">
        <v>209</v>
      </c>
      <c r="K613" t="s">
        <v>210</v>
      </c>
      <c r="L613">
        <v>1368</v>
      </c>
      <c r="N613">
        <v>1011</v>
      </c>
      <c r="O613" t="s">
        <v>211</v>
      </c>
      <c r="P613" t="s">
        <v>211</v>
      </c>
      <c r="Q613">
        <v>1</v>
      </c>
      <c r="X613">
        <v>0.28000000000000003</v>
      </c>
      <c r="Y613">
        <v>0</v>
      </c>
      <c r="Z613">
        <v>33.35</v>
      </c>
      <c r="AA613">
        <v>12.67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0.28000000000000003</v>
      </c>
      <c r="AH613">
        <v>2</v>
      </c>
      <c r="AI613">
        <v>55286075</v>
      </c>
      <c r="AJ613">
        <v>578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ROW(Source!A1247)</f>
        <v>1247</v>
      </c>
      <c r="B614">
        <v>55286083</v>
      </c>
      <c r="C614">
        <v>55286073</v>
      </c>
      <c r="D614">
        <v>31832821</v>
      </c>
      <c r="E614">
        <v>1</v>
      </c>
      <c r="F614">
        <v>1</v>
      </c>
      <c r="G614">
        <v>13</v>
      </c>
      <c r="H614">
        <v>2</v>
      </c>
      <c r="I614" t="s">
        <v>212</v>
      </c>
      <c r="J614" t="s">
        <v>213</v>
      </c>
      <c r="K614" t="s">
        <v>214</v>
      </c>
      <c r="L614">
        <v>1368</v>
      </c>
      <c r="N614">
        <v>1011</v>
      </c>
      <c r="O614" t="s">
        <v>211</v>
      </c>
      <c r="P614" t="s">
        <v>211</v>
      </c>
      <c r="Q614">
        <v>1</v>
      </c>
      <c r="X614">
        <v>0.28000000000000003</v>
      </c>
      <c r="Y614">
        <v>0</v>
      </c>
      <c r="Z614">
        <v>0.77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0.28000000000000003</v>
      </c>
      <c r="AH614">
        <v>2</v>
      </c>
      <c r="AI614">
        <v>55286076</v>
      </c>
      <c r="AJ614">
        <v>579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ROW(Source!A1247)</f>
        <v>1247</v>
      </c>
      <c r="B615">
        <v>55286084</v>
      </c>
      <c r="C615">
        <v>55286073</v>
      </c>
      <c r="D615">
        <v>31832054</v>
      </c>
      <c r="E615">
        <v>1</v>
      </c>
      <c r="F615">
        <v>1</v>
      </c>
      <c r="G615">
        <v>13</v>
      </c>
      <c r="H615">
        <v>2</v>
      </c>
      <c r="I615" t="s">
        <v>215</v>
      </c>
      <c r="J615" t="s">
        <v>216</v>
      </c>
      <c r="K615" t="s">
        <v>217</v>
      </c>
      <c r="L615">
        <v>1368</v>
      </c>
      <c r="N615">
        <v>1011</v>
      </c>
      <c r="O615" t="s">
        <v>211</v>
      </c>
      <c r="P615" t="s">
        <v>211</v>
      </c>
      <c r="Q615">
        <v>1</v>
      </c>
      <c r="X615">
        <v>0.44</v>
      </c>
      <c r="Y615">
        <v>0</v>
      </c>
      <c r="Z615">
        <v>0.71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0.44</v>
      </c>
      <c r="AH615">
        <v>2</v>
      </c>
      <c r="AI615">
        <v>55286077</v>
      </c>
      <c r="AJ615">
        <v>580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ROW(Source!A1247)</f>
        <v>1247</v>
      </c>
      <c r="B616">
        <v>55286085</v>
      </c>
      <c r="C616">
        <v>55286073</v>
      </c>
      <c r="D616">
        <v>31808261</v>
      </c>
      <c r="E616">
        <v>1</v>
      </c>
      <c r="F616">
        <v>1</v>
      </c>
      <c r="G616">
        <v>13</v>
      </c>
      <c r="H616">
        <v>3</v>
      </c>
      <c r="I616" t="s">
        <v>221</v>
      </c>
      <c r="J616" t="s">
        <v>222</v>
      </c>
      <c r="K616" t="s">
        <v>223</v>
      </c>
      <c r="L616">
        <v>1348</v>
      </c>
      <c r="N616">
        <v>1009</v>
      </c>
      <c r="O616" t="s">
        <v>30</v>
      </c>
      <c r="P616" t="s">
        <v>30</v>
      </c>
      <c r="Q616">
        <v>1000</v>
      </c>
      <c r="X616">
        <v>4.0000000000000001E-3</v>
      </c>
      <c r="Y616">
        <v>315.2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4.0000000000000001E-3</v>
      </c>
      <c r="AH616">
        <v>2</v>
      </c>
      <c r="AI616">
        <v>55286078</v>
      </c>
      <c r="AJ616">
        <v>581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ROW(Source!A1247)</f>
        <v>1247</v>
      </c>
      <c r="B617">
        <v>55286086</v>
      </c>
      <c r="C617">
        <v>55286073</v>
      </c>
      <c r="D617">
        <v>31826247</v>
      </c>
      <c r="E617">
        <v>1</v>
      </c>
      <c r="F617">
        <v>1</v>
      </c>
      <c r="G617">
        <v>13</v>
      </c>
      <c r="H617">
        <v>3</v>
      </c>
      <c r="I617" t="s">
        <v>224</v>
      </c>
      <c r="J617" t="s">
        <v>225</v>
      </c>
      <c r="K617" t="s">
        <v>226</v>
      </c>
      <c r="L617">
        <v>1339</v>
      </c>
      <c r="N617">
        <v>1007</v>
      </c>
      <c r="O617" t="s">
        <v>128</v>
      </c>
      <c r="P617" t="s">
        <v>128</v>
      </c>
      <c r="Q617">
        <v>1</v>
      </c>
      <c r="X617">
        <v>0.43</v>
      </c>
      <c r="Y617">
        <v>451.14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0.43</v>
      </c>
      <c r="AH617">
        <v>2</v>
      </c>
      <c r="AI617">
        <v>55286079</v>
      </c>
      <c r="AJ617">
        <v>582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ROW(Source!A1247)</f>
        <v>1247</v>
      </c>
      <c r="B618">
        <v>55286087</v>
      </c>
      <c r="C618">
        <v>55286073</v>
      </c>
      <c r="D618">
        <v>31806986</v>
      </c>
      <c r="E618">
        <v>13</v>
      </c>
      <c r="F618">
        <v>1</v>
      </c>
      <c r="G618">
        <v>13</v>
      </c>
      <c r="H618">
        <v>3</v>
      </c>
      <c r="I618" t="s">
        <v>28</v>
      </c>
      <c r="J618" t="s">
        <v>3</v>
      </c>
      <c r="K618" t="s">
        <v>29</v>
      </c>
      <c r="L618">
        <v>1348</v>
      </c>
      <c r="N618">
        <v>1009</v>
      </c>
      <c r="O618" t="s">
        <v>30</v>
      </c>
      <c r="P618" t="s">
        <v>30</v>
      </c>
      <c r="Q618">
        <v>1000</v>
      </c>
      <c r="X618">
        <v>0.3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0.3</v>
      </c>
      <c r="AH618">
        <v>2</v>
      </c>
      <c r="AI618">
        <v>55286080</v>
      </c>
      <c r="AJ618">
        <v>583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ROW(Source!A1249)</f>
        <v>1249</v>
      </c>
      <c r="B619">
        <v>55286099</v>
      </c>
      <c r="C619">
        <v>55286089</v>
      </c>
      <c r="D619">
        <v>31751893</v>
      </c>
      <c r="E619">
        <v>13</v>
      </c>
      <c r="F619">
        <v>1</v>
      </c>
      <c r="G619">
        <v>13</v>
      </c>
      <c r="H619">
        <v>1</v>
      </c>
      <c r="I619" t="s">
        <v>205</v>
      </c>
      <c r="J619" t="s">
        <v>3</v>
      </c>
      <c r="K619" t="s">
        <v>206</v>
      </c>
      <c r="L619">
        <v>1191</v>
      </c>
      <c r="N619">
        <v>1013</v>
      </c>
      <c r="O619" t="s">
        <v>207</v>
      </c>
      <c r="P619" t="s">
        <v>207</v>
      </c>
      <c r="Q619">
        <v>1</v>
      </c>
      <c r="X619">
        <v>24.61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F619" t="s">
        <v>3</v>
      </c>
      <c r="AG619">
        <v>24.61</v>
      </c>
      <c r="AH619">
        <v>2</v>
      </c>
      <c r="AI619">
        <v>55286090</v>
      </c>
      <c r="AJ619">
        <v>584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ROW(Source!A1249)</f>
        <v>1249</v>
      </c>
      <c r="B620">
        <v>55286100</v>
      </c>
      <c r="C620">
        <v>55286089</v>
      </c>
      <c r="D620">
        <v>31755942</v>
      </c>
      <c r="E620">
        <v>13</v>
      </c>
      <c r="F620">
        <v>1</v>
      </c>
      <c r="G620">
        <v>13</v>
      </c>
      <c r="H620">
        <v>2</v>
      </c>
      <c r="I620" t="s">
        <v>218</v>
      </c>
      <c r="J620" t="s">
        <v>3</v>
      </c>
      <c r="K620" t="s">
        <v>219</v>
      </c>
      <c r="L620">
        <v>1344</v>
      </c>
      <c r="N620">
        <v>1008</v>
      </c>
      <c r="O620" t="s">
        <v>220</v>
      </c>
      <c r="P620" t="s">
        <v>220</v>
      </c>
      <c r="Q620">
        <v>1</v>
      </c>
      <c r="X620">
        <v>18.57</v>
      </c>
      <c r="Y620">
        <v>0</v>
      </c>
      <c r="Z620">
        <v>1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18.57</v>
      </c>
      <c r="AH620">
        <v>2</v>
      </c>
      <c r="AI620">
        <v>55286091</v>
      </c>
      <c r="AJ620">
        <v>585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ROW(Source!A1249)</f>
        <v>1249</v>
      </c>
      <c r="B621">
        <v>55286101</v>
      </c>
      <c r="C621">
        <v>55286089</v>
      </c>
      <c r="D621">
        <v>31752660</v>
      </c>
      <c r="E621">
        <v>13</v>
      </c>
      <c r="F621">
        <v>1</v>
      </c>
      <c r="G621">
        <v>13</v>
      </c>
      <c r="H621">
        <v>3</v>
      </c>
      <c r="I621" t="s">
        <v>275</v>
      </c>
      <c r="J621" t="s">
        <v>3</v>
      </c>
      <c r="K621" t="s">
        <v>276</v>
      </c>
      <c r="L621">
        <v>1348</v>
      </c>
      <c r="N621">
        <v>1009</v>
      </c>
      <c r="O621" t="s">
        <v>30</v>
      </c>
      <c r="P621" t="s">
        <v>30</v>
      </c>
      <c r="Q621">
        <v>1000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s">
        <v>3</v>
      </c>
      <c r="AG621">
        <v>0</v>
      </c>
      <c r="AH621">
        <v>3</v>
      </c>
      <c r="AI621">
        <v>-1</v>
      </c>
      <c r="AJ621" t="s">
        <v>3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ROW(Source!A1249)</f>
        <v>1249</v>
      </c>
      <c r="B622">
        <v>55286102</v>
      </c>
      <c r="C622">
        <v>55286089</v>
      </c>
      <c r="D622">
        <v>31807208</v>
      </c>
      <c r="E622">
        <v>1</v>
      </c>
      <c r="F622">
        <v>1</v>
      </c>
      <c r="G622">
        <v>13</v>
      </c>
      <c r="H622">
        <v>3</v>
      </c>
      <c r="I622" t="s">
        <v>227</v>
      </c>
      <c r="J622" t="s">
        <v>228</v>
      </c>
      <c r="K622" t="s">
        <v>229</v>
      </c>
      <c r="L622">
        <v>1348</v>
      </c>
      <c r="N622">
        <v>1009</v>
      </c>
      <c r="O622" t="s">
        <v>30</v>
      </c>
      <c r="P622" t="s">
        <v>30</v>
      </c>
      <c r="Q622">
        <v>1000</v>
      </c>
      <c r="X622">
        <v>1.9E-3</v>
      </c>
      <c r="Y622">
        <v>15169.24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1.9E-3</v>
      </c>
      <c r="AH622">
        <v>2</v>
      </c>
      <c r="AI622">
        <v>55286092</v>
      </c>
      <c r="AJ622">
        <v>586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ROW(Source!A1249)</f>
        <v>1249</v>
      </c>
      <c r="B623">
        <v>55286103</v>
      </c>
      <c r="C623">
        <v>55286089</v>
      </c>
      <c r="D623">
        <v>31807298</v>
      </c>
      <c r="E623">
        <v>1</v>
      </c>
      <c r="F623">
        <v>1</v>
      </c>
      <c r="G623">
        <v>13</v>
      </c>
      <c r="H623">
        <v>3</v>
      </c>
      <c r="I623" t="s">
        <v>230</v>
      </c>
      <c r="J623" t="s">
        <v>231</v>
      </c>
      <c r="K623" t="s">
        <v>232</v>
      </c>
      <c r="L623">
        <v>1339</v>
      </c>
      <c r="N623">
        <v>1007</v>
      </c>
      <c r="O623" t="s">
        <v>128</v>
      </c>
      <c r="P623" t="s">
        <v>128</v>
      </c>
      <c r="Q623">
        <v>1</v>
      </c>
      <c r="X623">
        <v>0.14000000000000001</v>
      </c>
      <c r="Y623">
        <v>1828.56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0.14000000000000001</v>
      </c>
      <c r="AH623">
        <v>2</v>
      </c>
      <c r="AI623">
        <v>55286093</v>
      </c>
      <c r="AJ623">
        <v>587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ROW(Source!A1249)</f>
        <v>1249</v>
      </c>
      <c r="B624">
        <v>55286104</v>
      </c>
      <c r="C624">
        <v>55286089</v>
      </c>
      <c r="D624">
        <v>31807154</v>
      </c>
      <c r="E624">
        <v>1</v>
      </c>
      <c r="F624">
        <v>1</v>
      </c>
      <c r="G624">
        <v>13</v>
      </c>
      <c r="H624">
        <v>3</v>
      </c>
      <c r="I624" t="s">
        <v>233</v>
      </c>
      <c r="J624" t="s">
        <v>234</v>
      </c>
      <c r="K624" t="s">
        <v>235</v>
      </c>
      <c r="L624">
        <v>1339</v>
      </c>
      <c r="N624">
        <v>1007</v>
      </c>
      <c r="O624" t="s">
        <v>128</v>
      </c>
      <c r="P624" t="s">
        <v>128</v>
      </c>
      <c r="Q624">
        <v>1</v>
      </c>
      <c r="X624">
        <v>0.12</v>
      </c>
      <c r="Y624">
        <v>670.5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0.12</v>
      </c>
      <c r="AH624">
        <v>2</v>
      </c>
      <c r="AI624">
        <v>55286094</v>
      </c>
      <c r="AJ624">
        <v>588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ROW(Source!A1249)</f>
        <v>1249</v>
      </c>
      <c r="B625">
        <v>55286105</v>
      </c>
      <c r="C625">
        <v>55286089</v>
      </c>
      <c r="D625">
        <v>31826253</v>
      </c>
      <c r="E625">
        <v>1</v>
      </c>
      <c r="F625">
        <v>1</v>
      </c>
      <c r="G625">
        <v>13</v>
      </c>
      <c r="H625">
        <v>3</v>
      </c>
      <c r="I625" t="s">
        <v>236</v>
      </c>
      <c r="J625" t="s">
        <v>237</v>
      </c>
      <c r="K625" t="s">
        <v>238</v>
      </c>
      <c r="L625">
        <v>1339</v>
      </c>
      <c r="N625">
        <v>1007</v>
      </c>
      <c r="O625" t="s">
        <v>128</v>
      </c>
      <c r="P625" t="s">
        <v>128</v>
      </c>
      <c r="Q625">
        <v>1</v>
      </c>
      <c r="X625">
        <v>0.09</v>
      </c>
      <c r="Y625">
        <v>441.1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0.09</v>
      </c>
      <c r="AH625">
        <v>2</v>
      </c>
      <c r="AI625">
        <v>55286095</v>
      </c>
      <c r="AJ625">
        <v>589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ROW(Source!A1249)</f>
        <v>1249</v>
      </c>
      <c r="B626">
        <v>55286106</v>
      </c>
      <c r="C626">
        <v>55286089</v>
      </c>
      <c r="D626">
        <v>31831614</v>
      </c>
      <c r="E626">
        <v>1</v>
      </c>
      <c r="F626">
        <v>1</v>
      </c>
      <c r="G626">
        <v>13</v>
      </c>
      <c r="H626">
        <v>3</v>
      </c>
      <c r="I626" t="s">
        <v>239</v>
      </c>
      <c r="J626" t="s">
        <v>240</v>
      </c>
      <c r="K626" t="s">
        <v>241</v>
      </c>
      <c r="L626">
        <v>1327</v>
      </c>
      <c r="N626">
        <v>1005</v>
      </c>
      <c r="O626" t="s">
        <v>143</v>
      </c>
      <c r="P626" t="s">
        <v>143</v>
      </c>
      <c r="Q626">
        <v>1</v>
      </c>
      <c r="X626">
        <v>2.2999999999999998</v>
      </c>
      <c r="Y626">
        <v>60.91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2.2999999999999998</v>
      </c>
      <c r="AH626">
        <v>2</v>
      </c>
      <c r="AI626">
        <v>55286097</v>
      </c>
      <c r="AJ626">
        <v>591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ROW(Source!A1249)</f>
        <v>1249</v>
      </c>
      <c r="B627">
        <v>55286107</v>
      </c>
      <c r="C627">
        <v>55286089</v>
      </c>
      <c r="D627">
        <v>34315573</v>
      </c>
      <c r="E627">
        <v>13</v>
      </c>
      <c r="F627">
        <v>1</v>
      </c>
      <c r="G627">
        <v>13</v>
      </c>
      <c r="H627">
        <v>3</v>
      </c>
      <c r="I627" t="s">
        <v>277</v>
      </c>
      <c r="J627" t="s">
        <v>3</v>
      </c>
      <c r="K627" t="s">
        <v>278</v>
      </c>
      <c r="L627">
        <v>1339</v>
      </c>
      <c r="N627">
        <v>1007</v>
      </c>
      <c r="O627" t="s">
        <v>128</v>
      </c>
      <c r="P627" t="s">
        <v>128</v>
      </c>
      <c r="Q627">
        <v>1</v>
      </c>
      <c r="X627">
        <v>1.02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s">
        <v>3</v>
      </c>
      <c r="AG627">
        <v>1.02</v>
      </c>
      <c r="AH627">
        <v>3</v>
      </c>
      <c r="AI627">
        <v>-1</v>
      </c>
      <c r="AJ627" t="s">
        <v>3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ROW(Source!A1249)</f>
        <v>1249</v>
      </c>
      <c r="B628">
        <v>55286108</v>
      </c>
      <c r="C628">
        <v>55286089</v>
      </c>
      <c r="D628">
        <v>31806992</v>
      </c>
      <c r="E628">
        <v>13</v>
      </c>
      <c r="F628">
        <v>1</v>
      </c>
      <c r="G628">
        <v>13</v>
      </c>
      <c r="H628">
        <v>3</v>
      </c>
      <c r="I628" t="s">
        <v>242</v>
      </c>
      <c r="J628" t="s">
        <v>3</v>
      </c>
      <c r="K628" t="s">
        <v>243</v>
      </c>
      <c r="L628">
        <v>1344</v>
      </c>
      <c r="N628">
        <v>1008</v>
      </c>
      <c r="O628" t="s">
        <v>220</v>
      </c>
      <c r="P628" t="s">
        <v>220</v>
      </c>
      <c r="Q628">
        <v>1</v>
      </c>
      <c r="X628">
        <v>13.72</v>
      </c>
      <c r="Y628">
        <v>1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13.72</v>
      </c>
      <c r="AH628">
        <v>2</v>
      </c>
      <c r="AI628">
        <v>55286098</v>
      </c>
      <c r="AJ628">
        <v>592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ROW(Source!A1251)</f>
        <v>1251</v>
      </c>
      <c r="B629">
        <v>55286113</v>
      </c>
      <c r="C629">
        <v>55286110</v>
      </c>
      <c r="D629">
        <v>31751893</v>
      </c>
      <c r="E629">
        <v>13</v>
      </c>
      <c r="F629">
        <v>1</v>
      </c>
      <c r="G629">
        <v>13</v>
      </c>
      <c r="H629">
        <v>1</v>
      </c>
      <c r="I629" t="s">
        <v>205</v>
      </c>
      <c r="J629" t="s">
        <v>3</v>
      </c>
      <c r="K629" t="s">
        <v>206</v>
      </c>
      <c r="L629">
        <v>1191</v>
      </c>
      <c r="N629">
        <v>1013</v>
      </c>
      <c r="O629" t="s">
        <v>207</v>
      </c>
      <c r="P629" t="s">
        <v>207</v>
      </c>
      <c r="Q629">
        <v>1</v>
      </c>
      <c r="X629">
        <v>17.41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1</v>
      </c>
      <c r="AF629" t="s">
        <v>3</v>
      </c>
      <c r="AG629">
        <v>17.41</v>
      </c>
      <c r="AH629">
        <v>2</v>
      </c>
      <c r="AI629">
        <v>55286111</v>
      </c>
      <c r="AJ629">
        <v>593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ROW(Source!A1251)</f>
        <v>1251</v>
      </c>
      <c r="B630">
        <v>55286114</v>
      </c>
      <c r="C630">
        <v>55286110</v>
      </c>
      <c r="D630">
        <v>31806986</v>
      </c>
      <c r="E630">
        <v>13</v>
      </c>
      <c r="F630">
        <v>1</v>
      </c>
      <c r="G630">
        <v>13</v>
      </c>
      <c r="H630">
        <v>3</v>
      </c>
      <c r="I630" t="s">
        <v>28</v>
      </c>
      <c r="J630" t="s">
        <v>3</v>
      </c>
      <c r="K630" t="s">
        <v>29</v>
      </c>
      <c r="L630">
        <v>1348</v>
      </c>
      <c r="N630">
        <v>1009</v>
      </c>
      <c r="O630" t="s">
        <v>30</v>
      </c>
      <c r="P630" t="s">
        <v>30</v>
      </c>
      <c r="Q630">
        <v>1000</v>
      </c>
      <c r="X630">
        <v>1.02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1.02</v>
      </c>
      <c r="AH630">
        <v>2</v>
      </c>
      <c r="AI630">
        <v>55286112</v>
      </c>
      <c r="AJ630">
        <v>594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ROW(Source!A1253)</f>
        <v>1253</v>
      </c>
      <c r="B631">
        <v>55286123</v>
      </c>
      <c r="C631">
        <v>55286116</v>
      </c>
      <c r="D631">
        <v>31751893</v>
      </c>
      <c r="E631">
        <v>13</v>
      </c>
      <c r="F631">
        <v>1</v>
      </c>
      <c r="G631">
        <v>13</v>
      </c>
      <c r="H631">
        <v>1</v>
      </c>
      <c r="I631" t="s">
        <v>205</v>
      </c>
      <c r="J631" t="s">
        <v>3</v>
      </c>
      <c r="K631" t="s">
        <v>206</v>
      </c>
      <c r="L631">
        <v>1191</v>
      </c>
      <c r="N631">
        <v>1013</v>
      </c>
      <c r="O631" t="s">
        <v>207</v>
      </c>
      <c r="P631" t="s">
        <v>207</v>
      </c>
      <c r="Q631">
        <v>1</v>
      </c>
      <c r="X631">
        <v>53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1</v>
      </c>
      <c r="AF631" t="s">
        <v>136</v>
      </c>
      <c r="AG631">
        <v>60.949999999999996</v>
      </c>
      <c r="AH631">
        <v>2</v>
      </c>
      <c r="AI631">
        <v>55286117</v>
      </c>
      <c r="AJ631">
        <v>595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ROW(Source!A1253)</f>
        <v>1253</v>
      </c>
      <c r="B632">
        <v>55286124</v>
      </c>
      <c r="C632">
        <v>55286116</v>
      </c>
      <c r="D632">
        <v>31755942</v>
      </c>
      <c r="E632">
        <v>13</v>
      </c>
      <c r="F632">
        <v>1</v>
      </c>
      <c r="G632">
        <v>13</v>
      </c>
      <c r="H632">
        <v>2</v>
      </c>
      <c r="I632" t="s">
        <v>218</v>
      </c>
      <c r="J632" t="s">
        <v>3</v>
      </c>
      <c r="K632" t="s">
        <v>219</v>
      </c>
      <c r="L632">
        <v>1344</v>
      </c>
      <c r="N632">
        <v>1008</v>
      </c>
      <c r="O632" t="s">
        <v>220</v>
      </c>
      <c r="P632" t="s">
        <v>220</v>
      </c>
      <c r="Q632">
        <v>1</v>
      </c>
      <c r="X632">
        <v>267.17</v>
      </c>
      <c r="Y632">
        <v>0</v>
      </c>
      <c r="Z632">
        <v>1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135</v>
      </c>
      <c r="AG632">
        <v>333.96250000000003</v>
      </c>
      <c r="AH632">
        <v>2</v>
      </c>
      <c r="AI632">
        <v>55286118</v>
      </c>
      <c r="AJ632">
        <v>596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ROW(Source!A1253)</f>
        <v>1253</v>
      </c>
      <c r="B633">
        <v>55286125</v>
      </c>
      <c r="C633">
        <v>55286116</v>
      </c>
      <c r="D633">
        <v>31809402</v>
      </c>
      <c r="E633">
        <v>1</v>
      </c>
      <c r="F633">
        <v>1</v>
      </c>
      <c r="G633">
        <v>13</v>
      </c>
      <c r="H633">
        <v>3</v>
      </c>
      <c r="I633" t="s">
        <v>244</v>
      </c>
      <c r="J633" t="s">
        <v>245</v>
      </c>
      <c r="K633" t="s">
        <v>246</v>
      </c>
      <c r="L633">
        <v>1346</v>
      </c>
      <c r="N633">
        <v>1009</v>
      </c>
      <c r="O633" t="s">
        <v>247</v>
      </c>
      <c r="P633" t="s">
        <v>247</v>
      </c>
      <c r="Q633">
        <v>1</v>
      </c>
      <c r="X633">
        <v>6.9</v>
      </c>
      <c r="Y633">
        <v>6.27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6.9</v>
      </c>
      <c r="AH633">
        <v>2</v>
      </c>
      <c r="AI633">
        <v>55286121</v>
      </c>
      <c r="AJ633">
        <v>599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ROW(Source!A1253)</f>
        <v>1253</v>
      </c>
      <c r="B634">
        <v>55286126</v>
      </c>
      <c r="C634">
        <v>55286116</v>
      </c>
      <c r="D634">
        <v>31807616</v>
      </c>
      <c r="E634">
        <v>1</v>
      </c>
      <c r="F634">
        <v>1</v>
      </c>
      <c r="G634">
        <v>13</v>
      </c>
      <c r="H634">
        <v>3</v>
      </c>
      <c r="I634" t="s">
        <v>248</v>
      </c>
      <c r="J634" t="s">
        <v>249</v>
      </c>
      <c r="K634" t="s">
        <v>250</v>
      </c>
      <c r="L634">
        <v>1348</v>
      </c>
      <c r="N634">
        <v>1009</v>
      </c>
      <c r="O634" t="s">
        <v>30</v>
      </c>
      <c r="P634" t="s">
        <v>30</v>
      </c>
      <c r="Q634">
        <v>1000</v>
      </c>
      <c r="X634">
        <v>3.5000000000000003E-2</v>
      </c>
      <c r="Y634">
        <v>18910.8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3.5000000000000003E-2</v>
      </c>
      <c r="AH634">
        <v>2</v>
      </c>
      <c r="AI634">
        <v>55286122</v>
      </c>
      <c r="AJ634">
        <v>600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ROW(Source!A1253)</f>
        <v>1253</v>
      </c>
      <c r="B635">
        <v>55286127</v>
      </c>
      <c r="C635">
        <v>55286116</v>
      </c>
      <c r="D635">
        <v>31800707</v>
      </c>
      <c r="E635">
        <v>13</v>
      </c>
      <c r="F635">
        <v>1</v>
      </c>
      <c r="G635">
        <v>13</v>
      </c>
      <c r="H635">
        <v>3</v>
      </c>
      <c r="I635" t="s">
        <v>279</v>
      </c>
      <c r="J635" t="s">
        <v>3</v>
      </c>
      <c r="K635" t="s">
        <v>280</v>
      </c>
      <c r="L635">
        <v>1327</v>
      </c>
      <c r="N635">
        <v>1005</v>
      </c>
      <c r="O635" t="s">
        <v>143</v>
      </c>
      <c r="P635" t="s">
        <v>143</v>
      </c>
      <c r="Q635">
        <v>1</v>
      </c>
      <c r="X635">
        <v>135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 t="s">
        <v>3</v>
      </c>
      <c r="AG635">
        <v>135</v>
      </c>
      <c r="AH635">
        <v>3</v>
      </c>
      <c r="AI635">
        <v>-1</v>
      </c>
      <c r="AJ635" t="s">
        <v>3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ROW(Source!A1253)</f>
        <v>1253</v>
      </c>
      <c r="B636">
        <v>55286128</v>
      </c>
      <c r="C636">
        <v>55286116</v>
      </c>
      <c r="D636">
        <v>31800707</v>
      </c>
      <c r="E636">
        <v>13</v>
      </c>
      <c r="F636">
        <v>1</v>
      </c>
      <c r="G636">
        <v>13</v>
      </c>
      <c r="H636">
        <v>3</v>
      </c>
      <c r="I636" t="s">
        <v>279</v>
      </c>
      <c r="J636" t="s">
        <v>3</v>
      </c>
      <c r="K636" t="s">
        <v>281</v>
      </c>
      <c r="L636">
        <v>1327</v>
      </c>
      <c r="N636">
        <v>1005</v>
      </c>
      <c r="O636" t="s">
        <v>143</v>
      </c>
      <c r="P636" t="s">
        <v>143</v>
      </c>
      <c r="Q636">
        <v>1</v>
      </c>
      <c r="X636">
        <v>132.30000000000001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s">
        <v>3</v>
      </c>
      <c r="AG636">
        <v>132.30000000000001</v>
      </c>
      <c r="AH636">
        <v>3</v>
      </c>
      <c r="AI636">
        <v>-1</v>
      </c>
      <c r="AJ636" t="s">
        <v>3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ROW(Source!A1256)</f>
        <v>1256</v>
      </c>
      <c r="B637">
        <v>55286144</v>
      </c>
      <c r="C637">
        <v>55286131</v>
      </c>
      <c r="D637">
        <v>31751893</v>
      </c>
      <c r="E637">
        <v>13</v>
      </c>
      <c r="F637">
        <v>1</v>
      </c>
      <c r="G637">
        <v>13</v>
      </c>
      <c r="H637">
        <v>1</v>
      </c>
      <c r="I637" t="s">
        <v>205</v>
      </c>
      <c r="J637" t="s">
        <v>3</v>
      </c>
      <c r="K637" t="s">
        <v>206</v>
      </c>
      <c r="L637">
        <v>1191</v>
      </c>
      <c r="N637">
        <v>1013</v>
      </c>
      <c r="O637" t="s">
        <v>207</v>
      </c>
      <c r="P637" t="s">
        <v>207</v>
      </c>
      <c r="Q637">
        <v>1</v>
      </c>
      <c r="X637">
        <v>85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1</v>
      </c>
      <c r="AF637" t="s">
        <v>136</v>
      </c>
      <c r="AG637">
        <v>97.749999999999986</v>
      </c>
      <c r="AH637">
        <v>2</v>
      </c>
      <c r="AI637">
        <v>55286132</v>
      </c>
      <c r="AJ637">
        <v>601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ROW(Source!A1256)</f>
        <v>1256</v>
      </c>
      <c r="B638">
        <v>55286145</v>
      </c>
      <c r="C638">
        <v>55286131</v>
      </c>
      <c r="D638">
        <v>31832330</v>
      </c>
      <c r="E638">
        <v>1</v>
      </c>
      <c r="F638">
        <v>1</v>
      </c>
      <c r="G638">
        <v>13</v>
      </c>
      <c r="H638">
        <v>2</v>
      </c>
      <c r="I638" t="s">
        <v>251</v>
      </c>
      <c r="J638" t="s">
        <v>252</v>
      </c>
      <c r="K638" t="s">
        <v>253</v>
      </c>
      <c r="L638">
        <v>1368</v>
      </c>
      <c r="N638">
        <v>1011</v>
      </c>
      <c r="O638" t="s">
        <v>211</v>
      </c>
      <c r="P638" t="s">
        <v>211</v>
      </c>
      <c r="Q638">
        <v>1</v>
      </c>
      <c r="X638">
        <v>0.21099999999999999</v>
      </c>
      <c r="Y638">
        <v>0</v>
      </c>
      <c r="Z638">
        <v>39.51</v>
      </c>
      <c r="AA638">
        <v>12.69</v>
      </c>
      <c r="AB638">
        <v>0</v>
      </c>
      <c r="AC638">
        <v>0</v>
      </c>
      <c r="AD638">
        <v>1</v>
      </c>
      <c r="AE638">
        <v>0</v>
      </c>
      <c r="AF638" t="s">
        <v>135</v>
      </c>
      <c r="AG638">
        <v>0.26374999999999998</v>
      </c>
      <c r="AH638">
        <v>2</v>
      </c>
      <c r="AI638">
        <v>55286133</v>
      </c>
      <c r="AJ638">
        <v>602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ROW(Source!A1256)</f>
        <v>1256</v>
      </c>
      <c r="B639">
        <v>55286146</v>
      </c>
      <c r="C639">
        <v>55286131</v>
      </c>
      <c r="D639">
        <v>31832578</v>
      </c>
      <c r="E639">
        <v>1</v>
      </c>
      <c r="F639">
        <v>1</v>
      </c>
      <c r="G639">
        <v>13</v>
      </c>
      <c r="H639">
        <v>2</v>
      </c>
      <c r="I639" t="s">
        <v>254</v>
      </c>
      <c r="J639" t="s">
        <v>255</v>
      </c>
      <c r="K639" t="s">
        <v>256</v>
      </c>
      <c r="L639">
        <v>1368</v>
      </c>
      <c r="N639">
        <v>1011</v>
      </c>
      <c r="O639" t="s">
        <v>211</v>
      </c>
      <c r="P639" t="s">
        <v>211</v>
      </c>
      <c r="Q639">
        <v>1</v>
      </c>
      <c r="X639">
        <v>12.813000000000001</v>
      </c>
      <c r="Y639">
        <v>0</v>
      </c>
      <c r="Z639">
        <v>1.0900000000000001</v>
      </c>
      <c r="AA639">
        <v>0.09</v>
      </c>
      <c r="AB639">
        <v>0</v>
      </c>
      <c r="AC639">
        <v>0</v>
      </c>
      <c r="AD639">
        <v>1</v>
      </c>
      <c r="AE639">
        <v>0</v>
      </c>
      <c r="AF639" t="s">
        <v>135</v>
      </c>
      <c r="AG639">
        <v>16.016249999999999</v>
      </c>
      <c r="AH639">
        <v>2</v>
      </c>
      <c r="AI639">
        <v>55286134</v>
      </c>
      <c r="AJ639">
        <v>603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ROW(Source!A1256)</f>
        <v>1256</v>
      </c>
      <c r="B640">
        <v>55286147</v>
      </c>
      <c r="C640">
        <v>55286131</v>
      </c>
      <c r="D640">
        <v>31832865</v>
      </c>
      <c r="E640">
        <v>1</v>
      </c>
      <c r="F640">
        <v>1</v>
      </c>
      <c r="G640">
        <v>13</v>
      </c>
      <c r="H640">
        <v>2</v>
      </c>
      <c r="I640" t="s">
        <v>257</v>
      </c>
      <c r="J640" t="s">
        <v>258</v>
      </c>
      <c r="K640" t="s">
        <v>259</v>
      </c>
      <c r="L640">
        <v>1368</v>
      </c>
      <c r="N640">
        <v>1011</v>
      </c>
      <c r="O640" t="s">
        <v>211</v>
      </c>
      <c r="P640" t="s">
        <v>211</v>
      </c>
      <c r="Q640">
        <v>1</v>
      </c>
      <c r="X640">
        <v>9.8879999999999999</v>
      </c>
      <c r="Y640">
        <v>0</v>
      </c>
      <c r="Z640">
        <v>0.77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135</v>
      </c>
      <c r="AG640">
        <v>12.36</v>
      </c>
      <c r="AH640">
        <v>2</v>
      </c>
      <c r="AI640">
        <v>55286135</v>
      </c>
      <c r="AJ640">
        <v>604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ROW(Source!A1256)</f>
        <v>1256</v>
      </c>
      <c r="B641">
        <v>55286148</v>
      </c>
      <c r="C641">
        <v>55286131</v>
      </c>
      <c r="D641">
        <v>31755942</v>
      </c>
      <c r="E641">
        <v>13</v>
      </c>
      <c r="F641">
        <v>1</v>
      </c>
      <c r="G641">
        <v>13</v>
      </c>
      <c r="H641">
        <v>2</v>
      </c>
      <c r="I641" t="s">
        <v>218</v>
      </c>
      <c r="J641" t="s">
        <v>3</v>
      </c>
      <c r="K641" t="s">
        <v>219</v>
      </c>
      <c r="L641">
        <v>1344</v>
      </c>
      <c r="N641">
        <v>1008</v>
      </c>
      <c r="O641" t="s">
        <v>220</v>
      </c>
      <c r="P641" t="s">
        <v>220</v>
      </c>
      <c r="Q641">
        <v>1</v>
      </c>
      <c r="X641">
        <v>20.92</v>
      </c>
      <c r="Y641">
        <v>0</v>
      </c>
      <c r="Z641">
        <v>1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135</v>
      </c>
      <c r="AG641">
        <v>26.150000000000002</v>
      </c>
      <c r="AH641">
        <v>2</v>
      </c>
      <c r="AI641">
        <v>55286136</v>
      </c>
      <c r="AJ641">
        <v>605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ROW(Source!A1256)</f>
        <v>1256</v>
      </c>
      <c r="B642">
        <v>55286149</v>
      </c>
      <c r="C642">
        <v>55286131</v>
      </c>
      <c r="D642">
        <v>31808032</v>
      </c>
      <c r="E642">
        <v>1</v>
      </c>
      <c r="F642">
        <v>1</v>
      </c>
      <c r="G642">
        <v>13</v>
      </c>
      <c r="H642">
        <v>3</v>
      </c>
      <c r="I642" t="s">
        <v>260</v>
      </c>
      <c r="J642" t="s">
        <v>261</v>
      </c>
      <c r="K642" t="s">
        <v>262</v>
      </c>
      <c r="L642">
        <v>1348</v>
      </c>
      <c r="N642">
        <v>1009</v>
      </c>
      <c r="O642" t="s">
        <v>30</v>
      </c>
      <c r="P642" t="s">
        <v>30</v>
      </c>
      <c r="Q642">
        <v>1000</v>
      </c>
      <c r="X642">
        <v>4.9000000000000002E-2</v>
      </c>
      <c r="Y642">
        <v>14739.12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4.9000000000000002E-2</v>
      </c>
      <c r="AH642">
        <v>2</v>
      </c>
      <c r="AI642">
        <v>55286137</v>
      </c>
      <c r="AJ642">
        <v>606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ROW(Source!A1256)</f>
        <v>1256</v>
      </c>
      <c r="B643">
        <v>55286150</v>
      </c>
      <c r="C643">
        <v>55286131</v>
      </c>
      <c r="D643">
        <v>31808575</v>
      </c>
      <c r="E643">
        <v>1</v>
      </c>
      <c r="F643">
        <v>1</v>
      </c>
      <c r="G643">
        <v>13</v>
      </c>
      <c r="H643">
        <v>3</v>
      </c>
      <c r="I643" t="s">
        <v>263</v>
      </c>
      <c r="J643" t="s">
        <v>264</v>
      </c>
      <c r="K643" t="s">
        <v>265</v>
      </c>
      <c r="L643">
        <v>1391</v>
      </c>
      <c r="N643">
        <v>1013</v>
      </c>
      <c r="O643" t="s">
        <v>266</v>
      </c>
      <c r="P643" t="s">
        <v>266</v>
      </c>
      <c r="Q643">
        <v>1</v>
      </c>
      <c r="X643">
        <v>200</v>
      </c>
      <c r="Y643">
        <v>28.75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200</v>
      </c>
      <c r="AH643">
        <v>2</v>
      </c>
      <c r="AI643">
        <v>55286140</v>
      </c>
      <c r="AJ643">
        <v>609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ROW(Source!A1256)</f>
        <v>1256</v>
      </c>
      <c r="B644">
        <v>55286151</v>
      </c>
      <c r="C644">
        <v>55286131</v>
      </c>
      <c r="D644">
        <v>31809402</v>
      </c>
      <c r="E644">
        <v>1</v>
      </c>
      <c r="F644">
        <v>1</v>
      </c>
      <c r="G644">
        <v>13</v>
      </c>
      <c r="H644">
        <v>3</v>
      </c>
      <c r="I644" t="s">
        <v>244</v>
      </c>
      <c r="J644" t="s">
        <v>245</v>
      </c>
      <c r="K644" t="s">
        <v>246</v>
      </c>
      <c r="L644">
        <v>1346</v>
      </c>
      <c r="N644">
        <v>1009</v>
      </c>
      <c r="O644" t="s">
        <v>247</v>
      </c>
      <c r="P644" t="s">
        <v>247</v>
      </c>
      <c r="Q644">
        <v>1</v>
      </c>
      <c r="X644">
        <v>3.4</v>
      </c>
      <c r="Y644">
        <v>6.27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3.4</v>
      </c>
      <c r="AH644">
        <v>2</v>
      </c>
      <c r="AI644">
        <v>55286141</v>
      </c>
      <c r="AJ644">
        <v>610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ROW(Source!A1256)</f>
        <v>1256</v>
      </c>
      <c r="B645">
        <v>55286152</v>
      </c>
      <c r="C645">
        <v>55286131</v>
      </c>
      <c r="D645">
        <v>31807565</v>
      </c>
      <c r="E645">
        <v>1</v>
      </c>
      <c r="F645">
        <v>1</v>
      </c>
      <c r="G645">
        <v>13</v>
      </c>
      <c r="H645">
        <v>3</v>
      </c>
      <c r="I645" t="s">
        <v>267</v>
      </c>
      <c r="J645" t="s">
        <v>268</v>
      </c>
      <c r="K645" t="s">
        <v>269</v>
      </c>
      <c r="L645">
        <v>1301</v>
      </c>
      <c r="N645">
        <v>1003</v>
      </c>
      <c r="O645" t="s">
        <v>270</v>
      </c>
      <c r="P645" t="s">
        <v>270</v>
      </c>
      <c r="Q645">
        <v>1</v>
      </c>
      <c r="X645">
        <v>18.899999999999999</v>
      </c>
      <c r="Y645">
        <v>15.72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18.899999999999999</v>
      </c>
      <c r="AH645">
        <v>2</v>
      </c>
      <c r="AI645">
        <v>55286142</v>
      </c>
      <c r="AJ645">
        <v>611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ROW(Source!A1256)</f>
        <v>1256</v>
      </c>
      <c r="B646">
        <v>55286153</v>
      </c>
      <c r="C646">
        <v>55286131</v>
      </c>
      <c r="D646">
        <v>31807616</v>
      </c>
      <c r="E646">
        <v>1</v>
      </c>
      <c r="F646">
        <v>1</v>
      </c>
      <c r="G646">
        <v>13</v>
      </c>
      <c r="H646">
        <v>3</v>
      </c>
      <c r="I646" t="s">
        <v>248</v>
      </c>
      <c r="J646" t="s">
        <v>249</v>
      </c>
      <c r="K646" t="s">
        <v>250</v>
      </c>
      <c r="L646">
        <v>1348</v>
      </c>
      <c r="N646">
        <v>1009</v>
      </c>
      <c r="O646" t="s">
        <v>30</v>
      </c>
      <c r="P646" t="s">
        <v>30</v>
      </c>
      <c r="Q646">
        <v>1000</v>
      </c>
      <c r="X646">
        <v>2.196E-2</v>
      </c>
      <c r="Y646">
        <v>18910.8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3</v>
      </c>
      <c r="AG646">
        <v>2.196E-2</v>
      </c>
      <c r="AH646">
        <v>2</v>
      </c>
      <c r="AI646">
        <v>55286143</v>
      </c>
      <c r="AJ646">
        <v>612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ROW(Source!A1256)</f>
        <v>1256</v>
      </c>
      <c r="B647">
        <v>55286154</v>
      </c>
      <c r="C647">
        <v>55286131</v>
      </c>
      <c r="D647">
        <v>31800707</v>
      </c>
      <c r="E647">
        <v>13</v>
      </c>
      <c r="F647">
        <v>1</v>
      </c>
      <c r="G647">
        <v>13</v>
      </c>
      <c r="H647">
        <v>3</v>
      </c>
      <c r="I647" t="s">
        <v>279</v>
      </c>
      <c r="J647" t="s">
        <v>3</v>
      </c>
      <c r="K647" t="s">
        <v>280</v>
      </c>
      <c r="L647">
        <v>1327</v>
      </c>
      <c r="N647">
        <v>1005</v>
      </c>
      <c r="O647" t="s">
        <v>143</v>
      </c>
      <c r="P647" t="s">
        <v>143</v>
      </c>
      <c r="Q647">
        <v>1</v>
      </c>
      <c r="X647">
        <v>135.03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 t="s">
        <v>3</v>
      </c>
      <c r="AG647">
        <v>135.03</v>
      </c>
      <c r="AH647">
        <v>3</v>
      </c>
      <c r="AI647">
        <v>-1</v>
      </c>
      <c r="AJ647" t="s">
        <v>3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ROW(Source!A1256)</f>
        <v>1256</v>
      </c>
      <c r="B648">
        <v>55286155</v>
      </c>
      <c r="C648">
        <v>55286131</v>
      </c>
      <c r="D648">
        <v>31800707</v>
      </c>
      <c r="E648">
        <v>13</v>
      </c>
      <c r="F648">
        <v>1</v>
      </c>
      <c r="G648">
        <v>13</v>
      </c>
      <c r="H648">
        <v>3</v>
      </c>
      <c r="I648" t="s">
        <v>279</v>
      </c>
      <c r="J648" t="s">
        <v>3</v>
      </c>
      <c r="K648" t="s">
        <v>281</v>
      </c>
      <c r="L648">
        <v>1327</v>
      </c>
      <c r="N648">
        <v>1005</v>
      </c>
      <c r="O648" t="s">
        <v>143</v>
      </c>
      <c r="P648" t="s">
        <v>143</v>
      </c>
      <c r="Q648">
        <v>1</v>
      </c>
      <c r="X648">
        <v>60.27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s">
        <v>3</v>
      </c>
      <c r="AG648">
        <v>60.27</v>
      </c>
      <c r="AH648">
        <v>3</v>
      </c>
      <c r="AI648">
        <v>-1</v>
      </c>
      <c r="AJ648" t="s">
        <v>3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ROW(Source!A1328)</f>
        <v>1328</v>
      </c>
      <c r="B649">
        <v>55286276</v>
      </c>
      <c r="C649">
        <v>55286273</v>
      </c>
      <c r="D649">
        <v>31751893</v>
      </c>
      <c r="E649">
        <v>13</v>
      </c>
      <c r="F649">
        <v>1</v>
      </c>
      <c r="G649">
        <v>13</v>
      </c>
      <c r="H649">
        <v>1</v>
      </c>
      <c r="I649" t="s">
        <v>205</v>
      </c>
      <c r="J649" t="s">
        <v>3</v>
      </c>
      <c r="K649" t="s">
        <v>206</v>
      </c>
      <c r="L649">
        <v>1191</v>
      </c>
      <c r="N649">
        <v>1013</v>
      </c>
      <c r="O649" t="s">
        <v>207</v>
      </c>
      <c r="P649" t="s">
        <v>207</v>
      </c>
      <c r="Q649">
        <v>1</v>
      </c>
      <c r="X649">
        <v>57.5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1</v>
      </c>
      <c r="AF649" t="s">
        <v>3</v>
      </c>
      <c r="AG649">
        <v>57.5</v>
      </c>
      <c r="AH649">
        <v>2</v>
      </c>
      <c r="AI649">
        <v>55286274</v>
      </c>
      <c r="AJ649">
        <v>613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ROW(Source!A1328)</f>
        <v>1328</v>
      </c>
      <c r="B650">
        <v>55286277</v>
      </c>
      <c r="C650">
        <v>55286273</v>
      </c>
      <c r="D650">
        <v>31806986</v>
      </c>
      <c r="E650">
        <v>13</v>
      </c>
      <c r="F650">
        <v>1</v>
      </c>
      <c r="G650">
        <v>13</v>
      </c>
      <c r="H650">
        <v>3</v>
      </c>
      <c r="I650" t="s">
        <v>28</v>
      </c>
      <c r="J650" t="s">
        <v>3</v>
      </c>
      <c r="K650" t="s">
        <v>29</v>
      </c>
      <c r="L650">
        <v>1348</v>
      </c>
      <c r="N650">
        <v>1009</v>
      </c>
      <c r="O650" t="s">
        <v>30</v>
      </c>
      <c r="P650" t="s">
        <v>30</v>
      </c>
      <c r="Q650">
        <v>1000</v>
      </c>
      <c r="X650">
        <v>4.5999999999999996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4.5999999999999996</v>
      </c>
      <c r="AH650">
        <v>2</v>
      </c>
      <c r="AI650">
        <v>55286275</v>
      </c>
      <c r="AJ650">
        <v>614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ROW(Source!A1330)</f>
        <v>1330</v>
      </c>
      <c r="B651">
        <v>55286281</v>
      </c>
      <c r="C651">
        <v>55286279</v>
      </c>
      <c r="D651">
        <v>31751893</v>
      </c>
      <c r="E651">
        <v>13</v>
      </c>
      <c r="F651">
        <v>1</v>
      </c>
      <c r="G651">
        <v>13</v>
      </c>
      <c r="H651">
        <v>1</v>
      </c>
      <c r="I651" t="s">
        <v>205</v>
      </c>
      <c r="J651" t="s">
        <v>3</v>
      </c>
      <c r="K651" t="s">
        <v>206</v>
      </c>
      <c r="L651">
        <v>1191</v>
      </c>
      <c r="N651">
        <v>1013</v>
      </c>
      <c r="O651" t="s">
        <v>207</v>
      </c>
      <c r="P651" t="s">
        <v>207</v>
      </c>
      <c r="Q651">
        <v>1</v>
      </c>
      <c r="X651">
        <v>0.6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1</v>
      </c>
      <c r="AF651" t="s">
        <v>3</v>
      </c>
      <c r="AG651">
        <v>0.6</v>
      </c>
      <c r="AH651">
        <v>2</v>
      </c>
      <c r="AI651">
        <v>55286280</v>
      </c>
      <c r="AJ651">
        <v>615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ROW(Source!A1331)</f>
        <v>1331</v>
      </c>
      <c r="B652">
        <v>55286285</v>
      </c>
      <c r="C652">
        <v>55286282</v>
      </c>
      <c r="D652">
        <v>31751893</v>
      </c>
      <c r="E652">
        <v>13</v>
      </c>
      <c r="F652">
        <v>1</v>
      </c>
      <c r="G652">
        <v>13</v>
      </c>
      <c r="H652">
        <v>1</v>
      </c>
      <c r="I652" t="s">
        <v>205</v>
      </c>
      <c r="J652" t="s">
        <v>3</v>
      </c>
      <c r="K652" t="s">
        <v>206</v>
      </c>
      <c r="L652">
        <v>1191</v>
      </c>
      <c r="N652">
        <v>1013</v>
      </c>
      <c r="O652" t="s">
        <v>207</v>
      </c>
      <c r="P652" t="s">
        <v>207</v>
      </c>
      <c r="Q652">
        <v>1</v>
      </c>
      <c r="X652">
        <v>17.41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1</v>
      </c>
      <c r="AF652" t="s">
        <v>3</v>
      </c>
      <c r="AG652">
        <v>17.41</v>
      </c>
      <c r="AH652">
        <v>2</v>
      </c>
      <c r="AI652">
        <v>55286283</v>
      </c>
      <c r="AJ652">
        <v>616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ROW(Source!A1331)</f>
        <v>1331</v>
      </c>
      <c r="B653">
        <v>55286286</v>
      </c>
      <c r="C653">
        <v>55286282</v>
      </c>
      <c r="D653">
        <v>31806986</v>
      </c>
      <c r="E653">
        <v>13</v>
      </c>
      <c r="F653">
        <v>1</v>
      </c>
      <c r="G653">
        <v>13</v>
      </c>
      <c r="H653">
        <v>3</v>
      </c>
      <c r="I653" t="s">
        <v>28</v>
      </c>
      <c r="J653" t="s">
        <v>3</v>
      </c>
      <c r="K653" t="s">
        <v>29</v>
      </c>
      <c r="L653">
        <v>1348</v>
      </c>
      <c r="N653">
        <v>1009</v>
      </c>
      <c r="O653" t="s">
        <v>30</v>
      </c>
      <c r="P653" t="s">
        <v>30</v>
      </c>
      <c r="Q653">
        <v>1000</v>
      </c>
      <c r="X653">
        <v>1.02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1.02</v>
      </c>
      <c r="AH653">
        <v>2</v>
      </c>
      <c r="AI653">
        <v>55286284</v>
      </c>
      <c r="AJ653">
        <v>617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ROW(Source!A1333)</f>
        <v>1333</v>
      </c>
      <c r="B654">
        <v>55286290</v>
      </c>
      <c r="C654">
        <v>55286288</v>
      </c>
      <c r="D654">
        <v>31751893</v>
      </c>
      <c r="E654">
        <v>13</v>
      </c>
      <c r="F654">
        <v>1</v>
      </c>
      <c r="G654">
        <v>13</v>
      </c>
      <c r="H654">
        <v>1</v>
      </c>
      <c r="I654" t="s">
        <v>205</v>
      </c>
      <c r="J654" t="s">
        <v>3</v>
      </c>
      <c r="K654" t="s">
        <v>206</v>
      </c>
      <c r="L654">
        <v>1191</v>
      </c>
      <c r="N654">
        <v>1013</v>
      </c>
      <c r="O654" t="s">
        <v>207</v>
      </c>
      <c r="P654" t="s">
        <v>207</v>
      </c>
      <c r="Q654">
        <v>1</v>
      </c>
      <c r="X654">
        <v>20.73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1</v>
      </c>
      <c r="AF654" t="s">
        <v>3</v>
      </c>
      <c r="AG654">
        <v>20.73</v>
      </c>
      <c r="AH654">
        <v>2</v>
      </c>
      <c r="AI654">
        <v>55286289</v>
      </c>
      <c r="AJ654">
        <v>618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ROW(Source!A1333)</f>
        <v>1333</v>
      </c>
      <c r="B655">
        <v>55286291</v>
      </c>
      <c r="C655">
        <v>55286288</v>
      </c>
      <c r="D655">
        <v>31798045</v>
      </c>
      <c r="E655">
        <v>13</v>
      </c>
      <c r="F655">
        <v>1</v>
      </c>
      <c r="G655">
        <v>13</v>
      </c>
      <c r="H655">
        <v>3</v>
      </c>
      <c r="I655" t="s">
        <v>271</v>
      </c>
      <c r="J655" t="s">
        <v>3</v>
      </c>
      <c r="K655" t="s">
        <v>272</v>
      </c>
      <c r="L655">
        <v>1348</v>
      </c>
      <c r="N655">
        <v>1009</v>
      </c>
      <c r="O655" t="s">
        <v>30</v>
      </c>
      <c r="P655" t="s">
        <v>30</v>
      </c>
      <c r="Q655">
        <v>1000</v>
      </c>
      <c r="X655">
        <v>0.17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 t="s">
        <v>3</v>
      </c>
      <c r="AG655">
        <v>0.17</v>
      </c>
      <c r="AH655">
        <v>3</v>
      </c>
      <c r="AI655">
        <v>-1</v>
      </c>
      <c r="AJ655" t="s">
        <v>3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ROW(Source!A1333)</f>
        <v>1333</v>
      </c>
      <c r="B656">
        <v>55286292</v>
      </c>
      <c r="C656">
        <v>55286288</v>
      </c>
      <c r="D656">
        <v>31798941</v>
      </c>
      <c r="E656">
        <v>13</v>
      </c>
      <c r="F656">
        <v>1</v>
      </c>
      <c r="G656">
        <v>13</v>
      </c>
      <c r="H656">
        <v>3</v>
      </c>
      <c r="I656" t="s">
        <v>273</v>
      </c>
      <c r="J656" t="s">
        <v>3</v>
      </c>
      <c r="K656" t="s">
        <v>274</v>
      </c>
      <c r="L656">
        <v>1339</v>
      </c>
      <c r="N656">
        <v>1007</v>
      </c>
      <c r="O656" t="s">
        <v>128</v>
      </c>
      <c r="P656" t="s">
        <v>128</v>
      </c>
      <c r="Q656">
        <v>1</v>
      </c>
      <c r="X656">
        <v>0.03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s">
        <v>3</v>
      </c>
      <c r="AG656">
        <v>0.03</v>
      </c>
      <c r="AH656">
        <v>3</v>
      </c>
      <c r="AI656">
        <v>-1</v>
      </c>
      <c r="AJ656" t="s">
        <v>3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ROW(Source!A1334)</f>
        <v>1334</v>
      </c>
      <c r="B657">
        <v>55286295</v>
      </c>
      <c r="C657">
        <v>55286293</v>
      </c>
      <c r="D657">
        <v>31751893</v>
      </c>
      <c r="E657">
        <v>13</v>
      </c>
      <c r="F657">
        <v>1</v>
      </c>
      <c r="G657">
        <v>13</v>
      </c>
      <c r="H657">
        <v>1</v>
      </c>
      <c r="I657" t="s">
        <v>205</v>
      </c>
      <c r="J657" t="s">
        <v>3</v>
      </c>
      <c r="K657" t="s">
        <v>206</v>
      </c>
      <c r="L657">
        <v>1191</v>
      </c>
      <c r="N657">
        <v>1013</v>
      </c>
      <c r="O657" t="s">
        <v>207</v>
      </c>
      <c r="P657" t="s">
        <v>207</v>
      </c>
      <c r="Q657">
        <v>1</v>
      </c>
      <c r="X657">
        <v>0.6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1</v>
      </c>
      <c r="AF657" t="s">
        <v>3</v>
      </c>
      <c r="AG657">
        <v>0.6</v>
      </c>
      <c r="AH657">
        <v>2</v>
      </c>
      <c r="AI657">
        <v>55286294</v>
      </c>
      <c r="AJ657">
        <v>619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ROW(Source!A1400)</f>
        <v>1400</v>
      </c>
      <c r="B658">
        <v>55286362</v>
      </c>
      <c r="C658">
        <v>55286353</v>
      </c>
      <c r="D658">
        <v>31751893</v>
      </c>
      <c r="E658">
        <v>13</v>
      </c>
      <c r="F658">
        <v>1</v>
      </c>
      <c r="G658">
        <v>13</v>
      </c>
      <c r="H658">
        <v>1</v>
      </c>
      <c r="I658" t="s">
        <v>205</v>
      </c>
      <c r="J658" t="s">
        <v>3</v>
      </c>
      <c r="K658" t="s">
        <v>206</v>
      </c>
      <c r="L658">
        <v>1191</v>
      </c>
      <c r="N658">
        <v>1013</v>
      </c>
      <c r="O658" t="s">
        <v>207</v>
      </c>
      <c r="P658" t="s">
        <v>207</v>
      </c>
      <c r="Q658">
        <v>1</v>
      </c>
      <c r="X658">
        <v>113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1</v>
      </c>
      <c r="AF658" t="s">
        <v>3</v>
      </c>
      <c r="AG658">
        <v>113</v>
      </c>
      <c r="AH658">
        <v>2</v>
      </c>
      <c r="AI658">
        <v>55286354</v>
      </c>
      <c r="AJ658">
        <v>620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ROW(Source!A1400)</f>
        <v>1400</v>
      </c>
      <c r="B659">
        <v>55286363</v>
      </c>
      <c r="C659">
        <v>55286353</v>
      </c>
      <c r="D659">
        <v>31832333</v>
      </c>
      <c r="E659">
        <v>1</v>
      </c>
      <c r="F659">
        <v>1</v>
      </c>
      <c r="G659">
        <v>13</v>
      </c>
      <c r="H659">
        <v>2</v>
      </c>
      <c r="I659" t="s">
        <v>208</v>
      </c>
      <c r="J659" t="s">
        <v>209</v>
      </c>
      <c r="K659" t="s">
        <v>210</v>
      </c>
      <c r="L659">
        <v>1368</v>
      </c>
      <c r="N659">
        <v>1011</v>
      </c>
      <c r="O659" t="s">
        <v>211</v>
      </c>
      <c r="P659" t="s">
        <v>211</v>
      </c>
      <c r="Q659">
        <v>1</v>
      </c>
      <c r="X659">
        <v>1.19</v>
      </c>
      <c r="Y659">
        <v>0</v>
      </c>
      <c r="Z659">
        <v>33.35</v>
      </c>
      <c r="AA659">
        <v>12.67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1.19</v>
      </c>
      <c r="AH659">
        <v>2</v>
      </c>
      <c r="AI659">
        <v>55286355</v>
      </c>
      <c r="AJ659">
        <v>621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ROW(Source!A1400)</f>
        <v>1400</v>
      </c>
      <c r="B660">
        <v>55286364</v>
      </c>
      <c r="C660">
        <v>55286353</v>
      </c>
      <c r="D660">
        <v>31832821</v>
      </c>
      <c r="E660">
        <v>1</v>
      </c>
      <c r="F660">
        <v>1</v>
      </c>
      <c r="G660">
        <v>13</v>
      </c>
      <c r="H660">
        <v>2</v>
      </c>
      <c r="I660" t="s">
        <v>212</v>
      </c>
      <c r="J660" t="s">
        <v>213</v>
      </c>
      <c r="K660" t="s">
        <v>214</v>
      </c>
      <c r="L660">
        <v>1368</v>
      </c>
      <c r="N660">
        <v>1011</v>
      </c>
      <c r="O660" t="s">
        <v>211</v>
      </c>
      <c r="P660" t="s">
        <v>211</v>
      </c>
      <c r="Q660">
        <v>1</v>
      </c>
      <c r="X660">
        <v>1.19</v>
      </c>
      <c r="Y660">
        <v>0</v>
      </c>
      <c r="Z660">
        <v>0.77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1.19</v>
      </c>
      <c r="AH660">
        <v>2</v>
      </c>
      <c r="AI660">
        <v>55286356</v>
      </c>
      <c r="AJ660">
        <v>622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ROW(Source!A1400)</f>
        <v>1400</v>
      </c>
      <c r="B661">
        <v>55286365</v>
      </c>
      <c r="C661">
        <v>55286353</v>
      </c>
      <c r="D661">
        <v>31832054</v>
      </c>
      <c r="E661">
        <v>1</v>
      </c>
      <c r="F661">
        <v>1</v>
      </c>
      <c r="G661">
        <v>13</v>
      </c>
      <c r="H661">
        <v>2</v>
      </c>
      <c r="I661" t="s">
        <v>215</v>
      </c>
      <c r="J661" t="s">
        <v>216</v>
      </c>
      <c r="K661" t="s">
        <v>217</v>
      </c>
      <c r="L661">
        <v>1368</v>
      </c>
      <c r="N661">
        <v>1011</v>
      </c>
      <c r="O661" t="s">
        <v>211</v>
      </c>
      <c r="P661" t="s">
        <v>211</v>
      </c>
      <c r="Q661">
        <v>1</v>
      </c>
      <c r="X661">
        <v>1.18</v>
      </c>
      <c r="Y661">
        <v>0</v>
      </c>
      <c r="Z661">
        <v>0.71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1.18</v>
      </c>
      <c r="AH661">
        <v>2</v>
      </c>
      <c r="AI661">
        <v>55286357</v>
      </c>
      <c r="AJ661">
        <v>623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ROW(Source!A1400)</f>
        <v>1400</v>
      </c>
      <c r="B662">
        <v>55286366</v>
      </c>
      <c r="C662">
        <v>55286353</v>
      </c>
      <c r="D662">
        <v>31755942</v>
      </c>
      <c r="E662">
        <v>13</v>
      </c>
      <c r="F662">
        <v>1</v>
      </c>
      <c r="G662">
        <v>13</v>
      </c>
      <c r="H662">
        <v>2</v>
      </c>
      <c r="I662" t="s">
        <v>218</v>
      </c>
      <c r="J662" t="s">
        <v>3</v>
      </c>
      <c r="K662" t="s">
        <v>219</v>
      </c>
      <c r="L662">
        <v>1344</v>
      </c>
      <c r="N662">
        <v>1008</v>
      </c>
      <c r="O662" t="s">
        <v>220</v>
      </c>
      <c r="P662" t="s">
        <v>220</v>
      </c>
      <c r="Q662">
        <v>1</v>
      </c>
      <c r="X662">
        <v>0.01</v>
      </c>
      <c r="Y662">
        <v>0</v>
      </c>
      <c r="Z662">
        <v>1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0.01</v>
      </c>
      <c r="AH662">
        <v>2</v>
      </c>
      <c r="AI662">
        <v>55286358</v>
      </c>
      <c r="AJ662">
        <v>624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ROW(Source!A1400)</f>
        <v>1400</v>
      </c>
      <c r="B663">
        <v>55286367</v>
      </c>
      <c r="C663">
        <v>55286353</v>
      </c>
      <c r="D663">
        <v>31808261</v>
      </c>
      <c r="E663">
        <v>1</v>
      </c>
      <c r="F663">
        <v>1</v>
      </c>
      <c r="G663">
        <v>13</v>
      </c>
      <c r="H663">
        <v>3</v>
      </c>
      <c r="I663" t="s">
        <v>221</v>
      </c>
      <c r="J663" t="s">
        <v>222</v>
      </c>
      <c r="K663" t="s">
        <v>223</v>
      </c>
      <c r="L663">
        <v>1348</v>
      </c>
      <c r="N663">
        <v>1009</v>
      </c>
      <c r="O663" t="s">
        <v>30</v>
      </c>
      <c r="P663" t="s">
        <v>30</v>
      </c>
      <c r="Q663">
        <v>1000</v>
      </c>
      <c r="X663">
        <v>2.1000000000000001E-2</v>
      </c>
      <c r="Y663">
        <v>315.2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2.1000000000000001E-2</v>
      </c>
      <c r="AH663">
        <v>2</v>
      </c>
      <c r="AI663">
        <v>55286359</v>
      </c>
      <c r="AJ663">
        <v>625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ROW(Source!A1400)</f>
        <v>1400</v>
      </c>
      <c r="B664">
        <v>55286368</v>
      </c>
      <c r="C664">
        <v>55286353</v>
      </c>
      <c r="D664">
        <v>31826247</v>
      </c>
      <c r="E664">
        <v>1</v>
      </c>
      <c r="F664">
        <v>1</v>
      </c>
      <c r="G664">
        <v>13</v>
      </c>
      <c r="H664">
        <v>3</v>
      </c>
      <c r="I664" t="s">
        <v>224</v>
      </c>
      <c r="J664" t="s">
        <v>225</v>
      </c>
      <c r="K664" t="s">
        <v>226</v>
      </c>
      <c r="L664">
        <v>1339</v>
      </c>
      <c r="N664">
        <v>1007</v>
      </c>
      <c r="O664" t="s">
        <v>128</v>
      </c>
      <c r="P664" t="s">
        <v>128</v>
      </c>
      <c r="Q664">
        <v>1</v>
      </c>
      <c r="X664">
        <v>2.14</v>
      </c>
      <c r="Y664">
        <v>451.14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2.14</v>
      </c>
      <c r="AH664">
        <v>2</v>
      </c>
      <c r="AI664">
        <v>55286360</v>
      </c>
      <c r="AJ664">
        <v>626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ROW(Source!A1400)</f>
        <v>1400</v>
      </c>
      <c r="B665">
        <v>55286369</v>
      </c>
      <c r="C665">
        <v>55286353</v>
      </c>
      <c r="D665">
        <v>31806986</v>
      </c>
      <c r="E665">
        <v>13</v>
      </c>
      <c r="F665">
        <v>1</v>
      </c>
      <c r="G665">
        <v>13</v>
      </c>
      <c r="H665">
        <v>3</v>
      </c>
      <c r="I665" t="s">
        <v>28</v>
      </c>
      <c r="J665" t="s">
        <v>3</v>
      </c>
      <c r="K665" t="s">
        <v>29</v>
      </c>
      <c r="L665">
        <v>1348</v>
      </c>
      <c r="N665">
        <v>1009</v>
      </c>
      <c r="O665" t="s">
        <v>30</v>
      </c>
      <c r="P665" t="s">
        <v>30</v>
      </c>
      <c r="Q665">
        <v>1000</v>
      </c>
      <c r="X665">
        <v>1.28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1.28</v>
      </c>
      <c r="AH665">
        <v>2</v>
      </c>
      <c r="AI665">
        <v>55286361</v>
      </c>
      <c r="AJ665">
        <v>627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ROW(Source!A1402)</f>
        <v>1402</v>
      </c>
      <c r="B666">
        <v>55286379</v>
      </c>
      <c r="C666">
        <v>55286371</v>
      </c>
      <c r="D666">
        <v>31751893</v>
      </c>
      <c r="E666">
        <v>13</v>
      </c>
      <c r="F666">
        <v>1</v>
      </c>
      <c r="G666">
        <v>13</v>
      </c>
      <c r="H666">
        <v>1</v>
      </c>
      <c r="I666" t="s">
        <v>205</v>
      </c>
      <c r="J666" t="s">
        <v>3</v>
      </c>
      <c r="K666" t="s">
        <v>206</v>
      </c>
      <c r="L666">
        <v>1191</v>
      </c>
      <c r="N666">
        <v>1013</v>
      </c>
      <c r="O666" t="s">
        <v>207</v>
      </c>
      <c r="P666" t="s">
        <v>207</v>
      </c>
      <c r="Q666">
        <v>1</v>
      </c>
      <c r="X666">
        <v>39.5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1</v>
      </c>
      <c r="AF666" t="s">
        <v>3</v>
      </c>
      <c r="AG666">
        <v>39.5</v>
      </c>
      <c r="AH666">
        <v>2</v>
      </c>
      <c r="AI666">
        <v>55286372</v>
      </c>
      <c r="AJ666">
        <v>628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ROW(Source!A1402)</f>
        <v>1402</v>
      </c>
      <c r="B667">
        <v>55286380</v>
      </c>
      <c r="C667">
        <v>55286371</v>
      </c>
      <c r="D667">
        <v>31832333</v>
      </c>
      <c r="E667">
        <v>1</v>
      </c>
      <c r="F667">
        <v>1</v>
      </c>
      <c r="G667">
        <v>13</v>
      </c>
      <c r="H667">
        <v>2</v>
      </c>
      <c r="I667" t="s">
        <v>208</v>
      </c>
      <c r="J667" t="s">
        <v>209</v>
      </c>
      <c r="K667" t="s">
        <v>210</v>
      </c>
      <c r="L667">
        <v>1368</v>
      </c>
      <c r="N667">
        <v>1011</v>
      </c>
      <c r="O667" t="s">
        <v>211</v>
      </c>
      <c r="P667" t="s">
        <v>211</v>
      </c>
      <c r="Q667">
        <v>1</v>
      </c>
      <c r="X667">
        <v>0.28000000000000003</v>
      </c>
      <c r="Y667">
        <v>0</v>
      </c>
      <c r="Z667">
        <v>33.35</v>
      </c>
      <c r="AA667">
        <v>12.67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0.28000000000000003</v>
      </c>
      <c r="AH667">
        <v>2</v>
      </c>
      <c r="AI667">
        <v>55286373</v>
      </c>
      <c r="AJ667">
        <v>629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ROW(Source!A1402)</f>
        <v>1402</v>
      </c>
      <c r="B668">
        <v>55286381</v>
      </c>
      <c r="C668">
        <v>55286371</v>
      </c>
      <c r="D668">
        <v>31832821</v>
      </c>
      <c r="E668">
        <v>1</v>
      </c>
      <c r="F668">
        <v>1</v>
      </c>
      <c r="G668">
        <v>13</v>
      </c>
      <c r="H668">
        <v>2</v>
      </c>
      <c r="I668" t="s">
        <v>212</v>
      </c>
      <c r="J668" t="s">
        <v>213</v>
      </c>
      <c r="K668" t="s">
        <v>214</v>
      </c>
      <c r="L668">
        <v>1368</v>
      </c>
      <c r="N668">
        <v>1011</v>
      </c>
      <c r="O668" t="s">
        <v>211</v>
      </c>
      <c r="P668" t="s">
        <v>211</v>
      </c>
      <c r="Q668">
        <v>1</v>
      </c>
      <c r="X668">
        <v>0.28000000000000003</v>
      </c>
      <c r="Y668">
        <v>0</v>
      </c>
      <c r="Z668">
        <v>0.77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0.28000000000000003</v>
      </c>
      <c r="AH668">
        <v>2</v>
      </c>
      <c r="AI668">
        <v>55286374</v>
      </c>
      <c r="AJ668">
        <v>630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ROW(Source!A1402)</f>
        <v>1402</v>
      </c>
      <c r="B669">
        <v>55286382</v>
      </c>
      <c r="C669">
        <v>55286371</v>
      </c>
      <c r="D669">
        <v>31832054</v>
      </c>
      <c r="E669">
        <v>1</v>
      </c>
      <c r="F669">
        <v>1</v>
      </c>
      <c r="G669">
        <v>13</v>
      </c>
      <c r="H669">
        <v>2</v>
      </c>
      <c r="I669" t="s">
        <v>215</v>
      </c>
      <c r="J669" t="s">
        <v>216</v>
      </c>
      <c r="K669" t="s">
        <v>217</v>
      </c>
      <c r="L669">
        <v>1368</v>
      </c>
      <c r="N669">
        <v>1011</v>
      </c>
      <c r="O669" t="s">
        <v>211</v>
      </c>
      <c r="P669" t="s">
        <v>211</v>
      </c>
      <c r="Q669">
        <v>1</v>
      </c>
      <c r="X669">
        <v>0.44</v>
      </c>
      <c r="Y669">
        <v>0</v>
      </c>
      <c r="Z669">
        <v>0.71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0.44</v>
      </c>
      <c r="AH669">
        <v>2</v>
      </c>
      <c r="AI669">
        <v>55286375</v>
      </c>
      <c r="AJ669">
        <v>631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ROW(Source!A1402)</f>
        <v>1402</v>
      </c>
      <c r="B670">
        <v>55286383</v>
      </c>
      <c r="C670">
        <v>55286371</v>
      </c>
      <c r="D670">
        <v>31808261</v>
      </c>
      <c r="E670">
        <v>1</v>
      </c>
      <c r="F670">
        <v>1</v>
      </c>
      <c r="G670">
        <v>13</v>
      </c>
      <c r="H670">
        <v>3</v>
      </c>
      <c r="I670" t="s">
        <v>221</v>
      </c>
      <c r="J670" t="s">
        <v>222</v>
      </c>
      <c r="K670" t="s">
        <v>223</v>
      </c>
      <c r="L670">
        <v>1348</v>
      </c>
      <c r="N670">
        <v>1009</v>
      </c>
      <c r="O670" t="s">
        <v>30</v>
      </c>
      <c r="P670" t="s">
        <v>30</v>
      </c>
      <c r="Q670">
        <v>1000</v>
      </c>
      <c r="X670">
        <v>4.0000000000000001E-3</v>
      </c>
      <c r="Y670">
        <v>315.2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3</v>
      </c>
      <c r="AG670">
        <v>4.0000000000000001E-3</v>
      </c>
      <c r="AH670">
        <v>2</v>
      </c>
      <c r="AI670">
        <v>55286376</v>
      </c>
      <c r="AJ670">
        <v>632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ROW(Source!A1402)</f>
        <v>1402</v>
      </c>
      <c r="B671">
        <v>55286384</v>
      </c>
      <c r="C671">
        <v>55286371</v>
      </c>
      <c r="D671">
        <v>31826247</v>
      </c>
      <c r="E671">
        <v>1</v>
      </c>
      <c r="F671">
        <v>1</v>
      </c>
      <c r="G671">
        <v>13</v>
      </c>
      <c r="H671">
        <v>3</v>
      </c>
      <c r="I671" t="s">
        <v>224</v>
      </c>
      <c r="J671" t="s">
        <v>225</v>
      </c>
      <c r="K671" t="s">
        <v>226</v>
      </c>
      <c r="L671">
        <v>1339</v>
      </c>
      <c r="N671">
        <v>1007</v>
      </c>
      <c r="O671" t="s">
        <v>128</v>
      </c>
      <c r="P671" t="s">
        <v>128</v>
      </c>
      <c r="Q671">
        <v>1</v>
      </c>
      <c r="X671">
        <v>0.43</v>
      </c>
      <c r="Y671">
        <v>451.14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0.43</v>
      </c>
      <c r="AH671">
        <v>2</v>
      </c>
      <c r="AI671">
        <v>55286377</v>
      </c>
      <c r="AJ671">
        <v>633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ROW(Source!A1402)</f>
        <v>1402</v>
      </c>
      <c r="B672">
        <v>55286385</v>
      </c>
      <c r="C672">
        <v>55286371</v>
      </c>
      <c r="D672">
        <v>31806986</v>
      </c>
      <c r="E672">
        <v>13</v>
      </c>
      <c r="F672">
        <v>1</v>
      </c>
      <c r="G672">
        <v>13</v>
      </c>
      <c r="H672">
        <v>3</v>
      </c>
      <c r="I672" t="s">
        <v>28</v>
      </c>
      <c r="J672" t="s">
        <v>3</v>
      </c>
      <c r="K672" t="s">
        <v>29</v>
      </c>
      <c r="L672">
        <v>1348</v>
      </c>
      <c r="N672">
        <v>1009</v>
      </c>
      <c r="O672" t="s">
        <v>30</v>
      </c>
      <c r="P672" t="s">
        <v>30</v>
      </c>
      <c r="Q672">
        <v>1000</v>
      </c>
      <c r="X672">
        <v>0.3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3</v>
      </c>
      <c r="AG672">
        <v>0.3</v>
      </c>
      <c r="AH672">
        <v>2</v>
      </c>
      <c r="AI672">
        <v>55286378</v>
      </c>
      <c r="AJ672">
        <v>634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ROW(Source!A1404)</f>
        <v>1404</v>
      </c>
      <c r="B673">
        <v>55286397</v>
      </c>
      <c r="C673">
        <v>55286387</v>
      </c>
      <c r="D673">
        <v>31751893</v>
      </c>
      <c r="E673">
        <v>13</v>
      </c>
      <c r="F673">
        <v>1</v>
      </c>
      <c r="G673">
        <v>13</v>
      </c>
      <c r="H673">
        <v>1</v>
      </c>
      <c r="I673" t="s">
        <v>205</v>
      </c>
      <c r="J673" t="s">
        <v>3</v>
      </c>
      <c r="K673" t="s">
        <v>206</v>
      </c>
      <c r="L673">
        <v>1191</v>
      </c>
      <c r="N673">
        <v>1013</v>
      </c>
      <c r="O673" t="s">
        <v>207</v>
      </c>
      <c r="P673" t="s">
        <v>207</v>
      </c>
      <c r="Q673">
        <v>1</v>
      </c>
      <c r="X673">
        <v>24.61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1</v>
      </c>
      <c r="AF673" t="s">
        <v>3</v>
      </c>
      <c r="AG673">
        <v>24.61</v>
      </c>
      <c r="AH673">
        <v>2</v>
      </c>
      <c r="AI673">
        <v>55286388</v>
      </c>
      <c r="AJ673">
        <v>635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ROW(Source!A1404)</f>
        <v>1404</v>
      </c>
      <c r="B674">
        <v>55286398</v>
      </c>
      <c r="C674">
        <v>55286387</v>
      </c>
      <c r="D674">
        <v>31755942</v>
      </c>
      <c r="E674">
        <v>13</v>
      </c>
      <c r="F674">
        <v>1</v>
      </c>
      <c r="G674">
        <v>13</v>
      </c>
      <c r="H674">
        <v>2</v>
      </c>
      <c r="I674" t="s">
        <v>218</v>
      </c>
      <c r="J674" t="s">
        <v>3</v>
      </c>
      <c r="K674" t="s">
        <v>219</v>
      </c>
      <c r="L674">
        <v>1344</v>
      </c>
      <c r="N674">
        <v>1008</v>
      </c>
      <c r="O674" t="s">
        <v>220</v>
      </c>
      <c r="P674" t="s">
        <v>220</v>
      </c>
      <c r="Q674">
        <v>1</v>
      </c>
      <c r="X674">
        <v>18.57</v>
      </c>
      <c r="Y674">
        <v>0</v>
      </c>
      <c r="Z674">
        <v>1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18.57</v>
      </c>
      <c r="AH674">
        <v>2</v>
      </c>
      <c r="AI674">
        <v>55286389</v>
      </c>
      <c r="AJ674">
        <v>636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ROW(Source!A1404)</f>
        <v>1404</v>
      </c>
      <c r="B675">
        <v>55286399</v>
      </c>
      <c r="C675">
        <v>55286387</v>
      </c>
      <c r="D675">
        <v>31752660</v>
      </c>
      <c r="E675">
        <v>13</v>
      </c>
      <c r="F675">
        <v>1</v>
      </c>
      <c r="G675">
        <v>13</v>
      </c>
      <c r="H675">
        <v>3</v>
      </c>
      <c r="I675" t="s">
        <v>275</v>
      </c>
      <c r="J675" t="s">
        <v>3</v>
      </c>
      <c r="K675" t="s">
        <v>276</v>
      </c>
      <c r="L675">
        <v>1348</v>
      </c>
      <c r="N675">
        <v>1009</v>
      </c>
      <c r="O675" t="s">
        <v>30</v>
      </c>
      <c r="P675" t="s">
        <v>30</v>
      </c>
      <c r="Q675">
        <v>1000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s">
        <v>3</v>
      </c>
      <c r="AG675">
        <v>0</v>
      </c>
      <c r="AH675">
        <v>3</v>
      </c>
      <c r="AI675">
        <v>-1</v>
      </c>
      <c r="AJ675" t="s">
        <v>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ROW(Source!A1404)</f>
        <v>1404</v>
      </c>
      <c r="B676">
        <v>55286400</v>
      </c>
      <c r="C676">
        <v>55286387</v>
      </c>
      <c r="D676">
        <v>31807208</v>
      </c>
      <c r="E676">
        <v>1</v>
      </c>
      <c r="F676">
        <v>1</v>
      </c>
      <c r="G676">
        <v>13</v>
      </c>
      <c r="H676">
        <v>3</v>
      </c>
      <c r="I676" t="s">
        <v>227</v>
      </c>
      <c r="J676" t="s">
        <v>228</v>
      </c>
      <c r="K676" t="s">
        <v>229</v>
      </c>
      <c r="L676">
        <v>1348</v>
      </c>
      <c r="N676">
        <v>1009</v>
      </c>
      <c r="O676" t="s">
        <v>30</v>
      </c>
      <c r="P676" t="s">
        <v>30</v>
      </c>
      <c r="Q676">
        <v>1000</v>
      </c>
      <c r="X676">
        <v>1.9E-3</v>
      </c>
      <c r="Y676">
        <v>15169.24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1.9E-3</v>
      </c>
      <c r="AH676">
        <v>2</v>
      </c>
      <c r="AI676">
        <v>55286390</v>
      </c>
      <c r="AJ676">
        <v>637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ROW(Source!A1404)</f>
        <v>1404</v>
      </c>
      <c r="B677">
        <v>55286401</v>
      </c>
      <c r="C677">
        <v>55286387</v>
      </c>
      <c r="D677">
        <v>31807298</v>
      </c>
      <c r="E677">
        <v>1</v>
      </c>
      <c r="F677">
        <v>1</v>
      </c>
      <c r="G677">
        <v>13</v>
      </c>
      <c r="H677">
        <v>3</v>
      </c>
      <c r="I677" t="s">
        <v>230</v>
      </c>
      <c r="J677" t="s">
        <v>231</v>
      </c>
      <c r="K677" t="s">
        <v>232</v>
      </c>
      <c r="L677">
        <v>1339</v>
      </c>
      <c r="N677">
        <v>1007</v>
      </c>
      <c r="O677" t="s">
        <v>128</v>
      </c>
      <c r="P677" t="s">
        <v>128</v>
      </c>
      <c r="Q677">
        <v>1</v>
      </c>
      <c r="X677">
        <v>0.14000000000000001</v>
      </c>
      <c r="Y677">
        <v>1828.56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0.14000000000000001</v>
      </c>
      <c r="AH677">
        <v>2</v>
      </c>
      <c r="AI677">
        <v>55286391</v>
      </c>
      <c r="AJ677">
        <v>638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ROW(Source!A1404)</f>
        <v>1404</v>
      </c>
      <c r="B678">
        <v>55286402</v>
      </c>
      <c r="C678">
        <v>55286387</v>
      </c>
      <c r="D678">
        <v>31807154</v>
      </c>
      <c r="E678">
        <v>1</v>
      </c>
      <c r="F678">
        <v>1</v>
      </c>
      <c r="G678">
        <v>13</v>
      </c>
      <c r="H678">
        <v>3</v>
      </c>
      <c r="I678" t="s">
        <v>233</v>
      </c>
      <c r="J678" t="s">
        <v>234</v>
      </c>
      <c r="K678" t="s">
        <v>235</v>
      </c>
      <c r="L678">
        <v>1339</v>
      </c>
      <c r="N678">
        <v>1007</v>
      </c>
      <c r="O678" t="s">
        <v>128</v>
      </c>
      <c r="P678" t="s">
        <v>128</v>
      </c>
      <c r="Q678">
        <v>1</v>
      </c>
      <c r="X678">
        <v>0.12</v>
      </c>
      <c r="Y678">
        <v>670.5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0.12</v>
      </c>
      <c r="AH678">
        <v>2</v>
      </c>
      <c r="AI678">
        <v>55286392</v>
      </c>
      <c r="AJ678">
        <v>639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ROW(Source!A1404)</f>
        <v>1404</v>
      </c>
      <c r="B679">
        <v>55286403</v>
      </c>
      <c r="C679">
        <v>55286387</v>
      </c>
      <c r="D679">
        <v>31826253</v>
      </c>
      <c r="E679">
        <v>1</v>
      </c>
      <c r="F679">
        <v>1</v>
      </c>
      <c r="G679">
        <v>13</v>
      </c>
      <c r="H679">
        <v>3</v>
      </c>
      <c r="I679" t="s">
        <v>236</v>
      </c>
      <c r="J679" t="s">
        <v>237</v>
      </c>
      <c r="K679" t="s">
        <v>238</v>
      </c>
      <c r="L679">
        <v>1339</v>
      </c>
      <c r="N679">
        <v>1007</v>
      </c>
      <c r="O679" t="s">
        <v>128</v>
      </c>
      <c r="P679" t="s">
        <v>128</v>
      </c>
      <c r="Q679">
        <v>1</v>
      </c>
      <c r="X679">
        <v>0.09</v>
      </c>
      <c r="Y679">
        <v>441.1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0.09</v>
      </c>
      <c r="AH679">
        <v>2</v>
      </c>
      <c r="AI679">
        <v>55286393</v>
      </c>
      <c r="AJ679">
        <v>640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ROW(Source!A1404)</f>
        <v>1404</v>
      </c>
      <c r="B680">
        <v>55286404</v>
      </c>
      <c r="C680">
        <v>55286387</v>
      </c>
      <c r="D680">
        <v>31831614</v>
      </c>
      <c r="E680">
        <v>1</v>
      </c>
      <c r="F680">
        <v>1</v>
      </c>
      <c r="G680">
        <v>13</v>
      </c>
      <c r="H680">
        <v>3</v>
      </c>
      <c r="I680" t="s">
        <v>239</v>
      </c>
      <c r="J680" t="s">
        <v>240</v>
      </c>
      <c r="K680" t="s">
        <v>241</v>
      </c>
      <c r="L680">
        <v>1327</v>
      </c>
      <c r="N680">
        <v>1005</v>
      </c>
      <c r="O680" t="s">
        <v>143</v>
      </c>
      <c r="P680" t="s">
        <v>143</v>
      </c>
      <c r="Q680">
        <v>1</v>
      </c>
      <c r="X680">
        <v>2.2999999999999998</v>
      </c>
      <c r="Y680">
        <v>60.91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2.2999999999999998</v>
      </c>
      <c r="AH680">
        <v>2</v>
      </c>
      <c r="AI680">
        <v>55286395</v>
      </c>
      <c r="AJ680">
        <v>642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ROW(Source!A1404)</f>
        <v>1404</v>
      </c>
      <c r="B681">
        <v>55286405</v>
      </c>
      <c r="C681">
        <v>55286387</v>
      </c>
      <c r="D681">
        <v>34315573</v>
      </c>
      <c r="E681">
        <v>13</v>
      </c>
      <c r="F681">
        <v>1</v>
      </c>
      <c r="G681">
        <v>13</v>
      </c>
      <c r="H681">
        <v>3</v>
      </c>
      <c r="I681" t="s">
        <v>277</v>
      </c>
      <c r="J681" t="s">
        <v>3</v>
      </c>
      <c r="K681" t="s">
        <v>278</v>
      </c>
      <c r="L681">
        <v>1339</v>
      </c>
      <c r="N681">
        <v>1007</v>
      </c>
      <c r="O681" t="s">
        <v>128</v>
      </c>
      <c r="P681" t="s">
        <v>128</v>
      </c>
      <c r="Q681">
        <v>1</v>
      </c>
      <c r="X681">
        <v>1.02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s">
        <v>3</v>
      </c>
      <c r="AG681">
        <v>1.02</v>
      </c>
      <c r="AH681">
        <v>3</v>
      </c>
      <c r="AI681">
        <v>-1</v>
      </c>
      <c r="AJ681" t="s">
        <v>3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ROW(Source!A1404)</f>
        <v>1404</v>
      </c>
      <c r="B682">
        <v>55286406</v>
      </c>
      <c r="C682">
        <v>55286387</v>
      </c>
      <c r="D682">
        <v>31806992</v>
      </c>
      <c r="E682">
        <v>13</v>
      </c>
      <c r="F682">
        <v>1</v>
      </c>
      <c r="G682">
        <v>13</v>
      </c>
      <c r="H682">
        <v>3</v>
      </c>
      <c r="I682" t="s">
        <v>242</v>
      </c>
      <c r="J682" t="s">
        <v>3</v>
      </c>
      <c r="K682" t="s">
        <v>243</v>
      </c>
      <c r="L682">
        <v>1344</v>
      </c>
      <c r="N682">
        <v>1008</v>
      </c>
      <c r="O682" t="s">
        <v>220</v>
      </c>
      <c r="P682" t="s">
        <v>220</v>
      </c>
      <c r="Q682">
        <v>1</v>
      </c>
      <c r="X682">
        <v>13.72</v>
      </c>
      <c r="Y682">
        <v>1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13.72</v>
      </c>
      <c r="AH682">
        <v>2</v>
      </c>
      <c r="AI682">
        <v>55286396</v>
      </c>
      <c r="AJ682">
        <v>643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ROW(Source!A1406)</f>
        <v>1406</v>
      </c>
      <c r="B683">
        <v>55286411</v>
      </c>
      <c r="C683">
        <v>55286408</v>
      </c>
      <c r="D683">
        <v>31751893</v>
      </c>
      <c r="E683">
        <v>13</v>
      </c>
      <c r="F683">
        <v>1</v>
      </c>
      <c r="G683">
        <v>13</v>
      </c>
      <c r="H683">
        <v>1</v>
      </c>
      <c r="I683" t="s">
        <v>205</v>
      </c>
      <c r="J683" t="s">
        <v>3</v>
      </c>
      <c r="K683" t="s">
        <v>206</v>
      </c>
      <c r="L683">
        <v>1191</v>
      </c>
      <c r="N683">
        <v>1013</v>
      </c>
      <c r="O683" t="s">
        <v>207</v>
      </c>
      <c r="P683" t="s">
        <v>207</v>
      </c>
      <c r="Q683">
        <v>1</v>
      </c>
      <c r="X683">
        <v>17.41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1</v>
      </c>
      <c r="AF683" t="s">
        <v>3</v>
      </c>
      <c r="AG683">
        <v>17.41</v>
      </c>
      <c r="AH683">
        <v>2</v>
      </c>
      <c r="AI683">
        <v>55286409</v>
      </c>
      <c r="AJ683">
        <v>644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ROW(Source!A1406)</f>
        <v>1406</v>
      </c>
      <c r="B684">
        <v>55286412</v>
      </c>
      <c r="C684">
        <v>55286408</v>
      </c>
      <c r="D684">
        <v>31806986</v>
      </c>
      <c r="E684">
        <v>13</v>
      </c>
      <c r="F684">
        <v>1</v>
      </c>
      <c r="G684">
        <v>13</v>
      </c>
      <c r="H684">
        <v>3</v>
      </c>
      <c r="I684" t="s">
        <v>28</v>
      </c>
      <c r="J684" t="s">
        <v>3</v>
      </c>
      <c r="K684" t="s">
        <v>29</v>
      </c>
      <c r="L684">
        <v>1348</v>
      </c>
      <c r="N684">
        <v>1009</v>
      </c>
      <c r="O684" t="s">
        <v>30</v>
      </c>
      <c r="P684" t="s">
        <v>30</v>
      </c>
      <c r="Q684">
        <v>1000</v>
      </c>
      <c r="X684">
        <v>1.02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1.02</v>
      </c>
      <c r="AH684">
        <v>2</v>
      </c>
      <c r="AI684">
        <v>55286410</v>
      </c>
      <c r="AJ684">
        <v>645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ROW(Source!A1408)</f>
        <v>1408</v>
      </c>
      <c r="B685">
        <v>55286421</v>
      </c>
      <c r="C685">
        <v>55286414</v>
      </c>
      <c r="D685">
        <v>31751893</v>
      </c>
      <c r="E685">
        <v>13</v>
      </c>
      <c r="F685">
        <v>1</v>
      </c>
      <c r="G685">
        <v>13</v>
      </c>
      <c r="H685">
        <v>1</v>
      </c>
      <c r="I685" t="s">
        <v>205</v>
      </c>
      <c r="J685" t="s">
        <v>3</v>
      </c>
      <c r="K685" t="s">
        <v>206</v>
      </c>
      <c r="L685">
        <v>1191</v>
      </c>
      <c r="N685">
        <v>1013</v>
      </c>
      <c r="O685" t="s">
        <v>207</v>
      </c>
      <c r="P685" t="s">
        <v>207</v>
      </c>
      <c r="Q685">
        <v>1</v>
      </c>
      <c r="X685">
        <v>53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1</v>
      </c>
      <c r="AF685" t="s">
        <v>136</v>
      </c>
      <c r="AG685">
        <v>60.949999999999996</v>
      </c>
      <c r="AH685">
        <v>2</v>
      </c>
      <c r="AI685">
        <v>55286415</v>
      </c>
      <c r="AJ685">
        <v>646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ROW(Source!A1408)</f>
        <v>1408</v>
      </c>
      <c r="B686">
        <v>55286422</v>
      </c>
      <c r="C686">
        <v>55286414</v>
      </c>
      <c r="D686">
        <v>31755942</v>
      </c>
      <c r="E686">
        <v>13</v>
      </c>
      <c r="F686">
        <v>1</v>
      </c>
      <c r="G686">
        <v>13</v>
      </c>
      <c r="H686">
        <v>2</v>
      </c>
      <c r="I686" t="s">
        <v>218</v>
      </c>
      <c r="J686" t="s">
        <v>3</v>
      </c>
      <c r="K686" t="s">
        <v>219</v>
      </c>
      <c r="L686">
        <v>1344</v>
      </c>
      <c r="N686">
        <v>1008</v>
      </c>
      <c r="O686" t="s">
        <v>220</v>
      </c>
      <c r="P686" t="s">
        <v>220</v>
      </c>
      <c r="Q686">
        <v>1</v>
      </c>
      <c r="X686">
        <v>267.17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135</v>
      </c>
      <c r="AG686">
        <v>333.96250000000003</v>
      </c>
      <c r="AH686">
        <v>2</v>
      </c>
      <c r="AI686">
        <v>55286416</v>
      </c>
      <c r="AJ686">
        <v>647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ROW(Source!A1408)</f>
        <v>1408</v>
      </c>
      <c r="B687">
        <v>55286423</v>
      </c>
      <c r="C687">
        <v>55286414</v>
      </c>
      <c r="D687">
        <v>31809402</v>
      </c>
      <c r="E687">
        <v>1</v>
      </c>
      <c r="F687">
        <v>1</v>
      </c>
      <c r="G687">
        <v>13</v>
      </c>
      <c r="H687">
        <v>3</v>
      </c>
      <c r="I687" t="s">
        <v>244</v>
      </c>
      <c r="J687" t="s">
        <v>245</v>
      </c>
      <c r="K687" t="s">
        <v>246</v>
      </c>
      <c r="L687">
        <v>1346</v>
      </c>
      <c r="N687">
        <v>1009</v>
      </c>
      <c r="O687" t="s">
        <v>247</v>
      </c>
      <c r="P687" t="s">
        <v>247</v>
      </c>
      <c r="Q687">
        <v>1</v>
      </c>
      <c r="X687">
        <v>6.9</v>
      </c>
      <c r="Y687">
        <v>6.27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6.9</v>
      </c>
      <c r="AH687">
        <v>2</v>
      </c>
      <c r="AI687">
        <v>55286419</v>
      </c>
      <c r="AJ687">
        <v>650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ROW(Source!A1408)</f>
        <v>1408</v>
      </c>
      <c r="B688">
        <v>55286424</v>
      </c>
      <c r="C688">
        <v>55286414</v>
      </c>
      <c r="D688">
        <v>31807616</v>
      </c>
      <c r="E688">
        <v>1</v>
      </c>
      <c r="F688">
        <v>1</v>
      </c>
      <c r="G688">
        <v>13</v>
      </c>
      <c r="H688">
        <v>3</v>
      </c>
      <c r="I688" t="s">
        <v>248</v>
      </c>
      <c r="J688" t="s">
        <v>249</v>
      </c>
      <c r="K688" t="s">
        <v>250</v>
      </c>
      <c r="L688">
        <v>1348</v>
      </c>
      <c r="N688">
        <v>1009</v>
      </c>
      <c r="O688" t="s">
        <v>30</v>
      </c>
      <c r="P688" t="s">
        <v>30</v>
      </c>
      <c r="Q688">
        <v>1000</v>
      </c>
      <c r="X688">
        <v>3.5000000000000003E-2</v>
      </c>
      <c r="Y688">
        <v>18910.8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3.5000000000000003E-2</v>
      </c>
      <c r="AH688">
        <v>2</v>
      </c>
      <c r="AI688">
        <v>55286420</v>
      </c>
      <c r="AJ688">
        <v>651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ROW(Source!A1408)</f>
        <v>1408</v>
      </c>
      <c r="B689">
        <v>55286425</v>
      </c>
      <c r="C689">
        <v>55286414</v>
      </c>
      <c r="D689">
        <v>31800707</v>
      </c>
      <c r="E689">
        <v>13</v>
      </c>
      <c r="F689">
        <v>1</v>
      </c>
      <c r="G689">
        <v>13</v>
      </c>
      <c r="H689">
        <v>3</v>
      </c>
      <c r="I689" t="s">
        <v>279</v>
      </c>
      <c r="J689" t="s">
        <v>3</v>
      </c>
      <c r="K689" t="s">
        <v>280</v>
      </c>
      <c r="L689">
        <v>1327</v>
      </c>
      <c r="N689">
        <v>1005</v>
      </c>
      <c r="O689" t="s">
        <v>143</v>
      </c>
      <c r="P689" t="s">
        <v>143</v>
      </c>
      <c r="Q689">
        <v>1</v>
      </c>
      <c r="X689">
        <v>135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 t="s">
        <v>3</v>
      </c>
      <c r="AG689">
        <v>135</v>
      </c>
      <c r="AH689">
        <v>3</v>
      </c>
      <c r="AI689">
        <v>-1</v>
      </c>
      <c r="AJ689" t="s">
        <v>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ROW(Source!A1408)</f>
        <v>1408</v>
      </c>
      <c r="B690">
        <v>55286426</v>
      </c>
      <c r="C690">
        <v>55286414</v>
      </c>
      <c r="D690">
        <v>31800707</v>
      </c>
      <c r="E690">
        <v>13</v>
      </c>
      <c r="F690">
        <v>1</v>
      </c>
      <c r="G690">
        <v>13</v>
      </c>
      <c r="H690">
        <v>3</v>
      </c>
      <c r="I690" t="s">
        <v>279</v>
      </c>
      <c r="J690" t="s">
        <v>3</v>
      </c>
      <c r="K690" t="s">
        <v>281</v>
      </c>
      <c r="L690">
        <v>1327</v>
      </c>
      <c r="N690">
        <v>1005</v>
      </c>
      <c r="O690" t="s">
        <v>143</v>
      </c>
      <c r="P690" t="s">
        <v>143</v>
      </c>
      <c r="Q690">
        <v>1</v>
      </c>
      <c r="X690">
        <v>132.30000000000001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s">
        <v>3</v>
      </c>
      <c r="AG690">
        <v>132.30000000000001</v>
      </c>
      <c r="AH690">
        <v>3</v>
      </c>
      <c r="AI690">
        <v>-1</v>
      </c>
      <c r="AJ690" t="s">
        <v>3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ROW(Source!A1411)</f>
        <v>1411</v>
      </c>
      <c r="B691">
        <v>55286442</v>
      </c>
      <c r="C691">
        <v>55286429</v>
      </c>
      <c r="D691">
        <v>31751893</v>
      </c>
      <c r="E691">
        <v>13</v>
      </c>
      <c r="F691">
        <v>1</v>
      </c>
      <c r="G691">
        <v>13</v>
      </c>
      <c r="H691">
        <v>1</v>
      </c>
      <c r="I691" t="s">
        <v>205</v>
      </c>
      <c r="J691" t="s">
        <v>3</v>
      </c>
      <c r="K691" t="s">
        <v>206</v>
      </c>
      <c r="L691">
        <v>1191</v>
      </c>
      <c r="N691">
        <v>1013</v>
      </c>
      <c r="O691" t="s">
        <v>207</v>
      </c>
      <c r="P691" t="s">
        <v>207</v>
      </c>
      <c r="Q691">
        <v>1</v>
      </c>
      <c r="X691">
        <v>85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1</v>
      </c>
      <c r="AF691" t="s">
        <v>136</v>
      </c>
      <c r="AG691">
        <v>97.749999999999986</v>
      </c>
      <c r="AH691">
        <v>2</v>
      </c>
      <c r="AI691">
        <v>55286430</v>
      </c>
      <c r="AJ691">
        <v>652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ROW(Source!A1411)</f>
        <v>1411</v>
      </c>
      <c r="B692">
        <v>55286443</v>
      </c>
      <c r="C692">
        <v>55286429</v>
      </c>
      <c r="D692">
        <v>31832330</v>
      </c>
      <c r="E692">
        <v>1</v>
      </c>
      <c r="F692">
        <v>1</v>
      </c>
      <c r="G692">
        <v>13</v>
      </c>
      <c r="H692">
        <v>2</v>
      </c>
      <c r="I692" t="s">
        <v>251</v>
      </c>
      <c r="J692" t="s">
        <v>252</v>
      </c>
      <c r="K692" t="s">
        <v>253</v>
      </c>
      <c r="L692">
        <v>1368</v>
      </c>
      <c r="N692">
        <v>1011</v>
      </c>
      <c r="O692" t="s">
        <v>211</v>
      </c>
      <c r="P692" t="s">
        <v>211</v>
      </c>
      <c r="Q692">
        <v>1</v>
      </c>
      <c r="X692">
        <v>0.21099999999999999</v>
      </c>
      <c r="Y692">
        <v>0</v>
      </c>
      <c r="Z692">
        <v>39.51</v>
      </c>
      <c r="AA692">
        <v>12.69</v>
      </c>
      <c r="AB692">
        <v>0</v>
      </c>
      <c r="AC692">
        <v>0</v>
      </c>
      <c r="AD692">
        <v>1</v>
      </c>
      <c r="AE692">
        <v>0</v>
      </c>
      <c r="AF692" t="s">
        <v>135</v>
      </c>
      <c r="AG692">
        <v>0.26374999999999998</v>
      </c>
      <c r="AH692">
        <v>2</v>
      </c>
      <c r="AI692">
        <v>55286431</v>
      </c>
      <c r="AJ692">
        <v>653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ROW(Source!A1411)</f>
        <v>1411</v>
      </c>
      <c r="B693">
        <v>55286444</v>
      </c>
      <c r="C693">
        <v>55286429</v>
      </c>
      <c r="D693">
        <v>31832578</v>
      </c>
      <c r="E693">
        <v>1</v>
      </c>
      <c r="F693">
        <v>1</v>
      </c>
      <c r="G693">
        <v>13</v>
      </c>
      <c r="H693">
        <v>2</v>
      </c>
      <c r="I693" t="s">
        <v>254</v>
      </c>
      <c r="J693" t="s">
        <v>255</v>
      </c>
      <c r="K693" t="s">
        <v>256</v>
      </c>
      <c r="L693">
        <v>1368</v>
      </c>
      <c r="N693">
        <v>1011</v>
      </c>
      <c r="O693" t="s">
        <v>211</v>
      </c>
      <c r="P693" t="s">
        <v>211</v>
      </c>
      <c r="Q693">
        <v>1</v>
      </c>
      <c r="X693">
        <v>12.813000000000001</v>
      </c>
      <c r="Y693">
        <v>0</v>
      </c>
      <c r="Z693">
        <v>1.0900000000000001</v>
      </c>
      <c r="AA693">
        <v>0.09</v>
      </c>
      <c r="AB693">
        <v>0</v>
      </c>
      <c r="AC693">
        <v>0</v>
      </c>
      <c r="AD693">
        <v>1</v>
      </c>
      <c r="AE693">
        <v>0</v>
      </c>
      <c r="AF693" t="s">
        <v>135</v>
      </c>
      <c r="AG693">
        <v>16.016249999999999</v>
      </c>
      <c r="AH693">
        <v>2</v>
      </c>
      <c r="AI693">
        <v>55286432</v>
      </c>
      <c r="AJ693">
        <v>654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ROW(Source!A1411)</f>
        <v>1411</v>
      </c>
      <c r="B694">
        <v>55286445</v>
      </c>
      <c r="C694">
        <v>55286429</v>
      </c>
      <c r="D694">
        <v>31832865</v>
      </c>
      <c r="E694">
        <v>1</v>
      </c>
      <c r="F694">
        <v>1</v>
      </c>
      <c r="G694">
        <v>13</v>
      </c>
      <c r="H694">
        <v>2</v>
      </c>
      <c r="I694" t="s">
        <v>257</v>
      </c>
      <c r="J694" t="s">
        <v>258</v>
      </c>
      <c r="K694" t="s">
        <v>259</v>
      </c>
      <c r="L694">
        <v>1368</v>
      </c>
      <c r="N694">
        <v>1011</v>
      </c>
      <c r="O694" t="s">
        <v>211</v>
      </c>
      <c r="P694" t="s">
        <v>211</v>
      </c>
      <c r="Q694">
        <v>1</v>
      </c>
      <c r="X694">
        <v>9.8879999999999999</v>
      </c>
      <c r="Y694">
        <v>0</v>
      </c>
      <c r="Z694">
        <v>0.77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135</v>
      </c>
      <c r="AG694">
        <v>12.36</v>
      </c>
      <c r="AH694">
        <v>2</v>
      </c>
      <c r="AI694">
        <v>55286433</v>
      </c>
      <c r="AJ694">
        <v>655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ROW(Source!A1411)</f>
        <v>1411</v>
      </c>
      <c r="B695">
        <v>55286446</v>
      </c>
      <c r="C695">
        <v>55286429</v>
      </c>
      <c r="D695">
        <v>31755942</v>
      </c>
      <c r="E695">
        <v>13</v>
      </c>
      <c r="F695">
        <v>1</v>
      </c>
      <c r="G695">
        <v>13</v>
      </c>
      <c r="H695">
        <v>2</v>
      </c>
      <c r="I695" t="s">
        <v>218</v>
      </c>
      <c r="J695" t="s">
        <v>3</v>
      </c>
      <c r="K695" t="s">
        <v>219</v>
      </c>
      <c r="L695">
        <v>1344</v>
      </c>
      <c r="N695">
        <v>1008</v>
      </c>
      <c r="O695" t="s">
        <v>220</v>
      </c>
      <c r="P695" t="s">
        <v>220</v>
      </c>
      <c r="Q695">
        <v>1</v>
      </c>
      <c r="X695">
        <v>20.92</v>
      </c>
      <c r="Y695">
        <v>0</v>
      </c>
      <c r="Z695">
        <v>1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135</v>
      </c>
      <c r="AG695">
        <v>26.150000000000002</v>
      </c>
      <c r="AH695">
        <v>2</v>
      </c>
      <c r="AI695">
        <v>55286434</v>
      </c>
      <c r="AJ695">
        <v>656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ROW(Source!A1411)</f>
        <v>1411</v>
      </c>
      <c r="B696">
        <v>55286447</v>
      </c>
      <c r="C696">
        <v>55286429</v>
      </c>
      <c r="D696">
        <v>31808032</v>
      </c>
      <c r="E696">
        <v>1</v>
      </c>
      <c r="F696">
        <v>1</v>
      </c>
      <c r="G696">
        <v>13</v>
      </c>
      <c r="H696">
        <v>3</v>
      </c>
      <c r="I696" t="s">
        <v>260</v>
      </c>
      <c r="J696" t="s">
        <v>261</v>
      </c>
      <c r="K696" t="s">
        <v>262</v>
      </c>
      <c r="L696">
        <v>1348</v>
      </c>
      <c r="N696">
        <v>1009</v>
      </c>
      <c r="O696" t="s">
        <v>30</v>
      </c>
      <c r="P696" t="s">
        <v>30</v>
      </c>
      <c r="Q696">
        <v>1000</v>
      </c>
      <c r="X696">
        <v>4.9000000000000002E-2</v>
      </c>
      <c r="Y696">
        <v>14739.12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4.9000000000000002E-2</v>
      </c>
      <c r="AH696">
        <v>2</v>
      </c>
      <c r="AI696">
        <v>55286435</v>
      </c>
      <c r="AJ696">
        <v>657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ROW(Source!A1411)</f>
        <v>1411</v>
      </c>
      <c r="B697">
        <v>55286448</v>
      </c>
      <c r="C697">
        <v>55286429</v>
      </c>
      <c r="D697">
        <v>31808575</v>
      </c>
      <c r="E697">
        <v>1</v>
      </c>
      <c r="F697">
        <v>1</v>
      </c>
      <c r="G697">
        <v>13</v>
      </c>
      <c r="H697">
        <v>3</v>
      </c>
      <c r="I697" t="s">
        <v>263</v>
      </c>
      <c r="J697" t="s">
        <v>264</v>
      </c>
      <c r="K697" t="s">
        <v>265</v>
      </c>
      <c r="L697">
        <v>1391</v>
      </c>
      <c r="N697">
        <v>1013</v>
      </c>
      <c r="O697" t="s">
        <v>266</v>
      </c>
      <c r="P697" t="s">
        <v>266</v>
      </c>
      <c r="Q697">
        <v>1</v>
      </c>
      <c r="X697">
        <v>200</v>
      </c>
      <c r="Y697">
        <v>28.75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200</v>
      </c>
      <c r="AH697">
        <v>2</v>
      </c>
      <c r="AI697">
        <v>55286438</v>
      </c>
      <c r="AJ697">
        <v>660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ROW(Source!A1411)</f>
        <v>1411</v>
      </c>
      <c r="B698">
        <v>55286449</v>
      </c>
      <c r="C698">
        <v>55286429</v>
      </c>
      <c r="D698">
        <v>31809402</v>
      </c>
      <c r="E698">
        <v>1</v>
      </c>
      <c r="F698">
        <v>1</v>
      </c>
      <c r="G698">
        <v>13</v>
      </c>
      <c r="H698">
        <v>3</v>
      </c>
      <c r="I698" t="s">
        <v>244</v>
      </c>
      <c r="J698" t="s">
        <v>245</v>
      </c>
      <c r="K698" t="s">
        <v>246</v>
      </c>
      <c r="L698">
        <v>1346</v>
      </c>
      <c r="N698">
        <v>1009</v>
      </c>
      <c r="O698" t="s">
        <v>247</v>
      </c>
      <c r="P698" t="s">
        <v>247</v>
      </c>
      <c r="Q698">
        <v>1</v>
      </c>
      <c r="X698">
        <v>3.4</v>
      </c>
      <c r="Y698">
        <v>6.27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3.4</v>
      </c>
      <c r="AH698">
        <v>2</v>
      </c>
      <c r="AI698">
        <v>55286439</v>
      </c>
      <c r="AJ698">
        <v>661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ROW(Source!A1411)</f>
        <v>1411</v>
      </c>
      <c r="B699">
        <v>55286450</v>
      </c>
      <c r="C699">
        <v>55286429</v>
      </c>
      <c r="D699">
        <v>31807565</v>
      </c>
      <c r="E699">
        <v>1</v>
      </c>
      <c r="F699">
        <v>1</v>
      </c>
      <c r="G699">
        <v>13</v>
      </c>
      <c r="H699">
        <v>3</v>
      </c>
      <c r="I699" t="s">
        <v>267</v>
      </c>
      <c r="J699" t="s">
        <v>268</v>
      </c>
      <c r="K699" t="s">
        <v>269</v>
      </c>
      <c r="L699">
        <v>1301</v>
      </c>
      <c r="N699">
        <v>1003</v>
      </c>
      <c r="O699" t="s">
        <v>270</v>
      </c>
      <c r="P699" t="s">
        <v>270</v>
      </c>
      <c r="Q699">
        <v>1</v>
      </c>
      <c r="X699">
        <v>18.899999999999999</v>
      </c>
      <c r="Y699">
        <v>15.72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18.899999999999999</v>
      </c>
      <c r="AH699">
        <v>2</v>
      </c>
      <c r="AI699">
        <v>55286440</v>
      </c>
      <c r="AJ699">
        <v>662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ROW(Source!A1411)</f>
        <v>1411</v>
      </c>
      <c r="B700">
        <v>55286451</v>
      </c>
      <c r="C700">
        <v>55286429</v>
      </c>
      <c r="D700">
        <v>31807616</v>
      </c>
      <c r="E700">
        <v>1</v>
      </c>
      <c r="F700">
        <v>1</v>
      </c>
      <c r="G700">
        <v>13</v>
      </c>
      <c r="H700">
        <v>3</v>
      </c>
      <c r="I700" t="s">
        <v>248</v>
      </c>
      <c r="J700" t="s">
        <v>249</v>
      </c>
      <c r="K700" t="s">
        <v>250</v>
      </c>
      <c r="L700">
        <v>1348</v>
      </c>
      <c r="N700">
        <v>1009</v>
      </c>
      <c r="O700" t="s">
        <v>30</v>
      </c>
      <c r="P700" t="s">
        <v>30</v>
      </c>
      <c r="Q700">
        <v>1000</v>
      </c>
      <c r="X700">
        <v>2.196E-2</v>
      </c>
      <c r="Y700">
        <v>18910.8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2.196E-2</v>
      </c>
      <c r="AH700">
        <v>2</v>
      </c>
      <c r="AI700">
        <v>55286441</v>
      </c>
      <c r="AJ700">
        <v>663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ROW(Source!A1411)</f>
        <v>1411</v>
      </c>
      <c r="B701">
        <v>55286452</v>
      </c>
      <c r="C701">
        <v>55286429</v>
      </c>
      <c r="D701">
        <v>31800707</v>
      </c>
      <c r="E701">
        <v>13</v>
      </c>
      <c r="F701">
        <v>1</v>
      </c>
      <c r="G701">
        <v>13</v>
      </c>
      <c r="H701">
        <v>3</v>
      </c>
      <c r="I701" t="s">
        <v>279</v>
      </c>
      <c r="J701" t="s">
        <v>3</v>
      </c>
      <c r="K701" t="s">
        <v>280</v>
      </c>
      <c r="L701">
        <v>1327</v>
      </c>
      <c r="N701">
        <v>1005</v>
      </c>
      <c r="O701" t="s">
        <v>143</v>
      </c>
      <c r="P701" t="s">
        <v>143</v>
      </c>
      <c r="Q701">
        <v>1</v>
      </c>
      <c r="X701">
        <v>135.03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 t="s">
        <v>3</v>
      </c>
      <c r="AG701">
        <v>135.03</v>
      </c>
      <c r="AH701">
        <v>3</v>
      </c>
      <c r="AI701">
        <v>-1</v>
      </c>
      <c r="AJ701" t="s">
        <v>3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ROW(Source!A1411)</f>
        <v>1411</v>
      </c>
      <c r="B702">
        <v>55286453</v>
      </c>
      <c r="C702">
        <v>55286429</v>
      </c>
      <c r="D702">
        <v>31800707</v>
      </c>
      <c r="E702">
        <v>13</v>
      </c>
      <c r="F702">
        <v>1</v>
      </c>
      <c r="G702">
        <v>13</v>
      </c>
      <c r="H702">
        <v>3</v>
      </c>
      <c r="I702" t="s">
        <v>279</v>
      </c>
      <c r="J702" t="s">
        <v>3</v>
      </c>
      <c r="K702" t="s">
        <v>281</v>
      </c>
      <c r="L702">
        <v>1327</v>
      </c>
      <c r="N702">
        <v>1005</v>
      </c>
      <c r="O702" t="s">
        <v>143</v>
      </c>
      <c r="P702" t="s">
        <v>143</v>
      </c>
      <c r="Q702">
        <v>1</v>
      </c>
      <c r="X702">
        <v>60.27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 t="s">
        <v>3</v>
      </c>
      <c r="AG702">
        <v>60.27</v>
      </c>
      <c r="AH702">
        <v>3</v>
      </c>
      <c r="AI702">
        <v>-1</v>
      </c>
      <c r="AJ702" t="s">
        <v>3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ROW(Source!A1419)</f>
        <v>1419</v>
      </c>
      <c r="B703">
        <v>55286516</v>
      </c>
      <c r="C703">
        <v>55286513</v>
      </c>
      <c r="D703">
        <v>31751893</v>
      </c>
      <c r="E703">
        <v>13</v>
      </c>
      <c r="F703">
        <v>1</v>
      </c>
      <c r="G703">
        <v>13</v>
      </c>
      <c r="H703">
        <v>1</v>
      </c>
      <c r="I703" t="s">
        <v>205</v>
      </c>
      <c r="J703" t="s">
        <v>3</v>
      </c>
      <c r="K703" t="s">
        <v>206</v>
      </c>
      <c r="L703">
        <v>1191</v>
      </c>
      <c r="N703">
        <v>1013</v>
      </c>
      <c r="O703" t="s">
        <v>207</v>
      </c>
      <c r="P703" t="s">
        <v>207</v>
      </c>
      <c r="Q703">
        <v>1</v>
      </c>
      <c r="X703">
        <v>57.5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1</v>
      </c>
      <c r="AF703" t="s">
        <v>3</v>
      </c>
      <c r="AG703">
        <v>57.5</v>
      </c>
      <c r="AH703">
        <v>2</v>
      </c>
      <c r="AI703">
        <v>55286514</v>
      </c>
      <c r="AJ703">
        <v>664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ROW(Source!A1419)</f>
        <v>1419</v>
      </c>
      <c r="B704">
        <v>55286517</v>
      </c>
      <c r="C704">
        <v>55286513</v>
      </c>
      <c r="D704">
        <v>31806986</v>
      </c>
      <c r="E704">
        <v>13</v>
      </c>
      <c r="F704">
        <v>1</v>
      </c>
      <c r="G704">
        <v>13</v>
      </c>
      <c r="H704">
        <v>3</v>
      </c>
      <c r="I704" t="s">
        <v>28</v>
      </c>
      <c r="J704" t="s">
        <v>3</v>
      </c>
      <c r="K704" t="s">
        <v>29</v>
      </c>
      <c r="L704">
        <v>1348</v>
      </c>
      <c r="N704">
        <v>1009</v>
      </c>
      <c r="O704" t="s">
        <v>30</v>
      </c>
      <c r="P704" t="s">
        <v>30</v>
      </c>
      <c r="Q704">
        <v>1000</v>
      </c>
      <c r="X704">
        <v>4.5999999999999996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4.5999999999999996</v>
      </c>
      <c r="AH704">
        <v>2</v>
      </c>
      <c r="AI704">
        <v>55286515</v>
      </c>
      <c r="AJ704">
        <v>665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ROW(Source!A1421)</f>
        <v>1421</v>
      </c>
      <c r="B705">
        <v>55286521</v>
      </c>
      <c r="C705">
        <v>55286519</v>
      </c>
      <c r="D705">
        <v>31751893</v>
      </c>
      <c r="E705">
        <v>13</v>
      </c>
      <c r="F705">
        <v>1</v>
      </c>
      <c r="G705">
        <v>13</v>
      </c>
      <c r="H705">
        <v>1</v>
      </c>
      <c r="I705" t="s">
        <v>205</v>
      </c>
      <c r="J705" t="s">
        <v>3</v>
      </c>
      <c r="K705" t="s">
        <v>206</v>
      </c>
      <c r="L705">
        <v>1191</v>
      </c>
      <c r="N705">
        <v>1013</v>
      </c>
      <c r="O705" t="s">
        <v>207</v>
      </c>
      <c r="P705" t="s">
        <v>207</v>
      </c>
      <c r="Q705">
        <v>1</v>
      </c>
      <c r="X705">
        <v>0.6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1</v>
      </c>
      <c r="AF705" t="s">
        <v>3</v>
      </c>
      <c r="AG705">
        <v>0.6</v>
      </c>
      <c r="AH705">
        <v>2</v>
      </c>
      <c r="AI705">
        <v>55286520</v>
      </c>
      <c r="AJ705">
        <v>666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ROW(Source!A1422)</f>
        <v>1422</v>
      </c>
      <c r="B706">
        <v>55286525</v>
      </c>
      <c r="C706">
        <v>55286522</v>
      </c>
      <c r="D706">
        <v>31751893</v>
      </c>
      <c r="E706">
        <v>13</v>
      </c>
      <c r="F706">
        <v>1</v>
      </c>
      <c r="G706">
        <v>13</v>
      </c>
      <c r="H706">
        <v>1</v>
      </c>
      <c r="I706" t="s">
        <v>205</v>
      </c>
      <c r="J706" t="s">
        <v>3</v>
      </c>
      <c r="K706" t="s">
        <v>206</v>
      </c>
      <c r="L706">
        <v>1191</v>
      </c>
      <c r="N706">
        <v>1013</v>
      </c>
      <c r="O706" t="s">
        <v>207</v>
      </c>
      <c r="P706" t="s">
        <v>207</v>
      </c>
      <c r="Q706">
        <v>1</v>
      </c>
      <c r="X706">
        <v>17.41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1</v>
      </c>
      <c r="AF706" t="s">
        <v>3</v>
      </c>
      <c r="AG706">
        <v>17.41</v>
      </c>
      <c r="AH706">
        <v>2</v>
      </c>
      <c r="AI706">
        <v>55286523</v>
      </c>
      <c r="AJ706">
        <v>667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ROW(Source!A1422)</f>
        <v>1422</v>
      </c>
      <c r="B707">
        <v>55286526</v>
      </c>
      <c r="C707">
        <v>55286522</v>
      </c>
      <c r="D707">
        <v>31806986</v>
      </c>
      <c r="E707">
        <v>13</v>
      </c>
      <c r="F707">
        <v>1</v>
      </c>
      <c r="G707">
        <v>13</v>
      </c>
      <c r="H707">
        <v>3</v>
      </c>
      <c r="I707" t="s">
        <v>28</v>
      </c>
      <c r="J707" t="s">
        <v>3</v>
      </c>
      <c r="K707" t="s">
        <v>29</v>
      </c>
      <c r="L707">
        <v>1348</v>
      </c>
      <c r="N707">
        <v>1009</v>
      </c>
      <c r="O707" t="s">
        <v>30</v>
      </c>
      <c r="P707" t="s">
        <v>30</v>
      </c>
      <c r="Q707">
        <v>1000</v>
      </c>
      <c r="X707">
        <v>1.02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1.02</v>
      </c>
      <c r="AH707">
        <v>2</v>
      </c>
      <c r="AI707">
        <v>55286524</v>
      </c>
      <c r="AJ707">
        <v>668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ROW(Source!A1424)</f>
        <v>1424</v>
      </c>
      <c r="B708">
        <v>55286530</v>
      </c>
      <c r="C708">
        <v>55286528</v>
      </c>
      <c r="D708">
        <v>31751893</v>
      </c>
      <c r="E708">
        <v>13</v>
      </c>
      <c r="F708">
        <v>1</v>
      </c>
      <c r="G708">
        <v>13</v>
      </c>
      <c r="H708">
        <v>1</v>
      </c>
      <c r="I708" t="s">
        <v>205</v>
      </c>
      <c r="J708" t="s">
        <v>3</v>
      </c>
      <c r="K708" t="s">
        <v>206</v>
      </c>
      <c r="L708">
        <v>1191</v>
      </c>
      <c r="N708">
        <v>1013</v>
      </c>
      <c r="O708" t="s">
        <v>207</v>
      </c>
      <c r="P708" t="s">
        <v>207</v>
      </c>
      <c r="Q708">
        <v>1</v>
      </c>
      <c r="X708">
        <v>20.73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1</v>
      </c>
      <c r="AF708" t="s">
        <v>3</v>
      </c>
      <c r="AG708">
        <v>20.73</v>
      </c>
      <c r="AH708">
        <v>2</v>
      </c>
      <c r="AI708">
        <v>55286529</v>
      </c>
      <c r="AJ708">
        <v>669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ROW(Source!A1424)</f>
        <v>1424</v>
      </c>
      <c r="B709">
        <v>55286531</v>
      </c>
      <c r="C709">
        <v>55286528</v>
      </c>
      <c r="D709">
        <v>31798045</v>
      </c>
      <c r="E709">
        <v>13</v>
      </c>
      <c r="F709">
        <v>1</v>
      </c>
      <c r="G709">
        <v>13</v>
      </c>
      <c r="H709">
        <v>3</v>
      </c>
      <c r="I709" t="s">
        <v>271</v>
      </c>
      <c r="J709" t="s">
        <v>3</v>
      </c>
      <c r="K709" t="s">
        <v>272</v>
      </c>
      <c r="L709">
        <v>1348</v>
      </c>
      <c r="N709">
        <v>1009</v>
      </c>
      <c r="O709" t="s">
        <v>30</v>
      </c>
      <c r="P709" t="s">
        <v>30</v>
      </c>
      <c r="Q709">
        <v>1000</v>
      </c>
      <c r="X709">
        <v>0.17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 t="s">
        <v>3</v>
      </c>
      <c r="AG709">
        <v>0.17</v>
      </c>
      <c r="AH709">
        <v>3</v>
      </c>
      <c r="AI709">
        <v>-1</v>
      </c>
      <c r="AJ709" t="s">
        <v>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ROW(Source!A1424)</f>
        <v>1424</v>
      </c>
      <c r="B710">
        <v>55286532</v>
      </c>
      <c r="C710">
        <v>55286528</v>
      </c>
      <c r="D710">
        <v>31798941</v>
      </c>
      <c r="E710">
        <v>13</v>
      </c>
      <c r="F710">
        <v>1</v>
      </c>
      <c r="G710">
        <v>13</v>
      </c>
      <c r="H710">
        <v>3</v>
      </c>
      <c r="I710" t="s">
        <v>273</v>
      </c>
      <c r="J710" t="s">
        <v>3</v>
      </c>
      <c r="K710" t="s">
        <v>274</v>
      </c>
      <c r="L710">
        <v>1339</v>
      </c>
      <c r="N710">
        <v>1007</v>
      </c>
      <c r="O710" t="s">
        <v>128</v>
      </c>
      <c r="P710" t="s">
        <v>128</v>
      </c>
      <c r="Q710">
        <v>1</v>
      </c>
      <c r="X710">
        <v>0.03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 t="s">
        <v>3</v>
      </c>
      <c r="AG710">
        <v>0.03</v>
      </c>
      <c r="AH710">
        <v>3</v>
      </c>
      <c r="AI710">
        <v>-1</v>
      </c>
      <c r="AJ710" t="s">
        <v>3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ROW(Source!A1425)</f>
        <v>1425</v>
      </c>
      <c r="B711">
        <v>55286535</v>
      </c>
      <c r="C711">
        <v>55286533</v>
      </c>
      <c r="D711">
        <v>31751893</v>
      </c>
      <c r="E711">
        <v>13</v>
      </c>
      <c r="F711">
        <v>1</v>
      </c>
      <c r="G711">
        <v>13</v>
      </c>
      <c r="H711">
        <v>1</v>
      </c>
      <c r="I711" t="s">
        <v>205</v>
      </c>
      <c r="J711" t="s">
        <v>3</v>
      </c>
      <c r="K711" t="s">
        <v>206</v>
      </c>
      <c r="L711">
        <v>1191</v>
      </c>
      <c r="N711">
        <v>1013</v>
      </c>
      <c r="O711" t="s">
        <v>207</v>
      </c>
      <c r="P711" t="s">
        <v>207</v>
      </c>
      <c r="Q711">
        <v>1</v>
      </c>
      <c r="X711">
        <v>0.6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1</v>
      </c>
      <c r="AF711" t="s">
        <v>3</v>
      </c>
      <c r="AG711">
        <v>0.6</v>
      </c>
      <c r="AH711">
        <v>2</v>
      </c>
      <c r="AI711">
        <v>55286534</v>
      </c>
      <c r="AJ711">
        <v>670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ROW(Source!A1461)</f>
        <v>1461</v>
      </c>
      <c r="B712">
        <v>55286602</v>
      </c>
      <c r="C712">
        <v>55286593</v>
      </c>
      <c r="D712">
        <v>31751893</v>
      </c>
      <c r="E712">
        <v>13</v>
      </c>
      <c r="F712">
        <v>1</v>
      </c>
      <c r="G712">
        <v>13</v>
      </c>
      <c r="H712">
        <v>1</v>
      </c>
      <c r="I712" t="s">
        <v>205</v>
      </c>
      <c r="J712" t="s">
        <v>3</v>
      </c>
      <c r="K712" t="s">
        <v>206</v>
      </c>
      <c r="L712">
        <v>1191</v>
      </c>
      <c r="N712">
        <v>1013</v>
      </c>
      <c r="O712" t="s">
        <v>207</v>
      </c>
      <c r="P712" t="s">
        <v>207</v>
      </c>
      <c r="Q712">
        <v>1</v>
      </c>
      <c r="X712">
        <v>113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1</v>
      </c>
      <c r="AF712" t="s">
        <v>3</v>
      </c>
      <c r="AG712">
        <v>113</v>
      </c>
      <c r="AH712">
        <v>2</v>
      </c>
      <c r="AI712">
        <v>55286594</v>
      </c>
      <c r="AJ712">
        <v>671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ROW(Source!A1461)</f>
        <v>1461</v>
      </c>
      <c r="B713">
        <v>55286603</v>
      </c>
      <c r="C713">
        <v>55286593</v>
      </c>
      <c r="D713">
        <v>31832333</v>
      </c>
      <c r="E713">
        <v>1</v>
      </c>
      <c r="F713">
        <v>1</v>
      </c>
      <c r="G713">
        <v>13</v>
      </c>
      <c r="H713">
        <v>2</v>
      </c>
      <c r="I713" t="s">
        <v>208</v>
      </c>
      <c r="J713" t="s">
        <v>209</v>
      </c>
      <c r="K713" t="s">
        <v>210</v>
      </c>
      <c r="L713">
        <v>1368</v>
      </c>
      <c r="N713">
        <v>1011</v>
      </c>
      <c r="O713" t="s">
        <v>211</v>
      </c>
      <c r="P713" t="s">
        <v>211</v>
      </c>
      <c r="Q713">
        <v>1</v>
      </c>
      <c r="X713">
        <v>1.19</v>
      </c>
      <c r="Y713">
        <v>0</v>
      </c>
      <c r="Z713">
        <v>33.35</v>
      </c>
      <c r="AA713">
        <v>12.67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1.19</v>
      </c>
      <c r="AH713">
        <v>2</v>
      </c>
      <c r="AI713">
        <v>55286595</v>
      </c>
      <c r="AJ713">
        <v>672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ROW(Source!A1461)</f>
        <v>1461</v>
      </c>
      <c r="B714">
        <v>55286604</v>
      </c>
      <c r="C714">
        <v>55286593</v>
      </c>
      <c r="D714">
        <v>31832821</v>
      </c>
      <c r="E714">
        <v>1</v>
      </c>
      <c r="F714">
        <v>1</v>
      </c>
      <c r="G714">
        <v>13</v>
      </c>
      <c r="H714">
        <v>2</v>
      </c>
      <c r="I714" t="s">
        <v>212</v>
      </c>
      <c r="J714" t="s">
        <v>213</v>
      </c>
      <c r="K714" t="s">
        <v>214</v>
      </c>
      <c r="L714">
        <v>1368</v>
      </c>
      <c r="N714">
        <v>1011</v>
      </c>
      <c r="O714" t="s">
        <v>211</v>
      </c>
      <c r="P714" t="s">
        <v>211</v>
      </c>
      <c r="Q714">
        <v>1</v>
      </c>
      <c r="X714">
        <v>1.19</v>
      </c>
      <c r="Y714">
        <v>0</v>
      </c>
      <c r="Z714">
        <v>0.77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3</v>
      </c>
      <c r="AG714">
        <v>1.19</v>
      </c>
      <c r="AH714">
        <v>2</v>
      </c>
      <c r="AI714">
        <v>55286596</v>
      </c>
      <c r="AJ714">
        <v>673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ROW(Source!A1461)</f>
        <v>1461</v>
      </c>
      <c r="B715">
        <v>55286605</v>
      </c>
      <c r="C715">
        <v>55286593</v>
      </c>
      <c r="D715">
        <v>31832054</v>
      </c>
      <c r="E715">
        <v>1</v>
      </c>
      <c r="F715">
        <v>1</v>
      </c>
      <c r="G715">
        <v>13</v>
      </c>
      <c r="H715">
        <v>2</v>
      </c>
      <c r="I715" t="s">
        <v>215</v>
      </c>
      <c r="J715" t="s">
        <v>216</v>
      </c>
      <c r="K715" t="s">
        <v>217</v>
      </c>
      <c r="L715">
        <v>1368</v>
      </c>
      <c r="N715">
        <v>1011</v>
      </c>
      <c r="O715" t="s">
        <v>211</v>
      </c>
      <c r="P715" t="s">
        <v>211</v>
      </c>
      <c r="Q715">
        <v>1</v>
      </c>
      <c r="X715">
        <v>1.18</v>
      </c>
      <c r="Y715">
        <v>0</v>
      </c>
      <c r="Z715">
        <v>0.71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1.18</v>
      </c>
      <c r="AH715">
        <v>2</v>
      </c>
      <c r="AI715">
        <v>55286597</v>
      </c>
      <c r="AJ715">
        <v>674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ROW(Source!A1461)</f>
        <v>1461</v>
      </c>
      <c r="B716">
        <v>55286606</v>
      </c>
      <c r="C716">
        <v>55286593</v>
      </c>
      <c r="D716">
        <v>31755942</v>
      </c>
      <c r="E716">
        <v>13</v>
      </c>
      <c r="F716">
        <v>1</v>
      </c>
      <c r="G716">
        <v>13</v>
      </c>
      <c r="H716">
        <v>2</v>
      </c>
      <c r="I716" t="s">
        <v>218</v>
      </c>
      <c r="J716" t="s">
        <v>3</v>
      </c>
      <c r="K716" t="s">
        <v>219</v>
      </c>
      <c r="L716">
        <v>1344</v>
      </c>
      <c r="N716">
        <v>1008</v>
      </c>
      <c r="O716" t="s">
        <v>220</v>
      </c>
      <c r="P716" t="s">
        <v>220</v>
      </c>
      <c r="Q716">
        <v>1</v>
      </c>
      <c r="X716">
        <v>0.01</v>
      </c>
      <c r="Y716">
        <v>0</v>
      </c>
      <c r="Z716">
        <v>1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0.01</v>
      </c>
      <c r="AH716">
        <v>2</v>
      </c>
      <c r="AI716">
        <v>55286598</v>
      </c>
      <c r="AJ716">
        <v>675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ROW(Source!A1461)</f>
        <v>1461</v>
      </c>
      <c r="B717">
        <v>55286607</v>
      </c>
      <c r="C717">
        <v>55286593</v>
      </c>
      <c r="D717">
        <v>31808261</v>
      </c>
      <c r="E717">
        <v>1</v>
      </c>
      <c r="F717">
        <v>1</v>
      </c>
      <c r="G717">
        <v>13</v>
      </c>
      <c r="H717">
        <v>3</v>
      </c>
      <c r="I717" t="s">
        <v>221</v>
      </c>
      <c r="J717" t="s">
        <v>222</v>
      </c>
      <c r="K717" t="s">
        <v>223</v>
      </c>
      <c r="L717">
        <v>1348</v>
      </c>
      <c r="N717">
        <v>1009</v>
      </c>
      <c r="O717" t="s">
        <v>30</v>
      </c>
      <c r="P717" t="s">
        <v>30</v>
      </c>
      <c r="Q717">
        <v>1000</v>
      </c>
      <c r="X717">
        <v>2.1000000000000001E-2</v>
      </c>
      <c r="Y717">
        <v>315.2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2.1000000000000001E-2</v>
      </c>
      <c r="AH717">
        <v>2</v>
      </c>
      <c r="AI717">
        <v>55286599</v>
      </c>
      <c r="AJ717">
        <v>676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ROW(Source!A1461)</f>
        <v>1461</v>
      </c>
      <c r="B718">
        <v>55286608</v>
      </c>
      <c r="C718">
        <v>55286593</v>
      </c>
      <c r="D718">
        <v>31826247</v>
      </c>
      <c r="E718">
        <v>1</v>
      </c>
      <c r="F718">
        <v>1</v>
      </c>
      <c r="G718">
        <v>13</v>
      </c>
      <c r="H718">
        <v>3</v>
      </c>
      <c r="I718" t="s">
        <v>224</v>
      </c>
      <c r="J718" t="s">
        <v>225</v>
      </c>
      <c r="K718" t="s">
        <v>226</v>
      </c>
      <c r="L718">
        <v>1339</v>
      </c>
      <c r="N718">
        <v>1007</v>
      </c>
      <c r="O718" t="s">
        <v>128</v>
      </c>
      <c r="P718" t="s">
        <v>128</v>
      </c>
      <c r="Q718">
        <v>1</v>
      </c>
      <c r="X718">
        <v>2.14</v>
      </c>
      <c r="Y718">
        <v>451.14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2.14</v>
      </c>
      <c r="AH718">
        <v>2</v>
      </c>
      <c r="AI718">
        <v>55286600</v>
      </c>
      <c r="AJ718">
        <v>677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ROW(Source!A1461)</f>
        <v>1461</v>
      </c>
      <c r="B719">
        <v>55286609</v>
      </c>
      <c r="C719">
        <v>55286593</v>
      </c>
      <c r="D719">
        <v>31806986</v>
      </c>
      <c r="E719">
        <v>13</v>
      </c>
      <c r="F719">
        <v>1</v>
      </c>
      <c r="G719">
        <v>13</v>
      </c>
      <c r="H719">
        <v>3</v>
      </c>
      <c r="I719" t="s">
        <v>28</v>
      </c>
      <c r="J719" t="s">
        <v>3</v>
      </c>
      <c r="K719" t="s">
        <v>29</v>
      </c>
      <c r="L719">
        <v>1348</v>
      </c>
      <c r="N719">
        <v>1009</v>
      </c>
      <c r="O719" t="s">
        <v>30</v>
      </c>
      <c r="P719" t="s">
        <v>30</v>
      </c>
      <c r="Q719">
        <v>1000</v>
      </c>
      <c r="X719">
        <v>1.28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1.28</v>
      </c>
      <c r="AH719">
        <v>2</v>
      </c>
      <c r="AI719">
        <v>55286601</v>
      </c>
      <c r="AJ719">
        <v>678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ROW(Source!A1463)</f>
        <v>1463</v>
      </c>
      <c r="B720">
        <v>55286619</v>
      </c>
      <c r="C720">
        <v>55286611</v>
      </c>
      <c r="D720">
        <v>31751893</v>
      </c>
      <c r="E720">
        <v>13</v>
      </c>
      <c r="F720">
        <v>1</v>
      </c>
      <c r="G720">
        <v>13</v>
      </c>
      <c r="H720">
        <v>1</v>
      </c>
      <c r="I720" t="s">
        <v>205</v>
      </c>
      <c r="J720" t="s">
        <v>3</v>
      </c>
      <c r="K720" t="s">
        <v>206</v>
      </c>
      <c r="L720">
        <v>1191</v>
      </c>
      <c r="N720">
        <v>1013</v>
      </c>
      <c r="O720" t="s">
        <v>207</v>
      </c>
      <c r="P720" t="s">
        <v>207</v>
      </c>
      <c r="Q720">
        <v>1</v>
      </c>
      <c r="X720">
        <v>39.5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1</v>
      </c>
      <c r="AF720" t="s">
        <v>3</v>
      </c>
      <c r="AG720">
        <v>39.5</v>
      </c>
      <c r="AH720">
        <v>2</v>
      </c>
      <c r="AI720">
        <v>55286612</v>
      </c>
      <c r="AJ720">
        <v>679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ROW(Source!A1463)</f>
        <v>1463</v>
      </c>
      <c r="B721">
        <v>55286620</v>
      </c>
      <c r="C721">
        <v>55286611</v>
      </c>
      <c r="D721">
        <v>31832333</v>
      </c>
      <c r="E721">
        <v>1</v>
      </c>
      <c r="F721">
        <v>1</v>
      </c>
      <c r="G721">
        <v>13</v>
      </c>
      <c r="H721">
        <v>2</v>
      </c>
      <c r="I721" t="s">
        <v>208</v>
      </c>
      <c r="J721" t="s">
        <v>209</v>
      </c>
      <c r="K721" t="s">
        <v>210</v>
      </c>
      <c r="L721">
        <v>1368</v>
      </c>
      <c r="N721">
        <v>1011</v>
      </c>
      <c r="O721" t="s">
        <v>211</v>
      </c>
      <c r="P721" t="s">
        <v>211</v>
      </c>
      <c r="Q721">
        <v>1</v>
      </c>
      <c r="X721">
        <v>0.28000000000000003</v>
      </c>
      <c r="Y721">
        <v>0</v>
      </c>
      <c r="Z721">
        <v>33.35</v>
      </c>
      <c r="AA721">
        <v>12.67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0.28000000000000003</v>
      </c>
      <c r="AH721">
        <v>2</v>
      </c>
      <c r="AI721">
        <v>55286613</v>
      </c>
      <c r="AJ721">
        <v>680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ROW(Source!A1463)</f>
        <v>1463</v>
      </c>
      <c r="B722">
        <v>55286621</v>
      </c>
      <c r="C722">
        <v>55286611</v>
      </c>
      <c r="D722">
        <v>31832821</v>
      </c>
      <c r="E722">
        <v>1</v>
      </c>
      <c r="F722">
        <v>1</v>
      </c>
      <c r="G722">
        <v>13</v>
      </c>
      <c r="H722">
        <v>2</v>
      </c>
      <c r="I722" t="s">
        <v>212</v>
      </c>
      <c r="J722" t="s">
        <v>213</v>
      </c>
      <c r="K722" t="s">
        <v>214</v>
      </c>
      <c r="L722">
        <v>1368</v>
      </c>
      <c r="N722">
        <v>1011</v>
      </c>
      <c r="O722" t="s">
        <v>211</v>
      </c>
      <c r="P722" t="s">
        <v>211</v>
      </c>
      <c r="Q722">
        <v>1</v>
      </c>
      <c r="X722">
        <v>0.28000000000000003</v>
      </c>
      <c r="Y722">
        <v>0</v>
      </c>
      <c r="Z722">
        <v>0.77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0.28000000000000003</v>
      </c>
      <c r="AH722">
        <v>2</v>
      </c>
      <c r="AI722">
        <v>55286614</v>
      </c>
      <c r="AJ722">
        <v>681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ROW(Source!A1463)</f>
        <v>1463</v>
      </c>
      <c r="B723">
        <v>55286622</v>
      </c>
      <c r="C723">
        <v>55286611</v>
      </c>
      <c r="D723">
        <v>31832054</v>
      </c>
      <c r="E723">
        <v>1</v>
      </c>
      <c r="F723">
        <v>1</v>
      </c>
      <c r="G723">
        <v>13</v>
      </c>
      <c r="H723">
        <v>2</v>
      </c>
      <c r="I723" t="s">
        <v>215</v>
      </c>
      <c r="J723" t="s">
        <v>216</v>
      </c>
      <c r="K723" t="s">
        <v>217</v>
      </c>
      <c r="L723">
        <v>1368</v>
      </c>
      <c r="N723">
        <v>1011</v>
      </c>
      <c r="O723" t="s">
        <v>211</v>
      </c>
      <c r="P723" t="s">
        <v>211</v>
      </c>
      <c r="Q723">
        <v>1</v>
      </c>
      <c r="X723">
        <v>0.44</v>
      </c>
      <c r="Y723">
        <v>0</v>
      </c>
      <c r="Z723">
        <v>0.71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3</v>
      </c>
      <c r="AG723">
        <v>0.44</v>
      </c>
      <c r="AH723">
        <v>2</v>
      </c>
      <c r="AI723">
        <v>55286615</v>
      </c>
      <c r="AJ723">
        <v>682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ROW(Source!A1463)</f>
        <v>1463</v>
      </c>
      <c r="B724">
        <v>55286623</v>
      </c>
      <c r="C724">
        <v>55286611</v>
      </c>
      <c r="D724">
        <v>31808261</v>
      </c>
      <c r="E724">
        <v>1</v>
      </c>
      <c r="F724">
        <v>1</v>
      </c>
      <c r="G724">
        <v>13</v>
      </c>
      <c r="H724">
        <v>3</v>
      </c>
      <c r="I724" t="s">
        <v>221</v>
      </c>
      <c r="J724" t="s">
        <v>222</v>
      </c>
      <c r="K724" t="s">
        <v>223</v>
      </c>
      <c r="L724">
        <v>1348</v>
      </c>
      <c r="N724">
        <v>1009</v>
      </c>
      <c r="O724" t="s">
        <v>30</v>
      </c>
      <c r="P724" t="s">
        <v>30</v>
      </c>
      <c r="Q724">
        <v>1000</v>
      </c>
      <c r="X724">
        <v>4.0000000000000001E-3</v>
      </c>
      <c r="Y724">
        <v>315.2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4.0000000000000001E-3</v>
      </c>
      <c r="AH724">
        <v>2</v>
      </c>
      <c r="AI724">
        <v>55286616</v>
      </c>
      <c r="AJ724">
        <v>683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ROW(Source!A1463)</f>
        <v>1463</v>
      </c>
      <c r="B725">
        <v>55286624</v>
      </c>
      <c r="C725">
        <v>55286611</v>
      </c>
      <c r="D725">
        <v>31826247</v>
      </c>
      <c r="E725">
        <v>1</v>
      </c>
      <c r="F725">
        <v>1</v>
      </c>
      <c r="G725">
        <v>13</v>
      </c>
      <c r="H725">
        <v>3</v>
      </c>
      <c r="I725" t="s">
        <v>224</v>
      </c>
      <c r="J725" t="s">
        <v>225</v>
      </c>
      <c r="K725" t="s">
        <v>226</v>
      </c>
      <c r="L725">
        <v>1339</v>
      </c>
      <c r="N725">
        <v>1007</v>
      </c>
      <c r="O725" t="s">
        <v>128</v>
      </c>
      <c r="P725" t="s">
        <v>128</v>
      </c>
      <c r="Q725">
        <v>1</v>
      </c>
      <c r="X725">
        <v>0.43</v>
      </c>
      <c r="Y725">
        <v>451.14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0.43</v>
      </c>
      <c r="AH725">
        <v>2</v>
      </c>
      <c r="AI725">
        <v>55286617</v>
      </c>
      <c r="AJ725">
        <v>684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ROW(Source!A1463)</f>
        <v>1463</v>
      </c>
      <c r="B726">
        <v>55286625</v>
      </c>
      <c r="C726">
        <v>55286611</v>
      </c>
      <c r="D726">
        <v>31806986</v>
      </c>
      <c r="E726">
        <v>13</v>
      </c>
      <c r="F726">
        <v>1</v>
      </c>
      <c r="G726">
        <v>13</v>
      </c>
      <c r="H726">
        <v>3</v>
      </c>
      <c r="I726" t="s">
        <v>28</v>
      </c>
      <c r="J726" t="s">
        <v>3</v>
      </c>
      <c r="K726" t="s">
        <v>29</v>
      </c>
      <c r="L726">
        <v>1348</v>
      </c>
      <c r="N726">
        <v>1009</v>
      </c>
      <c r="O726" t="s">
        <v>30</v>
      </c>
      <c r="P726" t="s">
        <v>30</v>
      </c>
      <c r="Q726">
        <v>1000</v>
      </c>
      <c r="X726">
        <v>0.3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0.3</v>
      </c>
      <c r="AH726">
        <v>2</v>
      </c>
      <c r="AI726">
        <v>55286618</v>
      </c>
      <c r="AJ726">
        <v>685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ROW(Source!A1465)</f>
        <v>1465</v>
      </c>
      <c r="B727">
        <v>55286637</v>
      </c>
      <c r="C727">
        <v>55286627</v>
      </c>
      <c r="D727">
        <v>31751893</v>
      </c>
      <c r="E727">
        <v>13</v>
      </c>
      <c r="F727">
        <v>1</v>
      </c>
      <c r="G727">
        <v>13</v>
      </c>
      <c r="H727">
        <v>1</v>
      </c>
      <c r="I727" t="s">
        <v>205</v>
      </c>
      <c r="J727" t="s">
        <v>3</v>
      </c>
      <c r="K727" t="s">
        <v>206</v>
      </c>
      <c r="L727">
        <v>1191</v>
      </c>
      <c r="N727">
        <v>1013</v>
      </c>
      <c r="O727" t="s">
        <v>207</v>
      </c>
      <c r="P727" t="s">
        <v>207</v>
      </c>
      <c r="Q727">
        <v>1</v>
      </c>
      <c r="X727">
        <v>24.61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1</v>
      </c>
      <c r="AF727" t="s">
        <v>3</v>
      </c>
      <c r="AG727">
        <v>24.61</v>
      </c>
      <c r="AH727">
        <v>2</v>
      </c>
      <c r="AI727">
        <v>55286628</v>
      </c>
      <c r="AJ727">
        <v>686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ROW(Source!A1465)</f>
        <v>1465</v>
      </c>
      <c r="B728">
        <v>55286638</v>
      </c>
      <c r="C728">
        <v>55286627</v>
      </c>
      <c r="D728">
        <v>31755942</v>
      </c>
      <c r="E728">
        <v>13</v>
      </c>
      <c r="F728">
        <v>1</v>
      </c>
      <c r="G728">
        <v>13</v>
      </c>
      <c r="H728">
        <v>2</v>
      </c>
      <c r="I728" t="s">
        <v>218</v>
      </c>
      <c r="J728" t="s">
        <v>3</v>
      </c>
      <c r="K728" t="s">
        <v>219</v>
      </c>
      <c r="L728">
        <v>1344</v>
      </c>
      <c r="N728">
        <v>1008</v>
      </c>
      <c r="O728" t="s">
        <v>220</v>
      </c>
      <c r="P728" t="s">
        <v>220</v>
      </c>
      <c r="Q728">
        <v>1</v>
      </c>
      <c r="X728">
        <v>18.57</v>
      </c>
      <c r="Y728">
        <v>0</v>
      </c>
      <c r="Z728">
        <v>1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18.57</v>
      </c>
      <c r="AH728">
        <v>2</v>
      </c>
      <c r="AI728">
        <v>55286629</v>
      </c>
      <c r="AJ728">
        <v>687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ROW(Source!A1465)</f>
        <v>1465</v>
      </c>
      <c r="B729">
        <v>55286639</v>
      </c>
      <c r="C729">
        <v>55286627</v>
      </c>
      <c r="D729">
        <v>31752660</v>
      </c>
      <c r="E729">
        <v>13</v>
      </c>
      <c r="F729">
        <v>1</v>
      </c>
      <c r="G729">
        <v>13</v>
      </c>
      <c r="H729">
        <v>3</v>
      </c>
      <c r="I729" t="s">
        <v>275</v>
      </c>
      <c r="J729" t="s">
        <v>3</v>
      </c>
      <c r="K729" t="s">
        <v>276</v>
      </c>
      <c r="L729">
        <v>1348</v>
      </c>
      <c r="N729">
        <v>1009</v>
      </c>
      <c r="O729" t="s">
        <v>30</v>
      </c>
      <c r="P729" t="s">
        <v>30</v>
      </c>
      <c r="Q729">
        <v>1000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 t="s">
        <v>3</v>
      </c>
      <c r="AG729">
        <v>0</v>
      </c>
      <c r="AH729">
        <v>3</v>
      </c>
      <c r="AI729">
        <v>-1</v>
      </c>
      <c r="AJ729" t="s">
        <v>3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ROW(Source!A1465)</f>
        <v>1465</v>
      </c>
      <c r="B730">
        <v>55286640</v>
      </c>
      <c r="C730">
        <v>55286627</v>
      </c>
      <c r="D730">
        <v>31807208</v>
      </c>
      <c r="E730">
        <v>1</v>
      </c>
      <c r="F730">
        <v>1</v>
      </c>
      <c r="G730">
        <v>13</v>
      </c>
      <c r="H730">
        <v>3</v>
      </c>
      <c r="I730" t="s">
        <v>227</v>
      </c>
      <c r="J730" t="s">
        <v>228</v>
      </c>
      <c r="K730" t="s">
        <v>229</v>
      </c>
      <c r="L730">
        <v>1348</v>
      </c>
      <c r="N730">
        <v>1009</v>
      </c>
      <c r="O730" t="s">
        <v>30</v>
      </c>
      <c r="P730" t="s">
        <v>30</v>
      </c>
      <c r="Q730">
        <v>1000</v>
      </c>
      <c r="X730">
        <v>1.9E-3</v>
      </c>
      <c r="Y730">
        <v>15169.24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1.9E-3</v>
      </c>
      <c r="AH730">
        <v>2</v>
      </c>
      <c r="AI730">
        <v>55286630</v>
      </c>
      <c r="AJ730">
        <v>688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ROW(Source!A1465)</f>
        <v>1465</v>
      </c>
      <c r="B731">
        <v>55286641</v>
      </c>
      <c r="C731">
        <v>55286627</v>
      </c>
      <c r="D731">
        <v>31807298</v>
      </c>
      <c r="E731">
        <v>1</v>
      </c>
      <c r="F731">
        <v>1</v>
      </c>
      <c r="G731">
        <v>13</v>
      </c>
      <c r="H731">
        <v>3</v>
      </c>
      <c r="I731" t="s">
        <v>230</v>
      </c>
      <c r="J731" t="s">
        <v>231</v>
      </c>
      <c r="K731" t="s">
        <v>232</v>
      </c>
      <c r="L731">
        <v>1339</v>
      </c>
      <c r="N731">
        <v>1007</v>
      </c>
      <c r="O731" t="s">
        <v>128</v>
      </c>
      <c r="P731" t="s">
        <v>128</v>
      </c>
      <c r="Q731">
        <v>1</v>
      </c>
      <c r="X731">
        <v>0.14000000000000001</v>
      </c>
      <c r="Y731">
        <v>1828.56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0.14000000000000001</v>
      </c>
      <c r="AH731">
        <v>2</v>
      </c>
      <c r="AI731">
        <v>55286631</v>
      </c>
      <c r="AJ731">
        <v>689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ROW(Source!A1465)</f>
        <v>1465</v>
      </c>
      <c r="B732">
        <v>55286642</v>
      </c>
      <c r="C732">
        <v>55286627</v>
      </c>
      <c r="D732">
        <v>31807154</v>
      </c>
      <c r="E732">
        <v>1</v>
      </c>
      <c r="F732">
        <v>1</v>
      </c>
      <c r="G732">
        <v>13</v>
      </c>
      <c r="H732">
        <v>3</v>
      </c>
      <c r="I732" t="s">
        <v>233</v>
      </c>
      <c r="J732" t="s">
        <v>234</v>
      </c>
      <c r="K732" t="s">
        <v>235</v>
      </c>
      <c r="L732">
        <v>1339</v>
      </c>
      <c r="N732">
        <v>1007</v>
      </c>
      <c r="O732" t="s">
        <v>128</v>
      </c>
      <c r="P732" t="s">
        <v>128</v>
      </c>
      <c r="Q732">
        <v>1</v>
      </c>
      <c r="X732">
        <v>0.12</v>
      </c>
      <c r="Y732">
        <v>670.5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0.12</v>
      </c>
      <c r="AH732">
        <v>2</v>
      </c>
      <c r="AI732">
        <v>55286632</v>
      </c>
      <c r="AJ732">
        <v>690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ROW(Source!A1465)</f>
        <v>1465</v>
      </c>
      <c r="B733">
        <v>55286643</v>
      </c>
      <c r="C733">
        <v>55286627</v>
      </c>
      <c r="D733">
        <v>31826253</v>
      </c>
      <c r="E733">
        <v>1</v>
      </c>
      <c r="F733">
        <v>1</v>
      </c>
      <c r="G733">
        <v>13</v>
      </c>
      <c r="H733">
        <v>3</v>
      </c>
      <c r="I733" t="s">
        <v>236</v>
      </c>
      <c r="J733" t="s">
        <v>237</v>
      </c>
      <c r="K733" t="s">
        <v>238</v>
      </c>
      <c r="L733">
        <v>1339</v>
      </c>
      <c r="N733">
        <v>1007</v>
      </c>
      <c r="O733" t="s">
        <v>128</v>
      </c>
      <c r="P733" t="s">
        <v>128</v>
      </c>
      <c r="Q733">
        <v>1</v>
      </c>
      <c r="X733">
        <v>0.09</v>
      </c>
      <c r="Y733">
        <v>441.1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0.09</v>
      </c>
      <c r="AH733">
        <v>2</v>
      </c>
      <c r="AI733">
        <v>55286633</v>
      </c>
      <c r="AJ733">
        <v>691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ROW(Source!A1465)</f>
        <v>1465</v>
      </c>
      <c r="B734">
        <v>55286644</v>
      </c>
      <c r="C734">
        <v>55286627</v>
      </c>
      <c r="D734">
        <v>31831614</v>
      </c>
      <c r="E734">
        <v>1</v>
      </c>
      <c r="F734">
        <v>1</v>
      </c>
      <c r="G734">
        <v>13</v>
      </c>
      <c r="H734">
        <v>3</v>
      </c>
      <c r="I734" t="s">
        <v>239</v>
      </c>
      <c r="J734" t="s">
        <v>240</v>
      </c>
      <c r="K734" t="s">
        <v>241</v>
      </c>
      <c r="L734">
        <v>1327</v>
      </c>
      <c r="N734">
        <v>1005</v>
      </c>
      <c r="O734" t="s">
        <v>143</v>
      </c>
      <c r="P734" t="s">
        <v>143</v>
      </c>
      <c r="Q734">
        <v>1</v>
      </c>
      <c r="X734">
        <v>2.2999999999999998</v>
      </c>
      <c r="Y734">
        <v>60.91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2.2999999999999998</v>
      </c>
      <c r="AH734">
        <v>2</v>
      </c>
      <c r="AI734">
        <v>55286635</v>
      </c>
      <c r="AJ734">
        <v>693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ROW(Source!A1465)</f>
        <v>1465</v>
      </c>
      <c r="B735">
        <v>55286645</v>
      </c>
      <c r="C735">
        <v>55286627</v>
      </c>
      <c r="D735">
        <v>34315573</v>
      </c>
      <c r="E735">
        <v>13</v>
      </c>
      <c r="F735">
        <v>1</v>
      </c>
      <c r="G735">
        <v>13</v>
      </c>
      <c r="H735">
        <v>3</v>
      </c>
      <c r="I735" t="s">
        <v>277</v>
      </c>
      <c r="J735" t="s">
        <v>3</v>
      </c>
      <c r="K735" t="s">
        <v>278</v>
      </c>
      <c r="L735">
        <v>1339</v>
      </c>
      <c r="N735">
        <v>1007</v>
      </c>
      <c r="O735" t="s">
        <v>128</v>
      </c>
      <c r="P735" t="s">
        <v>128</v>
      </c>
      <c r="Q735">
        <v>1</v>
      </c>
      <c r="X735">
        <v>1.02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 t="s">
        <v>3</v>
      </c>
      <c r="AG735">
        <v>1.02</v>
      </c>
      <c r="AH735">
        <v>3</v>
      </c>
      <c r="AI735">
        <v>-1</v>
      </c>
      <c r="AJ735" t="s">
        <v>3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ROW(Source!A1465)</f>
        <v>1465</v>
      </c>
      <c r="B736">
        <v>55286646</v>
      </c>
      <c r="C736">
        <v>55286627</v>
      </c>
      <c r="D736">
        <v>31806992</v>
      </c>
      <c r="E736">
        <v>13</v>
      </c>
      <c r="F736">
        <v>1</v>
      </c>
      <c r="G736">
        <v>13</v>
      </c>
      <c r="H736">
        <v>3</v>
      </c>
      <c r="I736" t="s">
        <v>242</v>
      </c>
      <c r="J736" t="s">
        <v>3</v>
      </c>
      <c r="K736" t="s">
        <v>243</v>
      </c>
      <c r="L736">
        <v>1344</v>
      </c>
      <c r="N736">
        <v>1008</v>
      </c>
      <c r="O736" t="s">
        <v>220</v>
      </c>
      <c r="P736" t="s">
        <v>220</v>
      </c>
      <c r="Q736">
        <v>1</v>
      </c>
      <c r="X736">
        <v>13.72</v>
      </c>
      <c r="Y736">
        <v>1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13.72</v>
      </c>
      <c r="AH736">
        <v>2</v>
      </c>
      <c r="AI736">
        <v>55286636</v>
      </c>
      <c r="AJ736">
        <v>694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ROW(Source!A1467)</f>
        <v>1467</v>
      </c>
      <c r="B737">
        <v>55286651</v>
      </c>
      <c r="C737">
        <v>55286648</v>
      </c>
      <c r="D737">
        <v>31751893</v>
      </c>
      <c r="E737">
        <v>13</v>
      </c>
      <c r="F737">
        <v>1</v>
      </c>
      <c r="G737">
        <v>13</v>
      </c>
      <c r="H737">
        <v>1</v>
      </c>
      <c r="I737" t="s">
        <v>205</v>
      </c>
      <c r="J737" t="s">
        <v>3</v>
      </c>
      <c r="K737" t="s">
        <v>206</v>
      </c>
      <c r="L737">
        <v>1191</v>
      </c>
      <c r="N737">
        <v>1013</v>
      </c>
      <c r="O737" t="s">
        <v>207</v>
      </c>
      <c r="P737" t="s">
        <v>207</v>
      </c>
      <c r="Q737">
        <v>1</v>
      </c>
      <c r="X737">
        <v>17.41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1</v>
      </c>
      <c r="AF737" t="s">
        <v>3</v>
      </c>
      <c r="AG737">
        <v>17.41</v>
      </c>
      <c r="AH737">
        <v>2</v>
      </c>
      <c r="AI737">
        <v>55286649</v>
      </c>
      <c r="AJ737">
        <v>695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ROW(Source!A1467)</f>
        <v>1467</v>
      </c>
      <c r="B738">
        <v>55286652</v>
      </c>
      <c r="C738">
        <v>55286648</v>
      </c>
      <c r="D738">
        <v>31806986</v>
      </c>
      <c r="E738">
        <v>13</v>
      </c>
      <c r="F738">
        <v>1</v>
      </c>
      <c r="G738">
        <v>13</v>
      </c>
      <c r="H738">
        <v>3</v>
      </c>
      <c r="I738" t="s">
        <v>28</v>
      </c>
      <c r="J738" t="s">
        <v>3</v>
      </c>
      <c r="K738" t="s">
        <v>29</v>
      </c>
      <c r="L738">
        <v>1348</v>
      </c>
      <c r="N738">
        <v>1009</v>
      </c>
      <c r="O738" t="s">
        <v>30</v>
      </c>
      <c r="P738" t="s">
        <v>30</v>
      </c>
      <c r="Q738">
        <v>1000</v>
      </c>
      <c r="X738">
        <v>1.02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1.02</v>
      </c>
      <c r="AH738">
        <v>2</v>
      </c>
      <c r="AI738">
        <v>55286650</v>
      </c>
      <c r="AJ738">
        <v>696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ROW(Source!A1469)</f>
        <v>1469</v>
      </c>
      <c r="B739">
        <v>55286661</v>
      </c>
      <c r="C739">
        <v>55286654</v>
      </c>
      <c r="D739">
        <v>31751893</v>
      </c>
      <c r="E739">
        <v>13</v>
      </c>
      <c r="F739">
        <v>1</v>
      </c>
      <c r="G739">
        <v>13</v>
      </c>
      <c r="H739">
        <v>1</v>
      </c>
      <c r="I739" t="s">
        <v>205</v>
      </c>
      <c r="J739" t="s">
        <v>3</v>
      </c>
      <c r="K739" t="s">
        <v>206</v>
      </c>
      <c r="L739">
        <v>1191</v>
      </c>
      <c r="N739">
        <v>1013</v>
      </c>
      <c r="O739" t="s">
        <v>207</v>
      </c>
      <c r="P739" t="s">
        <v>207</v>
      </c>
      <c r="Q739">
        <v>1</v>
      </c>
      <c r="X739">
        <v>53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1</v>
      </c>
      <c r="AF739" t="s">
        <v>136</v>
      </c>
      <c r="AG739">
        <v>60.949999999999996</v>
      </c>
      <c r="AH739">
        <v>2</v>
      </c>
      <c r="AI739">
        <v>55286655</v>
      </c>
      <c r="AJ739">
        <v>697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ROW(Source!A1469)</f>
        <v>1469</v>
      </c>
      <c r="B740">
        <v>55286662</v>
      </c>
      <c r="C740">
        <v>55286654</v>
      </c>
      <c r="D740">
        <v>31755942</v>
      </c>
      <c r="E740">
        <v>13</v>
      </c>
      <c r="F740">
        <v>1</v>
      </c>
      <c r="G740">
        <v>13</v>
      </c>
      <c r="H740">
        <v>2</v>
      </c>
      <c r="I740" t="s">
        <v>218</v>
      </c>
      <c r="J740" t="s">
        <v>3</v>
      </c>
      <c r="K740" t="s">
        <v>219</v>
      </c>
      <c r="L740">
        <v>1344</v>
      </c>
      <c r="N740">
        <v>1008</v>
      </c>
      <c r="O740" t="s">
        <v>220</v>
      </c>
      <c r="P740" t="s">
        <v>220</v>
      </c>
      <c r="Q740">
        <v>1</v>
      </c>
      <c r="X740">
        <v>267.17</v>
      </c>
      <c r="Y740">
        <v>0</v>
      </c>
      <c r="Z740">
        <v>1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135</v>
      </c>
      <c r="AG740">
        <v>333.96250000000003</v>
      </c>
      <c r="AH740">
        <v>2</v>
      </c>
      <c r="AI740">
        <v>55286656</v>
      </c>
      <c r="AJ740">
        <v>698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ROW(Source!A1469)</f>
        <v>1469</v>
      </c>
      <c r="B741">
        <v>55286663</v>
      </c>
      <c r="C741">
        <v>55286654</v>
      </c>
      <c r="D741">
        <v>31809402</v>
      </c>
      <c r="E741">
        <v>1</v>
      </c>
      <c r="F741">
        <v>1</v>
      </c>
      <c r="G741">
        <v>13</v>
      </c>
      <c r="H741">
        <v>3</v>
      </c>
      <c r="I741" t="s">
        <v>244</v>
      </c>
      <c r="J741" t="s">
        <v>245</v>
      </c>
      <c r="K741" t="s">
        <v>246</v>
      </c>
      <c r="L741">
        <v>1346</v>
      </c>
      <c r="N741">
        <v>1009</v>
      </c>
      <c r="O741" t="s">
        <v>247</v>
      </c>
      <c r="P741" t="s">
        <v>247</v>
      </c>
      <c r="Q741">
        <v>1</v>
      </c>
      <c r="X741">
        <v>6.9</v>
      </c>
      <c r="Y741">
        <v>6.27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6.9</v>
      </c>
      <c r="AH741">
        <v>2</v>
      </c>
      <c r="AI741">
        <v>55286659</v>
      </c>
      <c r="AJ741">
        <v>701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ROW(Source!A1469)</f>
        <v>1469</v>
      </c>
      <c r="B742">
        <v>55286664</v>
      </c>
      <c r="C742">
        <v>55286654</v>
      </c>
      <c r="D742">
        <v>31807616</v>
      </c>
      <c r="E742">
        <v>1</v>
      </c>
      <c r="F742">
        <v>1</v>
      </c>
      <c r="G742">
        <v>13</v>
      </c>
      <c r="H742">
        <v>3</v>
      </c>
      <c r="I742" t="s">
        <v>248</v>
      </c>
      <c r="J742" t="s">
        <v>249</v>
      </c>
      <c r="K742" t="s">
        <v>250</v>
      </c>
      <c r="L742">
        <v>1348</v>
      </c>
      <c r="N742">
        <v>1009</v>
      </c>
      <c r="O742" t="s">
        <v>30</v>
      </c>
      <c r="P742" t="s">
        <v>30</v>
      </c>
      <c r="Q742">
        <v>1000</v>
      </c>
      <c r="X742">
        <v>3.5000000000000003E-2</v>
      </c>
      <c r="Y742">
        <v>18910.8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3</v>
      </c>
      <c r="AG742">
        <v>3.5000000000000003E-2</v>
      </c>
      <c r="AH742">
        <v>2</v>
      </c>
      <c r="AI742">
        <v>55286660</v>
      </c>
      <c r="AJ742">
        <v>702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ROW(Source!A1469)</f>
        <v>1469</v>
      </c>
      <c r="B743">
        <v>55286665</v>
      </c>
      <c r="C743">
        <v>55286654</v>
      </c>
      <c r="D743">
        <v>31800707</v>
      </c>
      <c r="E743">
        <v>13</v>
      </c>
      <c r="F743">
        <v>1</v>
      </c>
      <c r="G743">
        <v>13</v>
      </c>
      <c r="H743">
        <v>3</v>
      </c>
      <c r="I743" t="s">
        <v>279</v>
      </c>
      <c r="J743" t="s">
        <v>3</v>
      </c>
      <c r="K743" t="s">
        <v>280</v>
      </c>
      <c r="L743">
        <v>1327</v>
      </c>
      <c r="N743">
        <v>1005</v>
      </c>
      <c r="O743" t="s">
        <v>143</v>
      </c>
      <c r="P743" t="s">
        <v>143</v>
      </c>
      <c r="Q743">
        <v>1</v>
      </c>
      <c r="X743">
        <v>135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 t="s">
        <v>3</v>
      </c>
      <c r="AG743">
        <v>135</v>
      </c>
      <c r="AH743">
        <v>3</v>
      </c>
      <c r="AI743">
        <v>-1</v>
      </c>
      <c r="AJ743" t="s">
        <v>3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ROW(Source!A1469)</f>
        <v>1469</v>
      </c>
      <c r="B744">
        <v>55286666</v>
      </c>
      <c r="C744">
        <v>55286654</v>
      </c>
      <c r="D744">
        <v>31800707</v>
      </c>
      <c r="E744">
        <v>13</v>
      </c>
      <c r="F744">
        <v>1</v>
      </c>
      <c r="G744">
        <v>13</v>
      </c>
      <c r="H744">
        <v>3</v>
      </c>
      <c r="I744" t="s">
        <v>279</v>
      </c>
      <c r="J744" t="s">
        <v>3</v>
      </c>
      <c r="K744" t="s">
        <v>281</v>
      </c>
      <c r="L744">
        <v>1327</v>
      </c>
      <c r="N744">
        <v>1005</v>
      </c>
      <c r="O744" t="s">
        <v>143</v>
      </c>
      <c r="P744" t="s">
        <v>143</v>
      </c>
      <c r="Q744">
        <v>1</v>
      </c>
      <c r="X744">
        <v>132.30000000000001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 t="s">
        <v>3</v>
      </c>
      <c r="AG744">
        <v>132.30000000000001</v>
      </c>
      <c r="AH744">
        <v>3</v>
      </c>
      <c r="AI744">
        <v>-1</v>
      </c>
      <c r="AJ744" t="s">
        <v>3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ROW(Source!A1472)</f>
        <v>1472</v>
      </c>
      <c r="B745">
        <v>55286682</v>
      </c>
      <c r="C745">
        <v>55286669</v>
      </c>
      <c r="D745">
        <v>31751893</v>
      </c>
      <c r="E745">
        <v>13</v>
      </c>
      <c r="F745">
        <v>1</v>
      </c>
      <c r="G745">
        <v>13</v>
      </c>
      <c r="H745">
        <v>1</v>
      </c>
      <c r="I745" t="s">
        <v>205</v>
      </c>
      <c r="J745" t="s">
        <v>3</v>
      </c>
      <c r="K745" t="s">
        <v>206</v>
      </c>
      <c r="L745">
        <v>1191</v>
      </c>
      <c r="N745">
        <v>1013</v>
      </c>
      <c r="O745" t="s">
        <v>207</v>
      </c>
      <c r="P745" t="s">
        <v>207</v>
      </c>
      <c r="Q745">
        <v>1</v>
      </c>
      <c r="X745">
        <v>85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1</v>
      </c>
      <c r="AF745" t="s">
        <v>136</v>
      </c>
      <c r="AG745">
        <v>97.749999999999986</v>
      </c>
      <c r="AH745">
        <v>2</v>
      </c>
      <c r="AI745">
        <v>55286670</v>
      </c>
      <c r="AJ745">
        <v>703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ROW(Source!A1472)</f>
        <v>1472</v>
      </c>
      <c r="B746">
        <v>55286683</v>
      </c>
      <c r="C746">
        <v>55286669</v>
      </c>
      <c r="D746">
        <v>31832330</v>
      </c>
      <c r="E746">
        <v>1</v>
      </c>
      <c r="F746">
        <v>1</v>
      </c>
      <c r="G746">
        <v>13</v>
      </c>
      <c r="H746">
        <v>2</v>
      </c>
      <c r="I746" t="s">
        <v>251</v>
      </c>
      <c r="J746" t="s">
        <v>252</v>
      </c>
      <c r="K746" t="s">
        <v>253</v>
      </c>
      <c r="L746">
        <v>1368</v>
      </c>
      <c r="N746">
        <v>1011</v>
      </c>
      <c r="O746" t="s">
        <v>211</v>
      </c>
      <c r="P746" t="s">
        <v>211</v>
      </c>
      <c r="Q746">
        <v>1</v>
      </c>
      <c r="X746">
        <v>0.21099999999999999</v>
      </c>
      <c r="Y746">
        <v>0</v>
      </c>
      <c r="Z746">
        <v>39.51</v>
      </c>
      <c r="AA746">
        <v>12.69</v>
      </c>
      <c r="AB746">
        <v>0</v>
      </c>
      <c r="AC746">
        <v>0</v>
      </c>
      <c r="AD746">
        <v>1</v>
      </c>
      <c r="AE746">
        <v>0</v>
      </c>
      <c r="AF746" t="s">
        <v>135</v>
      </c>
      <c r="AG746">
        <v>0.26374999999999998</v>
      </c>
      <c r="AH746">
        <v>2</v>
      </c>
      <c r="AI746">
        <v>55286671</v>
      </c>
      <c r="AJ746">
        <v>704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ROW(Source!A1472)</f>
        <v>1472</v>
      </c>
      <c r="B747">
        <v>55286684</v>
      </c>
      <c r="C747">
        <v>55286669</v>
      </c>
      <c r="D747">
        <v>31832578</v>
      </c>
      <c r="E747">
        <v>1</v>
      </c>
      <c r="F747">
        <v>1</v>
      </c>
      <c r="G747">
        <v>13</v>
      </c>
      <c r="H747">
        <v>2</v>
      </c>
      <c r="I747" t="s">
        <v>254</v>
      </c>
      <c r="J747" t="s">
        <v>255</v>
      </c>
      <c r="K747" t="s">
        <v>256</v>
      </c>
      <c r="L747">
        <v>1368</v>
      </c>
      <c r="N747">
        <v>1011</v>
      </c>
      <c r="O747" t="s">
        <v>211</v>
      </c>
      <c r="P747" t="s">
        <v>211</v>
      </c>
      <c r="Q747">
        <v>1</v>
      </c>
      <c r="X747">
        <v>12.813000000000001</v>
      </c>
      <c r="Y747">
        <v>0</v>
      </c>
      <c r="Z747">
        <v>1.0900000000000001</v>
      </c>
      <c r="AA747">
        <v>0.09</v>
      </c>
      <c r="AB747">
        <v>0</v>
      </c>
      <c r="AC747">
        <v>0</v>
      </c>
      <c r="AD747">
        <v>1</v>
      </c>
      <c r="AE747">
        <v>0</v>
      </c>
      <c r="AF747" t="s">
        <v>135</v>
      </c>
      <c r="AG747">
        <v>16.016249999999999</v>
      </c>
      <c r="AH747">
        <v>2</v>
      </c>
      <c r="AI747">
        <v>55286672</v>
      </c>
      <c r="AJ747">
        <v>705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ROW(Source!A1472)</f>
        <v>1472</v>
      </c>
      <c r="B748">
        <v>55286685</v>
      </c>
      <c r="C748">
        <v>55286669</v>
      </c>
      <c r="D748">
        <v>31832865</v>
      </c>
      <c r="E748">
        <v>1</v>
      </c>
      <c r="F748">
        <v>1</v>
      </c>
      <c r="G748">
        <v>13</v>
      </c>
      <c r="H748">
        <v>2</v>
      </c>
      <c r="I748" t="s">
        <v>257</v>
      </c>
      <c r="J748" t="s">
        <v>258</v>
      </c>
      <c r="K748" t="s">
        <v>259</v>
      </c>
      <c r="L748">
        <v>1368</v>
      </c>
      <c r="N748">
        <v>1011</v>
      </c>
      <c r="O748" t="s">
        <v>211</v>
      </c>
      <c r="P748" t="s">
        <v>211</v>
      </c>
      <c r="Q748">
        <v>1</v>
      </c>
      <c r="X748">
        <v>9.8879999999999999</v>
      </c>
      <c r="Y748">
        <v>0</v>
      </c>
      <c r="Z748">
        <v>0.77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135</v>
      </c>
      <c r="AG748">
        <v>12.36</v>
      </c>
      <c r="AH748">
        <v>2</v>
      </c>
      <c r="AI748">
        <v>55286673</v>
      </c>
      <c r="AJ748">
        <v>706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ROW(Source!A1472)</f>
        <v>1472</v>
      </c>
      <c r="B749">
        <v>55286686</v>
      </c>
      <c r="C749">
        <v>55286669</v>
      </c>
      <c r="D749">
        <v>31755942</v>
      </c>
      <c r="E749">
        <v>13</v>
      </c>
      <c r="F749">
        <v>1</v>
      </c>
      <c r="G749">
        <v>13</v>
      </c>
      <c r="H749">
        <v>2</v>
      </c>
      <c r="I749" t="s">
        <v>218</v>
      </c>
      <c r="J749" t="s">
        <v>3</v>
      </c>
      <c r="K749" t="s">
        <v>219</v>
      </c>
      <c r="L749">
        <v>1344</v>
      </c>
      <c r="N749">
        <v>1008</v>
      </c>
      <c r="O749" t="s">
        <v>220</v>
      </c>
      <c r="P749" t="s">
        <v>220</v>
      </c>
      <c r="Q749">
        <v>1</v>
      </c>
      <c r="X749">
        <v>20.92</v>
      </c>
      <c r="Y749">
        <v>0</v>
      </c>
      <c r="Z749">
        <v>1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135</v>
      </c>
      <c r="AG749">
        <v>26.150000000000002</v>
      </c>
      <c r="AH749">
        <v>2</v>
      </c>
      <c r="AI749">
        <v>55286674</v>
      </c>
      <c r="AJ749">
        <v>707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ROW(Source!A1472)</f>
        <v>1472</v>
      </c>
      <c r="B750">
        <v>55286687</v>
      </c>
      <c r="C750">
        <v>55286669</v>
      </c>
      <c r="D750">
        <v>31808032</v>
      </c>
      <c r="E750">
        <v>1</v>
      </c>
      <c r="F750">
        <v>1</v>
      </c>
      <c r="G750">
        <v>13</v>
      </c>
      <c r="H750">
        <v>3</v>
      </c>
      <c r="I750" t="s">
        <v>260</v>
      </c>
      <c r="J750" t="s">
        <v>261</v>
      </c>
      <c r="K750" t="s">
        <v>262</v>
      </c>
      <c r="L750">
        <v>1348</v>
      </c>
      <c r="N750">
        <v>1009</v>
      </c>
      <c r="O750" t="s">
        <v>30</v>
      </c>
      <c r="P750" t="s">
        <v>30</v>
      </c>
      <c r="Q750">
        <v>1000</v>
      </c>
      <c r="X750">
        <v>4.9000000000000002E-2</v>
      </c>
      <c r="Y750">
        <v>14739.12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4.9000000000000002E-2</v>
      </c>
      <c r="AH750">
        <v>2</v>
      </c>
      <c r="AI750">
        <v>55286675</v>
      </c>
      <c r="AJ750">
        <v>708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ROW(Source!A1472)</f>
        <v>1472</v>
      </c>
      <c r="B751">
        <v>55286688</v>
      </c>
      <c r="C751">
        <v>55286669</v>
      </c>
      <c r="D751">
        <v>31808575</v>
      </c>
      <c r="E751">
        <v>1</v>
      </c>
      <c r="F751">
        <v>1</v>
      </c>
      <c r="G751">
        <v>13</v>
      </c>
      <c r="H751">
        <v>3</v>
      </c>
      <c r="I751" t="s">
        <v>263</v>
      </c>
      <c r="J751" t="s">
        <v>264</v>
      </c>
      <c r="K751" t="s">
        <v>265</v>
      </c>
      <c r="L751">
        <v>1391</v>
      </c>
      <c r="N751">
        <v>1013</v>
      </c>
      <c r="O751" t="s">
        <v>266</v>
      </c>
      <c r="P751" t="s">
        <v>266</v>
      </c>
      <c r="Q751">
        <v>1</v>
      </c>
      <c r="X751">
        <v>200</v>
      </c>
      <c r="Y751">
        <v>28.75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200</v>
      </c>
      <c r="AH751">
        <v>2</v>
      </c>
      <c r="AI751">
        <v>55286678</v>
      </c>
      <c r="AJ751">
        <v>711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ROW(Source!A1472)</f>
        <v>1472</v>
      </c>
      <c r="B752">
        <v>55286689</v>
      </c>
      <c r="C752">
        <v>55286669</v>
      </c>
      <c r="D752">
        <v>31809402</v>
      </c>
      <c r="E752">
        <v>1</v>
      </c>
      <c r="F752">
        <v>1</v>
      </c>
      <c r="G752">
        <v>13</v>
      </c>
      <c r="H752">
        <v>3</v>
      </c>
      <c r="I752" t="s">
        <v>244</v>
      </c>
      <c r="J752" t="s">
        <v>245</v>
      </c>
      <c r="K752" t="s">
        <v>246</v>
      </c>
      <c r="L752">
        <v>1346</v>
      </c>
      <c r="N752">
        <v>1009</v>
      </c>
      <c r="O752" t="s">
        <v>247</v>
      </c>
      <c r="P752" t="s">
        <v>247</v>
      </c>
      <c r="Q752">
        <v>1</v>
      </c>
      <c r="X752">
        <v>3.4</v>
      </c>
      <c r="Y752">
        <v>6.27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3.4</v>
      </c>
      <c r="AH752">
        <v>2</v>
      </c>
      <c r="AI752">
        <v>55286679</v>
      </c>
      <c r="AJ752">
        <v>712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ROW(Source!A1472)</f>
        <v>1472</v>
      </c>
      <c r="B753">
        <v>55286690</v>
      </c>
      <c r="C753">
        <v>55286669</v>
      </c>
      <c r="D753">
        <v>31807565</v>
      </c>
      <c r="E753">
        <v>1</v>
      </c>
      <c r="F753">
        <v>1</v>
      </c>
      <c r="G753">
        <v>13</v>
      </c>
      <c r="H753">
        <v>3</v>
      </c>
      <c r="I753" t="s">
        <v>267</v>
      </c>
      <c r="J753" t="s">
        <v>268</v>
      </c>
      <c r="K753" t="s">
        <v>269</v>
      </c>
      <c r="L753">
        <v>1301</v>
      </c>
      <c r="N753">
        <v>1003</v>
      </c>
      <c r="O753" t="s">
        <v>270</v>
      </c>
      <c r="P753" t="s">
        <v>270</v>
      </c>
      <c r="Q753">
        <v>1</v>
      </c>
      <c r="X753">
        <v>18.899999999999999</v>
      </c>
      <c r="Y753">
        <v>15.72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18.899999999999999</v>
      </c>
      <c r="AH753">
        <v>2</v>
      </c>
      <c r="AI753">
        <v>55286680</v>
      </c>
      <c r="AJ753">
        <v>713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ROW(Source!A1472)</f>
        <v>1472</v>
      </c>
      <c r="B754">
        <v>55286691</v>
      </c>
      <c r="C754">
        <v>55286669</v>
      </c>
      <c r="D754">
        <v>31807616</v>
      </c>
      <c r="E754">
        <v>1</v>
      </c>
      <c r="F754">
        <v>1</v>
      </c>
      <c r="G754">
        <v>13</v>
      </c>
      <c r="H754">
        <v>3</v>
      </c>
      <c r="I754" t="s">
        <v>248</v>
      </c>
      <c r="J754" t="s">
        <v>249</v>
      </c>
      <c r="K754" t="s">
        <v>250</v>
      </c>
      <c r="L754">
        <v>1348</v>
      </c>
      <c r="N754">
        <v>1009</v>
      </c>
      <c r="O754" t="s">
        <v>30</v>
      </c>
      <c r="P754" t="s">
        <v>30</v>
      </c>
      <c r="Q754">
        <v>1000</v>
      </c>
      <c r="X754">
        <v>2.196E-2</v>
      </c>
      <c r="Y754">
        <v>18910.8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0</v>
      </c>
      <c r="AF754" t="s">
        <v>3</v>
      </c>
      <c r="AG754">
        <v>2.196E-2</v>
      </c>
      <c r="AH754">
        <v>2</v>
      </c>
      <c r="AI754">
        <v>55286681</v>
      </c>
      <c r="AJ754">
        <v>714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ROW(Source!A1472)</f>
        <v>1472</v>
      </c>
      <c r="B755">
        <v>55286692</v>
      </c>
      <c r="C755">
        <v>55286669</v>
      </c>
      <c r="D755">
        <v>31800707</v>
      </c>
      <c r="E755">
        <v>13</v>
      </c>
      <c r="F755">
        <v>1</v>
      </c>
      <c r="G755">
        <v>13</v>
      </c>
      <c r="H755">
        <v>3</v>
      </c>
      <c r="I755" t="s">
        <v>279</v>
      </c>
      <c r="J755" t="s">
        <v>3</v>
      </c>
      <c r="K755" t="s">
        <v>280</v>
      </c>
      <c r="L755">
        <v>1327</v>
      </c>
      <c r="N755">
        <v>1005</v>
      </c>
      <c r="O755" t="s">
        <v>143</v>
      </c>
      <c r="P755" t="s">
        <v>143</v>
      </c>
      <c r="Q755">
        <v>1</v>
      </c>
      <c r="X755">
        <v>135.03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 t="s">
        <v>3</v>
      </c>
      <c r="AG755">
        <v>135.03</v>
      </c>
      <c r="AH755">
        <v>3</v>
      </c>
      <c r="AI755">
        <v>-1</v>
      </c>
      <c r="AJ755" t="s">
        <v>3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ROW(Source!A1472)</f>
        <v>1472</v>
      </c>
      <c r="B756">
        <v>55286693</v>
      </c>
      <c r="C756">
        <v>55286669</v>
      </c>
      <c r="D756">
        <v>31800707</v>
      </c>
      <c r="E756">
        <v>13</v>
      </c>
      <c r="F756">
        <v>1</v>
      </c>
      <c r="G756">
        <v>13</v>
      </c>
      <c r="H756">
        <v>3</v>
      </c>
      <c r="I756" t="s">
        <v>279</v>
      </c>
      <c r="J756" t="s">
        <v>3</v>
      </c>
      <c r="K756" t="s">
        <v>281</v>
      </c>
      <c r="L756">
        <v>1327</v>
      </c>
      <c r="N756">
        <v>1005</v>
      </c>
      <c r="O756" t="s">
        <v>143</v>
      </c>
      <c r="P756" t="s">
        <v>143</v>
      </c>
      <c r="Q756">
        <v>1</v>
      </c>
      <c r="X756">
        <v>60.27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 t="s">
        <v>3</v>
      </c>
      <c r="AG756">
        <v>60.27</v>
      </c>
      <c r="AH756">
        <v>3</v>
      </c>
      <c r="AI756">
        <v>-1</v>
      </c>
      <c r="AJ756" t="s">
        <v>3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ROW(Source!A1544)</f>
        <v>1544</v>
      </c>
      <c r="B757">
        <v>55286814</v>
      </c>
      <c r="C757">
        <v>55286811</v>
      </c>
      <c r="D757">
        <v>31751893</v>
      </c>
      <c r="E757">
        <v>13</v>
      </c>
      <c r="F757">
        <v>1</v>
      </c>
      <c r="G757">
        <v>13</v>
      </c>
      <c r="H757">
        <v>1</v>
      </c>
      <c r="I757" t="s">
        <v>205</v>
      </c>
      <c r="J757" t="s">
        <v>3</v>
      </c>
      <c r="K757" t="s">
        <v>206</v>
      </c>
      <c r="L757">
        <v>1191</v>
      </c>
      <c r="N757">
        <v>1013</v>
      </c>
      <c r="O757" t="s">
        <v>207</v>
      </c>
      <c r="P757" t="s">
        <v>207</v>
      </c>
      <c r="Q757">
        <v>1</v>
      </c>
      <c r="X757">
        <v>57.5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1</v>
      </c>
      <c r="AF757" t="s">
        <v>3</v>
      </c>
      <c r="AG757">
        <v>57.5</v>
      </c>
      <c r="AH757">
        <v>2</v>
      </c>
      <c r="AI757">
        <v>55286812</v>
      </c>
      <c r="AJ757">
        <v>715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ROW(Source!A1544)</f>
        <v>1544</v>
      </c>
      <c r="B758">
        <v>55286815</v>
      </c>
      <c r="C758">
        <v>55286811</v>
      </c>
      <c r="D758">
        <v>31806986</v>
      </c>
      <c r="E758">
        <v>13</v>
      </c>
      <c r="F758">
        <v>1</v>
      </c>
      <c r="G758">
        <v>13</v>
      </c>
      <c r="H758">
        <v>3</v>
      </c>
      <c r="I758" t="s">
        <v>28</v>
      </c>
      <c r="J758" t="s">
        <v>3</v>
      </c>
      <c r="K758" t="s">
        <v>29</v>
      </c>
      <c r="L758">
        <v>1348</v>
      </c>
      <c r="N758">
        <v>1009</v>
      </c>
      <c r="O758" t="s">
        <v>30</v>
      </c>
      <c r="P758" t="s">
        <v>30</v>
      </c>
      <c r="Q758">
        <v>1000</v>
      </c>
      <c r="X758">
        <v>4.5999999999999996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 t="s">
        <v>3</v>
      </c>
      <c r="AG758">
        <v>4.5999999999999996</v>
      </c>
      <c r="AH758">
        <v>2</v>
      </c>
      <c r="AI758">
        <v>55286813</v>
      </c>
      <c r="AJ758">
        <v>716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ROW(Source!A1546)</f>
        <v>1546</v>
      </c>
      <c r="B759">
        <v>55286819</v>
      </c>
      <c r="C759">
        <v>55286817</v>
      </c>
      <c r="D759">
        <v>31751893</v>
      </c>
      <c r="E759">
        <v>13</v>
      </c>
      <c r="F759">
        <v>1</v>
      </c>
      <c r="G759">
        <v>13</v>
      </c>
      <c r="H759">
        <v>1</v>
      </c>
      <c r="I759" t="s">
        <v>205</v>
      </c>
      <c r="J759" t="s">
        <v>3</v>
      </c>
      <c r="K759" t="s">
        <v>206</v>
      </c>
      <c r="L759">
        <v>1191</v>
      </c>
      <c r="N759">
        <v>1013</v>
      </c>
      <c r="O759" t="s">
        <v>207</v>
      </c>
      <c r="P759" t="s">
        <v>207</v>
      </c>
      <c r="Q759">
        <v>1</v>
      </c>
      <c r="X759">
        <v>0.6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1</v>
      </c>
      <c r="AF759" t="s">
        <v>3</v>
      </c>
      <c r="AG759">
        <v>0.6</v>
      </c>
      <c r="AH759">
        <v>2</v>
      </c>
      <c r="AI759">
        <v>55286818</v>
      </c>
      <c r="AJ759">
        <v>717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ROW(Source!A1547)</f>
        <v>1547</v>
      </c>
      <c r="B760">
        <v>55286823</v>
      </c>
      <c r="C760">
        <v>55286820</v>
      </c>
      <c r="D760">
        <v>31751893</v>
      </c>
      <c r="E760">
        <v>13</v>
      </c>
      <c r="F760">
        <v>1</v>
      </c>
      <c r="G760">
        <v>13</v>
      </c>
      <c r="H760">
        <v>1</v>
      </c>
      <c r="I760" t="s">
        <v>205</v>
      </c>
      <c r="J760" t="s">
        <v>3</v>
      </c>
      <c r="K760" t="s">
        <v>206</v>
      </c>
      <c r="L760">
        <v>1191</v>
      </c>
      <c r="N760">
        <v>1013</v>
      </c>
      <c r="O760" t="s">
        <v>207</v>
      </c>
      <c r="P760" t="s">
        <v>207</v>
      </c>
      <c r="Q760">
        <v>1</v>
      </c>
      <c r="X760">
        <v>17.41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1</v>
      </c>
      <c r="AF760" t="s">
        <v>3</v>
      </c>
      <c r="AG760">
        <v>17.41</v>
      </c>
      <c r="AH760">
        <v>2</v>
      </c>
      <c r="AI760">
        <v>55286821</v>
      </c>
      <c r="AJ760">
        <v>718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ROW(Source!A1547)</f>
        <v>1547</v>
      </c>
      <c r="B761">
        <v>55286824</v>
      </c>
      <c r="C761">
        <v>55286820</v>
      </c>
      <c r="D761">
        <v>31806986</v>
      </c>
      <c r="E761">
        <v>13</v>
      </c>
      <c r="F761">
        <v>1</v>
      </c>
      <c r="G761">
        <v>13</v>
      </c>
      <c r="H761">
        <v>3</v>
      </c>
      <c r="I761" t="s">
        <v>28</v>
      </c>
      <c r="J761" t="s">
        <v>3</v>
      </c>
      <c r="K761" t="s">
        <v>29</v>
      </c>
      <c r="L761">
        <v>1348</v>
      </c>
      <c r="N761">
        <v>1009</v>
      </c>
      <c r="O761" t="s">
        <v>30</v>
      </c>
      <c r="P761" t="s">
        <v>30</v>
      </c>
      <c r="Q761">
        <v>1000</v>
      </c>
      <c r="X761">
        <v>1.02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1.02</v>
      </c>
      <c r="AH761">
        <v>2</v>
      </c>
      <c r="AI761">
        <v>55286822</v>
      </c>
      <c r="AJ761">
        <v>719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ROW(Source!A1549)</f>
        <v>1549</v>
      </c>
      <c r="B762">
        <v>55286828</v>
      </c>
      <c r="C762">
        <v>55286826</v>
      </c>
      <c r="D762">
        <v>31751893</v>
      </c>
      <c r="E762">
        <v>13</v>
      </c>
      <c r="F762">
        <v>1</v>
      </c>
      <c r="G762">
        <v>13</v>
      </c>
      <c r="H762">
        <v>1</v>
      </c>
      <c r="I762" t="s">
        <v>205</v>
      </c>
      <c r="J762" t="s">
        <v>3</v>
      </c>
      <c r="K762" t="s">
        <v>206</v>
      </c>
      <c r="L762">
        <v>1191</v>
      </c>
      <c r="N762">
        <v>1013</v>
      </c>
      <c r="O762" t="s">
        <v>207</v>
      </c>
      <c r="P762" t="s">
        <v>207</v>
      </c>
      <c r="Q762">
        <v>1</v>
      </c>
      <c r="X762">
        <v>20.73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1</v>
      </c>
      <c r="AF762" t="s">
        <v>3</v>
      </c>
      <c r="AG762">
        <v>20.73</v>
      </c>
      <c r="AH762">
        <v>2</v>
      </c>
      <c r="AI762">
        <v>55286827</v>
      </c>
      <c r="AJ762">
        <v>720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ROW(Source!A1549)</f>
        <v>1549</v>
      </c>
      <c r="B763">
        <v>55286829</v>
      </c>
      <c r="C763">
        <v>55286826</v>
      </c>
      <c r="D763">
        <v>31798045</v>
      </c>
      <c r="E763">
        <v>13</v>
      </c>
      <c r="F763">
        <v>1</v>
      </c>
      <c r="G763">
        <v>13</v>
      </c>
      <c r="H763">
        <v>3</v>
      </c>
      <c r="I763" t="s">
        <v>271</v>
      </c>
      <c r="J763" t="s">
        <v>3</v>
      </c>
      <c r="K763" t="s">
        <v>272</v>
      </c>
      <c r="L763">
        <v>1348</v>
      </c>
      <c r="N763">
        <v>1009</v>
      </c>
      <c r="O763" t="s">
        <v>30</v>
      </c>
      <c r="P763" t="s">
        <v>30</v>
      </c>
      <c r="Q763">
        <v>1000</v>
      </c>
      <c r="X763">
        <v>0.17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 t="s">
        <v>3</v>
      </c>
      <c r="AG763">
        <v>0.17</v>
      </c>
      <c r="AH763">
        <v>3</v>
      </c>
      <c r="AI763">
        <v>-1</v>
      </c>
      <c r="AJ763" t="s">
        <v>3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ROW(Source!A1549)</f>
        <v>1549</v>
      </c>
      <c r="B764">
        <v>55286830</v>
      </c>
      <c r="C764">
        <v>55286826</v>
      </c>
      <c r="D764">
        <v>31798941</v>
      </c>
      <c r="E764">
        <v>13</v>
      </c>
      <c r="F764">
        <v>1</v>
      </c>
      <c r="G764">
        <v>13</v>
      </c>
      <c r="H764">
        <v>3</v>
      </c>
      <c r="I764" t="s">
        <v>273</v>
      </c>
      <c r="J764" t="s">
        <v>3</v>
      </c>
      <c r="K764" t="s">
        <v>274</v>
      </c>
      <c r="L764">
        <v>1339</v>
      </c>
      <c r="N764">
        <v>1007</v>
      </c>
      <c r="O764" t="s">
        <v>128</v>
      </c>
      <c r="P764" t="s">
        <v>128</v>
      </c>
      <c r="Q764">
        <v>1</v>
      </c>
      <c r="X764">
        <v>0.03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 t="s">
        <v>3</v>
      </c>
      <c r="AG764">
        <v>0.03</v>
      </c>
      <c r="AH764">
        <v>3</v>
      </c>
      <c r="AI764">
        <v>-1</v>
      </c>
      <c r="AJ764" t="s">
        <v>3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ROW(Source!A1550)</f>
        <v>1550</v>
      </c>
      <c r="B765">
        <v>55286833</v>
      </c>
      <c r="C765">
        <v>55286831</v>
      </c>
      <c r="D765">
        <v>31751893</v>
      </c>
      <c r="E765">
        <v>13</v>
      </c>
      <c r="F765">
        <v>1</v>
      </c>
      <c r="G765">
        <v>13</v>
      </c>
      <c r="H765">
        <v>1</v>
      </c>
      <c r="I765" t="s">
        <v>205</v>
      </c>
      <c r="J765" t="s">
        <v>3</v>
      </c>
      <c r="K765" t="s">
        <v>206</v>
      </c>
      <c r="L765">
        <v>1191</v>
      </c>
      <c r="N765">
        <v>1013</v>
      </c>
      <c r="O765" t="s">
        <v>207</v>
      </c>
      <c r="P765" t="s">
        <v>207</v>
      </c>
      <c r="Q765">
        <v>1</v>
      </c>
      <c r="X765">
        <v>0.6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1</v>
      </c>
      <c r="AF765" t="s">
        <v>3</v>
      </c>
      <c r="AG765">
        <v>0.6</v>
      </c>
      <c r="AH765">
        <v>2</v>
      </c>
      <c r="AI765">
        <v>55286832</v>
      </c>
      <c r="AJ765">
        <v>721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ROW(Source!A1616)</f>
        <v>1616</v>
      </c>
      <c r="B766">
        <v>55286900</v>
      </c>
      <c r="C766">
        <v>55286891</v>
      </c>
      <c r="D766">
        <v>31751893</v>
      </c>
      <c r="E766">
        <v>13</v>
      </c>
      <c r="F766">
        <v>1</v>
      </c>
      <c r="G766">
        <v>13</v>
      </c>
      <c r="H766">
        <v>1</v>
      </c>
      <c r="I766" t="s">
        <v>205</v>
      </c>
      <c r="J766" t="s">
        <v>3</v>
      </c>
      <c r="K766" t="s">
        <v>206</v>
      </c>
      <c r="L766">
        <v>1191</v>
      </c>
      <c r="N766">
        <v>1013</v>
      </c>
      <c r="O766" t="s">
        <v>207</v>
      </c>
      <c r="P766" t="s">
        <v>207</v>
      </c>
      <c r="Q766">
        <v>1</v>
      </c>
      <c r="X766">
        <v>113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1</v>
      </c>
      <c r="AF766" t="s">
        <v>3</v>
      </c>
      <c r="AG766">
        <v>113</v>
      </c>
      <c r="AH766">
        <v>2</v>
      </c>
      <c r="AI766">
        <v>55286892</v>
      </c>
      <c r="AJ766">
        <v>722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ROW(Source!A1616)</f>
        <v>1616</v>
      </c>
      <c r="B767">
        <v>55286901</v>
      </c>
      <c r="C767">
        <v>55286891</v>
      </c>
      <c r="D767">
        <v>31832333</v>
      </c>
      <c r="E767">
        <v>1</v>
      </c>
      <c r="F767">
        <v>1</v>
      </c>
      <c r="G767">
        <v>13</v>
      </c>
      <c r="H767">
        <v>2</v>
      </c>
      <c r="I767" t="s">
        <v>208</v>
      </c>
      <c r="J767" t="s">
        <v>209</v>
      </c>
      <c r="K767" t="s">
        <v>210</v>
      </c>
      <c r="L767">
        <v>1368</v>
      </c>
      <c r="N767">
        <v>1011</v>
      </c>
      <c r="O767" t="s">
        <v>211</v>
      </c>
      <c r="P767" t="s">
        <v>211</v>
      </c>
      <c r="Q767">
        <v>1</v>
      </c>
      <c r="X767">
        <v>1.19</v>
      </c>
      <c r="Y767">
        <v>0</v>
      </c>
      <c r="Z767">
        <v>33.35</v>
      </c>
      <c r="AA767">
        <v>12.67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1.19</v>
      </c>
      <c r="AH767">
        <v>2</v>
      </c>
      <c r="AI767">
        <v>55286893</v>
      </c>
      <c r="AJ767">
        <v>723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ROW(Source!A1616)</f>
        <v>1616</v>
      </c>
      <c r="B768">
        <v>55286902</v>
      </c>
      <c r="C768">
        <v>55286891</v>
      </c>
      <c r="D768">
        <v>31832821</v>
      </c>
      <c r="E768">
        <v>1</v>
      </c>
      <c r="F768">
        <v>1</v>
      </c>
      <c r="G768">
        <v>13</v>
      </c>
      <c r="H768">
        <v>2</v>
      </c>
      <c r="I768" t="s">
        <v>212</v>
      </c>
      <c r="J768" t="s">
        <v>213</v>
      </c>
      <c r="K768" t="s">
        <v>214</v>
      </c>
      <c r="L768">
        <v>1368</v>
      </c>
      <c r="N768">
        <v>1011</v>
      </c>
      <c r="O768" t="s">
        <v>211</v>
      </c>
      <c r="P768" t="s">
        <v>211</v>
      </c>
      <c r="Q768">
        <v>1</v>
      </c>
      <c r="X768">
        <v>1.19</v>
      </c>
      <c r="Y768">
        <v>0</v>
      </c>
      <c r="Z768">
        <v>0.77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1.19</v>
      </c>
      <c r="AH768">
        <v>2</v>
      </c>
      <c r="AI768">
        <v>55286894</v>
      </c>
      <c r="AJ768">
        <v>724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ROW(Source!A1616)</f>
        <v>1616</v>
      </c>
      <c r="B769">
        <v>55286903</v>
      </c>
      <c r="C769">
        <v>55286891</v>
      </c>
      <c r="D769">
        <v>31832054</v>
      </c>
      <c r="E769">
        <v>1</v>
      </c>
      <c r="F769">
        <v>1</v>
      </c>
      <c r="G769">
        <v>13</v>
      </c>
      <c r="H769">
        <v>2</v>
      </c>
      <c r="I769" t="s">
        <v>215</v>
      </c>
      <c r="J769" t="s">
        <v>216</v>
      </c>
      <c r="K769" t="s">
        <v>217</v>
      </c>
      <c r="L769">
        <v>1368</v>
      </c>
      <c r="N769">
        <v>1011</v>
      </c>
      <c r="O769" t="s">
        <v>211</v>
      </c>
      <c r="P769" t="s">
        <v>211</v>
      </c>
      <c r="Q769">
        <v>1</v>
      </c>
      <c r="X769">
        <v>1.18</v>
      </c>
      <c r="Y769">
        <v>0</v>
      </c>
      <c r="Z769">
        <v>0.71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1.18</v>
      </c>
      <c r="AH769">
        <v>2</v>
      </c>
      <c r="AI769">
        <v>55286895</v>
      </c>
      <c r="AJ769">
        <v>725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ROW(Source!A1616)</f>
        <v>1616</v>
      </c>
      <c r="B770">
        <v>55286904</v>
      </c>
      <c r="C770">
        <v>55286891</v>
      </c>
      <c r="D770">
        <v>31755942</v>
      </c>
      <c r="E770">
        <v>13</v>
      </c>
      <c r="F770">
        <v>1</v>
      </c>
      <c r="G770">
        <v>13</v>
      </c>
      <c r="H770">
        <v>2</v>
      </c>
      <c r="I770" t="s">
        <v>218</v>
      </c>
      <c r="J770" t="s">
        <v>3</v>
      </c>
      <c r="K770" t="s">
        <v>219</v>
      </c>
      <c r="L770">
        <v>1344</v>
      </c>
      <c r="N770">
        <v>1008</v>
      </c>
      <c r="O770" t="s">
        <v>220</v>
      </c>
      <c r="P770" t="s">
        <v>220</v>
      </c>
      <c r="Q770">
        <v>1</v>
      </c>
      <c r="X770">
        <v>0.01</v>
      </c>
      <c r="Y770">
        <v>0</v>
      </c>
      <c r="Z770">
        <v>1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0.01</v>
      </c>
      <c r="AH770">
        <v>2</v>
      </c>
      <c r="AI770">
        <v>55286896</v>
      </c>
      <c r="AJ770">
        <v>726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ROW(Source!A1616)</f>
        <v>1616</v>
      </c>
      <c r="B771">
        <v>55286905</v>
      </c>
      <c r="C771">
        <v>55286891</v>
      </c>
      <c r="D771">
        <v>31808261</v>
      </c>
      <c r="E771">
        <v>1</v>
      </c>
      <c r="F771">
        <v>1</v>
      </c>
      <c r="G771">
        <v>13</v>
      </c>
      <c r="H771">
        <v>3</v>
      </c>
      <c r="I771" t="s">
        <v>221</v>
      </c>
      <c r="J771" t="s">
        <v>222</v>
      </c>
      <c r="K771" t="s">
        <v>223</v>
      </c>
      <c r="L771">
        <v>1348</v>
      </c>
      <c r="N771">
        <v>1009</v>
      </c>
      <c r="O771" t="s">
        <v>30</v>
      </c>
      <c r="P771" t="s">
        <v>30</v>
      </c>
      <c r="Q771">
        <v>1000</v>
      </c>
      <c r="X771">
        <v>2.1000000000000001E-2</v>
      </c>
      <c r="Y771">
        <v>315.2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2.1000000000000001E-2</v>
      </c>
      <c r="AH771">
        <v>2</v>
      </c>
      <c r="AI771">
        <v>55286897</v>
      </c>
      <c r="AJ771">
        <v>727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ROW(Source!A1616)</f>
        <v>1616</v>
      </c>
      <c r="B772">
        <v>55286906</v>
      </c>
      <c r="C772">
        <v>55286891</v>
      </c>
      <c r="D772">
        <v>31826247</v>
      </c>
      <c r="E772">
        <v>1</v>
      </c>
      <c r="F772">
        <v>1</v>
      </c>
      <c r="G772">
        <v>13</v>
      </c>
      <c r="H772">
        <v>3</v>
      </c>
      <c r="I772" t="s">
        <v>224</v>
      </c>
      <c r="J772" t="s">
        <v>225</v>
      </c>
      <c r="K772" t="s">
        <v>226</v>
      </c>
      <c r="L772">
        <v>1339</v>
      </c>
      <c r="N772">
        <v>1007</v>
      </c>
      <c r="O772" t="s">
        <v>128</v>
      </c>
      <c r="P772" t="s">
        <v>128</v>
      </c>
      <c r="Q772">
        <v>1</v>
      </c>
      <c r="X772">
        <v>2.14</v>
      </c>
      <c r="Y772">
        <v>451.14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2.14</v>
      </c>
      <c r="AH772">
        <v>2</v>
      </c>
      <c r="AI772">
        <v>55286898</v>
      </c>
      <c r="AJ772">
        <v>728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ROW(Source!A1616)</f>
        <v>1616</v>
      </c>
      <c r="B773">
        <v>55286907</v>
      </c>
      <c r="C773">
        <v>55286891</v>
      </c>
      <c r="D773">
        <v>31806986</v>
      </c>
      <c r="E773">
        <v>13</v>
      </c>
      <c r="F773">
        <v>1</v>
      </c>
      <c r="G773">
        <v>13</v>
      </c>
      <c r="H773">
        <v>3</v>
      </c>
      <c r="I773" t="s">
        <v>28</v>
      </c>
      <c r="J773" t="s">
        <v>3</v>
      </c>
      <c r="K773" t="s">
        <v>29</v>
      </c>
      <c r="L773">
        <v>1348</v>
      </c>
      <c r="N773">
        <v>1009</v>
      </c>
      <c r="O773" t="s">
        <v>30</v>
      </c>
      <c r="P773" t="s">
        <v>30</v>
      </c>
      <c r="Q773">
        <v>1000</v>
      </c>
      <c r="X773">
        <v>1.28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1.28</v>
      </c>
      <c r="AH773">
        <v>2</v>
      </c>
      <c r="AI773">
        <v>55286899</v>
      </c>
      <c r="AJ773">
        <v>729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ROW(Source!A1618)</f>
        <v>1618</v>
      </c>
      <c r="B774">
        <v>55286917</v>
      </c>
      <c r="C774">
        <v>55286909</v>
      </c>
      <c r="D774">
        <v>31751893</v>
      </c>
      <c r="E774">
        <v>13</v>
      </c>
      <c r="F774">
        <v>1</v>
      </c>
      <c r="G774">
        <v>13</v>
      </c>
      <c r="H774">
        <v>1</v>
      </c>
      <c r="I774" t="s">
        <v>205</v>
      </c>
      <c r="J774" t="s">
        <v>3</v>
      </c>
      <c r="K774" t="s">
        <v>206</v>
      </c>
      <c r="L774">
        <v>1191</v>
      </c>
      <c r="N774">
        <v>1013</v>
      </c>
      <c r="O774" t="s">
        <v>207</v>
      </c>
      <c r="P774" t="s">
        <v>207</v>
      </c>
      <c r="Q774">
        <v>1</v>
      </c>
      <c r="X774">
        <v>39.5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1</v>
      </c>
      <c r="AF774" t="s">
        <v>3</v>
      </c>
      <c r="AG774">
        <v>39.5</v>
      </c>
      <c r="AH774">
        <v>2</v>
      </c>
      <c r="AI774">
        <v>55286910</v>
      </c>
      <c r="AJ774">
        <v>730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ROW(Source!A1618)</f>
        <v>1618</v>
      </c>
      <c r="B775">
        <v>55286918</v>
      </c>
      <c r="C775">
        <v>55286909</v>
      </c>
      <c r="D775">
        <v>31832333</v>
      </c>
      <c r="E775">
        <v>1</v>
      </c>
      <c r="F775">
        <v>1</v>
      </c>
      <c r="G775">
        <v>13</v>
      </c>
      <c r="H775">
        <v>2</v>
      </c>
      <c r="I775" t="s">
        <v>208</v>
      </c>
      <c r="J775" t="s">
        <v>209</v>
      </c>
      <c r="K775" t="s">
        <v>210</v>
      </c>
      <c r="L775">
        <v>1368</v>
      </c>
      <c r="N775">
        <v>1011</v>
      </c>
      <c r="O775" t="s">
        <v>211</v>
      </c>
      <c r="P775" t="s">
        <v>211</v>
      </c>
      <c r="Q775">
        <v>1</v>
      </c>
      <c r="X775">
        <v>0.28000000000000003</v>
      </c>
      <c r="Y775">
        <v>0</v>
      </c>
      <c r="Z775">
        <v>33.35</v>
      </c>
      <c r="AA775">
        <v>12.67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0.28000000000000003</v>
      </c>
      <c r="AH775">
        <v>2</v>
      </c>
      <c r="AI775">
        <v>55286911</v>
      </c>
      <c r="AJ775">
        <v>731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ROW(Source!A1618)</f>
        <v>1618</v>
      </c>
      <c r="B776">
        <v>55286919</v>
      </c>
      <c r="C776">
        <v>55286909</v>
      </c>
      <c r="D776">
        <v>31832821</v>
      </c>
      <c r="E776">
        <v>1</v>
      </c>
      <c r="F776">
        <v>1</v>
      </c>
      <c r="G776">
        <v>13</v>
      </c>
      <c r="H776">
        <v>2</v>
      </c>
      <c r="I776" t="s">
        <v>212</v>
      </c>
      <c r="J776" t="s">
        <v>213</v>
      </c>
      <c r="K776" t="s">
        <v>214</v>
      </c>
      <c r="L776">
        <v>1368</v>
      </c>
      <c r="N776">
        <v>1011</v>
      </c>
      <c r="O776" t="s">
        <v>211</v>
      </c>
      <c r="P776" t="s">
        <v>211</v>
      </c>
      <c r="Q776">
        <v>1</v>
      </c>
      <c r="X776">
        <v>0.28000000000000003</v>
      </c>
      <c r="Y776">
        <v>0</v>
      </c>
      <c r="Z776">
        <v>0.77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0.28000000000000003</v>
      </c>
      <c r="AH776">
        <v>2</v>
      </c>
      <c r="AI776">
        <v>55286912</v>
      </c>
      <c r="AJ776">
        <v>732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ROW(Source!A1618)</f>
        <v>1618</v>
      </c>
      <c r="B777">
        <v>55286920</v>
      </c>
      <c r="C777">
        <v>55286909</v>
      </c>
      <c r="D777">
        <v>31832054</v>
      </c>
      <c r="E777">
        <v>1</v>
      </c>
      <c r="F777">
        <v>1</v>
      </c>
      <c r="G777">
        <v>13</v>
      </c>
      <c r="H777">
        <v>2</v>
      </c>
      <c r="I777" t="s">
        <v>215</v>
      </c>
      <c r="J777" t="s">
        <v>216</v>
      </c>
      <c r="K777" t="s">
        <v>217</v>
      </c>
      <c r="L777">
        <v>1368</v>
      </c>
      <c r="N777">
        <v>1011</v>
      </c>
      <c r="O777" t="s">
        <v>211</v>
      </c>
      <c r="P777" t="s">
        <v>211</v>
      </c>
      <c r="Q777">
        <v>1</v>
      </c>
      <c r="X777">
        <v>0.44</v>
      </c>
      <c r="Y777">
        <v>0</v>
      </c>
      <c r="Z777">
        <v>0.71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0.44</v>
      </c>
      <c r="AH777">
        <v>2</v>
      </c>
      <c r="AI777">
        <v>55286913</v>
      </c>
      <c r="AJ777">
        <v>733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ROW(Source!A1618)</f>
        <v>1618</v>
      </c>
      <c r="B778">
        <v>55286921</v>
      </c>
      <c r="C778">
        <v>55286909</v>
      </c>
      <c r="D778">
        <v>31808261</v>
      </c>
      <c r="E778">
        <v>1</v>
      </c>
      <c r="F778">
        <v>1</v>
      </c>
      <c r="G778">
        <v>13</v>
      </c>
      <c r="H778">
        <v>3</v>
      </c>
      <c r="I778" t="s">
        <v>221</v>
      </c>
      <c r="J778" t="s">
        <v>222</v>
      </c>
      <c r="K778" t="s">
        <v>223</v>
      </c>
      <c r="L778">
        <v>1348</v>
      </c>
      <c r="N778">
        <v>1009</v>
      </c>
      <c r="O778" t="s">
        <v>30</v>
      </c>
      <c r="P778" t="s">
        <v>30</v>
      </c>
      <c r="Q778">
        <v>1000</v>
      </c>
      <c r="X778">
        <v>4.0000000000000001E-3</v>
      </c>
      <c r="Y778">
        <v>315.2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4.0000000000000001E-3</v>
      </c>
      <c r="AH778">
        <v>2</v>
      </c>
      <c r="AI778">
        <v>55286914</v>
      </c>
      <c r="AJ778">
        <v>734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ROW(Source!A1618)</f>
        <v>1618</v>
      </c>
      <c r="B779">
        <v>55286922</v>
      </c>
      <c r="C779">
        <v>55286909</v>
      </c>
      <c r="D779">
        <v>31826247</v>
      </c>
      <c r="E779">
        <v>1</v>
      </c>
      <c r="F779">
        <v>1</v>
      </c>
      <c r="G779">
        <v>13</v>
      </c>
      <c r="H779">
        <v>3</v>
      </c>
      <c r="I779" t="s">
        <v>224</v>
      </c>
      <c r="J779" t="s">
        <v>225</v>
      </c>
      <c r="K779" t="s">
        <v>226</v>
      </c>
      <c r="L779">
        <v>1339</v>
      </c>
      <c r="N779">
        <v>1007</v>
      </c>
      <c r="O779" t="s">
        <v>128</v>
      </c>
      <c r="P779" t="s">
        <v>128</v>
      </c>
      <c r="Q779">
        <v>1</v>
      </c>
      <c r="X779">
        <v>0.43</v>
      </c>
      <c r="Y779">
        <v>451.14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0.43</v>
      </c>
      <c r="AH779">
        <v>2</v>
      </c>
      <c r="AI779">
        <v>55286915</v>
      </c>
      <c r="AJ779">
        <v>735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ROW(Source!A1618)</f>
        <v>1618</v>
      </c>
      <c r="B780">
        <v>55286923</v>
      </c>
      <c r="C780">
        <v>55286909</v>
      </c>
      <c r="D780">
        <v>31806986</v>
      </c>
      <c r="E780">
        <v>13</v>
      </c>
      <c r="F780">
        <v>1</v>
      </c>
      <c r="G780">
        <v>13</v>
      </c>
      <c r="H780">
        <v>3</v>
      </c>
      <c r="I780" t="s">
        <v>28</v>
      </c>
      <c r="J780" t="s">
        <v>3</v>
      </c>
      <c r="K780" t="s">
        <v>29</v>
      </c>
      <c r="L780">
        <v>1348</v>
      </c>
      <c r="N780">
        <v>1009</v>
      </c>
      <c r="O780" t="s">
        <v>30</v>
      </c>
      <c r="P780" t="s">
        <v>30</v>
      </c>
      <c r="Q780">
        <v>1000</v>
      </c>
      <c r="X780">
        <v>0.3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0.3</v>
      </c>
      <c r="AH780">
        <v>2</v>
      </c>
      <c r="AI780">
        <v>55286916</v>
      </c>
      <c r="AJ780">
        <v>736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ROW(Source!A1620)</f>
        <v>1620</v>
      </c>
      <c r="B781">
        <v>55286935</v>
      </c>
      <c r="C781">
        <v>55286925</v>
      </c>
      <c r="D781">
        <v>31751893</v>
      </c>
      <c r="E781">
        <v>13</v>
      </c>
      <c r="F781">
        <v>1</v>
      </c>
      <c r="G781">
        <v>13</v>
      </c>
      <c r="H781">
        <v>1</v>
      </c>
      <c r="I781" t="s">
        <v>205</v>
      </c>
      <c r="J781" t="s">
        <v>3</v>
      </c>
      <c r="K781" t="s">
        <v>206</v>
      </c>
      <c r="L781">
        <v>1191</v>
      </c>
      <c r="N781">
        <v>1013</v>
      </c>
      <c r="O781" t="s">
        <v>207</v>
      </c>
      <c r="P781" t="s">
        <v>207</v>
      </c>
      <c r="Q781">
        <v>1</v>
      </c>
      <c r="X781">
        <v>24.61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1</v>
      </c>
      <c r="AF781" t="s">
        <v>3</v>
      </c>
      <c r="AG781">
        <v>24.61</v>
      </c>
      <c r="AH781">
        <v>2</v>
      </c>
      <c r="AI781">
        <v>55286926</v>
      </c>
      <c r="AJ781">
        <v>737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ROW(Source!A1620)</f>
        <v>1620</v>
      </c>
      <c r="B782">
        <v>55286936</v>
      </c>
      <c r="C782">
        <v>55286925</v>
      </c>
      <c r="D782">
        <v>31755942</v>
      </c>
      <c r="E782">
        <v>13</v>
      </c>
      <c r="F782">
        <v>1</v>
      </c>
      <c r="G782">
        <v>13</v>
      </c>
      <c r="H782">
        <v>2</v>
      </c>
      <c r="I782" t="s">
        <v>218</v>
      </c>
      <c r="J782" t="s">
        <v>3</v>
      </c>
      <c r="K782" t="s">
        <v>219</v>
      </c>
      <c r="L782">
        <v>1344</v>
      </c>
      <c r="N782">
        <v>1008</v>
      </c>
      <c r="O782" t="s">
        <v>220</v>
      </c>
      <c r="P782" t="s">
        <v>220</v>
      </c>
      <c r="Q782">
        <v>1</v>
      </c>
      <c r="X782">
        <v>18.57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18.57</v>
      </c>
      <c r="AH782">
        <v>2</v>
      </c>
      <c r="AI782">
        <v>55286927</v>
      </c>
      <c r="AJ782">
        <v>738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ROW(Source!A1620)</f>
        <v>1620</v>
      </c>
      <c r="B783">
        <v>55286937</v>
      </c>
      <c r="C783">
        <v>55286925</v>
      </c>
      <c r="D783">
        <v>31752660</v>
      </c>
      <c r="E783">
        <v>13</v>
      </c>
      <c r="F783">
        <v>1</v>
      </c>
      <c r="G783">
        <v>13</v>
      </c>
      <c r="H783">
        <v>3</v>
      </c>
      <c r="I783" t="s">
        <v>275</v>
      </c>
      <c r="J783" t="s">
        <v>3</v>
      </c>
      <c r="K783" t="s">
        <v>276</v>
      </c>
      <c r="L783">
        <v>1348</v>
      </c>
      <c r="N783">
        <v>1009</v>
      </c>
      <c r="O783" t="s">
        <v>30</v>
      </c>
      <c r="P783" t="s">
        <v>30</v>
      </c>
      <c r="Q783">
        <v>1000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 t="s">
        <v>3</v>
      </c>
      <c r="AG783">
        <v>0</v>
      </c>
      <c r="AH783">
        <v>3</v>
      </c>
      <c r="AI783">
        <v>-1</v>
      </c>
      <c r="AJ783" t="s">
        <v>3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ROW(Source!A1620)</f>
        <v>1620</v>
      </c>
      <c r="B784">
        <v>55286938</v>
      </c>
      <c r="C784">
        <v>55286925</v>
      </c>
      <c r="D784">
        <v>31807208</v>
      </c>
      <c r="E784">
        <v>1</v>
      </c>
      <c r="F784">
        <v>1</v>
      </c>
      <c r="G784">
        <v>13</v>
      </c>
      <c r="H784">
        <v>3</v>
      </c>
      <c r="I784" t="s">
        <v>227</v>
      </c>
      <c r="J784" t="s">
        <v>228</v>
      </c>
      <c r="K784" t="s">
        <v>229</v>
      </c>
      <c r="L784">
        <v>1348</v>
      </c>
      <c r="N784">
        <v>1009</v>
      </c>
      <c r="O784" t="s">
        <v>30</v>
      </c>
      <c r="P784" t="s">
        <v>30</v>
      </c>
      <c r="Q784">
        <v>1000</v>
      </c>
      <c r="X784">
        <v>1.9E-3</v>
      </c>
      <c r="Y784">
        <v>15169.24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1.9E-3</v>
      </c>
      <c r="AH784">
        <v>2</v>
      </c>
      <c r="AI784">
        <v>55286928</v>
      </c>
      <c r="AJ784">
        <v>739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ROW(Source!A1620)</f>
        <v>1620</v>
      </c>
      <c r="B785">
        <v>55286939</v>
      </c>
      <c r="C785">
        <v>55286925</v>
      </c>
      <c r="D785">
        <v>31807298</v>
      </c>
      <c r="E785">
        <v>1</v>
      </c>
      <c r="F785">
        <v>1</v>
      </c>
      <c r="G785">
        <v>13</v>
      </c>
      <c r="H785">
        <v>3</v>
      </c>
      <c r="I785" t="s">
        <v>230</v>
      </c>
      <c r="J785" t="s">
        <v>231</v>
      </c>
      <c r="K785" t="s">
        <v>232</v>
      </c>
      <c r="L785">
        <v>1339</v>
      </c>
      <c r="N785">
        <v>1007</v>
      </c>
      <c r="O785" t="s">
        <v>128</v>
      </c>
      <c r="P785" t="s">
        <v>128</v>
      </c>
      <c r="Q785">
        <v>1</v>
      </c>
      <c r="X785">
        <v>0.14000000000000001</v>
      </c>
      <c r="Y785">
        <v>1828.56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0.14000000000000001</v>
      </c>
      <c r="AH785">
        <v>2</v>
      </c>
      <c r="AI785">
        <v>55286929</v>
      </c>
      <c r="AJ785">
        <v>740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ROW(Source!A1620)</f>
        <v>1620</v>
      </c>
      <c r="B786">
        <v>55286940</v>
      </c>
      <c r="C786">
        <v>55286925</v>
      </c>
      <c r="D786">
        <v>31807154</v>
      </c>
      <c r="E786">
        <v>1</v>
      </c>
      <c r="F786">
        <v>1</v>
      </c>
      <c r="G786">
        <v>13</v>
      </c>
      <c r="H786">
        <v>3</v>
      </c>
      <c r="I786" t="s">
        <v>233</v>
      </c>
      <c r="J786" t="s">
        <v>234</v>
      </c>
      <c r="K786" t="s">
        <v>235</v>
      </c>
      <c r="L786">
        <v>1339</v>
      </c>
      <c r="N786">
        <v>1007</v>
      </c>
      <c r="O786" t="s">
        <v>128</v>
      </c>
      <c r="P786" t="s">
        <v>128</v>
      </c>
      <c r="Q786">
        <v>1</v>
      </c>
      <c r="X786">
        <v>0.12</v>
      </c>
      <c r="Y786">
        <v>670.5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0.12</v>
      </c>
      <c r="AH786">
        <v>2</v>
      </c>
      <c r="AI786">
        <v>55286930</v>
      </c>
      <c r="AJ786">
        <v>741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ROW(Source!A1620)</f>
        <v>1620</v>
      </c>
      <c r="B787">
        <v>55286941</v>
      </c>
      <c r="C787">
        <v>55286925</v>
      </c>
      <c r="D787">
        <v>31826253</v>
      </c>
      <c r="E787">
        <v>1</v>
      </c>
      <c r="F787">
        <v>1</v>
      </c>
      <c r="G787">
        <v>13</v>
      </c>
      <c r="H787">
        <v>3</v>
      </c>
      <c r="I787" t="s">
        <v>236</v>
      </c>
      <c r="J787" t="s">
        <v>237</v>
      </c>
      <c r="K787" t="s">
        <v>238</v>
      </c>
      <c r="L787">
        <v>1339</v>
      </c>
      <c r="N787">
        <v>1007</v>
      </c>
      <c r="O787" t="s">
        <v>128</v>
      </c>
      <c r="P787" t="s">
        <v>128</v>
      </c>
      <c r="Q787">
        <v>1</v>
      </c>
      <c r="X787">
        <v>0.09</v>
      </c>
      <c r="Y787">
        <v>441.1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0.09</v>
      </c>
      <c r="AH787">
        <v>2</v>
      </c>
      <c r="AI787">
        <v>55286931</v>
      </c>
      <c r="AJ787">
        <v>742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ROW(Source!A1620)</f>
        <v>1620</v>
      </c>
      <c r="B788">
        <v>55286942</v>
      </c>
      <c r="C788">
        <v>55286925</v>
      </c>
      <c r="D788">
        <v>31831614</v>
      </c>
      <c r="E788">
        <v>1</v>
      </c>
      <c r="F788">
        <v>1</v>
      </c>
      <c r="G788">
        <v>13</v>
      </c>
      <c r="H788">
        <v>3</v>
      </c>
      <c r="I788" t="s">
        <v>239</v>
      </c>
      <c r="J788" t="s">
        <v>240</v>
      </c>
      <c r="K788" t="s">
        <v>241</v>
      </c>
      <c r="L788">
        <v>1327</v>
      </c>
      <c r="N788">
        <v>1005</v>
      </c>
      <c r="O788" t="s">
        <v>143</v>
      </c>
      <c r="P788" t="s">
        <v>143</v>
      </c>
      <c r="Q788">
        <v>1</v>
      </c>
      <c r="X788">
        <v>2.2999999999999998</v>
      </c>
      <c r="Y788">
        <v>60.91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2.2999999999999998</v>
      </c>
      <c r="AH788">
        <v>2</v>
      </c>
      <c r="AI788">
        <v>55286933</v>
      </c>
      <c r="AJ788">
        <v>744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ROW(Source!A1620)</f>
        <v>1620</v>
      </c>
      <c r="B789">
        <v>55286943</v>
      </c>
      <c r="C789">
        <v>55286925</v>
      </c>
      <c r="D789">
        <v>34315573</v>
      </c>
      <c r="E789">
        <v>13</v>
      </c>
      <c r="F789">
        <v>1</v>
      </c>
      <c r="G789">
        <v>13</v>
      </c>
      <c r="H789">
        <v>3</v>
      </c>
      <c r="I789" t="s">
        <v>277</v>
      </c>
      <c r="J789" t="s">
        <v>3</v>
      </c>
      <c r="K789" t="s">
        <v>278</v>
      </c>
      <c r="L789">
        <v>1339</v>
      </c>
      <c r="N789">
        <v>1007</v>
      </c>
      <c r="O789" t="s">
        <v>128</v>
      </c>
      <c r="P789" t="s">
        <v>128</v>
      </c>
      <c r="Q789">
        <v>1</v>
      </c>
      <c r="X789">
        <v>1.02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 t="s">
        <v>3</v>
      </c>
      <c r="AG789">
        <v>1.02</v>
      </c>
      <c r="AH789">
        <v>3</v>
      </c>
      <c r="AI789">
        <v>-1</v>
      </c>
      <c r="AJ789" t="s">
        <v>3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ROW(Source!A1620)</f>
        <v>1620</v>
      </c>
      <c r="B790">
        <v>55286944</v>
      </c>
      <c r="C790">
        <v>55286925</v>
      </c>
      <c r="D790">
        <v>31806992</v>
      </c>
      <c r="E790">
        <v>13</v>
      </c>
      <c r="F790">
        <v>1</v>
      </c>
      <c r="G790">
        <v>13</v>
      </c>
      <c r="H790">
        <v>3</v>
      </c>
      <c r="I790" t="s">
        <v>242</v>
      </c>
      <c r="J790" t="s">
        <v>3</v>
      </c>
      <c r="K790" t="s">
        <v>243</v>
      </c>
      <c r="L790">
        <v>1344</v>
      </c>
      <c r="N790">
        <v>1008</v>
      </c>
      <c r="O790" t="s">
        <v>220</v>
      </c>
      <c r="P790" t="s">
        <v>220</v>
      </c>
      <c r="Q790">
        <v>1</v>
      </c>
      <c r="X790">
        <v>13.72</v>
      </c>
      <c r="Y790">
        <v>1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13.72</v>
      </c>
      <c r="AH790">
        <v>2</v>
      </c>
      <c r="AI790">
        <v>55286934</v>
      </c>
      <c r="AJ790">
        <v>745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ROW(Source!A1622)</f>
        <v>1622</v>
      </c>
      <c r="B791">
        <v>55286949</v>
      </c>
      <c r="C791">
        <v>55286946</v>
      </c>
      <c r="D791">
        <v>31751893</v>
      </c>
      <c r="E791">
        <v>13</v>
      </c>
      <c r="F791">
        <v>1</v>
      </c>
      <c r="G791">
        <v>13</v>
      </c>
      <c r="H791">
        <v>1</v>
      </c>
      <c r="I791" t="s">
        <v>205</v>
      </c>
      <c r="J791" t="s">
        <v>3</v>
      </c>
      <c r="K791" t="s">
        <v>206</v>
      </c>
      <c r="L791">
        <v>1191</v>
      </c>
      <c r="N791">
        <v>1013</v>
      </c>
      <c r="O791" t="s">
        <v>207</v>
      </c>
      <c r="P791" t="s">
        <v>207</v>
      </c>
      <c r="Q791">
        <v>1</v>
      </c>
      <c r="X791">
        <v>17.41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1</v>
      </c>
      <c r="AF791" t="s">
        <v>3</v>
      </c>
      <c r="AG791">
        <v>17.41</v>
      </c>
      <c r="AH791">
        <v>2</v>
      </c>
      <c r="AI791">
        <v>55286947</v>
      </c>
      <c r="AJ791">
        <v>746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ROW(Source!A1622)</f>
        <v>1622</v>
      </c>
      <c r="B792">
        <v>55286950</v>
      </c>
      <c r="C792">
        <v>55286946</v>
      </c>
      <c r="D792">
        <v>31806986</v>
      </c>
      <c r="E792">
        <v>13</v>
      </c>
      <c r="F792">
        <v>1</v>
      </c>
      <c r="G792">
        <v>13</v>
      </c>
      <c r="H792">
        <v>3</v>
      </c>
      <c r="I792" t="s">
        <v>28</v>
      </c>
      <c r="J792" t="s">
        <v>3</v>
      </c>
      <c r="K792" t="s">
        <v>29</v>
      </c>
      <c r="L792">
        <v>1348</v>
      </c>
      <c r="N792">
        <v>1009</v>
      </c>
      <c r="O792" t="s">
        <v>30</v>
      </c>
      <c r="P792" t="s">
        <v>30</v>
      </c>
      <c r="Q792">
        <v>1000</v>
      </c>
      <c r="X792">
        <v>1.02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1.02</v>
      </c>
      <c r="AH792">
        <v>2</v>
      </c>
      <c r="AI792">
        <v>55286948</v>
      </c>
      <c r="AJ792">
        <v>747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ROW(Source!A1624)</f>
        <v>1624</v>
      </c>
      <c r="B793">
        <v>55286959</v>
      </c>
      <c r="C793">
        <v>55286952</v>
      </c>
      <c r="D793">
        <v>31751893</v>
      </c>
      <c r="E793">
        <v>13</v>
      </c>
      <c r="F793">
        <v>1</v>
      </c>
      <c r="G793">
        <v>13</v>
      </c>
      <c r="H793">
        <v>1</v>
      </c>
      <c r="I793" t="s">
        <v>205</v>
      </c>
      <c r="J793" t="s">
        <v>3</v>
      </c>
      <c r="K793" t="s">
        <v>206</v>
      </c>
      <c r="L793">
        <v>1191</v>
      </c>
      <c r="N793">
        <v>1013</v>
      </c>
      <c r="O793" t="s">
        <v>207</v>
      </c>
      <c r="P793" t="s">
        <v>207</v>
      </c>
      <c r="Q793">
        <v>1</v>
      </c>
      <c r="X793">
        <v>53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1</v>
      </c>
      <c r="AF793" t="s">
        <v>136</v>
      </c>
      <c r="AG793">
        <v>60.949999999999996</v>
      </c>
      <c r="AH793">
        <v>2</v>
      </c>
      <c r="AI793">
        <v>55286953</v>
      </c>
      <c r="AJ793">
        <v>748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ROW(Source!A1624)</f>
        <v>1624</v>
      </c>
      <c r="B794">
        <v>55286960</v>
      </c>
      <c r="C794">
        <v>55286952</v>
      </c>
      <c r="D794">
        <v>31755942</v>
      </c>
      <c r="E794">
        <v>13</v>
      </c>
      <c r="F794">
        <v>1</v>
      </c>
      <c r="G794">
        <v>13</v>
      </c>
      <c r="H794">
        <v>2</v>
      </c>
      <c r="I794" t="s">
        <v>218</v>
      </c>
      <c r="J794" t="s">
        <v>3</v>
      </c>
      <c r="K794" t="s">
        <v>219</v>
      </c>
      <c r="L794">
        <v>1344</v>
      </c>
      <c r="N794">
        <v>1008</v>
      </c>
      <c r="O794" t="s">
        <v>220</v>
      </c>
      <c r="P794" t="s">
        <v>220</v>
      </c>
      <c r="Q794">
        <v>1</v>
      </c>
      <c r="X794">
        <v>267.17</v>
      </c>
      <c r="Y794">
        <v>0</v>
      </c>
      <c r="Z794">
        <v>1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135</v>
      </c>
      <c r="AG794">
        <v>333.96250000000003</v>
      </c>
      <c r="AH794">
        <v>2</v>
      </c>
      <c r="AI794">
        <v>55286954</v>
      </c>
      <c r="AJ794">
        <v>749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ROW(Source!A1624)</f>
        <v>1624</v>
      </c>
      <c r="B795">
        <v>55286961</v>
      </c>
      <c r="C795">
        <v>55286952</v>
      </c>
      <c r="D795">
        <v>31809402</v>
      </c>
      <c r="E795">
        <v>1</v>
      </c>
      <c r="F795">
        <v>1</v>
      </c>
      <c r="G795">
        <v>13</v>
      </c>
      <c r="H795">
        <v>3</v>
      </c>
      <c r="I795" t="s">
        <v>244</v>
      </c>
      <c r="J795" t="s">
        <v>245</v>
      </c>
      <c r="K795" t="s">
        <v>246</v>
      </c>
      <c r="L795">
        <v>1346</v>
      </c>
      <c r="N795">
        <v>1009</v>
      </c>
      <c r="O795" t="s">
        <v>247</v>
      </c>
      <c r="P795" t="s">
        <v>247</v>
      </c>
      <c r="Q795">
        <v>1</v>
      </c>
      <c r="X795">
        <v>6.9</v>
      </c>
      <c r="Y795">
        <v>6.27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6.9</v>
      </c>
      <c r="AH795">
        <v>2</v>
      </c>
      <c r="AI795">
        <v>55286957</v>
      </c>
      <c r="AJ795">
        <v>752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ROW(Source!A1624)</f>
        <v>1624</v>
      </c>
      <c r="B796">
        <v>55286962</v>
      </c>
      <c r="C796">
        <v>55286952</v>
      </c>
      <c r="D796">
        <v>31807616</v>
      </c>
      <c r="E796">
        <v>1</v>
      </c>
      <c r="F796">
        <v>1</v>
      </c>
      <c r="G796">
        <v>13</v>
      </c>
      <c r="H796">
        <v>3</v>
      </c>
      <c r="I796" t="s">
        <v>248</v>
      </c>
      <c r="J796" t="s">
        <v>249</v>
      </c>
      <c r="K796" t="s">
        <v>250</v>
      </c>
      <c r="L796">
        <v>1348</v>
      </c>
      <c r="N796">
        <v>1009</v>
      </c>
      <c r="O796" t="s">
        <v>30</v>
      </c>
      <c r="P796" t="s">
        <v>30</v>
      </c>
      <c r="Q796">
        <v>1000</v>
      </c>
      <c r="X796">
        <v>3.5000000000000003E-2</v>
      </c>
      <c r="Y796">
        <v>18910.8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3.5000000000000003E-2</v>
      </c>
      <c r="AH796">
        <v>2</v>
      </c>
      <c r="AI796">
        <v>55286958</v>
      </c>
      <c r="AJ796">
        <v>753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ROW(Source!A1624)</f>
        <v>1624</v>
      </c>
      <c r="B797">
        <v>55286963</v>
      </c>
      <c r="C797">
        <v>55286952</v>
      </c>
      <c r="D797">
        <v>31800707</v>
      </c>
      <c r="E797">
        <v>13</v>
      </c>
      <c r="F797">
        <v>1</v>
      </c>
      <c r="G797">
        <v>13</v>
      </c>
      <c r="H797">
        <v>3</v>
      </c>
      <c r="I797" t="s">
        <v>279</v>
      </c>
      <c r="J797" t="s">
        <v>3</v>
      </c>
      <c r="K797" t="s">
        <v>280</v>
      </c>
      <c r="L797">
        <v>1327</v>
      </c>
      <c r="N797">
        <v>1005</v>
      </c>
      <c r="O797" t="s">
        <v>143</v>
      </c>
      <c r="P797" t="s">
        <v>143</v>
      </c>
      <c r="Q797">
        <v>1</v>
      </c>
      <c r="X797">
        <v>135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 t="s">
        <v>3</v>
      </c>
      <c r="AG797">
        <v>135</v>
      </c>
      <c r="AH797">
        <v>3</v>
      </c>
      <c r="AI797">
        <v>-1</v>
      </c>
      <c r="AJ797" t="s">
        <v>3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ROW(Source!A1624)</f>
        <v>1624</v>
      </c>
      <c r="B798">
        <v>55286964</v>
      </c>
      <c r="C798">
        <v>55286952</v>
      </c>
      <c r="D798">
        <v>31800707</v>
      </c>
      <c r="E798">
        <v>13</v>
      </c>
      <c r="F798">
        <v>1</v>
      </c>
      <c r="G798">
        <v>13</v>
      </c>
      <c r="H798">
        <v>3</v>
      </c>
      <c r="I798" t="s">
        <v>279</v>
      </c>
      <c r="J798" t="s">
        <v>3</v>
      </c>
      <c r="K798" t="s">
        <v>281</v>
      </c>
      <c r="L798">
        <v>1327</v>
      </c>
      <c r="N798">
        <v>1005</v>
      </c>
      <c r="O798" t="s">
        <v>143</v>
      </c>
      <c r="P798" t="s">
        <v>143</v>
      </c>
      <c r="Q798">
        <v>1</v>
      </c>
      <c r="X798">
        <v>132.30000000000001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 t="s">
        <v>3</v>
      </c>
      <c r="AG798">
        <v>132.30000000000001</v>
      </c>
      <c r="AH798">
        <v>3</v>
      </c>
      <c r="AI798">
        <v>-1</v>
      </c>
      <c r="AJ798" t="s">
        <v>3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ROW(Source!A1627)</f>
        <v>1627</v>
      </c>
      <c r="B799">
        <v>55286980</v>
      </c>
      <c r="C799">
        <v>55286967</v>
      </c>
      <c r="D799">
        <v>31751893</v>
      </c>
      <c r="E799">
        <v>13</v>
      </c>
      <c r="F799">
        <v>1</v>
      </c>
      <c r="G799">
        <v>13</v>
      </c>
      <c r="H799">
        <v>1</v>
      </c>
      <c r="I799" t="s">
        <v>205</v>
      </c>
      <c r="J799" t="s">
        <v>3</v>
      </c>
      <c r="K799" t="s">
        <v>206</v>
      </c>
      <c r="L799">
        <v>1191</v>
      </c>
      <c r="N799">
        <v>1013</v>
      </c>
      <c r="O799" t="s">
        <v>207</v>
      </c>
      <c r="P799" t="s">
        <v>207</v>
      </c>
      <c r="Q799">
        <v>1</v>
      </c>
      <c r="X799">
        <v>85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1</v>
      </c>
      <c r="AF799" t="s">
        <v>136</v>
      </c>
      <c r="AG799">
        <v>97.749999999999986</v>
      </c>
      <c r="AH799">
        <v>2</v>
      </c>
      <c r="AI799">
        <v>55286968</v>
      </c>
      <c r="AJ799">
        <v>754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ROW(Source!A1627)</f>
        <v>1627</v>
      </c>
      <c r="B800">
        <v>55286981</v>
      </c>
      <c r="C800">
        <v>55286967</v>
      </c>
      <c r="D800">
        <v>31832330</v>
      </c>
      <c r="E800">
        <v>1</v>
      </c>
      <c r="F800">
        <v>1</v>
      </c>
      <c r="G800">
        <v>13</v>
      </c>
      <c r="H800">
        <v>2</v>
      </c>
      <c r="I800" t="s">
        <v>251</v>
      </c>
      <c r="J800" t="s">
        <v>252</v>
      </c>
      <c r="K800" t="s">
        <v>253</v>
      </c>
      <c r="L800">
        <v>1368</v>
      </c>
      <c r="N800">
        <v>1011</v>
      </c>
      <c r="O800" t="s">
        <v>211</v>
      </c>
      <c r="P800" t="s">
        <v>211</v>
      </c>
      <c r="Q800">
        <v>1</v>
      </c>
      <c r="X800">
        <v>0.21099999999999999</v>
      </c>
      <c r="Y800">
        <v>0</v>
      </c>
      <c r="Z800">
        <v>39.51</v>
      </c>
      <c r="AA800">
        <v>12.69</v>
      </c>
      <c r="AB800">
        <v>0</v>
      </c>
      <c r="AC800">
        <v>0</v>
      </c>
      <c r="AD800">
        <v>1</v>
      </c>
      <c r="AE800">
        <v>0</v>
      </c>
      <c r="AF800" t="s">
        <v>135</v>
      </c>
      <c r="AG800">
        <v>0.26374999999999998</v>
      </c>
      <c r="AH800">
        <v>2</v>
      </c>
      <c r="AI800">
        <v>55286969</v>
      </c>
      <c r="AJ800">
        <v>755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ROW(Source!A1627)</f>
        <v>1627</v>
      </c>
      <c r="B801">
        <v>55286982</v>
      </c>
      <c r="C801">
        <v>55286967</v>
      </c>
      <c r="D801">
        <v>31832578</v>
      </c>
      <c r="E801">
        <v>1</v>
      </c>
      <c r="F801">
        <v>1</v>
      </c>
      <c r="G801">
        <v>13</v>
      </c>
      <c r="H801">
        <v>2</v>
      </c>
      <c r="I801" t="s">
        <v>254</v>
      </c>
      <c r="J801" t="s">
        <v>255</v>
      </c>
      <c r="K801" t="s">
        <v>256</v>
      </c>
      <c r="L801">
        <v>1368</v>
      </c>
      <c r="N801">
        <v>1011</v>
      </c>
      <c r="O801" t="s">
        <v>211</v>
      </c>
      <c r="P801" t="s">
        <v>211</v>
      </c>
      <c r="Q801">
        <v>1</v>
      </c>
      <c r="X801">
        <v>12.813000000000001</v>
      </c>
      <c r="Y801">
        <v>0</v>
      </c>
      <c r="Z801">
        <v>1.0900000000000001</v>
      </c>
      <c r="AA801">
        <v>0.09</v>
      </c>
      <c r="AB801">
        <v>0</v>
      </c>
      <c r="AC801">
        <v>0</v>
      </c>
      <c r="AD801">
        <v>1</v>
      </c>
      <c r="AE801">
        <v>0</v>
      </c>
      <c r="AF801" t="s">
        <v>135</v>
      </c>
      <c r="AG801">
        <v>16.016249999999999</v>
      </c>
      <c r="AH801">
        <v>2</v>
      </c>
      <c r="AI801">
        <v>55286970</v>
      </c>
      <c r="AJ801">
        <v>756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ROW(Source!A1627)</f>
        <v>1627</v>
      </c>
      <c r="B802">
        <v>55286983</v>
      </c>
      <c r="C802">
        <v>55286967</v>
      </c>
      <c r="D802">
        <v>31832865</v>
      </c>
      <c r="E802">
        <v>1</v>
      </c>
      <c r="F802">
        <v>1</v>
      </c>
      <c r="G802">
        <v>13</v>
      </c>
      <c r="H802">
        <v>2</v>
      </c>
      <c r="I802" t="s">
        <v>257</v>
      </c>
      <c r="J802" t="s">
        <v>258</v>
      </c>
      <c r="K802" t="s">
        <v>259</v>
      </c>
      <c r="L802">
        <v>1368</v>
      </c>
      <c r="N802">
        <v>1011</v>
      </c>
      <c r="O802" t="s">
        <v>211</v>
      </c>
      <c r="P802" t="s">
        <v>211</v>
      </c>
      <c r="Q802">
        <v>1</v>
      </c>
      <c r="X802">
        <v>9.8879999999999999</v>
      </c>
      <c r="Y802">
        <v>0</v>
      </c>
      <c r="Z802">
        <v>0.77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135</v>
      </c>
      <c r="AG802">
        <v>12.36</v>
      </c>
      <c r="AH802">
        <v>2</v>
      </c>
      <c r="AI802">
        <v>55286971</v>
      </c>
      <c r="AJ802">
        <v>757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ROW(Source!A1627)</f>
        <v>1627</v>
      </c>
      <c r="B803">
        <v>55286984</v>
      </c>
      <c r="C803">
        <v>55286967</v>
      </c>
      <c r="D803">
        <v>31755942</v>
      </c>
      <c r="E803">
        <v>13</v>
      </c>
      <c r="F803">
        <v>1</v>
      </c>
      <c r="G803">
        <v>13</v>
      </c>
      <c r="H803">
        <v>2</v>
      </c>
      <c r="I803" t="s">
        <v>218</v>
      </c>
      <c r="J803" t="s">
        <v>3</v>
      </c>
      <c r="K803" t="s">
        <v>219</v>
      </c>
      <c r="L803">
        <v>1344</v>
      </c>
      <c r="N803">
        <v>1008</v>
      </c>
      <c r="O803" t="s">
        <v>220</v>
      </c>
      <c r="P803" t="s">
        <v>220</v>
      </c>
      <c r="Q803">
        <v>1</v>
      </c>
      <c r="X803">
        <v>20.92</v>
      </c>
      <c r="Y803">
        <v>0</v>
      </c>
      <c r="Z803">
        <v>1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135</v>
      </c>
      <c r="AG803">
        <v>26.150000000000002</v>
      </c>
      <c r="AH803">
        <v>2</v>
      </c>
      <c r="AI803">
        <v>55286972</v>
      </c>
      <c r="AJ803">
        <v>758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ROW(Source!A1627)</f>
        <v>1627</v>
      </c>
      <c r="B804">
        <v>55286985</v>
      </c>
      <c r="C804">
        <v>55286967</v>
      </c>
      <c r="D804">
        <v>31808032</v>
      </c>
      <c r="E804">
        <v>1</v>
      </c>
      <c r="F804">
        <v>1</v>
      </c>
      <c r="G804">
        <v>13</v>
      </c>
      <c r="H804">
        <v>3</v>
      </c>
      <c r="I804" t="s">
        <v>260</v>
      </c>
      <c r="J804" t="s">
        <v>261</v>
      </c>
      <c r="K804" t="s">
        <v>262</v>
      </c>
      <c r="L804">
        <v>1348</v>
      </c>
      <c r="N804">
        <v>1009</v>
      </c>
      <c r="O804" t="s">
        <v>30</v>
      </c>
      <c r="P804" t="s">
        <v>30</v>
      </c>
      <c r="Q804">
        <v>1000</v>
      </c>
      <c r="X804">
        <v>4.9000000000000002E-2</v>
      </c>
      <c r="Y804">
        <v>14739.12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4.9000000000000002E-2</v>
      </c>
      <c r="AH804">
        <v>2</v>
      </c>
      <c r="AI804">
        <v>55286973</v>
      </c>
      <c r="AJ804">
        <v>759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ROW(Source!A1627)</f>
        <v>1627</v>
      </c>
      <c r="B805">
        <v>55286986</v>
      </c>
      <c r="C805">
        <v>55286967</v>
      </c>
      <c r="D805">
        <v>31808575</v>
      </c>
      <c r="E805">
        <v>1</v>
      </c>
      <c r="F805">
        <v>1</v>
      </c>
      <c r="G805">
        <v>13</v>
      </c>
      <c r="H805">
        <v>3</v>
      </c>
      <c r="I805" t="s">
        <v>263</v>
      </c>
      <c r="J805" t="s">
        <v>264</v>
      </c>
      <c r="K805" t="s">
        <v>265</v>
      </c>
      <c r="L805">
        <v>1391</v>
      </c>
      <c r="N805">
        <v>1013</v>
      </c>
      <c r="O805" t="s">
        <v>266</v>
      </c>
      <c r="P805" t="s">
        <v>266</v>
      </c>
      <c r="Q805">
        <v>1</v>
      </c>
      <c r="X805">
        <v>200</v>
      </c>
      <c r="Y805">
        <v>28.75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200</v>
      </c>
      <c r="AH805">
        <v>2</v>
      </c>
      <c r="AI805">
        <v>55286976</v>
      </c>
      <c r="AJ805">
        <v>762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ROW(Source!A1627)</f>
        <v>1627</v>
      </c>
      <c r="B806">
        <v>55286987</v>
      </c>
      <c r="C806">
        <v>55286967</v>
      </c>
      <c r="D806">
        <v>31809402</v>
      </c>
      <c r="E806">
        <v>1</v>
      </c>
      <c r="F806">
        <v>1</v>
      </c>
      <c r="G806">
        <v>13</v>
      </c>
      <c r="H806">
        <v>3</v>
      </c>
      <c r="I806" t="s">
        <v>244</v>
      </c>
      <c r="J806" t="s">
        <v>245</v>
      </c>
      <c r="K806" t="s">
        <v>246</v>
      </c>
      <c r="L806">
        <v>1346</v>
      </c>
      <c r="N806">
        <v>1009</v>
      </c>
      <c r="O806" t="s">
        <v>247</v>
      </c>
      <c r="P806" t="s">
        <v>247</v>
      </c>
      <c r="Q806">
        <v>1</v>
      </c>
      <c r="X806">
        <v>3.4</v>
      </c>
      <c r="Y806">
        <v>6.27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3.4</v>
      </c>
      <c r="AH806">
        <v>2</v>
      </c>
      <c r="AI806">
        <v>55286977</v>
      </c>
      <c r="AJ806">
        <v>763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ROW(Source!A1627)</f>
        <v>1627</v>
      </c>
      <c r="B807">
        <v>55286988</v>
      </c>
      <c r="C807">
        <v>55286967</v>
      </c>
      <c r="D807">
        <v>31807565</v>
      </c>
      <c r="E807">
        <v>1</v>
      </c>
      <c r="F807">
        <v>1</v>
      </c>
      <c r="G807">
        <v>13</v>
      </c>
      <c r="H807">
        <v>3</v>
      </c>
      <c r="I807" t="s">
        <v>267</v>
      </c>
      <c r="J807" t="s">
        <v>268</v>
      </c>
      <c r="K807" t="s">
        <v>269</v>
      </c>
      <c r="L807">
        <v>1301</v>
      </c>
      <c r="N807">
        <v>1003</v>
      </c>
      <c r="O807" t="s">
        <v>270</v>
      </c>
      <c r="P807" t="s">
        <v>270</v>
      </c>
      <c r="Q807">
        <v>1</v>
      </c>
      <c r="X807">
        <v>18.899999999999999</v>
      </c>
      <c r="Y807">
        <v>15.72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18.899999999999999</v>
      </c>
      <c r="AH807">
        <v>2</v>
      </c>
      <c r="AI807">
        <v>55286978</v>
      </c>
      <c r="AJ807">
        <v>764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ROW(Source!A1627)</f>
        <v>1627</v>
      </c>
      <c r="B808">
        <v>55286989</v>
      </c>
      <c r="C808">
        <v>55286967</v>
      </c>
      <c r="D808">
        <v>31807616</v>
      </c>
      <c r="E808">
        <v>1</v>
      </c>
      <c r="F808">
        <v>1</v>
      </c>
      <c r="G808">
        <v>13</v>
      </c>
      <c r="H808">
        <v>3</v>
      </c>
      <c r="I808" t="s">
        <v>248</v>
      </c>
      <c r="J808" t="s">
        <v>249</v>
      </c>
      <c r="K808" t="s">
        <v>250</v>
      </c>
      <c r="L808">
        <v>1348</v>
      </c>
      <c r="N808">
        <v>1009</v>
      </c>
      <c r="O808" t="s">
        <v>30</v>
      </c>
      <c r="P808" t="s">
        <v>30</v>
      </c>
      <c r="Q808">
        <v>1000</v>
      </c>
      <c r="X808">
        <v>2.196E-2</v>
      </c>
      <c r="Y808">
        <v>18910.8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2.196E-2</v>
      </c>
      <c r="AH808">
        <v>2</v>
      </c>
      <c r="AI808">
        <v>55286979</v>
      </c>
      <c r="AJ808">
        <v>765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ROW(Source!A1627)</f>
        <v>1627</v>
      </c>
      <c r="B809">
        <v>55286990</v>
      </c>
      <c r="C809">
        <v>55286967</v>
      </c>
      <c r="D809">
        <v>31800707</v>
      </c>
      <c r="E809">
        <v>13</v>
      </c>
      <c r="F809">
        <v>1</v>
      </c>
      <c r="G809">
        <v>13</v>
      </c>
      <c r="H809">
        <v>3</v>
      </c>
      <c r="I809" t="s">
        <v>279</v>
      </c>
      <c r="J809" t="s">
        <v>3</v>
      </c>
      <c r="K809" t="s">
        <v>280</v>
      </c>
      <c r="L809">
        <v>1327</v>
      </c>
      <c r="N809">
        <v>1005</v>
      </c>
      <c r="O809" t="s">
        <v>143</v>
      </c>
      <c r="P809" t="s">
        <v>143</v>
      </c>
      <c r="Q809">
        <v>1</v>
      </c>
      <c r="X809">
        <v>135.03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 t="s">
        <v>3</v>
      </c>
      <c r="AG809">
        <v>135.03</v>
      </c>
      <c r="AH809">
        <v>3</v>
      </c>
      <c r="AI809">
        <v>-1</v>
      </c>
      <c r="AJ809" t="s">
        <v>3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ROW(Source!A1627)</f>
        <v>1627</v>
      </c>
      <c r="B810">
        <v>55286991</v>
      </c>
      <c r="C810">
        <v>55286967</v>
      </c>
      <c r="D810">
        <v>31800707</v>
      </c>
      <c r="E810">
        <v>13</v>
      </c>
      <c r="F810">
        <v>1</v>
      </c>
      <c r="G810">
        <v>13</v>
      </c>
      <c r="H810">
        <v>3</v>
      </c>
      <c r="I810" t="s">
        <v>279</v>
      </c>
      <c r="J810" t="s">
        <v>3</v>
      </c>
      <c r="K810" t="s">
        <v>281</v>
      </c>
      <c r="L810">
        <v>1327</v>
      </c>
      <c r="N810">
        <v>1005</v>
      </c>
      <c r="O810" t="s">
        <v>143</v>
      </c>
      <c r="P810" t="s">
        <v>143</v>
      </c>
      <c r="Q810">
        <v>1</v>
      </c>
      <c r="X810">
        <v>60.27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 t="s">
        <v>3</v>
      </c>
      <c r="AG810">
        <v>60.27</v>
      </c>
      <c r="AH810">
        <v>3</v>
      </c>
      <c r="AI810">
        <v>-1</v>
      </c>
      <c r="AJ810" t="s">
        <v>3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ROW(Source!A1635)</f>
        <v>1635</v>
      </c>
      <c r="B811">
        <v>55287054</v>
      </c>
      <c r="C811">
        <v>55287051</v>
      </c>
      <c r="D811">
        <v>31751893</v>
      </c>
      <c r="E811">
        <v>13</v>
      </c>
      <c r="F811">
        <v>1</v>
      </c>
      <c r="G811">
        <v>13</v>
      </c>
      <c r="H811">
        <v>1</v>
      </c>
      <c r="I811" t="s">
        <v>205</v>
      </c>
      <c r="J811" t="s">
        <v>3</v>
      </c>
      <c r="K811" t="s">
        <v>206</v>
      </c>
      <c r="L811">
        <v>1191</v>
      </c>
      <c r="N811">
        <v>1013</v>
      </c>
      <c r="O811" t="s">
        <v>207</v>
      </c>
      <c r="P811" t="s">
        <v>207</v>
      </c>
      <c r="Q811">
        <v>1</v>
      </c>
      <c r="X811">
        <v>57.5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1</v>
      </c>
      <c r="AF811" t="s">
        <v>3</v>
      </c>
      <c r="AG811">
        <v>57.5</v>
      </c>
      <c r="AH811">
        <v>2</v>
      </c>
      <c r="AI811">
        <v>55287052</v>
      </c>
      <c r="AJ811">
        <v>766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ROW(Source!A1635)</f>
        <v>1635</v>
      </c>
      <c r="B812">
        <v>55287055</v>
      </c>
      <c r="C812">
        <v>55287051</v>
      </c>
      <c r="D812">
        <v>31806986</v>
      </c>
      <c r="E812">
        <v>13</v>
      </c>
      <c r="F812">
        <v>1</v>
      </c>
      <c r="G812">
        <v>13</v>
      </c>
      <c r="H812">
        <v>3</v>
      </c>
      <c r="I812" t="s">
        <v>28</v>
      </c>
      <c r="J812" t="s">
        <v>3</v>
      </c>
      <c r="K812" t="s">
        <v>29</v>
      </c>
      <c r="L812">
        <v>1348</v>
      </c>
      <c r="N812">
        <v>1009</v>
      </c>
      <c r="O812" t="s">
        <v>30</v>
      </c>
      <c r="P812" t="s">
        <v>30</v>
      </c>
      <c r="Q812">
        <v>1000</v>
      </c>
      <c r="X812">
        <v>4.5999999999999996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4.5999999999999996</v>
      </c>
      <c r="AH812">
        <v>2</v>
      </c>
      <c r="AI812">
        <v>55287053</v>
      </c>
      <c r="AJ812">
        <v>767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ROW(Source!A1637)</f>
        <v>1637</v>
      </c>
      <c r="B813">
        <v>55287059</v>
      </c>
      <c r="C813">
        <v>55287057</v>
      </c>
      <c r="D813">
        <v>31751893</v>
      </c>
      <c r="E813">
        <v>13</v>
      </c>
      <c r="F813">
        <v>1</v>
      </c>
      <c r="G813">
        <v>13</v>
      </c>
      <c r="H813">
        <v>1</v>
      </c>
      <c r="I813" t="s">
        <v>205</v>
      </c>
      <c r="J813" t="s">
        <v>3</v>
      </c>
      <c r="K813" t="s">
        <v>206</v>
      </c>
      <c r="L813">
        <v>1191</v>
      </c>
      <c r="N813">
        <v>1013</v>
      </c>
      <c r="O813" t="s">
        <v>207</v>
      </c>
      <c r="P813" t="s">
        <v>207</v>
      </c>
      <c r="Q813">
        <v>1</v>
      </c>
      <c r="X813">
        <v>0.6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1</v>
      </c>
      <c r="AF813" t="s">
        <v>3</v>
      </c>
      <c r="AG813">
        <v>0.6</v>
      </c>
      <c r="AH813">
        <v>2</v>
      </c>
      <c r="AI813">
        <v>55287058</v>
      </c>
      <c r="AJ813">
        <v>768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ROW(Source!A1638)</f>
        <v>1638</v>
      </c>
      <c r="B814">
        <v>55287063</v>
      </c>
      <c r="C814">
        <v>55287060</v>
      </c>
      <c r="D814">
        <v>31751893</v>
      </c>
      <c r="E814">
        <v>13</v>
      </c>
      <c r="F814">
        <v>1</v>
      </c>
      <c r="G814">
        <v>13</v>
      </c>
      <c r="H814">
        <v>1</v>
      </c>
      <c r="I814" t="s">
        <v>205</v>
      </c>
      <c r="J814" t="s">
        <v>3</v>
      </c>
      <c r="K814" t="s">
        <v>206</v>
      </c>
      <c r="L814">
        <v>1191</v>
      </c>
      <c r="N814">
        <v>1013</v>
      </c>
      <c r="O814" t="s">
        <v>207</v>
      </c>
      <c r="P814" t="s">
        <v>207</v>
      </c>
      <c r="Q814">
        <v>1</v>
      </c>
      <c r="X814">
        <v>17.41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1</v>
      </c>
      <c r="AF814" t="s">
        <v>3</v>
      </c>
      <c r="AG814">
        <v>17.41</v>
      </c>
      <c r="AH814">
        <v>2</v>
      </c>
      <c r="AI814">
        <v>55287061</v>
      </c>
      <c r="AJ814">
        <v>769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ROW(Source!A1638)</f>
        <v>1638</v>
      </c>
      <c r="B815">
        <v>55287064</v>
      </c>
      <c r="C815">
        <v>55287060</v>
      </c>
      <c r="D815">
        <v>31806986</v>
      </c>
      <c r="E815">
        <v>13</v>
      </c>
      <c r="F815">
        <v>1</v>
      </c>
      <c r="G815">
        <v>13</v>
      </c>
      <c r="H815">
        <v>3</v>
      </c>
      <c r="I815" t="s">
        <v>28</v>
      </c>
      <c r="J815" t="s">
        <v>3</v>
      </c>
      <c r="K815" t="s">
        <v>29</v>
      </c>
      <c r="L815">
        <v>1348</v>
      </c>
      <c r="N815">
        <v>1009</v>
      </c>
      <c r="O815" t="s">
        <v>30</v>
      </c>
      <c r="P815" t="s">
        <v>30</v>
      </c>
      <c r="Q815">
        <v>1000</v>
      </c>
      <c r="X815">
        <v>1.02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1.02</v>
      </c>
      <c r="AH815">
        <v>2</v>
      </c>
      <c r="AI815">
        <v>55287062</v>
      </c>
      <c r="AJ815">
        <v>770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ROW(Source!A1640)</f>
        <v>1640</v>
      </c>
      <c r="B816">
        <v>55287068</v>
      </c>
      <c r="C816">
        <v>55287066</v>
      </c>
      <c r="D816">
        <v>31751893</v>
      </c>
      <c r="E816">
        <v>13</v>
      </c>
      <c r="F816">
        <v>1</v>
      </c>
      <c r="G816">
        <v>13</v>
      </c>
      <c r="H816">
        <v>1</v>
      </c>
      <c r="I816" t="s">
        <v>205</v>
      </c>
      <c r="J816" t="s">
        <v>3</v>
      </c>
      <c r="K816" t="s">
        <v>206</v>
      </c>
      <c r="L816">
        <v>1191</v>
      </c>
      <c r="N816">
        <v>1013</v>
      </c>
      <c r="O816" t="s">
        <v>207</v>
      </c>
      <c r="P816" t="s">
        <v>207</v>
      </c>
      <c r="Q816">
        <v>1</v>
      </c>
      <c r="X816">
        <v>20.73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1</v>
      </c>
      <c r="AF816" t="s">
        <v>3</v>
      </c>
      <c r="AG816">
        <v>20.73</v>
      </c>
      <c r="AH816">
        <v>2</v>
      </c>
      <c r="AI816">
        <v>55287067</v>
      </c>
      <c r="AJ816">
        <v>771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ROW(Source!A1640)</f>
        <v>1640</v>
      </c>
      <c r="B817">
        <v>55287069</v>
      </c>
      <c r="C817">
        <v>55287066</v>
      </c>
      <c r="D817">
        <v>31798045</v>
      </c>
      <c r="E817">
        <v>13</v>
      </c>
      <c r="F817">
        <v>1</v>
      </c>
      <c r="G817">
        <v>13</v>
      </c>
      <c r="H817">
        <v>3</v>
      </c>
      <c r="I817" t="s">
        <v>271</v>
      </c>
      <c r="J817" t="s">
        <v>3</v>
      </c>
      <c r="K817" t="s">
        <v>272</v>
      </c>
      <c r="L817">
        <v>1348</v>
      </c>
      <c r="N817">
        <v>1009</v>
      </c>
      <c r="O817" t="s">
        <v>30</v>
      </c>
      <c r="P817" t="s">
        <v>30</v>
      </c>
      <c r="Q817">
        <v>1000</v>
      </c>
      <c r="X817">
        <v>0.17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 t="s">
        <v>3</v>
      </c>
      <c r="AG817">
        <v>0.17</v>
      </c>
      <c r="AH817">
        <v>3</v>
      </c>
      <c r="AI817">
        <v>-1</v>
      </c>
      <c r="AJ817" t="s">
        <v>3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ROW(Source!A1640)</f>
        <v>1640</v>
      </c>
      <c r="B818">
        <v>55287070</v>
      </c>
      <c r="C818">
        <v>55287066</v>
      </c>
      <c r="D818">
        <v>31798941</v>
      </c>
      <c r="E818">
        <v>13</v>
      </c>
      <c r="F818">
        <v>1</v>
      </c>
      <c r="G818">
        <v>13</v>
      </c>
      <c r="H818">
        <v>3</v>
      </c>
      <c r="I818" t="s">
        <v>273</v>
      </c>
      <c r="J818" t="s">
        <v>3</v>
      </c>
      <c r="K818" t="s">
        <v>274</v>
      </c>
      <c r="L818">
        <v>1339</v>
      </c>
      <c r="N818">
        <v>1007</v>
      </c>
      <c r="O818" t="s">
        <v>128</v>
      </c>
      <c r="P818" t="s">
        <v>128</v>
      </c>
      <c r="Q818">
        <v>1</v>
      </c>
      <c r="X818">
        <v>0.03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 t="s">
        <v>3</v>
      </c>
      <c r="AG818">
        <v>0.03</v>
      </c>
      <c r="AH818">
        <v>3</v>
      </c>
      <c r="AI818">
        <v>-1</v>
      </c>
      <c r="AJ818" t="s">
        <v>3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ROW(Source!A1641)</f>
        <v>1641</v>
      </c>
      <c r="B819">
        <v>55287073</v>
      </c>
      <c r="C819">
        <v>55287071</v>
      </c>
      <c r="D819">
        <v>31751893</v>
      </c>
      <c r="E819">
        <v>13</v>
      </c>
      <c r="F819">
        <v>1</v>
      </c>
      <c r="G819">
        <v>13</v>
      </c>
      <c r="H819">
        <v>1</v>
      </c>
      <c r="I819" t="s">
        <v>205</v>
      </c>
      <c r="J819" t="s">
        <v>3</v>
      </c>
      <c r="K819" t="s">
        <v>206</v>
      </c>
      <c r="L819">
        <v>1191</v>
      </c>
      <c r="N819">
        <v>1013</v>
      </c>
      <c r="O819" t="s">
        <v>207</v>
      </c>
      <c r="P819" t="s">
        <v>207</v>
      </c>
      <c r="Q819">
        <v>1</v>
      </c>
      <c r="X819">
        <v>0.6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1</v>
      </c>
      <c r="AF819" t="s">
        <v>3</v>
      </c>
      <c r="AG819">
        <v>0.6</v>
      </c>
      <c r="AH819">
        <v>2</v>
      </c>
      <c r="AI819">
        <v>55287072</v>
      </c>
      <c r="AJ819">
        <v>772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ROW(Source!A1677)</f>
        <v>1677</v>
      </c>
      <c r="B820">
        <v>55287140</v>
      </c>
      <c r="C820">
        <v>55287131</v>
      </c>
      <c r="D820">
        <v>31751893</v>
      </c>
      <c r="E820">
        <v>13</v>
      </c>
      <c r="F820">
        <v>1</v>
      </c>
      <c r="G820">
        <v>13</v>
      </c>
      <c r="H820">
        <v>1</v>
      </c>
      <c r="I820" t="s">
        <v>205</v>
      </c>
      <c r="J820" t="s">
        <v>3</v>
      </c>
      <c r="K820" t="s">
        <v>206</v>
      </c>
      <c r="L820">
        <v>1191</v>
      </c>
      <c r="N820">
        <v>1013</v>
      </c>
      <c r="O820" t="s">
        <v>207</v>
      </c>
      <c r="P820" t="s">
        <v>207</v>
      </c>
      <c r="Q820">
        <v>1</v>
      </c>
      <c r="X820">
        <v>113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  <c r="AF820" t="s">
        <v>3</v>
      </c>
      <c r="AG820">
        <v>113</v>
      </c>
      <c r="AH820">
        <v>2</v>
      </c>
      <c r="AI820">
        <v>55287132</v>
      </c>
      <c r="AJ820">
        <v>773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ROW(Source!A1677)</f>
        <v>1677</v>
      </c>
      <c r="B821">
        <v>55287141</v>
      </c>
      <c r="C821">
        <v>55287131</v>
      </c>
      <c r="D821">
        <v>31832333</v>
      </c>
      <c r="E821">
        <v>1</v>
      </c>
      <c r="F821">
        <v>1</v>
      </c>
      <c r="G821">
        <v>13</v>
      </c>
      <c r="H821">
        <v>2</v>
      </c>
      <c r="I821" t="s">
        <v>208</v>
      </c>
      <c r="J821" t="s">
        <v>209</v>
      </c>
      <c r="K821" t="s">
        <v>210</v>
      </c>
      <c r="L821">
        <v>1368</v>
      </c>
      <c r="N821">
        <v>1011</v>
      </c>
      <c r="O821" t="s">
        <v>211</v>
      </c>
      <c r="P821" t="s">
        <v>211</v>
      </c>
      <c r="Q821">
        <v>1</v>
      </c>
      <c r="X821">
        <v>1.19</v>
      </c>
      <c r="Y821">
        <v>0</v>
      </c>
      <c r="Z821">
        <v>33.35</v>
      </c>
      <c r="AA821">
        <v>12.67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1.19</v>
      </c>
      <c r="AH821">
        <v>2</v>
      </c>
      <c r="AI821">
        <v>55287133</v>
      </c>
      <c r="AJ821">
        <v>774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ROW(Source!A1677)</f>
        <v>1677</v>
      </c>
      <c r="B822">
        <v>55287142</v>
      </c>
      <c r="C822">
        <v>55287131</v>
      </c>
      <c r="D822">
        <v>31832821</v>
      </c>
      <c r="E822">
        <v>1</v>
      </c>
      <c r="F822">
        <v>1</v>
      </c>
      <c r="G822">
        <v>13</v>
      </c>
      <c r="H822">
        <v>2</v>
      </c>
      <c r="I822" t="s">
        <v>212</v>
      </c>
      <c r="J822" t="s">
        <v>213</v>
      </c>
      <c r="K822" t="s">
        <v>214</v>
      </c>
      <c r="L822">
        <v>1368</v>
      </c>
      <c r="N822">
        <v>1011</v>
      </c>
      <c r="O822" t="s">
        <v>211</v>
      </c>
      <c r="P822" t="s">
        <v>211</v>
      </c>
      <c r="Q822">
        <v>1</v>
      </c>
      <c r="X822">
        <v>1.19</v>
      </c>
      <c r="Y822">
        <v>0</v>
      </c>
      <c r="Z822">
        <v>0.77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1.19</v>
      </c>
      <c r="AH822">
        <v>2</v>
      </c>
      <c r="AI822">
        <v>55287134</v>
      </c>
      <c r="AJ822">
        <v>775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ROW(Source!A1677)</f>
        <v>1677</v>
      </c>
      <c r="B823">
        <v>55287143</v>
      </c>
      <c r="C823">
        <v>55287131</v>
      </c>
      <c r="D823">
        <v>31832054</v>
      </c>
      <c r="E823">
        <v>1</v>
      </c>
      <c r="F823">
        <v>1</v>
      </c>
      <c r="G823">
        <v>13</v>
      </c>
      <c r="H823">
        <v>2</v>
      </c>
      <c r="I823" t="s">
        <v>215</v>
      </c>
      <c r="J823" t="s">
        <v>216</v>
      </c>
      <c r="K823" t="s">
        <v>217</v>
      </c>
      <c r="L823">
        <v>1368</v>
      </c>
      <c r="N823">
        <v>1011</v>
      </c>
      <c r="O823" t="s">
        <v>211</v>
      </c>
      <c r="P823" t="s">
        <v>211</v>
      </c>
      <c r="Q823">
        <v>1</v>
      </c>
      <c r="X823">
        <v>1.18</v>
      </c>
      <c r="Y823">
        <v>0</v>
      </c>
      <c r="Z823">
        <v>0.71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1.18</v>
      </c>
      <c r="AH823">
        <v>2</v>
      </c>
      <c r="AI823">
        <v>55287135</v>
      </c>
      <c r="AJ823">
        <v>776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ROW(Source!A1677)</f>
        <v>1677</v>
      </c>
      <c r="B824">
        <v>55287144</v>
      </c>
      <c r="C824">
        <v>55287131</v>
      </c>
      <c r="D824">
        <v>31755942</v>
      </c>
      <c r="E824">
        <v>13</v>
      </c>
      <c r="F824">
        <v>1</v>
      </c>
      <c r="G824">
        <v>13</v>
      </c>
      <c r="H824">
        <v>2</v>
      </c>
      <c r="I824" t="s">
        <v>218</v>
      </c>
      <c r="J824" t="s">
        <v>3</v>
      </c>
      <c r="K824" t="s">
        <v>219</v>
      </c>
      <c r="L824">
        <v>1344</v>
      </c>
      <c r="N824">
        <v>1008</v>
      </c>
      <c r="O824" t="s">
        <v>220</v>
      </c>
      <c r="P824" t="s">
        <v>220</v>
      </c>
      <c r="Q824">
        <v>1</v>
      </c>
      <c r="X824">
        <v>0.01</v>
      </c>
      <c r="Y824">
        <v>0</v>
      </c>
      <c r="Z824">
        <v>1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0.01</v>
      </c>
      <c r="AH824">
        <v>2</v>
      </c>
      <c r="AI824">
        <v>55287136</v>
      </c>
      <c r="AJ824">
        <v>777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ROW(Source!A1677)</f>
        <v>1677</v>
      </c>
      <c r="B825">
        <v>55287145</v>
      </c>
      <c r="C825">
        <v>55287131</v>
      </c>
      <c r="D825">
        <v>31808261</v>
      </c>
      <c r="E825">
        <v>1</v>
      </c>
      <c r="F825">
        <v>1</v>
      </c>
      <c r="G825">
        <v>13</v>
      </c>
      <c r="H825">
        <v>3</v>
      </c>
      <c r="I825" t="s">
        <v>221</v>
      </c>
      <c r="J825" t="s">
        <v>222</v>
      </c>
      <c r="K825" t="s">
        <v>223</v>
      </c>
      <c r="L825">
        <v>1348</v>
      </c>
      <c r="N825">
        <v>1009</v>
      </c>
      <c r="O825" t="s">
        <v>30</v>
      </c>
      <c r="P825" t="s">
        <v>30</v>
      </c>
      <c r="Q825">
        <v>1000</v>
      </c>
      <c r="X825">
        <v>2.1000000000000001E-2</v>
      </c>
      <c r="Y825">
        <v>315.2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2.1000000000000001E-2</v>
      </c>
      <c r="AH825">
        <v>2</v>
      </c>
      <c r="AI825">
        <v>55287137</v>
      </c>
      <c r="AJ825">
        <v>778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ROW(Source!A1677)</f>
        <v>1677</v>
      </c>
      <c r="B826">
        <v>55287146</v>
      </c>
      <c r="C826">
        <v>55287131</v>
      </c>
      <c r="D826">
        <v>31826247</v>
      </c>
      <c r="E826">
        <v>1</v>
      </c>
      <c r="F826">
        <v>1</v>
      </c>
      <c r="G826">
        <v>13</v>
      </c>
      <c r="H826">
        <v>3</v>
      </c>
      <c r="I826" t="s">
        <v>224</v>
      </c>
      <c r="J826" t="s">
        <v>225</v>
      </c>
      <c r="K826" t="s">
        <v>226</v>
      </c>
      <c r="L826">
        <v>1339</v>
      </c>
      <c r="N826">
        <v>1007</v>
      </c>
      <c r="O826" t="s">
        <v>128</v>
      </c>
      <c r="P826" t="s">
        <v>128</v>
      </c>
      <c r="Q826">
        <v>1</v>
      </c>
      <c r="X826">
        <v>2.14</v>
      </c>
      <c r="Y826">
        <v>451.14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2.14</v>
      </c>
      <c r="AH826">
        <v>2</v>
      </c>
      <c r="AI826">
        <v>55287138</v>
      </c>
      <c r="AJ826">
        <v>779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ROW(Source!A1677)</f>
        <v>1677</v>
      </c>
      <c r="B827">
        <v>55287147</v>
      </c>
      <c r="C827">
        <v>55287131</v>
      </c>
      <c r="D827">
        <v>31806986</v>
      </c>
      <c r="E827">
        <v>13</v>
      </c>
      <c r="F827">
        <v>1</v>
      </c>
      <c r="G827">
        <v>13</v>
      </c>
      <c r="H827">
        <v>3</v>
      </c>
      <c r="I827" t="s">
        <v>28</v>
      </c>
      <c r="J827" t="s">
        <v>3</v>
      </c>
      <c r="K827" t="s">
        <v>29</v>
      </c>
      <c r="L827">
        <v>1348</v>
      </c>
      <c r="N827">
        <v>1009</v>
      </c>
      <c r="O827" t="s">
        <v>30</v>
      </c>
      <c r="P827" t="s">
        <v>30</v>
      </c>
      <c r="Q827">
        <v>1000</v>
      </c>
      <c r="X827">
        <v>1.28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1.28</v>
      </c>
      <c r="AH827">
        <v>2</v>
      </c>
      <c r="AI827">
        <v>55287139</v>
      </c>
      <c r="AJ827">
        <v>780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ROW(Source!A1679)</f>
        <v>1679</v>
      </c>
      <c r="B828">
        <v>55287157</v>
      </c>
      <c r="C828">
        <v>55287149</v>
      </c>
      <c r="D828">
        <v>31751893</v>
      </c>
      <c r="E828">
        <v>13</v>
      </c>
      <c r="F828">
        <v>1</v>
      </c>
      <c r="G828">
        <v>13</v>
      </c>
      <c r="H828">
        <v>1</v>
      </c>
      <c r="I828" t="s">
        <v>205</v>
      </c>
      <c r="J828" t="s">
        <v>3</v>
      </c>
      <c r="K828" t="s">
        <v>206</v>
      </c>
      <c r="L828">
        <v>1191</v>
      </c>
      <c r="N828">
        <v>1013</v>
      </c>
      <c r="O828" t="s">
        <v>207</v>
      </c>
      <c r="P828" t="s">
        <v>207</v>
      </c>
      <c r="Q828">
        <v>1</v>
      </c>
      <c r="X828">
        <v>39.5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1</v>
      </c>
      <c r="AF828" t="s">
        <v>3</v>
      </c>
      <c r="AG828">
        <v>39.5</v>
      </c>
      <c r="AH828">
        <v>2</v>
      </c>
      <c r="AI828">
        <v>55287150</v>
      </c>
      <c r="AJ828">
        <v>781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ROW(Source!A1679)</f>
        <v>1679</v>
      </c>
      <c r="B829">
        <v>55287158</v>
      </c>
      <c r="C829">
        <v>55287149</v>
      </c>
      <c r="D829">
        <v>31832333</v>
      </c>
      <c r="E829">
        <v>1</v>
      </c>
      <c r="F829">
        <v>1</v>
      </c>
      <c r="G829">
        <v>13</v>
      </c>
      <c r="H829">
        <v>2</v>
      </c>
      <c r="I829" t="s">
        <v>208</v>
      </c>
      <c r="J829" t="s">
        <v>209</v>
      </c>
      <c r="K829" t="s">
        <v>210</v>
      </c>
      <c r="L829">
        <v>1368</v>
      </c>
      <c r="N829">
        <v>1011</v>
      </c>
      <c r="O829" t="s">
        <v>211</v>
      </c>
      <c r="P829" t="s">
        <v>211</v>
      </c>
      <c r="Q829">
        <v>1</v>
      </c>
      <c r="X829">
        <v>0.28000000000000003</v>
      </c>
      <c r="Y829">
        <v>0</v>
      </c>
      <c r="Z829">
        <v>33.35</v>
      </c>
      <c r="AA829">
        <v>12.67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0.28000000000000003</v>
      </c>
      <c r="AH829">
        <v>2</v>
      </c>
      <c r="AI829">
        <v>55287151</v>
      </c>
      <c r="AJ829">
        <v>782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ROW(Source!A1679)</f>
        <v>1679</v>
      </c>
      <c r="B830">
        <v>55287159</v>
      </c>
      <c r="C830">
        <v>55287149</v>
      </c>
      <c r="D830">
        <v>31832821</v>
      </c>
      <c r="E830">
        <v>1</v>
      </c>
      <c r="F830">
        <v>1</v>
      </c>
      <c r="G830">
        <v>13</v>
      </c>
      <c r="H830">
        <v>2</v>
      </c>
      <c r="I830" t="s">
        <v>212</v>
      </c>
      <c r="J830" t="s">
        <v>213</v>
      </c>
      <c r="K830" t="s">
        <v>214</v>
      </c>
      <c r="L830">
        <v>1368</v>
      </c>
      <c r="N830">
        <v>1011</v>
      </c>
      <c r="O830" t="s">
        <v>211</v>
      </c>
      <c r="P830" t="s">
        <v>211</v>
      </c>
      <c r="Q830">
        <v>1</v>
      </c>
      <c r="X830">
        <v>0.28000000000000003</v>
      </c>
      <c r="Y830">
        <v>0</v>
      </c>
      <c r="Z830">
        <v>0.77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0.28000000000000003</v>
      </c>
      <c r="AH830">
        <v>2</v>
      </c>
      <c r="AI830">
        <v>55287152</v>
      </c>
      <c r="AJ830">
        <v>783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ROW(Source!A1679)</f>
        <v>1679</v>
      </c>
      <c r="B831">
        <v>55287160</v>
      </c>
      <c r="C831">
        <v>55287149</v>
      </c>
      <c r="D831">
        <v>31832054</v>
      </c>
      <c r="E831">
        <v>1</v>
      </c>
      <c r="F831">
        <v>1</v>
      </c>
      <c r="G831">
        <v>13</v>
      </c>
      <c r="H831">
        <v>2</v>
      </c>
      <c r="I831" t="s">
        <v>215</v>
      </c>
      <c r="J831" t="s">
        <v>216</v>
      </c>
      <c r="K831" t="s">
        <v>217</v>
      </c>
      <c r="L831">
        <v>1368</v>
      </c>
      <c r="N831">
        <v>1011</v>
      </c>
      <c r="O831" t="s">
        <v>211</v>
      </c>
      <c r="P831" t="s">
        <v>211</v>
      </c>
      <c r="Q831">
        <v>1</v>
      </c>
      <c r="X831">
        <v>0.44</v>
      </c>
      <c r="Y831">
        <v>0</v>
      </c>
      <c r="Z831">
        <v>0.71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0.44</v>
      </c>
      <c r="AH831">
        <v>2</v>
      </c>
      <c r="AI831">
        <v>55287153</v>
      </c>
      <c r="AJ831">
        <v>784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ROW(Source!A1679)</f>
        <v>1679</v>
      </c>
      <c r="B832">
        <v>55287161</v>
      </c>
      <c r="C832">
        <v>55287149</v>
      </c>
      <c r="D832">
        <v>31808261</v>
      </c>
      <c r="E832">
        <v>1</v>
      </c>
      <c r="F832">
        <v>1</v>
      </c>
      <c r="G832">
        <v>13</v>
      </c>
      <c r="H832">
        <v>3</v>
      </c>
      <c r="I832" t="s">
        <v>221</v>
      </c>
      <c r="J832" t="s">
        <v>222</v>
      </c>
      <c r="K832" t="s">
        <v>223</v>
      </c>
      <c r="L832">
        <v>1348</v>
      </c>
      <c r="N832">
        <v>1009</v>
      </c>
      <c r="O832" t="s">
        <v>30</v>
      </c>
      <c r="P832" t="s">
        <v>30</v>
      </c>
      <c r="Q832">
        <v>1000</v>
      </c>
      <c r="X832">
        <v>4.0000000000000001E-3</v>
      </c>
      <c r="Y832">
        <v>315.2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4.0000000000000001E-3</v>
      </c>
      <c r="AH832">
        <v>2</v>
      </c>
      <c r="AI832">
        <v>55287154</v>
      </c>
      <c r="AJ832">
        <v>785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ROW(Source!A1679)</f>
        <v>1679</v>
      </c>
      <c r="B833">
        <v>55287162</v>
      </c>
      <c r="C833">
        <v>55287149</v>
      </c>
      <c r="D833">
        <v>31826247</v>
      </c>
      <c r="E833">
        <v>1</v>
      </c>
      <c r="F833">
        <v>1</v>
      </c>
      <c r="G833">
        <v>13</v>
      </c>
      <c r="H833">
        <v>3</v>
      </c>
      <c r="I833" t="s">
        <v>224</v>
      </c>
      <c r="J833" t="s">
        <v>225</v>
      </c>
      <c r="K833" t="s">
        <v>226</v>
      </c>
      <c r="L833">
        <v>1339</v>
      </c>
      <c r="N833">
        <v>1007</v>
      </c>
      <c r="O833" t="s">
        <v>128</v>
      </c>
      <c r="P833" t="s">
        <v>128</v>
      </c>
      <c r="Q833">
        <v>1</v>
      </c>
      <c r="X833">
        <v>0.43</v>
      </c>
      <c r="Y833">
        <v>451.14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0.43</v>
      </c>
      <c r="AH833">
        <v>2</v>
      </c>
      <c r="AI833">
        <v>55287155</v>
      </c>
      <c r="AJ833">
        <v>786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ROW(Source!A1679)</f>
        <v>1679</v>
      </c>
      <c r="B834">
        <v>55287163</v>
      </c>
      <c r="C834">
        <v>55287149</v>
      </c>
      <c r="D834">
        <v>31806986</v>
      </c>
      <c r="E834">
        <v>13</v>
      </c>
      <c r="F834">
        <v>1</v>
      </c>
      <c r="G834">
        <v>13</v>
      </c>
      <c r="H834">
        <v>3</v>
      </c>
      <c r="I834" t="s">
        <v>28</v>
      </c>
      <c r="J834" t="s">
        <v>3</v>
      </c>
      <c r="K834" t="s">
        <v>29</v>
      </c>
      <c r="L834">
        <v>1348</v>
      </c>
      <c r="N834">
        <v>1009</v>
      </c>
      <c r="O834" t="s">
        <v>30</v>
      </c>
      <c r="P834" t="s">
        <v>30</v>
      </c>
      <c r="Q834">
        <v>1000</v>
      </c>
      <c r="X834">
        <v>0.3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0.3</v>
      </c>
      <c r="AH834">
        <v>2</v>
      </c>
      <c r="AI834">
        <v>55287156</v>
      </c>
      <c r="AJ834">
        <v>787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ROW(Source!A1681)</f>
        <v>1681</v>
      </c>
      <c r="B835">
        <v>55287175</v>
      </c>
      <c r="C835">
        <v>55287165</v>
      </c>
      <c r="D835">
        <v>31751893</v>
      </c>
      <c r="E835">
        <v>13</v>
      </c>
      <c r="F835">
        <v>1</v>
      </c>
      <c r="G835">
        <v>13</v>
      </c>
      <c r="H835">
        <v>1</v>
      </c>
      <c r="I835" t="s">
        <v>205</v>
      </c>
      <c r="J835" t="s">
        <v>3</v>
      </c>
      <c r="K835" t="s">
        <v>206</v>
      </c>
      <c r="L835">
        <v>1191</v>
      </c>
      <c r="N835">
        <v>1013</v>
      </c>
      <c r="O835" t="s">
        <v>207</v>
      </c>
      <c r="P835" t="s">
        <v>207</v>
      </c>
      <c r="Q835">
        <v>1</v>
      </c>
      <c r="X835">
        <v>24.61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1</v>
      </c>
      <c r="AF835" t="s">
        <v>3</v>
      </c>
      <c r="AG835">
        <v>24.61</v>
      </c>
      <c r="AH835">
        <v>2</v>
      </c>
      <c r="AI835">
        <v>55287166</v>
      </c>
      <c r="AJ835">
        <v>788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ROW(Source!A1681)</f>
        <v>1681</v>
      </c>
      <c r="B836">
        <v>55287176</v>
      </c>
      <c r="C836">
        <v>55287165</v>
      </c>
      <c r="D836">
        <v>31755942</v>
      </c>
      <c r="E836">
        <v>13</v>
      </c>
      <c r="F836">
        <v>1</v>
      </c>
      <c r="G836">
        <v>13</v>
      </c>
      <c r="H836">
        <v>2</v>
      </c>
      <c r="I836" t="s">
        <v>218</v>
      </c>
      <c r="J836" t="s">
        <v>3</v>
      </c>
      <c r="K836" t="s">
        <v>219</v>
      </c>
      <c r="L836">
        <v>1344</v>
      </c>
      <c r="N836">
        <v>1008</v>
      </c>
      <c r="O836" t="s">
        <v>220</v>
      </c>
      <c r="P836" t="s">
        <v>220</v>
      </c>
      <c r="Q836">
        <v>1</v>
      </c>
      <c r="X836">
        <v>18.57</v>
      </c>
      <c r="Y836">
        <v>0</v>
      </c>
      <c r="Z836">
        <v>1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18.57</v>
      </c>
      <c r="AH836">
        <v>2</v>
      </c>
      <c r="AI836">
        <v>55287167</v>
      </c>
      <c r="AJ836">
        <v>789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ROW(Source!A1681)</f>
        <v>1681</v>
      </c>
      <c r="B837">
        <v>55287177</v>
      </c>
      <c r="C837">
        <v>55287165</v>
      </c>
      <c r="D837">
        <v>31752660</v>
      </c>
      <c r="E837">
        <v>13</v>
      </c>
      <c r="F837">
        <v>1</v>
      </c>
      <c r="G837">
        <v>13</v>
      </c>
      <c r="H837">
        <v>3</v>
      </c>
      <c r="I837" t="s">
        <v>275</v>
      </c>
      <c r="J837" t="s">
        <v>3</v>
      </c>
      <c r="K837" t="s">
        <v>276</v>
      </c>
      <c r="L837">
        <v>1348</v>
      </c>
      <c r="N837">
        <v>1009</v>
      </c>
      <c r="O837" t="s">
        <v>30</v>
      </c>
      <c r="P837" t="s">
        <v>30</v>
      </c>
      <c r="Q837">
        <v>1000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 t="s">
        <v>3</v>
      </c>
      <c r="AG837">
        <v>0</v>
      </c>
      <c r="AH837">
        <v>3</v>
      </c>
      <c r="AI837">
        <v>-1</v>
      </c>
      <c r="AJ837" t="s">
        <v>3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ROW(Source!A1681)</f>
        <v>1681</v>
      </c>
      <c r="B838">
        <v>55287178</v>
      </c>
      <c r="C838">
        <v>55287165</v>
      </c>
      <c r="D838">
        <v>31807208</v>
      </c>
      <c r="E838">
        <v>1</v>
      </c>
      <c r="F838">
        <v>1</v>
      </c>
      <c r="G838">
        <v>13</v>
      </c>
      <c r="H838">
        <v>3</v>
      </c>
      <c r="I838" t="s">
        <v>227</v>
      </c>
      <c r="J838" t="s">
        <v>228</v>
      </c>
      <c r="K838" t="s">
        <v>229</v>
      </c>
      <c r="L838">
        <v>1348</v>
      </c>
      <c r="N838">
        <v>1009</v>
      </c>
      <c r="O838" t="s">
        <v>30</v>
      </c>
      <c r="P838" t="s">
        <v>30</v>
      </c>
      <c r="Q838">
        <v>1000</v>
      </c>
      <c r="X838">
        <v>1.9E-3</v>
      </c>
      <c r="Y838">
        <v>15169.24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1.9E-3</v>
      </c>
      <c r="AH838">
        <v>2</v>
      </c>
      <c r="AI838">
        <v>55287168</v>
      </c>
      <c r="AJ838">
        <v>790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ROW(Source!A1681)</f>
        <v>1681</v>
      </c>
      <c r="B839">
        <v>55287179</v>
      </c>
      <c r="C839">
        <v>55287165</v>
      </c>
      <c r="D839">
        <v>31807298</v>
      </c>
      <c r="E839">
        <v>1</v>
      </c>
      <c r="F839">
        <v>1</v>
      </c>
      <c r="G839">
        <v>13</v>
      </c>
      <c r="H839">
        <v>3</v>
      </c>
      <c r="I839" t="s">
        <v>230</v>
      </c>
      <c r="J839" t="s">
        <v>231</v>
      </c>
      <c r="K839" t="s">
        <v>232</v>
      </c>
      <c r="L839">
        <v>1339</v>
      </c>
      <c r="N839">
        <v>1007</v>
      </c>
      <c r="O839" t="s">
        <v>128</v>
      </c>
      <c r="P839" t="s">
        <v>128</v>
      </c>
      <c r="Q839">
        <v>1</v>
      </c>
      <c r="X839">
        <v>0.14000000000000001</v>
      </c>
      <c r="Y839">
        <v>1828.56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0.14000000000000001</v>
      </c>
      <c r="AH839">
        <v>2</v>
      </c>
      <c r="AI839">
        <v>55287169</v>
      </c>
      <c r="AJ839">
        <v>791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ROW(Source!A1681)</f>
        <v>1681</v>
      </c>
      <c r="B840">
        <v>55287180</v>
      </c>
      <c r="C840">
        <v>55287165</v>
      </c>
      <c r="D840">
        <v>31807154</v>
      </c>
      <c r="E840">
        <v>1</v>
      </c>
      <c r="F840">
        <v>1</v>
      </c>
      <c r="G840">
        <v>13</v>
      </c>
      <c r="H840">
        <v>3</v>
      </c>
      <c r="I840" t="s">
        <v>233</v>
      </c>
      <c r="J840" t="s">
        <v>234</v>
      </c>
      <c r="K840" t="s">
        <v>235</v>
      </c>
      <c r="L840">
        <v>1339</v>
      </c>
      <c r="N840">
        <v>1007</v>
      </c>
      <c r="O840" t="s">
        <v>128</v>
      </c>
      <c r="P840" t="s">
        <v>128</v>
      </c>
      <c r="Q840">
        <v>1</v>
      </c>
      <c r="X840">
        <v>0.12</v>
      </c>
      <c r="Y840">
        <v>670.5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0.12</v>
      </c>
      <c r="AH840">
        <v>2</v>
      </c>
      <c r="AI840">
        <v>55287170</v>
      </c>
      <c r="AJ840">
        <v>792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ROW(Source!A1681)</f>
        <v>1681</v>
      </c>
      <c r="B841">
        <v>55287181</v>
      </c>
      <c r="C841">
        <v>55287165</v>
      </c>
      <c r="D841">
        <v>31826253</v>
      </c>
      <c r="E841">
        <v>1</v>
      </c>
      <c r="F841">
        <v>1</v>
      </c>
      <c r="G841">
        <v>13</v>
      </c>
      <c r="H841">
        <v>3</v>
      </c>
      <c r="I841" t="s">
        <v>236</v>
      </c>
      <c r="J841" t="s">
        <v>237</v>
      </c>
      <c r="K841" t="s">
        <v>238</v>
      </c>
      <c r="L841">
        <v>1339</v>
      </c>
      <c r="N841">
        <v>1007</v>
      </c>
      <c r="O841" t="s">
        <v>128</v>
      </c>
      <c r="P841" t="s">
        <v>128</v>
      </c>
      <c r="Q841">
        <v>1</v>
      </c>
      <c r="X841">
        <v>0.09</v>
      </c>
      <c r="Y841">
        <v>441.1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0.09</v>
      </c>
      <c r="AH841">
        <v>2</v>
      </c>
      <c r="AI841">
        <v>55287171</v>
      </c>
      <c r="AJ841">
        <v>793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ROW(Source!A1681)</f>
        <v>1681</v>
      </c>
      <c r="B842">
        <v>55287182</v>
      </c>
      <c r="C842">
        <v>55287165</v>
      </c>
      <c r="D842">
        <v>31831614</v>
      </c>
      <c r="E842">
        <v>1</v>
      </c>
      <c r="F842">
        <v>1</v>
      </c>
      <c r="G842">
        <v>13</v>
      </c>
      <c r="H842">
        <v>3</v>
      </c>
      <c r="I842" t="s">
        <v>239</v>
      </c>
      <c r="J842" t="s">
        <v>240</v>
      </c>
      <c r="K842" t="s">
        <v>241</v>
      </c>
      <c r="L842">
        <v>1327</v>
      </c>
      <c r="N842">
        <v>1005</v>
      </c>
      <c r="O842" t="s">
        <v>143</v>
      </c>
      <c r="P842" t="s">
        <v>143</v>
      </c>
      <c r="Q842">
        <v>1</v>
      </c>
      <c r="X842">
        <v>2.2999999999999998</v>
      </c>
      <c r="Y842">
        <v>60.91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2.2999999999999998</v>
      </c>
      <c r="AH842">
        <v>2</v>
      </c>
      <c r="AI842">
        <v>55287173</v>
      </c>
      <c r="AJ842">
        <v>795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ROW(Source!A1681)</f>
        <v>1681</v>
      </c>
      <c r="B843">
        <v>55287183</v>
      </c>
      <c r="C843">
        <v>55287165</v>
      </c>
      <c r="D843">
        <v>34315573</v>
      </c>
      <c r="E843">
        <v>13</v>
      </c>
      <c r="F843">
        <v>1</v>
      </c>
      <c r="G843">
        <v>13</v>
      </c>
      <c r="H843">
        <v>3</v>
      </c>
      <c r="I843" t="s">
        <v>277</v>
      </c>
      <c r="J843" t="s">
        <v>3</v>
      </c>
      <c r="K843" t="s">
        <v>278</v>
      </c>
      <c r="L843">
        <v>1339</v>
      </c>
      <c r="N843">
        <v>1007</v>
      </c>
      <c r="O843" t="s">
        <v>128</v>
      </c>
      <c r="P843" t="s">
        <v>128</v>
      </c>
      <c r="Q843">
        <v>1</v>
      </c>
      <c r="X843">
        <v>1.02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 t="s">
        <v>3</v>
      </c>
      <c r="AG843">
        <v>1.02</v>
      </c>
      <c r="AH843">
        <v>3</v>
      </c>
      <c r="AI843">
        <v>-1</v>
      </c>
      <c r="AJ843" t="s">
        <v>3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ROW(Source!A1681)</f>
        <v>1681</v>
      </c>
      <c r="B844">
        <v>55287184</v>
      </c>
      <c r="C844">
        <v>55287165</v>
      </c>
      <c r="D844">
        <v>31806992</v>
      </c>
      <c r="E844">
        <v>13</v>
      </c>
      <c r="F844">
        <v>1</v>
      </c>
      <c r="G844">
        <v>13</v>
      </c>
      <c r="H844">
        <v>3</v>
      </c>
      <c r="I844" t="s">
        <v>242</v>
      </c>
      <c r="J844" t="s">
        <v>3</v>
      </c>
      <c r="K844" t="s">
        <v>243</v>
      </c>
      <c r="L844">
        <v>1344</v>
      </c>
      <c r="N844">
        <v>1008</v>
      </c>
      <c r="O844" t="s">
        <v>220</v>
      </c>
      <c r="P844" t="s">
        <v>220</v>
      </c>
      <c r="Q844">
        <v>1</v>
      </c>
      <c r="X844">
        <v>13.72</v>
      </c>
      <c r="Y844">
        <v>1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13.72</v>
      </c>
      <c r="AH844">
        <v>2</v>
      </c>
      <c r="AI844">
        <v>55287174</v>
      </c>
      <c r="AJ844">
        <v>796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ROW(Source!A1683)</f>
        <v>1683</v>
      </c>
      <c r="B845">
        <v>55287189</v>
      </c>
      <c r="C845">
        <v>55287186</v>
      </c>
      <c r="D845">
        <v>31751893</v>
      </c>
      <c r="E845">
        <v>13</v>
      </c>
      <c r="F845">
        <v>1</v>
      </c>
      <c r="G845">
        <v>13</v>
      </c>
      <c r="H845">
        <v>1</v>
      </c>
      <c r="I845" t="s">
        <v>205</v>
      </c>
      <c r="J845" t="s">
        <v>3</v>
      </c>
      <c r="K845" t="s">
        <v>206</v>
      </c>
      <c r="L845">
        <v>1191</v>
      </c>
      <c r="N845">
        <v>1013</v>
      </c>
      <c r="O845" t="s">
        <v>207</v>
      </c>
      <c r="P845" t="s">
        <v>207</v>
      </c>
      <c r="Q845">
        <v>1</v>
      </c>
      <c r="X845">
        <v>17.41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1</v>
      </c>
      <c r="AF845" t="s">
        <v>3</v>
      </c>
      <c r="AG845">
        <v>17.41</v>
      </c>
      <c r="AH845">
        <v>2</v>
      </c>
      <c r="AI845">
        <v>55287187</v>
      </c>
      <c r="AJ845">
        <v>797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ROW(Source!A1683)</f>
        <v>1683</v>
      </c>
      <c r="B846">
        <v>55287190</v>
      </c>
      <c r="C846">
        <v>55287186</v>
      </c>
      <c r="D846">
        <v>31806986</v>
      </c>
      <c r="E846">
        <v>13</v>
      </c>
      <c r="F846">
        <v>1</v>
      </c>
      <c r="G846">
        <v>13</v>
      </c>
      <c r="H846">
        <v>3</v>
      </c>
      <c r="I846" t="s">
        <v>28</v>
      </c>
      <c r="J846" t="s">
        <v>3</v>
      </c>
      <c r="K846" t="s">
        <v>29</v>
      </c>
      <c r="L846">
        <v>1348</v>
      </c>
      <c r="N846">
        <v>1009</v>
      </c>
      <c r="O846" t="s">
        <v>30</v>
      </c>
      <c r="P846" t="s">
        <v>30</v>
      </c>
      <c r="Q846">
        <v>1000</v>
      </c>
      <c r="X846">
        <v>1.02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 t="s">
        <v>3</v>
      </c>
      <c r="AG846">
        <v>1.02</v>
      </c>
      <c r="AH846">
        <v>2</v>
      </c>
      <c r="AI846">
        <v>55287188</v>
      </c>
      <c r="AJ846">
        <v>798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ROW(Source!A1685)</f>
        <v>1685</v>
      </c>
      <c r="B847">
        <v>55287199</v>
      </c>
      <c r="C847">
        <v>55287192</v>
      </c>
      <c r="D847">
        <v>31751893</v>
      </c>
      <c r="E847">
        <v>13</v>
      </c>
      <c r="F847">
        <v>1</v>
      </c>
      <c r="G847">
        <v>13</v>
      </c>
      <c r="H847">
        <v>1</v>
      </c>
      <c r="I847" t="s">
        <v>205</v>
      </c>
      <c r="J847" t="s">
        <v>3</v>
      </c>
      <c r="K847" t="s">
        <v>206</v>
      </c>
      <c r="L847">
        <v>1191</v>
      </c>
      <c r="N847">
        <v>1013</v>
      </c>
      <c r="O847" t="s">
        <v>207</v>
      </c>
      <c r="P847" t="s">
        <v>207</v>
      </c>
      <c r="Q847">
        <v>1</v>
      </c>
      <c r="X847">
        <v>53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1</v>
      </c>
      <c r="AF847" t="s">
        <v>136</v>
      </c>
      <c r="AG847">
        <v>60.949999999999996</v>
      </c>
      <c r="AH847">
        <v>2</v>
      </c>
      <c r="AI847">
        <v>55287193</v>
      </c>
      <c r="AJ847">
        <v>799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ROW(Source!A1685)</f>
        <v>1685</v>
      </c>
      <c r="B848">
        <v>55287200</v>
      </c>
      <c r="C848">
        <v>55287192</v>
      </c>
      <c r="D848">
        <v>31755942</v>
      </c>
      <c r="E848">
        <v>13</v>
      </c>
      <c r="F848">
        <v>1</v>
      </c>
      <c r="G848">
        <v>13</v>
      </c>
      <c r="H848">
        <v>2</v>
      </c>
      <c r="I848" t="s">
        <v>218</v>
      </c>
      <c r="J848" t="s">
        <v>3</v>
      </c>
      <c r="K848" t="s">
        <v>219</v>
      </c>
      <c r="L848">
        <v>1344</v>
      </c>
      <c r="N848">
        <v>1008</v>
      </c>
      <c r="O848" t="s">
        <v>220</v>
      </c>
      <c r="P848" t="s">
        <v>220</v>
      </c>
      <c r="Q848">
        <v>1</v>
      </c>
      <c r="X848">
        <v>267.17</v>
      </c>
      <c r="Y848">
        <v>0</v>
      </c>
      <c r="Z848">
        <v>1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135</v>
      </c>
      <c r="AG848">
        <v>333.96250000000003</v>
      </c>
      <c r="AH848">
        <v>2</v>
      </c>
      <c r="AI848">
        <v>55287194</v>
      </c>
      <c r="AJ848">
        <v>800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ROW(Source!A1685)</f>
        <v>1685</v>
      </c>
      <c r="B849">
        <v>55287201</v>
      </c>
      <c r="C849">
        <v>55287192</v>
      </c>
      <c r="D849">
        <v>31809402</v>
      </c>
      <c r="E849">
        <v>1</v>
      </c>
      <c r="F849">
        <v>1</v>
      </c>
      <c r="G849">
        <v>13</v>
      </c>
      <c r="H849">
        <v>3</v>
      </c>
      <c r="I849" t="s">
        <v>244</v>
      </c>
      <c r="J849" t="s">
        <v>245</v>
      </c>
      <c r="K849" t="s">
        <v>246</v>
      </c>
      <c r="L849">
        <v>1346</v>
      </c>
      <c r="N849">
        <v>1009</v>
      </c>
      <c r="O849" t="s">
        <v>247</v>
      </c>
      <c r="P849" t="s">
        <v>247</v>
      </c>
      <c r="Q849">
        <v>1</v>
      </c>
      <c r="X849">
        <v>6.9</v>
      </c>
      <c r="Y849">
        <v>6.27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6.9</v>
      </c>
      <c r="AH849">
        <v>2</v>
      </c>
      <c r="AI849">
        <v>55287197</v>
      </c>
      <c r="AJ849">
        <v>803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ROW(Source!A1685)</f>
        <v>1685</v>
      </c>
      <c r="B850">
        <v>55287202</v>
      </c>
      <c r="C850">
        <v>55287192</v>
      </c>
      <c r="D850">
        <v>31807616</v>
      </c>
      <c r="E850">
        <v>1</v>
      </c>
      <c r="F850">
        <v>1</v>
      </c>
      <c r="G850">
        <v>13</v>
      </c>
      <c r="H850">
        <v>3</v>
      </c>
      <c r="I850" t="s">
        <v>248</v>
      </c>
      <c r="J850" t="s">
        <v>249</v>
      </c>
      <c r="K850" t="s">
        <v>250</v>
      </c>
      <c r="L850">
        <v>1348</v>
      </c>
      <c r="N850">
        <v>1009</v>
      </c>
      <c r="O850" t="s">
        <v>30</v>
      </c>
      <c r="P850" t="s">
        <v>30</v>
      </c>
      <c r="Q850">
        <v>1000</v>
      </c>
      <c r="X850">
        <v>3.5000000000000003E-2</v>
      </c>
      <c r="Y850">
        <v>18910.8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3.5000000000000003E-2</v>
      </c>
      <c r="AH850">
        <v>2</v>
      </c>
      <c r="AI850">
        <v>55287198</v>
      </c>
      <c r="AJ850">
        <v>804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ROW(Source!A1685)</f>
        <v>1685</v>
      </c>
      <c r="B851">
        <v>55287203</v>
      </c>
      <c r="C851">
        <v>55287192</v>
      </c>
      <c r="D851">
        <v>31800707</v>
      </c>
      <c r="E851">
        <v>13</v>
      </c>
      <c r="F851">
        <v>1</v>
      </c>
      <c r="G851">
        <v>13</v>
      </c>
      <c r="H851">
        <v>3</v>
      </c>
      <c r="I851" t="s">
        <v>279</v>
      </c>
      <c r="J851" t="s">
        <v>3</v>
      </c>
      <c r="K851" t="s">
        <v>280</v>
      </c>
      <c r="L851">
        <v>1327</v>
      </c>
      <c r="N851">
        <v>1005</v>
      </c>
      <c r="O851" t="s">
        <v>143</v>
      </c>
      <c r="P851" t="s">
        <v>143</v>
      </c>
      <c r="Q851">
        <v>1</v>
      </c>
      <c r="X851">
        <v>135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 t="s">
        <v>3</v>
      </c>
      <c r="AG851">
        <v>135</v>
      </c>
      <c r="AH851">
        <v>3</v>
      </c>
      <c r="AI851">
        <v>-1</v>
      </c>
      <c r="AJ851" t="s">
        <v>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ROW(Source!A1685)</f>
        <v>1685</v>
      </c>
      <c r="B852">
        <v>55287204</v>
      </c>
      <c r="C852">
        <v>55287192</v>
      </c>
      <c r="D852">
        <v>31800707</v>
      </c>
      <c r="E852">
        <v>13</v>
      </c>
      <c r="F852">
        <v>1</v>
      </c>
      <c r="G852">
        <v>13</v>
      </c>
      <c r="H852">
        <v>3</v>
      </c>
      <c r="I852" t="s">
        <v>279</v>
      </c>
      <c r="J852" t="s">
        <v>3</v>
      </c>
      <c r="K852" t="s">
        <v>281</v>
      </c>
      <c r="L852">
        <v>1327</v>
      </c>
      <c r="N852">
        <v>1005</v>
      </c>
      <c r="O852" t="s">
        <v>143</v>
      </c>
      <c r="P852" t="s">
        <v>143</v>
      </c>
      <c r="Q852">
        <v>1</v>
      </c>
      <c r="X852">
        <v>132.30000000000001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 t="s">
        <v>3</v>
      </c>
      <c r="AG852">
        <v>132.30000000000001</v>
      </c>
      <c r="AH852">
        <v>3</v>
      </c>
      <c r="AI852">
        <v>-1</v>
      </c>
      <c r="AJ852" t="s">
        <v>3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ROW(Source!A1688)</f>
        <v>1688</v>
      </c>
      <c r="B853">
        <v>55287220</v>
      </c>
      <c r="C853">
        <v>55287207</v>
      </c>
      <c r="D853">
        <v>31751893</v>
      </c>
      <c r="E853">
        <v>13</v>
      </c>
      <c r="F853">
        <v>1</v>
      </c>
      <c r="G853">
        <v>13</v>
      </c>
      <c r="H853">
        <v>1</v>
      </c>
      <c r="I853" t="s">
        <v>205</v>
      </c>
      <c r="J853" t="s">
        <v>3</v>
      </c>
      <c r="K853" t="s">
        <v>206</v>
      </c>
      <c r="L853">
        <v>1191</v>
      </c>
      <c r="N853">
        <v>1013</v>
      </c>
      <c r="O853" t="s">
        <v>207</v>
      </c>
      <c r="P853" t="s">
        <v>207</v>
      </c>
      <c r="Q853">
        <v>1</v>
      </c>
      <c r="X853">
        <v>85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1</v>
      </c>
      <c r="AF853" t="s">
        <v>136</v>
      </c>
      <c r="AG853">
        <v>97.749999999999986</v>
      </c>
      <c r="AH853">
        <v>2</v>
      </c>
      <c r="AI853">
        <v>55287208</v>
      </c>
      <c r="AJ853">
        <v>805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ROW(Source!A1688)</f>
        <v>1688</v>
      </c>
      <c r="B854">
        <v>55287221</v>
      </c>
      <c r="C854">
        <v>55287207</v>
      </c>
      <c r="D854">
        <v>31832330</v>
      </c>
      <c r="E854">
        <v>1</v>
      </c>
      <c r="F854">
        <v>1</v>
      </c>
      <c r="G854">
        <v>13</v>
      </c>
      <c r="H854">
        <v>2</v>
      </c>
      <c r="I854" t="s">
        <v>251</v>
      </c>
      <c r="J854" t="s">
        <v>252</v>
      </c>
      <c r="K854" t="s">
        <v>253</v>
      </c>
      <c r="L854">
        <v>1368</v>
      </c>
      <c r="N854">
        <v>1011</v>
      </c>
      <c r="O854" t="s">
        <v>211</v>
      </c>
      <c r="P854" t="s">
        <v>211</v>
      </c>
      <c r="Q854">
        <v>1</v>
      </c>
      <c r="X854">
        <v>0.21099999999999999</v>
      </c>
      <c r="Y854">
        <v>0</v>
      </c>
      <c r="Z854">
        <v>39.51</v>
      </c>
      <c r="AA854">
        <v>12.69</v>
      </c>
      <c r="AB854">
        <v>0</v>
      </c>
      <c r="AC854">
        <v>0</v>
      </c>
      <c r="AD854">
        <v>1</v>
      </c>
      <c r="AE854">
        <v>0</v>
      </c>
      <c r="AF854" t="s">
        <v>135</v>
      </c>
      <c r="AG854">
        <v>0.26374999999999998</v>
      </c>
      <c r="AH854">
        <v>2</v>
      </c>
      <c r="AI854">
        <v>55287209</v>
      </c>
      <c r="AJ854">
        <v>806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ROW(Source!A1688)</f>
        <v>1688</v>
      </c>
      <c r="B855">
        <v>55287222</v>
      </c>
      <c r="C855">
        <v>55287207</v>
      </c>
      <c r="D855">
        <v>31832578</v>
      </c>
      <c r="E855">
        <v>1</v>
      </c>
      <c r="F855">
        <v>1</v>
      </c>
      <c r="G855">
        <v>13</v>
      </c>
      <c r="H855">
        <v>2</v>
      </c>
      <c r="I855" t="s">
        <v>254</v>
      </c>
      <c r="J855" t="s">
        <v>255</v>
      </c>
      <c r="K855" t="s">
        <v>256</v>
      </c>
      <c r="L855">
        <v>1368</v>
      </c>
      <c r="N855">
        <v>1011</v>
      </c>
      <c r="O855" t="s">
        <v>211</v>
      </c>
      <c r="P855" t="s">
        <v>211</v>
      </c>
      <c r="Q855">
        <v>1</v>
      </c>
      <c r="X855">
        <v>12.813000000000001</v>
      </c>
      <c r="Y855">
        <v>0</v>
      </c>
      <c r="Z855">
        <v>1.0900000000000001</v>
      </c>
      <c r="AA855">
        <v>0.09</v>
      </c>
      <c r="AB855">
        <v>0</v>
      </c>
      <c r="AC855">
        <v>0</v>
      </c>
      <c r="AD855">
        <v>1</v>
      </c>
      <c r="AE855">
        <v>0</v>
      </c>
      <c r="AF855" t="s">
        <v>135</v>
      </c>
      <c r="AG855">
        <v>16.016249999999999</v>
      </c>
      <c r="AH855">
        <v>2</v>
      </c>
      <c r="AI855">
        <v>55287210</v>
      </c>
      <c r="AJ855">
        <v>807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ROW(Source!A1688)</f>
        <v>1688</v>
      </c>
      <c r="B856">
        <v>55287223</v>
      </c>
      <c r="C856">
        <v>55287207</v>
      </c>
      <c r="D856">
        <v>31832865</v>
      </c>
      <c r="E856">
        <v>1</v>
      </c>
      <c r="F856">
        <v>1</v>
      </c>
      <c r="G856">
        <v>13</v>
      </c>
      <c r="H856">
        <v>2</v>
      </c>
      <c r="I856" t="s">
        <v>257</v>
      </c>
      <c r="J856" t="s">
        <v>258</v>
      </c>
      <c r="K856" t="s">
        <v>259</v>
      </c>
      <c r="L856">
        <v>1368</v>
      </c>
      <c r="N856">
        <v>1011</v>
      </c>
      <c r="O856" t="s">
        <v>211</v>
      </c>
      <c r="P856" t="s">
        <v>211</v>
      </c>
      <c r="Q856">
        <v>1</v>
      </c>
      <c r="X856">
        <v>9.8879999999999999</v>
      </c>
      <c r="Y856">
        <v>0</v>
      </c>
      <c r="Z856">
        <v>0.77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135</v>
      </c>
      <c r="AG856">
        <v>12.36</v>
      </c>
      <c r="AH856">
        <v>2</v>
      </c>
      <c r="AI856">
        <v>55287211</v>
      </c>
      <c r="AJ856">
        <v>808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ROW(Source!A1688)</f>
        <v>1688</v>
      </c>
      <c r="B857">
        <v>55287224</v>
      </c>
      <c r="C857">
        <v>55287207</v>
      </c>
      <c r="D857">
        <v>31755942</v>
      </c>
      <c r="E857">
        <v>13</v>
      </c>
      <c r="F857">
        <v>1</v>
      </c>
      <c r="G857">
        <v>13</v>
      </c>
      <c r="H857">
        <v>2</v>
      </c>
      <c r="I857" t="s">
        <v>218</v>
      </c>
      <c r="J857" t="s">
        <v>3</v>
      </c>
      <c r="K857" t="s">
        <v>219</v>
      </c>
      <c r="L857">
        <v>1344</v>
      </c>
      <c r="N857">
        <v>1008</v>
      </c>
      <c r="O857" t="s">
        <v>220</v>
      </c>
      <c r="P857" t="s">
        <v>220</v>
      </c>
      <c r="Q857">
        <v>1</v>
      </c>
      <c r="X857">
        <v>20.92</v>
      </c>
      <c r="Y857">
        <v>0</v>
      </c>
      <c r="Z857">
        <v>1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135</v>
      </c>
      <c r="AG857">
        <v>26.150000000000002</v>
      </c>
      <c r="AH857">
        <v>2</v>
      </c>
      <c r="AI857">
        <v>55287212</v>
      </c>
      <c r="AJ857">
        <v>809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ROW(Source!A1688)</f>
        <v>1688</v>
      </c>
      <c r="B858">
        <v>55287225</v>
      </c>
      <c r="C858">
        <v>55287207</v>
      </c>
      <c r="D858">
        <v>31808032</v>
      </c>
      <c r="E858">
        <v>1</v>
      </c>
      <c r="F858">
        <v>1</v>
      </c>
      <c r="G858">
        <v>13</v>
      </c>
      <c r="H858">
        <v>3</v>
      </c>
      <c r="I858" t="s">
        <v>260</v>
      </c>
      <c r="J858" t="s">
        <v>261</v>
      </c>
      <c r="K858" t="s">
        <v>262</v>
      </c>
      <c r="L858">
        <v>1348</v>
      </c>
      <c r="N858">
        <v>1009</v>
      </c>
      <c r="O858" t="s">
        <v>30</v>
      </c>
      <c r="P858" t="s">
        <v>30</v>
      </c>
      <c r="Q858">
        <v>1000</v>
      </c>
      <c r="X858">
        <v>4.9000000000000002E-2</v>
      </c>
      <c r="Y858">
        <v>14739.12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4.9000000000000002E-2</v>
      </c>
      <c r="AH858">
        <v>2</v>
      </c>
      <c r="AI858">
        <v>55287213</v>
      </c>
      <c r="AJ858">
        <v>810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ROW(Source!A1688)</f>
        <v>1688</v>
      </c>
      <c r="B859">
        <v>55287226</v>
      </c>
      <c r="C859">
        <v>55287207</v>
      </c>
      <c r="D859">
        <v>31808575</v>
      </c>
      <c r="E859">
        <v>1</v>
      </c>
      <c r="F859">
        <v>1</v>
      </c>
      <c r="G859">
        <v>13</v>
      </c>
      <c r="H859">
        <v>3</v>
      </c>
      <c r="I859" t="s">
        <v>263</v>
      </c>
      <c r="J859" t="s">
        <v>264</v>
      </c>
      <c r="K859" t="s">
        <v>265</v>
      </c>
      <c r="L859">
        <v>1391</v>
      </c>
      <c r="N859">
        <v>1013</v>
      </c>
      <c r="O859" t="s">
        <v>266</v>
      </c>
      <c r="P859" t="s">
        <v>266</v>
      </c>
      <c r="Q859">
        <v>1</v>
      </c>
      <c r="X859">
        <v>200</v>
      </c>
      <c r="Y859">
        <v>28.75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200</v>
      </c>
      <c r="AH859">
        <v>2</v>
      </c>
      <c r="AI859">
        <v>55287216</v>
      </c>
      <c r="AJ859">
        <v>813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ROW(Source!A1688)</f>
        <v>1688</v>
      </c>
      <c r="B860">
        <v>55287227</v>
      </c>
      <c r="C860">
        <v>55287207</v>
      </c>
      <c r="D860">
        <v>31809402</v>
      </c>
      <c r="E860">
        <v>1</v>
      </c>
      <c r="F860">
        <v>1</v>
      </c>
      <c r="G860">
        <v>13</v>
      </c>
      <c r="H860">
        <v>3</v>
      </c>
      <c r="I860" t="s">
        <v>244</v>
      </c>
      <c r="J860" t="s">
        <v>245</v>
      </c>
      <c r="K860" t="s">
        <v>246</v>
      </c>
      <c r="L860">
        <v>1346</v>
      </c>
      <c r="N860">
        <v>1009</v>
      </c>
      <c r="O860" t="s">
        <v>247</v>
      </c>
      <c r="P860" t="s">
        <v>247</v>
      </c>
      <c r="Q860">
        <v>1</v>
      </c>
      <c r="X860">
        <v>3.4</v>
      </c>
      <c r="Y860">
        <v>6.27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3.4</v>
      </c>
      <c r="AH860">
        <v>2</v>
      </c>
      <c r="AI860">
        <v>55287217</v>
      </c>
      <c r="AJ860">
        <v>814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ROW(Source!A1688)</f>
        <v>1688</v>
      </c>
      <c r="B861">
        <v>55287228</v>
      </c>
      <c r="C861">
        <v>55287207</v>
      </c>
      <c r="D861">
        <v>31807565</v>
      </c>
      <c r="E861">
        <v>1</v>
      </c>
      <c r="F861">
        <v>1</v>
      </c>
      <c r="G861">
        <v>13</v>
      </c>
      <c r="H861">
        <v>3</v>
      </c>
      <c r="I861" t="s">
        <v>267</v>
      </c>
      <c r="J861" t="s">
        <v>268</v>
      </c>
      <c r="K861" t="s">
        <v>269</v>
      </c>
      <c r="L861">
        <v>1301</v>
      </c>
      <c r="N861">
        <v>1003</v>
      </c>
      <c r="O861" t="s">
        <v>270</v>
      </c>
      <c r="P861" t="s">
        <v>270</v>
      </c>
      <c r="Q861">
        <v>1</v>
      </c>
      <c r="X861">
        <v>18.899999999999999</v>
      </c>
      <c r="Y861">
        <v>15.72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18.899999999999999</v>
      </c>
      <c r="AH861">
        <v>2</v>
      </c>
      <c r="AI861">
        <v>55287218</v>
      </c>
      <c r="AJ861">
        <v>815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ROW(Source!A1688)</f>
        <v>1688</v>
      </c>
      <c r="B862">
        <v>55287229</v>
      </c>
      <c r="C862">
        <v>55287207</v>
      </c>
      <c r="D862">
        <v>31807616</v>
      </c>
      <c r="E862">
        <v>1</v>
      </c>
      <c r="F862">
        <v>1</v>
      </c>
      <c r="G862">
        <v>13</v>
      </c>
      <c r="H862">
        <v>3</v>
      </c>
      <c r="I862" t="s">
        <v>248</v>
      </c>
      <c r="J862" t="s">
        <v>249</v>
      </c>
      <c r="K862" t="s">
        <v>250</v>
      </c>
      <c r="L862">
        <v>1348</v>
      </c>
      <c r="N862">
        <v>1009</v>
      </c>
      <c r="O862" t="s">
        <v>30</v>
      </c>
      <c r="P862" t="s">
        <v>30</v>
      </c>
      <c r="Q862">
        <v>1000</v>
      </c>
      <c r="X862">
        <v>2.196E-2</v>
      </c>
      <c r="Y862">
        <v>18910.8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2.196E-2</v>
      </c>
      <c r="AH862">
        <v>2</v>
      </c>
      <c r="AI862">
        <v>55287219</v>
      </c>
      <c r="AJ862">
        <v>816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ROW(Source!A1688)</f>
        <v>1688</v>
      </c>
      <c r="B863">
        <v>55287230</v>
      </c>
      <c r="C863">
        <v>55287207</v>
      </c>
      <c r="D863">
        <v>31800707</v>
      </c>
      <c r="E863">
        <v>13</v>
      </c>
      <c r="F863">
        <v>1</v>
      </c>
      <c r="G863">
        <v>13</v>
      </c>
      <c r="H863">
        <v>3</v>
      </c>
      <c r="I863" t="s">
        <v>279</v>
      </c>
      <c r="J863" t="s">
        <v>3</v>
      </c>
      <c r="K863" t="s">
        <v>280</v>
      </c>
      <c r="L863">
        <v>1327</v>
      </c>
      <c r="N863">
        <v>1005</v>
      </c>
      <c r="O863" t="s">
        <v>143</v>
      </c>
      <c r="P863" t="s">
        <v>143</v>
      </c>
      <c r="Q863">
        <v>1</v>
      </c>
      <c r="X863">
        <v>135.03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 t="s">
        <v>3</v>
      </c>
      <c r="AG863">
        <v>135.03</v>
      </c>
      <c r="AH863">
        <v>3</v>
      </c>
      <c r="AI863">
        <v>-1</v>
      </c>
      <c r="AJ863" t="s">
        <v>3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ROW(Source!A1688)</f>
        <v>1688</v>
      </c>
      <c r="B864">
        <v>55287231</v>
      </c>
      <c r="C864">
        <v>55287207</v>
      </c>
      <c r="D864">
        <v>31800707</v>
      </c>
      <c r="E864">
        <v>13</v>
      </c>
      <c r="F864">
        <v>1</v>
      </c>
      <c r="G864">
        <v>13</v>
      </c>
      <c r="H864">
        <v>3</v>
      </c>
      <c r="I864" t="s">
        <v>279</v>
      </c>
      <c r="J864" t="s">
        <v>3</v>
      </c>
      <c r="K864" t="s">
        <v>281</v>
      </c>
      <c r="L864">
        <v>1327</v>
      </c>
      <c r="N864">
        <v>1005</v>
      </c>
      <c r="O864" t="s">
        <v>143</v>
      </c>
      <c r="P864" t="s">
        <v>143</v>
      </c>
      <c r="Q864">
        <v>1</v>
      </c>
      <c r="X864">
        <v>60.27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 t="s">
        <v>3</v>
      </c>
      <c r="AG864">
        <v>60.27</v>
      </c>
      <c r="AH864">
        <v>3</v>
      </c>
      <c r="AI864">
        <v>-1</v>
      </c>
      <c r="AJ864" t="s">
        <v>3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ROW(Source!A1760)</f>
        <v>1760</v>
      </c>
      <c r="B865">
        <v>55287352</v>
      </c>
      <c r="C865">
        <v>55287349</v>
      </c>
      <c r="D865">
        <v>31751893</v>
      </c>
      <c r="E865">
        <v>13</v>
      </c>
      <c r="F865">
        <v>1</v>
      </c>
      <c r="G865">
        <v>13</v>
      </c>
      <c r="H865">
        <v>1</v>
      </c>
      <c r="I865" t="s">
        <v>205</v>
      </c>
      <c r="J865" t="s">
        <v>3</v>
      </c>
      <c r="K865" t="s">
        <v>206</v>
      </c>
      <c r="L865">
        <v>1191</v>
      </c>
      <c r="N865">
        <v>1013</v>
      </c>
      <c r="O865" t="s">
        <v>207</v>
      </c>
      <c r="P865" t="s">
        <v>207</v>
      </c>
      <c r="Q865">
        <v>1</v>
      </c>
      <c r="X865">
        <v>57.5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1</v>
      </c>
      <c r="AF865" t="s">
        <v>3</v>
      </c>
      <c r="AG865">
        <v>57.5</v>
      </c>
      <c r="AH865">
        <v>2</v>
      </c>
      <c r="AI865">
        <v>55287350</v>
      </c>
      <c r="AJ865">
        <v>817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ROW(Source!A1760)</f>
        <v>1760</v>
      </c>
      <c r="B866">
        <v>55287353</v>
      </c>
      <c r="C866">
        <v>55287349</v>
      </c>
      <c r="D866">
        <v>31806986</v>
      </c>
      <c r="E866">
        <v>13</v>
      </c>
      <c r="F866">
        <v>1</v>
      </c>
      <c r="G866">
        <v>13</v>
      </c>
      <c r="H866">
        <v>3</v>
      </c>
      <c r="I866" t="s">
        <v>28</v>
      </c>
      <c r="J866" t="s">
        <v>3</v>
      </c>
      <c r="K866" t="s">
        <v>29</v>
      </c>
      <c r="L866">
        <v>1348</v>
      </c>
      <c r="N866">
        <v>1009</v>
      </c>
      <c r="O866" t="s">
        <v>30</v>
      </c>
      <c r="P866" t="s">
        <v>30</v>
      </c>
      <c r="Q866">
        <v>1000</v>
      </c>
      <c r="X866">
        <v>4.5999999999999996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4.5999999999999996</v>
      </c>
      <c r="AH866">
        <v>2</v>
      </c>
      <c r="AI866">
        <v>55287351</v>
      </c>
      <c r="AJ866">
        <v>818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ROW(Source!A1762)</f>
        <v>1762</v>
      </c>
      <c r="B867">
        <v>55287357</v>
      </c>
      <c r="C867">
        <v>55287355</v>
      </c>
      <c r="D867">
        <v>31751893</v>
      </c>
      <c r="E867">
        <v>13</v>
      </c>
      <c r="F867">
        <v>1</v>
      </c>
      <c r="G867">
        <v>13</v>
      </c>
      <c r="H867">
        <v>1</v>
      </c>
      <c r="I867" t="s">
        <v>205</v>
      </c>
      <c r="J867" t="s">
        <v>3</v>
      </c>
      <c r="K867" t="s">
        <v>206</v>
      </c>
      <c r="L867">
        <v>1191</v>
      </c>
      <c r="N867">
        <v>1013</v>
      </c>
      <c r="O867" t="s">
        <v>207</v>
      </c>
      <c r="P867" t="s">
        <v>207</v>
      </c>
      <c r="Q867">
        <v>1</v>
      </c>
      <c r="X867">
        <v>0.6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1</v>
      </c>
      <c r="AF867" t="s">
        <v>3</v>
      </c>
      <c r="AG867">
        <v>0.6</v>
      </c>
      <c r="AH867">
        <v>2</v>
      </c>
      <c r="AI867">
        <v>55287356</v>
      </c>
      <c r="AJ867">
        <v>819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ROW(Source!A1763)</f>
        <v>1763</v>
      </c>
      <c r="B868">
        <v>55287361</v>
      </c>
      <c r="C868">
        <v>55287358</v>
      </c>
      <c r="D868">
        <v>31751893</v>
      </c>
      <c r="E868">
        <v>13</v>
      </c>
      <c r="F868">
        <v>1</v>
      </c>
      <c r="G868">
        <v>13</v>
      </c>
      <c r="H868">
        <v>1</v>
      </c>
      <c r="I868" t="s">
        <v>205</v>
      </c>
      <c r="J868" t="s">
        <v>3</v>
      </c>
      <c r="K868" t="s">
        <v>206</v>
      </c>
      <c r="L868">
        <v>1191</v>
      </c>
      <c r="N868">
        <v>1013</v>
      </c>
      <c r="O868" t="s">
        <v>207</v>
      </c>
      <c r="P868" t="s">
        <v>207</v>
      </c>
      <c r="Q868">
        <v>1</v>
      </c>
      <c r="X868">
        <v>17.41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1</v>
      </c>
      <c r="AF868" t="s">
        <v>3</v>
      </c>
      <c r="AG868">
        <v>17.41</v>
      </c>
      <c r="AH868">
        <v>2</v>
      </c>
      <c r="AI868">
        <v>55287359</v>
      </c>
      <c r="AJ868">
        <v>820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ROW(Source!A1763)</f>
        <v>1763</v>
      </c>
      <c r="B869">
        <v>55287362</v>
      </c>
      <c r="C869">
        <v>55287358</v>
      </c>
      <c r="D869">
        <v>31806986</v>
      </c>
      <c r="E869">
        <v>13</v>
      </c>
      <c r="F869">
        <v>1</v>
      </c>
      <c r="G869">
        <v>13</v>
      </c>
      <c r="H869">
        <v>3</v>
      </c>
      <c r="I869" t="s">
        <v>28</v>
      </c>
      <c r="J869" t="s">
        <v>3</v>
      </c>
      <c r="K869" t="s">
        <v>29</v>
      </c>
      <c r="L869">
        <v>1348</v>
      </c>
      <c r="N869">
        <v>1009</v>
      </c>
      <c r="O869" t="s">
        <v>30</v>
      </c>
      <c r="P869" t="s">
        <v>30</v>
      </c>
      <c r="Q869">
        <v>1000</v>
      </c>
      <c r="X869">
        <v>1.02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1.02</v>
      </c>
      <c r="AH869">
        <v>2</v>
      </c>
      <c r="AI869">
        <v>55287360</v>
      </c>
      <c r="AJ869">
        <v>821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ROW(Source!A1765)</f>
        <v>1765</v>
      </c>
      <c r="B870">
        <v>55287366</v>
      </c>
      <c r="C870">
        <v>55287364</v>
      </c>
      <c r="D870">
        <v>31751893</v>
      </c>
      <c r="E870">
        <v>13</v>
      </c>
      <c r="F870">
        <v>1</v>
      </c>
      <c r="G870">
        <v>13</v>
      </c>
      <c r="H870">
        <v>1</v>
      </c>
      <c r="I870" t="s">
        <v>205</v>
      </c>
      <c r="J870" t="s">
        <v>3</v>
      </c>
      <c r="K870" t="s">
        <v>206</v>
      </c>
      <c r="L870">
        <v>1191</v>
      </c>
      <c r="N870">
        <v>1013</v>
      </c>
      <c r="O870" t="s">
        <v>207</v>
      </c>
      <c r="P870" t="s">
        <v>207</v>
      </c>
      <c r="Q870">
        <v>1</v>
      </c>
      <c r="X870">
        <v>20.73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1</v>
      </c>
      <c r="AF870" t="s">
        <v>3</v>
      </c>
      <c r="AG870">
        <v>20.73</v>
      </c>
      <c r="AH870">
        <v>2</v>
      </c>
      <c r="AI870">
        <v>55287365</v>
      </c>
      <c r="AJ870">
        <v>822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ROW(Source!A1765)</f>
        <v>1765</v>
      </c>
      <c r="B871">
        <v>55287367</v>
      </c>
      <c r="C871">
        <v>55287364</v>
      </c>
      <c r="D871">
        <v>31798045</v>
      </c>
      <c r="E871">
        <v>13</v>
      </c>
      <c r="F871">
        <v>1</v>
      </c>
      <c r="G871">
        <v>13</v>
      </c>
      <c r="H871">
        <v>3</v>
      </c>
      <c r="I871" t="s">
        <v>271</v>
      </c>
      <c r="J871" t="s">
        <v>3</v>
      </c>
      <c r="K871" t="s">
        <v>272</v>
      </c>
      <c r="L871">
        <v>1348</v>
      </c>
      <c r="N871">
        <v>1009</v>
      </c>
      <c r="O871" t="s">
        <v>30</v>
      </c>
      <c r="P871" t="s">
        <v>30</v>
      </c>
      <c r="Q871">
        <v>1000</v>
      </c>
      <c r="X871">
        <v>0.17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 t="s">
        <v>3</v>
      </c>
      <c r="AG871">
        <v>0.17</v>
      </c>
      <c r="AH871">
        <v>3</v>
      </c>
      <c r="AI871">
        <v>-1</v>
      </c>
      <c r="AJ871" t="s">
        <v>3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ROW(Source!A1765)</f>
        <v>1765</v>
      </c>
      <c r="B872">
        <v>55287368</v>
      </c>
      <c r="C872">
        <v>55287364</v>
      </c>
      <c r="D872">
        <v>31798941</v>
      </c>
      <c r="E872">
        <v>13</v>
      </c>
      <c r="F872">
        <v>1</v>
      </c>
      <c r="G872">
        <v>13</v>
      </c>
      <c r="H872">
        <v>3</v>
      </c>
      <c r="I872" t="s">
        <v>273</v>
      </c>
      <c r="J872" t="s">
        <v>3</v>
      </c>
      <c r="K872" t="s">
        <v>274</v>
      </c>
      <c r="L872">
        <v>1339</v>
      </c>
      <c r="N872">
        <v>1007</v>
      </c>
      <c r="O872" t="s">
        <v>128</v>
      </c>
      <c r="P872" t="s">
        <v>128</v>
      </c>
      <c r="Q872">
        <v>1</v>
      </c>
      <c r="X872">
        <v>0.03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 t="s">
        <v>3</v>
      </c>
      <c r="AG872">
        <v>0.03</v>
      </c>
      <c r="AH872">
        <v>3</v>
      </c>
      <c r="AI872">
        <v>-1</v>
      </c>
      <c r="AJ872" t="s">
        <v>3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ROW(Source!A1766)</f>
        <v>1766</v>
      </c>
      <c r="B873">
        <v>55287371</v>
      </c>
      <c r="C873">
        <v>55287369</v>
      </c>
      <c r="D873">
        <v>31751893</v>
      </c>
      <c r="E873">
        <v>13</v>
      </c>
      <c r="F873">
        <v>1</v>
      </c>
      <c r="G873">
        <v>13</v>
      </c>
      <c r="H873">
        <v>1</v>
      </c>
      <c r="I873" t="s">
        <v>205</v>
      </c>
      <c r="J873" t="s">
        <v>3</v>
      </c>
      <c r="K873" t="s">
        <v>206</v>
      </c>
      <c r="L873">
        <v>1191</v>
      </c>
      <c r="N873">
        <v>1013</v>
      </c>
      <c r="O873" t="s">
        <v>207</v>
      </c>
      <c r="P873" t="s">
        <v>207</v>
      </c>
      <c r="Q873">
        <v>1</v>
      </c>
      <c r="X873">
        <v>0.6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1</v>
      </c>
      <c r="AF873" t="s">
        <v>3</v>
      </c>
      <c r="AG873">
        <v>0.6</v>
      </c>
      <c r="AH873">
        <v>2</v>
      </c>
      <c r="AI873">
        <v>55287370</v>
      </c>
      <c r="AJ873">
        <v>823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ROW(Source!A1832)</f>
        <v>1832</v>
      </c>
      <c r="B874">
        <v>55287438</v>
      </c>
      <c r="C874">
        <v>55287429</v>
      </c>
      <c r="D874">
        <v>31751893</v>
      </c>
      <c r="E874">
        <v>13</v>
      </c>
      <c r="F874">
        <v>1</v>
      </c>
      <c r="G874">
        <v>13</v>
      </c>
      <c r="H874">
        <v>1</v>
      </c>
      <c r="I874" t="s">
        <v>205</v>
      </c>
      <c r="J874" t="s">
        <v>3</v>
      </c>
      <c r="K874" t="s">
        <v>206</v>
      </c>
      <c r="L874">
        <v>1191</v>
      </c>
      <c r="N874">
        <v>1013</v>
      </c>
      <c r="O874" t="s">
        <v>207</v>
      </c>
      <c r="P874" t="s">
        <v>207</v>
      </c>
      <c r="Q874">
        <v>1</v>
      </c>
      <c r="X874">
        <v>113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1</v>
      </c>
      <c r="AF874" t="s">
        <v>3</v>
      </c>
      <c r="AG874">
        <v>113</v>
      </c>
      <c r="AH874">
        <v>2</v>
      </c>
      <c r="AI874">
        <v>55287430</v>
      </c>
      <c r="AJ874">
        <v>824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ROW(Source!A1832)</f>
        <v>1832</v>
      </c>
      <c r="B875">
        <v>55287439</v>
      </c>
      <c r="C875">
        <v>55287429</v>
      </c>
      <c r="D875">
        <v>31832333</v>
      </c>
      <c r="E875">
        <v>1</v>
      </c>
      <c r="F875">
        <v>1</v>
      </c>
      <c r="G875">
        <v>13</v>
      </c>
      <c r="H875">
        <v>2</v>
      </c>
      <c r="I875" t="s">
        <v>208</v>
      </c>
      <c r="J875" t="s">
        <v>209</v>
      </c>
      <c r="K875" t="s">
        <v>210</v>
      </c>
      <c r="L875">
        <v>1368</v>
      </c>
      <c r="N875">
        <v>1011</v>
      </c>
      <c r="O875" t="s">
        <v>211</v>
      </c>
      <c r="P875" t="s">
        <v>211</v>
      </c>
      <c r="Q875">
        <v>1</v>
      </c>
      <c r="X875">
        <v>1.19</v>
      </c>
      <c r="Y875">
        <v>0</v>
      </c>
      <c r="Z875">
        <v>33.35</v>
      </c>
      <c r="AA875">
        <v>12.67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1.19</v>
      </c>
      <c r="AH875">
        <v>2</v>
      </c>
      <c r="AI875">
        <v>55287431</v>
      </c>
      <c r="AJ875">
        <v>825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ROW(Source!A1832)</f>
        <v>1832</v>
      </c>
      <c r="B876">
        <v>55287440</v>
      </c>
      <c r="C876">
        <v>55287429</v>
      </c>
      <c r="D876">
        <v>31832821</v>
      </c>
      <c r="E876">
        <v>1</v>
      </c>
      <c r="F876">
        <v>1</v>
      </c>
      <c r="G876">
        <v>13</v>
      </c>
      <c r="H876">
        <v>2</v>
      </c>
      <c r="I876" t="s">
        <v>212</v>
      </c>
      <c r="J876" t="s">
        <v>213</v>
      </c>
      <c r="K876" t="s">
        <v>214</v>
      </c>
      <c r="L876">
        <v>1368</v>
      </c>
      <c r="N876">
        <v>1011</v>
      </c>
      <c r="O876" t="s">
        <v>211</v>
      </c>
      <c r="P876" t="s">
        <v>211</v>
      </c>
      <c r="Q876">
        <v>1</v>
      </c>
      <c r="X876">
        <v>1.19</v>
      </c>
      <c r="Y876">
        <v>0</v>
      </c>
      <c r="Z876">
        <v>0.77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1.19</v>
      </c>
      <c r="AH876">
        <v>2</v>
      </c>
      <c r="AI876">
        <v>55287432</v>
      </c>
      <c r="AJ876">
        <v>826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ROW(Source!A1832)</f>
        <v>1832</v>
      </c>
      <c r="B877">
        <v>55287441</v>
      </c>
      <c r="C877">
        <v>55287429</v>
      </c>
      <c r="D877">
        <v>31832054</v>
      </c>
      <c r="E877">
        <v>1</v>
      </c>
      <c r="F877">
        <v>1</v>
      </c>
      <c r="G877">
        <v>13</v>
      </c>
      <c r="H877">
        <v>2</v>
      </c>
      <c r="I877" t="s">
        <v>215</v>
      </c>
      <c r="J877" t="s">
        <v>216</v>
      </c>
      <c r="K877" t="s">
        <v>217</v>
      </c>
      <c r="L877">
        <v>1368</v>
      </c>
      <c r="N877">
        <v>1011</v>
      </c>
      <c r="O877" t="s">
        <v>211</v>
      </c>
      <c r="P877" t="s">
        <v>211</v>
      </c>
      <c r="Q877">
        <v>1</v>
      </c>
      <c r="X877">
        <v>1.18</v>
      </c>
      <c r="Y877">
        <v>0</v>
      </c>
      <c r="Z877">
        <v>0.71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1.18</v>
      </c>
      <c r="AH877">
        <v>2</v>
      </c>
      <c r="AI877">
        <v>55287433</v>
      </c>
      <c r="AJ877">
        <v>827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ROW(Source!A1832)</f>
        <v>1832</v>
      </c>
      <c r="B878">
        <v>55287442</v>
      </c>
      <c r="C878">
        <v>55287429</v>
      </c>
      <c r="D878">
        <v>31755942</v>
      </c>
      <c r="E878">
        <v>13</v>
      </c>
      <c r="F878">
        <v>1</v>
      </c>
      <c r="G878">
        <v>13</v>
      </c>
      <c r="H878">
        <v>2</v>
      </c>
      <c r="I878" t="s">
        <v>218</v>
      </c>
      <c r="J878" t="s">
        <v>3</v>
      </c>
      <c r="K878" t="s">
        <v>219</v>
      </c>
      <c r="L878">
        <v>1344</v>
      </c>
      <c r="N878">
        <v>1008</v>
      </c>
      <c r="O878" t="s">
        <v>220</v>
      </c>
      <c r="P878" t="s">
        <v>220</v>
      </c>
      <c r="Q878">
        <v>1</v>
      </c>
      <c r="X878">
        <v>0.01</v>
      </c>
      <c r="Y878">
        <v>0</v>
      </c>
      <c r="Z878">
        <v>1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0.01</v>
      </c>
      <c r="AH878">
        <v>2</v>
      </c>
      <c r="AI878">
        <v>55287434</v>
      </c>
      <c r="AJ878">
        <v>828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ROW(Source!A1832)</f>
        <v>1832</v>
      </c>
      <c r="B879">
        <v>55287443</v>
      </c>
      <c r="C879">
        <v>55287429</v>
      </c>
      <c r="D879">
        <v>31808261</v>
      </c>
      <c r="E879">
        <v>1</v>
      </c>
      <c r="F879">
        <v>1</v>
      </c>
      <c r="G879">
        <v>13</v>
      </c>
      <c r="H879">
        <v>3</v>
      </c>
      <c r="I879" t="s">
        <v>221</v>
      </c>
      <c r="J879" t="s">
        <v>222</v>
      </c>
      <c r="K879" t="s">
        <v>223</v>
      </c>
      <c r="L879">
        <v>1348</v>
      </c>
      <c r="N879">
        <v>1009</v>
      </c>
      <c r="O879" t="s">
        <v>30</v>
      </c>
      <c r="P879" t="s">
        <v>30</v>
      </c>
      <c r="Q879">
        <v>1000</v>
      </c>
      <c r="X879">
        <v>2.1000000000000001E-2</v>
      </c>
      <c r="Y879">
        <v>315.2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2.1000000000000001E-2</v>
      </c>
      <c r="AH879">
        <v>2</v>
      </c>
      <c r="AI879">
        <v>55287435</v>
      </c>
      <c r="AJ879">
        <v>829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ROW(Source!A1832)</f>
        <v>1832</v>
      </c>
      <c r="B880">
        <v>55287444</v>
      </c>
      <c r="C880">
        <v>55287429</v>
      </c>
      <c r="D880">
        <v>31826247</v>
      </c>
      <c r="E880">
        <v>1</v>
      </c>
      <c r="F880">
        <v>1</v>
      </c>
      <c r="G880">
        <v>13</v>
      </c>
      <c r="H880">
        <v>3</v>
      </c>
      <c r="I880" t="s">
        <v>224</v>
      </c>
      <c r="J880" t="s">
        <v>225</v>
      </c>
      <c r="K880" t="s">
        <v>226</v>
      </c>
      <c r="L880">
        <v>1339</v>
      </c>
      <c r="N880">
        <v>1007</v>
      </c>
      <c r="O880" t="s">
        <v>128</v>
      </c>
      <c r="P880" t="s">
        <v>128</v>
      </c>
      <c r="Q880">
        <v>1</v>
      </c>
      <c r="X880">
        <v>2.14</v>
      </c>
      <c r="Y880">
        <v>451.14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2.14</v>
      </c>
      <c r="AH880">
        <v>2</v>
      </c>
      <c r="AI880">
        <v>55287436</v>
      </c>
      <c r="AJ880">
        <v>830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ROW(Source!A1832)</f>
        <v>1832</v>
      </c>
      <c r="B881">
        <v>55287445</v>
      </c>
      <c r="C881">
        <v>55287429</v>
      </c>
      <c r="D881">
        <v>31806986</v>
      </c>
      <c r="E881">
        <v>13</v>
      </c>
      <c r="F881">
        <v>1</v>
      </c>
      <c r="G881">
        <v>13</v>
      </c>
      <c r="H881">
        <v>3</v>
      </c>
      <c r="I881" t="s">
        <v>28</v>
      </c>
      <c r="J881" t="s">
        <v>3</v>
      </c>
      <c r="K881" t="s">
        <v>29</v>
      </c>
      <c r="L881">
        <v>1348</v>
      </c>
      <c r="N881">
        <v>1009</v>
      </c>
      <c r="O881" t="s">
        <v>30</v>
      </c>
      <c r="P881" t="s">
        <v>30</v>
      </c>
      <c r="Q881">
        <v>1000</v>
      </c>
      <c r="X881">
        <v>1.28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1.28</v>
      </c>
      <c r="AH881">
        <v>2</v>
      </c>
      <c r="AI881">
        <v>55287437</v>
      </c>
      <c r="AJ881">
        <v>831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ROW(Source!A1834)</f>
        <v>1834</v>
      </c>
      <c r="B882">
        <v>55287455</v>
      </c>
      <c r="C882">
        <v>55287447</v>
      </c>
      <c r="D882">
        <v>31751893</v>
      </c>
      <c r="E882">
        <v>13</v>
      </c>
      <c r="F882">
        <v>1</v>
      </c>
      <c r="G882">
        <v>13</v>
      </c>
      <c r="H882">
        <v>1</v>
      </c>
      <c r="I882" t="s">
        <v>205</v>
      </c>
      <c r="J882" t="s">
        <v>3</v>
      </c>
      <c r="K882" t="s">
        <v>206</v>
      </c>
      <c r="L882">
        <v>1191</v>
      </c>
      <c r="N882">
        <v>1013</v>
      </c>
      <c r="O882" t="s">
        <v>207</v>
      </c>
      <c r="P882" t="s">
        <v>207</v>
      </c>
      <c r="Q882">
        <v>1</v>
      </c>
      <c r="X882">
        <v>39.5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1</v>
      </c>
      <c r="AF882" t="s">
        <v>3</v>
      </c>
      <c r="AG882">
        <v>39.5</v>
      </c>
      <c r="AH882">
        <v>2</v>
      </c>
      <c r="AI882">
        <v>55287448</v>
      </c>
      <c r="AJ882">
        <v>832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ROW(Source!A1834)</f>
        <v>1834</v>
      </c>
      <c r="B883">
        <v>55287456</v>
      </c>
      <c r="C883">
        <v>55287447</v>
      </c>
      <c r="D883">
        <v>31832333</v>
      </c>
      <c r="E883">
        <v>1</v>
      </c>
      <c r="F883">
        <v>1</v>
      </c>
      <c r="G883">
        <v>13</v>
      </c>
      <c r="H883">
        <v>2</v>
      </c>
      <c r="I883" t="s">
        <v>208</v>
      </c>
      <c r="J883" t="s">
        <v>209</v>
      </c>
      <c r="K883" t="s">
        <v>210</v>
      </c>
      <c r="L883">
        <v>1368</v>
      </c>
      <c r="N883">
        <v>1011</v>
      </c>
      <c r="O883" t="s">
        <v>211</v>
      </c>
      <c r="P883" t="s">
        <v>211</v>
      </c>
      <c r="Q883">
        <v>1</v>
      </c>
      <c r="X883">
        <v>0.28000000000000003</v>
      </c>
      <c r="Y883">
        <v>0</v>
      </c>
      <c r="Z883">
        <v>33.35</v>
      </c>
      <c r="AA883">
        <v>12.67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0.28000000000000003</v>
      </c>
      <c r="AH883">
        <v>2</v>
      </c>
      <c r="AI883">
        <v>55287449</v>
      </c>
      <c r="AJ883">
        <v>833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ROW(Source!A1834)</f>
        <v>1834</v>
      </c>
      <c r="B884">
        <v>55287457</v>
      </c>
      <c r="C884">
        <v>55287447</v>
      </c>
      <c r="D884">
        <v>31832821</v>
      </c>
      <c r="E884">
        <v>1</v>
      </c>
      <c r="F884">
        <v>1</v>
      </c>
      <c r="G884">
        <v>13</v>
      </c>
      <c r="H884">
        <v>2</v>
      </c>
      <c r="I884" t="s">
        <v>212</v>
      </c>
      <c r="J884" t="s">
        <v>213</v>
      </c>
      <c r="K884" t="s">
        <v>214</v>
      </c>
      <c r="L884">
        <v>1368</v>
      </c>
      <c r="N884">
        <v>1011</v>
      </c>
      <c r="O884" t="s">
        <v>211</v>
      </c>
      <c r="P884" t="s">
        <v>211</v>
      </c>
      <c r="Q884">
        <v>1</v>
      </c>
      <c r="X884">
        <v>0.28000000000000003</v>
      </c>
      <c r="Y884">
        <v>0</v>
      </c>
      <c r="Z884">
        <v>0.77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0.28000000000000003</v>
      </c>
      <c r="AH884">
        <v>2</v>
      </c>
      <c r="AI884">
        <v>55287450</v>
      </c>
      <c r="AJ884">
        <v>834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ROW(Source!A1834)</f>
        <v>1834</v>
      </c>
      <c r="B885">
        <v>55287458</v>
      </c>
      <c r="C885">
        <v>55287447</v>
      </c>
      <c r="D885">
        <v>31832054</v>
      </c>
      <c r="E885">
        <v>1</v>
      </c>
      <c r="F885">
        <v>1</v>
      </c>
      <c r="G885">
        <v>13</v>
      </c>
      <c r="H885">
        <v>2</v>
      </c>
      <c r="I885" t="s">
        <v>215</v>
      </c>
      <c r="J885" t="s">
        <v>216</v>
      </c>
      <c r="K885" t="s">
        <v>217</v>
      </c>
      <c r="L885">
        <v>1368</v>
      </c>
      <c r="N885">
        <v>1011</v>
      </c>
      <c r="O885" t="s">
        <v>211</v>
      </c>
      <c r="P885" t="s">
        <v>211</v>
      </c>
      <c r="Q885">
        <v>1</v>
      </c>
      <c r="X885">
        <v>0.44</v>
      </c>
      <c r="Y885">
        <v>0</v>
      </c>
      <c r="Z885">
        <v>0.71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0.44</v>
      </c>
      <c r="AH885">
        <v>2</v>
      </c>
      <c r="AI885">
        <v>55287451</v>
      </c>
      <c r="AJ885">
        <v>835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ROW(Source!A1834)</f>
        <v>1834</v>
      </c>
      <c r="B886">
        <v>55287459</v>
      </c>
      <c r="C886">
        <v>55287447</v>
      </c>
      <c r="D886">
        <v>31808261</v>
      </c>
      <c r="E886">
        <v>1</v>
      </c>
      <c r="F886">
        <v>1</v>
      </c>
      <c r="G886">
        <v>13</v>
      </c>
      <c r="H886">
        <v>3</v>
      </c>
      <c r="I886" t="s">
        <v>221</v>
      </c>
      <c r="J886" t="s">
        <v>222</v>
      </c>
      <c r="K886" t="s">
        <v>223</v>
      </c>
      <c r="L886">
        <v>1348</v>
      </c>
      <c r="N886">
        <v>1009</v>
      </c>
      <c r="O886" t="s">
        <v>30</v>
      </c>
      <c r="P886" t="s">
        <v>30</v>
      </c>
      <c r="Q886">
        <v>1000</v>
      </c>
      <c r="X886">
        <v>4.0000000000000001E-3</v>
      </c>
      <c r="Y886">
        <v>315.2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4.0000000000000001E-3</v>
      </c>
      <c r="AH886">
        <v>2</v>
      </c>
      <c r="AI886">
        <v>55287452</v>
      </c>
      <c r="AJ886">
        <v>836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ROW(Source!A1834)</f>
        <v>1834</v>
      </c>
      <c r="B887">
        <v>55287460</v>
      </c>
      <c r="C887">
        <v>55287447</v>
      </c>
      <c r="D887">
        <v>31826247</v>
      </c>
      <c r="E887">
        <v>1</v>
      </c>
      <c r="F887">
        <v>1</v>
      </c>
      <c r="G887">
        <v>13</v>
      </c>
      <c r="H887">
        <v>3</v>
      </c>
      <c r="I887" t="s">
        <v>224</v>
      </c>
      <c r="J887" t="s">
        <v>225</v>
      </c>
      <c r="K887" t="s">
        <v>226</v>
      </c>
      <c r="L887">
        <v>1339</v>
      </c>
      <c r="N887">
        <v>1007</v>
      </c>
      <c r="O887" t="s">
        <v>128</v>
      </c>
      <c r="P887" t="s">
        <v>128</v>
      </c>
      <c r="Q887">
        <v>1</v>
      </c>
      <c r="X887">
        <v>0.43</v>
      </c>
      <c r="Y887">
        <v>451.14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0.43</v>
      </c>
      <c r="AH887">
        <v>2</v>
      </c>
      <c r="AI887">
        <v>55287453</v>
      </c>
      <c r="AJ887">
        <v>837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ROW(Source!A1834)</f>
        <v>1834</v>
      </c>
      <c r="B888">
        <v>55287461</v>
      </c>
      <c r="C888">
        <v>55287447</v>
      </c>
      <c r="D888">
        <v>31806986</v>
      </c>
      <c r="E888">
        <v>13</v>
      </c>
      <c r="F888">
        <v>1</v>
      </c>
      <c r="G888">
        <v>13</v>
      </c>
      <c r="H888">
        <v>3</v>
      </c>
      <c r="I888" t="s">
        <v>28</v>
      </c>
      <c r="J888" t="s">
        <v>3</v>
      </c>
      <c r="K888" t="s">
        <v>29</v>
      </c>
      <c r="L888">
        <v>1348</v>
      </c>
      <c r="N888">
        <v>1009</v>
      </c>
      <c r="O888" t="s">
        <v>30</v>
      </c>
      <c r="P888" t="s">
        <v>30</v>
      </c>
      <c r="Q888">
        <v>1000</v>
      </c>
      <c r="X888">
        <v>0.3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0.3</v>
      </c>
      <c r="AH888">
        <v>2</v>
      </c>
      <c r="AI888">
        <v>55287454</v>
      </c>
      <c r="AJ888">
        <v>838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ROW(Source!A1836)</f>
        <v>1836</v>
      </c>
      <c r="B889">
        <v>55287473</v>
      </c>
      <c r="C889">
        <v>55287463</v>
      </c>
      <c r="D889">
        <v>31751893</v>
      </c>
      <c r="E889">
        <v>13</v>
      </c>
      <c r="F889">
        <v>1</v>
      </c>
      <c r="G889">
        <v>13</v>
      </c>
      <c r="H889">
        <v>1</v>
      </c>
      <c r="I889" t="s">
        <v>205</v>
      </c>
      <c r="J889" t="s">
        <v>3</v>
      </c>
      <c r="K889" t="s">
        <v>206</v>
      </c>
      <c r="L889">
        <v>1191</v>
      </c>
      <c r="N889">
        <v>1013</v>
      </c>
      <c r="O889" t="s">
        <v>207</v>
      </c>
      <c r="P889" t="s">
        <v>207</v>
      </c>
      <c r="Q889">
        <v>1</v>
      </c>
      <c r="X889">
        <v>24.61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1</v>
      </c>
      <c r="AF889" t="s">
        <v>3</v>
      </c>
      <c r="AG889">
        <v>24.61</v>
      </c>
      <c r="AH889">
        <v>2</v>
      </c>
      <c r="AI889">
        <v>55287464</v>
      </c>
      <c r="AJ889">
        <v>839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ROW(Source!A1836)</f>
        <v>1836</v>
      </c>
      <c r="B890">
        <v>55287474</v>
      </c>
      <c r="C890">
        <v>55287463</v>
      </c>
      <c r="D890">
        <v>31755942</v>
      </c>
      <c r="E890">
        <v>13</v>
      </c>
      <c r="F890">
        <v>1</v>
      </c>
      <c r="G890">
        <v>13</v>
      </c>
      <c r="H890">
        <v>2</v>
      </c>
      <c r="I890" t="s">
        <v>218</v>
      </c>
      <c r="J890" t="s">
        <v>3</v>
      </c>
      <c r="K890" t="s">
        <v>219</v>
      </c>
      <c r="L890">
        <v>1344</v>
      </c>
      <c r="N890">
        <v>1008</v>
      </c>
      <c r="O890" t="s">
        <v>220</v>
      </c>
      <c r="P890" t="s">
        <v>220</v>
      </c>
      <c r="Q890">
        <v>1</v>
      </c>
      <c r="X890">
        <v>18.57</v>
      </c>
      <c r="Y890">
        <v>0</v>
      </c>
      <c r="Z890">
        <v>1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18.57</v>
      </c>
      <c r="AH890">
        <v>2</v>
      </c>
      <c r="AI890">
        <v>55287465</v>
      </c>
      <c r="AJ890">
        <v>840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ROW(Source!A1836)</f>
        <v>1836</v>
      </c>
      <c r="B891">
        <v>55287475</v>
      </c>
      <c r="C891">
        <v>55287463</v>
      </c>
      <c r="D891">
        <v>31752660</v>
      </c>
      <c r="E891">
        <v>13</v>
      </c>
      <c r="F891">
        <v>1</v>
      </c>
      <c r="G891">
        <v>13</v>
      </c>
      <c r="H891">
        <v>3</v>
      </c>
      <c r="I891" t="s">
        <v>275</v>
      </c>
      <c r="J891" t="s">
        <v>3</v>
      </c>
      <c r="K891" t="s">
        <v>276</v>
      </c>
      <c r="L891">
        <v>1348</v>
      </c>
      <c r="N891">
        <v>1009</v>
      </c>
      <c r="O891" t="s">
        <v>30</v>
      </c>
      <c r="P891" t="s">
        <v>30</v>
      </c>
      <c r="Q891">
        <v>1000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 t="s">
        <v>3</v>
      </c>
      <c r="AG891">
        <v>0</v>
      </c>
      <c r="AH891">
        <v>3</v>
      </c>
      <c r="AI891">
        <v>-1</v>
      </c>
      <c r="AJ891" t="s">
        <v>3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ROW(Source!A1836)</f>
        <v>1836</v>
      </c>
      <c r="B892">
        <v>55287476</v>
      </c>
      <c r="C892">
        <v>55287463</v>
      </c>
      <c r="D892">
        <v>31807208</v>
      </c>
      <c r="E892">
        <v>1</v>
      </c>
      <c r="F892">
        <v>1</v>
      </c>
      <c r="G892">
        <v>13</v>
      </c>
      <c r="H892">
        <v>3</v>
      </c>
      <c r="I892" t="s">
        <v>227</v>
      </c>
      <c r="J892" t="s">
        <v>228</v>
      </c>
      <c r="K892" t="s">
        <v>229</v>
      </c>
      <c r="L892">
        <v>1348</v>
      </c>
      <c r="N892">
        <v>1009</v>
      </c>
      <c r="O892" t="s">
        <v>30</v>
      </c>
      <c r="P892" t="s">
        <v>30</v>
      </c>
      <c r="Q892">
        <v>1000</v>
      </c>
      <c r="X892">
        <v>1.9E-3</v>
      </c>
      <c r="Y892">
        <v>15169.24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1.9E-3</v>
      </c>
      <c r="AH892">
        <v>2</v>
      </c>
      <c r="AI892">
        <v>55287466</v>
      </c>
      <c r="AJ892">
        <v>841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ROW(Source!A1836)</f>
        <v>1836</v>
      </c>
      <c r="B893">
        <v>55287477</v>
      </c>
      <c r="C893">
        <v>55287463</v>
      </c>
      <c r="D893">
        <v>31807298</v>
      </c>
      <c r="E893">
        <v>1</v>
      </c>
      <c r="F893">
        <v>1</v>
      </c>
      <c r="G893">
        <v>13</v>
      </c>
      <c r="H893">
        <v>3</v>
      </c>
      <c r="I893" t="s">
        <v>230</v>
      </c>
      <c r="J893" t="s">
        <v>231</v>
      </c>
      <c r="K893" t="s">
        <v>232</v>
      </c>
      <c r="L893">
        <v>1339</v>
      </c>
      <c r="N893">
        <v>1007</v>
      </c>
      <c r="O893" t="s">
        <v>128</v>
      </c>
      <c r="P893" t="s">
        <v>128</v>
      </c>
      <c r="Q893">
        <v>1</v>
      </c>
      <c r="X893">
        <v>0.14000000000000001</v>
      </c>
      <c r="Y893">
        <v>1828.56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0.14000000000000001</v>
      </c>
      <c r="AH893">
        <v>2</v>
      </c>
      <c r="AI893">
        <v>55287467</v>
      </c>
      <c r="AJ893">
        <v>842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ROW(Source!A1836)</f>
        <v>1836</v>
      </c>
      <c r="B894">
        <v>55287478</v>
      </c>
      <c r="C894">
        <v>55287463</v>
      </c>
      <c r="D894">
        <v>31807154</v>
      </c>
      <c r="E894">
        <v>1</v>
      </c>
      <c r="F894">
        <v>1</v>
      </c>
      <c r="G894">
        <v>13</v>
      </c>
      <c r="H894">
        <v>3</v>
      </c>
      <c r="I894" t="s">
        <v>233</v>
      </c>
      <c r="J894" t="s">
        <v>234</v>
      </c>
      <c r="K894" t="s">
        <v>235</v>
      </c>
      <c r="L894">
        <v>1339</v>
      </c>
      <c r="N894">
        <v>1007</v>
      </c>
      <c r="O894" t="s">
        <v>128</v>
      </c>
      <c r="P894" t="s">
        <v>128</v>
      </c>
      <c r="Q894">
        <v>1</v>
      </c>
      <c r="X894">
        <v>0.12</v>
      </c>
      <c r="Y894">
        <v>670.5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3</v>
      </c>
      <c r="AG894">
        <v>0.12</v>
      </c>
      <c r="AH894">
        <v>2</v>
      </c>
      <c r="AI894">
        <v>55287468</v>
      </c>
      <c r="AJ894">
        <v>843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ROW(Source!A1836)</f>
        <v>1836</v>
      </c>
      <c r="B895">
        <v>55287479</v>
      </c>
      <c r="C895">
        <v>55287463</v>
      </c>
      <c r="D895">
        <v>31826253</v>
      </c>
      <c r="E895">
        <v>1</v>
      </c>
      <c r="F895">
        <v>1</v>
      </c>
      <c r="G895">
        <v>13</v>
      </c>
      <c r="H895">
        <v>3</v>
      </c>
      <c r="I895" t="s">
        <v>236</v>
      </c>
      <c r="J895" t="s">
        <v>237</v>
      </c>
      <c r="K895" t="s">
        <v>238</v>
      </c>
      <c r="L895">
        <v>1339</v>
      </c>
      <c r="N895">
        <v>1007</v>
      </c>
      <c r="O895" t="s">
        <v>128</v>
      </c>
      <c r="P895" t="s">
        <v>128</v>
      </c>
      <c r="Q895">
        <v>1</v>
      </c>
      <c r="X895">
        <v>0.09</v>
      </c>
      <c r="Y895">
        <v>441.1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0.09</v>
      </c>
      <c r="AH895">
        <v>2</v>
      </c>
      <c r="AI895">
        <v>55287469</v>
      </c>
      <c r="AJ895">
        <v>844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ROW(Source!A1836)</f>
        <v>1836</v>
      </c>
      <c r="B896">
        <v>55287480</v>
      </c>
      <c r="C896">
        <v>55287463</v>
      </c>
      <c r="D896">
        <v>31831614</v>
      </c>
      <c r="E896">
        <v>1</v>
      </c>
      <c r="F896">
        <v>1</v>
      </c>
      <c r="G896">
        <v>13</v>
      </c>
      <c r="H896">
        <v>3</v>
      </c>
      <c r="I896" t="s">
        <v>239</v>
      </c>
      <c r="J896" t="s">
        <v>240</v>
      </c>
      <c r="K896" t="s">
        <v>241</v>
      </c>
      <c r="L896">
        <v>1327</v>
      </c>
      <c r="N896">
        <v>1005</v>
      </c>
      <c r="O896" t="s">
        <v>143</v>
      </c>
      <c r="P896" t="s">
        <v>143</v>
      </c>
      <c r="Q896">
        <v>1</v>
      </c>
      <c r="X896">
        <v>2.2999999999999998</v>
      </c>
      <c r="Y896">
        <v>60.91</v>
      </c>
      <c r="Z896"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2.2999999999999998</v>
      </c>
      <c r="AH896">
        <v>2</v>
      </c>
      <c r="AI896">
        <v>55287471</v>
      </c>
      <c r="AJ896">
        <v>846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ROW(Source!A1836)</f>
        <v>1836</v>
      </c>
      <c r="B897">
        <v>55287481</v>
      </c>
      <c r="C897">
        <v>55287463</v>
      </c>
      <c r="D897">
        <v>34315573</v>
      </c>
      <c r="E897">
        <v>13</v>
      </c>
      <c r="F897">
        <v>1</v>
      </c>
      <c r="G897">
        <v>13</v>
      </c>
      <c r="H897">
        <v>3</v>
      </c>
      <c r="I897" t="s">
        <v>277</v>
      </c>
      <c r="J897" t="s">
        <v>3</v>
      </c>
      <c r="K897" t="s">
        <v>278</v>
      </c>
      <c r="L897">
        <v>1339</v>
      </c>
      <c r="N897">
        <v>1007</v>
      </c>
      <c r="O897" t="s">
        <v>128</v>
      </c>
      <c r="P897" t="s">
        <v>128</v>
      </c>
      <c r="Q897">
        <v>1</v>
      </c>
      <c r="X897">
        <v>1.02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 t="s">
        <v>3</v>
      </c>
      <c r="AG897">
        <v>1.02</v>
      </c>
      <c r="AH897">
        <v>3</v>
      </c>
      <c r="AI897">
        <v>-1</v>
      </c>
      <c r="AJ897" t="s">
        <v>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ROW(Source!A1836)</f>
        <v>1836</v>
      </c>
      <c r="B898">
        <v>55287482</v>
      </c>
      <c r="C898">
        <v>55287463</v>
      </c>
      <c r="D898">
        <v>31806992</v>
      </c>
      <c r="E898">
        <v>13</v>
      </c>
      <c r="F898">
        <v>1</v>
      </c>
      <c r="G898">
        <v>13</v>
      </c>
      <c r="H898">
        <v>3</v>
      </c>
      <c r="I898" t="s">
        <v>242</v>
      </c>
      <c r="J898" t="s">
        <v>3</v>
      </c>
      <c r="K898" t="s">
        <v>243</v>
      </c>
      <c r="L898">
        <v>1344</v>
      </c>
      <c r="N898">
        <v>1008</v>
      </c>
      <c r="O898" t="s">
        <v>220</v>
      </c>
      <c r="P898" t="s">
        <v>220</v>
      </c>
      <c r="Q898">
        <v>1</v>
      </c>
      <c r="X898">
        <v>13.72</v>
      </c>
      <c r="Y898">
        <v>1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13.72</v>
      </c>
      <c r="AH898">
        <v>2</v>
      </c>
      <c r="AI898">
        <v>55287472</v>
      </c>
      <c r="AJ898">
        <v>847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ROW(Source!A1838)</f>
        <v>1838</v>
      </c>
      <c r="B899">
        <v>55287487</v>
      </c>
      <c r="C899">
        <v>55287484</v>
      </c>
      <c r="D899">
        <v>31751893</v>
      </c>
      <c r="E899">
        <v>13</v>
      </c>
      <c r="F899">
        <v>1</v>
      </c>
      <c r="G899">
        <v>13</v>
      </c>
      <c r="H899">
        <v>1</v>
      </c>
      <c r="I899" t="s">
        <v>205</v>
      </c>
      <c r="J899" t="s">
        <v>3</v>
      </c>
      <c r="K899" t="s">
        <v>206</v>
      </c>
      <c r="L899">
        <v>1191</v>
      </c>
      <c r="N899">
        <v>1013</v>
      </c>
      <c r="O899" t="s">
        <v>207</v>
      </c>
      <c r="P899" t="s">
        <v>207</v>
      </c>
      <c r="Q899">
        <v>1</v>
      </c>
      <c r="X899">
        <v>17.41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1</v>
      </c>
      <c r="AF899" t="s">
        <v>3</v>
      </c>
      <c r="AG899">
        <v>17.41</v>
      </c>
      <c r="AH899">
        <v>2</v>
      </c>
      <c r="AI899">
        <v>55287485</v>
      </c>
      <c r="AJ899">
        <v>848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ROW(Source!A1838)</f>
        <v>1838</v>
      </c>
      <c r="B900">
        <v>55287488</v>
      </c>
      <c r="C900">
        <v>55287484</v>
      </c>
      <c r="D900">
        <v>31806986</v>
      </c>
      <c r="E900">
        <v>13</v>
      </c>
      <c r="F900">
        <v>1</v>
      </c>
      <c r="G900">
        <v>13</v>
      </c>
      <c r="H900">
        <v>3</v>
      </c>
      <c r="I900" t="s">
        <v>28</v>
      </c>
      <c r="J900" t="s">
        <v>3</v>
      </c>
      <c r="K900" t="s">
        <v>29</v>
      </c>
      <c r="L900">
        <v>1348</v>
      </c>
      <c r="N900">
        <v>1009</v>
      </c>
      <c r="O900" t="s">
        <v>30</v>
      </c>
      <c r="P900" t="s">
        <v>30</v>
      </c>
      <c r="Q900">
        <v>1000</v>
      </c>
      <c r="X900">
        <v>1.02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1.02</v>
      </c>
      <c r="AH900">
        <v>2</v>
      </c>
      <c r="AI900">
        <v>55287486</v>
      </c>
      <c r="AJ900">
        <v>849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ROW(Source!A1840)</f>
        <v>1840</v>
      </c>
      <c r="B901">
        <v>55287497</v>
      </c>
      <c r="C901">
        <v>55287490</v>
      </c>
      <c r="D901">
        <v>31751893</v>
      </c>
      <c r="E901">
        <v>13</v>
      </c>
      <c r="F901">
        <v>1</v>
      </c>
      <c r="G901">
        <v>13</v>
      </c>
      <c r="H901">
        <v>1</v>
      </c>
      <c r="I901" t="s">
        <v>205</v>
      </c>
      <c r="J901" t="s">
        <v>3</v>
      </c>
      <c r="K901" t="s">
        <v>206</v>
      </c>
      <c r="L901">
        <v>1191</v>
      </c>
      <c r="N901">
        <v>1013</v>
      </c>
      <c r="O901" t="s">
        <v>207</v>
      </c>
      <c r="P901" t="s">
        <v>207</v>
      </c>
      <c r="Q901">
        <v>1</v>
      </c>
      <c r="X901">
        <v>53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1</v>
      </c>
      <c r="AF901" t="s">
        <v>136</v>
      </c>
      <c r="AG901">
        <v>60.949999999999996</v>
      </c>
      <c r="AH901">
        <v>2</v>
      </c>
      <c r="AI901">
        <v>55287491</v>
      </c>
      <c r="AJ901">
        <v>850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ROW(Source!A1840)</f>
        <v>1840</v>
      </c>
      <c r="B902">
        <v>55287498</v>
      </c>
      <c r="C902">
        <v>55287490</v>
      </c>
      <c r="D902">
        <v>31755942</v>
      </c>
      <c r="E902">
        <v>13</v>
      </c>
      <c r="F902">
        <v>1</v>
      </c>
      <c r="G902">
        <v>13</v>
      </c>
      <c r="H902">
        <v>2</v>
      </c>
      <c r="I902" t="s">
        <v>218</v>
      </c>
      <c r="J902" t="s">
        <v>3</v>
      </c>
      <c r="K902" t="s">
        <v>219</v>
      </c>
      <c r="L902">
        <v>1344</v>
      </c>
      <c r="N902">
        <v>1008</v>
      </c>
      <c r="O902" t="s">
        <v>220</v>
      </c>
      <c r="P902" t="s">
        <v>220</v>
      </c>
      <c r="Q902">
        <v>1</v>
      </c>
      <c r="X902">
        <v>267.17</v>
      </c>
      <c r="Y902">
        <v>0</v>
      </c>
      <c r="Z902">
        <v>1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135</v>
      </c>
      <c r="AG902">
        <v>333.96250000000003</v>
      </c>
      <c r="AH902">
        <v>2</v>
      </c>
      <c r="AI902">
        <v>55287492</v>
      </c>
      <c r="AJ902">
        <v>851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ROW(Source!A1840)</f>
        <v>1840</v>
      </c>
      <c r="B903">
        <v>55287499</v>
      </c>
      <c r="C903">
        <v>55287490</v>
      </c>
      <c r="D903">
        <v>31809402</v>
      </c>
      <c r="E903">
        <v>1</v>
      </c>
      <c r="F903">
        <v>1</v>
      </c>
      <c r="G903">
        <v>13</v>
      </c>
      <c r="H903">
        <v>3</v>
      </c>
      <c r="I903" t="s">
        <v>244</v>
      </c>
      <c r="J903" t="s">
        <v>245</v>
      </c>
      <c r="K903" t="s">
        <v>246</v>
      </c>
      <c r="L903">
        <v>1346</v>
      </c>
      <c r="N903">
        <v>1009</v>
      </c>
      <c r="O903" t="s">
        <v>247</v>
      </c>
      <c r="P903" t="s">
        <v>247</v>
      </c>
      <c r="Q903">
        <v>1</v>
      </c>
      <c r="X903">
        <v>6.9</v>
      </c>
      <c r="Y903">
        <v>6.27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6.9</v>
      </c>
      <c r="AH903">
        <v>2</v>
      </c>
      <c r="AI903">
        <v>55287495</v>
      </c>
      <c r="AJ903">
        <v>854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ROW(Source!A1840)</f>
        <v>1840</v>
      </c>
      <c r="B904">
        <v>55287500</v>
      </c>
      <c r="C904">
        <v>55287490</v>
      </c>
      <c r="D904">
        <v>31807616</v>
      </c>
      <c r="E904">
        <v>1</v>
      </c>
      <c r="F904">
        <v>1</v>
      </c>
      <c r="G904">
        <v>13</v>
      </c>
      <c r="H904">
        <v>3</v>
      </c>
      <c r="I904" t="s">
        <v>248</v>
      </c>
      <c r="J904" t="s">
        <v>249</v>
      </c>
      <c r="K904" t="s">
        <v>250</v>
      </c>
      <c r="L904">
        <v>1348</v>
      </c>
      <c r="N904">
        <v>1009</v>
      </c>
      <c r="O904" t="s">
        <v>30</v>
      </c>
      <c r="P904" t="s">
        <v>30</v>
      </c>
      <c r="Q904">
        <v>1000</v>
      </c>
      <c r="X904">
        <v>3.5000000000000003E-2</v>
      </c>
      <c r="Y904">
        <v>18910.8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3.5000000000000003E-2</v>
      </c>
      <c r="AH904">
        <v>2</v>
      </c>
      <c r="AI904">
        <v>55287496</v>
      </c>
      <c r="AJ904">
        <v>855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ROW(Source!A1840)</f>
        <v>1840</v>
      </c>
      <c r="B905">
        <v>55287501</v>
      </c>
      <c r="C905">
        <v>55287490</v>
      </c>
      <c r="D905">
        <v>31800707</v>
      </c>
      <c r="E905">
        <v>13</v>
      </c>
      <c r="F905">
        <v>1</v>
      </c>
      <c r="G905">
        <v>13</v>
      </c>
      <c r="H905">
        <v>3</v>
      </c>
      <c r="I905" t="s">
        <v>279</v>
      </c>
      <c r="J905" t="s">
        <v>3</v>
      </c>
      <c r="K905" t="s">
        <v>280</v>
      </c>
      <c r="L905">
        <v>1327</v>
      </c>
      <c r="N905">
        <v>1005</v>
      </c>
      <c r="O905" t="s">
        <v>143</v>
      </c>
      <c r="P905" t="s">
        <v>143</v>
      </c>
      <c r="Q905">
        <v>1</v>
      </c>
      <c r="X905">
        <v>135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 t="s">
        <v>3</v>
      </c>
      <c r="AG905">
        <v>135</v>
      </c>
      <c r="AH905">
        <v>3</v>
      </c>
      <c r="AI905">
        <v>-1</v>
      </c>
      <c r="AJ905" t="s">
        <v>3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ROW(Source!A1840)</f>
        <v>1840</v>
      </c>
      <c r="B906">
        <v>55287502</v>
      </c>
      <c r="C906">
        <v>55287490</v>
      </c>
      <c r="D906">
        <v>31800707</v>
      </c>
      <c r="E906">
        <v>13</v>
      </c>
      <c r="F906">
        <v>1</v>
      </c>
      <c r="G906">
        <v>13</v>
      </c>
      <c r="H906">
        <v>3</v>
      </c>
      <c r="I906" t="s">
        <v>279</v>
      </c>
      <c r="J906" t="s">
        <v>3</v>
      </c>
      <c r="K906" t="s">
        <v>281</v>
      </c>
      <c r="L906">
        <v>1327</v>
      </c>
      <c r="N906">
        <v>1005</v>
      </c>
      <c r="O906" t="s">
        <v>143</v>
      </c>
      <c r="P906" t="s">
        <v>143</v>
      </c>
      <c r="Q906">
        <v>1</v>
      </c>
      <c r="X906">
        <v>132.30000000000001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 t="s">
        <v>3</v>
      </c>
      <c r="AG906">
        <v>132.30000000000001</v>
      </c>
      <c r="AH906">
        <v>3</v>
      </c>
      <c r="AI906">
        <v>-1</v>
      </c>
      <c r="AJ906" t="s">
        <v>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ROW(Source!A1843)</f>
        <v>1843</v>
      </c>
      <c r="B907">
        <v>55287518</v>
      </c>
      <c r="C907">
        <v>55287505</v>
      </c>
      <c r="D907">
        <v>31751893</v>
      </c>
      <c r="E907">
        <v>13</v>
      </c>
      <c r="F907">
        <v>1</v>
      </c>
      <c r="G907">
        <v>13</v>
      </c>
      <c r="H907">
        <v>1</v>
      </c>
      <c r="I907" t="s">
        <v>205</v>
      </c>
      <c r="J907" t="s">
        <v>3</v>
      </c>
      <c r="K907" t="s">
        <v>206</v>
      </c>
      <c r="L907">
        <v>1191</v>
      </c>
      <c r="N907">
        <v>1013</v>
      </c>
      <c r="O907" t="s">
        <v>207</v>
      </c>
      <c r="P907" t="s">
        <v>207</v>
      </c>
      <c r="Q907">
        <v>1</v>
      </c>
      <c r="X907">
        <v>85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1</v>
      </c>
      <c r="AF907" t="s">
        <v>136</v>
      </c>
      <c r="AG907">
        <v>97.749999999999986</v>
      </c>
      <c r="AH907">
        <v>2</v>
      </c>
      <c r="AI907">
        <v>55287506</v>
      </c>
      <c r="AJ907">
        <v>856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ROW(Source!A1843)</f>
        <v>1843</v>
      </c>
      <c r="B908">
        <v>55287519</v>
      </c>
      <c r="C908">
        <v>55287505</v>
      </c>
      <c r="D908">
        <v>31832330</v>
      </c>
      <c r="E908">
        <v>1</v>
      </c>
      <c r="F908">
        <v>1</v>
      </c>
      <c r="G908">
        <v>13</v>
      </c>
      <c r="H908">
        <v>2</v>
      </c>
      <c r="I908" t="s">
        <v>251</v>
      </c>
      <c r="J908" t="s">
        <v>252</v>
      </c>
      <c r="K908" t="s">
        <v>253</v>
      </c>
      <c r="L908">
        <v>1368</v>
      </c>
      <c r="N908">
        <v>1011</v>
      </c>
      <c r="O908" t="s">
        <v>211</v>
      </c>
      <c r="P908" t="s">
        <v>211</v>
      </c>
      <c r="Q908">
        <v>1</v>
      </c>
      <c r="X908">
        <v>0.21099999999999999</v>
      </c>
      <c r="Y908">
        <v>0</v>
      </c>
      <c r="Z908">
        <v>39.51</v>
      </c>
      <c r="AA908">
        <v>12.69</v>
      </c>
      <c r="AB908">
        <v>0</v>
      </c>
      <c r="AC908">
        <v>0</v>
      </c>
      <c r="AD908">
        <v>1</v>
      </c>
      <c r="AE908">
        <v>0</v>
      </c>
      <c r="AF908" t="s">
        <v>135</v>
      </c>
      <c r="AG908">
        <v>0.26374999999999998</v>
      </c>
      <c r="AH908">
        <v>2</v>
      </c>
      <c r="AI908">
        <v>55287507</v>
      </c>
      <c r="AJ908">
        <v>857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ROW(Source!A1843)</f>
        <v>1843</v>
      </c>
      <c r="B909">
        <v>55287520</v>
      </c>
      <c r="C909">
        <v>55287505</v>
      </c>
      <c r="D909">
        <v>31832578</v>
      </c>
      <c r="E909">
        <v>1</v>
      </c>
      <c r="F909">
        <v>1</v>
      </c>
      <c r="G909">
        <v>13</v>
      </c>
      <c r="H909">
        <v>2</v>
      </c>
      <c r="I909" t="s">
        <v>254</v>
      </c>
      <c r="J909" t="s">
        <v>255</v>
      </c>
      <c r="K909" t="s">
        <v>256</v>
      </c>
      <c r="L909">
        <v>1368</v>
      </c>
      <c r="N909">
        <v>1011</v>
      </c>
      <c r="O909" t="s">
        <v>211</v>
      </c>
      <c r="P909" t="s">
        <v>211</v>
      </c>
      <c r="Q909">
        <v>1</v>
      </c>
      <c r="X909">
        <v>12.813000000000001</v>
      </c>
      <c r="Y909">
        <v>0</v>
      </c>
      <c r="Z909">
        <v>1.0900000000000001</v>
      </c>
      <c r="AA909">
        <v>0.09</v>
      </c>
      <c r="AB909">
        <v>0</v>
      </c>
      <c r="AC909">
        <v>0</v>
      </c>
      <c r="AD909">
        <v>1</v>
      </c>
      <c r="AE909">
        <v>0</v>
      </c>
      <c r="AF909" t="s">
        <v>135</v>
      </c>
      <c r="AG909">
        <v>16.016249999999999</v>
      </c>
      <c r="AH909">
        <v>2</v>
      </c>
      <c r="AI909">
        <v>55287508</v>
      </c>
      <c r="AJ909">
        <v>858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ROW(Source!A1843)</f>
        <v>1843</v>
      </c>
      <c r="B910">
        <v>55287521</v>
      </c>
      <c r="C910">
        <v>55287505</v>
      </c>
      <c r="D910">
        <v>31832865</v>
      </c>
      <c r="E910">
        <v>1</v>
      </c>
      <c r="F910">
        <v>1</v>
      </c>
      <c r="G910">
        <v>13</v>
      </c>
      <c r="H910">
        <v>2</v>
      </c>
      <c r="I910" t="s">
        <v>257</v>
      </c>
      <c r="J910" t="s">
        <v>258</v>
      </c>
      <c r="K910" t="s">
        <v>259</v>
      </c>
      <c r="L910">
        <v>1368</v>
      </c>
      <c r="N910">
        <v>1011</v>
      </c>
      <c r="O910" t="s">
        <v>211</v>
      </c>
      <c r="P910" t="s">
        <v>211</v>
      </c>
      <c r="Q910">
        <v>1</v>
      </c>
      <c r="X910">
        <v>9.8879999999999999</v>
      </c>
      <c r="Y910">
        <v>0</v>
      </c>
      <c r="Z910">
        <v>0.77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135</v>
      </c>
      <c r="AG910">
        <v>12.36</v>
      </c>
      <c r="AH910">
        <v>2</v>
      </c>
      <c r="AI910">
        <v>55287509</v>
      </c>
      <c r="AJ910">
        <v>859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ROW(Source!A1843)</f>
        <v>1843</v>
      </c>
      <c r="B911">
        <v>55287522</v>
      </c>
      <c r="C911">
        <v>55287505</v>
      </c>
      <c r="D911">
        <v>31755942</v>
      </c>
      <c r="E911">
        <v>13</v>
      </c>
      <c r="F911">
        <v>1</v>
      </c>
      <c r="G911">
        <v>13</v>
      </c>
      <c r="H911">
        <v>2</v>
      </c>
      <c r="I911" t="s">
        <v>218</v>
      </c>
      <c r="J911" t="s">
        <v>3</v>
      </c>
      <c r="K911" t="s">
        <v>219</v>
      </c>
      <c r="L911">
        <v>1344</v>
      </c>
      <c r="N911">
        <v>1008</v>
      </c>
      <c r="O911" t="s">
        <v>220</v>
      </c>
      <c r="P911" t="s">
        <v>220</v>
      </c>
      <c r="Q911">
        <v>1</v>
      </c>
      <c r="X911">
        <v>20.92</v>
      </c>
      <c r="Y911">
        <v>0</v>
      </c>
      <c r="Z911">
        <v>1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135</v>
      </c>
      <c r="AG911">
        <v>26.150000000000002</v>
      </c>
      <c r="AH911">
        <v>2</v>
      </c>
      <c r="AI911">
        <v>55287510</v>
      </c>
      <c r="AJ911">
        <v>860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ROW(Source!A1843)</f>
        <v>1843</v>
      </c>
      <c r="B912">
        <v>55287523</v>
      </c>
      <c r="C912">
        <v>55287505</v>
      </c>
      <c r="D912">
        <v>31808032</v>
      </c>
      <c r="E912">
        <v>1</v>
      </c>
      <c r="F912">
        <v>1</v>
      </c>
      <c r="G912">
        <v>13</v>
      </c>
      <c r="H912">
        <v>3</v>
      </c>
      <c r="I912" t="s">
        <v>260</v>
      </c>
      <c r="J912" t="s">
        <v>261</v>
      </c>
      <c r="K912" t="s">
        <v>262</v>
      </c>
      <c r="L912">
        <v>1348</v>
      </c>
      <c r="N912">
        <v>1009</v>
      </c>
      <c r="O912" t="s">
        <v>30</v>
      </c>
      <c r="P912" t="s">
        <v>30</v>
      </c>
      <c r="Q912">
        <v>1000</v>
      </c>
      <c r="X912">
        <v>4.9000000000000002E-2</v>
      </c>
      <c r="Y912">
        <v>14739.12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4.9000000000000002E-2</v>
      </c>
      <c r="AH912">
        <v>2</v>
      </c>
      <c r="AI912">
        <v>55287511</v>
      </c>
      <c r="AJ912">
        <v>861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ROW(Source!A1843)</f>
        <v>1843</v>
      </c>
      <c r="B913">
        <v>55287524</v>
      </c>
      <c r="C913">
        <v>55287505</v>
      </c>
      <c r="D913">
        <v>31808575</v>
      </c>
      <c r="E913">
        <v>1</v>
      </c>
      <c r="F913">
        <v>1</v>
      </c>
      <c r="G913">
        <v>13</v>
      </c>
      <c r="H913">
        <v>3</v>
      </c>
      <c r="I913" t="s">
        <v>263</v>
      </c>
      <c r="J913" t="s">
        <v>264</v>
      </c>
      <c r="K913" t="s">
        <v>265</v>
      </c>
      <c r="L913">
        <v>1391</v>
      </c>
      <c r="N913">
        <v>1013</v>
      </c>
      <c r="O913" t="s">
        <v>266</v>
      </c>
      <c r="P913" t="s">
        <v>266</v>
      </c>
      <c r="Q913">
        <v>1</v>
      </c>
      <c r="X913">
        <v>200</v>
      </c>
      <c r="Y913">
        <v>28.75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3</v>
      </c>
      <c r="AG913">
        <v>200</v>
      </c>
      <c r="AH913">
        <v>2</v>
      </c>
      <c r="AI913">
        <v>55287514</v>
      </c>
      <c r="AJ913">
        <v>864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ROW(Source!A1843)</f>
        <v>1843</v>
      </c>
      <c r="B914">
        <v>55287525</v>
      </c>
      <c r="C914">
        <v>55287505</v>
      </c>
      <c r="D914">
        <v>31809402</v>
      </c>
      <c r="E914">
        <v>1</v>
      </c>
      <c r="F914">
        <v>1</v>
      </c>
      <c r="G914">
        <v>13</v>
      </c>
      <c r="H914">
        <v>3</v>
      </c>
      <c r="I914" t="s">
        <v>244</v>
      </c>
      <c r="J914" t="s">
        <v>245</v>
      </c>
      <c r="K914" t="s">
        <v>246</v>
      </c>
      <c r="L914">
        <v>1346</v>
      </c>
      <c r="N914">
        <v>1009</v>
      </c>
      <c r="O914" t="s">
        <v>247</v>
      </c>
      <c r="P914" t="s">
        <v>247</v>
      </c>
      <c r="Q914">
        <v>1</v>
      </c>
      <c r="X914">
        <v>3.4</v>
      </c>
      <c r="Y914">
        <v>6.27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3.4</v>
      </c>
      <c r="AH914">
        <v>2</v>
      </c>
      <c r="AI914">
        <v>55287515</v>
      </c>
      <c r="AJ914">
        <v>865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ROW(Source!A1843)</f>
        <v>1843</v>
      </c>
      <c r="B915">
        <v>55287526</v>
      </c>
      <c r="C915">
        <v>55287505</v>
      </c>
      <c r="D915">
        <v>31807565</v>
      </c>
      <c r="E915">
        <v>1</v>
      </c>
      <c r="F915">
        <v>1</v>
      </c>
      <c r="G915">
        <v>13</v>
      </c>
      <c r="H915">
        <v>3</v>
      </c>
      <c r="I915" t="s">
        <v>267</v>
      </c>
      <c r="J915" t="s">
        <v>268</v>
      </c>
      <c r="K915" t="s">
        <v>269</v>
      </c>
      <c r="L915">
        <v>1301</v>
      </c>
      <c r="N915">
        <v>1003</v>
      </c>
      <c r="O915" t="s">
        <v>270</v>
      </c>
      <c r="P915" t="s">
        <v>270</v>
      </c>
      <c r="Q915">
        <v>1</v>
      </c>
      <c r="X915">
        <v>18.899999999999999</v>
      </c>
      <c r="Y915">
        <v>15.72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18.899999999999999</v>
      </c>
      <c r="AH915">
        <v>2</v>
      </c>
      <c r="AI915">
        <v>55287516</v>
      </c>
      <c r="AJ915">
        <v>866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ROW(Source!A1843)</f>
        <v>1843</v>
      </c>
      <c r="B916">
        <v>55287527</v>
      </c>
      <c r="C916">
        <v>55287505</v>
      </c>
      <c r="D916">
        <v>31807616</v>
      </c>
      <c r="E916">
        <v>1</v>
      </c>
      <c r="F916">
        <v>1</v>
      </c>
      <c r="G916">
        <v>13</v>
      </c>
      <c r="H916">
        <v>3</v>
      </c>
      <c r="I916" t="s">
        <v>248</v>
      </c>
      <c r="J916" t="s">
        <v>249</v>
      </c>
      <c r="K916" t="s">
        <v>250</v>
      </c>
      <c r="L916">
        <v>1348</v>
      </c>
      <c r="N916">
        <v>1009</v>
      </c>
      <c r="O916" t="s">
        <v>30</v>
      </c>
      <c r="P916" t="s">
        <v>30</v>
      </c>
      <c r="Q916">
        <v>1000</v>
      </c>
      <c r="X916">
        <v>2.196E-2</v>
      </c>
      <c r="Y916">
        <v>18910.8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2.196E-2</v>
      </c>
      <c r="AH916">
        <v>2</v>
      </c>
      <c r="AI916">
        <v>55287517</v>
      </c>
      <c r="AJ916">
        <v>867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ROW(Source!A1843)</f>
        <v>1843</v>
      </c>
      <c r="B917">
        <v>55287528</v>
      </c>
      <c r="C917">
        <v>55287505</v>
      </c>
      <c r="D917">
        <v>31800707</v>
      </c>
      <c r="E917">
        <v>13</v>
      </c>
      <c r="F917">
        <v>1</v>
      </c>
      <c r="G917">
        <v>13</v>
      </c>
      <c r="H917">
        <v>3</v>
      </c>
      <c r="I917" t="s">
        <v>279</v>
      </c>
      <c r="J917" t="s">
        <v>3</v>
      </c>
      <c r="K917" t="s">
        <v>280</v>
      </c>
      <c r="L917">
        <v>1327</v>
      </c>
      <c r="N917">
        <v>1005</v>
      </c>
      <c r="O917" t="s">
        <v>143</v>
      </c>
      <c r="P917" t="s">
        <v>143</v>
      </c>
      <c r="Q917">
        <v>1</v>
      </c>
      <c r="X917">
        <v>135.03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 t="s">
        <v>3</v>
      </c>
      <c r="AG917">
        <v>135.03</v>
      </c>
      <c r="AH917">
        <v>3</v>
      </c>
      <c r="AI917">
        <v>-1</v>
      </c>
      <c r="AJ917" t="s">
        <v>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ROW(Source!A1843)</f>
        <v>1843</v>
      </c>
      <c r="B918">
        <v>55287529</v>
      </c>
      <c r="C918">
        <v>55287505</v>
      </c>
      <c r="D918">
        <v>31800707</v>
      </c>
      <c r="E918">
        <v>13</v>
      </c>
      <c r="F918">
        <v>1</v>
      </c>
      <c r="G918">
        <v>13</v>
      </c>
      <c r="H918">
        <v>3</v>
      </c>
      <c r="I918" t="s">
        <v>279</v>
      </c>
      <c r="J918" t="s">
        <v>3</v>
      </c>
      <c r="K918" t="s">
        <v>281</v>
      </c>
      <c r="L918">
        <v>1327</v>
      </c>
      <c r="N918">
        <v>1005</v>
      </c>
      <c r="O918" t="s">
        <v>143</v>
      </c>
      <c r="P918" t="s">
        <v>143</v>
      </c>
      <c r="Q918">
        <v>1</v>
      </c>
      <c r="X918">
        <v>60.27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 t="s">
        <v>3</v>
      </c>
      <c r="AG918">
        <v>60.27</v>
      </c>
      <c r="AH918">
        <v>3</v>
      </c>
      <c r="AI918">
        <v>-1</v>
      </c>
      <c r="AJ918" t="s">
        <v>3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ROW(Source!A1851)</f>
        <v>1851</v>
      </c>
      <c r="B919">
        <v>55287592</v>
      </c>
      <c r="C919">
        <v>55287589</v>
      </c>
      <c r="D919">
        <v>31751893</v>
      </c>
      <c r="E919">
        <v>13</v>
      </c>
      <c r="F919">
        <v>1</v>
      </c>
      <c r="G919">
        <v>13</v>
      </c>
      <c r="H919">
        <v>1</v>
      </c>
      <c r="I919" t="s">
        <v>205</v>
      </c>
      <c r="J919" t="s">
        <v>3</v>
      </c>
      <c r="K919" t="s">
        <v>206</v>
      </c>
      <c r="L919">
        <v>1191</v>
      </c>
      <c r="N919">
        <v>1013</v>
      </c>
      <c r="O919" t="s">
        <v>207</v>
      </c>
      <c r="P919" t="s">
        <v>207</v>
      </c>
      <c r="Q919">
        <v>1</v>
      </c>
      <c r="X919">
        <v>57.5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1</v>
      </c>
      <c r="AF919" t="s">
        <v>3</v>
      </c>
      <c r="AG919">
        <v>57.5</v>
      </c>
      <c r="AH919">
        <v>2</v>
      </c>
      <c r="AI919">
        <v>55287590</v>
      </c>
      <c r="AJ919">
        <v>868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ROW(Source!A1851)</f>
        <v>1851</v>
      </c>
      <c r="B920">
        <v>55287593</v>
      </c>
      <c r="C920">
        <v>55287589</v>
      </c>
      <c r="D920">
        <v>31806986</v>
      </c>
      <c r="E920">
        <v>13</v>
      </c>
      <c r="F920">
        <v>1</v>
      </c>
      <c r="G920">
        <v>13</v>
      </c>
      <c r="H920">
        <v>3</v>
      </c>
      <c r="I920" t="s">
        <v>28</v>
      </c>
      <c r="J920" t="s">
        <v>3</v>
      </c>
      <c r="K920" t="s">
        <v>29</v>
      </c>
      <c r="L920">
        <v>1348</v>
      </c>
      <c r="N920">
        <v>1009</v>
      </c>
      <c r="O920" t="s">
        <v>30</v>
      </c>
      <c r="P920" t="s">
        <v>30</v>
      </c>
      <c r="Q920">
        <v>1000</v>
      </c>
      <c r="X920">
        <v>4.5999999999999996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4.5999999999999996</v>
      </c>
      <c r="AH920">
        <v>2</v>
      </c>
      <c r="AI920">
        <v>55287591</v>
      </c>
      <c r="AJ920">
        <v>869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ROW(Source!A1853)</f>
        <v>1853</v>
      </c>
      <c r="B921">
        <v>55287597</v>
      </c>
      <c r="C921">
        <v>55287595</v>
      </c>
      <c r="D921">
        <v>31751893</v>
      </c>
      <c r="E921">
        <v>13</v>
      </c>
      <c r="F921">
        <v>1</v>
      </c>
      <c r="G921">
        <v>13</v>
      </c>
      <c r="H921">
        <v>1</v>
      </c>
      <c r="I921" t="s">
        <v>205</v>
      </c>
      <c r="J921" t="s">
        <v>3</v>
      </c>
      <c r="K921" t="s">
        <v>206</v>
      </c>
      <c r="L921">
        <v>1191</v>
      </c>
      <c r="N921">
        <v>1013</v>
      </c>
      <c r="O921" t="s">
        <v>207</v>
      </c>
      <c r="P921" t="s">
        <v>207</v>
      </c>
      <c r="Q921">
        <v>1</v>
      </c>
      <c r="X921">
        <v>0.6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1</v>
      </c>
      <c r="AF921" t="s">
        <v>3</v>
      </c>
      <c r="AG921">
        <v>0.6</v>
      </c>
      <c r="AH921">
        <v>2</v>
      </c>
      <c r="AI921">
        <v>55287596</v>
      </c>
      <c r="AJ921">
        <v>870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ROW(Source!A1854)</f>
        <v>1854</v>
      </c>
      <c r="B922">
        <v>55287601</v>
      </c>
      <c r="C922">
        <v>55287598</v>
      </c>
      <c r="D922">
        <v>31751893</v>
      </c>
      <c r="E922">
        <v>13</v>
      </c>
      <c r="F922">
        <v>1</v>
      </c>
      <c r="G922">
        <v>13</v>
      </c>
      <c r="H922">
        <v>1</v>
      </c>
      <c r="I922" t="s">
        <v>205</v>
      </c>
      <c r="J922" t="s">
        <v>3</v>
      </c>
      <c r="K922" t="s">
        <v>206</v>
      </c>
      <c r="L922">
        <v>1191</v>
      </c>
      <c r="N922">
        <v>1013</v>
      </c>
      <c r="O922" t="s">
        <v>207</v>
      </c>
      <c r="P922" t="s">
        <v>207</v>
      </c>
      <c r="Q922">
        <v>1</v>
      </c>
      <c r="X922">
        <v>17.41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1</v>
      </c>
      <c r="AF922" t="s">
        <v>3</v>
      </c>
      <c r="AG922">
        <v>17.41</v>
      </c>
      <c r="AH922">
        <v>2</v>
      </c>
      <c r="AI922">
        <v>55287599</v>
      </c>
      <c r="AJ922">
        <v>871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ROW(Source!A1854)</f>
        <v>1854</v>
      </c>
      <c r="B923">
        <v>55287602</v>
      </c>
      <c r="C923">
        <v>55287598</v>
      </c>
      <c r="D923">
        <v>31806986</v>
      </c>
      <c r="E923">
        <v>13</v>
      </c>
      <c r="F923">
        <v>1</v>
      </c>
      <c r="G923">
        <v>13</v>
      </c>
      <c r="H923">
        <v>3</v>
      </c>
      <c r="I923" t="s">
        <v>28</v>
      </c>
      <c r="J923" t="s">
        <v>3</v>
      </c>
      <c r="K923" t="s">
        <v>29</v>
      </c>
      <c r="L923">
        <v>1348</v>
      </c>
      <c r="N923">
        <v>1009</v>
      </c>
      <c r="O923" t="s">
        <v>30</v>
      </c>
      <c r="P923" t="s">
        <v>30</v>
      </c>
      <c r="Q923">
        <v>1000</v>
      </c>
      <c r="X923">
        <v>1.02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1.02</v>
      </c>
      <c r="AH923">
        <v>2</v>
      </c>
      <c r="AI923">
        <v>55287600</v>
      </c>
      <c r="AJ923">
        <v>872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ROW(Source!A1856)</f>
        <v>1856</v>
      </c>
      <c r="B924">
        <v>55287606</v>
      </c>
      <c r="C924">
        <v>55287604</v>
      </c>
      <c r="D924">
        <v>31751893</v>
      </c>
      <c r="E924">
        <v>13</v>
      </c>
      <c r="F924">
        <v>1</v>
      </c>
      <c r="G924">
        <v>13</v>
      </c>
      <c r="H924">
        <v>1</v>
      </c>
      <c r="I924" t="s">
        <v>205</v>
      </c>
      <c r="J924" t="s">
        <v>3</v>
      </c>
      <c r="K924" t="s">
        <v>206</v>
      </c>
      <c r="L924">
        <v>1191</v>
      </c>
      <c r="N924">
        <v>1013</v>
      </c>
      <c r="O924" t="s">
        <v>207</v>
      </c>
      <c r="P924" t="s">
        <v>207</v>
      </c>
      <c r="Q924">
        <v>1</v>
      </c>
      <c r="X924">
        <v>20.73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1</v>
      </c>
      <c r="AF924" t="s">
        <v>3</v>
      </c>
      <c r="AG924">
        <v>20.73</v>
      </c>
      <c r="AH924">
        <v>2</v>
      </c>
      <c r="AI924">
        <v>55287605</v>
      </c>
      <c r="AJ924">
        <v>873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ROW(Source!A1856)</f>
        <v>1856</v>
      </c>
      <c r="B925">
        <v>55287607</v>
      </c>
      <c r="C925">
        <v>55287604</v>
      </c>
      <c r="D925">
        <v>31798045</v>
      </c>
      <c r="E925">
        <v>13</v>
      </c>
      <c r="F925">
        <v>1</v>
      </c>
      <c r="G925">
        <v>13</v>
      </c>
      <c r="H925">
        <v>3</v>
      </c>
      <c r="I925" t="s">
        <v>271</v>
      </c>
      <c r="J925" t="s">
        <v>3</v>
      </c>
      <c r="K925" t="s">
        <v>272</v>
      </c>
      <c r="L925">
        <v>1348</v>
      </c>
      <c r="N925">
        <v>1009</v>
      </c>
      <c r="O925" t="s">
        <v>30</v>
      </c>
      <c r="P925" t="s">
        <v>30</v>
      </c>
      <c r="Q925">
        <v>1000</v>
      </c>
      <c r="X925">
        <v>0.17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 t="s">
        <v>3</v>
      </c>
      <c r="AG925">
        <v>0.17</v>
      </c>
      <c r="AH925">
        <v>3</v>
      </c>
      <c r="AI925">
        <v>-1</v>
      </c>
      <c r="AJ925" t="s">
        <v>3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ROW(Source!A1856)</f>
        <v>1856</v>
      </c>
      <c r="B926">
        <v>55287608</v>
      </c>
      <c r="C926">
        <v>55287604</v>
      </c>
      <c r="D926">
        <v>31798941</v>
      </c>
      <c r="E926">
        <v>13</v>
      </c>
      <c r="F926">
        <v>1</v>
      </c>
      <c r="G926">
        <v>13</v>
      </c>
      <c r="H926">
        <v>3</v>
      </c>
      <c r="I926" t="s">
        <v>273</v>
      </c>
      <c r="J926" t="s">
        <v>3</v>
      </c>
      <c r="K926" t="s">
        <v>274</v>
      </c>
      <c r="L926">
        <v>1339</v>
      </c>
      <c r="N926">
        <v>1007</v>
      </c>
      <c r="O926" t="s">
        <v>128</v>
      </c>
      <c r="P926" t="s">
        <v>128</v>
      </c>
      <c r="Q926">
        <v>1</v>
      </c>
      <c r="X926">
        <v>0.03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 t="s">
        <v>3</v>
      </c>
      <c r="AG926">
        <v>0.03</v>
      </c>
      <c r="AH926">
        <v>3</v>
      </c>
      <c r="AI926">
        <v>-1</v>
      </c>
      <c r="AJ926" t="s">
        <v>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ROW(Source!A1857)</f>
        <v>1857</v>
      </c>
      <c r="B927">
        <v>55287611</v>
      </c>
      <c r="C927">
        <v>55287609</v>
      </c>
      <c r="D927">
        <v>31751893</v>
      </c>
      <c r="E927">
        <v>13</v>
      </c>
      <c r="F927">
        <v>1</v>
      </c>
      <c r="G927">
        <v>13</v>
      </c>
      <c r="H927">
        <v>1</v>
      </c>
      <c r="I927" t="s">
        <v>205</v>
      </c>
      <c r="J927" t="s">
        <v>3</v>
      </c>
      <c r="K927" t="s">
        <v>206</v>
      </c>
      <c r="L927">
        <v>1191</v>
      </c>
      <c r="N927">
        <v>1013</v>
      </c>
      <c r="O927" t="s">
        <v>207</v>
      </c>
      <c r="P927" t="s">
        <v>207</v>
      </c>
      <c r="Q927">
        <v>1</v>
      </c>
      <c r="X927">
        <v>0.6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1</v>
      </c>
      <c r="AF927" t="s">
        <v>3</v>
      </c>
      <c r="AG927">
        <v>0.6</v>
      </c>
      <c r="AH927">
        <v>2</v>
      </c>
      <c r="AI927">
        <v>55287610</v>
      </c>
      <c r="AJ927">
        <v>874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ROW(Source!A1893)</f>
        <v>1893</v>
      </c>
      <c r="B928">
        <v>55287678</v>
      </c>
      <c r="C928">
        <v>55287669</v>
      </c>
      <c r="D928">
        <v>31751893</v>
      </c>
      <c r="E928">
        <v>13</v>
      </c>
      <c r="F928">
        <v>1</v>
      </c>
      <c r="G928">
        <v>13</v>
      </c>
      <c r="H928">
        <v>1</v>
      </c>
      <c r="I928" t="s">
        <v>205</v>
      </c>
      <c r="J928" t="s">
        <v>3</v>
      </c>
      <c r="K928" t="s">
        <v>206</v>
      </c>
      <c r="L928">
        <v>1191</v>
      </c>
      <c r="N928">
        <v>1013</v>
      </c>
      <c r="O928" t="s">
        <v>207</v>
      </c>
      <c r="P928" t="s">
        <v>207</v>
      </c>
      <c r="Q928">
        <v>1</v>
      </c>
      <c r="X928">
        <v>113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1</v>
      </c>
      <c r="AF928" t="s">
        <v>3</v>
      </c>
      <c r="AG928">
        <v>113</v>
      </c>
      <c r="AH928">
        <v>2</v>
      </c>
      <c r="AI928">
        <v>55287670</v>
      </c>
      <c r="AJ928">
        <v>875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ROW(Source!A1893)</f>
        <v>1893</v>
      </c>
      <c r="B929">
        <v>55287679</v>
      </c>
      <c r="C929">
        <v>55287669</v>
      </c>
      <c r="D929">
        <v>31832333</v>
      </c>
      <c r="E929">
        <v>1</v>
      </c>
      <c r="F929">
        <v>1</v>
      </c>
      <c r="G929">
        <v>13</v>
      </c>
      <c r="H929">
        <v>2</v>
      </c>
      <c r="I929" t="s">
        <v>208</v>
      </c>
      <c r="J929" t="s">
        <v>209</v>
      </c>
      <c r="K929" t="s">
        <v>210</v>
      </c>
      <c r="L929">
        <v>1368</v>
      </c>
      <c r="N929">
        <v>1011</v>
      </c>
      <c r="O929" t="s">
        <v>211</v>
      </c>
      <c r="P929" t="s">
        <v>211</v>
      </c>
      <c r="Q929">
        <v>1</v>
      </c>
      <c r="X929">
        <v>1.19</v>
      </c>
      <c r="Y929">
        <v>0</v>
      </c>
      <c r="Z929">
        <v>33.35</v>
      </c>
      <c r="AA929">
        <v>12.67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1.19</v>
      </c>
      <c r="AH929">
        <v>2</v>
      </c>
      <c r="AI929">
        <v>55287671</v>
      </c>
      <c r="AJ929">
        <v>876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ROW(Source!A1893)</f>
        <v>1893</v>
      </c>
      <c r="B930">
        <v>55287680</v>
      </c>
      <c r="C930">
        <v>55287669</v>
      </c>
      <c r="D930">
        <v>31832821</v>
      </c>
      <c r="E930">
        <v>1</v>
      </c>
      <c r="F930">
        <v>1</v>
      </c>
      <c r="G930">
        <v>13</v>
      </c>
      <c r="H930">
        <v>2</v>
      </c>
      <c r="I930" t="s">
        <v>212</v>
      </c>
      <c r="J930" t="s">
        <v>213</v>
      </c>
      <c r="K930" t="s">
        <v>214</v>
      </c>
      <c r="L930">
        <v>1368</v>
      </c>
      <c r="N930">
        <v>1011</v>
      </c>
      <c r="O930" t="s">
        <v>211</v>
      </c>
      <c r="P930" t="s">
        <v>211</v>
      </c>
      <c r="Q930">
        <v>1</v>
      </c>
      <c r="X930">
        <v>1.19</v>
      </c>
      <c r="Y930">
        <v>0</v>
      </c>
      <c r="Z930">
        <v>0.77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1.19</v>
      </c>
      <c r="AH930">
        <v>2</v>
      </c>
      <c r="AI930">
        <v>55287672</v>
      </c>
      <c r="AJ930">
        <v>877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ROW(Source!A1893)</f>
        <v>1893</v>
      </c>
      <c r="B931">
        <v>55287681</v>
      </c>
      <c r="C931">
        <v>55287669</v>
      </c>
      <c r="D931">
        <v>31832054</v>
      </c>
      <c r="E931">
        <v>1</v>
      </c>
      <c r="F931">
        <v>1</v>
      </c>
      <c r="G931">
        <v>13</v>
      </c>
      <c r="H931">
        <v>2</v>
      </c>
      <c r="I931" t="s">
        <v>215</v>
      </c>
      <c r="J931" t="s">
        <v>216</v>
      </c>
      <c r="K931" t="s">
        <v>217</v>
      </c>
      <c r="L931">
        <v>1368</v>
      </c>
      <c r="N931">
        <v>1011</v>
      </c>
      <c r="O931" t="s">
        <v>211</v>
      </c>
      <c r="P931" t="s">
        <v>211</v>
      </c>
      <c r="Q931">
        <v>1</v>
      </c>
      <c r="X931">
        <v>1.18</v>
      </c>
      <c r="Y931">
        <v>0</v>
      </c>
      <c r="Z931">
        <v>0.71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1.18</v>
      </c>
      <c r="AH931">
        <v>2</v>
      </c>
      <c r="AI931">
        <v>55287673</v>
      </c>
      <c r="AJ931">
        <v>878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ROW(Source!A1893)</f>
        <v>1893</v>
      </c>
      <c r="B932">
        <v>55287682</v>
      </c>
      <c r="C932">
        <v>55287669</v>
      </c>
      <c r="D932">
        <v>31755942</v>
      </c>
      <c r="E932">
        <v>13</v>
      </c>
      <c r="F932">
        <v>1</v>
      </c>
      <c r="G932">
        <v>13</v>
      </c>
      <c r="H932">
        <v>2</v>
      </c>
      <c r="I932" t="s">
        <v>218</v>
      </c>
      <c r="J932" t="s">
        <v>3</v>
      </c>
      <c r="K932" t="s">
        <v>219</v>
      </c>
      <c r="L932">
        <v>1344</v>
      </c>
      <c r="N932">
        <v>1008</v>
      </c>
      <c r="O932" t="s">
        <v>220</v>
      </c>
      <c r="P932" t="s">
        <v>220</v>
      </c>
      <c r="Q932">
        <v>1</v>
      </c>
      <c r="X932">
        <v>0.01</v>
      </c>
      <c r="Y932">
        <v>0</v>
      </c>
      <c r="Z932">
        <v>1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0.01</v>
      </c>
      <c r="AH932">
        <v>2</v>
      </c>
      <c r="AI932">
        <v>55287674</v>
      </c>
      <c r="AJ932">
        <v>879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ROW(Source!A1893)</f>
        <v>1893</v>
      </c>
      <c r="B933">
        <v>55287683</v>
      </c>
      <c r="C933">
        <v>55287669</v>
      </c>
      <c r="D933">
        <v>31808261</v>
      </c>
      <c r="E933">
        <v>1</v>
      </c>
      <c r="F933">
        <v>1</v>
      </c>
      <c r="G933">
        <v>13</v>
      </c>
      <c r="H933">
        <v>3</v>
      </c>
      <c r="I933" t="s">
        <v>221</v>
      </c>
      <c r="J933" t="s">
        <v>222</v>
      </c>
      <c r="K933" t="s">
        <v>223</v>
      </c>
      <c r="L933">
        <v>1348</v>
      </c>
      <c r="N933">
        <v>1009</v>
      </c>
      <c r="O933" t="s">
        <v>30</v>
      </c>
      <c r="P933" t="s">
        <v>30</v>
      </c>
      <c r="Q933">
        <v>1000</v>
      </c>
      <c r="X933">
        <v>2.1000000000000001E-2</v>
      </c>
      <c r="Y933">
        <v>315.2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2.1000000000000001E-2</v>
      </c>
      <c r="AH933">
        <v>2</v>
      </c>
      <c r="AI933">
        <v>55287675</v>
      </c>
      <c r="AJ933">
        <v>880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ROW(Source!A1893)</f>
        <v>1893</v>
      </c>
      <c r="B934">
        <v>55287684</v>
      </c>
      <c r="C934">
        <v>55287669</v>
      </c>
      <c r="D934">
        <v>31826247</v>
      </c>
      <c r="E934">
        <v>1</v>
      </c>
      <c r="F934">
        <v>1</v>
      </c>
      <c r="G934">
        <v>13</v>
      </c>
      <c r="H934">
        <v>3</v>
      </c>
      <c r="I934" t="s">
        <v>224</v>
      </c>
      <c r="J934" t="s">
        <v>225</v>
      </c>
      <c r="K934" t="s">
        <v>226</v>
      </c>
      <c r="L934">
        <v>1339</v>
      </c>
      <c r="N934">
        <v>1007</v>
      </c>
      <c r="O934" t="s">
        <v>128</v>
      </c>
      <c r="P934" t="s">
        <v>128</v>
      </c>
      <c r="Q934">
        <v>1</v>
      </c>
      <c r="X934">
        <v>2.14</v>
      </c>
      <c r="Y934">
        <v>451.14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2.14</v>
      </c>
      <c r="AH934">
        <v>2</v>
      </c>
      <c r="AI934">
        <v>55287676</v>
      </c>
      <c r="AJ934">
        <v>881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ROW(Source!A1893)</f>
        <v>1893</v>
      </c>
      <c r="B935">
        <v>55287685</v>
      </c>
      <c r="C935">
        <v>55287669</v>
      </c>
      <c r="D935">
        <v>31806986</v>
      </c>
      <c r="E935">
        <v>13</v>
      </c>
      <c r="F935">
        <v>1</v>
      </c>
      <c r="G935">
        <v>13</v>
      </c>
      <c r="H935">
        <v>3</v>
      </c>
      <c r="I935" t="s">
        <v>28</v>
      </c>
      <c r="J935" t="s">
        <v>3</v>
      </c>
      <c r="K935" t="s">
        <v>29</v>
      </c>
      <c r="L935">
        <v>1348</v>
      </c>
      <c r="N935">
        <v>1009</v>
      </c>
      <c r="O935" t="s">
        <v>30</v>
      </c>
      <c r="P935" t="s">
        <v>30</v>
      </c>
      <c r="Q935">
        <v>1000</v>
      </c>
      <c r="X935">
        <v>1.28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1.28</v>
      </c>
      <c r="AH935">
        <v>2</v>
      </c>
      <c r="AI935">
        <v>55287677</v>
      </c>
      <c r="AJ935">
        <v>882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ROW(Source!A1895)</f>
        <v>1895</v>
      </c>
      <c r="B936">
        <v>55287695</v>
      </c>
      <c r="C936">
        <v>55287687</v>
      </c>
      <c r="D936">
        <v>31751893</v>
      </c>
      <c r="E936">
        <v>13</v>
      </c>
      <c r="F936">
        <v>1</v>
      </c>
      <c r="G936">
        <v>13</v>
      </c>
      <c r="H936">
        <v>1</v>
      </c>
      <c r="I936" t="s">
        <v>205</v>
      </c>
      <c r="J936" t="s">
        <v>3</v>
      </c>
      <c r="K936" t="s">
        <v>206</v>
      </c>
      <c r="L936">
        <v>1191</v>
      </c>
      <c r="N936">
        <v>1013</v>
      </c>
      <c r="O936" t="s">
        <v>207</v>
      </c>
      <c r="P936" t="s">
        <v>207</v>
      </c>
      <c r="Q936">
        <v>1</v>
      </c>
      <c r="X936">
        <v>39.5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1</v>
      </c>
      <c r="AF936" t="s">
        <v>3</v>
      </c>
      <c r="AG936">
        <v>39.5</v>
      </c>
      <c r="AH936">
        <v>2</v>
      </c>
      <c r="AI936">
        <v>55287688</v>
      </c>
      <c r="AJ936">
        <v>883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ROW(Source!A1895)</f>
        <v>1895</v>
      </c>
      <c r="B937">
        <v>55287696</v>
      </c>
      <c r="C937">
        <v>55287687</v>
      </c>
      <c r="D937">
        <v>31832333</v>
      </c>
      <c r="E937">
        <v>1</v>
      </c>
      <c r="F937">
        <v>1</v>
      </c>
      <c r="G937">
        <v>13</v>
      </c>
      <c r="H937">
        <v>2</v>
      </c>
      <c r="I937" t="s">
        <v>208</v>
      </c>
      <c r="J937" t="s">
        <v>209</v>
      </c>
      <c r="K937" t="s">
        <v>210</v>
      </c>
      <c r="L937">
        <v>1368</v>
      </c>
      <c r="N937">
        <v>1011</v>
      </c>
      <c r="O937" t="s">
        <v>211</v>
      </c>
      <c r="P937" t="s">
        <v>211</v>
      </c>
      <c r="Q937">
        <v>1</v>
      </c>
      <c r="X937">
        <v>0.28000000000000003</v>
      </c>
      <c r="Y937">
        <v>0</v>
      </c>
      <c r="Z937">
        <v>33.35</v>
      </c>
      <c r="AA937">
        <v>12.67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0.28000000000000003</v>
      </c>
      <c r="AH937">
        <v>2</v>
      </c>
      <c r="AI937">
        <v>55287689</v>
      </c>
      <c r="AJ937">
        <v>884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ROW(Source!A1895)</f>
        <v>1895</v>
      </c>
      <c r="B938">
        <v>55287697</v>
      </c>
      <c r="C938">
        <v>55287687</v>
      </c>
      <c r="D938">
        <v>31832821</v>
      </c>
      <c r="E938">
        <v>1</v>
      </c>
      <c r="F938">
        <v>1</v>
      </c>
      <c r="G938">
        <v>13</v>
      </c>
      <c r="H938">
        <v>2</v>
      </c>
      <c r="I938" t="s">
        <v>212</v>
      </c>
      <c r="J938" t="s">
        <v>213</v>
      </c>
      <c r="K938" t="s">
        <v>214</v>
      </c>
      <c r="L938">
        <v>1368</v>
      </c>
      <c r="N938">
        <v>1011</v>
      </c>
      <c r="O938" t="s">
        <v>211</v>
      </c>
      <c r="P938" t="s">
        <v>211</v>
      </c>
      <c r="Q938">
        <v>1</v>
      </c>
      <c r="X938">
        <v>0.28000000000000003</v>
      </c>
      <c r="Y938">
        <v>0</v>
      </c>
      <c r="Z938">
        <v>0.77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0.28000000000000003</v>
      </c>
      <c r="AH938">
        <v>2</v>
      </c>
      <c r="AI938">
        <v>55287690</v>
      </c>
      <c r="AJ938">
        <v>885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ROW(Source!A1895)</f>
        <v>1895</v>
      </c>
      <c r="B939">
        <v>55287698</v>
      </c>
      <c r="C939">
        <v>55287687</v>
      </c>
      <c r="D939">
        <v>31832054</v>
      </c>
      <c r="E939">
        <v>1</v>
      </c>
      <c r="F939">
        <v>1</v>
      </c>
      <c r="G939">
        <v>13</v>
      </c>
      <c r="H939">
        <v>2</v>
      </c>
      <c r="I939" t="s">
        <v>215</v>
      </c>
      <c r="J939" t="s">
        <v>216</v>
      </c>
      <c r="K939" t="s">
        <v>217</v>
      </c>
      <c r="L939">
        <v>1368</v>
      </c>
      <c r="N939">
        <v>1011</v>
      </c>
      <c r="O939" t="s">
        <v>211</v>
      </c>
      <c r="P939" t="s">
        <v>211</v>
      </c>
      <c r="Q939">
        <v>1</v>
      </c>
      <c r="X939">
        <v>0.44</v>
      </c>
      <c r="Y939">
        <v>0</v>
      </c>
      <c r="Z939">
        <v>0.71</v>
      </c>
      <c r="AA939">
        <v>0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0.44</v>
      </c>
      <c r="AH939">
        <v>2</v>
      </c>
      <c r="AI939">
        <v>55287691</v>
      </c>
      <c r="AJ939">
        <v>886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ROW(Source!A1895)</f>
        <v>1895</v>
      </c>
      <c r="B940">
        <v>55287699</v>
      </c>
      <c r="C940">
        <v>55287687</v>
      </c>
      <c r="D940">
        <v>31808261</v>
      </c>
      <c r="E940">
        <v>1</v>
      </c>
      <c r="F940">
        <v>1</v>
      </c>
      <c r="G940">
        <v>13</v>
      </c>
      <c r="H940">
        <v>3</v>
      </c>
      <c r="I940" t="s">
        <v>221</v>
      </c>
      <c r="J940" t="s">
        <v>222</v>
      </c>
      <c r="K940" t="s">
        <v>223</v>
      </c>
      <c r="L940">
        <v>1348</v>
      </c>
      <c r="N940">
        <v>1009</v>
      </c>
      <c r="O940" t="s">
        <v>30</v>
      </c>
      <c r="P940" t="s">
        <v>30</v>
      </c>
      <c r="Q940">
        <v>1000</v>
      </c>
      <c r="X940">
        <v>4.0000000000000001E-3</v>
      </c>
      <c r="Y940">
        <v>315.2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4.0000000000000001E-3</v>
      </c>
      <c r="AH940">
        <v>2</v>
      </c>
      <c r="AI940">
        <v>55287692</v>
      </c>
      <c r="AJ940">
        <v>887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ROW(Source!A1895)</f>
        <v>1895</v>
      </c>
      <c r="B941">
        <v>55287700</v>
      </c>
      <c r="C941">
        <v>55287687</v>
      </c>
      <c r="D941">
        <v>31826247</v>
      </c>
      <c r="E941">
        <v>1</v>
      </c>
      <c r="F941">
        <v>1</v>
      </c>
      <c r="G941">
        <v>13</v>
      </c>
      <c r="H941">
        <v>3</v>
      </c>
      <c r="I941" t="s">
        <v>224</v>
      </c>
      <c r="J941" t="s">
        <v>225</v>
      </c>
      <c r="K941" t="s">
        <v>226</v>
      </c>
      <c r="L941">
        <v>1339</v>
      </c>
      <c r="N941">
        <v>1007</v>
      </c>
      <c r="O941" t="s">
        <v>128</v>
      </c>
      <c r="P941" t="s">
        <v>128</v>
      </c>
      <c r="Q941">
        <v>1</v>
      </c>
      <c r="X941">
        <v>0.43</v>
      </c>
      <c r="Y941">
        <v>451.14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0.43</v>
      </c>
      <c r="AH941">
        <v>2</v>
      </c>
      <c r="AI941">
        <v>55287693</v>
      </c>
      <c r="AJ941">
        <v>888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ROW(Source!A1895)</f>
        <v>1895</v>
      </c>
      <c r="B942">
        <v>55287701</v>
      </c>
      <c r="C942">
        <v>55287687</v>
      </c>
      <c r="D942">
        <v>31806986</v>
      </c>
      <c r="E942">
        <v>13</v>
      </c>
      <c r="F942">
        <v>1</v>
      </c>
      <c r="G942">
        <v>13</v>
      </c>
      <c r="H942">
        <v>3</v>
      </c>
      <c r="I942" t="s">
        <v>28</v>
      </c>
      <c r="J942" t="s">
        <v>3</v>
      </c>
      <c r="K942" t="s">
        <v>29</v>
      </c>
      <c r="L942">
        <v>1348</v>
      </c>
      <c r="N942">
        <v>1009</v>
      </c>
      <c r="O942" t="s">
        <v>30</v>
      </c>
      <c r="P942" t="s">
        <v>30</v>
      </c>
      <c r="Q942">
        <v>1000</v>
      </c>
      <c r="X942">
        <v>0.3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0.3</v>
      </c>
      <c r="AH942">
        <v>2</v>
      </c>
      <c r="AI942">
        <v>55287694</v>
      </c>
      <c r="AJ942">
        <v>889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ROW(Source!A1897)</f>
        <v>1897</v>
      </c>
      <c r="B943">
        <v>55287713</v>
      </c>
      <c r="C943">
        <v>55287703</v>
      </c>
      <c r="D943">
        <v>31751893</v>
      </c>
      <c r="E943">
        <v>13</v>
      </c>
      <c r="F943">
        <v>1</v>
      </c>
      <c r="G943">
        <v>13</v>
      </c>
      <c r="H943">
        <v>1</v>
      </c>
      <c r="I943" t="s">
        <v>205</v>
      </c>
      <c r="J943" t="s">
        <v>3</v>
      </c>
      <c r="K943" t="s">
        <v>206</v>
      </c>
      <c r="L943">
        <v>1191</v>
      </c>
      <c r="N943">
        <v>1013</v>
      </c>
      <c r="O943" t="s">
        <v>207</v>
      </c>
      <c r="P943" t="s">
        <v>207</v>
      </c>
      <c r="Q943">
        <v>1</v>
      </c>
      <c r="X943">
        <v>24.61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1</v>
      </c>
      <c r="AF943" t="s">
        <v>3</v>
      </c>
      <c r="AG943">
        <v>24.61</v>
      </c>
      <c r="AH943">
        <v>2</v>
      </c>
      <c r="AI943">
        <v>55287704</v>
      </c>
      <c r="AJ943">
        <v>890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ROW(Source!A1897)</f>
        <v>1897</v>
      </c>
      <c r="B944">
        <v>55287714</v>
      </c>
      <c r="C944">
        <v>55287703</v>
      </c>
      <c r="D944">
        <v>31755942</v>
      </c>
      <c r="E944">
        <v>13</v>
      </c>
      <c r="F944">
        <v>1</v>
      </c>
      <c r="G944">
        <v>13</v>
      </c>
      <c r="H944">
        <v>2</v>
      </c>
      <c r="I944" t="s">
        <v>218</v>
      </c>
      <c r="J944" t="s">
        <v>3</v>
      </c>
      <c r="K944" t="s">
        <v>219</v>
      </c>
      <c r="L944">
        <v>1344</v>
      </c>
      <c r="N944">
        <v>1008</v>
      </c>
      <c r="O944" t="s">
        <v>220</v>
      </c>
      <c r="P944" t="s">
        <v>220</v>
      </c>
      <c r="Q944">
        <v>1</v>
      </c>
      <c r="X944">
        <v>18.57</v>
      </c>
      <c r="Y944">
        <v>0</v>
      </c>
      <c r="Z944">
        <v>1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18.57</v>
      </c>
      <c r="AH944">
        <v>2</v>
      </c>
      <c r="AI944">
        <v>55287705</v>
      </c>
      <c r="AJ944">
        <v>891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ROW(Source!A1897)</f>
        <v>1897</v>
      </c>
      <c r="B945">
        <v>55287715</v>
      </c>
      <c r="C945">
        <v>55287703</v>
      </c>
      <c r="D945">
        <v>31752660</v>
      </c>
      <c r="E945">
        <v>13</v>
      </c>
      <c r="F945">
        <v>1</v>
      </c>
      <c r="G945">
        <v>13</v>
      </c>
      <c r="H945">
        <v>3</v>
      </c>
      <c r="I945" t="s">
        <v>275</v>
      </c>
      <c r="J945" t="s">
        <v>3</v>
      </c>
      <c r="K945" t="s">
        <v>276</v>
      </c>
      <c r="L945">
        <v>1348</v>
      </c>
      <c r="N945">
        <v>1009</v>
      </c>
      <c r="O945" t="s">
        <v>30</v>
      </c>
      <c r="P945" t="s">
        <v>30</v>
      </c>
      <c r="Q945">
        <v>1000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 t="s">
        <v>3</v>
      </c>
      <c r="AG945">
        <v>0</v>
      </c>
      <c r="AH945">
        <v>3</v>
      </c>
      <c r="AI945">
        <v>-1</v>
      </c>
      <c r="AJ945" t="s">
        <v>3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ROW(Source!A1897)</f>
        <v>1897</v>
      </c>
      <c r="B946">
        <v>55287716</v>
      </c>
      <c r="C946">
        <v>55287703</v>
      </c>
      <c r="D946">
        <v>31807208</v>
      </c>
      <c r="E946">
        <v>1</v>
      </c>
      <c r="F946">
        <v>1</v>
      </c>
      <c r="G946">
        <v>13</v>
      </c>
      <c r="H946">
        <v>3</v>
      </c>
      <c r="I946" t="s">
        <v>227</v>
      </c>
      <c r="J946" t="s">
        <v>228</v>
      </c>
      <c r="K946" t="s">
        <v>229</v>
      </c>
      <c r="L946">
        <v>1348</v>
      </c>
      <c r="N946">
        <v>1009</v>
      </c>
      <c r="O946" t="s">
        <v>30</v>
      </c>
      <c r="P946" t="s">
        <v>30</v>
      </c>
      <c r="Q946">
        <v>1000</v>
      </c>
      <c r="X946">
        <v>1.9E-3</v>
      </c>
      <c r="Y946">
        <v>15169.24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1.9E-3</v>
      </c>
      <c r="AH946">
        <v>2</v>
      </c>
      <c r="AI946">
        <v>55287706</v>
      </c>
      <c r="AJ946">
        <v>892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ROW(Source!A1897)</f>
        <v>1897</v>
      </c>
      <c r="B947">
        <v>55287717</v>
      </c>
      <c r="C947">
        <v>55287703</v>
      </c>
      <c r="D947">
        <v>31807298</v>
      </c>
      <c r="E947">
        <v>1</v>
      </c>
      <c r="F947">
        <v>1</v>
      </c>
      <c r="G947">
        <v>13</v>
      </c>
      <c r="H947">
        <v>3</v>
      </c>
      <c r="I947" t="s">
        <v>230</v>
      </c>
      <c r="J947" t="s">
        <v>231</v>
      </c>
      <c r="K947" t="s">
        <v>232</v>
      </c>
      <c r="L947">
        <v>1339</v>
      </c>
      <c r="N947">
        <v>1007</v>
      </c>
      <c r="O947" t="s">
        <v>128</v>
      </c>
      <c r="P947" t="s">
        <v>128</v>
      </c>
      <c r="Q947">
        <v>1</v>
      </c>
      <c r="X947">
        <v>0.14000000000000001</v>
      </c>
      <c r="Y947">
        <v>1828.56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0.14000000000000001</v>
      </c>
      <c r="AH947">
        <v>2</v>
      </c>
      <c r="AI947">
        <v>55287707</v>
      </c>
      <c r="AJ947">
        <v>893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ROW(Source!A1897)</f>
        <v>1897</v>
      </c>
      <c r="B948">
        <v>55287718</v>
      </c>
      <c r="C948">
        <v>55287703</v>
      </c>
      <c r="D948">
        <v>31807154</v>
      </c>
      <c r="E948">
        <v>1</v>
      </c>
      <c r="F948">
        <v>1</v>
      </c>
      <c r="G948">
        <v>13</v>
      </c>
      <c r="H948">
        <v>3</v>
      </c>
      <c r="I948" t="s">
        <v>233</v>
      </c>
      <c r="J948" t="s">
        <v>234</v>
      </c>
      <c r="K948" t="s">
        <v>235</v>
      </c>
      <c r="L948">
        <v>1339</v>
      </c>
      <c r="N948">
        <v>1007</v>
      </c>
      <c r="O948" t="s">
        <v>128</v>
      </c>
      <c r="P948" t="s">
        <v>128</v>
      </c>
      <c r="Q948">
        <v>1</v>
      </c>
      <c r="X948">
        <v>0.12</v>
      </c>
      <c r="Y948">
        <v>670.5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0.12</v>
      </c>
      <c r="AH948">
        <v>2</v>
      </c>
      <c r="AI948">
        <v>55287708</v>
      </c>
      <c r="AJ948">
        <v>894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ROW(Source!A1897)</f>
        <v>1897</v>
      </c>
      <c r="B949">
        <v>55287719</v>
      </c>
      <c r="C949">
        <v>55287703</v>
      </c>
      <c r="D949">
        <v>31826253</v>
      </c>
      <c r="E949">
        <v>1</v>
      </c>
      <c r="F949">
        <v>1</v>
      </c>
      <c r="G949">
        <v>13</v>
      </c>
      <c r="H949">
        <v>3</v>
      </c>
      <c r="I949" t="s">
        <v>236</v>
      </c>
      <c r="J949" t="s">
        <v>237</v>
      </c>
      <c r="K949" t="s">
        <v>238</v>
      </c>
      <c r="L949">
        <v>1339</v>
      </c>
      <c r="N949">
        <v>1007</v>
      </c>
      <c r="O949" t="s">
        <v>128</v>
      </c>
      <c r="P949" t="s">
        <v>128</v>
      </c>
      <c r="Q949">
        <v>1</v>
      </c>
      <c r="X949">
        <v>0.09</v>
      </c>
      <c r="Y949">
        <v>441.1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0.09</v>
      </c>
      <c r="AH949">
        <v>2</v>
      </c>
      <c r="AI949">
        <v>55287709</v>
      </c>
      <c r="AJ949">
        <v>895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ROW(Source!A1897)</f>
        <v>1897</v>
      </c>
      <c r="B950">
        <v>55287720</v>
      </c>
      <c r="C950">
        <v>55287703</v>
      </c>
      <c r="D950">
        <v>31831614</v>
      </c>
      <c r="E950">
        <v>1</v>
      </c>
      <c r="F950">
        <v>1</v>
      </c>
      <c r="G950">
        <v>13</v>
      </c>
      <c r="H950">
        <v>3</v>
      </c>
      <c r="I950" t="s">
        <v>239</v>
      </c>
      <c r="J950" t="s">
        <v>240</v>
      </c>
      <c r="K950" t="s">
        <v>241</v>
      </c>
      <c r="L950">
        <v>1327</v>
      </c>
      <c r="N950">
        <v>1005</v>
      </c>
      <c r="O950" t="s">
        <v>143</v>
      </c>
      <c r="P950" t="s">
        <v>143</v>
      </c>
      <c r="Q950">
        <v>1</v>
      </c>
      <c r="X950">
        <v>2.2999999999999998</v>
      </c>
      <c r="Y950">
        <v>60.91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2.2999999999999998</v>
      </c>
      <c r="AH950">
        <v>2</v>
      </c>
      <c r="AI950">
        <v>55287711</v>
      </c>
      <c r="AJ950">
        <v>897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ROW(Source!A1897)</f>
        <v>1897</v>
      </c>
      <c r="B951">
        <v>55287721</v>
      </c>
      <c r="C951">
        <v>55287703</v>
      </c>
      <c r="D951">
        <v>34315573</v>
      </c>
      <c r="E951">
        <v>13</v>
      </c>
      <c r="F951">
        <v>1</v>
      </c>
      <c r="G951">
        <v>13</v>
      </c>
      <c r="H951">
        <v>3</v>
      </c>
      <c r="I951" t="s">
        <v>277</v>
      </c>
      <c r="J951" t="s">
        <v>3</v>
      </c>
      <c r="K951" t="s">
        <v>278</v>
      </c>
      <c r="L951">
        <v>1339</v>
      </c>
      <c r="N951">
        <v>1007</v>
      </c>
      <c r="O951" t="s">
        <v>128</v>
      </c>
      <c r="P951" t="s">
        <v>128</v>
      </c>
      <c r="Q951">
        <v>1</v>
      </c>
      <c r="X951">
        <v>1.02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 t="s">
        <v>3</v>
      </c>
      <c r="AG951">
        <v>1.02</v>
      </c>
      <c r="AH951">
        <v>3</v>
      </c>
      <c r="AI951">
        <v>-1</v>
      </c>
      <c r="AJ951" t="s">
        <v>3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ROW(Source!A1897)</f>
        <v>1897</v>
      </c>
      <c r="B952">
        <v>55287722</v>
      </c>
      <c r="C952">
        <v>55287703</v>
      </c>
      <c r="D952">
        <v>31806992</v>
      </c>
      <c r="E952">
        <v>13</v>
      </c>
      <c r="F952">
        <v>1</v>
      </c>
      <c r="G952">
        <v>13</v>
      </c>
      <c r="H952">
        <v>3</v>
      </c>
      <c r="I952" t="s">
        <v>242</v>
      </c>
      <c r="J952" t="s">
        <v>3</v>
      </c>
      <c r="K952" t="s">
        <v>243</v>
      </c>
      <c r="L952">
        <v>1344</v>
      </c>
      <c r="N952">
        <v>1008</v>
      </c>
      <c r="O952" t="s">
        <v>220</v>
      </c>
      <c r="P952" t="s">
        <v>220</v>
      </c>
      <c r="Q952">
        <v>1</v>
      </c>
      <c r="X952">
        <v>13.72</v>
      </c>
      <c r="Y952">
        <v>1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13.72</v>
      </c>
      <c r="AH952">
        <v>2</v>
      </c>
      <c r="AI952">
        <v>55287712</v>
      </c>
      <c r="AJ952">
        <v>898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ROW(Source!A1899)</f>
        <v>1899</v>
      </c>
      <c r="B953">
        <v>55287727</v>
      </c>
      <c r="C953">
        <v>55287724</v>
      </c>
      <c r="D953">
        <v>31751893</v>
      </c>
      <c r="E953">
        <v>13</v>
      </c>
      <c r="F953">
        <v>1</v>
      </c>
      <c r="G953">
        <v>13</v>
      </c>
      <c r="H953">
        <v>1</v>
      </c>
      <c r="I953" t="s">
        <v>205</v>
      </c>
      <c r="J953" t="s">
        <v>3</v>
      </c>
      <c r="K953" t="s">
        <v>206</v>
      </c>
      <c r="L953">
        <v>1191</v>
      </c>
      <c r="N953">
        <v>1013</v>
      </c>
      <c r="O953" t="s">
        <v>207</v>
      </c>
      <c r="P953" t="s">
        <v>207</v>
      </c>
      <c r="Q953">
        <v>1</v>
      </c>
      <c r="X953">
        <v>17.41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1</v>
      </c>
      <c r="AF953" t="s">
        <v>3</v>
      </c>
      <c r="AG953">
        <v>17.41</v>
      </c>
      <c r="AH953">
        <v>2</v>
      </c>
      <c r="AI953">
        <v>55287725</v>
      </c>
      <c r="AJ953">
        <v>899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ROW(Source!A1899)</f>
        <v>1899</v>
      </c>
      <c r="B954">
        <v>55287728</v>
      </c>
      <c r="C954">
        <v>55287724</v>
      </c>
      <c r="D954">
        <v>31806986</v>
      </c>
      <c r="E954">
        <v>13</v>
      </c>
      <c r="F954">
        <v>1</v>
      </c>
      <c r="G954">
        <v>13</v>
      </c>
      <c r="H954">
        <v>3</v>
      </c>
      <c r="I954" t="s">
        <v>28</v>
      </c>
      <c r="J954" t="s">
        <v>3</v>
      </c>
      <c r="K954" t="s">
        <v>29</v>
      </c>
      <c r="L954">
        <v>1348</v>
      </c>
      <c r="N954">
        <v>1009</v>
      </c>
      <c r="O954" t="s">
        <v>30</v>
      </c>
      <c r="P954" t="s">
        <v>30</v>
      </c>
      <c r="Q954">
        <v>1000</v>
      </c>
      <c r="X954">
        <v>1.02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1.02</v>
      </c>
      <c r="AH954">
        <v>2</v>
      </c>
      <c r="AI954">
        <v>55287726</v>
      </c>
      <c r="AJ954">
        <v>900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ROW(Source!A1901)</f>
        <v>1901</v>
      </c>
      <c r="B955">
        <v>55287737</v>
      </c>
      <c r="C955">
        <v>55287730</v>
      </c>
      <c r="D955">
        <v>31751893</v>
      </c>
      <c r="E955">
        <v>13</v>
      </c>
      <c r="F955">
        <v>1</v>
      </c>
      <c r="G955">
        <v>13</v>
      </c>
      <c r="H955">
        <v>1</v>
      </c>
      <c r="I955" t="s">
        <v>205</v>
      </c>
      <c r="J955" t="s">
        <v>3</v>
      </c>
      <c r="K955" t="s">
        <v>206</v>
      </c>
      <c r="L955">
        <v>1191</v>
      </c>
      <c r="N955">
        <v>1013</v>
      </c>
      <c r="O955" t="s">
        <v>207</v>
      </c>
      <c r="P955" t="s">
        <v>207</v>
      </c>
      <c r="Q955">
        <v>1</v>
      </c>
      <c r="X955">
        <v>53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1</v>
      </c>
      <c r="AF955" t="s">
        <v>136</v>
      </c>
      <c r="AG955">
        <v>60.949999999999996</v>
      </c>
      <c r="AH955">
        <v>2</v>
      </c>
      <c r="AI955">
        <v>55287731</v>
      </c>
      <c r="AJ955">
        <v>901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ROW(Source!A1901)</f>
        <v>1901</v>
      </c>
      <c r="B956">
        <v>55287738</v>
      </c>
      <c r="C956">
        <v>55287730</v>
      </c>
      <c r="D956">
        <v>31755942</v>
      </c>
      <c r="E956">
        <v>13</v>
      </c>
      <c r="F956">
        <v>1</v>
      </c>
      <c r="G956">
        <v>13</v>
      </c>
      <c r="H956">
        <v>2</v>
      </c>
      <c r="I956" t="s">
        <v>218</v>
      </c>
      <c r="J956" t="s">
        <v>3</v>
      </c>
      <c r="K956" t="s">
        <v>219</v>
      </c>
      <c r="L956">
        <v>1344</v>
      </c>
      <c r="N956">
        <v>1008</v>
      </c>
      <c r="O956" t="s">
        <v>220</v>
      </c>
      <c r="P956" t="s">
        <v>220</v>
      </c>
      <c r="Q956">
        <v>1</v>
      </c>
      <c r="X956">
        <v>267.17</v>
      </c>
      <c r="Y956">
        <v>0</v>
      </c>
      <c r="Z956">
        <v>1</v>
      </c>
      <c r="AA956">
        <v>0</v>
      </c>
      <c r="AB956">
        <v>0</v>
      </c>
      <c r="AC956">
        <v>0</v>
      </c>
      <c r="AD956">
        <v>1</v>
      </c>
      <c r="AE956">
        <v>0</v>
      </c>
      <c r="AF956" t="s">
        <v>135</v>
      </c>
      <c r="AG956">
        <v>333.96250000000003</v>
      </c>
      <c r="AH956">
        <v>2</v>
      </c>
      <c r="AI956">
        <v>55287732</v>
      </c>
      <c r="AJ956">
        <v>902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ROW(Source!A1901)</f>
        <v>1901</v>
      </c>
      <c r="B957">
        <v>55287739</v>
      </c>
      <c r="C957">
        <v>55287730</v>
      </c>
      <c r="D957">
        <v>31809402</v>
      </c>
      <c r="E957">
        <v>1</v>
      </c>
      <c r="F957">
        <v>1</v>
      </c>
      <c r="G957">
        <v>13</v>
      </c>
      <c r="H957">
        <v>3</v>
      </c>
      <c r="I957" t="s">
        <v>244</v>
      </c>
      <c r="J957" t="s">
        <v>245</v>
      </c>
      <c r="K957" t="s">
        <v>246</v>
      </c>
      <c r="L957">
        <v>1346</v>
      </c>
      <c r="N957">
        <v>1009</v>
      </c>
      <c r="O957" t="s">
        <v>247</v>
      </c>
      <c r="P957" t="s">
        <v>247</v>
      </c>
      <c r="Q957">
        <v>1</v>
      </c>
      <c r="X957">
        <v>6.9</v>
      </c>
      <c r="Y957">
        <v>6.27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6.9</v>
      </c>
      <c r="AH957">
        <v>2</v>
      </c>
      <c r="AI957">
        <v>55287735</v>
      </c>
      <c r="AJ957">
        <v>905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ROW(Source!A1901)</f>
        <v>1901</v>
      </c>
      <c r="B958">
        <v>55287740</v>
      </c>
      <c r="C958">
        <v>55287730</v>
      </c>
      <c r="D958">
        <v>31807616</v>
      </c>
      <c r="E958">
        <v>1</v>
      </c>
      <c r="F958">
        <v>1</v>
      </c>
      <c r="G958">
        <v>13</v>
      </c>
      <c r="H958">
        <v>3</v>
      </c>
      <c r="I958" t="s">
        <v>248</v>
      </c>
      <c r="J958" t="s">
        <v>249</v>
      </c>
      <c r="K958" t="s">
        <v>250</v>
      </c>
      <c r="L958">
        <v>1348</v>
      </c>
      <c r="N958">
        <v>1009</v>
      </c>
      <c r="O958" t="s">
        <v>30</v>
      </c>
      <c r="P958" t="s">
        <v>30</v>
      </c>
      <c r="Q958">
        <v>1000</v>
      </c>
      <c r="X958">
        <v>3.5000000000000003E-2</v>
      </c>
      <c r="Y958">
        <v>18910.8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3.5000000000000003E-2</v>
      </c>
      <c r="AH958">
        <v>2</v>
      </c>
      <c r="AI958">
        <v>55287736</v>
      </c>
      <c r="AJ958">
        <v>906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ROW(Source!A1901)</f>
        <v>1901</v>
      </c>
      <c r="B959">
        <v>55287741</v>
      </c>
      <c r="C959">
        <v>55287730</v>
      </c>
      <c r="D959">
        <v>31800707</v>
      </c>
      <c r="E959">
        <v>13</v>
      </c>
      <c r="F959">
        <v>1</v>
      </c>
      <c r="G959">
        <v>13</v>
      </c>
      <c r="H959">
        <v>3</v>
      </c>
      <c r="I959" t="s">
        <v>279</v>
      </c>
      <c r="J959" t="s">
        <v>3</v>
      </c>
      <c r="K959" t="s">
        <v>280</v>
      </c>
      <c r="L959">
        <v>1327</v>
      </c>
      <c r="N959">
        <v>1005</v>
      </c>
      <c r="O959" t="s">
        <v>143</v>
      </c>
      <c r="P959" t="s">
        <v>143</v>
      </c>
      <c r="Q959">
        <v>1</v>
      </c>
      <c r="X959">
        <v>135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 t="s">
        <v>3</v>
      </c>
      <c r="AG959">
        <v>135</v>
      </c>
      <c r="AH959">
        <v>3</v>
      </c>
      <c r="AI959">
        <v>-1</v>
      </c>
      <c r="AJ959" t="s">
        <v>3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ROW(Source!A1901)</f>
        <v>1901</v>
      </c>
      <c r="B960">
        <v>55287742</v>
      </c>
      <c r="C960">
        <v>55287730</v>
      </c>
      <c r="D960">
        <v>31800707</v>
      </c>
      <c r="E960">
        <v>13</v>
      </c>
      <c r="F960">
        <v>1</v>
      </c>
      <c r="G960">
        <v>13</v>
      </c>
      <c r="H960">
        <v>3</v>
      </c>
      <c r="I960" t="s">
        <v>279</v>
      </c>
      <c r="J960" t="s">
        <v>3</v>
      </c>
      <c r="K960" t="s">
        <v>281</v>
      </c>
      <c r="L960">
        <v>1327</v>
      </c>
      <c r="N960">
        <v>1005</v>
      </c>
      <c r="O960" t="s">
        <v>143</v>
      </c>
      <c r="P960" t="s">
        <v>143</v>
      </c>
      <c r="Q960">
        <v>1</v>
      </c>
      <c r="X960">
        <v>132.30000000000001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 t="s">
        <v>3</v>
      </c>
      <c r="AG960">
        <v>132.30000000000001</v>
      </c>
      <c r="AH960">
        <v>3</v>
      </c>
      <c r="AI960">
        <v>-1</v>
      </c>
      <c r="AJ960" t="s">
        <v>3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ROW(Source!A1904)</f>
        <v>1904</v>
      </c>
      <c r="B961">
        <v>55287758</v>
      </c>
      <c r="C961">
        <v>55287745</v>
      </c>
      <c r="D961">
        <v>31751893</v>
      </c>
      <c r="E961">
        <v>13</v>
      </c>
      <c r="F961">
        <v>1</v>
      </c>
      <c r="G961">
        <v>13</v>
      </c>
      <c r="H961">
        <v>1</v>
      </c>
      <c r="I961" t="s">
        <v>205</v>
      </c>
      <c r="J961" t="s">
        <v>3</v>
      </c>
      <c r="K961" t="s">
        <v>206</v>
      </c>
      <c r="L961">
        <v>1191</v>
      </c>
      <c r="N961">
        <v>1013</v>
      </c>
      <c r="O961" t="s">
        <v>207</v>
      </c>
      <c r="P961" t="s">
        <v>207</v>
      </c>
      <c r="Q961">
        <v>1</v>
      </c>
      <c r="X961">
        <v>85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1</v>
      </c>
      <c r="AF961" t="s">
        <v>136</v>
      </c>
      <c r="AG961">
        <v>97.749999999999986</v>
      </c>
      <c r="AH961">
        <v>2</v>
      </c>
      <c r="AI961">
        <v>55287746</v>
      </c>
      <c r="AJ961">
        <v>907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ROW(Source!A1904)</f>
        <v>1904</v>
      </c>
      <c r="B962">
        <v>55287759</v>
      </c>
      <c r="C962">
        <v>55287745</v>
      </c>
      <c r="D962">
        <v>31832330</v>
      </c>
      <c r="E962">
        <v>1</v>
      </c>
      <c r="F962">
        <v>1</v>
      </c>
      <c r="G962">
        <v>13</v>
      </c>
      <c r="H962">
        <v>2</v>
      </c>
      <c r="I962" t="s">
        <v>251</v>
      </c>
      <c r="J962" t="s">
        <v>252</v>
      </c>
      <c r="K962" t="s">
        <v>253</v>
      </c>
      <c r="L962">
        <v>1368</v>
      </c>
      <c r="N962">
        <v>1011</v>
      </c>
      <c r="O962" t="s">
        <v>211</v>
      </c>
      <c r="P962" t="s">
        <v>211</v>
      </c>
      <c r="Q962">
        <v>1</v>
      </c>
      <c r="X962">
        <v>0.21099999999999999</v>
      </c>
      <c r="Y962">
        <v>0</v>
      </c>
      <c r="Z962">
        <v>39.51</v>
      </c>
      <c r="AA962">
        <v>12.69</v>
      </c>
      <c r="AB962">
        <v>0</v>
      </c>
      <c r="AC962">
        <v>0</v>
      </c>
      <c r="AD962">
        <v>1</v>
      </c>
      <c r="AE962">
        <v>0</v>
      </c>
      <c r="AF962" t="s">
        <v>135</v>
      </c>
      <c r="AG962">
        <v>0.26374999999999998</v>
      </c>
      <c r="AH962">
        <v>2</v>
      </c>
      <c r="AI962">
        <v>55287747</v>
      </c>
      <c r="AJ962">
        <v>908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ROW(Source!A1904)</f>
        <v>1904</v>
      </c>
      <c r="B963">
        <v>55287760</v>
      </c>
      <c r="C963">
        <v>55287745</v>
      </c>
      <c r="D963">
        <v>31832578</v>
      </c>
      <c r="E963">
        <v>1</v>
      </c>
      <c r="F963">
        <v>1</v>
      </c>
      <c r="G963">
        <v>13</v>
      </c>
      <c r="H963">
        <v>2</v>
      </c>
      <c r="I963" t="s">
        <v>254</v>
      </c>
      <c r="J963" t="s">
        <v>255</v>
      </c>
      <c r="K963" t="s">
        <v>256</v>
      </c>
      <c r="L963">
        <v>1368</v>
      </c>
      <c r="N963">
        <v>1011</v>
      </c>
      <c r="O963" t="s">
        <v>211</v>
      </c>
      <c r="P963" t="s">
        <v>211</v>
      </c>
      <c r="Q963">
        <v>1</v>
      </c>
      <c r="X963">
        <v>12.813000000000001</v>
      </c>
      <c r="Y963">
        <v>0</v>
      </c>
      <c r="Z963">
        <v>1.0900000000000001</v>
      </c>
      <c r="AA963">
        <v>0.09</v>
      </c>
      <c r="AB963">
        <v>0</v>
      </c>
      <c r="AC963">
        <v>0</v>
      </c>
      <c r="AD963">
        <v>1</v>
      </c>
      <c r="AE963">
        <v>0</v>
      </c>
      <c r="AF963" t="s">
        <v>135</v>
      </c>
      <c r="AG963">
        <v>16.016249999999999</v>
      </c>
      <c r="AH963">
        <v>2</v>
      </c>
      <c r="AI963">
        <v>55287748</v>
      </c>
      <c r="AJ963">
        <v>909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ROW(Source!A1904)</f>
        <v>1904</v>
      </c>
      <c r="B964">
        <v>55287761</v>
      </c>
      <c r="C964">
        <v>55287745</v>
      </c>
      <c r="D964">
        <v>31832865</v>
      </c>
      <c r="E964">
        <v>1</v>
      </c>
      <c r="F964">
        <v>1</v>
      </c>
      <c r="G964">
        <v>13</v>
      </c>
      <c r="H964">
        <v>2</v>
      </c>
      <c r="I964" t="s">
        <v>257</v>
      </c>
      <c r="J964" t="s">
        <v>258</v>
      </c>
      <c r="K964" t="s">
        <v>259</v>
      </c>
      <c r="L964">
        <v>1368</v>
      </c>
      <c r="N964">
        <v>1011</v>
      </c>
      <c r="O964" t="s">
        <v>211</v>
      </c>
      <c r="P964" t="s">
        <v>211</v>
      </c>
      <c r="Q964">
        <v>1</v>
      </c>
      <c r="X964">
        <v>9.8879999999999999</v>
      </c>
      <c r="Y964">
        <v>0</v>
      </c>
      <c r="Z964">
        <v>0.77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135</v>
      </c>
      <c r="AG964">
        <v>12.36</v>
      </c>
      <c r="AH964">
        <v>2</v>
      </c>
      <c r="AI964">
        <v>55287749</v>
      </c>
      <c r="AJ964">
        <v>910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ROW(Source!A1904)</f>
        <v>1904</v>
      </c>
      <c r="B965">
        <v>55287762</v>
      </c>
      <c r="C965">
        <v>55287745</v>
      </c>
      <c r="D965">
        <v>31755942</v>
      </c>
      <c r="E965">
        <v>13</v>
      </c>
      <c r="F965">
        <v>1</v>
      </c>
      <c r="G965">
        <v>13</v>
      </c>
      <c r="H965">
        <v>2</v>
      </c>
      <c r="I965" t="s">
        <v>218</v>
      </c>
      <c r="J965" t="s">
        <v>3</v>
      </c>
      <c r="K965" t="s">
        <v>219</v>
      </c>
      <c r="L965">
        <v>1344</v>
      </c>
      <c r="N965">
        <v>1008</v>
      </c>
      <c r="O965" t="s">
        <v>220</v>
      </c>
      <c r="P965" t="s">
        <v>220</v>
      </c>
      <c r="Q965">
        <v>1</v>
      </c>
      <c r="X965">
        <v>20.92</v>
      </c>
      <c r="Y965">
        <v>0</v>
      </c>
      <c r="Z965">
        <v>1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135</v>
      </c>
      <c r="AG965">
        <v>26.150000000000002</v>
      </c>
      <c r="AH965">
        <v>2</v>
      </c>
      <c r="AI965">
        <v>55287750</v>
      </c>
      <c r="AJ965">
        <v>911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ROW(Source!A1904)</f>
        <v>1904</v>
      </c>
      <c r="B966">
        <v>55287763</v>
      </c>
      <c r="C966">
        <v>55287745</v>
      </c>
      <c r="D966">
        <v>31808032</v>
      </c>
      <c r="E966">
        <v>1</v>
      </c>
      <c r="F966">
        <v>1</v>
      </c>
      <c r="G966">
        <v>13</v>
      </c>
      <c r="H966">
        <v>3</v>
      </c>
      <c r="I966" t="s">
        <v>260</v>
      </c>
      <c r="J966" t="s">
        <v>261</v>
      </c>
      <c r="K966" t="s">
        <v>262</v>
      </c>
      <c r="L966">
        <v>1348</v>
      </c>
      <c r="N966">
        <v>1009</v>
      </c>
      <c r="O966" t="s">
        <v>30</v>
      </c>
      <c r="P966" t="s">
        <v>30</v>
      </c>
      <c r="Q966">
        <v>1000</v>
      </c>
      <c r="X966">
        <v>4.9000000000000002E-2</v>
      </c>
      <c r="Y966">
        <v>14739.12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4.9000000000000002E-2</v>
      </c>
      <c r="AH966">
        <v>2</v>
      </c>
      <c r="AI966">
        <v>55287751</v>
      </c>
      <c r="AJ966">
        <v>912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ROW(Source!A1904)</f>
        <v>1904</v>
      </c>
      <c r="B967">
        <v>55287764</v>
      </c>
      <c r="C967">
        <v>55287745</v>
      </c>
      <c r="D967">
        <v>31808575</v>
      </c>
      <c r="E967">
        <v>1</v>
      </c>
      <c r="F967">
        <v>1</v>
      </c>
      <c r="G967">
        <v>13</v>
      </c>
      <c r="H967">
        <v>3</v>
      </c>
      <c r="I967" t="s">
        <v>263</v>
      </c>
      <c r="J967" t="s">
        <v>264</v>
      </c>
      <c r="K967" t="s">
        <v>265</v>
      </c>
      <c r="L967">
        <v>1391</v>
      </c>
      <c r="N967">
        <v>1013</v>
      </c>
      <c r="O967" t="s">
        <v>266</v>
      </c>
      <c r="P967" t="s">
        <v>266</v>
      </c>
      <c r="Q967">
        <v>1</v>
      </c>
      <c r="X967">
        <v>200</v>
      </c>
      <c r="Y967">
        <v>28.75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200</v>
      </c>
      <c r="AH967">
        <v>2</v>
      </c>
      <c r="AI967">
        <v>55287754</v>
      </c>
      <c r="AJ967">
        <v>915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ROW(Source!A1904)</f>
        <v>1904</v>
      </c>
      <c r="B968">
        <v>55287765</v>
      </c>
      <c r="C968">
        <v>55287745</v>
      </c>
      <c r="D968">
        <v>31809402</v>
      </c>
      <c r="E968">
        <v>1</v>
      </c>
      <c r="F968">
        <v>1</v>
      </c>
      <c r="G968">
        <v>13</v>
      </c>
      <c r="H968">
        <v>3</v>
      </c>
      <c r="I968" t="s">
        <v>244</v>
      </c>
      <c r="J968" t="s">
        <v>245</v>
      </c>
      <c r="K968" t="s">
        <v>246</v>
      </c>
      <c r="L968">
        <v>1346</v>
      </c>
      <c r="N968">
        <v>1009</v>
      </c>
      <c r="O968" t="s">
        <v>247</v>
      </c>
      <c r="P968" t="s">
        <v>247</v>
      </c>
      <c r="Q968">
        <v>1</v>
      </c>
      <c r="X968">
        <v>3.4</v>
      </c>
      <c r="Y968">
        <v>6.27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3.4</v>
      </c>
      <c r="AH968">
        <v>2</v>
      </c>
      <c r="AI968">
        <v>55287755</v>
      </c>
      <c r="AJ968">
        <v>916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ROW(Source!A1904)</f>
        <v>1904</v>
      </c>
      <c r="B969">
        <v>55287766</v>
      </c>
      <c r="C969">
        <v>55287745</v>
      </c>
      <c r="D969">
        <v>31807565</v>
      </c>
      <c r="E969">
        <v>1</v>
      </c>
      <c r="F969">
        <v>1</v>
      </c>
      <c r="G969">
        <v>13</v>
      </c>
      <c r="H969">
        <v>3</v>
      </c>
      <c r="I969" t="s">
        <v>267</v>
      </c>
      <c r="J969" t="s">
        <v>268</v>
      </c>
      <c r="K969" t="s">
        <v>269</v>
      </c>
      <c r="L969">
        <v>1301</v>
      </c>
      <c r="N969">
        <v>1003</v>
      </c>
      <c r="O969" t="s">
        <v>270</v>
      </c>
      <c r="P969" t="s">
        <v>270</v>
      </c>
      <c r="Q969">
        <v>1</v>
      </c>
      <c r="X969">
        <v>18.899999999999999</v>
      </c>
      <c r="Y969">
        <v>15.72</v>
      </c>
      <c r="Z969">
        <v>0</v>
      </c>
      <c r="AA969">
        <v>0</v>
      </c>
      <c r="AB969">
        <v>0</v>
      </c>
      <c r="AC969">
        <v>0</v>
      </c>
      <c r="AD969">
        <v>1</v>
      </c>
      <c r="AE969">
        <v>0</v>
      </c>
      <c r="AF969" t="s">
        <v>3</v>
      </c>
      <c r="AG969">
        <v>18.899999999999999</v>
      </c>
      <c r="AH969">
        <v>2</v>
      </c>
      <c r="AI969">
        <v>55287756</v>
      </c>
      <c r="AJ969">
        <v>917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ROW(Source!A1904)</f>
        <v>1904</v>
      </c>
      <c r="B970">
        <v>55287767</v>
      </c>
      <c r="C970">
        <v>55287745</v>
      </c>
      <c r="D970">
        <v>31807616</v>
      </c>
      <c r="E970">
        <v>1</v>
      </c>
      <c r="F970">
        <v>1</v>
      </c>
      <c r="G970">
        <v>13</v>
      </c>
      <c r="H970">
        <v>3</v>
      </c>
      <c r="I970" t="s">
        <v>248</v>
      </c>
      <c r="J970" t="s">
        <v>249</v>
      </c>
      <c r="K970" t="s">
        <v>250</v>
      </c>
      <c r="L970">
        <v>1348</v>
      </c>
      <c r="N970">
        <v>1009</v>
      </c>
      <c r="O970" t="s">
        <v>30</v>
      </c>
      <c r="P970" t="s">
        <v>30</v>
      </c>
      <c r="Q970">
        <v>1000</v>
      </c>
      <c r="X970">
        <v>2.196E-2</v>
      </c>
      <c r="Y970">
        <v>18910.8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2.196E-2</v>
      </c>
      <c r="AH970">
        <v>2</v>
      </c>
      <c r="AI970">
        <v>55287757</v>
      </c>
      <c r="AJ970">
        <v>918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ROW(Source!A1904)</f>
        <v>1904</v>
      </c>
      <c r="B971">
        <v>55287768</v>
      </c>
      <c r="C971">
        <v>55287745</v>
      </c>
      <c r="D971">
        <v>31800707</v>
      </c>
      <c r="E971">
        <v>13</v>
      </c>
      <c r="F971">
        <v>1</v>
      </c>
      <c r="G971">
        <v>13</v>
      </c>
      <c r="H971">
        <v>3</v>
      </c>
      <c r="I971" t="s">
        <v>279</v>
      </c>
      <c r="J971" t="s">
        <v>3</v>
      </c>
      <c r="K971" t="s">
        <v>280</v>
      </c>
      <c r="L971">
        <v>1327</v>
      </c>
      <c r="N971">
        <v>1005</v>
      </c>
      <c r="O971" t="s">
        <v>143</v>
      </c>
      <c r="P971" t="s">
        <v>143</v>
      </c>
      <c r="Q971">
        <v>1</v>
      </c>
      <c r="X971">
        <v>135.03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 t="s">
        <v>3</v>
      </c>
      <c r="AG971">
        <v>135.03</v>
      </c>
      <c r="AH971">
        <v>3</v>
      </c>
      <c r="AI971">
        <v>-1</v>
      </c>
      <c r="AJ971" t="s">
        <v>3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ROW(Source!A1904)</f>
        <v>1904</v>
      </c>
      <c r="B972">
        <v>55287769</v>
      </c>
      <c r="C972">
        <v>55287745</v>
      </c>
      <c r="D972">
        <v>31800707</v>
      </c>
      <c r="E972">
        <v>13</v>
      </c>
      <c r="F972">
        <v>1</v>
      </c>
      <c r="G972">
        <v>13</v>
      </c>
      <c r="H972">
        <v>3</v>
      </c>
      <c r="I972" t="s">
        <v>279</v>
      </c>
      <c r="J972" t="s">
        <v>3</v>
      </c>
      <c r="K972" t="s">
        <v>281</v>
      </c>
      <c r="L972">
        <v>1327</v>
      </c>
      <c r="N972">
        <v>1005</v>
      </c>
      <c r="O972" t="s">
        <v>143</v>
      </c>
      <c r="P972" t="s">
        <v>143</v>
      </c>
      <c r="Q972">
        <v>1</v>
      </c>
      <c r="X972">
        <v>60.27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 t="s">
        <v>3</v>
      </c>
      <c r="AG972">
        <v>60.27</v>
      </c>
      <c r="AH972">
        <v>3</v>
      </c>
      <c r="AI972">
        <v>-1</v>
      </c>
      <c r="AJ972" t="s">
        <v>3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ROW(Source!A1972)</f>
        <v>1972</v>
      </c>
      <c r="B973">
        <v>55287831</v>
      </c>
      <c r="C973">
        <v>55287830</v>
      </c>
      <c r="D973">
        <v>31755942</v>
      </c>
      <c r="E973">
        <v>13</v>
      </c>
      <c r="F973">
        <v>1</v>
      </c>
      <c r="G973">
        <v>13</v>
      </c>
      <c r="H973">
        <v>2</v>
      </c>
      <c r="I973" t="s">
        <v>218</v>
      </c>
      <c r="J973" t="s">
        <v>3</v>
      </c>
      <c r="K973" t="s">
        <v>219</v>
      </c>
      <c r="L973">
        <v>1344</v>
      </c>
      <c r="N973">
        <v>1008</v>
      </c>
      <c r="O973" t="s">
        <v>220</v>
      </c>
      <c r="P973" t="s">
        <v>220</v>
      </c>
      <c r="Q973">
        <v>1</v>
      </c>
      <c r="X973">
        <v>8.86</v>
      </c>
      <c r="Y973">
        <v>0</v>
      </c>
      <c r="Z973">
        <v>1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3</v>
      </c>
      <c r="AG973">
        <v>8.86</v>
      </c>
      <c r="AH973">
        <v>2</v>
      </c>
      <c r="AI973">
        <v>55287831</v>
      </c>
      <c r="AJ973">
        <v>919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ROW(Source!A2008)</f>
        <v>2008</v>
      </c>
      <c r="B974">
        <v>55287892</v>
      </c>
      <c r="C974">
        <v>55287890</v>
      </c>
      <c r="D974">
        <v>31755942</v>
      </c>
      <c r="E974">
        <v>13</v>
      </c>
      <c r="F974">
        <v>1</v>
      </c>
      <c r="G974">
        <v>13</v>
      </c>
      <c r="H974">
        <v>2</v>
      </c>
      <c r="I974" t="s">
        <v>218</v>
      </c>
      <c r="J974" t="s">
        <v>3</v>
      </c>
      <c r="K974" t="s">
        <v>219</v>
      </c>
      <c r="L974">
        <v>1344</v>
      </c>
      <c r="N974">
        <v>1008</v>
      </c>
      <c r="O974" t="s">
        <v>220</v>
      </c>
      <c r="P974" t="s">
        <v>220</v>
      </c>
      <c r="Q974">
        <v>1</v>
      </c>
      <c r="X974">
        <v>46.75</v>
      </c>
      <c r="Y974">
        <v>0</v>
      </c>
      <c r="Z974">
        <v>1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46.75</v>
      </c>
      <c r="AH974">
        <v>2</v>
      </c>
      <c r="AI974">
        <v>55287892</v>
      </c>
      <c r="AJ974">
        <v>920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ROW(Source!A2009)</f>
        <v>2009</v>
      </c>
      <c r="B975">
        <v>55287893</v>
      </c>
      <c r="C975">
        <v>55287891</v>
      </c>
      <c r="D975">
        <v>31755942</v>
      </c>
      <c r="E975">
        <v>13</v>
      </c>
      <c r="F975">
        <v>1</v>
      </c>
      <c r="G975">
        <v>13</v>
      </c>
      <c r="H975">
        <v>2</v>
      </c>
      <c r="I975" t="s">
        <v>218</v>
      </c>
      <c r="J975" t="s">
        <v>3</v>
      </c>
      <c r="K975" t="s">
        <v>219</v>
      </c>
      <c r="L975">
        <v>1344</v>
      </c>
      <c r="N975">
        <v>1008</v>
      </c>
      <c r="O975" t="s">
        <v>220</v>
      </c>
      <c r="P975" t="s">
        <v>220</v>
      </c>
      <c r="Q975">
        <v>1</v>
      </c>
      <c r="X975">
        <v>31.67</v>
      </c>
      <c r="Y975">
        <v>0</v>
      </c>
      <c r="Z975">
        <v>1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31.67</v>
      </c>
      <c r="AH975">
        <v>2</v>
      </c>
      <c r="AI975">
        <v>55287893</v>
      </c>
      <c r="AJ975">
        <v>921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Смета по ТСН-2001</vt:lpstr>
      <vt:lpstr>Акт КС-2 по ТСН-2001</vt:lpstr>
      <vt:lpstr>Смета по ТСН-2001_1</vt:lpstr>
      <vt:lpstr>Акт КС-2 по ТСН-2001_1</vt:lpstr>
      <vt:lpstr>Source</vt:lpstr>
      <vt:lpstr>SourceObSm</vt:lpstr>
      <vt:lpstr>SmtRes</vt:lpstr>
      <vt:lpstr>EtalonRes</vt:lpstr>
      <vt:lpstr>'Акт КС-2 по ТСН-2001'!Заголовки_для_печати</vt:lpstr>
      <vt:lpstr>'Акт КС-2 по ТСН-2001_1'!Заголовки_для_печати</vt:lpstr>
      <vt:lpstr>'Смета по ТСН-2001'!Заголовки_для_печати</vt:lpstr>
      <vt:lpstr>'Смета по ТСН-2001_1'!Заголовки_для_печати</vt:lpstr>
      <vt:lpstr>'Акт КС-2 по ТСН-2001'!Область_печати</vt:lpstr>
      <vt:lpstr>'Акт КС-2 по ТСН-2001_1'!Область_печати</vt:lpstr>
      <vt:lpstr>'Смета по ТСН-2001'!Область_печати</vt:lpstr>
      <vt:lpstr>'Смета по ТСН-2001_1'!Область_печати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Попова Екатерина Сергеевна</cp:lastModifiedBy>
  <dcterms:created xsi:type="dcterms:W3CDTF">2022-05-31T15:45:21Z</dcterms:created>
  <dcterms:modified xsi:type="dcterms:W3CDTF">2022-05-31T15:48:45Z</dcterms:modified>
</cp:coreProperties>
</file>